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trlProps/ctrlProp2.xml" ContentType="application/vnd.ms-excel.controlproperties+xml"/>
  <Override PartName="/xl/comments9.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drawings/drawing11.xml" ContentType="application/vnd.openxmlformats-officedocument.drawing+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drawings/drawing1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3.xml" ContentType="application/vnd.openxmlformats-officedocument.drawing+xml"/>
  <Override PartName="/xl/ctrlProps/ctrlProp22.xml" ContentType="application/vnd.ms-excel.controlpropertie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Dropbox\Projects\DairyVIP\Dairyvip21\"/>
    </mc:Choice>
  </mc:AlternateContent>
  <bookViews>
    <workbookView xWindow="0" yWindow="0" windowWidth="25200" windowHeight="12270" tabRatio="675" firstSheet="2" activeTab="5"/>
  </bookViews>
  <sheets>
    <sheet name="coded NOLH for 12-16 factors" sheetId="52" state="hidden" r:id="rId1"/>
    <sheet name="design" sheetId="53" state="hidden" r:id="rId2"/>
    <sheet name="welcome" sheetId="66" r:id="rId3"/>
    <sheet name="misc" sheetId="11" r:id="rId4"/>
    <sheet name="price" sheetId="29" r:id="rId5"/>
    <sheet name="repro" sheetId="1" r:id="rId6"/>
    <sheet name="milk" sheetId="7" r:id="rId7"/>
    <sheet name="cull" sheetId="5" r:id="rId8"/>
    <sheet name="bw" sheetId="4" r:id="rId9"/>
    <sheet name="run" sheetId="8" r:id="rId10"/>
    <sheet name="table" sheetId="15" r:id="rId11"/>
    <sheet name="time" sheetId="30" r:id="rId12"/>
    <sheet name="chart" sheetId="20" r:id="rId13"/>
    <sheet name="cow" sheetId="28" r:id="rId14"/>
    <sheet name="notes" sheetId="46" r:id="rId15"/>
    <sheet name="input" sheetId="44" r:id="rId16"/>
    <sheet name="docu" sheetId="47" state="hidden" r:id="rId17"/>
    <sheet name="bio" sheetId="3" state="hidden" r:id="rId18"/>
    <sheet name="res" sheetId="64" state="hidden" r:id="rId19"/>
    <sheet name="resa" sheetId="17" state="hidden" r:id="rId20"/>
    <sheet name="resb" sheetId="31" state="hidden" r:id="rId21"/>
  </sheets>
  <functionGroups builtInGroupCount="18"/>
  <definedNames>
    <definedName name="_fit1">milk!$D$43</definedName>
    <definedName name="_fit2">milk!$D$44</definedName>
    <definedName name="_fit3">milk!$D$45</definedName>
    <definedName name="_fit4">milk!$D$46</definedName>
    <definedName name="_fit5">milk!$D$47</definedName>
    <definedName name="_fit6">milk!$D$48</definedName>
    <definedName name="_fit7">milk!$D$49</definedName>
    <definedName name="_fit8">milk!$D$50</definedName>
    <definedName name="_fit9">milk!$D$51</definedName>
    <definedName name="_pbw">price!$L$6:$L$29</definedName>
    <definedName name="_PBW1">price!$L$6</definedName>
    <definedName name="_PBW10">price!$L$15</definedName>
    <definedName name="_PBW11">price!$L$16</definedName>
    <definedName name="_PBW12">price!$L$17</definedName>
    <definedName name="_PBW13">price!$L$18</definedName>
    <definedName name="_PBW14">price!$L$19</definedName>
    <definedName name="_PBW15">price!$L$20</definedName>
    <definedName name="_PBW16">price!$L$21</definedName>
    <definedName name="_PBW17">price!$L$22</definedName>
    <definedName name="_PBW18">price!$L$23</definedName>
    <definedName name="_PBW19">price!$L$24</definedName>
    <definedName name="_PBW2">price!$L$7</definedName>
    <definedName name="_PBW20">price!$L$25</definedName>
    <definedName name="_PBW21">price!$L$26</definedName>
    <definedName name="_PBW22">price!$L$27</definedName>
    <definedName name="_PBW23">price!$L$28</definedName>
    <definedName name="_PBW24">price!$L$29</definedName>
    <definedName name="_PBW3">price!$L$8</definedName>
    <definedName name="_PBW4">price!$L$9</definedName>
    <definedName name="_PBW5">price!$L$10</definedName>
    <definedName name="_PBW6">price!$L$11</definedName>
    <definedName name="_PBW7">price!$L$12</definedName>
    <definedName name="_PBW8">price!$L$13</definedName>
    <definedName name="_PBW9">price!$L$14</definedName>
    <definedName name="_scenchg1" localSheetId="6" hidden="1">milk!$CL$4</definedName>
    <definedName name="_scenchg2" localSheetId="6" hidden="1">#REF!</definedName>
    <definedName name="_scenchg3" localSheetId="6" hidden="1">milk!$CN$4</definedName>
    <definedName name="_VWP1">repro!$J$4</definedName>
    <definedName name="_VWP2">repro!$K$4</definedName>
    <definedName name="_VWP3">repro!$L$4</definedName>
    <definedName name="_wb1">run!$AD$11</definedName>
    <definedName name="_wb2">run!$AD$12</definedName>
    <definedName name="_wb3">run!$AD$13</definedName>
    <definedName name="ABORT2">repro!$P$4</definedName>
    <definedName name="ABORT3">repro!$P$5</definedName>
    <definedName name="ABORT4">repro!$P$6</definedName>
    <definedName name="ABORT5">repro!$P$7</definedName>
    <definedName name="ABORT6">repro!$Q$4</definedName>
    <definedName name="ABORT7">repro!$Q$5</definedName>
    <definedName name="ABORT8">repro!$Q$6</definedName>
    <definedName name="ABORT9">repro!$Q$7</definedName>
    <definedName name="ANALYSIS">run!$AD$3</definedName>
    <definedName name="batchbc">docu!$J$2</definedName>
    <definedName name="batchcnt">docu!$J$1</definedName>
    <definedName name="bfunction">bw!$AI$2</definedName>
    <definedName name="BIOFILE">run!$G$4</definedName>
    <definedName name="BLINK">run!$F$9</definedName>
    <definedName name="BW_A1">bw!$D$13</definedName>
    <definedName name="BW_A2">bw!$D$20</definedName>
    <definedName name="BW_K1">bw!$D$15</definedName>
    <definedName name="BW_K2">bw!$D$22</definedName>
    <definedName name="BW_P1_1">bw!$D$16</definedName>
    <definedName name="BW_P1_2">bw!$D$23</definedName>
    <definedName name="BW_P2_1">bw!$D$17</definedName>
    <definedName name="BW_P2_2">bw!$D$24</definedName>
    <definedName name="BW_P3_1">bw!$D$18</definedName>
    <definedName name="BW_P3_2">bw!$D$25</definedName>
    <definedName name="BW_YO1">bw!$D$14</definedName>
    <definedName name="BW_YO2">bw!$D$21</definedName>
    <definedName name="bwfunction">bw!$C$12:$D$32</definedName>
    <definedName name="bwopen">bw!$G$5:$H$28</definedName>
    <definedName name="bwopencustom">bw!$AZ$9:$BA$32</definedName>
    <definedName name="bwopenfunction">bw!$AR$9:$AS$32</definedName>
    <definedName name="bwpreg">bw!$L$5:$M$13</definedName>
    <definedName name="bwpregcustom">bw!$BC$9:$BD$17</definedName>
    <definedName name="bwpregfunction">bw!$AT$9:$AU$17</definedName>
    <definedName name="CALVSEA">cow!$D$12</definedName>
    <definedName name="CALVSEAB">cow!$D$23</definedName>
    <definedName name="cfunction">cull!$AR$2</definedName>
    <definedName name="CONCABS">repro!$D$35</definedName>
    <definedName name="CONCLACT1">repro!$G$52</definedName>
    <definedName name="CONCLACT10">repro!$P$52</definedName>
    <definedName name="CONCLACT11">repro!$Q$52</definedName>
    <definedName name="CONCLACT12">repro!$R$52</definedName>
    <definedName name="CONCLACT2">repro!$H$52</definedName>
    <definedName name="CONCLACT3">repro!$I$52</definedName>
    <definedName name="CONCLACT4">repro!$J$52</definedName>
    <definedName name="CONCLACT5">repro!$K$52</definedName>
    <definedName name="CONCLACT6">repro!$L$52</definedName>
    <definedName name="CONCLACT7">repro!$M$52</definedName>
    <definedName name="CONCLACT8">repro!$N$52</definedName>
    <definedName name="CONCLACT9">repro!$O$52</definedName>
    <definedName name="CONCMIM">repro!$T$35:$T$48</definedName>
    <definedName name="CONCRANGE">repro!$G$35:$R$48</definedName>
    <definedName name="CONCRISK">repro!$G$52:$R$52</definedName>
    <definedName name="CONCSEA1">repro!$D$37</definedName>
    <definedName name="CONCSEA10">repro!$D$46</definedName>
    <definedName name="CONCSEA11">repro!$D$47</definedName>
    <definedName name="CONCSEA12">repro!$D$48</definedName>
    <definedName name="CONCSEA2">repro!$D$38</definedName>
    <definedName name="CONCSEA3">repro!$D$39</definedName>
    <definedName name="CONCSEA4">repro!$D$40</definedName>
    <definedName name="CONCSEA5">repro!$D$41</definedName>
    <definedName name="CONCSEA6">repro!$D$42</definedName>
    <definedName name="CONCSEA7">repro!$D$43</definedName>
    <definedName name="CONCSEA8">repro!$D$44</definedName>
    <definedName name="CONCSEA9">repro!$D$45</definedName>
    <definedName name="CONCSEAPCT">repro!$D$36</definedName>
    <definedName name="CONCSEARANGE">repro!$G$33:$R$33</definedName>
    <definedName name="cseasonality1">cull!$D$9</definedName>
    <definedName name="cseasonality2">cull!$D$13</definedName>
    <definedName name="cseasonality3">cull!$D$17</definedName>
    <definedName name="cseasonalitypreg">cull!$D$21</definedName>
    <definedName name="CULLABS1">cull!$D$7</definedName>
    <definedName name="cullabs2">cull!$D$11</definedName>
    <definedName name="cullabs3">cull!$D$15</definedName>
    <definedName name="cullabspreg">cull!$D$19</definedName>
    <definedName name="CULLFUNCTIONOPEN1">cull!$AS$7:$BD$30</definedName>
    <definedName name="cullfunctionopen2">cull!$AS$34:$BD$57</definedName>
    <definedName name="cullfunctionopen3">cull!$AS$61:$BD$84</definedName>
    <definedName name="CULLFUNCTIONPREG1">cull!$AS$89:$BD$89</definedName>
    <definedName name="cullfunctionpreg2">cull!$AS$90:$BD$90</definedName>
    <definedName name="cullfunctionpreg3">cull!$AS$91:$BD$91</definedName>
    <definedName name="CULLLACTOPEN">cull!$G$95:$O$95</definedName>
    <definedName name="CULLLACTPREG">cull!$G$96:$O$96</definedName>
    <definedName name="cullmargin">misc!$K$9</definedName>
    <definedName name="CULLMILK">misc!$K$8</definedName>
    <definedName name="CULLMIMOPEN1">cull!$T$7:$T$30</definedName>
    <definedName name="CULLMIMOPEN2">cull!$T$34:$T$57</definedName>
    <definedName name="CULLMIMOPEN3">cull!$T$61:$T$84</definedName>
    <definedName name="CULLMIMPREG1">cull!$T$89</definedName>
    <definedName name="CULLMIMPREG2">cull!$T$90</definedName>
    <definedName name="CULLMIMPREG3">cull!$T$91</definedName>
    <definedName name="CULLPCT1">cull!$D$8</definedName>
    <definedName name="cullpct2">cull!$D$12</definedName>
    <definedName name="cullpct3">cull!$D$16</definedName>
    <definedName name="cullpctpreg">cull!$D$20</definedName>
    <definedName name="CULLRISKOPEN1">cull!$G$7:$R$30</definedName>
    <definedName name="CULLRISKOPEN2">cull!$G$34:$R$57</definedName>
    <definedName name="CULLRISKOPEN3">cull!$G$61:$R$84</definedName>
    <definedName name="CULLRISKPREG1">cull!$G$89:$R$89</definedName>
    <definedName name="CULLRISKPREG2">cull!$G$90:$R$90</definedName>
    <definedName name="CULLRISKPREG3">cull!$G$91:$R$91</definedName>
    <definedName name="CULLSEA1">cull!$D$24</definedName>
    <definedName name="CULLSEA10">cull!$D$33</definedName>
    <definedName name="CULLSEA11">cull!$D$34</definedName>
    <definedName name="CULLSEA12">cull!$D$35</definedName>
    <definedName name="CULLSEA2">cull!$D$25</definedName>
    <definedName name="CULLSEA3">cull!$D$26</definedName>
    <definedName name="CULLSEA4">cull!$D$27</definedName>
    <definedName name="CULLSEA5">cull!$D$28</definedName>
    <definedName name="CULLSEA6">cull!$D$29</definedName>
    <definedName name="CULLSEA7">cull!$D$30</definedName>
    <definedName name="CULLSEA8">cull!$D$31</definedName>
    <definedName name="CULLSEA9">cull!$D$32</definedName>
    <definedName name="cullseaavg">cull!$D$36</definedName>
    <definedName name="currency">table!$B$3</definedName>
    <definedName name="CURRPCT">cow!$D$9</definedName>
    <definedName name="CURRPCTB">cow!$D$20</definedName>
    <definedName name="CURRYIELD">cow!$D$31</definedName>
    <definedName name="customconc">repro!$AV$35:$BG$48</definedName>
    <definedName name="customcurves1">milk!$CP$15:$DA$38</definedName>
    <definedName name="customcurves2">milk!$CP$42:$DA$65</definedName>
    <definedName name="customcurves3">milk!$CP$69:$DA$92</definedName>
    <definedName name="customheat">repro!$AV$13:$BG$26</definedName>
    <definedName name="CUSTOMRISKS">cull!$BH$7:$BS$30</definedName>
    <definedName name="delopena">cow!$N$5:$N$28</definedName>
    <definedName name="delopenb">cow!$V$5:$V$28</definedName>
    <definedName name="delprega">cow!$M$5:$M$28</definedName>
    <definedName name="delpregb">cow!$U$5:$U$28</definedName>
    <definedName name="designgrid">design!$B$11:$Q$275</definedName>
    <definedName name="diphasiccurves1">milk!$CT$15:$DE$38</definedName>
    <definedName name="diphasiccurves2">milk!$CT$42:$DE$65</definedName>
    <definedName name="diphasiccurves3">milk!$CT$69:$DE$92</definedName>
    <definedName name="DONE">misc!$AK$2</definedName>
    <definedName name="dp1_1a">milk!$D$56</definedName>
    <definedName name="dp1_1b">milk!$D$57</definedName>
    <definedName name="dp1_1c">milk!$D$58</definedName>
    <definedName name="dp1_2a">milk!$D$59</definedName>
    <definedName name="dp1_2b">milk!$D$60</definedName>
    <definedName name="dp1_2c">milk!$D$61</definedName>
    <definedName name="dp2_1a">milk!$D$62</definedName>
    <definedName name="dp2_1b">milk!$D$63</definedName>
    <definedName name="dp2_1c">milk!$D$64</definedName>
    <definedName name="dp2_2a">milk!$D$65</definedName>
    <definedName name="dp2_2b">milk!$D$66</definedName>
    <definedName name="dp2_2c">milk!$D$67</definedName>
    <definedName name="dp3_1a">milk!$D$68</definedName>
    <definedName name="dp3_1b">milk!$D$69</definedName>
    <definedName name="dp3_1c">milk!$D$70</definedName>
    <definedName name="dp3_2a">milk!$D$71</definedName>
    <definedName name="dp3_2b">milk!$D$72</definedName>
    <definedName name="dp3_2c">milk!$D$73</definedName>
    <definedName name="ENTER1">price!$H$6</definedName>
    <definedName name="ENTER10">price!$H$15</definedName>
    <definedName name="ENTER11">price!$H$16</definedName>
    <definedName name="ENTER12">price!$H$17</definedName>
    <definedName name="ENTER13">price!$H$18</definedName>
    <definedName name="ENTER14">price!$H$19</definedName>
    <definedName name="ENTER15">price!$H$20</definedName>
    <definedName name="ENTER16">price!$H$21</definedName>
    <definedName name="ENTER17">price!$H$22</definedName>
    <definedName name="ENTER18">price!$H$23</definedName>
    <definedName name="ENTER19">price!$H$24</definedName>
    <definedName name="ENTER2">price!$H$7</definedName>
    <definedName name="ENTER20">price!$H$25</definedName>
    <definedName name="ENTER21">price!$H$26</definedName>
    <definedName name="ENTER22">price!$H$27</definedName>
    <definedName name="ENTER23">price!$H$28</definedName>
    <definedName name="ENTER24">price!$H$29</definedName>
    <definedName name="ENTER3">price!$H$8</definedName>
    <definedName name="ENTER4">price!$H$9</definedName>
    <definedName name="ENTER5">price!$H$10</definedName>
    <definedName name="ENTER6">price!$H$11</definedName>
    <definedName name="ENTER7">price!$H$12</definedName>
    <definedName name="ENTER8">price!$H$13</definedName>
    <definedName name="ENTER9">price!$H$14</definedName>
    <definedName name="execount">run!$G$9</definedName>
    <definedName name="EXEDIR">run!$G$3</definedName>
    <definedName name="EXESHOW">run!$AD$6</definedName>
    <definedName name="FIRSTPREG">cow!$D$11</definedName>
    <definedName name="FIRSTPREGB">cow!$D$22</definedName>
    <definedName name="floridacurves1">milk!$AT$15:$BE$38</definedName>
    <definedName name="floridacurves2">milk!$AT$42:$BE$65</definedName>
    <definedName name="floridacurves3">milk!$AT$69:$BE$92</definedName>
    <definedName name="functionconc">repro!$AG$35:$AR$48</definedName>
    <definedName name="functionheat">repro!$AG$13:$AR$26</definedName>
    <definedName name="FUNK">misc!$I$14</definedName>
    <definedName name="FUTFILE">run!$AD$5</definedName>
    <definedName name="GMLK">cow!$BK$5:$BK$28</definedName>
    <definedName name="GMLKB">cow!$BL$5:$BL$28</definedName>
    <definedName name="graph">run!$AD$14</definedName>
    <definedName name="HEATABS">repro!$D$13</definedName>
    <definedName name="HEATDRUG10">repro!$G$85</definedName>
    <definedName name="HEATDRUG11">repro!$G$86</definedName>
    <definedName name="HEATDRUG12">repro!$G$87</definedName>
    <definedName name="HEATDRUG13">repro!$G$88</definedName>
    <definedName name="HEATDRUG14">repro!$G$89</definedName>
    <definedName name="HEATDRUG15">repro!$G$90</definedName>
    <definedName name="HEATDRUG2">repro!$G$82</definedName>
    <definedName name="HEATDRUG2ABS">repro!$C$110</definedName>
    <definedName name="HEATDRUG3">repro!$G$83</definedName>
    <definedName name="HEATDRUG4">repro!#REF!</definedName>
    <definedName name="HEATDRUG5">repro!#REF!</definedName>
    <definedName name="HEATDRUG6">repro!#REF!</definedName>
    <definedName name="HEATDRUG7">repro!#REF!</definedName>
    <definedName name="HEATDRUG8">repro!#REF!</definedName>
    <definedName name="HEATDRUG9">repro!$G$84</definedName>
    <definedName name="HEATMIM">repro!$T$13:$T$26</definedName>
    <definedName name="HEATRANGE">repro!$G$13:$R$26</definedName>
    <definedName name="HEATSEA1">repro!$D$15</definedName>
    <definedName name="HEATSEA10">repro!$D$24</definedName>
    <definedName name="HEATSEA11">repro!$D$25</definedName>
    <definedName name="HEATSEA12">repro!$D$26</definedName>
    <definedName name="HEATSEA2">repro!$D$16</definedName>
    <definedName name="HEATSEA3">repro!$D$17</definedName>
    <definedName name="HEATSEA4">repro!$D$18</definedName>
    <definedName name="HEATSEA5">repro!$D$19</definedName>
    <definedName name="HEATSEA6">repro!$D$20</definedName>
    <definedName name="HEATSEA7">repro!$D$21</definedName>
    <definedName name="HEATSEA8">repro!$D$22</definedName>
    <definedName name="HEATSEA9">repro!$D$23</definedName>
    <definedName name="HEATSEAPCT">repro!$D$14</definedName>
    <definedName name="HEATSEARANGE">repro!$G$11:$R$11</definedName>
    <definedName name="insemvaluea">cow!$O$5:$O$28</definedName>
    <definedName name="insemvalueb">cow!$W$5:$W$28</definedName>
    <definedName name="INSM">cow!$AM$5:$AM$28</definedName>
    <definedName name="INSMB">cow!$AP$5:$AP$28</definedName>
    <definedName name="INTEREST">misc!$I$5</definedName>
    <definedName name="INVCULLPCT">misc!$K$11</definedName>
    <definedName name="LACT">cow!$D$10</definedName>
    <definedName name="LACTB">cow!$D$21</definedName>
    <definedName name="LACTC">cow!$D$32</definedName>
    <definedName name="LBM">repro!$J$6</definedName>
    <definedName name="lbs">misc!$AC$2</definedName>
    <definedName name="mabs">milk!$D$15</definedName>
    <definedName name="mainfunction">run!$AD$9</definedName>
    <definedName name="mark">run!$M$9</definedName>
    <definedName name="MAXLACT">misc!$K$6</definedName>
    <definedName name="MAXMIM">misc!$K$7</definedName>
    <definedName name="memfree">cow!$C$27</definedName>
    <definedName name="mfunction">milk!$BE$2</definedName>
    <definedName name="milk305">milk!$DI$8:$DT$10</definedName>
    <definedName name="milkcurves1">milk!$G$9:$R$32</definedName>
    <definedName name="milkcurves2">milk!$G$36:$R$59</definedName>
    <definedName name="milkcurves3">milk!$G$63:$R$86</definedName>
    <definedName name="milkcurves4">milk!$G$89:$O$89</definedName>
    <definedName name="MILKPREG">milk!$G$4:$O$4</definedName>
    <definedName name="MKVFILE">run!$G$5</definedName>
    <definedName name="MREPEAT">misc!$I$15</definedName>
    <definedName name="msea1">milk!$D$18</definedName>
    <definedName name="msea10">milk!$D$27</definedName>
    <definedName name="msea11">milk!$D$28</definedName>
    <definedName name="msea12">milk!$D$29</definedName>
    <definedName name="msea2">milk!$D$19</definedName>
    <definedName name="msea3">milk!$D$20</definedName>
    <definedName name="msea4">milk!$D$21</definedName>
    <definedName name="msea5">milk!$D$22</definedName>
    <definedName name="msea6">milk!$D$23</definedName>
    <definedName name="msea7">milk!$D$24</definedName>
    <definedName name="msea8">milk!$D$25</definedName>
    <definedName name="msea9">milk!$D$26</definedName>
    <definedName name="mseaavg">milk!$D$30</definedName>
    <definedName name="mseasonality">milk!$D$17</definedName>
    <definedName name="newname">run!$AD$2</definedName>
    <definedName name="newprega">cow!$L$5:$L$28</definedName>
    <definedName name="newpregb">cow!$T$5:$T$28</definedName>
    <definedName name="P_CALF">misc!$I$16</definedName>
    <definedName name="P_FEEDDRYPCT">misc!$I$18</definedName>
    <definedName name="P_FIXED_LABOR">misc!$K$14</definedName>
    <definedName name="P_FIXED_OTHER">misc!$I$17</definedName>
    <definedName name="P_LABOR">misc!$K$15</definedName>
    <definedName name="P_LOSS">misc!$K$10</definedName>
    <definedName name="P_OTHER_DRY">misc!$I$21</definedName>
    <definedName name="P_OTHER_LACT">misc!$I$22</definedName>
    <definedName name="P_SEMEN">repro!$J$8</definedName>
    <definedName name="PA_CV">misc!$I$13</definedName>
    <definedName name="pct">milk!$D$16</definedName>
    <definedName name="PCTFAT">misc!$I$12</definedName>
    <definedName name="peakmilkcurves1">milk!$CB$15:$CM$38</definedName>
    <definedName name="peakmilkcurves2">milk!$CB$42:$CM$65</definedName>
    <definedName name="peakmilkcurves3">milk!$CB$69:$CM$92</definedName>
    <definedName name="PFEED">price!$P$6:$P$29</definedName>
    <definedName name="PFEED1">price!$P$6</definedName>
    <definedName name="PFEED10">price!$P$15</definedName>
    <definedName name="PFEED11">price!$P$16</definedName>
    <definedName name="PFEED12">price!$P$17</definedName>
    <definedName name="PFEED13">price!$P$18</definedName>
    <definedName name="PFEED14">price!$P$19</definedName>
    <definedName name="PFEED15">price!$P$20</definedName>
    <definedName name="PFEED16">price!$P$21</definedName>
    <definedName name="PFEED17">price!$P$22</definedName>
    <definedName name="PFEED18">price!$P$23</definedName>
    <definedName name="PFEED19">price!$P$24</definedName>
    <definedName name="PFEED2">price!$P$7</definedName>
    <definedName name="PFEED20">price!$P$25</definedName>
    <definedName name="PFEED21">price!$P$26</definedName>
    <definedName name="PFEED22">price!$P$27</definedName>
    <definedName name="PFEED23">price!$P$28</definedName>
    <definedName name="PFEED24">price!$P$29</definedName>
    <definedName name="PFEED3">price!$P$8</definedName>
    <definedName name="PFEED4">price!$P$9</definedName>
    <definedName name="PFEED5">price!$P$10</definedName>
    <definedName name="PFeed6">price!$P$11</definedName>
    <definedName name="PFEED7">price!$P$12</definedName>
    <definedName name="PFEED8">price!$P$13</definedName>
    <definedName name="PFEED9">price!$P$14</definedName>
    <definedName name="pheifer">price!$J$6:$J$29</definedName>
    <definedName name="PHEIFER1">price!$J$6</definedName>
    <definedName name="PHEIFER10">price!$J$15</definedName>
    <definedName name="PHEIFER11">price!$J$16</definedName>
    <definedName name="PHEIFER12">price!$J$17</definedName>
    <definedName name="PHEIFER13">price!$J$18</definedName>
    <definedName name="PHEIFER14">price!$J$19</definedName>
    <definedName name="PHEIFER15">price!$J$20</definedName>
    <definedName name="PHEIFER16">price!$J$21</definedName>
    <definedName name="PHEIFER17">price!$J$22</definedName>
    <definedName name="PHEIFER18">price!$J$23</definedName>
    <definedName name="PHEIFER19">price!$J$24</definedName>
    <definedName name="PHEIFER2">price!$J$7</definedName>
    <definedName name="PHEIFER20">price!$J$25</definedName>
    <definedName name="PHEIFER21">price!$J$26</definedName>
    <definedName name="PHEIFER22">price!$J$27</definedName>
    <definedName name="PHEIFER23">price!$J$28</definedName>
    <definedName name="PHEIFER24">price!$J$29</definedName>
    <definedName name="PHEIFER3">price!$J$8</definedName>
    <definedName name="PHEIFER4">price!$J$9</definedName>
    <definedName name="PHEIFER5">price!$J$10</definedName>
    <definedName name="PHEIFER6">price!$J$11</definedName>
    <definedName name="PHEIFER7">price!$J$12</definedName>
    <definedName name="PHEIFER8">price!$J$13</definedName>
    <definedName name="PHEIFER9">price!$J$14</definedName>
    <definedName name="PLAN">run!$AD$4</definedName>
    <definedName name="pmilk">price!$N$6:$N$29</definedName>
    <definedName name="PMILK1">price!$N$6</definedName>
    <definedName name="PMILK10">price!$N$15</definedName>
    <definedName name="PMILK11">price!$N$16</definedName>
    <definedName name="PMILK12">price!$N$17</definedName>
    <definedName name="PMILK13">price!$N$18</definedName>
    <definedName name="PMILK14">price!$N$19</definedName>
    <definedName name="PMILK15">price!$N$20</definedName>
    <definedName name="PMILK16">price!$N$21</definedName>
    <definedName name="PMILK17">price!$N$22</definedName>
    <definedName name="PMILK18">price!$N$23</definedName>
    <definedName name="PMILK19">price!$N$24</definedName>
    <definedName name="PMILK2">price!$N$7</definedName>
    <definedName name="PMILK20">price!$N$25</definedName>
    <definedName name="PMILK21">price!$N$26</definedName>
    <definedName name="PMILK22">price!$N$27</definedName>
    <definedName name="PMILK23">price!$N$28</definedName>
    <definedName name="PMILK24">price!$N$29</definedName>
    <definedName name="PMILK3">price!$N$8</definedName>
    <definedName name="PMILK4">price!$N$9</definedName>
    <definedName name="PMILK5">price!$N$10</definedName>
    <definedName name="PMILK6">price!$N$11</definedName>
    <definedName name="PMILK7">price!$N$12</definedName>
    <definedName name="PMILK8">price!$N$13</definedName>
    <definedName name="PMILK9">price!$N$14</definedName>
    <definedName name="PMLK">cow!$AL$5:$AL$28</definedName>
    <definedName name="PMLKB">cow!$AO$5:$AO$28</definedName>
    <definedName name="POLFILE">misc!$K$5</definedName>
    <definedName name="POLICY">misc!$K$4</definedName>
    <definedName name="pregvala">cow!$K$5:$K$28</definedName>
    <definedName name="pregvalb">cow!$S$5:$S$28</definedName>
    <definedName name="_xlnm.Print_Area" localSheetId="8">bw!$C$69:$AP$89</definedName>
    <definedName name="_xlnm.Print_Area" localSheetId="12">chart!$B$1:$O$132</definedName>
    <definedName name="_xlnm.Print_Area" localSheetId="10">table!$A$1:$N$25</definedName>
    <definedName name="_xlnm.Print_Area" localSheetId="11">time!$B$1:$Q$318</definedName>
    <definedName name="REPROCOSTRANGE">repro!$G$59:$R$72</definedName>
    <definedName name="reprofunction1">repro!$C$35:$D$48</definedName>
    <definedName name="reprofunction2">repro!$C$13:$D$26</definedName>
    <definedName name="reprofunction3">repro!$T$34:$U$48</definedName>
    <definedName name="RESFILE">run!$AD$7</definedName>
    <definedName name="RFUNCTION">repro!$AG$2</definedName>
    <definedName name="RPOAFILE">cow!$D$1</definedName>
    <definedName name="RPOBFILE">cow!$D$2</definedName>
    <definedName name="RPOCFILE">cow!$D$30</definedName>
    <definedName name="RPOCURR">cow!$E$31</definedName>
    <definedName name="RPOMIM">cow!$D$33</definedName>
    <definedName name="rpoopena">cow!$I$5:$I$28</definedName>
    <definedName name="rpoopenb">cow!$Q$5:$Q$28</definedName>
    <definedName name="RPOPREG">cow!$D$34</definedName>
    <definedName name="rpoprega">cow!$J$5:$J$28</definedName>
    <definedName name="rpopregb">cow!$R$5:$R$28</definedName>
    <definedName name="RPOSEA">cow!$D$35</definedName>
    <definedName name="scen_change" localSheetId="6" hidden="1">milk!$CL$4,#REF!,milk!$CN$4</definedName>
    <definedName name="scen_name1" localSheetId="6" hidden="1">"peak"</definedName>
    <definedName name="scen_num" localSheetId="6" hidden="1">1</definedName>
    <definedName name="scen_user1" localSheetId="6" hidden="1">"de Vries"</definedName>
    <definedName name="scen_value1" localSheetId="6" hidden="1">{"43.25997447372";"0.117586752922362";"0.000921898093262634"}</definedName>
    <definedName name="SELL">cow!$AK$5:$AK$28</definedName>
    <definedName name="SELLB">cow!$AN$5:$AN$28</definedName>
    <definedName name="SERVE1">price!$F$6</definedName>
    <definedName name="SERVE10">price!$F$15</definedName>
    <definedName name="SERVE11">price!$F$16</definedName>
    <definedName name="SERVE12">price!$F$17</definedName>
    <definedName name="SERVE13">price!$F$18</definedName>
    <definedName name="SERVE14">price!$F$19</definedName>
    <definedName name="SERVE15">price!$F$20</definedName>
    <definedName name="SERVE16">price!$F$21</definedName>
    <definedName name="SERVE17">price!$F$22</definedName>
    <definedName name="SERVE18">price!$F$23</definedName>
    <definedName name="SERVE19">price!$F$24</definedName>
    <definedName name="SERVE2">price!$F$7</definedName>
    <definedName name="SERVE20">price!$F$25</definedName>
    <definedName name="SERVE21">price!$F$26</definedName>
    <definedName name="SERVE22">price!$F$27</definedName>
    <definedName name="SERVE23">price!$F$28</definedName>
    <definedName name="SERVE24">price!$F$29</definedName>
    <definedName name="SERVE3">price!$F$8</definedName>
    <definedName name="SERVE4">price!$F$9</definedName>
    <definedName name="SERVE5">price!$F$10</definedName>
    <definedName name="SERVE6">price!$F$11</definedName>
    <definedName name="SERVE7">price!$F$12</definedName>
    <definedName name="SERVE8">price!$F$13</definedName>
    <definedName name="SERVE9">price!$F$14</definedName>
    <definedName name="show1">docu!$J$3</definedName>
    <definedName name="show2">docu!$J$4</definedName>
    <definedName name="show3">docu!$J$5</definedName>
    <definedName name="show4">docu!$J$6</definedName>
    <definedName name="show5">docu!$J$7</definedName>
    <definedName name="showreadrpo1">cow!$D$15</definedName>
    <definedName name="showreadrpo2">cow!$D$26</definedName>
    <definedName name="showreadrpo3">cow!$D$36</definedName>
    <definedName name="solver_adj" localSheetId="6" hidden="1">milk!$CL$6:$CN$6</definedName>
    <definedName name="solver_adj" localSheetId="9" hidden="1">run!#REF!</definedName>
    <definedName name="solver_adj" localSheetId="10" hidden="1">table!#REF!</definedName>
    <definedName name="solver_adj" localSheetId="11" hidden="1">time!#REF!</definedName>
    <definedName name="solver_cvg" localSheetId="6" hidden="1">0.0001</definedName>
    <definedName name="solver_cvg" localSheetId="9" hidden="1">0.0001</definedName>
    <definedName name="solver_cvg" localSheetId="10" hidden="1">0.0001</definedName>
    <definedName name="solver_cvg" localSheetId="11" hidden="1">0.0001</definedName>
    <definedName name="solver_drv" localSheetId="6" hidden="1">1</definedName>
    <definedName name="solver_drv" localSheetId="9" hidden="1">1</definedName>
    <definedName name="solver_drv" localSheetId="10" hidden="1">1</definedName>
    <definedName name="solver_drv" localSheetId="11" hidden="1">1</definedName>
    <definedName name="solver_dua" localSheetId="6" hidden="1">1</definedName>
    <definedName name="solver_eng" localSheetId="6" hidden="1">1</definedName>
    <definedName name="solver_est" localSheetId="6" hidden="1">1</definedName>
    <definedName name="solver_est" localSheetId="9" hidden="1">1</definedName>
    <definedName name="solver_est" localSheetId="10" hidden="1">1</definedName>
    <definedName name="solver_est" localSheetId="11" hidden="1">1</definedName>
    <definedName name="solver_ibd" localSheetId="6" hidden="1">2</definedName>
    <definedName name="solver_itr" localSheetId="6" hidden="1">1000</definedName>
    <definedName name="solver_itr" localSheetId="9" hidden="1">100</definedName>
    <definedName name="solver_itr" localSheetId="10" hidden="1">100</definedName>
    <definedName name="solver_itr" localSheetId="11" hidden="1">100</definedName>
    <definedName name="solver_lhs1" localSheetId="6" hidden="1">milk!#REF!</definedName>
    <definedName name="solver_lhs1" localSheetId="9" hidden="1">run!#REF!</definedName>
    <definedName name="solver_lhs1" localSheetId="10" hidden="1">table!#REF!</definedName>
    <definedName name="solver_lhs1" localSheetId="11" hidden="1">time!#REF!</definedName>
    <definedName name="solver_lhs2" localSheetId="6" hidden="1">milk!#REF!</definedName>
    <definedName name="solver_lhs3" localSheetId="6" hidden="1">milk!#REF!</definedName>
    <definedName name="solver_lhs4" localSheetId="6" hidden="1">milk!#REF!</definedName>
    <definedName name="solver_lin" localSheetId="6" hidden="1">2</definedName>
    <definedName name="solver_lin" localSheetId="9" hidden="1">2</definedName>
    <definedName name="solver_lin" localSheetId="10" hidden="1">2</definedName>
    <definedName name="solver_lin" localSheetId="11" hidden="1">2</definedName>
    <definedName name="solver_lva" localSheetId="6" hidden="1">2</definedName>
    <definedName name="solver_mip" localSheetId="6" hidden="1">1000</definedName>
    <definedName name="solver_msl" localSheetId="6" hidden="1">2</definedName>
    <definedName name="solver_neg" localSheetId="6" hidden="1">2</definedName>
    <definedName name="solver_neg" localSheetId="9" hidden="1">2</definedName>
    <definedName name="solver_neg" localSheetId="10" hidden="1">2</definedName>
    <definedName name="solver_neg" localSheetId="11" hidden="1">2</definedName>
    <definedName name="solver_nod" localSheetId="6" hidden="1">1000</definedName>
    <definedName name="solver_num" localSheetId="6" hidden="1">0</definedName>
    <definedName name="solver_num" localSheetId="9" hidden="1">1</definedName>
    <definedName name="solver_num" localSheetId="10" hidden="1">1</definedName>
    <definedName name="solver_num" localSheetId="11" hidden="1">1</definedName>
    <definedName name="solver_nwt" localSheetId="6" hidden="1">1</definedName>
    <definedName name="solver_nwt" localSheetId="9" hidden="1">1</definedName>
    <definedName name="solver_nwt" localSheetId="10" hidden="1">1</definedName>
    <definedName name="solver_nwt" localSheetId="11" hidden="1">1</definedName>
    <definedName name="solver_ofx" localSheetId="6" hidden="1">2</definedName>
    <definedName name="solver_opt" localSheetId="6" hidden="1">milk!#REF!</definedName>
    <definedName name="solver_opt" localSheetId="9" hidden="1">run!#REF!</definedName>
    <definedName name="solver_opt" localSheetId="10" hidden="1">table!$F$18</definedName>
    <definedName name="solver_opt" localSheetId="11" hidden="1">time!$G$61</definedName>
    <definedName name="solver_pre" localSheetId="6" hidden="1">0.000001</definedName>
    <definedName name="solver_pre" localSheetId="9" hidden="1">0.000001</definedName>
    <definedName name="solver_pre" localSheetId="10" hidden="1">0.000001</definedName>
    <definedName name="solver_pre" localSheetId="11" hidden="1">0.000001</definedName>
    <definedName name="solver_pro" localSheetId="6" hidden="1">2</definedName>
    <definedName name="solver_rbv" localSheetId="6" hidden="1">1</definedName>
    <definedName name="solver_rel1" localSheetId="6" hidden="1">3</definedName>
    <definedName name="solver_rel1" localSheetId="9" hidden="1">3</definedName>
    <definedName name="solver_rel1" localSheetId="10" hidden="1">3</definedName>
    <definedName name="solver_rel1" localSheetId="11" hidden="1">3</definedName>
    <definedName name="solver_rel2" localSheetId="6" hidden="1">1</definedName>
    <definedName name="solver_rel3" localSheetId="6" hidden="1">3</definedName>
    <definedName name="solver_rel4" localSheetId="6" hidden="1">1</definedName>
    <definedName name="solver_reo" localSheetId="6" hidden="1">2</definedName>
    <definedName name="solver_rep" localSheetId="6" hidden="1">2</definedName>
    <definedName name="solver_rhs1" localSheetId="6" hidden="1">60</definedName>
    <definedName name="solver_rhs1" localSheetId="9" hidden="1">0</definedName>
    <definedName name="solver_rhs1" localSheetId="10" hidden="1">0</definedName>
    <definedName name="solver_rhs1" localSheetId="11" hidden="1">0</definedName>
    <definedName name="solver_rhs2" localSheetId="6" hidden="1">150</definedName>
    <definedName name="solver_rhs3" localSheetId="6" hidden="1">60</definedName>
    <definedName name="solver_rhs4" localSheetId="6" hidden="1">130</definedName>
    <definedName name="solver_rlx" localSheetId="6" hidden="1">2</definedName>
    <definedName name="solver_scl" localSheetId="6" hidden="1">2</definedName>
    <definedName name="solver_scl" localSheetId="9" hidden="1">2</definedName>
    <definedName name="solver_scl" localSheetId="10" hidden="1">2</definedName>
    <definedName name="solver_scl" localSheetId="11" hidden="1">2</definedName>
    <definedName name="solver_sho" localSheetId="6" hidden="1">2</definedName>
    <definedName name="solver_sho" localSheetId="9" hidden="1">2</definedName>
    <definedName name="solver_sho" localSheetId="10" hidden="1">2</definedName>
    <definedName name="solver_sho" localSheetId="11" hidden="1">2</definedName>
    <definedName name="solver_ssz" localSheetId="6" hidden="1">0</definedName>
    <definedName name="solver_tim" localSheetId="6" hidden="1">100</definedName>
    <definedName name="solver_tim" localSheetId="9" hidden="1">100</definedName>
    <definedName name="solver_tim" localSheetId="10" hidden="1">100</definedName>
    <definedName name="solver_tim" localSheetId="11" hidden="1">100</definedName>
    <definedName name="solver_tms" localSheetId="6" hidden="1">2</definedName>
    <definedName name="solver_tol" localSheetId="6" hidden="1">0.05</definedName>
    <definedName name="solver_tol" localSheetId="9" hidden="1">0.05</definedName>
    <definedName name="solver_tol" localSheetId="10" hidden="1">0.05</definedName>
    <definedName name="solver_tol" localSheetId="11" hidden="1">0.05</definedName>
    <definedName name="solver_typ" localSheetId="6" hidden="1">2</definedName>
    <definedName name="solver_typ" localSheetId="9" hidden="1">2</definedName>
    <definedName name="solver_typ" localSheetId="10" hidden="1">2</definedName>
    <definedName name="solver_typ" localSheetId="11" hidden="1">2</definedName>
    <definedName name="solver_val" localSheetId="6" hidden="1">0</definedName>
    <definedName name="solver_val" localSheetId="9" hidden="1">0</definedName>
    <definedName name="solver_val" localSheetId="10" hidden="1">0</definedName>
    <definedName name="solver_val" localSheetId="11" hidden="1">0</definedName>
    <definedName name="solver_ver" localSheetId="6" hidden="1">2</definedName>
    <definedName name="STARTSEA">misc!$I$6</definedName>
    <definedName name="STORE">cow!$AQ$3:$AQ$11</definedName>
    <definedName name="tabl">run!$AD$10</definedName>
    <definedName name="table">run!$AD$8</definedName>
    <definedName name="TABLE1" localSheetId="11">time!$G$47:$I$64</definedName>
    <definedName name="TABLE1">table!$F$4:$H$23</definedName>
    <definedName name="TABLE2" localSheetId="11">time!$M$47:$O$49</definedName>
    <definedName name="TIMEBREEDING">repro!$J$7</definedName>
    <definedName name="TIMEDRY">misc!$K$18</definedName>
    <definedName name="TIMEFRESH">misc!$K$16</definedName>
    <definedName name="TIMEHEAT10">repro!$I$85</definedName>
    <definedName name="TIMEHEAT11">repro!$I$86</definedName>
    <definedName name="TIMEHEAT12">repro!$I$87</definedName>
    <definedName name="TIMEHEAT13">repro!$I$88</definedName>
    <definedName name="TIMEHEAT14">repro!$I$89</definedName>
    <definedName name="TIMEHEAT15">repro!$I$90</definedName>
    <definedName name="TIMEHEAT2">repro!$I$82</definedName>
    <definedName name="TIMEHEAT3">repro!$I$83</definedName>
    <definedName name="TIMEHEAT4">repro!#REF!</definedName>
    <definedName name="TIMEHEAT5">repro!#REF!</definedName>
    <definedName name="TIMEHEAT6">repro!#REF!</definedName>
    <definedName name="TIMEHEAT7">repro!#REF!</definedName>
    <definedName name="TIMEHEAT8">repro!#REF!</definedName>
    <definedName name="TIMEHEAT9">repro!$I$84</definedName>
    <definedName name="TIMELACT">misc!$K$17</definedName>
    <definedName name="unit">misc!$AC$2</definedName>
    <definedName name="UNITS">misc!$I$4</definedName>
    <definedName name="version">run!#REF!</definedName>
    <definedName name="vetcost1">misc!$K$21</definedName>
    <definedName name="vetcost2">misc!$K$22</definedName>
    <definedName name="vetcost3">misc!$K$23</definedName>
    <definedName name="vetcost4">misc!$K$24</definedName>
    <definedName name="wood1a">milk!$D$32</definedName>
    <definedName name="wood1b">milk!$D$33</definedName>
    <definedName name="wood1c">milk!$D$34</definedName>
    <definedName name="wood2a">milk!$D$35</definedName>
    <definedName name="wood2b">milk!$D$36</definedName>
    <definedName name="wood2c">milk!$D$37</definedName>
    <definedName name="wood3a">milk!$D$38</definedName>
    <definedName name="wood3b">milk!$D$39</definedName>
    <definedName name="wood3c">milk!$D$40</definedName>
    <definedName name="woodscurves1">milk!$BK$15:$BV$38</definedName>
    <definedName name="woodscurves2">milk!$BK$42:$BV$65</definedName>
    <definedName name="woodscurves3">milk!$BK$69:$BV$92</definedName>
    <definedName name="WRITEMKV">misc!$I$7</definedName>
    <definedName name="WRITEPOL">misc!$I$9</definedName>
    <definedName name="WRITERPO">misc!$I$8</definedName>
    <definedName name="xbw">bw!$AG$9:$AG$32</definedName>
    <definedName name="xmilk1">milk!$DH$15:$DH$49</definedName>
    <definedName name="xmilk2">milk!$DH$51:$DH$85</definedName>
    <definedName name="xmilk3">milk!$DH$87:$DH$121</definedName>
    <definedName name="xrepro">repro!#REF!</definedName>
  </definedNames>
  <calcPr calcId="152511"/>
</workbook>
</file>

<file path=xl/calcChain.xml><?xml version="1.0" encoding="utf-8"?>
<calcChain xmlns="http://schemas.openxmlformats.org/spreadsheetml/2006/main">
  <c r="AD3" i="8" l="1"/>
  <c r="BD57" i="5" l="1"/>
  <c r="BC57" i="5"/>
  <c r="BB57" i="5"/>
  <c r="BA57" i="5"/>
  <c r="AZ57" i="5"/>
  <c r="AY57" i="5"/>
  <c r="AX57" i="5"/>
  <c r="AW57" i="5"/>
  <c r="AV57" i="5"/>
  <c r="AU57" i="5"/>
  <c r="AT57" i="5"/>
  <c r="AS57" i="5"/>
  <c r="BD56" i="5"/>
  <c r="BC56" i="5"/>
  <c r="BB56" i="5"/>
  <c r="BA56" i="5"/>
  <c r="AZ56" i="5"/>
  <c r="AY56" i="5"/>
  <c r="AX56" i="5"/>
  <c r="AW56" i="5"/>
  <c r="AV56" i="5"/>
  <c r="AU56" i="5"/>
  <c r="AT56" i="5"/>
  <c r="AS56" i="5"/>
  <c r="BD55" i="5"/>
  <c r="BC55" i="5"/>
  <c r="BB55" i="5"/>
  <c r="BA55" i="5"/>
  <c r="AZ55" i="5"/>
  <c r="AY55" i="5"/>
  <c r="AX55" i="5"/>
  <c r="AW55" i="5"/>
  <c r="AV55" i="5"/>
  <c r="AU55" i="5"/>
  <c r="AT55" i="5"/>
  <c r="AS55" i="5"/>
  <c r="BD54" i="5"/>
  <c r="BC54" i="5"/>
  <c r="BB54" i="5"/>
  <c r="BA54" i="5"/>
  <c r="AZ54" i="5"/>
  <c r="AY54" i="5"/>
  <c r="AX54" i="5"/>
  <c r="AW54" i="5"/>
  <c r="AV54" i="5"/>
  <c r="AU54" i="5"/>
  <c r="AT54" i="5"/>
  <c r="AS54" i="5"/>
  <c r="BD53" i="5"/>
  <c r="BC53" i="5"/>
  <c r="BB53" i="5"/>
  <c r="BA53" i="5"/>
  <c r="AZ53" i="5"/>
  <c r="AY53" i="5"/>
  <c r="AX53" i="5"/>
  <c r="AW53" i="5"/>
  <c r="AV53" i="5"/>
  <c r="AU53" i="5"/>
  <c r="AT53" i="5"/>
  <c r="AS53" i="5"/>
  <c r="BD52" i="5"/>
  <c r="BC52" i="5"/>
  <c r="BB52" i="5"/>
  <c r="BA52" i="5"/>
  <c r="AZ52" i="5"/>
  <c r="AY52" i="5"/>
  <c r="AX52" i="5"/>
  <c r="AW52" i="5"/>
  <c r="AV52" i="5"/>
  <c r="AU52" i="5"/>
  <c r="AT52" i="5"/>
  <c r="AS52" i="5"/>
  <c r="BD51" i="5"/>
  <c r="BC51" i="5"/>
  <c r="BB51" i="5"/>
  <c r="BA51" i="5"/>
  <c r="AZ51" i="5"/>
  <c r="AY51" i="5"/>
  <c r="AX51" i="5"/>
  <c r="AW51" i="5"/>
  <c r="AV51" i="5"/>
  <c r="AU51" i="5"/>
  <c r="AT51" i="5"/>
  <c r="AS51" i="5"/>
  <c r="BD50" i="5"/>
  <c r="BC50" i="5"/>
  <c r="BB50" i="5"/>
  <c r="BA50" i="5"/>
  <c r="AZ50" i="5"/>
  <c r="AY50" i="5"/>
  <c r="AX50" i="5"/>
  <c r="AW50" i="5"/>
  <c r="AV50" i="5"/>
  <c r="AU50" i="5"/>
  <c r="AT50" i="5"/>
  <c r="AS50" i="5"/>
  <c r="BD49" i="5"/>
  <c r="BC49" i="5"/>
  <c r="BB49" i="5"/>
  <c r="BA49" i="5"/>
  <c r="AZ49" i="5"/>
  <c r="AY49" i="5"/>
  <c r="AX49" i="5"/>
  <c r="AW49" i="5"/>
  <c r="AV49" i="5"/>
  <c r="AU49" i="5"/>
  <c r="AT49" i="5"/>
  <c r="AS49" i="5"/>
  <c r="BD48" i="5"/>
  <c r="BC48" i="5"/>
  <c r="BB48" i="5"/>
  <c r="BA48" i="5"/>
  <c r="AZ48" i="5"/>
  <c r="AY48" i="5"/>
  <c r="AX48" i="5"/>
  <c r="AW48" i="5"/>
  <c r="AV48" i="5"/>
  <c r="AU48" i="5"/>
  <c r="AT48" i="5"/>
  <c r="AS48" i="5"/>
  <c r="BD47" i="5"/>
  <c r="BC47" i="5"/>
  <c r="BB47" i="5"/>
  <c r="BA47" i="5"/>
  <c r="AZ47" i="5"/>
  <c r="AY47" i="5"/>
  <c r="AX47" i="5"/>
  <c r="AW47" i="5"/>
  <c r="AV47" i="5"/>
  <c r="AU47" i="5"/>
  <c r="AT47" i="5"/>
  <c r="AS47" i="5"/>
  <c r="BD46" i="5"/>
  <c r="BC46" i="5"/>
  <c r="BB46" i="5"/>
  <c r="BA46" i="5"/>
  <c r="AZ46" i="5"/>
  <c r="AY46" i="5"/>
  <c r="AX46" i="5"/>
  <c r="AW46" i="5"/>
  <c r="AV46" i="5"/>
  <c r="AU46" i="5"/>
  <c r="AT46" i="5"/>
  <c r="AS46" i="5"/>
  <c r="BD45" i="5"/>
  <c r="BC45" i="5"/>
  <c r="BB45" i="5"/>
  <c r="BA45" i="5"/>
  <c r="AZ45" i="5"/>
  <c r="AY45" i="5"/>
  <c r="AX45" i="5"/>
  <c r="AW45" i="5"/>
  <c r="AV45" i="5"/>
  <c r="AU45" i="5"/>
  <c r="AT45" i="5"/>
  <c r="AS45" i="5"/>
  <c r="BD44" i="5"/>
  <c r="BC44" i="5"/>
  <c r="BB44" i="5"/>
  <c r="BA44" i="5"/>
  <c r="AZ44" i="5"/>
  <c r="AY44" i="5"/>
  <c r="AX44" i="5"/>
  <c r="AW44" i="5"/>
  <c r="AV44" i="5"/>
  <c r="AU44" i="5"/>
  <c r="AT44" i="5"/>
  <c r="AS44" i="5"/>
  <c r="BD43" i="5"/>
  <c r="BC43" i="5"/>
  <c r="BB43" i="5"/>
  <c r="BA43" i="5"/>
  <c r="AZ43" i="5"/>
  <c r="AY43" i="5"/>
  <c r="AX43" i="5"/>
  <c r="AW43" i="5"/>
  <c r="AV43" i="5"/>
  <c r="AU43" i="5"/>
  <c r="AT43" i="5"/>
  <c r="AS43" i="5"/>
  <c r="BD42" i="5"/>
  <c r="BC42" i="5"/>
  <c r="BB42" i="5"/>
  <c r="BA42" i="5"/>
  <c r="AZ42" i="5"/>
  <c r="AY42" i="5"/>
  <c r="AX42" i="5"/>
  <c r="AW42" i="5"/>
  <c r="AV42" i="5"/>
  <c r="AU42" i="5"/>
  <c r="AT42" i="5"/>
  <c r="AS42" i="5"/>
  <c r="BD41" i="5"/>
  <c r="BC41" i="5"/>
  <c r="BB41" i="5"/>
  <c r="BA41" i="5"/>
  <c r="AZ41" i="5"/>
  <c r="AY41" i="5"/>
  <c r="AX41" i="5"/>
  <c r="AW41" i="5"/>
  <c r="AV41" i="5"/>
  <c r="AU41" i="5"/>
  <c r="AT41" i="5"/>
  <c r="AS41" i="5"/>
  <c r="BD40" i="5"/>
  <c r="BC40" i="5"/>
  <c r="BB40" i="5"/>
  <c r="BA40" i="5"/>
  <c r="AZ40" i="5"/>
  <c r="AY40" i="5"/>
  <c r="AX40" i="5"/>
  <c r="AW40" i="5"/>
  <c r="AV40" i="5"/>
  <c r="AU40" i="5"/>
  <c r="AT40" i="5"/>
  <c r="AS40" i="5"/>
  <c r="BD39" i="5"/>
  <c r="BC39" i="5"/>
  <c r="BB39" i="5"/>
  <c r="BA39" i="5"/>
  <c r="AZ39" i="5"/>
  <c r="AY39" i="5"/>
  <c r="AX39" i="5"/>
  <c r="AW39" i="5"/>
  <c r="AV39" i="5"/>
  <c r="AU39" i="5"/>
  <c r="AT39" i="5"/>
  <c r="AS39" i="5"/>
  <c r="BD38" i="5"/>
  <c r="BC38" i="5"/>
  <c r="BB38" i="5"/>
  <c r="BA38" i="5"/>
  <c r="AZ38" i="5"/>
  <c r="AY38" i="5"/>
  <c r="AX38" i="5"/>
  <c r="AW38" i="5"/>
  <c r="AV38" i="5"/>
  <c r="AU38" i="5"/>
  <c r="AT38" i="5"/>
  <c r="AS38" i="5"/>
  <c r="BD37" i="5"/>
  <c r="BC37" i="5"/>
  <c r="BB37" i="5"/>
  <c r="BA37" i="5"/>
  <c r="AZ37" i="5"/>
  <c r="AY37" i="5"/>
  <c r="AX37" i="5"/>
  <c r="AW37" i="5"/>
  <c r="AV37" i="5"/>
  <c r="AU37" i="5"/>
  <c r="AT37" i="5"/>
  <c r="AS37" i="5"/>
  <c r="BD36" i="5"/>
  <c r="BC36" i="5"/>
  <c r="BB36" i="5"/>
  <c r="BA36" i="5"/>
  <c r="AZ36" i="5"/>
  <c r="AY36" i="5"/>
  <c r="AX36" i="5"/>
  <c r="AW36" i="5"/>
  <c r="AV36" i="5"/>
  <c r="AU36" i="5"/>
  <c r="AT36" i="5"/>
  <c r="AS36" i="5"/>
  <c r="BD35" i="5"/>
  <c r="BC35" i="5"/>
  <c r="BB35" i="5"/>
  <c r="BA35" i="5"/>
  <c r="AZ35" i="5"/>
  <c r="AY35" i="5"/>
  <c r="AX35" i="5"/>
  <c r="AW35" i="5"/>
  <c r="AV35" i="5"/>
  <c r="AU35" i="5"/>
  <c r="AT35" i="5"/>
  <c r="AS35" i="5"/>
  <c r="BD34" i="5"/>
  <c r="BC34" i="5"/>
  <c r="BB34" i="5"/>
  <c r="BA34" i="5"/>
  <c r="AZ34" i="5"/>
  <c r="AY34" i="5"/>
  <c r="AX34" i="5"/>
  <c r="AW34" i="5"/>
  <c r="AV34" i="5"/>
  <c r="AU34" i="5"/>
  <c r="AT34" i="5"/>
  <c r="AS34" i="5"/>
  <c r="G21" i="15" l="1"/>
  <c r="L26" i="15"/>
  <c r="D502" i="44"/>
  <c r="C502" i="44" s="1"/>
  <c r="D4" i="44"/>
  <c r="D5" i="44"/>
  <c r="D6" i="44"/>
  <c r="D7" i="44"/>
  <c r="D8" i="44"/>
  <c r="D9" i="44"/>
  <c r="D10" i="44"/>
  <c r="D11" i="44"/>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D48" i="44"/>
  <c r="D49" i="44"/>
  <c r="D50" i="44"/>
  <c r="D51" i="44"/>
  <c r="D52" i="44"/>
  <c r="D53" i="44"/>
  <c r="D54" i="44"/>
  <c r="D55" i="44"/>
  <c r="D56" i="44"/>
  <c r="D57" i="44"/>
  <c r="D58" i="44"/>
  <c r="D59" i="44"/>
  <c r="D60" i="44"/>
  <c r="D61" i="44"/>
  <c r="D62" i="44"/>
  <c r="D63" i="44"/>
  <c r="D64" i="44"/>
  <c r="D65" i="44"/>
  <c r="D66" i="44"/>
  <c r="D67" i="44"/>
  <c r="D68" i="44"/>
  <c r="D69" i="44"/>
  <c r="D70" i="44"/>
  <c r="D71" i="44"/>
  <c r="D72" i="44"/>
  <c r="D73" i="44"/>
  <c r="D74" i="44"/>
  <c r="D75" i="44"/>
  <c r="D76" i="44"/>
  <c r="D77" i="44"/>
  <c r="D78" i="44"/>
  <c r="D79" i="44"/>
  <c r="D80" i="44"/>
  <c r="D81" i="44"/>
  <c r="D82" i="44"/>
  <c r="D83" i="44"/>
  <c r="D84" i="44"/>
  <c r="D85" i="44"/>
  <c r="D86" i="44"/>
  <c r="D87" i="44"/>
  <c r="D88" i="44"/>
  <c r="D89" i="44"/>
  <c r="D90" i="44"/>
  <c r="D91" i="44"/>
  <c r="D92" i="44"/>
  <c r="D93" i="44"/>
  <c r="D94" i="44"/>
  <c r="D95" i="44"/>
  <c r="D96" i="44"/>
  <c r="D97" i="44"/>
  <c r="D98" i="44"/>
  <c r="D99" i="44"/>
  <c r="D100" i="44"/>
  <c r="D101" i="44"/>
  <c r="D102" i="44"/>
  <c r="D103" i="44"/>
  <c r="D104" i="44"/>
  <c r="D105" i="44"/>
  <c r="D106" i="44"/>
  <c r="D107" i="44"/>
  <c r="D108" i="44"/>
  <c r="D109" i="44"/>
  <c r="D110" i="44"/>
  <c r="D111" i="44"/>
  <c r="D112" i="44"/>
  <c r="D113" i="44"/>
  <c r="D114" i="44"/>
  <c r="D115" i="44"/>
  <c r="D116" i="44"/>
  <c r="D117" i="44"/>
  <c r="D118" i="44"/>
  <c r="D119" i="44"/>
  <c r="D120" i="44"/>
  <c r="D121" i="44"/>
  <c r="D122" i="44"/>
  <c r="D123" i="44"/>
  <c r="D124" i="44"/>
  <c r="D125" i="44"/>
  <c r="D126" i="44"/>
  <c r="D127" i="44"/>
  <c r="D128" i="44"/>
  <c r="D129" i="44"/>
  <c r="D130" i="44"/>
  <c r="D131" i="44"/>
  <c r="D132" i="44"/>
  <c r="D133" i="44"/>
  <c r="D134" i="44"/>
  <c r="D135" i="44"/>
  <c r="D136" i="44"/>
  <c r="D137" i="44"/>
  <c r="D138" i="44"/>
  <c r="D139" i="44"/>
  <c r="D140" i="44"/>
  <c r="D141" i="44"/>
  <c r="D142" i="44"/>
  <c r="D143" i="44"/>
  <c r="D144" i="44"/>
  <c r="D145" i="44"/>
  <c r="D146" i="44"/>
  <c r="D147" i="44"/>
  <c r="D148" i="44"/>
  <c r="D149" i="44"/>
  <c r="D150" i="44"/>
  <c r="D151" i="44"/>
  <c r="D152" i="44"/>
  <c r="D153" i="44"/>
  <c r="D154" i="44"/>
  <c r="D155" i="44"/>
  <c r="D156" i="44"/>
  <c r="D157" i="44"/>
  <c r="D158" i="44"/>
  <c r="D159" i="44"/>
  <c r="D160" i="44"/>
  <c r="D161" i="44"/>
  <c r="D162" i="44"/>
  <c r="D163" i="44"/>
  <c r="D164" i="44"/>
  <c r="D165" i="44"/>
  <c r="D166" i="44"/>
  <c r="D167" i="44"/>
  <c r="D168" i="44"/>
  <c r="D169" i="44"/>
  <c r="D170" i="44"/>
  <c r="D171" i="44"/>
  <c r="D172" i="44"/>
  <c r="D173" i="44"/>
  <c r="D174" i="44"/>
  <c r="D175" i="44"/>
  <c r="D176" i="44"/>
  <c r="D177" i="44"/>
  <c r="D178" i="44"/>
  <c r="D179" i="44"/>
  <c r="D180" i="44"/>
  <c r="D181" i="44"/>
  <c r="D182" i="44"/>
  <c r="D183" i="44"/>
  <c r="D184" i="44"/>
  <c r="D185" i="44"/>
  <c r="D186" i="44"/>
  <c r="D187" i="44"/>
  <c r="D188" i="44"/>
  <c r="D189" i="44"/>
  <c r="D190" i="44"/>
  <c r="D191" i="44"/>
  <c r="D192" i="44"/>
  <c r="D193" i="44"/>
  <c r="D194" i="44"/>
  <c r="D195" i="44"/>
  <c r="D196" i="44"/>
  <c r="D197" i="44"/>
  <c r="D198" i="44"/>
  <c r="D199" i="44"/>
  <c r="D200" i="44"/>
  <c r="D201" i="44"/>
  <c r="D202" i="44"/>
  <c r="D203" i="44"/>
  <c r="D204" i="44"/>
  <c r="D205" i="44"/>
  <c r="D206" i="44"/>
  <c r="D207" i="44"/>
  <c r="D208" i="44"/>
  <c r="D209" i="44"/>
  <c r="D210" i="44"/>
  <c r="D211" i="44"/>
  <c r="D212" i="44"/>
  <c r="C212" i="44" s="1"/>
  <c r="D213" i="44"/>
  <c r="C213" i="44" s="1"/>
  <c r="D214" i="44"/>
  <c r="C214" i="44" s="1"/>
  <c r="D215" i="44"/>
  <c r="C215" i="44" s="1"/>
  <c r="D216" i="44"/>
  <c r="C216" i="44" s="1"/>
  <c r="D217" i="44"/>
  <c r="C217" i="44" s="1"/>
  <c r="D218" i="44"/>
  <c r="C218" i="44" s="1"/>
  <c r="D219" i="44"/>
  <c r="C219" i="44" s="1"/>
  <c r="D220" i="44"/>
  <c r="C220" i="44" s="1"/>
  <c r="D221" i="44"/>
  <c r="C221" i="44" s="1"/>
  <c r="D222" i="44"/>
  <c r="C222" i="44" s="1"/>
  <c r="D223" i="44"/>
  <c r="C223" i="44" s="1"/>
  <c r="D224" i="44"/>
  <c r="C224" i="44" s="1"/>
  <c r="D225" i="44"/>
  <c r="C225" i="44" s="1"/>
  <c r="D226" i="44"/>
  <c r="C226" i="44" s="1"/>
  <c r="D227" i="44"/>
  <c r="C227" i="44" s="1"/>
  <c r="D228" i="44"/>
  <c r="C228" i="44" s="1"/>
  <c r="D229" i="44"/>
  <c r="C229" i="44" s="1"/>
  <c r="D230" i="44"/>
  <c r="C230" i="44" s="1"/>
  <c r="D231" i="44"/>
  <c r="C231" i="44" s="1"/>
  <c r="D232" i="44"/>
  <c r="C232" i="44" s="1"/>
  <c r="D233" i="44"/>
  <c r="C233" i="44" s="1"/>
  <c r="D234" i="44"/>
  <c r="C234" i="44" s="1"/>
  <c r="D235" i="44"/>
  <c r="C235" i="44" s="1"/>
  <c r="D236" i="44"/>
  <c r="C236" i="44" s="1"/>
  <c r="D237" i="44"/>
  <c r="C237" i="44" s="1"/>
  <c r="D238" i="44"/>
  <c r="C238" i="44" s="1"/>
  <c r="D239" i="44"/>
  <c r="C239" i="44" s="1"/>
  <c r="D240" i="44"/>
  <c r="C240" i="44" s="1"/>
  <c r="D241" i="44"/>
  <c r="C241" i="44" s="1"/>
  <c r="D242" i="44"/>
  <c r="C242" i="44" s="1"/>
  <c r="D243" i="44"/>
  <c r="C243" i="44" s="1"/>
  <c r="D244" i="44"/>
  <c r="C244" i="44" s="1"/>
  <c r="D245" i="44"/>
  <c r="C245" i="44" s="1"/>
  <c r="D246" i="44"/>
  <c r="C246" i="44" s="1"/>
  <c r="D247" i="44"/>
  <c r="C247" i="44" s="1"/>
  <c r="D248" i="44"/>
  <c r="C248" i="44" s="1"/>
  <c r="D249" i="44"/>
  <c r="C249" i="44" s="1"/>
  <c r="D250" i="44"/>
  <c r="C250" i="44" s="1"/>
  <c r="D251" i="44"/>
  <c r="C251" i="44" s="1"/>
  <c r="D252" i="44"/>
  <c r="C252" i="44" s="1"/>
  <c r="D253" i="44"/>
  <c r="C253" i="44" s="1"/>
  <c r="D254" i="44"/>
  <c r="C254" i="44" s="1"/>
  <c r="D255" i="44"/>
  <c r="C255" i="44" s="1"/>
  <c r="D256" i="44"/>
  <c r="C256" i="44" s="1"/>
  <c r="D257" i="44"/>
  <c r="C257" i="44" s="1"/>
  <c r="D258" i="44"/>
  <c r="C258" i="44" s="1"/>
  <c r="D259" i="44"/>
  <c r="C259" i="44" s="1"/>
  <c r="D260" i="44"/>
  <c r="C260" i="44" s="1"/>
  <c r="D261" i="44"/>
  <c r="C261" i="44" s="1"/>
  <c r="D262" i="44"/>
  <c r="C262" i="44" s="1"/>
  <c r="D263" i="44"/>
  <c r="C263" i="44" s="1"/>
  <c r="D264" i="44"/>
  <c r="C264" i="44" s="1"/>
  <c r="D265" i="44"/>
  <c r="C265" i="44" s="1"/>
  <c r="D266" i="44"/>
  <c r="C266" i="44" s="1"/>
  <c r="D267" i="44"/>
  <c r="C267" i="44" s="1"/>
  <c r="D268" i="44"/>
  <c r="C268" i="44" s="1"/>
  <c r="D269" i="44"/>
  <c r="C269" i="44" s="1"/>
  <c r="D270" i="44"/>
  <c r="C270" i="44" s="1"/>
  <c r="D271" i="44"/>
  <c r="C271" i="44" s="1"/>
  <c r="D272" i="44"/>
  <c r="C272" i="44" s="1"/>
  <c r="D273" i="44"/>
  <c r="C273" i="44" s="1"/>
  <c r="D274" i="44"/>
  <c r="C274" i="44" s="1"/>
  <c r="D275" i="44"/>
  <c r="C275" i="44" s="1"/>
  <c r="D276" i="44"/>
  <c r="C276" i="44" s="1"/>
  <c r="D277" i="44"/>
  <c r="C277" i="44" s="1"/>
  <c r="D278" i="44"/>
  <c r="C278" i="44" s="1"/>
  <c r="D279" i="44"/>
  <c r="C279" i="44" s="1"/>
  <c r="D280" i="44"/>
  <c r="C280" i="44" s="1"/>
  <c r="D281" i="44"/>
  <c r="C281" i="44" s="1"/>
  <c r="D282" i="44"/>
  <c r="C282" i="44" s="1"/>
  <c r="D283" i="44"/>
  <c r="C283" i="44" s="1"/>
  <c r="D284" i="44"/>
  <c r="C284" i="44" s="1"/>
  <c r="D285" i="44"/>
  <c r="C285" i="44" s="1"/>
  <c r="D286" i="44"/>
  <c r="C286" i="44" s="1"/>
  <c r="D287" i="44"/>
  <c r="C287" i="44" s="1"/>
  <c r="D288" i="44"/>
  <c r="C288" i="44" s="1"/>
  <c r="D289" i="44"/>
  <c r="C289" i="44" s="1"/>
  <c r="D290" i="44"/>
  <c r="C290" i="44" s="1"/>
  <c r="D291" i="44"/>
  <c r="C291" i="44" s="1"/>
  <c r="D292" i="44"/>
  <c r="C292" i="44" s="1"/>
  <c r="D293" i="44"/>
  <c r="C293" i="44" s="1"/>
  <c r="D294" i="44"/>
  <c r="C294" i="44" s="1"/>
  <c r="D295" i="44"/>
  <c r="C295" i="44" s="1"/>
  <c r="D296" i="44"/>
  <c r="C296" i="44" s="1"/>
  <c r="D297" i="44"/>
  <c r="C297" i="44" s="1"/>
  <c r="D298" i="44"/>
  <c r="C298" i="44" s="1"/>
  <c r="D299" i="44"/>
  <c r="C299" i="44" s="1"/>
  <c r="D300" i="44"/>
  <c r="C300" i="44" s="1"/>
  <c r="D301" i="44"/>
  <c r="C301" i="44" s="1"/>
  <c r="D302" i="44"/>
  <c r="C302" i="44" s="1"/>
  <c r="D303" i="44"/>
  <c r="C303" i="44" s="1"/>
  <c r="D304" i="44"/>
  <c r="C304" i="44" s="1"/>
  <c r="D305" i="44"/>
  <c r="C305" i="44" s="1"/>
  <c r="D306" i="44"/>
  <c r="C306" i="44" s="1"/>
  <c r="D307" i="44"/>
  <c r="C307" i="44" s="1"/>
  <c r="D308" i="44"/>
  <c r="C308" i="44" s="1"/>
  <c r="D309" i="44"/>
  <c r="C309" i="44" s="1"/>
  <c r="D310" i="44"/>
  <c r="C310" i="44" s="1"/>
  <c r="D311" i="44"/>
  <c r="C311" i="44" s="1"/>
  <c r="D312" i="44"/>
  <c r="C312" i="44" s="1"/>
  <c r="D313" i="44"/>
  <c r="C313" i="44" s="1"/>
  <c r="D314" i="44"/>
  <c r="C314" i="44" s="1"/>
  <c r="D315" i="44"/>
  <c r="C315" i="44" s="1"/>
  <c r="D316" i="44"/>
  <c r="C316" i="44" s="1"/>
  <c r="D317" i="44"/>
  <c r="C317" i="44" s="1"/>
  <c r="D318" i="44"/>
  <c r="C318" i="44" s="1"/>
  <c r="D319" i="44"/>
  <c r="C319" i="44" s="1"/>
  <c r="D320" i="44"/>
  <c r="C320" i="44" s="1"/>
  <c r="D321" i="44"/>
  <c r="C321" i="44" s="1"/>
  <c r="D322" i="44"/>
  <c r="D323" i="44"/>
  <c r="C323" i="44" s="1"/>
  <c r="D324" i="44"/>
  <c r="C324" i="44" s="1"/>
  <c r="D325" i="44"/>
  <c r="C325" i="44" s="1"/>
  <c r="D326" i="44"/>
  <c r="C326" i="44" s="1"/>
  <c r="D327" i="44"/>
  <c r="C327" i="44" s="1"/>
  <c r="D328" i="44"/>
  <c r="C328" i="44" s="1"/>
  <c r="D329" i="44"/>
  <c r="C329" i="44" s="1"/>
  <c r="D330" i="44"/>
  <c r="C330" i="44" s="1"/>
  <c r="D331" i="44"/>
  <c r="C331" i="44" s="1"/>
  <c r="D332" i="44"/>
  <c r="C332" i="44" s="1"/>
  <c r="D333" i="44"/>
  <c r="C333" i="44" s="1"/>
  <c r="D334" i="44"/>
  <c r="C334" i="44" s="1"/>
  <c r="D335" i="44"/>
  <c r="C335" i="44" s="1"/>
  <c r="D336" i="44"/>
  <c r="C336" i="44" s="1"/>
  <c r="D337" i="44"/>
  <c r="C337" i="44" s="1"/>
  <c r="D338" i="44"/>
  <c r="C338" i="44" s="1"/>
  <c r="D339" i="44"/>
  <c r="C339" i="44" s="1"/>
  <c r="D340" i="44"/>
  <c r="C340" i="44" s="1"/>
  <c r="D341" i="44"/>
  <c r="C341" i="44" s="1"/>
  <c r="D342" i="44"/>
  <c r="C342" i="44" s="1"/>
  <c r="D343" i="44"/>
  <c r="C343" i="44" s="1"/>
  <c r="D344" i="44"/>
  <c r="C344" i="44" s="1"/>
  <c r="D345" i="44"/>
  <c r="C345" i="44" s="1"/>
  <c r="D346" i="44"/>
  <c r="C346" i="44" s="1"/>
  <c r="D347" i="44"/>
  <c r="C347" i="44" s="1"/>
  <c r="D348" i="44"/>
  <c r="C348" i="44" s="1"/>
  <c r="D349" i="44"/>
  <c r="C349" i="44" s="1"/>
  <c r="D350" i="44"/>
  <c r="C350" i="44" s="1"/>
  <c r="D351" i="44"/>
  <c r="C351" i="44" s="1"/>
  <c r="D352" i="44"/>
  <c r="C352" i="44" s="1"/>
  <c r="D353" i="44"/>
  <c r="C353" i="44" s="1"/>
  <c r="D354" i="44"/>
  <c r="C354" i="44" s="1"/>
  <c r="D355" i="44"/>
  <c r="C355" i="44" s="1"/>
  <c r="D356" i="44"/>
  <c r="C356" i="44" s="1"/>
  <c r="D357" i="44"/>
  <c r="C357" i="44" s="1"/>
  <c r="D358" i="44"/>
  <c r="C358" i="44" s="1"/>
  <c r="D359" i="44"/>
  <c r="C359" i="44" s="1"/>
  <c r="D360" i="44"/>
  <c r="C360" i="44" s="1"/>
  <c r="D361" i="44"/>
  <c r="C361" i="44" s="1"/>
  <c r="D362" i="44"/>
  <c r="C362" i="44" s="1"/>
  <c r="D363" i="44"/>
  <c r="C363" i="44" s="1"/>
  <c r="D364" i="44"/>
  <c r="C364" i="44" s="1"/>
  <c r="D365" i="44"/>
  <c r="C365" i="44" s="1"/>
  <c r="D366" i="44"/>
  <c r="C366" i="44" s="1"/>
  <c r="D367" i="44"/>
  <c r="C367" i="44" s="1"/>
  <c r="D368" i="44"/>
  <c r="C368" i="44" s="1"/>
  <c r="D369" i="44"/>
  <c r="C369" i="44" s="1"/>
  <c r="D370" i="44"/>
  <c r="C370" i="44" s="1"/>
  <c r="D371" i="44"/>
  <c r="C371" i="44" s="1"/>
  <c r="D372" i="44"/>
  <c r="C372" i="44" s="1"/>
  <c r="D373" i="44"/>
  <c r="C373" i="44" s="1"/>
  <c r="D374" i="44"/>
  <c r="C374" i="44" s="1"/>
  <c r="D375" i="44"/>
  <c r="C375" i="44" s="1"/>
  <c r="D376" i="44"/>
  <c r="C376" i="44" s="1"/>
  <c r="D377" i="44"/>
  <c r="C377" i="44" s="1"/>
  <c r="D378" i="44"/>
  <c r="C378" i="44" s="1"/>
  <c r="D379" i="44"/>
  <c r="C379" i="44" s="1"/>
  <c r="D380" i="44"/>
  <c r="C380" i="44" s="1"/>
  <c r="D381" i="44"/>
  <c r="C381" i="44" s="1"/>
  <c r="D382" i="44"/>
  <c r="C382" i="44" s="1"/>
  <c r="D383" i="44"/>
  <c r="C383" i="44" s="1"/>
  <c r="D384" i="44"/>
  <c r="C384" i="44" s="1"/>
  <c r="D385" i="44"/>
  <c r="C385" i="44" s="1"/>
  <c r="D386" i="44"/>
  <c r="C386" i="44" s="1"/>
  <c r="D387" i="44"/>
  <c r="C387" i="44" s="1"/>
  <c r="D388" i="44"/>
  <c r="C388" i="44" s="1"/>
  <c r="D389" i="44"/>
  <c r="C389" i="44" s="1"/>
  <c r="D390" i="44"/>
  <c r="C390" i="44" s="1"/>
  <c r="D391" i="44"/>
  <c r="C391" i="44" s="1"/>
  <c r="D392" i="44"/>
  <c r="C392" i="44" s="1"/>
  <c r="D393" i="44"/>
  <c r="C393" i="44" s="1"/>
  <c r="D394" i="44"/>
  <c r="C394" i="44" s="1"/>
  <c r="D395" i="44"/>
  <c r="C395" i="44" s="1"/>
  <c r="D396" i="44"/>
  <c r="C396" i="44" s="1"/>
  <c r="D397" i="44"/>
  <c r="C397" i="44" s="1"/>
  <c r="D398" i="44"/>
  <c r="C398" i="44" s="1"/>
  <c r="D399" i="44"/>
  <c r="C399" i="44" s="1"/>
  <c r="D400" i="44"/>
  <c r="C400" i="44" s="1"/>
  <c r="D401" i="44"/>
  <c r="C401" i="44" s="1"/>
  <c r="D402" i="44"/>
  <c r="C402" i="44" s="1"/>
  <c r="D403" i="44"/>
  <c r="C403" i="44" s="1"/>
  <c r="D404" i="44"/>
  <c r="C404" i="44" s="1"/>
  <c r="D405" i="44"/>
  <c r="C405" i="44" s="1"/>
  <c r="D406" i="44"/>
  <c r="C406" i="44" s="1"/>
  <c r="D407" i="44"/>
  <c r="C407" i="44" s="1"/>
  <c r="D408" i="44"/>
  <c r="C408" i="44" s="1"/>
  <c r="D409" i="44"/>
  <c r="C409" i="44" s="1"/>
  <c r="D410" i="44"/>
  <c r="C410" i="44" s="1"/>
  <c r="D411" i="44"/>
  <c r="C411" i="44" s="1"/>
  <c r="D412" i="44"/>
  <c r="C412" i="44" s="1"/>
  <c r="D413" i="44"/>
  <c r="C413" i="44" s="1"/>
  <c r="D414" i="44"/>
  <c r="C414" i="44" s="1"/>
  <c r="D415" i="44"/>
  <c r="C415" i="44" s="1"/>
  <c r="D416" i="44"/>
  <c r="C416" i="44" s="1"/>
  <c r="D417" i="44"/>
  <c r="C417" i="44" s="1"/>
  <c r="D418" i="44"/>
  <c r="C418" i="44" s="1"/>
  <c r="D419" i="44"/>
  <c r="C419" i="44" s="1"/>
  <c r="D420" i="44"/>
  <c r="C420" i="44" s="1"/>
  <c r="D421" i="44"/>
  <c r="C421" i="44" s="1"/>
  <c r="D422" i="44"/>
  <c r="C422" i="44" s="1"/>
  <c r="D423" i="44"/>
  <c r="C423" i="44" s="1"/>
  <c r="D424" i="44"/>
  <c r="C424" i="44" s="1"/>
  <c r="D425" i="44"/>
  <c r="C425" i="44" s="1"/>
  <c r="D426" i="44"/>
  <c r="C426" i="44" s="1"/>
  <c r="D427" i="44"/>
  <c r="C427" i="44" s="1"/>
  <c r="D428" i="44"/>
  <c r="C428" i="44" s="1"/>
  <c r="D429" i="44"/>
  <c r="C429" i="44" s="1"/>
  <c r="D430" i="44"/>
  <c r="C430" i="44" s="1"/>
  <c r="D431" i="44"/>
  <c r="C431" i="44" s="1"/>
  <c r="D432" i="44"/>
  <c r="C432" i="44" s="1"/>
  <c r="D433" i="44"/>
  <c r="C433" i="44" s="1"/>
  <c r="D434" i="44"/>
  <c r="C434" i="44" s="1"/>
  <c r="D435" i="44"/>
  <c r="C435" i="44" s="1"/>
  <c r="D436" i="44"/>
  <c r="C436" i="44" s="1"/>
  <c r="D437" i="44"/>
  <c r="C437" i="44" s="1"/>
  <c r="D438" i="44"/>
  <c r="C438" i="44" s="1"/>
  <c r="D439" i="44"/>
  <c r="C439" i="44" s="1"/>
  <c r="D440" i="44"/>
  <c r="C440" i="44" s="1"/>
  <c r="D441" i="44"/>
  <c r="C441" i="44" s="1"/>
  <c r="D442" i="44"/>
  <c r="C442" i="44" s="1"/>
  <c r="D443" i="44"/>
  <c r="C443" i="44" s="1"/>
  <c r="D444" i="44"/>
  <c r="C444" i="44" s="1"/>
  <c r="D445" i="44"/>
  <c r="C445" i="44" s="1"/>
  <c r="D446" i="44"/>
  <c r="C446" i="44" s="1"/>
  <c r="D447" i="44"/>
  <c r="C447" i="44" s="1"/>
  <c r="D448" i="44"/>
  <c r="C448" i="44" s="1"/>
  <c r="D450" i="44"/>
  <c r="C450" i="44" s="1"/>
  <c r="D451" i="44"/>
  <c r="C451" i="44" s="1"/>
  <c r="D452" i="44"/>
  <c r="C452" i="44" s="1"/>
  <c r="D453" i="44"/>
  <c r="C453" i="44" s="1"/>
  <c r="D454" i="44"/>
  <c r="C454" i="44" s="1"/>
  <c r="D455" i="44"/>
  <c r="C455" i="44" s="1"/>
  <c r="D456" i="44"/>
  <c r="C456" i="44" s="1"/>
  <c r="D457" i="44"/>
  <c r="C457" i="44" s="1"/>
  <c r="D458" i="44"/>
  <c r="C458" i="44" s="1"/>
  <c r="D459" i="44"/>
  <c r="C459" i="44" s="1"/>
  <c r="D460" i="44"/>
  <c r="C460" i="44" s="1"/>
  <c r="D461" i="44"/>
  <c r="C461" i="44" s="1"/>
  <c r="D462" i="44"/>
  <c r="C462" i="44" s="1"/>
  <c r="D463" i="44"/>
  <c r="C463" i="44" s="1"/>
  <c r="D464" i="44"/>
  <c r="C464" i="44" s="1"/>
  <c r="D465" i="44"/>
  <c r="C465" i="44" s="1"/>
  <c r="D466" i="44"/>
  <c r="C466" i="44" s="1"/>
  <c r="D467" i="44"/>
  <c r="C467" i="44" s="1"/>
  <c r="D468" i="44"/>
  <c r="C468" i="44" s="1"/>
  <c r="D469" i="44"/>
  <c r="C469" i="44" s="1"/>
  <c r="D470" i="44"/>
  <c r="C470" i="44" s="1"/>
  <c r="D471" i="44"/>
  <c r="C471" i="44" s="1"/>
  <c r="D472" i="44"/>
  <c r="C472" i="44" s="1"/>
  <c r="D473" i="44"/>
  <c r="C473" i="44" s="1"/>
  <c r="D474" i="44"/>
  <c r="C474" i="44" s="1"/>
  <c r="D475" i="44"/>
  <c r="C475" i="44" s="1"/>
  <c r="D476" i="44"/>
  <c r="C476" i="44" s="1"/>
  <c r="D477" i="44"/>
  <c r="C477" i="44" s="1"/>
  <c r="D478" i="44"/>
  <c r="C478" i="44" s="1"/>
  <c r="D479" i="44"/>
  <c r="C479" i="44" s="1"/>
  <c r="D480" i="44"/>
  <c r="C480" i="44" s="1"/>
  <c r="D481" i="44"/>
  <c r="C481" i="44" s="1"/>
  <c r="D482" i="44"/>
  <c r="C482" i="44" s="1"/>
  <c r="D483" i="44"/>
  <c r="C483" i="44" s="1"/>
  <c r="D484" i="44"/>
  <c r="C484" i="44" s="1"/>
  <c r="D485" i="44"/>
  <c r="C485" i="44" s="1"/>
  <c r="D486" i="44"/>
  <c r="C486" i="44" s="1"/>
  <c r="D487" i="44"/>
  <c r="C487" i="44" s="1"/>
  <c r="D488" i="44"/>
  <c r="C488" i="44" s="1"/>
  <c r="D489" i="44"/>
  <c r="C489" i="44" s="1"/>
  <c r="D490" i="44"/>
  <c r="C490" i="44" s="1"/>
  <c r="D491" i="44"/>
  <c r="C491" i="44" s="1"/>
  <c r="D492" i="44"/>
  <c r="C492" i="44" s="1"/>
  <c r="D493" i="44"/>
  <c r="C493" i="44" s="1"/>
  <c r="D494" i="44"/>
  <c r="C494" i="44" s="1"/>
  <c r="D495" i="44"/>
  <c r="C495" i="44" s="1"/>
  <c r="D496" i="44"/>
  <c r="C496" i="44" s="1"/>
  <c r="D497" i="44"/>
  <c r="C497" i="44" s="1"/>
  <c r="D498" i="44"/>
  <c r="C498" i="44" s="1"/>
  <c r="D499" i="44"/>
  <c r="C499" i="44" s="1"/>
  <c r="D500" i="44"/>
  <c r="C500" i="44" s="1"/>
  <c r="D501" i="44"/>
  <c r="C501" i="44" s="1"/>
  <c r="AK447" i="44"/>
  <c r="AL447" i="44"/>
  <c r="AM447" i="44"/>
  <c r="AN447" i="44"/>
  <c r="AO447" i="44"/>
  <c r="AP447" i="44"/>
  <c r="AQ447" i="44"/>
  <c r="AR447" i="44"/>
  <c r="AK448" i="44"/>
  <c r="AL448" i="44"/>
  <c r="AM448" i="44"/>
  <c r="AN448" i="44"/>
  <c r="AO448" i="44"/>
  <c r="AP448" i="44"/>
  <c r="AQ448" i="44"/>
  <c r="AR448" i="44"/>
  <c r="AJ446" i="44"/>
  <c r="AJ447" i="44"/>
  <c r="AJ448" i="44"/>
  <c r="AK443" i="44"/>
  <c r="AL443" i="44"/>
  <c r="AM443" i="44"/>
  <c r="AN443" i="44"/>
  <c r="AO443" i="44"/>
  <c r="AP443" i="44"/>
  <c r="AQ443" i="44"/>
  <c r="AR443" i="44"/>
  <c r="AS443" i="44"/>
  <c r="AT443" i="44"/>
  <c r="AU443" i="44"/>
  <c r="AK444" i="44"/>
  <c r="AL444" i="44"/>
  <c r="AM444" i="44"/>
  <c r="AN444" i="44"/>
  <c r="AO444" i="44"/>
  <c r="AP444" i="44"/>
  <c r="AQ444" i="44"/>
  <c r="AR444" i="44"/>
  <c r="AS444" i="44"/>
  <c r="AT444" i="44"/>
  <c r="AU444" i="44"/>
  <c r="AK445" i="44"/>
  <c r="AL445" i="44"/>
  <c r="AM445" i="44"/>
  <c r="AN445" i="44"/>
  <c r="AO445" i="44"/>
  <c r="AP445" i="44"/>
  <c r="AQ445" i="44"/>
  <c r="AR445" i="44"/>
  <c r="AS445" i="44"/>
  <c r="AT445" i="44"/>
  <c r="AU445" i="44"/>
  <c r="AK442" i="44"/>
  <c r="AL442" i="44"/>
  <c r="AM442" i="44"/>
  <c r="AN442" i="44"/>
  <c r="AO442" i="44"/>
  <c r="AP442" i="44"/>
  <c r="AQ442" i="44"/>
  <c r="AR442" i="44"/>
  <c r="AS442" i="44"/>
  <c r="AT442" i="44"/>
  <c r="AU442" i="44"/>
  <c r="AJ445" i="44"/>
  <c r="AJ442" i="44"/>
  <c r="AJ443" i="44"/>
  <c r="AJ444" i="44"/>
  <c r="AJ441" i="44"/>
  <c r="AK418" i="44"/>
  <c r="AL418" i="44"/>
  <c r="AM418" i="44"/>
  <c r="AN418" i="44"/>
  <c r="AO418" i="44"/>
  <c r="AP418" i="44"/>
  <c r="AQ418" i="44"/>
  <c r="AR418" i="44"/>
  <c r="AS418" i="44"/>
  <c r="AT418" i="44"/>
  <c r="AU418" i="44"/>
  <c r="AK419" i="44"/>
  <c r="AL419" i="44"/>
  <c r="AM419" i="44"/>
  <c r="AN419" i="44"/>
  <c r="AO419" i="44"/>
  <c r="AP419" i="44"/>
  <c r="AQ419" i="44"/>
  <c r="AR419" i="44"/>
  <c r="AS419" i="44"/>
  <c r="AT419" i="44"/>
  <c r="AU419" i="44"/>
  <c r="AK420" i="44"/>
  <c r="AL420" i="44"/>
  <c r="AM420" i="44"/>
  <c r="AN420" i="44"/>
  <c r="AO420" i="44"/>
  <c r="AP420" i="44"/>
  <c r="AQ420" i="44"/>
  <c r="AR420" i="44"/>
  <c r="AS420" i="44"/>
  <c r="AT420" i="44"/>
  <c r="AU420" i="44"/>
  <c r="AK421" i="44"/>
  <c r="AL421" i="44"/>
  <c r="AM421" i="44"/>
  <c r="AN421" i="44"/>
  <c r="AO421" i="44"/>
  <c r="AP421" i="44"/>
  <c r="AQ421" i="44"/>
  <c r="AR421" i="44"/>
  <c r="AS421" i="44"/>
  <c r="AT421" i="44"/>
  <c r="AU421" i="44"/>
  <c r="AK422" i="44"/>
  <c r="AL422" i="44"/>
  <c r="AM422" i="44"/>
  <c r="AN422" i="44"/>
  <c r="AO422" i="44"/>
  <c r="AP422" i="44"/>
  <c r="AQ422" i="44"/>
  <c r="AR422" i="44"/>
  <c r="AS422" i="44"/>
  <c r="AT422" i="44"/>
  <c r="AU422" i="44"/>
  <c r="AK423" i="44"/>
  <c r="AL423" i="44"/>
  <c r="AM423" i="44"/>
  <c r="AN423" i="44"/>
  <c r="AO423" i="44"/>
  <c r="AP423" i="44"/>
  <c r="AQ423" i="44"/>
  <c r="AR423" i="44"/>
  <c r="AS423" i="44"/>
  <c r="AT423" i="44"/>
  <c r="AU423" i="44"/>
  <c r="AK424" i="44"/>
  <c r="AL424" i="44"/>
  <c r="AM424" i="44"/>
  <c r="AN424" i="44"/>
  <c r="AO424" i="44"/>
  <c r="AP424" i="44"/>
  <c r="AQ424" i="44"/>
  <c r="AR424" i="44"/>
  <c r="AS424" i="44"/>
  <c r="AT424" i="44"/>
  <c r="AU424" i="44"/>
  <c r="AK425" i="44"/>
  <c r="AL425" i="44"/>
  <c r="AM425" i="44"/>
  <c r="AN425" i="44"/>
  <c r="AO425" i="44"/>
  <c r="AP425" i="44"/>
  <c r="AQ425" i="44"/>
  <c r="AR425" i="44"/>
  <c r="AS425" i="44"/>
  <c r="AT425" i="44"/>
  <c r="AU425" i="44"/>
  <c r="AK426" i="44"/>
  <c r="AL426" i="44"/>
  <c r="AM426" i="44"/>
  <c r="AN426" i="44"/>
  <c r="AO426" i="44"/>
  <c r="AP426" i="44"/>
  <c r="AQ426" i="44"/>
  <c r="AR426" i="44"/>
  <c r="AS426" i="44"/>
  <c r="AT426" i="44"/>
  <c r="AU426" i="44"/>
  <c r="AK427" i="44"/>
  <c r="AL427" i="44"/>
  <c r="AM427" i="44"/>
  <c r="AN427" i="44"/>
  <c r="AO427" i="44"/>
  <c r="AP427" i="44"/>
  <c r="AQ427" i="44"/>
  <c r="AR427" i="44"/>
  <c r="AS427" i="44"/>
  <c r="AT427" i="44"/>
  <c r="AU427" i="44"/>
  <c r="AK428" i="44"/>
  <c r="AL428" i="44"/>
  <c r="AM428" i="44"/>
  <c r="AN428" i="44"/>
  <c r="AO428" i="44"/>
  <c r="AP428" i="44"/>
  <c r="AQ428" i="44"/>
  <c r="AR428" i="44"/>
  <c r="AS428" i="44"/>
  <c r="AT428" i="44"/>
  <c r="AU428" i="44"/>
  <c r="AK429" i="44"/>
  <c r="AL429" i="44"/>
  <c r="AM429" i="44"/>
  <c r="AN429" i="44"/>
  <c r="AO429" i="44"/>
  <c r="AP429" i="44"/>
  <c r="AQ429" i="44"/>
  <c r="AR429" i="44"/>
  <c r="AS429" i="44"/>
  <c r="AT429" i="44"/>
  <c r="AU429" i="44"/>
  <c r="AK430" i="44"/>
  <c r="AL430" i="44"/>
  <c r="AM430" i="44"/>
  <c r="AN430" i="44"/>
  <c r="AO430" i="44"/>
  <c r="AP430" i="44"/>
  <c r="AQ430" i="44"/>
  <c r="AR430" i="44"/>
  <c r="AS430" i="44"/>
  <c r="AT430" i="44"/>
  <c r="AU430" i="44"/>
  <c r="AK431" i="44"/>
  <c r="AL431" i="44"/>
  <c r="AM431" i="44"/>
  <c r="AN431" i="44"/>
  <c r="AO431" i="44"/>
  <c r="AP431" i="44"/>
  <c r="AQ431" i="44"/>
  <c r="AR431" i="44"/>
  <c r="AS431" i="44"/>
  <c r="AT431" i="44"/>
  <c r="AU431" i="44"/>
  <c r="AK432" i="44"/>
  <c r="AL432" i="44"/>
  <c r="AM432" i="44"/>
  <c r="AN432" i="44"/>
  <c r="AO432" i="44"/>
  <c r="AP432" i="44"/>
  <c r="AQ432" i="44"/>
  <c r="AR432" i="44"/>
  <c r="AS432" i="44"/>
  <c r="AT432" i="44"/>
  <c r="AU432" i="44"/>
  <c r="AK433" i="44"/>
  <c r="AL433" i="44"/>
  <c r="AM433" i="44"/>
  <c r="AN433" i="44"/>
  <c r="AO433" i="44"/>
  <c r="AP433" i="44"/>
  <c r="AQ433" i="44"/>
  <c r="AR433" i="44"/>
  <c r="AS433" i="44"/>
  <c r="AT433" i="44"/>
  <c r="AU433" i="44"/>
  <c r="AK434" i="44"/>
  <c r="AL434" i="44"/>
  <c r="AM434" i="44"/>
  <c r="AN434" i="44"/>
  <c r="AO434" i="44"/>
  <c r="AP434" i="44"/>
  <c r="AQ434" i="44"/>
  <c r="AR434" i="44"/>
  <c r="AS434" i="44"/>
  <c r="AT434" i="44"/>
  <c r="AU434" i="44"/>
  <c r="AK435" i="44"/>
  <c r="AL435" i="44"/>
  <c r="AM435" i="44"/>
  <c r="AN435" i="44"/>
  <c r="AO435" i="44"/>
  <c r="AP435" i="44"/>
  <c r="AQ435" i="44"/>
  <c r="AR435" i="44"/>
  <c r="AS435" i="44"/>
  <c r="AT435" i="44"/>
  <c r="AU435" i="44"/>
  <c r="AK436" i="44"/>
  <c r="AL436" i="44"/>
  <c r="AM436" i="44"/>
  <c r="AN436" i="44"/>
  <c r="AO436" i="44"/>
  <c r="AP436" i="44"/>
  <c r="AQ436" i="44"/>
  <c r="AR436" i="44"/>
  <c r="AS436" i="44"/>
  <c r="AT436" i="44"/>
  <c r="AU436" i="44"/>
  <c r="AK437" i="44"/>
  <c r="AL437" i="44"/>
  <c r="AM437" i="44"/>
  <c r="AN437" i="44"/>
  <c r="AO437" i="44"/>
  <c r="AP437" i="44"/>
  <c r="AQ437" i="44"/>
  <c r="AR437" i="44"/>
  <c r="AS437" i="44"/>
  <c r="AT437" i="44"/>
  <c r="AU437" i="44"/>
  <c r="AK438" i="44"/>
  <c r="AL438" i="44"/>
  <c r="AM438" i="44"/>
  <c r="AN438" i="44"/>
  <c r="AO438" i="44"/>
  <c r="AP438" i="44"/>
  <c r="AQ438" i="44"/>
  <c r="AR438" i="44"/>
  <c r="AS438" i="44"/>
  <c r="AT438" i="44"/>
  <c r="AU438" i="44"/>
  <c r="AK439" i="44"/>
  <c r="AL439" i="44"/>
  <c r="AM439" i="44"/>
  <c r="AN439" i="44"/>
  <c r="AO439" i="44"/>
  <c r="AP439" i="44"/>
  <c r="AQ439" i="44"/>
  <c r="AR439" i="44"/>
  <c r="AS439" i="44"/>
  <c r="AT439" i="44"/>
  <c r="AU439" i="44"/>
  <c r="AK440" i="44"/>
  <c r="AL440" i="44"/>
  <c r="AM440" i="44"/>
  <c r="AN440" i="44"/>
  <c r="AO440" i="44"/>
  <c r="AP440" i="44"/>
  <c r="AQ440" i="44"/>
  <c r="AR440" i="44"/>
  <c r="AS440" i="44"/>
  <c r="AT440" i="44"/>
  <c r="AU440" i="44"/>
  <c r="AJ419" i="44"/>
  <c r="AJ420" i="44"/>
  <c r="AJ421" i="44"/>
  <c r="AJ422" i="44"/>
  <c r="AJ423" i="44"/>
  <c r="AJ424" i="44"/>
  <c r="AJ425" i="44"/>
  <c r="AJ426" i="44"/>
  <c r="AJ427" i="44"/>
  <c r="AJ428" i="44"/>
  <c r="AJ429" i="44"/>
  <c r="AJ430" i="44"/>
  <c r="AJ431" i="44"/>
  <c r="AJ432" i="44"/>
  <c r="AJ433" i="44"/>
  <c r="AJ434" i="44"/>
  <c r="AJ435" i="44"/>
  <c r="AJ436" i="44"/>
  <c r="AJ437" i="44"/>
  <c r="AJ438" i="44"/>
  <c r="AJ439" i="44"/>
  <c r="AJ440" i="44"/>
  <c r="AK417" i="44"/>
  <c r="AL417" i="44"/>
  <c r="AM417" i="44"/>
  <c r="AN417" i="44"/>
  <c r="AO417" i="44"/>
  <c r="AP417" i="44"/>
  <c r="AQ417" i="44"/>
  <c r="AR417" i="44"/>
  <c r="AS417" i="44"/>
  <c r="AT417" i="44"/>
  <c r="AU417" i="44"/>
  <c r="AJ417" i="44"/>
  <c r="AJ418" i="44"/>
  <c r="AJ414" i="44"/>
  <c r="AK414" i="44"/>
  <c r="AL414" i="44"/>
  <c r="AM414" i="44"/>
  <c r="AN414" i="44"/>
  <c r="AO414" i="44"/>
  <c r="AP414" i="44"/>
  <c r="AQ414" i="44"/>
  <c r="AR414" i="44"/>
  <c r="AS414" i="44"/>
  <c r="AT414" i="44"/>
  <c r="AU414" i="44"/>
  <c r="AJ415" i="44"/>
  <c r="AK415" i="44"/>
  <c r="AL415" i="44"/>
  <c r="AM415" i="44"/>
  <c r="AN415" i="44"/>
  <c r="AO415" i="44"/>
  <c r="AP415" i="44"/>
  <c r="AQ415" i="44"/>
  <c r="AR415" i="44"/>
  <c r="AS415" i="44"/>
  <c r="AT415" i="44"/>
  <c r="AU415" i="44"/>
  <c r="AJ416" i="44"/>
  <c r="AJ393" i="44"/>
  <c r="AK393" i="44"/>
  <c r="AL393" i="44"/>
  <c r="AM393" i="44"/>
  <c r="AN393" i="44"/>
  <c r="AO393" i="44"/>
  <c r="AP393" i="44"/>
  <c r="AQ393" i="44"/>
  <c r="AR393" i="44"/>
  <c r="AS393" i="44"/>
  <c r="AT393" i="44"/>
  <c r="AU393" i="44"/>
  <c r="AJ394" i="44"/>
  <c r="AK394" i="44"/>
  <c r="AL394" i="44"/>
  <c r="AM394" i="44"/>
  <c r="AN394" i="44"/>
  <c r="AO394" i="44"/>
  <c r="AP394" i="44"/>
  <c r="AQ394" i="44"/>
  <c r="AR394" i="44"/>
  <c r="AS394" i="44"/>
  <c r="AT394" i="44"/>
  <c r="AU394" i="44"/>
  <c r="AJ395" i="44"/>
  <c r="AK395" i="44"/>
  <c r="AL395" i="44"/>
  <c r="AM395" i="44"/>
  <c r="AN395" i="44"/>
  <c r="AO395" i="44"/>
  <c r="AP395" i="44"/>
  <c r="AQ395" i="44"/>
  <c r="AR395" i="44"/>
  <c r="AS395" i="44"/>
  <c r="AT395" i="44"/>
  <c r="AU395" i="44"/>
  <c r="AJ396" i="44"/>
  <c r="AK396" i="44"/>
  <c r="AL396" i="44"/>
  <c r="AM396" i="44"/>
  <c r="AN396" i="44"/>
  <c r="AO396" i="44"/>
  <c r="AP396" i="44"/>
  <c r="AQ396" i="44"/>
  <c r="AR396" i="44"/>
  <c r="AS396" i="44"/>
  <c r="AT396" i="44"/>
  <c r="AU396" i="44"/>
  <c r="AJ397" i="44"/>
  <c r="AK397" i="44"/>
  <c r="AL397" i="44"/>
  <c r="AM397" i="44"/>
  <c r="AN397" i="44"/>
  <c r="AO397" i="44"/>
  <c r="AP397" i="44"/>
  <c r="AQ397" i="44"/>
  <c r="AR397" i="44"/>
  <c r="AS397" i="44"/>
  <c r="AT397" i="44"/>
  <c r="AU397" i="44"/>
  <c r="AJ398" i="44"/>
  <c r="AK398" i="44"/>
  <c r="AL398" i="44"/>
  <c r="AM398" i="44"/>
  <c r="AN398" i="44"/>
  <c r="AO398" i="44"/>
  <c r="AP398" i="44"/>
  <c r="AQ398" i="44"/>
  <c r="AR398" i="44"/>
  <c r="AS398" i="44"/>
  <c r="AT398" i="44"/>
  <c r="AU398" i="44"/>
  <c r="AJ399" i="44"/>
  <c r="AK399" i="44"/>
  <c r="AL399" i="44"/>
  <c r="AM399" i="44"/>
  <c r="AN399" i="44"/>
  <c r="AO399" i="44"/>
  <c r="AP399" i="44"/>
  <c r="AQ399" i="44"/>
  <c r="AR399" i="44"/>
  <c r="AS399" i="44"/>
  <c r="AT399" i="44"/>
  <c r="AU399" i="44"/>
  <c r="AJ400" i="44"/>
  <c r="AK400" i="44"/>
  <c r="AL400" i="44"/>
  <c r="AM400" i="44"/>
  <c r="AN400" i="44"/>
  <c r="AO400" i="44"/>
  <c r="AP400" i="44"/>
  <c r="AQ400" i="44"/>
  <c r="AR400" i="44"/>
  <c r="AS400" i="44"/>
  <c r="AT400" i="44"/>
  <c r="AU400" i="44"/>
  <c r="AJ401" i="44"/>
  <c r="AK401" i="44"/>
  <c r="AL401" i="44"/>
  <c r="AM401" i="44"/>
  <c r="AN401" i="44"/>
  <c r="AO401" i="44"/>
  <c r="AP401" i="44"/>
  <c r="AQ401" i="44"/>
  <c r="AR401" i="44"/>
  <c r="AS401" i="44"/>
  <c r="AT401" i="44"/>
  <c r="AU401" i="44"/>
  <c r="AJ402" i="44"/>
  <c r="AK402" i="44"/>
  <c r="AL402" i="44"/>
  <c r="AM402" i="44"/>
  <c r="AN402" i="44"/>
  <c r="AO402" i="44"/>
  <c r="AP402" i="44"/>
  <c r="AQ402" i="44"/>
  <c r="AR402" i="44"/>
  <c r="AS402" i="44"/>
  <c r="AT402" i="44"/>
  <c r="AU402" i="44"/>
  <c r="AJ403" i="44"/>
  <c r="AK403" i="44"/>
  <c r="AL403" i="44"/>
  <c r="AM403" i="44"/>
  <c r="AN403" i="44"/>
  <c r="AO403" i="44"/>
  <c r="AP403" i="44"/>
  <c r="AQ403" i="44"/>
  <c r="AR403" i="44"/>
  <c r="AS403" i="44"/>
  <c r="AT403" i="44"/>
  <c r="AU403" i="44"/>
  <c r="AJ404" i="44"/>
  <c r="AK404" i="44"/>
  <c r="AL404" i="44"/>
  <c r="AM404" i="44"/>
  <c r="AN404" i="44"/>
  <c r="AO404" i="44"/>
  <c r="AP404" i="44"/>
  <c r="AQ404" i="44"/>
  <c r="AR404" i="44"/>
  <c r="AS404" i="44"/>
  <c r="AT404" i="44"/>
  <c r="AU404" i="44"/>
  <c r="AJ405" i="44"/>
  <c r="AK405" i="44"/>
  <c r="AL405" i="44"/>
  <c r="AM405" i="44"/>
  <c r="AN405" i="44"/>
  <c r="AO405" i="44"/>
  <c r="AP405" i="44"/>
  <c r="AQ405" i="44"/>
  <c r="AR405" i="44"/>
  <c r="AS405" i="44"/>
  <c r="AT405" i="44"/>
  <c r="AU405" i="44"/>
  <c r="AJ406" i="44"/>
  <c r="AK406" i="44"/>
  <c r="AL406" i="44"/>
  <c r="AM406" i="44"/>
  <c r="AN406" i="44"/>
  <c r="AO406" i="44"/>
  <c r="AP406" i="44"/>
  <c r="AQ406" i="44"/>
  <c r="AR406" i="44"/>
  <c r="AS406" i="44"/>
  <c r="AT406" i="44"/>
  <c r="AU406" i="44"/>
  <c r="AJ407" i="44"/>
  <c r="AK407" i="44"/>
  <c r="AL407" i="44"/>
  <c r="AM407" i="44"/>
  <c r="AN407" i="44"/>
  <c r="AO407" i="44"/>
  <c r="AP407" i="44"/>
  <c r="AQ407" i="44"/>
  <c r="AR407" i="44"/>
  <c r="AS407" i="44"/>
  <c r="AT407" i="44"/>
  <c r="AU407" i="44"/>
  <c r="AJ408" i="44"/>
  <c r="AK408" i="44"/>
  <c r="AL408" i="44"/>
  <c r="AM408" i="44"/>
  <c r="AN408" i="44"/>
  <c r="AO408" i="44"/>
  <c r="AP408" i="44"/>
  <c r="AQ408" i="44"/>
  <c r="AR408" i="44"/>
  <c r="AS408" i="44"/>
  <c r="AT408" i="44"/>
  <c r="AU408" i="44"/>
  <c r="AJ409" i="44"/>
  <c r="AK409" i="44"/>
  <c r="AL409" i="44"/>
  <c r="AM409" i="44"/>
  <c r="AN409" i="44"/>
  <c r="AO409" i="44"/>
  <c r="AP409" i="44"/>
  <c r="AQ409" i="44"/>
  <c r="AR409" i="44"/>
  <c r="AS409" i="44"/>
  <c r="AT409" i="44"/>
  <c r="AU409" i="44"/>
  <c r="AJ410" i="44"/>
  <c r="AK410" i="44"/>
  <c r="AL410" i="44"/>
  <c r="AM410" i="44"/>
  <c r="AN410" i="44"/>
  <c r="AO410" i="44"/>
  <c r="AP410" i="44"/>
  <c r="AQ410" i="44"/>
  <c r="AR410" i="44"/>
  <c r="AS410" i="44"/>
  <c r="AT410" i="44"/>
  <c r="AU410" i="44"/>
  <c r="AJ411" i="44"/>
  <c r="AK411" i="44"/>
  <c r="AL411" i="44"/>
  <c r="AM411" i="44"/>
  <c r="AN411" i="44"/>
  <c r="AO411" i="44"/>
  <c r="AP411" i="44"/>
  <c r="AQ411" i="44"/>
  <c r="AR411" i="44"/>
  <c r="AS411" i="44"/>
  <c r="AT411" i="44"/>
  <c r="AU411" i="44"/>
  <c r="AJ412" i="44"/>
  <c r="AK412" i="44"/>
  <c r="AL412" i="44"/>
  <c r="AM412" i="44"/>
  <c r="AN412" i="44"/>
  <c r="AO412" i="44"/>
  <c r="AP412" i="44"/>
  <c r="AQ412" i="44"/>
  <c r="AR412" i="44"/>
  <c r="AS412" i="44"/>
  <c r="AT412" i="44"/>
  <c r="AU412" i="44"/>
  <c r="AJ413" i="44"/>
  <c r="AK413" i="44"/>
  <c r="AL413" i="44"/>
  <c r="AM413" i="44"/>
  <c r="AN413" i="44"/>
  <c r="AO413" i="44"/>
  <c r="AP413" i="44"/>
  <c r="AQ413" i="44"/>
  <c r="AR413" i="44"/>
  <c r="AS413" i="44"/>
  <c r="AT413" i="44"/>
  <c r="AU413" i="44"/>
  <c r="AK392" i="44"/>
  <c r="AL392" i="44"/>
  <c r="AM392" i="44"/>
  <c r="AN392" i="44"/>
  <c r="AO392" i="44"/>
  <c r="AP392" i="44"/>
  <c r="AQ392" i="44"/>
  <c r="AR392" i="44"/>
  <c r="AS392" i="44"/>
  <c r="AT392" i="44"/>
  <c r="AU392" i="44"/>
  <c r="AJ392" i="44"/>
  <c r="AM341" i="44"/>
  <c r="AM342" i="44"/>
  <c r="AM343" i="44"/>
  <c r="AM344" i="44"/>
  <c r="AM345" i="44"/>
  <c r="AM346" i="44"/>
  <c r="AM347" i="44"/>
  <c r="AM348" i="44"/>
  <c r="AM349" i="44"/>
  <c r="AM350" i="44"/>
  <c r="AM351" i="44"/>
  <c r="AM352" i="44"/>
  <c r="AM353" i="44"/>
  <c r="AM354" i="44"/>
  <c r="AM355" i="44"/>
  <c r="AM356" i="44"/>
  <c r="AM357" i="44"/>
  <c r="AM358" i="44"/>
  <c r="AM359" i="44"/>
  <c r="AM360" i="44"/>
  <c r="AM361" i="44"/>
  <c r="AM362" i="44"/>
  <c r="AM363" i="44"/>
  <c r="AM340" i="44"/>
  <c r="AL341" i="44"/>
  <c r="AL342" i="44"/>
  <c r="AL343" i="44"/>
  <c r="AL344" i="44"/>
  <c r="AL345" i="44"/>
  <c r="AL346" i="44"/>
  <c r="AL347" i="44"/>
  <c r="AL348" i="44"/>
  <c r="AL349" i="44"/>
  <c r="AL350" i="44"/>
  <c r="AL351" i="44"/>
  <c r="AL352" i="44"/>
  <c r="AL353" i="44"/>
  <c r="AL354" i="44"/>
  <c r="AL355" i="44"/>
  <c r="AL356" i="44"/>
  <c r="AL357" i="44"/>
  <c r="AL358" i="44"/>
  <c r="AL359" i="44"/>
  <c r="AL360" i="44"/>
  <c r="AL361" i="44"/>
  <c r="AL362" i="44"/>
  <c r="AL363" i="44"/>
  <c r="AL340" i="44"/>
  <c r="AK105" i="44"/>
  <c r="AK106" i="44"/>
  <c r="AK107" i="44"/>
  <c r="AK108" i="44"/>
  <c r="AJ107" i="44"/>
  <c r="AJ108" i="44"/>
  <c r="AJ105" i="44"/>
  <c r="AJ101" i="44"/>
  <c r="AJ102" i="44"/>
  <c r="AK101" i="44"/>
  <c r="AK102" i="44"/>
  <c r="AR45" i="44"/>
  <c r="AR46" i="44"/>
  <c r="AR47" i="44"/>
  <c r="AR48" i="44"/>
  <c r="AR49" i="44"/>
  <c r="AR50" i="44"/>
  <c r="AR51" i="44"/>
  <c r="AR52" i="44"/>
  <c r="AR53" i="44"/>
  <c r="AR54" i="44"/>
  <c r="AR55" i="44"/>
  <c r="AR56" i="44"/>
  <c r="AR57" i="44"/>
  <c r="AR58" i="44"/>
  <c r="AR59" i="44"/>
  <c r="AR60" i="44"/>
  <c r="AR61" i="44"/>
  <c r="AR62" i="44"/>
  <c r="AR63" i="44"/>
  <c r="AR64" i="44"/>
  <c r="AR65" i="44"/>
  <c r="AR66" i="44"/>
  <c r="AR67" i="44"/>
  <c r="AR42" i="44"/>
  <c r="AR44" i="44"/>
  <c r="AJ8" i="44"/>
  <c r="AK8" i="44"/>
  <c r="AJ19" i="44"/>
  <c r="AK19" i="44"/>
  <c r="BM21" i="30"/>
  <c r="BN21" i="30"/>
  <c r="BM22" i="30"/>
  <c r="BN22" i="30"/>
  <c r="BM23" i="30"/>
  <c r="BN23" i="30"/>
  <c r="BM24" i="30"/>
  <c r="BN24" i="30"/>
  <c r="BM25" i="30"/>
  <c r="BN25" i="30"/>
  <c r="BM26" i="30"/>
  <c r="BN26" i="30"/>
  <c r="BM27" i="30"/>
  <c r="BN27" i="30"/>
  <c r="BM28" i="30"/>
  <c r="BN28" i="30"/>
  <c r="BM29" i="30"/>
  <c r="BN29" i="30"/>
  <c r="BM30" i="30"/>
  <c r="BN30" i="30"/>
  <c r="BV55" i="30"/>
  <c r="BV56" i="30"/>
  <c r="BV57" i="30"/>
  <c r="BU55" i="30"/>
  <c r="BU56" i="30"/>
  <c r="BU57" i="30"/>
  <c r="AI22" i="30"/>
  <c r="AJ22" i="30"/>
  <c r="AI23" i="30"/>
  <c r="AJ23" i="30"/>
  <c r="AI24" i="30"/>
  <c r="AJ24" i="30"/>
  <c r="AI25" i="30"/>
  <c r="AJ25" i="30"/>
  <c r="AI26" i="30"/>
  <c r="AJ26" i="30"/>
  <c r="G5" i="15" l="1"/>
  <c r="F10" i="15"/>
  <c r="F8" i="15"/>
  <c r="F21" i="15"/>
  <c r="G16" i="15"/>
  <c r="F14" i="15"/>
  <c r="G8" i="15"/>
  <c r="F5" i="15"/>
  <c r="F16" i="15"/>
  <c r="G14" i="15"/>
  <c r="F12" i="15"/>
  <c r="F23" i="15"/>
  <c r="G12" i="15"/>
  <c r="G23" i="15"/>
  <c r="G10" i="15"/>
  <c r="F6" i="15"/>
  <c r="F11" i="15"/>
  <c r="F15" i="15"/>
  <c r="F22" i="15"/>
  <c r="G6" i="15"/>
  <c r="G11" i="15"/>
  <c r="G15" i="15"/>
  <c r="G22" i="15"/>
  <c r="F4" i="15"/>
  <c r="F9" i="15"/>
  <c r="F13" i="15"/>
  <c r="F18" i="15"/>
  <c r="G4" i="15"/>
  <c r="G9" i="15"/>
  <c r="G13" i="15"/>
  <c r="G18" i="15"/>
  <c r="BM79" i="30"/>
  <c r="BN79" i="30"/>
  <c r="BM80" i="30"/>
  <c r="BN80" i="30"/>
  <c r="BM81" i="30"/>
  <c r="BN81" i="30"/>
  <c r="BM82" i="30"/>
  <c r="BN82" i="30"/>
  <c r="BM83" i="30"/>
  <c r="BN83" i="30"/>
  <c r="BM84" i="30"/>
  <c r="BN84" i="30"/>
  <c r="BM85" i="30"/>
  <c r="BN85" i="30"/>
  <c r="BM86" i="30"/>
  <c r="BN86" i="30"/>
  <c r="BM87" i="30"/>
  <c r="BN87" i="30"/>
  <c r="BM88" i="30"/>
  <c r="BN88" i="30"/>
  <c r="BM89" i="30"/>
  <c r="BN89" i="30"/>
  <c r="BM90" i="30"/>
  <c r="BN90" i="30"/>
  <c r="BM91" i="30"/>
  <c r="BN91" i="30"/>
  <c r="BM92" i="30"/>
  <c r="BN92" i="30"/>
  <c r="BM93" i="30"/>
  <c r="BN93" i="30"/>
  <c r="BM94" i="30"/>
  <c r="BN94" i="30"/>
  <c r="BM95" i="30"/>
  <c r="BN95" i="30"/>
  <c r="BM96" i="30"/>
  <c r="BN96" i="30"/>
  <c r="BM97" i="30"/>
  <c r="BN97" i="30"/>
  <c r="BM98" i="30"/>
  <c r="BN98" i="30"/>
  <c r="BM99" i="30"/>
  <c r="BN99" i="30"/>
  <c r="BM100" i="30"/>
  <c r="BN100" i="30"/>
  <c r="BM101" i="30"/>
  <c r="BN101" i="30"/>
  <c r="BM102" i="30"/>
  <c r="BN102" i="30"/>
  <c r="BM103" i="30"/>
  <c r="BN103" i="30"/>
  <c r="BM104" i="30"/>
  <c r="BN104" i="30"/>
  <c r="BM105" i="30"/>
  <c r="BN105" i="30"/>
  <c r="BM106" i="30"/>
  <c r="BN106" i="30"/>
  <c r="AG79" i="30"/>
  <c r="AH79" i="30"/>
  <c r="AG80" i="30"/>
  <c r="AH80" i="30"/>
  <c r="AG81" i="30"/>
  <c r="AH81" i="30"/>
  <c r="AG82" i="30"/>
  <c r="AH82" i="30"/>
  <c r="AG83" i="30"/>
  <c r="AH83" i="30"/>
  <c r="AG84" i="30"/>
  <c r="AH84" i="30"/>
  <c r="AG85" i="30"/>
  <c r="AH85" i="30"/>
  <c r="AG86" i="30"/>
  <c r="AH86" i="30"/>
  <c r="AG87" i="30"/>
  <c r="AH87" i="30"/>
  <c r="AG88" i="30"/>
  <c r="AH88" i="30"/>
  <c r="AG89" i="30"/>
  <c r="AH89" i="30"/>
  <c r="AG90" i="30"/>
  <c r="AH90" i="30"/>
  <c r="AG91" i="30"/>
  <c r="AH91" i="30"/>
  <c r="AG92" i="30"/>
  <c r="AH92" i="30"/>
  <c r="AG93" i="30"/>
  <c r="AH93" i="30"/>
  <c r="AG94" i="30"/>
  <c r="AH94" i="30"/>
  <c r="AG95" i="30"/>
  <c r="AH95" i="30"/>
  <c r="AG96" i="30"/>
  <c r="AH96" i="30"/>
  <c r="AG97" i="30"/>
  <c r="AH97" i="30"/>
  <c r="AG98" i="30"/>
  <c r="AH98" i="30"/>
  <c r="AG99" i="30"/>
  <c r="AH99" i="30"/>
  <c r="AG100" i="30"/>
  <c r="AH100" i="30"/>
  <c r="AG101" i="30"/>
  <c r="AH101" i="30"/>
  <c r="AG102" i="30"/>
  <c r="AH102" i="30"/>
  <c r="AG103" i="30"/>
  <c r="AH103" i="30"/>
  <c r="AG104" i="30"/>
  <c r="AH104" i="30"/>
  <c r="AG105" i="30"/>
  <c r="AH105" i="30"/>
  <c r="AG106" i="30"/>
  <c r="AH106" i="30"/>
  <c r="AG107" i="30"/>
  <c r="AH107" i="30"/>
  <c r="AG108" i="30"/>
  <c r="AH108" i="30"/>
  <c r="AG109" i="30"/>
  <c r="AH109" i="30"/>
  <c r="AG110" i="30"/>
  <c r="AH110" i="30"/>
  <c r="AG111" i="30"/>
  <c r="AH111" i="30"/>
  <c r="AG112" i="30"/>
  <c r="AH112" i="30"/>
  <c r="AG113" i="30"/>
  <c r="AH113" i="30"/>
  <c r="AG114" i="30"/>
  <c r="AH114" i="30"/>
  <c r="AG115" i="30"/>
  <c r="AH115" i="30"/>
  <c r="AG116" i="30"/>
  <c r="AH116" i="30"/>
  <c r="AG117" i="30"/>
  <c r="AH117" i="30"/>
  <c r="AG118" i="30"/>
  <c r="AH118" i="30"/>
  <c r="AG119" i="30"/>
  <c r="AH119" i="30"/>
  <c r="AG120" i="30"/>
  <c r="AH120" i="30"/>
  <c r="AG121" i="30"/>
  <c r="AH121" i="30"/>
  <c r="AG122" i="30"/>
  <c r="AH122" i="30"/>
  <c r="AG123" i="30"/>
  <c r="AH123" i="30"/>
  <c r="AG124" i="30"/>
  <c r="AH124" i="30"/>
  <c r="AG125" i="30"/>
  <c r="AH125" i="30"/>
  <c r="AG126" i="30"/>
  <c r="AH126" i="30"/>
  <c r="AG127" i="30"/>
  <c r="AH127" i="30"/>
  <c r="AG128" i="30"/>
  <c r="AH128" i="30"/>
  <c r="AG129" i="30"/>
  <c r="AH129" i="30"/>
  <c r="AG130" i="30"/>
  <c r="AH130" i="30"/>
  <c r="AG131" i="30"/>
  <c r="AH131" i="30"/>
  <c r="AG132" i="30"/>
  <c r="AH132" i="30"/>
  <c r="AG133" i="30"/>
  <c r="AH133" i="30"/>
  <c r="AG134" i="30"/>
  <c r="AH134" i="30"/>
  <c r="AG135" i="30"/>
  <c r="AH135" i="30"/>
  <c r="AG136" i="30"/>
  <c r="AH136" i="30"/>
  <c r="AG137" i="30"/>
  <c r="AH137" i="30"/>
  <c r="AG138" i="30"/>
  <c r="AH138" i="30"/>
  <c r="AG139" i="30"/>
  <c r="AH139" i="30"/>
  <c r="AG140" i="30"/>
  <c r="AH140" i="30"/>
  <c r="AG141" i="30"/>
  <c r="AH141" i="30"/>
  <c r="AS61" i="5" l="1"/>
  <c r="AS7" i="5"/>
  <c r="C349" i="3"/>
  <c r="B349" i="3"/>
  <c r="A349" i="3"/>
  <c r="O345" i="3"/>
  <c r="N345" i="3"/>
  <c r="M345" i="3"/>
  <c r="L345" i="3"/>
  <c r="K345" i="3"/>
  <c r="J345" i="3"/>
  <c r="I345" i="3"/>
  <c r="H345" i="3"/>
  <c r="G345" i="3"/>
  <c r="F345" i="3"/>
  <c r="E345" i="3"/>
  <c r="D345" i="3"/>
  <c r="C345" i="3"/>
  <c r="B345" i="3"/>
  <c r="A345" i="3"/>
  <c r="N342" i="3"/>
  <c r="M342" i="3"/>
  <c r="L342" i="3"/>
  <c r="K342" i="3"/>
  <c r="J342" i="3"/>
  <c r="I342" i="3"/>
  <c r="H342" i="3"/>
  <c r="G342" i="3"/>
  <c r="F342" i="3"/>
  <c r="E342" i="3"/>
  <c r="D342" i="3"/>
  <c r="C342" i="3"/>
  <c r="B342" i="3"/>
  <c r="A342" i="3"/>
  <c r="N341" i="3"/>
  <c r="M341" i="3"/>
  <c r="L341" i="3"/>
  <c r="K341" i="3"/>
  <c r="J341" i="3"/>
  <c r="I341" i="3"/>
  <c r="H341" i="3"/>
  <c r="G341" i="3"/>
  <c r="F341" i="3"/>
  <c r="E341" i="3"/>
  <c r="D341" i="3"/>
  <c r="C341" i="3"/>
  <c r="B341" i="3"/>
  <c r="A341" i="3"/>
  <c r="A344" i="3"/>
  <c r="I339" i="3"/>
  <c r="H339" i="3"/>
  <c r="G339" i="3"/>
  <c r="F339" i="3"/>
  <c r="E339" i="3"/>
  <c r="D339" i="3"/>
  <c r="C339" i="3"/>
  <c r="B339" i="3"/>
  <c r="A339" i="3"/>
  <c r="I338" i="3"/>
  <c r="H338" i="3"/>
  <c r="G338" i="3"/>
  <c r="F338" i="3"/>
  <c r="E338" i="3"/>
  <c r="D338" i="3"/>
  <c r="C338" i="3"/>
  <c r="B338" i="3"/>
  <c r="A338" i="3"/>
  <c r="O337" i="3"/>
  <c r="N337" i="3"/>
  <c r="M337" i="3"/>
  <c r="L337" i="3"/>
  <c r="K337" i="3"/>
  <c r="J337" i="3"/>
  <c r="I337" i="3"/>
  <c r="H337" i="3"/>
  <c r="G337" i="3"/>
  <c r="F337" i="3"/>
  <c r="E337" i="3"/>
  <c r="D337" i="3"/>
  <c r="B337" i="3" l="1"/>
  <c r="A337" i="3"/>
  <c r="R9" i="20" l="1"/>
  <c r="R10" i="20"/>
  <c r="R11" i="20"/>
  <c r="R12" i="20"/>
  <c r="R13" i="20"/>
  <c r="R14" i="20"/>
  <c r="R15" i="20"/>
  <c r="R16" i="20"/>
  <c r="R17" i="20"/>
  <c r="R18" i="20"/>
  <c r="R19" i="20"/>
  <c r="R20" i="20"/>
  <c r="R21" i="20"/>
  <c r="R22" i="20"/>
  <c r="R8" i="20"/>
  <c r="DA20" i="30" l="1"/>
  <c r="DB20" i="30"/>
  <c r="DA21" i="30"/>
  <c r="DB21" i="30"/>
  <c r="DA22" i="30"/>
  <c r="DB22" i="30"/>
  <c r="DA23" i="30"/>
  <c r="DB23" i="30"/>
  <c r="DA24" i="30"/>
  <c r="DB24" i="30"/>
  <c r="DA25" i="30"/>
  <c r="DB25" i="30"/>
  <c r="DA26" i="30"/>
  <c r="DB26" i="30"/>
  <c r="DA27" i="30"/>
  <c r="DB27" i="30"/>
  <c r="DA28" i="30"/>
  <c r="DB28" i="30"/>
  <c r="DA29" i="30"/>
  <c r="DB29" i="30"/>
  <c r="DA30" i="30"/>
  <c r="DB30" i="30"/>
  <c r="DA31" i="30"/>
  <c r="DB31" i="30"/>
  <c r="DA32" i="30"/>
  <c r="DB32" i="30"/>
  <c r="DA33" i="30"/>
  <c r="DB33" i="30"/>
  <c r="DA34" i="30"/>
  <c r="DB34" i="30"/>
  <c r="DA35" i="30"/>
  <c r="DB35" i="30"/>
  <c r="DA36" i="30"/>
  <c r="DB36" i="30"/>
  <c r="DA37" i="30"/>
  <c r="DB37" i="30"/>
  <c r="DA38" i="30"/>
  <c r="DB38" i="30"/>
  <c r="DA39" i="30"/>
  <c r="DB39" i="30"/>
  <c r="DA40" i="30"/>
  <c r="DB40" i="30"/>
  <c r="DA41" i="30"/>
  <c r="DB41" i="30"/>
  <c r="DA42" i="30"/>
  <c r="DB42" i="30"/>
  <c r="DA43" i="30"/>
  <c r="DB43" i="30"/>
  <c r="DA44" i="30"/>
  <c r="DB44" i="30"/>
  <c r="DA45" i="30"/>
  <c r="DB45" i="30"/>
  <c r="DA46" i="30"/>
  <c r="DB46" i="30"/>
  <c r="DA47" i="30"/>
  <c r="DB47" i="30"/>
  <c r="DA48" i="30"/>
  <c r="DB48" i="30"/>
  <c r="DA49" i="30"/>
  <c r="DB49" i="30"/>
  <c r="DA50" i="30"/>
  <c r="DB50" i="30"/>
  <c r="DA51" i="30"/>
  <c r="DB51" i="30"/>
  <c r="DA52" i="30"/>
  <c r="DB52" i="30"/>
  <c r="DA53" i="30"/>
  <c r="DB53" i="30"/>
  <c r="DA54" i="30"/>
  <c r="DB54" i="30"/>
  <c r="DA55" i="30"/>
  <c r="DB55" i="30"/>
  <c r="DA56" i="30"/>
  <c r="DB56" i="30"/>
  <c r="DA57" i="30"/>
  <c r="DB57" i="30"/>
  <c r="DA58" i="30"/>
  <c r="DB58" i="30"/>
  <c r="DA59" i="30"/>
  <c r="DB59" i="30"/>
  <c r="DA60" i="30"/>
  <c r="DB60" i="30"/>
  <c r="DA61" i="30"/>
  <c r="DB61" i="30"/>
  <c r="DA62" i="30"/>
  <c r="DB62" i="30"/>
  <c r="DA63" i="30"/>
  <c r="DB63" i="30"/>
  <c r="DA64" i="30"/>
  <c r="DB64" i="30"/>
  <c r="DA65" i="30"/>
  <c r="DB65" i="30"/>
  <c r="DA66" i="30"/>
  <c r="DB66" i="30"/>
  <c r="DA67" i="30"/>
  <c r="DB67" i="30"/>
  <c r="DA68" i="30"/>
  <c r="DB68" i="30"/>
  <c r="DA69" i="30"/>
  <c r="DB69" i="30"/>
  <c r="DA70" i="30"/>
  <c r="DB70" i="30"/>
  <c r="DA71" i="30"/>
  <c r="DB71" i="30"/>
  <c r="DA72" i="30"/>
  <c r="DB72" i="30"/>
  <c r="DA73" i="30"/>
  <c r="DB73" i="30"/>
  <c r="DA74" i="30"/>
  <c r="DB74" i="30"/>
  <c r="DA75" i="30"/>
  <c r="DB75" i="30"/>
  <c r="DA76" i="30"/>
  <c r="DB76" i="30"/>
  <c r="DA77" i="30"/>
  <c r="DB77" i="30"/>
  <c r="DA78" i="30"/>
  <c r="DB78" i="30"/>
  <c r="DB19" i="30"/>
  <c r="DA19" i="30"/>
  <c r="A306" i="3"/>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54" i="30"/>
  <c r="AH55" i="30"/>
  <c r="AH56" i="30"/>
  <c r="AH57" i="30"/>
  <c r="AH58" i="30"/>
  <c r="AH59" i="30"/>
  <c r="AH60" i="30"/>
  <c r="AH61" i="30"/>
  <c r="AH62" i="30"/>
  <c r="AH63" i="30"/>
  <c r="AH64" i="30"/>
  <c r="AH65" i="30"/>
  <c r="AH66" i="30"/>
  <c r="AH67" i="30"/>
  <c r="AH68" i="30"/>
  <c r="AH69" i="30"/>
  <c r="AH70" i="30"/>
  <c r="AH71" i="30"/>
  <c r="AH72" i="30"/>
  <c r="AH73" i="30"/>
  <c r="AH74" i="30"/>
  <c r="AH75" i="30"/>
  <c r="AH76" i="30"/>
  <c r="AH77" i="30"/>
  <c r="AH78" i="30"/>
  <c r="AH19" i="30"/>
  <c r="AG20" i="30"/>
  <c r="AG21" i="30"/>
  <c r="AG22" i="30"/>
  <c r="AG23" i="30"/>
  <c r="AG24" i="30"/>
  <c r="AG25" i="30"/>
  <c r="AG26" i="30"/>
  <c r="AG27" i="30"/>
  <c r="AG28" i="30"/>
  <c r="AG29" i="30"/>
  <c r="AG30" i="30"/>
  <c r="AG31" i="30"/>
  <c r="AG32" i="30"/>
  <c r="AG33" i="30"/>
  <c r="AG34" i="30"/>
  <c r="AG35" i="30"/>
  <c r="AG36" i="30"/>
  <c r="AG37" i="30"/>
  <c r="AG38" i="30"/>
  <c r="AG39" i="30"/>
  <c r="AG40" i="30"/>
  <c r="AG41" i="30"/>
  <c r="AG42" i="30"/>
  <c r="AG43" i="30"/>
  <c r="AG44" i="30"/>
  <c r="AG45" i="30"/>
  <c r="AG46" i="30"/>
  <c r="AG47" i="30"/>
  <c r="AG48" i="30"/>
  <c r="AG49" i="30"/>
  <c r="AG50" i="30"/>
  <c r="AG51" i="30"/>
  <c r="AG52" i="30"/>
  <c r="AG53" i="30"/>
  <c r="AG54" i="30"/>
  <c r="AG55" i="30"/>
  <c r="AG56" i="30"/>
  <c r="AG57" i="30"/>
  <c r="AG58" i="30"/>
  <c r="AG59" i="30"/>
  <c r="AG60" i="30"/>
  <c r="AG61" i="30"/>
  <c r="AG62" i="30"/>
  <c r="AG63" i="30"/>
  <c r="AG64" i="30"/>
  <c r="AG65" i="30"/>
  <c r="AG66" i="30"/>
  <c r="AG67" i="30"/>
  <c r="AG68" i="30"/>
  <c r="AG69" i="30"/>
  <c r="AG70" i="30"/>
  <c r="AG71" i="30"/>
  <c r="AG72" i="30"/>
  <c r="AG73" i="30"/>
  <c r="AG74" i="30"/>
  <c r="AG75" i="30"/>
  <c r="AG76" i="30"/>
  <c r="AG77" i="30"/>
  <c r="AG78" i="30"/>
  <c r="AG19" i="30"/>
  <c r="AB78" i="30"/>
  <c r="AA78" i="30" s="1"/>
  <c r="AC78" i="30"/>
  <c r="AD78" i="30"/>
  <c r="AE78" i="30"/>
  <c r="AF78" i="30"/>
  <c r="AI78" i="30"/>
  <c r="AJ78" i="30"/>
  <c r="AK78" i="30"/>
  <c r="AL78" i="30"/>
  <c r="AM78" i="30"/>
  <c r="AN78" i="30"/>
  <c r="AO78" i="30"/>
  <c r="AP78" i="30"/>
  <c r="AQ78" i="30"/>
  <c r="AR78" i="30"/>
  <c r="AS78" i="30"/>
  <c r="AT78" i="30"/>
  <c r="AU78" i="30"/>
  <c r="AV78" i="30"/>
  <c r="AW78" i="30"/>
  <c r="AX78" i="30"/>
  <c r="AY78" i="30"/>
  <c r="AZ78" i="30"/>
  <c r="BA78" i="30"/>
  <c r="BB78" i="30"/>
  <c r="BC78" i="30"/>
  <c r="BD78" i="30"/>
  <c r="BE78" i="30"/>
  <c r="BF78" i="30"/>
  <c r="BG78" i="30"/>
  <c r="BH78" i="30"/>
  <c r="BI78" i="30"/>
  <c r="BJ78" i="30"/>
  <c r="BK78" i="30"/>
  <c r="BL78" i="30"/>
  <c r="BM78" i="30"/>
  <c r="BN78" i="30"/>
  <c r="BO78" i="30"/>
  <c r="BP78" i="30"/>
  <c r="BQ78" i="30"/>
  <c r="BR78" i="30"/>
  <c r="BS78" i="30"/>
  <c r="BT78" i="30"/>
  <c r="BU78" i="30"/>
  <c r="BV78" i="30"/>
  <c r="BW78" i="30"/>
  <c r="BX78" i="30"/>
  <c r="BY78" i="30"/>
  <c r="BZ78" i="30"/>
  <c r="CA78" i="30"/>
  <c r="CB78" i="30"/>
  <c r="CC78" i="30"/>
  <c r="CD78" i="30"/>
  <c r="CE78" i="30"/>
  <c r="CF78" i="30"/>
  <c r="CG78" i="30"/>
  <c r="CH78" i="30"/>
  <c r="CI78" i="30"/>
  <c r="CJ78" i="30"/>
  <c r="CM78" i="30"/>
  <c r="CN78" i="30"/>
  <c r="CO78" i="30"/>
  <c r="CP78" i="30"/>
  <c r="CQ78" i="30"/>
  <c r="CR78" i="30"/>
  <c r="CS78" i="30"/>
  <c r="CT78" i="30"/>
  <c r="CU78" i="30"/>
  <c r="CV78" i="30"/>
  <c r="CW78" i="30"/>
  <c r="CX78" i="30"/>
  <c r="CY78" i="30"/>
  <c r="CZ78" i="30"/>
  <c r="AB55" i="30"/>
  <c r="AA55" i="30" s="1"/>
  <c r="AC55" i="30"/>
  <c r="AD55" i="30"/>
  <c r="AE55" i="30"/>
  <c r="AF55" i="30"/>
  <c r="AI55" i="30"/>
  <c r="AJ55" i="30"/>
  <c r="AK55" i="30"/>
  <c r="AL55" i="30"/>
  <c r="AM55" i="30"/>
  <c r="AN55" i="30"/>
  <c r="AO55" i="30"/>
  <c r="AP55" i="30"/>
  <c r="AQ55" i="30"/>
  <c r="AR55" i="30"/>
  <c r="AS55" i="30"/>
  <c r="AT55" i="30"/>
  <c r="AU55" i="30"/>
  <c r="AV55" i="30"/>
  <c r="AW55" i="30"/>
  <c r="AX55" i="30"/>
  <c r="AY55" i="30"/>
  <c r="AZ55" i="30"/>
  <c r="BA55" i="30"/>
  <c r="BB55" i="30"/>
  <c r="BC55" i="30"/>
  <c r="BD55" i="30"/>
  <c r="BE55" i="30"/>
  <c r="BF55" i="30"/>
  <c r="BG55" i="30"/>
  <c r="BH55" i="30"/>
  <c r="BI55" i="30"/>
  <c r="BJ55" i="30"/>
  <c r="BK55" i="30"/>
  <c r="BL55" i="30"/>
  <c r="BM55" i="30"/>
  <c r="BN55" i="30"/>
  <c r="BO55" i="30"/>
  <c r="BP55" i="30"/>
  <c r="BQ55" i="30"/>
  <c r="BR55" i="30"/>
  <c r="BS55" i="30"/>
  <c r="BT55" i="30"/>
  <c r="BW55" i="30"/>
  <c r="BX55" i="30"/>
  <c r="BY55" i="30"/>
  <c r="BZ55" i="30"/>
  <c r="CA55" i="30"/>
  <c r="CB55" i="30"/>
  <c r="CC55" i="30"/>
  <c r="CD55" i="30"/>
  <c r="CE55" i="30"/>
  <c r="CF55" i="30"/>
  <c r="CG55" i="30"/>
  <c r="CH55" i="30"/>
  <c r="CI55" i="30"/>
  <c r="CJ55" i="30"/>
  <c r="CM55" i="30"/>
  <c r="CN55" i="30"/>
  <c r="CO55" i="30"/>
  <c r="CP55" i="30"/>
  <c r="CQ55" i="30"/>
  <c r="CR55" i="30"/>
  <c r="CS55" i="30"/>
  <c r="CT55" i="30"/>
  <c r="CU55" i="30"/>
  <c r="CV55" i="30"/>
  <c r="CW55" i="30"/>
  <c r="CX55" i="30"/>
  <c r="CY55" i="30"/>
  <c r="CZ55" i="30"/>
  <c r="AB56" i="30"/>
  <c r="AA56" i="30" s="1"/>
  <c r="AC56" i="30"/>
  <c r="AD56" i="30"/>
  <c r="AE56" i="30"/>
  <c r="AF56" i="30"/>
  <c r="AI56" i="30"/>
  <c r="AJ56" i="30"/>
  <c r="AK56" i="30"/>
  <c r="AL56" i="30"/>
  <c r="AM56" i="30"/>
  <c r="AN56" i="30"/>
  <c r="AO56" i="30"/>
  <c r="AP56" i="30"/>
  <c r="AQ56" i="30"/>
  <c r="AR56" i="30"/>
  <c r="AS56" i="30"/>
  <c r="AT56" i="30"/>
  <c r="AU56" i="30"/>
  <c r="AV56" i="30"/>
  <c r="AW56" i="30"/>
  <c r="AX56" i="30"/>
  <c r="AY56" i="30"/>
  <c r="AZ56" i="30"/>
  <c r="BA56" i="30"/>
  <c r="BB56" i="30"/>
  <c r="BC56" i="30"/>
  <c r="BD56" i="30"/>
  <c r="BE56" i="30"/>
  <c r="BF56" i="30"/>
  <c r="BG56" i="30"/>
  <c r="BH56" i="30"/>
  <c r="BI56" i="30"/>
  <c r="BJ56" i="30"/>
  <c r="BK56" i="30"/>
  <c r="BL56" i="30"/>
  <c r="BM56" i="30"/>
  <c r="BN56" i="30"/>
  <c r="BO56" i="30"/>
  <c r="BP56" i="30"/>
  <c r="BQ56" i="30"/>
  <c r="BR56" i="30"/>
  <c r="BS56" i="30"/>
  <c r="BT56" i="30"/>
  <c r="BW56" i="30"/>
  <c r="BX56" i="30"/>
  <c r="BY56" i="30"/>
  <c r="BZ56" i="30"/>
  <c r="CA56" i="30"/>
  <c r="CB56" i="30"/>
  <c r="CC56" i="30"/>
  <c r="CD56" i="30"/>
  <c r="CE56" i="30"/>
  <c r="CF56" i="30"/>
  <c r="CG56" i="30"/>
  <c r="CH56" i="30"/>
  <c r="CI56" i="30"/>
  <c r="CJ56" i="30"/>
  <c r="CM56" i="30"/>
  <c r="CN56" i="30"/>
  <c r="CO56" i="30"/>
  <c r="CP56" i="30"/>
  <c r="CQ56" i="30"/>
  <c r="CR56" i="30"/>
  <c r="CS56" i="30"/>
  <c r="CT56" i="30"/>
  <c r="CU56" i="30"/>
  <c r="CV56" i="30"/>
  <c r="CW56" i="30"/>
  <c r="CX56" i="30"/>
  <c r="CY56" i="30"/>
  <c r="CZ56" i="30"/>
  <c r="AB57" i="30"/>
  <c r="AA57" i="30" s="1"/>
  <c r="AC57" i="30"/>
  <c r="AD57" i="30"/>
  <c r="AE57" i="30"/>
  <c r="AF57" i="30"/>
  <c r="AI57" i="30"/>
  <c r="AJ57" i="30"/>
  <c r="AK57" i="30"/>
  <c r="AL57" i="30"/>
  <c r="AM57" i="30"/>
  <c r="AN57" i="30"/>
  <c r="AO57" i="30"/>
  <c r="AP57" i="30"/>
  <c r="AQ57" i="30"/>
  <c r="AR57" i="30"/>
  <c r="AS57" i="30"/>
  <c r="AT57" i="30"/>
  <c r="AU57" i="30"/>
  <c r="AV57" i="30"/>
  <c r="AW57" i="30"/>
  <c r="AX57" i="30"/>
  <c r="AY57" i="30"/>
  <c r="AZ57" i="30"/>
  <c r="BA57" i="30"/>
  <c r="BB57" i="30"/>
  <c r="BC57" i="30"/>
  <c r="BD57" i="30"/>
  <c r="BE57" i="30"/>
  <c r="BF57" i="30"/>
  <c r="BG57" i="30"/>
  <c r="BH57" i="30"/>
  <c r="BI57" i="30"/>
  <c r="BJ57" i="30"/>
  <c r="BK57" i="30"/>
  <c r="BL57" i="30"/>
  <c r="BM57" i="30"/>
  <c r="BN57" i="30"/>
  <c r="BO57" i="30"/>
  <c r="BP57" i="30"/>
  <c r="BQ57" i="30"/>
  <c r="BR57" i="30"/>
  <c r="BS57" i="30"/>
  <c r="BT57" i="30"/>
  <c r="BW57" i="30"/>
  <c r="BX57" i="30"/>
  <c r="BY57" i="30"/>
  <c r="BZ57" i="30"/>
  <c r="CA57" i="30"/>
  <c r="CB57" i="30"/>
  <c r="CC57" i="30"/>
  <c r="CD57" i="30"/>
  <c r="CE57" i="30"/>
  <c r="CF57" i="30"/>
  <c r="CG57" i="30"/>
  <c r="CH57" i="30"/>
  <c r="CI57" i="30"/>
  <c r="CJ57" i="30"/>
  <c r="CM57" i="30"/>
  <c r="CN57" i="30"/>
  <c r="CO57" i="30"/>
  <c r="CP57" i="30"/>
  <c r="CQ57" i="30"/>
  <c r="CR57" i="30"/>
  <c r="CS57" i="30"/>
  <c r="CT57" i="30"/>
  <c r="CU57" i="30"/>
  <c r="CV57" i="30"/>
  <c r="CW57" i="30"/>
  <c r="CX57" i="30"/>
  <c r="CY57" i="30"/>
  <c r="CZ57" i="30"/>
  <c r="AB58" i="30"/>
  <c r="AA58" i="30" s="1"/>
  <c r="AC58" i="30"/>
  <c r="AD58" i="30"/>
  <c r="AE58" i="30"/>
  <c r="AF58" i="30"/>
  <c r="AI58" i="30"/>
  <c r="AJ58" i="30"/>
  <c r="AK58" i="30"/>
  <c r="AL58" i="30"/>
  <c r="AM58" i="30"/>
  <c r="AN58" i="30"/>
  <c r="AO58" i="30"/>
  <c r="AP58" i="30"/>
  <c r="AQ58" i="30"/>
  <c r="AR58" i="30"/>
  <c r="AS58" i="30"/>
  <c r="AT58" i="30"/>
  <c r="AU58" i="30"/>
  <c r="AV58" i="30"/>
  <c r="AW58" i="30"/>
  <c r="AX58" i="30"/>
  <c r="AY58" i="30"/>
  <c r="AZ58" i="30"/>
  <c r="BA58" i="30"/>
  <c r="BB58" i="30"/>
  <c r="BC58" i="30"/>
  <c r="BD58" i="30"/>
  <c r="BE58" i="30"/>
  <c r="BF58" i="30"/>
  <c r="BG58" i="30"/>
  <c r="BH58" i="30"/>
  <c r="BI58" i="30"/>
  <c r="BJ58" i="30"/>
  <c r="BK58" i="30"/>
  <c r="BL58" i="30"/>
  <c r="BM58" i="30"/>
  <c r="BN58" i="30"/>
  <c r="BO58" i="30"/>
  <c r="BP58" i="30"/>
  <c r="BQ58" i="30"/>
  <c r="BR58" i="30"/>
  <c r="BS58" i="30"/>
  <c r="BT58" i="30"/>
  <c r="BU58" i="30"/>
  <c r="BV58" i="30"/>
  <c r="BW58" i="30"/>
  <c r="BX58" i="30"/>
  <c r="BY58" i="30"/>
  <c r="BZ58" i="30"/>
  <c r="CA58" i="30"/>
  <c r="CB58" i="30"/>
  <c r="CC58" i="30"/>
  <c r="CD58" i="30"/>
  <c r="CE58" i="30"/>
  <c r="CF58" i="30"/>
  <c r="CG58" i="30"/>
  <c r="CH58" i="30"/>
  <c r="CI58" i="30"/>
  <c r="CJ58" i="30"/>
  <c r="CM58" i="30"/>
  <c r="CN58" i="30"/>
  <c r="CO58" i="30"/>
  <c r="CP58" i="30"/>
  <c r="CQ58" i="30"/>
  <c r="CR58" i="30"/>
  <c r="CS58" i="30"/>
  <c r="CT58" i="30"/>
  <c r="CU58" i="30"/>
  <c r="CV58" i="30"/>
  <c r="CW58" i="30"/>
  <c r="CX58" i="30"/>
  <c r="CY58" i="30"/>
  <c r="CZ58" i="30"/>
  <c r="AB59" i="30"/>
  <c r="AA59" i="30" s="1"/>
  <c r="AC59" i="30"/>
  <c r="AD59" i="30"/>
  <c r="AE59" i="30"/>
  <c r="AF59" i="30"/>
  <c r="AI59" i="30"/>
  <c r="AJ59" i="30"/>
  <c r="AK59" i="30"/>
  <c r="AL59" i="30"/>
  <c r="AM59" i="30"/>
  <c r="AN59" i="30"/>
  <c r="AO59" i="30"/>
  <c r="AP59" i="30"/>
  <c r="AQ59" i="30"/>
  <c r="AR59" i="30"/>
  <c r="AS59" i="30"/>
  <c r="AT59" i="30"/>
  <c r="AU59" i="30"/>
  <c r="AV59" i="30"/>
  <c r="AW59" i="30"/>
  <c r="AX59" i="30"/>
  <c r="AY59" i="30"/>
  <c r="AZ59" i="30"/>
  <c r="BA59" i="30"/>
  <c r="BB59" i="30"/>
  <c r="BC59" i="30"/>
  <c r="BD59" i="30"/>
  <c r="BE59" i="30"/>
  <c r="BF59" i="30"/>
  <c r="BG59" i="30"/>
  <c r="BH59" i="30"/>
  <c r="BI59" i="30"/>
  <c r="BJ59" i="30"/>
  <c r="BK59" i="30"/>
  <c r="BL59" i="30"/>
  <c r="BM59" i="30"/>
  <c r="BN59" i="30"/>
  <c r="BO59" i="30"/>
  <c r="BP59" i="30"/>
  <c r="BQ59" i="30"/>
  <c r="BR59" i="30"/>
  <c r="BS59" i="30"/>
  <c r="BT59" i="30"/>
  <c r="BU59" i="30"/>
  <c r="BV59" i="30"/>
  <c r="BW59" i="30"/>
  <c r="BX59" i="30"/>
  <c r="BY59" i="30"/>
  <c r="BZ59" i="30"/>
  <c r="CA59" i="30"/>
  <c r="CB59" i="30"/>
  <c r="CC59" i="30"/>
  <c r="CD59" i="30"/>
  <c r="CE59" i="30"/>
  <c r="CF59" i="30"/>
  <c r="CG59" i="30"/>
  <c r="CH59" i="30"/>
  <c r="CI59" i="30"/>
  <c r="CJ59" i="30"/>
  <c r="CM59" i="30"/>
  <c r="CN59" i="30"/>
  <c r="CO59" i="30"/>
  <c r="CP59" i="30"/>
  <c r="CQ59" i="30"/>
  <c r="CR59" i="30"/>
  <c r="CS59" i="30"/>
  <c r="CT59" i="30"/>
  <c r="CU59" i="30"/>
  <c r="CV59" i="30"/>
  <c r="CW59" i="30"/>
  <c r="CX59" i="30"/>
  <c r="CY59" i="30"/>
  <c r="CZ59" i="30"/>
  <c r="AB60" i="30"/>
  <c r="AA60" i="30" s="1"/>
  <c r="AC60" i="30"/>
  <c r="AD60" i="30"/>
  <c r="AE60" i="30"/>
  <c r="AF60" i="30"/>
  <c r="AI60" i="30"/>
  <c r="AJ60" i="30"/>
  <c r="AK60" i="30"/>
  <c r="AL60" i="30"/>
  <c r="AM60" i="30"/>
  <c r="AN60" i="30"/>
  <c r="AO60" i="30"/>
  <c r="AP60" i="30"/>
  <c r="AQ60" i="30"/>
  <c r="AR60" i="30"/>
  <c r="AS60" i="30"/>
  <c r="AT60" i="30"/>
  <c r="AU60" i="30"/>
  <c r="AV60" i="30"/>
  <c r="AW60" i="30"/>
  <c r="AX60" i="30"/>
  <c r="AY60" i="30"/>
  <c r="AZ60" i="30"/>
  <c r="BA60" i="30"/>
  <c r="BB60" i="30"/>
  <c r="BC60" i="30"/>
  <c r="BD60" i="30"/>
  <c r="BE60" i="30"/>
  <c r="BF60" i="30"/>
  <c r="BG60" i="30"/>
  <c r="BH60" i="30"/>
  <c r="BI60" i="30"/>
  <c r="BJ60" i="30"/>
  <c r="BK60" i="30"/>
  <c r="BL60" i="30"/>
  <c r="BM60" i="30"/>
  <c r="BN60" i="30"/>
  <c r="BO60" i="30"/>
  <c r="BP60" i="30"/>
  <c r="BQ60" i="30"/>
  <c r="BR60" i="30"/>
  <c r="BS60" i="30"/>
  <c r="BT60" i="30"/>
  <c r="BU60" i="30"/>
  <c r="BV60" i="30"/>
  <c r="BW60" i="30"/>
  <c r="BX60" i="30"/>
  <c r="BY60" i="30"/>
  <c r="BZ60" i="30"/>
  <c r="CA60" i="30"/>
  <c r="CB60" i="30"/>
  <c r="CC60" i="30"/>
  <c r="CD60" i="30"/>
  <c r="CE60" i="30"/>
  <c r="CF60" i="30"/>
  <c r="CG60" i="30"/>
  <c r="CH60" i="30"/>
  <c r="CI60" i="30"/>
  <c r="CJ60" i="30"/>
  <c r="CM60" i="30"/>
  <c r="CN60" i="30"/>
  <c r="CO60" i="30"/>
  <c r="CP60" i="30"/>
  <c r="CQ60" i="30"/>
  <c r="CR60" i="30"/>
  <c r="CS60" i="30"/>
  <c r="CT60" i="30"/>
  <c r="CU60" i="30"/>
  <c r="CV60" i="30"/>
  <c r="CW60" i="30"/>
  <c r="CX60" i="30"/>
  <c r="CY60" i="30"/>
  <c r="CZ60" i="30"/>
  <c r="AB61" i="30"/>
  <c r="AA61" i="30" s="1"/>
  <c r="AC61" i="30"/>
  <c r="AD61" i="30"/>
  <c r="AE61" i="30"/>
  <c r="AF61" i="30"/>
  <c r="AI61" i="30"/>
  <c r="AJ61" i="30"/>
  <c r="AK61" i="30"/>
  <c r="AL61" i="30"/>
  <c r="AM61" i="30"/>
  <c r="AN61" i="30"/>
  <c r="AO61" i="30"/>
  <c r="AP61" i="30"/>
  <c r="AQ61" i="30"/>
  <c r="AR61" i="30"/>
  <c r="AS61" i="30"/>
  <c r="AT61" i="30"/>
  <c r="AU61" i="30"/>
  <c r="AV61" i="30"/>
  <c r="AW61" i="30"/>
  <c r="AX61" i="30"/>
  <c r="AY61" i="30"/>
  <c r="AZ61" i="30"/>
  <c r="BA61" i="30"/>
  <c r="BB61" i="30"/>
  <c r="BC61" i="30"/>
  <c r="BD61" i="30"/>
  <c r="BE61" i="30"/>
  <c r="BF61" i="30"/>
  <c r="BG61" i="30"/>
  <c r="BH61" i="30"/>
  <c r="BI61" i="30"/>
  <c r="BJ61" i="30"/>
  <c r="BK61" i="30"/>
  <c r="BL61" i="30"/>
  <c r="BM61" i="30"/>
  <c r="BN61" i="30"/>
  <c r="BO61" i="30"/>
  <c r="BP61" i="30"/>
  <c r="BQ61" i="30"/>
  <c r="BR61" i="30"/>
  <c r="BS61" i="30"/>
  <c r="BT61" i="30"/>
  <c r="BU61" i="30"/>
  <c r="BV61" i="30"/>
  <c r="BW61" i="30"/>
  <c r="BX61" i="30"/>
  <c r="BY61" i="30"/>
  <c r="BZ61" i="30"/>
  <c r="CA61" i="30"/>
  <c r="CB61" i="30"/>
  <c r="CC61" i="30"/>
  <c r="CD61" i="30"/>
  <c r="CE61" i="30"/>
  <c r="CF61" i="30"/>
  <c r="CG61" i="30"/>
  <c r="CH61" i="30"/>
  <c r="CI61" i="30"/>
  <c r="CJ61" i="30"/>
  <c r="CM61" i="30"/>
  <c r="CN61" i="30"/>
  <c r="CO61" i="30"/>
  <c r="CP61" i="30"/>
  <c r="CQ61" i="30"/>
  <c r="CR61" i="30"/>
  <c r="CS61" i="30"/>
  <c r="CT61" i="30"/>
  <c r="CU61" i="30"/>
  <c r="CV61" i="30"/>
  <c r="CW61" i="30"/>
  <c r="CX61" i="30"/>
  <c r="CY61" i="30"/>
  <c r="CZ61" i="30"/>
  <c r="AB62" i="30"/>
  <c r="AA62" i="30" s="1"/>
  <c r="AC62" i="30"/>
  <c r="AD62" i="30"/>
  <c r="AE62" i="30"/>
  <c r="AF62" i="30"/>
  <c r="AI62" i="30"/>
  <c r="AJ62" i="30"/>
  <c r="AK62" i="30"/>
  <c r="AL62" i="30"/>
  <c r="AM62" i="30"/>
  <c r="AN62" i="30"/>
  <c r="AO62" i="30"/>
  <c r="AP62" i="30"/>
  <c r="AQ62" i="30"/>
  <c r="AR62" i="30"/>
  <c r="AS62" i="30"/>
  <c r="AT62" i="30"/>
  <c r="AU62" i="30"/>
  <c r="AV62" i="30"/>
  <c r="AW62" i="30"/>
  <c r="AX62" i="30"/>
  <c r="AY62" i="30"/>
  <c r="AZ62" i="30"/>
  <c r="BA62" i="30"/>
  <c r="BB62" i="30"/>
  <c r="BC62" i="30"/>
  <c r="BD62" i="30"/>
  <c r="BE62" i="30"/>
  <c r="BF62" i="30"/>
  <c r="BG62" i="30"/>
  <c r="BH62" i="30"/>
  <c r="BI62" i="30"/>
  <c r="BJ62" i="30"/>
  <c r="BK62" i="30"/>
  <c r="BL62" i="30"/>
  <c r="BM62" i="30"/>
  <c r="BN62" i="30"/>
  <c r="BO62" i="30"/>
  <c r="BP62" i="30"/>
  <c r="BQ62" i="30"/>
  <c r="BR62" i="30"/>
  <c r="BS62" i="30"/>
  <c r="BT62" i="30"/>
  <c r="BU62" i="30"/>
  <c r="BV62" i="30"/>
  <c r="BW62" i="30"/>
  <c r="BX62" i="30"/>
  <c r="BY62" i="30"/>
  <c r="BZ62" i="30"/>
  <c r="CA62" i="30"/>
  <c r="CB62" i="30"/>
  <c r="CC62" i="30"/>
  <c r="CD62" i="30"/>
  <c r="CE62" i="30"/>
  <c r="CF62" i="30"/>
  <c r="CG62" i="30"/>
  <c r="CH62" i="30"/>
  <c r="CI62" i="30"/>
  <c r="CJ62" i="30"/>
  <c r="CM62" i="30"/>
  <c r="CN62" i="30"/>
  <c r="CO62" i="30"/>
  <c r="CP62" i="30"/>
  <c r="CQ62" i="30"/>
  <c r="CR62" i="30"/>
  <c r="CS62" i="30"/>
  <c r="CT62" i="30"/>
  <c r="CU62" i="30"/>
  <c r="CV62" i="30"/>
  <c r="CW62" i="30"/>
  <c r="CX62" i="30"/>
  <c r="CY62" i="30"/>
  <c r="CZ62" i="30"/>
  <c r="AB63" i="30"/>
  <c r="AA63" i="30" s="1"/>
  <c r="AC63" i="30"/>
  <c r="AD63" i="30"/>
  <c r="AE63" i="30"/>
  <c r="AF63" i="30"/>
  <c r="AI63" i="30"/>
  <c r="AJ63" i="30"/>
  <c r="AK63" i="30"/>
  <c r="AL63" i="30"/>
  <c r="AM63" i="30"/>
  <c r="AN63" i="30"/>
  <c r="AO63" i="30"/>
  <c r="AP63" i="30"/>
  <c r="AQ63" i="30"/>
  <c r="AR63" i="30"/>
  <c r="AS63" i="30"/>
  <c r="AT63" i="30"/>
  <c r="AU63" i="30"/>
  <c r="AV63" i="30"/>
  <c r="AW63" i="30"/>
  <c r="AX63" i="30"/>
  <c r="AY63" i="30"/>
  <c r="AZ63" i="30"/>
  <c r="BA63" i="30"/>
  <c r="BB63" i="30"/>
  <c r="BC63" i="30"/>
  <c r="BD63" i="30"/>
  <c r="BE63" i="30"/>
  <c r="BF63" i="30"/>
  <c r="BG63" i="30"/>
  <c r="BH63" i="30"/>
  <c r="BI63" i="30"/>
  <c r="BJ63" i="30"/>
  <c r="BK63" i="30"/>
  <c r="BL63" i="30"/>
  <c r="BM63" i="30"/>
  <c r="BN63" i="30"/>
  <c r="BO63" i="30"/>
  <c r="BP63" i="30"/>
  <c r="BQ63" i="30"/>
  <c r="BR63" i="30"/>
  <c r="BS63" i="30"/>
  <c r="BT63" i="30"/>
  <c r="BU63" i="30"/>
  <c r="BV63" i="30"/>
  <c r="BW63" i="30"/>
  <c r="BX63" i="30"/>
  <c r="BY63" i="30"/>
  <c r="BZ63" i="30"/>
  <c r="CA63" i="30"/>
  <c r="CB63" i="30"/>
  <c r="CC63" i="30"/>
  <c r="CD63" i="30"/>
  <c r="CE63" i="30"/>
  <c r="CF63" i="30"/>
  <c r="CG63" i="30"/>
  <c r="CH63" i="30"/>
  <c r="CI63" i="30"/>
  <c r="CJ63" i="30"/>
  <c r="CM63" i="30"/>
  <c r="CN63" i="30"/>
  <c r="CO63" i="30"/>
  <c r="CP63" i="30"/>
  <c r="CQ63" i="30"/>
  <c r="CR63" i="30"/>
  <c r="CS63" i="30"/>
  <c r="CT63" i="30"/>
  <c r="CU63" i="30"/>
  <c r="CV63" i="30"/>
  <c r="CW63" i="30"/>
  <c r="CX63" i="30"/>
  <c r="CY63" i="30"/>
  <c r="CZ63" i="30"/>
  <c r="AB64" i="30"/>
  <c r="AA64" i="30" s="1"/>
  <c r="AC64" i="30"/>
  <c r="AD64" i="30"/>
  <c r="AE64" i="30"/>
  <c r="AF64" i="30"/>
  <c r="AI64" i="30"/>
  <c r="AJ64" i="30"/>
  <c r="AK64" i="30"/>
  <c r="AL64" i="30"/>
  <c r="AM64" i="30"/>
  <c r="AN64" i="30"/>
  <c r="AO64" i="30"/>
  <c r="AP64" i="30"/>
  <c r="AQ64" i="30"/>
  <c r="AR64" i="30"/>
  <c r="AS64" i="30"/>
  <c r="AT64" i="30"/>
  <c r="AU64" i="30"/>
  <c r="AV64" i="30"/>
  <c r="AW64" i="30"/>
  <c r="AX64" i="30"/>
  <c r="AY64" i="30"/>
  <c r="AZ64" i="30"/>
  <c r="BA64" i="30"/>
  <c r="BB64" i="30"/>
  <c r="BC64" i="30"/>
  <c r="BD64" i="30"/>
  <c r="BE64" i="30"/>
  <c r="BF64" i="30"/>
  <c r="BG64" i="30"/>
  <c r="BH64" i="30"/>
  <c r="BI64" i="30"/>
  <c r="BJ64" i="30"/>
  <c r="BK64" i="30"/>
  <c r="BL64" i="30"/>
  <c r="BM64" i="30"/>
  <c r="BN64" i="30"/>
  <c r="BO64" i="30"/>
  <c r="BP64" i="30"/>
  <c r="BQ64" i="30"/>
  <c r="BR64" i="30"/>
  <c r="BS64" i="30"/>
  <c r="BT64" i="30"/>
  <c r="BU64" i="30"/>
  <c r="BV64" i="30"/>
  <c r="BW64" i="30"/>
  <c r="BX64" i="30"/>
  <c r="BY64" i="30"/>
  <c r="BZ64" i="30"/>
  <c r="CA64" i="30"/>
  <c r="CB64" i="30"/>
  <c r="CC64" i="30"/>
  <c r="CD64" i="30"/>
  <c r="CE64" i="30"/>
  <c r="CF64" i="30"/>
  <c r="CG64" i="30"/>
  <c r="CH64" i="30"/>
  <c r="CI64" i="30"/>
  <c r="CJ64" i="30"/>
  <c r="CM64" i="30"/>
  <c r="CN64" i="30"/>
  <c r="CO64" i="30"/>
  <c r="CP64" i="30"/>
  <c r="CQ64" i="30"/>
  <c r="CR64" i="30"/>
  <c r="CS64" i="30"/>
  <c r="CT64" i="30"/>
  <c r="CU64" i="30"/>
  <c r="CV64" i="30"/>
  <c r="CW64" i="30"/>
  <c r="CX64" i="30"/>
  <c r="CY64" i="30"/>
  <c r="CZ64" i="30"/>
  <c r="AB65" i="30"/>
  <c r="AA65" i="30" s="1"/>
  <c r="AC65" i="30"/>
  <c r="AD65" i="30"/>
  <c r="AE65" i="30"/>
  <c r="AF65" i="30"/>
  <c r="AI65" i="30"/>
  <c r="AJ65" i="30"/>
  <c r="AK65" i="30"/>
  <c r="AL65" i="30"/>
  <c r="AM65" i="30"/>
  <c r="AN65" i="30"/>
  <c r="AO65" i="30"/>
  <c r="AP65" i="30"/>
  <c r="AQ65" i="30"/>
  <c r="AR65" i="30"/>
  <c r="AS65" i="30"/>
  <c r="AT65" i="30"/>
  <c r="AU65" i="30"/>
  <c r="AV65" i="30"/>
  <c r="AW65" i="30"/>
  <c r="AX65" i="30"/>
  <c r="AY65" i="30"/>
  <c r="AZ65" i="30"/>
  <c r="BA65" i="30"/>
  <c r="BB65" i="30"/>
  <c r="BC65" i="30"/>
  <c r="BD65" i="30"/>
  <c r="BE65" i="30"/>
  <c r="BF65" i="30"/>
  <c r="BG65" i="30"/>
  <c r="BH65" i="30"/>
  <c r="BI65" i="30"/>
  <c r="BJ65" i="30"/>
  <c r="BK65" i="30"/>
  <c r="BL65" i="30"/>
  <c r="BM65" i="30"/>
  <c r="BN65" i="30"/>
  <c r="BO65" i="30"/>
  <c r="BP65" i="30"/>
  <c r="BQ65" i="30"/>
  <c r="BR65" i="30"/>
  <c r="BS65" i="30"/>
  <c r="BT65" i="30"/>
  <c r="BU65" i="30"/>
  <c r="BV65" i="30"/>
  <c r="BW65" i="30"/>
  <c r="BX65" i="30"/>
  <c r="BY65" i="30"/>
  <c r="BZ65" i="30"/>
  <c r="CA65" i="30"/>
  <c r="CB65" i="30"/>
  <c r="CC65" i="30"/>
  <c r="CD65" i="30"/>
  <c r="CE65" i="30"/>
  <c r="CF65" i="30"/>
  <c r="CG65" i="30"/>
  <c r="CH65" i="30"/>
  <c r="CI65" i="30"/>
  <c r="CJ65" i="30"/>
  <c r="CM65" i="30"/>
  <c r="CN65" i="30"/>
  <c r="CO65" i="30"/>
  <c r="CP65" i="30"/>
  <c r="CQ65" i="30"/>
  <c r="CR65" i="30"/>
  <c r="CS65" i="30"/>
  <c r="CT65" i="30"/>
  <c r="CU65" i="30"/>
  <c r="CV65" i="30"/>
  <c r="CW65" i="30"/>
  <c r="CX65" i="30"/>
  <c r="CY65" i="30"/>
  <c r="CZ65" i="30"/>
  <c r="AB66" i="30"/>
  <c r="AA66" i="30" s="1"/>
  <c r="AC66" i="30"/>
  <c r="AD66" i="30"/>
  <c r="AE66" i="30"/>
  <c r="AF66" i="30"/>
  <c r="AI66" i="30"/>
  <c r="AJ66" i="30"/>
  <c r="AK66" i="30"/>
  <c r="AL66" i="30"/>
  <c r="AM66" i="30"/>
  <c r="AN66" i="30"/>
  <c r="AO66" i="30"/>
  <c r="AP66" i="30"/>
  <c r="AQ66" i="30"/>
  <c r="AR66" i="30"/>
  <c r="AS66" i="30"/>
  <c r="AT66" i="30"/>
  <c r="AU66" i="30"/>
  <c r="AV66" i="30"/>
  <c r="AW66" i="30"/>
  <c r="AX66" i="30"/>
  <c r="AY66" i="30"/>
  <c r="AZ66" i="30"/>
  <c r="BA66" i="30"/>
  <c r="BB66" i="30"/>
  <c r="BC66" i="30"/>
  <c r="BD66" i="30"/>
  <c r="BE66" i="30"/>
  <c r="BF66" i="30"/>
  <c r="BG66" i="30"/>
  <c r="BH66" i="30"/>
  <c r="BI66" i="30"/>
  <c r="BJ66" i="30"/>
  <c r="BK66" i="30"/>
  <c r="BL66" i="30"/>
  <c r="BM66" i="30"/>
  <c r="BN66" i="30"/>
  <c r="BO66" i="30"/>
  <c r="BP66" i="30"/>
  <c r="BQ66" i="30"/>
  <c r="BR66" i="30"/>
  <c r="BS66" i="30"/>
  <c r="BT66" i="30"/>
  <c r="BU66" i="30"/>
  <c r="BV66" i="30"/>
  <c r="BW66" i="30"/>
  <c r="BX66" i="30"/>
  <c r="BY66" i="30"/>
  <c r="BZ66" i="30"/>
  <c r="CA66" i="30"/>
  <c r="CB66" i="30"/>
  <c r="CC66" i="30"/>
  <c r="CD66" i="30"/>
  <c r="CE66" i="30"/>
  <c r="CF66" i="30"/>
  <c r="CG66" i="30"/>
  <c r="CH66" i="30"/>
  <c r="CI66" i="30"/>
  <c r="CJ66" i="30"/>
  <c r="CM66" i="30"/>
  <c r="CN66" i="30"/>
  <c r="CO66" i="30"/>
  <c r="CP66" i="30"/>
  <c r="CQ66" i="30"/>
  <c r="CR66" i="30"/>
  <c r="CS66" i="30"/>
  <c r="CT66" i="30"/>
  <c r="CU66" i="30"/>
  <c r="CV66" i="30"/>
  <c r="CW66" i="30"/>
  <c r="CX66" i="30"/>
  <c r="CY66" i="30"/>
  <c r="CZ66" i="30"/>
  <c r="AB67" i="30"/>
  <c r="AA67" i="30" s="1"/>
  <c r="AC67" i="30"/>
  <c r="AD67" i="30"/>
  <c r="AE67" i="30"/>
  <c r="AF67" i="30"/>
  <c r="AI67" i="30"/>
  <c r="AJ67" i="30"/>
  <c r="AK67" i="30"/>
  <c r="AL67" i="30"/>
  <c r="AM67" i="30"/>
  <c r="AN67" i="30"/>
  <c r="AO67" i="30"/>
  <c r="AP67" i="30"/>
  <c r="AQ67" i="30"/>
  <c r="AR67" i="30"/>
  <c r="AS67" i="30"/>
  <c r="AT67" i="30"/>
  <c r="AU67" i="30"/>
  <c r="AV67" i="30"/>
  <c r="AW67" i="30"/>
  <c r="AX67" i="30"/>
  <c r="AY67" i="30"/>
  <c r="AZ67" i="30"/>
  <c r="BA67" i="30"/>
  <c r="BB67" i="30"/>
  <c r="BC67" i="30"/>
  <c r="BD67" i="30"/>
  <c r="BE67" i="30"/>
  <c r="BF67" i="30"/>
  <c r="BG67" i="30"/>
  <c r="BH67" i="30"/>
  <c r="BI67" i="30"/>
  <c r="BJ67" i="30"/>
  <c r="BK67" i="30"/>
  <c r="BL67" i="30"/>
  <c r="BM67" i="30"/>
  <c r="BN67" i="30"/>
  <c r="BO67" i="30"/>
  <c r="BP67" i="30"/>
  <c r="BQ67" i="30"/>
  <c r="BR67" i="30"/>
  <c r="BS67" i="30"/>
  <c r="BT67" i="30"/>
  <c r="BU67" i="30"/>
  <c r="BV67" i="30"/>
  <c r="BW67" i="30"/>
  <c r="BX67" i="30"/>
  <c r="BY67" i="30"/>
  <c r="BZ67" i="30"/>
  <c r="CA67" i="30"/>
  <c r="CB67" i="30"/>
  <c r="CC67" i="30"/>
  <c r="CD67" i="30"/>
  <c r="CE67" i="30"/>
  <c r="CF67" i="30"/>
  <c r="CG67" i="30"/>
  <c r="CH67" i="30"/>
  <c r="CI67" i="30"/>
  <c r="CJ67" i="30"/>
  <c r="CM67" i="30"/>
  <c r="CN67" i="30"/>
  <c r="CO67" i="30"/>
  <c r="CP67" i="30"/>
  <c r="CQ67" i="30"/>
  <c r="CR67" i="30"/>
  <c r="CS67" i="30"/>
  <c r="CT67" i="30"/>
  <c r="CU67" i="30"/>
  <c r="CV67" i="30"/>
  <c r="CW67" i="30"/>
  <c r="CX67" i="30"/>
  <c r="CY67" i="30"/>
  <c r="CZ67" i="30"/>
  <c r="AB68" i="30"/>
  <c r="AA68" i="30" s="1"/>
  <c r="AC68" i="30"/>
  <c r="AD68" i="30"/>
  <c r="AE68" i="30"/>
  <c r="AF68" i="30"/>
  <c r="AI68" i="30"/>
  <c r="AJ68" i="30"/>
  <c r="AK68" i="30"/>
  <c r="AL68" i="30"/>
  <c r="AM68" i="30"/>
  <c r="AN68" i="30"/>
  <c r="AO68" i="30"/>
  <c r="AP68" i="30"/>
  <c r="AQ68" i="30"/>
  <c r="AR68" i="30"/>
  <c r="AS68" i="30"/>
  <c r="AT68" i="30"/>
  <c r="AU68" i="30"/>
  <c r="AV68" i="30"/>
  <c r="AW68" i="30"/>
  <c r="AX68" i="30"/>
  <c r="AY68" i="30"/>
  <c r="AZ68" i="30"/>
  <c r="BA68" i="30"/>
  <c r="BB68" i="30"/>
  <c r="BC68" i="30"/>
  <c r="BD68" i="30"/>
  <c r="BE68" i="30"/>
  <c r="BF68" i="30"/>
  <c r="BG68" i="30"/>
  <c r="BH68" i="30"/>
  <c r="BI68" i="30"/>
  <c r="BJ68" i="30"/>
  <c r="BK68" i="30"/>
  <c r="BL68" i="30"/>
  <c r="BM68" i="30"/>
  <c r="BN68" i="30"/>
  <c r="BO68" i="30"/>
  <c r="BP68" i="30"/>
  <c r="BQ68" i="30"/>
  <c r="BR68" i="30"/>
  <c r="BS68" i="30"/>
  <c r="BT68" i="30"/>
  <c r="BU68" i="30"/>
  <c r="BV68" i="30"/>
  <c r="BW68" i="30"/>
  <c r="BX68" i="30"/>
  <c r="BY68" i="30"/>
  <c r="BZ68" i="30"/>
  <c r="CA68" i="30"/>
  <c r="CB68" i="30"/>
  <c r="CC68" i="30"/>
  <c r="CD68" i="30"/>
  <c r="CE68" i="30"/>
  <c r="CF68" i="30"/>
  <c r="CG68" i="30"/>
  <c r="CH68" i="30"/>
  <c r="CI68" i="30"/>
  <c r="CJ68" i="30"/>
  <c r="CM68" i="30"/>
  <c r="CN68" i="30"/>
  <c r="CO68" i="30"/>
  <c r="CP68" i="30"/>
  <c r="CQ68" i="30"/>
  <c r="CR68" i="30"/>
  <c r="CS68" i="30"/>
  <c r="CT68" i="30"/>
  <c r="CU68" i="30"/>
  <c r="CV68" i="30"/>
  <c r="CW68" i="30"/>
  <c r="CX68" i="30"/>
  <c r="CY68" i="30"/>
  <c r="CZ68" i="30"/>
  <c r="AB69" i="30"/>
  <c r="AA69" i="30" s="1"/>
  <c r="AC69" i="30"/>
  <c r="AD69" i="30"/>
  <c r="AE69" i="30"/>
  <c r="AF69" i="30"/>
  <c r="AI69" i="30"/>
  <c r="AJ69" i="30"/>
  <c r="AK69" i="30"/>
  <c r="AL69" i="30"/>
  <c r="AM69" i="30"/>
  <c r="AN69" i="30"/>
  <c r="AO69" i="30"/>
  <c r="AP69" i="30"/>
  <c r="AQ69" i="30"/>
  <c r="AR69" i="30"/>
  <c r="AS69" i="30"/>
  <c r="AT69" i="30"/>
  <c r="AU69" i="30"/>
  <c r="AV69" i="30"/>
  <c r="AW69" i="30"/>
  <c r="AX69" i="30"/>
  <c r="AY69" i="30"/>
  <c r="AZ69" i="30"/>
  <c r="BA69" i="30"/>
  <c r="BB69" i="30"/>
  <c r="BC69" i="30"/>
  <c r="BD69" i="30"/>
  <c r="BE69" i="30"/>
  <c r="BF69" i="30"/>
  <c r="BG69" i="30"/>
  <c r="BH69" i="30"/>
  <c r="BI69" i="30"/>
  <c r="BJ69" i="30"/>
  <c r="BK69" i="30"/>
  <c r="BL69" i="30"/>
  <c r="BM69" i="30"/>
  <c r="BN69" i="30"/>
  <c r="BO69" i="30"/>
  <c r="BP69" i="30"/>
  <c r="BQ69" i="30"/>
  <c r="BR69" i="30"/>
  <c r="BS69" i="30"/>
  <c r="BT69" i="30"/>
  <c r="BU69" i="30"/>
  <c r="BV69" i="30"/>
  <c r="BW69" i="30"/>
  <c r="BX69" i="30"/>
  <c r="BY69" i="30"/>
  <c r="BZ69" i="30"/>
  <c r="CA69" i="30"/>
  <c r="CB69" i="30"/>
  <c r="CC69" i="30"/>
  <c r="CD69" i="30"/>
  <c r="CE69" i="30"/>
  <c r="CF69" i="30"/>
  <c r="CG69" i="30"/>
  <c r="CH69" i="30"/>
  <c r="CI69" i="30"/>
  <c r="CJ69" i="30"/>
  <c r="CM69" i="30"/>
  <c r="CN69" i="30"/>
  <c r="CO69" i="30"/>
  <c r="CP69" i="30"/>
  <c r="CQ69" i="30"/>
  <c r="CR69" i="30"/>
  <c r="CS69" i="30"/>
  <c r="CT69" i="30"/>
  <c r="CU69" i="30"/>
  <c r="CV69" i="30"/>
  <c r="CW69" i="30"/>
  <c r="CX69" i="30"/>
  <c r="CY69" i="30"/>
  <c r="CZ69" i="30"/>
  <c r="AB70" i="30"/>
  <c r="AA70" i="30" s="1"/>
  <c r="AC70" i="30"/>
  <c r="AD70" i="30"/>
  <c r="AE70" i="30"/>
  <c r="AF70" i="30"/>
  <c r="AI70" i="30"/>
  <c r="AJ70" i="30"/>
  <c r="AK70" i="30"/>
  <c r="AL70" i="30"/>
  <c r="AM70" i="30"/>
  <c r="AN70" i="30"/>
  <c r="AO70" i="30"/>
  <c r="AP70" i="30"/>
  <c r="AQ70" i="30"/>
  <c r="AR70" i="30"/>
  <c r="AS70" i="30"/>
  <c r="AT70" i="30"/>
  <c r="AU70" i="30"/>
  <c r="AV70" i="30"/>
  <c r="AW70" i="30"/>
  <c r="AX70" i="30"/>
  <c r="AY70" i="30"/>
  <c r="AZ70" i="30"/>
  <c r="BA70" i="30"/>
  <c r="BB70" i="30"/>
  <c r="BC70" i="30"/>
  <c r="BD70" i="30"/>
  <c r="BE70" i="30"/>
  <c r="BF70" i="30"/>
  <c r="BG70" i="30"/>
  <c r="BH70" i="30"/>
  <c r="BI70" i="30"/>
  <c r="BJ70" i="30"/>
  <c r="BK70" i="30"/>
  <c r="BL70" i="30"/>
  <c r="BM70" i="30"/>
  <c r="BN70" i="30"/>
  <c r="BO70" i="30"/>
  <c r="BP70" i="30"/>
  <c r="BQ70" i="30"/>
  <c r="BR70" i="30"/>
  <c r="BS70" i="30"/>
  <c r="BT70" i="30"/>
  <c r="BU70" i="30"/>
  <c r="BV70" i="30"/>
  <c r="BW70" i="30"/>
  <c r="BX70" i="30"/>
  <c r="BY70" i="30"/>
  <c r="BZ70" i="30"/>
  <c r="CA70" i="30"/>
  <c r="CB70" i="30"/>
  <c r="CC70" i="30"/>
  <c r="CD70" i="30"/>
  <c r="CE70" i="30"/>
  <c r="CF70" i="30"/>
  <c r="CG70" i="30"/>
  <c r="CH70" i="30"/>
  <c r="CI70" i="30"/>
  <c r="CJ70" i="30"/>
  <c r="CM70" i="30"/>
  <c r="CN70" i="30"/>
  <c r="CO70" i="30"/>
  <c r="CP70" i="30"/>
  <c r="CQ70" i="30"/>
  <c r="CR70" i="30"/>
  <c r="CS70" i="30"/>
  <c r="CT70" i="30"/>
  <c r="CU70" i="30"/>
  <c r="CV70" i="30"/>
  <c r="CW70" i="30"/>
  <c r="CX70" i="30"/>
  <c r="CY70" i="30"/>
  <c r="CZ70" i="30"/>
  <c r="AB71" i="30"/>
  <c r="AA71" i="30" s="1"/>
  <c r="AC71" i="30"/>
  <c r="AD71" i="30"/>
  <c r="AE71" i="30"/>
  <c r="AF71" i="30"/>
  <c r="AI71" i="30"/>
  <c r="AJ71" i="30"/>
  <c r="AK71" i="30"/>
  <c r="AL71" i="30"/>
  <c r="AM71" i="30"/>
  <c r="AN71" i="30"/>
  <c r="AO71" i="30"/>
  <c r="AP71" i="30"/>
  <c r="AQ71" i="30"/>
  <c r="AR71" i="30"/>
  <c r="AS71" i="30"/>
  <c r="AT71" i="30"/>
  <c r="AU71" i="30"/>
  <c r="AV71" i="30"/>
  <c r="AW71" i="30"/>
  <c r="AX71" i="30"/>
  <c r="AY71" i="30"/>
  <c r="AZ71" i="30"/>
  <c r="BA71" i="30"/>
  <c r="BB71" i="30"/>
  <c r="BC71" i="30"/>
  <c r="BD71" i="30"/>
  <c r="BE71" i="30"/>
  <c r="BF71" i="30"/>
  <c r="BG71" i="30"/>
  <c r="BH71" i="30"/>
  <c r="BI71" i="30"/>
  <c r="BJ71" i="30"/>
  <c r="BK71" i="30"/>
  <c r="BL71" i="30"/>
  <c r="BM71" i="30"/>
  <c r="BN71" i="30"/>
  <c r="BO71" i="30"/>
  <c r="BP71" i="30"/>
  <c r="BQ71" i="30"/>
  <c r="BR71" i="30"/>
  <c r="BS71" i="30"/>
  <c r="BT71" i="30"/>
  <c r="BU71" i="30"/>
  <c r="BV71" i="30"/>
  <c r="BW71" i="30"/>
  <c r="BX71" i="30"/>
  <c r="BY71" i="30"/>
  <c r="BZ71" i="30"/>
  <c r="CA71" i="30"/>
  <c r="CB71" i="30"/>
  <c r="CC71" i="30"/>
  <c r="CD71" i="30"/>
  <c r="CE71" i="30"/>
  <c r="CF71" i="30"/>
  <c r="CG71" i="30"/>
  <c r="CH71" i="30"/>
  <c r="CI71" i="30"/>
  <c r="CJ71" i="30"/>
  <c r="CM71" i="30"/>
  <c r="CN71" i="30"/>
  <c r="CO71" i="30"/>
  <c r="CP71" i="30"/>
  <c r="CQ71" i="30"/>
  <c r="CR71" i="30"/>
  <c r="CS71" i="30"/>
  <c r="CT71" i="30"/>
  <c r="CU71" i="30"/>
  <c r="CV71" i="30"/>
  <c r="CW71" i="30"/>
  <c r="CX71" i="30"/>
  <c r="CY71" i="30"/>
  <c r="CZ71" i="30"/>
  <c r="AB72" i="30"/>
  <c r="AA72" i="30" s="1"/>
  <c r="AC72" i="30"/>
  <c r="AD72" i="30"/>
  <c r="AE72" i="30"/>
  <c r="AF72" i="30"/>
  <c r="AI72" i="30"/>
  <c r="AJ72" i="30"/>
  <c r="AK72" i="30"/>
  <c r="AL72" i="30"/>
  <c r="AM72" i="30"/>
  <c r="AN72" i="30"/>
  <c r="AO72" i="30"/>
  <c r="AP72" i="30"/>
  <c r="AQ72" i="30"/>
  <c r="AR72" i="30"/>
  <c r="AS72" i="30"/>
  <c r="AT72" i="30"/>
  <c r="AU72" i="30"/>
  <c r="AV72" i="30"/>
  <c r="AW72" i="30"/>
  <c r="AX72" i="30"/>
  <c r="AY72" i="30"/>
  <c r="AZ72" i="30"/>
  <c r="BA72" i="30"/>
  <c r="BB72" i="30"/>
  <c r="BC72" i="30"/>
  <c r="BD72" i="30"/>
  <c r="BE72" i="30"/>
  <c r="BF72" i="30"/>
  <c r="BG72" i="30"/>
  <c r="BH72" i="30"/>
  <c r="BI72" i="30"/>
  <c r="BJ72" i="30"/>
  <c r="BK72" i="30"/>
  <c r="BL72" i="30"/>
  <c r="BM72" i="30"/>
  <c r="BN72" i="30"/>
  <c r="BO72" i="30"/>
  <c r="BP72" i="30"/>
  <c r="BQ72" i="30"/>
  <c r="BR72" i="30"/>
  <c r="BS72" i="30"/>
  <c r="BT72" i="30"/>
  <c r="BU72" i="30"/>
  <c r="BV72" i="30"/>
  <c r="BW72" i="30"/>
  <c r="BX72" i="30"/>
  <c r="BY72" i="30"/>
  <c r="BZ72" i="30"/>
  <c r="CA72" i="30"/>
  <c r="CB72" i="30"/>
  <c r="CC72" i="30"/>
  <c r="CD72" i="30"/>
  <c r="CE72" i="30"/>
  <c r="CF72" i="30"/>
  <c r="CG72" i="30"/>
  <c r="CH72" i="30"/>
  <c r="CI72" i="30"/>
  <c r="CJ72" i="30"/>
  <c r="CM72" i="30"/>
  <c r="CN72" i="30"/>
  <c r="CO72" i="30"/>
  <c r="CP72" i="30"/>
  <c r="CQ72" i="30"/>
  <c r="CR72" i="30"/>
  <c r="CS72" i="30"/>
  <c r="CT72" i="30"/>
  <c r="CU72" i="30"/>
  <c r="CV72" i="30"/>
  <c r="CW72" i="30"/>
  <c r="CX72" i="30"/>
  <c r="CY72" i="30"/>
  <c r="CZ72" i="30"/>
  <c r="AB73" i="30"/>
  <c r="AA73" i="30" s="1"/>
  <c r="AC73" i="30"/>
  <c r="AD73" i="30"/>
  <c r="AE73" i="30"/>
  <c r="AF73" i="30"/>
  <c r="AI73" i="30"/>
  <c r="AJ73" i="30"/>
  <c r="AK73" i="30"/>
  <c r="AL73" i="30"/>
  <c r="AM73" i="30"/>
  <c r="AN73" i="30"/>
  <c r="AO73" i="30"/>
  <c r="AP73" i="30"/>
  <c r="AQ73" i="30"/>
  <c r="AR73" i="30"/>
  <c r="AS73" i="30"/>
  <c r="AT73" i="30"/>
  <c r="AU73" i="30"/>
  <c r="AV73" i="30"/>
  <c r="AW73" i="30"/>
  <c r="AX73" i="30"/>
  <c r="AY73" i="30"/>
  <c r="AZ73" i="30"/>
  <c r="BA73" i="30"/>
  <c r="BB73" i="30"/>
  <c r="BC73" i="30"/>
  <c r="BD73" i="30"/>
  <c r="BE73" i="30"/>
  <c r="BF73" i="30"/>
  <c r="BG73" i="30"/>
  <c r="BH73" i="30"/>
  <c r="BI73" i="30"/>
  <c r="BJ73" i="30"/>
  <c r="BK73" i="30"/>
  <c r="BL73" i="30"/>
  <c r="BM73" i="30"/>
  <c r="BN73" i="30"/>
  <c r="BO73" i="30"/>
  <c r="BP73" i="30"/>
  <c r="BQ73" i="30"/>
  <c r="BR73" i="30"/>
  <c r="BS73" i="30"/>
  <c r="BT73" i="30"/>
  <c r="BU73" i="30"/>
  <c r="BV73" i="30"/>
  <c r="BW73" i="30"/>
  <c r="BX73" i="30"/>
  <c r="BY73" i="30"/>
  <c r="BZ73" i="30"/>
  <c r="CA73" i="30"/>
  <c r="CB73" i="30"/>
  <c r="CC73" i="30"/>
  <c r="CD73" i="30"/>
  <c r="CE73" i="30"/>
  <c r="CF73" i="30"/>
  <c r="CG73" i="30"/>
  <c r="CH73" i="30"/>
  <c r="CI73" i="30"/>
  <c r="CJ73" i="30"/>
  <c r="CM73" i="30"/>
  <c r="CN73" i="30"/>
  <c r="CO73" i="30"/>
  <c r="CP73" i="30"/>
  <c r="CQ73" i="30"/>
  <c r="CR73" i="30"/>
  <c r="CS73" i="30"/>
  <c r="CT73" i="30"/>
  <c r="CU73" i="30"/>
  <c r="CV73" i="30"/>
  <c r="CW73" i="30"/>
  <c r="CX73" i="30"/>
  <c r="CY73" i="30"/>
  <c r="CZ73" i="30"/>
  <c r="AB74" i="30"/>
  <c r="AA74" i="30" s="1"/>
  <c r="AC74" i="30"/>
  <c r="AD74" i="30"/>
  <c r="AE74" i="30"/>
  <c r="AF74" i="30"/>
  <c r="AI74" i="30"/>
  <c r="AJ74" i="30"/>
  <c r="AK74" i="30"/>
  <c r="AL74" i="30"/>
  <c r="AM74" i="30"/>
  <c r="AN74" i="30"/>
  <c r="AO74" i="30"/>
  <c r="AP74" i="30"/>
  <c r="AQ74" i="30"/>
  <c r="AR74" i="30"/>
  <c r="AS74" i="30"/>
  <c r="AT74" i="30"/>
  <c r="AU74" i="30"/>
  <c r="AV74" i="30"/>
  <c r="AW74" i="30"/>
  <c r="AX74" i="30"/>
  <c r="AY74" i="30"/>
  <c r="AZ74" i="30"/>
  <c r="BA74" i="30"/>
  <c r="BB74" i="30"/>
  <c r="BC74" i="30"/>
  <c r="BD74" i="30"/>
  <c r="BE74" i="30"/>
  <c r="BF74" i="30"/>
  <c r="BG74" i="30"/>
  <c r="BH74" i="30"/>
  <c r="BI74" i="30"/>
  <c r="BJ74" i="30"/>
  <c r="BK74" i="30"/>
  <c r="BL74" i="30"/>
  <c r="BM74" i="30"/>
  <c r="BN74" i="30"/>
  <c r="BO74" i="30"/>
  <c r="BP74" i="30"/>
  <c r="BQ74" i="30"/>
  <c r="BR74" i="30"/>
  <c r="BS74" i="30"/>
  <c r="BT74" i="30"/>
  <c r="BU74" i="30"/>
  <c r="BV74" i="30"/>
  <c r="BW74" i="30"/>
  <c r="BX74" i="30"/>
  <c r="BY74" i="30"/>
  <c r="BZ74" i="30"/>
  <c r="CA74" i="30"/>
  <c r="CB74" i="30"/>
  <c r="CC74" i="30"/>
  <c r="CD74" i="30"/>
  <c r="CE74" i="30"/>
  <c r="CF74" i="30"/>
  <c r="CG74" i="30"/>
  <c r="CH74" i="30"/>
  <c r="CI74" i="30"/>
  <c r="CJ74" i="30"/>
  <c r="CM74" i="30"/>
  <c r="CN74" i="30"/>
  <c r="CO74" i="30"/>
  <c r="CP74" i="30"/>
  <c r="CQ74" i="30"/>
  <c r="CR74" i="30"/>
  <c r="CS74" i="30"/>
  <c r="CT74" i="30"/>
  <c r="CU74" i="30"/>
  <c r="CV74" i="30"/>
  <c r="CW74" i="30"/>
  <c r="CX74" i="30"/>
  <c r="CY74" i="30"/>
  <c r="CZ74" i="30"/>
  <c r="AB75" i="30"/>
  <c r="AA75" i="30" s="1"/>
  <c r="AC75" i="30"/>
  <c r="AD75" i="30"/>
  <c r="AE75" i="30"/>
  <c r="AF75" i="30"/>
  <c r="AI75" i="30"/>
  <c r="AJ75" i="30"/>
  <c r="AK75" i="30"/>
  <c r="AL75" i="30"/>
  <c r="AM75" i="30"/>
  <c r="AN75" i="30"/>
  <c r="AO75" i="30"/>
  <c r="AP75" i="30"/>
  <c r="AQ75" i="30"/>
  <c r="AR75" i="30"/>
  <c r="AS75" i="30"/>
  <c r="AT75" i="30"/>
  <c r="AU75" i="30"/>
  <c r="AV75" i="30"/>
  <c r="AW75" i="30"/>
  <c r="AX75" i="30"/>
  <c r="AY75" i="30"/>
  <c r="AZ75" i="30"/>
  <c r="BA75" i="30"/>
  <c r="BB75" i="30"/>
  <c r="BC75" i="30"/>
  <c r="BD75" i="30"/>
  <c r="BE75" i="30"/>
  <c r="BF75" i="30"/>
  <c r="BG75" i="30"/>
  <c r="BH75" i="30"/>
  <c r="BI75" i="30"/>
  <c r="BJ75" i="30"/>
  <c r="BK75" i="30"/>
  <c r="BL75" i="30"/>
  <c r="BM75" i="30"/>
  <c r="BN75" i="30"/>
  <c r="BO75" i="30"/>
  <c r="BP75" i="30"/>
  <c r="BQ75" i="30"/>
  <c r="BR75" i="30"/>
  <c r="BS75" i="30"/>
  <c r="BT75" i="30"/>
  <c r="BU75" i="30"/>
  <c r="BV75" i="30"/>
  <c r="BW75" i="30"/>
  <c r="BX75" i="30"/>
  <c r="BY75" i="30"/>
  <c r="BZ75" i="30"/>
  <c r="CA75" i="30"/>
  <c r="CB75" i="30"/>
  <c r="CC75" i="30"/>
  <c r="CD75" i="30"/>
  <c r="CE75" i="30"/>
  <c r="CF75" i="30"/>
  <c r="CG75" i="30"/>
  <c r="CH75" i="30"/>
  <c r="CI75" i="30"/>
  <c r="CJ75" i="30"/>
  <c r="CM75" i="30"/>
  <c r="CN75" i="30"/>
  <c r="CO75" i="30"/>
  <c r="CP75" i="30"/>
  <c r="CQ75" i="30"/>
  <c r="CR75" i="30"/>
  <c r="CS75" i="30"/>
  <c r="CT75" i="30"/>
  <c r="CU75" i="30"/>
  <c r="CV75" i="30"/>
  <c r="CW75" i="30"/>
  <c r="CX75" i="30"/>
  <c r="CY75" i="30"/>
  <c r="CZ75" i="30"/>
  <c r="AB76" i="30"/>
  <c r="AA76" i="30" s="1"/>
  <c r="AC76" i="30"/>
  <c r="AD76" i="30"/>
  <c r="AE76" i="30"/>
  <c r="AF76" i="30"/>
  <c r="AI76" i="30"/>
  <c r="AJ76" i="30"/>
  <c r="AK76" i="30"/>
  <c r="AL76" i="30"/>
  <c r="AM76" i="30"/>
  <c r="AN76" i="30"/>
  <c r="AO76" i="30"/>
  <c r="AP76" i="30"/>
  <c r="AQ76" i="30"/>
  <c r="AR76" i="30"/>
  <c r="AS76" i="30"/>
  <c r="AT76" i="30"/>
  <c r="AU76" i="30"/>
  <c r="AV76" i="30"/>
  <c r="AW76" i="30"/>
  <c r="AX76" i="30"/>
  <c r="AY76" i="30"/>
  <c r="AZ76" i="30"/>
  <c r="BA76" i="30"/>
  <c r="BB76" i="30"/>
  <c r="BC76" i="30"/>
  <c r="BD76" i="30"/>
  <c r="BE76" i="30"/>
  <c r="BF76" i="30"/>
  <c r="BG76" i="30"/>
  <c r="BH76" i="30"/>
  <c r="BI76" i="30"/>
  <c r="BJ76" i="30"/>
  <c r="BK76" i="30"/>
  <c r="BL76" i="30"/>
  <c r="BM76" i="30"/>
  <c r="BN76" i="30"/>
  <c r="BO76" i="30"/>
  <c r="BP76" i="30"/>
  <c r="BQ76" i="30"/>
  <c r="BR76" i="30"/>
  <c r="BS76" i="30"/>
  <c r="BT76" i="30"/>
  <c r="BU76" i="30"/>
  <c r="BV76" i="30"/>
  <c r="BW76" i="30"/>
  <c r="BX76" i="30"/>
  <c r="BY76" i="30"/>
  <c r="BZ76" i="30"/>
  <c r="CA76" i="30"/>
  <c r="CB76" i="30"/>
  <c r="CC76" i="30"/>
  <c r="CD76" i="30"/>
  <c r="CE76" i="30"/>
  <c r="CF76" i="30"/>
  <c r="CG76" i="30"/>
  <c r="CH76" i="30"/>
  <c r="CI76" i="30"/>
  <c r="CJ76" i="30"/>
  <c r="CM76" i="30"/>
  <c r="CN76" i="30"/>
  <c r="CO76" i="30"/>
  <c r="CP76" i="30"/>
  <c r="CQ76" i="30"/>
  <c r="CR76" i="30"/>
  <c r="CS76" i="30"/>
  <c r="CT76" i="30"/>
  <c r="CU76" i="30"/>
  <c r="CV76" i="30"/>
  <c r="CW76" i="30"/>
  <c r="CX76" i="30"/>
  <c r="CY76" i="30"/>
  <c r="CZ76" i="30"/>
  <c r="AB77" i="30"/>
  <c r="AA77" i="30" s="1"/>
  <c r="AC77" i="30"/>
  <c r="AD77" i="30"/>
  <c r="AE77" i="30"/>
  <c r="AF77" i="30"/>
  <c r="AI77" i="30"/>
  <c r="AJ77" i="30"/>
  <c r="AK77" i="30"/>
  <c r="AL77" i="30"/>
  <c r="AM77" i="30"/>
  <c r="AN77" i="30"/>
  <c r="AO77" i="30"/>
  <c r="AP77" i="30"/>
  <c r="AQ77" i="30"/>
  <c r="AR77" i="30"/>
  <c r="AS77" i="30"/>
  <c r="AT77" i="30"/>
  <c r="AU77" i="30"/>
  <c r="AV77" i="30"/>
  <c r="AW77" i="30"/>
  <c r="AX77" i="30"/>
  <c r="AY77" i="30"/>
  <c r="AZ77" i="30"/>
  <c r="BA77" i="30"/>
  <c r="BB77" i="30"/>
  <c r="BC77" i="30"/>
  <c r="BD77" i="30"/>
  <c r="BE77" i="30"/>
  <c r="BF77" i="30"/>
  <c r="BG77" i="30"/>
  <c r="BH77" i="30"/>
  <c r="BI77" i="30"/>
  <c r="BJ77" i="30"/>
  <c r="BK77" i="30"/>
  <c r="BL77" i="30"/>
  <c r="BM77" i="30"/>
  <c r="BN77" i="30"/>
  <c r="BO77" i="30"/>
  <c r="BP77" i="30"/>
  <c r="BQ77" i="30"/>
  <c r="BR77" i="30"/>
  <c r="BS77" i="30"/>
  <c r="BT77" i="30"/>
  <c r="BU77" i="30"/>
  <c r="BV77" i="30"/>
  <c r="BW77" i="30"/>
  <c r="BX77" i="30"/>
  <c r="BY77" i="30"/>
  <c r="BZ77" i="30"/>
  <c r="CA77" i="30"/>
  <c r="CB77" i="30"/>
  <c r="CC77" i="30"/>
  <c r="CD77" i="30"/>
  <c r="CE77" i="30"/>
  <c r="CF77" i="30"/>
  <c r="CG77" i="30"/>
  <c r="CH77" i="30"/>
  <c r="CI77" i="30"/>
  <c r="CJ77" i="30"/>
  <c r="CM77" i="30"/>
  <c r="CN77" i="30"/>
  <c r="CO77" i="30"/>
  <c r="CP77" i="30"/>
  <c r="CQ77" i="30"/>
  <c r="CR77" i="30"/>
  <c r="CS77" i="30"/>
  <c r="CT77" i="30"/>
  <c r="CU77" i="30"/>
  <c r="CV77" i="30"/>
  <c r="CW77" i="30"/>
  <c r="CX77" i="30"/>
  <c r="CY77" i="30"/>
  <c r="CZ77" i="30"/>
  <c r="AT12" i="15"/>
  <c r="AT9" i="15"/>
  <c r="AT6" i="15"/>
  <c r="CF6" i="7"/>
  <c r="CJ6" i="7" s="1"/>
  <c r="CI6" i="7" s="1"/>
  <c r="CF5" i="7"/>
  <c r="CF4" i="7"/>
  <c r="CE6" i="7"/>
  <c r="CE5" i="7"/>
  <c r="CE4" i="7"/>
  <c r="CD6" i="7"/>
  <c r="CD5" i="7"/>
  <c r="CD4" i="7"/>
  <c r="Q8" i="1"/>
  <c r="AC20" i="30"/>
  <c r="AD20" i="30"/>
  <c r="AE20" i="30"/>
  <c r="AF20" i="30"/>
  <c r="AI20" i="30"/>
  <c r="AJ20" i="30"/>
  <c r="AK20" i="30"/>
  <c r="AL20" i="30"/>
  <c r="AM20" i="30"/>
  <c r="AN20" i="30"/>
  <c r="AO20" i="30"/>
  <c r="AP20" i="30"/>
  <c r="AQ20" i="30"/>
  <c r="AR20" i="30"/>
  <c r="AS20" i="30"/>
  <c r="AT20" i="30"/>
  <c r="AU20" i="30"/>
  <c r="AV20" i="30"/>
  <c r="AW20" i="30"/>
  <c r="AX20" i="30"/>
  <c r="AY20" i="30"/>
  <c r="AZ20" i="30"/>
  <c r="BA20" i="30"/>
  <c r="BB20" i="30"/>
  <c r="BC20" i="30"/>
  <c r="BD20" i="30"/>
  <c r="BE20" i="30"/>
  <c r="BF20" i="30"/>
  <c r="BG20" i="30"/>
  <c r="BH20" i="30"/>
  <c r="BI20" i="30"/>
  <c r="BJ20" i="30"/>
  <c r="BK20" i="30"/>
  <c r="BL20" i="30"/>
  <c r="BM20" i="30"/>
  <c r="BN20" i="30"/>
  <c r="BO20" i="30"/>
  <c r="BP20" i="30"/>
  <c r="BQ20" i="30"/>
  <c r="BR20" i="30"/>
  <c r="BS20" i="30"/>
  <c r="BT20" i="30"/>
  <c r="BU20" i="30"/>
  <c r="BV20" i="30"/>
  <c r="BW20" i="30"/>
  <c r="BX20" i="30"/>
  <c r="BY20" i="30"/>
  <c r="BZ20" i="30"/>
  <c r="CA20" i="30"/>
  <c r="CB20" i="30"/>
  <c r="CC20" i="30"/>
  <c r="CD20" i="30"/>
  <c r="CE20" i="30"/>
  <c r="CF20" i="30"/>
  <c r="CG20" i="30"/>
  <c r="CH20" i="30"/>
  <c r="CI20" i="30"/>
  <c r="CJ20" i="30"/>
  <c r="CM20" i="30"/>
  <c r="CN20" i="30"/>
  <c r="CO20" i="30"/>
  <c r="CP20" i="30"/>
  <c r="CQ20" i="30"/>
  <c r="CR20" i="30"/>
  <c r="CS20" i="30"/>
  <c r="CT20" i="30"/>
  <c r="CU20" i="30"/>
  <c r="CV20" i="30"/>
  <c r="CW20" i="30"/>
  <c r="CX20" i="30"/>
  <c r="CY20" i="30"/>
  <c r="CZ20" i="30"/>
  <c r="AC21" i="30"/>
  <c r="AD21" i="30"/>
  <c r="AE21" i="30"/>
  <c r="AF21" i="30"/>
  <c r="AI21" i="30"/>
  <c r="AJ21" i="30"/>
  <c r="AK21" i="30"/>
  <c r="AL21" i="30"/>
  <c r="AM21" i="30"/>
  <c r="AN21" i="30"/>
  <c r="AO21" i="30"/>
  <c r="AP21" i="30"/>
  <c r="AQ21" i="30"/>
  <c r="AR21" i="30"/>
  <c r="AS21" i="30"/>
  <c r="AT21" i="30"/>
  <c r="AU21" i="30"/>
  <c r="AV21" i="30"/>
  <c r="AW21" i="30"/>
  <c r="AX21" i="30"/>
  <c r="AY21" i="30"/>
  <c r="AZ21" i="30"/>
  <c r="BA21" i="30"/>
  <c r="BB21" i="30"/>
  <c r="BC21" i="30"/>
  <c r="BD21" i="30"/>
  <c r="BE21" i="30"/>
  <c r="BF21" i="30"/>
  <c r="BG21" i="30"/>
  <c r="BH21" i="30"/>
  <c r="BI21" i="30"/>
  <c r="BJ21" i="30"/>
  <c r="BK21" i="30"/>
  <c r="BL21" i="30"/>
  <c r="BO21" i="30"/>
  <c r="BP21" i="30"/>
  <c r="BQ21" i="30"/>
  <c r="BR21" i="30"/>
  <c r="BS21" i="30"/>
  <c r="BT21" i="30"/>
  <c r="BU21" i="30"/>
  <c r="BV21" i="30"/>
  <c r="BW21" i="30"/>
  <c r="BX21" i="30"/>
  <c r="BY21" i="30"/>
  <c r="BZ21" i="30"/>
  <c r="CA21" i="30"/>
  <c r="CB21" i="30"/>
  <c r="CC21" i="30"/>
  <c r="CD21" i="30"/>
  <c r="CE21" i="30"/>
  <c r="CF21" i="30"/>
  <c r="CG21" i="30"/>
  <c r="CH21" i="30"/>
  <c r="CI21" i="30"/>
  <c r="CJ21" i="30"/>
  <c r="CM21" i="30"/>
  <c r="CN21" i="30"/>
  <c r="CO21" i="30"/>
  <c r="CP21" i="30"/>
  <c r="CQ21" i="30"/>
  <c r="CR21" i="30"/>
  <c r="CS21" i="30"/>
  <c r="CT21" i="30"/>
  <c r="CU21" i="30"/>
  <c r="CV21" i="30"/>
  <c r="CW21" i="30"/>
  <c r="CX21" i="30"/>
  <c r="CY21" i="30"/>
  <c r="CZ21" i="30"/>
  <c r="AC22" i="30"/>
  <c r="AD22" i="30"/>
  <c r="AE22" i="30"/>
  <c r="AF22" i="30"/>
  <c r="AK22" i="30"/>
  <c r="AL22" i="30"/>
  <c r="AM22" i="30"/>
  <c r="AN22" i="30"/>
  <c r="AO22" i="30"/>
  <c r="AP22" i="30"/>
  <c r="AQ22" i="30"/>
  <c r="AR22" i="30"/>
  <c r="AS22" i="30"/>
  <c r="AT22" i="30"/>
  <c r="AU22" i="30"/>
  <c r="AV22" i="30"/>
  <c r="AW22" i="30"/>
  <c r="AX22" i="30"/>
  <c r="AY22" i="30"/>
  <c r="AZ22" i="30"/>
  <c r="BA22" i="30"/>
  <c r="BB22" i="30"/>
  <c r="BC22" i="30"/>
  <c r="BD22" i="30"/>
  <c r="BE22" i="30"/>
  <c r="BF22" i="30"/>
  <c r="BG22" i="30"/>
  <c r="BH22" i="30"/>
  <c r="BI22" i="30"/>
  <c r="BJ22" i="30"/>
  <c r="BK22" i="30"/>
  <c r="BL22" i="30"/>
  <c r="BO22" i="30"/>
  <c r="BP22" i="30"/>
  <c r="BQ22" i="30"/>
  <c r="BR22" i="30"/>
  <c r="BS22" i="30"/>
  <c r="BT22" i="30"/>
  <c r="BU22" i="30"/>
  <c r="BV22" i="30"/>
  <c r="BW22" i="30"/>
  <c r="BX22" i="30"/>
  <c r="BY22" i="30"/>
  <c r="BZ22" i="30"/>
  <c r="CA22" i="30"/>
  <c r="CB22" i="30"/>
  <c r="CC22" i="30"/>
  <c r="CD22" i="30"/>
  <c r="CE22" i="30"/>
  <c r="CF22" i="30"/>
  <c r="CG22" i="30"/>
  <c r="CH22" i="30"/>
  <c r="CI22" i="30"/>
  <c r="CJ22" i="30"/>
  <c r="CM22" i="30"/>
  <c r="CN22" i="30"/>
  <c r="CO22" i="30"/>
  <c r="CP22" i="30"/>
  <c r="CQ22" i="30"/>
  <c r="CR22" i="30"/>
  <c r="CS22" i="30"/>
  <c r="CT22" i="30"/>
  <c r="CU22" i="30"/>
  <c r="CV22" i="30"/>
  <c r="CW22" i="30"/>
  <c r="CX22" i="30"/>
  <c r="CY22" i="30"/>
  <c r="CZ22" i="30"/>
  <c r="AC23" i="30"/>
  <c r="AD23" i="30"/>
  <c r="AE23" i="30"/>
  <c r="AF23" i="30"/>
  <c r="AK23" i="30"/>
  <c r="AL23" i="30"/>
  <c r="AM23" i="30"/>
  <c r="AN23" i="30"/>
  <c r="AO23" i="30"/>
  <c r="AP23" i="30"/>
  <c r="AQ23" i="30"/>
  <c r="AR23" i="30"/>
  <c r="AS23" i="30"/>
  <c r="AT23" i="30"/>
  <c r="AU23" i="30"/>
  <c r="AV23" i="30"/>
  <c r="AW23" i="30"/>
  <c r="AX23" i="30"/>
  <c r="AY23" i="30"/>
  <c r="AZ23" i="30"/>
  <c r="BA23" i="30"/>
  <c r="BB23" i="30"/>
  <c r="BC23" i="30"/>
  <c r="BD23" i="30"/>
  <c r="BE23" i="30"/>
  <c r="BF23" i="30"/>
  <c r="BG23" i="30"/>
  <c r="BH23" i="30"/>
  <c r="BI23" i="30"/>
  <c r="BJ23" i="30"/>
  <c r="BK23" i="30"/>
  <c r="BL23" i="30"/>
  <c r="BO23" i="30"/>
  <c r="BP23" i="30"/>
  <c r="BQ23" i="30"/>
  <c r="BR23" i="30"/>
  <c r="BS23" i="30"/>
  <c r="BT23" i="30"/>
  <c r="BU23" i="30"/>
  <c r="BV23" i="30"/>
  <c r="BW23" i="30"/>
  <c r="BX23" i="30"/>
  <c r="BY23" i="30"/>
  <c r="BZ23" i="30"/>
  <c r="CA23" i="30"/>
  <c r="CB23" i="30"/>
  <c r="CC23" i="30"/>
  <c r="CD23" i="30"/>
  <c r="CE23" i="30"/>
  <c r="CF23" i="30"/>
  <c r="CG23" i="30"/>
  <c r="CH23" i="30"/>
  <c r="CI23" i="30"/>
  <c r="CJ23" i="30"/>
  <c r="CM23" i="30"/>
  <c r="CN23" i="30"/>
  <c r="CO23" i="30"/>
  <c r="CP23" i="30"/>
  <c r="CQ23" i="30"/>
  <c r="CR23" i="30"/>
  <c r="CS23" i="30"/>
  <c r="CT23" i="30"/>
  <c r="CU23" i="30"/>
  <c r="CV23" i="30"/>
  <c r="CW23" i="30"/>
  <c r="CX23" i="30"/>
  <c r="CY23" i="30"/>
  <c r="CZ23" i="30"/>
  <c r="AC24" i="30"/>
  <c r="AD24" i="30"/>
  <c r="AE24" i="30"/>
  <c r="AF24" i="30"/>
  <c r="AK24" i="30"/>
  <c r="AL24" i="30"/>
  <c r="AM24" i="30"/>
  <c r="AN24" i="30"/>
  <c r="AO24" i="30"/>
  <c r="AP24" i="30"/>
  <c r="AQ24" i="30"/>
  <c r="AR24" i="30"/>
  <c r="AS24" i="30"/>
  <c r="AT24" i="30"/>
  <c r="AU24" i="30"/>
  <c r="AV24" i="30"/>
  <c r="AW24" i="30"/>
  <c r="AX24" i="30"/>
  <c r="AY24" i="30"/>
  <c r="AZ24" i="30"/>
  <c r="BA24" i="30"/>
  <c r="BB24" i="30"/>
  <c r="BC24" i="30"/>
  <c r="BD24" i="30"/>
  <c r="BE24" i="30"/>
  <c r="BF24" i="30"/>
  <c r="BG24" i="30"/>
  <c r="BH24" i="30"/>
  <c r="BI24" i="30"/>
  <c r="BJ24" i="30"/>
  <c r="BK24" i="30"/>
  <c r="BL24" i="30"/>
  <c r="BO24" i="30"/>
  <c r="BP24" i="30"/>
  <c r="BQ24" i="30"/>
  <c r="BR24" i="30"/>
  <c r="BS24" i="30"/>
  <c r="BT24" i="30"/>
  <c r="BU24" i="30"/>
  <c r="BV24" i="30"/>
  <c r="BW24" i="30"/>
  <c r="BX24" i="30"/>
  <c r="BY24" i="30"/>
  <c r="BZ24" i="30"/>
  <c r="CA24" i="30"/>
  <c r="CB24" i="30"/>
  <c r="CC24" i="30"/>
  <c r="CD24" i="30"/>
  <c r="CE24" i="30"/>
  <c r="CF24" i="30"/>
  <c r="CG24" i="30"/>
  <c r="CH24" i="30"/>
  <c r="CI24" i="30"/>
  <c r="CJ24" i="30"/>
  <c r="CM24" i="30"/>
  <c r="CN24" i="30"/>
  <c r="CO24" i="30"/>
  <c r="CP24" i="30"/>
  <c r="CQ24" i="30"/>
  <c r="CR24" i="30"/>
  <c r="CS24" i="30"/>
  <c r="CT24" i="30"/>
  <c r="CU24" i="30"/>
  <c r="CV24" i="30"/>
  <c r="CW24" i="30"/>
  <c r="CX24" i="30"/>
  <c r="CY24" i="30"/>
  <c r="CZ24" i="30"/>
  <c r="AC25" i="30"/>
  <c r="AD25" i="30"/>
  <c r="AE25" i="30"/>
  <c r="AF25" i="30"/>
  <c r="AK25" i="30"/>
  <c r="AL25" i="30"/>
  <c r="AM25" i="30"/>
  <c r="AN25" i="30"/>
  <c r="AO25" i="30"/>
  <c r="AP25" i="30"/>
  <c r="AQ25" i="30"/>
  <c r="AR25" i="30"/>
  <c r="AS25" i="30"/>
  <c r="AT25" i="30"/>
  <c r="AU25" i="30"/>
  <c r="AV25" i="30"/>
  <c r="AW25" i="30"/>
  <c r="AX25" i="30"/>
  <c r="AY25" i="30"/>
  <c r="AZ25" i="30"/>
  <c r="BA25" i="30"/>
  <c r="BB25" i="30"/>
  <c r="BC25" i="30"/>
  <c r="BD25" i="30"/>
  <c r="BE25" i="30"/>
  <c r="BF25" i="30"/>
  <c r="BG25" i="30"/>
  <c r="BH25" i="30"/>
  <c r="BI25" i="30"/>
  <c r="BJ25" i="30"/>
  <c r="BK25" i="30"/>
  <c r="BL25" i="30"/>
  <c r="BO25" i="30"/>
  <c r="BP25" i="30"/>
  <c r="BQ25" i="30"/>
  <c r="BR25" i="30"/>
  <c r="BS25" i="30"/>
  <c r="BT25" i="30"/>
  <c r="BU25" i="30"/>
  <c r="BV25" i="30"/>
  <c r="BW25" i="30"/>
  <c r="BX25" i="30"/>
  <c r="BY25" i="30"/>
  <c r="BZ25" i="30"/>
  <c r="CA25" i="30"/>
  <c r="CB25" i="30"/>
  <c r="CC25" i="30"/>
  <c r="CD25" i="30"/>
  <c r="CE25" i="30"/>
  <c r="CF25" i="30"/>
  <c r="CG25" i="30"/>
  <c r="CH25" i="30"/>
  <c r="CI25" i="30"/>
  <c r="CJ25" i="30"/>
  <c r="CM25" i="30"/>
  <c r="CN25" i="30"/>
  <c r="CO25" i="30"/>
  <c r="CP25" i="30"/>
  <c r="CQ25" i="30"/>
  <c r="CR25" i="30"/>
  <c r="CS25" i="30"/>
  <c r="CT25" i="30"/>
  <c r="CU25" i="30"/>
  <c r="CV25" i="30"/>
  <c r="CW25" i="30"/>
  <c r="CX25" i="30"/>
  <c r="CY25" i="30"/>
  <c r="CZ25" i="30"/>
  <c r="AC26" i="30"/>
  <c r="AD26" i="30"/>
  <c r="AE26" i="30"/>
  <c r="AF26" i="30"/>
  <c r="AK26" i="30"/>
  <c r="AL26" i="30"/>
  <c r="AM26" i="30"/>
  <c r="AN26" i="30"/>
  <c r="AO26" i="30"/>
  <c r="AP26" i="30"/>
  <c r="AQ26" i="30"/>
  <c r="AR26" i="30"/>
  <c r="AS26" i="30"/>
  <c r="AT26" i="30"/>
  <c r="AU26" i="30"/>
  <c r="AV26" i="30"/>
  <c r="AW26" i="30"/>
  <c r="AX26" i="30"/>
  <c r="AY26" i="30"/>
  <c r="AZ26" i="30"/>
  <c r="BA26" i="30"/>
  <c r="BB26" i="30"/>
  <c r="BC26" i="30"/>
  <c r="BD26" i="30"/>
  <c r="BE26" i="30"/>
  <c r="BF26" i="30"/>
  <c r="BG26" i="30"/>
  <c r="BH26" i="30"/>
  <c r="BI26" i="30"/>
  <c r="BJ26" i="30"/>
  <c r="BK26" i="30"/>
  <c r="BL26" i="30"/>
  <c r="BO26" i="30"/>
  <c r="BP26" i="30"/>
  <c r="BQ26" i="30"/>
  <c r="BR26" i="30"/>
  <c r="BS26" i="30"/>
  <c r="BT26" i="30"/>
  <c r="BU26" i="30"/>
  <c r="BV26" i="30"/>
  <c r="BW26" i="30"/>
  <c r="BX26" i="30"/>
  <c r="BY26" i="30"/>
  <c r="BZ26" i="30"/>
  <c r="CA26" i="30"/>
  <c r="CB26" i="30"/>
  <c r="CC26" i="30"/>
  <c r="CD26" i="30"/>
  <c r="CE26" i="30"/>
  <c r="CF26" i="30"/>
  <c r="CG26" i="30"/>
  <c r="CH26" i="30"/>
  <c r="CI26" i="30"/>
  <c r="CJ26" i="30"/>
  <c r="CM26" i="30"/>
  <c r="CN26" i="30"/>
  <c r="CO26" i="30"/>
  <c r="CP26" i="30"/>
  <c r="CQ26" i="30"/>
  <c r="CR26" i="30"/>
  <c r="CS26" i="30"/>
  <c r="CT26" i="30"/>
  <c r="CU26" i="30"/>
  <c r="CV26" i="30"/>
  <c r="CW26" i="30"/>
  <c r="CX26" i="30"/>
  <c r="CY26" i="30"/>
  <c r="CZ26" i="30"/>
  <c r="AC27" i="30"/>
  <c r="AD27" i="30"/>
  <c r="AE27" i="30"/>
  <c r="AF27" i="30"/>
  <c r="AI27" i="30"/>
  <c r="AJ27" i="30"/>
  <c r="AK27" i="30"/>
  <c r="AL27" i="30"/>
  <c r="AM27" i="30"/>
  <c r="AN27" i="30"/>
  <c r="AO27" i="30"/>
  <c r="AP27" i="30"/>
  <c r="AQ27" i="30"/>
  <c r="AR27" i="30"/>
  <c r="AS27" i="30"/>
  <c r="AT27" i="30"/>
  <c r="AU27" i="30"/>
  <c r="AV27" i="30"/>
  <c r="AW27" i="30"/>
  <c r="AX27" i="30"/>
  <c r="AY27" i="30"/>
  <c r="AZ27" i="30"/>
  <c r="BA27" i="30"/>
  <c r="BB27" i="30"/>
  <c r="BC27" i="30"/>
  <c r="BD27" i="30"/>
  <c r="BE27" i="30"/>
  <c r="BF27" i="30"/>
  <c r="BG27" i="30"/>
  <c r="BH27" i="30"/>
  <c r="BI27" i="30"/>
  <c r="BJ27" i="30"/>
  <c r="BK27" i="30"/>
  <c r="BL27" i="30"/>
  <c r="BO27" i="30"/>
  <c r="BP27" i="30"/>
  <c r="BQ27" i="30"/>
  <c r="BR27" i="30"/>
  <c r="BS27" i="30"/>
  <c r="BT27" i="30"/>
  <c r="BU27" i="30"/>
  <c r="BV27" i="30"/>
  <c r="BW27" i="30"/>
  <c r="BX27" i="30"/>
  <c r="BY27" i="30"/>
  <c r="BZ27" i="30"/>
  <c r="CA27" i="30"/>
  <c r="CB27" i="30"/>
  <c r="CC27" i="30"/>
  <c r="CD27" i="30"/>
  <c r="CE27" i="30"/>
  <c r="CF27" i="30"/>
  <c r="CG27" i="30"/>
  <c r="CH27" i="30"/>
  <c r="CI27" i="30"/>
  <c r="CJ27" i="30"/>
  <c r="CM27" i="30"/>
  <c r="CN27" i="30"/>
  <c r="CO27" i="30"/>
  <c r="CP27" i="30"/>
  <c r="CQ27" i="30"/>
  <c r="CR27" i="30"/>
  <c r="CS27" i="30"/>
  <c r="CT27" i="30"/>
  <c r="CU27" i="30"/>
  <c r="CV27" i="30"/>
  <c r="CW27" i="30"/>
  <c r="CX27" i="30"/>
  <c r="CY27" i="30"/>
  <c r="CZ27" i="30"/>
  <c r="AC28" i="30"/>
  <c r="AD28" i="30"/>
  <c r="AE28" i="30"/>
  <c r="AF28" i="30"/>
  <c r="AI28" i="30"/>
  <c r="AJ28" i="30"/>
  <c r="AK28" i="30"/>
  <c r="AL28" i="30"/>
  <c r="AM28" i="30"/>
  <c r="AN28" i="30"/>
  <c r="AO28" i="30"/>
  <c r="AP28" i="30"/>
  <c r="AQ28" i="30"/>
  <c r="AR28" i="30"/>
  <c r="AS28" i="30"/>
  <c r="AT28" i="30"/>
  <c r="AU28" i="30"/>
  <c r="AV28" i="30"/>
  <c r="AW28" i="30"/>
  <c r="AX28" i="30"/>
  <c r="AY28" i="30"/>
  <c r="AZ28" i="30"/>
  <c r="BA28" i="30"/>
  <c r="BB28" i="30"/>
  <c r="BC28" i="30"/>
  <c r="BD28" i="30"/>
  <c r="BE28" i="30"/>
  <c r="BF28" i="30"/>
  <c r="BG28" i="30"/>
  <c r="BH28" i="30"/>
  <c r="BI28" i="30"/>
  <c r="BJ28" i="30"/>
  <c r="BK28" i="30"/>
  <c r="BL28" i="30"/>
  <c r="BO28" i="30"/>
  <c r="BP28" i="30"/>
  <c r="BQ28" i="30"/>
  <c r="BR28" i="30"/>
  <c r="BS28" i="30"/>
  <c r="BT28" i="30"/>
  <c r="BU28" i="30"/>
  <c r="BV28" i="30"/>
  <c r="BW28" i="30"/>
  <c r="BX28" i="30"/>
  <c r="BY28" i="30"/>
  <c r="BZ28" i="30"/>
  <c r="CA28" i="30"/>
  <c r="CB28" i="30"/>
  <c r="CC28" i="30"/>
  <c r="CD28" i="30"/>
  <c r="CE28" i="30"/>
  <c r="CF28" i="30"/>
  <c r="CG28" i="30"/>
  <c r="CH28" i="30"/>
  <c r="CI28" i="30"/>
  <c r="CJ28" i="30"/>
  <c r="CM28" i="30"/>
  <c r="CN28" i="30"/>
  <c r="CO28" i="30"/>
  <c r="CP28" i="30"/>
  <c r="CQ28" i="30"/>
  <c r="CR28" i="30"/>
  <c r="CS28" i="30"/>
  <c r="CT28" i="30"/>
  <c r="CU28" i="30"/>
  <c r="CV28" i="30"/>
  <c r="CW28" i="30"/>
  <c r="CX28" i="30"/>
  <c r="CY28" i="30"/>
  <c r="CZ28" i="30"/>
  <c r="AC29" i="30"/>
  <c r="AD29" i="30"/>
  <c r="AE29" i="30"/>
  <c r="AF29" i="30"/>
  <c r="AI29" i="30"/>
  <c r="AJ29" i="30"/>
  <c r="AK29" i="30"/>
  <c r="AL29" i="30"/>
  <c r="AM29" i="30"/>
  <c r="AN29" i="30"/>
  <c r="AO29" i="30"/>
  <c r="AP29" i="30"/>
  <c r="AQ29" i="30"/>
  <c r="AR29" i="30"/>
  <c r="AS29" i="30"/>
  <c r="AT29" i="30"/>
  <c r="AU29" i="30"/>
  <c r="AV29" i="30"/>
  <c r="AW29" i="30"/>
  <c r="AX29" i="30"/>
  <c r="AY29" i="30"/>
  <c r="AZ29" i="30"/>
  <c r="BA29" i="30"/>
  <c r="BB29" i="30"/>
  <c r="BC29" i="30"/>
  <c r="BD29" i="30"/>
  <c r="BE29" i="30"/>
  <c r="BF29" i="30"/>
  <c r="BG29" i="30"/>
  <c r="BH29" i="30"/>
  <c r="BI29" i="30"/>
  <c r="BJ29" i="30"/>
  <c r="BK29" i="30"/>
  <c r="BL29" i="30"/>
  <c r="BO29" i="30"/>
  <c r="BP29" i="30"/>
  <c r="BQ29" i="30"/>
  <c r="BR29" i="30"/>
  <c r="BS29" i="30"/>
  <c r="BT29" i="30"/>
  <c r="BU29" i="30"/>
  <c r="BV29" i="30"/>
  <c r="BW29" i="30"/>
  <c r="BX29" i="30"/>
  <c r="BY29" i="30"/>
  <c r="BZ29" i="30"/>
  <c r="CA29" i="30"/>
  <c r="CB29" i="30"/>
  <c r="CC29" i="30"/>
  <c r="CD29" i="30"/>
  <c r="CE29" i="30"/>
  <c r="CF29" i="30"/>
  <c r="CG29" i="30"/>
  <c r="CH29" i="30"/>
  <c r="CI29" i="30"/>
  <c r="CJ29" i="30"/>
  <c r="CM29" i="30"/>
  <c r="CN29" i="30"/>
  <c r="CO29" i="30"/>
  <c r="CP29" i="30"/>
  <c r="CQ29" i="30"/>
  <c r="CR29" i="30"/>
  <c r="CS29" i="30"/>
  <c r="CT29" i="30"/>
  <c r="CU29" i="30"/>
  <c r="CV29" i="30"/>
  <c r="CW29" i="30"/>
  <c r="CX29" i="30"/>
  <c r="CY29" i="30"/>
  <c r="CZ29" i="30"/>
  <c r="AC30" i="30"/>
  <c r="AD30" i="30"/>
  <c r="AE30" i="30"/>
  <c r="AF30" i="30"/>
  <c r="AI30" i="30"/>
  <c r="AJ30" i="30"/>
  <c r="AK30" i="30"/>
  <c r="AL30" i="30"/>
  <c r="AM30" i="30"/>
  <c r="AN30" i="30"/>
  <c r="AO30" i="30"/>
  <c r="AP30" i="30"/>
  <c r="AQ30" i="30"/>
  <c r="AR30" i="30"/>
  <c r="AS30" i="30"/>
  <c r="AT30" i="30"/>
  <c r="AU30" i="30"/>
  <c r="AV30" i="30"/>
  <c r="AW30" i="30"/>
  <c r="AX30" i="30"/>
  <c r="AY30" i="30"/>
  <c r="AZ30" i="30"/>
  <c r="BA30" i="30"/>
  <c r="BB30" i="30"/>
  <c r="BC30" i="30"/>
  <c r="BD30" i="30"/>
  <c r="BE30" i="30"/>
  <c r="BF30" i="30"/>
  <c r="BG30" i="30"/>
  <c r="BH30" i="30"/>
  <c r="BI30" i="30"/>
  <c r="BJ30" i="30"/>
  <c r="BK30" i="30"/>
  <c r="BL30" i="30"/>
  <c r="BO30" i="30"/>
  <c r="BP30" i="30"/>
  <c r="BQ30" i="30"/>
  <c r="BR30" i="30"/>
  <c r="BS30" i="30"/>
  <c r="BT30" i="30"/>
  <c r="BU30" i="30"/>
  <c r="BV30" i="30"/>
  <c r="BW30" i="30"/>
  <c r="BX30" i="30"/>
  <c r="BY30" i="30"/>
  <c r="BZ30" i="30"/>
  <c r="CA30" i="30"/>
  <c r="CB30" i="30"/>
  <c r="CC30" i="30"/>
  <c r="CD30" i="30"/>
  <c r="CE30" i="30"/>
  <c r="CF30" i="30"/>
  <c r="CG30" i="30"/>
  <c r="CH30" i="30"/>
  <c r="CI30" i="30"/>
  <c r="CJ30" i="30"/>
  <c r="CM30" i="30"/>
  <c r="CN30" i="30"/>
  <c r="CO30" i="30"/>
  <c r="CP30" i="30"/>
  <c r="CQ30" i="30"/>
  <c r="CR30" i="30"/>
  <c r="CS30" i="30"/>
  <c r="CT30" i="30"/>
  <c r="CU30" i="30"/>
  <c r="CV30" i="30"/>
  <c r="CW30" i="30"/>
  <c r="CX30" i="30"/>
  <c r="CY30" i="30"/>
  <c r="CZ30" i="30"/>
  <c r="AC31" i="30"/>
  <c r="AD31" i="30"/>
  <c r="AE31" i="30"/>
  <c r="AF31" i="30"/>
  <c r="AI31" i="30"/>
  <c r="AJ31" i="30"/>
  <c r="AK31" i="30"/>
  <c r="AL31" i="30"/>
  <c r="AM31" i="30"/>
  <c r="AN31" i="30"/>
  <c r="AO31" i="30"/>
  <c r="AP31" i="30"/>
  <c r="AQ31" i="30"/>
  <c r="AR31" i="30"/>
  <c r="AS31" i="30"/>
  <c r="AT31" i="30"/>
  <c r="AU31" i="30"/>
  <c r="AV31" i="30"/>
  <c r="AW31" i="30"/>
  <c r="AX31" i="30"/>
  <c r="AY31" i="30"/>
  <c r="AZ31" i="30"/>
  <c r="BA31" i="30"/>
  <c r="BB31" i="30"/>
  <c r="BC31" i="30"/>
  <c r="BD31" i="30"/>
  <c r="BE31" i="30"/>
  <c r="BF31" i="30"/>
  <c r="BG31" i="30"/>
  <c r="BH31" i="30"/>
  <c r="BI31" i="30"/>
  <c r="BJ31" i="30"/>
  <c r="BK31" i="30"/>
  <c r="BL31" i="30"/>
  <c r="BM31" i="30"/>
  <c r="BN31" i="30"/>
  <c r="BO31" i="30"/>
  <c r="BP31" i="30"/>
  <c r="BQ31" i="30"/>
  <c r="BR31" i="30"/>
  <c r="BS31" i="30"/>
  <c r="BT31" i="30"/>
  <c r="BU31" i="30"/>
  <c r="BV31" i="30"/>
  <c r="BW31" i="30"/>
  <c r="BX31" i="30"/>
  <c r="BY31" i="30"/>
  <c r="BZ31" i="30"/>
  <c r="CA31" i="30"/>
  <c r="CB31" i="30"/>
  <c r="CC31" i="30"/>
  <c r="CD31" i="30"/>
  <c r="CE31" i="30"/>
  <c r="CF31" i="30"/>
  <c r="CG31" i="30"/>
  <c r="CH31" i="30"/>
  <c r="CI31" i="30"/>
  <c r="CJ31" i="30"/>
  <c r="CM31" i="30"/>
  <c r="CN31" i="30"/>
  <c r="CO31" i="30"/>
  <c r="CP31" i="30"/>
  <c r="CQ31" i="30"/>
  <c r="CR31" i="30"/>
  <c r="CS31" i="30"/>
  <c r="CT31" i="30"/>
  <c r="CU31" i="30"/>
  <c r="CV31" i="30"/>
  <c r="CW31" i="30"/>
  <c r="CX31" i="30"/>
  <c r="CY31" i="30"/>
  <c r="CZ31" i="30"/>
  <c r="AC32" i="30"/>
  <c r="AD32" i="30"/>
  <c r="AE32" i="30"/>
  <c r="AF32" i="30"/>
  <c r="AI32" i="30"/>
  <c r="AJ32" i="30"/>
  <c r="AK32" i="30"/>
  <c r="AL32" i="30"/>
  <c r="AM32" i="30"/>
  <c r="AN32" i="30"/>
  <c r="AO32" i="30"/>
  <c r="AP32" i="30"/>
  <c r="AQ32" i="30"/>
  <c r="AR32" i="30"/>
  <c r="AS32" i="30"/>
  <c r="AT32" i="30"/>
  <c r="AU32" i="30"/>
  <c r="AV32" i="30"/>
  <c r="AW32" i="30"/>
  <c r="AX32" i="30"/>
  <c r="AY32" i="30"/>
  <c r="AZ32" i="30"/>
  <c r="BA32" i="30"/>
  <c r="BB32" i="30"/>
  <c r="BC32" i="30"/>
  <c r="BD32" i="30"/>
  <c r="BE32" i="30"/>
  <c r="BF32" i="30"/>
  <c r="BG32" i="30"/>
  <c r="BH32" i="30"/>
  <c r="BI32" i="30"/>
  <c r="BJ32" i="30"/>
  <c r="BK32" i="30"/>
  <c r="BL32" i="30"/>
  <c r="BM32" i="30"/>
  <c r="BN32" i="30"/>
  <c r="BO32" i="30"/>
  <c r="BP32" i="30"/>
  <c r="BQ32" i="30"/>
  <c r="BR32" i="30"/>
  <c r="BS32" i="30"/>
  <c r="BT32" i="30"/>
  <c r="BU32" i="30"/>
  <c r="BV32" i="30"/>
  <c r="BW32" i="30"/>
  <c r="BX32" i="30"/>
  <c r="BY32" i="30"/>
  <c r="BZ32" i="30"/>
  <c r="CA32" i="30"/>
  <c r="CB32" i="30"/>
  <c r="CC32" i="30"/>
  <c r="CD32" i="30"/>
  <c r="CE32" i="30"/>
  <c r="CF32" i="30"/>
  <c r="CG32" i="30"/>
  <c r="CH32" i="30"/>
  <c r="CI32" i="30"/>
  <c r="CJ32" i="30"/>
  <c r="CM32" i="30"/>
  <c r="CN32" i="30"/>
  <c r="CO32" i="30"/>
  <c r="CP32" i="30"/>
  <c r="CQ32" i="30"/>
  <c r="CR32" i="30"/>
  <c r="CS32" i="30"/>
  <c r="CT32" i="30"/>
  <c r="CU32" i="30"/>
  <c r="CV32" i="30"/>
  <c r="CW32" i="30"/>
  <c r="CX32" i="30"/>
  <c r="CY32" i="30"/>
  <c r="CZ32" i="30"/>
  <c r="AC33" i="30"/>
  <c r="AD33" i="30"/>
  <c r="AE33" i="30"/>
  <c r="AF33" i="30"/>
  <c r="AI33" i="30"/>
  <c r="AJ33" i="30"/>
  <c r="AK33" i="30"/>
  <c r="AL33" i="30"/>
  <c r="AM33" i="30"/>
  <c r="AN33" i="30"/>
  <c r="AO33" i="30"/>
  <c r="AP33" i="30"/>
  <c r="AQ33" i="30"/>
  <c r="AR33" i="30"/>
  <c r="AS33" i="30"/>
  <c r="AT33" i="30"/>
  <c r="AU33" i="30"/>
  <c r="AV33" i="30"/>
  <c r="AW33" i="30"/>
  <c r="AX33" i="30"/>
  <c r="AY33" i="30"/>
  <c r="AZ33" i="30"/>
  <c r="BA33" i="30"/>
  <c r="BB33" i="30"/>
  <c r="BC33" i="30"/>
  <c r="BD33" i="30"/>
  <c r="BE33" i="30"/>
  <c r="BF33" i="30"/>
  <c r="BG33" i="30"/>
  <c r="BH33" i="30"/>
  <c r="BI33" i="30"/>
  <c r="BJ33" i="30"/>
  <c r="BK33" i="30"/>
  <c r="BL33" i="30"/>
  <c r="BM33" i="30"/>
  <c r="BN33" i="30"/>
  <c r="BO33" i="30"/>
  <c r="BP33" i="30"/>
  <c r="BQ33" i="30"/>
  <c r="BR33" i="30"/>
  <c r="BS33" i="30"/>
  <c r="BT33" i="30"/>
  <c r="BU33" i="30"/>
  <c r="BV33" i="30"/>
  <c r="BW33" i="30"/>
  <c r="BX33" i="30"/>
  <c r="BY33" i="30"/>
  <c r="BZ33" i="30"/>
  <c r="CA33" i="30"/>
  <c r="CB33" i="30"/>
  <c r="CC33" i="30"/>
  <c r="CD33" i="30"/>
  <c r="CE33" i="30"/>
  <c r="CF33" i="30"/>
  <c r="CG33" i="30"/>
  <c r="CH33" i="30"/>
  <c r="CI33" i="30"/>
  <c r="CJ33" i="30"/>
  <c r="CM33" i="30"/>
  <c r="CN33" i="30"/>
  <c r="CO33" i="30"/>
  <c r="CP33" i="30"/>
  <c r="CQ33" i="30"/>
  <c r="CR33" i="30"/>
  <c r="CS33" i="30"/>
  <c r="CT33" i="30"/>
  <c r="CU33" i="30"/>
  <c r="CV33" i="30"/>
  <c r="CW33" i="30"/>
  <c r="CX33" i="30"/>
  <c r="CY33" i="30"/>
  <c r="CZ33" i="30"/>
  <c r="AC34" i="30"/>
  <c r="AD34" i="30"/>
  <c r="AE34" i="30"/>
  <c r="AF34" i="30"/>
  <c r="AI34" i="30"/>
  <c r="AJ34" i="30"/>
  <c r="AK34" i="30"/>
  <c r="AL34" i="30"/>
  <c r="AM34" i="30"/>
  <c r="AN34" i="30"/>
  <c r="AO34" i="30"/>
  <c r="AP34" i="30"/>
  <c r="AQ34" i="30"/>
  <c r="AR34" i="30"/>
  <c r="AS34" i="30"/>
  <c r="AT34" i="30"/>
  <c r="AU34" i="30"/>
  <c r="AV34" i="30"/>
  <c r="AW34" i="30"/>
  <c r="AX34" i="30"/>
  <c r="AY34" i="30"/>
  <c r="AZ34" i="30"/>
  <c r="BA34" i="30"/>
  <c r="BB34" i="30"/>
  <c r="BC34" i="30"/>
  <c r="BD34" i="30"/>
  <c r="BE34" i="30"/>
  <c r="BF34" i="30"/>
  <c r="BG34" i="30"/>
  <c r="BH34" i="30"/>
  <c r="BI34" i="30"/>
  <c r="BJ34" i="30"/>
  <c r="BK34" i="30"/>
  <c r="BL34" i="30"/>
  <c r="BM34" i="30"/>
  <c r="BN34" i="30"/>
  <c r="BO34" i="30"/>
  <c r="BP34" i="30"/>
  <c r="BQ34" i="30"/>
  <c r="BR34" i="30"/>
  <c r="BS34" i="30"/>
  <c r="BT34" i="30"/>
  <c r="BU34" i="30"/>
  <c r="BV34" i="30"/>
  <c r="BW34" i="30"/>
  <c r="BX34" i="30"/>
  <c r="BY34" i="30"/>
  <c r="BZ34" i="30"/>
  <c r="CA34" i="30"/>
  <c r="CB34" i="30"/>
  <c r="CC34" i="30"/>
  <c r="CD34" i="30"/>
  <c r="CE34" i="30"/>
  <c r="CF34" i="30"/>
  <c r="CG34" i="30"/>
  <c r="CH34" i="30"/>
  <c r="CI34" i="30"/>
  <c r="CJ34" i="30"/>
  <c r="CM34" i="30"/>
  <c r="CN34" i="30"/>
  <c r="CO34" i="30"/>
  <c r="CP34" i="30"/>
  <c r="CQ34" i="30"/>
  <c r="CR34" i="30"/>
  <c r="CS34" i="30"/>
  <c r="CT34" i="30"/>
  <c r="CU34" i="30"/>
  <c r="CV34" i="30"/>
  <c r="CW34" i="30"/>
  <c r="CX34" i="30"/>
  <c r="CY34" i="30"/>
  <c r="CZ34" i="30"/>
  <c r="AC35" i="30"/>
  <c r="AD35" i="30"/>
  <c r="AE35" i="30"/>
  <c r="AF35" i="30"/>
  <c r="AI35" i="30"/>
  <c r="AJ35" i="30"/>
  <c r="AK35" i="30"/>
  <c r="AL35" i="30"/>
  <c r="AM35" i="30"/>
  <c r="AN35" i="30"/>
  <c r="AO35" i="30"/>
  <c r="AP35" i="30"/>
  <c r="AQ35" i="30"/>
  <c r="AR35" i="30"/>
  <c r="AS35" i="30"/>
  <c r="AT35" i="30"/>
  <c r="AU35" i="30"/>
  <c r="AV35" i="30"/>
  <c r="AW35" i="30"/>
  <c r="AX35" i="30"/>
  <c r="AY35" i="30"/>
  <c r="AZ35" i="30"/>
  <c r="BA35" i="30"/>
  <c r="BB35" i="30"/>
  <c r="BC35" i="30"/>
  <c r="BD35" i="30"/>
  <c r="BE35" i="30"/>
  <c r="BF35" i="30"/>
  <c r="BG35" i="30"/>
  <c r="BH35" i="30"/>
  <c r="BI35" i="30"/>
  <c r="BJ35" i="30"/>
  <c r="BK35" i="30"/>
  <c r="BL35" i="30"/>
  <c r="BM35" i="30"/>
  <c r="BN35" i="30"/>
  <c r="BO35" i="30"/>
  <c r="BP35" i="30"/>
  <c r="BQ35" i="30"/>
  <c r="BR35" i="30"/>
  <c r="BS35" i="30"/>
  <c r="BT35" i="30"/>
  <c r="BU35" i="30"/>
  <c r="BV35" i="30"/>
  <c r="BW35" i="30"/>
  <c r="BX35" i="30"/>
  <c r="BY35" i="30"/>
  <c r="BZ35" i="30"/>
  <c r="CA35" i="30"/>
  <c r="CB35" i="30"/>
  <c r="CC35" i="30"/>
  <c r="CD35" i="30"/>
  <c r="CE35" i="30"/>
  <c r="CF35" i="30"/>
  <c r="CG35" i="30"/>
  <c r="CH35" i="30"/>
  <c r="CI35" i="30"/>
  <c r="CJ35" i="30"/>
  <c r="CM35" i="30"/>
  <c r="CN35" i="30"/>
  <c r="CO35" i="30"/>
  <c r="CP35" i="30"/>
  <c r="CQ35" i="30"/>
  <c r="CR35" i="30"/>
  <c r="CS35" i="30"/>
  <c r="CT35" i="30"/>
  <c r="CU35" i="30"/>
  <c r="CV35" i="30"/>
  <c r="CW35" i="30"/>
  <c r="CX35" i="30"/>
  <c r="CY35" i="30"/>
  <c r="CZ35" i="30"/>
  <c r="AC36" i="30"/>
  <c r="AD36" i="30"/>
  <c r="AE36" i="30"/>
  <c r="AF36" i="30"/>
  <c r="AI36" i="30"/>
  <c r="AJ36" i="30"/>
  <c r="AK36" i="30"/>
  <c r="AL36" i="30"/>
  <c r="AM36" i="30"/>
  <c r="AN36" i="30"/>
  <c r="AO36" i="30"/>
  <c r="AP36" i="30"/>
  <c r="AQ36" i="30"/>
  <c r="AR36" i="30"/>
  <c r="AS36" i="30"/>
  <c r="AT36" i="30"/>
  <c r="AU36" i="30"/>
  <c r="AV36" i="30"/>
  <c r="AW36" i="30"/>
  <c r="AX36" i="30"/>
  <c r="AY36" i="30"/>
  <c r="AZ36" i="30"/>
  <c r="BA36" i="30"/>
  <c r="BB36" i="30"/>
  <c r="BC36" i="30"/>
  <c r="BD36" i="30"/>
  <c r="BE36" i="30"/>
  <c r="BF36" i="30"/>
  <c r="BG36" i="30"/>
  <c r="BH36" i="30"/>
  <c r="BI36" i="30"/>
  <c r="BJ36" i="30"/>
  <c r="BK36" i="30"/>
  <c r="BL36" i="30"/>
  <c r="BM36" i="30"/>
  <c r="BN36" i="30"/>
  <c r="BO36" i="30"/>
  <c r="BP36" i="30"/>
  <c r="BQ36" i="30"/>
  <c r="BR36" i="30"/>
  <c r="BS36" i="30"/>
  <c r="BT36" i="30"/>
  <c r="BU36" i="30"/>
  <c r="BV36" i="30"/>
  <c r="BW36" i="30"/>
  <c r="BX36" i="30"/>
  <c r="BY36" i="30"/>
  <c r="BZ36" i="30"/>
  <c r="CA36" i="30"/>
  <c r="CB36" i="30"/>
  <c r="CC36" i="30"/>
  <c r="CD36" i="30"/>
  <c r="CE36" i="30"/>
  <c r="CF36" i="30"/>
  <c r="CG36" i="30"/>
  <c r="CH36" i="30"/>
  <c r="CI36" i="30"/>
  <c r="CJ36" i="30"/>
  <c r="CM36" i="30"/>
  <c r="CN36" i="30"/>
  <c r="CO36" i="30"/>
  <c r="CP36" i="30"/>
  <c r="CQ36" i="30"/>
  <c r="CR36" i="30"/>
  <c r="CS36" i="30"/>
  <c r="CT36" i="30"/>
  <c r="CU36" i="30"/>
  <c r="CV36" i="30"/>
  <c r="CW36" i="30"/>
  <c r="CX36" i="30"/>
  <c r="CY36" i="30"/>
  <c r="CZ36" i="30"/>
  <c r="AC37" i="30"/>
  <c r="AD37" i="30"/>
  <c r="AE37" i="30"/>
  <c r="AF37" i="30"/>
  <c r="AI37" i="30"/>
  <c r="AJ37" i="30"/>
  <c r="AK37" i="30"/>
  <c r="AL37" i="30"/>
  <c r="AM37" i="30"/>
  <c r="AN37" i="30"/>
  <c r="AO37" i="30"/>
  <c r="AP37" i="30"/>
  <c r="AQ37" i="30"/>
  <c r="AR37" i="30"/>
  <c r="AS37" i="30"/>
  <c r="AT37" i="30"/>
  <c r="AU37" i="30"/>
  <c r="AV37" i="30"/>
  <c r="AW37" i="30"/>
  <c r="AX37" i="30"/>
  <c r="AY37" i="30"/>
  <c r="AZ37" i="30"/>
  <c r="BA37" i="30"/>
  <c r="BB37" i="30"/>
  <c r="BC37" i="30"/>
  <c r="BD37" i="30"/>
  <c r="BE37" i="30"/>
  <c r="BF37" i="30"/>
  <c r="BG37" i="30"/>
  <c r="BH37" i="30"/>
  <c r="BI37" i="30"/>
  <c r="BJ37" i="30"/>
  <c r="BK37" i="30"/>
  <c r="BL37" i="30"/>
  <c r="BM37" i="30"/>
  <c r="BN37" i="30"/>
  <c r="BO37" i="30"/>
  <c r="BP37" i="30"/>
  <c r="BQ37" i="30"/>
  <c r="BR37" i="30"/>
  <c r="BS37" i="30"/>
  <c r="BT37" i="30"/>
  <c r="BU37" i="30"/>
  <c r="BV37" i="30"/>
  <c r="BW37" i="30"/>
  <c r="BX37" i="30"/>
  <c r="BY37" i="30"/>
  <c r="BZ37" i="30"/>
  <c r="CA37" i="30"/>
  <c r="CB37" i="30"/>
  <c r="CC37" i="30"/>
  <c r="CD37" i="30"/>
  <c r="CE37" i="30"/>
  <c r="CF37" i="30"/>
  <c r="CG37" i="30"/>
  <c r="CH37" i="30"/>
  <c r="CI37" i="30"/>
  <c r="CJ37" i="30"/>
  <c r="CM37" i="30"/>
  <c r="CN37" i="30"/>
  <c r="CO37" i="30"/>
  <c r="CP37" i="30"/>
  <c r="CQ37" i="30"/>
  <c r="CR37" i="30"/>
  <c r="CS37" i="30"/>
  <c r="CT37" i="30"/>
  <c r="CU37" i="30"/>
  <c r="CV37" i="30"/>
  <c r="CW37" i="30"/>
  <c r="CX37" i="30"/>
  <c r="CY37" i="30"/>
  <c r="CZ37" i="30"/>
  <c r="AC38" i="30"/>
  <c r="AD38" i="30"/>
  <c r="AE38" i="30"/>
  <c r="AF38" i="30"/>
  <c r="AI38" i="30"/>
  <c r="AJ38" i="30"/>
  <c r="AK38" i="30"/>
  <c r="AL38" i="30"/>
  <c r="AM38" i="30"/>
  <c r="AN38" i="30"/>
  <c r="AO38" i="30"/>
  <c r="AP38" i="30"/>
  <c r="AQ38" i="30"/>
  <c r="AR38" i="30"/>
  <c r="AS38" i="30"/>
  <c r="AT38" i="30"/>
  <c r="AU38" i="30"/>
  <c r="AV38" i="30"/>
  <c r="AW38" i="30"/>
  <c r="AX38" i="30"/>
  <c r="AY38" i="30"/>
  <c r="AZ38" i="30"/>
  <c r="BA38" i="30"/>
  <c r="BB38" i="30"/>
  <c r="BC38" i="30"/>
  <c r="BD38" i="30"/>
  <c r="BE38" i="30"/>
  <c r="BF38" i="30"/>
  <c r="BG38" i="30"/>
  <c r="BH38" i="30"/>
  <c r="BI38" i="30"/>
  <c r="BJ38" i="30"/>
  <c r="BK38" i="30"/>
  <c r="BL38" i="30"/>
  <c r="BM38" i="30"/>
  <c r="BN38" i="30"/>
  <c r="BO38" i="30"/>
  <c r="BP38" i="30"/>
  <c r="BQ38" i="30"/>
  <c r="BR38" i="30"/>
  <c r="BS38" i="30"/>
  <c r="BT38" i="30"/>
  <c r="BU38" i="30"/>
  <c r="BV38" i="30"/>
  <c r="BW38" i="30"/>
  <c r="BX38" i="30"/>
  <c r="BY38" i="30"/>
  <c r="BZ38" i="30"/>
  <c r="CA38" i="30"/>
  <c r="CB38" i="30"/>
  <c r="CC38" i="30"/>
  <c r="CD38" i="30"/>
  <c r="CE38" i="30"/>
  <c r="CF38" i="30"/>
  <c r="CG38" i="30"/>
  <c r="CH38" i="30"/>
  <c r="CI38" i="30"/>
  <c r="CJ38" i="30"/>
  <c r="CM38" i="30"/>
  <c r="CN38" i="30"/>
  <c r="CO38" i="30"/>
  <c r="CP38" i="30"/>
  <c r="CQ38" i="30"/>
  <c r="CR38" i="30"/>
  <c r="CS38" i="30"/>
  <c r="CT38" i="30"/>
  <c r="CU38" i="30"/>
  <c r="CV38" i="30"/>
  <c r="CW38" i="30"/>
  <c r="CX38" i="30"/>
  <c r="CY38" i="30"/>
  <c r="CZ38" i="30"/>
  <c r="AC39" i="30"/>
  <c r="AD39" i="30"/>
  <c r="AE39" i="30"/>
  <c r="AF39" i="30"/>
  <c r="AI39" i="30"/>
  <c r="AJ39" i="30"/>
  <c r="AK39" i="30"/>
  <c r="AL39" i="30"/>
  <c r="AM39" i="30"/>
  <c r="AN39" i="30"/>
  <c r="AO39" i="30"/>
  <c r="AP39" i="30"/>
  <c r="AQ39" i="30"/>
  <c r="AR39" i="30"/>
  <c r="AS39" i="30"/>
  <c r="AT39" i="30"/>
  <c r="AU39" i="30"/>
  <c r="AV39" i="30"/>
  <c r="AW39" i="30"/>
  <c r="AX39" i="30"/>
  <c r="AY39" i="30"/>
  <c r="AZ39" i="30"/>
  <c r="BA39" i="30"/>
  <c r="BB39" i="30"/>
  <c r="BC39" i="30"/>
  <c r="BD39" i="30"/>
  <c r="BE39" i="30"/>
  <c r="BF39" i="30"/>
  <c r="BG39" i="30"/>
  <c r="BH39" i="30"/>
  <c r="BI39" i="30"/>
  <c r="BJ39" i="30"/>
  <c r="BK39" i="30"/>
  <c r="BL39" i="30"/>
  <c r="BM39" i="30"/>
  <c r="BN39" i="30"/>
  <c r="BO39" i="30"/>
  <c r="BP39" i="30"/>
  <c r="BQ39" i="30"/>
  <c r="BR39" i="30"/>
  <c r="BS39" i="30"/>
  <c r="BT39" i="30"/>
  <c r="BU39" i="30"/>
  <c r="BV39" i="30"/>
  <c r="BW39" i="30"/>
  <c r="BX39" i="30"/>
  <c r="BY39" i="30"/>
  <c r="BZ39" i="30"/>
  <c r="CA39" i="30"/>
  <c r="CB39" i="30"/>
  <c r="CC39" i="30"/>
  <c r="CD39" i="30"/>
  <c r="CE39" i="30"/>
  <c r="CF39" i="30"/>
  <c r="CG39" i="30"/>
  <c r="CH39" i="30"/>
  <c r="CI39" i="30"/>
  <c r="CJ39" i="30"/>
  <c r="CM39" i="30"/>
  <c r="CN39" i="30"/>
  <c r="CO39" i="30"/>
  <c r="CP39" i="30"/>
  <c r="CQ39" i="30"/>
  <c r="CR39" i="30"/>
  <c r="CS39" i="30"/>
  <c r="CT39" i="30"/>
  <c r="CU39" i="30"/>
  <c r="CV39" i="30"/>
  <c r="CW39" i="30"/>
  <c r="CX39" i="30"/>
  <c r="CY39" i="30"/>
  <c r="CZ39" i="30"/>
  <c r="AC40" i="30"/>
  <c r="AD40" i="30"/>
  <c r="AE40" i="30"/>
  <c r="AF40" i="30"/>
  <c r="AI40" i="30"/>
  <c r="AJ40" i="30"/>
  <c r="AK40" i="30"/>
  <c r="AL40" i="30"/>
  <c r="AM40" i="30"/>
  <c r="AN40" i="30"/>
  <c r="AO40" i="30"/>
  <c r="AP40" i="30"/>
  <c r="AQ40" i="30"/>
  <c r="AR40" i="30"/>
  <c r="AS40" i="30"/>
  <c r="AT40" i="30"/>
  <c r="AU40" i="30"/>
  <c r="AV40" i="30"/>
  <c r="AW40" i="30"/>
  <c r="AX40" i="30"/>
  <c r="AY40" i="30"/>
  <c r="AZ40" i="30"/>
  <c r="BA40" i="30"/>
  <c r="BB40" i="30"/>
  <c r="BC40" i="30"/>
  <c r="BD40" i="30"/>
  <c r="BE40" i="30"/>
  <c r="BF40" i="30"/>
  <c r="BG40" i="30"/>
  <c r="BH40" i="30"/>
  <c r="BI40" i="30"/>
  <c r="BJ40" i="30"/>
  <c r="BK40" i="30"/>
  <c r="BL40" i="30"/>
  <c r="BM40" i="30"/>
  <c r="BN40" i="30"/>
  <c r="BO40" i="30"/>
  <c r="BP40" i="30"/>
  <c r="BQ40" i="30"/>
  <c r="BR40" i="30"/>
  <c r="BS40" i="30"/>
  <c r="BT40" i="30"/>
  <c r="BU40" i="30"/>
  <c r="BV40" i="30"/>
  <c r="BW40" i="30"/>
  <c r="BX40" i="30"/>
  <c r="BY40" i="30"/>
  <c r="BZ40" i="30"/>
  <c r="CA40" i="30"/>
  <c r="CB40" i="30"/>
  <c r="CC40" i="30"/>
  <c r="CD40" i="30"/>
  <c r="CE40" i="30"/>
  <c r="CF40" i="30"/>
  <c r="CG40" i="30"/>
  <c r="CH40" i="30"/>
  <c r="CI40" i="30"/>
  <c r="CJ40" i="30"/>
  <c r="CM40" i="30"/>
  <c r="CN40" i="30"/>
  <c r="CO40" i="30"/>
  <c r="CP40" i="30"/>
  <c r="CQ40" i="30"/>
  <c r="CR40" i="30"/>
  <c r="CS40" i="30"/>
  <c r="CT40" i="30"/>
  <c r="CU40" i="30"/>
  <c r="CV40" i="30"/>
  <c r="CW40" i="30"/>
  <c r="CX40" i="30"/>
  <c r="CY40" i="30"/>
  <c r="CZ40" i="30"/>
  <c r="AC41" i="30"/>
  <c r="AD41" i="30"/>
  <c r="AE41" i="30"/>
  <c r="AF41" i="30"/>
  <c r="AI41" i="30"/>
  <c r="AJ41" i="30"/>
  <c r="AK41" i="30"/>
  <c r="AL41" i="30"/>
  <c r="AM41" i="30"/>
  <c r="AN41" i="30"/>
  <c r="AO41" i="30"/>
  <c r="AP41" i="30"/>
  <c r="AQ41" i="30"/>
  <c r="AR41" i="30"/>
  <c r="AS41" i="30"/>
  <c r="AT41" i="30"/>
  <c r="AU41" i="30"/>
  <c r="AV41" i="30"/>
  <c r="AW41" i="30"/>
  <c r="AX41" i="30"/>
  <c r="AY41" i="30"/>
  <c r="AZ41" i="30"/>
  <c r="BA41" i="30"/>
  <c r="BB41" i="30"/>
  <c r="BC41" i="30"/>
  <c r="BD41" i="30"/>
  <c r="BE41" i="30"/>
  <c r="BF41" i="30"/>
  <c r="BG41" i="30"/>
  <c r="BH41" i="30"/>
  <c r="BI41" i="30"/>
  <c r="BJ41" i="30"/>
  <c r="BK41" i="30"/>
  <c r="BL41" i="30"/>
  <c r="BM41" i="30"/>
  <c r="BN41" i="30"/>
  <c r="BO41" i="30"/>
  <c r="BP41" i="30"/>
  <c r="BQ41" i="30"/>
  <c r="BR41" i="30"/>
  <c r="BS41" i="30"/>
  <c r="BT41" i="30"/>
  <c r="BU41" i="30"/>
  <c r="BV41" i="30"/>
  <c r="BW41" i="30"/>
  <c r="BX41" i="30"/>
  <c r="BY41" i="30"/>
  <c r="BZ41" i="30"/>
  <c r="CA41" i="30"/>
  <c r="CB41" i="30"/>
  <c r="CC41" i="30"/>
  <c r="CD41" i="30"/>
  <c r="CE41" i="30"/>
  <c r="CF41" i="30"/>
  <c r="CG41" i="30"/>
  <c r="CH41" i="30"/>
  <c r="CI41" i="30"/>
  <c r="CJ41" i="30"/>
  <c r="CM41" i="30"/>
  <c r="CN41" i="30"/>
  <c r="CO41" i="30"/>
  <c r="CP41" i="30"/>
  <c r="CQ41" i="30"/>
  <c r="CR41" i="30"/>
  <c r="CS41" i="30"/>
  <c r="CT41" i="30"/>
  <c r="CU41" i="30"/>
  <c r="CV41" i="30"/>
  <c r="CW41" i="30"/>
  <c r="CX41" i="30"/>
  <c r="CY41" i="30"/>
  <c r="CZ41" i="30"/>
  <c r="AC42" i="30"/>
  <c r="AD42" i="30"/>
  <c r="AE42" i="30"/>
  <c r="AF42" i="30"/>
  <c r="AI42" i="30"/>
  <c r="AJ42" i="30"/>
  <c r="AK42" i="30"/>
  <c r="AL42" i="30"/>
  <c r="AM42" i="30"/>
  <c r="AN42" i="30"/>
  <c r="AO42" i="30"/>
  <c r="AP42" i="30"/>
  <c r="AQ42" i="30"/>
  <c r="AR42" i="30"/>
  <c r="AS42" i="30"/>
  <c r="AT42" i="30"/>
  <c r="AU42" i="30"/>
  <c r="AV42" i="30"/>
  <c r="AW42" i="30"/>
  <c r="AX42" i="30"/>
  <c r="AY42" i="30"/>
  <c r="AZ42" i="30"/>
  <c r="BA42" i="30"/>
  <c r="BB42" i="30"/>
  <c r="BC42" i="30"/>
  <c r="BD42" i="30"/>
  <c r="BE42" i="30"/>
  <c r="BF42" i="30"/>
  <c r="BG42" i="30"/>
  <c r="BH42" i="30"/>
  <c r="BI42" i="30"/>
  <c r="BJ42" i="30"/>
  <c r="BK42" i="30"/>
  <c r="BL42" i="30"/>
  <c r="BM42" i="30"/>
  <c r="BN42" i="30"/>
  <c r="BO42" i="30"/>
  <c r="BP42" i="30"/>
  <c r="BQ42" i="30"/>
  <c r="BR42" i="30"/>
  <c r="BS42" i="30"/>
  <c r="BT42" i="30"/>
  <c r="BU42" i="30"/>
  <c r="BV42" i="30"/>
  <c r="BW42" i="30"/>
  <c r="BX42" i="30"/>
  <c r="BY42" i="30"/>
  <c r="BZ42" i="30"/>
  <c r="CA42" i="30"/>
  <c r="CB42" i="30"/>
  <c r="CC42" i="30"/>
  <c r="CD42" i="30"/>
  <c r="CE42" i="30"/>
  <c r="CF42" i="30"/>
  <c r="CG42" i="30"/>
  <c r="CH42" i="30"/>
  <c r="CI42" i="30"/>
  <c r="CJ42" i="30"/>
  <c r="CM42" i="30"/>
  <c r="CN42" i="30"/>
  <c r="CO42" i="30"/>
  <c r="CP42" i="30"/>
  <c r="CQ42" i="30"/>
  <c r="CR42" i="30"/>
  <c r="CS42" i="30"/>
  <c r="CT42" i="30"/>
  <c r="CU42" i="30"/>
  <c r="CV42" i="30"/>
  <c r="CW42" i="30"/>
  <c r="CX42" i="30"/>
  <c r="CY42" i="30"/>
  <c r="CZ42" i="30"/>
  <c r="AC43" i="30"/>
  <c r="AD43" i="30"/>
  <c r="AE43" i="30"/>
  <c r="AF43" i="30"/>
  <c r="AI43" i="30"/>
  <c r="AJ43" i="30"/>
  <c r="AK43" i="30"/>
  <c r="AL43" i="30"/>
  <c r="AM43" i="30"/>
  <c r="AN43" i="30"/>
  <c r="AO43" i="30"/>
  <c r="AP43" i="30"/>
  <c r="AQ43" i="30"/>
  <c r="AR43" i="30"/>
  <c r="AS43" i="30"/>
  <c r="AT43" i="30"/>
  <c r="AU43" i="30"/>
  <c r="AV43" i="30"/>
  <c r="AW43" i="30"/>
  <c r="AX43" i="30"/>
  <c r="AY43" i="30"/>
  <c r="AZ43" i="30"/>
  <c r="BA43" i="30"/>
  <c r="BB43" i="30"/>
  <c r="BC43" i="30"/>
  <c r="BD43" i="30"/>
  <c r="BE43" i="30"/>
  <c r="BF43" i="30"/>
  <c r="BG43" i="30"/>
  <c r="BH43" i="30"/>
  <c r="BI43" i="30"/>
  <c r="BJ43" i="30"/>
  <c r="BK43" i="30"/>
  <c r="BL43" i="30"/>
  <c r="BM43" i="30"/>
  <c r="BN43" i="30"/>
  <c r="BO43" i="30"/>
  <c r="BP43" i="30"/>
  <c r="BQ43" i="30"/>
  <c r="BR43" i="30"/>
  <c r="BS43" i="30"/>
  <c r="BT43" i="30"/>
  <c r="BU43" i="30"/>
  <c r="BV43" i="30"/>
  <c r="BW43" i="30"/>
  <c r="BX43" i="30"/>
  <c r="BY43" i="30"/>
  <c r="BZ43" i="30"/>
  <c r="CA43" i="30"/>
  <c r="CB43" i="30"/>
  <c r="CC43" i="30"/>
  <c r="CD43" i="30"/>
  <c r="CE43" i="30"/>
  <c r="CF43" i="30"/>
  <c r="CG43" i="30"/>
  <c r="CH43" i="30"/>
  <c r="CI43" i="30"/>
  <c r="CJ43" i="30"/>
  <c r="CM43" i="30"/>
  <c r="CN43" i="30"/>
  <c r="CO43" i="30"/>
  <c r="CP43" i="30"/>
  <c r="CQ43" i="30"/>
  <c r="CR43" i="30"/>
  <c r="CS43" i="30"/>
  <c r="CT43" i="30"/>
  <c r="CU43" i="30"/>
  <c r="CV43" i="30"/>
  <c r="CW43" i="30"/>
  <c r="CX43" i="30"/>
  <c r="CY43" i="30"/>
  <c r="CZ43" i="30"/>
  <c r="AC44" i="30"/>
  <c r="AD44" i="30"/>
  <c r="AE44" i="30"/>
  <c r="AF44" i="30"/>
  <c r="AI44" i="30"/>
  <c r="AJ44" i="30"/>
  <c r="AK44" i="30"/>
  <c r="AL44" i="30"/>
  <c r="AM44" i="30"/>
  <c r="AN44" i="30"/>
  <c r="AO44" i="30"/>
  <c r="AP44" i="30"/>
  <c r="AQ44" i="30"/>
  <c r="AR44" i="30"/>
  <c r="AS44" i="30"/>
  <c r="AT44" i="30"/>
  <c r="AU44" i="30"/>
  <c r="AV44" i="30"/>
  <c r="AW44" i="30"/>
  <c r="AX44" i="30"/>
  <c r="AY44" i="30"/>
  <c r="AZ44" i="30"/>
  <c r="BA44" i="30"/>
  <c r="BB44" i="30"/>
  <c r="BC44" i="30"/>
  <c r="BD44" i="30"/>
  <c r="BE44" i="30"/>
  <c r="BF44" i="30"/>
  <c r="BG44" i="30"/>
  <c r="BH44" i="30"/>
  <c r="BI44" i="30"/>
  <c r="BJ44" i="30"/>
  <c r="BK44" i="30"/>
  <c r="BL44" i="30"/>
  <c r="BM44" i="30"/>
  <c r="BN44" i="30"/>
  <c r="BO44" i="30"/>
  <c r="BP44" i="30"/>
  <c r="BQ44" i="30"/>
  <c r="BR44" i="30"/>
  <c r="BS44" i="30"/>
  <c r="BT44" i="30"/>
  <c r="BU44" i="30"/>
  <c r="BV44" i="30"/>
  <c r="BW44" i="30"/>
  <c r="BX44" i="30"/>
  <c r="BY44" i="30"/>
  <c r="BZ44" i="30"/>
  <c r="CA44" i="30"/>
  <c r="CB44" i="30"/>
  <c r="CC44" i="30"/>
  <c r="CD44" i="30"/>
  <c r="CE44" i="30"/>
  <c r="CF44" i="30"/>
  <c r="CG44" i="30"/>
  <c r="CH44" i="30"/>
  <c r="CI44" i="30"/>
  <c r="CJ44" i="30"/>
  <c r="CM44" i="30"/>
  <c r="CN44" i="30"/>
  <c r="CO44" i="30"/>
  <c r="CP44" i="30"/>
  <c r="CQ44" i="30"/>
  <c r="CR44" i="30"/>
  <c r="CS44" i="30"/>
  <c r="CT44" i="30"/>
  <c r="CU44" i="30"/>
  <c r="CV44" i="30"/>
  <c r="CW44" i="30"/>
  <c r="CX44" i="30"/>
  <c r="CY44" i="30"/>
  <c r="CZ44" i="30"/>
  <c r="AC45" i="30"/>
  <c r="AD45" i="30"/>
  <c r="AE45" i="30"/>
  <c r="AF45" i="30"/>
  <c r="AI45" i="30"/>
  <c r="AJ45" i="30"/>
  <c r="AK45" i="30"/>
  <c r="AL45" i="30"/>
  <c r="AM45" i="30"/>
  <c r="AN45" i="30"/>
  <c r="AO45" i="30"/>
  <c r="AP45" i="30"/>
  <c r="AQ45" i="30"/>
  <c r="AR45" i="30"/>
  <c r="AS45" i="30"/>
  <c r="AT45" i="30"/>
  <c r="AU45" i="30"/>
  <c r="AV45" i="30"/>
  <c r="AW45" i="30"/>
  <c r="AX45" i="30"/>
  <c r="AY45" i="30"/>
  <c r="AZ45" i="30"/>
  <c r="BA45" i="30"/>
  <c r="BB45" i="30"/>
  <c r="BC45" i="30"/>
  <c r="BD45" i="30"/>
  <c r="BE45" i="30"/>
  <c r="BF45" i="30"/>
  <c r="BG45" i="30"/>
  <c r="BH45" i="30"/>
  <c r="BI45" i="30"/>
  <c r="BJ45" i="30"/>
  <c r="BK45" i="30"/>
  <c r="BL45" i="30"/>
  <c r="BM45" i="30"/>
  <c r="BN45" i="30"/>
  <c r="BO45" i="30"/>
  <c r="BP45" i="30"/>
  <c r="BQ45" i="30"/>
  <c r="BR45" i="30"/>
  <c r="BS45" i="30"/>
  <c r="BT45" i="30"/>
  <c r="BU45" i="30"/>
  <c r="BV45" i="30"/>
  <c r="BW45" i="30"/>
  <c r="BX45" i="30"/>
  <c r="BY45" i="30"/>
  <c r="BZ45" i="30"/>
  <c r="CA45" i="30"/>
  <c r="CB45" i="30"/>
  <c r="CC45" i="30"/>
  <c r="CD45" i="30"/>
  <c r="CE45" i="30"/>
  <c r="CF45" i="30"/>
  <c r="CG45" i="30"/>
  <c r="CH45" i="30"/>
  <c r="CI45" i="30"/>
  <c r="CJ45" i="30"/>
  <c r="CM45" i="30"/>
  <c r="CN45" i="30"/>
  <c r="CO45" i="30"/>
  <c r="CP45" i="30"/>
  <c r="CQ45" i="30"/>
  <c r="CR45" i="30"/>
  <c r="CS45" i="30"/>
  <c r="CT45" i="30"/>
  <c r="CU45" i="30"/>
  <c r="CV45" i="30"/>
  <c r="CW45" i="30"/>
  <c r="CX45" i="30"/>
  <c r="CY45" i="30"/>
  <c r="CZ45" i="30"/>
  <c r="AC46" i="30"/>
  <c r="AD46" i="30"/>
  <c r="AE46" i="30"/>
  <c r="AF46" i="30"/>
  <c r="AI46" i="30"/>
  <c r="AJ46" i="30"/>
  <c r="AK46" i="30"/>
  <c r="AL46" i="30"/>
  <c r="AM46" i="30"/>
  <c r="AN46" i="30"/>
  <c r="AO46" i="30"/>
  <c r="AP46" i="30"/>
  <c r="AQ46" i="30"/>
  <c r="AR46" i="30"/>
  <c r="AS46" i="30"/>
  <c r="AT46" i="30"/>
  <c r="AU46" i="30"/>
  <c r="AV46" i="30"/>
  <c r="AW46" i="30"/>
  <c r="AX46" i="30"/>
  <c r="AY46" i="30"/>
  <c r="AZ46" i="30"/>
  <c r="BA46" i="30"/>
  <c r="BB46" i="30"/>
  <c r="BC46" i="30"/>
  <c r="BD46" i="30"/>
  <c r="BE46" i="30"/>
  <c r="BF46" i="30"/>
  <c r="BG46" i="30"/>
  <c r="BH46" i="30"/>
  <c r="BI46" i="30"/>
  <c r="BJ46" i="30"/>
  <c r="BK46" i="30"/>
  <c r="BL46" i="30"/>
  <c r="BM46" i="30"/>
  <c r="BN46" i="30"/>
  <c r="BO46" i="30"/>
  <c r="BP46" i="30"/>
  <c r="BQ46" i="30"/>
  <c r="BR46" i="30"/>
  <c r="BS46" i="30"/>
  <c r="BT46" i="30"/>
  <c r="BU46" i="30"/>
  <c r="BV46" i="30"/>
  <c r="BW46" i="30"/>
  <c r="BX46" i="30"/>
  <c r="BY46" i="30"/>
  <c r="BZ46" i="30"/>
  <c r="CA46" i="30"/>
  <c r="CB46" i="30"/>
  <c r="CC46" i="30"/>
  <c r="CD46" i="30"/>
  <c r="CE46" i="30"/>
  <c r="CF46" i="30"/>
  <c r="CG46" i="30"/>
  <c r="CH46" i="30"/>
  <c r="CI46" i="30"/>
  <c r="CJ46" i="30"/>
  <c r="CM46" i="30"/>
  <c r="CN46" i="30"/>
  <c r="CO46" i="30"/>
  <c r="CP46" i="30"/>
  <c r="CQ46" i="30"/>
  <c r="CR46" i="30"/>
  <c r="CS46" i="30"/>
  <c r="CT46" i="30"/>
  <c r="CU46" i="30"/>
  <c r="CV46" i="30"/>
  <c r="CW46" i="30"/>
  <c r="CX46" i="30"/>
  <c r="CY46" i="30"/>
  <c r="CZ46" i="30"/>
  <c r="AC47" i="30"/>
  <c r="AD47" i="30"/>
  <c r="AE47" i="30"/>
  <c r="AF47" i="30"/>
  <c r="AI47" i="30"/>
  <c r="AJ47" i="30"/>
  <c r="AK47" i="30"/>
  <c r="AL47" i="30"/>
  <c r="AM47" i="30"/>
  <c r="AN47" i="30"/>
  <c r="AO47" i="30"/>
  <c r="AP47" i="30"/>
  <c r="AQ47" i="30"/>
  <c r="AR47" i="30"/>
  <c r="AS47" i="30"/>
  <c r="AT47" i="30"/>
  <c r="AU47" i="30"/>
  <c r="AV47" i="30"/>
  <c r="AW47" i="30"/>
  <c r="AX47" i="30"/>
  <c r="AY47" i="30"/>
  <c r="AZ47" i="30"/>
  <c r="BA47" i="30"/>
  <c r="BB47" i="30"/>
  <c r="BC47" i="30"/>
  <c r="BD47" i="30"/>
  <c r="BE47" i="30"/>
  <c r="BF47" i="30"/>
  <c r="BG47" i="30"/>
  <c r="BH47" i="30"/>
  <c r="BI47" i="30"/>
  <c r="BJ47" i="30"/>
  <c r="BK47" i="30"/>
  <c r="BL47" i="30"/>
  <c r="BM47" i="30"/>
  <c r="BN47" i="30"/>
  <c r="BO47" i="30"/>
  <c r="BP47" i="30"/>
  <c r="BQ47" i="30"/>
  <c r="BR47" i="30"/>
  <c r="BS47" i="30"/>
  <c r="BT47" i="30"/>
  <c r="BU47" i="30"/>
  <c r="BV47" i="30"/>
  <c r="BW47" i="30"/>
  <c r="BX47" i="30"/>
  <c r="BY47" i="30"/>
  <c r="BZ47" i="30"/>
  <c r="CA47" i="30"/>
  <c r="CB47" i="30"/>
  <c r="CC47" i="30"/>
  <c r="CD47" i="30"/>
  <c r="CE47" i="30"/>
  <c r="CF47" i="30"/>
  <c r="CG47" i="30"/>
  <c r="CH47" i="30"/>
  <c r="CI47" i="30"/>
  <c r="CJ47" i="30"/>
  <c r="CM47" i="30"/>
  <c r="CN47" i="30"/>
  <c r="CO47" i="30"/>
  <c r="CP47" i="30"/>
  <c r="CQ47" i="30"/>
  <c r="CR47" i="30"/>
  <c r="CS47" i="30"/>
  <c r="CT47" i="30"/>
  <c r="CU47" i="30"/>
  <c r="CV47" i="30"/>
  <c r="CW47" i="30"/>
  <c r="CX47" i="30"/>
  <c r="CY47" i="30"/>
  <c r="CZ47" i="30"/>
  <c r="AC48" i="30"/>
  <c r="AD48" i="30"/>
  <c r="AE48" i="30"/>
  <c r="AF48" i="30"/>
  <c r="AI48" i="30"/>
  <c r="AJ48" i="30"/>
  <c r="AK48" i="30"/>
  <c r="AL48" i="30"/>
  <c r="AM48" i="30"/>
  <c r="AN48" i="30"/>
  <c r="AO48" i="30"/>
  <c r="AP48" i="30"/>
  <c r="AQ48" i="30"/>
  <c r="AR48" i="30"/>
  <c r="AS48" i="30"/>
  <c r="AT48" i="30"/>
  <c r="AU48" i="30"/>
  <c r="AV48" i="30"/>
  <c r="AW48" i="30"/>
  <c r="AX48" i="30"/>
  <c r="AY48" i="30"/>
  <c r="AZ48" i="30"/>
  <c r="BA48" i="30"/>
  <c r="BB48" i="30"/>
  <c r="BC48" i="30"/>
  <c r="BD48" i="30"/>
  <c r="BE48" i="30"/>
  <c r="BF48" i="30"/>
  <c r="BG48" i="30"/>
  <c r="BH48" i="30"/>
  <c r="BI48" i="30"/>
  <c r="BJ48" i="30"/>
  <c r="BK48" i="30"/>
  <c r="BL48" i="30"/>
  <c r="BM48" i="30"/>
  <c r="BN48" i="30"/>
  <c r="BO48" i="30"/>
  <c r="BP48" i="30"/>
  <c r="BQ48" i="30"/>
  <c r="BR48" i="30"/>
  <c r="BS48" i="30"/>
  <c r="BT48" i="30"/>
  <c r="BU48" i="30"/>
  <c r="BV48" i="30"/>
  <c r="BW48" i="30"/>
  <c r="BX48" i="30"/>
  <c r="BY48" i="30"/>
  <c r="BZ48" i="30"/>
  <c r="CA48" i="30"/>
  <c r="CB48" i="30"/>
  <c r="CC48" i="30"/>
  <c r="CD48" i="30"/>
  <c r="CE48" i="30"/>
  <c r="CF48" i="30"/>
  <c r="CG48" i="30"/>
  <c r="CH48" i="30"/>
  <c r="CI48" i="30"/>
  <c r="CJ48" i="30"/>
  <c r="CM48" i="30"/>
  <c r="CN48" i="30"/>
  <c r="CO48" i="30"/>
  <c r="CP48" i="30"/>
  <c r="CQ48" i="30"/>
  <c r="CR48" i="30"/>
  <c r="CS48" i="30"/>
  <c r="CT48" i="30"/>
  <c r="CU48" i="30"/>
  <c r="CV48" i="30"/>
  <c r="CW48" i="30"/>
  <c r="CX48" i="30"/>
  <c r="CY48" i="30"/>
  <c r="CZ48" i="30"/>
  <c r="AC49" i="30"/>
  <c r="AD49" i="30"/>
  <c r="AE49" i="30"/>
  <c r="AF49" i="30"/>
  <c r="AI49" i="30"/>
  <c r="AJ49" i="30"/>
  <c r="AK49" i="30"/>
  <c r="AL49" i="30"/>
  <c r="AM49" i="30"/>
  <c r="AN49" i="30"/>
  <c r="AO49" i="30"/>
  <c r="AP49" i="30"/>
  <c r="AQ49" i="30"/>
  <c r="AR49" i="30"/>
  <c r="AS49" i="30"/>
  <c r="AT49" i="30"/>
  <c r="AU49" i="30"/>
  <c r="AV49" i="30"/>
  <c r="AW49" i="30"/>
  <c r="AX49" i="30"/>
  <c r="AY49" i="30"/>
  <c r="AZ49" i="30"/>
  <c r="BA49" i="30"/>
  <c r="BB49" i="30"/>
  <c r="BC49" i="30"/>
  <c r="BD49" i="30"/>
  <c r="BE49" i="30"/>
  <c r="BF49" i="30"/>
  <c r="BG49" i="30"/>
  <c r="BH49" i="30"/>
  <c r="BI49" i="30"/>
  <c r="BJ49" i="30"/>
  <c r="BK49" i="30"/>
  <c r="BL49" i="30"/>
  <c r="BM49" i="30"/>
  <c r="BN49" i="30"/>
  <c r="BO49" i="30"/>
  <c r="BP49" i="30"/>
  <c r="BQ49" i="30"/>
  <c r="BR49" i="30"/>
  <c r="BS49" i="30"/>
  <c r="BT49" i="30"/>
  <c r="BU49" i="30"/>
  <c r="BV49" i="30"/>
  <c r="BW49" i="30"/>
  <c r="BX49" i="30"/>
  <c r="BY49" i="30"/>
  <c r="BZ49" i="30"/>
  <c r="CA49" i="30"/>
  <c r="CB49" i="30"/>
  <c r="CC49" i="30"/>
  <c r="CD49" i="30"/>
  <c r="CE49" i="30"/>
  <c r="CF49" i="30"/>
  <c r="CG49" i="30"/>
  <c r="CH49" i="30"/>
  <c r="CI49" i="30"/>
  <c r="CJ49" i="30"/>
  <c r="CM49" i="30"/>
  <c r="CN49" i="30"/>
  <c r="CO49" i="30"/>
  <c r="CP49" i="30"/>
  <c r="CQ49" i="30"/>
  <c r="CR49" i="30"/>
  <c r="CS49" i="30"/>
  <c r="CT49" i="30"/>
  <c r="CU49" i="30"/>
  <c r="CV49" i="30"/>
  <c r="CW49" i="30"/>
  <c r="CX49" i="30"/>
  <c r="CY49" i="30"/>
  <c r="CZ49" i="30"/>
  <c r="AC50" i="30"/>
  <c r="AD50" i="30"/>
  <c r="AE50" i="30"/>
  <c r="AF50" i="30"/>
  <c r="AI50" i="30"/>
  <c r="AJ50" i="30"/>
  <c r="AK50" i="30"/>
  <c r="AL50" i="30"/>
  <c r="AM50" i="30"/>
  <c r="AN50" i="30"/>
  <c r="AO50" i="30"/>
  <c r="AP50" i="30"/>
  <c r="AQ50" i="30"/>
  <c r="AR50" i="30"/>
  <c r="AS50" i="30"/>
  <c r="AT50" i="30"/>
  <c r="AU50" i="30"/>
  <c r="AV50" i="30"/>
  <c r="AW50" i="30"/>
  <c r="AX50" i="30"/>
  <c r="AY50" i="30"/>
  <c r="AZ50" i="30"/>
  <c r="BA50" i="30"/>
  <c r="BB50" i="30"/>
  <c r="BC50" i="30"/>
  <c r="BD50" i="30"/>
  <c r="BE50" i="30"/>
  <c r="BF50" i="30"/>
  <c r="BG50" i="30"/>
  <c r="BH50" i="30"/>
  <c r="BI50" i="30"/>
  <c r="BJ50" i="30"/>
  <c r="BK50" i="30"/>
  <c r="BL50" i="30"/>
  <c r="BM50" i="30"/>
  <c r="BN50" i="30"/>
  <c r="BO50" i="30"/>
  <c r="BP50" i="30"/>
  <c r="BQ50" i="30"/>
  <c r="BR50" i="30"/>
  <c r="BS50" i="30"/>
  <c r="BT50" i="30"/>
  <c r="BU50" i="30"/>
  <c r="BV50" i="30"/>
  <c r="BW50" i="30"/>
  <c r="BX50" i="30"/>
  <c r="BY50" i="30"/>
  <c r="BZ50" i="30"/>
  <c r="CA50" i="30"/>
  <c r="CB50" i="30"/>
  <c r="CC50" i="30"/>
  <c r="CD50" i="30"/>
  <c r="CE50" i="30"/>
  <c r="CF50" i="30"/>
  <c r="CG50" i="30"/>
  <c r="CH50" i="30"/>
  <c r="CI50" i="30"/>
  <c r="CJ50" i="30"/>
  <c r="CM50" i="30"/>
  <c r="CN50" i="30"/>
  <c r="CO50" i="30"/>
  <c r="CP50" i="30"/>
  <c r="CQ50" i="30"/>
  <c r="CR50" i="30"/>
  <c r="CS50" i="30"/>
  <c r="CT50" i="30"/>
  <c r="CU50" i="30"/>
  <c r="CV50" i="30"/>
  <c r="CW50" i="30"/>
  <c r="CX50" i="30"/>
  <c r="CY50" i="30"/>
  <c r="CZ50" i="30"/>
  <c r="AC51" i="30"/>
  <c r="AD51" i="30"/>
  <c r="AE51" i="30"/>
  <c r="AF51" i="30"/>
  <c r="AI51" i="30"/>
  <c r="AJ51" i="30"/>
  <c r="AK51" i="30"/>
  <c r="AL51" i="30"/>
  <c r="AM51" i="30"/>
  <c r="AN51" i="30"/>
  <c r="AO51" i="30"/>
  <c r="AP51" i="30"/>
  <c r="AQ51" i="30"/>
  <c r="AR51" i="30"/>
  <c r="AS51" i="30"/>
  <c r="AT51" i="30"/>
  <c r="AU51" i="30"/>
  <c r="AV51" i="30"/>
  <c r="AW51" i="30"/>
  <c r="AX51" i="30"/>
  <c r="AY51" i="30"/>
  <c r="AZ51" i="30"/>
  <c r="BA51" i="30"/>
  <c r="BB51" i="30"/>
  <c r="BC51" i="30"/>
  <c r="BD51" i="30"/>
  <c r="BE51" i="30"/>
  <c r="BF51" i="30"/>
  <c r="BG51" i="30"/>
  <c r="BH51" i="30"/>
  <c r="BI51" i="30"/>
  <c r="BJ51" i="30"/>
  <c r="BK51" i="30"/>
  <c r="BL51" i="30"/>
  <c r="BM51" i="30"/>
  <c r="BN51" i="30"/>
  <c r="BO51" i="30"/>
  <c r="BP51" i="30"/>
  <c r="BQ51" i="30"/>
  <c r="BR51" i="30"/>
  <c r="BS51" i="30"/>
  <c r="BT51" i="30"/>
  <c r="BU51" i="30"/>
  <c r="BV51" i="30"/>
  <c r="BW51" i="30"/>
  <c r="BX51" i="30"/>
  <c r="BY51" i="30"/>
  <c r="BZ51" i="30"/>
  <c r="CA51" i="30"/>
  <c r="CB51" i="30"/>
  <c r="CC51" i="30"/>
  <c r="CD51" i="30"/>
  <c r="CE51" i="30"/>
  <c r="CF51" i="30"/>
  <c r="CG51" i="30"/>
  <c r="CH51" i="30"/>
  <c r="CI51" i="30"/>
  <c r="CJ51" i="30"/>
  <c r="CM51" i="30"/>
  <c r="CN51" i="30"/>
  <c r="CO51" i="30"/>
  <c r="CP51" i="30"/>
  <c r="CQ51" i="30"/>
  <c r="CR51" i="30"/>
  <c r="CS51" i="30"/>
  <c r="CT51" i="30"/>
  <c r="CU51" i="30"/>
  <c r="CV51" i="30"/>
  <c r="CW51" i="30"/>
  <c r="CX51" i="30"/>
  <c r="CY51" i="30"/>
  <c r="CZ51" i="30"/>
  <c r="AC52" i="30"/>
  <c r="AD52" i="30"/>
  <c r="AE52" i="30"/>
  <c r="AF52" i="30"/>
  <c r="AI52" i="30"/>
  <c r="AJ52" i="30"/>
  <c r="AK52" i="30"/>
  <c r="AL52" i="30"/>
  <c r="AM52" i="30"/>
  <c r="AN52" i="30"/>
  <c r="AO52" i="30"/>
  <c r="AP52" i="30"/>
  <c r="AQ52" i="30"/>
  <c r="AR52" i="30"/>
  <c r="AS52" i="30"/>
  <c r="AT52" i="30"/>
  <c r="AU52" i="30"/>
  <c r="AV52" i="30"/>
  <c r="AW52" i="30"/>
  <c r="AX52" i="30"/>
  <c r="AY52" i="30"/>
  <c r="AZ52" i="30"/>
  <c r="BA52" i="30"/>
  <c r="BB52" i="30"/>
  <c r="BC52" i="30"/>
  <c r="BD52" i="30"/>
  <c r="BE52" i="30"/>
  <c r="BF52" i="30"/>
  <c r="BG52" i="30"/>
  <c r="BH52" i="30"/>
  <c r="BI52" i="30"/>
  <c r="BJ52" i="30"/>
  <c r="BK52" i="30"/>
  <c r="BL52" i="30"/>
  <c r="BM52" i="30"/>
  <c r="BN52" i="30"/>
  <c r="BO52" i="30"/>
  <c r="BP52" i="30"/>
  <c r="BQ52" i="30"/>
  <c r="BR52" i="30"/>
  <c r="BS52" i="30"/>
  <c r="BT52" i="30"/>
  <c r="BU52" i="30"/>
  <c r="BV52" i="30"/>
  <c r="BW52" i="30"/>
  <c r="BX52" i="30"/>
  <c r="BY52" i="30"/>
  <c r="BZ52" i="30"/>
  <c r="CA52" i="30"/>
  <c r="CB52" i="30"/>
  <c r="CC52" i="30"/>
  <c r="CD52" i="30"/>
  <c r="CE52" i="30"/>
  <c r="CF52" i="30"/>
  <c r="CG52" i="30"/>
  <c r="CH52" i="30"/>
  <c r="CI52" i="30"/>
  <c r="CJ52" i="30"/>
  <c r="CM52" i="30"/>
  <c r="CN52" i="30"/>
  <c r="CO52" i="30"/>
  <c r="CP52" i="30"/>
  <c r="CQ52" i="30"/>
  <c r="CR52" i="30"/>
  <c r="CS52" i="30"/>
  <c r="CT52" i="30"/>
  <c r="CU52" i="30"/>
  <c r="CV52" i="30"/>
  <c r="CW52" i="30"/>
  <c r="CX52" i="30"/>
  <c r="CY52" i="30"/>
  <c r="CZ52" i="30"/>
  <c r="AC53" i="30"/>
  <c r="AD53" i="30"/>
  <c r="AE53" i="30"/>
  <c r="AF53" i="30"/>
  <c r="AI53" i="30"/>
  <c r="AJ53" i="30"/>
  <c r="AK53" i="30"/>
  <c r="AL53" i="30"/>
  <c r="AM53" i="30"/>
  <c r="AN53" i="30"/>
  <c r="AO53" i="30"/>
  <c r="AP53" i="30"/>
  <c r="AQ53" i="30"/>
  <c r="AR53" i="30"/>
  <c r="AS53" i="30"/>
  <c r="AT53" i="30"/>
  <c r="AU53" i="30"/>
  <c r="AV53" i="30"/>
  <c r="AW53" i="30"/>
  <c r="AX53" i="30"/>
  <c r="AY53" i="30"/>
  <c r="AZ53" i="30"/>
  <c r="BA53" i="30"/>
  <c r="BB53" i="30"/>
  <c r="BC53" i="30"/>
  <c r="BD53" i="30"/>
  <c r="BE53" i="30"/>
  <c r="BF53" i="30"/>
  <c r="BG53" i="30"/>
  <c r="BH53" i="30"/>
  <c r="BI53" i="30"/>
  <c r="BJ53" i="30"/>
  <c r="BK53" i="30"/>
  <c r="BL53" i="30"/>
  <c r="BM53" i="30"/>
  <c r="BN53" i="30"/>
  <c r="BO53" i="30"/>
  <c r="BP53" i="30"/>
  <c r="BQ53" i="30"/>
  <c r="BR53" i="30"/>
  <c r="BS53" i="30"/>
  <c r="BT53" i="30"/>
  <c r="BU53" i="30"/>
  <c r="BV53" i="30"/>
  <c r="BW53" i="30"/>
  <c r="BX53" i="30"/>
  <c r="BY53" i="30"/>
  <c r="BZ53" i="30"/>
  <c r="CA53" i="30"/>
  <c r="CB53" i="30"/>
  <c r="CC53" i="30"/>
  <c r="CD53" i="30"/>
  <c r="CE53" i="30"/>
  <c r="CF53" i="30"/>
  <c r="CG53" i="30"/>
  <c r="CH53" i="30"/>
  <c r="CI53" i="30"/>
  <c r="CJ53" i="30"/>
  <c r="CM53" i="30"/>
  <c r="CN53" i="30"/>
  <c r="CO53" i="30"/>
  <c r="CP53" i="30"/>
  <c r="CQ53" i="30"/>
  <c r="CR53" i="30"/>
  <c r="CS53" i="30"/>
  <c r="CT53" i="30"/>
  <c r="CU53" i="30"/>
  <c r="CV53" i="30"/>
  <c r="CW53" i="30"/>
  <c r="CX53" i="30"/>
  <c r="CY53" i="30"/>
  <c r="CZ53" i="30"/>
  <c r="AC54" i="30"/>
  <c r="AD54" i="30"/>
  <c r="AE54" i="30"/>
  <c r="AF54" i="30"/>
  <c r="AI54" i="30"/>
  <c r="AJ54" i="30"/>
  <c r="AK54" i="30"/>
  <c r="AL54" i="30"/>
  <c r="AM54" i="30"/>
  <c r="AN54" i="30"/>
  <c r="AO54" i="30"/>
  <c r="AP54" i="30"/>
  <c r="AQ54" i="30"/>
  <c r="AR54" i="30"/>
  <c r="AS54" i="30"/>
  <c r="AT54" i="30"/>
  <c r="AU54" i="30"/>
  <c r="AV54" i="30"/>
  <c r="AW54" i="30"/>
  <c r="AX54" i="30"/>
  <c r="AY54" i="30"/>
  <c r="AZ54" i="30"/>
  <c r="BA54" i="30"/>
  <c r="BB54" i="30"/>
  <c r="BC54" i="30"/>
  <c r="BD54" i="30"/>
  <c r="BE54" i="30"/>
  <c r="BF54" i="30"/>
  <c r="BG54" i="30"/>
  <c r="BH54" i="30"/>
  <c r="BI54" i="30"/>
  <c r="BJ54" i="30"/>
  <c r="BK54" i="30"/>
  <c r="BL54" i="30"/>
  <c r="BM54" i="30"/>
  <c r="BN54" i="30"/>
  <c r="BO54" i="30"/>
  <c r="BP54" i="30"/>
  <c r="BQ54" i="30"/>
  <c r="BR54" i="30"/>
  <c r="BS54" i="30"/>
  <c r="BT54" i="30"/>
  <c r="BU54" i="30"/>
  <c r="BV54" i="30"/>
  <c r="BW54" i="30"/>
  <c r="BX54" i="30"/>
  <c r="BY54" i="30"/>
  <c r="BZ54" i="30"/>
  <c r="CA54" i="30"/>
  <c r="CB54" i="30"/>
  <c r="CC54" i="30"/>
  <c r="CD54" i="30"/>
  <c r="CE54" i="30"/>
  <c r="CF54" i="30"/>
  <c r="CG54" i="30"/>
  <c r="CH54" i="30"/>
  <c r="CI54" i="30"/>
  <c r="CJ54" i="30"/>
  <c r="CM54" i="30"/>
  <c r="CN54" i="30"/>
  <c r="CO54" i="30"/>
  <c r="CP54" i="30"/>
  <c r="CQ54" i="30"/>
  <c r="CR54" i="30"/>
  <c r="CS54" i="30"/>
  <c r="CT54" i="30"/>
  <c r="CU54" i="30"/>
  <c r="CV54" i="30"/>
  <c r="CW54" i="30"/>
  <c r="CX54" i="30"/>
  <c r="CY54" i="30"/>
  <c r="CZ54" i="30"/>
  <c r="CZ19" i="30"/>
  <c r="CY19" i="30"/>
  <c r="CX19" i="30"/>
  <c r="CW19" i="30"/>
  <c r="CV19" i="30"/>
  <c r="CU19" i="30"/>
  <c r="CT19" i="30"/>
  <c r="CS19" i="30"/>
  <c r="CR19" i="30"/>
  <c r="CQ19" i="30"/>
  <c r="CP19" i="30"/>
  <c r="CO19" i="30"/>
  <c r="CN19" i="30"/>
  <c r="CM19" i="30"/>
  <c r="CJ19" i="30"/>
  <c r="CI19" i="30"/>
  <c r="CH19" i="30"/>
  <c r="CG19" i="30"/>
  <c r="CF19" i="30"/>
  <c r="CE19" i="30"/>
  <c r="CD19" i="30"/>
  <c r="CC19" i="30"/>
  <c r="CB19" i="30"/>
  <c r="CA19" i="30"/>
  <c r="BZ19" i="30"/>
  <c r="BY19" i="30"/>
  <c r="BX19" i="30"/>
  <c r="BW19" i="30"/>
  <c r="BV19" i="30"/>
  <c r="BU19" i="30"/>
  <c r="BT19" i="30"/>
  <c r="BS19" i="30"/>
  <c r="BR19" i="30"/>
  <c r="BQ19" i="30"/>
  <c r="BP19" i="30"/>
  <c r="BO19" i="30"/>
  <c r="BN19" i="30"/>
  <c r="BM19" i="30"/>
  <c r="BL19" i="30"/>
  <c r="BK19" i="30"/>
  <c r="BJ19" i="30"/>
  <c r="BI19" i="30"/>
  <c r="BH19" i="30"/>
  <c r="BG19" i="30"/>
  <c r="BF19" i="30"/>
  <c r="BE19" i="30"/>
  <c r="BD19" i="30"/>
  <c r="BC19" i="30"/>
  <c r="BB19" i="30"/>
  <c r="BA19" i="30"/>
  <c r="AZ19" i="30"/>
  <c r="AY19" i="30"/>
  <c r="AX19" i="30"/>
  <c r="AW19" i="30"/>
  <c r="AV19" i="30"/>
  <c r="AU19" i="30"/>
  <c r="AT19" i="30"/>
  <c r="AS19" i="30"/>
  <c r="AR19" i="30"/>
  <c r="AQ19" i="30"/>
  <c r="AP19" i="30"/>
  <c r="AO19" i="30"/>
  <c r="AN19" i="30"/>
  <c r="AM19" i="30"/>
  <c r="AB32" i="30"/>
  <c r="AA32" i="30" s="1"/>
  <c r="AB33" i="30"/>
  <c r="AA33" i="30" s="1"/>
  <c r="AB34" i="30"/>
  <c r="AA34" i="30" s="1"/>
  <c r="AB35" i="30"/>
  <c r="AA35" i="30" s="1"/>
  <c r="AB36" i="30"/>
  <c r="AA36" i="30" s="1"/>
  <c r="AB37" i="30"/>
  <c r="AA37" i="30" s="1"/>
  <c r="AB38" i="30"/>
  <c r="AA38" i="30" s="1"/>
  <c r="AB39" i="30"/>
  <c r="AA39" i="30" s="1"/>
  <c r="AB40" i="30"/>
  <c r="AA40" i="30" s="1"/>
  <c r="AB41" i="30"/>
  <c r="AA41" i="30" s="1"/>
  <c r="AB42" i="30"/>
  <c r="AA42" i="30" s="1"/>
  <c r="AB43" i="30"/>
  <c r="AA43" i="30" s="1"/>
  <c r="AB44" i="30"/>
  <c r="AA44" i="30" s="1"/>
  <c r="AB45" i="30"/>
  <c r="AA45" i="30" s="1"/>
  <c r="AB46" i="30"/>
  <c r="AA46" i="30" s="1"/>
  <c r="AB47" i="30"/>
  <c r="AA47" i="30" s="1"/>
  <c r="AB48" i="30"/>
  <c r="AA48" i="30" s="1"/>
  <c r="AB49" i="30"/>
  <c r="AA49" i="30" s="1"/>
  <c r="AB50" i="30"/>
  <c r="AA50" i="30" s="1"/>
  <c r="AB51" i="30"/>
  <c r="AA51" i="30" s="1"/>
  <c r="AB52" i="30"/>
  <c r="AA52" i="30" s="1"/>
  <c r="AB53" i="30"/>
  <c r="AA53" i="30" s="1"/>
  <c r="AB54" i="30"/>
  <c r="AA54" i="30" s="1"/>
  <c r="AB20" i="30"/>
  <c r="AA20" i="30" s="1"/>
  <c r="AB21" i="30"/>
  <c r="AA21" i="30" s="1"/>
  <c r="AB22" i="30"/>
  <c r="AA22" i="30" s="1"/>
  <c r="AB23" i="30"/>
  <c r="AA23" i="30" s="1"/>
  <c r="AB24" i="30"/>
  <c r="AA24" i="30" s="1"/>
  <c r="AB25" i="30"/>
  <c r="AA25" i="30" s="1"/>
  <c r="AB26" i="30"/>
  <c r="AA26" i="30" s="1"/>
  <c r="AB27" i="30"/>
  <c r="AA27" i="30" s="1"/>
  <c r="AB28" i="30"/>
  <c r="AA28" i="30" s="1"/>
  <c r="AB29" i="30"/>
  <c r="AA29" i="30" s="1"/>
  <c r="AB30" i="30"/>
  <c r="AA30" i="30" s="1"/>
  <c r="AB31" i="30"/>
  <c r="AA31" i="30" s="1"/>
  <c r="AB19" i="30"/>
  <c r="AA19" i="30" s="1"/>
  <c r="AL19" i="30"/>
  <c r="AK19" i="30"/>
  <c r="AJ19" i="30"/>
  <c r="AI19" i="30"/>
  <c r="AF19" i="30"/>
  <c r="AE19" i="30"/>
  <c r="AD19" i="30"/>
  <c r="AC19" i="30"/>
  <c r="N344" i="3"/>
  <c r="M344" i="3"/>
  <c r="L344" i="3"/>
  <c r="K344" i="3"/>
  <c r="J344" i="3"/>
  <c r="I344" i="3"/>
  <c r="H344" i="3"/>
  <c r="G344" i="3"/>
  <c r="F344" i="3"/>
  <c r="E344" i="3"/>
  <c r="D344" i="3"/>
  <c r="C344" i="3"/>
  <c r="B344" i="3"/>
  <c r="X348" i="3"/>
  <c r="W348" i="3"/>
  <c r="V348" i="3"/>
  <c r="U348" i="3"/>
  <c r="T348" i="3"/>
  <c r="S348" i="3"/>
  <c r="R348" i="3"/>
  <c r="Q348" i="3"/>
  <c r="P348" i="3"/>
  <c r="O348" i="3"/>
  <c r="N348" i="3"/>
  <c r="M348" i="3"/>
  <c r="L348" i="3"/>
  <c r="J348" i="3"/>
  <c r="I348" i="3"/>
  <c r="H348" i="3"/>
  <c r="G348" i="3"/>
  <c r="F348" i="3"/>
  <c r="E348" i="3"/>
  <c r="D348" i="3"/>
  <c r="C348" i="3"/>
  <c r="B348" i="3"/>
  <c r="A348" i="3"/>
  <c r="K348" i="3"/>
  <c r="Q347" i="3"/>
  <c r="X347" i="3"/>
  <c r="W347" i="3"/>
  <c r="V347" i="3"/>
  <c r="U347" i="3"/>
  <c r="T347" i="3"/>
  <c r="S347" i="3"/>
  <c r="R347" i="3"/>
  <c r="P347" i="3"/>
  <c r="O347" i="3"/>
  <c r="N347" i="3"/>
  <c r="M347" i="3"/>
  <c r="L347" i="3"/>
  <c r="K347" i="3"/>
  <c r="J347" i="3"/>
  <c r="I347" i="3"/>
  <c r="H347" i="3"/>
  <c r="G347" i="3"/>
  <c r="F347" i="3"/>
  <c r="E347" i="3"/>
  <c r="D347" i="3"/>
  <c r="C347" i="3"/>
  <c r="B347" i="3"/>
  <c r="A347" i="3"/>
  <c r="A324" i="3"/>
  <c r="X304" i="3"/>
  <c r="W304" i="3"/>
  <c r="V304" i="3"/>
  <c r="U304" i="3"/>
  <c r="T304" i="3"/>
  <c r="S304" i="3"/>
  <c r="R304" i="3"/>
  <c r="Q304" i="3"/>
  <c r="P304" i="3"/>
  <c r="O304" i="3"/>
  <c r="N304" i="3"/>
  <c r="M304" i="3"/>
  <c r="L304" i="3"/>
  <c r="K304" i="3"/>
  <c r="J304" i="3"/>
  <c r="I304" i="3"/>
  <c r="H304" i="3"/>
  <c r="G304" i="3"/>
  <c r="F304" i="3"/>
  <c r="E304" i="3"/>
  <c r="D304" i="3"/>
  <c r="C304" i="3"/>
  <c r="B304" i="3"/>
  <c r="A304" i="3"/>
  <c r="CH6" i="7" l="1"/>
  <c r="CJ5" i="7"/>
  <c r="CJ4" i="7"/>
  <c r="CI4" i="7" s="1"/>
  <c r="CL55" i="30"/>
  <c r="CL69" i="30"/>
  <c r="CL65" i="30"/>
  <c r="CL61" i="30"/>
  <c r="CL57" i="30"/>
  <c r="CL75" i="30"/>
  <c r="CL72" i="30"/>
  <c r="CL70" i="30"/>
  <c r="CL68" i="30"/>
  <c r="CL64" i="30"/>
  <c r="CL62" i="30"/>
  <c r="CL71" i="30"/>
  <c r="CL76" i="30"/>
  <c r="CL59" i="30"/>
  <c r="CL56" i="30"/>
  <c r="CL74" i="30"/>
  <c r="CL63" i="30"/>
  <c r="CL60" i="30"/>
  <c r="CL58" i="30"/>
  <c r="CL78" i="30"/>
  <c r="CK66" i="30"/>
  <c r="CK56" i="30"/>
  <c r="CK69" i="30"/>
  <c r="CK65" i="30"/>
  <c r="CK58" i="30"/>
  <c r="CK76" i="30"/>
  <c r="CK73" i="30"/>
  <c r="CK67" i="30"/>
  <c r="CK57" i="30"/>
  <c r="CK78" i="30"/>
  <c r="CK64" i="30"/>
  <c r="CK61" i="30"/>
  <c r="CK74" i="30"/>
  <c r="CK70" i="30"/>
  <c r="CK68" i="30"/>
  <c r="CK72" i="30"/>
  <c r="CK62" i="30"/>
  <c r="CK60" i="30"/>
  <c r="CK77" i="30"/>
  <c r="CK71" i="30"/>
  <c r="CL66" i="30"/>
  <c r="CK63" i="30"/>
  <c r="CK59" i="30"/>
  <c r="CL77" i="30"/>
  <c r="CK75" i="30"/>
  <c r="CL73" i="30"/>
  <c r="CL67" i="30"/>
  <c r="CK55" i="30"/>
  <c r="CL49" i="30"/>
  <c r="CL39" i="30"/>
  <c r="CL33" i="30"/>
  <c r="CL21" i="30"/>
  <c r="CL51" i="30"/>
  <c r="CL29" i="30"/>
  <c r="CL47" i="30"/>
  <c r="CK20" i="30"/>
  <c r="CK47" i="30"/>
  <c r="CL43" i="30"/>
  <c r="CL20" i="30"/>
  <c r="CL45" i="30"/>
  <c r="CL44" i="30"/>
  <c r="CK43" i="30"/>
  <c r="CK41" i="30"/>
  <c r="CK37" i="30"/>
  <c r="CK35" i="30"/>
  <c r="CK53" i="30"/>
  <c r="CK51" i="30"/>
  <c r="CK50" i="30"/>
  <c r="CK49" i="30"/>
  <c r="CK48" i="30"/>
  <c r="CK39" i="30"/>
  <c r="CK38" i="30"/>
  <c r="CK36" i="30"/>
  <c r="CK33" i="30"/>
  <c r="CK19" i="30"/>
  <c r="CK27" i="30"/>
  <c r="CK25" i="30"/>
  <c r="CK23" i="30"/>
  <c r="CK22" i="30"/>
  <c r="CK21" i="30"/>
  <c r="CK45" i="30"/>
  <c r="CK44" i="30"/>
  <c r="CK31" i="30"/>
  <c r="CK30" i="30"/>
  <c r="CK29" i="30"/>
  <c r="CK28" i="30"/>
  <c r="CK54" i="30"/>
  <c r="CK42" i="30"/>
  <c r="CK34" i="30"/>
  <c r="CK26" i="30"/>
  <c r="CK52" i="30"/>
  <c r="CK46" i="30"/>
  <c r="CK40" i="30"/>
  <c r="CK32" i="30"/>
  <c r="CK24" i="30"/>
  <c r="CL37" i="30"/>
  <c r="CL31" i="30"/>
  <c r="CL25" i="30"/>
  <c r="CL41" i="30"/>
  <c r="CL35" i="30"/>
  <c r="CL34" i="30"/>
  <c r="CL38" i="30"/>
  <c r="CL23" i="30"/>
  <c r="CL53" i="30"/>
  <c r="CL27" i="30"/>
  <c r="CL26" i="30"/>
  <c r="CL54" i="30"/>
  <c r="CL50" i="30"/>
  <c r="CL46" i="30"/>
  <c r="CL42" i="30"/>
  <c r="CL36" i="30"/>
  <c r="CL32" i="30"/>
  <c r="CL28" i="30"/>
  <c r="CL24" i="30"/>
  <c r="CL30" i="30"/>
  <c r="CL48" i="30"/>
  <c r="CL52" i="30"/>
  <c r="CL40" i="30"/>
  <c r="CL22" i="30"/>
  <c r="CH4" i="7" l="1"/>
  <c r="CI5" i="7"/>
  <c r="CH5" i="7" s="1"/>
  <c r="B167" i="3" l="1"/>
  <c r="C167" i="3"/>
  <c r="D167" i="3"/>
  <c r="E167" i="3"/>
  <c r="F167" i="3"/>
  <c r="G167" i="3"/>
  <c r="H167" i="3"/>
  <c r="I167" i="3"/>
  <c r="J167" i="3"/>
  <c r="K167" i="3"/>
  <c r="L167" i="3"/>
  <c r="B168" i="3"/>
  <c r="C168" i="3"/>
  <c r="D168" i="3"/>
  <c r="E168" i="3"/>
  <c r="F168" i="3"/>
  <c r="G168" i="3"/>
  <c r="H168" i="3"/>
  <c r="I168" i="3"/>
  <c r="J168" i="3"/>
  <c r="K168" i="3"/>
  <c r="L168" i="3"/>
  <c r="B169" i="3"/>
  <c r="C169" i="3"/>
  <c r="D169" i="3"/>
  <c r="E169" i="3"/>
  <c r="F169" i="3"/>
  <c r="G169" i="3"/>
  <c r="H169" i="3"/>
  <c r="I169" i="3"/>
  <c r="J169" i="3"/>
  <c r="K169" i="3"/>
  <c r="L169" i="3"/>
  <c r="A168" i="3"/>
  <c r="A169" i="3"/>
  <c r="A167" i="3"/>
  <c r="B171" i="3" l="1"/>
  <c r="C171" i="3"/>
  <c r="D171" i="3"/>
  <c r="E171" i="3"/>
  <c r="F171" i="3"/>
  <c r="G171" i="3"/>
  <c r="H171" i="3"/>
  <c r="I171" i="3"/>
  <c r="B172" i="3"/>
  <c r="C172" i="3"/>
  <c r="D172" i="3"/>
  <c r="E172" i="3"/>
  <c r="F172" i="3"/>
  <c r="G172" i="3"/>
  <c r="H172" i="3"/>
  <c r="I172" i="3"/>
  <c r="A172" i="3"/>
  <c r="A143" i="3"/>
  <c r="B143" i="3"/>
  <c r="C143" i="3"/>
  <c r="D143" i="3"/>
  <c r="E143" i="3"/>
  <c r="F143" i="3"/>
  <c r="G143" i="3"/>
  <c r="H143" i="3"/>
  <c r="I143" i="3"/>
  <c r="J143" i="3"/>
  <c r="K143" i="3"/>
  <c r="L143" i="3"/>
  <c r="A144" i="3"/>
  <c r="B144" i="3"/>
  <c r="C144" i="3"/>
  <c r="D144" i="3"/>
  <c r="E144" i="3"/>
  <c r="F144" i="3"/>
  <c r="G144" i="3"/>
  <c r="H144" i="3"/>
  <c r="I144" i="3"/>
  <c r="J144" i="3"/>
  <c r="K144" i="3"/>
  <c r="L144" i="3"/>
  <c r="A145" i="3"/>
  <c r="B145" i="3"/>
  <c r="C145" i="3"/>
  <c r="D145" i="3"/>
  <c r="E145" i="3"/>
  <c r="F145" i="3"/>
  <c r="G145" i="3"/>
  <c r="H145" i="3"/>
  <c r="I145" i="3"/>
  <c r="J145" i="3"/>
  <c r="K145" i="3"/>
  <c r="L145" i="3"/>
  <c r="A146" i="3"/>
  <c r="B146" i="3"/>
  <c r="C146" i="3"/>
  <c r="D146" i="3"/>
  <c r="E146" i="3"/>
  <c r="F146" i="3"/>
  <c r="G146" i="3"/>
  <c r="H146" i="3"/>
  <c r="I146" i="3"/>
  <c r="J146" i="3"/>
  <c r="K146" i="3"/>
  <c r="L146" i="3"/>
  <c r="A147" i="3"/>
  <c r="B147" i="3"/>
  <c r="C147" i="3"/>
  <c r="D147" i="3"/>
  <c r="E147" i="3"/>
  <c r="F147" i="3"/>
  <c r="G147" i="3"/>
  <c r="H147" i="3"/>
  <c r="I147" i="3"/>
  <c r="J147" i="3"/>
  <c r="K147" i="3"/>
  <c r="L147" i="3"/>
  <c r="A148" i="3"/>
  <c r="B148" i="3"/>
  <c r="C148" i="3"/>
  <c r="D148" i="3"/>
  <c r="E148" i="3"/>
  <c r="F148" i="3"/>
  <c r="G148" i="3"/>
  <c r="H148" i="3"/>
  <c r="I148" i="3"/>
  <c r="J148" i="3"/>
  <c r="K148" i="3"/>
  <c r="L148" i="3"/>
  <c r="A149" i="3"/>
  <c r="B149" i="3"/>
  <c r="C149" i="3"/>
  <c r="D149" i="3"/>
  <c r="E149" i="3"/>
  <c r="F149" i="3"/>
  <c r="G149" i="3"/>
  <c r="H149" i="3"/>
  <c r="I149" i="3"/>
  <c r="J149" i="3"/>
  <c r="K149" i="3"/>
  <c r="L149" i="3"/>
  <c r="A150" i="3"/>
  <c r="B150" i="3"/>
  <c r="C150" i="3"/>
  <c r="D150" i="3"/>
  <c r="E150" i="3"/>
  <c r="F150" i="3"/>
  <c r="G150" i="3"/>
  <c r="H150" i="3"/>
  <c r="I150" i="3"/>
  <c r="J150" i="3"/>
  <c r="K150" i="3"/>
  <c r="L150" i="3"/>
  <c r="A151" i="3"/>
  <c r="B151" i="3"/>
  <c r="C151" i="3"/>
  <c r="D151" i="3"/>
  <c r="E151" i="3"/>
  <c r="F151" i="3"/>
  <c r="G151" i="3"/>
  <c r="H151" i="3"/>
  <c r="I151" i="3"/>
  <c r="J151" i="3"/>
  <c r="K151" i="3"/>
  <c r="L151" i="3"/>
  <c r="A152" i="3"/>
  <c r="B152" i="3"/>
  <c r="C152" i="3"/>
  <c r="D152" i="3"/>
  <c r="E152" i="3"/>
  <c r="F152" i="3"/>
  <c r="G152" i="3"/>
  <c r="H152" i="3"/>
  <c r="I152" i="3"/>
  <c r="J152" i="3"/>
  <c r="K152" i="3"/>
  <c r="L152" i="3"/>
  <c r="A153" i="3"/>
  <c r="B153" i="3"/>
  <c r="C153" i="3"/>
  <c r="D153" i="3"/>
  <c r="E153" i="3"/>
  <c r="F153" i="3"/>
  <c r="G153" i="3"/>
  <c r="H153" i="3"/>
  <c r="I153" i="3"/>
  <c r="J153" i="3"/>
  <c r="K153" i="3"/>
  <c r="L153" i="3"/>
  <c r="A154" i="3"/>
  <c r="B154" i="3"/>
  <c r="C154" i="3"/>
  <c r="D154" i="3"/>
  <c r="E154" i="3"/>
  <c r="F154" i="3"/>
  <c r="G154" i="3"/>
  <c r="H154" i="3"/>
  <c r="I154" i="3"/>
  <c r="J154" i="3"/>
  <c r="K154" i="3"/>
  <c r="L154" i="3"/>
  <c r="A155" i="3"/>
  <c r="B155" i="3"/>
  <c r="C155" i="3"/>
  <c r="D155" i="3"/>
  <c r="E155" i="3"/>
  <c r="F155" i="3"/>
  <c r="G155" i="3"/>
  <c r="H155" i="3"/>
  <c r="I155" i="3"/>
  <c r="J155" i="3"/>
  <c r="K155" i="3"/>
  <c r="L155" i="3"/>
  <c r="A156" i="3"/>
  <c r="B156" i="3"/>
  <c r="C156" i="3"/>
  <c r="D156" i="3"/>
  <c r="E156" i="3"/>
  <c r="F156" i="3"/>
  <c r="G156" i="3"/>
  <c r="H156" i="3"/>
  <c r="I156" i="3"/>
  <c r="J156" i="3"/>
  <c r="K156" i="3"/>
  <c r="L156" i="3"/>
  <c r="A157" i="3"/>
  <c r="B157" i="3"/>
  <c r="C157" i="3"/>
  <c r="D157" i="3"/>
  <c r="E157" i="3"/>
  <c r="F157" i="3"/>
  <c r="G157" i="3"/>
  <c r="H157" i="3"/>
  <c r="I157" i="3"/>
  <c r="J157" i="3"/>
  <c r="K157" i="3"/>
  <c r="L157" i="3"/>
  <c r="A158" i="3"/>
  <c r="B158" i="3"/>
  <c r="C158" i="3"/>
  <c r="D158" i="3"/>
  <c r="E158" i="3"/>
  <c r="F158" i="3"/>
  <c r="G158" i="3"/>
  <c r="H158" i="3"/>
  <c r="I158" i="3"/>
  <c r="J158" i="3"/>
  <c r="K158" i="3"/>
  <c r="L158" i="3"/>
  <c r="A159" i="3"/>
  <c r="B159" i="3"/>
  <c r="C159" i="3"/>
  <c r="D159" i="3"/>
  <c r="E159" i="3"/>
  <c r="F159" i="3"/>
  <c r="G159" i="3"/>
  <c r="H159" i="3"/>
  <c r="I159" i="3"/>
  <c r="J159" i="3"/>
  <c r="K159" i="3"/>
  <c r="L159" i="3"/>
  <c r="A160" i="3"/>
  <c r="B160" i="3"/>
  <c r="C160" i="3"/>
  <c r="D160" i="3"/>
  <c r="E160" i="3"/>
  <c r="F160" i="3"/>
  <c r="G160" i="3"/>
  <c r="H160" i="3"/>
  <c r="I160" i="3"/>
  <c r="J160" i="3"/>
  <c r="K160" i="3"/>
  <c r="L160" i="3"/>
  <c r="A161" i="3"/>
  <c r="B161" i="3"/>
  <c r="C161" i="3"/>
  <c r="D161" i="3"/>
  <c r="E161" i="3"/>
  <c r="F161" i="3"/>
  <c r="G161" i="3"/>
  <c r="H161" i="3"/>
  <c r="I161" i="3"/>
  <c r="J161" i="3"/>
  <c r="K161" i="3"/>
  <c r="L161" i="3"/>
  <c r="A162" i="3"/>
  <c r="B162" i="3"/>
  <c r="C162" i="3"/>
  <c r="D162" i="3"/>
  <c r="E162" i="3"/>
  <c r="F162" i="3"/>
  <c r="G162" i="3"/>
  <c r="H162" i="3"/>
  <c r="I162" i="3"/>
  <c r="J162" i="3"/>
  <c r="K162" i="3"/>
  <c r="L162" i="3"/>
  <c r="A163" i="3"/>
  <c r="B163" i="3"/>
  <c r="C163" i="3"/>
  <c r="D163" i="3"/>
  <c r="E163" i="3"/>
  <c r="F163" i="3"/>
  <c r="G163" i="3"/>
  <c r="H163" i="3"/>
  <c r="I163" i="3"/>
  <c r="J163" i="3"/>
  <c r="K163" i="3"/>
  <c r="L163" i="3"/>
  <c r="A164" i="3"/>
  <c r="B164" i="3"/>
  <c r="C164" i="3"/>
  <c r="D164" i="3"/>
  <c r="E164" i="3"/>
  <c r="F164" i="3"/>
  <c r="G164" i="3"/>
  <c r="H164" i="3"/>
  <c r="I164" i="3"/>
  <c r="J164" i="3"/>
  <c r="K164" i="3"/>
  <c r="L164" i="3"/>
  <c r="A165" i="3"/>
  <c r="B165" i="3"/>
  <c r="C165" i="3"/>
  <c r="D165" i="3"/>
  <c r="E165" i="3"/>
  <c r="F165" i="3"/>
  <c r="G165" i="3"/>
  <c r="H165" i="3"/>
  <c r="I165" i="3"/>
  <c r="J165" i="3"/>
  <c r="K165" i="3"/>
  <c r="L165" i="3"/>
  <c r="B142" i="3"/>
  <c r="C142" i="3"/>
  <c r="D142" i="3"/>
  <c r="E142" i="3"/>
  <c r="F142" i="3"/>
  <c r="G142" i="3"/>
  <c r="H142" i="3"/>
  <c r="I142" i="3"/>
  <c r="J142" i="3"/>
  <c r="K142" i="3"/>
  <c r="L142" i="3"/>
  <c r="A142" i="3"/>
  <c r="B117" i="3"/>
  <c r="C117" i="3"/>
  <c r="D117" i="3"/>
  <c r="E117" i="3"/>
  <c r="F117" i="3"/>
  <c r="G117" i="3"/>
  <c r="H117" i="3"/>
  <c r="I117" i="3"/>
  <c r="J117" i="3"/>
  <c r="K117" i="3"/>
  <c r="L117" i="3"/>
  <c r="B118" i="3"/>
  <c r="C118" i="3"/>
  <c r="D118" i="3"/>
  <c r="E118" i="3"/>
  <c r="F118" i="3"/>
  <c r="G118" i="3"/>
  <c r="H118" i="3"/>
  <c r="I118" i="3"/>
  <c r="J118" i="3"/>
  <c r="K118" i="3"/>
  <c r="L118" i="3"/>
  <c r="B119" i="3"/>
  <c r="C119" i="3"/>
  <c r="D119" i="3"/>
  <c r="E119" i="3"/>
  <c r="F119" i="3"/>
  <c r="G119" i="3"/>
  <c r="H119" i="3"/>
  <c r="I119" i="3"/>
  <c r="J119" i="3"/>
  <c r="K119" i="3"/>
  <c r="L119" i="3"/>
  <c r="B120" i="3"/>
  <c r="C120" i="3"/>
  <c r="D120" i="3"/>
  <c r="E120" i="3"/>
  <c r="F120" i="3"/>
  <c r="G120" i="3"/>
  <c r="H120" i="3"/>
  <c r="I120" i="3"/>
  <c r="J120" i="3"/>
  <c r="K120" i="3"/>
  <c r="L120" i="3"/>
  <c r="B121" i="3"/>
  <c r="C121" i="3"/>
  <c r="D121" i="3"/>
  <c r="E121" i="3"/>
  <c r="F121" i="3"/>
  <c r="G121" i="3"/>
  <c r="H121" i="3"/>
  <c r="I121" i="3"/>
  <c r="J121" i="3"/>
  <c r="K121" i="3"/>
  <c r="L121" i="3"/>
  <c r="B122" i="3"/>
  <c r="C122" i="3"/>
  <c r="D122" i="3"/>
  <c r="E122" i="3"/>
  <c r="F122" i="3"/>
  <c r="G122" i="3"/>
  <c r="H122" i="3"/>
  <c r="I122" i="3"/>
  <c r="J122" i="3"/>
  <c r="K122" i="3"/>
  <c r="L122" i="3"/>
  <c r="B123" i="3"/>
  <c r="C123" i="3"/>
  <c r="D123" i="3"/>
  <c r="E123" i="3"/>
  <c r="F123" i="3"/>
  <c r="G123" i="3"/>
  <c r="H123" i="3"/>
  <c r="I123" i="3"/>
  <c r="J123" i="3"/>
  <c r="K123" i="3"/>
  <c r="L123" i="3"/>
  <c r="B124" i="3"/>
  <c r="C124" i="3"/>
  <c r="D124" i="3"/>
  <c r="E124" i="3"/>
  <c r="F124" i="3"/>
  <c r="G124" i="3"/>
  <c r="H124" i="3"/>
  <c r="I124" i="3"/>
  <c r="J124" i="3"/>
  <c r="K124" i="3"/>
  <c r="L124" i="3"/>
  <c r="B125" i="3"/>
  <c r="C125" i="3"/>
  <c r="D125" i="3"/>
  <c r="E125" i="3"/>
  <c r="F125" i="3"/>
  <c r="G125" i="3"/>
  <c r="H125" i="3"/>
  <c r="I125" i="3"/>
  <c r="J125" i="3"/>
  <c r="K125" i="3"/>
  <c r="L125" i="3"/>
  <c r="B126" i="3"/>
  <c r="C126" i="3"/>
  <c r="D126" i="3"/>
  <c r="E126" i="3"/>
  <c r="F126" i="3"/>
  <c r="G126" i="3"/>
  <c r="H126" i="3"/>
  <c r="I126" i="3"/>
  <c r="J126" i="3"/>
  <c r="K126" i="3"/>
  <c r="L126" i="3"/>
  <c r="B127" i="3"/>
  <c r="C127" i="3"/>
  <c r="D127" i="3"/>
  <c r="E127" i="3"/>
  <c r="F127" i="3"/>
  <c r="G127" i="3"/>
  <c r="H127" i="3"/>
  <c r="I127" i="3"/>
  <c r="J127" i="3"/>
  <c r="K127" i="3"/>
  <c r="L127" i="3"/>
  <c r="B128" i="3"/>
  <c r="C128" i="3"/>
  <c r="D128" i="3"/>
  <c r="E128" i="3"/>
  <c r="F128" i="3"/>
  <c r="G128" i="3"/>
  <c r="H128" i="3"/>
  <c r="I128" i="3"/>
  <c r="J128" i="3"/>
  <c r="K128" i="3"/>
  <c r="L128" i="3"/>
  <c r="B129" i="3"/>
  <c r="C129" i="3"/>
  <c r="D129" i="3"/>
  <c r="E129" i="3"/>
  <c r="F129" i="3"/>
  <c r="G129" i="3"/>
  <c r="H129" i="3"/>
  <c r="I129" i="3"/>
  <c r="J129" i="3"/>
  <c r="K129" i="3"/>
  <c r="L129" i="3"/>
  <c r="B130" i="3"/>
  <c r="C130" i="3"/>
  <c r="D130" i="3"/>
  <c r="E130" i="3"/>
  <c r="F130" i="3"/>
  <c r="G130" i="3"/>
  <c r="H130" i="3"/>
  <c r="I130" i="3"/>
  <c r="J130" i="3"/>
  <c r="K130" i="3"/>
  <c r="L130" i="3"/>
  <c r="B131" i="3"/>
  <c r="C131" i="3"/>
  <c r="D131" i="3"/>
  <c r="E131" i="3"/>
  <c r="F131" i="3"/>
  <c r="G131" i="3"/>
  <c r="H131" i="3"/>
  <c r="I131" i="3"/>
  <c r="J131" i="3"/>
  <c r="K131" i="3"/>
  <c r="L131" i="3"/>
  <c r="B132" i="3"/>
  <c r="C132" i="3"/>
  <c r="D132" i="3"/>
  <c r="E132" i="3"/>
  <c r="F132" i="3"/>
  <c r="G132" i="3"/>
  <c r="H132" i="3"/>
  <c r="I132" i="3"/>
  <c r="J132" i="3"/>
  <c r="K132" i="3"/>
  <c r="L132" i="3"/>
  <c r="B133" i="3"/>
  <c r="C133" i="3"/>
  <c r="D133" i="3"/>
  <c r="E133" i="3"/>
  <c r="F133" i="3"/>
  <c r="G133" i="3"/>
  <c r="H133" i="3"/>
  <c r="I133" i="3"/>
  <c r="J133" i="3"/>
  <c r="K133" i="3"/>
  <c r="L133" i="3"/>
  <c r="B134" i="3"/>
  <c r="C134" i="3"/>
  <c r="D134" i="3"/>
  <c r="E134" i="3"/>
  <c r="F134" i="3"/>
  <c r="G134" i="3"/>
  <c r="H134" i="3"/>
  <c r="I134" i="3"/>
  <c r="J134" i="3"/>
  <c r="K134" i="3"/>
  <c r="L134" i="3"/>
  <c r="B135" i="3"/>
  <c r="C135" i="3"/>
  <c r="D135" i="3"/>
  <c r="E135" i="3"/>
  <c r="F135" i="3"/>
  <c r="G135" i="3"/>
  <c r="H135" i="3"/>
  <c r="I135" i="3"/>
  <c r="J135" i="3"/>
  <c r="K135" i="3"/>
  <c r="L135" i="3"/>
  <c r="B136" i="3"/>
  <c r="C136" i="3"/>
  <c r="D136" i="3"/>
  <c r="E136" i="3"/>
  <c r="F136" i="3"/>
  <c r="G136" i="3"/>
  <c r="H136" i="3"/>
  <c r="I136" i="3"/>
  <c r="J136" i="3"/>
  <c r="K136" i="3"/>
  <c r="L136" i="3"/>
  <c r="B137" i="3"/>
  <c r="C137" i="3"/>
  <c r="D137" i="3"/>
  <c r="E137" i="3"/>
  <c r="F137" i="3"/>
  <c r="G137" i="3"/>
  <c r="H137" i="3"/>
  <c r="I137" i="3"/>
  <c r="J137" i="3"/>
  <c r="K137" i="3"/>
  <c r="L137" i="3"/>
  <c r="B138" i="3"/>
  <c r="C138" i="3"/>
  <c r="D138" i="3"/>
  <c r="E138" i="3"/>
  <c r="F138" i="3"/>
  <c r="G138" i="3"/>
  <c r="H138" i="3"/>
  <c r="I138" i="3"/>
  <c r="J138" i="3"/>
  <c r="K138" i="3"/>
  <c r="L138" i="3"/>
  <c r="B139" i="3"/>
  <c r="C139" i="3"/>
  <c r="D139" i="3"/>
  <c r="E139" i="3"/>
  <c r="F139" i="3"/>
  <c r="G139" i="3"/>
  <c r="H139" i="3"/>
  <c r="I139" i="3"/>
  <c r="J139" i="3"/>
  <c r="K139" i="3"/>
  <c r="L139" i="3"/>
  <c r="B140" i="3"/>
  <c r="C140" i="3"/>
  <c r="D140" i="3"/>
  <c r="E140" i="3"/>
  <c r="F140" i="3"/>
  <c r="G140" i="3"/>
  <c r="H140" i="3"/>
  <c r="I140" i="3"/>
  <c r="J140" i="3"/>
  <c r="K140" i="3"/>
  <c r="L140" i="3"/>
  <c r="A118" i="3"/>
  <c r="A119" i="3"/>
  <c r="A120" i="3"/>
  <c r="A121" i="3"/>
  <c r="A122" i="3"/>
  <c r="A123" i="3"/>
  <c r="A124" i="3"/>
  <c r="A125" i="3"/>
  <c r="A126" i="3"/>
  <c r="A127" i="3"/>
  <c r="A128" i="3"/>
  <c r="A129" i="3"/>
  <c r="A130" i="3"/>
  <c r="A131" i="3"/>
  <c r="A132" i="3"/>
  <c r="A133" i="3"/>
  <c r="A134" i="3"/>
  <c r="A135" i="3"/>
  <c r="A136" i="3"/>
  <c r="A137" i="3"/>
  <c r="A138" i="3"/>
  <c r="A139" i="3"/>
  <c r="A140" i="3"/>
  <c r="A117" i="3"/>
  <c r="A92" i="3"/>
  <c r="AS90" i="5"/>
  <c r="AT90" i="5"/>
  <c r="AU90" i="5"/>
  <c r="AV90" i="5"/>
  <c r="AW90" i="5"/>
  <c r="AX90" i="5"/>
  <c r="AY90" i="5"/>
  <c r="AZ90" i="5"/>
  <c r="BA90" i="5"/>
  <c r="BB90" i="5"/>
  <c r="BC90" i="5"/>
  <c r="BD90" i="5"/>
  <c r="AS91" i="5"/>
  <c r="AT91" i="5"/>
  <c r="AU91" i="5"/>
  <c r="AV91" i="5"/>
  <c r="AW91" i="5"/>
  <c r="AX91" i="5"/>
  <c r="AY91" i="5"/>
  <c r="AZ91" i="5"/>
  <c r="BA91" i="5"/>
  <c r="BB91" i="5"/>
  <c r="BC91" i="5"/>
  <c r="BD91" i="5"/>
  <c r="BD84" i="5"/>
  <c r="BC84" i="5"/>
  <c r="BB84" i="5"/>
  <c r="BA84" i="5"/>
  <c r="AZ84" i="5"/>
  <c r="AY84" i="5"/>
  <c r="AX84" i="5"/>
  <c r="AW84" i="5"/>
  <c r="AV84" i="5"/>
  <c r="AU84" i="5"/>
  <c r="AT84" i="5"/>
  <c r="AS84" i="5"/>
  <c r="BD83" i="5"/>
  <c r="BC83" i="5"/>
  <c r="BB83" i="5"/>
  <c r="BA83" i="5"/>
  <c r="AZ83" i="5"/>
  <c r="AY83" i="5"/>
  <c r="AX83" i="5"/>
  <c r="AW83" i="5"/>
  <c r="AV83" i="5"/>
  <c r="AU83" i="5"/>
  <c r="AT83" i="5"/>
  <c r="AS83" i="5"/>
  <c r="BD82" i="5"/>
  <c r="BC82" i="5"/>
  <c r="BB82" i="5"/>
  <c r="BA82" i="5"/>
  <c r="AZ82" i="5"/>
  <c r="AY82" i="5"/>
  <c r="AX82" i="5"/>
  <c r="AW82" i="5"/>
  <c r="AV82" i="5"/>
  <c r="AU82" i="5"/>
  <c r="AT82" i="5"/>
  <c r="AS82" i="5"/>
  <c r="BD81" i="5"/>
  <c r="BC81" i="5"/>
  <c r="BB81" i="5"/>
  <c r="BA81" i="5"/>
  <c r="AZ81" i="5"/>
  <c r="AY81" i="5"/>
  <c r="AX81" i="5"/>
  <c r="AW81" i="5"/>
  <c r="AV81" i="5"/>
  <c r="AU81" i="5"/>
  <c r="AT81" i="5"/>
  <c r="AS81" i="5"/>
  <c r="BD80" i="5"/>
  <c r="BC80" i="5"/>
  <c r="BB80" i="5"/>
  <c r="BA80" i="5"/>
  <c r="AZ80" i="5"/>
  <c r="AY80" i="5"/>
  <c r="AX80" i="5"/>
  <c r="AW80" i="5"/>
  <c r="AV80" i="5"/>
  <c r="AU80" i="5"/>
  <c r="AT80" i="5"/>
  <c r="AS80" i="5"/>
  <c r="BD79" i="5"/>
  <c r="BC79" i="5"/>
  <c r="BB79" i="5"/>
  <c r="BA79" i="5"/>
  <c r="AZ79" i="5"/>
  <c r="AY79" i="5"/>
  <c r="AX79" i="5"/>
  <c r="AW79" i="5"/>
  <c r="AV79" i="5"/>
  <c r="AU79" i="5"/>
  <c r="AT79" i="5"/>
  <c r="AS79" i="5"/>
  <c r="BD78" i="5"/>
  <c r="BC78" i="5"/>
  <c r="BB78" i="5"/>
  <c r="BA78" i="5"/>
  <c r="AZ78" i="5"/>
  <c r="AY78" i="5"/>
  <c r="AX78" i="5"/>
  <c r="AW78" i="5"/>
  <c r="AV78" i="5"/>
  <c r="AU78" i="5"/>
  <c r="AT78" i="5"/>
  <c r="AS78" i="5"/>
  <c r="BD77" i="5"/>
  <c r="BC77" i="5"/>
  <c r="BB77" i="5"/>
  <c r="BA77" i="5"/>
  <c r="AZ77" i="5"/>
  <c r="AY77" i="5"/>
  <c r="AX77" i="5"/>
  <c r="AW77" i="5"/>
  <c r="AV77" i="5"/>
  <c r="AU77" i="5"/>
  <c r="AT77" i="5"/>
  <c r="AS77" i="5"/>
  <c r="BD76" i="5"/>
  <c r="BC76" i="5"/>
  <c r="BB76" i="5"/>
  <c r="BA76" i="5"/>
  <c r="AZ76" i="5"/>
  <c r="AY76" i="5"/>
  <c r="AX76" i="5"/>
  <c r="AW76" i="5"/>
  <c r="AV76" i="5"/>
  <c r="AU76" i="5"/>
  <c r="AT76" i="5"/>
  <c r="AS76" i="5"/>
  <c r="BD75" i="5"/>
  <c r="BC75" i="5"/>
  <c r="BB75" i="5"/>
  <c r="BA75" i="5"/>
  <c r="AZ75" i="5"/>
  <c r="AY75" i="5"/>
  <c r="AX75" i="5"/>
  <c r="AW75" i="5"/>
  <c r="AV75" i="5"/>
  <c r="AU75" i="5"/>
  <c r="AT75" i="5"/>
  <c r="AS75" i="5"/>
  <c r="BD74" i="5"/>
  <c r="BC74" i="5"/>
  <c r="BB74" i="5"/>
  <c r="BA74" i="5"/>
  <c r="AZ74" i="5"/>
  <c r="AY74" i="5"/>
  <c r="AX74" i="5"/>
  <c r="AW74" i="5"/>
  <c r="AV74" i="5"/>
  <c r="AU74" i="5"/>
  <c r="AT74" i="5"/>
  <c r="AS74" i="5"/>
  <c r="BD73" i="5"/>
  <c r="BC73" i="5"/>
  <c r="BB73" i="5"/>
  <c r="BA73" i="5"/>
  <c r="AZ73" i="5"/>
  <c r="AY73" i="5"/>
  <c r="AX73" i="5"/>
  <c r="AW73" i="5"/>
  <c r="AV73" i="5"/>
  <c r="AU73" i="5"/>
  <c r="AT73" i="5"/>
  <c r="AS73" i="5"/>
  <c r="BD72" i="5"/>
  <c r="BC72" i="5"/>
  <c r="BB72" i="5"/>
  <c r="BA72" i="5"/>
  <c r="AZ72" i="5"/>
  <c r="AY72" i="5"/>
  <c r="AX72" i="5"/>
  <c r="AW72" i="5"/>
  <c r="AV72" i="5"/>
  <c r="AU72" i="5"/>
  <c r="AT72" i="5"/>
  <c r="AS72" i="5"/>
  <c r="BD71" i="5"/>
  <c r="BC71" i="5"/>
  <c r="BB71" i="5"/>
  <c r="BA71" i="5"/>
  <c r="AZ71" i="5"/>
  <c r="AY71" i="5"/>
  <c r="AX71" i="5"/>
  <c r="AW71" i="5"/>
  <c r="AV71" i="5"/>
  <c r="AU71" i="5"/>
  <c r="AT71" i="5"/>
  <c r="AS71" i="5"/>
  <c r="BD70" i="5"/>
  <c r="BC70" i="5"/>
  <c r="BB70" i="5"/>
  <c r="BA70" i="5"/>
  <c r="AZ70" i="5"/>
  <c r="AY70" i="5"/>
  <c r="AX70" i="5"/>
  <c r="AW70" i="5"/>
  <c r="AV70" i="5"/>
  <c r="AU70" i="5"/>
  <c r="AT70" i="5"/>
  <c r="AS70" i="5"/>
  <c r="BD69" i="5"/>
  <c r="BC69" i="5"/>
  <c r="BB69" i="5"/>
  <c r="BA69" i="5"/>
  <c r="AZ69" i="5"/>
  <c r="AY69" i="5"/>
  <c r="AX69" i="5"/>
  <c r="AW69" i="5"/>
  <c r="AV69" i="5"/>
  <c r="AU69" i="5"/>
  <c r="AT69" i="5"/>
  <c r="AS69" i="5"/>
  <c r="BD68" i="5"/>
  <c r="BC68" i="5"/>
  <c r="BB68" i="5"/>
  <c r="BA68" i="5"/>
  <c r="AZ68" i="5"/>
  <c r="AY68" i="5"/>
  <c r="AX68" i="5"/>
  <c r="AW68" i="5"/>
  <c r="AV68" i="5"/>
  <c r="AU68" i="5"/>
  <c r="AT68" i="5"/>
  <c r="AS68" i="5"/>
  <c r="BD67" i="5"/>
  <c r="BC67" i="5"/>
  <c r="BB67" i="5"/>
  <c r="BA67" i="5"/>
  <c r="AZ67" i="5"/>
  <c r="AY67" i="5"/>
  <c r="AX67" i="5"/>
  <c r="AW67" i="5"/>
  <c r="AV67" i="5"/>
  <c r="AU67" i="5"/>
  <c r="AT67" i="5"/>
  <c r="AS67" i="5"/>
  <c r="BD66" i="5"/>
  <c r="BC66" i="5"/>
  <c r="BB66" i="5"/>
  <c r="BA66" i="5"/>
  <c r="AZ66" i="5"/>
  <c r="AY66" i="5"/>
  <c r="AX66" i="5"/>
  <c r="AW66" i="5"/>
  <c r="AV66" i="5"/>
  <c r="AU66" i="5"/>
  <c r="AT66" i="5"/>
  <c r="AS66" i="5"/>
  <c r="BD65" i="5"/>
  <c r="BC65" i="5"/>
  <c r="BB65" i="5"/>
  <c r="BA65" i="5"/>
  <c r="AZ65" i="5"/>
  <c r="AY65" i="5"/>
  <c r="AX65" i="5"/>
  <c r="AW65" i="5"/>
  <c r="AV65" i="5"/>
  <c r="AU65" i="5"/>
  <c r="AT65" i="5"/>
  <c r="AS65" i="5"/>
  <c r="BD64" i="5"/>
  <c r="BC64" i="5"/>
  <c r="BB64" i="5"/>
  <c r="BA64" i="5"/>
  <c r="AZ64" i="5"/>
  <c r="AY64" i="5"/>
  <c r="AX64" i="5"/>
  <c r="AW64" i="5"/>
  <c r="AV64" i="5"/>
  <c r="AU64" i="5"/>
  <c r="AT64" i="5"/>
  <c r="AS64" i="5"/>
  <c r="BD63" i="5"/>
  <c r="BC63" i="5"/>
  <c r="BB63" i="5"/>
  <c r="BA63" i="5"/>
  <c r="AZ63" i="5"/>
  <c r="AY63" i="5"/>
  <c r="AX63" i="5"/>
  <c r="AW63" i="5"/>
  <c r="AV63" i="5"/>
  <c r="AU63" i="5"/>
  <c r="AT63" i="5"/>
  <c r="AS63" i="5"/>
  <c r="BD62" i="5"/>
  <c r="BC62" i="5"/>
  <c r="BB62" i="5"/>
  <c r="BA62" i="5"/>
  <c r="AZ62" i="5"/>
  <c r="AY62" i="5"/>
  <c r="AX62" i="5"/>
  <c r="AW62" i="5"/>
  <c r="AV62" i="5"/>
  <c r="AU62" i="5"/>
  <c r="AT62" i="5"/>
  <c r="AS62" i="5"/>
  <c r="BD61" i="5"/>
  <c r="BC61" i="5"/>
  <c r="BB61" i="5"/>
  <c r="BA61" i="5"/>
  <c r="AZ61" i="5"/>
  <c r="AY61" i="5"/>
  <c r="AX61" i="5"/>
  <c r="AW61" i="5"/>
  <c r="AV61" i="5"/>
  <c r="AU61" i="5"/>
  <c r="AT61" i="5"/>
  <c r="P5" i="29"/>
  <c r="AR43" i="44" s="1"/>
  <c r="L5" i="29"/>
  <c r="G2" i="8" l="1"/>
  <c r="A11" i="3" l="1"/>
  <c r="A1" i="3"/>
  <c r="D78" i="53" l="1"/>
  <c r="D6" i="53"/>
  <c r="C6" i="53"/>
  <c r="E6" i="53"/>
  <c r="F6" i="53"/>
  <c r="G6" i="53"/>
  <c r="H6" i="53"/>
  <c r="I6" i="53"/>
  <c r="J6" i="53"/>
  <c r="B6" i="53"/>
  <c r="BD89" i="5" l="1"/>
  <c r="BC89" i="5"/>
  <c r="BB89" i="5"/>
  <c r="BA89" i="5"/>
  <c r="AZ89" i="5"/>
  <c r="AY89" i="5"/>
  <c r="AX89" i="5"/>
  <c r="AW89" i="5"/>
  <c r="AV89" i="5"/>
  <c r="AU89" i="5"/>
  <c r="AT89" i="5"/>
  <c r="AS89" i="5"/>
  <c r="AS30" i="5"/>
  <c r="E277" i="53" l="1"/>
  <c r="I277" i="53"/>
  <c r="M277" i="53"/>
  <c r="Q277" i="53"/>
  <c r="E278" i="53"/>
  <c r="I278" i="53"/>
  <c r="M278" i="53"/>
  <c r="Q278" i="53"/>
  <c r="E279" i="53"/>
  <c r="I279" i="53"/>
  <c r="M279" i="53"/>
  <c r="Q279" i="53"/>
  <c r="E280" i="53"/>
  <c r="I280" i="53"/>
  <c r="M280" i="53"/>
  <c r="Q280" i="53"/>
  <c r="E281" i="53"/>
  <c r="I281" i="53"/>
  <c r="M281" i="53"/>
  <c r="Q281" i="53"/>
  <c r="E282" i="53"/>
  <c r="I282" i="53"/>
  <c r="M282" i="53"/>
  <c r="Q282" i="53"/>
  <c r="E283" i="53"/>
  <c r="I283" i="53"/>
  <c r="M283" i="53"/>
  <c r="Q283" i="53"/>
  <c r="E284" i="53"/>
  <c r="I284" i="53"/>
  <c r="M284" i="53"/>
  <c r="Q284" i="53"/>
  <c r="E285" i="53"/>
  <c r="I285" i="53"/>
  <c r="M285" i="53"/>
  <c r="Q285" i="53"/>
  <c r="E286" i="53"/>
  <c r="I286" i="53"/>
  <c r="M286" i="53"/>
  <c r="Q286" i="53"/>
  <c r="E287" i="53"/>
  <c r="I287" i="53"/>
  <c r="M287" i="53"/>
  <c r="Q287" i="53"/>
  <c r="E288" i="53"/>
  <c r="I288" i="53"/>
  <c r="M288" i="53"/>
  <c r="Q288" i="53"/>
  <c r="E289" i="53"/>
  <c r="I289" i="53"/>
  <c r="M289" i="53"/>
  <c r="Q289" i="53"/>
  <c r="E290" i="53"/>
  <c r="I290" i="53"/>
  <c r="M290" i="53"/>
  <c r="Q290" i="53"/>
  <c r="E291" i="53"/>
  <c r="I291" i="53"/>
  <c r="M291" i="53"/>
  <c r="Q291" i="53"/>
  <c r="E292" i="53"/>
  <c r="I292" i="53"/>
  <c r="M292" i="53"/>
  <c r="Q292" i="53"/>
  <c r="E293" i="53"/>
  <c r="I293" i="53"/>
  <c r="M293" i="53"/>
  <c r="Q293" i="53"/>
  <c r="E294" i="53"/>
  <c r="I294" i="53"/>
  <c r="M294" i="53"/>
  <c r="Q294" i="53"/>
  <c r="E295" i="53"/>
  <c r="I295" i="53"/>
  <c r="M295" i="53"/>
  <c r="Q295" i="53"/>
  <c r="E296" i="53"/>
  <c r="I296" i="53"/>
  <c r="M296" i="53"/>
  <c r="Q296" i="53"/>
  <c r="E297" i="53"/>
  <c r="I297" i="53"/>
  <c r="M297" i="53"/>
  <c r="Q297" i="53"/>
  <c r="E298" i="53"/>
  <c r="B276" i="53"/>
  <c r="C276" i="53"/>
  <c r="D276" i="53"/>
  <c r="E276" i="53"/>
  <c r="F276" i="53"/>
  <c r="G276" i="53"/>
  <c r="H276" i="53"/>
  <c r="I276" i="53"/>
  <c r="J276" i="53"/>
  <c r="K276" i="53"/>
  <c r="L276" i="53"/>
  <c r="M276" i="53"/>
  <c r="N276" i="53"/>
  <c r="O276" i="53"/>
  <c r="P276" i="53"/>
  <c r="Q276" i="53"/>
  <c r="B277" i="53"/>
  <c r="C277" i="53"/>
  <c r="D277" i="53"/>
  <c r="F277" i="53"/>
  <c r="G277" i="53"/>
  <c r="H277" i="53"/>
  <c r="J277" i="53"/>
  <c r="K277" i="53"/>
  <c r="L277" i="53"/>
  <c r="N277" i="53"/>
  <c r="O277" i="53"/>
  <c r="P277" i="53"/>
  <c r="B278" i="53"/>
  <c r="C278" i="53"/>
  <c r="D278" i="53"/>
  <c r="F278" i="53"/>
  <c r="G278" i="53"/>
  <c r="H278" i="53"/>
  <c r="J278" i="53"/>
  <c r="K278" i="53"/>
  <c r="L278" i="53"/>
  <c r="N278" i="53"/>
  <c r="O278" i="53"/>
  <c r="P278" i="53"/>
  <c r="B279" i="53"/>
  <c r="C279" i="53"/>
  <c r="D279" i="53"/>
  <c r="F279" i="53"/>
  <c r="G279" i="53"/>
  <c r="H279" i="53"/>
  <c r="J279" i="53"/>
  <c r="K279" i="53"/>
  <c r="L279" i="53"/>
  <c r="N279" i="53"/>
  <c r="O279" i="53"/>
  <c r="P279" i="53"/>
  <c r="B280" i="53"/>
  <c r="C280" i="53"/>
  <c r="D280" i="53"/>
  <c r="F280" i="53"/>
  <c r="G280" i="53"/>
  <c r="H280" i="53"/>
  <c r="J280" i="53"/>
  <c r="K280" i="53"/>
  <c r="L280" i="53"/>
  <c r="N280" i="53"/>
  <c r="O280" i="53"/>
  <c r="P280" i="53"/>
  <c r="B281" i="53"/>
  <c r="C281" i="53"/>
  <c r="D281" i="53"/>
  <c r="F281" i="53"/>
  <c r="G281" i="53"/>
  <c r="H281" i="53"/>
  <c r="J281" i="53"/>
  <c r="K281" i="53"/>
  <c r="L281" i="53"/>
  <c r="N281" i="53"/>
  <c r="O281" i="53"/>
  <c r="P281" i="53"/>
  <c r="B282" i="53"/>
  <c r="C282" i="53"/>
  <c r="D282" i="53"/>
  <c r="F282" i="53"/>
  <c r="G282" i="53"/>
  <c r="H282" i="53"/>
  <c r="J282" i="53"/>
  <c r="K282" i="53"/>
  <c r="L282" i="53"/>
  <c r="N282" i="53"/>
  <c r="O282" i="53"/>
  <c r="P282" i="53"/>
  <c r="B283" i="53"/>
  <c r="C283" i="53"/>
  <c r="D283" i="53"/>
  <c r="F283" i="53"/>
  <c r="G283" i="53"/>
  <c r="H283" i="53"/>
  <c r="J283" i="53"/>
  <c r="K283" i="53"/>
  <c r="L283" i="53"/>
  <c r="N283" i="53"/>
  <c r="O283" i="53"/>
  <c r="P283" i="53"/>
  <c r="B284" i="53"/>
  <c r="C284" i="53"/>
  <c r="D284" i="53"/>
  <c r="F284" i="53"/>
  <c r="G284" i="53"/>
  <c r="H284" i="53"/>
  <c r="J284" i="53"/>
  <c r="K284" i="53"/>
  <c r="L284" i="53"/>
  <c r="N284" i="53"/>
  <c r="O284" i="53"/>
  <c r="P284" i="53"/>
  <c r="B285" i="53"/>
  <c r="C285" i="53"/>
  <c r="D285" i="53"/>
  <c r="F285" i="53"/>
  <c r="G285" i="53"/>
  <c r="H285" i="53"/>
  <c r="J285" i="53"/>
  <c r="K285" i="53"/>
  <c r="L285" i="53"/>
  <c r="N285" i="53"/>
  <c r="O285" i="53"/>
  <c r="P285" i="53"/>
  <c r="B286" i="53"/>
  <c r="C286" i="53"/>
  <c r="D286" i="53"/>
  <c r="F286" i="53"/>
  <c r="G286" i="53"/>
  <c r="H286" i="53"/>
  <c r="J286" i="53"/>
  <c r="K286" i="53"/>
  <c r="L286" i="53"/>
  <c r="N286" i="53"/>
  <c r="O286" i="53"/>
  <c r="P286" i="53"/>
  <c r="B287" i="53"/>
  <c r="C287" i="53"/>
  <c r="D287" i="53"/>
  <c r="F287" i="53"/>
  <c r="G287" i="53"/>
  <c r="H287" i="53"/>
  <c r="J287" i="53"/>
  <c r="K287" i="53"/>
  <c r="L287" i="53"/>
  <c r="N287" i="53"/>
  <c r="O287" i="53"/>
  <c r="P287" i="53"/>
  <c r="B288" i="53"/>
  <c r="C288" i="53"/>
  <c r="D288" i="53"/>
  <c r="F288" i="53"/>
  <c r="G288" i="53"/>
  <c r="H288" i="53"/>
  <c r="J288" i="53"/>
  <c r="K288" i="53"/>
  <c r="L288" i="53"/>
  <c r="N288" i="53"/>
  <c r="O288" i="53"/>
  <c r="P288" i="53"/>
  <c r="B289" i="53"/>
  <c r="C289" i="53"/>
  <c r="D289" i="53"/>
  <c r="F289" i="53"/>
  <c r="G289" i="53"/>
  <c r="H289" i="53"/>
  <c r="J289" i="53"/>
  <c r="K289" i="53"/>
  <c r="L289" i="53"/>
  <c r="N289" i="53"/>
  <c r="O289" i="53"/>
  <c r="P289" i="53"/>
  <c r="B290" i="53"/>
  <c r="C290" i="53"/>
  <c r="D290" i="53"/>
  <c r="F290" i="53"/>
  <c r="G290" i="53"/>
  <c r="H290" i="53"/>
  <c r="J290" i="53"/>
  <c r="K290" i="53"/>
  <c r="L290" i="53"/>
  <c r="N290" i="53"/>
  <c r="O290" i="53"/>
  <c r="P290" i="53"/>
  <c r="B291" i="53"/>
  <c r="C291" i="53"/>
  <c r="D291" i="53"/>
  <c r="F291" i="53"/>
  <c r="G291" i="53"/>
  <c r="H291" i="53"/>
  <c r="J291" i="53"/>
  <c r="K291" i="53"/>
  <c r="L291" i="53"/>
  <c r="N291" i="53"/>
  <c r="O291" i="53"/>
  <c r="P291" i="53"/>
  <c r="B292" i="53"/>
  <c r="C292" i="53"/>
  <c r="D292" i="53"/>
  <c r="F292" i="53"/>
  <c r="G292" i="53"/>
  <c r="H292" i="53"/>
  <c r="J292" i="53"/>
  <c r="K292" i="53"/>
  <c r="L292" i="53"/>
  <c r="N292" i="53"/>
  <c r="O292" i="53"/>
  <c r="P292" i="53"/>
  <c r="B293" i="53"/>
  <c r="C293" i="53"/>
  <c r="D293" i="53"/>
  <c r="F293" i="53"/>
  <c r="G293" i="53"/>
  <c r="H293" i="53"/>
  <c r="J293" i="53"/>
  <c r="K293" i="53"/>
  <c r="L293" i="53"/>
  <c r="N293" i="53"/>
  <c r="O293" i="53"/>
  <c r="P293" i="53"/>
  <c r="B294" i="53"/>
  <c r="C294" i="53"/>
  <c r="D294" i="53"/>
  <c r="F294" i="53"/>
  <c r="G294" i="53"/>
  <c r="H294" i="53"/>
  <c r="J294" i="53"/>
  <c r="K294" i="53"/>
  <c r="L294" i="53"/>
  <c r="N294" i="53"/>
  <c r="O294" i="53"/>
  <c r="P294" i="53"/>
  <c r="B295" i="53"/>
  <c r="C295" i="53"/>
  <c r="D295" i="53"/>
  <c r="F295" i="53"/>
  <c r="G295" i="53"/>
  <c r="H295" i="53"/>
  <c r="J295" i="53"/>
  <c r="K295" i="53"/>
  <c r="L295" i="53"/>
  <c r="N295" i="53"/>
  <c r="O295" i="53"/>
  <c r="P295" i="53"/>
  <c r="B296" i="53"/>
  <c r="C296" i="53"/>
  <c r="D296" i="53"/>
  <c r="F296" i="53"/>
  <c r="G296" i="53"/>
  <c r="H296" i="53"/>
  <c r="J296" i="53"/>
  <c r="K296" i="53"/>
  <c r="L296" i="53"/>
  <c r="N296" i="53"/>
  <c r="O296" i="53"/>
  <c r="P296" i="53"/>
  <c r="B297" i="53"/>
  <c r="C297" i="53"/>
  <c r="D297" i="53"/>
  <c r="F297" i="53"/>
  <c r="G297" i="53"/>
  <c r="H297" i="53"/>
  <c r="J297" i="53"/>
  <c r="K297" i="53"/>
  <c r="L297" i="53"/>
  <c r="N297" i="53"/>
  <c r="O297" i="53"/>
  <c r="P297" i="53"/>
  <c r="B298" i="53"/>
  <c r="C298" i="53"/>
  <c r="D298" i="53"/>
  <c r="F298" i="53"/>
  <c r="G298" i="53"/>
  <c r="H298" i="53"/>
  <c r="I298" i="53"/>
  <c r="J298" i="53"/>
  <c r="K298" i="53"/>
  <c r="L298" i="53"/>
  <c r="M298" i="53"/>
  <c r="N298" i="53"/>
  <c r="O298" i="53"/>
  <c r="P298" i="53"/>
  <c r="Q298" i="53"/>
  <c r="B299" i="53"/>
  <c r="C299" i="53"/>
  <c r="D299" i="53"/>
  <c r="E299" i="53"/>
  <c r="F299" i="53"/>
  <c r="G299" i="53"/>
  <c r="H299" i="53"/>
  <c r="I299" i="53"/>
  <c r="J299" i="53"/>
  <c r="K299" i="53"/>
  <c r="L299" i="53"/>
  <c r="M299" i="53"/>
  <c r="N299" i="53"/>
  <c r="O299" i="53"/>
  <c r="P299" i="53"/>
  <c r="Q299" i="53"/>
  <c r="B300" i="53"/>
  <c r="C300" i="53"/>
  <c r="D300" i="53"/>
  <c r="E300" i="53"/>
  <c r="F300" i="53"/>
  <c r="G300" i="53"/>
  <c r="H300" i="53"/>
  <c r="I300" i="53"/>
  <c r="J300" i="53"/>
  <c r="K300" i="53"/>
  <c r="L300" i="53"/>
  <c r="M300" i="53"/>
  <c r="N300" i="53"/>
  <c r="O300" i="53"/>
  <c r="P300" i="53"/>
  <c r="Q300" i="53"/>
  <c r="B301" i="53"/>
  <c r="C301" i="53"/>
  <c r="D301" i="53"/>
  <c r="E301" i="53"/>
  <c r="F301" i="53"/>
  <c r="G301" i="53"/>
  <c r="H301" i="53"/>
  <c r="I301" i="53"/>
  <c r="J301" i="53"/>
  <c r="K301" i="53"/>
  <c r="L301" i="53"/>
  <c r="M301" i="53"/>
  <c r="N301" i="53"/>
  <c r="O301" i="53"/>
  <c r="P301" i="53"/>
  <c r="Q301" i="53"/>
  <c r="B302" i="53"/>
  <c r="C302" i="53"/>
  <c r="D302" i="53"/>
  <c r="E302" i="53"/>
  <c r="F302" i="53"/>
  <c r="G302" i="53"/>
  <c r="H302" i="53"/>
  <c r="I302" i="53"/>
  <c r="J302" i="53"/>
  <c r="K302" i="53"/>
  <c r="L302" i="53"/>
  <c r="M302" i="53"/>
  <c r="N302" i="53"/>
  <c r="O302" i="53"/>
  <c r="P302" i="53"/>
  <c r="Q302" i="53"/>
  <c r="B303" i="53"/>
  <c r="C303" i="53"/>
  <c r="D303" i="53"/>
  <c r="E303" i="53"/>
  <c r="F303" i="53"/>
  <c r="G303" i="53"/>
  <c r="H303" i="53"/>
  <c r="I303" i="53"/>
  <c r="J303" i="53"/>
  <c r="K303" i="53"/>
  <c r="L303" i="53"/>
  <c r="M303" i="53"/>
  <c r="N303" i="53"/>
  <c r="O303" i="53"/>
  <c r="P303" i="53"/>
  <c r="Q303" i="53"/>
  <c r="B304" i="53"/>
  <c r="C304" i="53"/>
  <c r="D304" i="53"/>
  <c r="E304" i="53"/>
  <c r="F304" i="53"/>
  <c r="G304" i="53"/>
  <c r="H304" i="53"/>
  <c r="I304" i="53"/>
  <c r="J304" i="53"/>
  <c r="K304" i="53"/>
  <c r="L304" i="53"/>
  <c r="M304" i="53"/>
  <c r="N304" i="53"/>
  <c r="O304" i="53"/>
  <c r="P304" i="53"/>
  <c r="Q304" i="53"/>
  <c r="B305" i="53"/>
  <c r="C305" i="53"/>
  <c r="D305" i="53"/>
  <c r="E305" i="53"/>
  <c r="F305" i="53"/>
  <c r="G305" i="53"/>
  <c r="H305" i="53"/>
  <c r="I305" i="53"/>
  <c r="J305" i="53"/>
  <c r="K305" i="53"/>
  <c r="L305" i="53"/>
  <c r="M305" i="53"/>
  <c r="N305" i="53"/>
  <c r="O305" i="53"/>
  <c r="P305" i="53"/>
  <c r="Q305" i="53"/>
  <c r="B306" i="53"/>
  <c r="C306" i="53"/>
  <c r="D306" i="53"/>
  <c r="E306" i="53"/>
  <c r="F306" i="53"/>
  <c r="G306" i="53"/>
  <c r="H306" i="53"/>
  <c r="I306" i="53"/>
  <c r="J306" i="53"/>
  <c r="K306" i="53"/>
  <c r="L306" i="53"/>
  <c r="M306" i="53"/>
  <c r="N306" i="53"/>
  <c r="O306" i="53"/>
  <c r="P306" i="53"/>
  <c r="Q306" i="53"/>
  <c r="B307" i="53"/>
  <c r="C307" i="53"/>
  <c r="D307" i="53"/>
  <c r="E307" i="53"/>
  <c r="F307" i="53"/>
  <c r="G307" i="53"/>
  <c r="H307" i="53"/>
  <c r="I307" i="53"/>
  <c r="J307" i="53"/>
  <c r="K307" i="53"/>
  <c r="L307" i="53"/>
  <c r="M307" i="53"/>
  <c r="N307" i="53"/>
  <c r="O307" i="53"/>
  <c r="P307" i="53"/>
  <c r="Q307" i="53"/>
  <c r="B308" i="53"/>
  <c r="C308" i="53"/>
  <c r="D308" i="53"/>
  <c r="E308" i="53"/>
  <c r="F308" i="53"/>
  <c r="G308" i="53"/>
  <c r="H308" i="53"/>
  <c r="I308" i="53"/>
  <c r="J308" i="53"/>
  <c r="K308" i="53"/>
  <c r="L308" i="53"/>
  <c r="M308" i="53"/>
  <c r="N308" i="53"/>
  <c r="O308" i="53"/>
  <c r="P308" i="53"/>
  <c r="Q308" i="53"/>
  <c r="B309" i="53"/>
  <c r="C309" i="53"/>
  <c r="D309" i="53"/>
  <c r="E309" i="53"/>
  <c r="F309" i="53"/>
  <c r="G309" i="53"/>
  <c r="H309" i="53"/>
  <c r="I309" i="53"/>
  <c r="J309" i="53"/>
  <c r="K309" i="53"/>
  <c r="L309" i="53"/>
  <c r="M309" i="53"/>
  <c r="N309" i="53"/>
  <c r="O309" i="53"/>
  <c r="P309" i="53"/>
  <c r="Q309" i="53"/>
  <c r="B310" i="53"/>
  <c r="C310" i="53"/>
  <c r="D310" i="53"/>
  <c r="E310" i="53"/>
  <c r="F310" i="53"/>
  <c r="G310" i="53"/>
  <c r="H310" i="53"/>
  <c r="I310" i="53"/>
  <c r="J310" i="53"/>
  <c r="K310" i="53"/>
  <c r="L310" i="53"/>
  <c r="M310" i="53"/>
  <c r="N310" i="53"/>
  <c r="O310" i="53"/>
  <c r="P310" i="53"/>
  <c r="Q310" i="53"/>
  <c r="B311" i="53"/>
  <c r="C311" i="53"/>
  <c r="D311" i="53"/>
  <c r="E311" i="53"/>
  <c r="F311" i="53"/>
  <c r="G311" i="53"/>
  <c r="H311" i="53"/>
  <c r="I311" i="53"/>
  <c r="J311" i="53"/>
  <c r="K311" i="53"/>
  <c r="L311" i="53"/>
  <c r="M311" i="53"/>
  <c r="N311" i="53"/>
  <c r="O311" i="53"/>
  <c r="P311" i="53"/>
  <c r="Q311" i="53"/>
  <c r="B312" i="53"/>
  <c r="C312" i="53"/>
  <c r="D312" i="53"/>
  <c r="E312" i="53"/>
  <c r="F312" i="53"/>
  <c r="G312" i="53"/>
  <c r="H312" i="53"/>
  <c r="I312" i="53"/>
  <c r="J312" i="53"/>
  <c r="K312" i="53"/>
  <c r="L312" i="53"/>
  <c r="M312" i="53"/>
  <c r="N312" i="53"/>
  <c r="O312" i="53"/>
  <c r="P312" i="53"/>
  <c r="Q312" i="53"/>
  <c r="B313" i="53"/>
  <c r="C313" i="53"/>
  <c r="D313" i="53"/>
  <c r="E313" i="53"/>
  <c r="F313" i="53"/>
  <c r="G313" i="53"/>
  <c r="H313" i="53"/>
  <c r="I313" i="53"/>
  <c r="J313" i="53"/>
  <c r="K313" i="53"/>
  <c r="L313" i="53"/>
  <c r="M313" i="53"/>
  <c r="N313" i="53"/>
  <c r="O313" i="53"/>
  <c r="P313" i="53"/>
  <c r="Q313" i="53"/>
  <c r="B314" i="53"/>
  <c r="C314" i="53"/>
  <c r="D314" i="53"/>
  <c r="E314" i="53"/>
  <c r="F314" i="53"/>
  <c r="G314" i="53"/>
  <c r="H314" i="53"/>
  <c r="I314" i="53"/>
  <c r="J314" i="53"/>
  <c r="K314" i="53"/>
  <c r="L314" i="53"/>
  <c r="M314" i="53"/>
  <c r="N314" i="53"/>
  <c r="O314" i="53"/>
  <c r="P314" i="53"/>
  <c r="Q314" i="53"/>
  <c r="B315" i="53"/>
  <c r="C315" i="53"/>
  <c r="D315" i="53"/>
  <c r="E315" i="53"/>
  <c r="F315" i="53"/>
  <c r="G315" i="53"/>
  <c r="H315" i="53"/>
  <c r="I315" i="53"/>
  <c r="J315" i="53"/>
  <c r="K315" i="53"/>
  <c r="L315" i="53"/>
  <c r="M315" i="53"/>
  <c r="N315" i="53"/>
  <c r="O315" i="53"/>
  <c r="P315" i="53"/>
  <c r="Q315" i="53"/>
  <c r="B316" i="53"/>
  <c r="C316" i="53"/>
  <c r="D316" i="53"/>
  <c r="E316" i="53"/>
  <c r="F316" i="53"/>
  <c r="G316" i="53"/>
  <c r="H316" i="53"/>
  <c r="I316" i="53"/>
  <c r="J316" i="53"/>
  <c r="K316" i="53"/>
  <c r="L316" i="53"/>
  <c r="M316" i="53"/>
  <c r="N316" i="53"/>
  <c r="O316" i="53"/>
  <c r="P316" i="53"/>
  <c r="Q316" i="53"/>
  <c r="B317" i="53"/>
  <c r="C317" i="53"/>
  <c r="D317" i="53"/>
  <c r="E317" i="53"/>
  <c r="F317" i="53"/>
  <c r="G317" i="53"/>
  <c r="H317" i="53"/>
  <c r="I317" i="53"/>
  <c r="J317" i="53"/>
  <c r="K317" i="53"/>
  <c r="L317" i="53"/>
  <c r="M317" i="53"/>
  <c r="N317" i="53"/>
  <c r="O317" i="53"/>
  <c r="P317" i="53"/>
  <c r="Q317" i="53"/>
  <c r="B318" i="53"/>
  <c r="C318" i="53"/>
  <c r="D318" i="53"/>
  <c r="E318" i="53"/>
  <c r="F318" i="53"/>
  <c r="G318" i="53"/>
  <c r="H318" i="53"/>
  <c r="I318" i="53"/>
  <c r="J318" i="53"/>
  <c r="K318" i="53"/>
  <c r="L318" i="53"/>
  <c r="M318" i="53"/>
  <c r="N318" i="53"/>
  <c r="O318" i="53"/>
  <c r="P318" i="53"/>
  <c r="Q318" i="53"/>
  <c r="B319" i="53"/>
  <c r="C319" i="53"/>
  <c r="D319" i="53"/>
  <c r="E319" i="53"/>
  <c r="F319" i="53"/>
  <c r="G319" i="53"/>
  <c r="H319" i="53"/>
  <c r="I319" i="53"/>
  <c r="J319" i="53"/>
  <c r="K319" i="53"/>
  <c r="L319" i="53"/>
  <c r="M319" i="53"/>
  <c r="N319" i="53"/>
  <c r="O319" i="53"/>
  <c r="P319" i="53"/>
  <c r="Q319" i="53"/>
  <c r="B320" i="53"/>
  <c r="C320" i="53"/>
  <c r="D320" i="53"/>
  <c r="E320" i="53"/>
  <c r="F320" i="53"/>
  <c r="G320" i="53"/>
  <c r="H320" i="53"/>
  <c r="I320" i="53"/>
  <c r="J320" i="53"/>
  <c r="K320" i="53"/>
  <c r="L320" i="53"/>
  <c r="M320" i="53"/>
  <c r="N320" i="53"/>
  <c r="O320" i="53"/>
  <c r="P320" i="53"/>
  <c r="Q320" i="53"/>
  <c r="B321" i="53"/>
  <c r="C321" i="53"/>
  <c r="D321" i="53"/>
  <c r="E321" i="53"/>
  <c r="F321" i="53"/>
  <c r="G321" i="53"/>
  <c r="H321" i="53"/>
  <c r="I321" i="53"/>
  <c r="J321" i="53"/>
  <c r="K321" i="53"/>
  <c r="L321" i="53"/>
  <c r="M321" i="53"/>
  <c r="N321" i="53"/>
  <c r="O321" i="53"/>
  <c r="P321" i="53"/>
  <c r="Q321" i="53"/>
  <c r="B322" i="53"/>
  <c r="C322" i="53"/>
  <c r="D322" i="53"/>
  <c r="E322" i="53"/>
  <c r="F322" i="53"/>
  <c r="G322" i="53"/>
  <c r="H322" i="53"/>
  <c r="I322" i="53"/>
  <c r="J322" i="53"/>
  <c r="K322" i="53"/>
  <c r="L322" i="53"/>
  <c r="M322" i="53"/>
  <c r="N322" i="53"/>
  <c r="O322" i="53"/>
  <c r="P322" i="53"/>
  <c r="Q322" i="53"/>
  <c r="B323" i="53"/>
  <c r="C323" i="53"/>
  <c r="D323" i="53"/>
  <c r="E323" i="53"/>
  <c r="F323" i="53"/>
  <c r="G323" i="53"/>
  <c r="H323" i="53"/>
  <c r="I323" i="53"/>
  <c r="J323" i="53"/>
  <c r="K323" i="53"/>
  <c r="L323" i="53"/>
  <c r="M323" i="53"/>
  <c r="N323" i="53"/>
  <c r="O323" i="53"/>
  <c r="P323" i="53"/>
  <c r="Q323" i="53"/>
  <c r="B324" i="53"/>
  <c r="C324" i="53"/>
  <c r="D324" i="53"/>
  <c r="E324" i="53"/>
  <c r="F324" i="53"/>
  <c r="G324" i="53"/>
  <c r="H324" i="53"/>
  <c r="I324" i="53"/>
  <c r="J324" i="53"/>
  <c r="K324" i="53"/>
  <c r="L324" i="53"/>
  <c r="M324" i="53"/>
  <c r="N324" i="53"/>
  <c r="O324" i="53"/>
  <c r="P324" i="53"/>
  <c r="Q324" i="53"/>
  <c r="B325" i="53"/>
  <c r="C325" i="53"/>
  <c r="D325" i="53"/>
  <c r="E325" i="53"/>
  <c r="F325" i="53"/>
  <c r="G325" i="53"/>
  <c r="H325" i="53"/>
  <c r="I325" i="53"/>
  <c r="J325" i="53"/>
  <c r="K325" i="53"/>
  <c r="L325" i="53"/>
  <c r="M325" i="53"/>
  <c r="N325" i="53"/>
  <c r="O325" i="53"/>
  <c r="P325" i="53"/>
  <c r="Q325" i="53"/>
  <c r="B326" i="53"/>
  <c r="C326" i="53"/>
  <c r="D326" i="53"/>
  <c r="E326" i="53"/>
  <c r="F326" i="53"/>
  <c r="G326" i="53"/>
  <c r="H326" i="53"/>
  <c r="I326" i="53"/>
  <c r="J326" i="53"/>
  <c r="K326" i="53"/>
  <c r="L326" i="53"/>
  <c r="M326" i="53"/>
  <c r="N326" i="53"/>
  <c r="O326" i="53"/>
  <c r="P326" i="53"/>
  <c r="Q326" i="53"/>
  <c r="B327" i="53"/>
  <c r="C327" i="53"/>
  <c r="D327" i="53"/>
  <c r="E327" i="53"/>
  <c r="F327" i="53"/>
  <c r="G327" i="53"/>
  <c r="H327" i="53"/>
  <c r="I327" i="53"/>
  <c r="J327" i="53"/>
  <c r="K327" i="53"/>
  <c r="L327" i="53"/>
  <c r="M327" i="53"/>
  <c r="N327" i="53"/>
  <c r="O327" i="53"/>
  <c r="P327" i="53"/>
  <c r="Q327" i="53"/>
  <c r="B328" i="53"/>
  <c r="C328" i="53"/>
  <c r="D328" i="53"/>
  <c r="E328" i="53"/>
  <c r="F328" i="53"/>
  <c r="G328" i="53"/>
  <c r="H328" i="53"/>
  <c r="I328" i="53"/>
  <c r="J328" i="53"/>
  <c r="K328" i="53"/>
  <c r="L328" i="53"/>
  <c r="M328" i="53"/>
  <c r="N328" i="53"/>
  <c r="O328" i="53"/>
  <c r="P328" i="53"/>
  <c r="Q328" i="53"/>
  <c r="B329" i="53"/>
  <c r="C329" i="53"/>
  <c r="D329" i="53"/>
  <c r="E329" i="53"/>
  <c r="F329" i="53"/>
  <c r="G329" i="53"/>
  <c r="H329" i="53"/>
  <c r="I329" i="53"/>
  <c r="J329" i="53"/>
  <c r="K329" i="53"/>
  <c r="L329" i="53"/>
  <c r="M329" i="53"/>
  <c r="N329" i="53"/>
  <c r="O329" i="53"/>
  <c r="P329" i="53"/>
  <c r="Q329" i="53"/>
  <c r="B330" i="53"/>
  <c r="C330" i="53"/>
  <c r="D330" i="53"/>
  <c r="E330" i="53"/>
  <c r="F330" i="53"/>
  <c r="G330" i="53"/>
  <c r="H330" i="53"/>
  <c r="I330" i="53"/>
  <c r="J330" i="53"/>
  <c r="K330" i="53"/>
  <c r="L330" i="53"/>
  <c r="M330" i="53"/>
  <c r="N330" i="53"/>
  <c r="O330" i="53"/>
  <c r="P330" i="53"/>
  <c r="Q330" i="53"/>
  <c r="B331" i="53"/>
  <c r="C331" i="53"/>
  <c r="D331" i="53"/>
  <c r="E331" i="53"/>
  <c r="F331" i="53"/>
  <c r="G331" i="53"/>
  <c r="H331" i="53"/>
  <c r="I331" i="53"/>
  <c r="J331" i="53"/>
  <c r="K331" i="53"/>
  <c r="L331" i="53"/>
  <c r="M331" i="53"/>
  <c r="N331" i="53"/>
  <c r="O331" i="53"/>
  <c r="P331" i="53"/>
  <c r="Q331" i="53"/>
  <c r="B332" i="53"/>
  <c r="C332" i="53"/>
  <c r="D332" i="53"/>
  <c r="E332" i="53"/>
  <c r="F332" i="53"/>
  <c r="G332" i="53"/>
  <c r="H332" i="53"/>
  <c r="I332" i="53"/>
  <c r="J332" i="53"/>
  <c r="K332" i="53"/>
  <c r="L332" i="53"/>
  <c r="M332" i="53"/>
  <c r="N332" i="53"/>
  <c r="O332" i="53"/>
  <c r="P332" i="53"/>
  <c r="Q332" i="53"/>
  <c r="B333" i="53"/>
  <c r="C333" i="53"/>
  <c r="D333" i="53"/>
  <c r="E333" i="53"/>
  <c r="F333" i="53"/>
  <c r="G333" i="53"/>
  <c r="H333" i="53"/>
  <c r="I333" i="53"/>
  <c r="J333" i="53"/>
  <c r="K333" i="53"/>
  <c r="L333" i="53"/>
  <c r="M333" i="53"/>
  <c r="N333" i="53"/>
  <c r="O333" i="53"/>
  <c r="P333" i="53"/>
  <c r="Q333" i="53"/>
  <c r="B334" i="53"/>
  <c r="C334" i="53"/>
  <c r="D334" i="53"/>
  <c r="E334" i="53"/>
  <c r="F334" i="53"/>
  <c r="G334" i="53"/>
  <c r="H334" i="53"/>
  <c r="I334" i="53"/>
  <c r="J334" i="53"/>
  <c r="K334" i="53"/>
  <c r="L334" i="53"/>
  <c r="M334" i="53"/>
  <c r="N334" i="53"/>
  <c r="O334" i="53"/>
  <c r="P334" i="53"/>
  <c r="Q334" i="53"/>
  <c r="B335" i="53"/>
  <c r="C335" i="53"/>
  <c r="D335" i="53"/>
  <c r="E335" i="53"/>
  <c r="F335" i="53"/>
  <c r="G335" i="53"/>
  <c r="H335" i="53"/>
  <c r="I335" i="53"/>
  <c r="J335" i="53"/>
  <c r="K335" i="53"/>
  <c r="L335" i="53"/>
  <c r="M335" i="53"/>
  <c r="N335" i="53"/>
  <c r="O335" i="53"/>
  <c r="P335" i="53"/>
  <c r="Q335" i="53"/>
  <c r="B336" i="53"/>
  <c r="C336" i="53"/>
  <c r="D336" i="53"/>
  <c r="E336" i="53"/>
  <c r="F336" i="53"/>
  <c r="G336" i="53"/>
  <c r="H336" i="53"/>
  <c r="I336" i="53"/>
  <c r="J336" i="53"/>
  <c r="K336" i="53"/>
  <c r="L336" i="53"/>
  <c r="M336" i="53"/>
  <c r="N336" i="53"/>
  <c r="O336" i="53"/>
  <c r="P336" i="53"/>
  <c r="Q336" i="53"/>
  <c r="B337" i="53"/>
  <c r="C337" i="53"/>
  <c r="D337" i="53"/>
  <c r="E337" i="53"/>
  <c r="F337" i="53"/>
  <c r="G337" i="53"/>
  <c r="H337" i="53"/>
  <c r="I337" i="53"/>
  <c r="J337" i="53"/>
  <c r="K337" i="53"/>
  <c r="L337" i="53"/>
  <c r="M337" i="53"/>
  <c r="N337" i="53"/>
  <c r="O337" i="53"/>
  <c r="P337" i="53"/>
  <c r="Q337" i="53"/>
  <c r="B338" i="53"/>
  <c r="C338" i="53"/>
  <c r="D338" i="53"/>
  <c r="E338" i="53"/>
  <c r="F338" i="53"/>
  <c r="G338" i="53"/>
  <c r="H338" i="53"/>
  <c r="I338" i="53"/>
  <c r="J338" i="53"/>
  <c r="K338" i="53"/>
  <c r="L338" i="53"/>
  <c r="M338" i="53"/>
  <c r="N338" i="53"/>
  <c r="O338" i="53"/>
  <c r="P338" i="53"/>
  <c r="Q338" i="53"/>
  <c r="B339" i="53"/>
  <c r="C339" i="53"/>
  <c r="D339" i="53"/>
  <c r="E339" i="53"/>
  <c r="F339" i="53"/>
  <c r="G339" i="53"/>
  <c r="H339" i="53"/>
  <c r="I339" i="53"/>
  <c r="J339" i="53"/>
  <c r="K339" i="53"/>
  <c r="L339" i="53"/>
  <c r="M339" i="53"/>
  <c r="N339" i="53"/>
  <c r="O339" i="53"/>
  <c r="P339" i="53"/>
  <c r="Q339" i="53"/>
  <c r="B340" i="53"/>
  <c r="C340" i="53"/>
  <c r="D340" i="53"/>
  <c r="E340" i="53"/>
  <c r="F340" i="53"/>
  <c r="G340" i="53"/>
  <c r="H340" i="53"/>
  <c r="I340" i="53"/>
  <c r="J340" i="53"/>
  <c r="K340" i="53"/>
  <c r="L340" i="53"/>
  <c r="M340" i="53"/>
  <c r="N340" i="53"/>
  <c r="O340" i="53"/>
  <c r="P340" i="53"/>
  <c r="Q340" i="53"/>
  <c r="B341" i="53"/>
  <c r="C341" i="53"/>
  <c r="D341" i="53"/>
  <c r="E341" i="53"/>
  <c r="F341" i="53"/>
  <c r="G341" i="53"/>
  <c r="H341" i="53"/>
  <c r="I341" i="53"/>
  <c r="J341" i="53"/>
  <c r="K341" i="53"/>
  <c r="L341" i="53"/>
  <c r="M341" i="53"/>
  <c r="N341" i="53"/>
  <c r="O341" i="53"/>
  <c r="P341" i="53"/>
  <c r="Q341" i="53"/>
  <c r="B342" i="53"/>
  <c r="C342" i="53"/>
  <c r="D342" i="53"/>
  <c r="E342" i="53"/>
  <c r="F342" i="53"/>
  <c r="G342" i="53"/>
  <c r="H342" i="53"/>
  <c r="I342" i="53"/>
  <c r="J342" i="53"/>
  <c r="K342" i="53"/>
  <c r="L342" i="53"/>
  <c r="M342" i="53"/>
  <c r="N342" i="53"/>
  <c r="O342" i="53"/>
  <c r="P342" i="53"/>
  <c r="Q342" i="53"/>
  <c r="B343" i="53"/>
  <c r="C343" i="53"/>
  <c r="D343" i="53"/>
  <c r="E343" i="53"/>
  <c r="F343" i="53"/>
  <c r="G343" i="53"/>
  <c r="H343" i="53"/>
  <c r="I343" i="53"/>
  <c r="J343" i="53"/>
  <c r="K343" i="53"/>
  <c r="L343" i="53"/>
  <c r="M343" i="53"/>
  <c r="N343" i="53"/>
  <c r="O343" i="53"/>
  <c r="P343" i="53"/>
  <c r="Q343" i="53"/>
  <c r="B344" i="53"/>
  <c r="C344" i="53"/>
  <c r="D344" i="53"/>
  <c r="E344" i="53"/>
  <c r="F344" i="53"/>
  <c r="G344" i="53"/>
  <c r="H344" i="53"/>
  <c r="I344" i="53"/>
  <c r="J344" i="53"/>
  <c r="K344" i="53"/>
  <c r="L344" i="53"/>
  <c r="M344" i="53"/>
  <c r="N344" i="53"/>
  <c r="O344" i="53"/>
  <c r="P344" i="53"/>
  <c r="Q344" i="53"/>
  <c r="B345" i="53"/>
  <c r="C345" i="53"/>
  <c r="D345" i="53"/>
  <c r="E345" i="53"/>
  <c r="F345" i="53"/>
  <c r="G345" i="53"/>
  <c r="H345" i="53"/>
  <c r="I345" i="53"/>
  <c r="J345" i="53"/>
  <c r="K345" i="53"/>
  <c r="L345" i="53"/>
  <c r="M345" i="53"/>
  <c r="N345" i="53"/>
  <c r="O345" i="53"/>
  <c r="P345" i="53"/>
  <c r="Q345" i="53"/>
  <c r="B346" i="53"/>
  <c r="C346" i="53"/>
  <c r="D346" i="53"/>
  <c r="E346" i="53"/>
  <c r="F346" i="53"/>
  <c r="G346" i="53"/>
  <c r="H346" i="53"/>
  <c r="I346" i="53"/>
  <c r="J346" i="53"/>
  <c r="K346" i="53"/>
  <c r="L346" i="53"/>
  <c r="M346" i="53"/>
  <c r="N346" i="53"/>
  <c r="O346" i="53"/>
  <c r="P346" i="53"/>
  <c r="Q346" i="53"/>
  <c r="B347" i="53"/>
  <c r="C347" i="53"/>
  <c r="D347" i="53"/>
  <c r="E347" i="53"/>
  <c r="F347" i="53"/>
  <c r="G347" i="53"/>
  <c r="H347" i="53"/>
  <c r="I347" i="53"/>
  <c r="J347" i="53"/>
  <c r="K347" i="53"/>
  <c r="L347" i="53"/>
  <c r="M347" i="53"/>
  <c r="N347" i="53"/>
  <c r="O347" i="53"/>
  <c r="P347" i="53"/>
  <c r="Q347" i="53"/>
  <c r="B348" i="53"/>
  <c r="C348" i="53"/>
  <c r="D348" i="53"/>
  <c r="E348" i="53"/>
  <c r="F348" i="53"/>
  <c r="G348" i="53"/>
  <c r="H348" i="53"/>
  <c r="I348" i="53"/>
  <c r="J348" i="53"/>
  <c r="K348" i="53"/>
  <c r="L348" i="53"/>
  <c r="M348" i="53"/>
  <c r="N348" i="53"/>
  <c r="O348" i="53"/>
  <c r="P348" i="53"/>
  <c r="Q348" i="53"/>
  <c r="B349" i="53"/>
  <c r="C349" i="53"/>
  <c r="D349" i="53"/>
  <c r="E349" i="53"/>
  <c r="F349" i="53"/>
  <c r="G349" i="53"/>
  <c r="H349" i="53"/>
  <c r="I349" i="53"/>
  <c r="J349" i="53"/>
  <c r="K349" i="53"/>
  <c r="L349" i="53"/>
  <c r="M349" i="53"/>
  <c r="N349" i="53"/>
  <c r="O349" i="53"/>
  <c r="P349" i="53"/>
  <c r="Q349" i="53"/>
  <c r="B350" i="53"/>
  <c r="C350" i="53"/>
  <c r="D350" i="53"/>
  <c r="E350" i="53"/>
  <c r="F350" i="53"/>
  <c r="G350" i="53"/>
  <c r="H350" i="53"/>
  <c r="I350" i="53"/>
  <c r="J350" i="53"/>
  <c r="K350" i="53"/>
  <c r="L350" i="53"/>
  <c r="M350" i="53"/>
  <c r="N350" i="53"/>
  <c r="O350" i="53"/>
  <c r="P350" i="53"/>
  <c r="Q350" i="53"/>
  <c r="B351" i="53"/>
  <c r="C351" i="53"/>
  <c r="D351" i="53"/>
  <c r="E351" i="53"/>
  <c r="F351" i="53"/>
  <c r="G351" i="53"/>
  <c r="H351" i="53"/>
  <c r="I351" i="53"/>
  <c r="J351" i="53"/>
  <c r="K351" i="53"/>
  <c r="L351" i="53"/>
  <c r="M351" i="53"/>
  <c r="N351" i="53"/>
  <c r="O351" i="53"/>
  <c r="P351" i="53"/>
  <c r="Q351" i="53"/>
  <c r="B352" i="53"/>
  <c r="C352" i="53"/>
  <c r="D352" i="53"/>
  <c r="E352" i="53"/>
  <c r="F352" i="53"/>
  <c r="G352" i="53"/>
  <c r="H352" i="53"/>
  <c r="I352" i="53"/>
  <c r="J352" i="53"/>
  <c r="K352" i="53"/>
  <c r="L352" i="53"/>
  <c r="M352" i="53"/>
  <c r="N352" i="53"/>
  <c r="O352" i="53"/>
  <c r="P352" i="53"/>
  <c r="Q352" i="53"/>
  <c r="B353" i="53"/>
  <c r="C353" i="53"/>
  <c r="D353" i="53"/>
  <c r="E353" i="53"/>
  <c r="F353" i="53"/>
  <c r="G353" i="53"/>
  <c r="H353" i="53"/>
  <c r="I353" i="53"/>
  <c r="J353" i="53"/>
  <c r="K353" i="53"/>
  <c r="L353" i="53"/>
  <c r="M353" i="53"/>
  <c r="N353" i="53"/>
  <c r="O353" i="53"/>
  <c r="P353" i="53"/>
  <c r="Q353" i="53"/>
  <c r="B354" i="53"/>
  <c r="C354" i="53"/>
  <c r="D354" i="53"/>
  <c r="E354" i="53"/>
  <c r="F354" i="53"/>
  <c r="G354" i="53"/>
  <c r="H354" i="53"/>
  <c r="I354" i="53"/>
  <c r="J354" i="53"/>
  <c r="K354" i="53"/>
  <c r="L354" i="53"/>
  <c r="M354" i="53"/>
  <c r="N354" i="53"/>
  <c r="O354" i="53"/>
  <c r="P354" i="53"/>
  <c r="Q354" i="53"/>
  <c r="B355" i="53"/>
  <c r="C355" i="53"/>
  <c r="D355" i="53"/>
  <c r="E355" i="53"/>
  <c r="F355" i="53"/>
  <c r="G355" i="53"/>
  <c r="H355" i="53"/>
  <c r="I355" i="53"/>
  <c r="J355" i="53"/>
  <c r="K355" i="53"/>
  <c r="L355" i="53"/>
  <c r="M355" i="53"/>
  <c r="N355" i="53"/>
  <c r="O355" i="53"/>
  <c r="P355" i="53"/>
  <c r="Q355" i="53"/>
  <c r="B356" i="53"/>
  <c r="C356" i="53"/>
  <c r="D356" i="53"/>
  <c r="E356" i="53"/>
  <c r="F356" i="53"/>
  <c r="G356" i="53"/>
  <c r="H356" i="53"/>
  <c r="I356" i="53"/>
  <c r="J356" i="53"/>
  <c r="K356" i="53"/>
  <c r="L356" i="53"/>
  <c r="M356" i="53"/>
  <c r="N356" i="53"/>
  <c r="O356" i="53"/>
  <c r="P356" i="53"/>
  <c r="Q356" i="53"/>
  <c r="B357" i="53"/>
  <c r="C357" i="53"/>
  <c r="D357" i="53"/>
  <c r="E357" i="53"/>
  <c r="F357" i="53"/>
  <c r="G357" i="53"/>
  <c r="H357" i="53"/>
  <c r="I357" i="53"/>
  <c r="J357" i="53"/>
  <c r="K357" i="53"/>
  <c r="L357" i="53"/>
  <c r="M357" i="53"/>
  <c r="N357" i="53"/>
  <c r="O357" i="53"/>
  <c r="P357" i="53"/>
  <c r="Q357" i="53"/>
  <c r="B358" i="53"/>
  <c r="C358" i="53"/>
  <c r="D358" i="53"/>
  <c r="E358" i="53"/>
  <c r="F358" i="53"/>
  <c r="G358" i="53"/>
  <c r="H358" i="53"/>
  <c r="I358" i="53"/>
  <c r="J358" i="53"/>
  <c r="K358" i="53"/>
  <c r="L358" i="53"/>
  <c r="M358" i="53"/>
  <c r="N358" i="53"/>
  <c r="O358" i="53"/>
  <c r="P358" i="53"/>
  <c r="Q358" i="53"/>
  <c r="B359" i="53"/>
  <c r="C359" i="53"/>
  <c r="D359" i="53"/>
  <c r="E359" i="53"/>
  <c r="F359" i="53"/>
  <c r="G359" i="53"/>
  <c r="H359" i="53"/>
  <c r="I359" i="53"/>
  <c r="J359" i="53"/>
  <c r="K359" i="53"/>
  <c r="L359" i="53"/>
  <c r="M359" i="53"/>
  <c r="N359" i="53"/>
  <c r="O359" i="53"/>
  <c r="P359" i="53"/>
  <c r="Q359" i="53"/>
  <c r="B360" i="53"/>
  <c r="C360" i="53"/>
  <c r="D360" i="53"/>
  <c r="E360" i="53"/>
  <c r="F360" i="53"/>
  <c r="G360" i="53"/>
  <c r="H360" i="53"/>
  <c r="I360" i="53"/>
  <c r="J360" i="53"/>
  <c r="K360" i="53"/>
  <c r="L360" i="53"/>
  <c r="M360" i="53"/>
  <c r="N360" i="53"/>
  <c r="O360" i="53"/>
  <c r="P360" i="53"/>
  <c r="Q360" i="53"/>
  <c r="B361" i="53"/>
  <c r="C361" i="53"/>
  <c r="D361" i="53"/>
  <c r="E361" i="53"/>
  <c r="F361" i="53"/>
  <c r="G361" i="53"/>
  <c r="H361" i="53"/>
  <c r="I361" i="53"/>
  <c r="J361" i="53"/>
  <c r="K361" i="53"/>
  <c r="L361" i="53"/>
  <c r="M361" i="53"/>
  <c r="N361" i="53"/>
  <c r="O361" i="53"/>
  <c r="P361" i="53"/>
  <c r="Q361" i="53"/>
  <c r="B362" i="53"/>
  <c r="C362" i="53"/>
  <c r="D362" i="53"/>
  <c r="E362" i="53"/>
  <c r="F362" i="53"/>
  <c r="G362" i="53"/>
  <c r="H362" i="53"/>
  <c r="I362" i="53"/>
  <c r="J362" i="53"/>
  <c r="K362" i="53"/>
  <c r="L362" i="53"/>
  <c r="M362" i="53"/>
  <c r="N362" i="53"/>
  <c r="O362" i="53"/>
  <c r="P362" i="53"/>
  <c r="Q362" i="53"/>
  <c r="B363" i="53"/>
  <c r="C363" i="53"/>
  <c r="D363" i="53"/>
  <c r="E363" i="53"/>
  <c r="F363" i="53"/>
  <c r="G363" i="53"/>
  <c r="H363" i="53"/>
  <c r="I363" i="53"/>
  <c r="J363" i="53"/>
  <c r="K363" i="53"/>
  <c r="L363" i="53"/>
  <c r="M363" i="53"/>
  <c r="N363" i="53"/>
  <c r="O363" i="53"/>
  <c r="P363" i="53"/>
  <c r="Q363" i="53"/>
  <c r="B364" i="53"/>
  <c r="C364" i="53"/>
  <c r="D364" i="53"/>
  <c r="E364" i="53"/>
  <c r="F364" i="53"/>
  <c r="G364" i="53"/>
  <c r="H364" i="53"/>
  <c r="I364" i="53"/>
  <c r="J364" i="53"/>
  <c r="K364" i="53"/>
  <c r="L364" i="53"/>
  <c r="M364" i="53"/>
  <c r="N364" i="53"/>
  <c r="O364" i="53"/>
  <c r="P364" i="53"/>
  <c r="Q364" i="53"/>
  <c r="B365" i="53"/>
  <c r="C365" i="53"/>
  <c r="D365" i="53"/>
  <c r="E365" i="53"/>
  <c r="F365" i="53"/>
  <c r="G365" i="53"/>
  <c r="H365" i="53"/>
  <c r="I365" i="53"/>
  <c r="J365" i="53"/>
  <c r="K365" i="53"/>
  <c r="L365" i="53"/>
  <c r="M365" i="53"/>
  <c r="N365" i="53"/>
  <c r="O365" i="53"/>
  <c r="P365" i="53"/>
  <c r="Q365" i="53"/>
  <c r="B366" i="53"/>
  <c r="C366" i="53"/>
  <c r="D366" i="53"/>
  <c r="E366" i="53"/>
  <c r="F366" i="53"/>
  <c r="G366" i="53"/>
  <c r="H366" i="53"/>
  <c r="I366" i="53"/>
  <c r="J366" i="53"/>
  <c r="K366" i="53"/>
  <c r="L366" i="53"/>
  <c r="M366" i="53"/>
  <c r="N366" i="53"/>
  <c r="O366" i="53"/>
  <c r="P366" i="53"/>
  <c r="Q366" i="53"/>
  <c r="B367" i="53"/>
  <c r="C367" i="53"/>
  <c r="D367" i="53"/>
  <c r="E367" i="53"/>
  <c r="F367" i="53"/>
  <c r="G367" i="53"/>
  <c r="H367" i="53"/>
  <c r="I367" i="53"/>
  <c r="J367" i="53"/>
  <c r="K367" i="53"/>
  <c r="L367" i="53"/>
  <c r="M367" i="53"/>
  <c r="N367" i="53"/>
  <c r="O367" i="53"/>
  <c r="P367" i="53"/>
  <c r="Q367" i="53"/>
  <c r="B368" i="53"/>
  <c r="C368" i="53"/>
  <c r="D368" i="53"/>
  <c r="E368" i="53"/>
  <c r="F368" i="53"/>
  <c r="G368" i="53"/>
  <c r="H368" i="53"/>
  <c r="I368" i="53"/>
  <c r="J368" i="53"/>
  <c r="K368" i="53"/>
  <c r="L368" i="53"/>
  <c r="M368" i="53"/>
  <c r="N368" i="53"/>
  <c r="O368" i="53"/>
  <c r="P368" i="53"/>
  <c r="Q368" i="53"/>
  <c r="B369" i="53"/>
  <c r="C369" i="53"/>
  <c r="D369" i="53"/>
  <c r="E369" i="53"/>
  <c r="F369" i="53"/>
  <c r="G369" i="53"/>
  <c r="H369" i="53"/>
  <c r="I369" i="53"/>
  <c r="J369" i="53"/>
  <c r="K369" i="53"/>
  <c r="L369" i="53"/>
  <c r="M369" i="53"/>
  <c r="N369" i="53"/>
  <c r="O369" i="53"/>
  <c r="P369" i="53"/>
  <c r="Q369" i="53"/>
  <c r="B370" i="53"/>
  <c r="C370" i="53"/>
  <c r="D370" i="53"/>
  <c r="E370" i="53"/>
  <c r="F370" i="53"/>
  <c r="G370" i="53"/>
  <c r="H370" i="53"/>
  <c r="I370" i="53"/>
  <c r="J370" i="53"/>
  <c r="K370" i="53"/>
  <c r="L370" i="53"/>
  <c r="M370" i="53"/>
  <c r="N370" i="53"/>
  <c r="O370" i="53"/>
  <c r="P370" i="53"/>
  <c r="Q370" i="53"/>
  <c r="B371" i="53"/>
  <c r="C371" i="53"/>
  <c r="D371" i="53"/>
  <c r="E371" i="53"/>
  <c r="F371" i="53"/>
  <c r="G371" i="53"/>
  <c r="H371" i="53"/>
  <c r="I371" i="53"/>
  <c r="J371" i="53"/>
  <c r="K371" i="53"/>
  <c r="L371" i="53"/>
  <c r="M371" i="53"/>
  <c r="N371" i="53"/>
  <c r="O371" i="53"/>
  <c r="P371" i="53"/>
  <c r="Q371" i="53"/>
  <c r="B372" i="53"/>
  <c r="C372" i="53"/>
  <c r="D372" i="53"/>
  <c r="E372" i="53"/>
  <c r="F372" i="53"/>
  <c r="G372" i="53"/>
  <c r="H372" i="53"/>
  <c r="I372" i="53"/>
  <c r="J372" i="53"/>
  <c r="K372" i="53"/>
  <c r="L372" i="53"/>
  <c r="M372" i="53"/>
  <c r="N372" i="53"/>
  <c r="O372" i="53"/>
  <c r="P372" i="53"/>
  <c r="Q372" i="53"/>
  <c r="B373" i="53"/>
  <c r="C373" i="53"/>
  <c r="D373" i="53"/>
  <c r="E373" i="53"/>
  <c r="F373" i="53"/>
  <c r="G373" i="53"/>
  <c r="H373" i="53"/>
  <c r="I373" i="53"/>
  <c r="J373" i="53"/>
  <c r="K373" i="53"/>
  <c r="L373" i="53"/>
  <c r="M373" i="53"/>
  <c r="N373" i="53"/>
  <c r="O373" i="53"/>
  <c r="P373" i="53"/>
  <c r="Q373" i="53"/>
  <c r="B374" i="53"/>
  <c r="C374" i="53"/>
  <c r="D374" i="53"/>
  <c r="E374" i="53"/>
  <c r="F374" i="53"/>
  <c r="G374" i="53"/>
  <c r="H374" i="53"/>
  <c r="I374" i="53"/>
  <c r="J374" i="53"/>
  <c r="K374" i="53"/>
  <c r="L374" i="53"/>
  <c r="M374" i="53"/>
  <c r="N374" i="53"/>
  <c r="O374" i="53"/>
  <c r="P374" i="53"/>
  <c r="Q374" i="53"/>
  <c r="B375" i="53"/>
  <c r="C375" i="53"/>
  <c r="D375" i="53"/>
  <c r="E375" i="53"/>
  <c r="F375" i="53"/>
  <c r="G375" i="53"/>
  <c r="H375" i="53"/>
  <c r="I375" i="53"/>
  <c r="J375" i="53"/>
  <c r="K375" i="53"/>
  <c r="L375" i="53"/>
  <c r="M375" i="53"/>
  <c r="N375" i="53"/>
  <c r="O375" i="53"/>
  <c r="P375" i="53"/>
  <c r="Q375" i="53"/>
  <c r="B376" i="53"/>
  <c r="C376" i="53"/>
  <c r="D376" i="53"/>
  <c r="E376" i="53"/>
  <c r="F376" i="53"/>
  <c r="G376" i="53"/>
  <c r="H376" i="53"/>
  <c r="I376" i="53"/>
  <c r="J376" i="53"/>
  <c r="K376" i="53"/>
  <c r="L376" i="53"/>
  <c r="M376" i="53"/>
  <c r="N376" i="53"/>
  <c r="O376" i="53"/>
  <c r="P376" i="53"/>
  <c r="Q376" i="53"/>
  <c r="B377" i="53"/>
  <c r="C377" i="53"/>
  <c r="D377" i="53"/>
  <c r="E377" i="53"/>
  <c r="F377" i="53"/>
  <c r="G377" i="53"/>
  <c r="H377" i="53"/>
  <c r="I377" i="53"/>
  <c r="J377" i="53"/>
  <c r="K377" i="53"/>
  <c r="L377" i="53"/>
  <c r="M377" i="53"/>
  <c r="N377" i="53"/>
  <c r="O377" i="53"/>
  <c r="P377" i="53"/>
  <c r="Q377" i="53"/>
  <c r="B378" i="53"/>
  <c r="C378" i="53"/>
  <c r="D378" i="53"/>
  <c r="E378" i="53"/>
  <c r="F378" i="53"/>
  <c r="G378" i="53"/>
  <c r="H378" i="53"/>
  <c r="I378" i="53"/>
  <c r="J378" i="53"/>
  <c r="K378" i="53"/>
  <c r="L378" i="53"/>
  <c r="M378" i="53"/>
  <c r="N378" i="53"/>
  <c r="O378" i="53"/>
  <c r="P378" i="53"/>
  <c r="Q378" i="53"/>
  <c r="B379" i="53"/>
  <c r="C379" i="53"/>
  <c r="D379" i="53"/>
  <c r="E379" i="53"/>
  <c r="F379" i="53"/>
  <c r="G379" i="53"/>
  <c r="H379" i="53"/>
  <c r="I379" i="53"/>
  <c r="J379" i="53"/>
  <c r="K379" i="53"/>
  <c r="L379" i="53"/>
  <c r="M379" i="53"/>
  <c r="N379" i="53"/>
  <c r="O379" i="53"/>
  <c r="P379" i="53"/>
  <c r="Q379" i="53"/>
  <c r="B380" i="53"/>
  <c r="C380" i="53"/>
  <c r="D380" i="53"/>
  <c r="E380" i="53"/>
  <c r="F380" i="53"/>
  <c r="G380" i="53"/>
  <c r="H380" i="53"/>
  <c r="I380" i="53"/>
  <c r="J380" i="53"/>
  <c r="K380" i="53"/>
  <c r="L380" i="53"/>
  <c r="M380" i="53"/>
  <c r="N380" i="53"/>
  <c r="O380" i="53"/>
  <c r="P380" i="53"/>
  <c r="Q380" i="53"/>
  <c r="B381" i="53"/>
  <c r="C381" i="53"/>
  <c r="D381" i="53"/>
  <c r="E381" i="53"/>
  <c r="F381" i="53"/>
  <c r="G381" i="53"/>
  <c r="H381" i="53"/>
  <c r="I381" i="53"/>
  <c r="J381" i="53"/>
  <c r="K381" i="53"/>
  <c r="L381" i="53"/>
  <c r="M381" i="53"/>
  <c r="N381" i="53"/>
  <c r="O381" i="53"/>
  <c r="P381" i="53"/>
  <c r="Q381" i="53"/>
  <c r="B382" i="53"/>
  <c r="C382" i="53"/>
  <c r="D382" i="53"/>
  <c r="E382" i="53"/>
  <c r="F382" i="53"/>
  <c r="G382" i="53"/>
  <c r="H382" i="53"/>
  <c r="I382" i="53"/>
  <c r="J382" i="53"/>
  <c r="K382" i="53"/>
  <c r="L382" i="53"/>
  <c r="M382" i="53"/>
  <c r="N382" i="53"/>
  <c r="O382" i="53"/>
  <c r="P382" i="53"/>
  <c r="Q382" i="53"/>
  <c r="B383" i="53"/>
  <c r="C383" i="53"/>
  <c r="D383" i="53"/>
  <c r="E383" i="53"/>
  <c r="F383" i="53"/>
  <c r="G383" i="53"/>
  <c r="H383" i="53"/>
  <c r="I383" i="53"/>
  <c r="J383" i="53"/>
  <c r="K383" i="53"/>
  <c r="L383" i="53"/>
  <c r="M383" i="53"/>
  <c r="N383" i="53"/>
  <c r="O383" i="53"/>
  <c r="P383" i="53"/>
  <c r="Q383" i="53"/>
  <c r="B384" i="53"/>
  <c r="C384" i="53"/>
  <c r="D384" i="53"/>
  <c r="E384" i="53"/>
  <c r="F384" i="53"/>
  <c r="G384" i="53"/>
  <c r="H384" i="53"/>
  <c r="I384" i="53"/>
  <c r="J384" i="53"/>
  <c r="K384" i="53"/>
  <c r="L384" i="53"/>
  <c r="M384" i="53"/>
  <c r="N384" i="53"/>
  <c r="O384" i="53"/>
  <c r="P384" i="53"/>
  <c r="Q384" i="53"/>
  <c r="B385" i="53"/>
  <c r="C385" i="53"/>
  <c r="D385" i="53"/>
  <c r="E385" i="53"/>
  <c r="F385" i="53"/>
  <c r="G385" i="53"/>
  <c r="H385" i="53"/>
  <c r="I385" i="53"/>
  <c r="J385" i="53"/>
  <c r="K385" i="53"/>
  <c r="L385" i="53"/>
  <c r="M385" i="53"/>
  <c r="N385" i="53"/>
  <c r="O385" i="53"/>
  <c r="P385" i="53"/>
  <c r="Q385" i="53"/>
  <c r="B386" i="53"/>
  <c r="C386" i="53"/>
  <c r="D386" i="53"/>
  <c r="E386" i="53"/>
  <c r="F386" i="53"/>
  <c r="G386" i="53"/>
  <c r="H386" i="53"/>
  <c r="I386" i="53"/>
  <c r="J386" i="53"/>
  <c r="K386" i="53"/>
  <c r="L386" i="53"/>
  <c r="M386" i="53"/>
  <c r="N386" i="53"/>
  <c r="O386" i="53"/>
  <c r="P386" i="53"/>
  <c r="Q386" i="53"/>
  <c r="B387" i="53"/>
  <c r="C387" i="53"/>
  <c r="D387" i="53"/>
  <c r="E387" i="53"/>
  <c r="F387" i="53"/>
  <c r="G387" i="53"/>
  <c r="H387" i="53"/>
  <c r="I387" i="53"/>
  <c r="J387" i="53"/>
  <c r="K387" i="53"/>
  <c r="L387" i="53"/>
  <c r="M387" i="53"/>
  <c r="N387" i="53"/>
  <c r="O387" i="53"/>
  <c r="P387" i="53"/>
  <c r="Q387" i="53"/>
  <c r="B388" i="53"/>
  <c r="C388" i="53"/>
  <c r="D388" i="53"/>
  <c r="E388" i="53"/>
  <c r="F388" i="53"/>
  <c r="G388" i="53"/>
  <c r="H388" i="53"/>
  <c r="I388" i="53"/>
  <c r="J388" i="53"/>
  <c r="K388" i="53"/>
  <c r="L388" i="53"/>
  <c r="M388" i="53"/>
  <c r="N388" i="53"/>
  <c r="O388" i="53"/>
  <c r="P388" i="53"/>
  <c r="Q388" i="53"/>
  <c r="B389" i="53"/>
  <c r="C389" i="53"/>
  <c r="D389" i="53"/>
  <c r="E389" i="53"/>
  <c r="F389" i="53"/>
  <c r="G389" i="53"/>
  <c r="H389" i="53"/>
  <c r="I389" i="53"/>
  <c r="J389" i="53"/>
  <c r="K389" i="53"/>
  <c r="L389" i="53"/>
  <c r="M389" i="53"/>
  <c r="N389" i="53"/>
  <c r="O389" i="53"/>
  <c r="P389" i="53"/>
  <c r="Q389" i="53"/>
  <c r="B390" i="53"/>
  <c r="C390" i="53"/>
  <c r="D390" i="53"/>
  <c r="E390" i="53"/>
  <c r="F390" i="53"/>
  <c r="G390" i="53"/>
  <c r="H390" i="53"/>
  <c r="I390" i="53"/>
  <c r="J390" i="53"/>
  <c r="K390" i="53"/>
  <c r="L390" i="53"/>
  <c r="M390" i="53"/>
  <c r="N390" i="53"/>
  <c r="O390" i="53"/>
  <c r="P390" i="53"/>
  <c r="Q390" i="53"/>
  <c r="B391" i="53"/>
  <c r="C391" i="53"/>
  <c r="D391" i="53"/>
  <c r="E391" i="53"/>
  <c r="F391" i="53"/>
  <c r="G391" i="53"/>
  <c r="H391" i="53"/>
  <c r="I391" i="53"/>
  <c r="J391" i="53"/>
  <c r="K391" i="53"/>
  <c r="L391" i="53"/>
  <c r="M391" i="53"/>
  <c r="N391" i="53"/>
  <c r="O391" i="53"/>
  <c r="P391" i="53"/>
  <c r="Q391" i="53"/>
  <c r="B392" i="53"/>
  <c r="C392" i="53"/>
  <c r="D392" i="53"/>
  <c r="E392" i="53"/>
  <c r="F392" i="53"/>
  <c r="G392" i="53"/>
  <c r="H392" i="53"/>
  <c r="I392" i="53"/>
  <c r="J392" i="53"/>
  <c r="K392" i="53"/>
  <c r="L392" i="53"/>
  <c r="M392" i="53"/>
  <c r="N392" i="53"/>
  <c r="O392" i="53"/>
  <c r="P392" i="53"/>
  <c r="Q392" i="53"/>
  <c r="B393" i="53"/>
  <c r="C393" i="53"/>
  <c r="D393" i="53"/>
  <c r="E393" i="53"/>
  <c r="F393" i="53"/>
  <c r="G393" i="53"/>
  <c r="H393" i="53"/>
  <c r="I393" i="53"/>
  <c r="J393" i="53"/>
  <c r="K393" i="53"/>
  <c r="L393" i="53"/>
  <c r="M393" i="53"/>
  <c r="N393" i="53"/>
  <c r="O393" i="53"/>
  <c r="P393" i="53"/>
  <c r="Q393" i="53"/>
  <c r="B394" i="53"/>
  <c r="C394" i="53"/>
  <c r="D394" i="53"/>
  <c r="E394" i="53"/>
  <c r="F394" i="53"/>
  <c r="G394" i="53"/>
  <c r="H394" i="53"/>
  <c r="I394" i="53"/>
  <c r="J394" i="53"/>
  <c r="K394" i="53"/>
  <c r="L394" i="53"/>
  <c r="M394" i="53"/>
  <c r="N394" i="53"/>
  <c r="O394" i="53"/>
  <c r="P394" i="53"/>
  <c r="Q394" i="53"/>
  <c r="B395" i="53"/>
  <c r="C395" i="53"/>
  <c r="D395" i="53"/>
  <c r="E395" i="53"/>
  <c r="F395" i="53"/>
  <c r="G395" i="53"/>
  <c r="H395" i="53"/>
  <c r="I395" i="53"/>
  <c r="J395" i="53"/>
  <c r="K395" i="53"/>
  <c r="L395" i="53"/>
  <c r="M395" i="53"/>
  <c r="N395" i="53"/>
  <c r="O395" i="53"/>
  <c r="P395" i="53"/>
  <c r="Q395" i="53"/>
  <c r="B396" i="53"/>
  <c r="C396" i="53"/>
  <c r="D396" i="53"/>
  <c r="E396" i="53"/>
  <c r="F396" i="53"/>
  <c r="G396" i="53"/>
  <c r="H396" i="53"/>
  <c r="I396" i="53"/>
  <c r="J396" i="53"/>
  <c r="K396" i="53"/>
  <c r="L396" i="53"/>
  <c r="M396" i="53"/>
  <c r="N396" i="53"/>
  <c r="O396" i="53"/>
  <c r="P396" i="53"/>
  <c r="Q396" i="53"/>
  <c r="B397" i="53"/>
  <c r="C397" i="53"/>
  <c r="D397" i="53"/>
  <c r="E397" i="53"/>
  <c r="F397" i="53"/>
  <c r="G397" i="53"/>
  <c r="H397" i="53"/>
  <c r="I397" i="53"/>
  <c r="J397" i="53"/>
  <c r="K397" i="53"/>
  <c r="L397" i="53"/>
  <c r="M397" i="53"/>
  <c r="N397" i="53"/>
  <c r="O397" i="53"/>
  <c r="P397" i="53"/>
  <c r="Q397" i="53"/>
  <c r="B398" i="53"/>
  <c r="C398" i="53"/>
  <c r="D398" i="53"/>
  <c r="E398" i="53"/>
  <c r="F398" i="53"/>
  <c r="G398" i="53"/>
  <c r="H398" i="53"/>
  <c r="I398" i="53"/>
  <c r="J398" i="53"/>
  <c r="K398" i="53"/>
  <c r="L398" i="53"/>
  <c r="M398" i="53"/>
  <c r="N398" i="53"/>
  <c r="O398" i="53"/>
  <c r="P398" i="53"/>
  <c r="Q398" i="53"/>
  <c r="B399" i="53"/>
  <c r="C399" i="53"/>
  <c r="D399" i="53"/>
  <c r="E399" i="53"/>
  <c r="F399" i="53"/>
  <c r="G399" i="53"/>
  <c r="H399" i="53"/>
  <c r="I399" i="53"/>
  <c r="J399" i="53"/>
  <c r="K399" i="53"/>
  <c r="L399" i="53"/>
  <c r="M399" i="53"/>
  <c r="N399" i="53"/>
  <c r="O399" i="53"/>
  <c r="P399" i="53"/>
  <c r="Q399" i="53"/>
  <c r="B400" i="53"/>
  <c r="C400" i="53"/>
  <c r="D400" i="53"/>
  <c r="E400" i="53"/>
  <c r="F400" i="53"/>
  <c r="G400" i="53"/>
  <c r="H400" i="53"/>
  <c r="I400" i="53"/>
  <c r="J400" i="53"/>
  <c r="K400" i="53"/>
  <c r="L400" i="53"/>
  <c r="M400" i="53"/>
  <c r="N400" i="53"/>
  <c r="O400" i="53"/>
  <c r="P400" i="53"/>
  <c r="Q400" i="53"/>
  <c r="B401" i="53"/>
  <c r="C401" i="53"/>
  <c r="D401" i="53"/>
  <c r="E401" i="53"/>
  <c r="F401" i="53"/>
  <c r="G401" i="53"/>
  <c r="H401" i="53"/>
  <c r="I401" i="53"/>
  <c r="J401" i="53"/>
  <c r="K401" i="53"/>
  <c r="L401" i="53"/>
  <c r="M401" i="53"/>
  <c r="N401" i="53"/>
  <c r="O401" i="53"/>
  <c r="P401" i="53"/>
  <c r="Q401" i="53"/>
  <c r="B402" i="53"/>
  <c r="C402" i="53"/>
  <c r="D402" i="53"/>
  <c r="E402" i="53"/>
  <c r="F402" i="53"/>
  <c r="G402" i="53"/>
  <c r="H402" i="53"/>
  <c r="I402" i="53"/>
  <c r="J402" i="53"/>
  <c r="K402" i="53"/>
  <c r="L402" i="53"/>
  <c r="M402" i="53"/>
  <c r="N402" i="53"/>
  <c r="O402" i="53"/>
  <c r="P402" i="53"/>
  <c r="Q402" i="53"/>
  <c r="B403" i="53"/>
  <c r="C403" i="53"/>
  <c r="D403" i="53"/>
  <c r="E403" i="53"/>
  <c r="F403" i="53"/>
  <c r="G403" i="53"/>
  <c r="H403" i="53"/>
  <c r="I403" i="53"/>
  <c r="J403" i="53"/>
  <c r="K403" i="53"/>
  <c r="L403" i="53"/>
  <c r="M403" i="53"/>
  <c r="N403" i="53"/>
  <c r="O403" i="53"/>
  <c r="P403" i="53"/>
  <c r="Q403" i="53"/>
  <c r="B404" i="53"/>
  <c r="C404" i="53"/>
  <c r="D404" i="53"/>
  <c r="E404" i="53"/>
  <c r="F404" i="53"/>
  <c r="G404" i="53"/>
  <c r="H404" i="53"/>
  <c r="I404" i="53"/>
  <c r="J404" i="53"/>
  <c r="K404" i="53"/>
  <c r="L404" i="53"/>
  <c r="M404" i="53"/>
  <c r="N404" i="53"/>
  <c r="O404" i="53"/>
  <c r="P404" i="53"/>
  <c r="Q404" i="53"/>
  <c r="B405" i="53"/>
  <c r="C405" i="53"/>
  <c r="D405" i="53"/>
  <c r="E405" i="53"/>
  <c r="F405" i="53"/>
  <c r="G405" i="53"/>
  <c r="H405" i="53"/>
  <c r="I405" i="53"/>
  <c r="J405" i="53"/>
  <c r="K405" i="53"/>
  <c r="L405" i="53"/>
  <c r="M405" i="53"/>
  <c r="N405" i="53"/>
  <c r="O405" i="53"/>
  <c r="P405" i="53"/>
  <c r="Q405" i="53"/>
  <c r="B406" i="53"/>
  <c r="C406" i="53"/>
  <c r="D406" i="53"/>
  <c r="E406" i="53"/>
  <c r="F406" i="53"/>
  <c r="G406" i="53"/>
  <c r="H406" i="53"/>
  <c r="I406" i="53"/>
  <c r="J406" i="53"/>
  <c r="K406" i="53"/>
  <c r="L406" i="53"/>
  <c r="M406" i="53"/>
  <c r="N406" i="53"/>
  <c r="O406" i="53"/>
  <c r="P406" i="53"/>
  <c r="Q406" i="53"/>
  <c r="B407" i="53"/>
  <c r="C407" i="53"/>
  <c r="D407" i="53"/>
  <c r="E407" i="53"/>
  <c r="F407" i="53"/>
  <c r="G407" i="53"/>
  <c r="H407" i="53"/>
  <c r="I407" i="53"/>
  <c r="J407" i="53"/>
  <c r="K407" i="53"/>
  <c r="L407" i="53"/>
  <c r="M407" i="53"/>
  <c r="N407" i="53"/>
  <c r="O407" i="53"/>
  <c r="P407" i="53"/>
  <c r="Q407" i="53"/>
  <c r="B408" i="53"/>
  <c r="C408" i="53"/>
  <c r="D408" i="53"/>
  <c r="E408" i="53"/>
  <c r="F408" i="53"/>
  <c r="G408" i="53"/>
  <c r="H408" i="53"/>
  <c r="I408" i="53"/>
  <c r="J408" i="53"/>
  <c r="K408" i="53"/>
  <c r="L408" i="53"/>
  <c r="M408" i="53"/>
  <c r="N408" i="53"/>
  <c r="O408" i="53"/>
  <c r="P408" i="53"/>
  <c r="Q408" i="53"/>
  <c r="B409" i="53"/>
  <c r="C409" i="53"/>
  <c r="D409" i="53"/>
  <c r="E409" i="53"/>
  <c r="F409" i="53"/>
  <c r="G409" i="53"/>
  <c r="H409" i="53"/>
  <c r="I409" i="53"/>
  <c r="J409" i="53"/>
  <c r="K409" i="53"/>
  <c r="L409" i="53"/>
  <c r="M409" i="53"/>
  <c r="N409" i="53"/>
  <c r="O409" i="53"/>
  <c r="P409" i="53"/>
  <c r="Q409" i="53"/>
  <c r="B410" i="53"/>
  <c r="C410" i="53"/>
  <c r="D410" i="53"/>
  <c r="E410" i="53"/>
  <c r="F410" i="53"/>
  <c r="G410" i="53"/>
  <c r="H410" i="53"/>
  <c r="I410" i="53"/>
  <c r="J410" i="53"/>
  <c r="K410" i="53"/>
  <c r="L410" i="53"/>
  <c r="M410" i="53"/>
  <c r="N410" i="53"/>
  <c r="O410" i="53"/>
  <c r="P410" i="53"/>
  <c r="Q410" i="53"/>
  <c r="B411" i="53"/>
  <c r="C411" i="53"/>
  <c r="D411" i="53"/>
  <c r="E411" i="53"/>
  <c r="F411" i="53"/>
  <c r="G411" i="53"/>
  <c r="H411" i="53"/>
  <c r="I411" i="53"/>
  <c r="J411" i="53"/>
  <c r="K411" i="53"/>
  <c r="L411" i="53"/>
  <c r="M411" i="53"/>
  <c r="N411" i="53"/>
  <c r="O411" i="53"/>
  <c r="P411" i="53"/>
  <c r="Q411" i="53"/>
  <c r="B412" i="53"/>
  <c r="C412" i="53"/>
  <c r="D412" i="53"/>
  <c r="E412" i="53"/>
  <c r="F412" i="53"/>
  <c r="G412" i="53"/>
  <c r="H412" i="53"/>
  <c r="I412" i="53"/>
  <c r="J412" i="53"/>
  <c r="K412" i="53"/>
  <c r="L412" i="53"/>
  <c r="M412" i="53"/>
  <c r="N412" i="53"/>
  <c r="O412" i="53"/>
  <c r="P412" i="53"/>
  <c r="Q412" i="53"/>
  <c r="B413" i="53"/>
  <c r="C413" i="53"/>
  <c r="D413" i="53"/>
  <c r="E413" i="53"/>
  <c r="F413" i="53"/>
  <c r="G413" i="53"/>
  <c r="H413" i="53"/>
  <c r="I413" i="53"/>
  <c r="J413" i="53"/>
  <c r="K413" i="53"/>
  <c r="L413" i="53"/>
  <c r="M413" i="53"/>
  <c r="N413" i="53"/>
  <c r="O413" i="53"/>
  <c r="P413" i="53"/>
  <c r="Q413" i="53"/>
  <c r="B414" i="53"/>
  <c r="C414" i="53"/>
  <c r="D414" i="53"/>
  <c r="E414" i="53"/>
  <c r="F414" i="53"/>
  <c r="G414" i="53"/>
  <c r="H414" i="53"/>
  <c r="I414" i="53"/>
  <c r="J414" i="53"/>
  <c r="K414" i="53"/>
  <c r="L414" i="53"/>
  <c r="M414" i="53"/>
  <c r="N414" i="53"/>
  <c r="O414" i="53"/>
  <c r="P414" i="53"/>
  <c r="Q414" i="53"/>
  <c r="B415" i="53"/>
  <c r="C415" i="53"/>
  <c r="D415" i="53"/>
  <c r="E415" i="53"/>
  <c r="F415" i="53"/>
  <c r="G415" i="53"/>
  <c r="H415" i="53"/>
  <c r="I415" i="53"/>
  <c r="J415" i="53"/>
  <c r="K415" i="53"/>
  <c r="L415" i="53"/>
  <c r="M415" i="53"/>
  <c r="N415" i="53"/>
  <c r="O415" i="53"/>
  <c r="P415" i="53"/>
  <c r="Q415" i="53"/>
  <c r="B416" i="53"/>
  <c r="C416" i="53"/>
  <c r="D416" i="53"/>
  <c r="E416" i="53"/>
  <c r="F416" i="53"/>
  <c r="G416" i="53"/>
  <c r="H416" i="53"/>
  <c r="I416" i="53"/>
  <c r="J416" i="53"/>
  <c r="K416" i="53"/>
  <c r="L416" i="53"/>
  <c r="M416" i="53"/>
  <c r="N416" i="53"/>
  <c r="O416" i="53"/>
  <c r="P416" i="53"/>
  <c r="Q416" i="53"/>
  <c r="B417" i="53"/>
  <c r="C417" i="53"/>
  <c r="D417" i="53"/>
  <c r="E417" i="53"/>
  <c r="F417" i="53"/>
  <c r="G417" i="53"/>
  <c r="H417" i="53"/>
  <c r="I417" i="53"/>
  <c r="J417" i="53"/>
  <c r="K417" i="53"/>
  <c r="L417" i="53"/>
  <c r="M417" i="53"/>
  <c r="N417" i="53"/>
  <c r="O417" i="53"/>
  <c r="P417" i="53"/>
  <c r="Q417" i="53"/>
  <c r="B418" i="53"/>
  <c r="C418" i="53"/>
  <c r="D418" i="53"/>
  <c r="E418" i="53"/>
  <c r="F418" i="53"/>
  <c r="G418" i="53"/>
  <c r="H418" i="53"/>
  <c r="I418" i="53"/>
  <c r="J418" i="53"/>
  <c r="K418" i="53"/>
  <c r="L418" i="53"/>
  <c r="M418" i="53"/>
  <c r="N418" i="53"/>
  <c r="O418" i="53"/>
  <c r="P418" i="53"/>
  <c r="Q418" i="53"/>
  <c r="B419" i="53"/>
  <c r="C419" i="53"/>
  <c r="D419" i="53"/>
  <c r="E419" i="53"/>
  <c r="F419" i="53"/>
  <c r="G419" i="53"/>
  <c r="H419" i="53"/>
  <c r="I419" i="53"/>
  <c r="J419" i="53"/>
  <c r="K419" i="53"/>
  <c r="L419" i="53"/>
  <c r="M419" i="53"/>
  <c r="N419" i="53"/>
  <c r="O419" i="53"/>
  <c r="P419" i="53"/>
  <c r="Q419" i="53"/>
  <c r="B420" i="53"/>
  <c r="C420" i="53"/>
  <c r="D420" i="53"/>
  <c r="E420" i="53"/>
  <c r="F420" i="53"/>
  <c r="G420" i="53"/>
  <c r="H420" i="53"/>
  <c r="I420" i="53"/>
  <c r="J420" i="53"/>
  <c r="K420" i="53"/>
  <c r="L420" i="53"/>
  <c r="M420" i="53"/>
  <c r="N420" i="53"/>
  <c r="O420" i="53"/>
  <c r="P420" i="53"/>
  <c r="Q420" i="53"/>
  <c r="B421" i="53"/>
  <c r="C421" i="53"/>
  <c r="D421" i="53"/>
  <c r="E421" i="53"/>
  <c r="F421" i="53"/>
  <c r="G421" i="53"/>
  <c r="H421" i="53"/>
  <c r="I421" i="53"/>
  <c r="J421" i="53"/>
  <c r="K421" i="53"/>
  <c r="L421" i="53"/>
  <c r="M421" i="53"/>
  <c r="N421" i="53"/>
  <c r="O421" i="53"/>
  <c r="P421" i="53"/>
  <c r="Q421" i="53"/>
  <c r="B422" i="53"/>
  <c r="C422" i="53"/>
  <c r="D422" i="53"/>
  <c r="E422" i="53"/>
  <c r="F422" i="53"/>
  <c r="G422" i="53"/>
  <c r="H422" i="53"/>
  <c r="I422" i="53"/>
  <c r="J422" i="53"/>
  <c r="K422" i="53"/>
  <c r="L422" i="53"/>
  <c r="M422" i="53"/>
  <c r="N422" i="53"/>
  <c r="O422" i="53"/>
  <c r="P422" i="53"/>
  <c r="Q422" i="53"/>
  <c r="B423" i="53"/>
  <c r="C423" i="53"/>
  <c r="D423" i="53"/>
  <c r="E423" i="53"/>
  <c r="F423" i="53"/>
  <c r="G423" i="53"/>
  <c r="H423" i="53"/>
  <c r="I423" i="53"/>
  <c r="J423" i="53"/>
  <c r="K423" i="53"/>
  <c r="L423" i="53"/>
  <c r="M423" i="53"/>
  <c r="N423" i="53"/>
  <c r="O423" i="53"/>
  <c r="P423" i="53"/>
  <c r="Q423" i="53"/>
  <c r="B424" i="53"/>
  <c r="C424" i="53"/>
  <c r="D424" i="53"/>
  <c r="E424" i="53"/>
  <c r="F424" i="53"/>
  <c r="G424" i="53"/>
  <c r="H424" i="53"/>
  <c r="I424" i="53"/>
  <c r="J424" i="53"/>
  <c r="K424" i="53"/>
  <c r="L424" i="53"/>
  <c r="M424" i="53"/>
  <c r="N424" i="53"/>
  <c r="O424" i="53"/>
  <c r="P424" i="53"/>
  <c r="Q424" i="53"/>
  <c r="B425" i="53"/>
  <c r="C425" i="53"/>
  <c r="D425" i="53"/>
  <c r="E425" i="53"/>
  <c r="F425" i="53"/>
  <c r="G425" i="53"/>
  <c r="H425" i="53"/>
  <c r="I425" i="53"/>
  <c r="J425" i="53"/>
  <c r="K425" i="53"/>
  <c r="L425" i="53"/>
  <c r="M425" i="53"/>
  <c r="N425" i="53"/>
  <c r="O425" i="53"/>
  <c r="P425" i="53"/>
  <c r="Q425" i="53"/>
  <c r="B426" i="53"/>
  <c r="C426" i="53"/>
  <c r="D426" i="53"/>
  <c r="E426" i="53"/>
  <c r="F426" i="53"/>
  <c r="G426" i="53"/>
  <c r="H426" i="53"/>
  <c r="I426" i="53"/>
  <c r="J426" i="53"/>
  <c r="K426" i="53"/>
  <c r="L426" i="53"/>
  <c r="M426" i="53"/>
  <c r="N426" i="53"/>
  <c r="O426" i="53"/>
  <c r="P426" i="53"/>
  <c r="Q426" i="53"/>
  <c r="B427" i="53"/>
  <c r="C427" i="53"/>
  <c r="D427" i="53"/>
  <c r="E427" i="53"/>
  <c r="F427" i="53"/>
  <c r="G427" i="53"/>
  <c r="H427" i="53"/>
  <c r="I427" i="53"/>
  <c r="J427" i="53"/>
  <c r="K427" i="53"/>
  <c r="L427" i="53"/>
  <c r="M427" i="53"/>
  <c r="N427" i="53"/>
  <c r="O427" i="53"/>
  <c r="P427" i="53"/>
  <c r="Q427" i="53"/>
  <c r="B428" i="53"/>
  <c r="C428" i="53"/>
  <c r="D428" i="53"/>
  <c r="E428" i="53"/>
  <c r="F428" i="53"/>
  <c r="G428" i="53"/>
  <c r="H428" i="53"/>
  <c r="I428" i="53"/>
  <c r="J428" i="53"/>
  <c r="K428" i="53"/>
  <c r="L428" i="53"/>
  <c r="M428" i="53"/>
  <c r="N428" i="53"/>
  <c r="O428" i="53"/>
  <c r="P428" i="53"/>
  <c r="Q428" i="53"/>
  <c r="B429" i="53"/>
  <c r="C429" i="53"/>
  <c r="D429" i="53"/>
  <c r="E429" i="53"/>
  <c r="F429" i="53"/>
  <c r="G429" i="53"/>
  <c r="H429" i="53"/>
  <c r="I429" i="53"/>
  <c r="J429" i="53"/>
  <c r="K429" i="53"/>
  <c r="L429" i="53"/>
  <c r="M429" i="53"/>
  <c r="N429" i="53"/>
  <c r="O429" i="53"/>
  <c r="P429" i="53"/>
  <c r="Q429" i="53"/>
  <c r="B430" i="53"/>
  <c r="C430" i="53"/>
  <c r="D430" i="53"/>
  <c r="E430" i="53"/>
  <c r="F430" i="53"/>
  <c r="G430" i="53"/>
  <c r="H430" i="53"/>
  <c r="I430" i="53"/>
  <c r="J430" i="53"/>
  <c r="K430" i="53"/>
  <c r="L430" i="53"/>
  <c r="M430" i="53"/>
  <c r="N430" i="53"/>
  <c r="O430" i="53"/>
  <c r="P430" i="53"/>
  <c r="Q430" i="53"/>
  <c r="B431" i="53"/>
  <c r="C431" i="53"/>
  <c r="D431" i="53"/>
  <c r="E431" i="53"/>
  <c r="F431" i="53"/>
  <c r="G431" i="53"/>
  <c r="H431" i="53"/>
  <c r="I431" i="53"/>
  <c r="J431" i="53"/>
  <c r="K431" i="53"/>
  <c r="L431" i="53"/>
  <c r="M431" i="53"/>
  <c r="N431" i="53"/>
  <c r="O431" i="53"/>
  <c r="P431" i="53"/>
  <c r="Q431" i="53"/>
  <c r="B432" i="53"/>
  <c r="C432" i="53"/>
  <c r="D432" i="53"/>
  <c r="E432" i="53"/>
  <c r="F432" i="53"/>
  <c r="G432" i="53"/>
  <c r="H432" i="53"/>
  <c r="I432" i="53"/>
  <c r="J432" i="53"/>
  <c r="K432" i="53"/>
  <c r="L432" i="53"/>
  <c r="M432" i="53"/>
  <c r="N432" i="53"/>
  <c r="O432" i="53"/>
  <c r="P432" i="53"/>
  <c r="Q432" i="53"/>
  <c r="B433" i="53"/>
  <c r="C433" i="53"/>
  <c r="D433" i="53"/>
  <c r="E433" i="53"/>
  <c r="F433" i="53"/>
  <c r="G433" i="53"/>
  <c r="H433" i="53"/>
  <c r="I433" i="53"/>
  <c r="J433" i="53"/>
  <c r="K433" i="53"/>
  <c r="L433" i="53"/>
  <c r="M433" i="53"/>
  <c r="N433" i="53"/>
  <c r="O433" i="53"/>
  <c r="P433" i="53"/>
  <c r="Q433" i="53"/>
  <c r="B434" i="53"/>
  <c r="C434" i="53"/>
  <c r="D434" i="53"/>
  <c r="E434" i="53"/>
  <c r="F434" i="53"/>
  <c r="G434" i="53"/>
  <c r="H434" i="53"/>
  <c r="I434" i="53"/>
  <c r="J434" i="53"/>
  <c r="K434" i="53"/>
  <c r="L434" i="53"/>
  <c r="M434" i="53"/>
  <c r="N434" i="53"/>
  <c r="O434" i="53"/>
  <c r="P434" i="53"/>
  <c r="Q434" i="53"/>
  <c r="B435" i="53"/>
  <c r="C435" i="53"/>
  <c r="D435" i="53"/>
  <c r="E435" i="53"/>
  <c r="F435" i="53"/>
  <c r="G435" i="53"/>
  <c r="H435" i="53"/>
  <c r="I435" i="53"/>
  <c r="J435" i="53"/>
  <c r="K435" i="53"/>
  <c r="L435" i="53"/>
  <c r="M435" i="53"/>
  <c r="N435" i="53"/>
  <c r="O435" i="53"/>
  <c r="P435" i="53"/>
  <c r="Q435" i="53"/>
  <c r="B436" i="53"/>
  <c r="C436" i="53"/>
  <c r="D436" i="53"/>
  <c r="E436" i="53"/>
  <c r="F436" i="53"/>
  <c r="G436" i="53"/>
  <c r="H436" i="53"/>
  <c r="I436" i="53"/>
  <c r="J436" i="53"/>
  <c r="K436" i="53"/>
  <c r="L436" i="53"/>
  <c r="M436" i="53"/>
  <c r="N436" i="53"/>
  <c r="O436" i="53"/>
  <c r="P436" i="53"/>
  <c r="Q436" i="53"/>
  <c r="B437" i="53"/>
  <c r="C437" i="53"/>
  <c r="D437" i="53"/>
  <c r="E437" i="53"/>
  <c r="F437" i="53"/>
  <c r="G437" i="53"/>
  <c r="H437" i="53"/>
  <c r="I437" i="53"/>
  <c r="J437" i="53"/>
  <c r="K437" i="53"/>
  <c r="L437" i="53"/>
  <c r="M437" i="53"/>
  <c r="N437" i="53"/>
  <c r="O437" i="53"/>
  <c r="P437" i="53"/>
  <c r="Q437" i="53"/>
  <c r="B438" i="53"/>
  <c r="C438" i="53"/>
  <c r="D438" i="53"/>
  <c r="E438" i="53"/>
  <c r="F438" i="53"/>
  <c r="G438" i="53"/>
  <c r="H438" i="53"/>
  <c r="I438" i="53"/>
  <c r="J438" i="53"/>
  <c r="K438" i="53"/>
  <c r="L438" i="53"/>
  <c r="M438" i="53"/>
  <c r="N438" i="53"/>
  <c r="O438" i="53"/>
  <c r="P438" i="53"/>
  <c r="Q438" i="53"/>
  <c r="B439" i="53"/>
  <c r="C439" i="53"/>
  <c r="D439" i="53"/>
  <c r="E439" i="53"/>
  <c r="F439" i="53"/>
  <c r="G439" i="53"/>
  <c r="H439" i="53"/>
  <c r="I439" i="53"/>
  <c r="J439" i="53"/>
  <c r="K439" i="53"/>
  <c r="L439" i="53"/>
  <c r="M439" i="53"/>
  <c r="N439" i="53"/>
  <c r="O439" i="53"/>
  <c r="P439" i="53"/>
  <c r="Q439" i="53"/>
  <c r="B440" i="53"/>
  <c r="C440" i="53"/>
  <c r="D440" i="53"/>
  <c r="E440" i="53"/>
  <c r="F440" i="53"/>
  <c r="G440" i="53"/>
  <c r="H440" i="53"/>
  <c r="I440" i="53"/>
  <c r="J440" i="53"/>
  <c r="K440" i="53"/>
  <c r="L440" i="53"/>
  <c r="M440" i="53"/>
  <c r="N440" i="53"/>
  <c r="O440" i="53"/>
  <c r="P440" i="53"/>
  <c r="Q440" i="53"/>
  <c r="B441" i="53"/>
  <c r="C441" i="53"/>
  <c r="D441" i="53"/>
  <c r="E441" i="53"/>
  <c r="F441" i="53"/>
  <c r="G441" i="53"/>
  <c r="H441" i="53"/>
  <c r="I441" i="53"/>
  <c r="J441" i="53"/>
  <c r="K441" i="53"/>
  <c r="L441" i="53"/>
  <c r="M441" i="53"/>
  <c r="N441" i="53"/>
  <c r="O441" i="53"/>
  <c r="P441" i="53"/>
  <c r="Q441" i="53"/>
  <c r="B442" i="53"/>
  <c r="C442" i="53"/>
  <c r="D442" i="53"/>
  <c r="E442" i="53"/>
  <c r="F442" i="53"/>
  <c r="G442" i="53"/>
  <c r="H442" i="53"/>
  <c r="I442" i="53"/>
  <c r="J442" i="53"/>
  <c r="K442" i="53"/>
  <c r="L442" i="53"/>
  <c r="M442" i="53"/>
  <c r="N442" i="53"/>
  <c r="O442" i="53"/>
  <c r="P442" i="53"/>
  <c r="Q442" i="53"/>
  <c r="B443" i="53"/>
  <c r="C443" i="53"/>
  <c r="D443" i="53"/>
  <c r="E443" i="53"/>
  <c r="F443" i="53"/>
  <c r="G443" i="53"/>
  <c r="H443" i="53"/>
  <c r="I443" i="53"/>
  <c r="J443" i="53"/>
  <c r="K443" i="53"/>
  <c r="L443" i="53"/>
  <c r="M443" i="53"/>
  <c r="N443" i="53"/>
  <c r="O443" i="53"/>
  <c r="P443" i="53"/>
  <c r="Q443" i="53"/>
  <c r="B444" i="53"/>
  <c r="C444" i="53"/>
  <c r="D444" i="53"/>
  <c r="E444" i="53"/>
  <c r="F444" i="53"/>
  <c r="G444" i="53"/>
  <c r="H444" i="53"/>
  <c r="I444" i="53"/>
  <c r="J444" i="53"/>
  <c r="K444" i="53"/>
  <c r="L444" i="53"/>
  <c r="M444" i="53"/>
  <c r="N444" i="53"/>
  <c r="O444" i="53"/>
  <c r="P444" i="53"/>
  <c r="Q444" i="53"/>
  <c r="B445" i="53"/>
  <c r="C445" i="53"/>
  <c r="D445" i="53"/>
  <c r="E445" i="53"/>
  <c r="F445" i="53"/>
  <c r="G445" i="53"/>
  <c r="H445" i="53"/>
  <c r="I445" i="53"/>
  <c r="J445" i="53"/>
  <c r="K445" i="53"/>
  <c r="L445" i="53"/>
  <c r="M445" i="53"/>
  <c r="N445" i="53"/>
  <c r="O445" i="53"/>
  <c r="P445" i="53"/>
  <c r="Q445" i="53"/>
  <c r="B446" i="53"/>
  <c r="C446" i="53"/>
  <c r="D446" i="53"/>
  <c r="E446" i="53"/>
  <c r="F446" i="53"/>
  <c r="G446" i="53"/>
  <c r="H446" i="53"/>
  <c r="I446" i="53"/>
  <c r="J446" i="53"/>
  <c r="K446" i="53"/>
  <c r="L446" i="53"/>
  <c r="M446" i="53"/>
  <c r="N446" i="53"/>
  <c r="O446" i="53"/>
  <c r="P446" i="53"/>
  <c r="Q446" i="53"/>
  <c r="B447" i="53"/>
  <c r="C447" i="53"/>
  <c r="D447" i="53"/>
  <c r="E447" i="53"/>
  <c r="F447" i="53"/>
  <c r="G447" i="53"/>
  <c r="H447" i="53"/>
  <c r="I447" i="53"/>
  <c r="J447" i="53"/>
  <c r="K447" i="53"/>
  <c r="L447" i="53"/>
  <c r="M447" i="53"/>
  <c r="N447" i="53"/>
  <c r="O447" i="53"/>
  <c r="P447" i="53"/>
  <c r="Q447" i="53"/>
  <c r="B448" i="53"/>
  <c r="C448" i="53"/>
  <c r="D448" i="53"/>
  <c r="E448" i="53"/>
  <c r="F448" i="53"/>
  <c r="G448" i="53"/>
  <c r="H448" i="53"/>
  <c r="I448" i="53"/>
  <c r="J448" i="53"/>
  <c r="K448" i="53"/>
  <c r="L448" i="53"/>
  <c r="M448" i="53"/>
  <c r="N448" i="53"/>
  <c r="O448" i="53"/>
  <c r="P448" i="53"/>
  <c r="Q448" i="53"/>
  <c r="B449" i="53"/>
  <c r="C449" i="53"/>
  <c r="D449" i="53"/>
  <c r="E449" i="53"/>
  <c r="F449" i="53"/>
  <c r="G449" i="53"/>
  <c r="H449" i="53"/>
  <c r="I449" i="53"/>
  <c r="J449" i="53"/>
  <c r="K449" i="53"/>
  <c r="L449" i="53"/>
  <c r="M449" i="53"/>
  <c r="N449" i="53"/>
  <c r="O449" i="53"/>
  <c r="P449" i="53"/>
  <c r="Q449" i="53"/>
  <c r="B450" i="53"/>
  <c r="C450" i="53"/>
  <c r="D450" i="53"/>
  <c r="E450" i="53"/>
  <c r="F450" i="53"/>
  <c r="G450" i="53"/>
  <c r="H450" i="53"/>
  <c r="I450" i="53"/>
  <c r="J450" i="53"/>
  <c r="K450" i="53"/>
  <c r="L450" i="53"/>
  <c r="M450" i="53"/>
  <c r="N450" i="53"/>
  <c r="O450" i="53"/>
  <c r="P450" i="53"/>
  <c r="Q450" i="53"/>
  <c r="B451" i="53"/>
  <c r="C451" i="53"/>
  <c r="D451" i="53"/>
  <c r="E451" i="53"/>
  <c r="F451" i="53"/>
  <c r="G451" i="53"/>
  <c r="H451" i="53"/>
  <c r="I451" i="53"/>
  <c r="J451" i="53"/>
  <c r="K451" i="53"/>
  <c r="L451" i="53"/>
  <c r="M451" i="53"/>
  <c r="N451" i="53"/>
  <c r="O451" i="53"/>
  <c r="P451" i="53"/>
  <c r="Q451" i="53"/>
  <c r="B452" i="53"/>
  <c r="C452" i="53"/>
  <c r="D452" i="53"/>
  <c r="E452" i="53"/>
  <c r="F452" i="53"/>
  <c r="G452" i="53"/>
  <c r="H452" i="53"/>
  <c r="I452" i="53"/>
  <c r="J452" i="53"/>
  <c r="K452" i="53"/>
  <c r="L452" i="53"/>
  <c r="M452" i="53"/>
  <c r="N452" i="53"/>
  <c r="O452" i="53"/>
  <c r="P452" i="53"/>
  <c r="Q452" i="53"/>
  <c r="B453" i="53"/>
  <c r="C453" i="53"/>
  <c r="D453" i="53"/>
  <c r="E453" i="53"/>
  <c r="F453" i="53"/>
  <c r="G453" i="53"/>
  <c r="H453" i="53"/>
  <c r="I453" i="53"/>
  <c r="J453" i="53"/>
  <c r="K453" i="53"/>
  <c r="L453" i="53"/>
  <c r="M453" i="53"/>
  <c r="N453" i="53"/>
  <c r="O453" i="53"/>
  <c r="P453" i="53"/>
  <c r="Q453" i="53"/>
  <c r="B454" i="53"/>
  <c r="C454" i="53"/>
  <c r="D454" i="53"/>
  <c r="E454" i="53"/>
  <c r="F454" i="53"/>
  <c r="G454" i="53"/>
  <c r="H454" i="53"/>
  <c r="I454" i="53"/>
  <c r="J454" i="53"/>
  <c r="K454" i="53"/>
  <c r="L454" i="53"/>
  <c r="M454" i="53"/>
  <c r="N454" i="53"/>
  <c r="O454" i="53"/>
  <c r="P454" i="53"/>
  <c r="Q454" i="53"/>
  <c r="B455" i="53"/>
  <c r="C455" i="53"/>
  <c r="D455" i="53"/>
  <c r="E455" i="53"/>
  <c r="F455" i="53"/>
  <c r="G455" i="53"/>
  <c r="H455" i="53"/>
  <c r="I455" i="53"/>
  <c r="J455" i="53"/>
  <c r="K455" i="53"/>
  <c r="L455" i="53"/>
  <c r="M455" i="53"/>
  <c r="N455" i="53"/>
  <c r="O455" i="53"/>
  <c r="P455" i="53"/>
  <c r="Q455" i="53"/>
  <c r="B456" i="53"/>
  <c r="C456" i="53"/>
  <c r="D456" i="53"/>
  <c r="E456" i="53"/>
  <c r="F456" i="53"/>
  <c r="G456" i="53"/>
  <c r="H456" i="53"/>
  <c r="I456" i="53"/>
  <c r="J456" i="53"/>
  <c r="K456" i="53"/>
  <c r="L456" i="53"/>
  <c r="M456" i="53"/>
  <c r="N456" i="53"/>
  <c r="O456" i="53"/>
  <c r="P456" i="53"/>
  <c r="Q456" i="53"/>
  <c r="B457" i="53"/>
  <c r="C457" i="53"/>
  <c r="D457" i="53"/>
  <c r="E457" i="53"/>
  <c r="F457" i="53"/>
  <c r="G457" i="53"/>
  <c r="H457" i="53"/>
  <c r="I457" i="53"/>
  <c r="J457" i="53"/>
  <c r="K457" i="53"/>
  <c r="L457" i="53"/>
  <c r="M457" i="53"/>
  <c r="N457" i="53"/>
  <c r="O457" i="53"/>
  <c r="P457" i="53"/>
  <c r="Q457" i="53"/>
  <c r="B458" i="53"/>
  <c r="C458" i="53"/>
  <c r="D458" i="53"/>
  <c r="E458" i="53"/>
  <c r="F458" i="53"/>
  <c r="G458" i="53"/>
  <c r="H458" i="53"/>
  <c r="I458" i="53"/>
  <c r="J458" i="53"/>
  <c r="K458" i="53"/>
  <c r="L458" i="53"/>
  <c r="M458" i="53"/>
  <c r="N458" i="53"/>
  <c r="O458" i="53"/>
  <c r="P458" i="53"/>
  <c r="Q458" i="53"/>
  <c r="B459" i="53"/>
  <c r="C459" i="53"/>
  <c r="D459" i="53"/>
  <c r="E459" i="53"/>
  <c r="F459" i="53"/>
  <c r="G459" i="53"/>
  <c r="H459" i="53"/>
  <c r="I459" i="53"/>
  <c r="J459" i="53"/>
  <c r="K459" i="53"/>
  <c r="L459" i="53"/>
  <c r="M459" i="53"/>
  <c r="N459" i="53"/>
  <c r="O459" i="53"/>
  <c r="P459" i="53"/>
  <c r="Q459" i="53"/>
  <c r="B460" i="53"/>
  <c r="C460" i="53"/>
  <c r="D460" i="53"/>
  <c r="E460" i="53"/>
  <c r="F460" i="53"/>
  <c r="G460" i="53"/>
  <c r="H460" i="53"/>
  <c r="I460" i="53"/>
  <c r="J460" i="53"/>
  <c r="K460" i="53"/>
  <c r="L460" i="53"/>
  <c r="M460" i="53"/>
  <c r="N460" i="53"/>
  <c r="O460" i="53"/>
  <c r="P460" i="53"/>
  <c r="Q460" i="53"/>
  <c r="B461" i="53"/>
  <c r="C461" i="53"/>
  <c r="D461" i="53"/>
  <c r="E461" i="53"/>
  <c r="F461" i="53"/>
  <c r="G461" i="53"/>
  <c r="H461" i="53"/>
  <c r="I461" i="53"/>
  <c r="J461" i="53"/>
  <c r="K461" i="53"/>
  <c r="L461" i="53"/>
  <c r="M461" i="53"/>
  <c r="N461" i="53"/>
  <c r="O461" i="53"/>
  <c r="P461" i="53"/>
  <c r="Q461" i="53"/>
  <c r="B462" i="53"/>
  <c r="C462" i="53"/>
  <c r="D462" i="53"/>
  <c r="E462" i="53"/>
  <c r="F462" i="53"/>
  <c r="G462" i="53"/>
  <c r="H462" i="53"/>
  <c r="I462" i="53"/>
  <c r="J462" i="53"/>
  <c r="K462" i="53"/>
  <c r="L462" i="53"/>
  <c r="M462" i="53"/>
  <c r="N462" i="53"/>
  <c r="O462" i="53"/>
  <c r="P462" i="53"/>
  <c r="Q462" i="53"/>
  <c r="B463" i="53"/>
  <c r="C463" i="53"/>
  <c r="D463" i="53"/>
  <c r="E463" i="53"/>
  <c r="F463" i="53"/>
  <c r="G463" i="53"/>
  <c r="H463" i="53"/>
  <c r="I463" i="53"/>
  <c r="J463" i="53"/>
  <c r="K463" i="53"/>
  <c r="L463" i="53"/>
  <c r="M463" i="53"/>
  <c r="N463" i="53"/>
  <c r="O463" i="53"/>
  <c r="P463" i="53"/>
  <c r="Q463" i="53"/>
  <c r="B464" i="53"/>
  <c r="C464" i="53"/>
  <c r="D464" i="53"/>
  <c r="E464" i="53"/>
  <c r="F464" i="53"/>
  <c r="G464" i="53"/>
  <c r="H464" i="53"/>
  <c r="I464" i="53"/>
  <c r="J464" i="53"/>
  <c r="K464" i="53"/>
  <c r="L464" i="53"/>
  <c r="M464" i="53"/>
  <c r="N464" i="53"/>
  <c r="O464" i="53"/>
  <c r="P464" i="53"/>
  <c r="Q464" i="53"/>
  <c r="B465" i="53"/>
  <c r="C465" i="53"/>
  <c r="D465" i="53"/>
  <c r="E465" i="53"/>
  <c r="F465" i="53"/>
  <c r="G465" i="53"/>
  <c r="H465" i="53"/>
  <c r="I465" i="53"/>
  <c r="J465" i="53"/>
  <c r="K465" i="53"/>
  <c r="L465" i="53"/>
  <c r="M465" i="53"/>
  <c r="N465" i="53"/>
  <c r="O465" i="53"/>
  <c r="P465" i="53"/>
  <c r="Q465" i="53"/>
  <c r="B466" i="53"/>
  <c r="C466" i="53"/>
  <c r="D466" i="53"/>
  <c r="E466" i="53"/>
  <c r="F466" i="53"/>
  <c r="G466" i="53"/>
  <c r="H466" i="53"/>
  <c r="I466" i="53"/>
  <c r="J466" i="53"/>
  <c r="K466" i="53"/>
  <c r="L466" i="53"/>
  <c r="M466" i="53"/>
  <c r="N466" i="53"/>
  <c r="O466" i="53"/>
  <c r="P466" i="53"/>
  <c r="Q466" i="53"/>
  <c r="B467" i="53"/>
  <c r="C467" i="53"/>
  <c r="D467" i="53"/>
  <c r="E467" i="53"/>
  <c r="F467" i="53"/>
  <c r="G467" i="53"/>
  <c r="H467" i="53"/>
  <c r="I467" i="53"/>
  <c r="J467" i="53"/>
  <c r="K467" i="53"/>
  <c r="L467" i="53"/>
  <c r="M467" i="53"/>
  <c r="N467" i="53"/>
  <c r="O467" i="53"/>
  <c r="P467" i="53"/>
  <c r="Q467" i="53"/>
  <c r="B468" i="53"/>
  <c r="C468" i="53"/>
  <c r="D468" i="53"/>
  <c r="E468" i="53"/>
  <c r="F468" i="53"/>
  <c r="G468" i="53"/>
  <c r="H468" i="53"/>
  <c r="I468" i="53"/>
  <c r="J468" i="53"/>
  <c r="K468" i="53"/>
  <c r="L468" i="53"/>
  <c r="M468" i="53"/>
  <c r="N468" i="53"/>
  <c r="O468" i="53"/>
  <c r="P468" i="53"/>
  <c r="Q468" i="53"/>
  <c r="B469" i="53"/>
  <c r="C469" i="53"/>
  <c r="D469" i="53"/>
  <c r="E469" i="53"/>
  <c r="F469" i="53"/>
  <c r="G469" i="53"/>
  <c r="H469" i="53"/>
  <c r="I469" i="53"/>
  <c r="J469" i="53"/>
  <c r="K469" i="53"/>
  <c r="L469" i="53"/>
  <c r="M469" i="53"/>
  <c r="N469" i="53"/>
  <c r="O469" i="53"/>
  <c r="P469" i="53"/>
  <c r="Q469" i="53"/>
  <c r="B470" i="53"/>
  <c r="C470" i="53"/>
  <c r="D470" i="53"/>
  <c r="E470" i="53"/>
  <c r="F470" i="53"/>
  <c r="G470" i="53"/>
  <c r="H470" i="53"/>
  <c r="I470" i="53"/>
  <c r="J470" i="53"/>
  <c r="K470" i="53"/>
  <c r="L470" i="53"/>
  <c r="M470" i="53"/>
  <c r="N470" i="53"/>
  <c r="O470" i="53"/>
  <c r="P470" i="53"/>
  <c r="Q470" i="53"/>
  <c r="B471" i="53"/>
  <c r="C471" i="53"/>
  <c r="D471" i="53"/>
  <c r="E471" i="53"/>
  <c r="F471" i="53"/>
  <c r="G471" i="53"/>
  <c r="H471" i="53"/>
  <c r="I471" i="53"/>
  <c r="J471" i="53"/>
  <c r="K471" i="53"/>
  <c r="L471" i="53"/>
  <c r="M471" i="53"/>
  <c r="N471" i="53"/>
  <c r="O471" i="53"/>
  <c r="P471" i="53"/>
  <c r="Q471" i="53"/>
  <c r="B472" i="53"/>
  <c r="C472" i="53"/>
  <c r="D472" i="53"/>
  <c r="E472" i="53"/>
  <c r="F472" i="53"/>
  <c r="G472" i="53"/>
  <c r="H472" i="53"/>
  <c r="I472" i="53"/>
  <c r="J472" i="53"/>
  <c r="K472" i="53"/>
  <c r="L472" i="53"/>
  <c r="M472" i="53"/>
  <c r="N472" i="53"/>
  <c r="O472" i="53"/>
  <c r="P472" i="53"/>
  <c r="Q472" i="53"/>
  <c r="B473" i="53"/>
  <c r="C473" i="53"/>
  <c r="D473" i="53"/>
  <c r="E473" i="53"/>
  <c r="F473" i="53"/>
  <c r="G473" i="53"/>
  <c r="H473" i="53"/>
  <c r="I473" i="53"/>
  <c r="J473" i="53"/>
  <c r="K473" i="53"/>
  <c r="L473" i="53"/>
  <c r="M473" i="53"/>
  <c r="N473" i="53"/>
  <c r="O473" i="53"/>
  <c r="P473" i="53"/>
  <c r="Q473" i="53"/>
  <c r="B474" i="53"/>
  <c r="C474" i="53"/>
  <c r="D474" i="53"/>
  <c r="E474" i="53"/>
  <c r="F474" i="53"/>
  <c r="G474" i="53"/>
  <c r="H474" i="53"/>
  <c r="I474" i="53"/>
  <c r="J474" i="53"/>
  <c r="K474" i="53"/>
  <c r="L474" i="53"/>
  <c r="M474" i="53"/>
  <c r="N474" i="53"/>
  <c r="O474" i="53"/>
  <c r="P474" i="53"/>
  <c r="Q474" i="53"/>
  <c r="B475" i="53"/>
  <c r="C475" i="53"/>
  <c r="D475" i="53"/>
  <c r="E475" i="53"/>
  <c r="F475" i="53"/>
  <c r="G475" i="53"/>
  <c r="H475" i="53"/>
  <c r="I475" i="53"/>
  <c r="J475" i="53"/>
  <c r="K475" i="53"/>
  <c r="L475" i="53"/>
  <c r="M475" i="53"/>
  <c r="N475" i="53"/>
  <c r="O475" i="53"/>
  <c r="P475" i="53"/>
  <c r="Q475" i="53"/>
  <c r="B476" i="53"/>
  <c r="C476" i="53"/>
  <c r="D476" i="53"/>
  <c r="E476" i="53"/>
  <c r="F476" i="53"/>
  <c r="G476" i="53"/>
  <c r="H476" i="53"/>
  <c r="I476" i="53"/>
  <c r="J476" i="53"/>
  <c r="K476" i="53"/>
  <c r="L476" i="53"/>
  <c r="M476" i="53"/>
  <c r="N476" i="53"/>
  <c r="O476" i="53"/>
  <c r="P476" i="53"/>
  <c r="Q476" i="53"/>
  <c r="B477" i="53"/>
  <c r="C477" i="53"/>
  <c r="D477" i="53"/>
  <c r="E477" i="53"/>
  <c r="F477" i="53"/>
  <c r="G477" i="53"/>
  <c r="H477" i="53"/>
  <c r="I477" i="53"/>
  <c r="J477" i="53"/>
  <c r="K477" i="53"/>
  <c r="L477" i="53"/>
  <c r="M477" i="53"/>
  <c r="N477" i="53"/>
  <c r="O477" i="53"/>
  <c r="P477" i="53"/>
  <c r="Q477" i="53"/>
  <c r="B478" i="53"/>
  <c r="C478" i="53"/>
  <c r="D478" i="53"/>
  <c r="E478" i="53"/>
  <c r="F478" i="53"/>
  <c r="G478" i="53"/>
  <c r="H478" i="53"/>
  <c r="I478" i="53"/>
  <c r="J478" i="53"/>
  <c r="K478" i="53"/>
  <c r="L478" i="53"/>
  <c r="M478" i="53"/>
  <c r="N478" i="53"/>
  <c r="O478" i="53"/>
  <c r="P478" i="53"/>
  <c r="Q478" i="53"/>
  <c r="B479" i="53"/>
  <c r="C479" i="53"/>
  <c r="D479" i="53"/>
  <c r="E479" i="53"/>
  <c r="F479" i="53"/>
  <c r="G479" i="53"/>
  <c r="H479" i="53"/>
  <c r="I479" i="53"/>
  <c r="J479" i="53"/>
  <c r="K479" i="53"/>
  <c r="L479" i="53"/>
  <c r="M479" i="53"/>
  <c r="N479" i="53"/>
  <c r="O479" i="53"/>
  <c r="P479" i="53"/>
  <c r="Q479" i="53"/>
  <c r="B480" i="53"/>
  <c r="C480" i="53"/>
  <c r="D480" i="53"/>
  <c r="E480" i="53"/>
  <c r="F480" i="53"/>
  <c r="G480" i="53"/>
  <c r="H480" i="53"/>
  <c r="I480" i="53"/>
  <c r="J480" i="53"/>
  <c r="K480" i="53"/>
  <c r="L480" i="53"/>
  <c r="M480" i="53"/>
  <c r="N480" i="53"/>
  <c r="O480" i="53"/>
  <c r="P480" i="53"/>
  <c r="Q480" i="53"/>
  <c r="B481" i="53"/>
  <c r="C481" i="53"/>
  <c r="D481" i="53"/>
  <c r="E481" i="53"/>
  <c r="F481" i="53"/>
  <c r="G481" i="53"/>
  <c r="H481" i="53"/>
  <c r="I481" i="53"/>
  <c r="J481" i="53"/>
  <c r="K481" i="53"/>
  <c r="L481" i="53"/>
  <c r="M481" i="53"/>
  <c r="N481" i="53"/>
  <c r="O481" i="53"/>
  <c r="P481" i="53"/>
  <c r="Q481" i="53"/>
  <c r="B482" i="53"/>
  <c r="C482" i="53"/>
  <c r="D482" i="53"/>
  <c r="E482" i="53"/>
  <c r="F482" i="53"/>
  <c r="G482" i="53"/>
  <c r="H482" i="53"/>
  <c r="I482" i="53"/>
  <c r="J482" i="53"/>
  <c r="K482" i="53"/>
  <c r="L482" i="53"/>
  <c r="M482" i="53"/>
  <c r="N482" i="53"/>
  <c r="O482" i="53"/>
  <c r="P482" i="53"/>
  <c r="Q482" i="53"/>
  <c r="B483" i="53"/>
  <c r="C483" i="53"/>
  <c r="D483" i="53"/>
  <c r="E483" i="53"/>
  <c r="F483" i="53"/>
  <c r="G483" i="53"/>
  <c r="H483" i="53"/>
  <c r="I483" i="53"/>
  <c r="J483" i="53"/>
  <c r="K483" i="53"/>
  <c r="L483" i="53"/>
  <c r="M483" i="53"/>
  <c r="N483" i="53"/>
  <c r="O483" i="53"/>
  <c r="P483" i="53"/>
  <c r="Q483" i="53"/>
  <c r="B484" i="53"/>
  <c r="C484" i="53"/>
  <c r="D484" i="53"/>
  <c r="E484" i="53"/>
  <c r="F484" i="53"/>
  <c r="G484" i="53"/>
  <c r="H484" i="53"/>
  <c r="I484" i="53"/>
  <c r="J484" i="53"/>
  <c r="K484" i="53"/>
  <c r="L484" i="53"/>
  <c r="M484" i="53"/>
  <c r="N484" i="53"/>
  <c r="O484" i="53"/>
  <c r="P484" i="53"/>
  <c r="Q484" i="53"/>
  <c r="B485" i="53"/>
  <c r="C485" i="53"/>
  <c r="D485" i="53"/>
  <c r="E485" i="53"/>
  <c r="F485" i="53"/>
  <c r="G485" i="53"/>
  <c r="H485" i="53"/>
  <c r="I485" i="53"/>
  <c r="J485" i="53"/>
  <c r="K485" i="53"/>
  <c r="L485" i="53"/>
  <c r="M485" i="53"/>
  <c r="N485" i="53"/>
  <c r="O485" i="53"/>
  <c r="P485" i="53"/>
  <c r="Q485" i="53"/>
  <c r="B486" i="53"/>
  <c r="C486" i="53"/>
  <c r="D486" i="53"/>
  <c r="E486" i="53"/>
  <c r="F486" i="53"/>
  <c r="G486" i="53"/>
  <c r="H486" i="53"/>
  <c r="I486" i="53"/>
  <c r="J486" i="53"/>
  <c r="K486" i="53"/>
  <c r="L486" i="53"/>
  <c r="M486" i="53"/>
  <c r="N486" i="53"/>
  <c r="O486" i="53"/>
  <c r="P486" i="53"/>
  <c r="Q486" i="53"/>
  <c r="B487" i="53"/>
  <c r="C487" i="53"/>
  <c r="D487" i="53"/>
  <c r="E487" i="53"/>
  <c r="F487" i="53"/>
  <c r="G487" i="53"/>
  <c r="H487" i="53"/>
  <c r="I487" i="53"/>
  <c r="J487" i="53"/>
  <c r="K487" i="53"/>
  <c r="L487" i="53"/>
  <c r="M487" i="53"/>
  <c r="N487" i="53"/>
  <c r="O487" i="53"/>
  <c r="P487" i="53"/>
  <c r="Q487" i="53"/>
  <c r="B488" i="53"/>
  <c r="C488" i="53"/>
  <c r="D488" i="53"/>
  <c r="E488" i="53"/>
  <c r="F488" i="53"/>
  <c r="G488" i="53"/>
  <c r="H488" i="53"/>
  <c r="I488" i="53"/>
  <c r="J488" i="53"/>
  <c r="K488" i="53"/>
  <c r="L488" i="53"/>
  <c r="M488" i="53"/>
  <c r="N488" i="53"/>
  <c r="O488" i="53"/>
  <c r="P488" i="53"/>
  <c r="Q488" i="53"/>
  <c r="B489" i="53"/>
  <c r="C489" i="53"/>
  <c r="D489" i="53"/>
  <c r="E489" i="53"/>
  <c r="F489" i="53"/>
  <c r="G489" i="53"/>
  <c r="H489" i="53"/>
  <c r="I489" i="53"/>
  <c r="J489" i="53"/>
  <c r="K489" i="53"/>
  <c r="L489" i="53"/>
  <c r="M489" i="53"/>
  <c r="N489" i="53"/>
  <c r="O489" i="53"/>
  <c r="P489" i="53"/>
  <c r="Q489" i="53"/>
  <c r="B490" i="53"/>
  <c r="C490" i="53"/>
  <c r="D490" i="53"/>
  <c r="E490" i="53"/>
  <c r="F490" i="53"/>
  <c r="G490" i="53"/>
  <c r="H490" i="53"/>
  <c r="I490" i="53"/>
  <c r="J490" i="53"/>
  <c r="K490" i="53"/>
  <c r="L490" i="53"/>
  <c r="M490" i="53"/>
  <c r="N490" i="53"/>
  <c r="O490" i="53"/>
  <c r="P490" i="53"/>
  <c r="Q490" i="53"/>
  <c r="B491" i="53"/>
  <c r="C491" i="53"/>
  <c r="D491" i="53"/>
  <c r="E491" i="53"/>
  <c r="F491" i="53"/>
  <c r="G491" i="53"/>
  <c r="H491" i="53"/>
  <c r="I491" i="53"/>
  <c r="J491" i="53"/>
  <c r="K491" i="53"/>
  <c r="L491" i="53"/>
  <c r="M491" i="53"/>
  <c r="N491" i="53"/>
  <c r="O491" i="53"/>
  <c r="P491" i="53"/>
  <c r="Q491" i="53"/>
  <c r="B492" i="53"/>
  <c r="C492" i="53"/>
  <c r="D492" i="53"/>
  <c r="E492" i="53"/>
  <c r="F492" i="53"/>
  <c r="G492" i="53"/>
  <c r="H492" i="53"/>
  <c r="I492" i="53"/>
  <c r="J492" i="53"/>
  <c r="K492" i="53"/>
  <c r="L492" i="53"/>
  <c r="M492" i="53"/>
  <c r="N492" i="53"/>
  <c r="O492" i="53"/>
  <c r="P492" i="53"/>
  <c r="Q492" i="53"/>
  <c r="B493" i="53"/>
  <c r="C493" i="53"/>
  <c r="D493" i="53"/>
  <c r="E493" i="53"/>
  <c r="F493" i="53"/>
  <c r="G493" i="53"/>
  <c r="H493" i="53"/>
  <c r="I493" i="53"/>
  <c r="J493" i="53"/>
  <c r="K493" i="53"/>
  <c r="L493" i="53"/>
  <c r="M493" i="53"/>
  <c r="N493" i="53"/>
  <c r="O493" i="53"/>
  <c r="P493" i="53"/>
  <c r="Q493" i="53"/>
  <c r="B494" i="53"/>
  <c r="C494" i="53"/>
  <c r="D494" i="53"/>
  <c r="E494" i="53"/>
  <c r="F494" i="53"/>
  <c r="G494" i="53"/>
  <c r="H494" i="53"/>
  <c r="I494" i="53"/>
  <c r="J494" i="53"/>
  <c r="K494" i="53"/>
  <c r="L494" i="53"/>
  <c r="M494" i="53"/>
  <c r="N494" i="53"/>
  <c r="O494" i="53"/>
  <c r="P494" i="53"/>
  <c r="Q494" i="53"/>
  <c r="B495" i="53"/>
  <c r="C495" i="53"/>
  <c r="D495" i="53"/>
  <c r="E495" i="53"/>
  <c r="F495" i="53"/>
  <c r="G495" i="53"/>
  <c r="H495" i="53"/>
  <c r="I495" i="53"/>
  <c r="J495" i="53"/>
  <c r="K495" i="53"/>
  <c r="L495" i="53"/>
  <c r="M495" i="53"/>
  <c r="N495" i="53"/>
  <c r="O495" i="53"/>
  <c r="P495" i="53"/>
  <c r="Q495" i="53"/>
  <c r="B496" i="53"/>
  <c r="C496" i="53"/>
  <c r="D496" i="53"/>
  <c r="E496" i="53"/>
  <c r="F496" i="53"/>
  <c r="G496" i="53"/>
  <c r="H496" i="53"/>
  <c r="I496" i="53"/>
  <c r="J496" i="53"/>
  <c r="K496" i="53"/>
  <c r="L496" i="53"/>
  <c r="M496" i="53"/>
  <c r="N496" i="53"/>
  <c r="O496" i="53"/>
  <c r="P496" i="53"/>
  <c r="Q496" i="53"/>
  <c r="B497" i="53"/>
  <c r="C497" i="53"/>
  <c r="D497" i="53"/>
  <c r="E497" i="53"/>
  <c r="F497" i="53"/>
  <c r="G497" i="53"/>
  <c r="H497" i="53"/>
  <c r="I497" i="53"/>
  <c r="J497" i="53"/>
  <c r="K497" i="53"/>
  <c r="L497" i="53"/>
  <c r="M497" i="53"/>
  <c r="N497" i="53"/>
  <c r="O497" i="53"/>
  <c r="P497" i="53"/>
  <c r="Q497" i="53"/>
  <c r="B498" i="53"/>
  <c r="C498" i="53"/>
  <c r="D498" i="53"/>
  <c r="E498" i="53"/>
  <c r="F498" i="53"/>
  <c r="G498" i="53"/>
  <c r="H498" i="53"/>
  <c r="I498" i="53"/>
  <c r="J498" i="53"/>
  <c r="K498" i="53"/>
  <c r="L498" i="53"/>
  <c r="M498" i="53"/>
  <c r="N498" i="53"/>
  <c r="O498" i="53"/>
  <c r="P498" i="53"/>
  <c r="Q498" i="53"/>
  <c r="B499" i="53"/>
  <c r="C499" i="53"/>
  <c r="D499" i="53"/>
  <c r="E499" i="53"/>
  <c r="F499" i="53"/>
  <c r="G499" i="53"/>
  <c r="H499" i="53"/>
  <c r="I499" i="53"/>
  <c r="J499" i="53"/>
  <c r="K499" i="53"/>
  <c r="L499" i="53"/>
  <c r="M499" i="53"/>
  <c r="N499" i="53"/>
  <c r="O499" i="53"/>
  <c r="P499" i="53"/>
  <c r="Q499" i="53"/>
  <c r="B500" i="53"/>
  <c r="C500" i="53"/>
  <c r="D500" i="53"/>
  <c r="E500" i="53"/>
  <c r="F500" i="53"/>
  <c r="G500" i="53"/>
  <c r="H500" i="53"/>
  <c r="I500" i="53"/>
  <c r="J500" i="53"/>
  <c r="K500" i="53"/>
  <c r="L500" i="53"/>
  <c r="M500" i="53"/>
  <c r="N500" i="53"/>
  <c r="O500" i="53"/>
  <c r="P500" i="53"/>
  <c r="Q500" i="53"/>
  <c r="B501" i="53"/>
  <c r="C501" i="53"/>
  <c r="D501" i="53"/>
  <c r="E501" i="53"/>
  <c r="F501" i="53"/>
  <c r="G501" i="53"/>
  <c r="H501" i="53"/>
  <c r="I501" i="53"/>
  <c r="J501" i="53"/>
  <c r="K501" i="53"/>
  <c r="L501" i="53"/>
  <c r="M501" i="53"/>
  <c r="N501" i="53"/>
  <c r="O501" i="53"/>
  <c r="P501" i="53"/>
  <c r="Q501" i="53"/>
  <c r="B502" i="53"/>
  <c r="C502" i="53"/>
  <c r="D502" i="53"/>
  <c r="E502" i="53"/>
  <c r="F502" i="53"/>
  <c r="G502" i="53"/>
  <c r="H502" i="53"/>
  <c r="I502" i="53"/>
  <c r="J502" i="53"/>
  <c r="K502" i="53"/>
  <c r="L502" i="53"/>
  <c r="M502" i="53"/>
  <c r="N502" i="53"/>
  <c r="O502" i="53"/>
  <c r="P502" i="53"/>
  <c r="Q502" i="53"/>
  <c r="B503" i="53"/>
  <c r="C503" i="53"/>
  <c r="D503" i="53"/>
  <c r="E503" i="53"/>
  <c r="F503" i="53"/>
  <c r="G503" i="53"/>
  <c r="H503" i="53"/>
  <c r="I503" i="53"/>
  <c r="J503" i="53"/>
  <c r="K503" i="53"/>
  <c r="L503" i="53"/>
  <c r="M503" i="53"/>
  <c r="N503" i="53"/>
  <c r="O503" i="53"/>
  <c r="P503" i="53"/>
  <c r="Q503" i="53"/>
  <c r="B504" i="53"/>
  <c r="C504" i="53"/>
  <c r="D504" i="53"/>
  <c r="E504" i="53"/>
  <c r="F504" i="53"/>
  <c r="G504" i="53"/>
  <c r="H504" i="53"/>
  <c r="I504" i="53"/>
  <c r="J504" i="53"/>
  <c r="K504" i="53"/>
  <c r="L504" i="53"/>
  <c r="M504" i="53"/>
  <c r="N504" i="53"/>
  <c r="O504" i="53"/>
  <c r="P504" i="53"/>
  <c r="Q504" i="53"/>
  <c r="B505" i="53"/>
  <c r="C505" i="53"/>
  <c r="D505" i="53"/>
  <c r="E505" i="53"/>
  <c r="F505" i="53"/>
  <c r="G505" i="53"/>
  <c r="H505" i="53"/>
  <c r="I505" i="53"/>
  <c r="J505" i="53"/>
  <c r="K505" i="53"/>
  <c r="L505" i="53"/>
  <c r="M505" i="53"/>
  <c r="N505" i="53"/>
  <c r="O505" i="53"/>
  <c r="P505" i="53"/>
  <c r="Q505" i="53"/>
  <c r="B506" i="53"/>
  <c r="C506" i="53"/>
  <c r="D506" i="53"/>
  <c r="E506" i="53"/>
  <c r="F506" i="53"/>
  <c r="G506" i="53"/>
  <c r="H506" i="53"/>
  <c r="I506" i="53"/>
  <c r="J506" i="53"/>
  <c r="K506" i="53"/>
  <c r="L506" i="53"/>
  <c r="M506" i="53"/>
  <c r="N506" i="53"/>
  <c r="O506" i="53"/>
  <c r="P506" i="53"/>
  <c r="Q506" i="53"/>
  <c r="B507" i="53"/>
  <c r="C507" i="53"/>
  <c r="D507" i="53"/>
  <c r="E507" i="53"/>
  <c r="F507" i="53"/>
  <c r="G507" i="53"/>
  <c r="H507" i="53"/>
  <c r="I507" i="53"/>
  <c r="J507" i="53"/>
  <c r="K507" i="53"/>
  <c r="L507" i="53"/>
  <c r="M507" i="53"/>
  <c r="N507" i="53"/>
  <c r="O507" i="53"/>
  <c r="P507" i="53"/>
  <c r="Q507" i="53"/>
  <c r="B508" i="53"/>
  <c r="C508" i="53"/>
  <c r="D508" i="53"/>
  <c r="E508" i="53"/>
  <c r="F508" i="53"/>
  <c r="G508" i="53"/>
  <c r="H508" i="53"/>
  <c r="I508" i="53"/>
  <c r="J508" i="53"/>
  <c r="K508" i="53"/>
  <c r="L508" i="53"/>
  <c r="M508" i="53"/>
  <c r="N508" i="53"/>
  <c r="O508" i="53"/>
  <c r="P508" i="53"/>
  <c r="Q508" i="53"/>
  <c r="B509" i="53"/>
  <c r="C509" i="53"/>
  <c r="D509" i="53"/>
  <c r="E509" i="53"/>
  <c r="F509" i="53"/>
  <c r="G509" i="53"/>
  <c r="H509" i="53"/>
  <c r="I509" i="53"/>
  <c r="J509" i="53"/>
  <c r="K509" i="53"/>
  <c r="L509" i="53"/>
  <c r="M509" i="53"/>
  <c r="N509" i="53"/>
  <c r="O509" i="53"/>
  <c r="P509" i="53"/>
  <c r="Q509" i="53"/>
  <c r="B510" i="53"/>
  <c r="C510" i="53"/>
  <c r="D510" i="53"/>
  <c r="E510" i="53"/>
  <c r="F510" i="53"/>
  <c r="G510" i="53"/>
  <c r="H510" i="53"/>
  <c r="I510" i="53"/>
  <c r="J510" i="53"/>
  <c r="K510" i="53"/>
  <c r="L510" i="53"/>
  <c r="M510" i="53"/>
  <c r="N510" i="53"/>
  <c r="O510" i="53"/>
  <c r="P510" i="53"/>
  <c r="Q510" i="53"/>
  <c r="B511" i="53"/>
  <c r="C511" i="53"/>
  <c r="D511" i="53"/>
  <c r="E511" i="53"/>
  <c r="F511" i="53"/>
  <c r="G511" i="53"/>
  <c r="H511" i="53"/>
  <c r="I511" i="53"/>
  <c r="J511" i="53"/>
  <c r="K511" i="53"/>
  <c r="L511" i="53"/>
  <c r="M511" i="53"/>
  <c r="N511" i="53"/>
  <c r="O511" i="53"/>
  <c r="P511" i="53"/>
  <c r="Q511" i="53"/>
  <c r="B512" i="53"/>
  <c r="C512" i="53"/>
  <c r="D512" i="53"/>
  <c r="E512" i="53"/>
  <c r="F512" i="53"/>
  <c r="G512" i="53"/>
  <c r="H512" i="53"/>
  <c r="I512" i="53"/>
  <c r="J512" i="53"/>
  <c r="K512" i="53"/>
  <c r="L512" i="53"/>
  <c r="M512" i="53"/>
  <c r="N512" i="53"/>
  <c r="O512" i="53"/>
  <c r="P512" i="53"/>
  <c r="Q512" i="53"/>
  <c r="B513" i="53"/>
  <c r="C513" i="53"/>
  <c r="D513" i="53"/>
  <c r="E513" i="53"/>
  <c r="F513" i="53"/>
  <c r="G513" i="53"/>
  <c r="H513" i="53"/>
  <c r="I513" i="53"/>
  <c r="J513" i="53"/>
  <c r="K513" i="53"/>
  <c r="L513" i="53"/>
  <c r="M513" i="53"/>
  <c r="N513" i="53"/>
  <c r="O513" i="53"/>
  <c r="P513" i="53"/>
  <c r="Q513" i="53"/>
  <c r="B514" i="53"/>
  <c r="C514" i="53"/>
  <c r="D514" i="53"/>
  <c r="E514" i="53"/>
  <c r="F514" i="53"/>
  <c r="G514" i="53"/>
  <c r="H514" i="53"/>
  <c r="I514" i="53"/>
  <c r="J514" i="53"/>
  <c r="K514" i="53"/>
  <c r="L514" i="53"/>
  <c r="M514" i="53"/>
  <c r="N514" i="53"/>
  <c r="O514" i="53"/>
  <c r="P514" i="53"/>
  <c r="Q514" i="53"/>
  <c r="B515" i="53"/>
  <c r="C515" i="53"/>
  <c r="D515" i="53"/>
  <c r="E515" i="53"/>
  <c r="F515" i="53"/>
  <c r="G515" i="53"/>
  <c r="H515" i="53"/>
  <c r="I515" i="53"/>
  <c r="J515" i="53"/>
  <c r="K515" i="53"/>
  <c r="L515" i="53"/>
  <c r="M515" i="53"/>
  <c r="N515" i="53"/>
  <c r="O515" i="53"/>
  <c r="P515" i="53"/>
  <c r="Q515" i="53"/>
  <c r="B516" i="53"/>
  <c r="C516" i="53"/>
  <c r="D516" i="53"/>
  <c r="E516" i="53"/>
  <c r="F516" i="53"/>
  <c r="G516" i="53"/>
  <c r="H516" i="53"/>
  <c r="I516" i="53"/>
  <c r="J516" i="53"/>
  <c r="K516" i="53"/>
  <c r="L516" i="53"/>
  <c r="M516" i="53"/>
  <c r="N516" i="53"/>
  <c r="O516" i="53"/>
  <c r="P516" i="53"/>
  <c r="Q516" i="53"/>
  <c r="B517" i="53"/>
  <c r="C517" i="53"/>
  <c r="D517" i="53"/>
  <c r="E517" i="53"/>
  <c r="F517" i="53"/>
  <c r="G517" i="53"/>
  <c r="H517" i="53"/>
  <c r="I517" i="53"/>
  <c r="J517" i="53"/>
  <c r="K517" i="53"/>
  <c r="L517" i="53"/>
  <c r="M517" i="53"/>
  <c r="N517" i="53"/>
  <c r="O517" i="53"/>
  <c r="P517" i="53"/>
  <c r="Q517" i="53"/>
  <c r="B518" i="53"/>
  <c r="C518" i="53"/>
  <c r="D518" i="53"/>
  <c r="E518" i="53"/>
  <c r="F518" i="53"/>
  <c r="G518" i="53"/>
  <c r="H518" i="53"/>
  <c r="I518" i="53"/>
  <c r="J518" i="53"/>
  <c r="K518" i="53"/>
  <c r="L518" i="53"/>
  <c r="M518" i="53"/>
  <c r="N518" i="53"/>
  <c r="O518" i="53"/>
  <c r="P518" i="53"/>
  <c r="Q518" i="53"/>
  <c r="B519" i="53"/>
  <c r="C519" i="53"/>
  <c r="D519" i="53"/>
  <c r="E519" i="53"/>
  <c r="F519" i="53"/>
  <c r="G519" i="53"/>
  <c r="H519" i="53"/>
  <c r="I519" i="53"/>
  <c r="J519" i="53"/>
  <c r="K519" i="53"/>
  <c r="L519" i="53"/>
  <c r="M519" i="53"/>
  <c r="N519" i="53"/>
  <c r="O519" i="53"/>
  <c r="P519" i="53"/>
  <c r="Q519" i="53"/>
  <c r="B520" i="53"/>
  <c r="C520" i="53"/>
  <c r="D520" i="53"/>
  <c r="E520" i="53"/>
  <c r="F520" i="53"/>
  <c r="G520" i="53"/>
  <c r="H520" i="53"/>
  <c r="I520" i="53"/>
  <c r="J520" i="53"/>
  <c r="K520" i="53"/>
  <c r="L520" i="53"/>
  <c r="M520" i="53"/>
  <c r="N520" i="53"/>
  <c r="O520" i="53"/>
  <c r="P520" i="53"/>
  <c r="Q520" i="53"/>
  <c r="B521" i="53"/>
  <c r="C521" i="53"/>
  <c r="D521" i="53"/>
  <c r="E521" i="53"/>
  <c r="F521" i="53"/>
  <c r="G521" i="53"/>
  <c r="H521" i="53"/>
  <c r="I521" i="53"/>
  <c r="J521" i="53"/>
  <c r="K521" i="53"/>
  <c r="L521" i="53"/>
  <c r="M521" i="53"/>
  <c r="N521" i="53"/>
  <c r="O521" i="53"/>
  <c r="P521" i="53"/>
  <c r="Q521" i="53"/>
  <c r="B522" i="53"/>
  <c r="C522" i="53"/>
  <c r="D522" i="53"/>
  <c r="E522" i="53"/>
  <c r="F522" i="53"/>
  <c r="G522" i="53"/>
  <c r="H522" i="53"/>
  <c r="I522" i="53"/>
  <c r="J522" i="53"/>
  <c r="K522" i="53"/>
  <c r="L522" i="53"/>
  <c r="M522" i="53"/>
  <c r="N522" i="53"/>
  <c r="O522" i="53"/>
  <c r="P522" i="53"/>
  <c r="Q522" i="53"/>
  <c r="B523" i="53"/>
  <c r="C523" i="53"/>
  <c r="D523" i="53"/>
  <c r="E523" i="53"/>
  <c r="F523" i="53"/>
  <c r="G523" i="53"/>
  <c r="H523" i="53"/>
  <c r="I523" i="53"/>
  <c r="J523" i="53"/>
  <c r="K523" i="53"/>
  <c r="L523" i="53"/>
  <c r="M523" i="53"/>
  <c r="N523" i="53"/>
  <c r="O523" i="53"/>
  <c r="P523" i="53"/>
  <c r="Q523" i="53"/>
  <c r="B524" i="53"/>
  <c r="C524" i="53"/>
  <c r="D524" i="53"/>
  <c r="E524" i="53"/>
  <c r="F524" i="53"/>
  <c r="G524" i="53"/>
  <c r="H524" i="53"/>
  <c r="I524" i="53"/>
  <c r="J524" i="53"/>
  <c r="K524" i="53"/>
  <c r="L524" i="53"/>
  <c r="M524" i="53"/>
  <c r="N524" i="53"/>
  <c r="O524" i="53"/>
  <c r="P524" i="53"/>
  <c r="Q524" i="53"/>
  <c r="B525" i="53"/>
  <c r="C525" i="53"/>
  <c r="D525" i="53"/>
  <c r="E525" i="53"/>
  <c r="F525" i="53"/>
  <c r="G525" i="53"/>
  <c r="H525" i="53"/>
  <c r="I525" i="53"/>
  <c r="J525" i="53"/>
  <c r="K525" i="53"/>
  <c r="L525" i="53"/>
  <c r="M525" i="53"/>
  <c r="N525" i="53"/>
  <c r="O525" i="53"/>
  <c r="P525" i="53"/>
  <c r="Q525" i="53"/>
  <c r="B526" i="53"/>
  <c r="C526" i="53"/>
  <c r="D526" i="53"/>
  <c r="E526" i="53"/>
  <c r="F526" i="53"/>
  <c r="G526" i="53"/>
  <c r="H526" i="53"/>
  <c r="I526" i="53"/>
  <c r="J526" i="53"/>
  <c r="K526" i="53"/>
  <c r="L526" i="53"/>
  <c r="M526" i="53"/>
  <c r="N526" i="53"/>
  <c r="O526" i="53"/>
  <c r="P526" i="53"/>
  <c r="Q526" i="53"/>
  <c r="B527" i="53"/>
  <c r="C527" i="53"/>
  <c r="D527" i="53"/>
  <c r="E527" i="53"/>
  <c r="F527" i="53"/>
  <c r="G527" i="53"/>
  <c r="H527" i="53"/>
  <c r="I527" i="53"/>
  <c r="J527" i="53"/>
  <c r="K527" i="53"/>
  <c r="L527" i="53"/>
  <c r="M527" i="53"/>
  <c r="N527" i="53"/>
  <c r="O527" i="53"/>
  <c r="P527" i="53"/>
  <c r="Q527" i="53"/>
  <c r="B528" i="53"/>
  <c r="C528" i="53"/>
  <c r="D528" i="53"/>
  <c r="E528" i="53"/>
  <c r="F528" i="53"/>
  <c r="G528" i="53"/>
  <c r="H528" i="53"/>
  <c r="I528" i="53"/>
  <c r="J528" i="53"/>
  <c r="K528" i="53"/>
  <c r="L528" i="53"/>
  <c r="M528" i="53"/>
  <c r="N528" i="53"/>
  <c r="O528" i="53"/>
  <c r="P528" i="53"/>
  <c r="Q528" i="53"/>
  <c r="B529" i="53"/>
  <c r="C529" i="53"/>
  <c r="D529" i="53"/>
  <c r="E529" i="53"/>
  <c r="F529" i="53"/>
  <c r="G529" i="53"/>
  <c r="H529" i="53"/>
  <c r="I529" i="53"/>
  <c r="J529" i="53"/>
  <c r="K529" i="53"/>
  <c r="L529" i="53"/>
  <c r="M529" i="53"/>
  <c r="N529" i="53"/>
  <c r="O529" i="53"/>
  <c r="P529" i="53"/>
  <c r="Q529" i="53"/>
  <c r="B530" i="53"/>
  <c r="C530" i="53"/>
  <c r="D530" i="53"/>
  <c r="E530" i="53"/>
  <c r="F530" i="53"/>
  <c r="G530" i="53"/>
  <c r="H530" i="53"/>
  <c r="I530" i="53"/>
  <c r="J530" i="53"/>
  <c r="K530" i="53"/>
  <c r="L530" i="53"/>
  <c r="M530" i="53"/>
  <c r="N530" i="53"/>
  <c r="O530" i="53"/>
  <c r="P530" i="53"/>
  <c r="Q530" i="53"/>
  <c r="B531" i="53"/>
  <c r="C531" i="53"/>
  <c r="D531" i="53"/>
  <c r="E531" i="53"/>
  <c r="F531" i="53"/>
  <c r="G531" i="53"/>
  <c r="H531" i="53"/>
  <c r="I531" i="53"/>
  <c r="J531" i="53"/>
  <c r="K531" i="53"/>
  <c r="L531" i="53"/>
  <c r="M531" i="53"/>
  <c r="N531" i="53"/>
  <c r="O531" i="53"/>
  <c r="P531" i="53"/>
  <c r="Q531" i="53"/>
  <c r="B532" i="53"/>
  <c r="C532" i="53"/>
  <c r="D532" i="53"/>
  <c r="E532" i="53"/>
  <c r="F532" i="53"/>
  <c r="G532" i="53"/>
  <c r="H532" i="53"/>
  <c r="I532" i="53"/>
  <c r="J532" i="53"/>
  <c r="K532" i="53"/>
  <c r="L532" i="53"/>
  <c r="M532" i="53"/>
  <c r="N532" i="53"/>
  <c r="O532" i="53"/>
  <c r="P532" i="53"/>
  <c r="Q532" i="53"/>
  <c r="B533" i="53"/>
  <c r="C533" i="53"/>
  <c r="D533" i="53"/>
  <c r="E533" i="53"/>
  <c r="F533" i="53"/>
  <c r="G533" i="53"/>
  <c r="H533" i="53"/>
  <c r="I533" i="53"/>
  <c r="J533" i="53"/>
  <c r="K533" i="53"/>
  <c r="L533" i="53"/>
  <c r="M533" i="53"/>
  <c r="N533" i="53"/>
  <c r="O533" i="53"/>
  <c r="P533" i="53"/>
  <c r="Q533" i="53"/>
  <c r="B534" i="53"/>
  <c r="C534" i="53"/>
  <c r="D534" i="53"/>
  <c r="E534" i="53"/>
  <c r="F534" i="53"/>
  <c r="G534" i="53"/>
  <c r="H534" i="53"/>
  <c r="I534" i="53"/>
  <c r="J534" i="53"/>
  <c r="K534" i="53"/>
  <c r="L534" i="53"/>
  <c r="M534" i="53"/>
  <c r="N534" i="53"/>
  <c r="O534" i="53"/>
  <c r="P534" i="53"/>
  <c r="Q534" i="53"/>
  <c r="B535" i="53"/>
  <c r="C535" i="53"/>
  <c r="D535" i="53"/>
  <c r="E535" i="53"/>
  <c r="F535" i="53"/>
  <c r="G535" i="53"/>
  <c r="H535" i="53"/>
  <c r="I535" i="53"/>
  <c r="J535" i="53"/>
  <c r="K535" i="53"/>
  <c r="L535" i="53"/>
  <c r="M535" i="53"/>
  <c r="N535" i="53"/>
  <c r="O535" i="53"/>
  <c r="P535" i="53"/>
  <c r="Q535" i="53"/>
  <c r="B536" i="53"/>
  <c r="C536" i="53"/>
  <c r="D536" i="53"/>
  <c r="E536" i="53"/>
  <c r="F536" i="53"/>
  <c r="G536" i="53"/>
  <c r="H536" i="53"/>
  <c r="I536" i="53"/>
  <c r="J536" i="53"/>
  <c r="K536" i="53"/>
  <c r="L536" i="53"/>
  <c r="M536" i="53"/>
  <c r="N536" i="53"/>
  <c r="O536" i="53"/>
  <c r="P536" i="53"/>
  <c r="Q536" i="53"/>
  <c r="B537" i="53"/>
  <c r="C537" i="53"/>
  <c r="D537" i="53"/>
  <c r="E537" i="53"/>
  <c r="F537" i="53"/>
  <c r="G537" i="53"/>
  <c r="H537" i="53"/>
  <c r="I537" i="53"/>
  <c r="J537" i="53"/>
  <c r="K537" i="53"/>
  <c r="L537" i="53"/>
  <c r="M537" i="53"/>
  <c r="N537" i="53"/>
  <c r="O537" i="53"/>
  <c r="P537" i="53"/>
  <c r="Q537" i="53"/>
  <c r="B538" i="53"/>
  <c r="C538" i="53"/>
  <c r="D538" i="53"/>
  <c r="E538" i="53"/>
  <c r="F538" i="53"/>
  <c r="G538" i="53"/>
  <c r="H538" i="53"/>
  <c r="I538" i="53"/>
  <c r="J538" i="53"/>
  <c r="K538" i="53"/>
  <c r="L538" i="53"/>
  <c r="M538" i="53"/>
  <c r="N538" i="53"/>
  <c r="O538" i="53"/>
  <c r="P538" i="53"/>
  <c r="Q538" i="53"/>
  <c r="B539" i="53"/>
  <c r="C539" i="53"/>
  <c r="D539" i="53"/>
  <c r="E539" i="53"/>
  <c r="F539" i="53"/>
  <c r="G539" i="53"/>
  <c r="H539" i="53"/>
  <c r="I539" i="53"/>
  <c r="J539" i="53"/>
  <c r="K539" i="53"/>
  <c r="L539" i="53"/>
  <c r="M539" i="53"/>
  <c r="N539" i="53"/>
  <c r="O539" i="53"/>
  <c r="P539" i="53"/>
  <c r="Q539" i="53"/>
  <c r="B540" i="53"/>
  <c r="C540" i="53"/>
  <c r="D540" i="53"/>
  <c r="E540" i="53"/>
  <c r="F540" i="53"/>
  <c r="G540" i="53"/>
  <c r="H540" i="53"/>
  <c r="I540" i="53"/>
  <c r="J540" i="53"/>
  <c r="K540" i="53"/>
  <c r="L540" i="53"/>
  <c r="M540" i="53"/>
  <c r="N540" i="53"/>
  <c r="O540" i="53"/>
  <c r="P540" i="53"/>
  <c r="Q540" i="53"/>
  <c r="B541" i="53"/>
  <c r="C541" i="53"/>
  <c r="D541" i="53"/>
  <c r="E541" i="53"/>
  <c r="F541" i="53"/>
  <c r="G541" i="53"/>
  <c r="H541" i="53"/>
  <c r="I541" i="53"/>
  <c r="J541" i="53"/>
  <c r="K541" i="53"/>
  <c r="L541" i="53"/>
  <c r="M541" i="53"/>
  <c r="N541" i="53"/>
  <c r="O541" i="53"/>
  <c r="P541" i="53"/>
  <c r="Q541" i="53"/>
  <c r="B542" i="53"/>
  <c r="C542" i="53"/>
  <c r="D542" i="53"/>
  <c r="E542" i="53"/>
  <c r="F542" i="53"/>
  <c r="G542" i="53"/>
  <c r="H542" i="53"/>
  <c r="I542" i="53"/>
  <c r="J542" i="53"/>
  <c r="K542" i="53"/>
  <c r="L542" i="53"/>
  <c r="M542" i="53"/>
  <c r="N542" i="53"/>
  <c r="O542" i="53"/>
  <c r="P542" i="53"/>
  <c r="Q542" i="53"/>
  <c r="B543" i="53"/>
  <c r="C543" i="53"/>
  <c r="D543" i="53"/>
  <c r="E543" i="53"/>
  <c r="F543" i="53"/>
  <c r="G543" i="53"/>
  <c r="H543" i="53"/>
  <c r="I543" i="53"/>
  <c r="J543" i="53"/>
  <c r="K543" i="53"/>
  <c r="L543" i="53"/>
  <c r="M543" i="53"/>
  <c r="N543" i="53"/>
  <c r="O543" i="53"/>
  <c r="P543" i="53"/>
  <c r="Q543" i="53"/>
  <c r="B544" i="53"/>
  <c r="C544" i="53"/>
  <c r="D544" i="53"/>
  <c r="E544" i="53"/>
  <c r="F544" i="53"/>
  <c r="G544" i="53"/>
  <c r="H544" i="53"/>
  <c r="I544" i="53"/>
  <c r="J544" i="53"/>
  <c r="K544" i="53"/>
  <c r="L544" i="53"/>
  <c r="M544" i="53"/>
  <c r="N544" i="53"/>
  <c r="O544" i="53"/>
  <c r="P544" i="53"/>
  <c r="Q544" i="53"/>
  <c r="B545" i="53"/>
  <c r="C545" i="53"/>
  <c r="D545" i="53"/>
  <c r="E545" i="53"/>
  <c r="F545" i="53"/>
  <c r="G545" i="53"/>
  <c r="H545" i="53"/>
  <c r="I545" i="53"/>
  <c r="J545" i="53"/>
  <c r="K545" i="53"/>
  <c r="L545" i="53"/>
  <c r="M545" i="53"/>
  <c r="N545" i="53"/>
  <c r="O545" i="53"/>
  <c r="P545" i="53"/>
  <c r="Q545" i="53"/>
  <c r="B546" i="53"/>
  <c r="C546" i="53"/>
  <c r="D546" i="53"/>
  <c r="E546" i="53"/>
  <c r="F546" i="53"/>
  <c r="G546" i="53"/>
  <c r="H546" i="53"/>
  <c r="I546" i="53"/>
  <c r="J546" i="53"/>
  <c r="K546" i="53"/>
  <c r="L546" i="53"/>
  <c r="M546" i="53"/>
  <c r="N546" i="53"/>
  <c r="O546" i="53"/>
  <c r="P546" i="53"/>
  <c r="Q546" i="53"/>
  <c r="B547" i="53"/>
  <c r="C547" i="53"/>
  <c r="D547" i="53"/>
  <c r="E547" i="53"/>
  <c r="F547" i="53"/>
  <c r="G547" i="53"/>
  <c r="H547" i="53"/>
  <c r="I547" i="53"/>
  <c r="J547" i="53"/>
  <c r="K547" i="53"/>
  <c r="L547" i="53"/>
  <c r="M547" i="53"/>
  <c r="N547" i="53"/>
  <c r="O547" i="53"/>
  <c r="P547" i="53"/>
  <c r="Q547" i="53"/>
  <c r="B548" i="53"/>
  <c r="C548" i="53"/>
  <c r="D548" i="53"/>
  <c r="E548" i="53"/>
  <c r="F548" i="53"/>
  <c r="G548" i="53"/>
  <c r="H548" i="53"/>
  <c r="I548" i="53"/>
  <c r="J548" i="53"/>
  <c r="K548" i="53"/>
  <c r="L548" i="53"/>
  <c r="M548" i="53"/>
  <c r="N548" i="53"/>
  <c r="O548" i="53"/>
  <c r="P548" i="53"/>
  <c r="Q548" i="53"/>
  <c r="B549" i="53"/>
  <c r="C549" i="53"/>
  <c r="D549" i="53"/>
  <c r="E549" i="53"/>
  <c r="F549" i="53"/>
  <c r="G549" i="53"/>
  <c r="H549" i="53"/>
  <c r="I549" i="53"/>
  <c r="J549" i="53"/>
  <c r="K549" i="53"/>
  <c r="L549" i="53"/>
  <c r="M549" i="53"/>
  <c r="N549" i="53"/>
  <c r="O549" i="53"/>
  <c r="P549" i="53"/>
  <c r="Q549" i="53"/>
  <c r="B550" i="53"/>
  <c r="C550" i="53"/>
  <c r="D550" i="53"/>
  <c r="E550" i="53"/>
  <c r="F550" i="53"/>
  <c r="G550" i="53"/>
  <c r="H550" i="53"/>
  <c r="I550" i="53"/>
  <c r="J550" i="53"/>
  <c r="K550" i="53"/>
  <c r="L550" i="53"/>
  <c r="M550" i="53"/>
  <c r="N550" i="53"/>
  <c r="O550" i="53"/>
  <c r="P550" i="53"/>
  <c r="Q550" i="53"/>
  <c r="B551" i="53"/>
  <c r="C551" i="53"/>
  <c r="D551" i="53"/>
  <c r="E551" i="53"/>
  <c r="F551" i="53"/>
  <c r="G551" i="53"/>
  <c r="H551" i="53"/>
  <c r="I551" i="53"/>
  <c r="J551" i="53"/>
  <c r="K551" i="53"/>
  <c r="L551" i="53"/>
  <c r="M551" i="53"/>
  <c r="N551" i="53"/>
  <c r="O551" i="53"/>
  <c r="P551" i="53"/>
  <c r="Q551" i="53"/>
  <c r="B552" i="53"/>
  <c r="C552" i="53"/>
  <c r="D552" i="53"/>
  <c r="E552" i="53"/>
  <c r="F552" i="53"/>
  <c r="G552" i="53"/>
  <c r="H552" i="53"/>
  <c r="I552" i="53"/>
  <c r="J552" i="53"/>
  <c r="K552" i="53"/>
  <c r="L552" i="53"/>
  <c r="M552" i="53"/>
  <c r="N552" i="53"/>
  <c r="O552" i="53"/>
  <c r="P552" i="53"/>
  <c r="Q552" i="53"/>
  <c r="B553" i="53"/>
  <c r="C553" i="53"/>
  <c r="D553" i="53"/>
  <c r="E553" i="53"/>
  <c r="F553" i="53"/>
  <c r="G553" i="53"/>
  <c r="H553" i="53"/>
  <c r="I553" i="53"/>
  <c r="J553" i="53"/>
  <c r="K553" i="53"/>
  <c r="L553" i="53"/>
  <c r="M553" i="53"/>
  <c r="N553" i="53"/>
  <c r="O553" i="53"/>
  <c r="P553" i="53"/>
  <c r="Q553" i="53"/>
  <c r="B554" i="53"/>
  <c r="C554" i="53"/>
  <c r="D554" i="53"/>
  <c r="E554" i="53"/>
  <c r="F554" i="53"/>
  <c r="G554" i="53"/>
  <c r="H554" i="53"/>
  <c r="I554" i="53"/>
  <c r="J554" i="53"/>
  <c r="K554" i="53"/>
  <c r="L554" i="53"/>
  <c r="M554" i="53"/>
  <c r="N554" i="53"/>
  <c r="O554" i="53"/>
  <c r="P554" i="53"/>
  <c r="Q554" i="53"/>
  <c r="B555" i="53"/>
  <c r="C555" i="53"/>
  <c r="D555" i="53"/>
  <c r="E555" i="53"/>
  <c r="F555" i="53"/>
  <c r="G555" i="53"/>
  <c r="H555" i="53"/>
  <c r="I555" i="53"/>
  <c r="J555" i="53"/>
  <c r="K555" i="53"/>
  <c r="L555" i="53"/>
  <c r="M555" i="53"/>
  <c r="N555" i="53"/>
  <c r="O555" i="53"/>
  <c r="P555" i="53"/>
  <c r="Q555" i="53"/>
  <c r="B556" i="53"/>
  <c r="C556" i="53"/>
  <c r="D556" i="53"/>
  <c r="E556" i="53"/>
  <c r="F556" i="53"/>
  <c r="G556" i="53"/>
  <c r="H556" i="53"/>
  <c r="I556" i="53"/>
  <c r="J556" i="53"/>
  <c r="K556" i="53"/>
  <c r="L556" i="53"/>
  <c r="M556" i="53"/>
  <c r="N556" i="53"/>
  <c r="O556" i="53"/>
  <c r="P556" i="53"/>
  <c r="Q556" i="53"/>
  <c r="B557" i="53"/>
  <c r="C557" i="53"/>
  <c r="D557" i="53"/>
  <c r="E557" i="53"/>
  <c r="F557" i="53"/>
  <c r="G557" i="53"/>
  <c r="H557" i="53"/>
  <c r="I557" i="53"/>
  <c r="J557" i="53"/>
  <c r="K557" i="53"/>
  <c r="L557" i="53"/>
  <c r="M557" i="53"/>
  <c r="N557" i="53"/>
  <c r="O557" i="53"/>
  <c r="P557" i="53"/>
  <c r="Q557" i="53"/>
  <c r="B558" i="53"/>
  <c r="C558" i="53"/>
  <c r="D558" i="53"/>
  <c r="E558" i="53"/>
  <c r="F558" i="53"/>
  <c r="G558" i="53"/>
  <c r="H558" i="53"/>
  <c r="I558" i="53"/>
  <c r="J558" i="53"/>
  <c r="K558" i="53"/>
  <c r="L558" i="53"/>
  <c r="M558" i="53"/>
  <c r="N558" i="53"/>
  <c r="O558" i="53"/>
  <c r="P558" i="53"/>
  <c r="Q558" i="53"/>
  <c r="B559" i="53"/>
  <c r="C559" i="53"/>
  <c r="D559" i="53"/>
  <c r="E559" i="53"/>
  <c r="F559" i="53"/>
  <c r="G559" i="53"/>
  <c r="H559" i="53"/>
  <c r="I559" i="53"/>
  <c r="J559" i="53"/>
  <c r="K559" i="53"/>
  <c r="L559" i="53"/>
  <c r="M559" i="53"/>
  <c r="N559" i="53"/>
  <c r="O559" i="53"/>
  <c r="P559" i="53"/>
  <c r="Q559" i="53"/>
  <c r="B560" i="53"/>
  <c r="C560" i="53"/>
  <c r="D560" i="53"/>
  <c r="E560" i="53"/>
  <c r="F560" i="53"/>
  <c r="G560" i="53"/>
  <c r="H560" i="53"/>
  <c r="I560" i="53"/>
  <c r="J560" i="53"/>
  <c r="K560" i="53"/>
  <c r="L560" i="53"/>
  <c r="M560" i="53"/>
  <c r="N560" i="53"/>
  <c r="O560" i="53"/>
  <c r="P560" i="53"/>
  <c r="Q560" i="53"/>
  <c r="B561" i="53"/>
  <c r="C561" i="53"/>
  <c r="D561" i="53"/>
  <c r="E561" i="53"/>
  <c r="F561" i="53"/>
  <c r="G561" i="53"/>
  <c r="H561" i="53"/>
  <c r="I561" i="53"/>
  <c r="J561" i="53"/>
  <c r="K561" i="53"/>
  <c r="L561" i="53"/>
  <c r="M561" i="53"/>
  <c r="N561" i="53"/>
  <c r="O561" i="53"/>
  <c r="P561" i="53"/>
  <c r="Q561" i="53"/>
  <c r="B562" i="53"/>
  <c r="C562" i="53"/>
  <c r="D562" i="53"/>
  <c r="E562" i="53"/>
  <c r="F562" i="53"/>
  <c r="G562" i="53"/>
  <c r="H562" i="53"/>
  <c r="I562" i="53"/>
  <c r="J562" i="53"/>
  <c r="K562" i="53"/>
  <c r="L562" i="53"/>
  <c r="M562" i="53"/>
  <c r="N562" i="53"/>
  <c r="O562" i="53"/>
  <c r="P562" i="53"/>
  <c r="Q562" i="53"/>
  <c r="B563" i="53"/>
  <c r="C563" i="53"/>
  <c r="D563" i="53"/>
  <c r="E563" i="53"/>
  <c r="F563" i="53"/>
  <c r="G563" i="53"/>
  <c r="H563" i="53"/>
  <c r="I563" i="53"/>
  <c r="J563" i="53"/>
  <c r="K563" i="53"/>
  <c r="L563" i="53"/>
  <c r="M563" i="53"/>
  <c r="N563" i="53"/>
  <c r="O563" i="53"/>
  <c r="P563" i="53"/>
  <c r="Q563" i="53"/>
  <c r="B564" i="53"/>
  <c r="C564" i="53"/>
  <c r="D564" i="53"/>
  <c r="E564" i="53"/>
  <c r="F564" i="53"/>
  <c r="G564" i="53"/>
  <c r="H564" i="53"/>
  <c r="I564" i="53"/>
  <c r="J564" i="53"/>
  <c r="K564" i="53"/>
  <c r="L564" i="53"/>
  <c r="M564" i="53"/>
  <c r="N564" i="53"/>
  <c r="O564" i="53"/>
  <c r="P564" i="53"/>
  <c r="Q564" i="53"/>
  <c r="B565" i="53"/>
  <c r="C565" i="53"/>
  <c r="D565" i="53"/>
  <c r="E565" i="53"/>
  <c r="F565" i="53"/>
  <c r="G565" i="53"/>
  <c r="H565" i="53"/>
  <c r="I565" i="53"/>
  <c r="J565" i="53"/>
  <c r="K565" i="53"/>
  <c r="L565" i="53"/>
  <c r="M565" i="53"/>
  <c r="N565" i="53"/>
  <c r="O565" i="53"/>
  <c r="P565" i="53"/>
  <c r="Q565" i="53"/>
  <c r="B566" i="53"/>
  <c r="C566" i="53"/>
  <c r="D566" i="53"/>
  <c r="E566" i="53"/>
  <c r="F566" i="53"/>
  <c r="G566" i="53"/>
  <c r="H566" i="53"/>
  <c r="I566" i="53"/>
  <c r="J566" i="53"/>
  <c r="K566" i="53"/>
  <c r="L566" i="53"/>
  <c r="M566" i="53"/>
  <c r="N566" i="53"/>
  <c r="O566" i="53"/>
  <c r="P566" i="53"/>
  <c r="Q566" i="53"/>
  <c r="B567" i="53"/>
  <c r="C567" i="53"/>
  <c r="D567" i="53"/>
  <c r="E567" i="53"/>
  <c r="F567" i="53"/>
  <c r="G567" i="53"/>
  <c r="H567" i="53"/>
  <c r="I567" i="53"/>
  <c r="J567" i="53"/>
  <c r="K567" i="53"/>
  <c r="L567" i="53"/>
  <c r="M567" i="53"/>
  <c r="N567" i="53"/>
  <c r="O567" i="53"/>
  <c r="P567" i="53"/>
  <c r="Q567" i="53"/>
  <c r="B568" i="53"/>
  <c r="C568" i="53"/>
  <c r="D568" i="53"/>
  <c r="E568" i="53"/>
  <c r="F568" i="53"/>
  <c r="G568" i="53"/>
  <c r="H568" i="53"/>
  <c r="I568" i="53"/>
  <c r="J568" i="53"/>
  <c r="K568" i="53"/>
  <c r="L568" i="53"/>
  <c r="M568" i="53"/>
  <c r="N568" i="53"/>
  <c r="O568" i="53"/>
  <c r="P568" i="53"/>
  <c r="Q568" i="53"/>
  <c r="B569" i="53"/>
  <c r="C569" i="53"/>
  <c r="D569" i="53"/>
  <c r="E569" i="53"/>
  <c r="F569" i="53"/>
  <c r="G569" i="53"/>
  <c r="H569" i="53"/>
  <c r="I569" i="53"/>
  <c r="J569" i="53"/>
  <c r="K569" i="53"/>
  <c r="L569" i="53"/>
  <c r="M569" i="53"/>
  <c r="N569" i="53"/>
  <c r="O569" i="53"/>
  <c r="P569" i="53"/>
  <c r="Q569" i="53"/>
  <c r="B570" i="53"/>
  <c r="C570" i="53"/>
  <c r="D570" i="53"/>
  <c r="E570" i="53"/>
  <c r="F570" i="53"/>
  <c r="G570" i="53"/>
  <c r="H570" i="53"/>
  <c r="I570" i="53"/>
  <c r="J570" i="53"/>
  <c r="K570" i="53"/>
  <c r="L570" i="53"/>
  <c r="M570" i="53"/>
  <c r="N570" i="53"/>
  <c r="O570" i="53"/>
  <c r="P570" i="53"/>
  <c r="Q570" i="53"/>
  <c r="B571" i="53"/>
  <c r="C571" i="53"/>
  <c r="D571" i="53"/>
  <c r="E571" i="53"/>
  <c r="F571" i="53"/>
  <c r="G571" i="53"/>
  <c r="H571" i="53"/>
  <c r="I571" i="53"/>
  <c r="J571" i="53"/>
  <c r="K571" i="53"/>
  <c r="L571" i="53"/>
  <c r="M571" i="53"/>
  <c r="N571" i="53"/>
  <c r="O571" i="53"/>
  <c r="P571" i="53"/>
  <c r="Q571" i="53"/>
  <c r="B572" i="53"/>
  <c r="C572" i="53"/>
  <c r="D572" i="53"/>
  <c r="E572" i="53"/>
  <c r="F572" i="53"/>
  <c r="G572" i="53"/>
  <c r="H572" i="53"/>
  <c r="I572" i="53"/>
  <c r="J572" i="53"/>
  <c r="K572" i="53"/>
  <c r="L572" i="53"/>
  <c r="M572" i="53"/>
  <c r="N572" i="53"/>
  <c r="O572" i="53"/>
  <c r="P572" i="53"/>
  <c r="Q572" i="53"/>
  <c r="B573" i="53"/>
  <c r="C573" i="53"/>
  <c r="D573" i="53"/>
  <c r="E573" i="53"/>
  <c r="F573" i="53"/>
  <c r="G573" i="53"/>
  <c r="H573" i="53"/>
  <c r="I573" i="53"/>
  <c r="J573" i="53"/>
  <c r="K573" i="53"/>
  <c r="L573" i="53"/>
  <c r="M573" i="53"/>
  <c r="N573" i="53"/>
  <c r="O573" i="53"/>
  <c r="P573" i="53"/>
  <c r="Q573" i="53"/>
  <c r="B574" i="53"/>
  <c r="C574" i="53"/>
  <c r="D574" i="53"/>
  <c r="E574" i="53"/>
  <c r="F574" i="53"/>
  <c r="G574" i="53"/>
  <c r="H574" i="53"/>
  <c r="I574" i="53"/>
  <c r="J574" i="53"/>
  <c r="K574" i="53"/>
  <c r="L574" i="53"/>
  <c r="M574" i="53"/>
  <c r="N574" i="53"/>
  <c r="O574" i="53"/>
  <c r="P574" i="53"/>
  <c r="Q574" i="53"/>
  <c r="B575" i="53"/>
  <c r="C575" i="53"/>
  <c r="D575" i="53"/>
  <c r="E575" i="53"/>
  <c r="F575" i="53"/>
  <c r="G575" i="53"/>
  <c r="H575" i="53"/>
  <c r="I575" i="53"/>
  <c r="J575" i="53"/>
  <c r="K575" i="53"/>
  <c r="L575" i="53"/>
  <c r="M575" i="53"/>
  <c r="N575" i="53"/>
  <c r="O575" i="53"/>
  <c r="P575" i="53"/>
  <c r="Q575" i="53"/>
  <c r="B78" i="53"/>
  <c r="C78" i="53"/>
  <c r="E78" i="53"/>
  <c r="F78" i="53"/>
  <c r="G78" i="53"/>
  <c r="H78" i="53"/>
  <c r="I78" i="53"/>
  <c r="J78" i="53"/>
  <c r="B79" i="53"/>
  <c r="C79" i="53"/>
  <c r="D79" i="53"/>
  <c r="E79" i="53"/>
  <c r="F79" i="53"/>
  <c r="G79" i="53"/>
  <c r="H79" i="53"/>
  <c r="I79" i="53"/>
  <c r="J79" i="53"/>
  <c r="B80" i="53"/>
  <c r="C80" i="53"/>
  <c r="D80" i="53"/>
  <c r="E80" i="53"/>
  <c r="F80" i="53"/>
  <c r="G80" i="53"/>
  <c r="H80" i="53"/>
  <c r="I80" i="53"/>
  <c r="J80" i="53"/>
  <c r="B81" i="53"/>
  <c r="C81" i="53"/>
  <c r="D81" i="53"/>
  <c r="E81" i="53"/>
  <c r="F81" i="53"/>
  <c r="G81" i="53"/>
  <c r="H81" i="53"/>
  <c r="I81" i="53"/>
  <c r="J81" i="53"/>
  <c r="B82" i="53"/>
  <c r="C82" i="53"/>
  <c r="D82" i="53"/>
  <c r="E82" i="53"/>
  <c r="F82" i="53"/>
  <c r="G82" i="53"/>
  <c r="H82" i="53"/>
  <c r="I82" i="53"/>
  <c r="J82" i="53"/>
  <c r="B83" i="53"/>
  <c r="C83" i="53"/>
  <c r="D83" i="53"/>
  <c r="E83" i="53"/>
  <c r="F83" i="53"/>
  <c r="G83" i="53"/>
  <c r="H83" i="53"/>
  <c r="I83" i="53"/>
  <c r="J83" i="53"/>
  <c r="B84" i="53"/>
  <c r="C84" i="53"/>
  <c r="D84" i="53"/>
  <c r="E84" i="53"/>
  <c r="F84" i="53"/>
  <c r="G84" i="53"/>
  <c r="H84" i="53"/>
  <c r="I84" i="53"/>
  <c r="J84" i="53"/>
  <c r="B85" i="53"/>
  <c r="C85" i="53"/>
  <c r="D85" i="53"/>
  <c r="E85" i="53"/>
  <c r="F85" i="53"/>
  <c r="G85" i="53"/>
  <c r="H85" i="53"/>
  <c r="I85" i="53"/>
  <c r="J85" i="53"/>
  <c r="B86" i="53"/>
  <c r="C86" i="53"/>
  <c r="D86" i="53"/>
  <c r="E86" i="53"/>
  <c r="F86" i="53"/>
  <c r="G86" i="53"/>
  <c r="H86" i="53"/>
  <c r="I86" i="53"/>
  <c r="J86" i="53"/>
  <c r="B87" i="53"/>
  <c r="C87" i="53"/>
  <c r="D87" i="53"/>
  <c r="E87" i="53"/>
  <c r="F87" i="53"/>
  <c r="G87" i="53"/>
  <c r="H87" i="53"/>
  <c r="I87" i="53"/>
  <c r="J87" i="53"/>
  <c r="B88" i="53"/>
  <c r="C88" i="53"/>
  <c r="D88" i="53"/>
  <c r="E88" i="53"/>
  <c r="F88" i="53"/>
  <c r="G88" i="53"/>
  <c r="H88" i="53"/>
  <c r="I88" i="53"/>
  <c r="J88" i="53"/>
  <c r="B89" i="53"/>
  <c r="C89" i="53"/>
  <c r="D89" i="53"/>
  <c r="E89" i="53"/>
  <c r="F89" i="53"/>
  <c r="G89" i="53"/>
  <c r="H89" i="53"/>
  <c r="I89" i="53"/>
  <c r="J89" i="53"/>
  <c r="B90" i="53"/>
  <c r="C90" i="53"/>
  <c r="D90" i="53"/>
  <c r="E90" i="53"/>
  <c r="F90" i="53"/>
  <c r="G90" i="53"/>
  <c r="H90" i="53"/>
  <c r="I90" i="53"/>
  <c r="J90" i="53"/>
  <c r="B91" i="53"/>
  <c r="C91" i="53"/>
  <c r="D91" i="53"/>
  <c r="E91" i="53"/>
  <c r="F91" i="53"/>
  <c r="G91" i="53"/>
  <c r="H91" i="53"/>
  <c r="I91" i="53"/>
  <c r="J91" i="53"/>
  <c r="B92" i="53"/>
  <c r="C92" i="53"/>
  <c r="D92" i="53"/>
  <c r="E92" i="53"/>
  <c r="F92" i="53"/>
  <c r="G92" i="53"/>
  <c r="H92" i="53"/>
  <c r="I92" i="53"/>
  <c r="J92" i="53"/>
  <c r="B93" i="53"/>
  <c r="C93" i="53"/>
  <c r="D93" i="53"/>
  <c r="E93" i="53"/>
  <c r="F93" i="53"/>
  <c r="G93" i="53"/>
  <c r="H93" i="53"/>
  <c r="I93" i="53"/>
  <c r="J93" i="53"/>
  <c r="B94" i="53"/>
  <c r="C94" i="53"/>
  <c r="D94" i="53"/>
  <c r="E94" i="53"/>
  <c r="F94" i="53"/>
  <c r="G94" i="53"/>
  <c r="H94" i="53"/>
  <c r="I94" i="53"/>
  <c r="J94" i="53"/>
  <c r="B95" i="53"/>
  <c r="C95" i="53"/>
  <c r="D95" i="53"/>
  <c r="E95" i="53"/>
  <c r="F95" i="53"/>
  <c r="G95" i="53"/>
  <c r="H95" i="53"/>
  <c r="I95" i="53"/>
  <c r="J95" i="53"/>
  <c r="B96" i="53"/>
  <c r="C96" i="53"/>
  <c r="D96" i="53"/>
  <c r="E96" i="53"/>
  <c r="F96" i="53"/>
  <c r="G96" i="53"/>
  <c r="H96" i="53"/>
  <c r="I96" i="53"/>
  <c r="J96" i="53"/>
  <c r="B97" i="53"/>
  <c r="C97" i="53"/>
  <c r="D97" i="53"/>
  <c r="E97" i="53"/>
  <c r="F97" i="53"/>
  <c r="G97" i="53"/>
  <c r="H97" i="53"/>
  <c r="I97" i="53"/>
  <c r="J97" i="53"/>
  <c r="B98" i="53"/>
  <c r="C98" i="53"/>
  <c r="D98" i="53"/>
  <c r="E98" i="53"/>
  <c r="F98" i="53"/>
  <c r="G98" i="53"/>
  <c r="H98" i="53"/>
  <c r="I98" i="53"/>
  <c r="J98" i="53"/>
  <c r="B99" i="53"/>
  <c r="C99" i="53"/>
  <c r="D99" i="53"/>
  <c r="E99" i="53"/>
  <c r="F99" i="53"/>
  <c r="G99" i="53"/>
  <c r="H99" i="53"/>
  <c r="I99" i="53"/>
  <c r="J99" i="53"/>
  <c r="B100" i="53"/>
  <c r="C100" i="53"/>
  <c r="D100" i="53"/>
  <c r="E100" i="53"/>
  <c r="F100" i="53"/>
  <c r="G100" i="53"/>
  <c r="H100" i="53"/>
  <c r="I100" i="53"/>
  <c r="J100" i="53"/>
  <c r="B101" i="53"/>
  <c r="C101" i="53"/>
  <c r="D101" i="53"/>
  <c r="E101" i="53"/>
  <c r="F101" i="53"/>
  <c r="G101" i="53"/>
  <c r="H101" i="53"/>
  <c r="I101" i="53"/>
  <c r="J101" i="53"/>
  <c r="B102" i="53"/>
  <c r="C102" i="53"/>
  <c r="D102" i="53"/>
  <c r="E102" i="53"/>
  <c r="F102" i="53"/>
  <c r="G102" i="53"/>
  <c r="H102" i="53"/>
  <c r="I102" i="53"/>
  <c r="J102" i="53"/>
  <c r="B103" i="53"/>
  <c r="C103" i="53"/>
  <c r="D103" i="53"/>
  <c r="E103" i="53"/>
  <c r="F103" i="53"/>
  <c r="G103" i="53"/>
  <c r="H103" i="53"/>
  <c r="I103" i="53"/>
  <c r="J103" i="53"/>
  <c r="B104" i="53"/>
  <c r="C104" i="53"/>
  <c r="D104" i="53"/>
  <c r="E104" i="53"/>
  <c r="F104" i="53"/>
  <c r="G104" i="53"/>
  <c r="H104" i="53"/>
  <c r="I104" i="53"/>
  <c r="J104" i="53"/>
  <c r="B105" i="53"/>
  <c r="C105" i="53"/>
  <c r="D105" i="53"/>
  <c r="E105" i="53"/>
  <c r="F105" i="53"/>
  <c r="G105" i="53"/>
  <c r="H105" i="53"/>
  <c r="I105" i="53"/>
  <c r="J105" i="53"/>
  <c r="B106" i="53"/>
  <c r="C106" i="53"/>
  <c r="D106" i="53"/>
  <c r="E106" i="53"/>
  <c r="F106" i="53"/>
  <c r="G106" i="53"/>
  <c r="H106" i="53"/>
  <c r="I106" i="53"/>
  <c r="J106" i="53"/>
  <c r="B107" i="53"/>
  <c r="C107" i="53"/>
  <c r="D107" i="53"/>
  <c r="E107" i="53"/>
  <c r="F107" i="53"/>
  <c r="G107" i="53"/>
  <c r="H107" i="53"/>
  <c r="I107" i="53"/>
  <c r="J107" i="53"/>
  <c r="B108" i="53"/>
  <c r="C108" i="53"/>
  <c r="D108" i="53"/>
  <c r="E108" i="53"/>
  <c r="F108" i="53"/>
  <c r="G108" i="53"/>
  <c r="H108" i="53"/>
  <c r="I108" i="53"/>
  <c r="J108" i="53"/>
  <c r="B109" i="53"/>
  <c r="C109" i="53"/>
  <c r="D109" i="53"/>
  <c r="E109" i="53"/>
  <c r="F109" i="53"/>
  <c r="G109" i="53"/>
  <c r="H109" i="53"/>
  <c r="I109" i="53"/>
  <c r="J109" i="53"/>
  <c r="B110" i="53"/>
  <c r="C110" i="53"/>
  <c r="D110" i="53"/>
  <c r="E110" i="53"/>
  <c r="F110" i="53"/>
  <c r="G110" i="53"/>
  <c r="H110" i="53"/>
  <c r="I110" i="53"/>
  <c r="J110" i="53"/>
  <c r="B111" i="53"/>
  <c r="C111" i="53"/>
  <c r="D111" i="53"/>
  <c r="E111" i="53"/>
  <c r="F111" i="53"/>
  <c r="G111" i="53"/>
  <c r="H111" i="53"/>
  <c r="I111" i="53"/>
  <c r="J111" i="53"/>
  <c r="B112" i="53"/>
  <c r="C112" i="53"/>
  <c r="D112" i="53"/>
  <c r="E112" i="53"/>
  <c r="F112" i="53"/>
  <c r="G112" i="53"/>
  <c r="H112" i="53"/>
  <c r="I112" i="53"/>
  <c r="J112" i="53"/>
  <c r="B113" i="53"/>
  <c r="C113" i="53"/>
  <c r="D113" i="53"/>
  <c r="E113" i="53"/>
  <c r="F113" i="53"/>
  <c r="G113" i="53"/>
  <c r="H113" i="53"/>
  <c r="I113" i="53"/>
  <c r="J113" i="53"/>
  <c r="B114" i="53"/>
  <c r="C114" i="53"/>
  <c r="D114" i="53"/>
  <c r="E114" i="53"/>
  <c r="F114" i="53"/>
  <c r="G114" i="53"/>
  <c r="H114" i="53"/>
  <c r="I114" i="53"/>
  <c r="J114" i="53"/>
  <c r="B115" i="53"/>
  <c r="C115" i="53"/>
  <c r="D115" i="53"/>
  <c r="E115" i="53"/>
  <c r="F115" i="53"/>
  <c r="G115" i="53"/>
  <c r="H115" i="53"/>
  <c r="I115" i="53"/>
  <c r="J115" i="53"/>
  <c r="B116" i="53"/>
  <c r="C116" i="53"/>
  <c r="D116" i="53"/>
  <c r="E116" i="53"/>
  <c r="F116" i="53"/>
  <c r="G116" i="53"/>
  <c r="H116" i="53"/>
  <c r="I116" i="53"/>
  <c r="J116" i="53"/>
  <c r="B117" i="53"/>
  <c r="C117" i="53"/>
  <c r="D117" i="53"/>
  <c r="E117" i="53"/>
  <c r="F117" i="53"/>
  <c r="G117" i="53"/>
  <c r="H117" i="53"/>
  <c r="I117" i="53"/>
  <c r="J117" i="53"/>
  <c r="B118" i="53"/>
  <c r="C118" i="53"/>
  <c r="D118" i="53"/>
  <c r="E118" i="53"/>
  <c r="F118" i="53"/>
  <c r="G118" i="53"/>
  <c r="H118" i="53"/>
  <c r="I118" i="53"/>
  <c r="J118" i="53"/>
  <c r="B119" i="53"/>
  <c r="C119" i="53"/>
  <c r="D119" i="53"/>
  <c r="E119" i="53"/>
  <c r="F119" i="53"/>
  <c r="G119" i="53"/>
  <c r="H119" i="53"/>
  <c r="I119" i="53"/>
  <c r="J119" i="53"/>
  <c r="B120" i="53"/>
  <c r="C120" i="53"/>
  <c r="D120" i="53"/>
  <c r="E120" i="53"/>
  <c r="F120" i="53"/>
  <c r="G120" i="53"/>
  <c r="H120" i="53"/>
  <c r="I120" i="53"/>
  <c r="J120" i="53"/>
  <c r="B121" i="53"/>
  <c r="C121" i="53"/>
  <c r="D121" i="53"/>
  <c r="E121" i="53"/>
  <c r="F121" i="53"/>
  <c r="G121" i="53"/>
  <c r="H121" i="53"/>
  <c r="I121" i="53"/>
  <c r="J121" i="53"/>
  <c r="B122" i="53"/>
  <c r="C122" i="53"/>
  <c r="D122" i="53"/>
  <c r="E122" i="53"/>
  <c r="F122" i="53"/>
  <c r="G122" i="53"/>
  <c r="H122" i="53"/>
  <c r="I122" i="53"/>
  <c r="J122" i="53"/>
  <c r="B123" i="53"/>
  <c r="C123" i="53"/>
  <c r="D123" i="53"/>
  <c r="E123" i="53"/>
  <c r="F123" i="53"/>
  <c r="G123" i="53"/>
  <c r="H123" i="53"/>
  <c r="I123" i="53"/>
  <c r="J123" i="53"/>
  <c r="B124" i="53"/>
  <c r="C124" i="53"/>
  <c r="D124" i="53"/>
  <c r="E124" i="53"/>
  <c r="F124" i="53"/>
  <c r="G124" i="53"/>
  <c r="H124" i="53"/>
  <c r="I124" i="53"/>
  <c r="J124" i="53"/>
  <c r="B125" i="53"/>
  <c r="C125" i="53"/>
  <c r="D125" i="53"/>
  <c r="E125" i="53"/>
  <c r="F125" i="53"/>
  <c r="G125" i="53"/>
  <c r="H125" i="53"/>
  <c r="I125" i="53"/>
  <c r="J125" i="53"/>
  <c r="B126" i="53"/>
  <c r="C126" i="53"/>
  <c r="D126" i="53"/>
  <c r="E126" i="53"/>
  <c r="F126" i="53"/>
  <c r="G126" i="53"/>
  <c r="H126" i="53"/>
  <c r="I126" i="53"/>
  <c r="J126" i="53"/>
  <c r="B127" i="53"/>
  <c r="C127" i="53"/>
  <c r="D127" i="53"/>
  <c r="E127" i="53"/>
  <c r="F127" i="53"/>
  <c r="G127" i="53"/>
  <c r="H127" i="53"/>
  <c r="I127" i="53"/>
  <c r="J127" i="53"/>
  <c r="B128" i="53"/>
  <c r="C128" i="53"/>
  <c r="D128" i="53"/>
  <c r="E128" i="53"/>
  <c r="F128" i="53"/>
  <c r="G128" i="53"/>
  <c r="H128" i="53"/>
  <c r="I128" i="53"/>
  <c r="J128" i="53"/>
  <c r="B129" i="53"/>
  <c r="C129" i="53"/>
  <c r="D129" i="53"/>
  <c r="E129" i="53"/>
  <c r="F129" i="53"/>
  <c r="G129" i="53"/>
  <c r="H129" i="53"/>
  <c r="I129" i="53"/>
  <c r="J129" i="53"/>
  <c r="B130" i="53"/>
  <c r="C130" i="53"/>
  <c r="D130" i="53"/>
  <c r="E130" i="53"/>
  <c r="F130" i="53"/>
  <c r="G130" i="53"/>
  <c r="H130" i="53"/>
  <c r="I130" i="53"/>
  <c r="J130" i="53"/>
  <c r="B131" i="53"/>
  <c r="C131" i="53"/>
  <c r="D131" i="53"/>
  <c r="E131" i="53"/>
  <c r="F131" i="53"/>
  <c r="G131" i="53"/>
  <c r="H131" i="53"/>
  <c r="I131" i="53"/>
  <c r="J131" i="53"/>
  <c r="B132" i="53"/>
  <c r="C132" i="53"/>
  <c r="D132" i="53"/>
  <c r="E132" i="53"/>
  <c r="F132" i="53"/>
  <c r="G132" i="53"/>
  <c r="H132" i="53"/>
  <c r="I132" i="53"/>
  <c r="J132" i="53"/>
  <c r="B133" i="53"/>
  <c r="C133" i="53"/>
  <c r="D133" i="53"/>
  <c r="E133" i="53"/>
  <c r="F133" i="53"/>
  <c r="G133" i="53"/>
  <c r="H133" i="53"/>
  <c r="I133" i="53"/>
  <c r="J133" i="53"/>
  <c r="B134" i="53"/>
  <c r="C134" i="53"/>
  <c r="D134" i="53"/>
  <c r="E134" i="53"/>
  <c r="F134" i="53"/>
  <c r="G134" i="53"/>
  <c r="H134" i="53"/>
  <c r="I134" i="53"/>
  <c r="J134" i="53"/>
  <c r="B135" i="53"/>
  <c r="C135" i="53"/>
  <c r="D135" i="53"/>
  <c r="E135" i="53"/>
  <c r="F135" i="53"/>
  <c r="G135" i="53"/>
  <c r="H135" i="53"/>
  <c r="I135" i="53"/>
  <c r="J135" i="53"/>
  <c r="B136" i="53"/>
  <c r="C136" i="53"/>
  <c r="D136" i="53"/>
  <c r="E136" i="53"/>
  <c r="F136" i="53"/>
  <c r="G136" i="53"/>
  <c r="H136" i="53"/>
  <c r="I136" i="53"/>
  <c r="J136" i="53"/>
  <c r="B137" i="53"/>
  <c r="C137" i="53"/>
  <c r="D137" i="53"/>
  <c r="E137" i="53"/>
  <c r="F137" i="53"/>
  <c r="G137" i="53"/>
  <c r="H137" i="53"/>
  <c r="I137" i="53"/>
  <c r="J137" i="53"/>
  <c r="B138" i="53"/>
  <c r="C138" i="53"/>
  <c r="D138" i="53"/>
  <c r="E138" i="53"/>
  <c r="F138" i="53"/>
  <c r="G138" i="53"/>
  <c r="H138" i="53"/>
  <c r="I138" i="53"/>
  <c r="J138" i="53"/>
  <c r="B139" i="53"/>
  <c r="C139" i="53"/>
  <c r="D139" i="53"/>
  <c r="E139" i="53"/>
  <c r="F139" i="53"/>
  <c r="G139" i="53"/>
  <c r="H139" i="53"/>
  <c r="I139" i="53"/>
  <c r="J139" i="53"/>
  <c r="B140" i="53"/>
  <c r="C140" i="53"/>
  <c r="D140" i="53"/>
  <c r="E140" i="53"/>
  <c r="F140" i="53"/>
  <c r="G140" i="53"/>
  <c r="H140" i="53"/>
  <c r="I140" i="53"/>
  <c r="J140" i="53"/>
  <c r="B141" i="53"/>
  <c r="C141" i="53"/>
  <c r="D141" i="53"/>
  <c r="E141" i="53"/>
  <c r="F141" i="53"/>
  <c r="G141" i="53"/>
  <c r="H141" i="53"/>
  <c r="I141" i="53"/>
  <c r="J141" i="53"/>
  <c r="B142" i="53"/>
  <c r="C142" i="53"/>
  <c r="D142" i="53"/>
  <c r="E142" i="53"/>
  <c r="F142" i="53"/>
  <c r="G142" i="53"/>
  <c r="H142" i="53"/>
  <c r="I142" i="53"/>
  <c r="J142" i="53"/>
  <c r="B143" i="53"/>
  <c r="C143" i="53"/>
  <c r="D143" i="53"/>
  <c r="E143" i="53"/>
  <c r="F143" i="53"/>
  <c r="G143" i="53"/>
  <c r="H143" i="53"/>
  <c r="I143" i="53"/>
  <c r="J143" i="53"/>
  <c r="B144" i="53"/>
  <c r="C144" i="53"/>
  <c r="D144" i="53"/>
  <c r="E144" i="53"/>
  <c r="F144" i="53"/>
  <c r="G144" i="53"/>
  <c r="H144" i="53"/>
  <c r="I144" i="53"/>
  <c r="J144" i="53"/>
  <c r="B145" i="53"/>
  <c r="C145" i="53"/>
  <c r="D145" i="53"/>
  <c r="E145" i="53"/>
  <c r="F145" i="53"/>
  <c r="G145" i="53"/>
  <c r="H145" i="53"/>
  <c r="I145" i="53"/>
  <c r="J145" i="53"/>
  <c r="B146" i="53"/>
  <c r="C146" i="53"/>
  <c r="D146" i="53"/>
  <c r="E146" i="53"/>
  <c r="F146" i="53"/>
  <c r="G146" i="53"/>
  <c r="H146" i="53"/>
  <c r="I146" i="53"/>
  <c r="J146" i="53"/>
  <c r="B147" i="53"/>
  <c r="C147" i="53"/>
  <c r="D147" i="53"/>
  <c r="E147" i="53"/>
  <c r="F147" i="53"/>
  <c r="G147" i="53"/>
  <c r="H147" i="53"/>
  <c r="I147" i="53"/>
  <c r="J147" i="53"/>
  <c r="B148" i="53"/>
  <c r="C148" i="53"/>
  <c r="D148" i="53"/>
  <c r="E148" i="53"/>
  <c r="F148" i="53"/>
  <c r="G148" i="53"/>
  <c r="H148" i="53"/>
  <c r="I148" i="53"/>
  <c r="J148" i="53"/>
  <c r="B149" i="53"/>
  <c r="C149" i="53"/>
  <c r="D149" i="53"/>
  <c r="E149" i="53"/>
  <c r="F149" i="53"/>
  <c r="G149" i="53"/>
  <c r="H149" i="53"/>
  <c r="I149" i="53"/>
  <c r="J149" i="53"/>
  <c r="B150" i="53"/>
  <c r="C150" i="53"/>
  <c r="D150" i="53"/>
  <c r="E150" i="53"/>
  <c r="F150" i="53"/>
  <c r="G150" i="53"/>
  <c r="H150" i="53"/>
  <c r="I150" i="53"/>
  <c r="J150" i="53"/>
  <c r="B151" i="53"/>
  <c r="C151" i="53"/>
  <c r="D151" i="53"/>
  <c r="E151" i="53"/>
  <c r="F151" i="53"/>
  <c r="G151" i="53"/>
  <c r="H151" i="53"/>
  <c r="I151" i="53"/>
  <c r="J151" i="53"/>
  <c r="B152" i="53"/>
  <c r="C152" i="53"/>
  <c r="D152" i="53"/>
  <c r="E152" i="53"/>
  <c r="F152" i="53"/>
  <c r="G152" i="53"/>
  <c r="H152" i="53"/>
  <c r="I152" i="53"/>
  <c r="J152" i="53"/>
  <c r="B153" i="53"/>
  <c r="C153" i="53"/>
  <c r="D153" i="53"/>
  <c r="E153" i="53"/>
  <c r="F153" i="53"/>
  <c r="G153" i="53"/>
  <c r="H153" i="53"/>
  <c r="I153" i="53"/>
  <c r="J153" i="53"/>
  <c r="B154" i="53"/>
  <c r="C154" i="53"/>
  <c r="D154" i="53"/>
  <c r="E154" i="53"/>
  <c r="F154" i="53"/>
  <c r="G154" i="53"/>
  <c r="H154" i="53"/>
  <c r="I154" i="53"/>
  <c r="J154" i="53"/>
  <c r="B155" i="53"/>
  <c r="C155" i="53"/>
  <c r="D155" i="53"/>
  <c r="E155" i="53"/>
  <c r="F155" i="53"/>
  <c r="G155" i="53"/>
  <c r="H155" i="53"/>
  <c r="I155" i="53"/>
  <c r="J155" i="53"/>
  <c r="B156" i="53"/>
  <c r="C156" i="53"/>
  <c r="D156" i="53"/>
  <c r="E156" i="53"/>
  <c r="F156" i="53"/>
  <c r="G156" i="53"/>
  <c r="H156" i="53"/>
  <c r="I156" i="53"/>
  <c r="J156" i="53"/>
  <c r="B157" i="53"/>
  <c r="C157" i="53"/>
  <c r="D157" i="53"/>
  <c r="E157" i="53"/>
  <c r="F157" i="53"/>
  <c r="G157" i="53"/>
  <c r="H157" i="53"/>
  <c r="I157" i="53"/>
  <c r="J157" i="53"/>
  <c r="B158" i="53"/>
  <c r="C158" i="53"/>
  <c r="D158" i="53"/>
  <c r="E158" i="53"/>
  <c r="F158" i="53"/>
  <c r="G158" i="53"/>
  <c r="H158" i="53"/>
  <c r="I158" i="53"/>
  <c r="J158" i="53"/>
  <c r="B159" i="53"/>
  <c r="C159" i="53"/>
  <c r="D159" i="53"/>
  <c r="E159" i="53"/>
  <c r="F159" i="53"/>
  <c r="G159" i="53"/>
  <c r="H159" i="53"/>
  <c r="I159" i="53"/>
  <c r="J159" i="53"/>
  <c r="B160" i="53"/>
  <c r="C160" i="53"/>
  <c r="D160" i="53"/>
  <c r="E160" i="53"/>
  <c r="F160" i="53"/>
  <c r="G160" i="53"/>
  <c r="H160" i="53"/>
  <c r="I160" i="53"/>
  <c r="J160" i="53"/>
  <c r="B161" i="53"/>
  <c r="C161" i="53"/>
  <c r="D161" i="53"/>
  <c r="E161" i="53"/>
  <c r="F161" i="53"/>
  <c r="G161" i="53"/>
  <c r="H161" i="53"/>
  <c r="I161" i="53"/>
  <c r="J161" i="53"/>
  <c r="B162" i="53"/>
  <c r="C162" i="53"/>
  <c r="D162" i="53"/>
  <c r="E162" i="53"/>
  <c r="F162" i="53"/>
  <c r="G162" i="53"/>
  <c r="H162" i="53"/>
  <c r="I162" i="53"/>
  <c r="J162" i="53"/>
  <c r="B163" i="53"/>
  <c r="C163" i="53"/>
  <c r="D163" i="53"/>
  <c r="E163" i="53"/>
  <c r="F163" i="53"/>
  <c r="G163" i="53"/>
  <c r="H163" i="53"/>
  <c r="I163" i="53"/>
  <c r="J163" i="53"/>
  <c r="B164" i="53"/>
  <c r="C164" i="53"/>
  <c r="D164" i="53"/>
  <c r="E164" i="53"/>
  <c r="F164" i="53"/>
  <c r="G164" i="53"/>
  <c r="H164" i="53"/>
  <c r="I164" i="53"/>
  <c r="J164" i="53"/>
  <c r="B165" i="53"/>
  <c r="C165" i="53"/>
  <c r="D165" i="53"/>
  <c r="E165" i="53"/>
  <c r="F165" i="53"/>
  <c r="G165" i="53"/>
  <c r="H165" i="53"/>
  <c r="I165" i="53"/>
  <c r="J165" i="53"/>
  <c r="B166" i="53"/>
  <c r="C166" i="53"/>
  <c r="D166" i="53"/>
  <c r="E166" i="53"/>
  <c r="F166" i="53"/>
  <c r="G166" i="53"/>
  <c r="H166" i="53"/>
  <c r="I166" i="53"/>
  <c r="J166" i="53"/>
  <c r="B167" i="53"/>
  <c r="C167" i="53"/>
  <c r="D167" i="53"/>
  <c r="E167" i="53"/>
  <c r="F167" i="53"/>
  <c r="G167" i="53"/>
  <c r="H167" i="53"/>
  <c r="I167" i="53"/>
  <c r="J167" i="53"/>
  <c r="B168" i="53"/>
  <c r="C168" i="53"/>
  <c r="D168" i="53"/>
  <c r="E168" i="53"/>
  <c r="F168" i="53"/>
  <c r="G168" i="53"/>
  <c r="H168" i="53"/>
  <c r="I168" i="53"/>
  <c r="J168" i="53"/>
  <c r="B169" i="53"/>
  <c r="C169" i="53"/>
  <c r="D169" i="53"/>
  <c r="E169" i="53"/>
  <c r="F169" i="53"/>
  <c r="G169" i="53"/>
  <c r="H169" i="53"/>
  <c r="I169" i="53"/>
  <c r="J169" i="53"/>
  <c r="B170" i="53"/>
  <c r="C170" i="53"/>
  <c r="D170" i="53"/>
  <c r="E170" i="53"/>
  <c r="F170" i="53"/>
  <c r="G170" i="53"/>
  <c r="H170" i="53"/>
  <c r="I170" i="53"/>
  <c r="J170" i="53"/>
  <c r="B171" i="53"/>
  <c r="C171" i="53"/>
  <c r="D171" i="53"/>
  <c r="E171" i="53"/>
  <c r="F171" i="53"/>
  <c r="G171" i="53"/>
  <c r="H171" i="53"/>
  <c r="I171" i="53"/>
  <c r="J171" i="53"/>
  <c r="B172" i="53"/>
  <c r="C172" i="53"/>
  <c r="D172" i="53"/>
  <c r="E172" i="53"/>
  <c r="F172" i="53"/>
  <c r="G172" i="53"/>
  <c r="H172" i="53"/>
  <c r="I172" i="53"/>
  <c r="J172" i="53"/>
  <c r="B173" i="53"/>
  <c r="C173" i="53"/>
  <c r="D173" i="53"/>
  <c r="E173" i="53"/>
  <c r="F173" i="53"/>
  <c r="G173" i="53"/>
  <c r="H173" i="53"/>
  <c r="I173" i="53"/>
  <c r="J173" i="53"/>
  <c r="B174" i="53"/>
  <c r="C174" i="53"/>
  <c r="D174" i="53"/>
  <c r="E174" i="53"/>
  <c r="F174" i="53"/>
  <c r="G174" i="53"/>
  <c r="H174" i="53"/>
  <c r="I174" i="53"/>
  <c r="J174" i="53"/>
  <c r="B175" i="53"/>
  <c r="C175" i="53"/>
  <c r="D175" i="53"/>
  <c r="E175" i="53"/>
  <c r="F175" i="53"/>
  <c r="G175" i="53"/>
  <c r="H175" i="53"/>
  <c r="I175" i="53"/>
  <c r="J175" i="53"/>
  <c r="B176" i="53"/>
  <c r="C176" i="53"/>
  <c r="D176" i="53"/>
  <c r="E176" i="53"/>
  <c r="F176" i="53"/>
  <c r="G176" i="53"/>
  <c r="H176" i="53"/>
  <c r="I176" i="53"/>
  <c r="J176" i="53"/>
  <c r="B177" i="53"/>
  <c r="C177" i="53"/>
  <c r="D177" i="53"/>
  <c r="E177" i="53"/>
  <c r="F177" i="53"/>
  <c r="G177" i="53"/>
  <c r="H177" i="53"/>
  <c r="I177" i="53"/>
  <c r="J177" i="53"/>
  <c r="B178" i="53"/>
  <c r="C178" i="53"/>
  <c r="D178" i="53"/>
  <c r="E178" i="53"/>
  <c r="F178" i="53"/>
  <c r="G178" i="53"/>
  <c r="H178" i="53"/>
  <c r="I178" i="53"/>
  <c r="J178" i="53"/>
  <c r="B179" i="53"/>
  <c r="C179" i="53"/>
  <c r="D179" i="53"/>
  <c r="E179" i="53"/>
  <c r="F179" i="53"/>
  <c r="G179" i="53"/>
  <c r="H179" i="53"/>
  <c r="I179" i="53"/>
  <c r="J179" i="53"/>
  <c r="B180" i="53"/>
  <c r="C180" i="53"/>
  <c r="D180" i="53"/>
  <c r="E180" i="53"/>
  <c r="F180" i="53"/>
  <c r="G180" i="53"/>
  <c r="H180" i="53"/>
  <c r="I180" i="53"/>
  <c r="J180" i="53"/>
  <c r="B181" i="53"/>
  <c r="C181" i="53"/>
  <c r="D181" i="53"/>
  <c r="E181" i="53"/>
  <c r="F181" i="53"/>
  <c r="G181" i="53"/>
  <c r="H181" i="53"/>
  <c r="I181" i="53"/>
  <c r="J181" i="53"/>
  <c r="B182" i="53"/>
  <c r="C182" i="53"/>
  <c r="D182" i="53"/>
  <c r="E182" i="53"/>
  <c r="F182" i="53"/>
  <c r="G182" i="53"/>
  <c r="H182" i="53"/>
  <c r="I182" i="53"/>
  <c r="J182" i="53"/>
  <c r="B183" i="53"/>
  <c r="C183" i="53"/>
  <c r="D183" i="53"/>
  <c r="E183" i="53"/>
  <c r="F183" i="53"/>
  <c r="G183" i="53"/>
  <c r="H183" i="53"/>
  <c r="I183" i="53"/>
  <c r="J183" i="53"/>
  <c r="B184" i="53"/>
  <c r="C184" i="53"/>
  <c r="D184" i="53"/>
  <c r="E184" i="53"/>
  <c r="F184" i="53"/>
  <c r="G184" i="53"/>
  <c r="H184" i="53"/>
  <c r="I184" i="53"/>
  <c r="J184" i="53"/>
  <c r="B185" i="53"/>
  <c r="C185" i="53"/>
  <c r="D185" i="53"/>
  <c r="E185" i="53"/>
  <c r="F185" i="53"/>
  <c r="G185" i="53"/>
  <c r="H185" i="53"/>
  <c r="I185" i="53"/>
  <c r="J185" i="53"/>
  <c r="B186" i="53"/>
  <c r="C186" i="53"/>
  <c r="D186" i="53"/>
  <c r="E186" i="53"/>
  <c r="F186" i="53"/>
  <c r="G186" i="53"/>
  <c r="H186" i="53"/>
  <c r="I186" i="53"/>
  <c r="J186" i="53"/>
  <c r="B187" i="53"/>
  <c r="C187" i="53"/>
  <c r="D187" i="53"/>
  <c r="E187" i="53"/>
  <c r="F187" i="53"/>
  <c r="G187" i="53"/>
  <c r="H187" i="53"/>
  <c r="I187" i="53"/>
  <c r="J187" i="53"/>
  <c r="B188" i="53"/>
  <c r="C188" i="53"/>
  <c r="D188" i="53"/>
  <c r="E188" i="53"/>
  <c r="F188" i="53"/>
  <c r="G188" i="53"/>
  <c r="H188" i="53"/>
  <c r="I188" i="53"/>
  <c r="J188" i="53"/>
  <c r="B189" i="53"/>
  <c r="C189" i="53"/>
  <c r="D189" i="53"/>
  <c r="E189" i="53"/>
  <c r="F189" i="53"/>
  <c r="G189" i="53"/>
  <c r="H189" i="53"/>
  <c r="I189" i="53"/>
  <c r="J189" i="53"/>
  <c r="B190" i="53"/>
  <c r="C190" i="53"/>
  <c r="D190" i="53"/>
  <c r="E190" i="53"/>
  <c r="F190" i="53"/>
  <c r="G190" i="53"/>
  <c r="H190" i="53"/>
  <c r="I190" i="53"/>
  <c r="J190" i="53"/>
  <c r="B191" i="53"/>
  <c r="C191" i="53"/>
  <c r="D191" i="53"/>
  <c r="E191" i="53"/>
  <c r="F191" i="53"/>
  <c r="G191" i="53"/>
  <c r="H191" i="53"/>
  <c r="I191" i="53"/>
  <c r="J191" i="53"/>
  <c r="B192" i="53"/>
  <c r="C192" i="53"/>
  <c r="D192" i="53"/>
  <c r="E192" i="53"/>
  <c r="F192" i="53"/>
  <c r="G192" i="53"/>
  <c r="H192" i="53"/>
  <c r="I192" i="53"/>
  <c r="J192" i="53"/>
  <c r="B193" i="53"/>
  <c r="C193" i="53"/>
  <c r="D193" i="53"/>
  <c r="E193" i="53"/>
  <c r="F193" i="53"/>
  <c r="G193" i="53"/>
  <c r="H193" i="53"/>
  <c r="I193" i="53"/>
  <c r="J193" i="53"/>
  <c r="B194" i="53"/>
  <c r="C194" i="53"/>
  <c r="D194" i="53"/>
  <c r="E194" i="53"/>
  <c r="F194" i="53"/>
  <c r="G194" i="53"/>
  <c r="H194" i="53"/>
  <c r="I194" i="53"/>
  <c r="J194" i="53"/>
  <c r="B195" i="53"/>
  <c r="C195" i="53"/>
  <c r="D195" i="53"/>
  <c r="E195" i="53"/>
  <c r="F195" i="53"/>
  <c r="G195" i="53"/>
  <c r="H195" i="53"/>
  <c r="I195" i="53"/>
  <c r="J195" i="53"/>
  <c r="B196" i="53"/>
  <c r="C196" i="53"/>
  <c r="D196" i="53"/>
  <c r="E196" i="53"/>
  <c r="F196" i="53"/>
  <c r="G196" i="53"/>
  <c r="H196" i="53"/>
  <c r="I196" i="53"/>
  <c r="J196" i="53"/>
  <c r="B197" i="53"/>
  <c r="C197" i="53"/>
  <c r="D197" i="53"/>
  <c r="E197" i="53"/>
  <c r="F197" i="53"/>
  <c r="G197" i="53"/>
  <c r="H197" i="53"/>
  <c r="I197" i="53"/>
  <c r="J197" i="53"/>
  <c r="B198" i="53"/>
  <c r="C198" i="53"/>
  <c r="D198" i="53"/>
  <c r="E198" i="53"/>
  <c r="F198" i="53"/>
  <c r="G198" i="53"/>
  <c r="H198" i="53"/>
  <c r="I198" i="53"/>
  <c r="J198" i="53"/>
  <c r="B199" i="53"/>
  <c r="C199" i="53"/>
  <c r="D199" i="53"/>
  <c r="E199" i="53"/>
  <c r="F199" i="53"/>
  <c r="G199" i="53"/>
  <c r="H199" i="53"/>
  <c r="I199" i="53"/>
  <c r="J199" i="53"/>
  <c r="B200" i="53"/>
  <c r="C200" i="53"/>
  <c r="D200" i="53"/>
  <c r="E200" i="53"/>
  <c r="F200" i="53"/>
  <c r="G200" i="53"/>
  <c r="H200" i="53"/>
  <c r="I200" i="53"/>
  <c r="J200" i="53"/>
  <c r="B201" i="53"/>
  <c r="C201" i="53"/>
  <c r="D201" i="53"/>
  <c r="E201" i="53"/>
  <c r="F201" i="53"/>
  <c r="G201" i="53"/>
  <c r="H201" i="53"/>
  <c r="I201" i="53"/>
  <c r="J201" i="53"/>
  <c r="B202" i="53"/>
  <c r="C202" i="53"/>
  <c r="D202" i="53"/>
  <c r="E202" i="53"/>
  <c r="F202" i="53"/>
  <c r="G202" i="53"/>
  <c r="H202" i="53"/>
  <c r="I202" i="53"/>
  <c r="J202" i="53"/>
  <c r="B203" i="53"/>
  <c r="C203" i="53"/>
  <c r="D203" i="53"/>
  <c r="E203" i="53"/>
  <c r="F203" i="53"/>
  <c r="G203" i="53"/>
  <c r="H203" i="53"/>
  <c r="I203" i="53"/>
  <c r="J203" i="53"/>
  <c r="B204" i="53"/>
  <c r="C204" i="53"/>
  <c r="D204" i="53"/>
  <c r="E204" i="53"/>
  <c r="F204" i="53"/>
  <c r="G204" i="53"/>
  <c r="H204" i="53"/>
  <c r="I204" i="53"/>
  <c r="J204" i="53"/>
  <c r="B205" i="53"/>
  <c r="C205" i="53"/>
  <c r="D205" i="53"/>
  <c r="E205" i="53"/>
  <c r="F205" i="53"/>
  <c r="G205" i="53"/>
  <c r="H205" i="53"/>
  <c r="I205" i="53"/>
  <c r="J205" i="53"/>
  <c r="B206" i="53"/>
  <c r="C206" i="53"/>
  <c r="D206" i="53"/>
  <c r="E206" i="53"/>
  <c r="F206" i="53"/>
  <c r="G206" i="53"/>
  <c r="H206" i="53"/>
  <c r="I206" i="53"/>
  <c r="J206" i="53"/>
  <c r="B207" i="53"/>
  <c r="C207" i="53"/>
  <c r="D207" i="53"/>
  <c r="E207" i="53"/>
  <c r="F207" i="53"/>
  <c r="G207" i="53"/>
  <c r="H207" i="53"/>
  <c r="I207" i="53"/>
  <c r="J207" i="53"/>
  <c r="B208" i="53"/>
  <c r="C208" i="53"/>
  <c r="D208" i="53"/>
  <c r="E208" i="53"/>
  <c r="F208" i="53"/>
  <c r="G208" i="53"/>
  <c r="H208" i="53"/>
  <c r="I208" i="53"/>
  <c r="J208" i="53"/>
  <c r="B209" i="53"/>
  <c r="C209" i="53"/>
  <c r="D209" i="53"/>
  <c r="E209" i="53"/>
  <c r="F209" i="53"/>
  <c r="G209" i="53"/>
  <c r="H209" i="53"/>
  <c r="I209" i="53"/>
  <c r="J209" i="53"/>
  <c r="B210" i="53"/>
  <c r="C210" i="53"/>
  <c r="D210" i="53"/>
  <c r="E210" i="53"/>
  <c r="F210" i="53"/>
  <c r="G210" i="53"/>
  <c r="H210" i="53"/>
  <c r="I210" i="53"/>
  <c r="J210" i="53"/>
  <c r="B211" i="53"/>
  <c r="C211" i="53"/>
  <c r="D211" i="53"/>
  <c r="E211" i="53"/>
  <c r="F211" i="53"/>
  <c r="G211" i="53"/>
  <c r="H211" i="53"/>
  <c r="I211" i="53"/>
  <c r="J211" i="53"/>
  <c r="B212" i="53"/>
  <c r="C212" i="53"/>
  <c r="D212" i="53"/>
  <c r="E212" i="53"/>
  <c r="F212" i="53"/>
  <c r="G212" i="53"/>
  <c r="H212" i="53"/>
  <c r="I212" i="53"/>
  <c r="J212" i="53"/>
  <c r="B213" i="53"/>
  <c r="C213" i="53"/>
  <c r="D213" i="53"/>
  <c r="E213" i="53"/>
  <c r="F213" i="53"/>
  <c r="G213" i="53"/>
  <c r="H213" i="53"/>
  <c r="I213" i="53"/>
  <c r="J213" i="53"/>
  <c r="B214" i="53"/>
  <c r="C214" i="53"/>
  <c r="D214" i="53"/>
  <c r="E214" i="53"/>
  <c r="F214" i="53"/>
  <c r="G214" i="53"/>
  <c r="H214" i="53"/>
  <c r="I214" i="53"/>
  <c r="J214" i="53"/>
  <c r="B215" i="53"/>
  <c r="C215" i="53"/>
  <c r="D215" i="53"/>
  <c r="E215" i="53"/>
  <c r="F215" i="53"/>
  <c r="G215" i="53"/>
  <c r="H215" i="53"/>
  <c r="I215" i="53"/>
  <c r="J215" i="53"/>
  <c r="B216" i="53"/>
  <c r="C216" i="53"/>
  <c r="D216" i="53"/>
  <c r="E216" i="53"/>
  <c r="F216" i="53"/>
  <c r="G216" i="53"/>
  <c r="H216" i="53"/>
  <c r="I216" i="53"/>
  <c r="J216" i="53"/>
  <c r="B217" i="53"/>
  <c r="C217" i="53"/>
  <c r="D217" i="53"/>
  <c r="E217" i="53"/>
  <c r="F217" i="53"/>
  <c r="G217" i="53"/>
  <c r="H217" i="53"/>
  <c r="I217" i="53"/>
  <c r="J217" i="53"/>
  <c r="B218" i="53"/>
  <c r="C218" i="53"/>
  <c r="D218" i="53"/>
  <c r="E218" i="53"/>
  <c r="F218" i="53"/>
  <c r="G218" i="53"/>
  <c r="H218" i="53"/>
  <c r="I218" i="53"/>
  <c r="J218" i="53"/>
  <c r="B219" i="53"/>
  <c r="C219" i="53"/>
  <c r="D219" i="53"/>
  <c r="E219" i="53"/>
  <c r="F219" i="53"/>
  <c r="G219" i="53"/>
  <c r="H219" i="53"/>
  <c r="I219" i="53"/>
  <c r="J219" i="53"/>
  <c r="B220" i="53"/>
  <c r="C220" i="53"/>
  <c r="D220" i="53"/>
  <c r="E220" i="53"/>
  <c r="F220" i="53"/>
  <c r="G220" i="53"/>
  <c r="H220" i="53"/>
  <c r="I220" i="53"/>
  <c r="J220" i="53"/>
  <c r="B221" i="53"/>
  <c r="C221" i="53"/>
  <c r="D221" i="53"/>
  <c r="E221" i="53"/>
  <c r="F221" i="53"/>
  <c r="G221" i="53"/>
  <c r="H221" i="53"/>
  <c r="I221" i="53"/>
  <c r="J221" i="53"/>
  <c r="B222" i="53"/>
  <c r="C222" i="53"/>
  <c r="D222" i="53"/>
  <c r="E222" i="53"/>
  <c r="F222" i="53"/>
  <c r="G222" i="53"/>
  <c r="H222" i="53"/>
  <c r="I222" i="53"/>
  <c r="J222" i="53"/>
  <c r="B223" i="53"/>
  <c r="C223" i="53"/>
  <c r="D223" i="53"/>
  <c r="E223" i="53"/>
  <c r="F223" i="53"/>
  <c r="G223" i="53"/>
  <c r="H223" i="53"/>
  <c r="I223" i="53"/>
  <c r="J223" i="53"/>
  <c r="B224" i="53"/>
  <c r="C224" i="53"/>
  <c r="D224" i="53"/>
  <c r="E224" i="53"/>
  <c r="F224" i="53"/>
  <c r="G224" i="53"/>
  <c r="H224" i="53"/>
  <c r="I224" i="53"/>
  <c r="J224" i="53"/>
  <c r="B225" i="53"/>
  <c r="C225" i="53"/>
  <c r="D225" i="53"/>
  <c r="E225" i="53"/>
  <c r="F225" i="53"/>
  <c r="G225" i="53"/>
  <c r="H225" i="53"/>
  <c r="I225" i="53"/>
  <c r="J225" i="53"/>
  <c r="B226" i="53"/>
  <c r="C226" i="53"/>
  <c r="D226" i="53"/>
  <c r="E226" i="53"/>
  <c r="F226" i="53"/>
  <c r="G226" i="53"/>
  <c r="H226" i="53"/>
  <c r="I226" i="53"/>
  <c r="J226" i="53"/>
  <c r="B227" i="53"/>
  <c r="C227" i="53"/>
  <c r="D227" i="53"/>
  <c r="E227" i="53"/>
  <c r="F227" i="53"/>
  <c r="G227" i="53"/>
  <c r="H227" i="53"/>
  <c r="I227" i="53"/>
  <c r="J227" i="53"/>
  <c r="B228" i="53"/>
  <c r="C228" i="53"/>
  <c r="D228" i="53"/>
  <c r="E228" i="53"/>
  <c r="F228" i="53"/>
  <c r="G228" i="53"/>
  <c r="H228" i="53"/>
  <c r="I228" i="53"/>
  <c r="J228" i="53"/>
  <c r="B229" i="53"/>
  <c r="C229" i="53"/>
  <c r="D229" i="53"/>
  <c r="E229" i="53"/>
  <c r="F229" i="53"/>
  <c r="G229" i="53"/>
  <c r="H229" i="53"/>
  <c r="I229" i="53"/>
  <c r="J229" i="53"/>
  <c r="B230" i="53"/>
  <c r="C230" i="53"/>
  <c r="D230" i="53"/>
  <c r="E230" i="53"/>
  <c r="F230" i="53"/>
  <c r="G230" i="53"/>
  <c r="H230" i="53"/>
  <c r="I230" i="53"/>
  <c r="J230" i="53"/>
  <c r="B231" i="53"/>
  <c r="C231" i="53"/>
  <c r="D231" i="53"/>
  <c r="E231" i="53"/>
  <c r="F231" i="53"/>
  <c r="G231" i="53"/>
  <c r="H231" i="53"/>
  <c r="I231" i="53"/>
  <c r="J231" i="53"/>
  <c r="B232" i="53"/>
  <c r="C232" i="53"/>
  <c r="D232" i="53"/>
  <c r="E232" i="53"/>
  <c r="F232" i="53"/>
  <c r="G232" i="53"/>
  <c r="H232" i="53"/>
  <c r="I232" i="53"/>
  <c r="J232" i="53"/>
  <c r="B233" i="53"/>
  <c r="C233" i="53"/>
  <c r="D233" i="53"/>
  <c r="E233" i="53"/>
  <c r="F233" i="53"/>
  <c r="G233" i="53"/>
  <c r="H233" i="53"/>
  <c r="I233" i="53"/>
  <c r="J233" i="53"/>
  <c r="B234" i="53"/>
  <c r="C234" i="53"/>
  <c r="D234" i="53"/>
  <c r="E234" i="53"/>
  <c r="F234" i="53"/>
  <c r="G234" i="53"/>
  <c r="H234" i="53"/>
  <c r="I234" i="53"/>
  <c r="J234" i="53"/>
  <c r="B235" i="53"/>
  <c r="C235" i="53"/>
  <c r="D235" i="53"/>
  <c r="E235" i="53"/>
  <c r="F235" i="53"/>
  <c r="G235" i="53"/>
  <c r="H235" i="53"/>
  <c r="I235" i="53"/>
  <c r="J235" i="53"/>
  <c r="B236" i="53"/>
  <c r="C236" i="53"/>
  <c r="D236" i="53"/>
  <c r="E236" i="53"/>
  <c r="F236" i="53"/>
  <c r="G236" i="53"/>
  <c r="H236" i="53"/>
  <c r="I236" i="53"/>
  <c r="J236" i="53"/>
  <c r="B237" i="53"/>
  <c r="C237" i="53"/>
  <c r="D237" i="53"/>
  <c r="E237" i="53"/>
  <c r="F237" i="53"/>
  <c r="G237" i="53"/>
  <c r="H237" i="53"/>
  <c r="I237" i="53"/>
  <c r="J237" i="53"/>
  <c r="B238" i="53"/>
  <c r="C238" i="53"/>
  <c r="D238" i="53"/>
  <c r="E238" i="53"/>
  <c r="F238" i="53"/>
  <c r="G238" i="53"/>
  <c r="H238" i="53"/>
  <c r="I238" i="53"/>
  <c r="J238" i="53"/>
  <c r="B239" i="53"/>
  <c r="C239" i="53"/>
  <c r="D239" i="53"/>
  <c r="E239" i="53"/>
  <c r="F239" i="53"/>
  <c r="G239" i="53"/>
  <c r="H239" i="53"/>
  <c r="I239" i="53"/>
  <c r="J239" i="53"/>
  <c r="B240" i="53"/>
  <c r="C240" i="53"/>
  <c r="D240" i="53"/>
  <c r="E240" i="53"/>
  <c r="F240" i="53"/>
  <c r="G240" i="53"/>
  <c r="H240" i="53"/>
  <c r="I240" i="53"/>
  <c r="J240" i="53"/>
  <c r="B241" i="53"/>
  <c r="C241" i="53"/>
  <c r="D241" i="53"/>
  <c r="E241" i="53"/>
  <c r="F241" i="53"/>
  <c r="G241" i="53"/>
  <c r="H241" i="53"/>
  <c r="I241" i="53"/>
  <c r="J241" i="53"/>
  <c r="B242" i="53"/>
  <c r="C242" i="53"/>
  <c r="D242" i="53"/>
  <c r="E242" i="53"/>
  <c r="F242" i="53"/>
  <c r="G242" i="53"/>
  <c r="H242" i="53"/>
  <c r="I242" i="53"/>
  <c r="J242" i="53"/>
  <c r="B243" i="53"/>
  <c r="C243" i="53"/>
  <c r="D243" i="53"/>
  <c r="E243" i="53"/>
  <c r="F243" i="53"/>
  <c r="G243" i="53"/>
  <c r="H243" i="53"/>
  <c r="I243" i="53"/>
  <c r="J243" i="53"/>
  <c r="B244" i="53"/>
  <c r="C244" i="53"/>
  <c r="D244" i="53"/>
  <c r="E244" i="53"/>
  <c r="F244" i="53"/>
  <c r="G244" i="53"/>
  <c r="H244" i="53"/>
  <c r="I244" i="53"/>
  <c r="J244" i="53"/>
  <c r="B245" i="53"/>
  <c r="C245" i="53"/>
  <c r="D245" i="53"/>
  <c r="E245" i="53"/>
  <c r="F245" i="53"/>
  <c r="G245" i="53"/>
  <c r="H245" i="53"/>
  <c r="I245" i="53"/>
  <c r="J245" i="53"/>
  <c r="B246" i="53"/>
  <c r="C246" i="53"/>
  <c r="D246" i="53"/>
  <c r="E246" i="53"/>
  <c r="F246" i="53"/>
  <c r="G246" i="53"/>
  <c r="H246" i="53"/>
  <c r="I246" i="53"/>
  <c r="J246" i="53"/>
  <c r="B247" i="53"/>
  <c r="C247" i="53"/>
  <c r="D247" i="53"/>
  <c r="E247" i="53"/>
  <c r="F247" i="53"/>
  <c r="G247" i="53"/>
  <c r="H247" i="53"/>
  <c r="I247" i="53"/>
  <c r="J247" i="53"/>
  <c r="B248" i="53"/>
  <c r="C248" i="53"/>
  <c r="D248" i="53"/>
  <c r="E248" i="53"/>
  <c r="F248" i="53"/>
  <c r="G248" i="53"/>
  <c r="H248" i="53"/>
  <c r="I248" i="53"/>
  <c r="J248" i="53"/>
  <c r="B249" i="53"/>
  <c r="C249" i="53"/>
  <c r="D249" i="53"/>
  <c r="E249" i="53"/>
  <c r="F249" i="53"/>
  <c r="G249" i="53"/>
  <c r="H249" i="53"/>
  <c r="I249" i="53"/>
  <c r="J249" i="53"/>
  <c r="B250" i="53"/>
  <c r="C250" i="53"/>
  <c r="D250" i="53"/>
  <c r="E250" i="53"/>
  <c r="F250" i="53"/>
  <c r="G250" i="53"/>
  <c r="H250" i="53"/>
  <c r="I250" i="53"/>
  <c r="J250" i="53"/>
  <c r="B251" i="53"/>
  <c r="C251" i="53"/>
  <c r="D251" i="53"/>
  <c r="E251" i="53"/>
  <c r="F251" i="53"/>
  <c r="G251" i="53"/>
  <c r="H251" i="53"/>
  <c r="I251" i="53"/>
  <c r="J251" i="53"/>
  <c r="B252" i="53"/>
  <c r="C252" i="53"/>
  <c r="D252" i="53"/>
  <c r="E252" i="53"/>
  <c r="F252" i="53"/>
  <c r="G252" i="53"/>
  <c r="H252" i="53"/>
  <c r="I252" i="53"/>
  <c r="J252" i="53"/>
  <c r="B253" i="53"/>
  <c r="C253" i="53"/>
  <c r="D253" i="53"/>
  <c r="E253" i="53"/>
  <c r="F253" i="53"/>
  <c r="G253" i="53"/>
  <c r="H253" i="53"/>
  <c r="I253" i="53"/>
  <c r="J253" i="53"/>
  <c r="B254" i="53"/>
  <c r="C254" i="53"/>
  <c r="D254" i="53"/>
  <c r="E254" i="53"/>
  <c r="F254" i="53"/>
  <c r="G254" i="53"/>
  <c r="H254" i="53"/>
  <c r="I254" i="53"/>
  <c r="J254" i="53"/>
  <c r="B255" i="53"/>
  <c r="C255" i="53"/>
  <c r="D255" i="53"/>
  <c r="E255" i="53"/>
  <c r="F255" i="53"/>
  <c r="G255" i="53"/>
  <c r="H255" i="53"/>
  <c r="I255" i="53"/>
  <c r="J255" i="53"/>
  <c r="B256" i="53"/>
  <c r="C256" i="53"/>
  <c r="D256" i="53"/>
  <c r="E256" i="53"/>
  <c r="F256" i="53"/>
  <c r="G256" i="53"/>
  <c r="H256" i="53"/>
  <c r="I256" i="53"/>
  <c r="J256" i="53"/>
  <c r="B257" i="53"/>
  <c r="C257" i="53"/>
  <c r="D257" i="53"/>
  <c r="E257" i="53"/>
  <c r="F257" i="53"/>
  <c r="G257" i="53"/>
  <c r="H257" i="53"/>
  <c r="I257" i="53"/>
  <c r="J257" i="53"/>
  <c r="B258" i="53"/>
  <c r="C258" i="53"/>
  <c r="D258" i="53"/>
  <c r="E258" i="53"/>
  <c r="F258" i="53"/>
  <c r="G258" i="53"/>
  <c r="H258" i="53"/>
  <c r="I258" i="53"/>
  <c r="J258" i="53"/>
  <c r="B259" i="53"/>
  <c r="C259" i="53"/>
  <c r="D259" i="53"/>
  <c r="E259" i="53"/>
  <c r="F259" i="53"/>
  <c r="G259" i="53"/>
  <c r="H259" i="53"/>
  <c r="I259" i="53"/>
  <c r="J259" i="53"/>
  <c r="B260" i="53"/>
  <c r="C260" i="53"/>
  <c r="D260" i="53"/>
  <c r="E260" i="53"/>
  <c r="F260" i="53"/>
  <c r="G260" i="53"/>
  <c r="H260" i="53"/>
  <c r="I260" i="53"/>
  <c r="J260" i="53"/>
  <c r="B261" i="53"/>
  <c r="C261" i="53"/>
  <c r="D261" i="53"/>
  <c r="E261" i="53"/>
  <c r="F261" i="53"/>
  <c r="G261" i="53"/>
  <c r="H261" i="53"/>
  <c r="I261" i="53"/>
  <c r="J261" i="53"/>
  <c r="B262" i="53"/>
  <c r="C262" i="53"/>
  <c r="D262" i="53"/>
  <c r="E262" i="53"/>
  <c r="F262" i="53"/>
  <c r="G262" i="53"/>
  <c r="H262" i="53"/>
  <c r="I262" i="53"/>
  <c r="J262" i="53"/>
  <c r="B263" i="53"/>
  <c r="C263" i="53"/>
  <c r="D263" i="53"/>
  <c r="E263" i="53"/>
  <c r="F263" i="53"/>
  <c r="G263" i="53"/>
  <c r="H263" i="53"/>
  <c r="I263" i="53"/>
  <c r="J263" i="53"/>
  <c r="B264" i="53"/>
  <c r="C264" i="53"/>
  <c r="D264" i="53"/>
  <c r="E264" i="53"/>
  <c r="F264" i="53"/>
  <c r="G264" i="53"/>
  <c r="H264" i="53"/>
  <c r="I264" i="53"/>
  <c r="J264" i="53"/>
  <c r="B265" i="53"/>
  <c r="C265" i="53"/>
  <c r="D265" i="53"/>
  <c r="E265" i="53"/>
  <c r="F265" i="53"/>
  <c r="G265" i="53"/>
  <c r="H265" i="53"/>
  <c r="I265" i="53"/>
  <c r="J265" i="53"/>
  <c r="B266" i="53"/>
  <c r="C266" i="53"/>
  <c r="D266" i="53"/>
  <c r="E266" i="53"/>
  <c r="F266" i="53"/>
  <c r="G266" i="53"/>
  <c r="H266" i="53"/>
  <c r="I266" i="53"/>
  <c r="J266" i="53"/>
  <c r="B267" i="53"/>
  <c r="C267" i="53"/>
  <c r="D267" i="53"/>
  <c r="E267" i="53"/>
  <c r="F267" i="53"/>
  <c r="G267" i="53"/>
  <c r="H267" i="53"/>
  <c r="I267" i="53"/>
  <c r="J267" i="53"/>
  <c r="B268" i="53"/>
  <c r="C268" i="53"/>
  <c r="D268" i="53"/>
  <c r="E268" i="53"/>
  <c r="F268" i="53"/>
  <c r="G268" i="53"/>
  <c r="H268" i="53"/>
  <c r="I268" i="53"/>
  <c r="J268" i="53"/>
  <c r="B269" i="53"/>
  <c r="C269" i="53"/>
  <c r="D269" i="53"/>
  <c r="E269" i="53"/>
  <c r="F269" i="53"/>
  <c r="G269" i="53"/>
  <c r="H269" i="53"/>
  <c r="I269" i="53"/>
  <c r="J269" i="53"/>
  <c r="B270" i="53"/>
  <c r="C270" i="53"/>
  <c r="D270" i="53"/>
  <c r="E270" i="53"/>
  <c r="F270" i="53"/>
  <c r="G270" i="53"/>
  <c r="H270" i="53"/>
  <c r="I270" i="53"/>
  <c r="J270" i="53"/>
  <c r="B271" i="53"/>
  <c r="C271" i="53"/>
  <c r="D271" i="53"/>
  <c r="E271" i="53"/>
  <c r="F271" i="53"/>
  <c r="G271" i="53"/>
  <c r="H271" i="53"/>
  <c r="I271" i="53"/>
  <c r="J271" i="53"/>
  <c r="B272" i="53"/>
  <c r="C272" i="53"/>
  <c r="D272" i="53"/>
  <c r="E272" i="53"/>
  <c r="F272" i="53"/>
  <c r="G272" i="53"/>
  <c r="H272" i="53"/>
  <c r="I272" i="53"/>
  <c r="J272" i="53"/>
  <c r="B273" i="53"/>
  <c r="C273" i="53"/>
  <c r="D273" i="53"/>
  <c r="E273" i="53"/>
  <c r="F273" i="53"/>
  <c r="G273" i="53"/>
  <c r="H273" i="53"/>
  <c r="I273" i="53"/>
  <c r="J273" i="53"/>
  <c r="B274" i="53"/>
  <c r="C274" i="53"/>
  <c r="D274" i="53"/>
  <c r="E274" i="53"/>
  <c r="F274" i="53"/>
  <c r="G274" i="53"/>
  <c r="H274" i="53"/>
  <c r="I274" i="53"/>
  <c r="J274" i="53"/>
  <c r="B275" i="53"/>
  <c r="C275" i="53"/>
  <c r="D275" i="53"/>
  <c r="E275" i="53"/>
  <c r="F275" i="53"/>
  <c r="G275" i="53"/>
  <c r="H275" i="53"/>
  <c r="I275" i="53"/>
  <c r="J275" i="53"/>
  <c r="B77" i="53"/>
  <c r="C77" i="53"/>
  <c r="D77" i="53"/>
  <c r="E77" i="53"/>
  <c r="F77" i="53"/>
  <c r="G77" i="53"/>
  <c r="H77" i="53"/>
  <c r="I77" i="53"/>
  <c r="J77" i="53"/>
  <c r="K77" i="53"/>
  <c r="L77" i="53"/>
  <c r="M77" i="53"/>
  <c r="N77" i="53"/>
  <c r="O77" i="53"/>
  <c r="P77" i="53"/>
  <c r="Q77" i="53"/>
  <c r="K78" i="53"/>
  <c r="L78" i="53"/>
  <c r="M78" i="53"/>
  <c r="N78" i="53"/>
  <c r="O78" i="53"/>
  <c r="P78" i="53"/>
  <c r="Q78" i="53"/>
  <c r="K79" i="53"/>
  <c r="L79" i="53"/>
  <c r="M79" i="53"/>
  <c r="N79" i="53"/>
  <c r="O79" i="53"/>
  <c r="P79" i="53"/>
  <c r="Q79" i="53"/>
  <c r="K80" i="53"/>
  <c r="L80" i="53"/>
  <c r="M80" i="53"/>
  <c r="N80" i="53"/>
  <c r="O80" i="53"/>
  <c r="P80" i="53"/>
  <c r="Q80" i="53"/>
  <c r="K81" i="53"/>
  <c r="L81" i="53"/>
  <c r="M81" i="53"/>
  <c r="N81" i="53"/>
  <c r="O81" i="53"/>
  <c r="P81" i="53"/>
  <c r="Q81" i="53"/>
  <c r="K82" i="53"/>
  <c r="L82" i="53"/>
  <c r="M82" i="53"/>
  <c r="N82" i="53"/>
  <c r="O82" i="53"/>
  <c r="P82" i="53"/>
  <c r="Q82" i="53"/>
  <c r="K83" i="53"/>
  <c r="L83" i="53"/>
  <c r="M83" i="53"/>
  <c r="N83" i="53"/>
  <c r="O83" i="53"/>
  <c r="P83" i="53"/>
  <c r="Q83" i="53"/>
  <c r="K84" i="53"/>
  <c r="L84" i="53"/>
  <c r="M84" i="53"/>
  <c r="N84" i="53"/>
  <c r="O84" i="53"/>
  <c r="P84" i="53"/>
  <c r="Q84" i="53"/>
  <c r="K85" i="53"/>
  <c r="L85" i="53"/>
  <c r="M85" i="53"/>
  <c r="N85" i="53"/>
  <c r="O85" i="53"/>
  <c r="P85" i="53"/>
  <c r="Q85" i="53"/>
  <c r="K86" i="53"/>
  <c r="L86" i="53"/>
  <c r="M86" i="53"/>
  <c r="N86" i="53"/>
  <c r="O86" i="53"/>
  <c r="P86" i="53"/>
  <c r="Q86" i="53"/>
  <c r="K87" i="53"/>
  <c r="L87" i="53"/>
  <c r="M87" i="53"/>
  <c r="N87" i="53"/>
  <c r="O87" i="53"/>
  <c r="P87" i="53"/>
  <c r="Q87" i="53"/>
  <c r="K88" i="53"/>
  <c r="L88" i="53"/>
  <c r="M88" i="53"/>
  <c r="N88" i="53"/>
  <c r="O88" i="53"/>
  <c r="P88" i="53"/>
  <c r="Q88" i="53"/>
  <c r="K89" i="53"/>
  <c r="L89" i="53"/>
  <c r="M89" i="53"/>
  <c r="N89" i="53"/>
  <c r="O89" i="53"/>
  <c r="P89" i="53"/>
  <c r="Q89" i="53"/>
  <c r="K90" i="53"/>
  <c r="L90" i="53"/>
  <c r="M90" i="53"/>
  <c r="N90" i="53"/>
  <c r="O90" i="53"/>
  <c r="P90" i="53"/>
  <c r="Q90" i="53"/>
  <c r="K91" i="53"/>
  <c r="L91" i="53"/>
  <c r="M91" i="53"/>
  <c r="N91" i="53"/>
  <c r="O91" i="53"/>
  <c r="P91" i="53"/>
  <c r="Q91" i="53"/>
  <c r="K92" i="53"/>
  <c r="L92" i="53"/>
  <c r="M92" i="53"/>
  <c r="N92" i="53"/>
  <c r="O92" i="53"/>
  <c r="P92" i="53"/>
  <c r="Q92" i="53"/>
  <c r="K93" i="53"/>
  <c r="L93" i="53"/>
  <c r="M93" i="53"/>
  <c r="N93" i="53"/>
  <c r="O93" i="53"/>
  <c r="P93" i="53"/>
  <c r="Q93" i="53"/>
  <c r="K94" i="53"/>
  <c r="L94" i="53"/>
  <c r="M94" i="53"/>
  <c r="N94" i="53"/>
  <c r="O94" i="53"/>
  <c r="P94" i="53"/>
  <c r="Q94" i="53"/>
  <c r="K95" i="53"/>
  <c r="L95" i="53"/>
  <c r="M95" i="53"/>
  <c r="N95" i="53"/>
  <c r="O95" i="53"/>
  <c r="P95" i="53"/>
  <c r="Q95" i="53"/>
  <c r="K96" i="53"/>
  <c r="L96" i="53"/>
  <c r="M96" i="53"/>
  <c r="N96" i="53"/>
  <c r="O96" i="53"/>
  <c r="P96" i="53"/>
  <c r="Q96" i="53"/>
  <c r="K97" i="53"/>
  <c r="L97" i="53"/>
  <c r="M97" i="53"/>
  <c r="N97" i="53"/>
  <c r="O97" i="53"/>
  <c r="P97" i="53"/>
  <c r="Q97" i="53"/>
  <c r="K98" i="53"/>
  <c r="L98" i="53"/>
  <c r="M98" i="53"/>
  <c r="N98" i="53"/>
  <c r="O98" i="53"/>
  <c r="P98" i="53"/>
  <c r="Q98" i="53"/>
  <c r="K99" i="53"/>
  <c r="L99" i="53"/>
  <c r="M99" i="53"/>
  <c r="N99" i="53"/>
  <c r="O99" i="53"/>
  <c r="P99" i="53"/>
  <c r="Q99" i="53"/>
  <c r="K100" i="53"/>
  <c r="L100" i="53"/>
  <c r="M100" i="53"/>
  <c r="N100" i="53"/>
  <c r="O100" i="53"/>
  <c r="P100" i="53"/>
  <c r="Q100" i="53"/>
  <c r="K101" i="53"/>
  <c r="L101" i="53"/>
  <c r="M101" i="53"/>
  <c r="N101" i="53"/>
  <c r="O101" i="53"/>
  <c r="P101" i="53"/>
  <c r="Q101" i="53"/>
  <c r="K102" i="53"/>
  <c r="L102" i="53"/>
  <c r="M102" i="53"/>
  <c r="N102" i="53"/>
  <c r="O102" i="53"/>
  <c r="P102" i="53"/>
  <c r="Q102" i="53"/>
  <c r="K103" i="53"/>
  <c r="L103" i="53"/>
  <c r="M103" i="53"/>
  <c r="N103" i="53"/>
  <c r="O103" i="53"/>
  <c r="P103" i="53"/>
  <c r="Q103" i="53"/>
  <c r="K104" i="53"/>
  <c r="L104" i="53"/>
  <c r="M104" i="53"/>
  <c r="N104" i="53"/>
  <c r="O104" i="53"/>
  <c r="P104" i="53"/>
  <c r="Q104" i="53"/>
  <c r="K105" i="53"/>
  <c r="L105" i="53"/>
  <c r="M105" i="53"/>
  <c r="N105" i="53"/>
  <c r="O105" i="53"/>
  <c r="P105" i="53"/>
  <c r="Q105" i="53"/>
  <c r="K106" i="53"/>
  <c r="L106" i="53"/>
  <c r="M106" i="53"/>
  <c r="N106" i="53"/>
  <c r="O106" i="53"/>
  <c r="P106" i="53"/>
  <c r="Q106" i="53"/>
  <c r="K107" i="53"/>
  <c r="L107" i="53"/>
  <c r="M107" i="53"/>
  <c r="N107" i="53"/>
  <c r="O107" i="53"/>
  <c r="P107" i="53"/>
  <c r="Q107" i="53"/>
  <c r="K108" i="53"/>
  <c r="L108" i="53"/>
  <c r="M108" i="53"/>
  <c r="N108" i="53"/>
  <c r="O108" i="53"/>
  <c r="P108" i="53"/>
  <c r="Q108" i="53"/>
  <c r="K109" i="53"/>
  <c r="L109" i="53"/>
  <c r="M109" i="53"/>
  <c r="N109" i="53"/>
  <c r="O109" i="53"/>
  <c r="P109" i="53"/>
  <c r="Q109" i="53"/>
  <c r="K110" i="53"/>
  <c r="L110" i="53"/>
  <c r="M110" i="53"/>
  <c r="N110" i="53"/>
  <c r="O110" i="53"/>
  <c r="P110" i="53"/>
  <c r="Q110" i="53"/>
  <c r="K111" i="53"/>
  <c r="L111" i="53"/>
  <c r="M111" i="53"/>
  <c r="N111" i="53"/>
  <c r="O111" i="53"/>
  <c r="P111" i="53"/>
  <c r="Q111" i="53"/>
  <c r="K112" i="53"/>
  <c r="L112" i="53"/>
  <c r="M112" i="53"/>
  <c r="N112" i="53"/>
  <c r="O112" i="53"/>
  <c r="P112" i="53"/>
  <c r="Q112" i="53"/>
  <c r="K113" i="53"/>
  <c r="L113" i="53"/>
  <c r="M113" i="53"/>
  <c r="N113" i="53"/>
  <c r="O113" i="53"/>
  <c r="P113" i="53"/>
  <c r="Q113" i="53"/>
  <c r="K114" i="53"/>
  <c r="L114" i="53"/>
  <c r="M114" i="53"/>
  <c r="N114" i="53"/>
  <c r="O114" i="53"/>
  <c r="P114" i="53"/>
  <c r="Q114" i="53"/>
  <c r="K115" i="53"/>
  <c r="L115" i="53"/>
  <c r="M115" i="53"/>
  <c r="N115" i="53"/>
  <c r="O115" i="53"/>
  <c r="P115" i="53"/>
  <c r="Q115" i="53"/>
  <c r="K116" i="53"/>
  <c r="L116" i="53"/>
  <c r="M116" i="53"/>
  <c r="N116" i="53"/>
  <c r="O116" i="53"/>
  <c r="P116" i="53"/>
  <c r="Q116" i="53"/>
  <c r="K117" i="53"/>
  <c r="L117" i="53"/>
  <c r="M117" i="53"/>
  <c r="N117" i="53"/>
  <c r="O117" i="53"/>
  <c r="P117" i="53"/>
  <c r="Q117" i="53"/>
  <c r="K118" i="53"/>
  <c r="L118" i="53"/>
  <c r="M118" i="53"/>
  <c r="N118" i="53"/>
  <c r="O118" i="53"/>
  <c r="P118" i="53"/>
  <c r="Q118" i="53"/>
  <c r="K119" i="53"/>
  <c r="L119" i="53"/>
  <c r="M119" i="53"/>
  <c r="N119" i="53"/>
  <c r="O119" i="53"/>
  <c r="P119" i="53"/>
  <c r="Q119" i="53"/>
  <c r="K120" i="53"/>
  <c r="L120" i="53"/>
  <c r="M120" i="53"/>
  <c r="N120" i="53"/>
  <c r="O120" i="53"/>
  <c r="P120" i="53"/>
  <c r="Q120" i="53"/>
  <c r="K121" i="53"/>
  <c r="L121" i="53"/>
  <c r="M121" i="53"/>
  <c r="N121" i="53"/>
  <c r="O121" i="53"/>
  <c r="P121" i="53"/>
  <c r="Q121" i="53"/>
  <c r="K122" i="53"/>
  <c r="L122" i="53"/>
  <c r="M122" i="53"/>
  <c r="N122" i="53"/>
  <c r="O122" i="53"/>
  <c r="P122" i="53"/>
  <c r="Q122" i="53"/>
  <c r="K123" i="53"/>
  <c r="L123" i="53"/>
  <c r="M123" i="53"/>
  <c r="N123" i="53"/>
  <c r="O123" i="53"/>
  <c r="P123" i="53"/>
  <c r="Q123" i="53"/>
  <c r="K124" i="53"/>
  <c r="L124" i="53"/>
  <c r="M124" i="53"/>
  <c r="N124" i="53"/>
  <c r="O124" i="53"/>
  <c r="P124" i="53"/>
  <c r="Q124" i="53"/>
  <c r="K125" i="53"/>
  <c r="L125" i="53"/>
  <c r="M125" i="53"/>
  <c r="N125" i="53"/>
  <c r="O125" i="53"/>
  <c r="P125" i="53"/>
  <c r="Q125" i="53"/>
  <c r="K126" i="53"/>
  <c r="L126" i="53"/>
  <c r="M126" i="53"/>
  <c r="N126" i="53"/>
  <c r="O126" i="53"/>
  <c r="P126" i="53"/>
  <c r="Q126" i="53"/>
  <c r="K127" i="53"/>
  <c r="L127" i="53"/>
  <c r="M127" i="53"/>
  <c r="N127" i="53"/>
  <c r="O127" i="53"/>
  <c r="P127" i="53"/>
  <c r="Q127" i="53"/>
  <c r="K128" i="53"/>
  <c r="L128" i="53"/>
  <c r="M128" i="53"/>
  <c r="N128" i="53"/>
  <c r="O128" i="53"/>
  <c r="P128" i="53"/>
  <c r="Q128" i="53"/>
  <c r="K129" i="53"/>
  <c r="L129" i="53"/>
  <c r="M129" i="53"/>
  <c r="N129" i="53"/>
  <c r="O129" i="53"/>
  <c r="P129" i="53"/>
  <c r="Q129" i="53"/>
  <c r="K130" i="53"/>
  <c r="L130" i="53"/>
  <c r="M130" i="53"/>
  <c r="N130" i="53"/>
  <c r="O130" i="53"/>
  <c r="P130" i="53"/>
  <c r="Q130" i="53"/>
  <c r="K131" i="53"/>
  <c r="L131" i="53"/>
  <c r="M131" i="53"/>
  <c r="N131" i="53"/>
  <c r="O131" i="53"/>
  <c r="P131" i="53"/>
  <c r="Q131" i="53"/>
  <c r="K132" i="53"/>
  <c r="L132" i="53"/>
  <c r="M132" i="53"/>
  <c r="N132" i="53"/>
  <c r="O132" i="53"/>
  <c r="P132" i="53"/>
  <c r="Q132" i="53"/>
  <c r="K133" i="53"/>
  <c r="L133" i="53"/>
  <c r="M133" i="53"/>
  <c r="N133" i="53"/>
  <c r="O133" i="53"/>
  <c r="P133" i="53"/>
  <c r="Q133" i="53"/>
  <c r="K134" i="53"/>
  <c r="L134" i="53"/>
  <c r="M134" i="53"/>
  <c r="N134" i="53"/>
  <c r="O134" i="53"/>
  <c r="P134" i="53"/>
  <c r="Q134" i="53"/>
  <c r="K135" i="53"/>
  <c r="L135" i="53"/>
  <c r="M135" i="53"/>
  <c r="N135" i="53"/>
  <c r="O135" i="53"/>
  <c r="P135" i="53"/>
  <c r="Q135" i="53"/>
  <c r="K136" i="53"/>
  <c r="L136" i="53"/>
  <c r="M136" i="53"/>
  <c r="N136" i="53"/>
  <c r="O136" i="53"/>
  <c r="P136" i="53"/>
  <c r="Q136" i="53"/>
  <c r="K137" i="53"/>
  <c r="L137" i="53"/>
  <c r="M137" i="53"/>
  <c r="N137" i="53"/>
  <c r="O137" i="53"/>
  <c r="P137" i="53"/>
  <c r="Q137" i="53"/>
  <c r="K138" i="53"/>
  <c r="L138" i="53"/>
  <c r="M138" i="53"/>
  <c r="N138" i="53"/>
  <c r="O138" i="53"/>
  <c r="P138" i="53"/>
  <c r="Q138" i="53"/>
  <c r="K139" i="53"/>
  <c r="L139" i="53"/>
  <c r="M139" i="53"/>
  <c r="N139" i="53"/>
  <c r="O139" i="53"/>
  <c r="P139" i="53"/>
  <c r="Q139" i="53"/>
  <c r="K140" i="53"/>
  <c r="L140" i="53"/>
  <c r="M140" i="53"/>
  <c r="N140" i="53"/>
  <c r="O140" i="53"/>
  <c r="P140" i="53"/>
  <c r="Q140" i="53"/>
  <c r="K141" i="53"/>
  <c r="L141" i="53"/>
  <c r="M141" i="53"/>
  <c r="N141" i="53"/>
  <c r="O141" i="53"/>
  <c r="P141" i="53"/>
  <c r="Q141" i="53"/>
  <c r="K142" i="53"/>
  <c r="L142" i="53"/>
  <c r="M142" i="53"/>
  <c r="N142" i="53"/>
  <c r="O142" i="53"/>
  <c r="P142" i="53"/>
  <c r="Q142" i="53"/>
  <c r="K143" i="53"/>
  <c r="L143" i="53"/>
  <c r="M143" i="53"/>
  <c r="N143" i="53"/>
  <c r="O143" i="53"/>
  <c r="P143" i="53"/>
  <c r="Q143" i="53"/>
  <c r="K144" i="53"/>
  <c r="L144" i="53"/>
  <c r="M144" i="53"/>
  <c r="N144" i="53"/>
  <c r="O144" i="53"/>
  <c r="P144" i="53"/>
  <c r="Q144" i="53"/>
  <c r="K145" i="53"/>
  <c r="L145" i="53"/>
  <c r="M145" i="53"/>
  <c r="N145" i="53"/>
  <c r="O145" i="53"/>
  <c r="P145" i="53"/>
  <c r="Q145" i="53"/>
  <c r="K146" i="53"/>
  <c r="L146" i="53"/>
  <c r="M146" i="53"/>
  <c r="N146" i="53"/>
  <c r="O146" i="53"/>
  <c r="P146" i="53"/>
  <c r="Q146" i="53"/>
  <c r="K147" i="53"/>
  <c r="L147" i="53"/>
  <c r="M147" i="53"/>
  <c r="N147" i="53"/>
  <c r="O147" i="53"/>
  <c r="P147" i="53"/>
  <c r="Q147" i="53"/>
  <c r="K148" i="53"/>
  <c r="L148" i="53"/>
  <c r="M148" i="53"/>
  <c r="N148" i="53"/>
  <c r="O148" i="53"/>
  <c r="P148" i="53"/>
  <c r="Q148" i="53"/>
  <c r="K149" i="53"/>
  <c r="L149" i="53"/>
  <c r="M149" i="53"/>
  <c r="N149" i="53"/>
  <c r="O149" i="53"/>
  <c r="P149" i="53"/>
  <c r="Q149" i="53"/>
  <c r="K150" i="53"/>
  <c r="L150" i="53"/>
  <c r="M150" i="53"/>
  <c r="N150" i="53"/>
  <c r="O150" i="53"/>
  <c r="P150" i="53"/>
  <c r="Q150" i="53"/>
  <c r="K151" i="53"/>
  <c r="L151" i="53"/>
  <c r="M151" i="53"/>
  <c r="N151" i="53"/>
  <c r="O151" i="53"/>
  <c r="P151" i="53"/>
  <c r="Q151" i="53"/>
  <c r="K152" i="53"/>
  <c r="L152" i="53"/>
  <c r="M152" i="53"/>
  <c r="N152" i="53"/>
  <c r="O152" i="53"/>
  <c r="P152" i="53"/>
  <c r="Q152" i="53"/>
  <c r="K153" i="53"/>
  <c r="L153" i="53"/>
  <c r="M153" i="53"/>
  <c r="N153" i="53"/>
  <c r="O153" i="53"/>
  <c r="P153" i="53"/>
  <c r="Q153" i="53"/>
  <c r="K154" i="53"/>
  <c r="L154" i="53"/>
  <c r="M154" i="53"/>
  <c r="N154" i="53"/>
  <c r="O154" i="53"/>
  <c r="P154" i="53"/>
  <c r="Q154" i="53"/>
  <c r="K155" i="53"/>
  <c r="L155" i="53"/>
  <c r="M155" i="53"/>
  <c r="N155" i="53"/>
  <c r="O155" i="53"/>
  <c r="P155" i="53"/>
  <c r="Q155" i="53"/>
  <c r="K156" i="53"/>
  <c r="L156" i="53"/>
  <c r="M156" i="53"/>
  <c r="N156" i="53"/>
  <c r="O156" i="53"/>
  <c r="P156" i="53"/>
  <c r="Q156" i="53"/>
  <c r="K157" i="53"/>
  <c r="L157" i="53"/>
  <c r="M157" i="53"/>
  <c r="N157" i="53"/>
  <c r="O157" i="53"/>
  <c r="P157" i="53"/>
  <c r="Q157" i="53"/>
  <c r="K158" i="53"/>
  <c r="L158" i="53"/>
  <c r="M158" i="53"/>
  <c r="N158" i="53"/>
  <c r="O158" i="53"/>
  <c r="P158" i="53"/>
  <c r="Q158" i="53"/>
  <c r="K159" i="53"/>
  <c r="L159" i="53"/>
  <c r="M159" i="53"/>
  <c r="N159" i="53"/>
  <c r="O159" i="53"/>
  <c r="P159" i="53"/>
  <c r="Q159" i="53"/>
  <c r="K160" i="53"/>
  <c r="L160" i="53"/>
  <c r="M160" i="53"/>
  <c r="N160" i="53"/>
  <c r="O160" i="53"/>
  <c r="P160" i="53"/>
  <c r="Q160" i="53"/>
  <c r="K161" i="53"/>
  <c r="L161" i="53"/>
  <c r="M161" i="53"/>
  <c r="N161" i="53"/>
  <c r="O161" i="53"/>
  <c r="P161" i="53"/>
  <c r="Q161" i="53"/>
  <c r="K162" i="53"/>
  <c r="L162" i="53"/>
  <c r="M162" i="53"/>
  <c r="N162" i="53"/>
  <c r="O162" i="53"/>
  <c r="P162" i="53"/>
  <c r="Q162" i="53"/>
  <c r="K163" i="53"/>
  <c r="L163" i="53"/>
  <c r="M163" i="53"/>
  <c r="N163" i="53"/>
  <c r="O163" i="53"/>
  <c r="P163" i="53"/>
  <c r="Q163" i="53"/>
  <c r="K164" i="53"/>
  <c r="L164" i="53"/>
  <c r="M164" i="53"/>
  <c r="N164" i="53"/>
  <c r="O164" i="53"/>
  <c r="P164" i="53"/>
  <c r="Q164" i="53"/>
  <c r="K165" i="53"/>
  <c r="L165" i="53"/>
  <c r="M165" i="53"/>
  <c r="N165" i="53"/>
  <c r="O165" i="53"/>
  <c r="P165" i="53"/>
  <c r="Q165" i="53"/>
  <c r="K166" i="53"/>
  <c r="L166" i="53"/>
  <c r="M166" i="53"/>
  <c r="N166" i="53"/>
  <c r="O166" i="53"/>
  <c r="P166" i="53"/>
  <c r="Q166" i="53"/>
  <c r="K167" i="53"/>
  <c r="L167" i="53"/>
  <c r="M167" i="53"/>
  <c r="N167" i="53"/>
  <c r="O167" i="53"/>
  <c r="P167" i="53"/>
  <c r="Q167" i="53"/>
  <c r="K168" i="53"/>
  <c r="L168" i="53"/>
  <c r="M168" i="53"/>
  <c r="N168" i="53"/>
  <c r="O168" i="53"/>
  <c r="P168" i="53"/>
  <c r="Q168" i="53"/>
  <c r="K169" i="53"/>
  <c r="L169" i="53"/>
  <c r="M169" i="53"/>
  <c r="N169" i="53"/>
  <c r="O169" i="53"/>
  <c r="P169" i="53"/>
  <c r="Q169" i="53"/>
  <c r="K170" i="53"/>
  <c r="L170" i="53"/>
  <c r="M170" i="53"/>
  <c r="N170" i="53"/>
  <c r="O170" i="53"/>
  <c r="P170" i="53"/>
  <c r="Q170" i="53"/>
  <c r="K171" i="53"/>
  <c r="L171" i="53"/>
  <c r="M171" i="53"/>
  <c r="N171" i="53"/>
  <c r="O171" i="53"/>
  <c r="P171" i="53"/>
  <c r="Q171" i="53"/>
  <c r="K172" i="53"/>
  <c r="L172" i="53"/>
  <c r="M172" i="53"/>
  <c r="N172" i="53"/>
  <c r="O172" i="53"/>
  <c r="P172" i="53"/>
  <c r="Q172" i="53"/>
  <c r="K173" i="53"/>
  <c r="L173" i="53"/>
  <c r="M173" i="53"/>
  <c r="N173" i="53"/>
  <c r="O173" i="53"/>
  <c r="P173" i="53"/>
  <c r="Q173" i="53"/>
  <c r="K174" i="53"/>
  <c r="L174" i="53"/>
  <c r="M174" i="53"/>
  <c r="N174" i="53"/>
  <c r="O174" i="53"/>
  <c r="P174" i="53"/>
  <c r="Q174" i="53"/>
  <c r="K175" i="53"/>
  <c r="L175" i="53"/>
  <c r="M175" i="53"/>
  <c r="N175" i="53"/>
  <c r="O175" i="53"/>
  <c r="P175" i="53"/>
  <c r="Q175" i="53"/>
  <c r="K176" i="53"/>
  <c r="L176" i="53"/>
  <c r="M176" i="53"/>
  <c r="N176" i="53"/>
  <c r="O176" i="53"/>
  <c r="P176" i="53"/>
  <c r="Q176" i="53"/>
  <c r="K177" i="53"/>
  <c r="L177" i="53"/>
  <c r="M177" i="53"/>
  <c r="N177" i="53"/>
  <c r="O177" i="53"/>
  <c r="P177" i="53"/>
  <c r="Q177" i="53"/>
  <c r="K178" i="53"/>
  <c r="L178" i="53"/>
  <c r="M178" i="53"/>
  <c r="N178" i="53"/>
  <c r="O178" i="53"/>
  <c r="P178" i="53"/>
  <c r="Q178" i="53"/>
  <c r="K179" i="53"/>
  <c r="L179" i="53"/>
  <c r="M179" i="53"/>
  <c r="N179" i="53"/>
  <c r="O179" i="53"/>
  <c r="P179" i="53"/>
  <c r="Q179" i="53"/>
  <c r="K180" i="53"/>
  <c r="L180" i="53"/>
  <c r="M180" i="53"/>
  <c r="N180" i="53"/>
  <c r="O180" i="53"/>
  <c r="P180" i="53"/>
  <c r="Q180" i="53"/>
  <c r="K181" i="53"/>
  <c r="L181" i="53"/>
  <c r="M181" i="53"/>
  <c r="N181" i="53"/>
  <c r="O181" i="53"/>
  <c r="P181" i="53"/>
  <c r="Q181" i="53"/>
  <c r="K182" i="53"/>
  <c r="L182" i="53"/>
  <c r="M182" i="53"/>
  <c r="N182" i="53"/>
  <c r="O182" i="53"/>
  <c r="P182" i="53"/>
  <c r="Q182" i="53"/>
  <c r="K183" i="53"/>
  <c r="L183" i="53"/>
  <c r="M183" i="53"/>
  <c r="N183" i="53"/>
  <c r="O183" i="53"/>
  <c r="P183" i="53"/>
  <c r="Q183" i="53"/>
  <c r="K184" i="53"/>
  <c r="L184" i="53"/>
  <c r="M184" i="53"/>
  <c r="N184" i="53"/>
  <c r="O184" i="53"/>
  <c r="P184" i="53"/>
  <c r="Q184" i="53"/>
  <c r="K185" i="53"/>
  <c r="L185" i="53"/>
  <c r="M185" i="53"/>
  <c r="N185" i="53"/>
  <c r="O185" i="53"/>
  <c r="P185" i="53"/>
  <c r="Q185" i="53"/>
  <c r="K186" i="53"/>
  <c r="L186" i="53"/>
  <c r="M186" i="53"/>
  <c r="N186" i="53"/>
  <c r="O186" i="53"/>
  <c r="P186" i="53"/>
  <c r="Q186" i="53"/>
  <c r="K187" i="53"/>
  <c r="L187" i="53"/>
  <c r="M187" i="53"/>
  <c r="N187" i="53"/>
  <c r="O187" i="53"/>
  <c r="P187" i="53"/>
  <c r="Q187" i="53"/>
  <c r="K188" i="53"/>
  <c r="L188" i="53"/>
  <c r="M188" i="53"/>
  <c r="N188" i="53"/>
  <c r="O188" i="53"/>
  <c r="P188" i="53"/>
  <c r="Q188" i="53"/>
  <c r="K189" i="53"/>
  <c r="L189" i="53"/>
  <c r="M189" i="53"/>
  <c r="N189" i="53"/>
  <c r="O189" i="53"/>
  <c r="P189" i="53"/>
  <c r="Q189" i="53"/>
  <c r="K190" i="53"/>
  <c r="L190" i="53"/>
  <c r="M190" i="53"/>
  <c r="N190" i="53"/>
  <c r="O190" i="53"/>
  <c r="P190" i="53"/>
  <c r="Q190" i="53"/>
  <c r="K191" i="53"/>
  <c r="L191" i="53"/>
  <c r="M191" i="53"/>
  <c r="N191" i="53"/>
  <c r="O191" i="53"/>
  <c r="P191" i="53"/>
  <c r="Q191" i="53"/>
  <c r="K192" i="53"/>
  <c r="L192" i="53"/>
  <c r="M192" i="53"/>
  <c r="N192" i="53"/>
  <c r="O192" i="53"/>
  <c r="P192" i="53"/>
  <c r="Q192" i="53"/>
  <c r="K193" i="53"/>
  <c r="L193" i="53"/>
  <c r="M193" i="53"/>
  <c r="N193" i="53"/>
  <c r="O193" i="53"/>
  <c r="P193" i="53"/>
  <c r="Q193" i="53"/>
  <c r="K194" i="53"/>
  <c r="L194" i="53"/>
  <c r="M194" i="53"/>
  <c r="N194" i="53"/>
  <c r="O194" i="53"/>
  <c r="P194" i="53"/>
  <c r="Q194" i="53"/>
  <c r="K195" i="53"/>
  <c r="L195" i="53"/>
  <c r="M195" i="53"/>
  <c r="N195" i="53"/>
  <c r="O195" i="53"/>
  <c r="P195" i="53"/>
  <c r="Q195" i="53"/>
  <c r="K196" i="53"/>
  <c r="L196" i="53"/>
  <c r="M196" i="53"/>
  <c r="N196" i="53"/>
  <c r="O196" i="53"/>
  <c r="P196" i="53"/>
  <c r="Q196" i="53"/>
  <c r="K197" i="53"/>
  <c r="L197" i="53"/>
  <c r="M197" i="53"/>
  <c r="N197" i="53"/>
  <c r="O197" i="53"/>
  <c r="P197" i="53"/>
  <c r="Q197" i="53"/>
  <c r="K198" i="53"/>
  <c r="L198" i="53"/>
  <c r="M198" i="53"/>
  <c r="N198" i="53"/>
  <c r="O198" i="53"/>
  <c r="P198" i="53"/>
  <c r="Q198" i="53"/>
  <c r="K199" i="53"/>
  <c r="L199" i="53"/>
  <c r="M199" i="53"/>
  <c r="N199" i="53"/>
  <c r="O199" i="53"/>
  <c r="P199" i="53"/>
  <c r="Q199" i="53"/>
  <c r="K200" i="53"/>
  <c r="L200" i="53"/>
  <c r="M200" i="53"/>
  <c r="N200" i="53"/>
  <c r="O200" i="53"/>
  <c r="P200" i="53"/>
  <c r="Q200" i="53"/>
  <c r="K201" i="53"/>
  <c r="L201" i="53"/>
  <c r="M201" i="53"/>
  <c r="N201" i="53"/>
  <c r="O201" i="53"/>
  <c r="P201" i="53"/>
  <c r="Q201" i="53"/>
  <c r="K202" i="53"/>
  <c r="L202" i="53"/>
  <c r="M202" i="53"/>
  <c r="N202" i="53"/>
  <c r="O202" i="53"/>
  <c r="P202" i="53"/>
  <c r="Q202" i="53"/>
  <c r="K203" i="53"/>
  <c r="L203" i="53"/>
  <c r="M203" i="53"/>
  <c r="N203" i="53"/>
  <c r="O203" i="53"/>
  <c r="P203" i="53"/>
  <c r="Q203" i="53"/>
  <c r="K204" i="53"/>
  <c r="L204" i="53"/>
  <c r="M204" i="53"/>
  <c r="N204" i="53"/>
  <c r="O204" i="53"/>
  <c r="P204" i="53"/>
  <c r="Q204" i="53"/>
  <c r="K205" i="53"/>
  <c r="L205" i="53"/>
  <c r="M205" i="53"/>
  <c r="N205" i="53"/>
  <c r="O205" i="53"/>
  <c r="P205" i="53"/>
  <c r="Q205" i="53"/>
  <c r="K206" i="53"/>
  <c r="L206" i="53"/>
  <c r="M206" i="53"/>
  <c r="N206" i="53"/>
  <c r="O206" i="53"/>
  <c r="P206" i="53"/>
  <c r="Q206" i="53"/>
  <c r="K207" i="53"/>
  <c r="L207" i="53"/>
  <c r="M207" i="53"/>
  <c r="N207" i="53"/>
  <c r="O207" i="53"/>
  <c r="P207" i="53"/>
  <c r="Q207" i="53"/>
  <c r="K208" i="53"/>
  <c r="L208" i="53"/>
  <c r="M208" i="53"/>
  <c r="N208" i="53"/>
  <c r="O208" i="53"/>
  <c r="P208" i="53"/>
  <c r="Q208" i="53"/>
  <c r="K209" i="53"/>
  <c r="L209" i="53"/>
  <c r="M209" i="53"/>
  <c r="N209" i="53"/>
  <c r="O209" i="53"/>
  <c r="P209" i="53"/>
  <c r="Q209" i="53"/>
  <c r="K210" i="53"/>
  <c r="L210" i="53"/>
  <c r="M210" i="53"/>
  <c r="N210" i="53"/>
  <c r="O210" i="53"/>
  <c r="P210" i="53"/>
  <c r="Q210" i="53"/>
  <c r="K211" i="53"/>
  <c r="L211" i="53"/>
  <c r="M211" i="53"/>
  <c r="N211" i="53"/>
  <c r="O211" i="53"/>
  <c r="P211" i="53"/>
  <c r="Q211" i="53"/>
  <c r="K212" i="53"/>
  <c r="L212" i="53"/>
  <c r="M212" i="53"/>
  <c r="N212" i="53"/>
  <c r="O212" i="53"/>
  <c r="P212" i="53"/>
  <c r="Q212" i="53"/>
  <c r="K213" i="53"/>
  <c r="L213" i="53"/>
  <c r="M213" i="53"/>
  <c r="N213" i="53"/>
  <c r="O213" i="53"/>
  <c r="P213" i="53"/>
  <c r="Q213" i="53"/>
  <c r="K214" i="53"/>
  <c r="L214" i="53"/>
  <c r="M214" i="53"/>
  <c r="N214" i="53"/>
  <c r="O214" i="53"/>
  <c r="P214" i="53"/>
  <c r="Q214" i="53"/>
  <c r="K215" i="53"/>
  <c r="L215" i="53"/>
  <c r="M215" i="53"/>
  <c r="N215" i="53"/>
  <c r="O215" i="53"/>
  <c r="P215" i="53"/>
  <c r="Q215" i="53"/>
  <c r="K216" i="53"/>
  <c r="L216" i="53"/>
  <c r="M216" i="53"/>
  <c r="N216" i="53"/>
  <c r="O216" i="53"/>
  <c r="P216" i="53"/>
  <c r="Q216" i="53"/>
  <c r="K217" i="53"/>
  <c r="L217" i="53"/>
  <c r="M217" i="53"/>
  <c r="N217" i="53"/>
  <c r="O217" i="53"/>
  <c r="P217" i="53"/>
  <c r="Q217" i="53"/>
  <c r="K218" i="53"/>
  <c r="L218" i="53"/>
  <c r="M218" i="53"/>
  <c r="N218" i="53"/>
  <c r="O218" i="53"/>
  <c r="P218" i="53"/>
  <c r="Q218" i="53"/>
  <c r="K219" i="53"/>
  <c r="L219" i="53"/>
  <c r="M219" i="53"/>
  <c r="N219" i="53"/>
  <c r="O219" i="53"/>
  <c r="P219" i="53"/>
  <c r="Q219" i="53"/>
  <c r="K220" i="53"/>
  <c r="L220" i="53"/>
  <c r="M220" i="53"/>
  <c r="N220" i="53"/>
  <c r="O220" i="53"/>
  <c r="P220" i="53"/>
  <c r="Q220" i="53"/>
  <c r="K221" i="53"/>
  <c r="L221" i="53"/>
  <c r="M221" i="53"/>
  <c r="N221" i="53"/>
  <c r="O221" i="53"/>
  <c r="P221" i="53"/>
  <c r="Q221" i="53"/>
  <c r="K222" i="53"/>
  <c r="L222" i="53"/>
  <c r="M222" i="53"/>
  <c r="N222" i="53"/>
  <c r="O222" i="53"/>
  <c r="P222" i="53"/>
  <c r="Q222" i="53"/>
  <c r="K223" i="53"/>
  <c r="L223" i="53"/>
  <c r="M223" i="53"/>
  <c r="N223" i="53"/>
  <c r="O223" i="53"/>
  <c r="P223" i="53"/>
  <c r="Q223" i="53"/>
  <c r="K224" i="53"/>
  <c r="L224" i="53"/>
  <c r="M224" i="53"/>
  <c r="N224" i="53"/>
  <c r="O224" i="53"/>
  <c r="P224" i="53"/>
  <c r="Q224" i="53"/>
  <c r="K225" i="53"/>
  <c r="L225" i="53"/>
  <c r="M225" i="53"/>
  <c r="N225" i="53"/>
  <c r="O225" i="53"/>
  <c r="P225" i="53"/>
  <c r="Q225" i="53"/>
  <c r="K226" i="53"/>
  <c r="L226" i="53"/>
  <c r="M226" i="53"/>
  <c r="N226" i="53"/>
  <c r="O226" i="53"/>
  <c r="P226" i="53"/>
  <c r="Q226" i="53"/>
  <c r="K227" i="53"/>
  <c r="L227" i="53"/>
  <c r="M227" i="53"/>
  <c r="N227" i="53"/>
  <c r="O227" i="53"/>
  <c r="P227" i="53"/>
  <c r="Q227" i="53"/>
  <c r="K228" i="53"/>
  <c r="L228" i="53"/>
  <c r="M228" i="53"/>
  <c r="N228" i="53"/>
  <c r="O228" i="53"/>
  <c r="P228" i="53"/>
  <c r="Q228" i="53"/>
  <c r="K229" i="53"/>
  <c r="L229" i="53"/>
  <c r="M229" i="53"/>
  <c r="N229" i="53"/>
  <c r="O229" i="53"/>
  <c r="P229" i="53"/>
  <c r="Q229" i="53"/>
  <c r="K230" i="53"/>
  <c r="L230" i="53"/>
  <c r="M230" i="53"/>
  <c r="N230" i="53"/>
  <c r="O230" i="53"/>
  <c r="P230" i="53"/>
  <c r="Q230" i="53"/>
  <c r="K231" i="53"/>
  <c r="L231" i="53"/>
  <c r="M231" i="53"/>
  <c r="N231" i="53"/>
  <c r="O231" i="53"/>
  <c r="P231" i="53"/>
  <c r="Q231" i="53"/>
  <c r="K232" i="53"/>
  <c r="L232" i="53"/>
  <c r="M232" i="53"/>
  <c r="N232" i="53"/>
  <c r="O232" i="53"/>
  <c r="P232" i="53"/>
  <c r="Q232" i="53"/>
  <c r="K233" i="53"/>
  <c r="L233" i="53"/>
  <c r="M233" i="53"/>
  <c r="N233" i="53"/>
  <c r="O233" i="53"/>
  <c r="P233" i="53"/>
  <c r="Q233" i="53"/>
  <c r="K234" i="53"/>
  <c r="L234" i="53"/>
  <c r="M234" i="53"/>
  <c r="N234" i="53"/>
  <c r="O234" i="53"/>
  <c r="P234" i="53"/>
  <c r="Q234" i="53"/>
  <c r="K235" i="53"/>
  <c r="L235" i="53"/>
  <c r="M235" i="53"/>
  <c r="N235" i="53"/>
  <c r="O235" i="53"/>
  <c r="P235" i="53"/>
  <c r="Q235" i="53"/>
  <c r="K236" i="53"/>
  <c r="L236" i="53"/>
  <c r="M236" i="53"/>
  <c r="N236" i="53"/>
  <c r="O236" i="53"/>
  <c r="P236" i="53"/>
  <c r="Q236" i="53"/>
  <c r="K237" i="53"/>
  <c r="L237" i="53"/>
  <c r="M237" i="53"/>
  <c r="N237" i="53"/>
  <c r="O237" i="53"/>
  <c r="P237" i="53"/>
  <c r="Q237" i="53"/>
  <c r="K238" i="53"/>
  <c r="L238" i="53"/>
  <c r="M238" i="53"/>
  <c r="N238" i="53"/>
  <c r="O238" i="53"/>
  <c r="P238" i="53"/>
  <c r="Q238" i="53"/>
  <c r="K239" i="53"/>
  <c r="L239" i="53"/>
  <c r="M239" i="53"/>
  <c r="N239" i="53"/>
  <c r="O239" i="53"/>
  <c r="P239" i="53"/>
  <c r="Q239" i="53"/>
  <c r="K240" i="53"/>
  <c r="L240" i="53"/>
  <c r="M240" i="53"/>
  <c r="N240" i="53"/>
  <c r="O240" i="53"/>
  <c r="P240" i="53"/>
  <c r="Q240" i="53"/>
  <c r="K241" i="53"/>
  <c r="L241" i="53"/>
  <c r="M241" i="53"/>
  <c r="N241" i="53"/>
  <c r="O241" i="53"/>
  <c r="P241" i="53"/>
  <c r="Q241" i="53"/>
  <c r="K242" i="53"/>
  <c r="L242" i="53"/>
  <c r="M242" i="53"/>
  <c r="N242" i="53"/>
  <c r="O242" i="53"/>
  <c r="P242" i="53"/>
  <c r="Q242" i="53"/>
  <c r="K243" i="53"/>
  <c r="L243" i="53"/>
  <c r="M243" i="53"/>
  <c r="N243" i="53"/>
  <c r="O243" i="53"/>
  <c r="P243" i="53"/>
  <c r="Q243" i="53"/>
  <c r="K244" i="53"/>
  <c r="L244" i="53"/>
  <c r="M244" i="53"/>
  <c r="N244" i="53"/>
  <c r="O244" i="53"/>
  <c r="P244" i="53"/>
  <c r="Q244" i="53"/>
  <c r="K245" i="53"/>
  <c r="L245" i="53"/>
  <c r="M245" i="53"/>
  <c r="N245" i="53"/>
  <c r="O245" i="53"/>
  <c r="P245" i="53"/>
  <c r="Q245" i="53"/>
  <c r="K246" i="53"/>
  <c r="L246" i="53"/>
  <c r="M246" i="53"/>
  <c r="N246" i="53"/>
  <c r="O246" i="53"/>
  <c r="P246" i="53"/>
  <c r="Q246" i="53"/>
  <c r="K247" i="53"/>
  <c r="L247" i="53"/>
  <c r="M247" i="53"/>
  <c r="N247" i="53"/>
  <c r="O247" i="53"/>
  <c r="P247" i="53"/>
  <c r="Q247" i="53"/>
  <c r="K248" i="53"/>
  <c r="L248" i="53"/>
  <c r="M248" i="53"/>
  <c r="N248" i="53"/>
  <c r="O248" i="53"/>
  <c r="P248" i="53"/>
  <c r="Q248" i="53"/>
  <c r="K249" i="53"/>
  <c r="L249" i="53"/>
  <c r="M249" i="53"/>
  <c r="N249" i="53"/>
  <c r="O249" i="53"/>
  <c r="P249" i="53"/>
  <c r="Q249" i="53"/>
  <c r="K250" i="53"/>
  <c r="L250" i="53"/>
  <c r="M250" i="53"/>
  <c r="N250" i="53"/>
  <c r="O250" i="53"/>
  <c r="P250" i="53"/>
  <c r="Q250" i="53"/>
  <c r="K251" i="53"/>
  <c r="L251" i="53"/>
  <c r="M251" i="53"/>
  <c r="N251" i="53"/>
  <c r="O251" i="53"/>
  <c r="P251" i="53"/>
  <c r="Q251" i="53"/>
  <c r="K252" i="53"/>
  <c r="L252" i="53"/>
  <c r="M252" i="53"/>
  <c r="N252" i="53"/>
  <c r="O252" i="53"/>
  <c r="P252" i="53"/>
  <c r="Q252" i="53"/>
  <c r="K253" i="53"/>
  <c r="L253" i="53"/>
  <c r="M253" i="53"/>
  <c r="N253" i="53"/>
  <c r="O253" i="53"/>
  <c r="P253" i="53"/>
  <c r="Q253" i="53"/>
  <c r="K254" i="53"/>
  <c r="L254" i="53"/>
  <c r="M254" i="53"/>
  <c r="N254" i="53"/>
  <c r="O254" i="53"/>
  <c r="P254" i="53"/>
  <c r="Q254" i="53"/>
  <c r="K255" i="53"/>
  <c r="L255" i="53"/>
  <c r="M255" i="53"/>
  <c r="N255" i="53"/>
  <c r="O255" i="53"/>
  <c r="P255" i="53"/>
  <c r="Q255" i="53"/>
  <c r="K256" i="53"/>
  <c r="L256" i="53"/>
  <c r="M256" i="53"/>
  <c r="N256" i="53"/>
  <c r="O256" i="53"/>
  <c r="P256" i="53"/>
  <c r="Q256" i="53"/>
  <c r="K257" i="53"/>
  <c r="L257" i="53"/>
  <c r="M257" i="53"/>
  <c r="N257" i="53"/>
  <c r="O257" i="53"/>
  <c r="P257" i="53"/>
  <c r="Q257" i="53"/>
  <c r="K258" i="53"/>
  <c r="L258" i="53"/>
  <c r="M258" i="53"/>
  <c r="N258" i="53"/>
  <c r="O258" i="53"/>
  <c r="P258" i="53"/>
  <c r="Q258" i="53"/>
  <c r="K259" i="53"/>
  <c r="L259" i="53"/>
  <c r="M259" i="53"/>
  <c r="N259" i="53"/>
  <c r="O259" i="53"/>
  <c r="P259" i="53"/>
  <c r="Q259" i="53"/>
  <c r="K260" i="53"/>
  <c r="L260" i="53"/>
  <c r="M260" i="53"/>
  <c r="N260" i="53"/>
  <c r="O260" i="53"/>
  <c r="P260" i="53"/>
  <c r="Q260" i="53"/>
  <c r="K261" i="53"/>
  <c r="L261" i="53"/>
  <c r="M261" i="53"/>
  <c r="N261" i="53"/>
  <c r="O261" i="53"/>
  <c r="P261" i="53"/>
  <c r="Q261" i="53"/>
  <c r="K262" i="53"/>
  <c r="L262" i="53"/>
  <c r="M262" i="53"/>
  <c r="N262" i="53"/>
  <c r="O262" i="53"/>
  <c r="P262" i="53"/>
  <c r="Q262" i="53"/>
  <c r="K263" i="53"/>
  <c r="L263" i="53"/>
  <c r="M263" i="53"/>
  <c r="N263" i="53"/>
  <c r="O263" i="53"/>
  <c r="P263" i="53"/>
  <c r="Q263" i="53"/>
  <c r="K264" i="53"/>
  <c r="L264" i="53"/>
  <c r="M264" i="53"/>
  <c r="N264" i="53"/>
  <c r="O264" i="53"/>
  <c r="P264" i="53"/>
  <c r="Q264" i="53"/>
  <c r="K265" i="53"/>
  <c r="L265" i="53"/>
  <c r="M265" i="53"/>
  <c r="N265" i="53"/>
  <c r="O265" i="53"/>
  <c r="P265" i="53"/>
  <c r="Q265" i="53"/>
  <c r="K266" i="53"/>
  <c r="L266" i="53"/>
  <c r="M266" i="53"/>
  <c r="N266" i="53"/>
  <c r="O266" i="53"/>
  <c r="P266" i="53"/>
  <c r="Q266" i="53"/>
  <c r="K267" i="53"/>
  <c r="L267" i="53"/>
  <c r="M267" i="53"/>
  <c r="N267" i="53"/>
  <c r="O267" i="53"/>
  <c r="P267" i="53"/>
  <c r="Q267" i="53"/>
  <c r="K268" i="53"/>
  <c r="L268" i="53"/>
  <c r="M268" i="53"/>
  <c r="N268" i="53"/>
  <c r="O268" i="53"/>
  <c r="P268" i="53"/>
  <c r="Q268" i="53"/>
  <c r="K269" i="53"/>
  <c r="L269" i="53"/>
  <c r="M269" i="53"/>
  <c r="N269" i="53"/>
  <c r="O269" i="53"/>
  <c r="P269" i="53"/>
  <c r="Q269" i="53"/>
  <c r="K270" i="53"/>
  <c r="L270" i="53"/>
  <c r="M270" i="53"/>
  <c r="N270" i="53"/>
  <c r="O270" i="53"/>
  <c r="P270" i="53"/>
  <c r="Q270" i="53"/>
  <c r="K271" i="53"/>
  <c r="L271" i="53"/>
  <c r="M271" i="53"/>
  <c r="N271" i="53"/>
  <c r="O271" i="53"/>
  <c r="P271" i="53"/>
  <c r="Q271" i="53"/>
  <c r="K272" i="53"/>
  <c r="L272" i="53"/>
  <c r="M272" i="53"/>
  <c r="N272" i="53"/>
  <c r="O272" i="53"/>
  <c r="P272" i="53"/>
  <c r="Q272" i="53"/>
  <c r="K273" i="53"/>
  <c r="L273" i="53"/>
  <c r="M273" i="53"/>
  <c r="N273" i="53"/>
  <c r="O273" i="53"/>
  <c r="P273" i="53"/>
  <c r="Q273" i="53"/>
  <c r="K274" i="53"/>
  <c r="L274" i="53"/>
  <c r="M274" i="53"/>
  <c r="N274" i="53"/>
  <c r="O274" i="53"/>
  <c r="P274" i="53"/>
  <c r="Q274" i="53"/>
  <c r="K275" i="53"/>
  <c r="L275" i="53"/>
  <c r="M275" i="53"/>
  <c r="N275" i="53"/>
  <c r="O275" i="53"/>
  <c r="P275" i="53"/>
  <c r="Q275" i="53"/>
  <c r="C76" i="53"/>
  <c r="D76" i="53"/>
  <c r="E76" i="53"/>
  <c r="F76" i="53"/>
  <c r="G76" i="53"/>
  <c r="H76" i="53"/>
  <c r="I76" i="53"/>
  <c r="J76" i="53"/>
  <c r="K76" i="53"/>
  <c r="L76" i="53"/>
  <c r="M76" i="53"/>
  <c r="N76" i="53"/>
  <c r="O76" i="53"/>
  <c r="P76" i="53"/>
  <c r="Q76" i="53"/>
  <c r="B76" i="53"/>
  <c r="X1" i="47" l="1"/>
  <c r="Q75" i="53" l="1"/>
  <c r="P75" i="53"/>
  <c r="O75" i="53"/>
  <c r="N75" i="53"/>
  <c r="M75" i="53"/>
  <c r="L75" i="53"/>
  <c r="K75" i="53"/>
  <c r="J75" i="53"/>
  <c r="I75" i="53"/>
  <c r="H75" i="53"/>
  <c r="G75" i="53"/>
  <c r="F75" i="53"/>
  <c r="E75" i="53"/>
  <c r="D75" i="53"/>
  <c r="C75" i="53"/>
  <c r="B75" i="53"/>
  <c r="Q74" i="53"/>
  <c r="P74" i="53"/>
  <c r="O74" i="53"/>
  <c r="N74" i="53"/>
  <c r="M74" i="53"/>
  <c r="L74" i="53"/>
  <c r="K74" i="53"/>
  <c r="J74" i="53"/>
  <c r="I74" i="53"/>
  <c r="H74" i="53"/>
  <c r="G74" i="53"/>
  <c r="F74" i="53"/>
  <c r="E74" i="53"/>
  <c r="D74" i="53"/>
  <c r="C74" i="53"/>
  <c r="B74" i="53"/>
  <c r="Q73" i="53"/>
  <c r="P73" i="53"/>
  <c r="O73" i="53"/>
  <c r="N73" i="53"/>
  <c r="M73" i="53"/>
  <c r="L73" i="53"/>
  <c r="K73" i="53"/>
  <c r="J73" i="53"/>
  <c r="I73" i="53"/>
  <c r="H73" i="53"/>
  <c r="G73" i="53"/>
  <c r="F73" i="53"/>
  <c r="E73" i="53"/>
  <c r="D73" i="53"/>
  <c r="C73" i="53"/>
  <c r="B73" i="53"/>
  <c r="Q72" i="53"/>
  <c r="P72" i="53"/>
  <c r="O72" i="53"/>
  <c r="N72" i="53"/>
  <c r="M72" i="53"/>
  <c r="L72" i="53"/>
  <c r="K72" i="53"/>
  <c r="J72" i="53"/>
  <c r="I72" i="53"/>
  <c r="H72" i="53"/>
  <c r="G72" i="53"/>
  <c r="F72" i="53"/>
  <c r="E72" i="53"/>
  <c r="D72" i="53"/>
  <c r="C72" i="53"/>
  <c r="B72" i="53"/>
  <c r="Q71" i="53"/>
  <c r="P71" i="53"/>
  <c r="O71" i="53"/>
  <c r="N71" i="53"/>
  <c r="M71" i="53"/>
  <c r="L71" i="53"/>
  <c r="K71" i="53"/>
  <c r="J71" i="53"/>
  <c r="I71" i="53"/>
  <c r="H71" i="53"/>
  <c r="G71" i="53"/>
  <c r="F71" i="53"/>
  <c r="E71" i="53"/>
  <c r="D71" i="53"/>
  <c r="C71" i="53"/>
  <c r="B71" i="53"/>
  <c r="Q70" i="53"/>
  <c r="P70" i="53"/>
  <c r="O70" i="53"/>
  <c r="N70" i="53"/>
  <c r="M70" i="53"/>
  <c r="L70" i="53"/>
  <c r="K70" i="53"/>
  <c r="J70" i="53"/>
  <c r="I70" i="53"/>
  <c r="H70" i="53"/>
  <c r="G70" i="53"/>
  <c r="F70" i="53"/>
  <c r="E70" i="53"/>
  <c r="D70" i="53"/>
  <c r="C70" i="53"/>
  <c r="B70" i="53"/>
  <c r="Q69" i="53"/>
  <c r="P69" i="53"/>
  <c r="O69" i="53"/>
  <c r="N69" i="53"/>
  <c r="M69" i="53"/>
  <c r="L69" i="53"/>
  <c r="K69" i="53"/>
  <c r="J69" i="53"/>
  <c r="I69" i="53"/>
  <c r="H69" i="53"/>
  <c r="G69" i="53"/>
  <c r="F69" i="53"/>
  <c r="E69" i="53"/>
  <c r="D69" i="53"/>
  <c r="C69" i="53"/>
  <c r="B69" i="53"/>
  <c r="Q68" i="53"/>
  <c r="P68" i="53"/>
  <c r="O68" i="53"/>
  <c r="N68" i="53"/>
  <c r="M68" i="53"/>
  <c r="L68" i="53"/>
  <c r="K68" i="53"/>
  <c r="J68" i="53"/>
  <c r="I68" i="53"/>
  <c r="H68" i="53"/>
  <c r="G68" i="53"/>
  <c r="F68" i="53"/>
  <c r="E68" i="53"/>
  <c r="D68" i="53"/>
  <c r="C68" i="53"/>
  <c r="B68" i="53"/>
  <c r="Q67" i="53"/>
  <c r="P67" i="53"/>
  <c r="O67" i="53"/>
  <c r="N67" i="53"/>
  <c r="M67" i="53"/>
  <c r="L67" i="53"/>
  <c r="K67" i="53"/>
  <c r="J67" i="53"/>
  <c r="I67" i="53"/>
  <c r="H67" i="53"/>
  <c r="G67" i="53"/>
  <c r="F67" i="53"/>
  <c r="E67" i="53"/>
  <c r="D67" i="53"/>
  <c r="C67" i="53"/>
  <c r="B67" i="53"/>
  <c r="Q66" i="53"/>
  <c r="P66" i="53"/>
  <c r="O66" i="53"/>
  <c r="N66" i="53"/>
  <c r="M66" i="53"/>
  <c r="L66" i="53"/>
  <c r="K66" i="53"/>
  <c r="J66" i="53"/>
  <c r="I66" i="53"/>
  <c r="H66" i="53"/>
  <c r="G66" i="53"/>
  <c r="F66" i="53"/>
  <c r="E66" i="53"/>
  <c r="D66" i="53"/>
  <c r="C66" i="53"/>
  <c r="B66" i="53"/>
  <c r="Q65" i="53"/>
  <c r="P65" i="53"/>
  <c r="O65" i="53"/>
  <c r="N65" i="53"/>
  <c r="M65" i="53"/>
  <c r="L65" i="53"/>
  <c r="K65" i="53"/>
  <c r="J65" i="53"/>
  <c r="I65" i="53"/>
  <c r="H65" i="53"/>
  <c r="G65" i="53"/>
  <c r="F65" i="53"/>
  <c r="E65" i="53"/>
  <c r="D65" i="53"/>
  <c r="C65" i="53"/>
  <c r="B65" i="53"/>
  <c r="Q64" i="53"/>
  <c r="P64" i="53"/>
  <c r="O64" i="53"/>
  <c r="N64" i="53"/>
  <c r="M64" i="53"/>
  <c r="L64" i="53"/>
  <c r="K64" i="53"/>
  <c r="J64" i="53"/>
  <c r="I64" i="53"/>
  <c r="H64" i="53"/>
  <c r="G64" i="53"/>
  <c r="F64" i="53"/>
  <c r="E64" i="53"/>
  <c r="D64" i="53"/>
  <c r="C64" i="53"/>
  <c r="B64" i="53"/>
  <c r="Q63" i="53"/>
  <c r="P63" i="53"/>
  <c r="O63" i="53"/>
  <c r="N63" i="53"/>
  <c r="M63" i="53"/>
  <c r="L63" i="53"/>
  <c r="K63" i="53"/>
  <c r="J63" i="53"/>
  <c r="I63" i="53"/>
  <c r="H63" i="53"/>
  <c r="G63" i="53"/>
  <c r="F63" i="53"/>
  <c r="E63" i="53"/>
  <c r="D63" i="53"/>
  <c r="C63" i="53"/>
  <c r="B63" i="53"/>
  <c r="Q62" i="53"/>
  <c r="P62" i="53"/>
  <c r="O62" i="53"/>
  <c r="N62" i="53"/>
  <c r="M62" i="53"/>
  <c r="L62" i="53"/>
  <c r="K62" i="53"/>
  <c r="J62" i="53"/>
  <c r="I62" i="53"/>
  <c r="H62" i="53"/>
  <c r="G62" i="53"/>
  <c r="F62" i="53"/>
  <c r="E62" i="53"/>
  <c r="D62" i="53"/>
  <c r="C62" i="53"/>
  <c r="B62" i="53"/>
  <c r="Q61" i="53"/>
  <c r="P61" i="53"/>
  <c r="O61" i="53"/>
  <c r="N61" i="53"/>
  <c r="M61" i="53"/>
  <c r="L61" i="53"/>
  <c r="K61" i="53"/>
  <c r="J61" i="53"/>
  <c r="I61" i="53"/>
  <c r="H61" i="53"/>
  <c r="G61" i="53"/>
  <c r="F61" i="53"/>
  <c r="E61" i="53"/>
  <c r="D61" i="53"/>
  <c r="C61" i="53"/>
  <c r="B61" i="53"/>
  <c r="Q60" i="53"/>
  <c r="P60" i="53"/>
  <c r="O60" i="53"/>
  <c r="N60" i="53"/>
  <c r="M60" i="53"/>
  <c r="L60" i="53"/>
  <c r="K60" i="53"/>
  <c r="J60" i="53"/>
  <c r="I60" i="53"/>
  <c r="H60" i="53"/>
  <c r="G60" i="53"/>
  <c r="F60" i="53"/>
  <c r="E60" i="53"/>
  <c r="D60" i="53"/>
  <c r="C60" i="53"/>
  <c r="B60" i="53"/>
  <c r="Q59" i="53"/>
  <c r="P59" i="53"/>
  <c r="O59" i="53"/>
  <c r="N59" i="53"/>
  <c r="M59" i="53"/>
  <c r="L59" i="53"/>
  <c r="K59" i="53"/>
  <c r="J59" i="53"/>
  <c r="I59" i="53"/>
  <c r="H59" i="53"/>
  <c r="G59" i="53"/>
  <c r="F59" i="53"/>
  <c r="E59" i="53"/>
  <c r="D59" i="53"/>
  <c r="C59" i="53"/>
  <c r="B59" i="53"/>
  <c r="Q58" i="53"/>
  <c r="P58" i="53"/>
  <c r="O58" i="53"/>
  <c r="N58" i="53"/>
  <c r="M58" i="53"/>
  <c r="L58" i="53"/>
  <c r="K58" i="53"/>
  <c r="J58" i="53"/>
  <c r="I58" i="53"/>
  <c r="H58" i="53"/>
  <c r="G58" i="53"/>
  <c r="F58" i="53"/>
  <c r="E58" i="53"/>
  <c r="D58" i="53"/>
  <c r="C58" i="53"/>
  <c r="B58" i="53"/>
  <c r="Q57" i="53"/>
  <c r="P57" i="53"/>
  <c r="O57" i="53"/>
  <c r="N57" i="53"/>
  <c r="M57" i="53"/>
  <c r="L57" i="53"/>
  <c r="K57" i="53"/>
  <c r="J57" i="53"/>
  <c r="I57" i="53"/>
  <c r="H57" i="53"/>
  <c r="G57" i="53"/>
  <c r="F57" i="53"/>
  <c r="E57" i="53"/>
  <c r="D57" i="53"/>
  <c r="C57" i="53"/>
  <c r="B57" i="53"/>
  <c r="Q56" i="53"/>
  <c r="P56" i="53"/>
  <c r="O56" i="53"/>
  <c r="N56" i="53"/>
  <c r="M56" i="53"/>
  <c r="L56" i="53"/>
  <c r="K56" i="53"/>
  <c r="J56" i="53"/>
  <c r="I56" i="53"/>
  <c r="H56" i="53"/>
  <c r="G56" i="53"/>
  <c r="F56" i="53"/>
  <c r="E56" i="53"/>
  <c r="D56" i="53"/>
  <c r="C56" i="53"/>
  <c r="B56" i="53"/>
  <c r="Q55" i="53"/>
  <c r="P55" i="53"/>
  <c r="O55" i="53"/>
  <c r="N55" i="53"/>
  <c r="M55" i="53"/>
  <c r="L55" i="53"/>
  <c r="K55" i="53"/>
  <c r="J55" i="53"/>
  <c r="I55" i="53"/>
  <c r="H55" i="53"/>
  <c r="G55" i="53"/>
  <c r="F55" i="53"/>
  <c r="E55" i="53"/>
  <c r="D55" i="53"/>
  <c r="C55" i="53"/>
  <c r="B55" i="53"/>
  <c r="Q54" i="53"/>
  <c r="P54" i="53"/>
  <c r="O54" i="53"/>
  <c r="N54" i="53"/>
  <c r="M54" i="53"/>
  <c r="L54" i="53"/>
  <c r="K54" i="53"/>
  <c r="J54" i="53"/>
  <c r="I54" i="53"/>
  <c r="H54" i="53"/>
  <c r="G54" i="53"/>
  <c r="F54" i="53"/>
  <c r="E54" i="53"/>
  <c r="D54" i="53"/>
  <c r="C54" i="53"/>
  <c r="B54" i="53"/>
  <c r="Q53" i="53"/>
  <c r="P53" i="53"/>
  <c r="O53" i="53"/>
  <c r="N53" i="53"/>
  <c r="M53" i="53"/>
  <c r="L53" i="53"/>
  <c r="K53" i="53"/>
  <c r="J53" i="53"/>
  <c r="I53" i="53"/>
  <c r="H53" i="53"/>
  <c r="G53" i="53"/>
  <c r="F53" i="53"/>
  <c r="E53" i="53"/>
  <c r="D53" i="53"/>
  <c r="C53" i="53"/>
  <c r="B53" i="53"/>
  <c r="Q52" i="53"/>
  <c r="P52" i="53"/>
  <c r="O52" i="53"/>
  <c r="N52" i="53"/>
  <c r="M52" i="53"/>
  <c r="L52" i="53"/>
  <c r="K52" i="53"/>
  <c r="J52" i="53"/>
  <c r="I52" i="53"/>
  <c r="H52" i="53"/>
  <c r="G52" i="53"/>
  <c r="F52" i="53"/>
  <c r="E52" i="53"/>
  <c r="D52" i="53"/>
  <c r="C52" i="53"/>
  <c r="B52" i="53"/>
  <c r="Q51" i="53"/>
  <c r="P51" i="53"/>
  <c r="O51" i="53"/>
  <c r="N51" i="53"/>
  <c r="M51" i="53"/>
  <c r="L51" i="53"/>
  <c r="K51" i="53"/>
  <c r="J51" i="53"/>
  <c r="I51" i="53"/>
  <c r="H51" i="53"/>
  <c r="G51" i="53"/>
  <c r="F51" i="53"/>
  <c r="E51" i="53"/>
  <c r="D51" i="53"/>
  <c r="C51" i="53"/>
  <c r="B51" i="53"/>
  <c r="Q50" i="53"/>
  <c r="P50" i="53"/>
  <c r="O50" i="53"/>
  <c r="N50" i="53"/>
  <c r="M50" i="53"/>
  <c r="L50" i="53"/>
  <c r="K50" i="53"/>
  <c r="J50" i="53"/>
  <c r="I50" i="53"/>
  <c r="H50" i="53"/>
  <c r="G50" i="53"/>
  <c r="F50" i="53"/>
  <c r="E50" i="53"/>
  <c r="D50" i="53"/>
  <c r="C50" i="53"/>
  <c r="B50" i="53"/>
  <c r="Q49" i="53"/>
  <c r="P49" i="53"/>
  <c r="O49" i="53"/>
  <c r="N49" i="53"/>
  <c r="M49" i="53"/>
  <c r="L49" i="53"/>
  <c r="K49" i="53"/>
  <c r="J49" i="53"/>
  <c r="I49" i="53"/>
  <c r="H49" i="53"/>
  <c r="G49" i="53"/>
  <c r="F49" i="53"/>
  <c r="E49" i="53"/>
  <c r="D49" i="53"/>
  <c r="C49" i="53"/>
  <c r="B49" i="53"/>
  <c r="Q48" i="53"/>
  <c r="P48" i="53"/>
  <c r="O48" i="53"/>
  <c r="N48" i="53"/>
  <c r="M48" i="53"/>
  <c r="L48" i="53"/>
  <c r="K48" i="53"/>
  <c r="J48" i="53"/>
  <c r="I48" i="53"/>
  <c r="H48" i="53"/>
  <c r="G48" i="53"/>
  <c r="F48" i="53"/>
  <c r="E48" i="53"/>
  <c r="D48" i="53"/>
  <c r="C48" i="53"/>
  <c r="B48" i="53"/>
  <c r="Q47" i="53"/>
  <c r="P47" i="53"/>
  <c r="O47" i="53"/>
  <c r="N47" i="53"/>
  <c r="M47" i="53"/>
  <c r="L47" i="53"/>
  <c r="K47" i="53"/>
  <c r="J47" i="53"/>
  <c r="I47" i="53"/>
  <c r="H47" i="53"/>
  <c r="G47" i="53"/>
  <c r="F47" i="53"/>
  <c r="E47" i="53"/>
  <c r="D47" i="53"/>
  <c r="C47" i="53"/>
  <c r="B47" i="53"/>
  <c r="Q46" i="53"/>
  <c r="P46" i="53"/>
  <c r="O46" i="53"/>
  <c r="N46" i="53"/>
  <c r="M46" i="53"/>
  <c r="L46" i="53"/>
  <c r="K46" i="53"/>
  <c r="J46" i="53"/>
  <c r="I46" i="53"/>
  <c r="H46" i="53"/>
  <c r="G46" i="53"/>
  <c r="F46" i="53"/>
  <c r="E46" i="53"/>
  <c r="D46" i="53"/>
  <c r="C46" i="53"/>
  <c r="B46" i="53"/>
  <c r="Q45" i="53"/>
  <c r="P45" i="53"/>
  <c r="O45" i="53"/>
  <c r="N45" i="53"/>
  <c r="M45" i="53"/>
  <c r="L45" i="53"/>
  <c r="K45" i="53"/>
  <c r="J45" i="53"/>
  <c r="I45" i="53"/>
  <c r="H45" i="53"/>
  <c r="G45" i="53"/>
  <c r="F45" i="53"/>
  <c r="E45" i="53"/>
  <c r="D45" i="53"/>
  <c r="C45" i="53"/>
  <c r="B45" i="53"/>
  <c r="Q44" i="53"/>
  <c r="P44" i="53"/>
  <c r="O44" i="53"/>
  <c r="N44" i="53"/>
  <c r="M44" i="53"/>
  <c r="L44" i="53"/>
  <c r="K44" i="53"/>
  <c r="J44" i="53"/>
  <c r="I44" i="53"/>
  <c r="H44" i="53"/>
  <c r="G44" i="53"/>
  <c r="F44" i="53"/>
  <c r="E44" i="53"/>
  <c r="D44" i="53"/>
  <c r="C44" i="53"/>
  <c r="B44" i="53"/>
  <c r="Q43" i="53"/>
  <c r="P43" i="53"/>
  <c r="O43" i="53"/>
  <c r="N43" i="53"/>
  <c r="M43" i="53"/>
  <c r="L43" i="53"/>
  <c r="K43" i="53"/>
  <c r="J43" i="53"/>
  <c r="I43" i="53"/>
  <c r="H43" i="53"/>
  <c r="G43" i="53"/>
  <c r="F43" i="53"/>
  <c r="E43" i="53"/>
  <c r="D43" i="53"/>
  <c r="C43" i="53"/>
  <c r="B43" i="53"/>
  <c r="Q42" i="53"/>
  <c r="P42" i="53"/>
  <c r="O42" i="53"/>
  <c r="N42" i="53"/>
  <c r="M42" i="53"/>
  <c r="L42" i="53"/>
  <c r="K42" i="53"/>
  <c r="J42" i="53"/>
  <c r="I42" i="53"/>
  <c r="H42" i="53"/>
  <c r="G42" i="53"/>
  <c r="F42" i="53"/>
  <c r="E42" i="53"/>
  <c r="D42" i="53"/>
  <c r="C42" i="53"/>
  <c r="B42" i="53"/>
  <c r="Q41" i="53"/>
  <c r="P41" i="53"/>
  <c r="O41" i="53"/>
  <c r="N41" i="53"/>
  <c r="M41" i="53"/>
  <c r="L41" i="53"/>
  <c r="K41" i="53"/>
  <c r="J41" i="53"/>
  <c r="I41" i="53"/>
  <c r="H41" i="53"/>
  <c r="G41" i="53"/>
  <c r="F41" i="53"/>
  <c r="E41" i="53"/>
  <c r="D41" i="53"/>
  <c r="C41" i="53"/>
  <c r="B41" i="53"/>
  <c r="Q40" i="53"/>
  <c r="P40" i="53"/>
  <c r="O40" i="53"/>
  <c r="N40" i="53"/>
  <c r="M40" i="53"/>
  <c r="L40" i="53"/>
  <c r="K40" i="53"/>
  <c r="J40" i="53"/>
  <c r="I40" i="53"/>
  <c r="H40" i="53"/>
  <c r="G40" i="53"/>
  <c r="F40" i="53"/>
  <c r="E40" i="53"/>
  <c r="D40" i="53"/>
  <c r="C40" i="53"/>
  <c r="B40" i="53"/>
  <c r="Q39" i="53"/>
  <c r="P39" i="53"/>
  <c r="O39" i="53"/>
  <c r="N39" i="53"/>
  <c r="M39" i="53"/>
  <c r="L39" i="53"/>
  <c r="K39" i="53"/>
  <c r="J39" i="53"/>
  <c r="I39" i="53"/>
  <c r="H39" i="53"/>
  <c r="G39" i="53"/>
  <c r="F39" i="53"/>
  <c r="E39" i="53"/>
  <c r="D39" i="53"/>
  <c r="C39" i="53"/>
  <c r="B39" i="53"/>
  <c r="Q38" i="53"/>
  <c r="P38" i="53"/>
  <c r="O38" i="53"/>
  <c r="N38" i="53"/>
  <c r="M38" i="53"/>
  <c r="L38" i="53"/>
  <c r="K38" i="53"/>
  <c r="J38" i="53"/>
  <c r="I38" i="53"/>
  <c r="H38" i="53"/>
  <c r="G38" i="53"/>
  <c r="F38" i="53"/>
  <c r="E38" i="53"/>
  <c r="D38" i="53"/>
  <c r="C38" i="53"/>
  <c r="B38" i="53"/>
  <c r="Q37" i="53"/>
  <c r="P37" i="53"/>
  <c r="O37" i="53"/>
  <c r="N37" i="53"/>
  <c r="M37" i="53"/>
  <c r="L37" i="53"/>
  <c r="K37" i="53"/>
  <c r="J37" i="53"/>
  <c r="I37" i="53"/>
  <c r="H37" i="53"/>
  <c r="G37" i="53"/>
  <c r="F37" i="53"/>
  <c r="E37" i="53"/>
  <c r="D37" i="53"/>
  <c r="C37" i="53"/>
  <c r="B37" i="53"/>
  <c r="Q36" i="53"/>
  <c r="P36" i="53"/>
  <c r="O36" i="53"/>
  <c r="N36" i="53"/>
  <c r="M36" i="53"/>
  <c r="L36" i="53"/>
  <c r="K36" i="53"/>
  <c r="J36" i="53"/>
  <c r="I36" i="53"/>
  <c r="H36" i="53"/>
  <c r="G36" i="53"/>
  <c r="F36" i="53"/>
  <c r="E36" i="53"/>
  <c r="D36" i="53"/>
  <c r="C36" i="53"/>
  <c r="B36" i="53"/>
  <c r="Q35" i="53"/>
  <c r="P35" i="53"/>
  <c r="O35" i="53"/>
  <c r="N35" i="53"/>
  <c r="M35" i="53"/>
  <c r="L35" i="53"/>
  <c r="K35" i="53"/>
  <c r="J35" i="53"/>
  <c r="I35" i="53"/>
  <c r="H35" i="53"/>
  <c r="G35" i="53"/>
  <c r="F35" i="53"/>
  <c r="E35" i="53"/>
  <c r="D35" i="53"/>
  <c r="C35" i="53"/>
  <c r="B35" i="53"/>
  <c r="Q34" i="53"/>
  <c r="P34" i="53"/>
  <c r="O34" i="53"/>
  <c r="N34" i="53"/>
  <c r="M34" i="53"/>
  <c r="L34" i="53"/>
  <c r="K34" i="53"/>
  <c r="J34" i="53"/>
  <c r="I34" i="53"/>
  <c r="H34" i="53"/>
  <c r="G34" i="53"/>
  <c r="F34" i="53"/>
  <c r="E34" i="53"/>
  <c r="D34" i="53"/>
  <c r="C34" i="53"/>
  <c r="B34" i="53"/>
  <c r="Q33" i="53"/>
  <c r="P33" i="53"/>
  <c r="O33" i="53"/>
  <c r="N33" i="53"/>
  <c r="M33" i="53"/>
  <c r="L33" i="53"/>
  <c r="K33" i="53"/>
  <c r="J33" i="53"/>
  <c r="I33" i="53"/>
  <c r="H33" i="53"/>
  <c r="G33" i="53"/>
  <c r="F33" i="53"/>
  <c r="E33" i="53"/>
  <c r="D33" i="53"/>
  <c r="C33" i="53"/>
  <c r="B33" i="53"/>
  <c r="Q32" i="53"/>
  <c r="P32" i="53"/>
  <c r="O32" i="53"/>
  <c r="N32" i="53"/>
  <c r="M32" i="53"/>
  <c r="L32" i="53"/>
  <c r="K32" i="53"/>
  <c r="J32" i="53"/>
  <c r="I32" i="53"/>
  <c r="H32" i="53"/>
  <c r="G32" i="53"/>
  <c r="F32" i="53"/>
  <c r="E32" i="53"/>
  <c r="D32" i="53"/>
  <c r="C32" i="53"/>
  <c r="B32" i="53"/>
  <c r="Q31" i="53"/>
  <c r="P31" i="53"/>
  <c r="O31" i="53"/>
  <c r="N31" i="53"/>
  <c r="M31" i="53"/>
  <c r="L31" i="53"/>
  <c r="K31" i="53"/>
  <c r="J31" i="53"/>
  <c r="I31" i="53"/>
  <c r="H31" i="53"/>
  <c r="G31" i="53"/>
  <c r="F31" i="53"/>
  <c r="E31" i="53"/>
  <c r="D31" i="53"/>
  <c r="C31" i="53"/>
  <c r="B31" i="53"/>
  <c r="Q30" i="53"/>
  <c r="P30" i="53"/>
  <c r="O30" i="53"/>
  <c r="N30" i="53"/>
  <c r="M30" i="53"/>
  <c r="L30" i="53"/>
  <c r="K30" i="53"/>
  <c r="J30" i="53"/>
  <c r="I30" i="53"/>
  <c r="H30" i="53"/>
  <c r="G30" i="53"/>
  <c r="F30" i="53"/>
  <c r="E30" i="53"/>
  <c r="D30" i="53"/>
  <c r="C30" i="53"/>
  <c r="B30" i="53"/>
  <c r="Q29" i="53"/>
  <c r="P29" i="53"/>
  <c r="O29" i="53"/>
  <c r="N29" i="53"/>
  <c r="M29" i="53"/>
  <c r="L29" i="53"/>
  <c r="K29" i="53"/>
  <c r="J29" i="53"/>
  <c r="I29" i="53"/>
  <c r="H29" i="53"/>
  <c r="G29" i="53"/>
  <c r="F29" i="53"/>
  <c r="E29" i="53"/>
  <c r="D29" i="53"/>
  <c r="C29" i="53"/>
  <c r="B29" i="53"/>
  <c r="Q28" i="53"/>
  <c r="P28" i="53"/>
  <c r="O28" i="53"/>
  <c r="N28" i="53"/>
  <c r="M28" i="53"/>
  <c r="L28" i="53"/>
  <c r="K28" i="53"/>
  <c r="J28" i="53"/>
  <c r="I28" i="53"/>
  <c r="H28" i="53"/>
  <c r="G28" i="53"/>
  <c r="F28" i="53"/>
  <c r="E28" i="53"/>
  <c r="D28" i="53"/>
  <c r="C28" i="53"/>
  <c r="B28" i="53"/>
  <c r="Q27" i="53"/>
  <c r="P27" i="53"/>
  <c r="O27" i="53"/>
  <c r="N27" i="53"/>
  <c r="M27" i="53"/>
  <c r="L27" i="53"/>
  <c r="K27" i="53"/>
  <c r="J27" i="53"/>
  <c r="I27" i="53"/>
  <c r="H27" i="53"/>
  <c r="G27" i="53"/>
  <c r="F27" i="53"/>
  <c r="E27" i="53"/>
  <c r="D27" i="53"/>
  <c r="C27" i="53"/>
  <c r="B27" i="53"/>
  <c r="Q26" i="53"/>
  <c r="P26" i="53"/>
  <c r="O26" i="53"/>
  <c r="N26" i="53"/>
  <c r="M26" i="53"/>
  <c r="L26" i="53"/>
  <c r="K26" i="53"/>
  <c r="J26" i="53"/>
  <c r="I26" i="53"/>
  <c r="H26" i="53"/>
  <c r="G26" i="53"/>
  <c r="F26" i="53"/>
  <c r="E26" i="53"/>
  <c r="D26" i="53"/>
  <c r="C26" i="53"/>
  <c r="B26" i="53"/>
  <c r="Q25" i="53"/>
  <c r="P25" i="53"/>
  <c r="O25" i="53"/>
  <c r="N25" i="53"/>
  <c r="M25" i="53"/>
  <c r="L25" i="53"/>
  <c r="K25" i="53"/>
  <c r="J25" i="53"/>
  <c r="I25" i="53"/>
  <c r="H25" i="53"/>
  <c r="G25" i="53"/>
  <c r="F25" i="53"/>
  <c r="E25" i="53"/>
  <c r="D25" i="53"/>
  <c r="C25" i="53"/>
  <c r="B25" i="53"/>
  <c r="Q24" i="53"/>
  <c r="P24" i="53"/>
  <c r="O24" i="53"/>
  <c r="N24" i="53"/>
  <c r="M24" i="53"/>
  <c r="L24" i="53"/>
  <c r="K24" i="53"/>
  <c r="J24" i="53"/>
  <c r="I24" i="53"/>
  <c r="H24" i="53"/>
  <c r="G24" i="53"/>
  <c r="F24" i="53"/>
  <c r="E24" i="53"/>
  <c r="D24" i="53"/>
  <c r="C24" i="53"/>
  <c r="B24" i="53"/>
  <c r="Q23" i="53"/>
  <c r="P23" i="53"/>
  <c r="O23" i="53"/>
  <c r="N23" i="53"/>
  <c r="M23" i="53"/>
  <c r="L23" i="53"/>
  <c r="K23" i="53"/>
  <c r="J23" i="53"/>
  <c r="I23" i="53"/>
  <c r="H23" i="53"/>
  <c r="G23" i="53"/>
  <c r="F23" i="53"/>
  <c r="E23" i="53"/>
  <c r="D23" i="53"/>
  <c r="C23" i="53"/>
  <c r="B23" i="53"/>
  <c r="Q22" i="53"/>
  <c r="P22" i="53"/>
  <c r="O22" i="53"/>
  <c r="N22" i="53"/>
  <c r="M22" i="53"/>
  <c r="L22" i="53"/>
  <c r="K22" i="53"/>
  <c r="J22" i="53"/>
  <c r="I22" i="53"/>
  <c r="H22" i="53"/>
  <c r="G22" i="53"/>
  <c r="F22" i="53"/>
  <c r="E22" i="53"/>
  <c r="D22" i="53"/>
  <c r="C22" i="53"/>
  <c r="B22" i="53"/>
  <c r="Q21" i="53"/>
  <c r="P21" i="53"/>
  <c r="O21" i="53"/>
  <c r="N21" i="53"/>
  <c r="M21" i="53"/>
  <c r="L21" i="53"/>
  <c r="K21" i="53"/>
  <c r="J21" i="53"/>
  <c r="I21" i="53"/>
  <c r="H21" i="53"/>
  <c r="G21" i="53"/>
  <c r="F21" i="53"/>
  <c r="E21" i="53"/>
  <c r="D21" i="53"/>
  <c r="C21" i="53"/>
  <c r="B21" i="53"/>
  <c r="Q20" i="53"/>
  <c r="P20" i="53"/>
  <c r="O20" i="53"/>
  <c r="N20" i="53"/>
  <c r="M20" i="53"/>
  <c r="L20" i="53"/>
  <c r="K20" i="53"/>
  <c r="J20" i="53"/>
  <c r="I20" i="53"/>
  <c r="H20" i="53"/>
  <c r="G20" i="53"/>
  <c r="F20" i="53"/>
  <c r="E20" i="53"/>
  <c r="D20" i="53"/>
  <c r="C20" i="53"/>
  <c r="B20" i="53"/>
  <c r="Q19" i="53"/>
  <c r="P19" i="53"/>
  <c r="O19" i="53"/>
  <c r="N19" i="53"/>
  <c r="M19" i="53"/>
  <c r="L19" i="53"/>
  <c r="K19" i="53"/>
  <c r="J19" i="53"/>
  <c r="I19" i="53"/>
  <c r="H19" i="53"/>
  <c r="G19" i="53"/>
  <c r="F19" i="53"/>
  <c r="E19" i="53"/>
  <c r="D19" i="53"/>
  <c r="C19" i="53"/>
  <c r="B19" i="53"/>
  <c r="Q18" i="53"/>
  <c r="P18" i="53"/>
  <c r="O18" i="53"/>
  <c r="N18" i="53"/>
  <c r="M18" i="53"/>
  <c r="L18" i="53"/>
  <c r="K18" i="53"/>
  <c r="J18" i="53"/>
  <c r="I18" i="53"/>
  <c r="H18" i="53"/>
  <c r="G18" i="53"/>
  <c r="F18" i="53"/>
  <c r="E18" i="53"/>
  <c r="D18" i="53"/>
  <c r="C18" i="53"/>
  <c r="B18" i="53"/>
  <c r="Q17" i="53"/>
  <c r="P17" i="53"/>
  <c r="O17" i="53"/>
  <c r="N17" i="53"/>
  <c r="M17" i="53"/>
  <c r="L17" i="53"/>
  <c r="K17" i="53"/>
  <c r="J17" i="53"/>
  <c r="I17" i="53"/>
  <c r="H17" i="53"/>
  <c r="G17" i="53"/>
  <c r="F17" i="53"/>
  <c r="E17" i="53"/>
  <c r="D17" i="53"/>
  <c r="C17" i="53"/>
  <c r="B17" i="53"/>
  <c r="Q16" i="53"/>
  <c r="P16" i="53"/>
  <c r="O16" i="53"/>
  <c r="N16" i="53"/>
  <c r="M16" i="53"/>
  <c r="L16" i="53"/>
  <c r="K16" i="53"/>
  <c r="J16" i="53"/>
  <c r="I16" i="53"/>
  <c r="H16" i="53"/>
  <c r="G16" i="53"/>
  <c r="F16" i="53"/>
  <c r="E16" i="53"/>
  <c r="D16" i="53"/>
  <c r="C16" i="53"/>
  <c r="B16" i="53"/>
  <c r="Q15" i="53"/>
  <c r="P15" i="53"/>
  <c r="O15" i="53"/>
  <c r="N15" i="53"/>
  <c r="M15" i="53"/>
  <c r="L15" i="53"/>
  <c r="K15" i="53"/>
  <c r="J15" i="53"/>
  <c r="I15" i="53"/>
  <c r="H15" i="53"/>
  <c r="G15" i="53"/>
  <c r="F15" i="53"/>
  <c r="E15" i="53"/>
  <c r="D15" i="53"/>
  <c r="C15" i="53"/>
  <c r="B15" i="53"/>
  <c r="Q14" i="53"/>
  <c r="P14" i="53"/>
  <c r="O14" i="53"/>
  <c r="N14" i="53"/>
  <c r="M14" i="53"/>
  <c r="L14" i="53"/>
  <c r="K14" i="53"/>
  <c r="J14" i="53"/>
  <c r="I14" i="53"/>
  <c r="H14" i="53"/>
  <c r="G14" i="53"/>
  <c r="F14" i="53"/>
  <c r="E14" i="53"/>
  <c r="D14" i="53"/>
  <c r="C14" i="53"/>
  <c r="B14" i="53"/>
  <c r="Q13" i="53"/>
  <c r="P13" i="53"/>
  <c r="O13" i="53"/>
  <c r="N13" i="53"/>
  <c r="M13" i="53"/>
  <c r="L13" i="53"/>
  <c r="K13" i="53"/>
  <c r="J13" i="53"/>
  <c r="I13" i="53"/>
  <c r="H13" i="53"/>
  <c r="G13" i="53"/>
  <c r="F13" i="53"/>
  <c r="E13" i="53"/>
  <c r="D13" i="53"/>
  <c r="C13" i="53"/>
  <c r="B13" i="53"/>
  <c r="Q12" i="53"/>
  <c r="P12" i="53"/>
  <c r="O12" i="53"/>
  <c r="N12" i="53"/>
  <c r="M12" i="53"/>
  <c r="L12" i="53"/>
  <c r="K12" i="53"/>
  <c r="J12" i="53"/>
  <c r="I12" i="53"/>
  <c r="H12" i="53"/>
  <c r="G12" i="53"/>
  <c r="F12" i="53"/>
  <c r="E12" i="53"/>
  <c r="D12" i="53"/>
  <c r="C12" i="53"/>
  <c r="B12" i="53"/>
  <c r="Q11" i="53"/>
  <c r="P11" i="53"/>
  <c r="O11" i="53"/>
  <c r="N11" i="53"/>
  <c r="M11" i="53"/>
  <c r="L11" i="53"/>
  <c r="K11" i="53"/>
  <c r="J11" i="53"/>
  <c r="I11" i="53"/>
  <c r="H11" i="53"/>
  <c r="G11" i="53"/>
  <c r="F11" i="53"/>
  <c r="E11" i="53"/>
  <c r="D11" i="53"/>
  <c r="C11" i="53"/>
  <c r="B11" i="53"/>
  <c r="AJ73" i="44" l="1"/>
  <c r="C7" i="7" l="1"/>
  <c r="D7" i="7"/>
  <c r="E7" i="7" s="1"/>
  <c r="AD4" i="8"/>
  <c r="AD10" i="8"/>
  <c r="M15" i="15" l="1"/>
  <c r="M22" i="15"/>
  <c r="L14" i="15"/>
  <c r="L16" i="15"/>
  <c r="L13" i="15"/>
  <c r="L25" i="15"/>
  <c r="M17" i="15"/>
  <c r="M24" i="15"/>
  <c r="L23" i="15"/>
  <c r="L15" i="15"/>
  <c r="M16" i="15"/>
  <c r="M14" i="15"/>
  <c r="L24" i="15"/>
  <c r="L17" i="15"/>
  <c r="M23" i="15"/>
  <c r="L22" i="15"/>
  <c r="M13" i="15"/>
  <c r="M25" i="15"/>
  <c r="M10" i="15"/>
  <c r="L10" i="15"/>
  <c r="L11" i="15"/>
  <c r="M11" i="15"/>
  <c r="I15" i="3"/>
  <c r="H15" i="3"/>
  <c r="G15" i="3"/>
  <c r="F15" i="3"/>
  <c r="E15" i="3"/>
  <c r="D15" i="3"/>
  <c r="C15" i="3"/>
  <c r="B15" i="3"/>
  <c r="A15" i="3"/>
  <c r="R340" i="3"/>
  <c r="Q340" i="3"/>
  <c r="P340" i="3"/>
  <c r="O340" i="3"/>
  <c r="N340" i="3"/>
  <c r="M340" i="3"/>
  <c r="L340" i="3"/>
  <c r="K340" i="3"/>
  <c r="J340" i="3"/>
  <c r="I340" i="3"/>
  <c r="H340" i="3"/>
  <c r="G340" i="3"/>
  <c r="F340" i="3"/>
  <c r="E340" i="3"/>
  <c r="D340" i="3"/>
  <c r="C340" i="3"/>
  <c r="B340" i="3"/>
  <c r="A340" i="3"/>
  <c r="C337" i="3"/>
  <c r="L350" i="3"/>
  <c r="K350" i="3"/>
  <c r="J350" i="3"/>
  <c r="I350" i="3"/>
  <c r="H350" i="3"/>
  <c r="G350" i="3"/>
  <c r="F350" i="3"/>
  <c r="E350" i="3"/>
  <c r="D350" i="3"/>
  <c r="C350" i="3"/>
  <c r="B350" i="3"/>
  <c r="A350" i="3"/>
  <c r="X346" i="3"/>
  <c r="W346" i="3"/>
  <c r="V346" i="3"/>
  <c r="U346" i="3"/>
  <c r="T346" i="3"/>
  <c r="S346" i="3"/>
  <c r="R346" i="3"/>
  <c r="Q346" i="3"/>
  <c r="P346" i="3"/>
  <c r="O346" i="3"/>
  <c r="N346" i="3"/>
  <c r="M346" i="3"/>
  <c r="L346" i="3"/>
  <c r="K346" i="3"/>
  <c r="J346" i="3"/>
  <c r="I346" i="3"/>
  <c r="H346" i="3"/>
  <c r="G346" i="3"/>
  <c r="F346" i="3"/>
  <c r="E346" i="3"/>
  <c r="D346" i="3"/>
  <c r="C346" i="3"/>
  <c r="B346" i="3"/>
  <c r="A346" i="3"/>
  <c r="N343" i="3"/>
  <c r="M343" i="3"/>
  <c r="L343" i="3"/>
  <c r="K343" i="3"/>
  <c r="J343" i="3"/>
  <c r="I343" i="3"/>
  <c r="H343" i="3"/>
  <c r="G343" i="3"/>
  <c r="F343" i="3"/>
  <c r="E343" i="3"/>
  <c r="D343" i="3"/>
  <c r="C343" i="3"/>
  <c r="B343" i="3"/>
  <c r="A343" i="3"/>
  <c r="A335" i="3"/>
  <c r="A334" i="3"/>
  <c r="A333" i="3"/>
  <c r="A332" i="3"/>
  <c r="A331" i="3"/>
  <c r="A330" i="3"/>
  <c r="A329" i="3"/>
  <c r="A328" i="3"/>
  <c r="A327" i="3"/>
  <c r="A326" i="3"/>
  <c r="A325" i="3"/>
  <c r="A323" i="3"/>
  <c r="A322" i="3"/>
  <c r="A321" i="3"/>
  <c r="A320" i="3"/>
  <c r="A319" i="3"/>
  <c r="A318" i="3"/>
  <c r="A317" i="3"/>
  <c r="A316" i="3"/>
  <c r="A315" i="3"/>
  <c r="A314" i="3"/>
  <c r="A313" i="3"/>
  <c r="A312" i="3"/>
  <c r="A310" i="3"/>
  <c r="A309" i="3"/>
  <c r="A308" i="3"/>
  <c r="A307" i="3"/>
  <c r="X303" i="3"/>
  <c r="W303" i="3"/>
  <c r="V303" i="3"/>
  <c r="U303" i="3"/>
  <c r="T303" i="3"/>
  <c r="S303" i="3"/>
  <c r="R303" i="3"/>
  <c r="Q303" i="3"/>
  <c r="P303" i="3"/>
  <c r="O303" i="3"/>
  <c r="N303" i="3"/>
  <c r="M303" i="3"/>
  <c r="L303" i="3"/>
  <c r="K303" i="3"/>
  <c r="J303" i="3"/>
  <c r="I303" i="3"/>
  <c r="H303" i="3"/>
  <c r="G303" i="3"/>
  <c r="F303" i="3"/>
  <c r="E303" i="3"/>
  <c r="D303" i="3"/>
  <c r="C303" i="3"/>
  <c r="B303" i="3"/>
  <c r="A303" i="3"/>
  <c r="X302" i="3"/>
  <c r="W302" i="3"/>
  <c r="V302" i="3"/>
  <c r="U302" i="3"/>
  <c r="T302" i="3"/>
  <c r="S302" i="3"/>
  <c r="R302" i="3"/>
  <c r="Q302" i="3"/>
  <c r="P302" i="3"/>
  <c r="O302" i="3"/>
  <c r="N302" i="3"/>
  <c r="M302" i="3"/>
  <c r="L302" i="3"/>
  <c r="K302" i="3"/>
  <c r="J302" i="3"/>
  <c r="I302" i="3"/>
  <c r="H302" i="3"/>
  <c r="G302" i="3"/>
  <c r="F302" i="3"/>
  <c r="E302" i="3"/>
  <c r="D302" i="3"/>
  <c r="C302" i="3"/>
  <c r="B302" i="3"/>
  <c r="A302" i="3"/>
  <c r="X301" i="3"/>
  <c r="W301" i="3"/>
  <c r="V301" i="3"/>
  <c r="U301" i="3"/>
  <c r="T301" i="3"/>
  <c r="S301" i="3"/>
  <c r="R301" i="3"/>
  <c r="Q301" i="3"/>
  <c r="P301" i="3"/>
  <c r="O301" i="3"/>
  <c r="N301" i="3"/>
  <c r="M301" i="3"/>
  <c r="L301" i="3"/>
  <c r="K301" i="3"/>
  <c r="J301" i="3"/>
  <c r="I301" i="3"/>
  <c r="H301" i="3"/>
  <c r="G301" i="3"/>
  <c r="F301" i="3"/>
  <c r="E301" i="3"/>
  <c r="D301" i="3"/>
  <c r="C301" i="3"/>
  <c r="B301" i="3"/>
  <c r="A301" i="3"/>
  <c r="A299" i="3"/>
  <c r="A298" i="3"/>
  <c r="A297" i="3"/>
  <c r="A296" i="3"/>
  <c r="A295" i="3"/>
  <c r="A294" i="3"/>
  <c r="A293" i="3"/>
  <c r="A292" i="3"/>
  <c r="A291" i="3"/>
  <c r="A290" i="3"/>
  <c r="A289" i="3"/>
  <c r="A288" i="3"/>
  <c r="A287" i="3"/>
  <c r="A286" i="3"/>
  <c r="A285" i="3"/>
  <c r="A284" i="3"/>
  <c r="A283" i="3"/>
  <c r="A282" i="3"/>
  <c r="A281" i="3"/>
  <c r="A280" i="3"/>
  <c r="A279" i="3"/>
  <c r="A278" i="3"/>
  <c r="A277" i="3"/>
  <c r="A276" i="3"/>
  <c r="A274" i="3"/>
  <c r="A273" i="3"/>
  <c r="A272" i="3"/>
  <c r="A271" i="3"/>
  <c r="A270" i="3"/>
  <c r="A269" i="3"/>
  <c r="A268" i="3"/>
  <c r="A267" i="3"/>
  <c r="A266" i="3"/>
  <c r="A265" i="3"/>
  <c r="A264" i="3"/>
  <c r="A263" i="3"/>
  <c r="A262" i="3"/>
  <c r="A261" i="3"/>
  <c r="A260" i="3"/>
  <c r="A259" i="3"/>
  <c r="A258" i="3"/>
  <c r="A257" i="3"/>
  <c r="A256" i="3"/>
  <c r="A255" i="3"/>
  <c r="A254" i="3"/>
  <c r="A253" i="3"/>
  <c r="A252" i="3"/>
  <c r="A251" i="3"/>
  <c r="I249" i="3"/>
  <c r="H249" i="3"/>
  <c r="G249" i="3"/>
  <c r="F249" i="3"/>
  <c r="E249" i="3"/>
  <c r="D249" i="3"/>
  <c r="C249" i="3"/>
  <c r="B249" i="3"/>
  <c r="A249" i="3"/>
  <c r="I248" i="3"/>
  <c r="H248" i="3"/>
  <c r="G248" i="3"/>
  <c r="F248" i="3"/>
  <c r="E248" i="3"/>
  <c r="D248" i="3"/>
  <c r="C248" i="3"/>
  <c r="B248" i="3"/>
  <c r="A248" i="3"/>
  <c r="B246" i="3"/>
  <c r="A246" i="3"/>
  <c r="B245" i="3"/>
  <c r="A245" i="3"/>
  <c r="B244" i="3"/>
  <c r="A244" i="3"/>
  <c r="B243" i="3"/>
  <c r="A243" i="3"/>
  <c r="B242" i="3"/>
  <c r="A242" i="3"/>
  <c r="B241" i="3"/>
  <c r="A241" i="3"/>
  <c r="B240" i="3"/>
  <c r="A240" i="3"/>
  <c r="B239" i="3"/>
  <c r="A239" i="3"/>
  <c r="B238" i="3"/>
  <c r="A238" i="3"/>
  <c r="B237" i="3"/>
  <c r="A237" i="3"/>
  <c r="B236" i="3"/>
  <c r="A236" i="3"/>
  <c r="B235" i="3"/>
  <c r="A235" i="3"/>
  <c r="B234" i="3"/>
  <c r="A234" i="3"/>
  <c r="B233" i="3"/>
  <c r="A233" i="3"/>
  <c r="B232" i="3"/>
  <c r="A232" i="3"/>
  <c r="B231" i="3"/>
  <c r="A231" i="3"/>
  <c r="B230" i="3"/>
  <c r="A230" i="3"/>
  <c r="B229" i="3"/>
  <c r="A229" i="3"/>
  <c r="B228" i="3"/>
  <c r="A228" i="3"/>
  <c r="B227" i="3"/>
  <c r="A227" i="3"/>
  <c r="B226" i="3"/>
  <c r="A226" i="3"/>
  <c r="B225" i="3"/>
  <c r="A225" i="3"/>
  <c r="B224" i="3"/>
  <c r="A224" i="3"/>
  <c r="B223" i="3"/>
  <c r="A223" i="3"/>
  <c r="L221" i="3"/>
  <c r="K221" i="3"/>
  <c r="J221" i="3"/>
  <c r="I221" i="3"/>
  <c r="H221" i="3"/>
  <c r="G221" i="3"/>
  <c r="F221" i="3"/>
  <c r="E221" i="3"/>
  <c r="D221" i="3"/>
  <c r="C221" i="3"/>
  <c r="B221" i="3"/>
  <c r="A221" i="3"/>
  <c r="L220" i="3"/>
  <c r="K220" i="3"/>
  <c r="J220" i="3"/>
  <c r="I220" i="3"/>
  <c r="H220" i="3"/>
  <c r="G220" i="3"/>
  <c r="F220" i="3"/>
  <c r="E220" i="3"/>
  <c r="D220" i="3"/>
  <c r="C220" i="3"/>
  <c r="B220" i="3"/>
  <c r="A220" i="3"/>
  <c r="L219" i="3"/>
  <c r="K219" i="3"/>
  <c r="J219" i="3"/>
  <c r="I219" i="3"/>
  <c r="H219" i="3"/>
  <c r="G219" i="3"/>
  <c r="F219" i="3"/>
  <c r="E219" i="3"/>
  <c r="D219" i="3"/>
  <c r="C219" i="3"/>
  <c r="B219" i="3"/>
  <c r="A219" i="3"/>
  <c r="L218" i="3"/>
  <c r="K218" i="3"/>
  <c r="J218" i="3"/>
  <c r="I218" i="3"/>
  <c r="H218" i="3"/>
  <c r="G218" i="3"/>
  <c r="F218" i="3"/>
  <c r="E218" i="3"/>
  <c r="D218" i="3"/>
  <c r="C218" i="3"/>
  <c r="B218" i="3"/>
  <c r="A218" i="3"/>
  <c r="L217" i="3"/>
  <c r="K217" i="3"/>
  <c r="J217" i="3"/>
  <c r="I217" i="3"/>
  <c r="H217" i="3"/>
  <c r="G217" i="3"/>
  <c r="F217" i="3"/>
  <c r="E217" i="3"/>
  <c r="D217" i="3"/>
  <c r="C217" i="3"/>
  <c r="B217" i="3"/>
  <c r="A217" i="3"/>
  <c r="L216" i="3"/>
  <c r="K216" i="3"/>
  <c r="J216" i="3"/>
  <c r="I216" i="3"/>
  <c r="H216" i="3"/>
  <c r="G216" i="3"/>
  <c r="F216" i="3"/>
  <c r="E216" i="3"/>
  <c r="D216" i="3"/>
  <c r="C216" i="3"/>
  <c r="B216" i="3"/>
  <c r="A216" i="3"/>
  <c r="L215" i="3"/>
  <c r="K215" i="3"/>
  <c r="J215" i="3"/>
  <c r="I215" i="3"/>
  <c r="H215" i="3"/>
  <c r="G215" i="3"/>
  <c r="F215" i="3"/>
  <c r="E215" i="3"/>
  <c r="D215" i="3"/>
  <c r="C215" i="3"/>
  <c r="B215" i="3"/>
  <c r="A215" i="3"/>
  <c r="L214" i="3"/>
  <c r="K214" i="3"/>
  <c r="J214" i="3"/>
  <c r="I214" i="3"/>
  <c r="H214" i="3"/>
  <c r="G214" i="3"/>
  <c r="F214" i="3"/>
  <c r="E214" i="3"/>
  <c r="D214" i="3"/>
  <c r="C214" i="3"/>
  <c r="B214" i="3"/>
  <c r="A214" i="3"/>
  <c r="L213" i="3"/>
  <c r="K213" i="3"/>
  <c r="J213" i="3"/>
  <c r="I213" i="3"/>
  <c r="H213" i="3"/>
  <c r="G213" i="3"/>
  <c r="F213" i="3"/>
  <c r="E213" i="3"/>
  <c r="D213" i="3"/>
  <c r="C213" i="3"/>
  <c r="B213" i="3"/>
  <c r="A213" i="3"/>
  <c r="L212" i="3"/>
  <c r="K212" i="3"/>
  <c r="J212" i="3"/>
  <c r="I212" i="3"/>
  <c r="H212" i="3"/>
  <c r="G212" i="3"/>
  <c r="F212" i="3"/>
  <c r="E212" i="3"/>
  <c r="D212" i="3"/>
  <c r="C212" i="3"/>
  <c r="B212" i="3"/>
  <c r="A212" i="3"/>
  <c r="L211" i="3"/>
  <c r="K211" i="3"/>
  <c r="J211" i="3"/>
  <c r="I211" i="3"/>
  <c r="H211" i="3"/>
  <c r="G211" i="3"/>
  <c r="F211" i="3"/>
  <c r="E211" i="3"/>
  <c r="D211" i="3"/>
  <c r="C211" i="3"/>
  <c r="B211" i="3"/>
  <c r="A211" i="3"/>
  <c r="L210" i="3"/>
  <c r="K210" i="3"/>
  <c r="J210" i="3"/>
  <c r="I210" i="3"/>
  <c r="H210" i="3"/>
  <c r="G210" i="3"/>
  <c r="F210" i="3"/>
  <c r="E210" i="3"/>
  <c r="D210" i="3"/>
  <c r="C210" i="3"/>
  <c r="B210" i="3"/>
  <c r="A210" i="3"/>
  <c r="L209" i="3"/>
  <c r="K209" i="3"/>
  <c r="J209" i="3"/>
  <c r="I209" i="3"/>
  <c r="H209" i="3"/>
  <c r="G209" i="3"/>
  <c r="F209" i="3"/>
  <c r="E209" i="3"/>
  <c r="D209" i="3"/>
  <c r="C209" i="3"/>
  <c r="B209" i="3"/>
  <c r="A209" i="3"/>
  <c r="L208" i="3"/>
  <c r="K208" i="3"/>
  <c r="J208" i="3"/>
  <c r="I208" i="3"/>
  <c r="H208" i="3"/>
  <c r="G208" i="3"/>
  <c r="F208" i="3"/>
  <c r="E208" i="3"/>
  <c r="D208" i="3"/>
  <c r="C208" i="3"/>
  <c r="B208" i="3"/>
  <c r="A208" i="3"/>
  <c r="L206" i="3"/>
  <c r="K206" i="3"/>
  <c r="J206" i="3"/>
  <c r="I206" i="3"/>
  <c r="H206" i="3"/>
  <c r="G206" i="3"/>
  <c r="F206" i="3"/>
  <c r="E206" i="3"/>
  <c r="D206" i="3"/>
  <c r="C206" i="3"/>
  <c r="B206" i="3"/>
  <c r="A206" i="3"/>
  <c r="L205" i="3"/>
  <c r="K205" i="3"/>
  <c r="J205" i="3"/>
  <c r="I205" i="3"/>
  <c r="H205" i="3"/>
  <c r="G205" i="3"/>
  <c r="F205" i="3"/>
  <c r="E205" i="3"/>
  <c r="D205" i="3"/>
  <c r="C205" i="3"/>
  <c r="B205" i="3"/>
  <c r="A205" i="3"/>
  <c r="L204" i="3"/>
  <c r="K204" i="3"/>
  <c r="J204" i="3"/>
  <c r="I204" i="3"/>
  <c r="H204" i="3"/>
  <c r="G204" i="3"/>
  <c r="F204" i="3"/>
  <c r="E204" i="3"/>
  <c r="D204" i="3"/>
  <c r="C204" i="3"/>
  <c r="B204" i="3"/>
  <c r="A204" i="3"/>
  <c r="L203" i="3"/>
  <c r="K203" i="3"/>
  <c r="J203" i="3"/>
  <c r="I203" i="3"/>
  <c r="H203" i="3"/>
  <c r="G203" i="3"/>
  <c r="F203" i="3"/>
  <c r="E203" i="3"/>
  <c r="D203" i="3"/>
  <c r="C203" i="3"/>
  <c r="B203" i="3"/>
  <c r="A203" i="3"/>
  <c r="L202" i="3"/>
  <c r="K202" i="3"/>
  <c r="J202" i="3"/>
  <c r="I202" i="3"/>
  <c r="H202" i="3"/>
  <c r="G202" i="3"/>
  <c r="F202" i="3"/>
  <c r="E202" i="3"/>
  <c r="D202" i="3"/>
  <c r="C202" i="3"/>
  <c r="B202" i="3"/>
  <c r="A202" i="3"/>
  <c r="L201" i="3"/>
  <c r="K201" i="3"/>
  <c r="J201" i="3"/>
  <c r="I201" i="3"/>
  <c r="H201" i="3"/>
  <c r="G201" i="3"/>
  <c r="F201" i="3"/>
  <c r="E201" i="3"/>
  <c r="D201" i="3"/>
  <c r="C201" i="3"/>
  <c r="B201" i="3"/>
  <c r="A201" i="3"/>
  <c r="L200" i="3"/>
  <c r="K200" i="3"/>
  <c r="J200" i="3"/>
  <c r="I200" i="3"/>
  <c r="H200" i="3"/>
  <c r="G200" i="3"/>
  <c r="F200" i="3"/>
  <c r="E200" i="3"/>
  <c r="D200" i="3"/>
  <c r="C200" i="3"/>
  <c r="B200" i="3"/>
  <c r="A200" i="3"/>
  <c r="L199" i="3"/>
  <c r="K199" i="3"/>
  <c r="J199" i="3"/>
  <c r="I199" i="3"/>
  <c r="H199" i="3"/>
  <c r="G199" i="3"/>
  <c r="F199" i="3"/>
  <c r="E199" i="3"/>
  <c r="D199" i="3"/>
  <c r="C199" i="3"/>
  <c r="B199" i="3"/>
  <c r="A199" i="3"/>
  <c r="L198" i="3"/>
  <c r="K198" i="3"/>
  <c r="J198" i="3"/>
  <c r="I198" i="3"/>
  <c r="H198" i="3"/>
  <c r="G198" i="3"/>
  <c r="F198" i="3"/>
  <c r="E198" i="3"/>
  <c r="D198" i="3"/>
  <c r="C198" i="3"/>
  <c r="B198" i="3"/>
  <c r="A198" i="3"/>
  <c r="L197" i="3"/>
  <c r="K197" i="3"/>
  <c r="J197" i="3"/>
  <c r="I197" i="3"/>
  <c r="H197" i="3"/>
  <c r="G197" i="3"/>
  <c r="F197" i="3"/>
  <c r="E197" i="3"/>
  <c r="D197" i="3"/>
  <c r="C197" i="3"/>
  <c r="B197" i="3"/>
  <c r="A197" i="3"/>
  <c r="L196" i="3"/>
  <c r="K196" i="3"/>
  <c r="J196" i="3"/>
  <c r="I196" i="3"/>
  <c r="H196" i="3"/>
  <c r="G196" i="3"/>
  <c r="F196" i="3"/>
  <c r="E196" i="3"/>
  <c r="D196" i="3"/>
  <c r="C196" i="3"/>
  <c r="B196" i="3"/>
  <c r="A196" i="3"/>
  <c r="L195" i="3"/>
  <c r="K195" i="3"/>
  <c r="J195" i="3"/>
  <c r="I195" i="3"/>
  <c r="H195" i="3"/>
  <c r="G195" i="3"/>
  <c r="F195" i="3"/>
  <c r="E195" i="3"/>
  <c r="D195" i="3"/>
  <c r="C195" i="3"/>
  <c r="B195" i="3"/>
  <c r="A195" i="3"/>
  <c r="L194" i="3"/>
  <c r="K194" i="3"/>
  <c r="J194" i="3"/>
  <c r="I194" i="3"/>
  <c r="H194" i="3"/>
  <c r="G194" i="3"/>
  <c r="F194" i="3"/>
  <c r="E194" i="3"/>
  <c r="D194" i="3"/>
  <c r="C194" i="3"/>
  <c r="B194" i="3"/>
  <c r="A194" i="3"/>
  <c r="L193" i="3"/>
  <c r="K193" i="3"/>
  <c r="J193" i="3"/>
  <c r="I193" i="3"/>
  <c r="H193" i="3"/>
  <c r="G193" i="3"/>
  <c r="F193" i="3"/>
  <c r="E193" i="3"/>
  <c r="D193" i="3"/>
  <c r="C193" i="3"/>
  <c r="B193" i="3"/>
  <c r="A193" i="3"/>
  <c r="L191" i="3"/>
  <c r="K191" i="3"/>
  <c r="J191" i="3"/>
  <c r="I191" i="3"/>
  <c r="H191" i="3"/>
  <c r="G191" i="3"/>
  <c r="F191" i="3"/>
  <c r="E191" i="3"/>
  <c r="D191" i="3"/>
  <c r="C191" i="3"/>
  <c r="B191" i="3"/>
  <c r="A191" i="3"/>
  <c r="L190" i="3"/>
  <c r="K190" i="3"/>
  <c r="J190" i="3"/>
  <c r="I190" i="3"/>
  <c r="H190" i="3"/>
  <c r="G190" i="3"/>
  <c r="F190" i="3"/>
  <c r="E190" i="3"/>
  <c r="D190" i="3"/>
  <c r="C190" i="3"/>
  <c r="B190" i="3"/>
  <c r="A190" i="3"/>
  <c r="L189" i="3"/>
  <c r="K189" i="3"/>
  <c r="J189" i="3"/>
  <c r="I189" i="3"/>
  <c r="H189" i="3"/>
  <c r="G189" i="3"/>
  <c r="F189" i="3"/>
  <c r="E189" i="3"/>
  <c r="D189" i="3"/>
  <c r="C189" i="3"/>
  <c r="B189" i="3"/>
  <c r="A189" i="3"/>
  <c r="L188" i="3"/>
  <c r="K188" i="3"/>
  <c r="J188" i="3"/>
  <c r="I188" i="3"/>
  <c r="H188" i="3"/>
  <c r="G188" i="3"/>
  <c r="F188" i="3"/>
  <c r="E188" i="3"/>
  <c r="D188" i="3"/>
  <c r="C188" i="3"/>
  <c r="B188" i="3"/>
  <c r="A188" i="3"/>
  <c r="L187" i="3"/>
  <c r="K187" i="3"/>
  <c r="J187" i="3"/>
  <c r="I187" i="3"/>
  <c r="H187" i="3"/>
  <c r="G187" i="3"/>
  <c r="F187" i="3"/>
  <c r="E187" i="3"/>
  <c r="D187" i="3"/>
  <c r="C187" i="3"/>
  <c r="B187" i="3"/>
  <c r="A187" i="3"/>
  <c r="L186" i="3"/>
  <c r="K186" i="3"/>
  <c r="J186" i="3"/>
  <c r="I186" i="3"/>
  <c r="H186" i="3"/>
  <c r="G186" i="3"/>
  <c r="F186" i="3"/>
  <c r="E186" i="3"/>
  <c r="D186" i="3"/>
  <c r="C186" i="3"/>
  <c r="B186" i="3"/>
  <c r="A186" i="3"/>
  <c r="L185" i="3"/>
  <c r="K185" i="3"/>
  <c r="J185" i="3"/>
  <c r="I185" i="3"/>
  <c r="H185" i="3"/>
  <c r="G185" i="3"/>
  <c r="F185" i="3"/>
  <c r="E185" i="3"/>
  <c r="D185" i="3"/>
  <c r="C185" i="3"/>
  <c r="B185" i="3"/>
  <c r="A185" i="3"/>
  <c r="L184" i="3"/>
  <c r="K184" i="3"/>
  <c r="J184" i="3"/>
  <c r="I184" i="3"/>
  <c r="H184" i="3"/>
  <c r="G184" i="3"/>
  <c r="F184" i="3"/>
  <c r="E184" i="3"/>
  <c r="D184" i="3"/>
  <c r="C184" i="3"/>
  <c r="B184" i="3"/>
  <c r="A184" i="3"/>
  <c r="L183" i="3"/>
  <c r="K183" i="3"/>
  <c r="J183" i="3"/>
  <c r="I183" i="3"/>
  <c r="H183" i="3"/>
  <c r="G183" i="3"/>
  <c r="F183" i="3"/>
  <c r="E183" i="3"/>
  <c r="D183" i="3"/>
  <c r="C183" i="3"/>
  <c r="B183" i="3"/>
  <c r="A183" i="3"/>
  <c r="L182" i="3"/>
  <c r="K182" i="3"/>
  <c r="J182" i="3"/>
  <c r="I182" i="3"/>
  <c r="H182" i="3"/>
  <c r="G182" i="3"/>
  <c r="F182" i="3"/>
  <c r="E182" i="3"/>
  <c r="D182" i="3"/>
  <c r="C182" i="3"/>
  <c r="B182" i="3"/>
  <c r="A182" i="3"/>
  <c r="L181" i="3"/>
  <c r="K181" i="3"/>
  <c r="J181" i="3"/>
  <c r="I181" i="3"/>
  <c r="H181" i="3"/>
  <c r="G181" i="3"/>
  <c r="F181" i="3"/>
  <c r="E181" i="3"/>
  <c r="D181" i="3"/>
  <c r="C181" i="3"/>
  <c r="B181" i="3"/>
  <c r="A181" i="3"/>
  <c r="L180" i="3"/>
  <c r="K180" i="3"/>
  <c r="J180" i="3"/>
  <c r="I180" i="3"/>
  <c r="H180" i="3"/>
  <c r="G180" i="3"/>
  <c r="F180" i="3"/>
  <c r="E180" i="3"/>
  <c r="D180" i="3"/>
  <c r="C180" i="3"/>
  <c r="B180" i="3"/>
  <c r="A180" i="3"/>
  <c r="L179" i="3"/>
  <c r="K179" i="3"/>
  <c r="J179" i="3"/>
  <c r="I179" i="3"/>
  <c r="H179" i="3"/>
  <c r="G179" i="3"/>
  <c r="F179" i="3"/>
  <c r="E179" i="3"/>
  <c r="D179" i="3"/>
  <c r="C179" i="3"/>
  <c r="B179" i="3"/>
  <c r="A179" i="3"/>
  <c r="L178" i="3"/>
  <c r="K178" i="3"/>
  <c r="J178" i="3"/>
  <c r="I178" i="3"/>
  <c r="H178" i="3"/>
  <c r="G178" i="3"/>
  <c r="F178" i="3"/>
  <c r="E178" i="3"/>
  <c r="D178" i="3"/>
  <c r="C178" i="3"/>
  <c r="B178" i="3"/>
  <c r="A178" i="3"/>
  <c r="L176" i="3"/>
  <c r="K176" i="3"/>
  <c r="J176" i="3"/>
  <c r="I176" i="3"/>
  <c r="H176" i="3"/>
  <c r="G176" i="3"/>
  <c r="F176" i="3"/>
  <c r="E176" i="3"/>
  <c r="D176" i="3"/>
  <c r="C176" i="3"/>
  <c r="B176" i="3"/>
  <c r="A176" i="3"/>
  <c r="A311" i="3"/>
  <c r="F175" i="3"/>
  <c r="E175" i="3"/>
  <c r="D175" i="3"/>
  <c r="C175" i="3"/>
  <c r="B175" i="3"/>
  <c r="A175" i="3"/>
  <c r="H174" i="3"/>
  <c r="G174" i="3"/>
  <c r="F174" i="3"/>
  <c r="E174" i="3"/>
  <c r="D174" i="3"/>
  <c r="C174" i="3"/>
  <c r="B174" i="3"/>
  <c r="A174" i="3"/>
  <c r="L115" i="3"/>
  <c r="K115" i="3"/>
  <c r="J115" i="3"/>
  <c r="I115" i="3"/>
  <c r="H115" i="3"/>
  <c r="G115" i="3"/>
  <c r="F115" i="3"/>
  <c r="E115" i="3"/>
  <c r="D115" i="3"/>
  <c r="C115" i="3"/>
  <c r="B115" i="3"/>
  <c r="A115" i="3"/>
  <c r="L114" i="3"/>
  <c r="K114" i="3"/>
  <c r="J114" i="3"/>
  <c r="I114" i="3"/>
  <c r="H114" i="3"/>
  <c r="G114" i="3"/>
  <c r="F114" i="3"/>
  <c r="E114" i="3"/>
  <c r="D114" i="3"/>
  <c r="C114" i="3"/>
  <c r="B114" i="3"/>
  <c r="A114" i="3"/>
  <c r="L113" i="3"/>
  <c r="K113" i="3"/>
  <c r="J113" i="3"/>
  <c r="I113" i="3"/>
  <c r="H113" i="3"/>
  <c r="G113" i="3"/>
  <c r="F113" i="3"/>
  <c r="E113" i="3"/>
  <c r="D113" i="3"/>
  <c r="C113" i="3"/>
  <c r="B113" i="3"/>
  <c r="A113" i="3"/>
  <c r="L112" i="3"/>
  <c r="K112" i="3"/>
  <c r="J112" i="3"/>
  <c r="I112" i="3"/>
  <c r="H112" i="3"/>
  <c r="G112" i="3"/>
  <c r="F112" i="3"/>
  <c r="E112" i="3"/>
  <c r="D112" i="3"/>
  <c r="C112" i="3"/>
  <c r="B112" i="3"/>
  <c r="A112" i="3"/>
  <c r="L111" i="3"/>
  <c r="K111" i="3"/>
  <c r="J111" i="3"/>
  <c r="I111" i="3"/>
  <c r="H111" i="3"/>
  <c r="G111" i="3"/>
  <c r="F111" i="3"/>
  <c r="E111" i="3"/>
  <c r="D111" i="3"/>
  <c r="C111" i="3"/>
  <c r="B111" i="3"/>
  <c r="A111" i="3"/>
  <c r="L110" i="3"/>
  <c r="K110" i="3"/>
  <c r="J110" i="3"/>
  <c r="I110" i="3"/>
  <c r="H110" i="3"/>
  <c r="G110" i="3"/>
  <c r="F110" i="3"/>
  <c r="E110" i="3"/>
  <c r="D110" i="3"/>
  <c r="C110" i="3"/>
  <c r="B110" i="3"/>
  <c r="A110" i="3"/>
  <c r="L109" i="3"/>
  <c r="K109" i="3"/>
  <c r="J109" i="3"/>
  <c r="I109" i="3"/>
  <c r="H109" i="3"/>
  <c r="G109" i="3"/>
  <c r="F109" i="3"/>
  <c r="E109" i="3"/>
  <c r="D109" i="3"/>
  <c r="C109" i="3"/>
  <c r="B109" i="3"/>
  <c r="A109" i="3"/>
  <c r="L108" i="3"/>
  <c r="K108" i="3"/>
  <c r="J108" i="3"/>
  <c r="I108" i="3"/>
  <c r="H108" i="3"/>
  <c r="G108" i="3"/>
  <c r="F108" i="3"/>
  <c r="E108" i="3"/>
  <c r="D108" i="3"/>
  <c r="C108" i="3"/>
  <c r="B108" i="3"/>
  <c r="A108" i="3"/>
  <c r="L107" i="3"/>
  <c r="K107" i="3"/>
  <c r="J107" i="3"/>
  <c r="I107" i="3"/>
  <c r="H107" i="3"/>
  <c r="G107" i="3"/>
  <c r="F107" i="3"/>
  <c r="E107" i="3"/>
  <c r="D107" i="3"/>
  <c r="C107" i="3"/>
  <c r="B107" i="3"/>
  <c r="A107" i="3"/>
  <c r="L106" i="3"/>
  <c r="K106" i="3"/>
  <c r="J106" i="3"/>
  <c r="I106" i="3"/>
  <c r="H106" i="3"/>
  <c r="G106" i="3"/>
  <c r="F106" i="3"/>
  <c r="E106" i="3"/>
  <c r="D106" i="3"/>
  <c r="C106" i="3"/>
  <c r="B106" i="3"/>
  <c r="A106" i="3"/>
  <c r="L105" i="3"/>
  <c r="K105" i="3"/>
  <c r="J105" i="3"/>
  <c r="I105" i="3"/>
  <c r="H105" i="3"/>
  <c r="G105" i="3"/>
  <c r="F105" i="3"/>
  <c r="E105" i="3"/>
  <c r="D105" i="3"/>
  <c r="C105" i="3"/>
  <c r="B105" i="3"/>
  <c r="A105" i="3"/>
  <c r="L104" i="3"/>
  <c r="K104" i="3"/>
  <c r="J104" i="3"/>
  <c r="I104" i="3"/>
  <c r="H104" i="3"/>
  <c r="G104" i="3"/>
  <c r="F104" i="3"/>
  <c r="E104" i="3"/>
  <c r="D104" i="3"/>
  <c r="C104" i="3"/>
  <c r="B104" i="3"/>
  <c r="A104" i="3"/>
  <c r="L103" i="3"/>
  <c r="K103" i="3"/>
  <c r="J103" i="3"/>
  <c r="I103" i="3"/>
  <c r="H103" i="3"/>
  <c r="G103" i="3"/>
  <c r="F103" i="3"/>
  <c r="E103" i="3"/>
  <c r="D103" i="3"/>
  <c r="C103" i="3"/>
  <c r="B103" i="3"/>
  <c r="A103" i="3"/>
  <c r="L102" i="3"/>
  <c r="K102" i="3"/>
  <c r="J102" i="3"/>
  <c r="I102" i="3"/>
  <c r="H102" i="3"/>
  <c r="G102" i="3"/>
  <c r="F102" i="3"/>
  <c r="E102" i="3"/>
  <c r="D102" i="3"/>
  <c r="C102" i="3"/>
  <c r="B102" i="3"/>
  <c r="A102" i="3"/>
  <c r="L101" i="3"/>
  <c r="K101" i="3"/>
  <c r="J101" i="3"/>
  <c r="I101" i="3"/>
  <c r="H101" i="3"/>
  <c r="G101" i="3"/>
  <c r="F101" i="3"/>
  <c r="E101" i="3"/>
  <c r="D101" i="3"/>
  <c r="C101" i="3"/>
  <c r="B101" i="3"/>
  <c r="A101" i="3"/>
  <c r="L100" i="3"/>
  <c r="K100" i="3"/>
  <c r="J100" i="3"/>
  <c r="I100" i="3"/>
  <c r="H100" i="3"/>
  <c r="G100" i="3"/>
  <c r="F100" i="3"/>
  <c r="E100" i="3"/>
  <c r="D100" i="3"/>
  <c r="C100" i="3"/>
  <c r="B100" i="3"/>
  <c r="A100" i="3"/>
  <c r="L99" i="3"/>
  <c r="K99" i="3"/>
  <c r="J99" i="3"/>
  <c r="I99" i="3"/>
  <c r="H99" i="3"/>
  <c r="G99" i="3"/>
  <c r="F99" i="3"/>
  <c r="E99" i="3"/>
  <c r="D99" i="3"/>
  <c r="C99" i="3"/>
  <c r="B99" i="3"/>
  <c r="A99" i="3"/>
  <c r="L98" i="3"/>
  <c r="K98" i="3"/>
  <c r="J98" i="3"/>
  <c r="I98" i="3"/>
  <c r="H98" i="3"/>
  <c r="G98" i="3"/>
  <c r="F98" i="3"/>
  <c r="E98" i="3"/>
  <c r="D98" i="3"/>
  <c r="C98" i="3"/>
  <c r="B98" i="3"/>
  <c r="A98" i="3"/>
  <c r="L97" i="3"/>
  <c r="K97" i="3"/>
  <c r="J97" i="3"/>
  <c r="I97" i="3"/>
  <c r="H97" i="3"/>
  <c r="G97" i="3"/>
  <c r="F97" i="3"/>
  <c r="E97" i="3"/>
  <c r="D97" i="3"/>
  <c r="C97" i="3"/>
  <c r="B97" i="3"/>
  <c r="A97" i="3"/>
  <c r="L96" i="3"/>
  <c r="K96" i="3"/>
  <c r="J96" i="3"/>
  <c r="I96" i="3"/>
  <c r="H96" i="3"/>
  <c r="G96" i="3"/>
  <c r="F96" i="3"/>
  <c r="E96" i="3"/>
  <c r="D96" i="3"/>
  <c r="C96" i="3"/>
  <c r="B96" i="3"/>
  <c r="A96" i="3"/>
  <c r="L95" i="3"/>
  <c r="K95" i="3"/>
  <c r="J95" i="3"/>
  <c r="I95" i="3"/>
  <c r="H95" i="3"/>
  <c r="G95" i="3"/>
  <c r="F95" i="3"/>
  <c r="E95" i="3"/>
  <c r="D95" i="3"/>
  <c r="C95" i="3"/>
  <c r="B95" i="3"/>
  <c r="A95" i="3"/>
  <c r="L94" i="3"/>
  <c r="K94" i="3"/>
  <c r="J94" i="3"/>
  <c r="I94" i="3"/>
  <c r="H94" i="3"/>
  <c r="G94" i="3"/>
  <c r="F94" i="3"/>
  <c r="E94" i="3"/>
  <c r="D94" i="3"/>
  <c r="C94" i="3"/>
  <c r="B94" i="3"/>
  <c r="A94" i="3"/>
  <c r="L93" i="3"/>
  <c r="K93" i="3"/>
  <c r="J93" i="3"/>
  <c r="I93" i="3"/>
  <c r="H93" i="3"/>
  <c r="G93" i="3"/>
  <c r="F93" i="3"/>
  <c r="E93" i="3"/>
  <c r="D93" i="3"/>
  <c r="C93" i="3"/>
  <c r="B93" i="3"/>
  <c r="A93" i="3"/>
  <c r="L92" i="3"/>
  <c r="K92" i="3"/>
  <c r="J92" i="3"/>
  <c r="I92" i="3"/>
  <c r="H92" i="3"/>
  <c r="G92" i="3"/>
  <c r="F92" i="3"/>
  <c r="E92" i="3"/>
  <c r="D92" i="3"/>
  <c r="C92" i="3"/>
  <c r="B92" i="3"/>
  <c r="A171" i="3"/>
  <c r="L90" i="3"/>
  <c r="K90" i="3"/>
  <c r="J90" i="3"/>
  <c r="I90" i="3"/>
  <c r="H90" i="3"/>
  <c r="G90" i="3"/>
  <c r="F90" i="3"/>
  <c r="E90" i="3"/>
  <c r="D90" i="3"/>
  <c r="C90" i="3"/>
  <c r="B90" i="3"/>
  <c r="A90" i="3"/>
  <c r="L89" i="3"/>
  <c r="K89" i="3"/>
  <c r="J89" i="3"/>
  <c r="I89" i="3"/>
  <c r="H89" i="3"/>
  <c r="G89" i="3"/>
  <c r="F89" i="3"/>
  <c r="E89" i="3"/>
  <c r="D89" i="3"/>
  <c r="C89" i="3"/>
  <c r="B89" i="3"/>
  <c r="A89" i="3"/>
  <c r="L88" i="3"/>
  <c r="K88" i="3"/>
  <c r="J88" i="3"/>
  <c r="I88" i="3"/>
  <c r="H88" i="3"/>
  <c r="G88" i="3"/>
  <c r="F88" i="3"/>
  <c r="E88" i="3"/>
  <c r="D88" i="3"/>
  <c r="C88" i="3"/>
  <c r="B88" i="3"/>
  <c r="A88" i="3"/>
  <c r="L87" i="3"/>
  <c r="K87" i="3"/>
  <c r="J87" i="3"/>
  <c r="I87" i="3"/>
  <c r="H87" i="3"/>
  <c r="G87" i="3"/>
  <c r="F87" i="3"/>
  <c r="E87" i="3"/>
  <c r="D87" i="3"/>
  <c r="C87" i="3"/>
  <c r="B87" i="3"/>
  <c r="A87" i="3"/>
  <c r="L86" i="3"/>
  <c r="K86" i="3"/>
  <c r="J86" i="3"/>
  <c r="I86" i="3"/>
  <c r="H86" i="3"/>
  <c r="G86" i="3"/>
  <c r="F86" i="3"/>
  <c r="E86" i="3"/>
  <c r="D86" i="3"/>
  <c r="C86" i="3"/>
  <c r="B86" i="3"/>
  <c r="A86" i="3"/>
  <c r="L85" i="3"/>
  <c r="K85" i="3"/>
  <c r="J85" i="3"/>
  <c r="I85" i="3"/>
  <c r="H85" i="3"/>
  <c r="G85" i="3"/>
  <c r="F85" i="3"/>
  <c r="E85" i="3"/>
  <c r="D85" i="3"/>
  <c r="C85" i="3"/>
  <c r="B85" i="3"/>
  <c r="A85" i="3"/>
  <c r="L84" i="3"/>
  <c r="K84" i="3"/>
  <c r="J84" i="3"/>
  <c r="I84" i="3"/>
  <c r="H84" i="3"/>
  <c r="G84" i="3"/>
  <c r="F84" i="3"/>
  <c r="E84" i="3"/>
  <c r="D84" i="3"/>
  <c r="C84" i="3"/>
  <c r="B84" i="3"/>
  <c r="A84" i="3"/>
  <c r="L83" i="3"/>
  <c r="K83" i="3"/>
  <c r="J83" i="3"/>
  <c r="I83" i="3"/>
  <c r="H83" i="3"/>
  <c r="G83" i="3"/>
  <c r="F83" i="3"/>
  <c r="E83" i="3"/>
  <c r="D83" i="3"/>
  <c r="C83" i="3"/>
  <c r="B83" i="3"/>
  <c r="A83" i="3"/>
  <c r="L82" i="3"/>
  <c r="K82" i="3"/>
  <c r="J82" i="3"/>
  <c r="I82" i="3"/>
  <c r="H82" i="3"/>
  <c r="G82" i="3"/>
  <c r="F82" i="3"/>
  <c r="E82" i="3"/>
  <c r="D82" i="3"/>
  <c r="C82" i="3"/>
  <c r="B82" i="3"/>
  <c r="A82" i="3"/>
  <c r="L81" i="3"/>
  <c r="K81" i="3"/>
  <c r="J81" i="3"/>
  <c r="I81" i="3"/>
  <c r="H81" i="3"/>
  <c r="G81" i="3"/>
  <c r="F81" i="3"/>
  <c r="E81" i="3"/>
  <c r="D81" i="3"/>
  <c r="C81" i="3"/>
  <c r="B81" i="3"/>
  <c r="A81" i="3"/>
  <c r="L80" i="3"/>
  <c r="K80" i="3"/>
  <c r="J80" i="3"/>
  <c r="I80" i="3"/>
  <c r="H80" i="3"/>
  <c r="G80" i="3"/>
  <c r="F80" i="3"/>
  <c r="E80" i="3"/>
  <c r="D80" i="3"/>
  <c r="C80" i="3"/>
  <c r="B80" i="3"/>
  <c r="A80" i="3"/>
  <c r="L79" i="3"/>
  <c r="K79" i="3"/>
  <c r="J79" i="3"/>
  <c r="I79" i="3"/>
  <c r="H79" i="3"/>
  <c r="G79" i="3"/>
  <c r="F79" i="3"/>
  <c r="E79" i="3"/>
  <c r="D79" i="3"/>
  <c r="C79" i="3"/>
  <c r="B79" i="3"/>
  <c r="A79" i="3"/>
  <c r="L78" i="3"/>
  <c r="K78" i="3"/>
  <c r="J78" i="3"/>
  <c r="I78" i="3"/>
  <c r="H78" i="3"/>
  <c r="G78" i="3"/>
  <c r="F78" i="3"/>
  <c r="E78" i="3"/>
  <c r="D78" i="3"/>
  <c r="C78" i="3"/>
  <c r="B78" i="3"/>
  <c r="A78" i="3"/>
  <c r="L77" i="3"/>
  <c r="K77" i="3"/>
  <c r="J77" i="3"/>
  <c r="I77" i="3"/>
  <c r="H77" i="3"/>
  <c r="G77" i="3"/>
  <c r="F77" i="3"/>
  <c r="E77" i="3"/>
  <c r="D77" i="3"/>
  <c r="C77" i="3"/>
  <c r="B77" i="3"/>
  <c r="A77" i="3"/>
  <c r="L76" i="3"/>
  <c r="K76" i="3"/>
  <c r="J76" i="3"/>
  <c r="I76" i="3"/>
  <c r="H76" i="3"/>
  <c r="G76" i="3"/>
  <c r="F76" i="3"/>
  <c r="E76" i="3"/>
  <c r="D76" i="3"/>
  <c r="C76" i="3"/>
  <c r="B76" i="3"/>
  <c r="A76" i="3"/>
  <c r="L75" i="3"/>
  <c r="K75" i="3"/>
  <c r="J75" i="3"/>
  <c r="I75" i="3"/>
  <c r="H75" i="3"/>
  <c r="G75" i="3"/>
  <c r="F75" i="3"/>
  <c r="E75" i="3"/>
  <c r="D75" i="3"/>
  <c r="C75" i="3"/>
  <c r="B75" i="3"/>
  <c r="A75" i="3"/>
  <c r="L74" i="3"/>
  <c r="K74" i="3"/>
  <c r="J74" i="3"/>
  <c r="I74" i="3"/>
  <c r="H74" i="3"/>
  <c r="G74" i="3"/>
  <c r="F74" i="3"/>
  <c r="E74" i="3"/>
  <c r="D74" i="3"/>
  <c r="C74" i="3"/>
  <c r="B74" i="3"/>
  <c r="A74" i="3"/>
  <c r="L73" i="3"/>
  <c r="K73" i="3"/>
  <c r="J73" i="3"/>
  <c r="I73" i="3"/>
  <c r="H73" i="3"/>
  <c r="G73" i="3"/>
  <c r="F73" i="3"/>
  <c r="E73" i="3"/>
  <c r="D73" i="3"/>
  <c r="C73" i="3"/>
  <c r="B73" i="3"/>
  <c r="A73" i="3"/>
  <c r="L72" i="3"/>
  <c r="K72" i="3"/>
  <c r="J72" i="3"/>
  <c r="I72" i="3"/>
  <c r="H72" i="3"/>
  <c r="G72" i="3"/>
  <c r="F72" i="3"/>
  <c r="E72" i="3"/>
  <c r="D72" i="3"/>
  <c r="C72" i="3"/>
  <c r="B72" i="3"/>
  <c r="A72" i="3"/>
  <c r="L71" i="3"/>
  <c r="K71" i="3"/>
  <c r="J71" i="3"/>
  <c r="I71" i="3"/>
  <c r="H71" i="3"/>
  <c r="G71" i="3"/>
  <c r="F71" i="3"/>
  <c r="E71" i="3"/>
  <c r="D71" i="3"/>
  <c r="C71" i="3"/>
  <c r="B71" i="3"/>
  <c r="A71" i="3"/>
  <c r="L70" i="3"/>
  <c r="K70" i="3"/>
  <c r="J70" i="3"/>
  <c r="I70" i="3"/>
  <c r="H70" i="3"/>
  <c r="G70" i="3"/>
  <c r="F70" i="3"/>
  <c r="E70" i="3"/>
  <c r="D70" i="3"/>
  <c r="C70" i="3"/>
  <c r="B70" i="3"/>
  <c r="A70" i="3"/>
  <c r="L69" i="3"/>
  <c r="K69" i="3"/>
  <c r="J69" i="3"/>
  <c r="I69" i="3"/>
  <c r="H69" i="3"/>
  <c r="G69" i="3"/>
  <c r="F69" i="3"/>
  <c r="E69" i="3"/>
  <c r="D69" i="3"/>
  <c r="C69" i="3"/>
  <c r="B69" i="3"/>
  <c r="A69" i="3"/>
  <c r="L68" i="3"/>
  <c r="K68" i="3"/>
  <c r="J68" i="3"/>
  <c r="I68" i="3"/>
  <c r="H68" i="3"/>
  <c r="G68" i="3"/>
  <c r="F68" i="3"/>
  <c r="E68" i="3"/>
  <c r="D68" i="3"/>
  <c r="C68" i="3"/>
  <c r="B68" i="3"/>
  <c r="A68" i="3"/>
  <c r="L67" i="3"/>
  <c r="K67" i="3"/>
  <c r="J67" i="3"/>
  <c r="I67" i="3"/>
  <c r="H67" i="3"/>
  <c r="G67" i="3"/>
  <c r="F67" i="3"/>
  <c r="E67" i="3"/>
  <c r="D67" i="3"/>
  <c r="C67" i="3"/>
  <c r="B67" i="3"/>
  <c r="A67" i="3"/>
  <c r="L65" i="3"/>
  <c r="K65" i="3"/>
  <c r="J65" i="3"/>
  <c r="I65" i="3"/>
  <c r="H65" i="3"/>
  <c r="G65" i="3"/>
  <c r="F65" i="3"/>
  <c r="E65" i="3"/>
  <c r="D65" i="3"/>
  <c r="C65" i="3"/>
  <c r="B65" i="3"/>
  <c r="A65" i="3"/>
  <c r="L64" i="3"/>
  <c r="K64" i="3"/>
  <c r="J64" i="3"/>
  <c r="I64" i="3"/>
  <c r="H64" i="3"/>
  <c r="G64" i="3"/>
  <c r="F64" i="3"/>
  <c r="E64" i="3"/>
  <c r="D64" i="3"/>
  <c r="C64" i="3"/>
  <c r="B64" i="3"/>
  <c r="A64" i="3"/>
  <c r="L63" i="3"/>
  <c r="K63" i="3"/>
  <c r="J63" i="3"/>
  <c r="I63" i="3"/>
  <c r="H63" i="3"/>
  <c r="G63" i="3"/>
  <c r="F63" i="3"/>
  <c r="E63" i="3"/>
  <c r="D63" i="3"/>
  <c r="C63" i="3"/>
  <c r="B63" i="3"/>
  <c r="A63" i="3"/>
  <c r="L62" i="3"/>
  <c r="K62" i="3"/>
  <c r="J62" i="3"/>
  <c r="I62" i="3"/>
  <c r="H62" i="3"/>
  <c r="G62" i="3"/>
  <c r="F62" i="3"/>
  <c r="E62" i="3"/>
  <c r="D62" i="3"/>
  <c r="C62" i="3"/>
  <c r="B62" i="3"/>
  <c r="A62" i="3"/>
  <c r="L61" i="3"/>
  <c r="K61" i="3"/>
  <c r="J61" i="3"/>
  <c r="I61" i="3"/>
  <c r="H61" i="3"/>
  <c r="G61" i="3"/>
  <c r="F61" i="3"/>
  <c r="E61" i="3"/>
  <c r="D61" i="3"/>
  <c r="C61" i="3"/>
  <c r="B61" i="3"/>
  <c r="A61" i="3"/>
  <c r="L60" i="3"/>
  <c r="K60" i="3"/>
  <c r="J60" i="3"/>
  <c r="I60" i="3"/>
  <c r="H60" i="3"/>
  <c r="G60" i="3"/>
  <c r="F60" i="3"/>
  <c r="E60" i="3"/>
  <c r="D60" i="3"/>
  <c r="C60" i="3"/>
  <c r="B60" i="3"/>
  <c r="A60" i="3"/>
  <c r="L59" i="3"/>
  <c r="K59" i="3"/>
  <c r="J59" i="3"/>
  <c r="I59" i="3"/>
  <c r="H59" i="3"/>
  <c r="G59" i="3"/>
  <c r="F59" i="3"/>
  <c r="E59" i="3"/>
  <c r="D59" i="3"/>
  <c r="C59" i="3"/>
  <c r="B59" i="3"/>
  <c r="A59" i="3"/>
  <c r="L58" i="3"/>
  <c r="K58" i="3"/>
  <c r="J58" i="3"/>
  <c r="I58" i="3"/>
  <c r="H58" i="3"/>
  <c r="G58" i="3"/>
  <c r="F58" i="3"/>
  <c r="E58" i="3"/>
  <c r="D58" i="3"/>
  <c r="C58" i="3"/>
  <c r="B58" i="3"/>
  <c r="A58" i="3"/>
  <c r="L57" i="3"/>
  <c r="K57" i="3"/>
  <c r="J57" i="3"/>
  <c r="I57" i="3"/>
  <c r="H57" i="3"/>
  <c r="G57" i="3"/>
  <c r="F57" i="3"/>
  <c r="E57" i="3"/>
  <c r="D57" i="3"/>
  <c r="C57" i="3"/>
  <c r="B57" i="3"/>
  <c r="A57" i="3"/>
  <c r="L56" i="3"/>
  <c r="K56" i="3"/>
  <c r="J56" i="3"/>
  <c r="I56" i="3"/>
  <c r="H56" i="3"/>
  <c r="G56" i="3"/>
  <c r="F56" i="3"/>
  <c r="E56" i="3"/>
  <c r="D56" i="3"/>
  <c r="C56" i="3"/>
  <c r="B56" i="3"/>
  <c r="A56" i="3"/>
  <c r="L55" i="3"/>
  <c r="K55" i="3"/>
  <c r="J55" i="3"/>
  <c r="I55" i="3"/>
  <c r="H55" i="3"/>
  <c r="G55" i="3"/>
  <c r="F55" i="3"/>
  <c r="E55" i="3"/>
  <c r="D55" i="3"/>
  <c r="C55" i="3"/>
  <c r="B55" i="3"/>
  <c r="A55" i="3"/>
  <c r="L54" i="3"/>
  <c r="K54" i="3"/>
  <c r="J54" i="3"/>
  <c r="I54" i="3"/>
  <c r="H54" i="3"/>
  <c r="G54" i="3"/>
  <c r="F54" i="3"/>
  <c r="E54" i="3"/>
  <c r="D54" i="3"/>
  <c r="C54" i="3"/>
  <c r="B54" i="3"/>
  <c r="A54" i="3"/>
  <c r="L53" i="3"/>
  <c r="K53" i="3"/>
  <c r="J53" i="3"/>
  <c r="I53" i="3"/>
  <c r="H53" i="3"/>
  <c r="G53" i="3"/>
  <c r="F53" i="3"/>
  <c r="E53" i="3"/>
  <c r="D53" i="3"/>
  <c r="C53" i="3"/>
  <c r="B53" i="3"/>
  <c r="A53" i="3"/>
  <c r="L52" i="3"/>
  <c r="K52" i="3"/>
  <c r="J52" i="3"/>
  <c r="I52" i="3"/>
  <c r="H52" i="3"/>
  <c r="G52" i="3"/>
  <c r="F52" i="3"/>
  <c r="E52" i="3"/>
  <c r="D52" i="3"/>
  <c r="C52" i="3"/>
  <c r="B52" i="3"/>
  <c r="A52" i="3"/>
  <c r="L51" i="3"/>
  <c r="K51" i="3"/>
  <c r="J51" i="3"/>
  <c r="I51" i="3"/>
  <c r="H51" i="3"/>
  <c r="G51" i="3"/>
  <c r="F51" i="3"/>
  <c r="E51" i="3"/>
  <c r="D51" i="3"/>
  <c r="C51" i="3"/>
  <c r="B51" i="3"/>
  <c r="A51" i="3"/>
  <c r="L50" i="3"/>
  <c r="K50" i="3"/>
  <c r="J50" i="3"/>
  <c r="I50" i="3"/>
  <c r="H50" i="3"/>
  <c r="G50" i="3"/>
  <c r="F50" i="3"/>
  <c r="E50" i="3"/>
  <c r="D50" i="3"/>
  <c r="C50" i="3"/>
  <c r="B50" i="3"/>
  <c r="A50" i="3"/>
  <c r="L49" i="3"/>
  <c r="K49" i="3"/>
  <c r="J49" i="3"/>
  <c r="I49" i="3"/>
  <c r="H49" i="3"/>
  <c r="G49" i="3"/>
  <c r="F49" i="3"/>
  <c r="E49" i="3"/>
  <c r="D49" i="3"/>
  <c r="C49" i="3"/>
  <c r="B49" i="3"/>
  <c r="A49" i="3"/>
  <c r="L48" i="3"/>
  <c r="K48" i="3"/>
  <c r="J48" i="3"/>
  <c r="I48" i="3"/>
  <c r="H48" i="3"/>
  <c r="G48" i="3"/>
  <c r="F48" i="3"/>
  <c r="E48" i="3"/>
  <c r="D48" i="3"/>
  <c r="C48" i="3"/>
  <c r="B48" i="3"/>
  <c r="A48" i="3"/>
  <c r="L47" i="3"/>
  <c r="K47" i="3"/>
  <c r="J47" i="3"/>
  <c r="I47" i="3"/>
  <c r="H47" i="3"/>
  <c r="G47" i="3"/>
  <c r="F47" i="3"/>
  <c r="E47" i="3"/>
  <c r="D47" i="3"/>
  <c r="C47" i="3"/>
  <c r="B47" i="3"/>
  <c r="A47" i="3"/>
  <c r="L46" i="3"/>
  <c r="K46" i="3"/>
  <c r="J46" i="3"/>
  <c r="I46" i="3"/>
  <c r="H46" i="3"/>
  <c r="G46" i="3"/>
  <c r="F46" i="3"/>
  <c r="E46" i="3"/>
  <c r="D46" i="3"/>
  <c r="C46" i="3"/>
  <c r="B46" i="3"/>
  <c r="A46" i="3"/>
  <c r="L45" i="3"/>
  <c r="K45" i="3"/>
  <c r="J45" i="3"/>
  <c r="I45" i="3"/>
  <c r="H45" i="3"/>
  <c r="G45" i="3"/>
  <c r="F45" i="3"/>
  <c r="E45" i="3"/>
  <c r="D45" i="3"/>
  <c r="C45" i="3"/>
  <c r="B45" i="3"/>
  <c r="A45" i="3"/>
  <c r="L44" i="3"/>
  <c r="K44" i="3"/>
  <c r="J44" i="3"/>
  <c r="I44" i="3"/>
  <c r="H44" i="3"/>
  <c r="G44" i="3"/>
  <c r="F44" i="3"/>
  <c r="E44" i="3"/>
  <c r="D44" i="3"/>
  <c r="C44" i="3"/>
  <c r="B44" i="3"/>
  <c r="A44" i="3"/>
  <c r="L43" i="3"/>
  <c r="K43" i="3"/>
  <c r="J43" i="3"/>
  <c r="I43" i="3"/>
  <c r="H43" i="3"/>
  <c r="G43" i="3"/>
  <c r="F43" i="3"/>
  <c r="E43" i="3"/>
  <c r="D43" i="3"/>
  <c r="C43" i="3"/>
  <c r="B43" i="3"/>
  <c r="A43" i="3"/>
  <c r="L42" i="3"/>
  <c r="K42" i="3"/>
  <c r="J42" i="3"/>
  <c r="I42" i="3"/>
  <c r="H42" i="3"/>
  <c r="G42" i="3"/>
  <c r="F42" i="3"/>
  <c r="E42" i="3"/>
  <c r="D42" i="3"/>
  <c r="C42" i="3"/>
  <c r="B42" i="3"/>
  <c r="A42" i="3"/>
  <c r="L40" i="3"/>
  <c r="K40" i="3"/>
  <c r="J40" i="3"/>
  <c r="I40" i="3"/>
  <c r="H40" i="3"/>
  <c r="G40" i="3"/>
  <c r="F40" i="3"/>
  <c r="E40" i="3"/>
  <c r="D40" i="3"/>
  <c r="C40" i="3"/>
  <c r="B40" i="3"/>
  <c r="A40" i="3"/>
  <c r="L39" i="3"/>
  <c r="K39" i="3"/>
  <c r="J39" i="3"/>
  <c r="I39" i="3"/>
  <c r="H39" i="3"/>
  <c r="G39" i="3"/>
  <c r="F39" i="3"/>
  <c r="E39" i="3"/>
  <c r="D39" i="3"/>
  <c r="C39" i="3"/>
  <c r="B39" i="3"/>
  <c r="A39" i="3"/>
  <c r="L38" i="3"/>
  <c r="K38" i="3"/>
  <c r="J38" i="3"/>
  <c r="I38" i="3"/>
  <c r="H38" i="3"/>
  <c r="G38" i="3"/>
  <c r="F38" i="3"/>
  <c r="E38" i="3"/>
  <c r="D38" i="3"/>
  <c r="C38" i="3"/>
  <c r="B38" i="3"/>
  <c r="A38" i="3"/>
  <c r="L37" i="3"/>
  <c r="K37" i="3"/>
  <c r="J37" i="3"/>
  <c r="I37" i="3"/>
  <c r="H37" i="3"/>
  <c r="G37" i="3"/>
  <c r="F37" i="3"/>
  <c r="E37" i="3"/>
  <c r="D37" i="3"/>
  <c r="C37" i="3"/>
  <c r="B37" i="3"/>
  <c r="A37" i="3"/>
  <c r="L36" i="3"/>
  <c r="K36" i="3"/>
  <c r="J36" i="3"/>
  <c r="I36" i="3"/>
  <c r="H36" i="3"/>
  <c r="G36" i="3"/>
  <c r="F36" i="3"/>
  <c r="E36" i="3"/>
  <c r="D36" i="3"/>
  <c r="C36" i="3"/>
  <c r="B36" i="3"/>
  <c r="A36" i="3"/>
  <c r="L35" i="3"/>
  <c r="K35" i="3"/>
  <c r="J35" i="3"/>
  <c r="I35" i="3"/>
  <c r="H35" i="3"/>
  <c r="G35" i="3"/>
  <c r="F35" i="3"/>
  <c r="E35" i="3"/>
  <c r="D35" i="3"/>
  <c r="C35" i="3"/>
  <c r="B35" i="3"/>
  <c r="A35" i="3"/>
  <c r="L34" i="3"/>
  <c r="K34" i="3"/>
  <c r="J34" i="3"/>
  <c r="I34" i="3"/>
  <c r="H34" i="3"/>
  <c r="G34" i="3"/>
  <c r="F34" i="3"/>
  <c r="E34" i="3"/>
  <c r="D34" i="3"/>
  <c r="C34" i="3"/>
  <c r="B34" i="3"/>
  <c r="A34" i="3"/>
  <c r="L33" i="3"/>
  <c r="K33" i="3"/>
  <c r="J33" i="3"/>
  <c r="I33" i="3"/>
  <c r="H33" i="3"/>
  <c r="G33" i="3"/>
  <c r="F33" i="3"/>
  <c r="E33" i="3"/>
  <c r="D33" i="3"/>
  <c r="C33" i="3"/>
  <c r="B33" i="3"/>
  <c r="A33" i="3"/>
  <c r="L32" i="3"/>
  <c r="K32" i="3"/>
  <c r="J32" i="3"/>
  <c r="I32" i="3"/>
  <c r="H32" i="3"/>
  <c r="G32" i="3"/>
  <c r="F32" i="3"/>
  <c r="E32" i="3"/>
  <c r="D32" i="3"/>
  <c r="C32" i="3"/>
  <c r="B32" i="3"/>
  <c r="A32" i="3"/>
  <c r="L31" i="3"/>
  <c r="K31" i="3"/>
  <c r="J31" i="3"/>
  <c r="I31" i="3"/>
  <c r="H31" i="3"/>
  <c r="G31" i="3"/>
  <c r="F31" i="3"/>
  <c r="E31" i="3"/>
  <c r="D31" i="3"/>
  <c r="C31" i="3"/>
  <c r="B31" i="3"/>
  <c r="A31" i="3"/>
  <c r="L30" i="3"/>
  <c r="K30" i="3"/>
  <c r="J30" i="3"/>
  <c r="I30" i="3"/>
  <c r="H30" i="3"/>
  <c r="G30" i="3"/>
  <c r="F30" i="3"/>
  <c r="E30" i="3"/>
  <c r="D30" i="3"/>
  <c r="C30" i="3"/>
  <c r="B30" i="3"/>
  <c r="A30" i="3"/>
  <c r="L29" i="3"/>
  <c r="K29" i="3"/>
  <c r="J29" i="3"/>
  <c r="I29" i="3"/>
  <c r="H29" i="3"/>
  <c r="G29" i="3"/>
  <c r="F29" i="3"/>
  <c r="E29" i="3"/>
  <c r="D29" i="3"/>
  <c r="C29" i="3"/>
  <c r="B29" i="3"/>
  <c r="A29" i="3"/>
  <c r="L28" i="3"/>
  <c r="K28" i="3"/>
  <c r="J28" i="3"/>
  <c r="I28" i="3"/>
  <c r="H28" i="3"/>
  <c r="G28" i="3"/>
  <c r="F28" i="3"/>
  <c r="E28" i="3"/>
  <c r="D28" i="3"/>
  <c r="C28" i="3"/>
  <c r="B28" i="3"/>
  <c r="A28" i="3"/>
  <c r="L27" i="3"/>
  <c r="K27" i="3"/>
  <c r="J27" i="3"/>
  <c r="I27" i="3"/>
  <c r="H27" i="3"/>
  <c r="G27" i="3"/>
  <c r="F27" i="3"/>
  <c r="E27" i="3"/>
  <c r="D27" i="3"/>
  <c r="C27" i="3"/>
  <c r="B27" i="3"/>
  <c r="A27" i="3"/>
  <c r="L26" i="3"/>
  <c r="K26" i="3"/>
  <c r="J26" i="3"/>
  <c r="I26" i="3"/>
  <c r="H26" i="3"/>
  <c r="G26" i="3"/>
  <c r="F26" i="3"/>
  <c r="E26" i="3"/>
  <c r="D26" i="3"/>
  <c r="C26" i="3"/>
  <c r="B26" i="3"/>
  <c r="A26" i="3"/>
  <c r="L25" i="3"/>
  <c r="K25" i="3"/>
  <c r="J25" i="3"/>
  <c r="I25" i="3"/>
  <c r="H25" i="3"/>
  <c r="G25" i="3"/>
  <c r="F25" i="3"/>
  <c r="E25" i="3"/>
  <c r="D25" i="3"/>
  <c r="C25" i="3"/>
  <c r="B25" i="3"/>
  <c r="A25" i="3"/>
  <c r="L24" i="3"/>
  <c r="K24" i="3"/>
  <c r="J24" i="3"/>
  <c r="I24" i="3"/>
  <c r="H24" i="3"/>
  <c r="G24" i="3"/>
  <c r="F24" i="3"/>
  <c r="E24" i="3"/>
  <c r="D24" i="3"/>
  <c r="C24" i="3"/>
  <c r="B24" i="3"/>
  <c r="A24" i="3"/>
  <c r="L23" i="3"/>
  <c r="K23" i="3"/>
  <c r="J23" i="3"/>
  <c r="I23" i="3"/>
  <c r="H23" i="3"/>
  <c r="G23" i="3"/>
  <c r="F23" i="3"/>
  <c r="E23" i="3"/>
  <c r="D23" i="3"/>
  <c r="C23" i="3"/>
  <c r="B23" i="3"/>
  <c r="A23" i="3"/>
  <c r="L22" i="3"/>
  <c r="K22" i="3"/>
  <c r="J22" i="3"/>
  <c r="I22" i="3"/>
  <c r="H22" i="3"/>
  <c r="G22" i="3"/>
  <c r="F22" i="3"/>
  <c r="E22" i="3"/>
  <c r="D22" i="3"/>
  <c r="C22" i="3"/>
  <c r="B22" i="3"/>
  <c r="A22" i="3"/>
  <c r="L21" i="3"/>
  <c r="K21" i="3"/>
  <c r="J21" i="3"/>
  <c r="I21" i="3"/>
  <c r="H21" i="3"/>
  <c r="G21" i="3"/>
  <c r="F21" i="3"/>
  <c r="E21" i="3"/>
  <c r="D21" i="3"/>
  <c r="C21" i="3"/>
  <c r="B21" i="3"/>
  <c r="A21" i="3"/>
  <c r="L20" i="3"/>
  <c r="K20" i="3"/>
  <c r="J20" i="3"/>
  <c r="I20" i="3"/>
  <c r="H20" i="3"/>
  <c r="G20" i="3"/>
  <c r="F20" i="3"/>
  <c r="E20" i="3"/>
  <c r="D20" i="3"/>
  <c r="C20" i="3"/>
  <c r="B20" i="3"/>
  <c r="A20" i="3"/>
  <c r="L19" i="3"/>
  <c r="K19" i="3"/>
  <c r="J19" i="3"/>
  <c r="I19" i="3"/>
  <c r="H19" i="3"/>
  <c r="G19" i="3"/>
  <c r="F19" i="3"/>
  <c r="E19" i="3"/>
  <c r="D19" i="3"/>
  <c r="C19" i="3"/>
  <c r="B19" i="3"/>
  <c r="A19" i="3"/>
  <c r="L18" i="3"/>
  <c r="K18" i="3"/>
  <c r="J18" i="3"/>
  <c r="I18" i="3"/>
  <c r="H18" i="3"/>
  <c r="G18" i="3"/>
  <c r="F18" i="3"/>
  <c r="E18" i="3"/>
  <c r="D18" i="3"/>
  <c r="C18" i="3"/>
  <c r="B18" i="3"/>
  <c r="A18" i="3"/>
  <c r="L17" i="3"/>
  <c r="K17" i="3"/>
  <c r="J17" i="3"/>
  <c r="I17" i="3"/>
  <c r="H17" i="3"/>
  <c r="G17" i="3"/>
  <c r="F17" i="3"/>
  <c r="E17" i="3"/>
  <c r="D17" i="3"/>
  <c r="C17" i="3"/>
  <c r="B17" i="3"/>
  <c r="A17" i="3"/>
  <c r="I13" i="3"/>
  <c r="H13" i="3"/>
  <c r="G13" i="3"/>
  <c r="F13" i="3"/>
  <c r="E13" i="3"/>
  <c r="D13" i="3"/>
  <c r="C13" i="3"/>
  <c r="B13" i="3"/>
  <c r="A13" i="3"/>
  <c r="A10" i="3"/>
  <c r="AP9" i="44" s="1"/>
  <c r="A8" i="3"/>
  <c r="A7" i="3"/>
  <c r="AP8" i="44" s="1"/>
  <c r="A5" i="3"/>
  <c r="AP6" i="44" s="1"/>
  <c r="A4" i="3"/>
  <c r="AP5" i="44" s="1"/>
  <c r="A3" i="3"/>
  <c r="AP4" i="44" s="1"/>
  <c r="A2" i="3"/>
  <c r="AP3" i="44" s="1"/>
  <c r="I1" i="46"/>
  <c r="AL502" i="44"/>
  <c r="AK502" i="44"/>
  <c r="AJ502" i="44"/>
  <c r="AL501" i="44"/>
  <c r="AK501" i="44"/>
  <c r="AJ501" i="44"/>
  <c r="AL500" i="44"/>
  <c r="AK500" i="44"/>
  <c r="AJ500" i="44"/>
  <c r="AL499" i="44"/>
  <c r="AK499" i="44"/>
  <c r="AJ499" i="44"/>
  <c r="AL498" i="44"/>
  <c r="AK498" i="44"/>
  <c r="AJ498" i="44"/>
  <c r="AL497" i="44"/>
  <c r="AK497" i="44"/>
  <c r="AJ497" i="44"/>
  <c r="AL496" i="44"/>
  <c r="AK496" i="44"/>
  <c r="AJ496" i="44"/>
  <c r="AL495" i="44"/>
  <c r="AK495" i="44"/>
  <c r="AJ495" i="44"/>
  <c r="AL494" i="44"/>
  <c r="AK494" i="44"/>
  <c r="AJ494" i="44"/>
  <c r="AL493" i="44"/>
  <c r="AK493" i="44"/>
  <c r="AJ493" i="44"/>
  <c r="AJ492" i="44"/>
  <c r="AK491" i="44"/>
  <c r="AJ491" i="44"/>
  <c r="AK490" i="44"/>
  <c r="AJ490" i="44"/>
  <c r="AK489" i="44"/>
  <c r="AJ489" i="44"/>
  <c r="AK488" i="44"/>
  <c r="AJ488" i="44"/>
  <c r="AK487" i="44"/>
  <c r="AJ487" i="44"/>
  <c r="AK486" i="44"/>
  <c r="AJ486" i="44"/>
  <c r="AK485" i="44"/>
  <c r="AJ485" i="44"/>
  <c r="AK484" i="44"/>
  <c r="AJ484" i="44"/>
  <c r="AK483" i="44"/>
  <c r="AJ483" i="44"/>
  <c r="AK482" i="44"/>
  <c r="AJ482" i="44"/>
  <c r="AK481" i="44"/>
  <c r="AJ481" i="44"/>
  <c r="AK480" i="44"/>
  <c r="AJ480" i="44"/>
  <c r="AK479" i="44"/>
  <c r="AJ479" i="44"/>
  <c r="AK478" i="44"/>
  <c r="AJ478" i="44"/>
  <c r="AK477" i="44"/>
  <c r="AJ477" i="44"/>
  <c r="AK476" i="44"/>
  <c r="AJ476" i="44"/>
  <c r="AK475" i="44"/>
  <c r="AJ475" i="44"/>
  <c r="AK474" i="44"/>
  <c r="AJ474" i="44"/>
  <c r="AK473" i="44"/>
  <c r="AJ473" i="44"/>
  <c r="AK472" i="44"/>
  <c r="AJ472" i="44"/>
  <c r="AK471" i="44"/>
  <c r="AJ471" i="44"/>
  <c r="AK470" i="44"/>
  <c r="AJ470" i="44"/>
  <c r="AK469" i="44"/>
  <c r="AJ469" i="44"/>
  <c r="AK468" i="44"/>
  <c r="AJ468" i="44"/>
  <c r="AK467" i="44"/>
  <c r="AJ467" i="44"/>
  <c r="AJ466" i="44"/>
  <c r="AK465" i="44"/>
  <c r="AJ465" i="44"/>
  <c r="AK464" i="44"/>
  <c r="AJ464" i="44"/>
  <c r="AK463" i="44"/>
  <c r="AJ463" i="44"/>
  <c r="AK462" i="44"/>
  <c r="AJ462" i="44"/>
  <c r="AK461" i="44"/>
  <c r="AJ461" i="44"/>
  <c r="AK460" i="44"/>
  <c r="AJ460" i="44"/>
  <c r="AK459" i="44"/>
  <c r="AK458" i="44"/>
  <c r="AJ458" i="44"/>
  <c r="AK457" i="44"/>
  <c r="AJ457" i="44"/>
  <c r="AK456" i="44"/>
  <c r="AJ456" i="44"/>
  <c r="AK455" i="44"/>
  <c r="AJ455" i="44"/>
  <c r="AK454" i="44"/>
  <c r="AJ454" i="44"/>
  <c r="AK453" i="44"/>
  <c r="AJ453" i="44"/>
  <c r="AK452" i="44"/>
  <c r="AK451" i="44"/>
  <c r="AJ451" i="44"/>
  <c r="AJ450" i="44"/>
  <c r="AU390" i="44"/>
  <c r="AT390" i="44"/>
  <c r="AS390" i="44"/>
  <c r="AR390" i="44"/>
  <c r="AQ390" i="44"/>
  <c r="AP390" i="44"/>
  <c r="AO390" i="44"/>
  <c r="AN390" i="44"/>
  <c r="AM390" i="44"/>
  <c r="AL390" i="44"/>
  <c r="AK390" i="44"/>
  <c r="AJ390" i="44"/>
  <c r="AU389" i="44"/>
  <c r="AT389" i="44"/>
  <c r="AS389" i="44"/>
  <c r="AR389" i="44"/>
  <c r="AQ389" i="44"/>
  <c r="AP389" i="44"/>
  <c r="AO389" i="44"/>
  <c r="AN389" i="44"/>
  <c r="AM389" i="44"/>
  <c r="AL389" i="44"/>
  <c r="AK389" i="44"/>
  <c r="AJ389" i="44"/>
  <c r="AU388" i="44"/>
  <c r="AT388" i="44"/>
  <c r="AS388" i="44"/>
  <c r="AR388" i="44"/>
  <c r="AQ388" i="44"/>
  <c r="AP388" i="44"/>
  <c r="AO388" i="44"/>
  <c r="AN388" i="44"/>
  <c r="AM388" i="44"/>
  <c r="AL388" i="44"/>
  <c r="AK388" i="44"/>
  <c r="AJ388" i="44"/>
  <c r="AU387" i="44"/>
  <c r="AT387" i="44"/>
  <c r="AS387" i="44"/>
  <c r="AR387" i="44"/>
  <c r="AQ387" i="44"/>
  <c r="AP387" i="44"/>
  <c r="AO387" i="44"/>
  <c r="AN387" i="44"/>
  <c r="AM387" i="44"/>
  <c r="AL387" i="44"/>
  <c r="AK387" i="44"/>
  <c r="AJ387" i="44"/>
  <c r="AU386" i="44"/>
  <c r="AT386" i="44"/>
  <c r="AS386" i="44"/>
  <c r="AR386" i="44"/>
  <c r="AQ386" i="44"/>
  <c r="AP386" i="44"/>
  <c r="AO386" i="44"/>
  <c r="AN386" i="44"/>
  <c r="AM386" i="44"/>
  <c r="AL386" i="44"/>
  <c r="AK386" i="44"/>
  <c r="AJ386" i="44"/>
  <c r="AU385" i="44"/>
  <c r="AT385" i="44"/>
  <c r="AS385" i="44"/>
  <c r="AR385" i="44"/>
  <c r="AQ385" i="44"/>
  <c r="AP385" i="44"/>
  <c r="AO385" i="44"/>
  <c r="AN385" i="44"/>
  <c r="AM385" i="44"/>
  <c r="AL385" i="44"/>
  <c r="AK385" i="44"/>
  <c r="AJ385" i="44"/>
  <c r="AU384" i="44"/>
  <c r="AT384" i="44"/>
  <c r="AS384" i="44"/>
  <c r="AR384" i="44"/>
  <c r="AQ384" i="44"/>
  <c r="AP384" i="44"/>
  <c r="AO384" i="44"/>
  <c r="AN384" i="44"/>
  <c r="AM384" i="44"/>
  <c r="AL384" i="44"/>
  <c r="AK384" i="44"/>
  <c r="AJ384" i="44"/>
  <c r="AU383" i="44"/>
  <c r="AT383" i="44"/>
  <c r="AS383" i="44"/>
  <c r="AR383" i="44"/>
  <c r="AQ383" i="44"/>
  <c r="AP383" i="44"/>
  <c r="AO383" i="44"/>
  <c r="AN383" i="44"/>
  <c r="AM383" i="44"/>
  <c r="AL383" i="44"/>
  <c r="AK383" i="44"/>
  <c r="AJ383" i="44"/>
  <c r="AU382" i="44"/>
  <c r="AT382" i="44"/>
  <c r="AS382" i="44"/>
  <c r="AR382" i="44"/>
  <c r="AQ382" i="44"/>
  <c r="AP382" i="44"/>
  <c r="AO382" i="44"/>
  <c r="AN382" i="44"/>
  <c r="AM382" i="44"/>
  <c r="AL382" i="44"/>
  <c r="AK382" i="44"/>
  <c r="AJ382" i="44"/>
  <c r="AU381" i="44"/>
  <c r="AT381" i="44"/>
  <c r="AS381" i="44"/>
  <c r="AR381" i="44"/>
  <c r="AQ381" i="44"/>
  <c r="AP381" i="44"/>
  <c r="AO381" i="44"/>
  <c r="AN381" i="44"/>
  <c r="AM381" i="44"/>
  <c r="AL381" i="44"/>
  <c r="AK381" i="44"/>
  <c r="AJ381" i="44"/>
  <c r="AU380" i="44"/>
  <c r="AT380" i="44"/>
  <c r="AS380" i="44"/>
  <c r="AR380" i="44"/>
  <c r="AQ380" i="44"/>
  <c r="AP380" i="44"/>
  <c r="AO380" i="44"/>
  <c r="AN380" i="44"/>
  <c r="AM380" i="44"/>
  <c r="AL380" i="44"/>
  <c r="AK380" i="44"/>
  <c r="AJ380" i="44"/>
  <c r="AU379" i="44"/>
  <c r="AT379" i="44"/>
  <c r="AS379" i="44"/>
  <c r="AR379" i="44"/>
  <c r="AQ379" i="44"/>
  <c r="AP379" i="44"/>
  <c r="AO379" i="44"/>
  <c r="AN379" i="44"/>
  <c r="AM379" i="44"/>
  <c r="AL379" i="44"/>
  <c r="AK379" i="44"/>
  <c r="AJ379" i="44"/>
  <c r="AU378" i="44"/>
  <c r="AT378" i="44"/>
  <c r="AS378" i="44"/>
  <c r="AR378" i="44"/>
  <c r="AQ378" i="44"/>
  <c r="AP378" i="44"/>
  <c r="AO378" i="44"/>
  <c r="AN378" i="44"/>
  <c r="AM378" i="44"/>
  <c r="AL378" i="44"/>
  <c r="AK378" i="44"/>
  <c r="AJ378" i="44"/>
  <c r="AU377" i="44"/>
  <c r="AT377" i="44"/>
  <c r="AS377" i="44"/>
  <c r="AR377" i="44"/>
  <c r="AQ377" i="44"/>
  <c r="AP377" i="44"/>
  <c r="AO377" i="44"/>
  <c r="AN377" i="44"/>
  <c r="AM377" i="44"/>
  <c r="AL377" i="44"/>
  <c r="AK377" i="44"/>
  <c r="AJ377" i="44"/>
  <c r="AU376" i="44"/>
  <c r="AT376" i="44"/>
  <c r="AS376" i="44"/>
  <c r="AR376" i="44"/>
  <c r="AQ376" i="44"/>
  <c r="AP376" i="44"/>
  <c r="AO376" i="44"/>
  <c r="AN376" i="44"/>
  <c r="AM376" i="44"/>
  <c r="AL376" i="44"/>
  <c r="AK376" i="44"/>
  <c r="AJ376" i="44"/>
  <c r="AU375" i="44"/>
  <c r="AT375" i="44"/>
  <c r="AS375" i="44"/>
  <c r="AR375" i="44"/>
  <c r="AQ375" i="44"/>
  <c r="AP375" i="44"/>
  <c r="AO375" i="44"/>
  <c r="AN375" i="44"/>
  <c r="AM375" i="44"/>
  <c r="AL375" i="44"/>
  <c r="AK375" i="44"/>
  <c r="AJ375" i="44"/>
  <c r="AU374" i="44"/>
  <c r="AT374" i="44"/>
  <c r="AS374" i="44"/>
  <c r="AR374" i="44"/>
  <c r="AQ374" i="44"/>
  <c r="AP374" i="44"/>
  <c r="AO374" i="44"/>
  <c r="AN374" i="44"/>
  <c r="AM374" i="44"/>
  <c r="AL374" i="44"/>
  <c r="AK374" i="44"/>
  <c r="AJ374" i="44"/>
  <c r="AU373" i="44"/>
  <c r="AT373" i="44"/>
  <c r="AS373" i="44"/>
  <c r="AR373" i="44"/>
  <c r="AQ373" i="44"/>
  <c r="AP373" i="44"/>
  <c r="AO373" i="44"/>
  <c r="AN373" i="44"/>
  <c r="AM373" i="44"/>
  <c r="AL373" i="44"/>
  <c r="AK373" i="44"/>
  <c r="AJ373" i="44"/>
  <c r="AU372" i="44"/>
  <c r="AT372" i="44"/>
  <c r="AS372" i="44"/>
  <c r="AR372" i="44"/>
  <c r="AQ372" i="44"/>
  <c r="AP372" i="44"/>
  <c r="AO372" i="44"/>
  <c r="AN372" i="44"/>
  <c r="AM372" i="44"/>
  <c r="AL372" i="44"/>
  <c r="AK372" i="44"/>
  <c r="AJ372" i="44"/>
  <c r="AU371" i="44"/>
  <c r="AT371" i="44"/>
  <c r="AS371" i="44"/>
  <c r="AR371" i="44"/>
  <c r="AQ371" i="44"/>
  <c r="AP371" i="44"/>
  <c r="AO371" i="44"/>
  <c r="AN371" i="44"/>
  <c r="AM371" i="44"/>
  <c r="AL371" i="44"/>
  <c r="AK371" i="44"/>
  <c r="AJ371" i="44"/>
  <c r="AU370" i="44"/>
  <c r="AT370" i="44"/>
  <c r="AS370" i="44"/>
  <c r="AR370" i="44"/>
  <c r="AQ370" i="44"/>
  <c r="AP370" i="44"/>
  <c r="AO370" i="44"/>
  <c r="AN370" i="44"/>
  <c r="AM370" i="44"/>
  <c r="AL370" i="44"/>
  <c r="AK370" i="44"/>
  <c r="AJ370" i="44"/>
  <c r="AU369" i="44"/>
  <c r="AT369" i="44"/>
  <c r="AS369" i="44"/>
  <c r="AR369" i="44"/>
  <c r="AQ369" i="44"/>
  <c r="AP369" i="44"/>
  <c r="AO369" i="44"/>
  <c r="AN369" i="44"/>
  <c r="AM369" i="44"/>
  <c r="AL369" i="44"/>
  <c r="AK369" i="44"/>
  <c r="AJ369" i="44"/>
  <c r="AU368" i="44"/>
  <c r="AT368" i="44"/>
  <c r="AS368" i="44"/>
  <c r="AR368" i="44"/>
  <c r="AQ368" i="44"/>
  <c r="AP368" i="44"/>
  <c r="AO368" i="44"/>
  <c r="AN368" i="44"/>
  <c r="AM368" i="44"/>
  <c r="AL368" i="44"/>
  <c r="AK368" i="44"/>
  <c r="AJ368" i="44"/>
  <c r="AU367" i="44"/>
  <c r="AT367" i="44"/>
  <c r="AS367" i="44"/>
  <c r="AR367" i="44"/>
  <c r="AQ367" i="44"/>
  <c r="AP367" i="44"/>
  <c r="AO367" i="44"/>
  <c r="AN367" i="44"/>
  <c r="AM367" i="44"/>
  <c r="AL367" i="44"/>
  <c r="AK367" i="44"/>
  <c r="AJ367" i="44"/>
  <c r="AK363" i="44"/>
  <c r="AJ363" i="44"/>
  <c r="AK362" i="44"/>
  <c r="AJ362" i="44"/>
  <c r="AK361" i="44"/>
  <c r="AJ361" i="44"/>
  <c r="AK360" i="44"/>
  <c r="AJ360" i="44"/>
  <c r="AK359" i="44"/>
  <c r="AJ359" i="44"/>
  <c r="AK358" i="44"/>
  <c r="AJ358" i="44"/>
  <c r="AK357" i="44"/>
  <c r="AJ357" i="44"/>
  <c r="AK356" i="44"/>
  <c r="AJ356" i="44"/>
  <c r="AK355" i="44"/>
  <c r="AJ355" i="44"/>
  <c r="AK354" i="44"/>
  <c r="AJ354" i="44"/>
  <c r="AK353" i="44"/>
  <c r="AJ353" i="44"/>
  <c r="AK352" i="44"/>
  <c r="AJ352" i="44"/>
  <c r="AK351" i="44"/>
  <c r="AJ351" i="44"/>
  <c r="AK350" i="44"/>
  <c r="AJ350" i="44"/>
  <c r="AK349" i="44"/>
  <c r="AJ349" i="44"/>
  <c r="AK348" i="44"/>
  <c r="AJ348" i="44"/>
  <c r="AK347" i="44"/>
  <c r="AJ347" i="44"/>
  <c r="AK346" i="44"/>
  <c r="AJ346" i="44"/>
  <c r="AK345" i="44"/>
  <c r="AJ345" i="44"/>
  <c r="AK344" i="44"/>
  <c r="AJ344" i="44"/>
  <c r="AK343" i="44"/>
  <c r="AJ343" i="44"/>
  <c r="AK342" i="44"/>
  <c r="AJ342" i="44"/>
  <c r="AK341" i="44"/>
  <c r="AJ341" i="44"/>
  <c r="AK340" i="44"/>
  <c r="AJ340" i="44"/>
  <c r="AJ339" i="44"/>
  <c r="AK338" i="44"/>
  <c r="AJ338" i="44"/>
  <c r="AK337" i="44"/>
  <c r="AJ337" i="44"/>
  <c r="AK336" i="44"/>
  <c r="AJ336" i="44"/>
  <c r="AK335" i="44"/>
  <c r="AJ335" i="44"/>
  <c r="AK334" i="44"/>
  <c r="AJ334" i="44"/>
  <c r="AK333" i="44"/>
  <c r="AJ333" i="44"/>
  <c r="AK332" i="44"/>
  <c r="AJ332" i="44"/>
  <c r="AK331" i="44"/>
  <c r="AJ331" i="44"/>
  <c r="AK330" i="44"/>
  <c r="AJ330" i="44"/>
  <c r="AK329" i="44"/>
  <c r="AJ329" i="44"/>
  <c r="AK328" i="44"/>
  <c r="AJ328" i="44"/>
  <c r="AK327" i="44"/>
  <c r="AJ327" i="44"/>
  <c r="AK326" i="44"/>
  <c r="AJ326" i="44"/>
  <c r="AK325" i="44"/>
  <c r="AJ325" i="44"/>
  <c r="AK324" i="44"/>
  <c r="AJ324" i="44"/>
  <c r="AJ323" i="44"/>
  <c r="AU321" i="44"/>
  <c r="AT321" i="44"/>
  <c r="AS321" i="44"/>
  <c r="AR321" i="44"/>
  <c r="AQ321" i="44"/>
  <c r="AP321" i="44"/>
  <c r="AO321" i="44"/>
  <c r="AN321" i="44"/>
  <c r="AM321" i="44"/>
  <c r="AL321" i="44"/>
  <c r="AK321" i="44"/>
  <c r="AJ321" i="44"/>
  <c r="AU320" i="44"/>
  <c r="AT320" i="44"/>
  <c r="AS320" i="44"/>
  <c r="AR320" i="44"/>
  <c r="AQ320" i="44"/>
  <c r="AP320" i="44"/>
  <c r="AO320" i="44"/>
  <c r="AN320" i="44"/>
  <c r="AM320" i="44"/>
  <c r="AL320" i="44"/>
  <c r="AK320" i="44"/>
  <c r="AJ320" i="44"/>
  <c r="AU319" i="44"/>
  <c r="AT319" i="44"/>
  <c r="AS319" i="44"/>
  <c r="AR319" i="44"/>
  <c r="AQ319" i="44"/>
  <c r="AP319" i="44"/>
  <c r="AO319" i="44"/>
  <c r="AN319" i="44"/>
  <c r="AM319" i="44"/>
  <c r="AL319" i="44"/>
  <c r="AK319" i="44"/>
  <c r="AJ319" i="44"/>
  <c r="AU318" i="44"/>
  <c r="AT318" i="44"/>
  <c r="AS318" i="44"/>
  <c r="AR318" i="44"/>
  <c r="AQ318" i="44"/>
  <c r="AP318" i="44"/>
  <c r="AO318" i="44"/>
  <c r="AN318" i="44"/>
  <c r="AM318" i="44"/>
  <c r="AL318" i="44"/>
  <c r="AK318" i="44"/>
  <c r="AJ318" i="44"/>
  <c r="AU317" i="44"/>
  <c r="AT317" i="44"/>
  <c r="AS317" i="44"/>
  <c r="AR317" i="44"/>
  <c r="AQ317" i="44"/>
  <c r="AP317" i="44"/>
  <c r="AO317" i="44"/>
  <c r="AN317" i="44"/>
  <c r="AM317" i="44"/>
  <c r="AL317" i="44"/>
  <c r="AK317" i="44"/>
  <c r="AJ317" i="44"/>
  <c r="AU316" i="44"/>
  <c r="AT316" i="44"/>
  <c r="AS316" i="44"/>
  <c r="AR316" i="44"/>
  <c r="AQ316" i="44"/>
  <c r="AP316" i="44"/>
  <c r="AO316" i="44"/>
  <c r="AN316" i="44"/>
  <c r="AM316" i="44"/>
  <c r="AL316" i="44"/>
  <c r="AK316" i="44"/>
  <c r="AJ316" i="44"/>
  <c r="AU315" i="44"/>
  <c r="AT315" i="44"/>
  <c r="AS315" i="44"/>
  <c r="AR315" i="44"/>
  <c r="AQ315" i="44"/>
  <c r="AP315" i="44"/>
  <c r="AO315" i="44"/>
  <c r="AN315" i="44"/>
  <c r="AM315" i="44"/>
  <c r="AL315" i="44"/>
  <c r="AK315" i="44"/>
  <c r="AJ315" i="44"/>
  <c r="AU314" i="44"/>
  <c r="AT314" i="44"/>
  <c r="AS314" i="44"/>
  <c r="AR314" i="44"/>
  <c r="AQ314" i="44"/>
  <c r="AP314" i="44"/>
  <c r="AO314" i="44"/>
  <c r="AN314" i="44"/>
  <c r="AM314" i="44"/>
  <c r="AL314" i="44"/>
  <c r="AK314" i="44"/>
  <c r="AJ314" i="44"/>
  <c r="AU313" i="44"/>
  <c r="AT313" i="44"/>
  <c r="AS313" i="44"/>
  <c r="AR313" i="44"/>
  <c r="AQ313" i="44"/>
  <c r="AP313" i="44"/>
  <c r="AO313" i="44"/>
  <c r="AN313" i="44"/>
  <c r="AM313" i="44"/>
  <c r="AL313" i="44"/>
  <c r="AK313" i="44"/>
  <c r="AJ313" i="44"/>
  <c r="AU312" i="44"/>
  <c r="AT312" i="44"/>
  <c r="AS312" i="44"/>
  <c r="AR312" i="44"/>
  <c r="AQ312" i="44"/>
  <c r="AP312" i="44"/>
  <c r="AO312" i="44"/>
  <c r="AN312" i="44"/>
  <c r="AM312" i="44"/>
  <c r="AL312" i="44"/>
  <c r="AK312" i="44"/>
  <c r="AJ312" i="44"/>
  <c r="AU311" i="44"/>
  <c r="AT311" i="44"/>
  <c r="AS311" i="44"/>
  <c r="AR311" i="44"/>
  <c r="AQ311" i="44"/>
  <c r="AP311" i="44"/>
  <c r="AO311" i="44"/>
  <c r="AN311" i="44"/>
  <c r="AM311" i="44"/>
  <c r="AL311" i="44"/>
  <c r="AK311" i="44"/>
  <c r="AJ311" i="44"/>
  <c r="AU310" i="44"/>
  <c r="AT310" i="44"/>
  <c r="AS310" i="44"/>
  <c r="AR310" i="44"/>
  <c r="AQ310" i="44"/>
  <c r="AP310" i="44"/>
  <c r="AO310" i="44"/>
  <c r="AN310" i="44"/>
  <c r="AM310" i="44"/>
  <c r="AL310" i="44"/>
  <c r="AK310" i="44"/>
  <c r="AJ310" i="44"/>
  <c r="AU309" i="44"/>
  <c r="AT309" i="44"/>
  <c r="AS309" i="44"/>
  <c r="AR309" i="44"/>
  <c r="AQ309" i="44"/>
  <c r="AP309" i="44"/>
  <c r="AO309" i="44"/>
  <c r="AN309" i="44"/>
  <c r="AM309" i="44"/>
  <c r="AL309" i="44"/>
  <c r="AK309" i="44"/>
  <c r="AJ309" i="44"/>
  <c r="AU308" i="44"/>
  <c r="AT308" i="44"/>
  <c r="AS308" i="44"/>
  <c r="AR308" i="44"/>
  <c r="AQ308" i="44"/>
  <c r="AP308" i="44"/>
  <c r="AO308" i="44"/>
  <c r="AN308" i="44"/>
  <c r="AM308" i="44"/>
  <c r="AL308" i="44"/>
  <c r="AK308" i="44"/>
  <c r="AJ308" i="44"/>
  <c r="AU307" i="44"/>
  <c r="AT307" i="44"/>
  <c r="AS307" i="44"/>
  <c r="AR307" i="44"/>
  <c r="AQ307" i="44"/>
  <c r="AP307" i="44"/>
  <c r="AO307" i="44"/>
  <c r="AN307" i="44"/>
  <c r="AM307" i="44"/>
  <c r="AL307" i="44"/>
  <c r="AK307" i="44"/>
  <c r="AJ307" i="44"/>
  <c r="AJ306" i="44"/>
  <c r="AU305" i="44"/>
  <c r="AT305" i="44"/>
  <c r="AS305" i="44"/>
  <c r="AR305" i="44"/>
  <c r="AQ305" i="44"/>
  <c r="AP305" i="44"/>
  <c r="AO305" i="44"/>
  <c r="AN305" i="44"/>
  <c r="AM305" i="44"/>
  <c r="AL305" i="44"/>
  <c r="AK305" i="44"/>
  <c r="AJ305" i="44"/>
  <c r="AU304" i="44"/>
  <c r="AT304" i="44"/>
  <c r="AS304" i="44"/>
  <c r="AR304" i="44"/>
  <c r="AQ304" i="44"/>
  <c r="AP304" i="44"/>
  <c r="AO304" i="44"/>
  <c r="AN304" i="44"/>
  <c r="AM304" i="44"/>
  <c r="AL304" i="44"/>
  <c r="AK304" i="44"/>
  <c r="AJ304" i="44"/>
  <c r="AU303" i="44"/>
  <c r="AT303" i="44"/>
  <c r="AS303" i="44"/>
  <c r="AR303" i="44"/>
  <c r="AQ303" i="44"/>
  <c r="AP303" i="44"/>
  <c r="AO303" i="44"/>
  <c r="AN303" i="44"/>
  <c r="AM303" i="44"/>
  <c r="AL303" i="44"/>
  <c r="AK303" i="44"/>
  <c r="AJ303" i="44"/>
  <c r="AU302" i="44"/>
  <c r="AT302" i="44"/>
  <c r="AS302" i="44"/>
  <c r="AR302" i="44"/>
  <c r="AQ302" i="44"/>
  <c r="AP302" i="44"/>
  <c r="AO302" i="44"/>
  <c r="AN302" i="44"/>
  <c r="AM302" i="44"/>
  <c r="AL302" i="44"/>
  <c r="AK302" i="44"/>
  <c r="AJ302" i="44"/>
  <c r="AU301" i="44"/>
  <c r="AT301" i="44"/>
  <c r="AS301" i="44"/>
  <c r="AR301" i="44"/>
  <c r="AQ301" i="44"/>
  <c r="AP301" i="44"/>
  <c r="AO301" i="44"/>
  <c r="AN301" i="44"/>
  <c r="AM301" i="44"/>
  <c r="AL301" i="44"/>
  <c r="AK301" i="44"/>
  <c r="AJ301" i="44"/>
  <c r="AU300" i="44"/>
  <c r="AT300" i="44"/>
  <c r="AS300" i="44"/>
  <c r="AR300" i="44"/>
  <c r="AQ300" i="44"/>
  <c r="AP300" i="44"/>
  <c r="AO300" i="44"/>
  <c r="AN300" i="44"/>
  <c r="AM300" i="44"/>
  <c r="AL300" i="44"/>
  <c r="AK300" i="44"/>
  <c r="AJ300" i="44"/>
  <c r="AU299" i="44"/>
  <c r="AT299" i="44"/>
  <c r="AS299" i="44"/>
  <c r="AR299" i="44"/>
  <c r="AQ299" i="44"/>
  <c r="AP299" i="44"/>
  <c r="AO299" i="44"/>
  <c r="AN299" i="44"/>
  <c r="AM299" i="44"/>
  <c r="AL299" i="44"/>
  <c r="AK299" i="44"/>
  <c r="AJ299" i="44"/>
  <c r="AU298" i="44"/>
  <c r="AT298" i="44"/>
  <c r="AS298" i="44"/>
  <c r="AR298" i="44"/>
  <c r="AQ298" i="44"/>
  <c r="AP298" i="44"/>
  <c r="AO298" i="44"/>
  <c r="AN298" i="44"/>
  <c r="AM298" i="44"/>
  <c r="AL298" i="44"/>
  <c r="AK298" i="44"/>
  <c r="AJ298" i="44"/>
  <c r="AU297" i="44"/>
  <c r="AT297" i="44"/>
  <c r="AS297" i="44"/>
  <c r="AR297" i="44"/>
  <c r="AQ297" i="44"/>
  <c r="AP297" i="44"/>
  <c r="AO297" i="44"/>
  <c r="AN297" i="44"/>
  <c r="AM297" i="44"/>
  <c r="AL297" i="44"/>
  <c r="AK297" i="44"/>
  <c r="AJ297" i="44"/>
  <c r="AU296" i="44"/>
  <c r="AT296" i="44"/>
  <c r="AS296" i="44"/>
  <c r="AR296" i="44"/>
  <c r="AQ296" i="44"/>
  <c r="AP296" i="44"/>
  <c r="AO296" i="44"/>
  <c r="AN296" i="44"/>
  <c r="AM296" i="44"/>
  <c r="AL296" i="44"/>
  <c r="AK296" i="44"/>
  <c r="AJ296" i="44"/>
  <c r="AU295" i="44"/>
  <c r="AT295" i="44"/>
  <c r="AS295" i="44"/>
  <c r="AR295" i="44"/>
  <c r="AQ295" i="44"/>
  <c r="AP295" i="44"/>
  <c r="AO295" i="44"/>
  <c r="AN295" i="44"/>
  <c r="AM295" i="44"/>
  <c r="AL295" i="44"/>
  <c r="AK295" i="44"/>
  <c r="AJ295" i="44"/>
  <c r="AU294" i="44"/>
  <c r="AT294" i="44"/>
  <c r="AS294" i="44"/>
  <c r="AR294" i="44"/>
  <c r="AQ294" i="44"/>
  <c r="AP294" i="44"/>
  <c r="AO294" i="44"/>
  <c r="AN294" i="44"/>
  <c r="AM294" i="44"/>
  <c r="AL294" i="44"/>
  <c r="AK294" i="44"/>
  <c r="AJ294" i="44"/>
  <c r="AU293" i="44"/>
  <c r="AT293" i="44"/>
  <c r="AS293" i="44"/>
  <c r="AR293" i="44"/>
  <c r="AQ293" i="44"/>
  <c r="AP293" i="44"/>
  <c r="AO293" i="44"/>
  <c r="AN293" i="44"/>
  <c r="AM293" i="44"/>
  <c r="AL293" i="44"/>
  <c r="AK293" i="44"/>
  <c r="AJ293" i="44"/>
  <c r="AU292" i="44"/>
  <c r="AT292" i="44"/>
  <c r="AS292" i="44"/>
  <c r="AR292" i="44"/>
  <c r="AQ292" i="44"/>
  <c r="AP292" i="44"/>
  <c r="AO292" i="44"/>
  <c r="AN292" i="44"/>
  <c r="AM292" i="44"/>
  <c r="AL292" i="44"/>
  <c r="AK292" i="44"/>
  <c r="AJ292" i="44"/>
  <c r="AU291" i="44"/>
  <c r="AT291" i="44"/>
  <c r="AS291" i="44"/>
  <c r="AR291" i="44"/>
  <c r="AQ291" i="44"/>
  <c r="AP291" i="44"/>
  <c r="AO291" i="44"/>
  <c r="AN291" i="44"/>
  <c r="AM291" i="44"/>
  <c r="AL291" i="44"/>
  <c r="AK291" i="44"/>
  <c r="AJ291" i="44"/>
  <c r="AJ290" i="44"/>
  <c r="AK289" i="44"/>
  <c r="AJ289" i="44"/>
  <c r="AK288" i="44"/>
  <c r="AJ288" i="44"/>
  <c r="AK287" i="44"/>
  <c r="AJ287" i="44"/>
  <c r="AK286" i="44"/>
  <c r="AJ286" i="44"/>
  <c r="AK285" i="44"/>
  <c r="AJ285" i="44"/>
  <c r="AK284" i="44"/>
  <c r="AJ284" i="44"/>
  <c r="AK283" i="44"/>
  <c r="AJ283" i="44"/>
  <c r="AK282" i="44"/>
  <c r="AJ282" i="44"/>
  <c r="AK281" i="44"/>
  <c r="AJ281" i="44"/>
  <c r="AK280" i="44"/>
  <c r="AJ280" i="44"/>
  <c r="AK279" i="44"/>
  <c r="AJ279" i="44"/>
  <c r="AK278" i="44"/>
  <c r="AJ278" i="44"/>
  <c r="AK277" i="44"/>
  <c r="AJ277" i="44"/>
  <c r="AK276" i="44"/>
  <c r="AJ276" i="44"/>
  <c r="AU274" i="44"/>
  <c r="AT274" i="44"/>
  <c r="AS274" i="44"/>
  <c r="AR274" i="44"/>
  <c r="AQ274" i="44"/>
  <c r="AP274" i="44"/>
  <c r="AO274" i="44"/>
  <c r="AN274" i="44"/>
  <c r="AM274" i="44"/>
  <c r="AL274" i="44"/>
  <c r="AK274" i="44"/>
  <c r="AJ274" i="44"/>
  <c r="AU273" i="44"/>
  <c r="AT273" i="44"/>
  <c r="AS273" i="44"/>
  <c r="AR273" i="44"/>
  <c r="AQ273" i="44"/>
  <c r="AP273" i="44"/>
  <c r="AO273" i="44"/>
  <c r="AN273" i="44"/>
  <c r="AM273" i="44"/>
  <c r="AL273" i="44"/>
  <c r="AK273" i="44"/>
  <c r="AJ273" i="44"/>
  <c r="AU272" i="44"/>
  <c r="AT272" i="44"/>
  <c r="AS272" i="44"/>
  <c r="AR272" i="44"/>
  <c r="AQ272" i="44"/>
  <c r="AP272" i="44"/>
  <c r="AO272" i="44"/>
  <c r="AN272" i="44"/>
  <c r="AM272" i="44"/>
  <c r="AL272" i="44"/>
  <c r="AK272" i="44"/>
  <c r="AJ272" i="44"/>
  <c r="AU271" i="44"/>
  <c r="AT271" i="44"/>
  <c r="AS271" i="44"/>
  <c r="AR271" i="44"/>
  <c r="AQ271" i="44"/>
  <c r="AP271" i="44"/>
  <c r="AO271" i="44"/>
  <c r="AN271" i="44"/>
  <c r="AM271" i="44"/>
  <c r="AL271" i="44"/>
  <c r="AK271" i="44"/>
  <c r="AJ271" i="44"/>
  <c r="AU270" i="44"/>
  <c r="AT270" i="44"/>
  <c r="AS270" i="44"/>
  <c r="AR270" i="44"/>
  <c r="AQ270" i="44"/>
  <c r="AP270" i="44"/>
  <c r="AO270" i="44"/>
  <c r="AN270" i="44"/>
  <c r="AM270" i="44"/>
  <c r="AL270" i="44"/>
  <c r="AK270" i="44"/>
  <c r="AJ270" i="44"/>
  <c r="AU269" i="44"/>
  <c r="AT269" i="44"/>
  <c r="AS269" i="44"/>
  <c r="AR269" i="44"/>
  <c r="AQ269" i="44"/>
  <c r="AP269" i="44"/>
  <c r="AO269" i="44"/>
  <c r="AN269" i="44"/>
  <c r="AM269" i="44"/>
  <c r="AL269" i="44"/>
  <c r="AK269" i="44"/>
  <c r="AJ269" i="44"/>
  <c r="AU268" i="44"/>
  <c r="AT268" i="44"/>
  <c r="AS268" i="44"/>
  <c r="AR268" i="44"/>
  <c r="AQ268" i="44"/>
  <c r="AP268" i="44"/>
  <c r="AO268" i="44"/>
  <c r="AN268" i="44"/>
  <c r="AM268" i="44"/>
  <c r="AL268" i="44"/>
  <c r="AK268" i="44"/>
  <c r="AJ268" i="44"/>
  <c r="AU267" i="44"/>
  <c r="AT267" i="44"/>
  <c r="AS267" i="44"/>
  <c r="AR267" i="44"/>
  <c r="AQ267" i="44"/>
  <c r="AP267" i="44"/>
  <c r="AO267" i="44"/>
  <c r="AN267" i="44"/>
  <c r="AM267" i="44"/>
  <c r="AL267" i="44"/>
  <c r="AK267" i="44"/>
  <c r="AJ267" i="44"/>
  <c r="AU266" i="44"/>
  <c r="AT266" i="44"/>
  <c r="AS266" i="44"/>
  <c r="AR266" i="44"/>
  <c r="AQ266" i="44"/>
  <c r="AP266" i="44"/>
  <c r="AO266" i="44"/>
  <c r="AN266" i="44"/>
  <c r="AM266" i="44"/>
  <c r="AL266" i="44"/>
  <c r="AK266" i="44"/>
  <c r="AJ266" i="44"/>
  <c r="AU265" i="44"/>
  <c r="AT265" i="44"/>
  <c r="AS265" i="44"/>
  <c r="AR265" i="44"/>
  <c r="AQ265" i="44"/>
  <c r="AP265" i="44"/>
  <c r="AO265" i="44"/>
  <c r="AN265" i="44"/>
  <c r="AM265" i="44"/>
  <c r="AL265" i="44"/>
  <c r="AK265" i="44"/>
  <c r="AJ265" i="44"/>
  <c r="AU264" i="44"/>
  <c r="AT264" i="44"/>
  <c r="AS264" i="44"/>
  <c r="AR264" i="44"/>
  <c r="AQ264" i="44"/>
  <c r="AP264" i="44"/>
  <c r="AO264" i="44"/>
  <c r="AN264" i="44"/>
  <c r="AM264" i="44"/>
  <c r="AL264" i="44"/>
  <c r="AK264" i="44"/>
  <c r="AJ264" i="44"/>
  <c r="AU263" i="44"/>
  <c r="AT263" i="44"/>
  <c r="AS263" i="44"/>
  <c r="AR263" i="44"/>
  <c r="AQ263" i="44"/>
  <c r="AP263" i="44"/>
  <c r="AO263" i="44"/>
  <c r="AN263" i="44"/>
  <c r="AM263" i="44"/>
  <c r="AL263" i="44"/>
  <c r="AK263" i="44"/>
  <c r="AJ263" i="44"/>
  <c r="AU262" i="44"/>
  <c r="AT262" i="44"/>
  <c r="AS262" i="44"/>
  <c r="AR262" i="44"/>
  <c r="AQ262" i="44"/>
  <c r="AP262" i="44"/>
  <c r="AO262" i="44"/>
  <c r="AN262" i="44"/>
  <c r="AM262" i="44"/>
  <c r="AL262" i="44"/>
  <c r="AK262" i="44"/>
  <c r="AJ262" i="44"/>
  <c r="AU261" i="44"/>
  <c r="AT261" i="44"/>
  <c r="AS261" i="44"/>
  <c r="AR261" i="44"/>
  <c r="AQ261" i="44"/>
  <c r="AP261" i="44"/>
  <c r="AO261" i="44"/>
  <c r="AN261" i="44"/>
  <c r="AM261" i="44"/>
  <c r="AL261" i="44"/>
  <c r="AK261" i="44"/>
  <c r="AJ261" i="44"/>
  <c r="AU260" i="44"/>
  <c r="AT260" i="44"/>
  <c r="AS260" i="44"/>
  <c r="AR260" i="44"/>
  <c r="AQ260" i="44"/>
  <c r="AP260" i="44"/>
  <c r="AO260" i="44"/>
  <c r="AN260" i="44"/>
  <c r="AM260" i="44"/>
  <c r="AL260" i="44"/>
  <c r="AK260" i="44"/>
  <c r="AJ260" i="44"/>
  <c r="AJ259" i="44"/>
  <c r="AU258" i="44"/>
  <c r="AT258" i="44"/>
  <c r="AS258" i="44"/>
  <c r="AR258" i="44"/>
  <c r="AQ258" i="44"/>
  <c r="AP258" i="44"/>
  <c r="AO258" i="44"/>
  <c r="AN258" i="44"/>
  <c r="AM258" i="44"/>
  <c r="AL258" i="44"/>
  <c r="AK258" i="44"/>
  <c r="AJ258" i="44"/>
  <c r="AJ257" i="44"/>
  <c r="AK256" i="44"/>
  <c r="AJ256" i="44"/>
  <c r="AK255" i="44"/>
  <c r="AJ255" i="44"/>
  <c r="AK254" i="44"/>
  <c r="AJ254" i="44"/>
  <c r="AK253" i="44"/>
  <c r="AJ253" i="44"/>
  <c r="AK252" i="44"/>
  <c r="AJ252" i="44"/>
  <c r="AK251" i="44"/>
  <c r="AJ251" i="44"/>
  <c r="AK250" i="44"/>
  <c r="AJ250" i="44"/>
  <c r="AK249" i="44"/>
  <c r="AJ249" i="44"/>
  <c r="AK248" i="44"/>
  <c r="AJ248" i="44"/>
  <c r="AK247" i="44"/>
  <c r="AJ247" i="44"/>
  <c r="AK246" i="44"/>
  <c r="AJ246" i="44"/>
  <c r="AK245" i="44"/>
  <c r="AJ245" i="44"/>
  <c r="AK244" i="44"/>
  <c r="AJ244" i="44"/>
  <c r="AK243" i="44"/>
  <c r="AJ243" i="44"/>
  <c r="AJ242" i="44"/>
  <c r="AK241" i="44"/>
  <c r="AJ241" i="44"/>
  <c r="AK240" i="44"/>
  <c r="AJ240" i="44"/>
  <c r="AK239" i="44"/>
  <c r="AJ239" i="44"/>
  <c r="AK238" i="44"/>
  <c r="AJ238" i="44"/>
  <c r="AK237" i="44"/>
  <c r="AJ237" i="44"/>
  <c r="AK236" i="44"/>
  <c r="AJ236" i="44"/>
  <c r="AK235" i="44"/>
  <c r="AJ235" i="44"/>
  <c r="AK234" i="44"/>
  <c r="AJ234" i="44"/>
  <c r="AK233" i="44"/>
  <c r="AJ233" i="44"/>
  <c r="AK232" i="44"/>
  <c r="AJ232" i="44"/>
  <c r="AK231" i="44"/>
  <c r="AJ231" i="44"/>
  <c r="AK230" i="44"/>
  <c r="AJ230" i="44"/>
  <c r="AK229" i="44"/>
  <c r="AJ229" i="44"/>
  <c r="AK228" i="44"/>
  <c r="AJ228" i="44"/>
  <c r="AK227" i="44"/>
  <c r="AJ227" i="44"/>
  <c r="AK226" i="44"/>
  <c r="AJ226" i="44"/>
  <c r="AK225" i="44"/>
  <c r="AJ225" i="44"/>
  <c r="AK224" i="44"/>
  <c r="AJ224" i="44"/>
  <c r="AK223" i="44"/>
  <c r="AJ223" i="44"/>
  <c r="AK222" i="44"/>
  <c r="AJ222" i="44"/>
  <c r="AK221" i="44"/>
  <c r="AJ221" i="44"/>
  <c r="AK220" i="44"/>
  <c r="AJ220" i="44"/>
  <c r="AK219" i="44"/>
  <c r="AJ219" i="44"/>
  <c r="AJ218" i="44"/>
  <c r="AK217" i="44"/>
  <c r="AJ217" i="44"/>
  <c r="AK216" i="44"/>
  <c r="AJ216" i="44"/>
  <c r="AK215" i="44"/>
  <c r="AJ215" i="44"/>
  <c r="AK214" i="44"/>
  <c r="AJ214" i="44"/>
  <c r="AK213" i="44"/>
  <c r="AJ213" i="44"/>
  <c r="AK212" i="44"/>
  <c r="AJ212" i="44"/>
  <c r="AJ211" i="44"/>
  <c r="C211" i="44"/>
  <c r="AR209" i="44"/>
  <c r="AQ209" i="44"/>
  <c r="AP209" i="44"/>
  <c r="AO209" i="44"/>
  <c r="AN209" i="44"/>
  <c r="AM209" i="44"/>
  <c r="AL209" i="44"/>
  <c r="AK209" i="44"/>
  <c r="AJ209" i="44"/>
  <c r="C209" i="44"/>
  <c r="AR208" i="44"/>
  <c r="AQ208" i="44"/>
  <c r="AP208" i="44"/>
  <c r="AO208" i="44"/>
  <c r="AN208" i="44"/>
  <c r="AM208" i="44"/>
  <c r="AL208" i="44"/>
  <c r="AK208" i="44"/>
  <c r="AJ208" i="44"/>
  <c r="C208" i="44"/>
  <c r="AJ207" i="44"/>
  <c r="C207" i="44"/>
  <c r="AU206" i="44"/>
  <c r="AT206" i="44"/>
  <c r="AS206" i="44"/>
  <c r="AR206" i="44"/>
  <c r="AQ206" i="44"/>
  <c r="AP206" i="44"/>
  <c r="AO206" i="44"/>
  <c r="AN206" i="44"/>
  <c r="AM206" i="44"/>
  <c r="AL206" i="44"/>
  <c r="AK206" i="44"/>
  <c r="AJ206" i="44"/>
  <c r="C206" i="44"/>
  <c r="AU205" i="44"/>
  <c r="AT205" i="44"/>
  <c r="AS205" i="44"/>
  <c r="AR205" i="44"/>
  <c r="AQ205" i="44"/>
  <c r="AP205" i="44"/>
  <c r="AO205" i="44"/>
  <c r="AN205" i="44"/>
  <c r="AM205" i="44"/>
  <c r="AL205" i="44"/>
  <c r="AK205" i="44"/>
  <c r="AJ205" i="44"/>
  <c r="C205" i="44"/>
  <c r="AU204" i="44"/>
  <c r="AT204" i="44"/>
  <c r="AS204" i="44"/>
  <c r="AR204" i="44"/>
  <c r="AQ204" i="44"/>
  <c r="AP204" i="44"/>
  <c r="AO204" i="44"/>
  <c r="AN204" i="44"/>
  <c r="AM204" i="44"/>
  <c r="AL204" i="44"/>
  <c r="AK204" i="44"/>
  <c r="AJ204" i="44"/>
  <c r="C204" i="44"/>
  <c r="AU203" i="44"/>
  <c r="AT203" i="44"/>
  <c r="AS203" i="44"/>
  <c r="AR203" i="44"/>
  <c r="AQ203" i="44"/>
  <c r="AP203" i="44"/>
  <c r="AO203" i="44"/>
  <c r="AN203" i="44"/>
  <c r="AM203" i="44"/>
  <c r="AL203" i="44"/>
  <c r="AK203" i="44"/>
  <c r="AJ203" i="44"/>
  <c r="C203" i="44"/>
  <c r="AU202" i="44"/>
  <c r="AT202" i="44"/>
  <c r="AS202" i="44"/>
  <c r="AR202" i="44"/>
  <c r="AQ202" i="44"/>
  <c r="AP202" i="44"/>
  <c r="AO202" i="44"/>
  <c r="AN202" i="44"/>
  <c r="AM202" i="44"/>
  <c r="AL202" i="44"/>
  <c r="AK202" i="44"/>
  <c r="AJ202" i="44"/>
  <c r="C202" i="44"/>
  <c r="AU201" i="44"/>
  <c r="AT201" i="44"/>
  <c r="AS201" i="44"/>
  <c r="AR201" i="44"/>
  <c r="AQ201" i="44"/>
  <c r="AP201" i="44"/>
  <c r="AO201" i="44"/>
  <c r="AN201" i="44"/>
  <c r="AM201" i="44"/>
  <c r="AL201" i="44"/>
  <c r="AK201" i="44"/>
  <c r="AJ201" i="44"/>
  <c r="C201" i="44"/>
  <c r="AU200" i="44"/>
  <c r="AT200" i="44"/>
  <c r="AS200" i="44"/>
  <c r="AR200" i="44"/>
  <c r="AQ200" i="44"/>
  <c r="AP200" i="44"/>
  <c r="AO200" i="44"/>
  <c r="AN200" i="44"/>
  <c r="AM200" i="44"/>
  <c r="AL200" i="44"/>
  <c r="AK200" i="44"/>
  <c r="AJ200" i="44"/>
  <c r="C200" i="44"/>
  <c r="AU199" i="44"/>
  <c r="AT199" i="44"/>
  <c r="AS199" i="44"/>
  <c r="AR199" i="44"/>
  <c r="AQ199" i="44"/>
  <c r="AP199" i="44"/>
  <c r="AO199" i="44"/>
  <c r="AN199" i="44"/>
  <c r="AM199" i="44"/>
  <c r="AL199" i="44"/>
  <c r="AK199" i="44"/>
  <c r="AJ199" i="44"/>
  <c r="C199" i="44"/>
  <c r="AU198" i="44"/>
  <c r="AT198" i="44"/>
  <c r="AS198" i="44"/>
  <c r="AR198" i="44"/>
  <c r="AQ198" i="44"/>
  <c r="AP198" i="44"/>
  <c r="AO198" i="44"/>
  <c r="AN198" i="44"/>
  <c r="AM198" i="44"/>
  <c r="AL198" i="44"/>
  <c r="AK198" i="44"/>
  <c r="AJ198" i="44"/>
  <c r="C198" i="44"/>
  <c r="AU197" i="44"/>
  <c r="AT197" i="44"/>
  <c r="AS197" i="44"/>
  <c r="AR197" i="44"/>
  <c r="AQ197" i="44"/>
  <c r="AP197" i="44"/>
  <c r="AO197" i="44"/>
  <c r="AN197" i="44"/>
  <c r="AM197" i="44"/>
  <c r="AL197" i="44"/>
  <c r="AK197" i="44"/>
  <c r="AJ197" i="44"/>
  <c r="C197" i="44"/>
  <c r="AU196" i="44"/>
  <c r="AT196" i="44"/>
  <c r="AS196" i="44"/>
  <c r="AR196" i="44"/>
  <c r="AQ196" i="44"/>
  <c r="AP196" i="44"/>
  <c r="AO196" i="44"/>
  <c r="AN196" i="44"/>
  <c r="AM196" i="44"/>
  <c r="AL196" i="44"/>
  <c r="AK196" i="44"/>
  <c r="AJ196" i="44"/>
  <c r="C196" i="44"/>
  <c r="AU195" i="44"/>
  <c r="AT195" i="44"/>
  <c r="AS195" i="44"/>
  <c r="AR195" i="44"/>
  <c r="AQ195" i="44"/>
  <c r="AP195" i="44"/>
  <c r="AO195" i="44"/>
  <c r="AN195" i="44"/>
  <c r="AM195" i="44"/>
  <c r="AL195" i="44"/>
  <c r="AK195" i="44"/>
  <c r="AJ195" i="44"/>
  <c r="C195" i="44"/>
  <c r="AU194" i="44"/>
  <c r="AT194" i="44"/>
  <c r="AS194" i="44"/>
  <c r="AR194" i="44"/>
  <c r="AQ194" i="44"/>
  <c r="AP194" i="44"/>
  <c r="AO194" i="44"/>
  <c r="AN194" i="44"/>
  <c r="AM194" i="44"/>
  <c r="AL194" i="44"/>
  <c r="AK194" i="44"/>
  <c r="AJ194" i="44"/>
  <c r="C194" i="44"/>
  <c r="AU193" i="44"/>
  <c r="AT193" i="44"/>
  <c r="AS193" i="44"/>
  <c r="AR193" i="44"/>
  <c r="AQ193" i="44"/>
  <c r="AP193" i="44"/>
  <c r="AO193" i="44"/>
  <c r="AN193" i="44"/>
  <c r="AM193" i="44"/>
  <c r="AL193" i="44"/>
  <c r="AK193" i="44"/>
  <c r="AJ193" i="44"/>
  <c r="C193" i="44"/>
  <c r="AU192" i="44"/>
  <c r="AT192" i="44"/>
  <c r="AS192" i="44"/>
  <c r="AR192" i="44"/>
  <c r="AQ192" i="44"/>
  <c r="AP192" i="44"/>
  <c r="AO192" i="44"/>
  <c r="AN192" i="44"/>
  <c r="AM192" i="44"/>
  <c r="AL192" i="44"/>
  <c r="AK192" i="44"/>
  <c r="AJ192" i="44"/>
  <c r="C192" i="44"/>
  <c r="AU191" i="44"/>
  <c r="AT191" i="44"/>
  <c r="AS191" i="44"/>
  <c r="AR191" i="44"/>
  <c r="AQ191" i="44"/>
  <c r="AP191" i="44"/>
  <c r="AO191" i="44"/>
  <c r="AN191" i="44"/>
  <c r="AM191" i="44"/>
  <c r="AL191" i="44"/>
  <c r="AK191" i="44"/>
  <c r="AJ191" i="44"/>
  <c r="C191" i="44"/>
  <c r="AU190" i="44"/>
  <c r="AT190" i="44"/>
  <c r="AS190" i="44"/>
  <c r="AR190" i="44"/>
  <c r="AQ190" i="44"/>
  <c r="AP190" i="44"/>
  <c r="AO190" i="44"/>
  <c r="AN190" i="44"/>
  <c r="AM190" i="44"/>
  <c r="AL190" i="44"/>
  <c r="AK190" i="44"/>
  <c r="AJ190" i="44"/>
  <c r="C190" i="44"/>
  <c r="AU189" i="44"/>
  <c r="AT189" i="44"/>
  <c r="AS189" i="44"/>
  <c r="AR189" i="44"/>
  <c r="AQ189" i="44"/>
  <c r="AP189" i="44"/>
  <c r="AO189" i="44"/>
  <c r="AN189" i="44"/>
  <c r="AM189" i="44"/>
  <c r="AL189" i="44"/>
  <c r="AK189" i="44"/>
  <c r="AJ189" i="44"/>
  <c r="C189" i="44"/>
  <c r="AU188" i="44"/>
  <c r="AT188" i="44"/>
  <c r="AS188" i="44"/>
  <c r="AR188" i="44"/>
  <c r="AQ188" i="44"/>
  <c r="AP188" i="44"/>
  <c r="AO188" i="44"/>
  <c r="AN188" i="44"/>
  <c r="AM188" i="44"/>
  <c r="AL188" i="44"/>
  <c r="AK188" i="44"/>
  <c r="AJ188" i="44"/>
  <c r="C188" i="44"/>
  <c r="AU187" i="44"/>
  <c r="AT187" i="44"/>
  <c r="AS187" i="44"/>
  <c r="AR187" i="44"/>
  <c r="AQ187" i="44"/>
  <c r="AP187" i="44"/>
  <c r="AO187" i="44"/>
  <c r="AN187" i="44"/>
  <c r="AM187" i="44"/>
  <c r="AL187" i="44"/>
  <c r="AK187" i="44"/>
  <c r="AJ187" i="44"/>
  <c r="C187" i="44"/>
  <c r="AU186" i="44"/>
  <c r="AT186" i="44"/>
  <c r="AS186" i="44"/>
  <c r="AR186" i="44"/>
  <c r="AQ186" i="44"/>
  <c r="AP186" i="44"/>
  <c r="AO186" i="44"/>
  <c r="AN186" i="44"/>
  <c r="AM186" i="44"/>
  <c r="AL186" i="44"/>
  <c r="AK186" i="44"/>
  <c r="AJ186" i="44"/>
  <c r="C186" i="44"/>
  <c r="AU185" i="44"/>
  <c r="AT185" i="44"/>
  <c r="AS185" i="44"/>
  <c r="AR185" i="44"/>
  <c r="AQ185" i="44"/>
  <c r="AP185" i="44"/>
  <c r="AO185" i="44"/>
  <c r="AN185" i="44"/>
  <c r="AM185" i="44"/>
  <c r="AL185" i="44"/>
  <c r="AK185" i="44"/>
  <c r="AJ185" i="44"/>
  <c r="C185" i="44"/>
  <c r="AU184" i="44"/>
  <c r="AT184" i="44"/>
  <c r="AS184" i="44"/>
  <c r="AR184" i="44"/>
  <c r="AQ184" i="44"/>
  <c r="AP184" i="44"/>
  <c r="AO184" i="44"/>
  <c r="AN184" i="44"/>
  <c r="AM184" i="44"/>
  <c r="AL184" i="44"/>
  <c r="AK184" i="44"/>
  <c r="AJ184" i="44"/>
  <c r="C184" i="44"/>
  <c r="AU183" i="44"/>
  <c r="AT183" i="44"/>
  <c r="AS183" i="44"/>
  <c r="AR183" i="44"/>
  <c r="AQ183" i="44"/>
  <c r="AP183" i="44"/>
  <c r="AO183" i="44"/>
  <c r="AN183" i="44"/>
  <c r="AM183" i="44"/>
  <c r="AL183" i="44"/>
  <c r="AK183" i="44"/>
  <c r="AJ183" i="44"/>
  <c r="C183" i="44"/>
  <c r="AU182" i="44"/>
  <c r="AT182" i="44"/>
  <c r="AS182" i="44"/>
  <c r="AR182" i="44"/>
  <c r="AQ182" i="44"/>
  <c r="AP182" i="44"/>
  <c r="AO182" i="44"/>
  <c r="AN182" i="44"/>
  <c r="AM182" i="44"/>
  <c r="AL182" i="44"/>
  <c r="AK182" i="44"/>
  <c r="AJ182" i="44"/>
  <c r="C182" i="44"/>
  <c r="AJ181" i="44"/>
  <c r="C181" i="44"/>
  <c r="AU180" i="44"/>
  <c r="AT180" i="44"/>
  <c r="AS180" i="44"/>
  <c r="AR180" i="44"/>
  <c r="AQ180" i="44"/>
  <c r="AP180" i="44"/>
  <c r="AO180" i="44"/>
  <c r="AN180" i="44"/>
  <c r="AM180" i="44"/>
  <c r="AL180" i="44"/>
  <c r="AK180" i="44"/>
  <c r="AJ180" i="44"/>
  <c r="C180" i="44"/>
  <c r="AU179" i="44"/>
  <c r="AT179" i="44"/>
  <c r="AS179" i="44"/>
  <c r="AR179" i="44"/>
  <c r="AQ179" i="44"/>
  <c r="AP179" i="44"/>
  <c r="AO179" i="44"/>
  <c r="AN179" i="44"/>
  <c r="AM179" i="44"/>
  <c r="AL179" i="44"/>
  <c r="AK179" i="44"/>
  <c r="AJ179" i="44"/>
  <c r="C179" i="44"/>
  <c r="AU178" i="44"/>
  <c r="AT178" i="44"/>
  <c r="AS178" i="44"/>
  <c r="AR178" i="44"/>
  <c r="AQ178" i="44"/>
  <c r="AP178" i="44"/>
  <c r="AO178" i="44"/>
  <c r="AN178" i="44"/>
  <c r="AM178" i="44"/>
  <c r="AL178" i="44"/>
  <c r="AK178" i="44"/>
  <c r="AJ178" i="44"/>
  <c r="C178" i="44"/>
  <c r="AU177" i="44"/>
  <c r="AT177" i="44"/>
  <c r="AS177" i="44"/>
  <c r="AR177" i="44"/>
  <c r="AQ177" i="44"/>
  <c r="AP177" i="44"/>
  <c r="AO177" i="44"/>
  <c r="AN177" i="44"/>
  <c r="AM177" i="44"/>
  <c r="AL177" i="44"/>
  <c r="AK177" i="44"/>
  <c r="AJ177" i="44"/>
  <c r="C177" i="44"/>
  <c r="AU176" i="44"/>
  <c r="AT176" i="44"/>
  <c r="AS176" i="44"/>
  <c r="AR176" i="44"/>
  <c r="AQ176" i="44"/>
  <c r="AP176" i="44"/>
  <c r="AO176" i="44"/>
  <c r="AN176" i="44"/>
  <c r="AM176" i="44"/>
  <c r="AL176" i="44"/>
  <c r="AK176" i="44"/>
  <c r="AJ176" i="44"/>
  <c r="C176" i="44"/>
  <c r="AU175" i="44"/>
  <c r="AT175" i="44"/>
  <c r="AS175" i="44"/>
  <c r="AR175" i="44"/>
  <c r="AQ175" i="44"/>
  <c r="AP175" i="44"/>
  <c r="AO175" i="44"/>
  <c r="AN175" i="44"/>
  <c r="AM175" i="44"/>
  <c r="AL175" i="44"/>
  <c r="AK175" i="44"/>
  <c r="AJ175" i="44"/>
  <c r="C175" i="44"/>
  <c r="AU174" i="44"/>
  <c r="AT174" i="44"/>
  <c r="AS174" i="44"/>
  <c r="AR174" i="44"/>
  <c r="AQ174" i="44"/>
  <c r="AP174" i="44"/>
  <c r="AO174" i="44"/>
  <c r="AN174" i="44"/>
  <c r="AM174" i="44"/>
  <c r="AL174" i="44"/>
  <c r="AK174" i="44"/>
  <c r="AJ174" i="44"/>
  <c r="C174" i="44"/>
  <c r="AU173" i="44"/>
  <c r="AT173" i="44"/>
  <c r="AS173" i="44"/>
  <c r="AR173" i="44"/>
  <c r="AQ173" i="44"/>
  <c r="AP173" i="44"/>
  <c r="AO173" i="44"/>
  <c r="AN173" i="44"/>
  <c r="AM173" i="44"/>
  <c r="AL173" i="44"/>
  <c r="AK173" i="44"/>
  <c r="AJ173" i="44"/>
  <c r="C173" i="44"/>
  <c r="AU172" i="44"/>
  <c r="AT172" i="44"/>
  <c r="AS172" i="44"/>
  <c r="AR172" i="44"/>
  <c r="AQ172" i="44"/>
  <c r="AP172" i="44"/>
  <c r="AO172" i="44"/>
  <c r="AN172" i="44"/>
  <c r="AM172" i="44"/>
  <c r="AL172" i="44"/>
  <c r="AK172" i="44"/>
  <c r="AJ172" i="44"/>
  <c r="C172" i="44"/>
  <c r="AU171" i="44"/>
  <c r="AT171" i="44"/>
  <c r="AS171" i="44"/>
  <c r="AR171" i="44"/>
  <c r="AQ171" i="44"/>
  <c r="AP171" i="44"/>
  <c r="AO171" i="44"/>
  <c r="AN171" i="44"/>
  <c r="AM171" i="44"/>
  <c r="AL171" i="44"/>
  <c r="AK171" i="44"/>
  <c r="AJ171" i="44"/>
  <c r="C171" i="44"/>
  <c r="AU170" i="44"/>
  <c r="AT170" i="44"/>
  <c r="AS170" i="44"/>
  <c r="AR170" i="44"/>
  <c r="AQ170" i="44"/>
  <c r="AP170" i="44"/>
  <c r="AO170" i="44"/>
  <c r="AN170" i="44"/>
  <c r="AM170" i="44"/>
  <c r="AL170" i="44"/>
  <c r="AK170" i="44"/>
  <c r="AJ170" i="44"/>
  <c r="C170" i="44"/>
  <c r="AU169" i="44"/>
  <c r="AT169" i="44"/>
  <c r="AS169" i="44"/>
  <c r="AR169" i="44"/>
  <c r="AQ169" i="44"/>
  <c r="AP169" i="44"/>
  <c r="AO169" i="44"/>
  <c r="AN169" i="44"/>
  <c r="AM169" i="44"/>
  <c r="AL169" i="44"/>
  <c r="AK169" i="44"/>
  <c r="AJ169" i="44"/>
  <c r="C169" i="44"/>
  <c r="AU168" i="44"/>
  <c r="AT168" i="44"/>
  <c r="AS168" i="44"/>
  <c r="AR168" i="44"/>
  <c r="AQ168" i="44"/>
  <c r="AP168" i="44"/>
  <c r="AO168" i="44"/>
  <c r="AN168" i="44"/>
  <c r="AM168" i="44"/>
  <c r="AL168" i="44"/>
  <c r="AK168" i="44"/>
  <c r="AJ168" i="44"/>
  <c r="C168" i="44"/>
  <c r="AU167" i="44"/>
  <c r="AT167" i="44"/>
  <c r="AS167" i="44"/>
  <c r="AR167" i="44"/>
  <c r="AQ167" i="44"/>
  <c r="AP167" i="44"/>
  <c r="AO167" i="44"/>
  <c r="AN167" i="44"/>
  <c r="AM167" i="44"/>
  <c r="AL167" i="44"/>
  <c r="AK167" i="44"/>
  <c r="AJ167" i="44"/>
  <c r="C167" i="44"/>
  <c r="AU166" i="44"/>
  <c r="AT166" i="44"/>
  <c r="AS166" i="44"/>
  <c r="AR166" i="44"/>
  <c r="AQ166" i="44"/>
  <c r="AP166" i="44"/>
  <c r="AO166" i="44"/>
  <c r="AN166" i="44"/>
  <c r="AM166" i="44"/>
  <c r="AL166" i="44"/>
  <c r="AK166" i="44"/>
  <c r="AJ166" i="44"/>
  <c r="C166" i="44"/>
  <c r="AU165" i="44"/>
  <c r="AT165" i="44"/>
  <c r="AS165" i="44"/>
  <c r="AR165" i="44"/>
  <c r="AQ165" i="44"/>
  <c r="AP165" i="44"/>
  <c r="AO165" i="44"/>
  <c r="AN165" i="44"/>
  <c r="AM165" i="44"/>
  <c r="AL165" i="44"/>
  <c r="AK165" i="44"/>
  <c r="AJ165" i="44"/>
  <c r="C165" i="44"/>
  <c r="AU164" i="44"/>
  <c r="AT164" i="44"/>
  <c r="AS164" i="44"/>
  <c r="AR164" i="44"/>
  <c r="AQ164" i="44"/>
  <c r="AP164" i="44"/>
  <c r="AO164" i="44"/>
  <c r="AN164" i="44"/>
  <c r="AM164" i="44"/>
  <c r="AL164" i="44"/>
  <c r="AK164" i="44"/>
  <c r="AJ164" i="44"/>
  <c r="C164" i="44"/>
  <c r="AU163" i="44"/>
  <c r="AT163" i="44"/>
  <c r="AS163" i="44"/>
  <c r="AR163" i="44"/>
  <c r="AQ163" i="44"/>
  <c r="AP163" i="44"/>
  <c r="AO163" i="44"/>
  <c r="AN163" i="44"/>
  <c r="AM163" i="44"/>
  <c r="AL163" i="44"/>
  <c r="AK163" i="44"/>
  <c r="AJ163" i="44"/>
  <c r="C163" i="44"/>
  <c r="AU162" i="44"/>
  <c r="AT162" i="44"/>
  <c r="AS162" i="44"/>
  <c r="AR162" i="44"/>
  <c r="AQ162" i="44"/>
  <c r="AP162" i="44"/>
  <c r="AO162" i="44"/>
  <c r="AN162" i="44"/>
  <c r="AM162" i="44"/>
  <c r="AL162" i="44"/>
  <c r="AK162" i="44"/>
  <c r="AJ162" i="44"/>
  <c r="C162" i="44"/>
  <c r="AU161" i="44"/>
  <c r="AT161" i="44"/>
  <c r="AS161" i="44"/>
  <c r="AR161" i="44"/>
  <c r="AQ161" i="44"/>
  <c r="AP161" i="44"/>
  <c r="AO161" i="44"/>
  <c r="AN161" i="44"/>
  <c r="AM161" i="44"/>
  <c r="AL161" i="44"/>
  <c r="AK161" i="44"/>
  <c r="AJ161" i="44"/>
  <c r="C161" i="44"/>
  <c r="AU160" i="44"/>
  <c r="AT160" i="44"/>
  <c r="AS160" i="44"/>
  <c r="AR160" i="44"/>
  <c r="AQ160" i="44"/>
  <c r="AP160" i="44"/>
  <c r="AO160" i="44"/>
  <c r="AN160" i="44"/>
  <c r="AM160" i="44"/>
  <c r="AL160" i="44"/>
  <c r="AK160" i="44"/>
  <c r="AJ160" i="44"/>
  <c r="C160" i="44"/>
  <c r="AU159" i="44"/>
  <c r="AT159" i="44"/>
  <c r="AS159" i="44"/>
  <c r="AR159" i="44"/>
  <c r="AQ159" i="44"/>
  <c r="AP159" i="44"/>
  <c r="AO159" i="44"/>
  <c r="AN159" i="44"/>
  <c r="AM159" i="44"/>
  <c r="AL159" i="44"/>
  <c r="AK159" i="44"/>
  <c r="AJ159" i="44"/>
  <c r="C159" i="44"/>
  <c r="AU158" i="44"/>
  <c r="AT158" i="44"/>
  <c r="AS158" i="44"/>
  <c r="AR158" i="44"/>
  <c r="AQ158" i="44"/>
  <c r="AP158" i="44"/>
  <c r="AO158" i="44"/>
  <c r="AN158" i="44"/>
  <c r="AM158" i="44"/>
  <c r="AL158" i="44"/>
  <c r="AK158" i="44"/>
  <c r="AJ158" i="44"/>
  <c r="C158" i="44"/>
  <c r="AU157" i="44"/>
  <c r="AT157" i="44"/>
  <c r="AS157" i="44"/>
  <c r="AR157" i="44"/>
  <c r="AQ157" i="44"/>
  <c r="AP157" i="44"/>
  <c r="AO157" i="44"/>
  <c r="AN157" i="44"/>
  <c r="AM157" i="44"/>
  <c r="AL157" i="44"/>
  <c r="AK157" i="44"/>
  <c r="AJ157" i="44"/>
  <c r="C157" i="44"/>
  <c r="AU156" i="44"/>
  <c r="AU130" i="44" s="1"/>
  <c r="AT156" i="44"/>
  <c r="AT130" i="44" s="1"/>
  <c r="AS156" i="44"/>
  <c r="AS130" i="44" s="1"/>
  <c r="AR156" i="44"/>
  <c r="AR130" i="44" s="1"/>
  <c r="AQ156" i="44"/>
  <c r="AQ130" i="44" s="1"/>
  <c r="AP156" i="44"/>
  <c r="AP130" i="44" s="1"/>
  <c r="AO156" i="44"/>
  <c r="AO130" i="44" s="1"/>
  <c r="AN156" i="44"/>
  <c r="AN130" i="44" s="1"/>
  <c r="AM156" i="44"/>
  <c r="AM130" i="44" s="1"/>
  <c r="AL156" i="44"/>
  <c r="AL130" i="44" s="1"/>
  <c r="AK156" i="44"/>
  <c r="AK130" i="44" s="1"/>
  <c r="AJ156" i="44"/>
  <c r="AJ130" i="44" s="1"/>
  <c r="C156" i="44"/>
  <c r="AJ155" i="44"/>
  <c r="C155" i="44"/>
  <c r="AU154" i="44"/>
  <c r="AT154" i="44"/>
  <c r="AS154" i="44"/>
  <c r="AR154" i="44"/>
  <c r="AQ154" i="44"/>
  <c r="AP154" i="44"/>
  <c r="AO154" i="44"/>
  <c r="AN154" i="44"/>
  <c r="AM154" i="44"/>
  <c r="AL154" i="44"/>
  <c r="AK154" i="44"/>
  <c r="AJ154" i="44"/>
  <c r="C154" i="44"/>
  <c r="AU153" i="44"/>
  <c r="AT153" i="44"/>
  <c r="AS153" i="44"/>
  <c r="AR153" i="44"/>
  <c r="AQ153" i="44"/>
  <c r="AP153" i="44"/>
  <c r="AO153" i="44"/>
  <c r="AN153" i="44"/>
  <c r="AM153" i="44"/>
  <c r="AL153" i="44"/>
  <c r="AK153" i="44"/>
  <c r="AJ153" i="44"/>
  <c r="C153" i="44"/>
  <c r="AU152" i="44"/>
  <c r="AT152" i="44"/>
  <c r="AS152" i="44"/>
  <c r="AR152" i="44"/>
  <c r="AQ152" i="44"/>
  <c r="AP152" i="44"/>
  <c r="AO152" i="44"/>
  <c r="AN152" i="44"/>
  <c r="AM152" i="44"/>
  <c r="AL152" i="44"/>
  <c r="AK152" i="44"/>
  <c r="AJ152" i="44"/>
  <c r="C152" i="44"/>
  <c r="AU151" i="44"/>
  <c r="AT151" i="44"/>
  <c r="AS151" i="44"/>
  <c r="AR151" i="44"/>
  <c r="AQ151" i="44"/>
  <c r="AP151" i="44"/>
  <c r="AO151" i="44"/>
  <c r="AN151" i="44"/>
  <c r="AM151" i="44"/>
  <c r="AL151" i="44"/>
  <c r="AK151" i="44"/>
  <c r="AJ151" i="44"/>
  <c r="C151" i="44"/>
  <c r="AU150" i="44"/>
  <c r="AT150" i="44"/>
  <c r="AS150" i="44"/>
  <c r="AR150" i="44"/>
  <c r="AQ150" i="44"/>
  <c r="AP150" i="44"/>
  <c r="AO150" i="44"/>
  <c r="AN150" i="44"/>
  <c r="AM150" i="44"/>
  <c r="AL150" i="44"/>
  <c r="AK150" i="44"/>
  <c r="AJ150" i="44"/>
  <c r="C150" i="44"/>
  <c r="AU149" i="44"/>
  <c r="AT149" i="44"/>
  <c r="AS149" i="44"/>
  <c r="AR149" i="44"/>
  <c r="AQ149" i="44"/>
  <c r="AP149" i="44"/>
  <c r="AO149" i="44"/>
  <c r="AN149" i="44"/>
  <c r="AM149" i="44"/>
  <c r="AL149" i="44"/>
  <c r="AK149" i="44"/>
  <c r="AJ149" i="44"/>
  <c r="C149" i="44"/>
  <c r="AU148" i="44"/>
  <c r="AT148" i="44"/>
  <c r="AS148" i="44"/>
  <c r="AR148" i="44"/>
  <c r="AQ148" i="44"/>
  <c r="AP148" i="44"/>
  <c r="AO148" i="44"/>
  <c r="AN148" i="44"/>
  <c r="AM148" i="44"/>
  <c r="AL148" i="44"/>
  <c r="AK148" i="44"/>
  <c r="AJ148" i="44"/>
  <c r="C148" i="44"/>
  <c r="AU147" i="44"/>
  <c r="AT147" i="44"/>
  <c r="AS147" i="44"/>
  <c r="AR147" i="44"/>
  <c r="AQ147" i="44"/>
  <c r="AP147" i="44"/>
  <c r="AO147" i="44"/>
  <c r="AN147" i="44"/>
  <c r="AM147" i="44"/>
  <c r="AL147" i="44"/>
  <c r="AK147" i="44"/>
  <c r="AJ147" i="44"/>
  <c r="C147" i="44"/>
  <c r="AU146" i="44"/>
  <c r="AT146" i="44"/>
  <c r="AS146" i="44"/>
  <c r="AR146" i="44"/>
  <c r="AQ146" i="44"/>
  <c r="AP146" i="44"/>
  <c r="AO146" i="44"/>
  <c r="AN146" i="44"/>
  <c r="AM146" i="44"/>
  <c r="AL146" i="44"/>
  <c r="AK146" i="44"/>
  <c r="AJ146" i="44"/>
  <c r="C146" i="44"/>
  <c r="AU145" i="44"/>
  <c r="AT145" i="44"/>
  <c r="AS145" i="44"/>
  <c r="AR145" i="44"/>
  <c r="AQ145" i="44"/>
  <c r="AP145" i="44"/>
  <c r="AO145" i="44"/>
  <c r="AN145" i="44"/>
  <c r="AM145" i="44"/>
  <c r="AL145" i="44"/>
  <c r="AK145" i="44"/>
  <c r="AJ145" i="44"/>
  <c r="C145" i="44"/>
  <c r="AU144" i="44"/>
  <c r="AT144" i="44"/>
  <c r="AS144" i="44"/>
  <c r="AR144" i="44"/>
  <c r="AQ144" i="44"/>
  <c r="AP144" i="44"/>
  <c r="AO144" i="44"/>
  <c r="AN144" i="44"/>
  <c r="AM144" i="44"/>
  <c r="AL144" i="44"/>
  <c r="AK144" i="44"/>
  <c r="AJ144" i="44"/>
  <c r="C144" i="44"/>
  <c r="AU143" i="44"/>
  <c r="AT143" i="44"/>
  <c r="AS143" i="44"/>
  <c r="AR143" i="44"/>
  <c r="AQ143" i="44"/>
  <c r="AP143" i="44"/>
  <c r="AO143" i="44"/>
  <c r="AN143" i="44"/>
  <c r="AM143" i="44"/>
  <c r="AL143" i="44"/>
  <c r="AK143" i="44"/>
  <c r="AJ143" i="44"/>
  <c r="C143" i="44"/>
  <c r="AU142" i="44"/>
  <c r="AT142" i="44"/>
  <c r="AS142" i="44"/>
  <c r="AR142" i="44"/>
  <c r="AQ142" i="44"/>
  <c r="AP142" i="44"/>
  <c r="AO142" i="44"/>
  <c r="AN142" i="44"/>
  <c r="AM142" i="44"/>
  <c r="AL142" i="44"/>
  <c r="AK142" i="44"/>
  <c r="AJ142" i="44"/>
  <c r="C142" i="44"/>
  <c r="AU141" i="44"/>
  <c r="AT141" i="44"/>
  <c r="AS141" i="44"/>
  <c r="AR141" i="44"/>
  <c r="AQ141" i="44"/>
  <c r="AP141" i="44"/>
  <c r="AO141" i="44"/>
  <c r="AN141" i="44"/>
  <c r="AM141" i="44"/>
  <c r="AL141" i="44"/>
  <c r="AK141" i="44"/>
  <c r="AJ141" i="44"/>
  <c r="C141" i="44"/>
  <c r="AU140" i="44"/>
  <c r="AT140" i="44"/>
  <c r="AS140" i="44"/>
  <c r="AR140" i="44"/>
  <c r="AQ140" i="44"/>
  <c r="AP140" i="44"/>
  <c r="AO140" i="44"/>
  <c r="AN140" i="44"/>
  <c r="AM140" i="44"/>
  <c r="AL140" i="44"/>
  <c r="AK140" i="44"/>
  <c r="AJ140" i="44"/>
  <c r="C140" i="44"/>
  <c r="AU139" i="44"/>
  <c r="AT139" i="44"/>
  <c r="AS139" i="44"/>
  <c r="AR139" i="44"/>
  <c r="AQ139" i="44"/>
  <c r="AP139" i="44"/>
  <c r="AO139" i="44"/>
  <c r="AN139" i="44"/>
  <c r="AM139" i="44"/>
  <c r="AL139" i="44"/>
  <c r="AK139" i="44"/>
  <c r="AJ139" i="44"/>
  <c r="C139" i="44"/>
  <c r="AU138" i="44"/>
  <c r="AT138" i="44"/>
  <c r="AS138" i="44"/>
  <c r="AR138" i="44"/>
  <c r="AQ138" i="44"/>
  <c r="AP138" i="44"/>
  <c r="AO138" i="44"/>
  <c r="AN138" i="44"/>
  <c r="AM138" i="44"/>
  <c r="AL138" i="44"/>
  <c r="AK138" i="44"/>
  <c r="AJ138" i="44"/>
  <c r="C138" i="44"/>
  <c r="AU137" i="44"/>
  <c r="AT137" i="44"/>
  <c r="AS137" i="44"/>
  <c r="AR137" i="44"/>
  <c r="AQ137" i="44"/>
  <c r="AP137" i="44"/>
  <c r="AO137" i="44"/>
  <c r="AN137" i="44"/>
  <c r="AM137" i="44"/>
  <c r="AL137" i="44"/>
  <c r="AK137" i="44"/>
  <c r="AJ137" i="44"/>
  <c r="C137" i="44"/>
  <c r="AU136" i="44"/>
  <c r="AT136" i="44"/>
  <c r="AS136" i="44"/>
  <c r="AR136" i="44"/>
  <c r="AQ136" i="44"/>
  <c r="AP136" i="44"/>
  <c r="AO136" i="44"/>
  <c r="AN136" i="44"/>
  <c r="AM136" i="44"/>
  <c r="AL136" i="44"/>
  <c r="AK136" i="44"/>
  <c r="AJ136" i="44"/>
  <c r="C136" i="44"/>
  <c r="AU135" i="44"/>
  <c r="AT135" i="44"/>
  <c r="AS135" i="44"/>
  <c r="AR135" i="44"/>
  <c r="AQ135" i="44"/>
  <c r="AP135" i="44"/>
  <c r="AO135" i="44"/>
  <c r="AN135" i="44"/>
  <c r="AM135" i="44"/>
  <c r="AL135" i="44"/>
  <c r="AK135" i="44"/>
  <c r="AJ135" i="44"/>
  <c r="C135" i="44"/>
  <c r="AU134" i="44"/>
  <c r="AT134" i="44"/>
  <c r="AS134" i="44"/>
  <c r="AR134" i="44"/>
  <c r="AQ134" i="44"/>
  <c r="AP134" i="44"/>
  <c r="AO134" i="44"/>
  <c r="AN134" i="44"/>
  <c r="AM134" i="44"/>
  <c r="AL134" i="44"/>
  <c r="AK134" i="44"/>
  <c r="AJ134" i="44"/>
  <c r="C134" i="44"/>
  <c r="AU133" i="44"/>
  <c r="AT133" i="44"/>
  <c r="AS133" i="44"/>
  <c r="AR133" i="44"/>
  <c r="AQ133" i="44"/>
  <c r="AP133" i="44"/>
  <c r="AO133" i="44"/>
  <c r="AN133" i="44"/>
  <c r="AM133" i="44"/>
  <c r="AL133" i="44"/>
  <c r="AK133" i="44"/>
  <c r="AJ133" i="44"/>
  <c r="C133" i="44"/>
  <c r="AU132" i="44"/>
  <c r="AT132" i="44"/>
  <c r="AS132" i="44"/>
  <c r="AR132" i="44"/>
  <c r="AQ132" i="44"/>
  <c r="AP132" i="44"/>
  <c r="AO132" i="44"/>
  <c r="AN132" i="44"/>
  <c r="AM132" i="44"/>
  <c r="AL132" i="44"/>
  <c r="AK132" i="44"/>
  <c r="AJ132" i="44"/>
  <c r="C132" i="44"/>
  <c r="AU131" i="44"/>
  <c r="AT131" i="44"/>
  <c r="AS131" i="44"/>
  <c r="AR131" i="44"/>
  <c r="AQ131" i="44"/>
  <c r="AP131" i="44"/>
  <c r="AO131" i="44"/>
  <c r="AN131" i="44"/>
  <c r="AM131" i="44"/>
  <c r="AL131" i="44"/>
  <c r="AK131" i="44"/>
  <c r="AJ131" i="44"/>
  <c r="C131" i="44"/>
  <c r="C130" i="44"/>
  <c r="AJ129" i="44"/>
  <c r="C129" i="44"/>
  <c r="AK128" i="44"/>
  <c r="AJ128" i="44"/>
  <c r="C128" i="44"/>
  <c r="AK127" i="44"/>
  <c r="AJ127" i="44"/>
  <c r="C127" i="44"/>
  <c r="AK126" i="44"/>
  <c r="AJ126" i="44"/>
  <c r="C126" i="44"/>
  <c r="AK125" i="44"/>
  <c r="AJ125" i="44"/>
  <c r="C125" i="44"/>
  <c r="AK124" i="44"/>
  <c r="AJ124" i="44"/>
  <c r="C124" i="44"/>
  <c r="AK123" i="44"/>
  <c r="AJ123" i="44"/>
  <c r="C123" i="44"/>
  <c r="AK122" i="44"/>
  <c r="AJ122" i="44"/>
  <c r="C122" i="44"/>
  <c r="AK121" i="44"/>
  <c r="AJ121" i="44"/>
  <c r="C121" i="44"/>
  <c r="AK120" i="44"/>
  <c r="AJ120" i="44"/>
  <c r="C120" i="44"/>
  <c r="AK119" i="44"/>
  <c r="AJ119" i="44"/>
  <c r="C119" i="44"/>
  <c r="AK118" i="44"/>
  <c r="AJ118" i="44"/>
  <c r="C118" i="44"/>
  <c r="AK117" i="44"/>
  <c r="AJ117" i="44"/>
  <c r="C117" i="44"/>
  <c r="AK116" i="44"/>
  <c r="AJ116" i="44"/>
  <c r="C116" i="44"/>
  <c r="AK115" i="44"/>
  <c r="AJ115" i="44"/>
  <c r="C115" i="44"/>
  <c r="AK114" i="44"/>
  <c r="AJ114" i="44"/>
  <c r="C114" i="44"/>
  <c r="AK113" i="44"/>
  <c r="AJ113" i="44"/>
  <c r="C113" i="44"/>
  <c r="AK112" i="44"/>
  <c r="AJ112" i="44"/>
  <c r="C112" i="44"/>
  <c r="AK111" i="44"/>
  <c r="AJ111" i="44"/>
  <c r="C111" i="44"/>
  <c r="C110" i="44"/>
  <c r="C109" i="44"/>
  <c r="C108" i="44"/>
  <c r="C107" i="44"/>
  <c r="AJ106" i="44"/>
  <c r="C106" i="44"/>
  <c r="C105" i="44"/>
  <c r="AK104" i="44"/>
  <c r="AJ104" i="44"/>
  <c r="C104" i="44"/>
  <c r="AK103" i="44"/>
  <c r="AJ103" i="44"/>
  <c r="C103" i="44"/>
  <c r="C102" i="44"/>
  <c r="C101" i="44"/>
  <c r="AK100" i="44"/>
  <c r="AJ100" i="44"/>
  <c r="C100" i="44"/>
  <c r="C99" i="44"/>
  <c r="AK98" i="44"/>
  <c r="AJ98" i="44"/>
  <c r="C98" i="44"/>
  <c r="AK97" i="44"/>
  <c r="AJ97" i="44"/>
  <c r="C97" i="44"/>
  <c r="AK96" i="44"/>
  <c r="AJ96" i="44"/>
  <c r="C96" i="44"/>
  <c r="AK95" i="44"/>
  <c r="AJ95" i="44"/>
  <c r="C95" i="44"/>
  <c r="AK94" i="44"/>
  <c r="AJ94" i="44"/>
  <c r="C94" i="44"/>
  <c r="AK93" i="44"/>
  <c r="AJ93" i="44"/>
  <c r="C93" i="44"/>
  <c r="AK92" i="44"/>
  <c r="AJ92" i="44"/>
  <c r="C92" i="44"/>
  <c r="AK91" i="44"/>
  <c r="AJ91" i="44"/>
  <c r="C91" i="44"/>
  <c r="AK90" i="44"/>
  <c r="AJ90" i="44"/>
  <c r="C90" i="44"/>
  <c r="C89" i="44"/>
  <c r="AK88" i="44"/>
  <c r="AJ88" i="44"/>
  <c r="C88" i="44"/>
  <c r="AK87" i="44"/>
  <c r="AJ87" i="44"/>
  <c r="C87" i="44"/>
  <c r="AK86" i="44"/>
  <c r="AJ86" i="44"/>
  <c r="C86" i="44"/>
  <c r="AK85" i="44"/>
  <c r="AJ85" i="44"/>
  <c r="C85" i="44"/>
  <c r="AK84" i="44"/>
  <c r="AJ84" i="44"/>
  <c r="C84" i="44"/>
  <c r="AK83" i="44"/>
  <c r="AJ83" i="44"/>
  <c r="C83" i="44"/>
  <c r="AK82" i="44"/>
  <c r="AJ82" i="44"/>
  <c r="C82" i="44"/>
  <c r="AK81" i="44"/>
  <c r="AJ81" i="44"/>
  <c r="C81" i="44"/>
  <c r="AK80" i="44"/>
  <c r="AJ80" i="44"/>
  <c r="C80" i="44"/>
  <c r="AK79" i="44"/>
  <c r="AJ79" i="44"/>
  <c r="C79" i="44"/>
  <c r="AK78" i="44"/>
  <c r="AJ78" i="44"/>
  <c r="C78" i="44"/>
  <c r="AK77" i="44"/>
  <c r="AJ77" i="44"/>
  <c r="C77" i="44"/>
  <c r="AK76" i="44"/>
  <c r="AJ76" i="44"/>
  <c r="C76" i="44"/>
  <c r="AK75" i="44"/>
  <c r="AJ75" i="44"/>
  <c r="C75" i="44"/>
  <c r="AK74" i="44"/>
  <c r="AJ74" i="44"/>
  <c r="C74" i="44"/>
  <c r="AK73" i="44"/>
  <c r="C73" i="44"/>
  <c r="AS72" i="44"/>
  <c r="AR72" i="44"/>
  <c r="AQ72" i="44"/>
  <c r="AP72" i="44"/>
  <c r="AO72" i="44"/>
  <c r="AN72" i="44"/>
  <c r="AM72" i="44"/>
  <c r="AL72" i="44"/>
  <c r="AK72" i="44"/>
  <c r="AJ72" i="44"/>
  <c r="C72" i="44"/>
  <c r="AR71" i="44"/>
  <c r="AQ71" i="44"/>
  <c r="AP71" i="44"/>
  <c r="AO71" i="44"/>
  <c r="AN71" i="44"/>
  <c r="AM71" i="44"/>
  <c r="AL71" i="44"/>
  <c r="AK71" i="44"/>
  <c r="AJ71" i="44"/>
  <c r="C71" i="44"/>
  <c r="AJ70" i="44"/>
  <c r="C70" i="44"/>
  <c r="AJ69" i="44"/>
  <c r="C69" i="44"/>
  <c r="AQ67" i="44"/>
  <c r="AP67" i="44"/>
  <c r="AO67" i="44"/>
  <c r="AN67" i="44"/>
  <c r="AM67" i="44"/>
  <c r="C67" i="44"/>
  <c r="AQ66" i="44"/>
  <c r="AP66" i="44"/>
  <c r="AO66" i="44"/>
  <c r="AN66" i="44"/>
  <c r="AM66" i="44"/>
  <c r="C66" i="44"/>
  <c r="AQ65" i="44"/>
  <c r="AP65" i="44"/>
  <c r="AO65" i="44"/>
  <c r="AN65" i="44"/>
  <c r="AM65" i="44"/>
  <c r="C65" i="44"/>
  <c r="AQ64" i="44"/>
  <c r="AP64" i="44"/>
  <c r="AO64" i="44"/>
  <c r="AN64" i="44"/>
  <c r="AM64" i="44"/>
  <c r="C64" i="44"/>
  <c r="AQ63" i="44"/>
  <c r="AP63" i="44"/>
  <c r="AO63" i="44"/>
  <c r="AN63" i="44"/>
  <c r="AM63" i="44"/>
  <c r="C63" i="44"/>
  <c r="AQ62" i="44"/>
  <c r="AP62" i="44"/>
  <c r="AO62" i="44"/>
  <c r="AN62" i="44"/>
  <c r="AM62" i="44"/>
  <c r="C62" i="44"/>
  <c r="AQ61" i="44"/>
  <c r="AP61" i="44"/>
  <c r="AO61" i="44"/>
  <c r="AN61" i="44"/>
  <c r="AM61" i="44"/>
  <c r="C61" i="44"/>
  <c r="AQ60" i="44"/>
  <c r="AP60" i="44"/>
  <c r="AO60" i="44"/>
  <c r="AN60" i="44"/>
  <c r="AM60" i="44"/>
  <c r="C60" i="44"/>
  <c r="AQ59" i="44"/>
  <c r="AP59" i="44"/>
  <c r="AO59" i="44"/>
  <c r="AN59" i="44"/>
  <c r="AM59" i="44"/>
  <c r="C59" i="44"/>
  <c r="AQ58" i="44"/>
  <c r="AP58" i="44"/>
  <c r="AO58" i="44"/>
  <c r="AN58" i="44"/>
  <c r="AM58" i="44"/>
  <c r="C58" i="44"/>
  <c r="AQ57" i="44"/>
  <c r="AP57" i="44"/>
  <c r="AO57" i="44"/>
  <c r="AN57" i="44"/>
  <c r="AM57" i="44"/>
  <c r="AJ57" i="44"/>
  <c r="C57" i="44"/>
  <c r="AQ56" i="44"/>
  <c r="AP56" i="44"/>
  <c r="AO56" i="44"/>
  <c r="AN56" i="44"/>
  <c r="AM56" i="44"/>
  <c r="AJ56" i="44"/>
  <c r="C56" i="44"/>
  <c r="AQ55" i="44"/>
  <c r="AP55" i="44"/>
  <c r="AO55" i="44"/>
  <c r="AN55" i="44"/>
  <c r="AM55" i="44"/>
  <c r="C55" i="44"/>
  <c r="AQ54" i="44"/>
  <c r="AP54" i="44"/>
  <c r="AO54" i="44"/>
  <c r="AN54" i="44"/>
  <c r="AM54" i="44"/>
  <c r="C54" i="44"/>
  <c r="AQ53" i="44"/>
  <c r="AP53" i="44"/>
  <c r="AO53" i="44"/>
  <c r="AN53" i="44"/>
  <c r="AM53" i="44"/>
  <c r="C53" i="44"/>
  <c r="AQ52" i="44"/>
  <c r="AP52" i="44"/>
  <c r="AO52" i="44"/>
  <c r="AN52" i="44"/>
  <c r="AM52" i="44"/>
  <c r="C52" i="44"/>
  <c r="AQ51" i="44"/>
  <c r="AP51" i="44"/>
  <c r="AO51" i="44"/>
  <c r="AN51" i="44"/>
  <c r="AM51" i="44"/>
  <c r="C51" i="44"/>
  <c r="AQ50" i="44"/>
  <c r="AP50" i="44"/>
  <c r="AO50" i="44"/>
  <c r="AN50" i="44"/>
  <c r="AM50" i="44"/>
  <c r="C50" i="44"/>
  <c r="AQ49" i="44"/>
  <c r="AP49" i="44"/>
  <c r="AO49" i="44"/>
  <c r="AN49" i="44"/>
  <c r="AM49" i="44"/>
  <c r="C49" i="44"/>
  <c r="AQ48" i="44"/>
  <c r="AP48" i="44"/>
  <c r="AO48" i="44"/>
  <c r="AN48" i="44"/>
  <c r="AM48" i="44"/>
  <c r="C48" i="44"/>
  <c r="AQ47" i="44"/>
  <c r="AP47" i="44"/>
  <c r="AO47" i="44"/>
  <c r="AN47" i="44"/>
  <c r="AM47" i="44"/>
  <c r="C47" i="44"/>
  <c r="AQ46" i="44"/>
  <c r="AP46" i="44"/>
  <c r="AO46" i="44"/>
  <c r="AN46" i="44"/>
  <c r="AM46" i="44"/>
  <c r="C46" i="44"/>
  <c r="AQ45" i="44"/>
  <c r="AP45" i="44"/>
  <c r="AO45" i="44"/>
  <c r="AN45" i="44"/>
  <c r="AM45" i="44"/>
  <c r="C45" i="44"/>
  <c r="AQ44" i="44"/>
  <c r="AP44" i="44"/>
  <c r="AO44" i="44"/>
  <c r="AN44" i="44"/>
  <c r="AM44" i="44"/>
  <c r="AJ44" i="44"/>
  <c r="C44" i="44"/>
  <c r="AO43" i="44"/>
  <c r="AN43" i="44"/>
  <c r="AM43" i="44"/>
  <c r="C43" i="44"/>
  <c r="AQ42" i="44"/>
  <c r="AP42" i="44"/>
  <c r="AO42" i="44"/>
  <c r="AN42" i="44"/>
  <c r="AM42" i="44"/>
  <c r="AJ42" i="44"/>
  <c r="C42" i="44"/>
  <c r="C41" i="44"/>
  <c r="AK40" i="44"/>
  <c r="AJ40" i="44"/>
  <c r="C40" i="44"/>
  <c r="AK39" i="44"/>
  <c r="AJ39" i="44"/>
  <c r="C39" i="44"/>
  <c r="AK38" i="44"/>
  <c r="AJ38" i="44"/>
  <c r="C38" i="44"/>
  <c r="AK37" i="44"/>
  <c r="AJ37" i="44"/>
  <c r="C37" i="44"/>
  <c r="AK36" i="44"/>
  <c r="C36" i="44"/>
  <c r="AK35" i="44"/>
  <c r="AJ35" i="44"/>
  <c r="C35" i="44"/>
  <c r="AK34" i="44"/>
  <c r="AJ34" i="44"/>
  <c r="C34" i="44"/>
  <c r="AK33" i="44"/>
  <c r="AJ33" i="44"/>
  <c r="C33" i="44"/>
  <c r="AK32" i="44"/>
  <c r="AJ32" i="44"/>
  <c r="C32" i="44"/>
  <c r="AK31" i="44"/>
  <c r="AJ31" i="44"/>
  <c r="C31" i="44"/>
  <c r="AK30" i="44"/>
  <c r="C30" i="44"/>
  <c r="AK29" i="44"/>
  <c r="AJ29" i="44"/>
  <c r="C29" i="44"/>
  <c r="AK28" i="44"/>
  <c r="AJ28" i="44"/>
  <c r="C28" i="44"/>
  <c r="AK27" i="44"/>
  <c r="AJ27" i="44"/>
  <c r="C27" i="44"/>
  <c r="AJ26" i="44"/>
  <c r="C26" i="44"/>
  <c r="AJ25" i="44"/>
  <c r="C25" i="44"/>
  <c r="AK24" i="44"/>
  <c r="AJ24" i="44"/>
  <c r="C24" i="44"/>
  <c r="AK23" i="44"/>
  <c r="AJ23" i="44"/>
  <c r="C23" i="44"/>
  <c r="AK22" i="44"/>
  <c r="C22" i="44"/>
  <c r="C21" i="44"/>
  <c r="C20" i="44"/>
  <c r="C19" i="44"/>
  <c r="C18" i="44"/>
  <c r="AK18" i="44"/>
  <c r="AJ18" i="44"/>
  <c r="C17" i="44"/>
  <c r="AK17" i="44"/>
  <c r="AJ17" i="44"/>
  <c r="C16" i="44"/>
  <c r="AK16" i="44"/>
  <c r="AJ16" i="44"/>
  <c r="C15" i="44"/>
  <c r="AK15" i="44"/>
  <c r="AJ15" i="44"/>
  <c r="C14" i="44"/>
  <c r="AK14" i="44"/>
  <c r="AJ14" i="44"/>
  <c r="C13" i="44"/>
  <c r="AK13" i="44"/>
  <c r="AJ13" i="44"/>
  <c r="C12" i="44"/>
  <c r="AK12" i="44"/>
  <c r="AJ12" i="44"/>
  <c r="C11" i="44"/>
  <c r="AK11" i="44"/>
  <c r="C10" i="44"/>
  <c r="AK10" i="44"/>
  <c r="AJ10" i="44"/>
  <c r="C9" i="44"/>
  <c r="AK9" i="44"/>
  <c r="AJ9" i="44"/>
  <c r="C8" i="44"/>
  <c r="AK7" i="44"/>
  <c r="AJ7" i="44"/>
  <c r="C7" i="44"/>
  <c r="AK6" i="44"/>
  <c r="AJ6" i="44"/>
  <c r="C6" i="44"/>
  <c r="AK5" i="44"/>
  <c r="C5" i="44"/>
  <c r="AK4" i="44"/>
  <c r="C4" i="44"/>
  <c r="AJ3" i="44"/>
  <c r="D3" i="44"/>
  <c r="C3" i="44" s="1"/>
  <c r="AM2" i="44"/>
  <c r="AL2" i="44"/>
  <c r="S9" i="20"/>
  <c r="S10" i="20" s="1"/>
  <c r="S11" i="20" s="1"/>
  <c r="S12" i="20" s="1"/>
  <c r="S13" i="20" s="1"/>
  <c r="S14" i="20" s="1"/>
  <c r="S15" i="20" s="1"/>
  <c r="S16" i="20" s="1"/>
  <c r="S17" i="20" s="1"/>
  <c r="S18" i="20" s="1"/>
  <c r="S19" i="20" s="1"/>
  <c r="S20" i="20" s="1"/>
  <c r="S21" i="20" s="1"/>
  <c r="S22" i="20" s="1"/>
  <c r="S23" i="20" s="1"/>
  <c r="S24" i="20" s="1"/>
  <c r="S25" i="20" s="1"/>
  <c r="S26" i="20" s="1"/>
  <c r="S27" i="20" s="1"/>
  <c r="S28" i="20" s="1"/>
  <c r="S29" i="20" s="1"/>
  <c r="S30" i="20" s="1"/>
  <c r="S31" i="20" s="1"/>
  <c r="C2" i="20"/>
  <c r="C1" i="20"/>
  <c r="BK17" i="30"/>
  <c r="D2" i="30"/>
  <c r="D1" i="30"/>
  <c r="M26" i="15"/>
  <c r="M21" i="15"/>
  <c r="L21" i="15"/>
  <c r="M20" i="15"/>
  <c r="L20" i="15"/>
  <c r="M19" i="15"/>
  <c r="L19" i="15"/>
  <c r="M18" i="15"/>
  <c r="L18" i="15"/>
  <c r="M12" i="15"/>
  <c r="L12" i="15"/>
  <c r="M9" i="15"/>
  <c r="L9" i="15"/>
  <c r="M8" i="15"/>
  <c r="L8" i="15"/>
  <c r="M7" i="15"/>
  <c r="L7" i="15"/>
  <c r="M6" i="15"/>
  <c r="L6" i="15"/>
  <c r="M5" i="15"/>
  <c r="L5" i="15"/>
  <c r="M4" i="15"/>
  <c r="L4" i="15"/>
  <c r="F2" i="15"/>
  <c r="C2" i="15"/>
  <c r="C1" i="15"/>
  <c r="C31" i="28"/>
  <c r="D19" i="28"/>
  <c r="BE18" i="28"/>
  <c r="BE19" i="28" s="1"/>
  <c r="BH15" i="28"/>
  <c r="BH14" i="28"/>
  <c r="BH13" i="28"/>
  <c r="BH12" i="28"/>
  <c r="BH11" i="28"/>
  <c r="BH10" i="28"/>
  <c r="BH9" i="28"/>
  <c r="BH8" i="28"/>
  <c r="D8" i="28"/>
  <c r="BH7" i="28"/>
  <c r="G7" i="28"/>
  <c r="G8" i="28" s="1"/>
  <c r="G9" i="28" s="1"/>
  <c r="G10" i="28" s="1"/>
  <c r="G11" i="28" s="1"/>
  <c r="G12" i="28" s="1"/>
  <c r="G13" i="28" s="1"/>
  <c r="G14" i="28" s="1"/>
  <c r="G15" i="28" s="1"/>
  <c r="G16" i="28" s="1"/>
  <c r="G17" i="28" s="1"/>
  <c r="G18" i="28" s="1"/>
  <c r="G19" i="28" s="1"/>
  <c r="G20" i="28" s="1"/>
  <c r="G21" i="28" s="1"/>
  <c r="G22" i="28" s="1"/>
  <c r="G23" i="28" s="1"/>
  <c r="G24" i="28" s="1"/>
  <c r="G25" i="28" s="1"/>
  <c r="G26" i="28" s="1"/>
  <c r="G27" i="28" s="1"/>
  <c r="G28" i="28" s="1"/>
  <c r="BH6" i="28"/>
  <c r="G6" i="28"/>
  <c r="BH5" i="28"/>
  <c r="AH61" i="4"/>
  <c r="AH60" i="4"/>
  <c r="AH59" i="4"/>
  <c r="AH58" i="4"/>
  <c r="AH57" i="4"/>
  <c r="AH56" i="4"/>
  <c r="AH55" i="4"/>
  <c r="AH54" i="4"/>
  <c r="AH53" i="4"/>
  <c r="AH52" i="4"/>
  <c r="AH51" i="4"/>
  <c r="AH50" i="4"/>
  <c r="AH49" i="4"/>
  <c r="AH48" i="4"/>
  <c r="AH47" i="4"/>
  <c r="AH46" i="4"/>
  <c r="AH45" i="4"/>
  <c r="AH44" i="4"/>
  <c r="AH43" i="4"/>
  <c r="AH42" i="4"/>
  <c r="AH41" i="4"/>
  <c r="AH40" i="4"/>
  <c r="AH39" i="4"/>
  <c r="AI38" i="4"/>
  <c r="AJ38" i="4" s="1"/>
  <c r="AH38" i="4"/>
  <c r="AJ9" i="4"/>
  <c r="AI9" i="4"/>
  <c r="AI10" i="4" s="1"/>
  <c r="AG9" i="4"/>
  <c r="AG10" i="4" s="1"/>
  <c r="BD30" i="5"/>
  <c r="BC30" i="5"/>
  <c r="BB30" i="5"/>
  <c r="BA30" i="5"/>
  <c r="AZ30" i="5"/>
  <c r="AY30" i="5"/>
  <c r="AX30" i="5"/>
  <c r="AW30" i="5"/>
  <c r="AV30" i="5"/>
  <c r="AU30" i="5"/>
  <c r="AT30" i="5"/>
  <c r="BD29" i="5"/>
  <c r="BC29" i="5"/>
  <c r="BB29" i="5"/>
  <c r="BA29" i="5"/>
  <c r="AZ29" i="5"/>
  <c r="AY29" i="5"/>
  <c r="AX29" i="5"/>
  <c r="AW29" i="5"/>
  <c r="AV29" i="5"/>
  <c r="AU29" i="5"/>
  <c r="AT29" i="5"/>
  <c r="AS29" i="5"/>
  <c r="BD28" i="5"/>
  <c r="BC28" i="5"/>
  <c r="BB28" i="5"/>
  <c r="BA28" i="5"/>
  <c r="AZ28" i="5"/>
  <c r="AY28" i="5"/>
  <c r="AX28" i="5"/>
  <c r="AW28" i="5"/>
  <c r="AV28" i="5"/>
  <c r="AU28" i="5"/>
  <c r="AT28" i="5"/>
  <c r="AS28" i="5"/>
  <c r="BD27" i="5"/>
  <c r="BC27" i="5"/>
  <c r="BB27" i="5"/>
  <c r="BA27" i="5"/>
  <c r="AZ27" i="5"/>
  <c r="AY27" i="5"/>
  <c r="AX27" i="5"/>
  <c r="AW27" i="5"/>
  <c r="AV27" i="5"/>
  <c r="AU27" i="5"/>
  <c r="AT27" i="5"/>
  <c r="AS27" i="5"/>
  <c r="BD26" i="5"/>
  <c r="BC26" i="5"/>
  <c r="BB26" i="5"/>
  <c r="BA26" i="5"/>
  <c r="AZ26" i="5"/>
  <c r="AY26" i="5"/>
  <c r="AX26" i="5"/>
  <c r="AW26" i="5"/>
  <c r="AV26" i="5"/>
  <c r="AU26" i="5"/>
  <c r="AT26" i="5"/>
  <c r="AS26" i="5"/>
  <c r="BD25" i="5"/>
  <c r="BC25" i="5"/>
  <c r="BB25" i="5"/>
  <c r="BA25" i="5"/>
  <c r="AZ25" i="5"/>
  <c r="AY25" i="5"/>
  <c r="AX25" i="5"/>
  <c r="AW25" i="5"/>
  <c r="AV25" i="5"/>
  <c r="AU25" i="5"/>
  <c r="AT25" i="5"/>
  <c r="AS25" i="5"/>
  <c r="BD24" i="5"/>
  <c r="BC24" i="5"/>
  <c r="BB24" i="5"/>
  <c r="BA24" i="5"/>
  <c r="AZ24" i="5"/>
  <c r="AY24" i="5"/>
  <c r="AX24" i="5"/>
  <c r="AW24" i="5"/>
  <c r="AV24" i="5"/>
  <c r="AU24" i="5"/>
  <c r="AT24" i="5"/>
  <c r="AS24" i="5"/>
  <c r="BD23" i="5"/>
  <c r="BC23" i="5"/>
  <c r="BB23" i="5"/>
  <c r="BA23" i="5"/>
  <c r="AZ23" i="5"/>
  <c r="AY23" i="5"/>
  <c r="AX23" i="5"/>
  <c r="AW23" i="5"/>
  <c r="AV23" i="5"/>
  <c r="AU23" i="5"/>
  <c r="AT23" i="5"/>
  <c r="AS23" i="5"/>
  <c r="BD22" i="5"/>
  <c r="BC22" i="5"/>
  <c r="BB22" i="5"/>
  <c r="BA22" i="5"/>
  <c r="AZ22" i="5"/>
  <c r="AY22" i="5"/>
  <c r="AX22" i="5"/>
  <c r="AW22" i="5"/>
  <c r="AV22" i="5"/>
  <c r="AU22" i="5"/>
  <c r="AT22" i="5"/>
  <c r="AS22" i="5"/>
  <c r="BD21" i="5"/>
  <c r="BC21" i="5"/>
  <c r="BB21" i="5"/>
  <c r="BA21" i="5"/>
  <c r="AZ21" i="5"/>
  <c r="AY21" i="5"/>
  <c r="AX21" i="5"/>
  <c r="AW21" i="5"/>
  <c r="AV21" i="5"/>
  <c r="AU21" i="5"/>
  <c r="AT21" i="5"/>
  <c r="AS21" i="5"/>
  <c r="BD20" i="5"/>
  <c r="BC20" i="5"/>
  <c r="BB20" i="5"/>
  <c r="BA20" i="5"/>
  <c r="AZ20" i="5"/>
  <c r="AY20" i="5"/>
  <c r="AX20" i="5"/>
  <c r="AW20" i="5"/>
  <c r="AV20" i="5"/>
  <c r="AU20" i="5"/>
  <c r="AT20" i="5"/>
  <c r="AS20" i="5"/>
  <c r="BD19" i="5"/>
  <c r="BC19" i="5"/>
  <c r="BB19" i="5"/>
  <c r="BA19" i="5"/>
  <c r="AZ19" i="5"/>
  <c r="AY19" i="5"/>
  <c r="AX19" i="5"/>
  <c r="AW19" i="5"/>
  <c r="AV19" i="5"/>
  <c r="AU19" i="5"/>
  <c r="AT19" i="5"/>
  <c r="AS19" i="5"/>
  <c r="BD18" i="5"/>
  <c r="BC18" i="5"/>
  <c r="BB18" i="5"/>
  <c r="BA18" i="5"/>
  <c r="AZ18" i="5"/>
  <c r="AY18" i="5"/>
  <c r="AX18" i="5"/>
  <c r="AW18" i="5"/>
  <c r="AV18" i="5"/>
  <c r="AU18" i="5"/>
  <c r="AT18" i="5"/>
  <c r="AS18" i="5"/>
  <c r="BD17" i="5"/>
  <c r="BC17" i="5"/>
  <c r="BB17" i="5"/>
  <c r="BA17" i="5"/>
  <c r="AZ17" i="5"/>
  <c r="AY17" i="5"/>
  <c r="AX17" i="5"/>
  <c r="AW17" i="5"/>
  <c r="AV17" i="5"/>
  <c r="AU17" i="5"/>
  <c r="AT17" i="5"/>
  <c r="AS17" i="5"/>
  <c r="BD16" i="5"/>
  <c r="BC16" i="5"/>
  <c r="BB16" i="5"/>
  <c r="BA16" i="5"/>
  <c r="AZ16" i="5"/>
  <c r="AY16" i="5"/>
  <c r="AX16" i="5"/>
  <c r="AW16" i="5"/>
  <c r="AV16" i="5"/>
  <c r="AU16" i="5"/>
  <c r="AT16" i="5"/>
  <c r="AS16" i="5"/>
  <c r="BD15" i="5"/>
  <c r="BC15" i="5"/>
  <c r="BB15" i="5"/>
  <c r="BA15" i="5"/>
  <c r="AZ15" i="5"/>
  <c r="AY15" i="5"/>
  <c r="AX15" i="5"/>
  <c r="AW15" i="5"/>
  <c r="AV15" i="5"/>
  <c r="AU15" i="5"/>
  <c r="AT15" i="5"/>
  <c r="AS15" i="5"/>
  <c r="BD14" i="5"/>
  <c r="BC14" i="5"/>
  <c r="BB14" i="5"/>
  <c r="BA14" i="5"/>
  <c r="AZ14" i="5"/>
  <c r="AY14" i="5"/>
  <c r="AX14" i="5"/>
  <c r="AW14" i="5"/>
  <c r="AV14" i="5"/>
  <c r="AU14" i="5"/>
  <c r="AT14" i="5"/>
  <c r="AS14" i="5"/>
  <c r="BD13" i="5"/>
  <c r="BC13" i="5"/>
  <c r="BB13" i="5"/>
  <c r="BA13" i="5"/>
  <c r="AZ13" i="5"/>
  <c r="AY13" i="5"/>
  <c r="AX13" i="5"/>
  <c r="AW13" i="5"/>
  <c r="AV13" i="5"/>
  <c r="AU13" i="5"/>
  <c r="AT13" i="5"/>
  <c r="AS13" i="5"/>
  <c r="BD12" i="5"/>
  <c r="BC12" i="5"/>
  <c r="BB12" i="5"/>
  <c r="BA12" i="5"/>
  <c r="AZ12" i="5"/>
  <c r="AY12" i="5"/>
  <c r="AX12" i="5"/>
  <c r="AW12" i="5"/>
  <c r="AV12" i="5"/>
  <c r="AU12" i="5"/>
  <c r="AT12" i="5"/>
  <c r="AS12" i="5"/>
  <c r="BD11" i="5"/>
  <c r="BC11" i="5"/>
  <c r="BB11" i="5"/>
  <c r="BA11" i="5"/>
  <c r="AZ11" i="5"/>
  <c r="AY11" i="5"/>
  <c r="AX11" i="5"/>
  <c r="AW11" i="5"/>
  <c r="AV11" i="5"/>
  <c r="AU11" i="5"/>
  <c r="AT11" i="5"/>
  <c r="AS11" i="5"/>
  <c r="BD10" i="5"/>
  <c r="BC10" i="5"/>
  <c r="BB10" i="5"/>
  <c r="BA10" i="5"/>
  <c r="AZ10" i="5"/>
  <c r="AY10" i="5"/>
  <c r="AX10" i="5"/>
  <c r="AW10" i="5"/>
  <c r="AV10" i="5"/>
  <c r="AU10" i="5"/>
  <c r="AT10" i="5"/>
  <c r="AS10" i="5"/>
  <c r="BD9" i="5"/>
  <c r="BC9" i="5"/>
  <c r="BB9" i="5"/>
  <c r="BA9" i="5"/>
  <c r="AZ9" i="5"/>
  <c r="AY9" i="5"/>
  <c r="AX9" i="5"/>
  <c r="AW9" i="5"/>
  <c r="AV9" i="5"/>
  <c r="AU9" i="5"/>
  <c r="AT9" i="5"/>
  <c r="AS9" i="5"/>
  <c r="BD8" i="5"/>
  <c r="BC8" i="5"/>
  <c r="BB8" i="5"/>
  <c r="BA8" i="5"/>
  <c r="AZ8" i="5"/>
  <c r="AY8" i="5"/>
  <c r="AX8" i="5"/>
  <c r="AW8" i="5"/>
  <c r="AV8" i="5"/>
  <c r="AU8" i="5"/>
  <c r="AT8" i="5"/>
  <c r="AS8" i="5"/>
  <c r="BD7" i="5"/>
  <c r="BC7" i="5"/>
  <c r="BB7" i="5"/>
  <c r="BA7" i="5"/>
  <c r="AZ7" i="5"/>
  <c r="AY7" i="5"/>
  <c r="AX7" i="5"/>
  <c r="AW7" i="5"/>
  <c r="AV7" i="5"/>
  <c r="AU7" i="5"/>
  <c r="AT7" i="5"/>
  <c r="DT121" i="7"/>
  <c r="DT120" i="7"/>
  <c r="DS120" i="7"/>
  <c r="DT119" i="7"/>
  <c r="DS119" i="7"/>
  <c r="DR119" i="7"/>
  <c r="DT118" i="7"/>
  <c r="DS118" i="7"/>
  <c r="DR118" i="7"/>
  <c r="DQ118" i="7"/>
  <c r="DT117" i="7"/>
  <c r="DS117" i="7"/>
  <c r="DR117" i="7"/>
  <c r="DQ117" i="7"/>
  <c r="DP117" i="7"/>
  <c r="DT116" i="7"/>
  <c r="DS116" i="7"/>
  <c r="DR116" i="7"/>
  <c r="DQ116" i="7"/>
  <c r="DP116" i="7"/>
  <c r="DO116" i="7"/>
  <c r="DT115" i="7"/>
  <c r="DS115" i="7"/>
  <c r="DR115" i="7"/>
  <c r="DQ115" i="7"/>
  <c r="DP115" i="7"/>
  <c r="DO115" i="7"/>
  <c r="DN115" i="7"/>
  <c r="DT114" i="7"/>
  <c r="DS114" i="7"/>
  <c r="DR114" i="7"/>
  <c r="DQ114" i="7"/>
  <c r="DP114" i="7"/>
  <c r="DO114" i="7"/>
  <c r="DN114" i="7"/>
  <c r="DM114" i="7"/>
  <c r="DT113" i="7"/>
  <c r="DS113" i="7"/>
  <c r="DR113" i="7"/>
  <c r="DQ113" i="7"/>
  <c r="DP113" i="7"/>
  <c r="DO113" i="7"/>
  <c r="DN113" i="7"/>
  <c r="DM113" i="7"/>
  <c r="DL113" i="7"/>
  <c r="DT112" i="7"/>
  <c r="DS112" i="7"/>
  <c r="DR112" i="7"/>
  <c r="DQ112" i="7"/>
  <c r="DP112" i="7"/>
  <c r="DO112" i="7"/>
  <c r="DN112" i="7"/>
  <c r="DM112" i="7"/>
  <c r="DL112" i="7"/>
  <c r="DK112" i="7"/>
  <c r="DT111" i="7"/>
  <c r="DS111" i="7"/>
  <c r="DR111" i="7"/>
  <c r="DQ111" i="7"/>
  <c r="DP111" i="7"/>
  <c r="DO111" i="7"/>
  <c r="DN111" i="7"/>
  <c r="DM111" i="7"/>
  <c r="DL111" i="7"/>
  <c r="DK111" i="7"/>
  <c r="DJ111" i="7"/>
  <c r="DT110" i="7"/>
  <c r="DS110" i="7"/>
  <c r="DR110" i="7"/>
  <c r="DQ110" i="7"/>
  <c r="DP110" i="7"/>
  <c r="DO110" i="7"/>
  <c r="DN110" i="7"/>
  <c r="DM110" i="7"/>
  <c r="DL110" i="7"/>
  <c r="DK110" i="7"/>
  <c r="DJ110" i="7"/>
  <c r="DI110" i="7"/>
  <c r="DT109" i="7"/>
  <c r="DS109" i="7"/>
  <c r="DR109" i="7"/>
  <c r="DQ109" i="7"/>
  <c r="DP109" i="7"/>
  <c r="DO109" i="7"/>
  <c r="DN109" i="7"/>
  <c r="DM109" i="7"/>
  <c r="DL109" i="7"/>
  <c r="DK109" i="7"/>
  <c r="DJ109" i="7"/>
  <c r="DI109" i="7"/>
  <c r="DT108" i="7"/>
  <c r="DS108" i="7"/>
  <c r="DR108" i="7"/>
  <c r="DQ108" i="7"/>
  <c r="DP108" i="7"/>
  <c r="DO108" i="7"/>
  <c r="DN108" i="7"/>
  <c r="DM108" i="7"/>
  <c r="DL108" i="7"/>
  <c r="DK108" i="7"/>
  <c r="DJ108" i="7"/>
  <c r="DI108" i="7"/>
  <c r="DT107" i="7"/>
  <c r="DS107" i="7"/>
  <c r="DR107" i="7"/>
  <c r="DQ107" i="7"/>
  <c r="DP107" i="7"/>
  <c r="DO107" i="7"/>
  <c r="DN107" i="7"/>
  <c r="DM107" i="7"/>
  <c r="DL107" i="7"/>
  <c r="DK107" i="7"/>
  <c r="DJ107" i="7"/>
  <c r="DI107" i="7"/>
  <c r="DT106" i="7"/>
  <c r="DS106" i="7"/>
  <c r="DR106" i="7"/>
  <c r="DQ106" i="7"/>
  <c r="DP106" i="7"/>
  <c r="DO106" i="7"/>
  <c r="DN106" i="7"/>
  <c r="DM106" i="7"/>
  <c r="DL106" i="7"/>
  <c r="DK106" i="7"/>
  <c r="DJ106" i="7"/>
  <c r="DI106" i="7"/>
  <c r="DT105" i="7"/>
  <c r="DS105" i="7"/>
  <c r="DR105" i="7"/>
  <c r="DQ105" i="7"/>
  <c r="DP105" i="7"/>
  <c r="DO105" i="7"/>
  <c r="DN105" i="7"/>
  <c r="DM105" i="7"/>
  <c r="DL105" i="7"/>
  <c r="DK105" i="7"/>
  <c r="DJ105" i="7"/>
  <c r="DI105" i="7"/>
  <c r="DT104" i="7"/>
  <c r="DS104" i="7"/>
  <c r="DR104" i="7"/>
  <c r="DQ104" i="7"/>
  <c r="DP104" i="7"/>
  <c r="DO104" i="7"/>
  <c r="DN104" i="7"/>
  <c r="DM104" i="7"/>
  <c r="DL104" i="7"/>
  <c r="DK104" i="7"/>
  <c r="DJ104" i="7"/>
  <c r="DI104" i="7"/>
  <c r="DT103" i="7"/>
  <c r="DS103" i="7"/>
  <c r="DR103" i="7"/>
  <c r="DQ103" i="7"/>
  <c r="DP103" i="7"/>
  <c r="DO103" i="7"/>
  <c r="DN103" i="7"/>
  <c r="DM103" i="7"/>
  <c r="DL103" i="7"/>
  <c r="DK103" i="7"/>
  <c r="DJ103" i="7"/>
  <c r="DI103" i="7"/>
  <c r="DT102" i="7"/>
  <c r="DS102" i="7"/>
  <c r="DR102" i="7"/>
  <c r="DQ102" i="7"/>
  <c r="DP102" i="7"/>
  <c r="DO102" i="7"/>
  <c r="DN102" i="7"/>
  <c r="DM102" i="7"/>
  <c r="DL102" i="7"/>
  <c r="DK102" i="7"/>
  <c r="DJ102" i="7"/>
  <c r="DI102" i="7"/>
  <c r="DT101" i="7"/>
  <c r="DS101" i="7"/>
  <c r="DR101" i="7"/>
  <c r="DQ101" i="7"/>
  <c r="DP101" i="7"/>
  <c r="DO101" i="7"/>
  <c r="DN101" i="7"/>
  <c r="DM101" i="7"/>
  <c r="DL101" i="7"/>
  <c r="DK101" i="7"/>
  <c r="DJ101" i="7"/>
  <c r="DI101" i="7"/>
  <c r="DT100" i="7"/>
  <c r="DS100" i="7"/>
  <c r="DR100" i="7"/>
  <c r="DQ100" i="7"/>
  <c r="DP100" i="7"/>
  <c r="DO100" i="7"/>
  <c r="DN100" i="7"/>
  <c r="DM100" i="7"/>
  <c r="DL100" i="7"/>
  <c r="DK100" i="7"/>
  <c r="DJ100" i="7"/>
  <c r="DI100" i="7"/>
  <c r="DT99" i="7"/>
  <c r="DS99" i="7"/>
  <c r="DR99" i="7"/>
  <c r="DQ99" i="7"/>
  <c r="DP99" i="7"/>
  <c r="DO99" i="7"/>
  <c r="DN99" i="7"/>
  <c r="DM99" i="7"/>
  <c r="DL99" i="7"/>
  <c r="DK99" i="7"/>
  <c r="DJ99" i="7"/>
  <c r="DI99" i="7"/>
  <c r="DT98" i="7"/>
  <c r="DS98" i="7"/>
  <c r="DR98" i="7"/>
  <c r="DQ98" i="7"/>
  <c r="DP98" i="7"/>
  <c r="DO98" i="7"/>
  <c r="DN98" i="7"/>
  <c r="DM98" i="7"/>
  <c r="DL98" i="7"/>
  <c r="DK98" i="7"/>
  <c r="DJ98" i="7"/>
  <c r="DI98" i="7"/>
  <c r="DS97" i="7"/>
  <c r="DR97" i="7"/>
  <c r="DQ97" i="7"/>
  <c r="DP97" i="7"/>
  <c r="DO97" i="7"/>
  <c r="DN97" i="7"/>
  <c r="DM97" i="7"/>
  <c r="DL97" i="7"/>
  <c r="DK97" i="7"/>
  <c r="DJ97" i="7"/>
  <c r="DI97" i="7"/>
  <c r="DR96" i="7"/>
  <c r="DQ96" i="7"/>
  <c r="DP96" i="7"/>
  <c r="DO96" i="7"/>
  <c r="DN96" i="7"/>
  <c r="DM96" i="7"/>
  <c r="DL96" i="7"/>
  <c r="DK96" i="7"/>
  <c r="DJ96" i="7"/>
  <c r="DI96" i="7"/>
  <c r="DQ95" i="7"/>
  <c r="DP95" i="7"/>
  <c r="DO95" i="7"/>
  <c r="DN95" i="7"/>
  <c r="DM95" i="7"/>
  <c r="DL95" i="7"/>
  <c r="DK95" i="7"/>
  <c r="DJ95" i="7"/>
  <c r="DI95" i="7"/>
  <c r="DP94" i="7"/>
  <c r="DO94" i="7"/>
  <c r="DN94" i="7"/>
  <c r="DM94" i="7"/>
  <c r="DL94" i="7"/>
  <c r="DK94" i="7"/>
  <c r="DJ94" i="7"/>
  <c r="DI94" i="7"/>
  <c r="DO93" i="7"/>
  <c r="DN93" i="7"/>
  <c r="DM93" i="7"/>
  <c r="DL93" i="7"/>
  <c r="DK93" i="7"/>
  <c r="DJ93" i="7"/>
  <c r="DI93" i="7"/>
  <c r="DN92" i="7"/>
  <c r="DM92" i="7"/>
  <c r="DL92" i="7"/>
  <c r="DK92" i="7"/>
  <c r="DJ92" i="7"/>
  <c r="DI92" i="7"/>
  <c r="CR92" i="7"/>
  <c r="CS92" i="7" s="1"/>
  <c r="BJ92" i="7"/>
  <c r="BY92" i="7" s="1"/>
  <c r="CA92" i="7" s="1"/>
  <c r="DM91" i="7"/>
  <c r="DL91" i="7"/>
  <c r="DK91" i="7"/>
  <c r="DJ91" i="7"/>
  <c r="DI91" i="7"/>
  <c r="CR91" i="7"/>
  <c r="CS91" i="7" s="1"/>
  <c r="BJ91" i="7"/>
  <c r="BY91" i="7" s="1"/>
  <c r="CA91" i="7" s="1"/>
  <c r="DL90" i="7"/>
  <c r="DK90" i="7"/>
  <c r="DJ90" i="7"/>
  <c r="DI90" i="7"/>
  <c r="CR90" i="7"/>
  <c r="CS90" i="7" s="1"/>
  <c r="BJ90" i="7"/>
  <c r="BY90" i="7" s="1"/>
  <c r="CA90" i="7" s="1"/>
  <c r="DK89" i="7"/>
  <c r="DJ89" i="7"/>
  <c r="DI89" i="7"/>
  <c r="CR89" i="7"/>
  <c r="CS89" i="7" s="1"/>
  <c r="BJ89" i="7"/>
  <c r="BY89" i="7" s="1"/>
  <c r="CA89" i="7" s="1"/>
  <c r="DJ88" i="7"/>
  <c r="DI88" i="7"/>
  <c r="CR88" i="7"/>
  <c r="CS88" i="7" s="1"/>
  <c r="BJ88" i="7"/>
  <c r="BY88" i="7" s="1"/>
  <c r="CA88" i="7" s="1"/>
  <c r="DI87" i="7"/>
  <c r="CR87" i="7"/>
  <c r="CS87" i="7" s="1"/>
  <c r="BJ87" i="7"/>
  <c r="BY87" i="7" s="1"/>
  <c r="CA87" i="7" s="1"/>
  <c r="CR86" i="7"/>
  <c r="CS86" i="7" s="1"/>
  <c r="BJ86" i="7"/>
  <c r="BY86" i="7" s="1"/>
  <c r="CA86" i="7" s="1"/>
  <c r="DT85" i="7"/>
  <c r="CR85" i="7"/>
  <c r="CS85" i="7" s="1"/>
  <c r="BJ85" i="7"/>
  <c r="BY85" i="7" s="1"/>
  <c r="CA85" i="7" s="1"/>
  <c r="DT84" i="7"/>
  <c r="DS84" i="7"/>
  <c r="CR84" i="7"/>
  <c r="CS84" i="7" s="1"/>
  <c r="BJ84" i="7"/>
  <c r="BY84" i="7" s="1"/>
  <c r="CA84" i="7" s="1"/>
  <c r="DT83" i="7"/>
  <c r="DS83" i="7"/>
  <c r="DR83" i="7"/>
  <c r="CR83" i="7"/>
  <c r="CS83" i="7" s="1"/>
  <c r="BJ83" i="7"/>
  <c r="BY83" i="7" s="1"/>
  <c r="CA83" i="7" s="1"/>
  <c r="DT82" i="7"/>
  <c r="DS82" i="7"/>
  <c r="DR82" i="7"/>
  <c r="DQ82" i="7"/>
  <c r="CR82" i="7"/>
  <c r="CS82" i="7" s="1"/>
  <c r="BJ82" i="7"/>
  <c r="BY82" i="7" s="1"/>
  <c r="CA82" i="7" s="1"/>
  <c r="DT81" i="7"/>
  <c r="DS81" i="7"/>
  <c r="DR81" i="7"/>
  <c r="DQ81" i="7"/>
  <c r="DP81" i="7"/>
  <c r="CR81" i="7"/>
  <c r="CS81" i="7" s="1"/>
  <c r="BJ81" i="7"/>
  <c r="BY81" i="7" s="1"/>
  <c r="CA81" i="7" s="1"/>
  <c r="DT80" i="7"/>
  <c r="DS80" i="7"/>
  <c r="DR80" i="7"/>
  <c r="DQ80" i="7"/>
  <c r="DP80" i="7"/>
  <c r="DO80" i="7"/>
  <c r="CR80" i="7"/>
  <c r="CS80" i="7" s="1"/>
  <c r="BJ80" i="7"/>
  <c r="BY80" i="7" s="1"/>
  <c r="CA80" i="7" s="1"/>
  <c r="DT79" i="7"/>
  <c r="DS79" i="7"/>
  <c r="DR79" i="7"/>
  <c r="DQ79" i="7"/>
  <c r="DP79" i="7"/>
  <c r="DO79" i="7"/>
  <c r="DN79" i="7"/>
  <c r="CR79" i="7"/>
  <c r="CS79" i="7" s="1"/>
  <c r="BJ79" i="7"/>
  <c r="BY79" i="7" s="1"/>
  <c r="CA79" i="7" s="1"/>
  <c r="DT78" i="7"/>
  <c r="DS78" i="7"/>
  <c r="DR78" i="7"/>
  <c r="DQ78" i="7"/>
  <c r="DP78" i="7"/>
  <c r="DO78" i="7"/>
  <c r="DN78" i="7"/>
  <c r="DM78" i="7"/>
  <c r="CR78" i="7"/>
  <c r="CS78" i="7" s="1"/>
  <c r="BJ78" i="7"/>
  <c r="BY78" i="7" s="1"/>
  <c r="CA78" i="7" s="1"/>
  <c r="DT77" i="7"/>
  <c r="DS77" i="7"/>
  <c r="DR77" i="7"/>
  <c r="DQ77" i="7"/>
  <c r="DP77" i="7"/>
  <c r="DO77" i="7"/>
  <c r="DN77" i="7"/>
  <c r="DM77" i="7"/>
  <c r="DL77" i="7"/>
  <c r="CR77" i="7"/>
  <c r="CS77" i="7" s="1"/>
  <c r="BJ77" i="7"/>
  <c r="BY77" i="7" s="1"/>
  <c r="CA77" i="7" s="1"/>
  <c r="DT76" i="7"/>
  <c r="DS76" i="7"/>
  <c r="DR76" i="7"/>
  <c r="DQ76" i="7"/>
  <c r="DP76" i="7"/>
  <c r="DO76" i="7"/>
  <c r="DN76" i="7"/>
  <c r="DM76" i="7"/>
  <c r="DL76" i="7"/>
  <c r="DK76" i="7"/>
  <c r="CR76" i="7"/>
  <c r="CS76" i="7" s="1"/>
  <c r="BJ76" i="7"/>
  <c r="BY76" i="7" s="1"/>
  <c r="CA76" i="7" s="1"/>
  <c r="DT75" i="7"/>
  <c r="DS75" i="7"/>
  <c r="DR75" i="7"/>
  <c r="DQ75" i="7"/>
  <c r="DP75" i="7"/>
  <c r="DO75" i="7"/>
  <c r="DN75" i="7"/>
  <c r="DM75" i="7"/>
  <c r="DL75" i="7"/>
  <c r="DK75" i="7"/>
  <c r="DJ75" i="7"/>
  <c r="CR75" i="7"/>
  <c r="CS75" i="7" s="1"/>
  <c r="BJ75" i="7"/>
  <c r="BY75" i="7" s="1"/>
  <c r="CA75" i="7" s="1"/>
  <c r="DT74" i="7"/>
  <c r="DS74" i="7"/>
  <c r="DR74" i="7"/>
  <c r="DQ74" i="7"/>
  <c r="DP74" i="7"/>
  <c r="DO74" i="7"/>
  <c r="DN74" i="7"/>
  <c r="DM74" i="7"/>
  <c r="DL74" i="7"/>
  <c r="DK74" i="7"/>
  <c r="DJ74" i="7"/>
  <c r="DI74" i="7"/>
  <c r="CR74" i="7"/>
  <c r="CS74" i="7" s="1"/>
  <c r="BJ74" i="7"/>
  <c r="BY74" i="7" s="1"/>
  <c r="CA74" i="7" s="1"/>
  <c r="DT73" i="7"/>
  <c r="DS73" i="7"/>
  <c r="DR73" i="7"/>
  <c r="DQ73" i="7"/>
  <c r="DP73" i="7"/>
  <c r="DO73" i="7"/>
  <c r="DN73" i="7"/>
  <c r="DM73" i="7"/>
  <c r="DL73" i="7"/>
  <c r="DK73" i="7"/>
  <c r="DJ73" i="7"/>
  <c r="DI73" i="7"/>
  <c r="CR73" i="7"/>
  <c r="CS73" i="7" s="1"/>
  <c r="BJ73" i="7"/>
  <c r="BY73" i="7" s="1"/>
  <c r="CA73" i="7" s="1"/>
  <c r="DT72" i="7"/>
  <c r="DS72" i="7"/>
  <c r="DR72" i="7"/>
  <c r="DQ72" i="7"/>
  <c r="DP72" i="7"/>
  <c r="DO72" i="7"/>
  <c r="DN72" i="7"/>
  <c r="DM72" i="7"/>
  <c r="DL72" i="7"/>
  <c r="DK72" i="7"/>
  <c r="DJ72" i="7"/>
  <c r="DI72" i="7"/>
  <c r="CR72" i="7"/>
  <c r="CS72" i="7" s="1"/>
  <c r="BJ72" i="7"/>
  <c r="BY72" i="7" s="1"/>
  <c r="CA72" i="7" s="1"/>
  <c r="DT71" i="7"/>
  <c r="DS71" i="7"/>
  <c r="DR71" i="7"/>
  <c r="DQ71" i="7"/>
  <c r="DP71" i="7"/>
  <c r="DO71" i="7"/>
  <c r="DN71" i="7"/>
  <c r="DM71" i="7"/>
  <c r="DL71" i="7"/>
  <c r="DK71" i="7"/>
  <c r="DJ71" i="7"/>
  <c r="DI71" i="7"/>
  <c r="CR71" i="7"/>
  <c r="CS71" i="7" s="1"/>
  <c r="BJ71" i="7"/>
  <c r="BY71" i="7" s="1"/>
  <c r="CA71" i="7" s="1"/>
  <c r="DT70" i="7"/>
  <c r="DS70" i="7"/>
  <c r="DR70" i="7"/>
  <c r="DQ70" i="7"/>
  <c r="DP70" i="7"/>
  <c r="DO70" i="7"/>
  <c r="DN70" i="7"/>
  <c r="DM70" i="7"/>
  <c r="DL70" i="7"/>
  <c r="DK70" i="7"/>
  <c r="DJ70" i="7"/>
  <c r="DI70" i="7"/>
  <c r="CR70" i="7"/>
  <c r="CS70" i="7" s="1"/>
  <c r="BJ70" i="7"/>
  <c r="BY70" i="7" s="1"/>
  <c r="CA70" i="7" s="1"/>
  <c r="DT69" i="7"/>
  <c r="DS69" i="7"/>
  <c r="DR69" i="7"/>
  <c r="DQ69" i="7"/>
  <c r="DP69" i="7"/>
  <c r="DO69" i="7"/>
  <c r="DN69" i="7"/>
  <c r="DM69" i="7"/>
  <c r="DL69" i="7"/>
  <c r="DK69" i="7"/>
  <c r="DJ69" i="7"/>
  <c r="DI69" i="7"/>
  <c r="CR69" i="7"/>
  <c r="CS69" i="7" s="1"/>
  <c r="BJ69" i="7"/>
  <c r="BY69" i="7" s="1"/>
  <c r="CA69" i="7" s="1"/>
  <c r="DT68" i="7"/>
  <c r="DS68" i="7"/>
  <c r="DR68" i="7"/>
  <c r="DQ68" i="7"/>
  <c r="DP68" i="7"/>
  <c r="DO68" i="7"/>
  <c r="DN68" i="7"/>
  <c r="DM68" i="7"/>
  <c r="DL68" i="7"/>
  <c r="DK68" i="7"/>
  <c r="DJ68" i="7"/>
  <c r="DI68" i="7"/>
  <c r="DT67" i="7"/>
  <c r="DS67" i="7"/>
  <c r="DR67" i="7"/>
  <c r="DQ67" i="7"/>
  <c r="DP67" i="7"/>
  <c r="DO67" i="7"/>
  <c r="DN67" i="7"/>
  <c r="DM67" i="7"/>
  <c r="DL67" i="7"/>
  <c r="DK67" i="7"/>
  <c r="DJ67" i="7"/>
  <c r="DI67" i="7"/>
  <c r="DT66" i="7"/>
  <c r="DS66" i="7"/>
  <c r="DR66" i="7"/>
  <c r="DQ66" i="7"/>
  <c r="DP66" i="7"/>
  <c r="DO66" i="7"/>
  <c r="DN66" i="7"/>
  <c r="DM66" i="7"/>
  <c r="DL66" i="7"/>
  <c r="DK66" i="7"/>
  <c r="DJ66" i="7"/>
  <c r="DI66" i="7"/>
  <c r="DT65" i="7"/>
  <c r="DS65" i="7"/>
  <c r="DR65" i="7"/>
  <c r="DQ65" i="7"/>
  <c r="DP65" i="7"/>
  <c r="DO65" i="7"/>
  <c r="DN65" i="7"/>
  <c r="DM65" i="7"/>
  <c r="DL65" i="7"/>
  <c r="DK65" i="7"/>
  <c r="DJ65" i="7"/>
  <c r="DI65" i="7"/>
  <c r="CR65" i="7"/>
  <c r="CS65" i="7" s="1"/>
  <c r="BJ65" i="7"/>
  <c r="BY65" i="7" s="1"/>
  <c r="CA65" i="7" s="1"/>
  <c r="DT64" i="7"/>
  <c r="DS64" i="7"/>
  <c r="DR64" i="7"/>
  <c r="DQ64" i="7"/>
  <c r="DP64" i="7"/>
  <c r="DO64" i="7"/>
  <c r="DN64" i="7"/>
  <c r="DM64" i="7"/>
  <c r="DL64" i="7"/>
  <c r="DK64" i="7"/>
  <c r="DJ64" i="7"/>
  <c r="DI64" i="7"/>
  <c r="CR64" i="7"/>
  <c r="CS64" i="7" s="1"/>
  <c r="BJ64" i="7"/>
  <c r="BY64" i="7" s="1"/>
  <c r="CA64" i="7" s="1"/>
  <c r="DT63" i="7"/>
  <c r="DS63" i="7"/>
  <c r="DR63" i="7"/>
  <c r="DQ63" i="7"/>
  <c r="DP63" i="7"/>
  <c r="DO63" i="7"/>
  <c r="DN63" i="7"/>
  <c r="DM63" i="7"/>
  <c r="DL63" i="7"/>
  <c r="DK63" i="7"/>
  <c r="DJ63" i="7"/>
  <c r="DI63" i="7"/>
  <c r="CR63" i="7"/>
  <c r="CS63" i="7" s="1"/>
  <c r="BJ63" i="7"/>
  <c r="BY63" i="7" s="1"/>
  <c r="CA63" i="7" s="1"/>
  <c r="DT62" i="7"/>
  <c r="DS62" i="7"/>
  <c r="DR62" i="7"/>
  <c r="DQ62" i="7"/>
  <c r="DP62" i="7"/>
  <c r="DO62" i="7"/>
  <c r="DN62" i="7"/>
  <c r="DM62" i="7"/>
  <c r="DL62" i="7"/>
  <c r="DK62" i="7"/>
  <c r="DJ62" i="7"/>
  <c r="DI62" i="7"/>
  <c r="CR62" i="7"/>
  <c r="CS62" i="7" s="1"/>
  <c r="BJ62" i="7"/>
  <c r="BY62" i="7" s="1"/>
  <c r="CA62" i="7" s="1"/>
  <c r="DS61" i="7"/>
  <c r="DR61" i="7"/>
  <c r="DQ61" i="7"/>
  <c r="DP61" i="7"/>
  <c r="DO61" i="7"/>
  <c r="DN61" i="7"/>
  <c r="DM61" i="7"/>
  <c r="DL61" i="7"/>
  <c r="DK61" i="7"/>
  <c r="DJ61" i="7"/>
  <c r="DI61" i="7"/>
  <c r="CR61" i="7"/>
  <c r="CS61" i="7" s="1"/>
  <c r="BJ61" i="7"/>
  <c r="BY61" i="7" s="1"/>
  <c r="CA61" i="7" s="1"/>
  <c r="DR60" i="7"/>
  <c r="DQ60" i="7"/>
  <c r="DP60" i="7"/>
  <c r="DO60" i="7"/>
  <c r="DN60" i="7"/>
  <c r="DM60" i="7"/>
  <c r="DL60" i="7"/>
  <c r="DK60" i="7"/>
  <c r="DJ60" i="7"/>
  <c r="DI60" i="7"/>
  <c r="CR60" i="7"/>
  <c r="CS60" i="7" s="1"/>
  <c r="BJ60" i="7"/>
  <c r="BY60" i="7" s="1"/>
  <c r="CA60" i="7" s="1"/>
  <c r="DQ59" i="7"/>
  <c r="DP59" i="7"/>
  <c r="DO59" i="7"/>
  <c r="DN59" i="7"/>
  <c r="DM59" i="7"/>
  <c r="DL59" i="7"/>
  <c r="DK59" i="7"/>
  <c r="DJ59" i="7"/>
  <c r="DI59" i="7"/>
  <c r="CR59" i="7"/>
  <c r="CS59" i="7" s="1"/>
  <c r="BJ59" i="7"/>
  <c r="BY59" i="7" s="1"/>
  <c r="CA59" i="7" s="1"/>
  <c r="DP58" i="7"/>
  <c r="DO58" i="7"/>
  <c r="DN58" i="7"/>
  <c r="DM58" i="7"/>
  <c r="DL58" i="7"/>
  <c r="DK58" i="7"/>
  <c r="DJ58" i="7"/>
  <c r="DI58" i="7"/>
  <c r="CR58" i="7"/>
  <c r="CS58" i="7" s="1"/>
  <c r="BJ58" i="7"/>
  <c r="BY58" i="7" s="1"/>
  <c r="CA58" i="7" s="1"/>
  <c r="DO57" i="7"/>
  <c r="DN57" i="7"/>
  <c r="DM57" i="7"/>
  <c r="DL57" i="7"/>
  <c r="DK57" i="7"/>
  <c r="DJ57" i="7"/>
  <c r="DI57" i="7"/>
  <c r="CR57" i="7"/>
  <c r="CS57" i="7" s="1"/>
  <c r="BJ57" i="7"/>
  <c r="BY57" i="7" s="1"/>
  <c r="CA57" i="7" s="1"/>
  <c r="DN56" i="7"/>
  <c r="DM56" i="7"/>
  <c r="DL56" i="7"/>
  <c r="DK56" i="7"/>
  <c r="DJ56" i="7"/>
  <c r="DI56" i="7"/>
  <c r="CR56" i="7"/>
  <c r="CS56" i="7" s="1"/>
  <c r="BJ56" i="7"/>
  <c r="BY56" i="7" s="1"/>
  <c r="CA56" i="7" s="1"/>
  <c r="DM55" i="7"/>
  <c r="DL55" i="7"/>
  <c r="DK55" i="7"/>
  <c r="DJ55" i="7"/>
  <c r="DI55" i="7"/>
  <c r="CR55" i="7"/>
  <c r="CS55" i="7" s="1"/>
  <c r="BJ55" i="7"/>
  <c r="BY55" i="7" s="1"/>
  <c r="CA55" i="7" s="1"/>
  <c r="DL54" i="7"/>
  <c r="DK54" i="7"/>
  <c r="DJ54" i="7"/>
  <c r="DI54" i="7"/>
  <c r="CR54" i="7"/>
  <c r="CS54" i="7" s="1"/>
  <c r="BJ54" i="7"/>
  <c r="BY54" i="7" s="1"/>
  <c r="CA54" i="7" s="1"/>
  <c r="DK53" i="7"/>
  <c r="DJ53" i="7"/>
  <c r="DI53" i="7"/>
  <c r="CR53" i="7"/>
  <c r="CS53" i="7" s="1"/>
  <c r="BJ53" i="7"/>
  <c r="BY53" i="7" s="1"/>
  <c r="CA53" i="7" s="1"/>
  <c r="DJ52" i="7"/>
  <c r="DI52" i="7"/>
  <c r="CR52" i="7"/>
  <c r="CS52" i="7" s="1"/>
  <c r="BJ52" i="7"/>
  <c r="BY52" i="7" s="1"/>
  <c r="CA52" i="7" s="1"/>
  <c r="DI51" i="7"/>
  <c r="CR51" i="7"/>
  <c r="CS51" i="7" s="1"/>
  <c r="BJ51" i="7"/>
  <c r="BY51" i="7" s="1"/>
  <c r="CA51" i="7" s="1"/>
  <c r="CR50" i="7"/>
  <c r="CS50" i="7" s="1"/>
  <c r="BJ50" i="7"/>
  <c r="BY50" i="7" s="1"/>
  <c r="CA50" i="7" s="1"/>
  <c r="DT49" i="7"/>
  <c r="CR49" i="7"/>
  <c r="CS49" i="7" s="1"/>
  <c r="BJ49" i="7"/>
  <c r="BY49" i="7" s="1"/>
  <c r="CA49" i="7" s="1"/>
  <c r="DT48" i="7"/>
  <c r="DS48" i="7"/>
  <c r="CR48" i="7"/>
  <c r="CS48" i="7" s="1"/>
  <c r="BJ48" i="7"/>
  <c r="BY48" i="7" s="1"/>
  <c r="CA48" i="7" s="1"/>
  <c r="DT47" i="7"/>
  <c r="DS47" i="7"/>
  <c r="DR47" i="7"/>
  <c r="CR47" i="7"/>
  <c r="CS47" i="7" s="1"/>
  <c r="BJ47" i="7"/>
  <c r="BY47" i="7" s="1"/>
  <c r="CA47" i="7" s="1"/>
  <c r="DT46" i="7"/>
  <c r="DS46" i="7"/>
  <c r="DR46" i="7"/>
  <c r="DQ46" i="7"/>
  <c r="CR46" i="7"/>
  <c r="CS46" i="7" s="1"/>
  <c r="BJ46" i="7"/>
  <c r="BY46" i="7" s="1"/>
  <c r="CA46" i="7" s="1"/>
  <c r="DT45" i="7"/>
  <c r="DS45" i="7"/>
  <c r="DR45" i="7"/>
  <c r="DQ45" i="7"/>
  <c r="DP45" i="7"/>
  <c r="CR45" i="7"/>
  <c r="CS45" i="7" s="1"/>
  <c r="BJ45" i="7"/>
  <c r="BY45" i="7" s="1"/>
  <c r="CA45" i="7" s="1"/>
  <c r="DT44" i="7"/>
  <c r="DS44" i="7"/>
  <c r="DR44" i="7"/>
  <c r="DQ44" i="7"/>
  <c r="DP44" i="7"/>
  <c r="DO44" i="7"/>
  <c r="CR44" i="7"/>
  <c r="CS44" i="7" s="1"/>
  <c r="BJ44" i="7"/>
  <c r="BY44" i="7" s="1"/>
  <c r="CA44" i="7" s="1"/>
  <c r="DT43" i="7"/>
  <c r="DS43" i="7"/>
  <c r="DR43" i="7"/>
  <c r="DQ43" i="7"/>
  <c r="DP43" i="7"/>
  <c r="DO43" i="7"/>
  <c r="DN43" i="7"/>
  <c r="CR43" i="7"/>
  <c r="CS43" i="7" s="1"/>
  <c r="BJ43" i="7"/>
  <c r="BY43" i="7" s="1"/>
  <c r="CA43" i="7" s="1"/>
  <c r="DT42" i="7"/>
  <c r="DS42" i="7"/>
  <c r="DR42" i="7"/>
  <c r="DQ42" i="7"/>
  <c r="DP42" i="7"/>
  <c r="DO42" i="7"/>
  <c r="DN42" i="7"/>
  <c r="DM42" i="7"/>
  <c r="CR42" i="7"/>
  <c r="CS42" i="7" s="1"/>
  <c r="BJ42" i="7"/>
  <c r="BY42" i="7" s="1"/>
  <c r="CA42" i="7" s="1"/>
  <c r="DT41" i="7"/>
  <c r="DS41" i="7"/>
  <c r="DR41" i="7"/>
  <c r="DQ41" i="7"/>
  <c r="DP41" i="7"/>
  <c r="DO41" i="7"/>
  <c r="DN41" i="7"/>
  <c r="DM41" i="7"/>
  <c r="DL41" i="7"/>
  <c r="DT40" i="7"/>
  <c r="DS40" i="7"/>
  <c r="DR40" i="7"/>
  <c r="DQ40" i="7"/>
  <c r="DP40" i="7"/>
  <c r="DO40" i="7"/>
  <c r="DN40" i="7"/>
  <c r="DM40" i="7"/>
  <c r="DL40" i="7"/>
  <c r="DK40" i="7"/>
  <c r="DT39" i="7"/>
  <c r="DS39" i="7"/>
  <c r="DR39" i="7"/>
  <c r="DQ39" i="7"/>
  <c r="DP39" i="7"/>
  <c r="DO39" i="7"/>
  <c r="DN39" i="7"/>
  <c r="DM39" i="7"/>
  <c r="DL39" i="7"/>
  <c r="DK39" i="7"/>
  <c r="DJ39" i="7"/>
  <c r="DT38" i="7"/>
  <c r="DS38" i="7"/>
  <c r="DR38" i="7"/>
  <c r="DQ38" i="7"/>
  <c r="DP38" i="7"/>
  <c r="DO38" i="7"/>
  <c r="DN38" i="7"/>
  <c r="DM38" i="7"/>
  <c r="DL38" i="7"/>
  <c r="DK38" i="7"/>
  <c r="DJ38" i="7"/>
  <c r="DI38" i="7"/>
  <c r="CR38" i="7"/>
  <c r="CS38" i="7" s="1"/>
  <c r="BJ38" i="7"/>
  <c r="BY38" i="7" s="1"/>
  <c r="CA38" i="7" s="1"/>
  <c r="DT37" i="7"/>
  <c r="DS37" i="7"/>
  <c r="DR37" i="7"/>
  <c r="DQ37" i="7"/>
  <c r="DP37" i="7"/>
  <c r="DO37" i="7"/>
  <c r="DN37" i="7"/>
  <c r="DM37" i="7"/>
  <c r="DL37" i="7"/>
  <c r="DK37" i="7"/>
  <c r="DJ37" i="7"/>
  <c r="DI37" i="7"/>
  <c r="CR37" i="7"/>
  <c r="CS37" i="7" s="1"/>
  <c r="BJ37" i="7"/>
  <c r="BY37" i="7" s="1"/>
  <c r="CA37" i="7" s="1"/>
  <c r="DT36" i="7"/>
  <c r="DS36" i="7"/>
  <c r="DR36" i="7"/>
  <c r="DQ36" i="7"/>
  <c r="DP36" i="7"/>
  <c r="DO36" i="7"/>
  <c r="DN36" i="7"/>
  <c r="DM36" i="7"/>
  <c r="DL36" i="7"/>
  <c r="DK36" i="7"/>
  <c r="DJ36" i="7"/>
  <c r="DI36" i="7"/>
  <c r="CR36" i="7"/>
  <c r="CS36" i="7" s="1"/>
  <c r="BJ36" i="7"/>
  <c r="BY36" i="7" s="1"/>
  <c r="CA36" i="7" s="1"/>
  <c r="DT35" i="7"/>
  <c r="DS35" i="7"/>
  <c r="DR35" i="7"/>
  <c r="DQ35" i="7"/>
  <c r="DP35" i="7"/>
  <c r="DO35" i="7"/>
  <c r="DN35" i="7"/>
  <c r="DM35" i="7"/>
  <c r="DL35" i="7"/>
  <c r="DK35" i="7"/>
  <c r="DJ35" i="7"/>
  <c r="DI35" i="7"/>
  <c r="CR35" i="7"/>
  <c r="CS35" i="7" s="1"/>
  <c r="BJ35" i="7"/>
  <c r="BY35" i="7" s="1"/>
  <c r="CA35" i="7" s="1"/>
  <c r="DT34" i="7"/>
  <c r="DS34" i="7"/>
  <c r="DR34" i="7"/>
  <c r="DQ34" i="7"/>
  <c r="DP34" i="7"/>
  <c r="DO34" i="7"/>
  <c r="DN34" i="7"/>
  <c r="DM34" i="7"/>
  <c r="DL34" i="7"/>
  <c r="DK34" i="7"/>
  <c r="DJ34" i="7"/>
  <c r="DI34" i="7"/>
  <c r="CR34" i="7"/>
  <c r="CS34" i="7" s="1"/>
  <c r="BJ34" i="7"/>
  <c r="BY34" i="7" s="1"/>
  <c r="CA34" i="7" s="1"/>
  <c r="DT33" i="7"/>
  <c r="DS33" i="7"/>
  <c r="DR33" i="7"/>
  <c r="DQ33" i="7"/>
  <c r="DP33" i="7"/>
  <c r="DO33" i="7"/>
  <c r="DN33" i="7"/>
  <c r="DM33" i="7"/>
  <c r="DL33" i="7"/>
  <c r="DK33" i="7"/>
  <c r="DJ33" i="7"/>
  <c r="DI33" i="7"/>
  <c r="CR33" i="7"/>
  <c r="CS33" i="7" s="1"/>
  <c r="BJ33" i="7"/>
  <c r="BY33" i="7" s="1"/>
  <c r="CA33" i="7" s="1"/>
  <c r="DT32" i="7"/>
  <c r="DS32" i="7"/>
  <c r="DR32" i="7"/>
  <c r="DQ32" i="7"/>
  <c r="DP32" i="7"/>
  <c r="DO32" i="7"/>
  <c r="DN32" i="7"/>
  <c r="DM32" i="7"/>
  <c r="DL32" i="7"/>
  <c r="DK32" i="7"/>
  <c r="DJ32" i="7"/>
  <c r="DI32" i="7"/>
  <c r="CR32" i="7"/>
  <c r="CS32" i="7" s="1"/>
  <c r="BJ32" i="7"/>
  <c r="BY32" i="7" s="1"/>
  <c r="CA32" i="7" s="1"/>
  <c r="DT31" i="7"/>
  <c r="DS31" i="7"/>
  <c r="DR31" i="7"/>
  <c r="DQ31" i="7"/>
  <c r="DP31" i="7"/>
  <c r="DO31" i="7"/>
  <c r="DN31" i="7"/>
  <c r="DM31" i="7"/>
  <c r="DL31" i="7"/>
  <c r="DK31" i="7"/>
  <c r="DJ31" i="7"/>
  <c r="DI31" i="7"/>
  <c r="CR31" i="7"/>
  <c r="CS31" i="7" s="1"/>
  <c r="BJ31" i="7"/>
  <c r="BY31" i="7" s="1"/>
  <c r="CA31" i="7" s="1"/>
  <c r="DT30" i="7"/>
  <c r="DS30" i="7"/>
  <c r="DR30" i="7"/>
  <c r="DQ30" i="7"/>
  <c r="DP30" i="7"/>
  <c r="DO30" i="7"/>
  <c r="DN30" i="7"/>
  <c r="DM30" i="7"/>
  <c r="DL30" i="7"/>
  <c r="DK30" i="7"/>
  <c r="DJ30" i="7"/>
  <c r="DI30" i="7"/>
  <c r="CR30" i="7"/>
  <c r="CS30" i="7" s="1"/>
  <c r="BJ30" i="7"/>
  <c r="BY30" i="7" s="1"/>
  <c r="CA30" i="7" s="1"/>
  <c r="D30" i="7"/>
  <c r="DT29" i="7"/>
  <c r="DS29" i="7"/>
  <c r="DR29" i="7"/>
  <c r="DQ29" i="7"/>
  <c r="DP29" i="7"/>
  <c r="DO29" i="7"/>
  <c r="DN29" i="7"/>
  <c r="DM29" i="7"/>
  <c r="DL29" i="7"/>
  <c r="DK29" i="7"/>
  <c r="DJ29" i="7"/>
  <c r="DI29" i="7"/>
  <c r="CR29" i="7"/>
  <c r="CS29" i="7" s="1"/>
  <c r="BJ29" i="7"/>
  <c r="BY29" i="7" s="1"/>
  <c r="CA29" i="7" s="1"/>
  <c r="DT28" i="7"/>
  <c r="DS28" i="7"/>
  <c r="DR28" i="7"/>
  <c r="DQ28" i="7"/>
  <c r="DP28" i="7"/>
  <c r="DO28" i="7"/>
  <c r="DN28" i="7"/>
  <c r="DM28" i="7"/>
  <c r="DL28" i="7"/>
  <c r="DK28" i="7"/>
  <c r="DJ28" i="7"/>
  <c r="DI28" i="7"/>
  <c r="CR28" i="7"/>
  <c r="CS28" i="7" s="1"/>
  <c r="BJ28" i="7"/>
  <c r="BY28" i="7" s="1"/>
  <c r="CA28" i="7" s="1"/>
  <c r="DT27" i="7"/>
  <c r="DS27" i="7"/>
  <c r="DR27" i="7"/>
  <c r="DQ27" i="7"/>
  <c r="DP27" i="7"/>
  <c r="DO27" i="7"/>
  <c r="DN27" i="7"/>
  <c r="DM27" i="7"/>
  <c r="DL27" i="7"/>
  <c r="DK27" i="7"/>
  <c r="DJ27" i="7"/>
  <c r="DI27" i="7"/>
  <c r="CR27" i="7"/>
  <c r="CS27" i="7" s="1"/>
  <c r="BJ27" i="7"/>
  <c r="BY27" i="7" s="1"/>
  <c r="CA27" i="7" s="1"/>
  <c r="DT26" i="7"/>
  <c r="DS26" i="7"/>
  <c r="DR26" i="7"/>
  <c r="DQ26" i="7"/>
  <c r="DP26" i="7"/>
  <c r="DO26" i="7"/>
  <c r="DN26" i="7"/>
  <c r="DM26" i="7"/>
  <c r="DL26" i="7"/>
  <c r="DK26" i="7"/>
  <c r="DJ26" i="7"/>
  <c r="DI26" i="7"/>
  <c r="CR26" i="7"/>
  <c r="CS26" i="7" s="1"/>
  <c r="BJ26" i="7"/>
  <c r="BY26" i="7" s="1"/>
  <c r="CA26" i="7" s="1"/>
  <c r="DS25" i="7"/>
  <c r="DR25" i="7"/>
  <c r="DQ25" i="7"/>
  <c r="DP25" i="7"/>
  <c r="DO25" i="7"/>
  <c r="DN25" i="7"/>
  <c r="DM25" i="7"/>
  <c r="DL25" i="7"/>
  <c r="DK25" i="7"/>
  <c r="DJ25" i="7"/>
  <c r="DI25" i="7"/>
  <c r="CR25" i="7"/>
  <c r="CS25" i="7" s="1"/>
  <c r="BJ25" i="7"/>
  <c r="BY25" i="7" s="1"/>
  <c r="CA25" i="7" s="1"/>
  <c r="DR24" i="7"/>
  <c r="DQ24" i="7"/>
  <c r="DP24" i="7"/>
  <c r="DO24" i="7"/>
  <c r="DN24" i="7"/>
  <c r="DM24" i="7"/>
  <c r="DL24" i="7"/>
  <c r="DK24" i="7"/>
  <c r="DJ24" i="7"/>
  <c r="DI24" i="7"/>
  <c r="CR24" i="7"/>
  <c r="CS24" i="7" s="1"/>
  <c r="BJ24" i="7"/>
  <c r="BY24" i="7" s="1"/>
  <c r="CA24" i="7" s="1"/>
  <c r="DQ23" i="7"/>
  <c r="DP23" i="7"/>
  <c r="DO23" i="7"/>
  <c r="DN23" i="7"/>
  <c r="DM23" i="7"/>
  <c r="DL23" i="7"/>
  <c r="DK23" i="7"/>
  <c r="DJ23" i="7"/>
  <c r="DI23" i="7"/>
  <c r="CR23" i="7"/>
  <c r="CS23" i="7" s="1"/>
  <c r="BJ23" i="7"/>
  <c r="BY23" i="7" s="1"/>
  <c r="CA23" i="7" s="1"/>
  <c r="DP22" i="7"/>
  <c r="DO22" i="7"/>
  <c r="DN22" i="7"/>
  <c r="DM22" i="7"/>
  <c r="DL22" i="7"/>
  <c r="DK22" i="7"/>
  <c r="DJ22" i="7"/>
  <c r="DI22" i="7"/>
  <c r="CR22" i="7"/>
  <c r="CS22" i="7" s="1"/>
  <c r="BJ22" i="7"/>
  <c r="BY22" i="7" s="1"/>
  <c r="CA22" i="7" s="1"/>
  <c r="DO21" i="7"/>
  <c r="DN21" i="7"/>
  <c r="DM21" i="7"/>
  <c r="DL21" i="7"/>
  <c r="DK21" i="7"/>
  <c r="DJ21" i="7"/>
  <c r="DI21" i="7"/>
  <c r="CR21" i="7"/>
  <c r="CS21" i="7" s="1"/>
  <c r="BJ21" i="7"/>
  <c r="BY21" i="7" s="1"/>
  <c r="CA21" i="7" s="1"/>
  <c r="DN20" i="7"/>
  <c r="DM20" i="7"/>
  <c r="DL20" i="7"/>
  <c r="DK20" i="7"/>
  <c r="DJ20" i="7"/>
  <c r="DI20" i="7"/>
  <c r="CR20" i="7"/>
  <c r="CS20" i="7" s="1"/>
  <c r="BJ20" i="7"/>
  <c r="BY20" i="7" s="1"/>
  <c r="CA20" i="7" s="1"/>
  <c r="DM19" i="7"/>
  <c r="DL19" i="7"/>
  <c r="DK19" i="7"/>
  <c r="DJ19" i="7"/>
  <c r="DI19" i="7"/>
  <c r="CR19" i="7"/>
  <c r="CS19" i="7" s="1"/>
  <c r="BJ19" i="7"/>
  <c r="BY19" i="7" s="1"/>
  <c r="CA19" i="7" s="1"/>
  <c r="DL18" i="7"/>
  <c r="DK18" i="7"/>
  <c r="DJ18" i="7"/>
  <c r="DI18" i="7"/>
  <c r="CR18" i="7"/>
  <c r="CS18" i="7" s="1"/>
  <c r="BJ18" i="7"/>
  <c r="BY18" i="7" s="1"/>
  <c r="CA18" i="7" s="1"/>
  <c r="DK17" i="7"/>
  <c r="DJ17" i="7"/>
  <c r="DI17" i="7"/>
  <c r="CR17" i="7"/>
  <c r="CS17" i="7" s="1"/>
  <c r="BJ17" i="7"/>
  <c r="BY17" i="7" s="1"/>
  <c r="CA17" i="7" s="1"/>
  <c r="DJ16" i="7"/>
  <c r="DI16" i="7"/>
  <c r="CR16" i="7"/>
  <c r="CS16" i="7" s="1"/>
  <c r="BJ16" i="7"/>
  <c r="BY16" i="7" s="1"/>
  <c r="CA16" i="7" s="1"/>
  <c r="DI15" i="7"/>
  <c r="CR15" i="7"/>
  <c r="CS15" i="7" s="1"/>
  <c r="BJ15" i="7"/>
  <c r="BY15" i="7" s="1"/>
  <c r="CA15" i="7" s="1"/>
  <c r="D9" i="7"/>
  <c r="E9" i="7" s="1"/>
  <c r="C9" i="7"/>
  <c r="D8" i="7"/>
  <c r="E8" i="7" s="1"/>
  <c r="C8" i="7"/>
  <c r="I7" i="7"/>
  <c r="L1" i="7"/>
  <c r="K1" i="15" s="1"/>
  <c r="R78" i="1"/>
  <c r="Q78" i="1"/>
  <c r="P78" i="1"/>
  <c r="O78" i="1"/>
  <c r="N78" i="1"/>
  <c r="M78" i="1"/>
  <c r="L78" i="1"/>
  <c r="K78" i="1"/>
  <c r="J78" i="1"/>
  <c r="I78" i="1"/>
  <c r="H78" i="1"/>
  <c r="G78" i="1"/>
  <c r="R77" i="1"/>
  <c r="Q77" i="1"/>
  <c r="P77" i="1"/>
  <c r="O77" i="1"/>
  <c r="N77" i="1"/>
  <c r="M77" i="1"/>
  <c r="L77" i="1"/>
  <c r="K77" i="1"/>
  <c r="J77" i="1"/>
  <c r="I77" i="1"/>
  <c r="H77" i="1"/>
  <c r="G77" i="1"/>
  <c r="R76" i="1"/>
  <c r="Q76" i="1"/>
  <c r="P76" i="1"/>
  <c r="O76" i="1"/>
  <c r="N76" i="1"/>
  <c r="M76" i="1"/>
  <c r="L76" i="1"/>
  <c r="K76" i="1"/>
  <c r="J76" i="1"/>
  <c r="I76" i="1"/>
  <c r="H76" i="1"/>
  <c r="G76" i="1"/>
  <c r="R75" i="1"/>
  <c r="Q75" i="1"/>
  <c r="P75" i="1"/>
  <c r="O75" i="1"/>
  <c r="N75" i="1"/>
  <c r="M75" i="1"/>
  <c r="L75" i="1"/>
  <c r="K75" i="1"/>
  <c r="J75" i="1"/>
  <c r="I75" i="1"/>
  <c r="H75" i="1"/>
  <c r="G75" i="1"/>
  <c r="R74" i="1"/>
  <c r="Q74" i="1"/>
  <c r="P74" i="1"/>
  <c r="O74" i="1"/>
  <c r="N74" i="1"/>
  <c r="M74" i="1"/>
  <c r="L74" i="1"/>
  <c r="K74" i="1"/>
  <c r="J74" i="1"/>
  <c r="I74" i="1"/>
  <c r="H74" i="1"/>
  <c r="G74" i="1"/>
  <c r="D27" i="1"/>
  <c r="D49" i="1"/>
  <c r="S19" i="29"/>
  <c r="S18" i="29"/>
  <c r="AG10" i="29"/>
  <c r="AG11" i="29" s="1"/>
  <c r="S6" i="29"/>
  <c r="N5" i="29"/>
  <c r="AQ43" i="44" s="1"/>
  <c r="AP43" i="44"/>
  <c r="AC7" i="11"/>
  <c r="AC6" i="11"/>
  <c r="AC5" i="11"/>
  <c r="L7" i="11" s="1"/>
  <c r="AK25" i="44" s="1"/>
  <c r="AC2" i="11"/>
  <c r="AD7" i="8"/>
  <c r="A6" i="3" s="1"/>
  <c r="AP7" i="44" s="1"/>
  <c r="AD6" i="8"/>
  <c r="AO2" i="44"/>
  <c r="D37" i="28"/>
  <c r="L8" i="11" l="1"/>
  <c r="AK26" i="44" s="1"/>
  <c r="AR48" i="1"/>
  <c r="AG35" i="1"/>
  <c r="AH14" i="1"/>
  <c r="AL14" i="1"/>
  <c r="AP14" i="1"/>
  <c r="AH15" i="1"/>
  <c r="AL15" i="1"/>
  <c r="AP15" i="1"/>
  <c r="AH16" i="1"/>
  <c r="AL16" i="1"/>
  <c r="AP16" i="1"/>
  <c r="AH17" i="1"/>
  <c r="AL17" i="1"/>
  <c r="AP17" i="1"/>
  <c r="AH18" i="1"/>
  <c r="AL18" i="1"/>
  <c r="AP18" i="1"/>
  <c r="AH19" i="1"/>
  <c r="AL19" i="1"/>
  <c r="AP19" i="1"/>
  <c r="AH20" i="1"/>
  <c r="AL20" i="1"/>
  <c r="AP20" i="1"/>
  <c r="AH21" i="1"/>
  <c r="AL21" i="1"/>
  <c r="AP21" i="1"/>
  <c r="AH22" i="1"/>
  <c r="AL22" i="1"/>
  <c r="AP22" i="1"/>
  <c r="AH23" i="1"/>
  <c r="AL23" i="1"/>
  <c r="AP23" i="1"/>
  <c r="AH24" i="1"/>
  <c r="AL24" i="1"/>
  <c r="AP24" i="1"/>
  <c r="AH25" i="1"/>
  <c r="AL25" i="1"/>
  <c r="AP25" i="1"/>
  <c r="AH26" i="1"/>
  <c r="AL26" i="1"/>
  <c r="AP26" i="1"/>
  <c r="AQ13" i="1"/>
  <c r="AM13" i="1"/>
  <c r="AI13" i="1"/>
  <c r="AI14" i="1"/>
  <c r="AM14" i="1"/>
  <c r="AQ14" i="1"/>
  <c r="AI15" i="1"/>
  <c r="AM15" i="1"/>
  <c r="AQ15" i="1"/>
  <c r="AI16" i="1"/>
  <c r="AM16" i="1"/>
  <c r="AQ16" i="1"/>
  <c r="AI17" i="1"/>
  <c r="AM17" i="1"/>
  <c r="AQ17" i="1"/>
  <c r="AI18" i="1"/>
  <c r="AM18" i="1"/>
  <c r="AQ18" i="1"/>
  <c r="AI19" i="1"/>
  <c r="AM19" i="1"/>
  <c r="AQ19" i="1"/>
  <c r="AI20" i="1"/>
  <c r="AM20" i="1"/>
  <c r="AQ20" i="1"/>
  <c r="AI21" i="1"/>
  <c r="AM21" i="1"/>
  <c r="AQ21" i="1"/>
  <c r="AI22" i="1"/>
  <c r="AM22" i="1"/>
  <c r="AQ22" i="1"/>
  <c r="AI23" i="1"/>
  <c r="AM23" i="1"/>
  <c r="AQ23" i="1"/>
  <c r="AI24" i="1"/>
  <c r="AM24" i="1"/>
  <c r="AQ24" i="1"/>
  <c r="AI25" i="1"/>
  <c r="AM25" i="1"/>
  <c r="AQ25" i="1"/>
  <c r="AI26" i="1"/>
  <c r="AM26" i="1"/>
  <c r="AQ26" i="1"/>
  <c r="AP13" i="1"/>
  <c r="AL13" i="1"/>
  <c r="AH13" i="1"/>
  <c r="AJ14" i="1"/>
  <c r="AN14" i="1"/>
  <c r="AR14" i="1"/>
  <c r="AJ15" i="1"/>
  <c r="AN15" i="1"/>
  <c r="AR15" i="1"/>
  <c r="AJ16" i="1"/>
  <c r="AN16" i="1"/>
  <c r="AR16" i="1"/>
  <c r="AJ17" i="1"/>
  <c r="AN17" i="1"/>
  <c r="AR17" i="1"/>
  <c r="AJ18" i="1"/>
  <c r="AN18" i="1"/>
  <c r="AR18" i="1"/>
  <c r="AJ19" i="1"/>
  <c r="AN19" i="1"/>
  <c r="AR19" i="1"/>
  <c r="AJ20" i="1"/>
  <c r="AN20" i="1"/>
  <c r="AR20" i="1"/>
  <c r="AJ21" i="1"/>
  <c r="AN21" i="1"/>
  <c r="AR21" i="1"/>
  <c r="AJ22" i="1"/>
  <c r="AN22" i="1"/>
  <c r="AR22" i="1"/>
  <c r="AJ23" i="1"/>
  <c r="AN23" i="1"/>
  <c r="AR23" i="1"/>
  <c r="AJ24" i="1"/>
  <c r="AN24" i="1"/>
  <c r="AR24" i="1"/>
  <c r="AJ25" i="1"/>
  <c r="AN25" i="1"/>
  <c r="AR25" i="1"/>
  <c r="AJ26" i="1"/>
  <c r="AN26" i="1"/>
  <c r="AR26" i="1"/>
  <c r="AO13" i="1"/>
  <c r="AK13" i="1"/>
  <c r="AG14" i="1"/>
  <c r="AK14" i="1"/>
  <c r="AO14" i="1"/>
  <c r="AG15" i="1"/>
  <c r="AK15" i="1"/>
  <c r="AO15" i="1"/>
  <c r="AG16" i="1"/>
  <c r="AK16" i="1"/>
  <c r="AO16" i="1"/>
  <c r="AG17" i="1"/>
  <c r="AK17" i="1"/>
  <c r="AO17" i="1"/>
  <c r="AG18" i="1"/>
  <c r="AK18" i="1"/>
  <c r="AO18" i="1"/>
  <c r="AG19" i="1"/>
  <c r="AK19" i="1"/>
  <c r="AO19" i="1"/>
  <c r="AG20" i="1"/>
  <c r="AK20" i="1"/>
  <c r="AO20" i="1"/>
  <c r="AG21" i="1"/>
  <c r="AK21" i="1"/>
  <c r="AO21" i="1"/>
  <c r="AG22" i="1"/>
  <c r="AK22" i="1"/>
  <c r="AO22" i="1"/>
  <c r="AG23" i="1"/>
  <c r="AK23" i="1"/>
  <c r="AO23" i="1"/>
  <c r="AG24" i="1"/>
  <c r="AK24" i="1"/>
  <c r="AO24" i="1"/>
  <c r="AG25" i="1"/>
  <c r="AK25" i="1"/>
  <c r="AO25" i="1"/>
  <c r="AG26" i="1"/>
  <c r="AK26" i="1"/>
  <c r="AO26" i="1"/>
  <c r="AR13" i="1"/>
  <c r="AN13" i="1"/>
  <c r="AJ13" i="1"/>
  <c r="AG13" i="1"/>
  <c r="J1" i="11"/>
  <c r="F19" i="15"/>
  <c r="AY26" i="7"/>
  <c r="N11" i="15"/>
  <c r="N10" i="15"/>
  <c r="G19" i="15"/>
  <c r="AJ10" i="4"/>
  <c r="AI11" i="4"/>
  <c r="AG11" i="4"/>
  <c r="AH10" i="4"/>
  <c r="AH9" i="4"/>
  <c r="AI39" i="4"/>
  <c r="AO35" i="1"/>
  <c r="AJ39" i="1"/>
  <c r="AN36" i="1"/>
  <c r="AR41" i="1"/>
  <c r="AK35" i="1"/>
  <c r="AG36" i="1"/>
  <c r="AR37" i="1"/>
  <c r="AN40" i="1"/>
  <c r="AR43" i="1"/>
  <c r="AJ37" i="1"/>
  <c r="AN38" i="1"/>
  <c r="AR39" i="1"/>
  <c r="AJ41" i="1"/>
  <c r="AN42" i="1"/>
  <c r="AN45" i="1"/>
  <c r="AI35" i="1"/>
  <c r="AM35" i="1"/>
  <c r="AQ35" i="1"/>
  <c r="AJ36" i="1"/>
  <c r="AR36" i="1"/>
  <c r="AN37" i="1"/>
  <c r="AJ38" i="1"/>
  <c r="AR38" i="1"/>
  <c r="AN39" i="1"/>
  <c r="AJ40" i="1"/>
  <c r="AR40" i="1"/>
  <c r="AN41" i="1"/>
  <c r="AJ42" i="1"/>
  <c r="AJ43" i="1"/>
  <c r="AN44" i="1"/>
  <c r="AR46" i="1"/>
  <c r="AH35" i="1"/>
  <c r="AJ35" i="1"/>
  <c r="AL35" i="1"/>
  <c r="AN35" i="1"/>
  <c r="AP35" i="1"/>
  <c r="AR35" i="1"/>
  <c r="AH36" i="1"/>
  <c r="AL36" i="1"/>
  <c r="AP36" i="1"/>
  <c r="AH37" i="1"/>
  <c r="AL37" i="1"/>
  <c r="AP37" i="1"/>
  <c r="AH38" i="1"/>
  <c r="AL38" i="1"/>
  <c r="AP38" i="1"/>
  <c r="AH39" i="1"/>
  <c r="AL39" i="1"/>
  <c r="AP39" i="1"/>
  <c r="AH40" i="1"/>
  <c r="AL40" i="1"/>
  <c r="AP40" i="1"/>
  <c r="AH41" i="1"/>
  <c r="AL41" i="1"/>
  <c r="AP41" i="1"/>
  <c r="AH42" i="1"/>
  <c r="AL42" i="1"/>
  <c r="AR42" i="1"/>
  <c r="AN43" i="1"/>
  <c r="AJ44" i="1"/>
  <c r="AR44" i="1"/>
  <c r="AJ46" i="1"/>
  <c r="AP47" i="1"/>
  <c r="AI36" i="1"/>
  <c r="AK36" i="1"/>
  <c r="AM36" i="1"/>
  <c r="AO36" i="1"/>
  <c r="AQ36" i="1"/>
  <c r="AG37" i="1"/>
  <c r="AI37" i="1"/>
  <c r="AK37" i="1"/>
  <c r="AM37" i="1"/>
  <c r="AO37" i="1"/>
  <c r="AQ37" i="1"/>
  <c r="AG38" i="1"/>
  <c r="AI38" i="1"/>
  <c r="AK38" i="1"/>
  <c r="AM38" i="1"/>
  <c r="AO38" i="1"/>
  <c r="AQ38" i="1"/>
  <c r="AG39" i="1"/>
  <c r="AI39" i="1"/>
  <c r="AK39" i="1"/>
  <c r="AM39" i="1"/>
  <c r="AO39" i="1"/>
  <c r="AQ39" i="1"/>
  <c r="AG40" i="1"/>
  <c r="AI40" i="1"/>
  <c r="AK40" i="1"/>
  <c r="AM40" i="1"/>
  <c r="AO40" i="1"/>
  <c r="AQ40" i="1"/>
  <c r="AG41" i="1"/>
  <c r="AI41" i="1"/>
  <c r="AK41" i="1"/>
  <c r="AM41" i="1"/>
  <c r="AO41" i="1"/>
  <c r="AQ41" i="1"/>
  <c r="AG42" i="1"/>
  <c r="AI42" i="1"/>
  <c r="AK42" i="1"/>
  <c r="AM42" i="1"/>
  <c r="AP42" i="1"/>
  <c r="AH43" i="1"/>
  <c r="AL43" i="1"/>
  <c r="AP43" i="1"/>
  <c r="AH44" i="1"/>
  <c r="AL44" i="1"/>
  <c r="AP44" i="1"/>
  <c r="AJ45" i="1"/>
  <c r="AR45" i="1"/>
  <c r="AN46" i="1"/>
  <c r="AK47" i="1"/>
  <c r="AJ48" i="1"/>
  <c r="AO42" i="1"/>
  <c r="AQ42" i="1"/>
  <c r="AG43" i="1"/>
  <c r="AI43" i="1"/>
  <c r="AK43" i="1"/>
  <c r="AM43" i="1"/>
  <c r="AO43" i="1"/>
  <c r="AQ43" i="1"/>
  <c r="AG44" i="1"/>
  <c r="AI44" i="1"/>
  <c r="AK44" i="1"/>
  <c r="AM44" i="1"/>
  <c r="AO44" i="1"/>
  <c r="AQ44" i="1"/>
  <c r="AH45" i="1"/>
  <c r="AL45" i="1"/>
  <c r="AP45" i="1"/>
  <c r="AH46" i="1"/>
  <c r="AL46" i="1"/>
  <c r="AP46" i="1"/>
  <c r="AH47" i="1"/>
  <c r="AN47" i="1"/>
  <c r="AG48" i="1"/>
  <c r="AL48" i="1"/>
  <c r="AG45" i="1"/>
  <c r="AI45" i="1"/>
  <c r="AK45" i="1"/>
  <c r="AM45" i="1"/>
  <c r="AO45" i="1"/>
  <c r="AQ45" i="1"/>
  <c r="AG46" i="1"/>
  <c r="AI46" i="1"/>
  <c r="AK46" i="1"/>
  <c r="AM46" i="1"/>
  <c r="AO46" i="1"/>
  <c r="AQ46" i="1"/>
  <c r="AG47" i="1"/>
  <c r="AJ47" i="1"/>
  <c r="AL47" i="1"/>
  <c r="AO47" i="1"/>
  <c r="AR47" i="1"/>
  <c r="AH48" i="1"/>
  <c r="AK48" i="1"/>
  <c r="AN48" i="1"/>
  <c r="AO48" i="1"/>
  <c r="E6" i="29"/>
  <c r="AG12" i="29"/>
  <c r="D6" i="29"/>
  <c r="AK44" i="44" s="1"/>
  <c r="DS10" i="7"/>
  <c r="G7" i="15"/>
  <c r="G17" i="15"/>
  <c r="L1" i="1"/>
  <c r="K1" i="29"/>
  <c r="DQ10" i="7"/>
  <c r="DT10" i="7"/>
  <c r="AP48" i="1"/>
  <c r="AI47" i="1"/>
  <c r="AM47" i="1"/>
  <c r="AQ47" i="1"/>
  <c r="AI48" i="1"/>
  <c r="AM48" i="1"/>
  <c r="AQ48" i="1"/>
  <c r="AX15" i="7"/>
  <c r="BR15" i="7"/>
  <c r="BC17" i="7"/>
  <c r="BS17" i="7"/>
  <c r="BE18" i="7"/>
  <c r="BU18" i="7"/>
  <c r="AX19" i="7"/>
  <c r="BR19" i="7"/>
  <c r="AW21" i="7"/>
  <c r="BM21" i="7"/>
  <c r="BB23" i="7"/>
  <c r="BV23" i="7"/>
  <c r="BA25" i="7"/>
  <c r="BN15" i="7"/>
  <c r="BE16" i="7"/>
  <c r="AY17" i="7"/>
  <c r="BB15" i="7"/>
  <c r="BV15" i="7"/>
  <c r="AW16" i="7"/>
  <c r="BM16" i="7"/>
  <c r="BB19" i="7"/>
  <c r="BV19" i="7"/>
  <c r="AT20" i="7"/>
  <c r="BN20" i="7"/>
  <c r="BA21" i="7"/>
  <c r="BQ21" i="7"/>
  <c r="CV21" i="7"/>
  <c r="AW22" i="7"/>
  <c r="BM22" i="7"/>
  <c r="AW24" i="7"/>
  <c r="BM24" i="7"/>
  <c r="AU26" i="7"/>
  <c r="BA16" i="7"/>
  <c r="BQ16" i="7"/>
  <c r="CT16" i="7"/>
  <c r="AU17" i="7"/>
  <c r="BK17" i="7"/>
  <c r="AW18" i="7"/>
  <c r="BM18" i="7"/>
  <c r="AX20" i="7"/>
  <c r="BR20" i="7"/>
  <c r="BE21" i="7"/>
  <c r="BU21" i="7"/>
  <c r="BA22" i="7"/>
  <c r="BQ22" i="7"/>
  <c r="AT23" i="7"/>
  <c r="BN23" i="7"/>
  <c r="BA24" i="7"/>
  <c r="BQ24" i="7"/>
  <c r="BL25" i="7"/>
  <c r="AT15" i="7"/>
  <c r="BU16" i="7"/>
  <c r="DC16" i="7"/>
  <c r="BO17" i="7"/>
  <c r="BA18" i="7"/>
  <c r="BQ18" i="7"/>
  <c r="AT19" i="7"/>
  <c r="BN19" i="7"/>
  <c r="BB20" i="7"/>
  <c r="BV20" i="7"/>
  <c r="BE22" i="7"/>
  <c r="BU22" i="7"/>
  <c r="AX23" i="7"/>
  <c r="BR23" i="7"/>
  <c r="CU23" i="7"/>
  <c r="BE24" i="7"/>
  <c r="BV24" i="7"/>
  <c r="BT25" i="7"/>
  <c r="DI10" i="7"/>
  <c r="DM10" i="7"/>
  <c r="DK9" i="7"/>
  <c r="DT9" i="7"/>
  <c r="AU15" i="7"/>
  <c r="AY15" i="7"/>
  <c r="BC15" i="7"/>
  <c r="BK15" i="7"/>
  <c r="BO15" i="7"/>
  <c r="BS15" i="7"/>
  <c r="AT16" i="7"/>
  <c r="AX16" i="7"/>
  <c r="BB16" i="7"/>
  <c r="BN16" i="7"/>
  <c r="BR16" i="7"/>
  <c r="BV16" i="7"/>
  <c r="CU16" i="7"/>
  <c r="AV17" i="7"/>
  <c r="AZ17" i="7"/>
  <c r="BD17" i="7"/>
  <c r="BL17" i="7"/>
  <c r="BP17" i="7"/>
  <c r="BT17" i="7"/>
  <c r="DC17" i="7"/>
  <c r="AT18" i="7"/>
  <c r="AX18" i="7"/>
  <c r="BB18" i="7"/>
  <c r="BN18" i="7"/>
  <c r="BR18" i="7"/>
  <c r="BV18" i="7"/>
  <c r="AU19" i="7"/>
  <c r="AY19" i="7"/>
  <c r="BC19" i="7"/>
  <c r="BK19" i="7"/>
  <c r="BO19" i="7"/>
  <c r="BS19" i="7"/>
  <c r="AU20" i="7"/>
  <c r="AY20" i="7"/>
  <c r="BC20" i="7"/>
  <c r="BK20" i="7"/>
  <c r="BO20" i="7"/>
  <c r="BS20" i="7"/>
  <c r="AT21" i="7"/>
  <c r="AX21" i="7"/>
  <c r="BB21" i="7"/>
  <c r="BN21" i="7"/>
  <c r="BR21" i="7"/>
  <c r="BV21" i="7"/>
  <c r="DB21" i="7"/>
  <c r="AT22" i="7"/>
  <c r="AX22" i="7"/>
  <c r="BB22" i="7"/>
  <c r="BN22" i="7"/>
  <c r="BR22" i="7"/>
  <c r="BV22" i="7"/>
  <c r="AU23" i="7"/>
  <c r="AY23" i="7"/>
  <c r="BC23" i="7"/>
  <c r="BK23" i="7"/>
  <c r="BO23" i="7"/>
  <c r="BS23" i="7"/>
  <c r="CX23" i="7"/>
  <c r="AT24" i="7"/>
  <c r="AX24" i="7"/>
  <c r="BB24" i="7"/>
  <c r="BN24" i="7"/>
  <c r="BR24" i="7"/>
  <c r="AV25" i="7"/>
  <c r="BD25" i="7"/>
  <c r="BM25" i="7"/>
  <c r="BU25" i="7"/>
  <c r="AL61" i="4"/>
  <c r="AL60" i="4"/>
  <c r="AL59" i="4"/>
  <c r="AL58" i="4"/>
  <c r="AL57" i="4"/>
  <c r="AL56" i="4"/>
  <c r="AL55" i="4"/>
  <c r="AL54" i="4"/>
  <c r="AL53" i="4"/>
  <c r="AL52" i="4"/>
  <c r="AL51" i="4"/>
  <c r="AL50" i="4"/>
  <c r="AL49" i="4"/>
  <c r="AL48" i="4"/>
  <c r="AL47" i="4"/>
  <c r="AL45" i="4"/>
  <c r="AK44" i="4"/>
  <c r="AL41" i="4"/>
  <c r="AK40" i="4"/>
  <c r="AK10" i="4"/>
  <c r="AN9" i="4"/>
  <c r="AT9" i="4" s="1"/>
  <c r="BC92" i="7"/>
  <c r="AY92" i="7"/>
  <c r="AU92" i="7"/>
  <c r="BC91" i="7"/>
  <c r="AY91" i="7"/>
  <c r="AU91" i="7"/>
  <c r="BB90" i="7"/>
  <c r="AX90" i="7"/>
  <c r="AT90" i="7"/>
  <c r="BD89" i="7"/>
  <c r="AZ89" i="7"/>
  <c r="AV89" i="7"/>
  <c r="BE88" i="7"/>
  <c r="BA88" i="7"/>
  <c r="AW88" i="7"/>
  <c r="BE87" i="7"/>
  <c r="AK61" i="4"/>
  <c r="AK60" i="4"/>
  <c r="AK59" i="4"/>
  <c r="AK58" i="4"/>
  <c r="AK57" i="4"/>
  <c r="AK56" i="4"/>
  <c r="AK55" i="4"/>
  <c r="AK54" i="4"/>
  <c r="AK53" i="4"/>
  <c r="AK52" i="4"/>
  <c r="AK51" i="4"/>
  <c r="AK50" i="4"/>
  <c r="AK49" i="4"/>
  <c r="AK48" i="4"/>
  <c r="AK47" i="4"/>
  <c r="AL46" i="4"/>
  <c r="AK45" i="4"/>
  <c r="AL42" i="4"/>
  <c r="AK41" i="4"/>
  <c r="AL38" i="4"/>
  <c r="AL11" i="4"/>
  <c r="AL9" i="4"/>
  <c r="BB92" i="7"/>
  <c r="AX92" i="7"/>
  <c r="AT92" i="7"/>
  <c r="BB91" i="7"/>
  <c r="AX91" i="7"/>
  <c r="AT91" i="7"/>
  <c r="BE90" i="7"/>
  <c r="BA90" i="7"/>
  <c r="AW90" i="7"/>
  <c r="BC89" i="7"/>
  <c r="AY89" i="7"/>
  <c r="AU89" i="7"/>
  <c r="BD88" i="7"/>
  <c r="AZ88" i="7"/>
  <c r="AV88" i="7"/>
  <c r="BD87" i="7"/>
  <c r="AK46" i="4"/>
  <c r="AL43" i="4"/>
  <c r="AK42" i="4"/>
  <c r="AL39" i="4"/>
  <c r="AK38" i="4"/>
  <c r="AN10" i="4"/>
  <c r="AT10" i="4" s="1"/>
  <c r="AK9" i="4"/>
  <c r="BE92" i="7"/>
  <c r="BA92" i="7"/>
  <c r="AW92" i="7"/>
  <c r="BE91" i="7"/>
  <c r="BA91" i="7"/>
  <c r="AW91" i="7"/>
  <c r="BD90" i="7"/>
  <c r="AZ90" i="7"/>
  <c r="AV90" i="7"/>
  <c r="BB89" i="7"/>
  <c r="AX89" i="7"/>
  <c r="AT89" i="7"/>
  <c r="BC88" i="7"/>
  <c r="AY88" i="7"/>
  <c r="AU88" i="7"/>
  <c r="BC87" i="7"/>
  <c r="AY87" i="7"/>
  <c r="AU87" i="7"/>
  <c r="BB86" i="7"/>
  <c r="AX86" i="7"/>
  <c r="AT86" i="7"/>
  <c r="BB85" i="7"/>
  <c r="AX85" i="7"/>
  <c r="AT85" i="7"/>
  <c r="BC84" i="7"/>
  <c r="AY84" i="7"/>
  <c r="AU84" i="7"/>
  <c r="BE83" i="7"/>
  <c r="BA83" i="7"/>
  <c r="AW83" i="7"/>
  <c r="BD82" i="7"/>
  <c r="AZ82" i="7"/>
  <c r="AV82" i="7"/>
  <c r="BD81" i="7"/>
  <c r="AZ81" i="7"/>
  <c r="AJ5" i="44"/>
  <c r="AL44" i="4"/>
  <c r="AK43" i="4"/>
  <c r="AL40" i="4"/>
  <c r="AK39" i="4"/>
  <c r="AN38" i="4"/>
  <c r="AU9" i="4" s="1"/>
  <c r="AL10" i="4"/>
  <c r="BD92" i="7"/>
  <c r="AZ92" i="7"/>
  <c r="AV92" i="7"/>
  <c r="BD91" i="7"/>
  <c r="AZ91" i="7"/>
  <c r="AV91" i="7"/>
  <c r="BC90" i="7"/>
  <c r="AY90" i="7"/>
  <c r="AU90" i="7"/>
  <c r="BE89" i="7"/>
  <c r="BA89" i="7"/>
  <c r="AW89" i="7"/>
  <c r="BB88" i="7"/>
  <c r="AX88" i="7"/>
  <c r="AT88" i="7"/>
  <c r="BB87" i="7"/>
  <c r="AX87" i="7"/>
  <c r="AT87" i="7"/>
  <c r="BE86" i="7"/>
  <c r="BA86" i="7"/>
  <c r="AW86" i="7"/>
  <c r="BE85" i="7"/>
  <c r="BA85" i="7"/>
  <c r="AW85" i="7"/>
  <c r="BB84" i="7"/>
  <c r="AX84" i="7"/>
  <c r="AT84" i="7"/>
  <c r="BD83" i="7"/>
  <c r="AZ83" i="7"/>
  <c r="AV83" i="7"/>
  <c r="BC82" i="7"/>
  <c r="AY82" i="7"/>
  <c r="AU82" i="7"/>
  <c r="BC81" i="7"/>
  <c r="AV87" i="7"/>
  <c r="BD86" i="7"/>
  <c r="AV86" i="7"/>
  <c r="AZ85" i="7"/>
  <c r="AZ84" i="7"/>
  <c r="AX83" i="7"/>
  <c r="BA82" i="7"/>
  <c r="BE81" i="7"/>
  <c r="AX81" i="7"/>
  <c r="AT81" i="7"/>
  <c r="BC80" i="7"/>
  <c r="AY80" i="7"/>
  <c r="AU80" i="7"/>
  <c r="BE79" i="7"/>
  <c r="BA79" i="7"/>
  <c r="AW79" i="7"/>
  <c r="BD78" i="7"/>
  <c r="AZ78" i="7"/>
  <c r="AV78" i="7"/>
  <c r="BD77" i="7"/>
  <c r="AZ77" i="7"/>
  <c r="AV77" i="7"/>
  <c r="BE76" i="7"/>
  <c r="BA76" i="7"/>
  <c r="AW76" i="7"/>
  <c r="BC75" i="7"/>
  <c r="AY75" i="7"/>
  <c r="AU75" i="7"/>
  <c r="BB74" i="7"/>
  <c r="AX74" i="7"/>
  <c r="AT74" i="7"/>
  <c r="BE73" i="7"/>
  <c r="BA73" i="7"/>
  <c r="AW73" i="7"/>
  <c r="BD72" i="7"/>
  <c r="AZ72" i="7"/>
  <c r="AV72" i="7"/>
  <c r="BC71" i="7"/>
  <c r="AY71" i="7"/>
  <c r="AU71" i="7"/>
  <c r="BB70" i="7"/>
  <c r="AX70" i="7"/>
  <c r="AT70" i="7"/>
  <c r="BE69" i="7"/>
  <c r="BA69" i="7"/>
  <c r="AW69" i="7"/>
  <c r="BD65" i="7"/>
  <c r="AZ65" i="7"/>
  <c r="AV65" i="7"/>
  <c r="BC64" i="7"/>
  <c r="AY64" i="7"/>
  <c r="AU64" i="7"/>
  <c r="BB63" i="7"/>
  <c r="AX63" i="7"/>
  <c r="AT63" i="7"/>
  <c r="BE62" i="7"/>
  <c r="BA62" i="7"/>
  <c r="AW62" i="7"/>
  <c r="BC61" i="7"/>
  <c r="AY61" i="7"/>
  <c r="AU61" i="7"/>
  <c r="BD60" i="7"/>
  <c r="AZ60" i="7"/>
  <c r="AV60" i="7"/>
  <c r="BD59" i="7"/>
  <c r="AZ59" i="7"/>
  <c r="AV59" i="7"/>
  <c r="BC58" i="7"/>
  <c r="AY58" i="7"/>
  <c r="AU58" i="7"/>
  <c r="BE57" i="7"/>
  <c r="BA57" i="7"/>
  <c r="BA87" i="7"/>
  <c r="BC86" i="7"/>
  <c r="AU86" i="7"/>
  <c r="AY85" i="7"/>
  <c r="BE84" i="7"/>
  <c r="AW84" i="7"/>
  <c r="BC83" i="7"/>
  <c r="AU83" i="7"/>
  <c r="AX82" i="7"/>
  <c r="BB81" i="7"/>
  <c r="AW81" i="7"/>
  <c r="BB80" i="7"/>
  <c r="AX80" i="7"/>
  <c r="AT80" i="7"/>
  <c r="BD79" i="7"/>
  <c r="AZ79" i="7"/>
  <c r="AV79" i="7"/>
  <c r="BC78" i="7"/>
  <c r="AY78" i="7"/>
  <c r="AU78" i="7"/>
  <c r="BC77" i="7"/>
  <c r="AY77" i="7"/>
  <c r="AU77" i="7"/>
  <c r="BD76" i="7"/>
  <c r="AZ76" i="7"/>
  <c r="AV76" i="7"/>
  <c r="BB75" i="7"/>
  <c r="AX75" i="7"/>
  <c r="AT75" i="7"/>
  <c r="BE74" i="7"/>
  <c r="BA74" i="7"/>
  <c r="AW74" i="7"/>
  <c r="BD73" i="7"/>
  <c r="AZ73" i="7"/>
  <c r="AV73" i="7"/>
  <c r="BC72" i="7"/>
  <c r="AY72" i="7"/>
  <c r="AU72" i="7"/>
  <c r="BB71" i="7"/>
  <c r="AX71" i="7"/>
  <c r="AT71" i="7"/>
  <c r="BE70" i="7"/>
  <c r="BA70" i="7"/>
  <c r="AW70" i="7"/>
  <c r="BD69" i="7"/>
  <c r="AZ69" i="7"/>
  <c r="AV69" i="7"/>
  <c r="BC65" i="7"/>
  <c r="AY65" i="7"/>
  <c r="AU65" i="7"/>
  <c r="BB64" i="7"/>
  <c r="AX64" i="7"/>
  <c r="AT64" i="7"/>
  <c r="BE63" i="7"/>
  <c r="BA63" i="7"/>
  <c r="AW63" i="7"/>
  <c r="BD62" i="7"/>
  <c r="AZ62" i="7"/>
  <c r="AV62" i="7"/>
  <c r="BB61" i="7"/>
  <c r="AX61" i="7"/>
  <c r="AT61" i="7"/>
  <c r="BC60" i="7"/>
  <c r="AY60" i="7"/>
  <c r="AU60" i="7"/>
  <c r="BC59" i="7"/>
  <c r="AY59" i="7"/>
  <c r="AU59" i="7"/>
  <c r="BB58" i="7"/>
  <c r="AX58" i="7"/>
  <c r="AT58" i="7"/>
  <c r="BD57" i="7"/>
  <c r="AZ57" i="7"/>
  <c r="AZ87" i="7"/>
  <c r="AZ86" i="7"/>
  <c r="BD85" i="7"/>
  <c r="AV85" i="7"/>
  <c r="BD84" i="7"/>
  <c r="AV84" i="7"/>
  <c r="BB83" i="7"/>
  <c r="AT83" i="7"/>
  <c r="BE82" i="7"/>
  <c r="AW82" i="7"/>
  <c r="BA81" i="7"/>
  <c r="AV81" i="7"/>
  <c r="BE80" i="7"/>
  <c r="BA80" i="7"/>
  <c r="AW80" i="7"/>
  <c r="BC79" i="7"/>
  <c r="AY79" i="7"/>
  <c r="AU79" i="7"/>
  <c r="BB78" i="7"/>
  <c r="AX78" i="7"/>
  <c r="AT78" i="7"/>
  <c r="BB77" i="7"/>
  <c r="AX77" i="7"/>
  <c r="AT77" i="7"/>
  <c r="BC76" i="7"/>
  <c r="AY76" i="7"/>
  <c r="AU76" i="7"/>
  <c r="BE75" i="7"/>
  <c r="BA75" i="7"/>
  <c r="AW75" i="7"/>
  <c r="BD74" i="7"/>
  <c r="AZ74" i="7"/>
  <c r="AV74" i="7"/>
  <c r="BC73" i="7"/>
  <c r="AY73" i="7"/>
  <c r="AU73" i="7"/>
  <c r="BB72" i="7"/>
  <c r="AX72" i="7"/>
  <c r="AT72" i="7"/>
  <c r="BE71" i="7"/>
  <c r="BA71" i="7"/>
  <c r="AW71" i="7"/>
  <c r="BD70" i="7"/>
  <c r="AZ70" i="7"/>
  <c r="AV70" i="7"/>
  <c r="BC69" i="7"/>
  <c r="AY69" i="7"/>
  <c r="AU69" i="7"/>
  <c r="BB65" i="7"/>
  <c r="AX65" i="7"/>
  <c r="AT65" i="7"/>
  <c r="BE64" i="7"/>
  <c r="BA64" i="7"/>
  <c r="AW64" i="7"/>
  <c r="BD63" i="7"/>
  <c r="AZ63" i="7"/>
  <c r="AV63" i="7"/>
  <c r="BC62" i="7"/>
  <c r="AY62" i="7"/>
  <c r="AU62" i="7"/>
  <c r="BE61" i="7"/>
  <c r="BA61" i="7"/>
  <c r="AW61" i="7"/>
  <c r="BB60" i="7"/>
  <c r="AX60" i="7"/>
  <c r="AT60" i="7"/>
  <c r="BB59" i="7"/>
  <c r="AX59" i="7"/>
  <c r="AT59" i="7"/>
  <c r="BE58" i="7"/>
  <c r="BA58" i="7"/>
  <c r="AW58" i="7"/>
  <c r="BC57" i="7"/>
  <c r="AY57" i="7"/>
  <c r="AU57" i="7"/>
  <c r="BD56" i="7"/>
  <c r="AZ56" i="7"/>
  <c r="AV56" i="7"/>
  <c r="BD55" i="7"/>
  <c r="AZ55" i="7"/>
  <c r="AV55" i="7"/>
  <c r="BC54" i="7"/>
  <c r="AY54" i="7"/>
  <c r="AU54" i="7"/>
  <c r="BE53" i="7"/>
  <c r="AW87" i="7"/>
  <c r="AY86" i="7"/>
  <c r="BC85" i="7"/>
  <c r="AU85" i="7"/>
  <c r="BA84" i="7"/>
  <c r="AY83" i="7"/>
  <c r="BB82" i="7"/>
  <c r="AT82" i="7"/>
  <c r="AY81" i="7"/>
  <c r="AU81" i="7"/>
  <c r="BD80" i="7"/>
  <c r="AZ80" i="7"/>
  <c r="AV80" i="7"/>
  <c r="BB79" i="7"/>
  <c r="AX79" i="7"/>
  <c r="AT79" i="7"/>
  <c r="BE78" i="7"/>
  <c r="BA78" i="7"/>
  <c r="AW78" i="7"/>
  <c r="BE77" i="7"/>
  <c r="BA77" i="7"/>
  <c r="AW77" i="7"/>
  <c r="BB76" i="7"/>
  <c r="AX76" i="7"/>
  <c r="AT76" i="7"/>
  <c r="BD75" i="7"/>
  <c r="AZ75" i="7"/>
  <c r="AV75" i="7"/>
  <c r="BC74" i="7"/>
  <c r="AY74" i="7"/>
  <c r="AU74" i="7"/>
  <c r="BB73" i="7"/>
  <c r="AX73" i="7"/>
  <c r="AT73" i="7"/>
  <c r="BE72" i="7"/>
  <c r="BA72" i="7"/>
  <c r="AW72" i="7"/>
  <c r="BD71" i="7"/>
  <c r="AZ71" i="7"/>
  <c r="AV71" i="7"/>
  <c r="BC70" i="7"/>
  <c r="AY70" i="7"/>
  <c r="AU70" i="7"/>
  <c r="BB69" i="7"/>
  <c r="AX69" i="7"/>
  <c r="AT69" i="7"/>
  <c r="BE65" i="7"/>
  <c r="BA65" i="7"/>
  <c r="AW65" i="7"/>
  <c r="BD64" i="7"/>
  <c r="AZ64" i="7"/>
  <c r="AV64" i="7"/>
  <c r="BC63" i="7"/>
  <c r="AY63" i="7"/>
  <c r="AU63" i="7"/>
  <c r="BB62" i="7"/>
  <c r="AX62" i="7"/>
  <c r="AT62" i="7"/>
  <c r="BD61" i="7"/>
  <c r="AZ61" i="7"/>
  <c r="AV61" i="7"/>
  <c r="BE60" i="7"/>
  <c r="BA60" i="7"/>
  <c r="AW60" i="7"/>
  <c r="BE59" i="7"/>
  <c r="BA59" i="7"/>
  <c r="AW59" i="7"/>
  <c r="BD58" i="7"/>
  <c r="AZ58" i="7"/>
  <c r="AV58" i="7"/>
  <c r="BB57" i="7"/>
  <c r="AX57" i="7"/>
  <c r="AT57" i="7"/>
  <c r="BC56" i="7"/>
  <c r="AY56" i="7"/>
  <c r="AU56" i="7"/>
  <c r="BC55" i="7"/>
  <c r="AY55" i="7"/>
  <c r="AU55" i="7"/>
  <c r="BB54" i="7"/>
  <c r="AX54" i="7"/>
  <c r="AT54" i="7"/>
  <c r="BD53" i="7"/>
  <c r="BE56" i="7"/>
  <c r="AW56" i="7"/>
  <c r="BA55" i="7"/>
  <c r="BD54" i="7"/>
  <c r="AV54" i="7"/>
  <c r="BB53" i="7"/>
  <c r="AX53" i="7"/>
  <c r="AT53" i="7"/>
  <c r="BC52" i="7"/>
  <c r="AY52" i="7"/>
  <c r="AU52" i="7"/>
  <c r="BC51" i="7"/>
  <c r="AY51" i="7"/>
  <c r="AU51" i="7"/>
  <c r="BB50" i="7"/>
  <c r="AX50" i="7"/>
  <c r="AT50" i="7"/>
  <c r="BB49" i="7"/>
  <c r="AX49" i="7"/>
  <c r="AT49" i="7"/>
  <c r="BC48" i="7"/>
  <c r="AY48" i="7"/>
  <c r="AU48" i="7"/>
  <c r="BE47" i="7"/>
  <c r="BA47" i="7"/>
  <c r="AW47" i="7"/>
  <c r="BD46" i="7"/>
  <c r="AZ46" i="7"/>
  <c r="AV46" i="7"/>
  <c r="BD45" i="7"/>
  <c r="AZ45" i="7"/>
  <c r="AV45" i="7"/>
  <c r="BE44" i="7"/>
  <c r="BA44" i="7"/>
  <c r="AW44" i="7"/>
  <c r="BC43" i="7"/>
  <c r="AY43" i="7"/>
  <c r="AU43" i="7"/>
  <c r="BB42" i="7"/>
  <c r="AX42" i="7"/>
  <c r="AT42" i="7"/>
  <c r="BC38" i="7"/>
  <c r="AY38" i="7"/>
  <c r="AU38" i="7"/>
  <c r="BB37" i="7"/>
  <c r="AX37" i="7"/>
  <c r="AT37" i="7"/>
  <c r="BE36" i="7"/>
  <c r="BA36" i="7"/>
  <c r="AW36" i="7"/>
  <c r="BD35" i="7"/>
  <c r="AZ35" i="7"/>
  <c r="AV35" i="7"/>
  <c r="BC34" i="7"/>
  <c r="AY34" i="7"/>
  <c r="AU34" i="7"/>
  <c r="BB33" i="7"/>
  <c r="AX33" i="7"/>
  <c r="AT33" i="7"/>
  <c r="BE32" i="7"/>
  <c r="BA32" i="7"/>
  <c r="AW32" i="7"/>
  <c r="BD31" i="7"/>
  <c r="AZ31" i="7"/>
  <c r="AV31" i="7"/>
  <c r="BC30" i="7"/>
  <c r="AY30" i="7"/>
  <c r="AU30" i="7"/>
  <c r="BB29" i="7"/>
  <c r="AX29" i="7"/>
  <c r="AT29" i="7"/>
  <c r="BS28" i="7"/>
  <c r="BK28" i="7"/>
  <c r="BC28" i="7"/>
  <c r="AY28" i="7"/>
  <c r="AU28" i="7"/>
  <c r="BV27" i="7"/>
  <c r="BN27" i="7"/>
  <c r="BD27" i="7"/>
  <c r="AZ27" i="7"/>
  <c r="AV27" i="7"/>
  <c r="CU26" i="7"/>
  <c r="BU26" i="7"/>
  <c r="BO26" i="7"/>
  <c r="BK26" i="7"/>
  <c r="AW57" i="7"/>
  <c r="BB56" i="7"/>
  <c r="AT56" i="7"/>
  <c r="AX55" i="7"/>
  <c r="BA54" i="7"/>
  <c r="BA53" i="7"/>
  <c r="AW53" i="7"/>
  <c r="BB52" i="7"/>
  <c r="AX52" i="7"/>
  <c r="AT52" i="7"/>
  <c r="BB51" i="7"/>
  <c r="AX51" i="7"/>
  <c r="AT51" i="7"/>
  <c r="BE50" i="7"/>
  <c r="BA50" i="7"/>
  <c r="AW50" i="7"/>
  <c r="BE49" i="7"/>
  <c r="BA49" i="7"/>
  <c r="AW49" i="7"/>
  <c r="BB48" i="7"/>
  <c r="AX48" i="7"/>
  <c r="AT48" i="7"/>
  <c r="BD47" i="7"/>
  <c r="AZ47" i="7"/>
  <c r="AV47" i="7"/>
  <c r="BC46" i="7"/>
  <c r="AY46" i="7"/>
  <c r="AU46" i="7"/>
  <c r="BC45" i="7"/>
  <c r="AY45" i="7"/>
  <c r="AU45" i="7"/>
  <c r="BD44" i="7"/>
  <c r="AZ44" i="7"/>
  <c r="AV44" i="7"/>
  <c r="BB43" i="7"/>
  <c r="AX43" i="7"/>
  <c r="AT43" i="7"/>
  <c r="BE42" i="7"/>
  <c r="BA42" i="7"/>
  <c r="AW42" i="7"/>
  <c r="BB38" i="7"/>
  <c r="AX38" i="7"/>
  <c r="AT38" i="7"/>
  <c r="BE37" i="7"/>
  <c r="BA37" i="7"/>
  <c r="AW37" i="7"/>
  <c r="BD36" i="7"/>
  <c r="AZ36" i="7"/>
  <c r="AV36" i="7"/>
  <c r="BC35" i="7"/>
  <c r="AY35" i="7"/>
  <c r="AU35" i="7"/>
  <c r="BB34" i="7"/>
  <c r="AX34" i="7"/>
  <c r="AT34" i="7"/>
  <c r="BE33" i="7"/>
  <c r="BA33" i="7"/>
  <c r="AW33" i="7"/>
  <c r="BD32" i="7"/>
  <c r="AZ32" i="7"/>
  <c r="AV32" i="7"/>
  <c r="BC31" i="7"/>
  <c r="AY31" i="7"/>
  <c r="AU31" i="7"/>
  <c r="BB30" i="7"/>
  <c r="AX30" i="7"/>
  <c r="AT30" i="7"/>
  <c r="BU29" i="7"/>
  <c r="BE29" i="7"/>
  <c r="BA29" i="7"/>
  <c r="AW29" i="7"/>
  <c r="BP28" i="7"/>
  <c r="BB28" i="7"/>
  <c r="AX28" i="7"/>
  <c r="AT28" i="7"/>
  <c r="BS27" i="7"/>
  <c r="BK27" i="7"/>
  <c r="BC27" i="7"/>
  <c r="AY27" i="7"/>
  <c r="AU27" i="7"/>
  <c r="BR26" i="7"/>
  <c r="BN26" i="7"/>
  <c r="BB26" i="7"/>
  <c r="AX26" i="7"/>
  <c r="AV57" i="7"/>
  <c r="BA56" i="7"/>
  <c r="BE55" i="7"/>
  <c r="AW55" i="7"/>
  <c r="AZ54" i="7"/>
  <c r="AZ53" i="7"/>
  <c r="AV53" i="7"/>
  <c r="BE52" i="7"/>
  <c r="BA52" i="7"/>
  <c r="AW52" i="7"/>
  <c r="BE51" i="7"/>
  <c r="BA51" i="7"/>
  <c r="AW51" i="7"/>
  <c r="BD50" i="7"/>
  <c r="AZ50" i="7"/>
  <c r="AV50" i="7"/>
  <c r="BD49" i="7"/>
  <c r="AZ49" i="7"/>
  <c r="AV49" i="7"/>
  <c r="BE48" i="7"/>
  <c r="BA48" i="7"/>
  <c r="AW48" i="7"/>
  <c r="BC47" i="7"/>
  <c r="AY47" i="7"/>
  <c r="AU47" i="7"/>
  <c r="BB46" i="7"/>
  <c r="AX46" i="7"/>
  <c r="AT46" i="7"/>
  <c r="BB45" i="7"/>
  <c r="AX45" i="7"/>
  <c r="AT45" i="7"/>
  <c r="BC44" i="7"/>
  <c r="AY44" i="7"/>
  <c r="AU44" i="7"/>
  <c r="BE43" i="7"/>
  <c r="BA43" i="7"/>
  <c r="AW43" i="7"/>
  <c r="BD42" i="7"/>
  <c r="AZ42" i="7"/>
  <c r="AV42" i="7"/>
  <c r="BE38" i="7"/>
  <c r="BA38" i="7"/>
  <c r="AW38" i="7"/>
  <c r="BD37" i="7"/>
  <c r="AZ37" i="7"/>
  <c r="AV37" i="7"/>
  <c r="BC36" i="7"/>
  <c r="AY36" i="7"/>
  <c r="AU36" i="7"/>
  <c r="BB35" i="7"/>
  <c r="AX35" i="7"/>
  <c r="AT35" i="7"/>
  <c r="BE34" i="7"/>
  <c r="BA34" i="7"/>
  <c r="AW34" i="7"/>
  <c r="BD33" i="7"/>
  <c r="AZ33" i="7"/>
  <c r="AV33" i="7"/>
  <c r="BC32" i="7"/>
  <c r="AY32" i="7"/>
  <c r="AU32" i="7"/>
  <c r="BB31" i="7"/>
  <c r="AX31" i="7"/>
  <c r="AT31" i="7"/>
  <c r="BE30" i="7"/>
  <c r="BA30" i="7"/>
  <c r="AW30" i="7"/>
  <c r="BQ29" i="7"/>
  <c r="BD29" i="7"/>
  <c r="AZ29" i="7"/>
  <c r="AV29" i="7"/>
  <c r="BO28" i="7"/>
  <c r="BE28" i="7"/>
  <c r="BA28" i="7"/>
  <c r="AW28" i="7"/>
  <c r="BR27" i="7"/>
  <c r="BB27" i="7"/>
  <c r="AX27" i="7"/>
  <c r="AT27" i="7"/>
  <c r="BQ26" i="7"/>
  <c r="BM26" i="7"/>
  <c r="BE26" i="7"/>
  <c r="BA26" i="7"/>
  <c r="AW26" i="7"/>
  <c r="BS25" i="7"/>
  <c r="BO25" i="7"/>
  <c r="BK25" i="7"/>
  <c r="BC25" i="7"/>
  <c r="AY25" i="7"/>
  <c r="AU25" i="7"/>
  <c r="CX24" i="7"/>
  <c r="BU24" i="7"/>
  <c r="AX56" i="7"/>
  <c r="BB55" i="7"/>
  <c r="AT55" i="7"/>
  <c r="BE54" i="7"/>
  <c r="AW54" i="7"/>
  <c r="BC53" i="7"/>
  <c r="AY53" i="7"/>
  <c r="AU53" i="7"/>
  <c r="BD52" i="7"/>
  <c r="AZ52" i="7"/>
  <c r="AV52" i="7"/>
  <c r="BD51" i="7"/>
  <c r="AZ51" i="7"/>
  <c r="AV51" i="7"/>
  <c r="BC50" i="7"/>
  <c r="AY50" i="7"/>
  <c r="AU50" i="7"/>
  <c r="BC49" i="7"/>
  <c r="AY49" i="7"/>
  <c r="AU49" i="7"/>
  <c r="BD48" i="7"/>
  <c r="AZ48" i="7"/>
  <c r="AV48" i="7"/>
  <c r="BB47" i="7"/>
  <c r="AX47" i="7"/>
  <c r="AT47" i="7"/>
  <c r="BE46" i="7"/>
  <c r="BA46" i="7"/>
  <c r="AW46" i="7"/>
  <c r="BE45" i="7"/>
  <c r="BA45" i="7"/>
  <c r="AW45" i="7"/>
  <c r="BB44" i="7"/>
  <c r="AX44" i="7"/>
  <c r="AT44" i="7"/>
  <c r="BD43" i="7"/>
  <c r="AZ43" i="7"/>
  <c r="AV43" i="7"/>
  <c r="BC42" i="7"/>
  <c r="AY42" i="7"/>
  <c r="AU42" i="7"/>
  <c r="BD38" i="7"/>
  <c r="AZ38" i="7"/>
  <c r="AV38" i="7"/>
  <c r="BC37" i="7"/>
  <c r="AY37" i="7"/>
  <c r="AU37" i="7"/>
  <c r="BB36" i="7"/>
  <c r="AX36" i="7"/>
  <c r="AT36" i="7"/>
  <c r="BE35" i="7"/>
  <c r="BA35" i="7"/>
  <c r="AW35" i="7"/>
  <c r="BD34" i="7"/>
  <c r="AZ34" i="7"/>
  <c r="AV34" i="7"/>
  <c r="BC33" i="7"/>
  <c r="AY33" i="7"/>
  <c r="AU33" i="7"/>
  <c r="BB32" i="7"/>
  <c r="AX32" i="7"/>
  <c r="AT32" i="7"/>
  <c r="BE31" i="7"/>
  <c r="BA31" i="7"/>
  <c r="AW31" i="7"/>
  <c r="BD30" i="7"/>
  <c r="AZ30" i="7"/>
  <c r="AV30" i="7"/>
  <c r="BM29" i="7"/>
  <c r="BC29" i="7"/>
  <c r="AY29" i="7"/>
  <c r="AU29" i="7"/>
  <c r="BT28" i="7"/>
  <c r="BL28" i="7"/>
  <c r="BD28" i="7"/>
  <c r="AZ28" i="7"/>
  <c r="AV28" i="7"/>
  <c r="BO27" i="7"/>
  <c r="BE27" i="7"/>
  <c r="BA27" i="7"/>
  <c r="AW27" i="7"/>
  <c r="CV26" i="7"/>
  <c r="BV26" i="7"/>
  <c r="BP26" i="7"/>
  <c r="BL26" i="7"/>
  <c r="BD26" i="7"/>
  <c r="AZ26" i="7"/>
  <c r="AV26" i="7"/>
  <c r="BV25" i="7"/>
  <c r="BR25" i="7"/>
  <c r="BN25" i="7"/>
  <c r="BB25" i="7"/>
  <c r="AX25" i="7"/>
  <c r="AT25" i="7"/>
  <c r="AV15" i="7"/>
  <c r="AZ15" i="7"/>
  <c r="BD15" i="7"/>
  <c r="BL15" i="7"/>
  <c r="BP15" i="7"/>
  <c r="BT15" i="7"/>
  <c r="DD15" i="7"/>
  <c r="AU16" i="7"/>
  <c r="AY16" i="7"/>
  <c r="BC16" i="7"/>
  <c r="BK16" i="7"/>
  <c r="BO16" i="7"/>
  <c r="BS16" i="7"/>
  <c r="CX16" i="7"/>
  <c r="AW17" i="7"/>
  <c r="BA17" i="7"/>
  <c r="BE17" i="7"/>
  <c r="BM17" i="7"/>
  <c r="BQ17" i="7"/>
  <c r="BU17" i="7"/>
  <c r="AU18" i="7"/>
  <c r="AY18" i="7"/>
  <c r="BC18" i="7"/>
  <c r="BK18" i="7"/>
  <c r="BO18" i="7"/>
  <c r="BS18" i="7"/>
  <c r="AV19" i="7"/>
  <c r="AZ19" i="7"/>
  <c r="BD19" i="7"/>
  <c r="BL19" i="7"/>
  <c r="BP19" i="7"/>
  <c r="BT19" i="7"/>
  <c r="DB19" i="7"/>
  <c r="AV20" i="7"/>
  <c r="AZ20" i="7"/>
  <c r="BD20" i="7"/>
  <c r="BL20" i="7"/>
  <c r="BP20" i="7"/>
  <c r="BT20" i="7"/>
  <c r="DB20" i="7"/>
  <c r="AU21" i="7"/>
  <c r="AY21" i="7"/>
  <c r="BC21" i="7"/>
  <c r="BK21" i="7"/>
  <c r="BO21" i="7"/>
  <c r="BS21" i="7"/>
  <c r="AU22" i="7"/>
  <c r="AY22" i="7"/>
  <c r="BC22" i="7"/>
  <c r="BK22" i="7"/>
  <c r="BO22" i="7"/>
  <c r="BS22" i="7"/>
  <c r="AV23" i="7"/>
  <c r="AZ23" i="7"/>
  <c r="BD23" i="7"/>
  <c r="BL23" i="7"/>
  <c r="BP23" i="7"/>
  <c r="BT23" i="7"/>
  <c r="DD23" i="7"/>
  <c r="DB23" i="7"/>
  <c r="AU24" i="7"/>
  <c r="AY24" i="7"/>
  <c r="BC24" i="7"/>
  <c r="BK24" i="7"/>
  <c r="BO24" i="7"/>
  <c r="BS24" i="7"/>
  <c r="AW25" i="7"/>
  <c r="BE25" i="7"/>
  <c r="BP25" i="7"/>
  <c r="BC26" i="7"/>
  <c r="AW15" i="7"/>
  <c r="BA15" i="7"/>
  <c r="BE15" i="7"/>
  <c r="BM15" i="7"/>
  <c r="BQ15" i="7"/>
  <c r="BU15" i="7"/>
  <c r="CX15" i="7"/>
  <c r="AV16" i="7"/>
  <c r="AZ16" i="7"/>
  <c r="BD16" i="7"/>
  <c r="BL16" i="7"/>
  <c r="BP16" i="7"/>
  <c r="BT16" i="7"/>
  <c r="DD16" i="7"/>
  <c r="DB16" i="7"/>
  <c r="AT17" i="7"/>
  <c r="AX17" i="7"/>
  <c r="BB17" i="7"/>
  <c r="BN17" i="7"/>
  <c r="BR17" i="7"/>
  <c r="BV17" i="7"/>
  <c r="AV18" i="7"/>
  <c r="AZ18" i="7"/>
  <c r="BD18" i="7"/>
  <c r="BL18" i="7"/>
  <c r="BP18" i="7"/>
  <c r="BT18" i="7"/>
  <c r="DE18" i="7"/>
  <c r="AW19" i="7"/>
  <c r="BA19" i="7"/>
  <c r="BE19" i="7"/>
  <c r="BM19" i="7"/>
  <c r="BQ19" i="7"/>
  <c r="BU19" i="7"/>
  <c r="AW20" i="7"/>
  <c r="BA20" i="7"/>
  <c r="BE20" i="7"/>
  <c r="BM20" i="7"/>
  <c r="BQ20" i="7"/>
  <c r="BU20" i="7"/>
  <c r="AV21" i="7"/>
  <c r="AZ21" i="7"/>
  <c r="BD21" i="7"/>
  <c r="BL21" i="7"/>
  <c r="BP21" i="7"/>
  <c r="BT21" i="7"/>
  <c r="DE21" i="7"/>
  <c r="AV22" i="7"/>
  <c r="AZ22" i="7"/>
  <c r="BD22" i="7"/>
  <c r="BL22" i="7"/>
  <c r="BP22" i="7"/>
  <c r="BT22" i="7"/>
  <c r="DC22" i="7"/>
  <c r="AW23" i="7"/>
  <c r="BA23" i="7"/>
  <c r="BE23" i="7"/>
  <c r="BM23" i="7"/>
  <c r="BQ23" i="7"/>
  <c r="BU23" i="7"/>
  <c r="CT23" i="7"/>
  <c r="DC23" i="7"/>
  <c r="AV24" i="7"/>
  <c r="AZ24" i="7"/>
  <c r="BD24" i="7"/>
  <c r="BL24" i="7"/>
  <c r="BP24" i="7"/>
  <c r="BT24" i="7"/>
  <c r="AZ25" i="7"/>
  <c r="BQ25" i="7"/>
  <c r="DC25" i="7"/>
  <c r="AT26" i="7"/>
  <c r="DD24" i="7"/>
  <c r="BU44" i="7"/>
  <c r="DC28" i="7"/>
  <c r="DP9" i="7"/>
  <c r="BS26" i="7"/>
  <c r="CZ26" i="7"/>
  <c r="BL27" i="7"/>
  <c r="BP27" i="7"/>
  <c r="BT27" i="7"/>
  <c r="DB27" i="7"/>
  <c r="BM28" i="7"/>
  <c r="BQ28" i="7"/>
  <c r="BU28" i="7"/>
  <c r="BN29" i="7"/>
  <c r="BR29" i="7"/>
  <c r="BV29" i="7"/>
  <c r="BN30" i="7"/>
  <c r="BR30" i="7"/>
  <c r="BV30" i="7"/>
  <c r="CU30" i="7"/>
  <c r="BN31" i="7"/>
  <c r="BR31" i="7"/>
  <c r="BV31" i="7"/>
  <c r="CU31" i="7"/>
  <c r="BN32" i="7"/>
  <c r="BR32" i="7"/>
  <c r="BV32" i="7"/>
  <c r="BK33" i="7"/>
  <c r="BO33" i="7"/>
  <c r="BS33" i="7"/>
  <c r="CZ33" i="7"/>
  <c r="BM34" i="7"/>
  <c r="BR34" i="7"/>
  <c r="DC34" i="7"/>
  <c r="BN35" i="7"/>
  <c r="BV35" i="7"/>
  <c r="BQ36" i="7"/>
  <c r="BP37" i="7"/>
  <c r="CZ37" i="7"/>
  <c r="BT38" i="7"/>
  <c r="BO42" i="7"/>
  <c r="CZ42" i="7"/>
  <c r="BT43" i="7"/>
  <c r="BM44" i="7"/>
  <c r="BT26" i="7"/>
  <c r="DE26" i="7"/>
  <c r="DB26" i="7"/>
  <c r="BM27" i="7"/>
  <c r="BQ27" i="7"/>
  <c r="BU27" i="7"/>
  <c r="BN28" i="7"/>
  <c r="BR28" i="7"/>
  <c r="BV28" i="7"/>
  <c r="BK29" i="7"/>
  <c r="BO29" i="7"/>
  <c r="BS29" i="7"/>
  <c r="BK30" i="7"/>
  <c r="BO30" i="7"/>
  <c r="BS30" i="7"/>
  <c r="CX30" i="7"/>
  <c r="BK31" i="7"/>
  <c r="BO31" i="7"/>
  <c r="BS31" i="7"/>
  <c r="CY31" i="7"/>
  <c r="BK32" i="7"/>
  <c r="BO32" i="7"/>
  <c r="BS32" i="7"/>
  <c r="BL33" i="7"/>
  <c r="BP33" i="7"/>
  <c r="BT33" i="7"/>
  <c r="DE33" i="7"/>
  <c r="DB33" i="7"/>
  <c r="BN34" i="7"/>
  <c r="BT34" i="7"/>
  <c r="DB34" i="7"/>
  <c r="DD34" i="7"/>
  <c r="BP35" i="7"/>
  <c r="BK36" i="7"/>
  <c r="BS36" i="7"/>
  <c r="BT37" i="7"/>
  <c r="BS42" i="7"/>
  <c r="BQ44" i="7"/>
  <c r="CT44" i="7"/>
  <c r="BL29" i="7"/>
  <c r="BP29" i="7"/>
  <c r="BT29" i="7"/>
  <c r="DD29" i="7"/>
  <c r="BL30" i="7"/>
  <c r="BP30" i="7"/>
  <c r="BT30" i="7"/>
  <c r="DD30" i="7"/>
  <c r="DB30" i="7"/>
  <c r="BL31" i="7"/>
  <c r="BP31" i="7"/>
  <c r="BT31" i="7"/>
  <c r="DE31" i="7"/>
  <c r="CZ31" i="7"/>
  <c r="BL32" i="7"/>
  <c r="BP32" i="7"/>
  <c r="BT32" i="7"/>
  <c r="DA32" i="7"/>
  <c r="BM33" i="7"/>
  <c r="BQ33" i="7"/>
  <c r="BU33" i="7"/>
  <c r="CU33" i="7"/>
  <c r="BP34" i="7"/>
  <c r="BU34" i="7"/>
  <c r="CU34" i="7"/>
  <c r="BR35" i="7"/>
  <c r="DE35" i="7"/>
  <c r="BM36" i="7"/>
  <c r="BU36" i="7"/>
  <c r="BL37" i="7"/>
  <c r="BL38" i="7"/>
  <c r="DB38" i="7"/>
  <c r="BL43" i="7"/>
  <c r="DB43" i="7"/>
  <c r="DC92" i="7"/>
  <c r="BS92" i="7"/>
  <c r="BO92" i="7"/>
  <c r="BK92" i="7"/>
  <c r="BS91" i="7"/>
  <c r="BO91" i="7"/>
  <c r="BK91" i="7"/>
  <c r="BV90" i="7"/>
  <c r="BR90" i="7"/>
  <c r="BN90" i="7"/>
  <c r="BT89" i="7"/>
  <c r="BP89" i="7"/>
  <c r="BL89" i="7"/>
  <c r="BS88" i="7"/>
  <c r="BO88" i="7"/>
  <c r="BK88" i="7"/>
  <c r="BT87" i="7"/>
  <c r="BP87" i="7"/>
  <c r="BL87" i="7"/>
  <c r="BS86" i="7"/>
  <c r="BO86" i="7"/>
  <c r="BK86" i="7"/>
  <c r="BS85" i="7"/>
  <c r="BO85" i="7"/>
  <c r="BK85" i="7"/>
  <c r="CX84" i="7"/>
  <c r="BV84" i="7"/>
  <c r="BR84" i="7"/>
  <c r="BN84" i="7"/>
  <c r="DD83" i="7"/>
  <c r="BT83" i="7"/>
  <c r="BP83" i="7"/>
  <c r="BL83" i="7"/>
  <c r="CZ82" i="7"/>
  <c r="BT82" i="7"/>
  <c r="BP82" i="7"/>
  <c r="BL82" i="7"/>
  <c r="DD81" i="7"/>
  <c r="CV81" i="7"/>
  <c r="BS81" i="7"/>
  <c r="BO81" i="7"/>
  <c r="BK81" i="7"/>
  <c r="DD80" i="7"/>
  <c r="BT80" i="7"/>
  <c r="BP80" i="7"/>
  <c r="BL80" i="7"/>
  <c r="BV79" i="7"/>
  <c r="BR79" i="7"/>
  <c r="BN79" i="7"/>
  <c r="BU78" i="7"/>
  <c r="BQ78" i="7"/>
  <c r="BM78" i="7"/>
  <c r="BU77" i="7"/>
  <c r="BQ77" i="7"/>
  <c r="BM77" i="7"/>
  <c r="BV76" i="7"/>
  <c r="BR76" i="7"/>
  <c r="BN76" i="7"/>
  <c r="BT75" i="7"/>
  <c r="BP75" i="7"/>
  <c r="BL75" i="7"/>
  <c r="BS74" i="7"/>
  <c r="BO74" i="7"/>
  <c r="BK74" i="7"/>
  <c r="BV73" i="7"/>
  <c r="BR73" i="7"/>
  <c r="BN73" i="7"/>
  <c r="BU72" i="7"/>
  <c r="BQ72" i="7"/>
  <c r="BM72" i="7"/>
  <c r="BT71" i="7"/>
  <c r="BP71" i="7"/>
  <c r="BL71" i="7"/>
  <c r="BS70" i="7"/>
  <c r="BO70" i="7"/>
  <c r="BK70" i="7"/>
  <c r="BT69" i="7"/>
  <c r="CV92" i="7"/>
  <c r="BV92" i="7"/>
  <c r="BR92" i="7"/>
  <c r="BN92" i="7"/>
  <c r="BV91" i="7"/>
  <c r="BR91" i="7"/>
  <c r="BN91" i="7"/>
  <c r="BU90" i="7"/>
  <c r="BQ90" i="7"/>
  <c r="BM90" i="7"/>
  <c r="BS89" i="7"/>
  <c r="BO89" i="7"/>
  <c r="BK89" i="7"/>
  <c r="CX88" i="7"/>
  <c r="BV88" i="7"/>
  <c r="BR88" i="7"/>
  <c r="BN88" i="7"/>
  <c r="BS87" i="7"/>
  <c r="BO87" i="7"/>
  <c r="BK87" i="7"/>
  <c r="BV86" i="7"/>
  <c r="BR86" i="7"/>
  <c r="BN86" i="7"/>
  <c r="BV85" i="7"/>
  <c r="BR85" i="7"/>
  <c r="BN85" i="7"/>
  <c r="CT84" i="7"/>
  <c r="BU84" i="7"/>
  <c r="BQ84" i="7"/>
  <c r="BM84" i="7"/>
  <c r="CU92" i="7"/>
  <c r="BU92" i="7"/>
  <c r="BQ92" i="7"/>
  <c r="BM92" i="7"/>
  <c r="BU91" i="7"/>
  <c r="BQ91" i="7"/>
  <c r="BM91" i="7"/>
  <c r="BT90" i="7"/>
  <c r="BP90" i="7"/>
  <c r="BL90" i="7"/>
  <c r="BV89" i="7"/>
  <c r="BR89" i="7"/>
  <c r="BN89" i="7"/>
  <c r="CT88" i="7"/>
  <c r="BU88" i="7"/>
  <c r="BQ88" i="7"/>
  <c r="BM88" i="7"/>
  <c r="BV87" i="7"/>
  <c r="BR87" i="7"/>
  <c r="BN87" i="7"/>
  <c r="BU86" i="7"/>
  <c r="BQ86" i="7"/>
  <c r="BM86" i="7"/>
  <c r="BU85" i="7"/>
  <c r="BQ85" i="7"/>
  <c r="BM85" i="7"/>
  <c r="BT84" i="7"/>
  <c r="BP84" i="7"/>
  <c r="BL84" i="7"/>
  <c r="CV83" i="7"/>
  <c r="BV83" i="7"/>
  <c r="BR83" i="7"/>
  <c r="BN83" i="7"/>
  <c r="CU82" i="7"/>
  <c r="BV82" i="7"/>
  <c r="BR82" i="7"/>
  <c r="BN82" i="7"/>
  <c r="CZ81" i="7"/>
  <c r="CT81" i="7"/>
  <c r="BU81" i="7"/>
  <c r="BQ81" i="7"/>
  <c r="BM81" i="7"/>
  <c r="CV80" i="7"/>
  <c r="BV80" i="7"/>
  <c r="BR80" i="7"/>
  <c r="BN80" i="7"/>
  <c r="BT79" i="7"/>
  <c r="BP79" i="7"/>
  <c r="BL79" i="7"/>
  <c r="BS78" i="7"/>
  <c r="BO78" i="7"/>
  <c r="BK78" i="7"/>
  <c r="BS77" i="7"/>
  <c r="BO77" i="7"/>
  <c r="BK77" i="7"/>
  <c r="BT76" i="7"/>
  <c r="BP76" i="7"/>
  <c r="BL76" i="7"/>
  <c r="BV75" i="7"/>
  <c r="BR75" i="7"/>
  <c r="BN75" i="7"/>
  <c r="BU74" i="7"/>
  <c r="BQ74" i="7"/>
  <c r="BM74" i="7"/>
  <c r="BT73" i="7"/>
  <c r="BP73" i="7"/>
  <c r="BL73" i="7"/>
  <c r="BS72" i="7"/>
  <c r="BO72" i="7"/>
  <c r="BK72" i="7"/>
  <c r="BV71" i="7"/>
  <c r="BR71" i="7"/>
  <c r="BN71" i="7"/>
  <c r="BU70" i="7"/>
  <c r="BQ70" i="7"/>
  <c r="BM70" i="7"/>
  <c r="CX69" i="7"/>
  <c r="BV69" i="7"/>
  <c r="BR69" i="7"/>
  <c r="BL92" i="7"/>
  <c r="BO90" i="7"/>
  <c r="BU89" i="7"/>
  <c r="BT88" i="7"/>
  <c r="BU87" i="7"/>
  <c r="BL86" i="7"/>
  <c r="DC83" i="7"/>
  <c r="BU83" i="7"/>
  <c r="BM83" i="7"/>
  <c r="CY82" i="7"/>
  <c r="BU82" i="7"/>
  <c r="BM82" i="7"/>
  <c r="DB81" i="7"/>
  <c r="BP81" i="7"/>
  <c r="BQ80" i="7"/>
  <c r="BQ79" i="7"/>
  <c r="BT78" i="7"/>
  <c r="BL78" i="7"/>
  <c r="BP77" i="7"/>
  <c r="BU76" i="7"/>
  <c r="BM76" i="7"/>
  <c r="BU75" i="7"/>
  <c r="BM75" i="7"/>
  <c r="BP74" i="7"/>
  <c r="BQ73" i="7"/>
  <c r="BT72" i="7"/>
  <c r="BL72" i="7"/>
  <c r="BU71" i="7"/>
  <c r="BM71" i="7"/>
  <c r="BP70" i="7"/>
  <c r="CW69" i="7"/>
  <c r="BS69" i="7"/>
  <c r="BN69" i="7"/>
  <c r="BU65" i="7"/>
  <c r="BQ65" i="7"/>
  <c r="BM65" i="7"/>
  <c r="DD64" i="7"/>
  <c r="BT64" i="7"/>
  <c r="BP64" i="7"/>
  <c r="BL64" i="7"/>
  <c r="CZ63" i="7"/>
  <c r="BT63" i="7"/>
  <c r="BP63" i="7"/>
  <c r="BL63" i="7"/>
  <c r="BS62" i="7"/>
  <c r="BO62" i="7"/>
  <c r="BK62" i="7"/>
  <c r="CY61" i="7"/>
  <c r="BT61" i="7"/>
  <c r="BP61" i="7"/>
  <c r="BL61" i="7"/>
  <c r="BU60" i="7"/>
  <c r="BQ60" i="7"/>
  <c r="BM60" i="7"/>
  <c r="BT59" i="7"/>
  <c r="BP59" i="7"/>
  <c r="BL59" i="7"/>
  <c r="DB58" i="7"/>
  <c r="CU58" i="7"/>
  <c r="BV58" i="7"/>
  <c r="BR58" i="7"/>
  <c r="BN58" i="7"/>
  <c r="BT57" i="7"/>
  <c r="BP57" i="7"/>
  <c r="BL57" i="7"/>
  <c r="BU56" i="7"/>
  <c r="BQ56" i="7"/>
  <c r="BM56" i="7"/>
  <c r="BV55" i="7"/>
  <c r="BR55" i="7"/>
  <c r="BN55" i="7"/>
  <c r="BU54" i="7"/>
  <c r="BQ54" i="7"/>
  <c r="BM54" i="7"/>
  <c r="CZ53" i="7"/>
  <c r="BT53" i="7"/>
  <c r="BP53" i="7"/>
  <c r="BL53" i="7"/>
  <c r="BU52" i="7"/>
  <c r="BT91" i="7"/>
  <c r="BK90" i="7"/>
  <c r="BQ89" i="7"/>
  <c r="BP88" i="7"/>
  <c r="CT87" i="7"/>
  <c r="BQ87" i="7"/>
  <c r="BT85" i="7"/>
  <c r="BS84" i="7"/>
  <c r="CU83" i="7"/>
  <c r="BS83" i="7"/>
  <c r="BK83" i="7"/>
  <c r="CT82" i="7"/>
  <c r="BS82" i="7"/>
  <c r="BK82" i="7"/>
  <c r="CY81" i="7"/>
  <c r="BV81" i="7"/>
  <c r="BN81" i="7"/>
  <c r="BO80" i="7"/>
  <c r="BO79" i="7"/>
  <c r="BR78" i="7"/>
  <c r="BV77" i="7"/>
  <c r="BN77" i="7"/>
  <c r="BS76" i="7"/>
  <c r="BK76" i="7"/>
  <c r="BS75" i="7"/>
  <c r="BK75" i="7"/>
  <c r="BV74" i="7"/>
  <c r="BN74" i="7"/>
  <c r="BO73" i="7"/>
  <c r="BR72" i="7"/>
  <c r="BS71" i="7"/>
  <c r="BK71" i="7"/>
  <c r="BV70" i="7"/>
  <c r="BN70" i="7"/>
  <c r="BQ69" i="7"/>
  <c r="BM69" i="7"/>
  <c r="BT65" i="7"/>
  <c r="BP65" i="7"/>
  <c r="BL65" i="7"/>
  <c r="DC64" i="7"/>
  <c r="BS64" i="7"/>
  <c r="BO64" i="7"/>
  <c r="BK64" i="7"/>
  <c r="CY63" i="7"/>
  <c r="BS63" i="7"/>
  <c r="BO63" i="7"/>
  <c r="BK63" i="7"/>
  <c r="BV62" i="7"/>
  <c r="BT92" i="7"/>
  <c r="BP91" i="7"/>
  <c r="BM89" i="7"/>
  <c r="BL88" i="7"/>
  <c r="BM87" i="7"/>
  <c r="BT86" i="7"/>
  <c r="BP85" i="7"/>
  <c r="BO84" i="7"/>
  <c r="BQ83" i="7"/>
  <c r="BQ82" i="7"/>
  <c r="CU81" i="7"/>
  <c r="BT81" i="7"/>
  <c r="BL81" i="7"/>
  <c r="DC80" i="7"/>
  <c r="BU80" i="7"/>
  <c r="BM80" i="7"/>
  <c r="BU79" i="7"/>
  <c r="BM79" i="7"/>
  <c r="BP78" i="7"/>
  <c r="BT77" i="7"/>
  <c r="BL77" i="7"/>
  <c r="BQ76" i="7"/>
  <c r="BQ75" i="7"/>
  <c r="BT74" i="7"/>
  <c r="BL74" i="7"/>
  <c r="BU73" i="7"/>
  <c r="BM73" i="7"/>
  <c r="BP72" i="7"/>
  <c r="BQ71" i="7"/>
  <c r="BT70" i="7"/>
  <c r="BL70" i="7"/>
  <c r="BP69" i="7"/>
  <c r="BL69" i="7"/>
  <c r="BS65" i="7"/>
  <c r="BO65" i="7"/>
  <c r="BK65" i="7"/>
  <c r="CV64" i="7"/>
  <c r="BV64" i="7"/>
  <c r="BR64" i="7"/>
  <c r="BN64" i="7"/>
  <c r="CU63" i="7"/>
  <c r="BV63" i="7"/>
  <c r="BR63" i="7"/>
  <c r="BN63" i="7"/>
  <c r="BU62" i="7"/>
  <c r="BQ62" i="7"/>
  <c r="BM62" i="7"/>
  <c r="DC61" i="7"/>
  <c r="CU61" i="7"/>
  <c r="BV61" i="7"/>
  <c r="BR61" i="7"/>
  <c r="BN61" i="7"/>
  <c r="BS60" i="7"/>
  <c r="BO60" i="7"/>
  <c r="BK60" i="7"/>
  <c r="CZ59" i="7"/>
  <c r="BV59" i="7"/>
  <c r="BR59" i="7"/>
  <c r="BN59" i="7"/>
  <c r="CY58" i="7"/>
  <c r="BT58" i="7"/>
  <c r="BP58" i="7"/>
  <c r="BL58" i="7"/>
  <c r="BV57" i="7"/>
  <c r="BR57" i="7"/>
  <c r="BN57" i="7"/>
  <c r="BS56" i="7"/>
  <c r="BO56" i="7"/>
  <c r="BK56" i="7"/>
  <c r="BT55" i="7"/>
  <c r="BP55" i="7"/>
  <c r="BL55" i="7"/>
  <c r="BS54" i="7"/>
  <c r="BO54" i="7"/>
  <c r="BK54" i="7"/>
  <c r="CU53" i="7"/>
  <c r="BV53" i="7"/>
  <c r="BR53" i="7"/>
  <c r="BN53" i="7"/>
  <c r="BS52" i="7"/>
  <c r="BO52" i="7"/>
  <c r="BK52" i="7"/>
  <c r="BO83" i="7"/>
  <c r="BR77" i="7"/>
  <c r="BO69" i="7"/>
  <c r="BU64" i="7"/>
  <c r="DD63" i="7"/>
  <c r="BU63" i="7"/>
  <c r="BP62" i="7"/>
  <c r="CZ61" i="7"/>
  <c r="BO61" i="7"/>
  <c r="BV60" i="7"/>
  <c r="BN60" i="7"/>
  <c r="DD59" i="7"/>
  <c r="BU59" i="7"/>
  <c r="BM59" i="7"/>
  <c r="CZ58" i="7"/>
  <c r="BO58" i="7"/>
  <c r="BO57" i="7"/>
  <c r="BV56" i="7"/>
  <c r="BN56" i="7"/>
  <c r="DB55" i="7"/>
  <c r="BS55" i="7"/>
  <c r="BK55" i="7"/>
  <c r="BV54" i="7"/>
  <c r="BN54" i="7"/>
  <c r="CT53" i="7"/>
  <c r="BS53" i="7"/>
  <c r="BK53" i="7"/>
  <c r="BR52" i="7"/>
  <c r="BM52" i="7"/>
  <c r="DD51" i="7"/>
  <c r="CU51" i="7"/>
  <c r="BU51" i="7"/>
  <c r="BQ51" i="7"/>
  <c r="BM51" i="7"/>
  <c r="DD50" i="7"/>
  <c r="CV50" i="7"/>
  <c r="BS50" i="7"/>
  <c r="BO50" i="7"/>
  <c r="BK50" i="7"/>
  <c r="CV49" i="7"/>
  <c r="BU49" i="7"/>
  <c r="BQ49" i="7"/>
  <c r="BM49" i="7"/>
  <c r="CY48" i="7"/>
  <c r="BS48" i="7"/>
  <c r="BO48" i="7"/>
  <c r="BK48" i="7"/>
  <c r="BU47" i="7"/>
  <c r="BQ47" i="7"/>
  <c r="BM47" i="7"/>
  <c r="BT46" i="7"/>
  <c r="BP46" i="7"/>
  <c r="BL46" i="7"/>
  <c r="BT45" i="7"/>
  <c r="BP45" i="7"/>
  <c r="BL45" i="7"/>
  <c r="BT44" i="7"/>
  <c r="BP44" i="7"/>
  <c r="BL44" i="7"/>
  <c r="CY43" i="7"/>
  <c r="BS43" i="7"/>
  <c r="BO43" i="7"/>
  <c r="BK43" i="7"/>
  <c r="CV42" i="7"/>
  <c r="BV42" i="7"/>
  <c r="BR42" i="7"/>
  <c r="BN42" i="7"/>
  <c r="DC38" i="7"/>
  <c r="BS38" i="7"/>
  <c r="BO38" i="7"/>
  <c r="BK38" i="7"/>
  <c r="CY37" i="7"/>
  <c r="BS37" i="7"/>
  <c r="BO37" i="7"/>
  <c r="BK37" i="7"/>
  <c r="BV36" i="7"/>
  <c r="BR36" i="7"/>
  <c r="BN36" i="7"/>
  <c r="BS35" i="7"/>
  <c r="BO35" i="7"/>
  <c r="BK35" i="7"/>
  <c r="CY34" i="7"/>
  <c r="BS34" i="7"/>
  <c r="BO34" i="7"/>
  <c r="BK34" i="7"/>
  <c r="BK84" i="7"/>
  <c r="BO82" i="7"/>
  <c r="BS80" i="7"/>
  <c r="BS79" i="7"/>
  <c r="BO75" i="7"/>
  <c r="BR74" i="7"/>
  <c r="BS73" i="7"/>
  <c r="BK69" i="7"/>
  <c r="BV65" i="7"/>
  <c r="CU64" i="7"/>
  <c r="BQ64" i="7"/>
  <c r="CT63" i="7"/>
  <c r="BQ63" i="7"/>
  <c r="BN62" i="7"/>
  <c r="CV61" i="7"/>
  <c r="BU61" i="7"/>
  <c r="BM61" i="7"/>
  <c r="BT60" i="7"/>
  <c r="BL60" i="7"/>
  <c r="CV59" i="7"/>
  <c r="BS59" i="7"/>
  <c r="BK59" i="7"/>
  <c r="CV58" i="7"/>
  <c r="BU58" i="7"/>
  <c r="BM58" i="7"/>
  <c r="BU57" i="7"/>
  <c r="BM57" i="7"/>
  <c r="BT56" i="7"/>
  <c r="BL56" i="7"/>
  <c r="BQ55" i="7"/>
  <c r="BT54" i="7"/>
  <c r="BL54" i="7"/>
  <c r="BQ53" i="7"/>
  <c r="BQ52" i="7"/>
  <c r="BL52" i="7"/>
  <c r="DC51" i="7"/>
  <c r="BT51" i="7"/>
  <c r="BP51" i="7"/>
  <c r="BL51" i="7"/>
  <c r="DB50" i="7"/>
  <c r="CU50" i="7"/>
  <c r="BV50" i="7"/>
  <c r="BR50" i="7"/>
  <c r="BN50" i="7"/>
  <c r="BT49" i="7"/>
  <c r="BP49" i="7"/>
  <c r="BL49" i="7"/>
  <c r="CV48" i="7"/>
  <c r="BV48" i="7"/>
  <c r="BR48" i="7"/>
  <c r="BN48" i="7"/>
  <c r="BT47" i="7"/>
  <c r="BP47" i="7"/>
  <c r="BL47" i="7"/>
  <c r="BS46" i="7"/>
  <c r="BO46" i="7"/>
  <c r="BK46" i="7"/>
  <c r="BS45" i="7"/>
  <c r="BO45" i="7"/>
  <c r="BK45" i="7"/>
  <c r="DB44" i="7"/>
  <c r="BS44" i="7"/>
  <c r="BO44" i="7"/>
  <c r="BK44" i="7"/>
  <c r="CV43" i="7"/>
  <c r="BV43" i="7"/>
  <c r="BR43" i="7"/>
  <c r="BN43" i="7"/>
  <c r="CU42" i="7"/>
  <c r="BU42" i="7"/>
  <c r="BQ42" i="7"/>
  <c r="BM42" i="7"/>
  <c r="CV38" i="7"/>
  <c r="BV38" i="7"/>
  <c r="BR38" i="7"/>
  <c r="BN38" i="7"/>
  <c r="CU37" i="7"/>
  <c r="BV37" i="7"/>
  <c r="BR37" i="7"/>
  <c r="BP92" i="7"/>
  <c r="BP86" i="7"/>
  <c r="DD82" i="7"/>
  <c r="BR81" i="7"/>
  <c r="CU80" i="7"/>
  <c r="BK80" i="7"/>
  <c r="BK79" i="7"/>
  <c r="BV78" i="7"/>
  <c r="BO76" i="7"/>
  <c r="BK73" i="7"/>
  <c r="BV72" i="7"/>
  <c r="BR65" i="7"/>
  <c r="BM64" i="7"/>
  <c r="BM63" i="7"/>
  <c r="BT62" i="7"/>
  <c r="BL62" i="7"/>
  <c r="CT61" i="7"/>
  <c r="BS61" i="7"/>
  <c r="BK61" i="7"/>
  <c r="BR60" i="7"/>
  <c r="BQ59" i="7"/>
  <c r="CT58" i="7"/>
  <c r="BS58" i="7"/>
  <c r="BK58" i="7"/>
  <c r="BS57" i="7"/>
  <c r="BK57" i="7"/>
  <c r="BR56" i="7"/>
  <c r="BO55" i="7"/>
  <c r="BR54" i="7"/>
  <c r="DD53" i="7"/>
  <c r="BO53" i="7"/>
  <c r="BV52" i="7"/>
  <c r="BP52" i="7"/>
  <c r="CY51" i="7"/>
  <c r="BS51" i="7"/>
  <c r="BO51" i="7"/>
  <c r="BK51" i="7"/>
  <c r="CZ50" i="7"/>
  <c r="CT50" i="7"/>
  <c r="BU50" i="7"/>
  <c r="BQ50" i="7"/>
  <c r="BM50" i="7"/>
  <c r="BS49" i="7"/>
  <c r="BO49" i="7"/>
  <c r="BK49" i="7"/>
  <c r="DD48" i="7"/>
  <c r="CU48" i="7"/>
  <c r="BU48" i="7"/>
  <c r="BQ48" i="7"/>
  <c r="BM48" i="7"/>
  <c r="BS47" i="7"/>
  <c r="BO47" i="7"/>
  <c r="BK47" i="7"/>
  <c r="BV46" i="7"/>
  <c r="BR46" i="7"/>
  <c r="BN46" i="7"/>
  <c r="BV45" i="7"/>
  <c r="BR45" i="7"/>
  <c r="BN45" i="7"/>
  <c r="CX44" i="7"/>
  <c r="BV44" i="7"/>
  <c r="BR44" i="7"/>
  <c r="BN44" i="7"/>
  <c r="DD43" i="7"/>
  <c r="CU43" i="7"/>
  <c r="BU43" i="7"/>
  <c r="BQ43" i="7"/>
  <c r="BM43" i="7"/>
  <c r="DB42" i="7"/>
  <c r="BT42" i="7"/>
  <c r="BP42" i="7"/>
  <c r="BL42" i="7"/>
  <c r="CU38" i="7"/>
  <c r="BU38" i="7"/>
  <c r="BQ38" i="7"/>
  <c r="BM38" i="7"/>
  <c r="DD37" i="7"/>
  <c r="CT37" i="7"/>
  <c r="BU37" i="7"/>
  <c r="BQ37" i="7"/>
  <c r="BM37" i="7"/>
  <c r="BT36" i="7"/>
  <c r="BP36" i="7"/>
  <c r="BL36" i="7"/>
  <c r="CW35" i="7"/>
  <c r="BU35" i="7"/>
  <c r="BQ35" i="7"/>
  <c r="BM35" i="7"/>
  <c r="DD92" i="7"/>
  <c r="BL91" i="7"/>
  <c r="BS90" i="7"/>
  <c r="BL85" i="7"/>
  <c r="BN78" i="7"/>
  <c r="BN72" i="7"/>
  <c r="BO71" i="7"/>
  <c r="BR70" i="7"/>
  <c r="BU69" i="7"/>
  <c r="BN65" i="7"/>
  <c r="BR62" i="7"/>
  <c r="DE61" i="7"/>
  <c r="BQ61" i="7"/>
  <c r="BP60" i="7"/>
  <c r="BO59" i="7"/>
  <c r="DD58" i="7"/>
  <c r="BQ58" i="7"/>
  <c r="BQ57" i="7"/>
  <c r="BP56" i="7"/>
  <c r="BU55" i="7"/>
  <c r="BM55" i="7"/>
  <c r="BP54" i="7"/>
  <c r="CY53" i="7"/>
  <c r="BU53" i="7"/>
  <c r="BM53" i="7"/>
  <c r="BT52" i="7"/>
  <c r="BN52" i="7"/>
  <c r="CV51" i="7"/>
  <c r="BV51" i="7"/>
  <c r="BR51" i="7"/>
  <c r="BN51" i="7"/>
  <c r="CY50" i="7"/>
  <c r="BT50" i="7"/>
  <c r="BP50" i="7"/>
  <c r="BL50" i="7"/>
  <c r="DB49" i="7"/>
  <c r="BV49" i="7"/>
  <c r="BR49" i="7"/>
  <c r="BN49" i="7"/>
  <c r="DC48" i="7"/>
  <c r="BT48" i="7"/>
  <c r="BP48" i="7"/>
  <c r="BL48" i="7"/>
  <c r="BV47" i="7"/>
  <c r="BR47" i="7"/>
  <c r="BN47" i="7"/>
  <c r="BU46" i="7"/>
  <c r="BQ46" i="7"/>
  <c r="BM46" i="7"/>
  <c r="BU45" i="7"/>
  <c r="BQ45" i="7"/>
  <c r="BM45" i="7"/>
  <c r="BM30" i="7"/>
  <c r="BQ30" i="7"/>
  <c r="BU30" i="7"/>
  <c r="CT30" i="7"/>
  <c r="DC30" i="7"/>
  <c r="BM31" i="7"/>
  <c r="BQ31" i="7"/>
  <c r="BU31" i="7"/>
  <c r="CT31" i="7"/>
  <c r="DD31" i="7"/>
  <c r="BM32" i="7"/>
  <c r="BQ32" i="7"/>
  <c r="BU32" i="7"/>
  <c r="BN33" i="7"/>
  <c r="BR33" i="7"/>
  <c r="BV33" i="7"/>
  <c r="CV33" i="7"/>
  <c r="BL34" i="7"/>
  <c r="BQ34" i="7"/>
  <c r="BV34" i="7"/>
  <c r="CV34" i="7"/>
  <c r="BL35" i="7"/>
  <c r="BT35" i="7"/>
  <c r="DA35" i="7"/>
  <c r="BO36" i="7"/>
  <c r="BN37" i="7"/>
  <c r="DE37" i="7"/>
  <c r="BP38" i="7"/>
  <c r="DD38" i="7"/>
  <c r="BK42" i="7"/>
  <c r="BP43" i="7"/>
  <c r="DC43" i="7"/>
  <c r="DB48" i="7"/>
  <c r="DE50" i="7"/>
  <c r="DE74" i="7"/>
  <c r="DE36" i="7"/>
  <c r="DE42" i="7"/>
  <c r="DD54" i="7"/>
  <c r="DE56" i="7"/>
  <c r="DC60" i="7"/>
  <c r="DB77" i="7"/>
  <c r="DE47" i="7"/>
  <c r="DE49" i="7"/>
  <c r="DB51" i="7"/>
  <c r="DE70" i="7"/>
  <c r="DB85" i="7"/>
  <c r="DE91" i="7"/>
  <c r="DE44" i="7"/>
  <c r="DD45" i="7"/>
  <c r="DD46" i="7"/>
  <c r="DB52" i="7"/>
  <c r="DB62" i="7"/>
  <c r="DE81" i="7"/>
  <c r="DE55" i="7"/>
  <c r="DE58" i="7"/>
  <c r="DC88" i="7"/>
  <c r="DB72" i="7"/>
  <c r="DB78" i="7"/>
  <c r="DE53" i="7"/>
  <c r="DD57" i="7"/>
  <c r="DC59" i="7"/>
  <c r="DB61" i="7"/>
  <c r="DE63" i="7"/>
  <c r="DE64" i="7"/>
  <c r="DB86" i="7"/>
  <c r="DE92" i="7"/>
  <c r="DC73" i="7"/>
  <c r="DC76" i="7"/>
  <c r="DC79" i="7"/>
  <c r="DC84" i="7"/>
  <c r="DE90" i="7"/>
  <c r="DE69" i="7"/>
  <c r="DE71" i="7"/>
  <c r="DE75" i="7"/>
  <c r="DE80" i="7"/>
  <c r="DE82" i="7"/>
  <c r="DE83" i="7"/>
  <c r="DC87" i="7"/>
  <c r="DB89" i="7"/>
  <c r="DL9" i="7"/>
  <c r="DR9" i="7"/>
  <c r="DM9" i="7"/>
  <c r="DO9" i="7"/>
  <c r="DQ9" i="7"/>
  <c r="DS9" i="7"/>
  <c r="DJ10" i="7"/>
  <c r="DL10" i="7"/>
  <c r="DK10" i="7"/>
  <c r="DO10" i="7"/>
  <c r="DP10" i="7"/>
  <c r="DN10" i="7"/>
  <c r="DR10" i="7"/>
  <c r="CY18" i="7"/>
  <c r="DC21" i="7"/>
  <c r="CU15" i="7"/>
  <c r="DC15" i="7"/>
  <c r="CY16" i="7"/>
  <c r="CV18" i="7"/>
  <c r="DB18" i="7"/>
  <c r="CU21" i="7"/>
  <c r="CZ21" i="7"/>
  <c r="CY23" i="7"/>
  <c r="CU24" i="7"/>
  <c r="DC24" i="7"/>
  <c r="CT26" i="7"/>
  <c r="CY26" i="7"/>
  <c r="DD26" i="7"/>
  <c r="CX29" i="7"/>
  <c r="CX31" i="7"/>
  <c r="DC31" i="7"/>
  <c r="CT33" i="7"/>
  <c r="CY33" i="7"/>
  <c r="DD33" i="7"/>
  <c r="CX36" i="7"/>
  <c r="CX37" i="7"/>
  <c r="DC37" i="7"/>
  <c r="CZ38" i="7"/>
  <c r="CT42" i="7"/>
  <c r="CY42" i="7"/>
  <c r="DD42" i="7"/>
  <c r="CX47" i="7"/>
  <c r="CU49" i="7"/>
  <c r="CZ49" i="7"/>
  <c r="CY52" i="7"/>
  <c r="CX53" i="7"/>
  <c r="DC53" i="7"/>
  <c r="CX55" i="7"/>
  <c r="DB56" i="7"/>
  <c r="CV60" i="7"/>
  <c r="CY62" i="7"/>
  <c r="CX63" i="7"/>
  <c r="DC63" i="7"/>
  <c r="CZ64" i="7"/>
  <c r="CU70" i="7"/>
  <c r="CZ70" i="7"/>
  <c r="CV71" i="7"/>
  <c r="DD71" i="7"/>
  <c r="CV74" i="7"/>
  <c r="DB74" i="7"/>
  <c r="CY75" i="7"/>
  <c r="CZ80" i="7"/>
  <c r="CX82" i="7"/>
  <c r="DC82" i="7"/>
  <c r="CZ83" i="7"/>
  <c r="CU90" i="7"/>
  <c r="CZ90" i="7"/>
  <c r="CV91" i="7"/>
  <c r="DD91" i="7"/>
  <c r="CZ92" i="7"/>
  <c r="CX18" i="7"/>
  <c r="DC18" i="7"/>
  <c r="CY29" i="7"/>
  <c r="DB36" i="7"/>
  <c r="DB47" i="7"/>
  <c r="CZ52" i="7"/>
  <c r="CZ60" i="7"/>
  <c r="DE62" i="7"/>
  <c r="CV70" i="7"/>
  <c r="DB70" i="7"/>
  <c r="CY71" i="7"/>
  <c r="CX74" i="7"/>
  <c r="DC74" i="7"/>
  <c r="CZ75" i="7"/>
  <c r="CV90" i="7"/>
  <c r="DB90" i="7"/>
  <c r="CY91" i="7"/>
  <c r="DD18" i="7"/>
  <c r="CY24" i="7"/>
  <c r="CT29" i="7"/>
  <c r="DB29" i="7"/>
  <c r="CX49" i="7"/>
  <c r="DC49" i="7"/>
  <c r="CU52" i="7"/>
  <c r="DC52" i="7"/>
  <c r="CT56" i="7"/>
  <c r="DD60" i="7"/>
  <c r="CX70" i="7"/>
  <c r="DC70" i="7"/>
  <c r="CZ71" i="7"/>
  <c r="CT74" i="7"/>
  <c r="CY74" i="7"/>
  <c r="DD74" i="7"/>
  <c r="CU75" i="7"/>
  <c r="DC75" i="7"/>
  <c r="CT76" i="7"/>
  <c r="CX90" i="7"/>
  <c r="DC90" i="7"/>
  <c r="CZ91" i="7"/>
  <c r="CY15" i="7"/>
  <c r="CT18" i="7"/>
  <c r="CX21" i="7"/>
  <c r="CT15" i="7"/>
  <c r="DB15" i="7"/>
  <c r="CU18" i="7"/>
  <c r="CZ18" i="7"/>
  <c r="CT21" i="7"/>
  <c r="CY21" i="7"/>
  <c r="DD21" i="7"/>
  <c r="CT24" i="7"/>
  <c r="DB24" i="7"/>
  <c r="CX26" i="7"/>
  <c r="DC26" i="7"/>
  <c r="CU29" i="7"/>
  <c r="DC29" i="7"/>
  <c r="CY30" i="7"/>
  <c r="CV31" i="7"/>
  <c r="DB31" i="7"/>
  <c r="CX33" i="7"/>
  <c r="DC33" i="7"/>
  <c r="CZ34" i="7"/>
  <c r="CT36" i="7"/>
  <c r="CV37" i="7"/>
  <c r="DB37" i="7"/>
  <c r="CY38" i="7"/>
  <c r="CX42" i="7"/>
  <c r="DC42" i="7"/>
  <c r="CZ43" i="7"/>
  <c r="CT47" i="7"/>
  <c r="CZ48" i="7"/>
  <c r="CT49" i="7"/>
  <c r="CY49" i="7"/>
  <c r="DD49" i="7"/>
  <c r="CX50" i="7"/>
  <c r="DC50" i="7"/>
  <c r="CZ51" i="7"/>
  <c r="CV52" i="7"/>
  <c r="DD52" i="7"/>
  <c r="CV53" i="7"/>
  <c r="DB53" i="7"/>
  <c r="CT55" i="7"/>
  <c r="CX56" i="7"/>
  <c r="CX58" i="7"/>
  <c r="DC58" i="7"/>
  <c r="CU60" i="7"/>
  <c r="CX61" i="7"/>
  <c r="DD61" i="7"/>
  <c r="CT62" i="7"/>
  <c r="CV63" i="7"/>
  <c r="DB63" i="7"/>
  <c r="CY64" i="7"/>
  <c r="CT70" i="7"/>
  <c r="CY70" i="7"/>
  <c r="DD70" i="7"/>
  <c r="CU71" i="7"/>
  <c r="DC71" i="7"/>
  <c r="CU74" i="7"/>
  <c r="CZ74" i="7"/>
  <c r="CV75" i="7"/>
  <c r="DD75" i="7"/>
  <c r="CY80" i="7"/>
  <c r="CX81" i="7"/>
  <c r="DC81" i="7"/>
  <c r="CV82" i="7"/>
  <c r="DB82" i="7"/>
  <c r="CY83" i="7"/>
  <c r="DB84" i="7"/>
  <c r="DB88" i="7"/>
  <c r="CT90" i="7"/>
  <c r="CY90" i="7"/>
  <c r="DD90" i="7"/>
  <c r="CU91" i="7"/>
  <c r="DC91" i="7"/>
  <c r="CY92" i="7"/>
  <c r="CW15" i="7"/>
  <c r="DA15" i="7"/>
  <c r="DE15" i="7"/>
  <c r="CW16" i="7"/>
  <c r="DA16" i="7"/>
  <c r="DE16" i="7"/>
  <c r="CV17" i="7"/>
  <c r="CZ17" i="7"/>
  <c r="DD17" i="7"/>
  <c r="CU19" i="7"/>
  <c r="CY19" i="7"/>
  <c r="DC19" i="7"/>
  <c r="CU20" i="7"/>
  <c r="CY20" i="7"/>
  <c r="DC20" i="7"/>
  <c r="CV22" i="7"/>
  <c r="CZ22" i="7"/>
  <c r="DD22" i="7"/>
  <c r="CW23" i="7"/>
  <c r="DA23" i="7"/>
  <c r="DE23" i="7"/>
  <c r="CW24" i="7"/>
  <c r="DA24" i="7"/>
  <c r="DE24" i="7"/>
  <c r="CV25" i="7"/>
  <c r="CZ25" i="7"/>
  <c r="DD25" i="7"/>
  <c r="CU27" i="7"/>
  <c r="CY27" i="7"/>
  <c r="DC27" i="7"/>
  <c r="CV28" i="7"/>
  <c r="CZ28" i="7"/>
  <c r="DD28" i="7"/>
  <c r="CW29" i="7"/>
  <c r="DA29" i="7"/>
  <c r="DE29" i="7"/>
  <c r="CW30" i="7"/>
  <c r="DA30" i="7"/>
  <c r="DE30" i="7"/>
  <c r="CU32" i="7"/>
  <c r="CY32" i="7"/>
  <c r="DE32" i="7"/>
  <c r="DD35" i="7"/>
  <c r="CZ35" i="7"/>
  <c r="CV35" i="7"/>
  <c r="DC35" i="7"/>
  <c r="CY35" i="7"/>
  <c r="CU35" i="7"/>
  <c r="DB35" i="7"/>
  <c r="CX35" i="7"/>
  <c r="CT35" i="7"/>
  <c r="CW17" i="7"/>
  <c r="DA17" i="7"/>
  <c r="DE17" i="7"/>
  <c r="CV19" i="7"/>
  <c r="CZ19" i="7"/>
  <c r="DD19" i="7"/>
  <c r="CV20" i="7"/>
  <c r="CZ20" i="7"/>
  <c r="DD20" i="7"/>
  <c r="CW22" i="7"/>
  <c r="DA22" i="7"/>
  <c r="DE22" i="7"/>
  <c r="CW25" i="7"/>
  <c r="DA25" i="7"/>
  <c r="DE25" i="7"/>
  <c r="CV27" i="7"/>
  <c r="CZ27" i="7"/>
  <c r="DD27" i="7"/>
  <c r="CW28" i="7"/>
  <c r="DA28" i="7"/>
  <c r="DE28" i="7"/>
  <c r="CV32" i="7"/>
  <c r="CT17" i="7"/>
  <c r="CX17" i="7"/>
  <c r="DB17" i="7"/>
  <c r="CW19" i="7"/>
  <c r="DA19" i="7"/>
  <c r="DE19" i="7"/>
  <c r="CW20" i="7"/>
  <c r="DA20" i="7"/>
  <c r="DE20" i="7"/>
  <c r="CT22" i="7"/>
  <c r="CX22" i="7"/>
  <c r="DB22" i="7"/>
  <c r="CT25" i="7"/>
  <c r="CX25" i="7"/>
  <c r="DB25" i="7"/>
  <c r="CW27" i="7"/>
  <c r="DA27" i="7"/>
  <c r="DE27" i="7"/>
  <c r="CT28" i="7"/>
  <c r="CX28" i="7"/>
  <c r="DB28" i="7"/>
  <c r="DD32" i="7"/>
  <c r="CZ32" i="7"/>
  <c r="CW32" i="7"/>
  <c r="DB32" i="7"/>
  <c r="CV15" i="7"/>
  <c r="CZ15" i="7"/>
  <c r="CV16" i="7"/>
  <c r="CZ16" i="7"/>
  <c r="CU17" i="7"/>
  <c r="CY17" i="7"/>
  <c r="CW18" i="7"/>
  <c r="DA18" i="7"/>
  <c r="CT19" i="7"/>
  <c r="CX19" i="7"/>
  <c r="CT20" i="7"/>
  <c r="CX20" i="7"/>
  <c r="CW21" i="7"/>
  <c r="DA21" i="7"/>
  <c r="CU22" i="7"/>
  <c r="CY22" i="7"/>
  <c r="CV23" i="7"/>
  <c r="CZ23" i="7"/>
  <c r="CV24" i="7"/>
  <c r="CZ24" i="7"/>
  <c r="CU25" i="7"/>
  <c r="CY25" i="7"/>
  <c r="CW26" i="7"/>
  <c r="DA26" i="7"/>
  <c r="CT27" i="7"/>
  <c r="CX27" i="7"/>
  <c r="CU28" i="7"/>
  <c r="CY28" i="7"/>
  <c r="CV29" i="7"/>
  <c r="CZ29" i="7"/>
  <c r="CV30" i="7"/>
  <c r="CZ30" i="7"/>
  <c r="CW31" i="7"/>
  <c r="DA31" i="7"/>
  <c r="CT32" i="7"/>
  <c r="CX32" i="7"/>
  <c r="DC32" i="7"/>
  <c r="CW45" i="7"/>
  <c r="DA45" i="7"/>
  <c r="DE45" i="7"/>
  <c r="CW46" i="7"/>
  <c r="DA46" i="7"/>
  <c r="DE46" i="7"/>
  <c r="CW54" i="7"/>
  <c r="DA54" i="7"/>
  <c r="DE54" i="7"/>
  <c r="CW57" i="7"/>
  <c r="DA57" i="7"/>
  <c r="DE57" i="7"/>
  <c r="DB65" i="7"/>
  <c r="CX65" i="7"/>
  <c r="CT65" i="7"/>
  <c r="DC65" i="7"/>
  <c r="CY65" i="7"/>
  <c r="CU65" i="7"/>
  <c r="DA65" i="7"/>
  <c r="CW34" i="7"/>
  <c r="DA34" i="7"/>
  <c r="DE34" i="7"/>
  <c r="CU36" i="7"/>
  <c r="CY36" i="7"/>
  <c r="DC36" i="7"/>
  <c r="CW38" i="7"/>
  <c r="DA38" i="7"/>
  <c r="DE38" i="7"/>
  <c r="CW43" i="7"/>
  <c r="DA43" i="7"/>
  <c r="DE43" i="7"/>
  <c r="CU44" i="7"/>
  <c r="CY44" i="7"/>
  <c r="DC44" i="7"/>
  <c r="CT45" i="7"/>
  <c r="CX45" i="7"/>
  <c r="DB45" i="7"/>
  <c r="CT46" i="7"/>
  <c r="CX46" i="7"/>
  <c r="DB46" i="7"/>
  <c r="CU47" i="7"/>
  <c r="CY47" i="7"/>
  <c r="DC47" i="7"/>
  <c r="CW48" i="7"/>
  <c r="DA48" i="7"/>
  <c r="DE48" i="7"/>
  <c r="CW51" i="7"/>
  <c r="DA51" i="7"/>
  <c r="DE51" i="7"/>
  <c r="CW52" i="7"/>
  <c r="DA52" i="7"/>
  <c r="DE52" i="7"/>
  <c r="CT54" i="7"/>
  <c r="CX54" i="7"/>
  <c r="DB54" i="7"/>
  <c r="CU55" i="7"/>
  <c r="CY55" i="7"/>
  <c r="DC55" i="7"/>
  <c r="CU56" i="7"/>
  <c r="CY56" i="7"/>
  <c r="DC56" i="7"/>
  <c r="CT57" i="7"/>
  <c r="CX57" i="7"/>
  <c r="DB57" i="7"/>
  <c r="CW59" i="7"/>
  <c r="DA59" i="7"/>
  <c r="DE59" i="7"/>
  <c r="CW60" i="7"/>
  <c r="DA60" i="7"/>
  <c r="DE60" i="7"/>
  <c r="CU62" i="7"/>
  <c r="DA62" i="7"/>
  <c r="CV65" i="7"/>
  <c r="DD65" i="7"/>
  <c r="DC69" i="7"/>
  <c r="CY69" i="7"/>
  <c r="CU69" i="7"/>
  <c r="DD69" i="7"/>
  <c r="CZ69" i="7"/>
  <c r="CV69" i="7"/>
  <c r="DA69" i="7"/>
  <c r="CW33" i="7"/>
  <c r="DA33" i="7"/>
  <c r="CT34" i="7"/>
  <c r="CX34" i="7"/>
  <c r="CV36" i="7"/>
  <c r="CZ36" i="7"/>
  <c r="DD36" i="7"/>
  <c r="CW37" i="7"/>
  <c r="DA37" i="7"/>
  <c r="CT38" i="7"/>
  <c r="CX38" i="7"/>
  <c r="CW42" i="7"/>
  <c r="DA42" i="7"/>
  <c r="CT43" i="7"/>
  <c r="CX43" i="7"/>
  <c r="CV44" i="7"/>
  <c r="CZ44" i="7"/>
  <c r="DD44" i="7"/>
  <c r="CU45" i="7"/>
  <c r="CY45" i="7"/>
  <c r="DC45" i="7"/>
  <c r="CU46" i="7"/>
  <c r="CY46" i="7"/>
  <c r="DC46" i="7"/>
  <c r="CV47" i="7"/>
  <c r="CZ47" i="7"/>
  <c r="DD47" i="7"/>
  <c r="CT48" i="7"/>
  <c r="CX48" i="7"/>
  <c r="CW49" i="7"/>
  <c r="DA49" i="7"/>
  <c r="CW50" i="7"/>
  <c r="DA50" i="7"/>
  <c r="CT51" i="7"/>
  <c r="CX51" i="7"/>
  <c r="CT52" i="7"/>
  <c r="CX52" i="7"/>
  <c r="CW53" i="7"/>
  <c r="DA53" i="7"/>
  <c r="CU54" i="7"/>
  <c r="CY54" i="7"/>
  <c r="DC54" i="7"/>
  <c r="CV55" i="7"/>
  <c r="CZ55" i="7"/>
  <c r="DD55" i="7"/>
  <c r="CV56" i="7"/>
  <c r="CZ56" i="7"/>
  <c r="DD56" i="7"/>
  <c r="CU57" i="7"/>
  <c r="CY57" i="7"/>
  <c r="DC57" i="7"/>
  <c r="CW58" i="7"/>
  <c r="DA58" i="7"/>
  <c r="CT59" i="7"/>
  <c r="CX59" i="7"/>
  <c r="DB59" i="7"/>
  <c r="CT60" i="7"/>
  <c r="CX60" i="7"/>
  <c r="DB60" i="7"/>
  <c r="CW61" i="7"/>
  <c r="DA61" i="7"/>
  <c r="CW62" i="7"/>
  <c r="CW65" i="7"/>
  <c r="DE65" i="7"/>
  <c r="CT69" i="7"/>
  <c r="DB69" i="7"/>
  <c r="CW36" i="7"/>
  <c r="DA36" i="7"/>
  <c r="CW44" i="7"/>
  <c r="DA44" i="7"/>
  <c r="CV45" i="7"/>
  <c r="CZ45" i="7"/>
  <c r="CV46" i="7"/>
  <c r="CZ46" i="7"/>
  <c r="CW47" i="7"/>
  <c r="DA47" i="7"/>
  <c r="CV54" i="7"/>
  <c r="CZ54" i="7"/>
  <c r="CW55" i="7"/>
  <c r="DA55" i="7"/>
  <c r="CW56" i="7"/>
  <c r="DA56" i="7"/>
  <c r="CV57" i="7"/>
  <c r="CZ57" i="7"/>
  <c r="CU59" i="7"/>
  <c r="CY59" i="7"/>
  <c r="CY60" i="7"/>
  <c r="DD62" i="7"/>
  <c r="CZ62" i="7"/>
  <c r="CV62" i="7"/>
  <c r="CX62" i="7"/>
  <c r="DC62" i="7"/>
  <c r="CZ65" i="7"/>
  <c r="CW63" i="7"/>
  <c r="DA63" i="7"/>
  <c r="CT64" i="7"/>
  <c r="CX64" i="7"/>
  <c r="DB64" i="7"/>
  <c r="CW70" i="7"/>
  <c r="DA70" i="7"/>
  <c r="CT71" i="7"/>
  <c r="CX71" i="7"/>
  <c r="DB71" i="7"/>
  <c r="CU72" i="7"/>
  <c r="CY72" i="7"/>
  <c r="DC72" i="7"/>
  <c r="CV73" i="7"/>
  <c r="CZ73" i="7"/>
  <c r="DD73" i="7"/>
  <c r="CW74" i="7"/>
  <c r="DA74" i="7"/>
  <c r="CT75" i="7"/>
  <c r="CX75" i="7"/>
  <c r="DB75" i="7"/>
  <c r="CV76" i="7"/>
  <c r="CZ76" i="7"/>
  <c r="DD76" i="7"/>
  <c r="CU77" i="7"/>
  <c r="CY77" i="7"/>
  <c r="DC77" i="7"/>
  <c r="CU78" i="7"/>
  <c r="CY78" i="7"/>
  <c r="DC78" i="7"/>
  <c r="CV79" i="7"/>
  <c r="CZ79" i="7"/>
  <c r="DD79" i="7"/>
  <c r="CT80" i="7"/>
  <c r="CX80" i="7"/>
  <c r="DB80" i="7"/>
  <c r="CW81" i="7"/>
  <c r="DA81" i="7"/>
  <c r="CW82" i="7"/>
  <c r="DA82" i="7"/>
  <c r="CT83" i="7"/>
  <c r="CX83" i="7"/>
  <c r="DB83" i="7"/>
  <c r="CV84" i="7"/>
  <c r="CZ84" i="7"/>
  <c r="DD84" i="7"/>
  <c r="CU85" i="7"/>
  <c r="CY85" i="7"/>
  <c r="DC85" i="7"/>
  <c r="CU86" i="7"/>
  <c r="CY86" i="7"/>
  <c r="DC86" i="7"/>
  <c r="CV87" i="7"/>
  <c r="CZ87" i="7"/>
  <c r="DD87" i="7"/>
  <c r="CV88" i="7"/>
  <c r="CZ88" i="7"/>
  <c r="DD88" i="7"/>
  <c r="CU89" i="7"/>
  <c r="CY89" i="7"/>
  <c r="DC89" i="7"/>
  <c r="CW90" i="7"/>
  <c r="DA90" i="7"/>
  <c r="CT91" i="7"/>
  <c r="CX91" i="7"/>
  <c r="DB91" i="7"/>
  <c r="CT92" i="7"/>
  <c r="CX92" i="7"/>
  <c r="DB92" i="7"/>
  <c r="CV72" i="7"/>
  <c r="CZ72" i="7"/>
  <c r="DD72" i="7"/>
  <c r="CW73" i="7"/>
  <c r="DA73" i="7"/>
  <c r="DE73" i="7"/>
  <c r="CW76" i="7"/>
  <c r="DA76" i="7"/>
  <c r="DE76" i="7"/>
  <c r="CV77" i="7"/>
  <c r="CZ77" i="7"/>
  <c r="DD77" i="7"/>
  <c r="CV78" i="7"/>
  <c r="CZ78" i="7"/>
  <c r="DD78" i="7"/>
  <c r="CW79" i="7"/>
  <c r="DA79" i="7"/>
  <c r="DE79" i="7"/>
  <c r="CW84" i="7"/>
  <c r="DA84" i="7"/>
  <c r="DE84" i="7"/>
  <c r="CV85" i="7"/>
  <c r="CZ85" i="7"/>
  <c r="DD85" i="7"/>
  <c r="CV86" i="7"/>
  <c r="CZ86" i="7"/>
  <c r="DD86" i="7"/>
  <c r="CW87" i="7"/>
  <c r="DA87" i="7"/>
  <c r="DE87" i="7"/>
  <c r="CW88" i="7"/>
  <c r="DA88" i="7"/>
  <c r="DE88" i="7"/>
  <c r="CV89" i="7"/>
  <c r="CZ89" i="7"/>
  <c r="DD89" i="7"/>
  <c r="CW72" i="7"/>
  <c r="DA72" i="7"/>
  <c r="DE72" i="7"/>
  <c r="CT73" i="7"/>
  <c r="CX73" i="7"/>
  <c r="DB73" i="7"/>
  <c r="CX76" i="7"/>
  <c r="DB76" i="7"/>
  <c r="CW77" i="7"/>
  <c r="DA77" i="7"/>
  <c r="DE77" i="7"/>
  <c r="CW78" i="7"/>
  <c r="DA78" i="7"/>
  <c r="DE78" i="7"/>
  <c r="CT79" i="7"/>
  <c r="CX79" i="7"/>
  <c r="DB79" i="7"/>
  <c r="CW85" i="7"/>
  <c r="DA85" i="7"/>
  <c r="DE85" i="7"/>
  <c r="CW86" i="7"/>
  <c r="DA86" i="7"/>
  <c r="DE86" i="7"/>
  <c r="CX87" i="7"/>
  <c r="DB87" i="7"/>
  <c r="CW89" i="7"/>
  <c r="DA89" i="7"/>
  <c r="DE89" i="7"/>
  <c r="CW64" i="7"/>
  <c r="DA64" i="7"/>
  <c r="CW71" i="7"/>
  <c r="DA71" i="7"/>
  <c r="CT72" i="7"/>
  <c r="CX72" i="7"/>
  <c r="CU73" i="7"/>
  <c r="CY73" i="7"/>
  <c r="CW75" i="7"/>
  <c r="DA75" i="7"/>
  <c r="CU76" i="7"/>
  <c r="CY76" i="7"/>
  <c r="CT77" i="7"/>
  <c r="CX77" i="7"/>
  <c r="CT78" i="7"/>
  <c r="CX78" i="7"/>
  <c r="CU79" i="7"/>
  <c r="CY79" i="7"/>
  <c r="CW80" i="7"/>
  <c r="DA80" i="7"/>
  <c r="CW83" i="7"/>
  <c r="DA83" i="7"/>
  <c r="CU84" i="7"/>
  <c r="CY84" i="7"/>
  <c r="CT85" i="7"/>
  <c r="CX85" i="7"/>
  <c r="CT86" i="7"/>
  <c r="CX86" i="7"/>
  <c r="CU87" i="7"/>
  <c r="CY87" i="7"/>
  <c r="CU88" i="7"/>
  <c r="CY88" i="7"/>
  <c r="CT89" i="7"/>
  <c r="CX89" i="7"/>
  <c r="CW91" i="7"/>
  <c r="DA91" i="7"/>
  <c r="CW92" i="7"/>
  <c r="DA92" i="7"/>
  <c r="DN9" i="7"/>
  <c r="DR8" i="7"/>
  <c r="DK8" i="7"/>
  <c r="DI9" i="7"/>
  <c r="DJ9" i="7"/>
  <c r="DI8" i="7"/>
  <c r="DN8" i="7"/>
  <c r="DP8" i="7"/>
  <c r="DQ8" i="7"/>
  <c r="DJ8" i="7"/>
  <c r="DO8" i="7"/>
  <c r="DM8" i="7"/>
  <c r="DS8" i="7"/>
  <c r="DT8" i="7"/>
  <c r="DL8" i="7"/>
  <c r="J1" i="4"/>
  <c r="K1" i="30"/>
  <c r="H1" i="20"/>
  <c r="Q1" i="44"/>
  <c r="L1" i="5"/>
  <c r="P1" i="28"/>
  <c r="CL19" i="30"/>
  <c r="N6" i="15"/>
  <c r="N24" i="15"/>
  <c r="N4" i="15"/>
  <c r="N23" i="15"/>
  <c r="N5" i="15"/>
  <c r="N25" i="15"/>
  <c r="M27" i="15"/>
  <c r="N26" i="15"/>
  <c r="H18" i="15"/>
  <c r="H9" i="15"/>
  <c r="H10" i="15"/>
  <c r="H11" i="15"/>
  <c r="H12" i="15"/>
  <c r="H13" i="15"/>
  <c r="H14" i="15"/>
  <c r="H16" i="15"/>
  <c r="N22" i="15"/>
  <c r="H5" i="15"/>
  <c r="H6" i="15"/>
  <c r="N20" i="15"/>
  <c r="N21" i="15"/>
  <c r="H21" i="15"/>
  <c r="H22" i="15"/>
  <c r="H23" i="15"/>
  <c r="N17" i="15"/>
  <c r="N7" i="15"/>
  <c r="N8" i="15"/>
  <c r="N9" i="15"/>
  <c r="N12" i="15"/>
  <c r="N13" i="15"/>
  <c r="N14" i="15"/>
  <c r="N15" i="15"/>
  <c r="N16" i="15"/>
  <c r="N18" i="15"/>
  <c r="N19" i="15"/>
  <c r="AP2" i="44"/>
  <c r="BE20" i="28"/>
  <c r="H5" i="28"/>
  <c r="F17" i="15"/>
  <c r="F7" i="15"/>
  <c r="H8" i="15"/>
  <c r="L27" i="15"/>
  <c r="H4" i="15"/>
  <c r="H15" i="15"/>
  <c r="D2" i="44"/>
  <c r="AM52" i="4" l="1"/>
  <c r="AS23" i="4" s="1"/>
  <c r="AM56" i="4"/>
  <c r="AS27" i="4" s="1"/>
  <c r="AM50" i="4"/>
  <c r="AS21" i="4" s="1"/>
  <c r="AM54" i="4"/>
  <c r="AS25" i="4" s="1"/>
  <c r="AM58" i="4"/>
  <c r="AS29" i="4" s="1"/>
  <c r="AM48" i="4"/>
  <c r="AS19" i="4" s="1"/>
  <c r="AM60" i="4"/>
  <c r="AS31" i="4" s="1"/>
  <c r="H19" i="15"/>
  <c r="AM38" i="4"/>
  <c r="AS9" i="4" s="1"/>
  <c r="AM46" i="4"/>
  <c r="AS17" i="4" s="1"/>
  <c r="AM47" i="4"/>
  <c r="AS18" i="4" s="1"/>
  <c r="AM51" i="4"/>
  <c r="AS22" i="4" s="1"/>
  <c r="AM55" i="4"/>
  <c r="AS26" i="4" s="1"/>
  <c r="AM59" i="4"/>
  <c r="AS30" i="4" s="1"/>
  <c r="AM49" i="4"/>
  <c r="AS20" i="4" s="1"/>
  <c r="AM53" i="4"/>
  <c r="AS24" i="4" s="1"/>
  <c r="AM57" i="4"/>
  <c r="AS28" i="4" s="1"/>
  <c r="AM61" i="4"/>
  <c r="AS32" i="4" s="1"/>
  <c r="AM42" i="4"/>
  <c r="AS13" i="4" s="1"/>
  <c r="AG12" i="4"/>
  <c r="AH11" i="4"/>
  <c r="AK11" i="4" s="1"/>
  <c r="AM11" i="4" s="1"/>
  <c r="AR11" i="4" s="1"/>
  <c r="AJ39" i="4"/>
  <c r="AN39" i="4" s="1"/>
  <c r="AU10" i="4" s="1"/>
  <c r="AI40" i="4"/>
  <c r="AJ11" i="4"/>
  <c r="AN11" i="4" s="1"/>
  <c r="AT11" i="4" s="1"/>
  <c r="AI12" i="4"/>
  <c r="H7" i="15"/>
  <c r="H17" i="15"/>
  <c r="AM39" i="4"/>
  <c r="AS10" i="4" s="1"/>
  <c r="AM41" i="4"/>
  <c r="AS12" i="4" s="1"/>
  <c r="AM9" i="4"/>
  <c r="AR9" i="4" s="1"/>
  <c r="AM43" i="4"/>
  <c r="AS14" i="4" s="1"/>
  <c r="AM45" i="4"/>
  <c r="AS16" i="4" s="1"/>
  <c r="CM28" i="7"/>
  <c r="CI31" i="7"/>
  <c r="CJ38" i="7"/>
  <c r="CF30" i="7"/>
  <c r="CK37" i="7"/>
  <c r="CG26" i="7"/>
  <c r="CL36" i="7"/>
  <c r="CH29" i="7"/>
  <c r="CM18" i="7"/>
  <c r="CF23" i="7"/>
  <c r="CG22" i="7"/>
  <c r="CL19" i="7"/>
  <c r="CI35" i="7"/>
  <c r="CJ34" i="7"/>
  <c r="CJ27" i="7"/>
  <c r="CK33" i="7"/>
  <c r="CK25" i="7"/>
  <c r="CL32" i="7"/>
  <c r="CJ24" i="7"/>
  <c r="CM17" i="7"/>
  <c r="CJ20" i="7"/>
  <c r="CG21" i="7"/>
  <c r="CH16" i="7"/>
  <c r="AL44" i="44"/>
  <c r="R6" i="29"/>
  <c r="E7" i="29"/>
  <c r="AG13" i="29"/>
  <c r="D7" i="29"/>
  <c r="AK45" i="44" s="1"/>
  <c r="G20" i="15"/>
  <c r="CI70" i="7"/>
  <c r="CL75" i="7"/>
  <c r="CH69" i="7"/>
  <c r="CJ78" i="7"/>
  <c r="CL84" i="7"/>
  <c r="CJ73" i="7"/>
  <c r="CJ79" i="7"/>
  <c r="CH92" i="7"/>
  <c r="CE77" i="7"/>
  <c r="CH76" i="7"/>
  <c r="CH71" i="7"/>
  <c r="CK83" i="7"/>
  <c r="CH87" i="7"/>
  <c r="CG90" i="7"/>
  <c r="CB88" i="7"/>
  <c r="CG72" i="7"/>
  <c r="CC81" i="7"/>
  <c r="CJ80" i="7"/>
  <c r="CE82" i="7"/>
  <c r="AM10" i="4"/>
  <c r="AR10" i="4" s="1"/>
  <c r="AM44" i="4"/>
  <c r="AS15" i="4" s="1"/>
  <c r="AM40" i="4"/>
  <c r="AS11" i="4" s="1"/>
  <c r="CM74" i="7"/>
  <c r="CJ89" i="7"/>
  <c r="CI86" i="7"/>
  <c r="CJ85" i="7"/>
  <c r="CC60" i="7"/>
  <c r="CM57" i="7"/>
  <c r="CB44" i="7"/>
  <c r="CI65" i="7"/>
  <c r="CB58" i="7"/>
  <c r="CG55" i="7"/>
  <c r="CD54" i="7"/>
  <c r="CI46" i="7"/>
  <c r="CJ45" i="7"/>
  <c r="CJ52" i="7"/>
  <c r="CG42" i="7"/>
  <c r="CM56" i="7"/>
  <c r="CJ63" i="7"/>
  <c r="CH62" i="7"/>
  <c r="CL51" i="7"/>
  <c r="CF43" i="7"/>
  <c r="CH48" i="7"/>
  <c r="CF64" i="7"/>
  <c r="CL61" i="7"/>
  <c r="CE49" i="7"/>
  <c r="CL50" i="7"/>
  <c r="CL47" i="7"/>
  <c r="CE59" i="7"/>
  <c r="CL53" i="7"/>
  <c r="CC32" i="7"/>
  <c r="CE32" i="7"/>
  <c r="CL33" i="7"/>
  <c r="CD33" i="7"/>
  <c r="CF34" i="7"/>
  <c r="CE34" i="7"/>
  <c r="CH34" i="7"/>
  <c r="CK34" i="7"/>
  <c r="CC36" i="7"/>
  <c r="CL76" i="7"/>
  <c r="CC19" i="7"/>
  <c r="CF19" i="7"/>
  <c r="CK24" i="7"/>
  <c r="CH75" i="7"/>
  <c r="CF75" i="7"/>
  <c r="CE75" i="7"/>
  <c r="CB75" i="7"/>
  <c r="CE73" i="7"/>
  <c r="CL73" i="7"/>
  <c r="CH73" i="7"/>
  <c r="CJ91" i="7"/>
  <c r="CF91" i="7"/>
  <c r="CB91" i="7"/>
  <c r="CM91" i="7"/>
  <c r="CI91" i="7"/>
  <c r="CE91" i="7"/>
  <c r="CL91" i="7"/>
  <c r="CH91" i="7"/>
  <c r="CD91" i="7"/>
  <c r="CK91" i="7"/>
  <c r="CG91" i="7"/>
  <c r="CC91" i="7"/>
  <c r="CK21" i="7"/>
  <c r="CC21" i="7"/>
  <c r="CF21" i="7"/>
  <c r="CM21" i="7"/>
  <c r="CE21" i="7"/>
  <c r="CH21" i="7"/>
  <c r="CJ23" i="7"/>
  <c r="CB23" i="7"/>
  <c r="CI23" i="7"/>
  <c r="CL23" i="7"/>
  <c r="CD23" i="7"/>
  <c r="CG23" i="7"/>
  <c r="CL29" i="7"/>
  <c r="CD29" i="7"/>
  <c r="CB29" i="7"/>
  <c r="CI29" i="7"/>
  <c r="CK26" i="7"/>
  <c r="CC26" i="7"/>
  <c r="CF26" i="7"/>
  <c r="CM26" i="7"/>
  <c r="CE26" i="7"/>
  <c r="CH26" i="7"/>
  <c r="CJ30" i="7"/>
  <c r="CB30" i="7"/>
  <c r="CI30" i="7"/>
  <c r="CL30" i="7"/>
  <c r="CD30" i="7"/>
  <c r="CG30" i="7"/>
  <c r="CM31" i="7"/>
  <c r="CE31" i="7"/>
  <c r="CH31" i="7"/>
  <c r="CK31" i="7"/>
  <c r="CC31" i="7"/>
  <c r="CF31" i="7"/>
  <c r="N27" i="15"/>
  <c r="BE21" i="28"/>
  <c r="H6" i="28"/>
  <c r="F20" i="15"/>
  <c r="CJ29" i="7" l="1"/>
  <c r="CE19" i="7"/>
  <c r="CK19" i="7"/>
  <c r="CJ33" i="7"/>
  <c r="CG17" i="7"/>
  <c r="CG29" i="7"/>
  <c r="CM19" i="7"/>
  <c r="CH19" i="7"/>
  <c r="CG33" i="7"/>
  <c r="CI17" i="7"/>
  <c r="CH85" i="7"/>
  <c r="CM73" i="7"/>
  <c r="CK75" i="7"/>
  <c r="CC84" i="7"/>
  <c r="CE76" i="7"/>
  <c r="CK73" i="7"/>
  <c r="CF73" i="7"/>
  <c r="CC75" i="7"/>
  <c r="CG76" i="7"/>
  <c r="CG70" i="7"/>
  <c r="CM70" i="7"/>
  <c r="CK27" i="7"/>
  <c r="CH84" i="7"/>
  <c r="CF24" i="7"/>
  <c r="CJ84" i="7"/>
  <c r="CF27" i="7"/>
  <c r="CE38" i="7"/>
  <c r="CC16" i="7"/>
  <c r="CD28" i="7"/>
  <c r="CG37" i="7"/>
  <c r="CI18" i="7"/>
  <c r="CE35" i="7"/>
  <c r="CJ28" i="7"/>
  <c r="CL25" i="7"/>
  <c r="CC34" i="7"/>
  <c r="CM34" i="7"/>
  <c r="CB33" i="7"/>
  <c r="CM32" i="7"/>
  <c r="CF32" i="7"/>
  <c r="CB17" i="7"/>
  <c r="CI33" i="7"/>
  <c r="CK32" i="7"/>
  <c r="CH32" i="7"/>
  <c r="CI69" i="7"/>
  <c r="CH50" i="7"/>
  <c r="CI28" i="7"/>
  <c r="CB25" i="7"/>
  <c r="CK20" i="7"/>
  <c r="CG25" i="7"/>
  <c r="CE20" i="7"/>
  <c r="CL37" i="7"/>
  <c r="CJ18" i="7"/>
  <c r="CF35" i="7"/>
  <c r="CF20" i="7"/>
  <c r="CB37" i="7"/>
  <c r="CD18" i="7"/>
  <c r="CK35" i="7"/>
  <c r="CC80" i="7"/>
  <c r="CJ17" i="7"/>
  <c r="CL17" i="7"/>
  <c r="CD17" i="7"/>
  <c r="AK109" i="44"/>
  <c r="CM84" i="7"/>
  <c r="CE27" i="7"/>
  <c r="CF38" i="7"/>
  <c r="CM36" i="7"/>
  <c r="CM16" i="7"/>
  <c r="CJ70" i="7"/>
  <c r="CE87" i="7"/>
  <c r="CH22" i="7"/>
  <c r="CK70" i="7"/>
  <c r="CI84" i="7"/>
  <c r="CK84" i="7"/>
  <c r="CE24" i="7"/>
  <c r="CK87" i="7"/>
  <c r="CK38" i="7"/>
  <c r="CH36" i="7"/>
  <c r="CM22" i="7"/>
  <c r="CE70" i="7"/>
  <c r="CC22" i="7"/>
  <c r="CH70" i="7"/>
  <c r="CF90" i="7"/>
  <c r="AI41" i="4"/>
  <c r="AJ40" i="4"/>
  <c r="AN40" i="4" s="1"/>
  <c r="AU11" i="4" s="1"/>
  <c r="AJ12" i="4"/>
  <c r="AN12" i="4" s="1"/>
  <c r="AT12" i="4" s="1"/>
  <c r="AI13" i="4"/>
  <c r="AG13" i="4"/>
  <c r="AH12" i="4"/>
  <c r="AK12" i="4" s="1"/>
  <c r="AL12" i="4"/>
  <c r="CH77" i="7"/>
  <c r="CC73" i="7"/>
  <c r="CD73" i="7"/>
  <c r="CG73" i="7"/>
  <c r="CI73" i="7"/>
  <c r="CB73" i="7"/>
  <c r="CJ75" i="7"/>
  <c r="CM75" i="7"/>
  <c r="CI75" i="7"/>
  <c r="CG75" i="7"/>
  <c r="CD75" i="7"/>
  <c r="CB76" i="7"/>
  <c r="CF76" i="7"/>
  <c r="CD76" i="7"/>
  <c r="CE90" i="7"/>
  <c r="CK90" i="7"/>
  <c r="CD80" i="7"/>
  <c r="CM80" i="7"/>
  <c r="CI76" i="7"/>
  <c r="CJ76" i="7"/>
  <c r="CM76" i="7"/>
  <c r="CC76" i="7"/>
  <c r="CK76" i="7"/>
  <c r="CH90" i="7"/>
  <c r="CM90" i="7"/>
  <c r="CC90" i="7"/>
  <c r="CG80" i="7"/>
  <c r="CE80" i="7"/>
  <c r="CF80" i="7"/>
  <c r="CD90" i="7"/>
  <c r="CL90" i="7"/>
  <c r="CI90" i="7"/>
  <c r="CB90" i="7"/>
  <c r="CJ90" i="7"/>
  <c r="CL80" i="7"/>
  <c r="CH80" i="7"/>
  <c r="CK80" i="7"/>
  <c r="CI80" i="7"/>
  <c r="CB80" i="7"/>
  <c r="CK53" i="7"/>
  <c r="CB31" i="7"/>
  <c r="CJ31" i="7"/>
  <c r="CG31" i="7"/>
  <c r="CD31" i="7"/>
  <c r="CL31" i="7"/>
  <c r="CC30" i="7"/>
  <c r="CK30" i="7"/>
  <c r="CH30" i="7"/>
  <c r="CE30" i="7"/>
  <c r="CM30" i="7"/>
  <c r="CD26" i="7"/>
  <c r="CL26" i="7"/>
  <c r="CI26" i="7"/>
  <c r="CB26" i="7"/>
  <c r="CJ26" i="7"/>
  <c r="CE29" i="7"/>
  <c r="CM29" i="7"/>
  <c r="CF29" i="7"/>
  <c r="CC29" i="7"/>
  <c r="CK29" i="7"/>
  <c r="CC23" i="7"/>
  <c r="CK23" i="7"/>
  <c r="CH23" i="7"/>
  <c r="CE23" i="7"/>
  <c r="CM23" i="7"/>
  <c r="CD21" i="7"/>
  <c r="CL21" i="7"/>
  <c r="CI21" i="7"/>
  <c r="CB21" i="7"/>
  <c r="CJ21" i="7"/>
  <c r="CI19" i="7"/>
  <c r="CB19" i="7"/>
  <c r="CJ19" i="7"/>
  <c r="CG19" i="7"/>
  <c r="CD19" i="7"/>
  <c r="CG34" i="7"/>
  <c r="CD34" i="7"/>
  <c r="CL34" i="7"/>
  <c r="CI34" i="7"/>
  <c r="CB34" i="7"/>
  <c r="CH33" i="7"/>
  <c r="CE33" i="7"/>
  <c r="CM33" i="7"/>
  <c r="CF33" i="7"/>
  <c r="CC33" i="7"/>
  <c r="CI32" i="7"/>
  <c r="CB32" i="7"/>
  <c r="CJ32" i="7"/>
  <c r="CG32" i="7"/>
  <c r="CD32" i="7"/>
  <c r="CF17" i="7"/>
  <c r="CC17" i="7"/>
  <c r="CK17" i="7"/>
  <c r="CH17" i="7"/>
  <c r="CE17" i="7"/>
  <c r="CB28" i="7"/>
  <c r="CG28" i="7"/>
  <c r="CL28" i="7"/>
  <c r="CC27" i="7"/>
  <c r="CH27" i="7"/>
  <c r="CM27" i="7"/>
  <c r="CD25" i="7"/>
  <c r="CI25" i="7"/>
  <c r="CJ25" i="7"/>
  <c r="CC24" i="7"/>
  <c r="CH24" i="7"/>
  <c r="CM24" i="7"/>
  <c r="CC20" i="7"/>
  <c r="CH20" i="7"/>
  <c r="CM20" i="7"/>
  <c r="CC38" i="7"/>
  <c r="CH38" i="7"/>
  <c r="CM38" i="7"/>
  <c r="CD37" i="7"/>
  <c r="CI37" i="7"/>
  <c r="CJ37" i="7"/>
  <c r="CE36" i="7"/>
  <c r="CF36" i="7"/>
  <c r="CK36" i="7"/>
  <c r="CB18" i="7"/>
  <c r="CG18" i="7"/>
  <c r="CL18" i="7"/>
  <c r="CE16" i="7"/>
  <c r="CF16" i="7"/>
  <c r="CK16" i="7"/>
  <c r="CC35" i="7"/>
  <c r="CH35" i="7"/>
  <c r="CM35" i="7"/>
  <c r="CE22" i="7"/>
  <c r="CF22" i="7"/>
  <c r="CK22" i="7"/>
  <c r="CF28" i="7"/>
  <c r="CC28" i="7"/>
  <c r="CK28" i="7"/>
  <c r="CH28" i="7"/>
  <c r="CE28" i="7"/>
  <c r="CG27" i="7"/>
  <c r="CD27" i="7"/>
  <c r="CL27" i="7"/>
  <c r="CI27" i="7"/>
  <c r="CB27" i="7"/>
  <c r="CH25" i="7"/>
  <c r="CE25" i="7"/>
  <c r="CM25" i="7"/>
  <c r="CF25" i="7"/>
  <c r="CC25" i="7"/>
  <c r="CG24" i="7"/>
  <c r="CD24" i="7"/>
  <c r="CL24" i="7"/>
  <c r="CI24" i="7"/>
  <c r="CB24" i="7"/>
  <c r="CG20" i="7"/>
  <c r="CD20" i="7"/>
  <c r="CL20" i="7"/>
  <c r="CI20" i="7"/>
  <c r="CB20" i="7"/>
  <c r="CG38" i="7"/>
  <c r="CD38" i="7"/>
  <c r="CL38" i="7"/>
  <c r="CI38" i="7"/>
  <c r="CB38" i="7"/>
  <c r="CH37" i="7"/>
  <c r="CE37" i="7"/>
  <c r="CM37" i="7"/>
  <c r="CF37" i="7"/>
  <c r="CC37" i="7"/>
  <c r="CI36" i="7"/>
  <c r="CB36" i="7"/>
  <c r="CJ36" i="7"/>
  <c r="CG36" i="7"/>
  <c r="CD36" i="7"/>
  <c r="CF18" i="7"/>
  <c r="CC18" i="7"/>
  <c r="CK18" i="7"/>
  <c r="CH18" i="7"/>
  <c r="CE18" i="7"/>
  <c r="CI16" i="7"/>
  <c r="CB16" i="7"/>
  <c r="CJ16" i="7"/>
  <c r="CG16" i="7"/>
  <c r="CD16" i="7"/>
  <c r="CL16" i="7"/>
  <c r="CB35" i="7"/>
  <c r="CJ35" i="7"/>
  <c r="CG35" i="7"/>
  <c r="CD35" i="7"/>
  <c r="CL35" i="7"/>
  <c r="CD22" i="7"/>
  <c r="CL22" i="7"/>
  <c r="CI22" i="7"/>
  <c r="CB22" i="7"/>
  <c r="CJ22" i="7"/>
  <c r="CB84" i="7"/>
  <c r="CE84" i="7"/>
  <c r="CF84" i="7"/>
  <c r="CG84" i="7"/>
  <c r="CD84" i="7"/>
  <c r="CF87" i="7"/>
  <c r="CK71" i="7"/>
  <c r="CK77" i="7"/>
  <c r="CM77" i="7"/>
  <c r="CF70" i="7"/>
  <c r="CB70" i="7"/>
  <c r="CC70" i="7"/>
  <c r="CD70" i="7"/>
  <c r="CL70" i="7"/>
  <c r="CK48" i="7"/>
  <c r="AK89" i="44"/>
  <c r="AL45" i="44"/>
  <c r="R7" i="29"/>
  <c r="D8" i="29"/>
  <c r="AK46" i="44" s="1"/>
  <c r="AG14" i="29"/>
  <c r="E8" i="29"/>
  <c r="CL79" i="7"/>
  <c r="CJ82" i="7"/>
  <c r="CE62" i="7"/>
  <c r="CE60" i="7"/>
  <c r="CL52" i="7"/>
  <c r="CB63" i="7"/>
  <c r="CF61" i="7"/>
  <c r="CJ88" i="7"/>
  <c r="CF71" i="7"/>
  <c r="CH79" i="7"/>
  <c r="CD88" i="7"/>
  <c r="CH82" i="7"/>
  <c r="CJ69" i="7"/>
  <c r="CB79" i="7"/>
  <c r="CI88" i="7"/>
  <c r="CM82" i="7"/>
  <c r="CB71" i="7"/>
  <c r="BZ69" i="7"/>
  <c r="BZ70" i="7" s="1"/>
  <c r="BZ71" i="7" s="1"/>
  <c r="BZ72" i="7" s="1"/>
  <c r="BZ73" i="7" s="1"/>
  <c r="BZ74" i="7" s="1"/>
  <c r="BZ75" i="7" s="1"/>
  <c r="BZ76" i="7" s="1"/>
  <c r="BZ77" i="7" s="1"/>
  <c r="BZ78" i="7" s="1"/>
  <c r="BZ79" i="7" s="1"/>
  <c r="BZ80" i="7" s="1"/>
  <c r="BZ81" i="7" s="1"/>
  <c r="BZ82" i="7" s="1"/>
  <c r="BZ83" i="7" s="1"/>
  <c r="BZ84" i="7" s="1"/>
  <c r="BZ85" i="7" s="1"/>
  <c r="BZ86" i="7" s="1"/>
  <c r="BZ87" i="7" s="1"/>
  <c r="BZ88" i="7" s="1"/>
  <c r="BZ89" i="7" s="1"/>
  <c r="BZ90" i="7" s="1"/>
  <c r="BZ91" i="7" s="1"/>
  <c r="BZ92" i="7" s="1"/>
  <c r="CJ83" i="7"/>
  <c r="CI83" i="7"/>
  <c r="CM72" i="7"/>
  <c r="CB92" i="7"/>
  <c r="CG92" i="7"/>
  <c r="CD83" i="7"/>
  <c r="CL72" i="7"/>
  <c r="CL78" i="7"/>
  <c r="CL92" i="7"/>
  <c r="CK72" i="7"/>
  <c r="CB86" i="7"/>
  <c r="CK81" i="7"/>
  <c r="CG86" i="7"/>
  <c r="CB52" i="7"/>
  <c r="CI43" i="7"/>
  <c r="CK57" i="7"/>
  <c r="CD64" i="7"/>
  <c r="CE50" i="7"/>
  <c r="CE58" i="7"/>
  <c r="CE48" i="7"/>
  <c r="CK60" i="7"/>
  <c r="CH89" i="7"/>
  <c r="CD74" i="7"/>
  <c r="CM81" i="7"/>
  <c r="CL86" i="7"/>
  <c r="CF81" i="7"/>
  <c r="CH83" i="7"/>
  <c r="CH72" i="7"/>
  <c r="CF72" i="7"/>
  <c r="CM89" i="7"/>
  <c r="CI78" i="7"/>
  <c r="CF92" i="7"/>
  <c r="CE83" i="7"/>
  <c r="CI92" i="7"/>
  <c r="CD92" i="7"/>
  <c r="CM83" i="7"/>
  <c r="CG83" i="7"/>
  <c r="CL83" i="7"/>
  <c r="CI72" i="7"/>
  <c r="CJ72" i="7"/>
  <c r="CC89" i="7"/>
  <c r="CC78" i="7"/>
  <c r="CE92" i="7"/>
  <c r="CK92" i="7"/>
  <c r="CC83" i="7"/>
  <c r="CJ92" i="7"/>
  <c r="CM92" i="7"/>
  <c r="CC92" i="7"/>
  <c r="CB83" i="7"/>
  <c r="CF83" i="7"/>
  <c r="CE72" i="7"/>
  <c r="CD72" i="7"/>
  <c r="CC72" i="7"/>
  <c r="CG74" i="7"/>
  <c r="CK88" i="7"/>
  <c r="CE88" i="7"/>
  <c r="CF88" i="7"/>
  <c r="CB82" i="7"/>
  <c r="CD82" i="7"/>
  <c r="CI82" i="7"/>
  <c r="CM71" i="7"/>
  <c r="CG71" i="7"/>
  <c r="CL71" i="7"/>
  <c r="CE69" i="7"/>
  <c r="CF69" i="7"/>
  <c r="CK69" i="7"/>
  <c r="CL69" i="7"/>
  <c r="CF74" i="7"/>
  <c r="CK74" i="7"/>
  <c r="CG79" i="7"/>
  <c r="CD79" i="7"/>
  <c r="CM79" i="7"/>
  <c r="CC88" i="7"/>
  <c r="CH88" i="7"/>
  <c r="CM88" i="7"/>
  <c r="CF82" i="7"/>
  <c r="CC82" i="7"/>
  <c r="CL82" i="7"/>
  <c r="CJ71" i="7"/>
  <c r="CI71" i="7"/>
  <c r="CD71" i="7"/>
  <c r="CM69" i="7"/>
  <c r="CC69" i="7"/>
  <c r="CD69" i="7"/>
  <c r="CB74" i="7"/>
  <c r="CL74" i="7"/>
  <c r="CC79" i="7"/>
  <c r="CE79" i="7"/>
  <c r="CF79" i="7"/>
  <c r="CG88" i="7"/>
  <c r="CL88" i="7"/>
  <c r="CG82" i="7"/>
  <c r="CK82" i="7"/>
  <c r="CE71" i="7"/>
  <c r="CC71" i="7"/>
  <c r="CB69" i="7"/>
  <c r="CG69" i="7"/>
  <c r="CC74" i="7"/>
  <c r="CE74" i="7"/>
  <c r="CK79" i="7"/>
  <c r="CI79" i="7"/>
  <c r="CL63" i="7"/>
  <c r="CG63" i="7"/>
  <c r="CF48" i="7"/>
  <c r="CF60" i="7"/>
  <c r="CM50" i="7"/>
  <c r="CH63" i="7"/>
  <c r="CM63" i="7"/>
  <c r="CC63" i="7"/>
  <c r="CB48" i="7"/>
  <c r="CG48" i="7"/>
  <c r="CL48" i="7"/>
  <c r="CL60" i="7"/>
  <c r="CB60" i="7"/>
  <c r="CG60" i="7"/>
  <c r="CI50" i="7"/>
  <c r="CF50" i="7"/>
  <c r="CK50" i="7"/>
  <c r="CD58" i="7"/>
  <c r="CJ58" i="7"/>
  <c r="CE63" i="7"/>
  <c r="CF63" i="7"/>
  <c r="CK63" i="7"/>
  <c r="CI48" i="7"/>
  <c r="CJ48" i="7"/>
  <c r="CD48" i="7"/>
  <c r="CD60" i="7"/>
  <c r="CI60" i="7"/>
  <c r="CJ60" i="7"/>
  <c r="CJ50" i="7"/>
  <c r="CC50" i="7"/>
  <c r="CI58" i="7"/>
  <c r="CG45" i="7"/>
  <c r="CD63" i="7"/>
  <c r="CI63" i="7"/>
  <c r="CM48" i="7"/>
  <c r="CC48" i="7"/>
  <c r="CH60" i="7"/>
  <c r="CM60" i="7"/>
  <c r="CD50" i="7"/>
  <c r="CB50" i="7"/>
  <c r="CG50" i="7"/>
  <c r="CK58" i="7"/>
  <c r="CF58" i="7"/>
  <c r="CE57" i="7"/>
  <c r="CG52" i="7"/>
  <c r="CF62" i="7"/>
  <c r="CM64" i="7"/>
  <c r="CF57" i="7"/>
  <c r="CK62" i="7"/>
  <c r="CC47" i="7"/>
  <c r="CB72" i="7"/>
  <c r="CL89" i="7"/>
  <c r="CB89" i="7"/>
  <c r="CG89" i="7"/>
  <c r="CE78" i="7"/>
  <c r="CB78" i="7"/>
  <c r="CG78" i="7"/>
  <c r="CF55" i="7"/>
  <c r="CE89" i="7"/>
  <c r="CF89" i="7"/>
  <c r="CK89" i="7"/>
  <c r="CM78" i="7"/>
  <c r="CF78" i="7"/>
  <c r="CK78" i="7"/>
  <c r="CI47" i="7"/>
  <c r="CD89" i="7"/>
  <c r="CI89" i="7"/>
  <c r="CD78" i="7"/>
  <c r="CH78" i="7"/>
  <c r="CG57" i="7"/>
  <c r="CL57" i="7"/>
  <c r="CB57" i="7"/>
  <c r="CH52" i="7"/>
  <c r="CM52" i="7"/>
  <c r="CC52" i="7"/>
  <c r="CB62" i="7"/>
  <c r="CG62" i="7"/>
  <c r="CL62" i="7"/>
  <c r="CK64" i="7"/>
  <c r="CI64" i="7"/>
  <c r="CE47" i="7"/>
  <c r="CJ47" i="7"/>
  <c r="CH47" i="7"/>
  <c r="CI55" i="7"/>
  <c r="CF52" i="7"/>
  <c r="CI62" i="7"/>
  <c r="CJ62" i="7"/>
  <c r="CC64" i="7"/>
  <c r="CH64" i="7"/>
  <c r="CB64" i="7"/>
  <c r="CM47" i="7"/>
  <c r="CK47" i="7"/>
  <c r="CD55" i="7"/>
  <c r="CJ55" i="7"/>
  <c r="CD57" i="7"/>
  <c r="CI57" i="7"/>
  <c r="CJ57" i="7"/>
  <c r="CE52" i="7"/>
  <c r="CK52" i="7"/>
  <c r="CD62" i="7"/>
  <c r="CC57" i="7"/>
  <c r="CH57" i="7"/>
  <c r="CD52" i="7"/>
  <c r="CI52" i="7"/>
  <c r="CM62" i="7"/>
  <c r="CC62" i="7"/>
  <c r="CG64" i="7"/>
  <c r="CL64" i="7"/>
  <c r="CJ64" i="7"/>
  <c r="CF47" i="7"/>
  <c r="CD47" i="7"/>
  <c r="CE55" i="7"/>
  <c r="CK55" i="7"/>
  <c r="CI59" i="7"/>
  <c r="CE42" i="7"/>
  <c r="CB87" i="7"/>
  <c r="CG87" i="7"/>
  <c r="CL87" i="7"/>
  <c r="CE61" i="7"/>
  <c r="CC77" i="7"/>
  <c r="CD77" i="7"/>
  <c r="CI77" i="7"/>
  <c r="CE81" i="7"/>
  <c r="CB81" i="7"/>
  <c r="CG81" i="7"/>
  <c r="CC86" i="7"/>
  <c r="CH86" i="7"/>
  <c r="CM86" i="7"/>
  <c r="CI51" i="7"/>
  <c r="CI87" i="7"/>
  <c r="CJ87" i="7"/>
  <c r="CD87" i="7"/>
  <c r="CB77" i="7"/>
  <c r="CF77" i="7"/>
  <c r="CL77" i="7"/>
  <c r="CD81" i="7"/>
  <c r="CH81" i="7"/>
  <c r="CJ81" i="7"/>
  <c r="CF86" i="7"/>
  <c r="CK86" i="7"/>
  <c r="CE86" i="7"/>
  <c r="CK44" i="7"/>
  <c r="CD59" i="7"/>
  <c r="BZ42" i="7"/>
  <c r="BZ43" i="7" s="1"/>
  <c r="BZ44" i="7" s="1"/>
  <c r="BZ45" i="7" s="1"/>
  <c r="BZ46" i="7" s="1"/>
  <c r="BZ47" i="7" s="1"/>
  <c r="BZ48" i="7" s="1"/>
  <c r="BZ49" i="7" s="1"/>
  <c r="BZ50" i="7" s="1"/>
  <c r="BZ51" i="7" s="1"/>
  <c r="BZ52" i="7" s="1"/>
  <c r="BZ53" i="7" s="1"/>
  <c r="BZ54" i="7" s="1"/>
  <c r="BZ55" i="7" s="1"/>
  <c r="BZ56" i="7" s="1"/>
  <c r="BZ57" i="7" s="1"/>
  <c r="BZ58" i="7" s="1"/>
  <c r="BZ59" i="7" s="1"/>
  <c r="BZ60" i="7" s="1"/>
  <c r="BZ61" i="7" s="1"/>
  <c r="BZ62" i="7" s="1"/>
  <c r="BZ63" i="7" s="1"/>
  <c r="BZ64" i="7" s="1"/>
  <c r="BZ65" i="7" s="1"/>
  <c r="CC51" i="7"/>
  <c r="CM87" i="7"/>
  <c r="CC87" i="7"/>
  <c r="CJ77" i="7"/>
  <c r="CG77" i="7"/>
  <c r="CL81" i="7"/>
  <c r="CI81" i="7"/>
  <c r="CJ86" i="7"/>
  <c r="CD86" i="7"/>
  <c r="CC58" i="7"/>
  <c r="CH58" i="7"/>
  <c r="CM58" i="7"/>
  <c r="CK45" i="7"/>
  <c r="CG58" i="7"/>
  <c r="CL58" i="7"/>
  <c r="CC45" i="7"/>
  <c r="CB56" i="7"/>
  <c r="CE53" i="7"/>
  <c r="CE44" i="7"/>
  <c r="CF42" i="7"/>
  <c r="CG56" i="7"/>
  <c r="CM51" i="7"/>
  <c r="CK61" i="7"/>
  <c r="CJ59" i="7"/>
  <c r="CF53" i="7"/>
  <c r="CF44" i="7"/>
  <c r="CK42" i="7"/>
  <c r="CL56" i="7"/>
  <c r="CG43" i="7"/>
  <c r="CI49" i="7"/>
  <c r="CC65" i="7"/>
  <c r="CI53" i="7"/>
  <c r="CJ53" i="7"/>
  <c r="CD53" i="7"/>
  <c r="CF56" i="7"/>
  <c r="CK56" i="7"/>
  <c r="CE56" i="7"/>
  <c r="CD43" i="7"/>
  <c r="CM43" i="7"/>
  <c r="CH65" i="7"/>
  <c r="CH46" i="7"/>
  <c r="CM53" i="7"/>
  <c r="CC53" i="7"/>
  <c r="CH53" i="7"/>
  <c r="CJ56" i="7"/>
  <c r="CD56" i="7"/>
  <c r="CI56" i="7"/>
  <c r="CH43" i="7"/>
  <c r="CB43" i="7"/>
  <c r="CJ49" i="7"/>
  <c r="CM65" i="7"/>
  <c r="CB53" i="7"/>
  <c r="CG53" i="7"/>
  <c r="CC56" i="7"/>
  <c r="CH56" i="7"/>
  <c r="CC43" i="7"/>
  <c r="CL43" i="7"/>
  <c r="CJ43" i="7"/>
  <c r="CD49" i="7"/>
  <c r="CC46" i="7"/>
  <c r="CM46" i="7"/>
  <c r="CM85" i="7"/>
  <c r="CC85" i="7"/>
  <c r="CL85" i="7"/>
  <c r="CB85" i="7"/>
  <c r="CG85" i="7"/>
  <c r="CE85" i="7"/>
  <c r="CF85" i="7"/>
  <c r="CK85" i="7"/>
  <c r="CD85" i="7"/>
  <c r="CI85" i="7"/>
  <c r="CI74" i="7"/>
  <c r="CJ74" i="7"/>
  <c r="CH74" i="7"/>
  <c r="CH59" i="7"/>
  <c r="CD42" i="7"/>
  <c r="CD51" i="7"/>
  <c r="CI61" i="7"/>
  <c r="CJ61" i="7"/>
  <c r="CD61" i="7"/>
  <c r="CC59" i="7"/>
  <c r="CM59" i="7"/>
  <c r="CI44" i="7"/>
  <c r="CJ42" i="7"/>
  <c r="CB51" i="7"/>
  <c r="CG51" i="7"/>
  <c r="CB59" i="7"/>
  <c r="CG59" i="7"/>
  <c r="CL59" i="7"/>
  <c r="CC44" i="7"/>
  <c r="CH44" i="7"/>
  <c r="CM44" i="7"/>
  <c r="CH42" i="7"/>
  <c r="CM42" i="7"/>
  <c r="CC42" i="7"/>
  <c r="CE51" i="7"/>
  <c r="CF51" i="7"/>
  <c r="CK51" i="7"/>
  <c r="CE64" i="7"/>
  <c r="CM61" i="7"/>
  <c r="CC61" i="7"/>
  <c r="CH61" i="7"/>
  <c r="CB47" i="7"/>
  <c r="CG47" i="7"/>
  <c r="CH55" i="7"/>
  <c r="CM55" i="7"/>
  <c r="CC55" i="7"/>
  <c r="CD44" i="7"/>
  <c r="CJ44" i="7"/>
  <c r="CI42" i="7"/>
  <c r="CF59" i="7"/>
  <c r="CK59" i="7"/>
  <c r="CG44" i="7"/>
  <c r="CL44" i="7"/>
  <c r="CL42" i="7"/>
  <c r="CB42" i="7"/>
  <c r="CH51" i="7"/>
  <c r="CJ51" i="7"/>
  <c r="CB61" i="7"/>
  <c r="CG61" i="7"/>
  <c r="CL55" i="7"/>
  <c r="CB55" i="7"/>
  <c r="CC49" i="7"/>
  <c r="CH49" i="7"/>
  <c r="CM49" i="7"/>
  <c r="CB65" i="7"/>
  <c r="CG65" i="7"/>
  <c r="CL65" i="7"/>
  <c r="CB46" i="7"/>
  <c r="CG46" i="7"/>
  <c r="CL46" i="7"/>
  <c r="CK43" i="7"/>
  <c r="CE43" i="7"/>
  <c r="CB49" i="7"/>
  <c r="CG49" i="7"/>
  <c r="CL49" i="7"/>
  <c r="CF65" i="7"/>
  <c r="CK65" i="7"/>
  <c r="CE65" i="7"/>
  <c r="CF46" i="7"/>
  <c r="CK46" i="7"/>
  <c r="CE46" i="7"/>
  <c r="CF49" i="7"/>
  <c r="CK49" i="7"/>
  <c r="CJ65" i="7"/>
  <c r="CD65" i="7"/>
  <c r="CJ46" i="7"/>
  <c r="CD46" i="7"/>
  <c r="CC54" i="7"/>
  <c r="CD45" i="7"/>
  <c r="CH45" i="7"/>
  <c r="CL45" i="7"/>
  <c r="CE45" i="7"/>
  <c r="CE54" i="7"/>
  <c r="CK54" i="7"/>
  <c r="CM54" i="7"/>
  <c r="CH54" i="7"/>
  <c r="CF54" i="7"/>
  <c r="CI45" i="7"/>
  <c r="CM45" i="7"/>
  <c r="CB54" i="7"/>
  <c r="CG54" i="7"/>
  <c r="CL54" i="7"/>
  <c r="CI54" i="7"/>
  <c r="CJ54" i="7"/>
  <c r="CB45" i="7"/>
  <c r="CF45" i="7"/>
  <c r="AK110" i="44"/>
  <c r="H7" i="28"/>
  <c r="BE22" i="28"/>
  <c r="H20" i="15"/>
  <c r="AM12" i="4" l="1"/>
  <c r="AR12" i="4" s="1"/>
  <c r="AJ13" i="4"/>
  <c r="AN13" i="4" s="1"/>
  <c r="AT13" i="4" s="1"/>
  <c r="AI14" i="4"/>
  <c r="AG14" i="4"/>
  <c r="AH13" i="4"/>
  <c r="AK13" i="4" s="1"/>
  <c r="AL13" i="4"/>
  <c r="AI42" i="4"/>
  <c r="AJ41" i="4"/>
  <c r="AN41" i="4" s="1"/>
  <c r="AU12" i="4" s="1"/>
  <c r="AL46" i="44"/>
  <c r="R8" i="29"/>
  <c r="E9" i="29"/>
  <c r="AG15" i="29"/>
  <c r="D9" i="29"/>
  <c r="AK47" i="44" s="1"/>
  <c r="H8" i="28"/>
  <c r="BE23" i="28"/>
  <c r="AM13" i="4" l="1"/>
  <c r="AR13" i="4" s="1"/>
  <c r="AG15" i="4"/>
  <c r="AH14" i="4"/>
  <c r="AK14" i="4" s="1"/>
  <c r="AL14" i="4"/>
  <c r="AJ42" i="4"/>
  <c r="AN42" i="4" s="1"/>
  <c r="AU13" i="4" s="1"/>
  <c r="AI43" i="4"/>
  <c r="AJ14" i="4"/>
  <c r="AN14" i="4" s="1"/>
  <c r="AT14" i="4" s="1"/>
  <c r="AI15" i="4"/>
  <c r="AL47" i="44"/>
  <c r="R9" i="29"/>
  <c r="D10" i="29"/>
  <c r="AK48" i="44" s="1"/>
  <c r="AG16" i="29"/>
  <c r="E10" i="29"/>
  <c r="AK99" i="44"/>
  <c r="BE24" i="28"/>
  <c r="H9" i="28"/>
  <c r="AM14" i="4" l="1"/>
  <c r="AR14" i="4" s="1"/>
  <c r="AJ15" i="4"/>
  <c r="AN15" i="4" s="1"/>
  <c r="AT15" i="4" s="1"/>
  <c r="AI16" i="4"/>
  <c r="AJ43" i="4"/>
  <c r="AN43" i="4" s="1"/>
  <c r="AU14" i="4" s="1"/>
  <c r="AI44" i="4"/>
  <c r="AG16" i="4"/>
  <c r="AH15" i="4"/>
  <c r="AK15" i="4" s="1"/>
  <c r="AL15" i="4"/>
  <c r="AL48" i="44"/>
  <c r="R10" i="29"/>
  <c r="D11" i="29"/>
  <c r="AK49" i="44" s="1"/>
  <c r="AG17" i="29"/>
  <c r="E11" i="29"/>
  <c r="BE25" i="28"/>
  <c r="H10" i="28"/>
  <c r="AM15" i="4" l="1"/>
  <c r="AR15" i="4" s="1"/>
  <c r="AJ16" i="4"/>
  <c r="AN16" i="4" s="1"/>
  <c r="AT16" i="4" s="1"/>
  <c r="AI17" i="4"/>
  <c r="AJ17" i="4" s="1"/>
  <c r="AN17" i="4" s="1"/>
  <c r="AT17" i="4" s="1"/>
  <c r="AG17" i="4"/>
  <c r="AH16" i="4"/>
  <c r="AK16" i="4" s="1"/>
  <c r="AL16" i="4"/>
  <c r="AI45" i="4"/>
  <c r="AJ44" i="4"/>
  <c r="AN44" i="4" s="1"/>
  <c r="AU15" i="4" s="1"/>
  <c r="AL49" i="44"/>
  <c r="R11" i="29"/>
  <c r="AG18" i="29"/>
  <c r="D12" i="29"/>
  <c r="AK50" i="44" s="1"/>
  <c r="E12" i="29"/>
  <c r="BE26" i="28"/>
  <c r="H11" i="28"/>
  <c r="AG18" i="4" l="1"/>
  <c r="AH17" i="4"/>
  <c r="AK17" i="4" s="1"/>
  <c r="AL17" i="4"/>
  <c r="AI46" i="4"/>
  <c r="AJ46" i="4" s="1"/>
  <c r="AN46" i="4" s="1"/>
  <c r="AU17" i="4" s="1"/>
  <c r="AJ45" i="4"/>
  <c r="AN45" i="4" s="1"/>
  <c r="AU16" i="4" s="1"/>
  <c r="AM16" i="4"/>
  <c r="AR16" i="4" s="1"/>
  <c r="D13" i="29"/>
  <c r="AK51" i="44" s="1"/>
  <c r="AG19" i="29"/>
  <c r="E13" i="29"/>
  <c r="AL50" i="44"/>
  <c r="R12" i="29"/>
  <c r="H12" i="28"/>
  <c r="BE27" i="28"/>
  <c r="AM17" i="4" l="1"/>
  <c r="AR17" i="4" s="1"/>
  <c r="AG19" i="4"/>
  <c r="AH18" i="4"/>
  <c r="AK18" i="4" s="1"/>
  <c r="AL18" i="4"/>
  <c r="AL51" i="44"/>
  <c r="R13" i="29"/>
  <c r="D14" i="29"/>
  <c r="AK52" i="44" s="1"/>
  <c r="AG20" i="29"/>
  <c r="E14" i="29"/>
  <c r="BE28" i="28"/>
  <c r="H13" i="28"/>
  <c r="AM18" i="4" l="1"/>
  <c r="AR18" i="4" s="1"/>
  <c r="AG20" i="4"/>
  <c r="AH19" i="4"/>
  <c r="AK19" i="4" s="1"/>
  <c r="AL19" i="4"/>
  <c r="AL52" i="44"/>
  <c r="R14" i="29"/>
  <c r="D15" i="29"/>
  <c r="AK53" i="44" s="1"/>
  <c r="AG21" i="29"/>
  <c r="E15" i="29"/>
  <c r="H14" i="28"/>
  <c r="BE29" i="28"/>
  <c r="AM19" i="4" l="1"/>
  <c r="AR19" i="4" s="1"/>
  <c r="AG21" i="4"/>
  <c r="AH20" i="4"/>
  <c r="AK20" i="4" s="1"/>
  <c r="AL20" i="4"/>
  <c r="AL53" i="44"/>
  <c r="R15" i="29"/>
  <c r="D16" i="29"/>
  <c r="AK54" i="44" s="1"/>
  <c r="AG22" i="29"/>
  <c r="E16" i="29"/>
  <c r="BE30" i="28"/>
  <c r="H15" i="28"/>
  <c r="AM20" i="4" l="1"/>
  <c r="AR20" i="4" s="1"/>
  <c r="AG22" i="4"/>
  <c r="AH21" i="4"/>
  <c r="AK21" i="4" s="1"/>
  <c r="AL21" i="4"/>
  <c r="AL54" i="44"/>
  <c r="R16" i="29"/>
  <c r="D17" i="29"/>
  <c r="AK55" i="44" s="1"/>
  <c r="AG23" i="29"/>
  <c r="E17" i="29"/>
  <c r="BE31" i="28"/>
  <c r="H16" i="28"/>
  <c r="AM21" i="4" l="1"/>
  <c r="AR21" i="4" s="1"/>
  <c r="AG23" i="4"/>
  <c r="AH22" i="4"/>
  <c r="AK22" i="4" s="1"/>
  <c r="AL22" i="4"/>
  <c r="AL55" i="44"/>
  <c r="R17" i="29"/>
  <c r="D18" i="29"/>
  <c r="AK56" i="44" s="1"/>
  <c r="AG24" i="29"/>
  <c r="E18" i="29"/>
  <c r="H17" i="28"/>
  <c r="BE32" i="28"/>
  <c r="AM22" i="4" l="1"/>
  <c r="AR22" i="4" s="1"/>
  <c r="AG24" i="4"/>
  <c r="AH23" i="4"/>
  <c r="AK23" i="4" s="1"/>
  <c r="AL23" i="4"/>
  <c r="E19" i="29"/>
  <c r="AG25" i="29"/>
  <c r="D19" i="29"/>
  <c r="AK57" i="44" s="1"/>
  <c r="R18" i="29"/>
  <c r="AL56" i="44"/>
  <c r="H18" i="28"/>
  <c r="BE33" i="28"/>
  <c r="AM23" i="4" l="1"/>
  <c r="AR23" i="4" s="1"/>
  <c r="AG25" i="4"/>
  <c r="AH24" i="4"/>
  <c r="AK24" i="4" s="1"/>
  <c r="AL24" i="4"/>
  <c r="AL57" i="44"/>
  <c r="R19" i="29"/>
  <c r="D20" i="29"/>
  <c r="AK58" i="44" s="1"/>
  <c r="AG26" i="29"/>
  <c r="E20" i="29"/>
  <c r="H19" i="28"/>
  <c r="BE34" i="28"/>
  <c r="AM24" i="4" l="1"/>
  <c r="AR24" i="4" s="1"/>
  <c r="AG26" i="4"/>
  <c r="AH25" i="4"/>
  <c r="AK25" i="4" s="1"/>
  <c r="AL25" i="4"/>
  <c r="AL58" i="44"/>
  <c r="R20" i="29"/>
  <c r="D21" i="29"/>
  <c r="AK59" i="44" s="1"/>
  <c r="AG27" i="29"/>
  <c r="E21" i="29"/>
  <c r="BE35" i="28"/>
  <c r="H20" i="28"/>
  <c r="AM25" i="4" l="1"/>
  <c r="AR25" i="4" s="1"/>
  <c r="AG27" i="4"/>
  <c r="AH26" i="4"/>
  <c r="AK26" i="4" s="1"/>
  <c r="AL26" i="4"/>
  <c r="AL59" i="44"/>
  <c r="R21" i="29"/>
  <c r="D22" i="29"/>
  <c r="AK60" i="44" s="1"/>
  <c r="AG28" i="29"/>
  <c r="E22" i="29"/>
  <c r="H21" i="28"/>
  <c r="BE36" i="28"/>
  <c r="AM26" i="4" l="1"/>
  <c r="AR26" i="4" s="1"/>
  <c r="AG28" i="4"/>
  <c r="AH27" i="4"/>
  <c r="AK27" i="4" s="1"/>
  <c r="AL27" i="4"/>
  <c r="D23" i="29"/>
  <c r="AK61" i="44" s="1"/>
  <c r="AG29" i="29"/>
  <c r="E23" i="29"/>
  <c r="AL60" i="44"/>
  <c r="R22" i="29"/>
  <c r="BE37" i="28"/>
  <c r="H22" i="28"/>
  <c r="AM27" i="4" l="1"/>
  <c r="AR27" i="4" s="1"/>
  <c r="AG29" i="4"/>
  <c r="AH28" i="4"/>
  <c r="AK28" i="4" s="1"/>
  <c r="AL28" i="4"/>
  <c r="AL61" i="44"/>
  <c r="R23" i="29"/>
  <c r="AG30" i="29"/>
  <c r="D24" i="29"/>
  <c r="AK62" i="44" s="1"/>
  <c r="E24" i="29"/>
  <c r="H23" i="28"/>
  <c r="BE38" i="28"/>
  <c r="AM28" i="4" l="1"/>
  <c r="AR28" i="4" s="1"/>
  <c r="AG30" i="4"/>
  <c r="AH29" i="4"/>
  <c r="AK29" i="4" s="1"/>
  <c r="AL29" i="4"/>
  <c r="AL62" i="44"/>
  <c r="R24" i="29"/>
  <c r="D25" i="29"/>
  <c r="AK63" i="44" s="1"/>
  <c r="AG31" i="29"/>
  <c r="E25" i="29"/>
  <c r="BE39" i="28"/>
  <c r="H24" i="28"/>
  <c r="AM29" i="4" l="1"/>
  <c r="AR29" i="4" s="1"/>
  <c r="AG31" i="4"/>
  <c r="AH30" i="4"/>
  <c r="AK30" i="4" s="1"/>
  <c r="AL30" i="4"/>
  <c r="AG32" i="29"/>
  <c r="D26" i="29"/>
  <c r="AK64" i="44" s="1"/>
  <c r="E26" i="29"/>
  <c r="AL63" i="44"/>
  <c r="R25" i="29"/>
  <c r="H25" i="28"/>
  <c r="BE40" i="28"/>
  <c r="AM30" i="4" l="1"/>
  <c r="AR30" i="4" s="1"/>
  <c r="AG32" i="4"/>
  <c r="AH31" i="4"/>
  <c r="AK31" i="4" s="1"/>
  <c r="AL31" i="4"/>
  <c r="AL64" i="44"/>
  <c r="R26" i="29"/>
  <c r="D27" i="29"/>
  <c r="AK65" i="44" s="1"/>
  <c r="AG33" i="29"/>
  <c r="E27" i="29"/>
  <c r="BE41" i="28"/>
  <c r="H26" i="28"/>
  <c r="AM31" i="4" l="1"/>
  <c r="AR31" i="4" s="1"/>
  <c r="AH32" i="4"/>
  <c r="AK32" i="4" s="1"/>
  <c r="AL32" i="4"/>
  <c r="AL65" i="44"/>
  <c r="R27" i="29"/>
  <c r="AG34" i="29"/>
  <c r="D28" i="29"/>
  <c r="AK66" i="44" s="1"/>
  <c r="E28" i="29"/>
  <c r="H27" i="28"/>
  <c r="BE42" i="28"/>
  <c r="H28" i="28" s="1"/>
  <c r="AM32" i="4" l="1"/>
  <c r="AR32" i="4" s="1"/>
  <c r="AL66" i="44"/>
  <c r="R28" i="29"/>
  <c r="D29" i="29"/>
  <c r="AK67" i="44" s="1"/>
  <c r="E29" i="29"/>
  <c r="AL67" i="44" l="1"/>
  <c r="R29" i="29"/>
  <c r="CJ15" i="7" l="1"/>
  <c r="CK15" i="7"/>
  <c r="CI15" i="7"/>
  <c r="CG15" i="7"/>
  <c r="CD15" i="7"/>
  <c r="CF15" i="7"/>
  <c r="CL15" i="7"/>
  <c r="CM15" i="7"/>
  <c r="CC15" i="7"/>
  <c r="CE15" i="7"/>
  <c r="CH15" i="7"/>
  <c r="CB15" i="7"/>
  <c r="BZ15" i="7"/>
  <c r="BZ16" i="7" s="1"/>
  <c r="BZ17" i="7" s="1"/>
  <c r="BZ18" i="7" s="1"/>
  <c r="BZ19" i="7" s="1"/>
  <c r="BZ20" i="7" s="1"/>
  <c r="BZ21" i="7" s="1"/>
  <c r="BZ22" i="7" s="1"/>
  <c r="BZ23" i="7" s="1"/>
  <c r="BZ24" i="7" s="1"/>
  <c r="BZ25" i="7" s="1"/>
  <c r="BZ26" i="7" s="1"/>
  <c r="BZ27" i="7" s="1"/>
  <c r="BZ28" i="7" s="1"/>
  <c r="BZ29" i="7" s="1"/>
  <c r="BZ30" i="7" s="1"/>
  <c r="BZ31" i="7" s="1"/>
  <c r="BZ32" i="7" s="1"/>
  <c r="BZ33" i="7" s="1"/>
  <c r="BZ34" i="7" s="1"/>
  <c r="BZ35" i="7" s="1"/>
  <c r="BZ36" i="7" s="1"/>
  <c r="BZ37" i="7" s="1"/>
  <c r="BZ38" i="7" s="1"/>
</calcChain>
</file>

<file path=xl/comments1.xml><?xml version="1.0" encoding="utf-8"?>
<comments xmlns="http://schemas.openxmlformats.org/spreadsheetml/2006/main">
  <authors>
    <author>Albert De Vries</author>
  </authors>
  <commentList>
    <comment ref="A76" authorId="0" shapeId="0">
      <text>
        <r>
          <rPr>
            <b/>
            <sz val="8"/>
            <color indexed="81"/>
            <rFont val="Tahoma"/>
            <family val="2"/>
          </rPr>
          <t>Albert De Vries:</t>
        </r>
        <r>
          <rPr>
            <sz val="8"/>
            <color indexed="81"/>
            <rFont val="Tahoma"/>
            <family val="2"/>
          </rPr>
          <t xml:space="preserve">
add design to later test goodness of fit of a metamodel</t>
        </r>
      </text>
    </comment>
  </commentList>
</comments>
</file>

<file path=xl/comments2.xml><?xml version="1.0" encoding="utf-8"?>
<comments xmlns="http://schemas.openxmlformats.org/spreadsheetml/2006/main">
  <authors>
    <author>Albert de Vries</author>
  </authors>
  <commentList>
    <comment ref="M12" authorId="0" shapeId="0">
      <text>
        <r>
          <rPr>
            <sz val="8"/>
            <color indexed="81"/>
            <rFont val="Tahoma"/>
            <family val="2"/>
          </rPr>
          <t xml:space="preserve">DairyVIP DISCLAIMER from the University of Florida:
The Board of Regents of the State of Florida, the State of Florida, the University of Florida, the Institute of Food and Agricultural Sciences, and the Florida Cooperative Extension Service, hereinafter collectively referred to as "UF-IFAS", will not be liable under any circumstances for direct or indirect damages incurred by any individual or entity due to this software or use thereof, including damages resulting from loss of data, lost profits, loss of use, interruption of business, indirect, special, incidental or consequential damages, even if advised of the possibility of such damage. This limitation of liability will apply regardless of the form of action, whether in contract or tort, including negligence.
UF-IFAS does not provide warranties of any kind, express or implied, including but not limited to any warranty of merchantability or fitness for a particular purpose or use,l data, or warranty against copyright or patent infringement. The confidentiality of the information provided to the program is not ensured nor is the university liable for any action that ensues based upon the lack of confidentiality.
IF USER DOES NOT AGREE WITH THE TERMS OF THIS LIMITATION OF LIABILITY, USER SHOULD CEASE USING THIS SOFTWARE IMMEDIATELY AND RETURN IT TO UF-IFAS. OTHERWISE, USER AGREES BY THE USE OF THIS SOFTWARE THAT USER IS IN AGREEMENT WITH THE TERMS OF THE LIMITATION OF LIABILITY.  </t>
        </r>
      </text>
    </comment>
  </commentList>
</comments>
</file>

<file path=xl/comments3.xml><?xml version="1.0" encoding="utf-8"?>
<comments xmlns="http://schemas.openxmlformats.org/spreadsheetml/2006/main">
  <authors>
    <author>Albert de Vries</author>
    <author>de Vries</author>
  </authors>
  <commentList>
    <comment ref="Z3" authorId="0" shapeId="0">
      <text>
        <r>
          <rPr>
            <sz val="8"/>
            <color indexed="81"/>
            <rFont val="Tahoma"/>
            <family val="2"/>
          </rPr>
          <t>Use this box for spreadsheet calculations</t>
        </r>
      </text>
    </comment>
    <comment ref="I4" authorId="0" shapeId="0">
      <text>
        <r>
          <rPr>
            <sz val="8"/>
            <color indexed="81"/>
            <rFont val="Tahoma"/>
            <family val="2"/>
          </rPr>
          <t>IMPORTANT: input values do not change when switch is made kg &lt;--&gt; lbs
Feed, milk price, and cull price are dependend on the unit!</t>
        </r>
      </text>
    </comment>
    <comment ref="K4" authorId="0" shapeId="0">
      <text>
        <r>
          <rPr>
            <sz val="8"/>
            <color indexed="81"/>
            <rFont val="Tahoma"/>
            <family val="2"/>
          </rPr>
          <t>OPTIMAL: let DairyVIP determine the optimal replacement policy, if not constrained on "price" sheet.
KEEPREG:  let DairyVIP determine the optimal replacement policy for nonpregnant cows, keep all pregnant cows.
KEEPALL:  DairyVIP keeps all cows, cows get culled based on risk of involuntary culling, low milkyield, or low margin.
USE POL: DairyVIP uses the .POL file for all entering, breeding, and culling decisions.  The DP module is not used.  If the POL file cannot be found, the DP module assumes the policy OPTIMAL.</t>
        </r>
      </text>
    </comment>
    <comment ref="I5" authorId="0" shapeId="0">
      <text>
        <r>
          <rPr>
            <sz val="8"/>
            <color indexed="81"/>
            <rFont val="Tahoma"/>
            <family val="2"/>
          </rPr>
          <t>default: 8%
Monthly discounting applies</t>
        </r>
      </text>
    </comment>
    <comment ref="K5" authorId="0" shapeId="0">
      <text>
        <r>
          <rPr>
            <sz val="8"/>
            <color indexed="81"/>
            <rFont val="Tahoma"/>
            <family val="2"/>
          </rPr>
          <t>Load previously saved POL file.
This file is only used when the policy is USE_POL</t>
        </r>
      </text>
    </comment>
    <comment ref="I6" authorId="0" shapeId="0">
      <text>
        <r>
          <rPr>
            <sz val="8"/>
            <color indexed="81"/>
            <rFont val="Tahoma"/>
            <family val="2"/>
          </rPr>
          <t xml:space="preserve">Season at the start of the simulation. This does not matter if steady-state results are obtained.
</t>
        </r>
      </text>
    </comment>
    <comment ref="K6" authorId="0" shapeId="0">
      <text>
        <r>
          <rPr>
            <sz val="8"/>
            <color indexed="81"/>
            <rFont val="Tahoma"/>
            <family val="2"/>
          </rPr>
          <t>Default: 12
No cow survives past the  maximum lactation number.</t>
        </r>
      </text>
    </comment>
    <comment ref="I7" authorId="0" shapeId="0">
      <text>
        <r>
          <rPr>
            <sz val="8"/>
            <color indexed="81"/>
            <rFont val="Tahoma"/>
            <family val="2"/>
          </rPr>
          <t>Default: yes
Saves the MKV file with the herd structure after the simulation.</t>
        </r>
      </text>
    </comment>
    <comment ref="K7" authorId="1" shapeId="0">
      <text>
        <r>
          <rPr>
            <sz val="8"/>
            <color indexed="81"/>
            <rFont val="Tahoma"/>
            <family val="2"/>
          </rPr>
          <t>default: 24
Needs to be at least 1 month more than the last breeding month on sheet "repro"</t>
        </r>
      </text>
    </comment>
    <comment ref="I8" authorId="0" shapeId="0">
      <text>
        <r>
          <rPr>
            <sz val="8"/>
            <color indexed="81"/>
            <rFont val="Tahoma"/>
            <family val="2"/>
          </rPr>
          <t>Default: no
If the "cow" sheet is used, then first *.RPO and *.DEL files must be saved.  This takes some time to save.</t>
        </r>
      </text>
    </comment>
    <comment ref="K8" authorId="0" shapeId="0">
      <text>
        <r>
          <rPr>
            <sz val="8"/>
            <color indexed="81"/>
            <rFont val="Tahoma"/>
            <family val="2"/>
          </rPr>
          <t xml:space="preserve">Default: 0
If this is &gt; 0, then cows get culled if their last milk yield (=monthly average) drops below this value.  </t>
        </r>
      </text>
    </comment>
    <comment ref="I9" authorId="0" shapeId="0">
      <text>
        <r>
          <rPr>
            <sz val="8"/>
            <color indexed="81"/>
            <rFont val="Tahoma"/>
            <family val="2"/>
          </rPr>
          <t>Default: no
Policy (heifers entering, breeding, and culling policy can be saved in a POL file to be used as a culling policy</t>
        </r>
      </text>
    </comment>
    <comment ref="K9" authorId="0" shapeId="0">
      <text>
        <r>
          <rPr>
            <sz val="8"/>
            <color indexed="81"/>
            <rFont val="Tahoma"/>
            <family val="2"/>
          </rPr>
          <t>Default: $-999 
If margin is not used for culling, then this value must be large negative because it may be optimal to keep a cow another month while her margin is negative</t>
        </r>
      </text>
    </comment>
    <comment ref="K10" authorId="1" shapeId="0">
      <text>
        <r>
          <rPr>
            <sz val="8"/>
            <color indexed="81"/>
            <rFont val="Tahoma"/>
            <family val="2"/>
          </rPr>
          <t>default: 0.00
Loss due to extra veterinary cost, reduced milk production, lowered carcass value etc. just before involuntary culling.
No good data cost data for Florida is available. 
Rogers, 1988 used $225.
Adjusted for 55% inflation, this is now $350.
http://data.bls.gov/cgi-bin/cpicalc.pl
Alternative is to have the price of involuntary culled cows &lt; 100% of voluntary culled cows.</t>
        </r>
      </text>
    </comment>
    <comment ref="K11" authorId="0" shapeId="0">
      <text>
        <r>
          <rPr>
            <sz val="8"/>
            <color indexed="81"/>
            <rFont val="Tahoma"/>
            <family val="2"/>
          </rPr>
          <t>Default: 100%
Fraction of the price of a voluntary culled cow (determined by the DP module). Involuntary culling applies to the cows culled based on the risk on sheet "cull".</t>
        </r>
      </text>
    </comment>
    <comment ref="I12" authorId="1" shapeId="0">
      <text>
        <r>
          <rPr>
            <sz val="8"/>
            <color indexed="81"/>
            <rFont val="Tahoma"/>
            <family val="2"/>
          </rPr>
          <t>default: 3.5</t>
        </r>
      </text>
    </comment>
    <comment ref="I13" authorId="1" shapeId="0">
      <text>
        <r>
          <rPr>
            <sz val="8"/>
            <color indexed="81"/>
            <rFont val="Tahoma"/>
            <family val="2"/>
          </rPr>
          <t xml:space="preserve">default: 12.00
Determines the spread in milk production over the milk classes
0 means no variability in classes: all cows are in level 8 (average milk yield)
</t>
        </r>
      </text>
    </comment>
    <comment ref="I14" authorId="0" shapeId="0">
      <text>
        <r>
          <rPr>
            <sz val="8"/>
            <color indexed="81"/>
            <rFont val="Tahoma"/>
            <family val="2"/>
          </rPr>
          <t xml:space="preserve">Default: yes
If YES, then DairyVIP slighly adjusts the distribution of milk levels to obtain the adjusted expected milk yield
Source:
Funk, D.A., Freeman, A.E., Berger, P.J.
Effects of previous days open, previous days dry, and present days open on lactation yield
Journal of Dairy Science 70 (1987): 2366-2373
</t>
        </r>
      </text>
    </comment>
    <comment ref="K14" authorId="1" shapeId="0">
      <text>
        <r>
          <rPr>
            <sz val="8"/>
            <color indexed="81"/>
            <rFont val="Tahoma"/>
            <family val="2"/>
          </rPr>
          <t>default: 1.00
Fixed labor cost per slot, regardless of having a cow in a slot or not.
Example:
$10.00 salary per hour
55 cows per employee per day
2500 hours per employee per year
=7.47 minutes per cow per day
=$1.25 per cow per day (fixed and variable labor cost)
=$441 per cow per year</t>
        </r>
      </text>
    </comment>
    <comment ref="I15" authorId="0" shapeId="0">
      <text>
        <r>
          <rPr>
            <sz val="8"/>
            <color indexed="81"/>
            <rFont val="Tahoma"/>
            <family val="2"/>
          </rPr>
          <t xml:space="preserve">Default: 60%
Repeatability of 305-d cumulatative milk yield in the next lactation
</t>
        </r>
      </text>
    </comment>
    <comment ref="K15" authorId="1" shapeId="0">
      <text>
        <r>
          <rPr>
            <sz val="8"/>
            <color indexed="81"/>
            <rFont val="Tahoma"/>
            <family val="2"/>
          </rPr>
          <t>default: 10.00</t>
        </r>
        <r>
          <rPr>
            <sz val="8"/>
            <color indexed="81"/>
            <rFont val="Tahoma"/>
            <family val="2"/>
          </rPr>
          <t xml:space="preserve">
Only for variable labor costs.</t>
        </r>
      </text>
    </comment>
    <comment ref="I16" authorId="1" shapeId="0">
      <text>
        <r>
          <rPr>
            <sz val="8"/>
            <color indexed="81"/>
            <rFont val="Tahoma"/>
            <family val="2"/>
          </rPr>
          <t>default: 200</t>
        </r>
      </text>
    </comment>
    <comment ref="K16" authorId="1" shapeId="0">
      <text>
        <r>
          <rPr>
            <sz val="8"/>
            <color indexed="81"/>
            <rFont val="Tahoma"/>
            <family val="2"/>
          </rPr>
          <t>default: 30</t>
        </r>
      </text>
    </comment>
    <comment ref="I17" authorId="1" shapeId="0">
      <text>
        <r>
          <rPr>
            <sz val="8"/>
            <color indexed="81"/>
            <rFont val="Tahoma"/>
            <family val="2"/>
          </rPr>
          <t xml:space="preserve">default: 1.25
Fixed other cost includes depreciation (machinery, equipment, facilities), interest, taxes, marketing.
</t>
        </r>
      </text>
    </comment>
    <comment ref="K17" authorId="1" shapeId="0">
      <text>
        <r>
          <rPr>
            <sz val="8"/>
            <color indexed="81"/>
            <rFont val="Tahoma"/>
            <family val="2"/>
          </rPr>
          <t xml:space="preserve">default: 210
210 minutes/month = 6.9 minutes/cow/day
6.9 minutes at $10 per hour = $1.15 per cow per day.  This is equivalent to $1.15 fixed cost per slot per day (if all slots are filled).  </t>
        </r>
      </text>
    </comment>
    <comment ref="K18" authorId="1" shapeId="0">
      <text>
        <r>
          <rPr>
            <sz val="8"/>
            <color indexed="81"/>
            <rFont val="Tahoma"/>
            <family val="2"/>
          </rPr>
          <t xml:space="preserve">default: 210
Based on 6.9 minutes/cow/day
</t>
        </r>
      </text>
    </comment>
    <comment ref="I21" authorId="1" shapeId="0">
      <text>
        <r>
          <rPr>
            <sz val="8"/>
            <color indexed="81"/>
            <rFont val="Tahoma"/>
            <family val="2"/>
          </rPr>
          <t>default: 1.00</t>
        </r>
        <r>
          <rPr>
            <sz val="8"/>
            <color indexed="81"/>
            <rFont val="Tahoma"/>
            <family val="2"/>
          </rPr>
          <t xml:space="preserve">
Other variable cost, excluding labor</t>
        </r>
      </text>
    </comment>
    <comment ref="K21" authorId="1" shapeId="0">
      <text>
        <r>
          <rPr>
            <sz val="8"/>
            <color indexed="81"/>
            <rFont val="Tahoma"/>
            <family val="2"/>
          </rPr>
          <t xml:space="preserve">Default: 39.00
</t>
        </r>
      </text>
    </comment>
    <comment ref="I22" authorId="1" shapeId="0">
      <text>
        <r>
          <rPr>
            <sz val="8"/>
            <color indexed="81"/>
            <rFont val="Tahoma"/>
            <family val="2"/>
          </rPr>
          <t>default: 1.00
Other variable cost, excluding labor.</t>
        </r>
        <r>
          <rPr>
            <sz val="8"/>
            <color indexed="81"/>
            <rFont val="Tahoma"/>
            <family val="2"/>
          </rPr>
          <t xml:space="preserve">
</t>
        </r>
      </text>
    </comment>
    <comment ref="K22" authorId="1" shapeId="0">
      <text>
        <r>
          <rPr>
            <sz val="8"/>
            <color indexed="81"/>
            <rFont val="Tahoma"/>
            <family val="2"/>
          </rPr>
          <t xml:space="preserve">default: 23.00
</t>
        </r>
      </text>
    </comment>
    <comment ref="K23" authorId="1" shapeId="0">
      <text>
        <r>
          <rPr>
            <sz val="8"/>
            <color indexed="81"/>
            <rFont val="Tahoma"/>
            <family val="2"/>
          </rPr>
          <t xml:space="preserve">default: 8.00
</t>
        </r>
      </text>
    </comment>
    <comment ref="K24" authorId="1" shapeId="0">
      <text>
        <r>
          <rPr>
            <sz val="8"/>
            <color indexed="81"/>
            <rFont val="Tahoma"/>
            <family val="2"/>
          </rPr>
          <t>default: 1.00</t>
        </r>
      </text>
    </comment>
  </commentList>
</comments>
</file>

<file path=xl/comments4.xml><?xml version="1.0" encoding="utf-8"?>
<comments xmlns="http://schemas.openxmlformats.org/spreadsheetml/2006/main">
  <authors>
    <author>Albert de Vries</author>
    <author>de Vries</author>
  </authors>
  <commentList>
    <comment ref="AA3" authorId="0" shapeId="0">
      <text>
        <r>
          <rPr>
            <b/>
            <sz val="8"/>
            <color indexed="81"/>
            <rFont val="Tahoma"/>
            <family val="2"/>
          </rPr>
          <t>Albert de Vries:</t>
        </r>
        <r>
          <rPr>
            <sz val="8"/>
            <color indexed="81"/>
            <rFont val="Tahoma"/>
            <family val="2"/>
          </rPr>
          <t xml:space="preserve">
Use this box for spreadsheet calculations</t>
        </r>
      </text>
    </comment>
    <comment ref="F4" authorId="0" shapeId="0">
      <text>
        <r>
          <rPr>
            <sz val="8"/>
            <color indexed="81"/>
            <rFont val="Tahoma"/>
            <family val="2"/>
          </rPr>
          <t>Default: decide.  Let the DP module determine whether it is optimal to breed open, elibigle cows.
Yes means all open cows are bred past the VWP and before being culled. 
No means no eligible cows are culled that month.</t>
        </r>
      </text>
    </comment>
    <comment ref="H4" authorId="0" shapeId="0">
      <text>
        <r>
          <rPr>
            <sz val="8"/>
            <color indexed="81"/>
            <rFont val="Tahoma"/>
            <family val="2"/>
          </rPr>
          <t xml:space="preserve">Default: decide.  Let the DP module determine whether open slots (because cows were culled) should be filled with entering (purchased) heifers.  When prices change, or under seasonality in cow performance, it may be optimal to let a slot open for one month or longer.
</t>
        </r>
      </text>
    </comment>
    <comment ref="J4" authorId="0" shapeId="0">
      <text>
        <r>
          <rPr>
            <sz val="8"/>
            <color indexed="81"/>
            <rFont val="Tahoma"/>
            <family val="2"/>
          </rPr>
          <t xml:space="preserve">Default: 1600
</t>
        </r>
      </text>
    </comment>
    <comment ref="L4" authorId="1" shapeId="0">
      <text>
        <r>
          <rPr>
            <sz val="8"/>
            <color indexed="81"/>
            <rFont val="Tahoma"/>
            <family val="2"/>
          </rPr>
          <t>default:
$0.42 per lbs live weight
$0.90 per kg</t>
        </r>
      </text>
    </comment>
    <comment ref="N4" authorId="0" shapeId="0">
      <text>
        <r>
          <rPr>
            <sz val="8"/>
            <color indexed="81"/>
            <rFont val="Tahoma"/>
            <family val="2"/>
          </rPr>
          <t>default for Florida:
$17 per cwt (lbs)
$37 per cwt (kg)</t>
        </r>
      </text>
    </comment>
    <comment ref="C6" authorId="0" shapeId="0">
      <text>
        <r>
          <rPr>
            <sz val="8"/>
            <color indexed="81"/>
            <rFont val="Tahoma"/>
            <family val="2"/>
          </rPr>
          <t xml:space="preserve">Date for the first year of the simulation.  This allows the user to use different data (e.g. because milk price can somewhat be predicted) for the first 12 months compared to month 13 and later.  When the Plan calls for steady state results, only the data for year 1 are used. 
</t>
        </r>
      </text>
    </comment>
    <comment ref="E6" authorId="0" shapeId="0">
      <text>
        <r>
          <rPr>
            <sz val="8"/>
            <color indexed="81"/>
            <rFont val="Tahoma"/>
            <family val="2"/>
          </rPr>
          <t>First month of the first year. This is set at the sheet "misc".
Careful: when the first month is changed, the data does not automatically change with it!</t>
        </r>
      </text>
    </comment>
    <comment ref="C18" authorId="0" shapeId="0">
      <text>
        <r>
          <rPr>
            <sz val="8"/>
            <color indexed="81"/>
            <rFont val="Tahoma"/>
            <family val="2"/>
          </rPr>
          <t xml:space="preserve">Date for year 2 and later years.
</t>
        </r>
      </text>
    </comment>
  </commentList>
</comments>
</file>

<file path=xl/comments5.xml><?xml version="1.0" encoding="utf-8"?>
<comments xmlns="http://schemas.openxmlformats.org/spreadsheetml/2006/main">
  <authors>
    <author>Albert de Vries</author>
  </authors>
  <commentList>
    <comment ref="AB3" authorId="0" shapeId="0">
      <text>
        <r>
          <rPr>
            <sz val="8"/>
            <color indexed="81"/>
            <rFont val="Tahoma"/>
            <family val="2"/>
          </rPr>
          <t>Use this box for spreadsheet calculations</t>
        </r>
      </text>
    </comment>
    <comment ref="I4" authorId="0" shapeId="0">
      <text>
        <r>
          <rPr>
            <sz val="8"/>
            <color indexed="81"/>
            <rFont val="Tahoma"/>
            <family val="2"/>
          </rPr>
          <t>Breeding starts at begin of month.
Month 3 = day 61 (default)</t>
        </r>
      </text>
    </comment>
    <comment ref="J4" authorId="0" shapeId="0">
      <text>
        <r>
          <rPr>
            <sz val="8"/>
            <color indexed="81"/>
            <rFont val="Tahoma"/>
            <family val="2"/>
          </rPr>
          <t>Lactation 1
Default:
3</t>
        </r>
      </text>
    </comment>
    <comment ref="K4" authorId="0" shapeId="0">
      <text>
        <r>
          <rPr>
            <sz val="8"/>
            <color indexed="81"/>
            <rFont val="Tahoma"/>
            <family val="2"/>
          </rPr>
          <t>Lactation 2
Default:
3</t>
        </r>
      </text>
    </comment>
    <comment ref="L4" authorId="0" shapeId="0">
      <text>
        <r>
          <rPr>
            <sz val="8"/>
            <color indexed="81"/>
            <rFont val="Tahoma"/>
            <family val="2"/>
          </rPr>
          <t>Lactation 3+
Default:
3</t>
        </r>
      </text>
    </comment>
    <comment ref="P4" authorId="0" shapeId="0">
      <text>
        <r>
          <rPr>
            <sz val="8"/>
            <color indexed="81"/>
            <rFont val="Tahoma"/>
            <family val="2"/>
          </rPr>
          <t xml:space="preserve">Default: 3.5%
</t>
        </r>
      </text>
    </comment>
    <comment ref="Q4" authorId="0" shapeId="0">
      <text>
        <r>
          <rPr>
            <sz val="8"/>
            <color indexed="81"/>
            <rFont val="Tahoma"/>
            <family val="2"/>
          </rPr>
          <t xml:space="preserve">Default: 0.3%
</t>
        </r>
      </text>
    </comment>
    <comment ref="P5" authorId="0" shapeId="0">
      <text>
        <r>
          <rPr>
            <sz val="8"/>
            <color indexed="81"/>
            <rFont val="Tahoma"/>
            <family val="2"/>
          </rPr>
          <t xml:space="preserve">Default: 2.5%
</t>
        </r>
      </text>
    </comment>
    <comment ref="Q5" authorId="0" shapeId="0">
      <text>
        <r>
          <rPr>
            <sz val="8"/>
            <color indexed="81"/>
            <rFont val="Tahoma"/>
            <family val="2"/>
          </rPr>
          <t xml:space="preserve">Default: 0.1%
</t>
        </r>
      </text>
    </comment>
    <comment ref="I6" authorId="0" shapeId="0">
      <text>
        <r>
          <rPr>
            <sz val="8"/>
            <color indexed="81"/>
            <rFont val="Tahoma"/>
            <family val="2"/>
          </rPr>
          <t>Last month breeding of open cows is allowed
Default: 16
3 = 61 (start of 3rd month)
4 = 91 (start of 4th month)
5 = 122
6 = 152
7 = 183
8 = 213
9 = 243
10 = 274
11 = 304
12 = 335
13 = 365
14 = 395
15 = 426
16 = 456 (start of 16th month)</t>
        </r>
      </text>
    </comment>
    <comment ref="J6" authorId="0" shapeId="0">
      <text>
        <r>
          <rPr>
            <sz val="8"/>
            <color indexed="81"/>
            <rFont val="Tahoma"/>
            <family val="2"/>
          </rPr>
          <t xml:space="preserve">default:
16
</t>
        </r>
      </text>
    </comment>
    <comment ref="P6" authorId="0" shapeId="0">
      <text>
        <r>
          <rPr>
            <sz val="8"/>
            <color indexed="81"/>
            <rFont val="Tahoma"/>
            <family val="2"/>
          </rPr>
          <t xml:space="preserve">Default: 1.5%
</t>
        </r>
      </text>
    </comment>
    <comment ref="Q6" authorId="0" shapeId="0">
      <text>
        <r>
          <rPr>
            <sz val="8"/>
            <color indexed="81"/>
            <rFont val="Tahoma"/>
            <family val="2"/>
          </rPr>
          <t xml:space="preserve">Default: 0.1%
</t>
        </r>
      </text>
    </comment>
    <comment ref="J7" authorId="0" shapeId="0">
      <text>
        <r>
          <rPr>
            <sz val="8"/>
            <color indexed="81"/>
            <rFont val="Tahoma"/>
            <family val="2"/>
          </rPr>
          <t xml:space="preserve">default:
10
</t>
        </r>
      </text>
    </comment>
    <comment ref="P7" authorId="0" shapeId="0">
      <text>
        <r>
          <rPr>
            <sz val="8"/>
            <color indexed="81"/>
            <rFont val="Tahoma"/>
            <family val="2"/>
          </rPr>
          <t xml:space="preserve">Default: 0.5%
</t>
        </r>
      </text>
    </comment>
    <comment ref="J8" authorId="0" shapeId="0">
      <text>
        <r>
          <rPr>
            <sz val="8"/>
            <color indexed="81"/>
            <rFont val="Tahoma"/>
            <family val="2"/>
          </rPr>
          <t>Default:
15</t>
        </r>
      </text>
    </comment>
    <comment ref="F35" authorId="0" shapeId="0">
      <text>
        <r>
          <rPr>
            <sz val="8"/>
            <color indexed="81"/>
            <rFont val="Tahoma"/>
            <family val="2"/>
          </rPr>
          <t>Breeding at the beginning of the month</t>
        </r>
      </text>
    </comment>
  </commentList>
</comments>
</file>

<file path=xl/comments6.xml><?xml version="1.0" encoding="utf-8"?>
<comments xmlns="http://schemas.openxmlformats.org/spreadsheetml/2006/main">
  <authors>
    <author>Albert de Vries</author>
  </authors>
  <commentList>
    <comment ref="AA3" authorId="0" shapeId="0">
      <text>
        <r>
          <rPr>
            <b/>
            <sz val="8"/>
            <color indexed="81"/>
            <rFont val="Tahoma"/>
            <family val="2"/>
          </rPr>
          <t>Albert de Vries:</t>
        </r>
        <r>
          <rPr>
            <sz val="8"/>
            <color indexed="81"/>
            <rFont val="Tahoma"/>
            <family val="2"/>
          </rPr>
          <t xml:space="preserve">
Use this box for spreadsheet calculations</t>
        </r>
      </text>
    </comment>
    <comment ref="G4" authorId="0" shapeId="0">
      <text>
        <r>
          <rPr>
            <sz val="8"/>
            <color indexed="81"/>
            <rFont val="Tahoma"/>
            <family val="2"/>
          </rPr>
          <t xml:space="preserve">Default: 100%
</t>
        </r>
      </text>
    </comment>
    <comment ref="H4" authorId="0" shapeId="0">
      <text>
        <r>
          <rPr>
            <sz val="8"/>
            <color indexed="81"/>
            <rFont val="Tahoma"/>
            <family val="2"/>
          </rPr>
          <t xml:space="preserve">Default: 100%
</t>
        </r>
      </text>
    </comment>
    <comment ref="I4" authorId="0" shapeId="0">
      <text>
        <r>
          <rPr>
            <sz val="8"/>
            <color indexed="81"/>
            <rFont val="Tahoma"/>
            <family val="2"/>
          </rPr>
          <t xml:space="preserve">Default: 100%
</t>
        </r>
      </text>
    </comment>
    <comment ref="J4" authorId="0" shapeId="0">
      <text>
        <r>
          <rPr>
            <sz val="8"/>
            <color indexed="81"/>
            <rFont val="Tahoma"/>
            <family val="2"/>
          </rPr>
          <t xml:space="preserve">Default: 100%
</t>
        </r>
      </text>
    </comment>
    <comment ref="K4" authorId="0" shapeId="0">
      <text>
        <r>
          <rPr>
            <sz val="8"/>
            <color indexed="81"/>
            <rFont val="Tahoma"/>
            <family val="2"/>
          </rPr>
          <t xml:space="preserve">Default: 95%
</t>
        </r>
      </text>
    </comment>
    <comment ref="L4" authorId="0" shapeId="0">
      <text>
        <r>
          <rPr>
            <sz val="8"/>
            <color indexed="81"/>
            <rFont val="Tahoma"/>
            <family val="2"/>
          </rPr>
          <t xml:space="preserve">Default: 90%
</t>
        </r>
      </text>
    </comment>
    <comment ref="M4" authorId="0" shapeId="0">
      <text>
        <r>
          <rPr>
            <sz val="8"/>
            <color indexed="81"/>
            <rFont val="Tahoma"/>
            <family val="2"/>
          </rPr>
          <t xml:space="preserve">Default: 85%
</t>
        </r>
      </text>
    </comment>
    <comment ref="N4" authorId="0" shapeId="0">
      <text>
        <r>
          <rPr>
            <sz val="8"/>
            <color indexed="81"/>
            <rFont val="Tahoma"/>
            <family val="2"/>
          </rPr>
          <t xml:space="preserve">Default: 0%. Cow is dry.
</t>
        </r>
      </text>
    </comment>
    <comment ref="O4" authorId="0" shapeId="0">
      <text>
        <r>
          <rPr>
            <sz val="8"/>
            <color indexed="81"/>
            <rFont val="Tahoma"/>
            <family val="2"/>
          </rPr>
          <t xml:space="preserve">Default: 0%  Cow is dry.
</t>
        </r>
      </text>
    </comment>
    <comment ref="D31" authorId="0" shapeId="0">
      <text>
        <r>
          <rPr>
            <sz val="8"/>
            <color indexed="81"/>
            <rFont val="Tahoma"/>
            <family val="2"/>
          </rPr>
          <t>Wood's incomplete gamma function.
Source:
P.D.P. Wood
Algebraic model of the lactation curve in cattle
Nature 216 (1969): 164-165</t>
        </r>
      </text>
    </comment>
    <comment ref="D42" authorId="0" shapeId="0">
      <text>
        <r>
          <rPr>
            <sz val="8"/>
            <color indexed="81"/>
            <rFont val="Tahoma"/>
            <family val="2"/>
          </rPr>
          <t xml:space="preserve">Enter peak milk, dim at peak milk, and average rate of decline after peak.  DairyVIP will attempt to fit a Wood's curve with these parameters.  </t>
        </r>
      </text>
    </comment>
    <comment ref="D53" authorId="0" shapeId="0">
      <text>
        <r>
          <rPr>
            <sz val="8"/>
            <color indexed="81"/>
            <rFont val="Tahoma"/>
            <family val="2"/>
          </rPr>
          <t>Curves fit on DHIA data for Florida and Georgia.</t>
        </r>
      </text>
    </comment>
    <comment ref="D55" authorId="0" shapeId="0">
      <text>
        <r>
          <rPr>
            <sz val="8"/>
            <color indexed="81"/>
            <rFont val="Tahoma"/>
            <family val="2"/>
          </rPr>
          <t>Diphasic lactation curves.</t>
        </r>
      </text>
    </comment>
  </commentList>
</comments>
</file>

<file path=xl/comments7.xml><?xml version="1.0" encoding="utf-8"?>
<comments xmlns="http://schemas.openxmlformats.org/spreadsheetml/2006/main">
  <authors>
    <author>Albert de Vries</author>
  </authors>
  <commentList>
    <comment ref="AD3" authorId="0" shapeId="0">
      <text>
        <r>
          <rPr>
            <b/>
            <sz val="8"/>
            <color indexed="81"/>
            <rFont val="Tahoma"/>
            <family val="2"/>
          </rPr>
          <t>Albert de Vries:</t>
        </r>
        <r>
          <rPr>
            <sz val="8"/>
            <color indexed="81"/>
            <rFont val="Tahoma"/>
            <family val="2"/>
          </rPr>
          <t xml:space="preserve">
Use this box for spreadsheet calculations</t>
        </r>
      </text>
    </comment>
    <comment ref="G95" authorId="0" shapeId="0">
      <text>
        <r>
          <rPr>
            <sz val="8"/>
            <color indexed="81"/>
            <rFont val="Tahoma"/>
            <family val="2"/>
          </rPr>
          <t>Default:
261%</t>
        </r>
      </text>
    </comment>
    <comment ref="H95" authorId="0" shapeId="0">
      <text>
        <r>
          <rPr>
            <sz val="8"/>
            <color indexed="81"/>
            <rFont val="Tahoma"/>
            <family val="2"/>
          </rPr>
          <t>default: 
324%</t>
        </r>
      </text>
    </comment>
    <comment ref="I95" authorId="0" shapeId="0">
      <text>
        <r>
          <rPr>
            <sz val="8"/>
            <color indexed="81"/>
            <rFont val="Tahoma"/>
            <family val="2"/>
          </rPr>
          <t>Default:
367%</t>
        </r>
      </text>
    </comment>
    <comment ref="J95" authorId="0" shapeId="0">
      <text>
        <r>
          <rPr>
            <sz val="8"/>
            <color indexed="81"/>
            <rFont val="Tahoma"/>
            <family val="2"/>
          </rPr>
          <t>Default:
445%</t>
        </r>
      </text>
    </comment>
    <comment ref="K95" authorId="0" shapeId="0">
      <text>
        <r>
          <rPr>
            <sz val="8"/>
            <color indexed="81"/>
            <rFont val="Tahoma"/>
            <family val="2"/>
          </rPr>
          <t>Default:
552%</t>
        </r>
      </text>
    </comment>
    <comment ref="L95" authorId="0" shapeId="0">
      <text>
        <r>
          <rPr>
            <sz val="8"/>
            <color indexed="81"/>
            <rFont val="Tahoma"/>
            <family val="2"/>
          </rPr>
          <t>Default:
673%</t>
        </r>
      </text>
    </comment>
    <comment ref="M95" authorId="0" shapeId="0">
      <text>
        <r>
          <rPr>
            <sz val="8"/>
            <color indexed="81"/>
            <rFont val="Tahoma"/>
            <family val="2"/>
          </rPr>
          <t>Default:
673%</t>
        </r>
      </text>
    </comment>
    <comment ref="N95" authorId="0" shapeId="0">
      <text>
        <r>
          <rPr>
            <sz val="8"/>
            <color indexed="81"/>
            <rFont val="Tahoma"/>
            <family val="2"/>
          </rPr>
          <t>Default:
673%</t>
        </r>
      </text>
    </comment>
    <comment ref="O95" authorId="0" shapeId="0">
      <text>
        <r>
          <rPr>
            <sz val="8"/>
            <color indexed="81"/>
            <rFont val="Tahoma"/>
            <family val="2"/>
          </rPr>
          <t>Default:
673%</t>
        </r>
      </text>
    </comment>
    <comment ref="G96" authorId="0" shapeId="0">
      <text>
        <r>
          <rPr>
            <sz val="8"/>
            <color indexed="81"/>
            <rFont val="Tahoma"/>
            <family val="2"/>
          </rPr>
          <t>Default:
261%</t>
        </r>
      </text>
    </comment>
    <comment ref="H96" authorId="0" shapeId="0">
      <text>
        <r>
          <rPr>
            <sz val="8"/>
            <color indexed="81"/>
            <rFont val="Tahoma"/>
            <family val="2"/>
          </rPr>
          <t>default: 
324%</t>
        </r>
      </text>
    </comment>
    <comment ref="I96" authorId="0" shapeId="0">
      <text>
        <r>
          <rPr>
            <sz val="8"/>
            <color indexed="81"/>
            <rFont val="Tahoma"/>
            <family val="2"/>
          </rPr>
          <t>Default:
367%</t>
        </r>
      </text>
    </comment>
    <comment ref="J96" authorId="0" shapeId="0">
      <text>
        <r>
          <rPr>
            <sz val="8"/>
            <color indexed="81"/>
            <rFont val="Tahoma"/>
            <family val="2"/>
          </rPr>
          <t>Default:
445%</t>
        </r>
      </text>
    </comment>
    <comment ref="K96" authorId="0" shapeId="0">
      <text>
        <r>
          <rPr>
            <sz val="8"/>
            <color indexed="81"/>
            <rFont val="Tahoma"/>
            <family val="2"/>
          </rPr>
          <t>Default:
552%</t>
        </r>
      </text>
    </comment>
    <comment ref="L96" authorId="0" shapeId="0">
      <text>
        <r>
          <rPr>
            <sz val="8"/>
            <color indexed="81"/>
            <rFont val="Tahoma"/>
            <family val="2"/>
          </rPr>
          <t>Default:
673%</t>
        </r>
      </text>
    </comment>
    <comment ref="M96" authorId="0" shapeId="0">
      <text>
        <r>
          <rPr>
            <sz val="8"/>
            <color indexed="81"/>
            <rFont val="Tahoma"/>
            <family val="2"/>
          </rPr>
          <t>Default:
673%</t>
        </r>
      </text>
    </comment>
    <comment ref="N96" authorId="0" shapeId="0">
      <text>
        <r>
          <rPr>
            <sz val="8"/>
            <color indexed="81"/>
            <rFont val="Tahoma"/>
            <family val="2"/>
          </rPr>
          <t>Default:
673%</t>
        </r>
      </text>
    </comment>
    <comment ref="O96" authorId="0" shapeId="0">
      <text>
        <r>
          <rPr>
            <sz val="8"/>
            <color indexed="81"/>
            <rFont val="Tahoma"/>
            <family val="2"/>
          </rPr>
          <t>Default:
673%</t>
        </r>
      </text>
    </comment>
  </commentList>
</comments>
</file>

<file path=xl/comments8.xml><?xml version="1.0" encoding="utf-8"?>
<comments xmlns="http://schemas.openxmlformats.org/spreadsheetml/2006/main">
  <authors>
    <author>Albert de Vries</author>
  </authors>
  <commentList>
    <comment ref="V3" authorId="0" shapeId="0">
      <text>
        <r>
          <rPr>
            <b/>
            <sz val="8"/>
            <color indexed="81"/>
            <rFont val="Tahoma"/>
            <family val="2"/>
          </rPr>
          <t>Albert de Vries:</t>
        </r>
        <r>
          <rPr>
            <sz val="8"/>
            <color indexed="81"/>
            <rFont val="Tahoma"/>
            <family val="2"/>
          </rPr>
          <t xml:space="preserve">
Use this box for spreadsheet calculations</t>
        </r>
      </text>
    </comment>
    <comment ref="D11" authorId="0" shapeId="0">
      <text>
        <r>
          <rPr>
            <sz val="8"/>
            <color indexed="81"/>
            <rFont val="Tahoma"/>
            <family val="2"/>
          </rPr>
          <t>Source: 
Van Arendonk, J.A.M. Agricultural Systems 16 (1985) 157-189</t>
        </r>
        <r>
          <rPr>
            <b/>
            <sz val="8"/>
            <color indexed="81"/>
            <rFont val="Tahoma"/>
            <family val="2"/>
          </rPr>
          <t xml:space="preserve">
</t>
        </r>
        <r>
          <rPr>
            <sz val="8"/>
            <color indexed="81"/>
            <rFont val="Tahoma"/>
            <family val="2"/>
          </rPr>
          <t xml:space="preserve">
The default parameters were fit on the bodyweight graphs in NRC(2001) page 5</t>
        </r>
      </text>
    </comment>
    <comment ref="C13" authorId="0" shapeId="0">
      <text>
        <r>
          <rPr>
            <sz val="8"/>
            <color indexed="81"/>
            <rFont val="Tahoma"/>
            <family val="2"/>
          </rPr>
          <t>Mature liveweight (kg)
default: 
600</t>
        </r>
      </text>
    </comment>
    <comment ref="C14" authorId="0" shapeId="0">
      <text>
        <r>
          <rPr>
            <sz val="8"/>
            <color indexed="81"/>
            <rFont val="Tahoma"/>
            <family val="2"/>
          </rPr>
          <t>Birth Weight (kg)
Default:
42</t>
        </r>
      </text>
    </comment>
    <comment ref="C15" authorId="0" shapeId="0">
      <text>
        <r>
          <rPr>
            <sz val="8"/>
            <color indexed="81"/>
            <rFont val="Tahoma"/>
            <family val="2"/>
          </rPr>
          <t>Growth rate parameter
Default:
3.9</t>
        </r>
      </text>
    </comment>
    <comment ref="C16" authorId="0" shapeId="0">
      <text>
        <r>
          <rPr>
            <sz val="8"/>
            <color indexed="81"/>
            <rFont val="Tahoma"/>
            <family val="2"/>
          </rPr>
          <t>Maximum decrease of live weight during lactation (kg)
Default:
20</t>
        </r>
      </text>
    </comment>
    <comment ref="C17" authorId="0" shapeId="0">
      <text>
        <r>
          <rPr>
            <sz val="8"/>
            <color indexed="81"/>
            <rFont val="Tahoma"/>
            <family val="2"/>
          </rPr>
          <t>Time during lactation with the minimum live weight (days)
Default:
65</t>
        </r>
      </text>
    </comment>
    <comment ref="C18" authorId="0" shapeId="0">
      <text>
        <r>
          <rPr>
            <sz val="8"/>
            <color indexed="81"/>
            <rFont val="Tahoma"/>
            <family val="2"/>
          </rPr>
          <t>Pregnancy parameter
Default:
0.0187</t>
        </r>
      </text>
    </comment>
    <comment ref="C20" authorId="0" shapeId="0">
      <text>
        <r>
          <rPr>
            <sz val="8"/>
            <color indexed="81"/>
            <rFont val="Tahoma"/>
            <family val="2"/>
          </rPr>
          <t>Mature liveweight (kg)
Default:
640</t>
        </r>
      </text>
    </comment>
    <comment ref="C21" authorId="0" shapeId="0">
      <text>
        <r>
          <rPr>
            <sz val="8"/>
            <color indexed="81"/>
            <rFont val="Tahoma"/>
            <family val="2"/>
          </rPr>
          <t>Birth Weight (kg)
Default:
42</t>
        </r>
      </text>
    </comment>
    <comment ref="C22" authorId="0" shapeId="0">
      <text>
        <r>
          <rPr>
            <sz val="8"/>
            <color indexed="81"/>
            <rFont val="Tahoma"/>
            <family val="2"/>
          </rPr>
          <t>Growth rate parameter
Default:
6.0</t>
        </r>
      </text>
    </comment>
    <comment ref="C23" authorId="0" shapeId="0">
      <text>
        <r>
          <rPr>
            <sz val="8"/>
            <color indexed="81"/>
            <rFont val="Tahoma"/>
            <family val="2"/>
          </rPr>
          <t>Maximum decrease of live weight during lactation (kg)
Default:
40</t>
        </r>
      </text>
    </comment>
    <comment ref="C24" authorId="0" shapeId="0">
      <text>
        <r>
          <rPr>
            <sz val="8"/>
            <color indexed="81"/>
            <rFont val="Tahoma"/>
            <family val="2"/>
          </rPr>
          <t>Time during lactation with the minimum live weight (days)
Default:
70</t>
        </r>
      </text>
    </comment>
    <comment ref="C25" authorId="0" shapeId="0">
      <text>
        <r>
          <rPr>
            <sz val="8"/>
            <color indexed="81"/>
            <rFont val="Tahoma"/>
            <family val="2"/>
          </rPr>
          <t>Pregnancy parameter
Default:
0.0187</t>
        </r>
      </text>
    </comment>
  </commentList>
</comments>
</file>

<file path=xl/comments9.xml><?xml version="1.0" encoding="utf-8"?>
<comments xmlns="http://schemas.openxmlformats.org/spreadsheetml/2006/main">
  <authors>
    <author>Albert de Vries</author>
  </authors>
  <commentList>
    <comment ref="E2" authorId="0" shapeId="0">
      <text>
        <r>
          <rPr>
            <sz val="8"/>
            <color indexed="81"/>
            <rFont val="Tahoma"/>
            <family val="2"/>
          </rPr>
          <t xml:space="preserve">Active Excel directory. Should be the same as the DairyVIP directory.
</t>
        </r>
      </text>
    </comment>
    <comment ref="E3" authorId="0" shapeId="0">
      <text>
        <r>
          <rPr>
            <sz val="8"/>
            <color indexed="81"/>
            <rFont val="Tahoma"/>
            <family val="2"/>
          </rPr>
          <t>Directory where all DairVIP files should be.</t>
        </r>
      </text>
    </comment>
    <comment ref="E4" authorId="0" shapeId="0">
      <text>
        <r>
          <rPr>
            <sz val="8"/>
            <color indexed="81"/>
            <rFont val="Tahoma"/>
            <family val="2"/>
          </rPr>
          <t xml:space="preserve">File with the input data from the yellow cells on the green sheets.
</t>
        </r>
      </text>
    </comment>
    <comment ref="G4" authorId="0" shapeId="0">
      <text>
        <r>
          <rPr>
            <sz val="8"/>
            <color indexed="81"/>
            <rFont val="Tahoma"/>
            <family val="2"/>
          </rPr>
          <t>Enter name without spaces</t>
        </r>
      </text>
    </comment>
    <comment ref="M4" authorId="0" shapeId="0">
      <text>
        <r>
          <rPr>
            <sz val="8"/>
            <color indexed="81"/>
            <rFont val="Tahoma"/>
            <family val="2"/>
          </rPr>
          <t xml:space="preserve">Save the BIO file. The file is automatically saved when the Plan is calculated.
</t>
        </r>
      </text>
    </comment>
    <comment ref="E5" authorId="0" shapeId="0">
      <text>
        <r>
          <rPr>
            <sz val="8"/>
            <color indexed="81"/>
            <rFont val="Tahoma"/>
            <family val="2"/>
          </rPr>
          <t xml:space="preserve">Herd demographics file.  This file is optimized when the plan calls for steady state results.  When the plan calls for 3-years calculations, this is the starting herd demographics and the herd is moved forward for 3 years under the new policy resulting from a different set of input data.  This way changes over time can be viewed.
</t>
        </r>
      </text>
    </comment>
    <comment ref="E7" authorId="0" shapeId="0">
      <text>
        <r>
          <rPr>
            <sz val="8"/>
            <color indexed="81"/>
            <rFont val="Tahoma"/>
            <family val="2"/>
          </rPr>
          <t xml:space="preserve">Choose whether to save the results in A or B on the orange sheets.  One could choose A for the baseline results, and then choose B for results from changes in the inputs.
</t>
        </r>
      </text>
    </comment>
    <comment ref="E8" authorId="0" shapeId="0">
      <text>
        <r>
          <rPr>
            <sz val="8"/>
            <color indexed="81"/>
            <rFont val="Tahoma"/>
            <family val="2"/>
          </rPr>
          <t xml:space="preserve">Default: no.  DairyVIP executes an executable file which writes messages to the msg.txt file which are displayed in the status box.  By choosing yes, the console screen of the executable is shown. This may be useful for debugging when problems were to occur.
</t>
        </r>
      </text>
    </comment>
    <comment ref="E9" authorId="0" shapeId="0">
      <text>
        <r>
          <rPr>
            <sz val="8"/>
            <color indexed="81"/>
            <rFont val="Tahoma"/>
            <family val="2"/>
          </rPr>
          <t xml:space="preserve">Shows the status of the calculations, inclucing messages from the executable.
</t>
        </r>
      </text>
    </comment>
  </commentList>
</comments>
</file>

<file path=xl/comments10.xml><?xml version="1.0" encoding="utf-8"?>
<comments xmlns="http://schemas.openxmlformats.org/spreadsheetml/2006/main">
  <authors>
    <author>Albert de Vries</author>
  </authors>
  <commentList>
    <comment ref="K6" authorId="0" shapeId="0">
      <text>
        <r>
          <rPr>
            <sz val="8"/>
            <color indexed="81"/>
            <rFont val="Tahoma"/>
            <family val="2"/>
          </rPr>
          <t>days to conception includes only cows that conceived</t>
        </r>
      </text>
    </comment>
    <comment ref="K7" authorId="0" shapeId="0">
      <text>
        <r>
          <rPr>
            <sz val="8"/>
            <color indexed="81"/>
            <rFont val="Tahoma"/>
            <family val="2"/>
          </rPr>
          <t xml:space="preserve">last day in milk when breeding occurred
</t>
        </r>
      </text>
    </comment>
    <comment ref="E9" authorId="0" shapeId="0">
      <text>
        <r>
          <rPr>
            <sz val="8"/>
            <color indexed="81"/>
            <rFont val="Tahoma"/>
            <family val="2"/>
          </rPr>
          <t>drugs and semen, no labor</t>
        </r>
      </text>
    </comment>
    <comment ref="K9" authorId="0" shapeId="0">
      <text>
        <r>
          <rPr>
            <sz val="8"/>
            <color indexed="81"/>
            <rFont val="Tahoma"/>
            <family val="2"/>
          </rPr>
          <t>Actual days open (not pregnant) per cow per year.  Includes cows culled and not pregnant.</t>
        </r>
      </text>
    </comment>
    <comment ref="E13" authorId="0" shapeId="0">
      <text>
        <r>
          <rPr>
            <sz val="8"/>
            <color indexed="81"/>
            <rFont val="Tahoma"/>
            <family val="2"/>
          </rPr>
          <t>includes variable labor for breeding</t>
        </r>
      </text>
    </comment>
    <comment ref="K13" authorId="0" shapeId="0">
      <text>
        <r>
          <rPr>
            <sz val="8"/>
            <color indexed="81"/>
            <rFont val="Tahoma"/>
            <family val="2"/>
          </rPr>
          <t>Increase in expected discounted future cashflow if an open cow became pregnant now and is still pregnant after 1 month</t>
        </r>
      </text>
    </comment>
    <comment ref="K14" authorId="0" shapeId="0">
      <text>
        <r>
          <rPr>
            <sz val="8"/>
            <color indexed="81"/>
            <rFont val="Tahoma"/>
            <family val="2"/>
          </rPr>
          <t xml:space="preserve">Cost of an abortion
Decrease in discounted future cash flow if a pregnant cow (any months pregant) becomes an open cow. </t>
        </r>
      </text>
    </comment>
    <comment ref="K15" authorId="0" shapeId="0">
      <text>
        <r>
          <rPr>
            <sz val="8"/>
            <color indexed="81"/>
            <rFont val="Tahoma"/>
            <family val="2"/>
          </rPr>
          <t>labor,drugs,semen
per pregnancy</t>
        </r>
      </text>
    </comment>
    <comment ref="K16" authorId="0" shapeId="0">
      <text>
        <r>
          <rPr>
            <sz val="8"/>
            <color indexed="81"/>
            <rFont val="Tahoma"/>
            <family val="2"/>
          </rPr>
          <t xml:space="preserve">Average cost of an extra day open for sure. </t>
        </r>
      </text>
    </comment>
    <comment ref="K17" authorId="0" shapeId="0">
      <text>
        <r>
          <rPr>
            <sz val="8"/>
            <color indexed="81"/>
            <rFont val="Tahoma"/>
            <family val="2"/>
          </rPr>
          <t>This is typically called the cost of a day open.  Note that this is the weighted cost for the whole herd, including many open cows just past the voluntary waiting period that have low or negative costs.</t>
        </r>
      </text>
    </comment>
    <comment ref="E18" authorId="0" shapeId="0">
      <text>
        <r>
          <rPr>
            <sz val="8"/>
            <color indexed="81"/>
            <rFont val="Tahoma"/>
            <family val="2"/>
          </rPr>
          <t>profit</t>
        </r>
      </text>
    </comment>
    <comment ref="K19" authorId="0" shapeId="0">
      <text>
        <r>
          <rPr>
            <sz val="8"/>
            <color indexed="81"/>
            <rFont val="Tahoma"/>
            <family val="2"/>
          </rPr>
          <t>cows culled for unavoidable reasons</t>
        </r>
      </text>
    </comment>
    <comment ref="K20" authorId="0" shapeId="0">
      <text>
        <r>
          <rPr>
            <sz val="8"/>
            <color indexed="81"/>
            <rFont val="Tahoma"/>
            <family val="2"/>
          </rPr>
          <t>cows culled because it was more profitable to replace them</t>
        </r>
      </text>
    </comment>
    <comment ref="E21" authorId="0" shapeId="0">
      <text>
        <r>
          <rPr>
            <sz val="8"/>
            <color indexed="81"/>
            <rFont val="Tahoma"/>
            <family val="2"/>
          </rPr>
          <t>heifer purchase cost - cow sales = cost to maintain the herd</t>
        </r>
      </text>
    </comment>
    <comment ref="E22" authorId="0" shapeId="0">
      <text>
        <r>
          <rPr>
            <sz val="8"/>
            <color indexed="81"/>
            <rFont val="Tahoma"/>
            <family val="2"/>
          </rPr>
          <t xml:space="preserve">labor,drugs,semen
</t>
        </r>
      </text>
    </comment>
    <comment ref="K22" authorId="0" shapeId="0">
      <text>
        <r>
          <rPr>
            <sz val="8"/>
            <color indexed="81"/>
            <rFont val="Tahoma"/>
            <family val="2"/>
          </rPr>
          <t>value of average cow in the herd: RPO + cull value</t>
        </r>
      </text>
    </comment>
  </commentList>
</comments>
</file>

<file path=xl/comments11.xml><?xml version="1.0" encoding="utf-8"?>
<comments xmlns="http://schemas.openxmlformats.org/spreadsheetml/2006/main">
  <authors>
    <author>Albert de Vries</author>
    <author>de Vries</author>
    <author>devries</author>
  </authors>
  <commentList>
    <comment ref="I4" authorId="0" shapeId="0">
      <text>
        <r>
          <rPr>
            <sz val="8"/>
            <color indexed="81"/>
            <rFont val="Tahoma"/>
            <family val="2"/>
          </rPr>
          <t>RPO if the cow is nonpregnant.  RPO = retention pay-off = difference in future discounted cashflows from keeping the cow until the optimal time in the future (considering the risk of involuntary culling) and from culling the cow now and replacing her with a heifer (including possible delay).</t>
        </r>
      </text>
    </comment>
    <comment ref="J4" authorId="0" shapeId="0">
      <text>
        <r>
          <rPr>
            <sz val="8"/>
            <color indexed="81"/>
            <rFont val="Tahoma"/>
            <family val="2"/>
          </rPr>
          <t xml:space="preserve">RPO if the cow became pregnant  in the conception month.
</t>
        </r>
      </text>
    </comment>
    <comment ref="K4" authorId="0" shapeId="0">
      <text>
        <r>
          <rPr>
            <sz val="8"/>
            <color indexed="81"/>
            <rFont val="Tahoma"/>
            <family val="2"/>
          </rPr>
          <t xml:space="preserve">Value of a new pregnancy (1st month of pregnancy) and cost of loss of pregnancy (abortion) </t>
        </r>
      </text>
    </comment>
    <comment ref="L4" authorId="0" shapeId="0">
      <text>
        <r>
          <rPr>
            <sz val="8"/>
            <color indexed="81"/>
            <rFont val="Tahoma"/>
            <family val="2"/>
          </rPr>
          <t>Value of a new pregnancy by month in lactation.
Value of 0 means that the cow should be culled.  Salvage value of pregnant and nonpregnant cows is assumed to be the same.</t>
        </r>
      </text>
    </comment>
    <comment ref="M4" authorId="1" shapeId="0">
      <text>
        <r>
          <rPr>
            <sz val="8"/>
            <color indexed="81"/>
            <rFont val="Tahoma"/>
            <family val="2"/>
          </rPr>
          <t>Gain/loss if cow gets pregnant "x" months later compared to conception month.</t>
        </r>
      </text>
    </comment>
    <comment ref="N4" authorId="0" shapeId="0">
      <text>
        <r>
          <rPr>
            <sz val="8"/>
            <color indexed="81"/>
            <rFont val="Tahoma"/>
            <family val="2"/>
          </rPr>
          <t>Gain/loss if open cow is at least "x" months longer open compared to conception month.  This is calculated as making the best decision now vs. keeping the cow "x" months longer open and making the best decision then.  The cow may not immediately become pregnant.</t>
        </r>
      </text>
    </comment>
    <comment ref="AD4" authorId="0" shapeId="0">
      <text>
        <r>
          <rPr>
            <sz val="8"/>
            <color indexed="81"/>
            <rFont val="Tahoma"/>
            <family val="2"/>
          </rPr>
          <t>Use this box for spreadsheet calculations, notes etc.</t>
        </r>
      </text>
    </comment>
    <comment ref="C9" authorId="2" shapeId="0">
      <text>
        <r>
          <rPr>
            <sz val="8"/>
            <color indexed="81"/>
            <rFont val="Tahoma"/>
            <family val="2"/>
          </rPr>
          <t>% of average lactation curve as input on sheet "milk"</t>
        </r>
      </text>
    </comment>
    <comment ref="C10" authorId="0" shapeId="0">
      <text>
        <r>
          <rPr>
            <sz val="8"/>
            <color indexed="81"/>
            <rFont val="Tahoma"/>
            <family val="2"/>
          </rPr>
          <t xml:space="preserve">Lactation number
</t>
        </r>
      </text>
    </comment>
    <comment ref="C11" authorId="1" shapeId="0">
      <text>
        <r>
          <rPr>
            <sz val="8"/>
            <color indexed="81"/>
            <rFont val="Tahoma"/>
            <family val="2"/>
          </rPr>
          <t>1st month of pregnancy</t>
        </r>
      </text>
    </comment>
    <comment ref="C20" authorId="2" shapeId="0">
      <text>
        <r>
          <rPr>
            <sz val="8"/>
            <color indexed="81"/>
            <rFont val="Tahoma"/>
            <family val="2"/>
          </rPr>
          <t>% of average lactation curve as input on sheet "milk"</t>
        </r>
        <r>
          <rPr>
            <sz val="8"/>
            <color indexed="81"/>
            <rFont val="Tahoma"/>
            <family val="2"/>
          </rPr>
          <t xml:space="preserve">
 </t>
        </r>
      </text>
    </comment>
    <comment ref="C21" authorId="0" shapeId="0">
      <text>
        <r>
          <rPr>
            <sz val="8"/>
            <color indexed="81"/>
            <rFont val="Tahoma"/>
            <family val="2"/>
          </rPr>
          <t>Lactation number</t>
        </r>
      </text>
    </comment>
    <comment ref="C22" authorId="1" shapeId="0">
      <text>
        <r>
          <rPr>
            <sz val="8"/>
            <color indexed="81"/>
            <rFont val="Tahoma"/>
            <family val="2"/>
          </rPr>
          <t>1st month of pregnancy</t>
        </r>
      </text>
    </comment>
    <comment ref="D28" authorId="0" shapeId="0">
      <text>
        <r>
          <rPr>
            <sz val="8"/>
            <color indexed="81"/>
            <rFont val="Tahoma"/>
            <family val="2"/>
          </rPr>
          <t>This box can be use to find the RPO for individual cows.  Make sure to read a RPO file first.  After changing the cow data and pressing Enter, a pop-up box should appear with the rpo for this cow.</t>
        </r>
      </text>
    </comment>
    <comment ref="C31" authorId="0" shapeId="0">
      <text>
        <r>
          <rPr>
            <sz val="8"/>
            <color indexed="81"/>
            <rFont val="Tahoma"/>
            <family val="2"/>
          </rPr>
          <t>DairyVIP has 15 milk yield levels: the level that includes the milk yield will be used</t>
        </r>
      </text>
    </comment>
    <comment ref="C32" authorId="0" shapeId="0">
      <text>
        <r>
          <rPr>
            <sz val="8"/>
            <color indexed="81"/>
            <rFont val="Tahoma"/>
            <family val="2"/>
          </rPr>
          <t xml:space="preserve">Lactation number
</t>
        </r>
      </text>
    </comment>
    <comment ref="W32" authorId="0" shapeId="0">
      <text>
        <r>
          <rPr>
            <sz val="8"/>
            <color indexed="81"/>
            <rFont val="Tahoma"/>
            <family val="2"/>
          </rPr>
          <t>Use this box for spreadsheet calculations, notes etc.</t>
        </r>
      </text>
    </comment>
    <comment ref="C33" authorId="0" shapeId="0">
      <text>
        <r>
          <rPr>
            <sz val="8"/>
            <color indexed="81"/>
            <rFont val="Tahoma"/>
            <family val="2"/>
          </rPr>
          <t>Months in milk since calving.</t>
        </r>
      </text>
    </comment>
    <comment ref="C34" authorId="0" shapeId="0">
      <text>
        <r>
          <rPr>
            <sz val="8"/>
            <color indexed="81"/>
            <rFont val="Tahoma"/>
            <family val="2"/>
          </rPr>
          <t xml:space="preserve">Months pregnant
</t>
        </r>
      </text>
    </comment>
  </commentList>
</comments>
</file>

<file path=xl/comments12.xml><?xml version="1.0" encoding="utf-8"?>
<comments xmlns="http://schemas.openxmlformats.org/spreadsheetml/2006/main">
  <authors>
    <author>Albert de Vries</author>
    <author>de Vries</author>
  </authors>
  <commentList>
    <comment ref="A1" authorId="0" shapeId="0">
      <text>
        <r>
          <rPr>
            <b/>
            <sz val="8"/>
            <color indexed="81"/>
            <rFont val="Tahoma"/>
            <family val="2"/>
          </rPr>
          <t xml:space="preserve">Albert de Vries: 
DairyOSD = dairy optimization and simulation of scheduling decisions
DairyFlow
</t>
        </r>
        <r>
          <rPr>
            <sz val="8"/>
            <color indexed="81"/>
            <rFont val="Tahoma"/>
            <family val="2"/>
          </rPr>
          <t xml:space="preserve">
Steve Eicker: they assume a cow maintains her 305d ME to extend partial lactations (using DHIA extension factors).  What about past 305D ME?
Regressed current lactation 305d ME on previous 305 d ME is 0.5. --&gt; so next lactation is half the diffence from the average ME + (0.25 difference on the next lactation)
-900 cow value = opportunity cost (cumulative loss until today) because the cow was not culled 5 months ago. 
20) alowable breeding space = remaining breeding period = rbp  (voluntary waiting period)
19) insemination should occur at start of month, to agree with value of pregnancy? --&gt; overestimated by 31/21?
18) Finish user friendly version of model:
- post on dairy.ifas.ufl.edu
- see Ron St. John
- Lisa Holden
- ans4252c
- David Prentice
- David Galligan
- Jeff Reneau
- Louis Armamento
- Mark Kirkpatrick
17) register website: www.dairytools.biz   via  www.registersite.com  or www.daisimo.com
16) Calculate peakmilk, milk305, milk365, daysinmilk   per  lact 1, 2, 3+, all
15) Enter blocks of data for milk, bs, cull, repro etc. + add update function to fill the blocks. This is the most flexible. E.g. have 2 update functions for milk yield: Woods + my curves.
     Same idea as the repro is currently.  Use this interface also for dmc1 + netflow9 --&gt; just add extra screens.  For input screens, see EconCow at productiontools.org.
14) Bruce Beachnau (Pfizer) says dairyproducers like to know peakmilk --&gt; when refering to a lactation curve, describe it's "peak" milk.
     Their dairy vet in Idaho (Mark Kirkpatrick) has many lactation curves and does some modeling apparently.  Call Mark at 515-231-0515
--&gt; </t>
        </r>
        <r>
          <rPr>
            <b/>
            <sz val="8"/>
            <color indexed="81"/>
            <rFont val="Tahoma"/>
            <family val="2"/>
          </rPr>
          <t>Enter peak milk + 305d total milk yield --&gt; fit Woods curve</t>
        </r>
        <r>
          <rPr>
            <sz val="8"/>
            <color indexed="81"/>
            <rFont val="Tahoma"/>
            <family val="2"/>
          </rPr>
          <t xml:space="preserve"> (add parameter d?).  f(a,b,c)=peak milk.  This is easy to communicate with farmers, also in scientific papers. 
13) Graham: average 130 days dry, depending on milk production.  Every week, Babb Toms makes a list of needed-dry offs + potential dry offs (depending on how much room there is in the parlor and looking up to 3 months ahead). Some 1st lactation cows with 2 poor tests are put with the bull and given 150 days to get pregant (100 cows out of 3000 total). Pregcheck is every other month. Dry cows are fed for $0.45 per day.  Per parlor, there are a constant number of wet (=lactating) cows. They have always done it this way.  But are thinking about reducing the number of cows so average dry period can be a bit shorter. 
Topics: given this parlor constraint, </t>
        </r>
        <r>
          <rPr>
            <b/>
            <sz val="8"/>
            <color indexed="81"/>
            <rFont val="Tahoma"/>
            <family val="2"/>
          </rPr>
          <t>how big should the herd be</t>
        </r>
        <r>
          <rPr>
            <sz val="8"/>
            <color indexed="81"/>
            <rFont val="Tahoma"/>
            <family val="2"/>
          </rPr>
          <t>?  Rank cows for dry off (</t>
        </r>
        <r>
          <rPr>
            <b/>
            <sz val="8"/>
            <color indexed="81"/>
            <rFont val="Tahoma"/>
            <family val="2"/>
          </rPr>
          <t>Dry-off pay-off</t>
        </r>
        <r>
          <rPr>
            <sz val="8"/>
            <color indexed="81"/>
            <rFont val="Tahoma"/>
            <family val="2"/>
          </rPr>
          <t>).
12) Value of pregnancy: use fut, not RPO.   Add milk305 yield to show with each RPO.
11) 07/13/2004 Give model a new name, not refering to Florida: optidairy, daisimo, dairy mo rep sim opt sys pro   DAIRY-ORM   dairy optimization replacement model
Use one set of input screens, but have simple and advanced sheets.  then hide the advanced sheets (use its data as defaults)
10) Check with IFAS Extension for legal protection if model is put on-line.  Seems needed.
9) Needed what to do now (cull, purchase) if prices change in the future: e.g. if milk price is low now but in expected to increase, or if heifer prices are high now.
--&gt; real options analysis, but simple would be to enter price, production data for the next 2 years and constant after 1st year, and then see what to do now.
DP would replace sea by mo (1 to 24) with the last 12 months for years 2 and later and mo 1-12 for the first year.  Then have not 12 but 24 months to enter some key price data (e.g. heifer price, milk price, feed costs).  Say the milk and heifer prices regress to the 13 to later month data.  The DP can calculate what to do the first month as far as heifer purchasing (and other things): Purchase expensive heifers or wait?   
8) A sepratate DP model (or this model with different input): Keep open, dry cows late in lactation and put them on pasture (cheap) so they still have a chance to get bred?   Ron St.John wants to know --&gt; do simple study.
7) EDIS paper: DBAP spreadsheet, MILC spreadsheet, newdairy1 model
6) 
David Prentince (ABS) wants to see flows after a change in reproduction ("when can a farmer expect to see results of a change in reproduction"?)
run model with default data set --&gt; remember (steady state) results for 60 months
run model with changed data set, starting with default markov chain --&gt; remember results for 60 months
--&gt; have page where both flows are compared (
5)
* dry: open cows: 1,--&gt;24 months (0 = let model decide), dry: pregnant cows: 1,2,3,4,5,6,7,8,9 months (0 = let model decide)
* add allow for early dry off for cows that get pregnant late i n lactation --&gt; add dry-off value (=keep milking one month vs drying-off now)
* average slaugher value of cows in herd.  Average market value (RPO + slaughter value)
* days to first service (use %heat detected, mim etc: quite complicated)
* add option: save RPO + INSVALUE + PREGVALUE file: then enter milk yield, lact, mim, mpreg, sea, to find RPO, IPO, PPO for one cow (phonebook option)
4) SAS batch mode for Netflow.sas:  SYSIN
3) cow value = RPO + slaugher value 
Calculate average value of herd, per mim, per lactation etc. (about $1000?) --&gt; seperate paper: show valuation of dairy cattle over time and compare with deprecation schedules. title "</t>
        </r>
        <r>
          <rPr>
            <sz val="8"/>
            <color indexed="10"/>
            <rFont val="Tahoma"/>
            <family val="2"/>
          </rPr>
          <t>Depreciation of dairy cattle</t>
        </r>
        <r>
          <rPr>
            <sz val="8"/>
            <color indexed="81"/>
            <rFont val="Tahoma"/>
            <family val="2"/>
          </rPr>
          <t xml:space="preserve">"
2) The loss due to an involuntary cull is the RPO value of the cow!  --&gt; use for lameness study etc.
To calculate e.g. the total losses due to lameness, run model with and without involuntary culling for lameness.
1) Add repeatability of days open in previous lactation?  = pregnancy rate = f(days open last lact)
"Parameters used for all breeds in routine animal model evaluations for cow pregnancy rate will be 4% for additive genetic effects, 1% for effect of interaction of sire and herd, and 6% for permanent environmental effect, resulting in a repeatability of 11% as obtained by Dematawewa and Berger (1998, J. Dairy Sci. 81:2700). See http://www.aipl.arsusda.gov/reference/fertility/DPR_rpt.htm"
</t>
        </r>
      </text>
    </comment>
    <comment ref="B7" authorId="0" shapeId="0">
      <text>
        <r>
          <rPr>
            <b/>
            <sz val="8"/>
            <color indexed="81"/>
            <rFont val="Tahoma"/>
            <family val="2"/>
          </rPr>
          <t>Albert de Vries:</t>
        </r>
        <r>
          <rPr>
            <sz val="8"/>
            <color indexed="81"/>
            <rFont val="Tahoma"/>
            <family val="2"/>
          </rPr>
          <t xml:space="preserve">
Summary results file, especially usefull if batch of scenarios are calculated</t>
        </r>
      </text>
    </comment>
    <comment ref="B38" authorId="0" shapeId="0">
      <text>
        <r>
          <rPr>
            <b/>
            <sz val="8"/>
            <color indexed="81"/>
            <rFont val="Tahoma"/>
            <family val="2"/>
          </rPr>
          <t>Albert de Vries:</t>
        </r>
        <r>
          <rPr>
            <sz val="8"/>
            <color indexed="81"/>
            <rFont val="Tahoma"/>
            <family val="2"/>
          </rPr>
          <t xml:space="preserve">
set concrate and heatrate to 100%
set cull to 100% when mim =1 and oddsrate = 100% per lactation, but for lactation 1 oddsratio = 0%
--&gt; all cows are culled at end of first month after calving
mim = 1, mpreg =0
2 0
3 1
4 2
5 3
6 4
7 5
8 6
9 7
10 8
11 9
12 1 --&gt; culled --&gt; cow stays exactly 12 months --&gt; inv.cullrate should be 100% but is 95% (error)</t>
        </r>
      </text>
    </comment>
    <comment ref="C95" authorId="1" shapeId="0">
      <text>
        <r>
          <rPr>
            <b/>
            <sz val="8"/>
            <color indexed="81"/>
            <rFont val="Tahoma"/>
            <family val="2"/>
          </rPr>
          <t>de Vries:</t>
        </r>
        <r>
          <rPr>
            <sz val="8"/>
            <color indexed="81"/>
            <rFont val="Tahoma"/>
            <family val="2"/>
          </rPr>
          <t xml:space="preserve">
http://aipl.arsusda.gov/reference/fertility/DPR_rpt.htm:
"Records also are </t>
        </r>
        <r>
          <rPr>
            <b/>
            <sz val="8"/>
            <color indexed="81"/>
            <rFont val="Tahoma"/>
            <family val="2"/>
          </rPr>
          <t xml:space="preserve">not adjusted </t>
        </r>
        <r>
          <rPr>
            <sz val="8"/>
            <color indexed="81"/>
            <rFont val="Tahoma"/>
            <family val="2"/>
          </rPr>
          <t xml:space="preserve">for milk yield because the phenotypic correlation is lower than the genetic correlation, interpretation may be simpler without adjustment, and other traits such as productive life, somatic cell score, and udder depth are not adjusted for yield. However, a concern is that the correlation of milk yield with fertility may be caused not only by estrus expression or conception problems in high-producing cows </t>
        </r>
        <r>
          <rPr>
            <b/>
            <sz val="8"/>
            <color indexed="81"/>
            <rFont val="Tahoma"/>
            <family val="2"/>
          </rPr>
          <t>but also by the owner voluntarily waiting more days to begin breeding the high producers</t>
        </r>
        <r>
          <rPr>
            <sz val="8"/>
            <color indexed="81"/>
            <rFont val="Tahoma"/>
            <family val="2"/>
          </rPr>
          <t>."</t>
        </r>
      </text>
    </comment>
  </commentList>
</comments>
</file>

<file path=xl/comments13.xml><?xml version="1.0" encoding="utf-8"?>
<comments xmlns="http://schemas.openxmlformats.org/spreadsheetml/2006/main">
  <authors>
    <author>Albert de Vries</author>
  </authors>
  <commentList>
    <comment ref="A1" authorId="0" shapeId="0">
      <text>
        <r>
          <rPr>
            <b/>
            <sz val="8"/>
            <color indexed="81"/>
            <rFont val="Tahoma"/>
            <family val="2"/>
          </rPr>
          <t>Albert de Vries:</t>
        </r>
        <r>
          <rPr>
            <sz val="8"/>
            <color indexed="81"/>
            <rFont val="Tahoma"/>
            <family val="2"/>
          </rPr>
          <t xml:space="preserve">
All blue data is written to the bio text file. This file can be read back into dairyvip.xls or read into dairyvip.exe (read_bio_file()). In either case, not all blue data is used to calculate the biological and economic performance data: the parameters are enough for dairyvip.xls and some of the parameters are not needed for dairyvip.exe</t>
        </r>
      </text>
    </comment>
    <comment ref="B1" authorId="0" shapeId="0">
      <text>
        <r>
          <rPr>
            <b/>
            <sz val="8"/>
            <color indexed="81"/>
            <rFont val="Tahoma"/>
            <family val="2"/>
          </rPr>
          <t>Albert de Vries:</t>
        </r>
        <r>
          <rPr>
            <sz val="8"/>
            <color indexed="81"/>
            <rFont val="Tahoma"/>
            <family val="2"/>
          </rPr>
          <t xml:space="preserve">
This is a cell with many empty characters because fgets() in read_bio_file() keeps reading until defined number of characters is met or line break is encountered. I don't want the line break to be part of biofiletime.</t>
        </r>
      </text>
    </comment>
    <comment ref="A9" authorId="0" shapeId="0">
      <text>
        <r>
          <rPr>
            <b/>
            <sz val="8"/>
            <color indexed="81"/>
            <rFont val="Tahoma"/>
            <family val="2"/>
          </rPr>
          <t>Albert de Vries:</t>
        </r>
        <r>
          <rPr>
            <sz val="8"/>
            <color indexed="81"/>
            <rFont val="Tahoma"/>
            <family val="2"/>
          </rPr>
          <t xml:space="preserve">
DairyVIP version </t>
        </r>
      </text>
    </comment>
    <comment ref="A11" authorId="0" shapeId="0">
      <text>
        <r>
          <rPr>
            <b/>
            <sz val="8"/>
            <color indexed="81"/>
            <rFont val="Tahoma"/>
            <family val="2"/>
          </rPr>
          <t>Albert de Vries:</t>
        </r>
        <r>
          <rPr>
            <sz val="8"/>
            <color indexed="81"/>
            <rFont val="Tahoma"/>
            <family val="2"/>
          </rPr>
          <t xml:space="preserve">
ANALYSIS
1 = steady state
2 = 3 yr
3 = no replacement
4 = lp file (no replacement)
5 = Gobi file</t>
        </r>
      </text>
    </comment>
    <comment ref="A12" authorId="0" shapeId="0">
      <text>
        <r>
          <rPr>
            <b/>
            <sz val="8"/>
            <color indexed="81"/>
            <rFont val="Tahoma"/>
            <family val="2"/>
          </rPr>
          <t>Albert de Vries:</t>
        </r>
        <r>
          <rPr>
            <sz val="8"/>
            <color indexed="81"/>
            <rFont val="Tahoma"/>
            <family val="2"/>
          </rPr>
          <t xml:space="preserve">
add parameters of functions: e.g. woods</t>
        </r>
      </text>
    </comment>
    <comment ref="H174" authorId="0" shapeId="0">
      <text>
        <r>
          <rPr>
            <b/>
            <sz val="8"/>
            <color indexed="81"/>
            <rFont val="Tahoma"/>
            <family val="2"/>
          </rPr>
          <t>Albert de Vries:</t>
        </r>
        <r>
          <rPr>
            <sz val="8"/>
            <color indexed="81"/>
            <rFont val="Tahoma"/>
            <family val="2"/>
          </rPr>
          <t xml:space="preserve">
always 0: no abortion at end of 9th month</t>
        </r>
      </text>
    </comment>
  </commentList>
</comments>
</file>

<file path=xl/sharedStrings.xml><?xml version="1.0" encoding="utf-8"?>
<sst xmlns="http://schemas.openxmlformats.org/spreadsheetml/2006/main" count="106318" uniqueCount="986">
  <si>
    <t>why the dual peaks in chart time!5 voluntary culling for low producing cow?</t>
  </si>
  <si>
    <t>Year 1, per slot / day</t>
  </si>
  <si>
    <t>Year 2, per slot / day</t>
  </si>
  <si>
    <t>Year 3, per slot / day</t>
  </si>
  <si>
    <t>mo</t>
  </si>
  <si>
    <t>Price involuntary culled cows as % of price voluntary culled cows</t>
  </si>
  <si>
    <t>Margin below which to cull nonpregnant cows ($/day)</t>
  </si>
  <si>
    <t>VBA: project properties: set password</t>
  </si>
  <si>
    <t>Delete module Experiment</t>
  </si>
  <si>
    <t>Albert De Vries, Ph.D.</t>
  </si>
  <si>
    <t>Copyright © Albert De Vries</t>
  </si>
  <si>
    <t>milk-feed price ratio</t>
  </si>
  <si>
    <t>add: iofc at vol. culling, by lactno</t>
  </si>
  <si>
    <t>TIME: add</t>
  </si>
  <si>
    <t>CHART: add</t>
  </si>
  <si>
    <t>Days to last service</t>
  </si>
  <si>
    <t>Days to first service</t>
  </si>
  <si>
    <t>Days to end VWP</t>
  </si>
  <si>
    <t>Days to conception</t>
  </si>
  <si>
    <t>total profit</t>
  </si>
  <si>
    <t>Calvinginterval</t>
  </si>
  <si>
    <t>days to last service, by season of 1st calving</t>
  </si>
  <si>
    <t>add: dry-off yield, by lactno</t>
  </si>
  <si>
    <t>chart: RPO inv. culling by dim (lact 1 + 2+)</t>
  </si>
  <si>
    <t>total risk of culling = heifers purchased - present?</t>
  </si>
  <si>
    <t>add: milk yield at vol. culling, by lactno</t>
  </si>
  <si>
    <t>add: dim at vol. culling, by lactno</t>
  </si>
  <si>
    <t>www.albertdevries.com</t>
  </si>
  <si>
    <t>herd replacement costs</t>
  </si>
  <si>
    <t xml:space="preserve"> plan B - A</t>
  </si>
  <si>
    <t>A - 3 years, start with MKV file, with replacements</t>
  </si>
  <si>
    <t>A - 3 years, start with MKV file, no replacements</t>
  </si>
  <si>
    <t>B - 3 years, start with MKV file, with replacements</t>
  </si>
  <si>
    <t>B - 3 years, start with MKV file, no replacements</t>
  </si>
  <si>
    <t>Show EXE file</t>
  </si>
  <si>
    <t>Total cost / cwt</t>
  </si>
  <si>
    <t>Use_POL</t>
  </si>
  <si>
    <t>wait</t>
  </si>
  <si>
    <t>Evaluation of consequences of changes in</t>
  </si>
  <si>
    <t>Southeast Milk Inc. Dairy Check-off program, and</t>
  </si>
  <si>
    <t>pchart</t>
  </si>
  <si>
    <t>sell</t>
  </si>
  <si>
    <t>sellb</t>
  </si>
  <si>
    <t>store</t>
  </si>
  <si>
    <t>Months pregn.</t>
  </si>
  <si>
    <t>Month in milk</t>
  </si>
  <si>
    <t>IOFC at vol. culling</t>
  </si>
  <si>
    <t>dmi / wetcow / day</t>
  </si>
  <si>
    <t>milk yield/lact.cow/day</t>
  </si>
  <si>
    <t>feedcost_lact</t>
  </si>
  <si>
    <t>=IF(AB21&lt;12,AB21+1,1)</t>
  </si>
  <si>
    <t>Season</t>
  </si>
  <si>
    <t>cost of pregnancy loss</t>
  </si>
  <si>
    <t>Financial support was received from the</t>
  </si>
  <si>
    <t>Disclaimer</t>
  </si>
  <si>
    <t>milk yield/milking cow/day</t>
  </si>
  <si>
    <t>devries@ufl.edu</t>
  </si>
  <si>
    <t>http://dairy.ifas.ufl.edu</t>
  </si>
  <si>
    <t>Calvings</t>
  </si>
  <si>
    <t>total risk of abortion</t>
  </si>
  <si>
    <t>woodscurves1</t>
  </si>
  <si>
    <t>woodscurves2</t>
  </si>
  <si>
    <t>woodscurves3</t>
  </si>
  <si>
    <t>woods1</t>
  </si>
  <si>
    <t>woods2</t>
  </si>
  <si>
    <t>woods3</t>
  </si>
  <si>
    <t>chartmilk1</t>
  </si>
  <si>
    <t>chartmilk2</t>
  </si>
  <si>
    <t>chartmilk3</t>
  </si>
  <si>
    <t>Fit curves</t>
  </si>
  <si>
    <t>futfile</t>
  </si>
  <si>
    <t>plan</t>
  </si>
  <si>
    <t>analysis</t>
  </si>
  <si>
    <t>mfunction</t>
  </si>
  <si>
    <t>peakmilkcurves1</t>
  </si>
  <si>
    <t>peakmilkcurves2</t>
  </si>
  <si>
    <t>305-day</t>
  </si>
  <si>
    <t>functionconc</t>
  </si>
  <si>
    <t>functionheat</t>
  </si>
  <si>
    <t>resfile</t>
  </si>
  <si>
    <t>KEEPPREG</t>
  </si>
  <si>
    <t>YES</t>
  </si>
  <si>
    <t>KG</t>
  </si>
  <si>
    <t>NO</t>
  </si>
  <si>
    <t>DECIDE</t>
  </si>
  <si>
    <t>Opportunity cost</t>
  </si>
  <si>
    <t>Plan B</t>
  </si>
  <si>
    <t>Plan A</t>
  </si>
  <si>
    <t>RPO  at pind</t>
  </si>
  <si>
    <t>Save POL file?</t>
  </si>
  <si>
    <t>value of new pregnancy</t>
  </si>
  <si>
    <t>value new pregnancy</t>
  </si>
  <si>
    <t>value old pregnancy</t>
  </si>
  <si>
    <t>calculate</t>
  </si>
  <si>
    <t>Effect of previous days open on milk yield?</t>
  </si>
  <si>
    <t>CV milk yield (std/average x 100)</t>
  </si>
  <si>
    <t>COMPLETED AT</t>
  </si>
  <si>
    <t>Milk yield pregnant cow relative to non-pregnant cow</t>
  </si>
  <si>
    <t>cost of extra day open</t>
  </si>
  <si>
    <t>PRICE &amp; DECISIONS</t>
  </si>
  <si>
    <t>MISCELLANEOUS</t>
  </si>
  <si>
    <t>show1</t>
  </si>
  <si>
    <t>show2</t>
  </si>
  <si>
    <t>show3</t>
  </si>
  <si>
    <t>show4</t>
  </si>
  <si>
    <t>show5</t>
  </si>
  <si>
    <t>batchbc</t>
  </si>
  <si>
    <t>batchcnt</t>
  </si>
  <si>
    <t xml:space="preserve">                                                                                                                                                        </t>
  </si>
  <si>
    <t>Save RPO and DEL files?</t>
  </si>
  <si>
    <t>days to end VWP</t>
  </si>
  <si>
    <t>days to first service</t>
  </si>
  <si>
    <t>income over feed cost / day</t>
  </si>
  <si>
    <t>days to last service</t>
  </si>
  <si>
    <t>days in milk</t>
  </si>
  <si>
    <t>dry cow feed cost / day</t>
  </si>
  <si>
    <t>cull price</t>
  </si>
  <si>
    <t>lact. cow feed cost / day</t>
  </si>
  <si>
    <t>check: calving season</t>
  </si>
  <si>
    <t>RPO A</t>
  </si>
  <si>
    <t>RPO B</t>
  </si>
  <si>
    <t>B</t>
  </si>
  <si>
    <t>Compare RPO A and B</t>
  </si>
  <si>
    <t>Cost delayed pregnancy</t>
  </si>
  <si>
    <t>Value new pregnancy</t>
  </si>
  <si>
    <t>% lactation 1</t>
  </si>
  <si>
    <t>% lactation 2</t>
  </si>
  <si>
    <t>Preg. delay</t>
  </si>
  <si>
    <t>New preg.</t>
  </si>
  <si>
    <t>A - RPO (open)</t>
  </si>
  <si>
    <t>A - RPO (preg)</t>
  </si>
  <si>
    <t>A - Pregn. Value</t>
  </si>
  <si>
    <t>Pregn. Value</t>
  </si>
  <si>
    <t>B - RPO (open)</t>
  </si>
  <si>
    <t>B - RPO (preg)</t>
  </si>
  <si>
    <t>B - Pregn. Value</t>
  </si>
  <si>
    <t>RPO($)</t>
  </si>
  <si>
    <t>Salvage</t>
  </si>
  <si>
    <t>Conception mo.</t>
  </si>
  <si>
    <t>breeding cost / preg</t>
  </si>
  <si>
    <t>variable labor cost</t>
  </si>
  <si>
    <t>variable other cost</t>
  </si>
  <si>
    <t>Variable labor cost ($/hour)</t>
  </si>
  <si>
    <t>LBM</t>
  </si>
  <si>
    <t>sea</t>
  </si>
  <si>
    <t>milking</t>
  </si>
  <si>
    <t>present</t>
  </si>
  <si>
    <t>delayed</t>
  </si>
  <si>
    <t>rpo</t>
  </si>
  <si>
    <t>breeding supply cost</t>
  </si>
  <si>
    <t>heifer purchase cost</t>
  </si>
  <si>
    <t>revenue - var. cost</t>
  </si>
  <si>
    <t>total cash</t>
  </si>
  <si>
    <t>days to conception</t>
  </si>
  <si>
    <t>overall cull rate</t>
  </si>
  <si>
    <t>inv. culling loss</t>
  </si>
  <si>
    <t>veterinary cost</t>
  </si>
  <si>
    <t>+/- (abs)</t>
  </si>
  <si>
    <t>cow sales</t>
  </si>
  <si>
    <t>calf sales</t>
  </si>
  <si>
    <t>involuntary cull rate</t>
  </si>
  <si>
    <t>voluntary cull rate</t>
  </si>
  <si>
    <t>milk sales</t>
  </si>
  <si>
    <t>feed cost</t>
  </si>
  <si>
    <t>total revenue</t>
  </si>
  <si>
    <t>breeding cost</t>
  </si>
  <si>
    <t>total costs</t>
  </si>
  <si>
    <t>milk yield</t>
  </si>
  <si>
    <t>lact = 1</t>
  </si>
  <si>
    <t>A</t>
  </si>
  <si>
    <t>yo</t>
  </si>
  <si>
    <t>k</t>
  </si>
  <si>
    <t>p1</t>
  </si>
  <si>
    <t>p2</t>
  </si>
  <si>
    <t>p3</t>
  </si>
  <si>
    <t>original data</t>
  </si>
  <si>
    <t>mim</t>
  </si>
  <si>
    <t>dim</t>
  </si>
  <si>
    <t>open</t>
  </si>
  <si>
    <t>NRC[1112]5</t>
  </si>
  <si>
    <t>age</t>
  </si>
  <si>
    <t>f(age)</t>
  </si>
  <si>
    <t>f(lactation)</t>
  </si>
  <si>
    <t>Jan</t>
  </si>
  <si>
    <t>Feb</t>
  </si>
  <si>
    <t>Mar</t>
  </si>
  <si>
    <t>Apr</t>
  </si>
  <si>
    <t>May</t>
  </si>
  <si>
    <t>Jun</t>
  </si>
  <si>
    <t>Jul</t>
  </si>
  <si>
    <t>Aug</t>
  </si>
  <si>
    <t>Sep</t>
  </si>
  <si>
    <t>Oct</t>
  </si>
  <si>
    <t>Nov</t>
  </si>
  <si>
    <t>Dec</t>
  </si>
  <si>
    <t>REPRODUCTION</t>
  </si>
  <si>
    <t>seasonality</t>
  </si>
  <si>
    <t>Percent fat in milk</t>
  </si>
  <si>
    <t xml:space="preserve"> </t>
  </si>
  <si>
    <t>pregnancy rate</t>
  </si>
  <si>
    <t>+/- (%)</t>
  </si>
  <si>
    <t>Fixed labor cost ($/slot/day)</t>
  </si>
  <si>
    <t>Fixed other cost ($/slot/day)</t>
  </si>
  <si>
    <t>fixed labor cost</t>
  </si>
  <si>
    <t>fixed other cost</t>
  </si>
  <si>
    <t>total fixed cost</t>
  </si>
  <si>
    <t>BIO file</t>
  </si>
  <si>
    <t>MKV file</t>
  </si>
  <si>
    <t>Pregnancy</t>
  </si>
  <si>
    <t>plan A</t>
  </si>
  <si>
    <t>plan B</t>
  </si>
  <si>
    <t>Enter</t>
  </si>
  <si>
    <t>Breed</t>
  </si>
  <si>
    <t>Milk price</t>
  </si>
  <si>
    <t>Heifer</t>
  </si>
  <si>
    <t>Year 1</t>
  </si>
  <si>
    <t>cows?</t>
  </si>
  <si>
    <t>heifers?</t>
  </si>
  <si>
    <t>price ($)</t>
  </si>
  <si>
    <t>Cull price</t>
  </si>
  <si>
    <t>Pregnant</t>
  </si>
  <si>
    <t>Open</t>
  </si>
  <si>
    <t>Milk (lbs/d)</t>
  </si>
  <si>
    <t>value ($)</t>
  </si>
  <si>
    <t>RPO ($)</t>
  </si>
  <si>
    <t>A - steady state</t>
  </si>
  <si>
    <t>B - steady state</t>
  </si>
  <si>
    <t>Year 2</t>
  </si>
  <si>
    <t>Year 1, per slot / year</t>
  </si>
  <si>
    <t>Year 2, per slot / year</t>
  </si>
  <si>
    <t>Year 3, per slot / year</t>
  </si>
  <si>
    <t>heifers purchased</t>
  </si>
  <si>
    <t>voluntary culling</t>
  </si>
  <si>
    <t>involuntary culling</t>
  </si>
  <si>
    <t>Lactation</t>
  </si>
  <si>
    <t xml:space="preserve">Plan A: </t>
  </si>
  <si>
    <t xml:space="preserve">Plan B: </t>
  </si>
  <si>
    <t>Milk yield (%)</t>
  </si>
  <si>
    <t>RPO (open)</t>
  </si>
  <si>
    <t>RPO( preg)</t>
  </si>
  <si>
    <t>Cull value</t>
  </si>
  <si>
    <t>Milk (open)</t>
  </si>
  <si>
    <t>Milk (preg)</t>
  </si>
  <si>
    <t>day</t>
  </si>
  <si>
    <t>Florida curves</t>
  </si>
  <si>
    <t>Wood's curves</t>
  </si>
  <si>
    <t>a</t>
  </si>
  <si>
    <t>b</t>
  </si>
  <si>
    <t>c</t>
  </si>
  <si>
    <t>lact 1</t>
  </si>
  <si>
    <t>lact 2</t>
  </si>
  <si>
    <t>lact 3</t>
  </si>
  <si>
    <t>peak</t>
  </si>
  <si>
    <t>Avg</t>
  </si>
  <si>
    <t>INVOLUNTARY CULLING</t>
  </si>
  <si>
    <t>MILK YIELD</t>
  </si>
  <si>
    <t>Lactation 2</t>
  </si>
  <si>
    <t>Lactation 1</t>
  </si>
  <si>
    <t>and later</t>
  </si>
  <si>
    <t>BODY WEIGHT</t>
  </si>
  <si>
    <t xml:space="preserve">lact ≥ 2 </t>
  </si>
  <si>
    <t xml:space="preserve">  Open cows</t>
  </si>
  <si>
    <t>Units</t>
  </si>
  <si>
    <t>First calendar month</t>
  </si>
  <si>
    <t>Additional loss involuntary culling ($/cow)</t>
  </si>
  <si>
    <t>Other variable cost dry cows ($/cow/day)</t>
  </si>
  <si>
    <t>Other variable cost lactating cows ($/cow/day)</t>
  </si>
  <si>
    <t>Woods curves</t>
  </si>
  <si>
    <t>Florida curves (default)</t>
  </si>
  <si>
    <t>Department of Animal Sciences</t>
  </si>
  <si>
    <t>University of Florida</t>
  </si>
  <si>
    <t>developed by</t>
  </si>
  <si>
    <t>lactatation number</t>
  </si>
  <si>
    <t>Korver function</t>
  </si>
  <si>
    <t>t(a)</t>
  </si>
  <si>
    <t>t(l)</t>
  </si>
  <si>
    <t>t(pc)</t>
  </si>
  <si>
    <t>t(p)</t>
  </si>
  <si>
    <t>f(pregnancy)</t>
  </si>
  <si>
    <t>dconc</t>
  </si>
  <si>
    <t>bwopen</t>
  </si>
  <si>
    <t>bwopenfunction</t>
  </si>
  <si>
    <t>bwpregfunction</t>
  </si>
  <si>
    <t>Lact 2+</t>
  </si>
  <si>
    <t>Lact 1</t>
  </si>
  <si>
    <t>cost per day open?</t>
  </si>
  <si>
    <t>month</t>
  </si>
  <si>
    <t>Labor</t>
  </si>
  <si>
    <t>Time per lactating cow (minutes/month)</t>
  </si>
  <si>
    <t>Time per dry cow (minutes/month)</t>
  </si>
  <si>
    <t>Extra time first month after calving (minutes/month)</t>
  </si>
  <si>
    <t>1st month in lactation ($/cow)</t>
  </si>
  <si>
    <t>Veterinary cost</t>
  </si>
  <si>
    <t>2nd month in lactation ($/cow)</t>
  </si>
  <si>
    <t>3rd month in lactation ($/cow)</t>
  </si>
  <si>
    <t>Annual interest rate</t>
  </si>
  <si>
    <t>Other</t>
  </si>
  <si>
    <t>General</t>
  </si>
  <si>
    <t>Hide charts</t>
  </si>
  <si>
    <t>month of pregnancy</t>
  </si>
  <si>
    <t>f</t>
  </si>
  <si>
    <t>g</t>
  </si>
  <si>
    <t>h</t>
  </si>
  <si>
    <t>i</t>
  </si>
  <si>
    <t>j</t>
  </si>
  <si>
    <t>l</t>
  </si>
  <si>
    <t>q</t>
  </si>
  <si>
    <t>m</t>
  </si>
  <si>
    <t>n</t>
  </si>
  <si>
    <t>o</t>
  </si>
  <si>
    <t>p</t>
  </si>
  <si>
    <t>lact 3+</t>
  </si>
  <si>
    <t>305-day milk</t>
  </si>
  <si>
    <t>months pregnant</t>
  </si>
  <si>
    <t>Heifer price</t>
  </si>
  <si>
    <t>preg rate - serve</t>
  </si>
  <si>
    <t>preg rate - serve (keep)</t>
  </si>
  <si>
    <t>total cost</t>
  </si>
  <si>
    <t>cost of delayed pregnancy --&gt; sign wrong</t>
  </si>
  <si>
    <t>add 100% milk yield curve</t>
  </si>
  <si>
    <t>add cost/day open curve</t>
  </si>
  <si>
    <t>Status</t>
  </si>
  <si>
    <t>% data read</t>
  </si>
  <si>
    <t>lact 1, a</t>
  </si>
  <si>
    <t>lact 1, b</t>
  </si>
  <si>
    <t>lact 1, c</t>
  </si>
  <si>
    <t>lact 2, a</t>
  </si>
  <si>
    <t>lact 2, b</t>
  </si>
  <si>
    <t>lact 2, c</t>
  </si>
  <si>
    <t>lact 3+, a</t>
  </si>
  <si>
    <t>lact 3+, b</t>
  </si>
  <si>
    <t>lact 3+, c</t>
  </si>
  <si>
    <t>COMPARE INPUT</t>
  </si>
  <si>
    <t>value of cow</t>
  </si>
  <si>
    <t>³ 4th month in lactation ($/cow)</t>
  </si>
  <si>
    <t>Differences</t>
  </si>
  <si>
    <t>gmlk</t>
  </si>
  <si>
    <t>pmlk</t>
  </si>
  <si>
    <t>gmlkb</t>
  </si>
  <si>
    <t>pmlkb</t>
  </si>
  <si>
    <t>Open delay</t>
  </si>
  <si>
    <t>delopena</t>
  </si>
  <si>
    <t>insemination</t>
  </si>
  <si>
    <t>insm</t>
  </si>
  <si>
    <t>value</t>
  </si>
  <si>
    <t>rpoopenb</t>
  </si>
  <si>
    <t>rpopregb</t>
  </si>
  <si>
    <t>pregvalb</t>
  </si>
  <si>
    <t>newpregb</t>
  </si>
  <si>
    <t>delpregb</t>
  </si>
  <si>
    <t>delopenb</t>
  </si>
  <si>
    <t>Risk of abortion (%) per month of pregnancy</t>
  </si>
  <si>
    <t>calving interval (mo)</t>
  </si>
  <si>
    <t>Additional breeding cost per month</t>
  </si>
  <si>
    <t>open days</t>
  </si>
  <si>
    <t>Cow value</t>
  </si>
  <si>
    <t>JAN</t>
  </si>
  <si>
    <t>FEB</t>
  </si>
  <si>
    <t>MAR</t>
  </si>
  <si>
    <t>APR</t>
  </si>
  <si>
    <t>MAY</t>
  </si>
  <si>
    <t>JUN</t>
  </si>
  <si>
    <t>JUL</t>
  </si>
  <si>
    <t>AUG</t>
  </si>
  <si>
    <t>SEP</t>
  </si>
  <si>
    <t>OCT</t>
  </si>
  <si>
    <t>NOV</t>
  </si>
  <si>
    <t>DEC</t>
  </si>
  <si>
    <t>OPTIMAL</t>
  </si>
  <si>
    <t>LBS</t>
  </si>
  <si>
    <t>Culling policy</t>
  </si>
  <si>
    <t>floridacurves1</t>
  </si>
  <si>
    <t>floridacurves2</t>
  </si>
  <si>
    <t>floridacurves3</t>
  </si>
  <si>
    <t xml:space="preserve">           Add pregnant weight</t>
  </si>
  <si>
    <t>KEEPALL</t>
  </si>
  <si>
    <t>exeshow</t>
  </si>
  <si>
    <t>http://dairy.ifas.ufl.edu/tools</t>
  </si>
  <si>
    <t>Price calf at birth ($/calf)</t>
  </si>
  <si>
    <t>Repeatability of milk yield</t>
  </si>
  <si>
    <t>Maximum lactation number</t>
  </si>
  <si>
    <r>
      <t>³</t>
    </r>
    <r>
      <rPr>
        <sz val="10"/>
        <rFont val="Arial"/>
        <family val="2"/>
      </rPr>
      <t xml:space="preserve"> 4th month in lactation ($/cow)</t>
    </r>
  </si>
  <si>
    <t>Use this sheet for additional calculations, notes, etc.</t>
  </si>
  <si>
    <t>NOTES</t>
  </si>
  <si>
    <t>www.dairydecisions.info</t>
  </si>
  <si>
    <t>www.dairytoolbox.info</t>
  </si>
  <si>
    <t>www.dairysmarts.com</t>
  </si>
  <si>
    <t>www.dairytoolbox.com</t>
  </si>
  <si>
    <t>www.dairyvip.com</t>
  </si>
  <si>
    <t>SUMMARY file</t>
  </si>
  <si>
    <t>summary.txt</t>
  </si>
  <si>
    <t>how to do DP when 1) the slaughter value of the cow = 0, or 2) there is temporarily no heifer available?</t>
  </si>
  <si>
    <t>enter in COW: milk yield, sea, mim etc --&gt; show the state-specific RPO, INS, etc</t>
  </si>
  <si>
    <t>submit this model to Computers and Electronics in Agriculture, same as Cabrera's paper?</t>
  </si>
  <si>
    <t>--&gt; would be a good reference for further references to this model</t>
  </si>
  <si>
    <t xml:space="preserve">--&gt; paper can serve as start for EDIS manual </t>
  </si>
  <si>
    <t>maybe analyse a minor problem?</t>
  </si>
  <si>
    <t>http://www.ars.usda.gov/Main/docs.htm?docid=8519</t>
  </si>
  <si>
    <t>good manual for dairy simulation model</t>
  </si>
  <si>
    <t>cost per day open: change in using profit/cow/year is not correct! (could have used change in profit/cow/10 years --&gt; 10X cost)</t>
  </si>
  <si>
    <t>see ISVEEXI abstract</t>
  </si>
  <si>
    <t>Better is to count change in eligible days per cow per year, instead of days to conception</t>
  </si>
  <si>
    <t>Check out Overton, Monsanto Dairy Symposium</t>
  </si>
  <si>
    <t>--&gt; paper: critical analysis of cost of days open</t>
  </si>
  <si>
    <t>opportunity cost of delayed breeding = ins-&gt;cow[]</t>
  </si>
  <si>
    <t>average RPO/value of open cows in the herd (now have both open and pregnant)</t>
  </si>
  <si>
    <t>!</t>
  </si>
  <si>
    <t>measure milk / milked cows / day</t>
  </si>
  <si>
    <t>calculate %milking and milk/cow/day --&gt; calculate opportunity cost of 2 vs 1 month dry period</t>
  </si>
  <si>
    <t>depreciation = f(value of cow)?</t>
  </si>
  <si>
    <t>chart: % delayed breeding by dim (lact 1 + 2+)</t>
  </si>
  <si>
    <t>chart: % delayed breeding by curr (lact 1 + 2+)</t>
  </si>
  <si>
    <t>chart: cowvalue by dim, curr</t>
  </si>
  <si>
    <t>herdlife =? 1/cullrate x 12</t>
  </si>
  <si>
    <t>check: rbreed, rkeep, rlact (adjust for involuntary culling, abortion)</t>
  </si>
  <si>
    <t>chart: %delayed breeding (pol=1 between VWP and LBM) by dim, for lact 1 and 2+</t>
  </si>
  <si>
    <t>show profit per lactation (milk sales, calfsales, feed cost, repro cost etc, but no replacement costs (heifer purchase cost, cull price)</t>
  </si>
  <si>
    <t>estimate_milk(): check if correct</t>
  </si>
  <si>
    <t>% heifer calves: time: heifer calves born + heifer entered (enter GES cell)--&gt; optimize use of GES such that heifer demand is satisfied?</t>
  </si>
  <si>
    <t>--&gt; how do individual cow cost per day open relate to herd averages? (2004 Road show paper was only herd averages) --&gt; paper?</t>
  </si>
  <si>
    <t xml:space="preserve">milk: do linear regression on Woods curve, not the current non-linear regression which does not optimize </t>
  </si>
  <si>
    <t>milk: add constant d to woods curve for peak milk to get more realistic curves? (e.g. limit scale of parameters a, b, c)</t>
  </si>
  <si>
    <t>milk: graph of peak milk + peak dim combined to see if solver reached a reasonable solution</t>
  </si>
  <si>
    <t>see Meadows[1199]1246 --&gt; fit curve : minimize 305-d yield when peak dim and peak milk constraint to be within 10% of goal</t>
  </si>
  <si>
    <t>Since peak milk and peak dim are functions of the Woods curve, only one parameter needs to be optimimized (?)</t>
  </si>
  <si>
    <t>I like the idea of constraints on peak and dim, then find the best fitting 305-d yield</t>
  </si>
  <si>
    <t>Curve fitting should better be done using a daily t, instead of a monthly t like happens now.</t>
  </si>
  <si>
    <t>fit diphasic curve like in valueofpregnancy?  Use solver.</t>
  </si>
  <si>
    <t>check if delayed replacement option always gives higher net revenue than immediate replacement (in first year)</t>
  </si>
  <si>
    <t>capture key data from pc-dart: make mkv file, repro data, milk yields etc. to fill bio file --&gt; master's project with DRMS?</t>
  </si>
  <si>
    <t>add genetic progress by increasing milk yield over time: bio-&gt;milk[curr][lact][mim][mpreg][sea][tt]  --&gt; add tt to when cow started first lactation</t>
  </si>
  <si>
    <t>iofc, rev, mlk etc at voluntary culling: attache to rpo-file in dp_policy() --&gt; however, not every state exists --&gt; merge with mkv-&gt;cow to get weigthed results, or use markovchain() to cacluate weights</t>
  </si>
  <si>
    <t>dp_polic() --&gt; check if a good estimate of the final heifer1 or heifer0 speeds up the conversion (like Huirne did)</t>
  </si>
  <si>
    <t>add breeding allowable time</t>
  </si>
  <si>
    <t>write documentation and availabile website for Journal of Extension (similar paper as EDIS document)</t>
  </si>
  <si>
    <t>write DBAP story for Journal of Extension --&gt; easy peer reviewed paper</t>
  </si>
  <si>
    <t>Groenendaal[1167]2147 says most DP models are difficiult to use --&gt; that is why this program was made user friendly</t>
  </si>
  <si>
    <t>Additional benefit compared to Groenendaal is that it calculates herd statistics</t>
  </si>
  <si>
    <t>Read RPO, POL, DPP, ENTER, data from file, either A or B --&gt; run model without dp_policy() but with markov_chain()</t>
  </si>
  <si>
    <t>Fix mkv-&gt;heifers[]</t>
  </si>
  <si>
    <t>weekly steps: add dry-off option: milk vs dryoff in last months of lactation (e.g. set DOM = 10 --&gt; optimized dry off in last 10 weeks of prgnancy, DOM = 0 prevents optimization)</t>
  </si>
  <si>
    <t>Daughter Pregnancy Rate</t>
  </si>
  <si>
    <t>http://aipl.arsusda.gov/reference/fertility/dpr.htm</t>
  </si>
  <si>
    <t>see key references!</t>
  </si>
  <si>
    <t>http://aipl.arsusda.gov/reference/fertility/DPR_rpt.htm</t>
  </si>
  <si>
    <t>excellent explanation</t>
  </si>
  <si>
    <t>Estimate new equation PR=f(daysopen,milkyield)</t>
  </si>
  <si>
    <t>VWP is a concern, says AIPL (assume 60 days)</t>
  </si>
  <si>
    <t>Cut off is 250 days does every curr level have a days to last breeding past 250 days?  If so, the bias may be on the VWP</t>
  </si>
  <si>
    <t>Mature equivalent records are lactation records that have been adjusted for age at freshening, frequency of milking and season of the year at calving. These records do not predict how much a cow or group of cows will produce in the future. Mature equivalent records simply estimate how much a cow or group of cows would have produced if she (they) were of mature age, calved during an average month, and were milked twice a day.</t>
  </si>
  <si>
    <t>How to hide formulas and protect sheets:</t>
  </si>
  <si>
    <t>select all cells, click as "hidden", except those blocks meant for calculations</t>
  </si>
  <si>
    <t>update comments</t>
  </si>
  <si>
    <t>unlock 1) blocks meant for calculations, 2) yellow cells, 3) [bchart]-type cells  (should be moved to sheet hidden)</t>
  </si>
  <si>
    <t>make white: all cells with additional data/calculations to the right</t>
  </si>
  <si>
    <t>select locked cells</t>
  </si>
  <si>
    <t>select unlocked cells</t>
  </si>
  <si>
    <t>format cells</t>
  </si>
  <si>
    <t>protect sheet with password, mark these categories:</t>
  </si>
  <si>
    <t>PASSWORD: zxc</t>
  </si>
  <si>
    <t>Module Chart, run showsheets()</t>
  </si>
  <si>
    <t>Delete docu sheet</t>
  </si>
  <si>
    <t>herd management and prices on dairy farms</t>
  </si>
  <si>
    <t>Use previously saved POL file</t>
  </si>
  <si>
    <t>Policy</t>
  </si>
  <si>
    <t>Seasonality</t>
  </si>
  <si>
    <t>Curves fitted from original florida curves by Florida lactation curves.sas. Months 23+24 are an extension of 21+22 (dragged)</t>
  </si>
  <si>
    <t>peakmilkcurves3</t>
  </si>
  <si>
    <t>Default</t>
  </si>
  <si>
    <t>Probability of service per 21 days</t>
  </si>
  <si>
    <t>Diphasic curves</t>
  </si>
  <si>
    <t>lact 1, phase 1, a</t>
  </si>
  <si>
    <t>lact 1, phase 1, b</t>
  </si>
  <si>
    <t>lact 1, phase 1, c</t>
  </si>
  <si>
    <t>lact 1, phase 2, a</t>
  </si>
  <si>
    <t>lact 1, phase 2, b</t>
  </si>
  <si>
    <t>lact 1, phase 2, c</t>
  </si>
  <si>
    <t>lact 2, phase 1, a</t>
  </si>
  <si>
    <t>lact 2, phase 1, b</t>
  </si>
  <si>
    <t>lact 2, phase 1, c</t>
  </si>
  <si>
    <t>lact 2, phase 2, a</t>
  </si>
  <si>
    <t>lact 2, phase 2, b</t>
  </si>
  <si>
    <t>lact 2, phase 2, c</t>
  </si>
  <si>
    <t>lact 3+, phase 1, a</t>
  </si>
  <si>
    <t>lact 3+, phase 1, b</t>
  </si>
  <si>
    <t>lact 3+, phase 1, c</t>
  </si>
  <si>
    <t>lact 3+, phase 2, a</t>
  </si>
  <si>
    <t>lact 3+, phase 2, b</t>
  </si>
  <si>
    <t>lact 3+, phase 2, c</t>
  </si>
  <si>
    <t>diphasiccurves1</t>
  </si>
  <si>
    <t>diphasiccurves2</t>
  </si>
  <si>
    <t>diphasiccurves3</t>
  </si>
  <si>
    <t>add: fraction of cows getting pregnant by days after calving (how many cows are getting pregnant late in lactation?)</t>
  </si>
  <si>
    <t>Lactation 3</t>
  </si>
  <si>
    <t>Milk yield in lactations 4+ compared to lactation 3</t>
  </si>
  <si>
    <t>cost of day later pregnant</t>
  </si>
  <si>
    <t>rpoopena</t>
  </si>
  <si>
    <t>rpoprega</t>
  </si>
  <si>
    <t>pregvala</t>
  </si>
  <si>
    <t>newprega</t>
  </si>
  <si>
    <t>delprega</t>
  </si>
  <si>
    <t>Maximum months open (at least 17 months)</t>
  </si>
  <si>
    <t>check: preg delay value and open delay value.</t>
  </si>
  <si>
    <t>v.DairyVIP website:</t>
  </si>
  <si>
    <t>fraction inv. culling in pregnant cows</t>
  </si>
  <si>
    <t>increase inv. culling in first month after calving, as results of longer days open</t>
  </si>
  <si>
    <t>v.DairyVIP.xlsm</t>
  </si>
  <si>
    <t>DIM at vol. culling</t>
  </si>
  <si>
    <t>Milk yield at vol. culling</t>
  </si>
  <si>
    <t>v.DairyVIP directory</t>
  </si>
  <si>
    <t>Insemination</t>
  </si>
  <si>
    <t>newname</t>
  </si>
  <si>
    <t>table</t>
  </si>
  <si>
    <t>mainfunction</t>
  </si>
  <si>
    <t>tabl</t>
  </si>
  <si>
    <t>_wb1</t>
  </si>
  <si>
    <t>_wb2</t>
  </si>
  <si>
    <t>_wb3</t>
  </si>
  <si>
    <t>DIM</t>
  </si>
  <si>
    <t>yield</t>
  </si>
  <si>
    <t>graph</t>
  </si>
  <si>
    <t>TO DO</t>
  </si>
  <si>
    <t>Add to table: per milking slot per year</t>
  </si>
  <si>
    <t>add: inv culling of pregnant animals + curvefit.xlsx involuntary culling risks</t>
  </si>
  <si>
    <t>NOHLdesigns_v4.xls  Sanchez[1311]</t>
  </si>
  <si>
    <t>Swap variables in different columns, but use same NOHL grid --&gt; this allows to NOHL grid for multiple of\ 65 runs!</t>
  </si>
  <si>
    <t>designgrid</t>
  </si>
  <si>
    <t>low level</t>
  </si>
  <si>
    <t>high level</t>
  </si>
  <si>
    <t>decimals</t>
  </si>
  <si>
    <t>factor name</t>
  </si>
  <si>
    <t>design created with NOHLdesigns_v4 - dairyvip.xls in [designofexperiment] subfolder</t>
  </si>
  <si>
    <t>e.g swap p_heifer with p_cull with p_milk.  Best is probably to swap all factors, e.g. one postion to the right, last one goes first.</t>
  </si>
  <si>
    <t>Cioppa's factor ID</t>
  </si>
  <si>
    <t>f1</t>
  </si>
  <si>
    <t>f2</t>
  </si>
  <si>
    <t>f3</t>
  </si>
  <si>
    <t>f5</t>
  </si>
  <si>
    <t>f6</t>
  </si>
  <si>
    <t>f8</t>
  </si>
  <si>
    <t>f11</t>
  </si>
  <si>
    <t>f12</t>
  </si>
  <si>
    <t>f13</t>
  </si>
  <si>
    <t>f14</t>
  </si>
  <si>
    <t>f15</t>
  </si>
  <si>
    <t>f16</t>
  </si>
  <si>
    <t>f4</t>
  </si>
  <si>
    <t>f9</t>
  </si>
  <si>
    <t>f7</t>
  </si>
  <si>
    <t>f10</t>
  </si>
  <si>
    <t>[cullpct]</t>
  </si>
  <si>
    <t>[pct]</t>
  </si>
  <si>
    <t>[heatabs]</t>
  </si>
  <si>
    <t>[concabs]</t>
  </si>
  <si>
    <t>[p_tmrdmlact]</t>
  </si>
  <si>
    <t>[p_calf]</t>
  </si>
  <si>
    <t>[_pbw]</t>
  </si>
  <si>
    <t>[pmilk1]</t>
  </si>
  <si>
    <t>[pheifer1]</t>
  </si>
  <si>
    <t>21-day service rate</t>
  </si>
  <si>
    <t>conception rate</t>
  </si>
  <si>
    <t>=rand()</t>
  </si>
  <si>
    <t>to refresh random numbers, enter the rand() function</t>
  </si>
  <si>
    <t>used fixed random numbers to keep the same design, otherwise an automatic refresh of the sheet will update/change the design</t>
  </si>
  <si>
    <t>keeping the same design is useful when trying to find which set of inputs leads to extreme dairyvip results</t>
  </si>
  <si>
    <t>Probability of involuntary culling of open cows</t>
  </si>
  <si>
    <t>Probability of involuntary culling of pregnant cows per month of gestation</t>
  </si>
  <si>
    <t>Monthly Risk of Involuntary Culling Open COWS</t>
  </si>
  <si>
    <t>Feed price</t>
  </si>
  <si>
    <t>Feed cost dry cow (% of wet cow feed cost)</t>
  </si>
  <si>
    <t>lactation number</t>
  </si>
  <si>
    <t>cullsea1</t>
  </si>
  <si>
    <t>cullsea2</t>
  </si>
  <si>
    <t>cullsea3</t>
  </si>
  <si>
    <t>cullsea4</t>
  </si>
  <si>
    <t>cullsea5</t>
  </si>
  <si>
    <t>cullsea6</t>
  </si>
  <si>
    <t>cullsea7</t>
  </si>
  <si>
    <t>cullsea8</t>
  </si>
  <si>
    <t>cullsea9</t>
  </si>
  <si>
    <t>cullsea10</t>
  </si>
  <si>
    <t>cullsea11</t>
  </si>
  <si>
    <t>cullsea12</t>
  </si>
  <si>
    <t>cullfunctionopen1</t>
  </si>
  <si>
    <t>cullfunctionopen2</t>
  </si>
  <si>
    <t>Service</t>
  </si>
  <si>
    <t>concrange</t>
  </si>
  <si>
    <t>heatrange</t>
  </si>
  <si>
    <t>reprocostrange</t>
  </si>
  <si>
    <t>concabs</t>
  </si>
  <si>
    <t>concseaspct</t>
  </si>
  <si>
    <t>concsea1</t>
  </si>
  <si>
    <t>concsea2</t>
  </si>
  <si>
    <t>concsea3</t>
  </si>
  <si>
    <t>concsea4</t>
  </si>
  <si>
    <t>concsea5</t>
  </si>
  <si>
    <t>concsea6</t>
  </si>
  <si>
    <t>concsea7</t>
  </si>
  <si>
    <t>concsea8</t>
  </si>
  <si>
    <t>concsea9</t>
  </si>
  <si>
    <t>concsea10</t>
  </si>
  <si>
    <t>concsea11</t>
  </si>
  <si>
    <t>concsea12</t>
  </si>
  <si>
    <t>heatabs</t>
  </si>
  <si>
    <t>heatseapct</t>
  </si>
  <si>
    <t>heatsea1</t>
  </si>
  <si>
    <t>heatsea2</t>
  </si>
  <si>
    <t>heatsea3</t>
  </si>
  <si>
    <t>heatsea4</t>
  </si>
  <si>
    <t>heatsea5</t>
  </si>
  <si>
    <t>heatsea6</t>
  </si>
  <si>
    <t>heatsea7</t>
  </si>
  <si>
    <t>heatsea8</t>
  </si>
  <si>
    <t>heatsea9</t>
  </si>
  <si>
    <t>heatsea10</t>
  </si>
  <si>
    <t>heatsea11</t>
  </si>
  <si>
    <t>heatsea12</t>
  </si>
  <si>
    <t>Update</t>
  </si>
  <si>
    <t>Conception</t>
  </si>
  <si>
    <t>3+</t>
  </si>
  <si>
    <t>cullfunctionopen3</t>
  </si>
  <si>
    <t>cullriskopen1</t>
  </si>
  <si>
    <t>cullriskopen2</t>
  </si>
  <si>
    <t>cullriskpreg1</t>
  </si>
  <si>
    <t>cullriskpreg2</t>
  </si>
  <si>
    <t>cullriskpreg3</t>
  </si>
  <si>
    <t>cullfunctionpreg1</t>
  </si>
  <si>
    <t>cullfunctionpreg2</t>
  </si>
  <si>
    <t>cullfunctionpreg3</t>
  </si>
  <si>
    <t>First breeding month</t>
  </si>
  <si>
    <t>Last breeding month</t>
  </si>
  <si>
    <t>Minutes labor / cow</t>
  </si>
  <si>
    <t>Cost per breeding ($)</t>
  </si>
  <si>
    <t>Relative risk of involuntary culling  in lactations 4+ compared to lactation 3</t>
  </si>
  <si>
    <t>pregnant</t>
  </si>
  <si>
    <t>**milk parameters</t>
  </si>
  <si>
    <t>**milk lactation = 1</t>
  </si>
  <si>
    <t>**milk lactation = 2</t>
  </si>
  <si>
    <t>**milk lactation &gt;= 3</t>
  </si>
  <si>
    <t>**involuntary cull risk open = 1</t>
  </si>
  <si>
    <t>**involuntary cull risk open = 2</t>
  </si>
  <si>
    <t>**involuntary cull risk open = 3</t>
  </si>
  <si>
    <t>**involuntary cull risk preg</t>
  </si>
  <si>
    <t>**involuntary cull relative risk</t>
  </si>
  <si>
    <t>**repro parameters</t>
  </si>
  <si>
    <t>**heatdetectionrate</t>
  </si>
  <si>
    <t>**conceptionrate</t>
  </si>
  <si>
    <t>**reprocost</t>
  </si>
  <si>
    <t>**bw open cows</t>
  </si>
  <si>
    <t>**bw pregnancy</t>
  </si>
  <si>
    <t>**price: breed cows</t>
  </si>
  <si>
    <t>**price: enter cows</t>
  </si>
  <si>
    <t>**miscellaneous</t>
  </si>
  <si>
    <t>lact 1, decline</t>
  </si>
  <si>
    <t>lact 2, decline</t>
  </si>
  <si>
    <t>lact 3+, decline</t>
  </si>
  <si>
    <t>rate</t>
  </si>
  <si>
    <t>decline</t>
  </si>
  <si>
    <t>days</t>
  </si>
  <si>
    <t>in milk</t>
  </si>
  <si>
    <t>Greg Bethard formula</t>
  </si>
  <si>
    <t>lact 1, peak yield</t>
  </si>
  <si>
    <t>lact 2, peak yield</t>
  </si>
  <si>
    <t>lact 1, dim@peak</t>
  </si>
  <si>
    <t>lact 2, dim@peak</t>
  </si>
  <si>
    <t>lact 3+, peak yield</t>
  </si>
  <si>
    <t>lact 3+, dim@peak</t>
  </si>
  <si>
    <t>January</t>
  </si>
  <si>
    <t>cummulative cash</t>
  </si>
  <si>
    <t>Save MKV file?</t>
  </si>
  <si>
    <t>IOFC per day</t>
  </si>
  <si>
    <t>t</t>
  </si>
  <si>
    <t>operating_cash</t>
  </si>
  <si>
    <t>total_cash</t>
  </si>
  <si>
    <t>sumcash</t>
  </si>
  <si>
    <t>milkyield</t>
  </si>
  <si>
    <t>discount</t>
  </si>
  <si>
    <t>calves_born</t>
  </si>
  <si>
    <t>heifers_purchased</t>
  </si>
  <si>
    <t>heifers_raised</t>
  </si>
  <si>
    <t>heifers_sold</t>
  </si>
  <si>
    <t>heiferpool</t>
  </si>
  <si>
    <t>keep</t>
  </si>
  <si>
    <t>pind</t>
  </si>
  <si>
    <t>repl</t>
  </si>
  <si>
    <t>preg</t>
  </si>
  <si>
    <t>milksales</t>
  </si>
  <si>
    <t>cwt</t>
  </si>
  <si>
    <t>feedcost</t>
  </si>
  <si>
    <t>cullprice</t>
  </si>
  <si>
    <t>calfsales</t>
  </si>
  <si>
    <t>cowsales</t>
  </si>
  <si>
    <t>heiferpurchasecost</t>
  </si>
  <si>
    <t>calvinginterval_clvlact</t>
  </si>
  <si>
    <t>calvinginterval_clvsea</t>
  </si>
  <si>
    <t>daystoconception_clvlact</t>
  </si>
  <si>
    <t>daystoconception_clvsea</t>
  </si>
  <si>
    <t>feedcost_wet_mim</t>
  </si>
  <si>
    <t>repl_clv</t>
  </si>
  <si>
    <t>smy_curr</t>
  </si>
  <si>
    <t>smy_ave</t>
  </si>
  <si>
    <t>pind_clv</t>
  </si>
  <si>
    <t>dayslbm_curr</t>
  </si>
  <si>
    <t>serv</t>
  </si>
  <si>
    <t>serv_keep</t>
  </si>
  <si>
    <t>lactation1</t>
  </si>
  <si>
    <t>lactation2</t>
  </si>
  <si>
    <t>mkv_enter</t>
  </si>
  <si>
    <t>open_dim</t>
  </si>
  <si>
    <t>preg_dim</t>
  </si>
  <si>
    <t>%open</t>
  </si>
  <si>
    <t>%preg</t>
  </si>
  <si>
    <t>calved</t>
  </si>
  <si>
    <t>fixedcost</t>
  </si>
  <si>
    <t>saldo</t>
  </si>
  <si>
    <t>milkyield_mcow_d</t>
  </si>
  <si>
    <t>insval_mim</t>
  </si>
  <si>
    <t>inv</t>
  </si>
  <si>
    <t>vol</t>
  </si>
  <si>
    <t>insval_sea</t>
  </si>
  <si>
    <t>daysfirstservice_curr</t>
  </si>
  <si>
    <t>daystoconception_curr</t>
  </si>
  <si>
    <t>hz_open_repl</t>
  </si>
  <si>
    <t>hz_open_pind</t>
  </si>
  <si>
    <t>hz_preg_repl</t>
  </si>
  <si>
    <t>hz_preg_pind</t>
  </si>
  <si>
    <t>replopen_mlk[mim]</t>
  </si>
  <si>
    <t>replopen_mlk[t]</t>
  </si>
  <si>
    <t>daysvwp_curr</t>
  </si>
  <si>
    <t>totrevenue</t>
  </si>
  <si>
    <t>totcost</t>
  </si>
  <si>
    <t>replopen_dim[mim]</t>
  </si>
  <si>
    <t>replopen_dim[t]</t>
  </si>
  <si>
    <t>replopen_cur[mim]</t>
  </si>
  <si>
    <t>replopen_cur[t]</t>
  </si>
  <si>
    <t>replopen_rev[mim]</t>
  </si>
  <si>
    <t>replopen_rev[t]</t>
  </si>
  <si>
    <t>replopen_iof[mim]</t>
  </si>
  <si>
    <t>replopen_iof[t]</t>
  </si>
  <si>
    <t>replopen_rpo[mim]</t>
  </si>
  <si>
    <t>replopen_rpo[t]</t>
  </si>
  <si>
    <t>daysopencost_dim</t>
  </si>
  <si>
    <t>dmi_mcow_d</t>
  </si>
  <si>
    <t>dmi_mim</t>
  </si>
  <si>
    <t>dayspregcost_mim</t>
  </si>
  <si>
    <t>lactationcurve</t>
  </si>
  <si>
    <t>milkingcows_mim</t>
  </si>
  <si>
    <t>cows_lact</t>
  </si>
  <si>
    <t>hz_cull_mim</t>
  </si>
  <si>
    <t>pctcull_mim</t>
  </si>
  <si>
    <t>breedingsupplycost</t>
  </si>
  <si>
    <t>pv_curr</t>
  </si>
  <si>
    <t>pv_lact</t>
  </si>
  <si>
    <t>pv_mim</t>
  </si>
  <si>
    <t>pv_mpreg</t>
  </si>
  <si>
    <t>pv_t_open</t>
  </si>
  <si>
    <t>pv_t_preg</t>
  </si>
  <si>
    <t>labortime</t>
  </si>
  <si>
    <t>laborcost</t>
  </si>
  <si>
    <t>calvinginterval</t>
  </si>
  <si>
    <t>daystoconc</t>
  </si>
  <si>
    <t>pv_curr_lact</t>
  </si>
  <si>
    <t>opportunitycost</t>
  </si>
  <si>
    <t>cowvalue</t>
  </si>
  <si>
    <t>pind_rpo_curr</t>
  </si>
  <si>
    <t>pind_rpo_lact</t>
  </si>
  <si>
    <t>pind_rpo_mim</t>
  </si>
  <si>
    <t>pind_rpo_mpreg</t>
  </si>
  <si>
    <t>daysvwp_clvlact</t>
  </si>
  <si>
    <t>daysvwp_clvsea</t>
  </si>
  <si>
    <t>dvwp</t>
  </si>
  <si>
    <t>daysfs_clvlact</t>
  </si>
  <si>
    <t>daysfs_clvsea</t>
  </si>
  <si>
    <t>dfs</t>
  </si>
  <si>
    <t>dayslbm_clvlact</t>
  </si>
  <si>
    <t>dayslbm_clvsea</t>
  </si>
  <si>
    <t>dlbm</t>
  </si>
  <si>
    <t>present_dim</t>
  </si>
  <si>
    <t>breedings1</t>
  </si>
  <si>
    <t>dryoffyield</t>
  </si>
  <si>
    <t>breedings</t>
  </si>
  <si>
    <t>eligible_keep_mim</t>
  </si>
  <si>
    <t>eligible_serv_mim</t>
  </si>
  <si>
    <t>eligible_bred_mim</t>
  </si>
  <si>
    <t>eligible_preg_mim</t>
  </si>
  <si>
    <t>keep_rev0</t>
  </si>
  <si>
    <t>rpo_mim</t>
  </si>
  <si>
    <t>iofc_mim</t>
  </si>
  <si>
    <t>rev_mim</t>
  </si>
  <si>
    <t>milkyld_mim</t>
  </si>
  <si>
    <t>pregval_mim</t>
  </si>
  <si>
    <t>feedefficiency_mim</t>
  </si>
  <si>
    <t>feedcost_mim</t>
  </si>
  <si>
    <t>varcost_mim</t>
  </si>
  <si>
    <t>pol</t>
  </si>
  <si>
    <t>bio_pmilk</t>
  </si>
  <si>
    <t>bio_pheifer</t>
  </si>
  <si>
    <t>iofc_day</t>
  </si>
  <si>
    <t>X</t>
  </si>
  <si>
    <t>herdlife</t>
  </si>
  <si>
    <t>eaa_cyr</t>
  </si>
  <si>
    <t>eaa_cwt</t>
  </si>
  <si>
    <t>cash_cyr</t>
  </si>
  <si>
    <t>milkyield_cyr</t>
  </si>
  <si>
    <t>milkyield_cwt</t>
  </si>
  <si>
    <t>milksales_cyr</t>
  </si>
  <si>
    <t>milksales_cwt</t>
  </si>
  <si>
    <t>feedcost_cyr</t>
  </si>
  <si>
    <t>feedcost_cwt</t>
  </si>
  <si>
    <t>heifercost_cyr</t>
  </si>
  <si>
    <t>heifercost_cwt</t>
  </si>
  <si>
    <t>cowsales_cyr</t>
  </si>
  <si>
    <t>cowsales_cwt</t>
  </si>
  <si>
    <t>calfsales_cyr</t>
  </si>
  <si>
    <t>calfsales_cwt</t>
  </si>
  <si>
    <t>livestockcost_cyr</t>
  </si>
  <si>
    <t>livestockcost_cwt</t>
  </si>
  <si>
    <t>clvinterval</t>
  </si>
  <si>
    <t>cullrateall</t>
  </si>
  <si>
    <t>cullratevol</t>
  </si>
  <si>
    <t>cullrateinv</t>
  </si>
  <si>
    <t>laborcost_cyr</t>
  </si>
  <si>
    <t>laborcost_cwt</t>
  </si>
  <si>
    <t>vetcost_cyr</t>
  </si>
  <si>
    <t>vetcost_cwt</t>
  </si>
  <si>
    <t>breedingsupplycost_cyr</t>
  </si>
  <si>
    <t>breedingsupplycost_cwt</t>
  </si>
  <si>
    <t>loss_cyr</t>
  </si>
  <si>
    <t>loss_cwt</t>
  </si>
  <si>
    <t>othercost_cyr</t>
  </si>
  <si>
    <t>othercost_cwt</t>
  </si>
  <si>
    <t>pregnancyrate0</t>
  </si>
  <si>
    <t>pregnancyrate1</t>
  </si>
  <si>
    <t>daysopen</t>
  </si>
  <si>
    <t>fixedcost_labor_cyr</t>
  </si>
  <si>
    <t>fixedcost_labor_cwt</t>
  </si>
  <si>
    <t>fixedcost_other_cyr</t>
  </si>
  <si>
    <t>fixedcost_other_cwt</t>
  </si>
  <si>
    <t>preglaborcost</t>
  </si>
  <si>
    <t>pregsupplycost</t>
  </si>
  <si>
    <t>breedingcost_cyr</t>
  </si>
  <si>
    <t>breedingcost_cwt</t>
  </si>
  <si>
    <t>pv_open</t>
  </si>
  <si>
    <t>inseminationvalue</t>
  </si>
  <si>
    <t>opendays</t>
  </si>
  <si>
    <t>abortrisk</t>
  </si>
  <si>
    <t>pv_preg</t>
  </si>
  <si>
    <t>feedcostdry_cyr</t>
  </si>
  <si>
    <t>feedcostlac_cyr</t>
  </si>
  <si>
    <t>daysfs</t>
  </si>
  <si>
    <t>replopen_mlk</t>
  </si>
  <si>
    <t>replopen_cur</t>
  </si>
  <si>
    <t>replopen_rev</t>
  </si>
  <si>
    <t>replopen_iof</t>
  </si>
  <si>
    <t>replopen_rpo</t>
  </si>
  <si>
    <t>replopen_dim</t>
  </si>
  <si>
    <t>daysopen_cost</t>
  </si>
  <si>
    <t>dayspreg_cost</t>
  </si>
  <si>
    <t>servicerate</t>
  </si>
  <si>
    <t>conceptionrate</t>
  </si>
  <si>
    <t>Active directory (F9)</t>
  </si>
  <si>
    <t>culllactopen</t>
  </si>
  <si>
    <t>culllactpreg</t>
  </si>
  <si>
    <t>cullmimopen1</t>
  </si>
  <si>
    <t>cullmimopen2</t>
  </si>
  <si>
    <t>cullmimopen3</t>
  </si>
  <si>
    <t>cullmimpreg1</t>
  </si>
  <si>
    <t>cullmimpreg2</t>
  </si>
  <si>
    <t>cullmimpreg3</t>
  </si>
  <si>
    <t>**price: heifers milk cull feed</t>
  </si>
  <si>
    <t>**milk yield in lactations 4plus</t>
  </si>
  <si>
    <t>**additional red values</t>
  </si>
  <si>
    <t>concmim</t>
  </si>
  <si>
    <t>1 Total revenue</t>
  </si>
  <si>
    <t>2 Total cost</t>
  </si>
  <si>
    <t>3 Total net returns</t>
  </si>
  <si>
    <t>4 Involuntary culling</t>
  </si>
  <si>
    <t>5 Voluntary culling</t>
  </si>
  <si>
    <t>6 Heifers purchased</t>
  </si>
  <si>
    <t>7 Delayed services</t>
  </si>
  <si>
    <t>steady state</t>
  </si>
  <si>
    <t>8 Pregnancy rate (served)</t>
  </si>
  <si>
    <t>9 Pregnancy rate (all)</t>
  </si>
  <si>
    <t>10 Milking cows</t>
  </si>
  <si>
    <t>11 Milk yield (any cow/day)</t>
  </si>
  <si>
    <t>12 Days in milk</t>
  </si>
  <si>
    <t>13 Current RPO</t>
  </si>
  <si>
    <t>14 Cull price/cow</t>
  </si>
  <si>
    <t>15 Slots occupied</t>
  </si>
  <si>
    <t>16 Lactation 1</t>
  </si>
  <si>
    <t>17 Lactation 2</t>
  </si>
  <si>
    <t>18 Open cows</t>
  </si>
  <si>
    <t>19 Value of new pregnancy</t>
  </si>
  <si>
    <t>20 Cost of loss of pregnancy</t>
  </si>
  <si>
    <t>21 Opportunity cost of delayed replacement</t>
  </si>
  <si>
    <t>22 Cow value</t>
  </si>
  <si>
    <t>23 Milk yield (wet cow/day)</t>
  </si>
  <si>
    <t>24 Calvings</t>
  </si>
  <si>
    <t>25 Feed cost / wet cow / day</t>
  </si>
  <si>
    <t>26 DMI / wet cow / day</t>
  </si>
  <si>
    <t>27 IOFC at voluntary culling</t>
  </si>
  <si>
    <t>28 Total cost / 100 lbs or kg</t>
  </si>
  <si>
    <t>29 Calving interval</t>
  </si>
  <si>
    <t>30 Days to conception</t>
  </si>
  <si>
    <t>31 Days to end VWP</t>
  </si>
  <si>
    <t>32 Days to first service</t>
  </si>
  <si>
    <t>33 Days to last service</t>
  </si>
  <si>
    <t>34 Dim at voluntary culling</t>
  </si>
  <si>
    <t>35 Milk yield at voluntary culling</t>
  </si>
  <si>
    <t>36 Cumulative cash</t>
  </si>
  <si>
    <t>37 IOFC at voluntary culling</t>
  </si>
  <si>
    <t>38 Total cash</t>
  </si>
  <si>
    <t>Probability of conception, Lactation 1</t>
  </si>
  <si>
    <t>Probability of service in lactations 4+ compared to lactation 3</t>
  </si>
  <si>
    <t>Probability of conception in lactations 4+ compared to lactation 3</t>
  </si>
  <si>
    <t>Other variable cost</t>
  </si>
  <si>
    <t>Lact. 1, open cows</t>
  </si>
  <si>
    <t>Lact. 2, open cows</t>
  </si>
  <si>
    <t>Lact. 3, open cows</t>
  </si>
  <si>
    <t>Pregnant cows</t>
  </si>
  <si>
    <t>cullabs1</t>
  </si>
  <si>
    <t>cullpct1</t>
  </si>
  <si>
    <t>cseasonality1</t>
  </si>
  <si>
    <t>cullabs2</t>
  </si>
  <si>
    <t>cullpct2</t>
  </si>
  <si>
    <t>cseasonality2</t>
  </si>
  <si>
    <t>cullabs3</t>
  </si>
  <si>
    <t>cullpct3</t>
  </si>
  <si>
    <t>cseasonality3</t>
  </si>
  <si>
    <t>cullabspreg</t>
  </si>
  <si>
    <t>cullpctpreg</t>
  </si>
  <si>
    <t>cseasonalitypreg</t>
  </si>
  <si>
    <t>cullseaavg</t>
  </si>
  <si>
    <t>Gobi file</t>
  </si>
  <si>
    <t>junk.pol</t>
  </si>
  <si>
    <t>version 2.1 (6 JANUARY 2015)</t>
  </si>
  <si>
    <t>IFAFS grant no. 2001-52101-11318 from USDA-CSREES, and</t>
  </si>
  <si>
    <t>AFRI grant no. 2010-85122-20623 from USDA-NIFA, and</t>
  </si>
  <si>
    <t>SARE grant no. LS11-243</t>
  </si>
  <si>
    <t>v.dairyvip 2.1</t>
  </si>
  <si>
    <t>DairyVIP</t>
  </si>
  <si>
    <t>Brief Introduction</t>
  </si>
  <si>
    <t>Instructions:</t>
  </si>
  <si>
    <t>Make sure the dairyvip21.exe directory is selected</t>
  </si>
  <si>
    <t>Type a name for your project (no spaces), or read an existing *.bio file</t>
  </si>
  <si>
    <t>Read an existing markov chain file. Typically, this is not needed.</t>
  </si>
  <si>
    <t xml:space="preserve">Save this spreadsheet. </t>
  </si>
  <si>
    <t>Select yes if you want to see the console. Not relevant for results.</t>
  </si>
  <si>
    <t>Current status of program.</t>
  </si>
  <si>
    <t>1. Enter and select your input data on the sheets "misc", "price", "repro", milk", "cull", and "bw".</t>
  </si>
  <si>
    <t>2. On the sheet "run", select type of analysis and in which plan (A or B) you want to store the results. Click GO!</t>
  </si>
  <si>
    <t>6. Complete sets of inputs are shown on the sheet "input"</t>
  </si>
  <si>
    <t>Earlier version of this program were used for:</t>
  </si>
  <si>
    <t xml:space="preserve">DairyVIP is best used to evaluate the effects of changes in milk production, reproduction, prices, and involuntary culling on profit and multiple other herd statistics.  </t>
  </si>
  <si>
    <t>The program first calculates (optimal) breeding and replacement decisions for individual cows and then calculates herd statistics with a herd of like-managed cows.</t>
  </si>
  <si>
    <t>Effect of delayed breeding during the summer on profitability of dairy cows.</t>
  </si>
  <si>
    <t>Gobikrushanth, M., A. De Vries, J. E. P. Santos, C. A. Risco, and K. N. Galvao. 2014.</t>
  </si>
  <si>
    <t>De Vries, A. 2006.</t>
  </si>
  <si>
    <t>Economic value of pregnancy.</t>
  </si>
  <si>
    <t>De Vries, A. 2004.</t>
  </si>
  <si>
    <t>Economics of delayed replacement when cow performance is seasonal.</t>
  </si>
  <si>
    <t>Journal of Dairy Science 87:2947-2958.</t>
  </si>
  <si>
    <t>Journal of Dairy Science 89:3876-3885</t>
  </si>
  <si>
    <t>Journal of Dairy Science 97:4236-4246.</t>
  </si>
  <si>
    <t>4. The results are loaded. Observe the results in the sheets "table", "time", or "chart" in the plan (column) you selected in step 2.</t>
  </si>
  <si>
    <t>5. Typical use: iteratively change one or more inputs, then run the program, and select the other plan. This way the results and inputs from both analyses are easily compared.</t>
  </si>
  <si>
    <t>A more complete manual, for an older version of dairyvip, can be found at</t>
  </si>
  <si>
    <t>this area not locked:</t>
  </si>
  <si>
    <t>Milk yield below which to cull nonpregnant cow (lbs/day)</t>
  </si>
  <si>
    <t>($/lbs)</t>
  </si>
  <si>
    <t>($/cwt)</t>
  </si>
  <si>
    <t>graze</t>
  </si>
  <si>
    <t>graze.bio</t>
  </si>
  <si>
    <t>graze.rpo</t>
  </si>
  <si>
    <t>graze.del</t>
  </si>
  <si>
    <t>graze.res</t>
  </si>
  <si>
    <r>
      <rPr>
        <b/>
        <sz val="10"/>
        <rFont val="Arial"/>
        <family val="2"/>
      </rPr>
      <t>GO=RUN</t>
    </r>
    <r>
      <rPr>
        <sz val="10"/>
        <rFont val="Arial"/>
        <family val="2"/>
      </rPr>
      <t xml:space="preserve"> | Plan</t>
    </r>
  </si>
  <si>
    <t>Select type of analysis (typically "steady state"), and on which plan to report results (A or B). Click GO!</t>
  </si>
  <si>
    <t>AM</t>
  </si>
  <si>
    <t>ENABLE MACROS to RUN DAIRYVIP</t>
  </si>
  <si>
    <t>3. The program now runs the dairyvip c++ executable outside of Excel. When the executable program is finished, control automatically comes back to Excel.</t>
  </si>
  <si>
    <t>C:\Dropbox\Projects\DairyVIP\Dairyvip21\</t>
  </si>
  <si>
    <t>Probability of conception</t>
  </si>
  <si>
    <t>Relaive probability of conception per lactation</t>
  </si>
  <si>
    <t>34 - Finished in  0 minutes and  17 seconds</t>
  </si>
  <si>
    <t>Relative probability of conception per lactation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</si>
</sst>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4" formatCode="_(&quot;$&quot;* #,##0.00_);_(&quot;$&quot;* \(#,##0.00\);_(&quot;$&quot;* &quot;-&quot;??_);_(@_)"/>
    <numFmt numFmtId="43" formatCode="_(* #,##0.00_);_(* \(#,##0.00\);_(* &quot;-&quot;??_);_(@_)"/>
    <numFmt numFmtId="164" formatCode="0.0"/>
    <numFmt numFmtId="165" formatCode="0.000"/>
    <numFmt numFmtId="166" formatCode="0.00000"/>
    <numFmt numFmtId="167" formatCode="0.0000"/>
    <numFmt numFmtId="168" formatCode="0.0000000"/>
    <numFmt numFmtId="169" formatCode="0.0%"/>
    <numFmt numFmtId="170" formatCode="&quot;$&quot;#,##0.00"/>
    <numFmt numFmtId="171" formatCode="h:mm;@"/>
    <numFmt numFmtId="172" formatCode="m/d;@"/>
    <numFmt numFmtId="173" formatCode="[$-409]mmmmm;@"/>
    <numFmt numFmtId="174" formatCode="[$-409]d\-mmm;@"/>
    <numFmt numFmtId="175" formatCode="[$-F400]h:mm:ss\ AM/PM"/>
    <numFmt numFmtId="176" formatCode="#,##0.000"/>
  </numFmts>
  <fonts count="17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8"/>
      <name val="Arial"/>
      <family val="2"/>
    </font>
    <font>
      <u/>
      <sz val="10"/>
      <color indexed="12"/>
      <name val="Arial"/>
      <family val="2"/>
    </font>
    <font>
      <b/>
      <sz val="10"/>
      <color indexed="12"/>
      <name val="Arial"/>
      <family val="2"/>
    </font>
    <font>
      <b/>
      <sz val="10"/>
      <color indexed="10"/>
      <name val="Arial"/>
      <family val="2"/>
    </font>
    <font>
      <sz val="10"/>
      <name val="Arial"/>
      <family val="2"/>
    </font>
    <font>
      <b/>
      <sz val="10"/>
      <name val="Arial"/>
      <family val="2"/>
    </font>
    <font>
      <sz val="10"/>
      <color indexed="12"/>
      <name val="Arial"/>
      <family val="2"/>
    </font>
    <font>
      <sz val="8"/>
      <name val="Arial"/>
      <family val="2"/>
    </font>
    <font>
      <b/>
      <sz val="8"/>
      <name val="Arial"/>
      <family val="2"/>
    </font>
    <font>
      <sz val="10"/>
      <color indexed="10"/>
      <name val="Arial"/>
      <family val="2"/>
    </font>
    <font>
      <sz val="8"/>
      <color indexed="81"/>
      <name val="Tahoma"/>
      <family val="2"/>
    </font>
    <font>
      <sz val="10"/>
      <color indexed="23"/>
      <name val="Arial"/>
      <family val="2"/>
    </font>
    <font>
      <b/>
      <sz val="8"/>
      <color indexed="81"/>
      <name val="Tahoma"/>
      <family val="2"/>
    </font>
    <font>
      <sz val="10"/>
      <name val="Arial"/>
      <family val="2"/>
    </font>
    <font>
      <sz val="8"/>
      <color indexed="12"/>
      <name val="Arial"/>
      <family val="2"/>
    </font>
    <font>
      <sz val="9"/>
      <name val="Arial"/>
      <family val="2"/>
    </font>
    <font>
      <sz val="12"/>
      <name val="Arial"/>
      <family val="2"/>
    </font>
    <font>
      <sz val="10"/>
      <color indexed="22"/>
      <name val="Arial"/>
      <family val="2"/>
    </font>
    <font>
      <b/>
      <sz val="9"/>
      <name val="Arial"/>
      <family val="2"/>
    </font>
    <font>
      <b/>
      <i/>
      <sz val="10"/>
      <name val="Arial"/>
      <family val="2"/>
    </font>
    <font>
      <sz val="8"/>
      <color indexed="22"/>
      <name val="Arial"/>
      <family val="2"/>
    </font>
    <font>
      <sz val="10"/>
      <color indexed="10"/>
      <name val="Arial"/>
      <family val="2"/>
    </font>
    <font>
      <sz val="8"/>
      <color indexed="22"/>
      <name val="Arial"/>
      <family val="2"/>
    </font>
    <font>
      <sz val="10"/>
      <name val="MS Sans Serif"/>
      <family val="2"/>
    </font>
    <font>
      <sz val="14"/>
      <name val="Arial"/>
      <family val="2"/>
    </font>
    <font>
      <sz val="8"/>
      <color indexed="9"/>
      <name val="Arial"/>
      <family val="2"/>
    </font>
    <font>
      <sz val="14"/>
      <name val="Arial"/>
      <family val="2"/>
    </font>
    <font>
      <b/>
      <sz val="14"/>
      <name val="Arial"/>
      <family val="2"/>
    </font>
    <font>
      <sz val="14"/>
      <color indexed="12"/>
      <name val="Arial"/>
      <family val="2"/>
    </font>
    <font>
      <sz val="14"/>
      <color indexed="23"/>
      <name val="Arial"/>
      <family val="2"/>
    </font>
    <font>
      <sz val="10"/>
      <color indexed="22"/>
      <name val="Arial"/>
      <family val="2"/>
    </font>
    <font>
      <b/>
      <sz val="10"/>
      <color indexed="9"/>
      <name val="Arial"/>
      <family val="2"/>
    </font>
    <font>
      <b/>
      <sz val="12"/>
      <name val="Arial"/>
      <family val="2"/>
    </font>
    <font>
      <sz val="12"/>
      <name val="Arial"/>
      <family val="2"/>
    </font>
    <font>
      <b/>
      <i/>
      <sz val="12"/>
      <name val="Arial"/>
      <family val="2"/>
    </font>
    <font>
      <b/>
      <sz val="12"/>
      <name val="Arial"/>
      <family val="2"/>
    </font>
    <font>
      <sz val="14"/>
      <color indexed="22"/>
      <name val="Arial"/>
      <family val="2"/>
    </font>
    <font>
      <b/>
      <sz val="14"/>
      <name val="Arial"/>
      <family val="2"/>
    </font>
    <font>
      <b/>
      <sz val="10"/>
      <name val="Arial"/>
      <family val="2"/>
    </font>
    <font>
      <sz val="10"/>
      <name val="Arial"/>
      <family val="2"/>
    </font>
    <font>
      <sz val="14"/>
      <color indexed="10"/>
      <name val="Arial"/>
      <family val="2"/>
    </font>
    <font>
      <sz val="8"/>
      <color indexed="10"/>
      <name val="Arial"/>
      <family val="2"/>
    </font>
    <font>
      <b/>
      <sz val="10"/>
      <color indexed="18"/>
      <name val="Arial"/>
      <family val="2"/>
    </font>
    <font>
      <sz val="10"/>
      <color indexed="9"/>
      <name val="Arial"/>
      <family val="2"/>
    </font>
    <font>
      <b/>
      <sz val="8"/>
      <color indexed="9"/>
      <name val="Arial"/>
      <family val="2"/>
    </font>
    <font>
      <sz val="10"/>
      <color indexed="9"/>
      <name val="Arial"/>
      <family val="2"/>
    </font>
    <font>
      <i/>
      <sz val="8"/>
      <name val="Arial"/>
      <family val="2"/>
    </font>
    <font>
      <b/>
      <sz val="10"/>
      <color indexed="22"/>
      <name val="Arial"/>
      <family val="2"/>
    </font>
    <font>
      <sz val="10"/>
      <color indexed="17"/>
      <name val="Arial"/>
      <family val="2"/>
    </font>
    <font>
      <b/>
      <sz val="8"/>
      <name val="Arial"/>
      <family val="2"/>
    </font>
    <font>
      <b/>
      <sz val="8"/>
      <color indexed="22"/>
      <name val="Arial"/>
      <family val="2"/>
    </font>
    <font>
      <sz val="11"/>
      <name val="Arial"/>
      <family val="2"/>
    </font>
    <font>
      <sz val="11"/>
      <color indexed="23"/>
      <name val="Arial"/>
      <family val="2"/>
    </font>
    <font>
      <sz val="11"/>
      <color indexed="22"/>
      <name val="Arial"/>
      <family val="2"/>
    </font>
    <font>
      <b/>
      <sz val="10"/>
      <color indexed="22"/>
      <name val="Arial"/>
      <family val="2"/>
    </font>
    <font>
      <sz val="10"/>
      <color indexed="8"/>
      <name val="Arial"/>
      <family val="2"/>
    </font>
    <font>
      <sz val="8"/>
      <color indexed="8"/>
      <name val="Arial"/>
      <family val="2"/>
    </font>
    <font>
      <i/>
      <sz val="10"/>
      <name val="Arial"/>
      <family val="2"/>
    </font>
    <font>
      <b/>
      <sz val="7"/>
      <name val="Arial"/>
      <family val="2"/>
    </font>
    <font>
      <b/>
      <sz val="8"/>
      <color indexed="10"/>
      <name val="Arial"/>
      <family val="2"/>
    </font>
    <font>
      <sz val="9"/>
      <name val="Arial"/>
      <family val="2"/>
    </font>
    <font>
      <b/>
      <sz val="9"/>
      <name val="Verdana"/>
      <family val="2"/>
    </font>
    <font>
      <b/>
      <sz val="9"/>
      <color indexed="12"/>
      <name val="Arial"/>
      <family val="2"/>
    </font>
    <font>
      <u/>
      <sz val="10"/>
      <name val="Arial"/>
      <family val="2"/>
    </font>
    <font>
      <sz val="10"/>
      <name val="Arial"/>
      <family val="2"/>
    </font>
    <font>
      <sz val="10"/>
      <color indexed="51"/>
      <name val="Arial"/>
      <family val="2"/>
    </font>
    <font>
      <sz val="10"/>
      <name val="Symbol"/>
      <family val="1"/>
      <charset val="2"/>
    </font>
    <font>
      <b/>
      <sz val="10"/>
      <color indexed="9"/>
      <name val="Arial"/>
      <family val="2"/>
    </font>
    <font>
      <b/>
      <sz val="10"/>
      <color indexed="51"/>
      <name val="Arial"/>
      <family val="2"/>
    </font>
    <font>
      <b/>
      <sz val="10"/>
      <color indexed="8"/>
      <name val="Arial"/>
      <family val="2"/>
    </font>
    <font>
      <sz val="8"/>
      <color indexed="9"/>
      <name val="Arial"/>
      <family val="2"/>
    </font>
    <font>
      <i/>
      <sz val="10"/>
      <color indexed="9"/>
      <name val="Arial"/>
      <family val="2"/>
    </font>
    <font>
      <b/>
      <sz val="8"/>
      <color indexed="12"/>
      <name val="Arial"/>
      <family val="2"/>
    </font>
    <font>
      <b/>
      <sz val="8"/>
      <color indexed="17"/>
      <name val="Arial"/>
      <family val="2"/>
    </font>
    <font>
      <sz val="10"/>
      <color indexed="12"/>
      <name val="Arial"/>
      <family val="2"/>
    </font>
    <font>
      <sz val="10"/>
      <color indexed="20"/>
      <name val="Arial"/>
      <family val="2"/>
    </font>
    <font>
      <sz val="10"/>
      <color indexed="14"/>
      <name val="Arial"/>
      <family val="2"/>
    </font>
    <font>
      <sz val="8"/>
      <color indexed="10"/>
      <name val="Tahoma"/>
      <family val="2"/>
    </font>
    <font>
      <i/>
      <sz val="10"/>
      <name val="Arial"/>
      <family val="2"/>
    </font>
    <font>
      <sz val="10"/>
      <name val="Arial"/>
      <family val="2"/>
    </font>
    <font>
      <sz val="8"/>
      <color indexed="8"/>
      <name val="Arial"/>
      <family val="2"/>
    </font>
    <font>
      <sz val="10"/>
      <color indexed="40"/>
      <name val="Arial"/>
      <family val="2"/>
    </font>
    <font>
      <b/>
      <sz val="10"/>
      <color indexed="51"/>
      <name val="Arial"/>
      <family val="2"/>
    </font>
    <font>
      <b/>
      <sz val="10"/>
      <color indexed="17"/>
      <name val="Arial"/>
      <family val="2"/>
    </font>
    <font>
      <sz val="10"/>
      <color indexed="57"/>
      <name val="Arial"/>
      <family val="2"/>
    </font>
    <font>
      <b/>
      <sz val="9"/>
      <color indexed="10"/>
      <name val="Arial"/>
      <family val="2"/>
    </font>
    <font>
      <sz val="14"/>
      <color indexed="41"/>
      <name val="Arial"/>
      <family val="2"/>
    </font>
    <font>
      <sz val="6"/>
      <name val="Arial"/>
      <family val="2"/>
    </font>
    <font>
      <sz val="9"/>
      <color indexed="10"/>
      <name val="Arial"/>
      <family val="2"/>
    </font>
    <font>
      <sz val="10"/>
      <color rgb="FFFF0000"/>
      <name val="Arial"/>
      <family val="2"/>
    </font>
    <font>
      <sz val="10"/>
      <color rgb="FF000000"/>
      <name val="Arial"/>
      <family val="2"/>
    </font>
    <font>
      <sz val="8"/>
      <color theme="1"/>
      <name val="Arial"/>
      <family val="2"/>
    </font>
    <font>
      <sz val="8"/>
      <color rgb="FFFF0000"/>
      <name val="Arial"/>
      <family val="2"/>
    </font>
    <font>
      <sz val="10"/>
      <name val="Arial"/>
      <family val="2"/>
    </font>
    <font>
      <sz val="9"/>
      <color theme="0" tint="-0.499984740745262"/>
      <name val="Arial"/>
      <family val="2"/>
    </font>
    <font>
      <sz val="9"/>
      <color theme="3" tint="0.39997558519241921"/>
      <name val="Arial"/>
      <family val="2"/>
    </font>
    <font>
      <i/>
      <sz val="10"/>
      <color rgb="FFFF0000"/>
      <name val="Arial"/>
      <family val="2"/>
    </font>
    <font>
      <sz val="8"/>
      <color rgb="FF000000"/>
      <name val="Arial"/>
      <family val="2"/>
    </font>
    <font>
      <sz val="10"/>
      <color theme="0"/>
      <name val="Arial"/>
      <family val="2"/>
    </font>
    <font>
      <b/>
      <sz val="10"/>
      <color theme="0"/>
      <name val="Arial"/>
      <family val="2"/>
    </font>
    <font>
      <sz val="14"/>
      <color theme="0"/>
      <name val="Arial"/>
      <family val="2"/>
    </font>
    <font>
      <sz val="10"/>
      <color rgb="FF008000"/>
      <name val="Arial"/>
      <family val="2"/>
    </font>
    <font>
      <b/>
      <sz val="18"/>
      <color theme="3"/>
      <name val="Cambria"/>
      <family val="2"/>
      <scheme val="major"/>
    </font>
    <font>
      <sz val="10"/>
      <color rgb="FF9C0006"/>
      <name val="Arial"/>
      <family val="2"/>
    </font>
    <font>
      <b/>
      <sz val="10"/>
      <color rgb="FFFA7D0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i/>
      <sz val="10"/>
      <color theme="0" tint="-0.499984740745262"/>
      <name val="Arial"/>
      <family val="2"/>
    </font>
    <font>
      <sz val="10"/>
      <color theme="0" tint="-0.499984740745262"/>
      <name val="Arial"/>
      <family val="2"/>
    </font>
    <font>
      <b/>
      <sz val="10"/>
      <color rgb="FFFF0000"/>
      <name val="Arial"/>
      <family val="2"/>
    </font>
    <font>
      <sz val="8"/>
      <color rgb="FF0000FF"/>
      <name val="Arial"/>
      <family val="2"/>
    </font>
    <font>
      <b/>
      <sz val="8"/>
      <color rgb="FFFF0000"/>
      <name val="Arial"/>
      <family val="2"/>
    </font>
    <font>
      <sz val="14"/>
      <color rgb="FFFF0000"/>
      <name val="Arial"/>
      <family val="2"/>
    </font>
    <font>
      <b/>
      <i/>
      <sz val="8"/>
      <color rgb="FFFF0000"/>
      <name val="Arial"/>
      <family val="2"/>
    </font>
    <font>
      <u/>
      <sz val="11"/>
      <color theme="10"/>
      <name val="Calibri"/>
      <family val="2"/>
      <scheme val="minor"/>
    </font>
    <font>
      <u/>
      <sz val="10"/>
      <color indexed="12"/>
      <name val="Arial"/>
      <family val="2"/>
    </font>
    <font>
      <sz val="12"/>
      <color rgb="FFFF0000"/>
      <name val="Arial"/>
      <family val="2"/>
    </font>
    <font>
      <u/>
      <sz val="11"/>
      <color theme="10"/>
      <name val="Calibri"/>
      <family val="2"/>
    </font>
    <font>
      <sz val="11"/>
      <color indexed="8"/>
      <name val="Calibri"/>
      <family val="2"/>
    </font>
    <font>
      <i/>
      <sz val="8"/>
      <color theme="0" tint="-0.499984740745262"/>
      <name val="Arial"/>
      <family val="2"/>
    </font>
    <font>
      <b/>
      <sz val="10"/>
      <color theme="0" tint="-0.499984740745262"/>
      <name val="Arial"/>
      <family val="2"/>
    </font>
    <font>
      <sz val="8"/>
      <color theme="0" tint="-0.499984740745262"/>
      <name val="Arial"/>
      <family val="2"/>
    </font>
    <font>
      <u/>
      <sz val="10"/>
      <color rgb="FFFF0000"/>
      <name val="Arial"/>
      <family val="2"/>
    </font>
    <font>
      <sz val="8"/>
      <color rgb="FF008000"/>
      <name val="Arial"/>
      <family val="2"/>
    </font>
    <font>
      <i/>
      <sz val="9"/>
      <color theme="0" tint="-0.499984740745262"/>
      <name val="Arial"/>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sz val="11"/>
      <color indexed="9"/>
      <name val="Calibri"/>
      <family val="2"/>
    </font>
    <font>
      <sz val="12"/>
      <name val="Tahoma"/>
      <family val="2"/>
    </font>
    <font>
      <b/>
      <sz val="10"/>
      <color rgb="FF0000FF"/>
      <name val="Arial"/>
      <family val="2"/>
    </font>
    <font>
      <i/>
      <sz val="8"/>
      <color theme="0"/>
      <name val="Arial"/>
      <family val="2"/>
    </font>
    <font>
      <sz val="8"/>
      <color theme="0"/>
      <name val="Arial"/>
      <family val="2"/>
    </font>
    <font>
      <sz val="48"/>
      <name val="Arial"/>
      <family val="2"/>
    </font>
    <font>
      <sz val="11"/>
      <name val="Calibri"/>
      <family val="2"/>
    </font>
    <font>
      <i/>
      <sz val="10"/>
      <color theme="0"/>
      <name val="Arial"/>
      <family val="2"/>
    </font>
    <font>
      <i/>
      <sz val="9"/>
      <color theme="0"/>
      <name val="Arial"/>
      <family val="2"/>
    </font>
    <font>
      <sz val="10"/>
      <color rgb="FF2E2E2E"/>
      <name val="Arial"/>
      <family val="2"/>
    </font>
    <font>
      <sz val="13"/>
      <name val="Arial"/>
      <family val="2"/>
    </font>
    <font>
      <b/>
      <sz val="13.8"/>
      <color rgb="FF000000"/>
      <name val="Arial"/>
      <family val="2"/>
    </font>
    <font>
      <sz val="10"/>
      <name val="Calibri"/>
      <family val="2"/>
    </font>
    <font>
      <u/>
      <sz val="10"/>
      <color theme="0"/>
      <name val="Arial"/>
      <family val="2"/>
    </font>
    <font>
      <sz val="9"/>
      <color theme="0"/>
      <name val="Arial"/>
      <family val="2"/>
    </font>
    <font>
      <b/>
      <sz val="8"/>
      <color theme="0"/>
      <name val="Arial"/>
      <family val="2"/>
    </font>
    <font>
      <sz val="12"/>
      <color theme="0"/>
      <name val="Arial"/>
      <family val="2"/>
    </font>
  </fonts>
  <fills count="67">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57"/>
        <bgColor indexed="64"/>
      </patternFill>
    </fill>
    <fill>
      <patternFill patternType="solid">
        <fgColor indexed="17"/>
        <bgColor indexed="64"/>
      </patternFill>
    </fill>
    <fill>
      <patternFill patternType="solid">
        <fgColor indexed="51"/>
        <bgColor indexed="64"/>
      </patternFill>
    </fill>
    <fill>
      <patternFill patternType="solid">
        <fgColor indexed="47"/>
        <bgColor indexed="64"/>
      </patternFill>
    </fill>
    <fill>
      <patternFill patternType="solid">
        <fgColor indexed="43"/>
        <bgColor indexed="64"/>
      </patternFill>
    </fill>
    <fill>
      <patternFill patternType="solid">
        <fgColor indexed="12"/>
        <bgColor indexed="64"/>
      </patternFill>
    </fill>
    <fill>
      <patternFill patternType="solid">
        <fgColor indexed="2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theme="0" tint="-4.9989318521683403E-2"/>
        <bgColor indexed="64"/>
      </patternFill>
    </fill>
    <fill>
      <patternFill patternType="solid">
        <fgColor rgb="FFFFC000"/>
        <bgColor indexed="64"/>
      </patternFill>
    </fill>
  </fills>
  <borders count="46">
    <border>
      <left/>
      <right/>
      <top/>
      <bottom/>
      <diagonal/>
    </border>
    <border>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12"/>
      </left>
      <right/>
      <top/>
      <bottom/>
      <diagonal/>
    </border>
    <border>
      <left style="thin">
        <color indexed="64"/>
      </left>
      <right style="thin">
        <color indexed="12"/>
      </right>
      <top/>
      <bottom/>
      <diagonal/>
    </border>
    <border>
      <left/>
      <right style="thin">
        <color indexed="12"/>
      </right>
      <top/>
      <bottom/>
      <diagonal/>
    </border>
    <border>
      <left style="thin">
        <color indexed="12"/>
      </left>
      <right style="thin">
        <color indexed="12"/>
      </right>
      <top/>
      <bottom/>
      <diagonal/>
    </border>
    <border>
      <left style="thin">
        <color indexed="12"/>
      </left>
      <right style="thin">
        <color indexed="12"/>
      </right>
      <top/>
      <bottom style="thin">
        <color indexed="64"/>
      </bottom>
      <diagonal/>
    </border>
    <border>
      <left style="thin">
        <color indexed="12"/>
      </left>
      <right style="thin">
        <color indexed="12"/>
      </right>
      <top style="thin">
        <color indexed="12"/>
      </top>
      <bottom style="thin">
        <color indexed="12"/>
      </bottom>
      <diagonal/>
    </border>
    <border>
      <left style="thin">
        <color indexed="64"/>
      </left>
      <right style="thin">
        <color indexed="44"/>
      </right>
      <top/>
      <bottom/>
      <diagonal/>
    </border>
    <border>
      <left/>
      <right/>
      <top style="thin">
        <color indexed="44"/>
      </top>
      <bottom style="thin">
        <color indexed="44"/>
      </bottom>
      <diagonal/>
    </border>
    <border>
      <left/>
      <right style="thin">
        <color indexed="44"/>
      </right>
      <top style="thin">
        <color indexed="44"/>
      </top>
      <bottom style="thin">
        <color indexed="44"/>
      </bottom>
      <diagonal/>
    </border>
    <border>
      <left style="thin">
        <color indexed="44"/>
      </left>
      <right/>
      <top style="thin">
        <color indexed="44"/>
      </top>
      <bottom style="thin">
        <color indexed="44"/>
      </bottom>
      <diagonal/>
    </border>
    <border>
      <left style="thin">
        <color indexed="64"/>
      </left>
      <right style="thin">
        <color indexed="64"/>
      </right>
      <top style="thin">
        <color indexed="64"/>
      </top>
      <bottom style="thin">
        <color indexed="64"/>
      </bottom>
      <diagonal/>
    </border>
    <border>
      <left/>
      <right style="thin">
        <color indexed="44"/>
      </right>
      <top/>
      <bottom/>
      <diagonal/>
    </border>
    <border>
      <left/>
      <right/>
      <top/>
      <bottom style="thin">
        <color indexed="44"/>
      </bottom>
      <diagonal/>
    </border>
    <border>
      <left/>
      <right style="thin">
        <color indexed="44"/>
      </right>
      <top/>
      <bottom style="thin">
        <color indexed="44"/>
      </bottom>
      <diagonal/>
    </border>
    <border>
      <left style="thin">
        <color indexed="44"/>
      </left>
      <right/>
      <top/>
      <bottom style="thin">
        <color indexed="4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s>
  <cellStyleXfs count="243">
    <xf numFmtId="0" fontId="0" fillId="0" borderId="0"/>
    <xf numFmtId="0" fontId="8" fillId="0" borderId="0" applyNumberFormat="0" applyFill="0" applyBorder="0" applyAlignment="0" applyProtection="0">
      <alignment vertical="top"/>
      <protection locked="0"/>
    </xf>
    <xf numFmtId="0" fontId="30" fillId="0" borderId="0"/>
    <xf numFmtId="9" fontId="100" fillId="0" borderId="0" applyFont="0" applyFill="0" applyBorder="0" applyAlignment="0" applyProtection="0"/>
    <xf numFmtId="0" fontId="6" fillId="0" borderId="0"/>
    <xf numFmtId="0" fontId="5" fillId="21" borderId="0" applyNumberFormat="0" applyBorder="0" applyAlignment="0" applyProtection="0"/>
    <xf numFmtId="0" fontId="5" fillId="25" borderId="0" applyNumberFormat="0" applyBorder="0" applyAlignment="0" applyProtection="0"/>
    <xf numFmtId="0" fontId="5" fillId="29" borderId="0" applyNumberFormat="0" applyBorder="0" applyAlignment="0" applyProtection="0"/>
    <xf numFmtId="0" fontId="5" fillId="33" borderId="0" applyNumberFormat="0" applyBorder="0" applyAlignment="0" applyProtection="0"/>
    <xf numFmtId="0" fontId="5" fillId="37" borderId="0" applyNumberFormat="0" applyBorder="0" applyAlignment="0" applyProtection="0"/>
    <xf numFmtId="0" fontId="5" fillId="41" borderId="0" applyNumberFormat="0" applyBorder="0" applyAlignment="0" applyProtection="0"/>
    <xf numFmtId="0" fontId="5" fillId="22" borderId="0" applyNumberFormat="0" applyBorder="0" applyAlignment="0" applyProtection="0"/>
    <xf numFmtId="0" fontId="5" fillId="26" borderId="0" applyNumberFormat="0" applyBorder="0" applyAlignment="0" applyProtection="0"/>
    <xf numFmtId="0" fontId="5" fillId="30" borderId="0" applyNumberFormat="0" applyBorder="0" applyAlignment="0" applyProtection="0"/>
    <xf numFmtId="0" fontId="5" fillId="34" borderId="0" applyNumberFormat="0" applyBorder="0" applyAlignment="0" applyProtection="0"/>
    <xf numFmtId="0" fontId="5" fillId="38" borderId="0" applyNumberFormat="0" applyBorder="0" applyAlignment="0" applyProtection="0"/>
    <xf numFmtId="0" fontId="5" fillId="42" borderId="0" applyNumberFormat="0" applyBorder="0" applyAlignment="0" applyProtection="0"/>
    <xf numFmtId="0" fontId="105" fillId="23" borderId="0" applyNumberFormat="0" applyBorder="0" applyAlignment="0" applyProtection="0"/>
    <xf numFmtId="0" fontId="105" fillId="27" borderId="0" applyNumberFormat="0" applyBorder="0" applyAlignment="0" applyProtection="0"/>
    <xf numFmtId="0" fontId="105" fillId="31" borderId="0" applyNumberFormat="0" applyBorder="0" applyAlignment="0" applyProtection="0"/>
    <xf numFmtId="0" fontId="105" fillId="35" borderId="0" applyNumberFormat="0" applyBorder="0" applyAlignment="0" applyProtection="0"/>
    <xf numFmtId="0" fontId="105" fillId="39" borderId="0" applyNumberFormat="0" applyBorder="0" applyAlignment="0" applyProtection="0"/>
    <xf numFmtId="0" fontId="105" fillId="43" borderId="0" applyNumberFormat="0" applyBorder="0" applyAlignment="0" applyProtection="0"/>
    <xf numFmtId="0" fontId="105" fillId="20" borderId="0" applyNumberFormat="0" applyBorder="0" applyAlignment="0" applyProtection="0"/>
    <xf numFmtId="0" fontId="105" fillId="24" borderId="0" applyNumberFormat="0" applyBorder="0" applyAlignment="0" applyProtection="0"/>
    <xf numFmtId="0" fontId="105" fillId="28" borderId="0" applyNumberFormat="0" applyBorder="0" applyAlignment="0" applyProtection="0"/>
    <xf numFmtId="0" fontId="105" fillId="32" borderId="0" applyNumberFormat="0" applyBorder="0" applyAlignment="0" applyProtection="0"/>
    <xf numFmtId="0" fontId="105" fillId="36" borderId="0" applyNumberFormat="0" applyBorder="0" applyAlignment="0" applyProtection="0"/>
    <xf numFmtId="0" fontId="105" fillId="40" borderId="0" applyNumberFormat="0" applyBorder="0" applyAlignment="0" applyProtection="0"/>
    <xf numFmtId="0" fontId="110" fillId="14" borderId="0" applyNumberFormat="0" applyBorder="0" applyAlignment="0" applyProtection="0"/>
    <xf numFmtId="0" fontId="111" fillId="17" borderId="28" applyNumberFormat="0" applyAlignment="0" applyProtection="0"/>
    <xf numFmtId="0" fontId="106" fillId="18" borderId="31" applyNumberFormat="0" applyAlignment="0" applyProtection="0"/>
    <xf numFmtId="0" fontId="112" fillId="0" borderId="0" applyNumberFormat="0" applyFill="0" applyBorder="0" applyAlignment="0" applyProtection="0"/>
    <xf numFmtId="0" fontId="113" fillId="13" borderId="0" applyNumberFormat="0" applyBorder="0" applyAlignment="0" applyProtection="0"/>
    <xf numFmtId="0" fontId="114" fillId="0" borderId="25" applyNumberFormat="0" applyFill="0" applyAlignment="0" applyProtection="0"/>
    <xf numFmtId="0" fontId="115" fillId="0" borderId="26" applyNumberFormat="0" applyFill="0" applyAlignment="0" applyProtection="0"/>
    <xf numFmtId="0" fontId="116" fillId="0" borderId="27" applyNumberFormat="0" applyFill="0" applyAlignment="0" applyProtection="0"/>
    <xf numFmtId="0" fontId="116" fillId="0" borderId="0" applyNumberFormat="0" applyFill="0" applyBorder="0" applyAlignment="0" applyProtection="0"/>
    <xf numFmtId="0" fontId="117" fillId="16" borderId="28" applyNumberFormat="0" applyAlignment="0" applyProtection="0"/>
    <xf numFmtId="0" fontId="118" fillId="0" borderId="30" applyNumberFormat="0" applyFill="0" applyAlignment="0" applyProtection="0"/>
    <xf numFmtId="0" fontId="119" fillId="15" borderId="0" applyNumberFormat="0" applyBorder="0" applyAlignment="0" applyProtection="0"/>
    <xf numFmtId="0" fontId="5" fillId="0" borderId="0"/>
    <xf numFmtId="0" fontId="5" fillId="0" borderId="0"/>
    <xf numFmtId="0" fontId="5" fillId="19" borderId="32" applyNumberFormat="0" applyFont="0" applyAlignment="0" applyProtection="0"/>
    <xf numFmtId="0" fontId="120" fillId="17" borderId="29" applyNumberFormat="0" applyAlignment="0" applyProtection="0"/>
    <xf numFmtId="9" fontId="6" fillId="0" borderId="0" applyFont="0" applyFill="0" applyBorder="0" applyAlignment="0" applyProtection="0"/>
    <xf numFmtId="0" fontId="109" fillId="0" borderId="0" applyNumberFormat="0" applyFill="0" applyBorder="0" applyAlignment="0" applyProtection="0"/>
    <xf numFmtId="0" fontId="121" fillId="0" borderId="33" applyNumberFormat="0" applyFill="0" applyAlignment="0" applyProtection="0"/>
    <xf numFmtId="0" fontId="96" fillId="0" borderId="0" applyNumberFormat="0" applyFill="0" applyBorder="0" applyAlignment="0" applyProtection="0"/>
    <xf numFmtId="0" fontId="4" fillId="0" borderId="0"/>
    <xf numFmtId="9" fontId="4" fillId="0" borderId="0" applyFont="0" applyFill="0" applyBorder="0" applyAlignment="0" applyProtection="0"/>
    <xf numFmtId="0" fontId="129" fillId="0" borderId="0" applyNumberFormat="0" applyFill="0" applyBorder="0" applyAlignment="0" applyProtection="0"/>
    <xf numFmtId="0" fontId="30" fillId="0" borderId="0"/>
    <xf numFmtId="0" fontId="30" fillId="0" borderId="0"/>
    <xf numFmtId="0" fontId="30" fillId="0" borderId="0"/>
    <xf numFmtId="0" fontId="30" fillId="0" borderId="0"/>
    <xf numFmtId="0" fontId="30" fillId="0" borderId="0"/>
    <xf numFmtId="0" fontId="130" fillId="0" borderId="0" applyNumberFormat="0" applyFill="0" applyBorder="0" applyAlignment="0" applyProtection="0">
      <alignment vertical="top"/>
      <protection locked="0"/>
    </xf>
    <xf numFmtId="3" fontId="3" fillId="0" borderId="0"/>
    <xf numFmtId="9"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174" fontId="132" fillId="0" borderId="0" applyNumberFormat="0" applyFill="0" applyBorder="0" applyAlignment="0" applyProtection="0">
      <alignment vertical="top"/>
      <protection locked="0"/>
    </xf>
    <xf numFmtId="3" fontId="129" fillId="0" borderId="0" applyNumberFormat="0" applyFill="0" applyBorder="0" applyAlignment="0" applyProtection="0"/>
    <xf numFmtId="3" fontId="3" fillId="0" borderId="0"/>
    <xf numFmtId="174" fontId="6" fillId="0" borderId="0"/>
    <xf numFmtId="174" fontId="3" fillId="0" borderId="0"/>
    <xf numFmtId="174" fontId="132" fillId="0" borderId="0" applyNumberFormat="0" applyFill="0" applyBorder="0" applyAlignment="0" applyProtection="0">
      <alignment vertical="top"/>
      <protection locked="0"/>
    </xf>
    <xf numFmtId="0" fontId="3" fillId="0" borderId="0"/>
    <xf numFmtId="43" fontId="6" fillId="0" borderId="0" applyFont="0" applyFill="0" applyBorder="0" applyAlignment="0" applyProtection="0"/>
    <xf numFmtId="175" fontId="3" fillId="0" borderId="0"/>
    <xf numFmtId="175" fontId="3" fillId="0" borderId="0"/>
    <xf numFmtId="175" fontId="6" fillId="0" borderId="0"/>
    <xf numFmtId="175" fontId="6" fillId="0" borderId="0"/>
    <xf numFmtId="175" fontId="6"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175" fontId="3" fillId="0" borderId="0"/>
    <xf numFmtId="0" fontId="3" fillId="0" borderId="0"/>
    <xf numFmtId="44" fontId="6" fillId="0" borderId="0" applyFont="0" applyFill="0" applyBorder="0" applyAlignment="0" applyProtection="0"/>
    <xf numFmtId="0" fontId="8" fillId="0" borderId="0" applyNumberFormat="0" applyFill="0" applyBorder="0" applyAlignment="0" applyProtection="0">
      <alignment vertical="top"/>
      <protection locked="0"/>
    </xf>
    <xf numFmtId="175" fontId="3" fillId="0" borderId="0"/>
    <xf numFmtId="175" fontId="3" fillId="0" borderId="0"/>
    <xf numFmtId="0" fontId="133" fillId="0" borderId="0"/>
    <xf numFmtId="0" fontId="62" fillId="0" borderId="0"/>
    <xf numFmtId="43" fontId="62" fillId="0" borderId="0" applyFont="0" applyFill="0" applyBorder="0" applyAlignment="0" applyProtection="0"/>
    <xf numFmtId="44" fontId="62" fillId="0" borderId="0" applyFont="0" applyFill="0" applyBorder="0" applyAlignment="0" applyProtection="0"/>
    <xf numFmtId="175" fontId="8" fillId="0" borderId="0" applyNumberFormat="0" applyFill="0" applyBorder="0" applyAlignment="0" applyProtection="0">
      <alignment vertical="top"/>
      <protection locked="0"/>
    </xf>
    <xf numFmtId="9" fontId="62" fillId="0" borderId="0" applyFont="0" applyFill="0" applyBorder="0" applyAlignment="0" applyProtection="0"/>
    <xf numFmtId="175" fontId="2" fillId="0" borderId="0"/>
    <xf numFmtId="175" fontId="6" fillId="0" borderId="0"/>
    <xf numFmtId="175" fontId="2" fillId="0" borderId="0"/>
    <xf numFmtId="175" fontId="2" fillId="0" borderId="0"/>
    <xf numFmtId="175" fontId="6" fillId="0" borderId="0"/>
    <xf numFmtId="175" fontId="133" fillId="44" borderId="0" applyNumberFormat="0" applyBorder="0" applyAlignment="0" applyProtection="0"/>
    <xf numFmtId="175" fontId="133" fillId="45" borderId="0" applyNumberFormat="0" applyBorder="0" applyAlignment="0" applyProtection="0"/>
    <xf numFmtId="175" fontId="133" fillId="46" borderId="0" applyNumberFormat="0" applyBorder="0" applyAlignment="0" applyProtection="0"/>
    <xf numFmtId="175" fontId="133" fillId="47" borderId="0" applyNumberFormat="0" applyBorder="0" applyAlignment="0" applyProtection="0"/>
    <xf numFmtId="175" fontId="133" fillId="48" borderId="0" applyNumberFormat="0" applyBorder="0" applyAlignment="0" applyProtection="0"/>
    <xf numFmtId="175" fontId="133" fillId="49" borderId="0" applyNumberFormat="0" applyBorder="0" applyAlignment="0" applyProtection="0"/>
    <xf numFmtId="175" fontId="133" fillId="50" borderId="0" applyNumberFormat="0" applyBorder="0" applyAlignment="0" applyProtection="0"/>
    <xf numFmtId="175" fontId="133" fillId="51" borderId="0" applyNumberFormat="0" applyBorder="0" applyAlignment="0" applyProtection="0"/>
    <xf numFmtId="175" fontId="133" fillId="52" borderId="0" applyNumberFormat="0" applyBorder="0" applyAlignment="0" applyProtection="0"/>
    <xf numFmtId="175" fontId="133" fillId="47" borderId="0" applyNumberFormat="0" applyBorder="0" applyAlignment="0" applyProtection="0"/>
    <xf numFmtId="175" fontId="133" fillId="50" borderId="0" applyNumberFormat="0" applyBorder="0" applyAlignment="0" applyProtection="0"/>
    <xf numFmtId="175" fontId="133" fillId="53" borderId="0" applyNumberFormat="0" applyBorder="0" applyAlignment="0" applyProtection="0"/>
    <xf numFmtId="175" fontId="153" fillId="54" borderId="0" applyNumberFormat="0" applyBorder="0" applyAlignment="0" applyProtection="0"/>
    <xf numFmtId="175" fontId="153" fillId="51" borderId="0" applyNumberFormat="0" applyBorder="0" applyAlignment="0" applyProtection="0"/>
    <xf numFmtId="175" fontId="153" fillId="52" borderId="0" applyNumberFormat="0" applyBorder="0" applyAlignment="0" applyProtection="0"/>
    <xf numFmtId="175" fontId="153" fillId="55" borderId="0" applyNumberFormat="0" applyBorder="0" applyAlignment="0" applyProtection="0"/>
    <xf numFmtId="175" fontId="153" fillId="56" borderId="0" applyNumberFormat="0" applyBorder="0" applyAlignment="0" applyProtection="0"/>
    <xf numFmtId="175" fontId="153" fillId="57" borderId="0" applyNumberFormat="0" applyBorder="0" applyAlignment="0" applyProtection="0"/>
    <xf numFmtId="175" fontId="144" fillId="46" borderId="0" applyNumberFormat="0" applyBorder="0" applyAlignment="0" applyProtection="0"/>
    <xf numFmtId="175" fontId="148" fillId="62" borderId="38" applyNumberFormat="0" applyAlignment="0" applyProtection="0"/>
    <xf numFmtId="175" fontId="150" fillId="63" borderId="39" applyNumberFormat="0" applyAlignment="0" applyProtection="0"/>
    <xf numFmtId="175" fontId="149" fillId="0" borderId="40" applyNumberFormat="0" applyFill="0" applyAlignment="0" applyProtection="0"/>
    <xf numFmtId="175" fontId="143" fillId="0" borderId="0" applyNumberFormat="0" applyFill="0" applyBorder="0" applyAlignment="0" applyProtection="0"/>
    <xf numFmtId="175" fontId="153" fillId="58" borderId="0" applyNumberFormat="0" applyBorder="0" applyAlignment="0" applyProtection="0"/>
    <xf numFmtId="175" fontId="153" fillId="59" borderId="0" applyNumberFormat="0" applyBorder="0" applyAlignment="0" applyProtection="0"/>
    <xf numFmtId="175" fontId="153" fillId="60" borderId="0" applyNumberFormat="0" applyBorder="0" applyAlignment="0" applyProtection="0"/>
    <xf numFmtId="175" fontId="153" fillId="55" borderId="0" applyNumberFormat="0" applyBorder="0" applyAlignment="0" applyProtection="0"/>
    <xf numFmtId="175" fontId="153" fillId="56" borderId="0" applyNumberFormat="0" applyBorder="0" applyAlignment="0" applyProtection="0"/>
    <xf numFmtId="175" fontId="153" fillId="61" borderId="0" applyNumberFormat="0" applyBorder="0" applyAlignment="0" applyProtection="0"/>
    <xf numFmtId="175" fontId="146" fillId="49" borderId="38" applyNumberFormat="0" applyAlignment="0" applyProtection="0"/>
    <xf numFmtId="175" fontId="145" fillId="45" borderId="0" applyNumberFormat="0" applyBorder="0" applyAlignment="0" applyProtection="0"/>
    <xf numFmtId="175" fontId="154" fillId="64" borderId="44" applyNumberFormat="0" applyFont="0" applyAlignment="0" applyProtection="0"/>
    <xf numFmtId="175" fontId="147" fillId="62" borderId="45" applyNumberFormat="0" applyAlignment="0" applyProtection="0"/>
    <xf numFmtId="175" fontId="151" fillId="0" borderId="0" applyNumberFormat="0" applyFill="0" applyBorder="0" applyAlignment="0" applyProtection="0"/>
    <xf numFmtId="175" fontId="152" fillId="0" borderId="0" applyNumberFormat="0" applyFill="0" applyBorder="0" applyAlignment="0" applyProtection="0"/>
    <xf numFmtId="175" fontId="140" fillId="0" borderId="0" applyNumberFormat="0" applyFill="0" applyBorder="0" applyAlignment="0" applyProtection="0"/>
    <xf numFmtId="175" fontId="141" fillId="0" borderId="41" applyNumberFormat="0" applyFill="0" applyAlignment="0" applyProtection="0"/>
    <xf numFmtId="175" fontId="142" fillId="0" borderId="42" applyNumberFormat="0" applyFill="0" applyAlignment="0" applyProtection="0"/>
    <xf numFmtId="175" fontId="143" fillId="0" borderId="43" applyNumberFormat="0" applyFill="0" applyAlignment="0" applyProtection="0"/>
    <xf numFmtId="43" fontId="62" fillId="0" borderId="0" applyFont="0" applyFill="0" applyBorder="0" applyAlignment="0" applyProtection="0"/>
    <xf numFmtId="44" fontId="62" fillId="0" borderId="0" applyFont="0" applyFill="0" applyBorder="0" applyAlignment="0" applyProtection="0"/>
    <xf numFmtId="175" fontId="2" fillId="0" borderId="0"/>
    <xf numFmtId="175" fontId="2" fillId="0" borderId="0"/>
    <xf numFmtId="175" fontId="2" fillId="0" borderId="0"/>
    <xf numFmtId="9" fontId="2" fillId="0" borderId="0" applyFont="0" applyFill="0" applyBorder="0" applyAlignment="0" applyProtection="0"/>
    <xf numFmtId="175" fontId="30" fillId="0" borderId="0"/>
    <xf numFmtId="175" fontId="2" fillId="0" borderId="0"/>
    <xf numFmtId="175" fontId="2" fillId="0" borderId="0"/>
    <xf numFmtId="175" fontId="2" fillId="0" borderId="0"/>
    <xf numFmtId="175" fontId="2" fillId="0" borderId="0"/>
    <xf numFmtId="175" fontId="2" fillId="0" borderId="0"/>
    <xf numFmtId="175" fontId="2" fillId="0" borderId="0"/>
    <xf numFmtId="9" fontId="2" fillId="0" borderId="0" applyFont="0" applyFill="0" applyBorder="0" applyAlignment="0" applyProtection="0"/>
    <xf numFmtId="175" fontId="2" fillId="0" borderId="0"/>
    <xf numFmtId="175" fontId="2" fillId="0" borderId="0"/>
    <xf numFmtId="175" fontId="2" fillId="0" borderId="0"/>
    <xf numFmtId="175" fontId="2" fillId="0" borderId="0"/>
    <xf numFmtId="175" fontId="2" fillId="0" borderId="0"/>
    <xf numFmtId="175" fontId="2" fillId="0" borderId="0"/>
    <xf numFmtId="9" fontId="2" fillId="0" borderId="0" applyFont="0" applyFill="0" applyBorder="0" applyAlignment="0" applyProtection="0"/>
    <xf numFmtId="175" fontId="2" fillId="0" borderId="0"/>
    <xf numFmtId="175" fontId="2" fillId="0" borderId="0"/>
    <xf numFmtId="175" fontId="2" fillId="0" borderId="0"/>
    <xf numFmtId="175" fontId="2" fillId="0" borderId="0"/>
    <xf numFmtId="175" fontId="2" fillId="0" borderId="0"/>
    <xf numFmtId="175" fontId="2" fillId="0" borderId="0"/>
    <xf numFmtId="9" fontId="2" fillId="0" borderId="0" applyFont="0" applyFill="0" applyBorder="0" applyAlignment="0" applyProtection="0"/>
    <xf numFmtId="0" fontId="1" fillId="0" borderId="0"/>
    <xf numFmtId="9" fontId="1" fillId="0" borderId="0" applyFont="0" applyFill="0" applyBorder="0" applyAlignment="0" applyProtection="0"/>
    <xf numFmtId="0" fontId="8" fillId="0" borderId="0" applyNumberFormat="0" applyFill="0" applyBorder="0" applyAlignment="0" applyProtection="0">
      <alignment vertical="top"/>
      <protection locked="0"/>
    </xf>
    <xf numFmtId="3" fontId="1"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3" fontId="1" fillId="0" borderId="0"/>
    <xf numFmtId="174" fontId="1" fillId="0" borderId="0"/>
    <xf numFmtId="0"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0"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175" fontId="1" fillId="0" borderId="0"/>
    <xf numFmtId="9" fontId="1" fillId="0" borderId="0" applyFont="0" applyFill="0" applyBorder="0" applyAlignment="0" applyProtection="0"/>
    <xf numFmtId="175" fontId="1" fillId="0" borderId="0"/>
    <xf numFmtId="175" fontId="1" fillId="0" borderId="0"/>
    <xf numFmtId="175" fontId="1" fillId="0" borderId="0"/>
    <xf numFmtId="175" fontId="1" fillId="0" borderId="0"/>
    <xf numFmtId="175" fontId="1" fillId="0" borderId="0"/>
    <xf numFmtId="175" fontId="1" fillId="0" borderId="0"/>
    <xf numFmtId="9" fontId="1" fillId="0" borderId="0" applyFont="0" applyFill="0" applyBorder="0" applyAlignment="0" applyProtection="0"/>
    <xf numFmtId="175" fontId="1" fillId="0" borderId="0"/>
    <xf numFmtId="175" fontId="1" fillId="0" borderId="0"/>
    <xf numFmtId="175" fontId="1" fillId="0" borderId="0"/>
    <xf numFmtId="175" fontId="1" fillId="0" borderId="0"/>
    <xf numFmtId="175" fontId="1" fillId="0" borderId="0"/>
    <xf numFmtId="175" fontId="1" fillId="0" borderId="0"/>
    <xf numFmtId="9" fontId="1" fillId="0" borderId="0" applyFont="0" applyFill="0" applyBorder="0" applyAlignment="0" applyProtection="0"/>
    <xf numFmtId="175" fontId="1" fillId="0" borderId="0"/>
    <xf numFmtId="175" fontId="1" fillId="0" borderId="0"/>
    <xf numFmtId="175" fontId="1" fillId="0" borderId="0"/>
    <xf numFmtId="175" fontId="1" fillId="0" borderId="0"/>
    <xf numFmtId="175" fontId="1" fillId="0" borderId="0"/>
    <xf numFmtId="175" fontId="1" fillId="0" borderId="0"/>
    <xf numFmtId="9" fontId="1" fillId="0" borderId="0" applyFont="0" applyFill="0" applyBorder="0" applyAlignment="0" applyProtection="0"/>
  </cellStyleXfs>
  <cellXfs count="1281">
    <xf numFmtId="0" fontId="0" fillId="0" borderId="0" xfId="0"/>
    <xf numFmtId="0" fontId="7" fillId="0" borderId="0" xfId="0" applyFont="1"/>
    <xf numFmtId="2" fontId="0" fillId="0" borderId="0" xfId="0" applyNumberFormat="1"/>
    <xf numFmtId="0" fontId="6" fillId="0" borderId="0" xfId="0" applyFont="1"/>
    <xf numFmtId="2" fontId="7" fillId="0" borderId="0" xfId="0" applyNumberFormat="1" applyFont="1"/>
    <xf numFmtId="168" fontId="21" fillId="0" borderId="0" xfId="0" applyNumberFormat="1" applyFont="1"/>
    <xf numFmtId="2" fontId="21" fillId="0" borderId="0" xfId="0" applyNumberFormat="1" applyFont="1"/>
    <xf numFmtId="0" fontId="21" fillId="0" borderId="0" xfId="0" applyFont="1"/>
    <xf numFmtId="164" fontId="21" fillId="0" borderId="0" xfId="0" applyNumberFormat="1" applyFont="1"/>
    <xf numFmtId="167" fontId="21" fillId="0" borderId="0" xfId="0" applyNumberFormat="1" applyFont="1"/>
    <xf numFmtId="167" fontId="7" fillId="0" borderId="0" xfId="0" applyNumberFormat="1" applyFont="1"/>
    <xf numFmtId="1" fontId="21" fillId="0" borderId="0" xfId="0" applyNumberFormat="1" applyFont="1"/>
    <xf numFmtId="22" fontId="21" fillId="0" borderId="0" xfId="0" applyNumberFormat="1" applyFont="1" applyAlignment="1">
      <alignment horizontal="right"/>
    </xf>
    <xf numFmtId="0" fontId="21" fillId="0" borderId="0" xfId="0" applyFont="1" applyAlignment="1">
      <alignment horizontal="right"/>
    </xf>
    <xf numFmtId="0" fontId="7" fillId="0" borderId="0" xfId="0" applyFont="1" applyFill="1"/>
    <xf numFmtId="2" fontId="21" fillId="0" borderId="0" xfId="0" applyNumberFormat="1" applyFont="1" applyFill="1"/>
    <xf numFmtId="2" fontId="7" fillId="0" borderId="0" xfId="0" applyNumberFormat="1" applyFont="1" applyFill="1"/>
    <xf numFmtId="0" fontId="7" fillId="0" borderId="0" xfId="0" applyFont="1" applyFill="1" applyAlignment="1">
      <alignment horizontal="right"/>
    </xf>
    <xf numFmtId="0" fontId="7" fillId="0" borderId="0" xfId="0" applyFont="1" applyAlignment="1">
      <alignment horizontal="left"/>
    </xf>
    <xf numFmtId="1" fontId="0" fillId="0" borderId="0" xfId="0" applyNumberFormat="1"/>
    <xf numFmtId="0" fontId="7" fillId="0" borderId="0" xfId="0" applyFont="1" applyBorder="1"/>
    <xf numFmtId="2" fontId="21" fillId="0" borderId="0" xfId="0" applyNumberFormat="1" applyFont="1" applyBorder="1"/>
    <xf numFmtId="0" fontId="7" fillId="0" borderId="0" xfId="0" applyFont="1" applyFill="1" applyBorder="1"/>
    <xf numFmtId="2" fontId="7" fillId="0" borderId="0" xfId="0" applyNumberFormat="1" applyFont="1" applyBorder="1"/>
    <xf numFmtId="0" fontId="0" fillId="0" borderId="0" xfId="0" applyFill="1"/>
    <xf numFmtId="0" fontId="0" fillId="0" borderId="0" xfId="0" applyProtection="1">
      <protection locked="0"/>
    </xf>
    <xf numFmtId="0" fontId="0" fillId="2" borderId="0" xfId="0" applyFill="1"/>
    <xf numFmtId="1" fontId="48" fillId="0" borderId="0" xfId="0" applyNumberFormat="1" applyFont="1" applyAlignment="1">
      <alignment horizontal="left"/>
    </xf>
    <xf numFmtId="0" fontId="12" fillId="2" borderId="0" xfId="0" applyFont="1" applyFill="1"/>
    <xf numFmtId="0" fontId="0" fillId="3" borderId="0" xfId="0" applyFill="1"/>
    <xf numFmtId="0" fontId="12" fillId="3" borderId="0" xfId="0" applyFont="1" applyFill="1"/>
    <xf numFmtId="2" fontId="21" fillId="0" borderId="0" xfId="0" applyNumberFormat="1" applyFont="1" applyAlignment="1" applyProtection="1">
      <alignment horizontal="right"/>
    </xf>
    <xf numFmtId="0" fontId="21" fillId="0" borderId="0" xfId="0" applyFont="1" applyAlignment="1" applyProtection="1">
      <alignment horizontal="right"/>
    </xf>
    <xf numFmtId="164" fontId="21" fillId="0" borderId="0" xfId="0" applyNumberFormat="1" applyFont="1" applyAlignment="1" applyProtection="1">
      <alignment horizontal="right"/>
    </xf>
    <xf numFmtId="1" fontId="21" fillId="0" borderId="0" xfId="0" applyNumberFormat="1" applyFont="1" applyAlignment="1" applyProtection="1">
      <alignment horizontal="right"/>
    </xf>
    <xf numFmtId="166" fontId="21" fillId="0" borderId="0" xfId="0" applyNumberFormat="1" applyFont="1" applyAlignment="1" applyProtection="1">
      <alignment horizontal="right"/>
    </xf>
    <xf numFmtId="1" fontId="21" fillId="0" borderId="0" xfId="0" applyNumberFormat="1" applyFont="1" applyAlignment="1">
      <alignment horizontal="right"/>
    </xf>
    <xf numFmtId="0" fontId="21" fillId="0" borderId="0" xfId="0" applyNumberFormat="1" applyFont="1"/>
    <xf numFmtId="0" fontId="50" fillId="4" borderId="0" xfId="0" applyFont="1" applyFill="1"/>
    <xf numFmtId="0" fontId="7" fillId="5" borderId="0" xfId="0" applyFont="1" applyFill="1" applyProtection="1">
      <protection hidden="1"/>
    </xf>
    <xf numFmtId="0" fontId="38" fillId="5" borderId="0" xfId="0" applyFont="1" applyFill="1" applyProtection="1">
      <protection hidden="1"/>
    </xf>
    <xf numFmtId="0" fontId="32" fillId="5" borderId="0" xfId="0" applyFont="1" applyFill="1" applyProtection="1">
      <protection hidden="1"/>
    </xf>
    <xf numFmtId="0" fontId="7" fillId="4" borderId="0" xfId="0" applyFont="1" applyFill="1" applyProtection="1">
      <protection hidden="1"/>
    </xf>
    <xf numFmtId="0" fontId="65" fillId="4" borderId="0" xfId="0" applyFont="1" applyFill="1" applyAlignment="1" applyProtection="1">
      <alignment horizontal="right"/>
      <protection hidden="1"/>
    </xf>
    <xf numFmtId="0" fontId="66" fillId="4" borderId="0" xfId="0" applyFont="1" applyFill="1" applyAlignment="1" applyProtection="1">
      <alignment horizontal="center"/>
      <protection hidden="1"/>
    </xf>
    <xf numFmtId="0" fontId="14" fillId="4" borderId="0" xfId="0" applyFont="1" applyFill="1" applyProtection="1">
      <protection hidden="1"/>
    </xf>
    <xf numFmtId="0" fontId="12" fillId="4" borderId="0" xfId="0" applyFont="1" applyFill="1" applyProtection="1">
      <protection hidden="1"/>
    </xf>
    <xf numFmtId="0" fontId="7" fillId="0" borderId="0" xfId="0" applyFont="1" applyFill="1" applyProtection="1">
      <protection hidden="1"/>
    </xf>
    <xf numFmtId="0" fontId="32" fillId="6" borderId="0" xfId="0" applyFont="1" applyFill="1" applyAlignment="1" applyProtection="1">
      <alignment horizontal="center"/>
      <protection hidden="1"/>
    </xf>
    <xf numFmtId="0" fontId="7" fillId="4" borderId="0" xfId="0" applyFont="1" applyFill="1" applyAlignment="1" applyProtection="1">
      <alignment horizontal="center"/>
      <protection hidden="1"/>
    </xf>
    <xf numFmtId="0" fontId="7" fillId="3" borderId="0" xfId="0" applyFont="1" applyFill="1" applyAlignment="1" applyProtection="1">
      <alignment horizontal="center"/>
      <protection locked="0" hidden="1"/>
    </xf>
    <xf numFmtId="0" fontId="7" fillId="2" borderId="0" xfId="0" applyFont="1" applyFill="1" applyAlignment="1" applyProtection="1">
      <alignment horizontal="center"/>
      <protection locked="0" hidden="1"/>
    </xf>
    <xf numFmtId="0" fontId="7" fillId="4" borderId="0" xfId="0" applyFont="1" applyFill="1" applyAlignment="1" applyProtection="1">
      <alignment horizontal="left"/>
      <protection hidden="1"/>
    </xf>
    <xf numFmtId="0" fontId="7" fillId="0" borderId="0" xfId="0" applyFont="1" applyProtection="1">
      <protection hidden="1"/>
    </xf>
    <xf numFmtId="1" fontId="7" fillId="4" borderId="0" xfId="0" applyNumberFormat="1" applyFont="1" applyFill="1" applyProtection="1">
      <protection hidden="1"/>
    </xf>
    <xf numFmtId="2" fontId="7" fillId="4" borderId="0" xfId="0" applyNumberFormat="1" applyFont="1" applyFill="1" applyAlignment="1" applyProtection="1">
      <alignment horizontal="left"/>
      <protection hidden="1"/>
    </xf>
    <xf numFmtId="0" fontId="32" fillId="0" borderId="0" xfId="0" applyFont="1" applyFill="1" applyAlignment="1" applyProtection="1">
      <alignment horizontal="center"/>
      <protection hidden="1"/>
    </xf>
    <xf numFmtId="0" fontId="7" fillId="4" borderId="0" xfId="0" applyFont="1" applyFill="1" applyAlignment="1" applyProtection="1">
      <alignment horizontal="right"/>
      <protection hidden="1"/>
    </xf>
    <xf numFmtId="0" fontId="0" fillId="7" borderId="0" xfId="0" applyFill="1" applyProtection="1">
      <protection hidden="1"/>
    </xf>
    <xf numFmtId="0" fontId="15" fillId="7" borderId="0" xfId="0" applyFont="1" applyFill="1" applyAlignment="1" applyProtection="1">
      <alignment horizontal="right"/>
      <protection hidden="1"/>
    </xf>
    <xf numFmtId="0" fontId="15" fillId="7" borderId="0" xfId="0" applyFont="1" applyFill="1" applyProtection="1">
      <protection hidden="1"/>
    </xf>
    <xf numFmtId="0" fontId="0" fillId="0" borderId="0" xfId="0" applyProtection="1">
      <protection hidden="1"/>
    </xf>
    <xf numFmtId="0" fontId="37" fillId="0" borderId="0" xfId="0" applyFont="1" applyProtection="1">
      <protection hidden="1"/>
    </xf>
    <xf numFmtId="0" fontId="50" fillId="0" borderId="0" xfId="0" applyFont="1" applyProtection="1">
      <protection hidden="1"/>
    </xf>
    <xf numFmtId="0" fontId="33" fillId="7" borderId="0" xfId="0" applyFont="1" applyFill="1" applyProtection="1">
      <protection hidden="1"/>
    </xf>
    <xf numFmtId="0" fontId="47" fillId="7" borderId="0" xfId="0" applyFont="1" applyFill="1" applyProtection="1">
      <protection hidden="1"/>
    </xf>
    <xf numFmtId="0" fontId="34" fillId="7" borderId="0" xfId="0" applyFont="1" applyFill="1" applyAlignment="1" applyProtection="1">
      <alignment horizontal="left"/>
      <protection hidden="1"/>
    </xf>
    <xf numFmtId="0" fontId="44" fillId="7" borderId="0" xfId="0" applyFont="1" applyFill="1" applyProtection="1">
      <protection hidden="1"/>
    </xf>
    <xf numFmtId="0" fontId="33" fillId="0" borderId="0" xfId="0" applyFont="1" applyProtection="1">
      <protection hidden="1"/>
    </xf>
    <xf numFmtId="0" fontId="40" fillId="0" borderId="0" xfId="0" applyFont="1" applyProtection="1">
      <protection hidden="1"/>
    </xf>
    <xf numFmtId="0" fontId="16" fillId="0" borderId="0" xfId="0" applyFont="1" applyProtection="1">
      <protection hidden="1"/>
    </xf>
    <xf numFmtId="1" fontId="0" fillId="0" borderId="0" xfId="0" applyNumberFormat="1" applyProtection="1">
      <protection hidden="1"/>
    </xf>
    <xf numFmtId="0" fontId="50" fillId="0" borderId="0" xfId="0" applyFont="1" applyFill="1" applyProtection="1">
      <protection hidden="1"/>
    </xf>
    <xf numFmtId="0" fontId="46" fillId="0" borderId="0" xfId="0" applyFont="1" applyProtection="1">
      <protection hidden="1"/>
    </xf>
    <xf numFmtId="0" fontId="33" fillId="0" borderId="0" xfId="0" quotePrefix="1" applyFont="1" applyProtection="1">
      <protection hidden="1"/>
    </xf>
    <xf numFmtId="2" fontId="36" fillId="0" borderId="0" xfId="0" applyNumberFormat="1" applyFont="1" applyBorder="1" applyAlignment="1" applyProtection="1">
      <alignment horizontal="right"/>
      <protection hidden="1"/>
    </xf>
    <xf numFmtId="164" fontId="35" fillId="0" borderId="0" xfId="0" applyNumberFormat="1" applyFont="1" applyBorder="1" applyProtection="1">
      <protection hidden="1"/>
    </xf>
    <xf numFmtId="0" fontId="33" fillId="0" borderId="0" xfId="0" applyFont="1" applyBorder="1" applyProtection="1">
      <protection hidden="1"/>
    </xf>
    <xf numFmtId="2" fontId="35" fillId="0" borderId="0" xfId="0" applyNumberFormat="1" applyFont="1" applyProtection="1">
      <protection hidden="1"/>
    </xf>
    <xf numFmtId="164" fontId="33" fillId="0" borderId="0" xfId="0" applyNumberFormat="1" applyFont="1" applyProtection="1">
      <protection hidden="1"/>
    </xf>
    <xf numFmtId="0" fontId="6" fillId="0" borderId="0" xfId="0" applyFont="1" applyProtection="1">
      <protection hidden="1"/>
    </xf>
    <xf numFmtId="0" fontId="20" fillId="0" borderId="0" xfId="0" applyFont="1" applyProtection="1">
      <protection hidden="1"/>
    </xf>
    <xf numFmtId="2" fontId="46" fillId="0" borderId="0" xfId="0" applyNumberFormat="1" applyFont="1" applyProtection="1">
      <protection hidden="1"/>
    </xf>
    <xf numFmtId="0" fontId="71" fillId="0" borderId="0" xfId="0" applyFont="1" applyProtection="1">
      <protection hidden="1"/>
    </xf>
    <xf numFmtId="2" fontId="71" fillId="0" borderId="0" xfId="0" applyNumberFormat="1" applyFont="1" applyProtection="1">
      <protection hidden="1"/>
    </xf>
    <xf numFmtId="0" fontId="7" fillId="0" borderId="0" xfId="0" applyFont="1" applyFill="1" applyBorder="1" applyProtection="1">
      <protection locked="0"/>
    </xf>
    <xf numFmtId="0" fontId="6" fillId="7" borderId="0" xfId="0" applyFont="1" applyFill="1" applyProtection="1">
      <protection hidden="1"/>
    </xf>
    <xf numFmtId="0" fontId="33" fillId="4" borderId="0" xfId="0" applyFont="1" applyFill="1" applyProtection="1">
      <protection hidden="1"/>
    </xf>
    <xf numFmtId="1" fontId="0" fillId="4" borderId="0" xfId="0" applyNumberFormat="1" applyFill="1" applyProtection="1">
      <protection hidden="1"/>
    </xf>
    <xf numFmtId="0" fontId="33" fillId="4" borderId="1" xfId="0" applyFont="1" applyFill="1" applyBorder="1" applyProtection="1">
      <protection hidden="1"/>
    </xf>
    <xf numFmtId="0" fontId="50" fillId="4" borderId="0" xfId="0" quotePrefix="1" applyFont="1" applyFill="1" applyAlignment="1" applyProtection="1">
      <alignment horizontal="center"/>
      <protection hidden="1"/>
    </xf>
    <xf numFmtId="0" fontId="33" fillId="4" borderId="2" xfId="0" applyFont="1" applyFill="1" applyBorder="1" applyProtection="1">
      <protection hidden="1"/>
    </xf>
    <xf numFmtId="0" fontId="7" fillId="4" borderId="3" xfId="0" applyFont="1" applyFill="1" applyBorder="1" applyProtection="1">
      <protection hidden="1"/>
    </xf>
    <xf numFmtId="0" fontId="56" fillId="4" borderId="0" xfId="0" applyFont="1" applyFill="1" applyAlignment="1" applyProtection="1">
      <alignment horizontal="right"/>
      <protection hidden="1"/>
    </xf>
    <xf numFmtId="0" fontId="33" fillId="4" borderId="4" xfId="0" applyFont="1" applyFill="1" applyBorder="1" applyProtection="1">
      <protection hidden="1"/>
    </xf>
    <xf numFmtId="0" fontId="41" fillId="4" borderId="4" xfId="0" applyFont="1" applyFill="1" applyBorder="1" applyAlignment="1" applyProtection="1">
      <alignment horizontal="right"/>
      <protection hidden="1"/>
    </xf>
    <xf numFmtId="0" fontId="0" fillId="4" borderId="2" xfId="0" applyFill="1" applyBorder="1" applyProtection="1">
      <protection hidden="1"/>
    </xf>
    <xf numFmtId="0" fontId="39" fillId="4" borderId="0" xfId="0" applyFont="1" applyFill="1" applyBorder="1" applyAlignment="1" applyProtection="1">
      <alignment horizontal="right"/>
      <protection hidden="1"/>
    </xf>
    <xf numFmtId="0" fontId="33" fillId="4" borderId="0" xfId="0" applyFont="1" applyFill="1" applyBorder="1" applyProtection="1">
      <protection hidden="1"/>
    </xf>
    <xf numFmtId="0" fontId="39" fillId="4" borderId="1" xfId="0" applyFont="1" applyFill="1" applyBorder="1" applyAlignment="1" applyProtection="1">
      <alignment horizontal="right"/>
      <protection hidden="1"/>
    </xf>
    <xf numFmtId="2" fontId="39" fillId="2" borderId="1" xfId="0" applyNumberFormat="1" applyFont="1" applyFill="1" applyBorder="1" applyProtection="1">
      <protection hidden="1"/>
    </xf>
    <xf numFmtId="2" fontId="39" fillId="3" borderId="1" xfId="0" applyNumberFormat="1" applyFont="1" applyFill="1" applyBorder="1" applyProtection="1">
      <protection hidden="1"/>
    </xf>
    <xf numFmtId="2" fontId="33" fillId="4" borderId="0" xfId="0" applyNumberFormat="1" applyFont="1" applyFill="1" applyProtection="1">
      <protection hidden="1"/>
    </xf>
    <xf numFmtId="1" fontId="33" fillId="4" borderId="0" xfId="0" applyNumberFormat="1" applyFont="1" applyFill="1" applyProtection="1">
      <protection hidden="1"/>
    </xf>
    <xf numFmtId="9" fontId="39" fillId="2" borderId="1" xfId="0" applyNumberFormat="1" applyFont="1" applyFill="1" applyBorder="1" applyProtection="1">
      <protection hidden="1"/>
    </xf>
    <xf numFmtId="9" fontId="39" fillId="3" borderId="1" xfId="0" applyNumberFormat="1" applyFont="1" applyFill="1" applyBorder="1" applyProtection="1">
      <protection hidden="1"/>
    </xf>
    <xf numFmtId="9" fontId="39" fillId="4" borderId="1" xfId="0" applyNumberFormat="1" applyFont="1" applyFill="1" applyBorder="1" applyProtection="1">
      <protection hidden="1"/>
    </xf>
    <xf numFmtId="0" fontId="33" fillId="8" borderId="4" xfId="0" applyFont="1" applyFill="1" applyBorder="1" applyProtection="1">
      <protection hidden="1"/>
    </xf>
    <xf numFmtId="0" fontId="41" fillId="8" borderId="4" xfId="0" applyFont="1" applyFill="1" applyBorder="1" applyAlignment="1" applyProtection="1">
      <alignment horizontal="right"/>
      <protection hidden="1"/>
    </xf>
    <xf numFmtId="2" fontId="43" fillId="4" borderId="0" xfId="0" applyNumberFormat="1" applyFont="1" applyFill="1" applyProtection="1">
      <protection hidden="1"/>
    </xf>
    <xf numFmtId="0" fontId="6" fillId="4" borderId="2" xfId="0" applyFont="1" applyFill="1" applyBorder="1" applyProtection="1">
      <protection hidden="1"/>
    </xf>
    <xf numFmtId="2" fontId="39" fillId="2" borderId="0" xfId="0" applyNumberFormat="1" applyFont="1" applyFill="1" applyBorder="1" applyProtection="1">
      <protection hidden="1"/>
    </xf>
    <xf numFmtId="2" fontId="39" fillId="3" borderId="0" xfId="0" applyNumberFormat="1" applyFont="1" applyFill="1" applyBorder="1" applyProtection="1">
      <protection hidden="1"/>
    </xf>
    <xf numFmtId="0" fontId="0" fillId="4" borderId="0" xfId="0" applyFill="1" applyProtection="1">
      <protection hidden="1"/>
    </xf>
    <xf numFmtId="1" fontId="6" fillId="4" borderId="0" xfId="0" applyNumberFormat="1" applyFont="1" applyFill="1" applyProtection="1">
      <protection hidden="1"/>
    </xf>
    <xf numFmtId="0" fontId="33" fillId="4" borderId="0" xfId="0" quotePrefix="1" applyFont="1" applyFill="1" applyProtection="1">
      <protection hidden="1"/>
    </xf>
    <xf numFmtId="2" fontId="6" fillId="4" borderId="0" xfId="0" applyNumberFormat="1" applyFont="1" applyFill="1" applyProtection="1">
      <protection hidden="1"/>
    </xf>
    <xf numFmtId="0" fontId="6" fillId="4" borderId="0" xfId="0" applyFont="1" applyFill="1" applyProtection="1">
      <protection hidden="1"/>
    </xf>
    <xf numFmtId="164" fontId="6" fillId="4" borderId="0" xfId="0" applyNumberFormat="1" applyFont="1" applyFill="1" applyProtection="1">
      <protection hidden="1"/>
    </xf>
    <xf numFmtId="2" fontId="36" fillId="4" borderId="0" xfId="0" applyNumberFormat="1" applyFont="1" applyFill="1" applyBorder="1" applyAlignment="1" applyProtection="1">
      <alignment horizontal="right"/>
      <protection hidden="1"/>
    </xf>
    <xf numFmtId="0" fontId="33" fillId="4" borderId="0" xfId="0" applyFont="1" applyFill="1" applyBorder="1" applyAlignment="1" applyProtection="1">
      <alignment horizontal="right"/>
      <protection hidden="1"/>
    </xf>
    <xf numFmtId="164" fontId="35" fillId="4" borderId="0" xfId="0" applyNumberFormat="1" applyFont="1" applyFill="1" applyBorder="1" applyProtection="1">
      <protection hidden="1"/>
    </xf>
    <xf numFmtId="0" fontId="33" fillId="4" borderId="0" xfId="0" applyFont="1" applyFill="1" applyAlignment="1" applyProtection="1">
      <alignment horizontal="right"/>
      <protection hidden="1"/>
    </xf>
    <xf numFmtId="2" fontId="35" fillId="4" borderId="0" xfId="0" applyNumberFormat="1" applyFont="1" applyFill="1" applyProtection="1">
      <protection hidden="1"/>
    </xf>
    <xf numFmtId="164" fontId="33" fillId="4" borderId="0" xfId="0" applyNumberFormat="1" applyFont="1" applyFill="1" applyProtection="1">
      <protection hidden="1"/>
    </xf>
    <xf numFmtId="0" fontId="46" fillId="4" borderId="0" xfId="0" applyFont="1" applyFill="1" applyProtection="1">
      <protection hidden="1"/>
    </xf>
    <xf numFmtId="1" fontId="39" fillId="2" borderId="0" xfId="0" applyNumberFormat="1" applyFont="1" applyFill="1" applyBorder="1" applyProtection="1">
      <protection hidden="1"/>
    </xf>
    <xf numFmtId="1" fontId="39" fillId="3" borderId="0" xfId="0" applyNumberFormat="1" applyFont="1" applyFill="1" applyBorder="1" applyProtection="1">
      <protection hidden="1"/>
    </xf>
    <xf numFmtId="164" fontId="39" fillId="2" borderId="0" xfId="0" applyNumberFormat="1" applyFont="1" applyFill="1" applyBorder="1" applyProtection="1">
      <protection hidden="1"/>
    </xf>
    <xf numFmtId="164" fontId="39" fillId="3" borderId="0" xfId="0" applyNumberFormat="1" applyFont="1" applyFill="1" applyBorder="1" applyProtection="1">
      <protection hidden="1"/>
    </xf>
    <xf numFmtId="9" fontId="39" fillId="2" borderId="0" xfId="0" applyNumberFormat="1" applyFont="1" applyFill="1" applyBorder="1" applyProtection="1">
      <protection hidden="1"/>
    </xf>
    <xf numFmtId="9" fontId="39" fillId="3" borderId="0" xfId="0" applyNumberFormat="1" applyFont="1" applyFill="1" applyBorder="1" applyProtection="1">
      <protection hidden="1"/>
    </xf>
    <xf numFmtId="0" fontId="6" fillId="0" borderId="0" xfId="0" applyFont="1" applyFill="1" applyBorder="1" applyProtection="1">
      <protection locked="0"/>
    </xf>
    <xf numFmtId="0" fontId="6" fillId="0" borderId="5" xfId="0" applyFont="1" applyFill="1" applyBorder="1" applyProtection="1">
      <protection locked="0"/>
    </xf>
    <xf numFmtId="0" fontId="6" fillId="0" borderId="1" xfId="0" applyFont="1" applyFill="1" applyBorder="1" applyProtection="1">
      <protection locked="0"/>
    </xf>
    <xf numFmtId="0" fontId="40" fillId="4" borderId="0" xfId="0" applyFont="1" applyFill="1" applyBorder="1" applyProtection="1">
      <protection hidden="1"/>
    </xf>
    <xf numFmtId="0" fontId="33" fillId="7" borderId="0" xfId="0" applyFont="1" applyFill="1" applyBorder="1" applyProtection="1">
      <protection hidden="1"/>
    </xf>
    <xf numFmtId="0" fontId="34" fillId="7" borderId="0" xfId="0" quotePrefix="1" applyFont="1" applyFill="1" applyBorder="1" applyAlignment="1" applyProtection="1">
      <alignment horizontal="left"/>
      <protection hidden="1"/>
    </xf>
    <xf numFmtId="0" fontId="0" fillId="7" borderId="0" xfId="0" applyFill="1" applyBorder="1" applyProtection="1">
      <protection hidden="1"/>
    </xf>
    <xf numFmtId="0" fontId="39" fillId="4" borderId="0" xfId="0" applyFont="1" applyFill="1" applyBorder="1" applyProtection="1">
      <protection hidden="1"/>
    </xf>
    <xf numFmtId="0" fontId="39" fillId="4" borderId="0" xfId="0" applyFont="1" applyFill="1" applyBorder="1" applyAlignment="1" applyProtection="1">
      <alignment horizontal="center"/>
      <protection hidden="1"/>
    </xf>
    <xf numFmtId="0" fontId="7" fillId="7" borderId="0" xfId="0" applyFont="1" applyFill="1" applyBorder="1" applyProtection="1">
      <protection hidden="1"/>
    </xf>
    <xf numFmtId="0" fontId="34" fillId="7" borderId="0" xfId="0" applyFont="1" applyFill="1" applyBorder="1" applyAlignment="1" applyProtection="1">
      <alignment horizontal="left"/>
      <protection hidden="1"/>
    </xf>
    <xf numFmtId="0" fontId="23" fillId="4" borderId="0" xfId="0" applyFont="1" applyFill="1" applyBorder="1" applyProtection="1">
      <protection hidden="1"/>
    </xf>
    <xf numFmtId="1" fontId="39" fillId="4" borderId="0" xfId="0" applyNumberFormat="1" applyFont="1" applyFill="1" applyBorder="1" applyProtection="1">
      <protection hidden="1"/>
    </xf>
    <xf numFmtId="0" fontId="42" fillId="4" borderId="0" xfId="0" applyFont="1" applyFill="1" applyBorder="1" applyAlignment="1" applyProtection="1">
      <alignment horizontal="right"/>
      <protection hidden="1"/>
    </xf>
    <xf numFmtId="0" fontId="23" fillId="4" borderId="0" xfId="0" applyFont="1" applyFill="1" applyBorder="1" applyAlignment="1" applyProtection="1">
      <alignment horizontal="left"/>
      <protection hidden="1"/>
    </xf>
    <xf numFmtId="9" fontId="39" fillId="4" borderId="0" xfId="0" applyNumberFormat="1" applyFont="1" applyFill="1" applyBorder="1" applyProtection="1">
      <protection hidden="1"/>
    </xf>
    <xf numFmtId="0" fontId="6" fillId="0" borderId="7" xfId="0" applyFont="1" applyFill="1" applyBorder="1" applyProtection="1">
      <protection locked="0"/>
    </xf>
    <xf numFmtId="0" fontId="38" fillId="7" borderId="0" xfId="0" applyFont="1" applyFill="1" applyProtection="1">
      <protection hidden="1"/>
    </xf>
    <xf numFmtId="0" fontId="11" fillId="7" borderId="0" xfId="0" applyFont="1" applyFill="1" applyProtection="1">
      <protection hidden="1"/>
    </xf>
    <xf numFmtId="0" fontId="39" fillId="7" borderId="0" xfId="0" applyFont="1" applyFill="1" applyBorder="1" applyAlignment="1" applyProtection="1">
      <alignment horizontal="left"/>
      <protection hidden="1"/>
    </xf>
    <xf numFmtId="0" fontId="31" fillId="7" borderId="0" xfId="0" applyFont="1" applyFill="1" applyProtection="1">
      <protection hidden="1"/>
    </xf>
    <xf numFmtId="0" fontId="72" fillId="7" borderId="0" xfId="0" applyFont="1" applyFill="1" applyProtection="1">
      <protection hidden="1"/>
    </xf>
    <xf numFmtId="0" fontId="72" fillId="7" borderId="1" xfId="0" applyFont="1" applyFill="1" applyBorder="1" applyProtection="1">
      <protection hidden="1"/>
    </xf>
    <xf numFmtId="0" fontId="75" fillId="7" borderId="0" xfId="0" applyFont="1" applyFill="1" applyBorder="1" applyAlignment="1" applyProtection="1">
      <alignment horizontal="center"/>
      <protection hidden="1"/>
    </xf>
    <xf numFmtId="0" fontId="50" fillId="4" borderId="0" xfId="0" applyFont="1" applyFill="1" applyProtection="1">
      <protection hidden="1"/>
    </xf>
    <xf numFmtId="0" fontId="7" fillId="2" borderId="0" xfId="0" applyFont="1" applyFill="1" applyAlignment="1" applyProtection="1">
      <alignment horizontal="center"/>
      <protection hidden="1"/>
    </xf>
    <xf numFmtId="0" fontId="7" fillId="3" borderId="0" xfId="0" applyFont="1" applyFill="1" applyAlignment="1" applyProtection="1">
      <alignment horizontal="center"/>
      <protection hidden="1"/>
    </xf>
    <xf numFmtId="0" fontId="7" fillId="4" borderId="1" xfId="0" applyFont="1" applyFill="1" applyBorder="1" applyAlignment="1" applyProtection="1">
      <alignment horizontal="center"/>
      <protection hidden="1"/>
    </xf>
    <xf numFmtId="0" fontId="32" fillId="4" borderId="0" xfId="0" applyFont="1" applyFill="1" applyBorder="1" applyAlignment="1" applyProtection="1">
      <alignment horizontal="center"/>
      <protection hidden="1"/>
    </xf>
    <xf numFmtId="0" fontId="50" fillId="4" borderId="0" xfId="0" applyFont="1" applyFill="1" applyBorder="1" applyProtection="1">
      <protection hidden="1"/>
    </xf>
    <xf numFmtId="0" fontId="74" fillId="4" borderId="0" xfId="0" applyFont="1" applyFill="1" applyBorder="1" applyProtection="1">
      <protection hidden="1"/>
    </xf>
    <xf numFmtId="0" fontId="37" fillId="4" borderId="0" xfId="0" applyFont="1" applyFill="1" applyProtection="1">
      <protection hidden="1"/>
    </xf>
    <xf numFmtId="0" fontId="7" fillId="4" borderId="1" xfId="0" applyFont="1" applyFill="1" applyBorder="1" applyAlignment="1" applyProtection="1">
      <alignment horizontal="right"/>
      <protection hidden="1"/>
    </xf>
    <xf numFmtId="0" fontId="32" fillId="4" borderId="1" xfId="0" applyFont="1" applyFill="1" applyBorder="1" applyAlignment="1" applyProtection="1">
      <alignment horizontal="center"/>
      <protection hidden="1"/>
    </xf>
    <xf numFmtId="0" fontId="7" fillId="4" borderId="2" xfId="0" applyFont="1" applyFill="1" applyBorder="1" applyAlignment="1" applyProtection="1">
      <alignment horizontal="center"/>
      <protection hidden="1"/>
    </xf>
    <xf numFmtId="0" fontId="32" fillId="0" borderId="0" xfId="0" applyFont="1" applyFill="1" applyBorder="1" applyAlignment="1" applyProtection="1">
      <alignment horizontal="left"/>
      <protection hidden="1"/>
    </xf>
    <xf numFmtId="1" fontId="32" fillId="4" borderId="0" xfId="0" applyNumberFormat="1" applyFont="1" applyFill="1" applyAlignment="1" applyProtection="1">
      <alignment horizontal="center"/>
      <protection hidden="1"/>
    </xf>
    <xf numFmtId="0" fontId="10" fillId="4" borderId="0" xfId="0" applyFont="1" applyFill="1" applyBorder="1" applyProtection="1">
      <protection hidden="1"/>
    </xf>
    <xf numFmtId="0" fontId="10" fillId="4" borderId="2" xfId="0" applyFont="1" applyFill="1" applyBorder="1" applyProtection="1">
      <protection hidden="1"/>
    </xf>
    <xf numFmtId="0" fontId="0" fillId="0" borderId="0" xfId="0" applyFill="1" applyProtection="1">
      <protection hidden="1"/>
    </xf>
    <xf numFmtId="2" fontId="50" fillId="4" borderId="0" xfId="0" applyNumberFormat="1" applyFont="1" applyFill="1" applyProtection="1">
      <protection hidden="1"/>
    </xf>
    <xf numFmtId="0" fontId="0" fillId="2" borderId="8" xfId="0" applyFill="1" applyBorder="1" applyProtection="1">
      <protection hidden="1"/>
    </xf>
    <xf numFmtId="0" fontId="0" fillId="2" borderId="7" xfId="0" applyFill="1" applyBorder="1" applyProtection="1">
      <protection hidden="1"/>
    </xf>
    <xf numFmtId="0" fontId="12" fillId="4" borderId="0" xfId="0" applyFont="1" applyFill="1" applyBorder="1" applyProtection="1">
      <protection hidden="1"/>
    </xf>
    <xf numFmtId="0" fontId="12" fillId="4" borderId="2" xfId="0" applyFont="1" applyFill="1" applyBorder="1" applyProtection="1">
      <protection hidden="1"/>
    </xf>
    <xf numFmtId="0" fontId="0" fillId="2" borderId="3" xfId="0" applyFill="1" applyBorder="1" applyProtection="1">
      <protection hidden="1"/>
    </xf>
    <xf numFmtId="0" fontId="0" fillId="2" borderId="2" xfId="0" applyFill="1" applyBorder="1" applyProtection="1">
      <protection hidden="1"/>
    </xf>
    <xf numFmtId="0" fontId="14" fillId="4" borderId="0" xfId="0" applyFont="1" applyFill="1" applyAlignment="1" applyProtection="1">
      <alignment horizontal="right"/>
      <protection hidden="1"/>
    </xf>
    <xf numFmtId="0" fontId="12" fillId="2" borderId="2" xfId="0" applyFont="1" applyFill="1" applyBorder="1" applyAlignment="1" applyProtection="1">
      <alignment horizontal="right"/>
      <protection hidden="1"/>
    </xf>
    <xf numFmtId="0" fontId="0" fillId="2" borderId="3" xfId="0" applyFill="1" applyBorder="1" applyAlignment="1" applyProtection="1">
      <alignment horizontal="right"/>
      <protection hidden="1"/>
    </xf>
    <xf numFmtId="0" fontId="0" fillId="2" borderId="5" xfId="0" applyFill="1" applyBorder="1" applyAlignment="1" applyProtection="1">
      <alignment horizontal="right"/>
      <protection hidden="1"/>
    </xf>
    <xf numFmtId="0" fontId="0" fillId="3" borderId="8" xfId="0" applyFill="1" applyBorder="1" applyProtection="1">
      <protection hidden="1"/>
    </xf>
    <xf numFmtId="0" fontId="0" fillId="3" borderId="7" xfId="0" applyFill="1" applyBorder="1" applyProtection="1">
      <protection hidden="1"/>
    </xf>
    <xf numFmtId="0" fontId="0" fillId="3" borderId="3" xfId="0" applyFill="1" applyBorder="1" applyProtection="1">
      <protection hidden="1"/>
    </xf>
    <xf numFmtId="0" fontId="0" fillId="3" borderId="2" xfId="0" applyFill="1" applyBorder="1" applyProtection="1">
      <protection hidden="1"/>
    </xf>
    <xf numFmtId="0" fontId="50" fillId="4" borderId="0" xfId="0" applyNumberFormat="1" applyFont="1" applyFill="1" applyProtection="1">
      <protection hidden="1"/>
    </xf>
    <xf numFmtId="0" fontId="12" fillId="3" borderId="2" xfId="0" applyFont="1" applyFill="1" applyBorder="1" applyAlignment="1" applyProtection="1">
      <alignment horizontal="right"/>
      <protection hidden="1"/>
    </xf>
    <xf numFmtId="1" fontId="50" fillId="4" borderId="0" xfId="0" applyNumberFormat="1" applyFont="1" applyFill="1" applyAlignment="1" applyProtection="1">
      <alignment horizontal="center"/>
      <protection hidden="1"/>
    </xf>
    <xf numFmtId="0" fontId="0" fillId="3" borderId="3" xfId="0" applyFill="1" applyBorder="1" applyAlignment="1" applyProtection="1">
      <alignment horizontal="right"/>
      <protection hidden="1"/>
    </xf>
    <xf numFmtId="0" fontId="0" fillId="3" borderId="5" xfId="0" applyFill="1" applyBorder="1" applyAlignment="1" applyProtection="1">
      <alignment horizontal="right"/>
      <protection hidden="1"/>
    </xf>
    <xf numFmtId="0" fontId="0" fillId="7" borderId="8" xfId="0" applyFill="1" applyBorder="1" applyProtection="1">
      <protection hidden="1"/>
    </xf>
    <xf numFmtId="0" fontId="0" fillId="7" borderId="7" xfId="0" applyFill="1" applyBorder="1" applyProtection="1">
      <protection hidden="1"/>
    </xf>
    <xf numFmtId="0" fontId="0" fillId="7" borderId="3" xfId="0" applyFill="1" applyBorder="1" applyProtection="1">
      <protection hidden="1"/>
    </xf>
    <xf numFmtId="0" fontId="0" fillId="7" borderId="2" xfId="0" applyFill="1" applyBorder="1" applyProtection="1">
      <protection hidden="1"/>
    </xf>
    <xf numFmtId="0" fontId="0" fillId="7" borderId="3" xfId="0" applyFill="1" applyBorder="1" applyAlignment="1" applyProtection="1">
      <alignment horizontal="right"/>
      <protection hidden="1"/>
    </xf>
    <xf numFmtId="0" fontId="0" fillId="4" borderId="1" xfId="0" applyFill="1" applyBorder="1" applyProtection="1">
      <protection hidden="1"/>
    </xf>
    <xf numFmtId="0" fontId="37" fillId="4" borderId="1" xfId="0" applyFont="1" applyFill="1" applyBorder="1" applyProtection="1">
      <protection hidden="1"/>
    </xf>
    <xf numFmtId="0" fontId="0" fillId="4" borderId="3" xfId="0" applyFill="1" applyBorder="1" applyProtection="1">
      <protection hidden="1"/>
    </xf>
    <xf numFmtId="0" fontId="0" fillId="7" borderId="5" xfId="0" applyFill="1" applyBorder="1" applyAlignment="1" applyProtection="1">
      <alignment horizontal="right"/>
      <protection hidden="1"/>
    </xf>
    <xf numFmtId="0" fontId="74" fillId="4" borderId="0" xfId="0" applyFont="1" applyFill="1" applyProtection="1">
      <protection hidden="1"/>
    </xf>
    <xf numFmtId="0" fontId="9" fillId="9" borderId="2" xfId="0" applyFont="1" applyFill="1" applyBorder="1" applyAlignment="1" applyProtection="1">
      <alignment horizontal="center"/>
      <protection locked="0" hidden="1"/>
    </xf>
    <xf numFmtId="0" fontId="7" fillId="2" borderId="9" xfId="0" applyFont="1" applyFill="1" applyBorder="1" applyAlignment="1" applyProtection="1">
      <alignment horizontal="center"/>
      <protection locked="0" hidden="1"/>
    </xf>
    <xf numFmtId="0" fontId="7" fillId="2" borderId="1" xfId="0" applyFont="1" applyFill="1" applyBorder="1" applyAlignment="1" applyProtection="1">
      <alignment horizontal="center"/>
      <protection locked="0" hidden="1"/>
    </xf>
    <xf numFmtId="0" fontId="7" fillId="3" borderId="9" xfId="0" applyFont="1" applyFill="1" applyBorder="1" applyAlignment="1" applyProtection="1">
      <alignment horizontal="center"/>
      <protection locked="0" hidden="1"/>
    </xf>
    <xf numFmtId="0" fontId="7" fillId="3" borderId="1" xfId="0" applyFont="1" applyFill="1" applyBorder="1" applyAlignment="1" applyProtection="1">
      <alignment horizontal="center"/>
      <protection locked="0" hidden="1"/>
    </xf>
    <xf numFmtId="0" fontId="7" fillId="0" borderId="0" xfId="0" applyFont="1" applyFill="1" applyAlignment="1" applyProtection="1">
      <alignment horizontal="center"/>
      <protection locked="0"/>
    </xf>
    <xf numFmtId="0" fontId="10" fillId="0" borderId="0" xfId="0" applyFont="1" applyFill="1" applyBorder="1" applyProtection="1">
      <protection locked="0"/>
    </xf>
    <xf numFmtId="0" fontId="0" fillId="0" borderId="0" xfId="0" applyFill="1" applyProtection="1">
      <protection locked="0"/>
    </xf>
    <xf numFmtId="0" fontId="0" fillId="0" borderId="2" xfId="0" applyFill="1" applyBorder="1" applyProtection="1">
      <protection locked="0"/>
    </xf>
    <xf numFmtId="0" fontId="0" fillId="0" borderId="5" xfId="0" applyFill="1" applyBorder="1" applyProtection="1">
      <protection locked="0"/>
    </xf>
    <xf numFmtId="0" fontId="0" fillId="0" borderId="1" xfId="0" applyFill="1" applyBorder="1" applyProtection="1">
      <protection locked="0"/>
    </xf>
    <xf numFmtId="0" fontId="0" fillId="0" borderId="6" xfId="0" applyFill="1" applyBorder="1" applyProtection="1">
      <protection locked="0"/>
    </xf>
    <xf numFmtId="1" fontId="0" fillId="2" borderId="6" xfId="0" applyNumberFormat="1" applyFill="1" applyBorder="1" applyAlignment="1" applyProtection="1">
      <alignment horizontal="center"/>
      <protection locked="0" hidden="1"/>
    </xf>
    <xf numFmtId="1" fontId="0" fillId="3" borderId="6" xfId="0" applyNumberFormat="1" applyFill="1" applyBorder="1" applyAlignment="1" applyProtection="1">
      <alignment horizontal="center"/>
      <protection locked="0" hidden="1"/>
    </xf>
    <xf numFmtId="1" fontId="0" fillId="7" borderId="6" xfId="0" applyNumberFormat="1" applyFill="1" applyBorder="1" applyAlignment="1" applyProtection="1">
      <alignment horizontal="center"/>
      <protection locked="0" hidden="1"/>
    </xf>
    <xf numFmtId="0" fontId="0" fillId="4" borderId="1" xfId="0" applyFill="1" applyBorder="1" applyProtection="1">
      <protection locked="0"/>
    </xf>
    <xf numFmtId="0" fontId="0" fillId="6" borderId="0" xfId="0" applyFill="1" applyAlignment="1" applyProtection="1">
      <alignment horizontal="left"/>
      <protection hidden="1"/>
    </xf>
    <xf numFmtId="0" fontId="38" fillId="6" borderId="0" xfId="0" applyFont="1" applyFill="1" applyProtection="1">
      <protection hidden="1"/>
    </xf>
    <xf numFmtId="0" fontId="9" fillId="6" borderId="0" xfId="0" applyFont="1" applyFill="1" applyProtection="1">
      <protection hidden="1"/>
    </xf>
    <xf numFmtId="0" fontId="10" fillId="6" borderId="0" xfId="0" applyFont="1" applyFill="1" applyProtection="1">
      <protection hidden="1"/>
    </xf>
    <xf numFmtId="0" fontId="50" fillId="6" borderId="0" xfId="0" applyFont="1" applyFill="1" applyProtection="1">
      <protection hidden="1"/>
    </xf>
    <xf numFmtId="0" fontId="0" fillId="6" borderId="0" xfId="0" applyFill="1" applyProtection="1">
      <protection hidden="1"/>
    </xf>
    <xf numFmtId="0" fontId="6" fillId="6" borderId="0" xfId="0" applyFont="1" applyFill="1" applyProtection="1">
      <protection hidden="1"/>
    </xf>
    <xf numFmtId="0" fontId="16" fillId="6" borderId="0" xfId="0" applyFont="1" applyFill="1" applyProtection="1">
      <protection hidden="1"/>
    </xf>
    <xf numFmtId="0" fontId="6" fillId="4" borderId="1" xfId="0" applyFont="1" applyFill="1" applyBorder="1" applyProtection="1">
      <protection hidden="1"/>
    </xf>
    <xf numFmtId="0" fontId="20" fillId="4" borderId="0" xfId="0" applyFont="1" applyFill="1" applyAlignment="1" applyProtection="1">
      <alignment horizontal="left"/>
      <protection hidden="1"/>
    </xf>
    <xf numFmtId="0" fontId="20" fillId="4" borderId="0" xfId="0" applyFont="1" applyFill="1" applyProtection="1">
      <protection hidden="1"/>
    </xf>
    <xf numFmtId="0" fontId="16" fillId="4" borderId="0" xfId="0" applyFont="1" applyFill="1" applyProtection="1">
      <protection hidden="1"/>
    </xf>
    <xf numFmtId="0" fontId="0" fillId="4" borderId="0" xfId="0" applyFill="1" applyAlignment="1" applyProtection="1">
      <alignment horizontal="left"/>
      <protection hidden="1"/>
    </xf>
    <xf numFmtId="0" fontId="26" fillId="4" borderId="0" xfId="0" applyFont="1" applyFill="1" applyAlignment="1" applyProtection="1">
      <alignment horizontal="left"/>
      <protection hidden="1"/>
    </xf>
    <xf numFmtId="0" fontId="26" fillId="4" borderId="0" xfId="0" applyFont="1" applyFill="1" applyAlignment="1" applyProtection="1">
      <alignment horizontal="center"/>
      <protection hidden="1"/>
    </xf>
    <xf numFmtId="0" fontId="20" fillId="4" borderId="2" xfId="0" applyFont="1" applyFill="1" applyBorder="1" applyProtection="1">
      <protection hidden="1"/>
    </xf>
    <xf numFmtId="0" fontId="20" fillId="4" borderId="3" xfId="0" applyFont="1" applyFill="1" applyBorder="1" applyProtection="1">
      <protection hidden="1"/>
    </xf>
    <xf numFmtId="0" fontId="7" fillId="4" borderId="0" xfId="0" applyFont="1" applyFill="1" applyBorder="1" applyAlignment="1" applyProtection="1">
      <alignment horizontal="right"/>
      <protection hidden="1"/>
    </xf>
    <xf numFmtId="0" fontId="7" fillId="4" borderId="0" xfId="0" applyFont="1" applyFill="1" applyBorder="1" applyAlignment="1" applyProtection="1">
      <alignment horizontal="center"/>
      <protection hidden="1"/>
    </xf>
    <xf numFmtId="0" fontId="7" fillId="4" borderId="2" xfId="0" applyFont="1" applyFill="1" applyBorder="1" applyAlignment="1" applyProtection="1">
      <alignment horizontal="left"/>
      <protection hidden="1"/>
    </xf>
    <xf numFmtId="0" fontId="7" fillId="4" borderId="3" xfId="0" applyFont="1" applyFill="1" applyBorder="1" applyAlignment="1" applyProtection="1">
      <alignment horizontal="left"/>
      <protection hidden="1"/>
    </xf>
    <xf numFmtId="0" fontId="22" fillId="4" borderId="0" xfId="0" applyFont="1" applyFill="1" applyAlignment="1" applyProtection="1">
      <alignment horizontal="center"/>
      <protection hidden="1"/>
    </xf>
    <xf numFmtId="0" fontId="7" fillId="4" borderId="0" xfId="0" applyFont="1" applyFill="1" applyBorder="1" applyProtection="1">
      <protection hidden="1"/>
    </xf>
    <xf numFmtId="1" fontId="9" fillId="9" borderId="10" xfId="0" applyNumberFormat="1" applyFont="1" applyFill="1" applyBorder="1" applyAlignment="1" applyProtection="1">
      <alignment horizontal="center"/>
      <protection locked="0" hidden="1"/>
    </xf>
    <xf numFmtId="1" fontId="9" fillId="9" borderId="11" xfId="0" applyNumberFormat="1" applyFont="1" applyFill="1" applyBorder="1" applyAlignment="1" applyProtection="1">
      <alignment horizontal="center"/>
      <protection locked="0" hidden="1"/>
    </xf>
    <xf numFmtId="1" fontId="7" fillId="4" borderId="0" xfId="0" applyNumberFormat="1" applyFont="1" applyFill="1" applyBorder="1" applyAlignment="1" applyProtection="1">
      <alignment horizontal="left"/>
      <protection hidden="1"/>
    </xf>
    <xf numFmtId="2" fontId="27" fillId="4" borderId="2" xfId="0" applyNumberFormat="1" applyFont="1" applyFill="1" applyBorder="1" applyAlignment="1" applyProtection="1">
      <alignment horizontal="center"/>
      <protection hidden="1"/>
    </xf>
    <xf numFmtId="2" fontId="27" fillId="4" borderId="3" xfId="0" applyNumberFormat="1" applyFont="1" applyFill="1" applyBorder="1" applyAlignment="1" applyProtection="1">
      <alignment horizontal="center"/>
      <protection hidden="1"/>
    </xf>
    <xf numFmtId="0" fontId="25" fillId="4" borderId="0" xfId="0" applyFont="1" applyFill="1" applyAlignment="1" applyProtection="1">
      <alignment horizontal="center"/>
      <protection hidden="1"/>
    </xf>
    <xf numFmtId="0" fontId="0" fillId="4" borderId="0" xfId="0" applyFill="1" applyBorder="1" applyProtection="1">
      <protection hidden="1"/>
    </xf>
    <xf numFmtId="0" fontId="7" fillId="4" borderId="0" xfId="0" applyFont="1" applyFill="1" applyBorder="1" applyAlignment="1" applyProtection="1">
      <alignment horizontal="left"/>
      <protection hidden="1"/>
    </xf>
    <xf numFmtId="0" fontId="20" fillId="4" borderId="0" xfId="0" applyFont="1" applyFill="1" applyBorder="1" applyProtection="1">
      <protection hidden="1"/>
    </xf>
    <xf numFmtId="0" fontId="16" fillId="4" borderId="0" xfId="0" applyFont="1" applyFill="1" applyBorder="1" applyProtection="1">
      <protection hidden="1"/>
    </xf>
    <xf numFmtId="0" fontId="0" fillId="0" borderId="0" xfId="0" applyBorder="1" applyProtection="1">
      <protection hidden="1"/>
    </xf>
    <xf numFmtId="2" fontId="20" fillId="4" borderId="0" xfId="0" applyNumberFormat="1" applyFont="1" applyFill="1" applyProtection="1">
      <protection hidden="1"/>
    </xf>
    <xf numFmtId="0" fontId="26" fillId="4" borderId="0" xfId="0" applyFont="1" applyFill="1" applyAlignment="1" applyProtection="1">
      <alignment horizontal="right"/>
      <protection hidden="1"/>
    </xf>
    <xf numFmtId="0" fontId="10" fillId="9" borderId="0" xfId="0" applyFont="1" applyFill="1" applyBorder="1" applyAlignment="1" applyProtection="1">
      <alignment horizontal="center"/>
      <protection locked="0" hidden="1"/>
    </xf>
    <xf numFmtId="0" fontId="0" fillId="4" borderId="0" xfId="0" applyFill="1" applyBorder="1" applyAlignment="1" applyProtection="1">
      <alignment horizontal="left"/>
      <protection hidden="1"/>
    </xf>
    <xf numFmtId="0" fontId="20" fillId="4" borderId="2" xfId="0" applyFont="1" applyFill="1" applyBorder="1" applyAlignment="1" applyProtection="1">
      <alignment horizontal="left"/>
      <protection hidden="1"/>
    </xf>
    <xf numFmtId="0" fontId="20" fillId="4" borderId="3" xfId="0" applyFont="1" applyFill="1" applyBorder="1" applyAlignment="1" applyProtection="1">
      <alignment horizontal="left"/>
      <protection hidden="1"/>
    </xf>
    <xf numFmtId="164" fontId="10" fillId="9" borderId="0" xfId="0" applyNumberFormat="1" applyFont="1" applyFill="1" applyBorder="1" applyAlignment="1" applyProtection="1">
      <alignment horizontal="center"/>
      <protection locked="0" hidden="1"/>
    </xf>
    <xf numFmtId="2" fontId="63" fillId="4" borderId="0" xfId="0" applyNumberFormat="1" applyFont="1" applyFill="1" applyBorder="1" applyAlignment="1" applyProtection="1">
      <alignment horizontal="right"/>
      <protection hidden="1"/>
    </xf>
    <xf numFmtId="0" fontId="63" fillId="4" borderId="0" xfId="0" applyFont="1" applyFill="1" applyBorder="1" applyAlignment="1" applyProtection="1">
      <alignment horizontal="right"/>
      <protection hidden="1"/>
    </xf>
    <xf numFmtId="1" fontId="7" fillId="4" borderId="0" xfId="0" applyNumberFormat="1" applyFont="1" applyFill="1" applyBorder="1" applyAlignment="1" applyProtection="1">
      <alignment horizontal="right"/>
      <protection hidden="1"/>
    </xf>
    <xf numFmtId="0" fontId="16" fillId="4" borderId="1" xfId="0" applyFont="1" applyFill="1" applyBorder="1" applyProtection="1">
      <protection hidden="1"/>
    </xf>
    <xf numFmtId="0" fontId="0" fillId="0" borderId="1" xfId="0" applyBorder="1" applyProtection="1">
      <protection hidden="1"/>
    </xf>
    <xf numFmtId="0" fontId="62" fillId="4" borderId="0" xfId="0" applyFont="1" applyFill="1" applyBorder="1" applyAlignment="1" applyProtection="1">
      <alignment horizontal="right"/>
      <protection hidden="1"/>
    </xf>
    <xf numFmtId="0" fontId="62" fillId="0" borderId="5" xfId="0" applyFont="1" applyBorder="1" applyAlignment="1" applyProtection="1">
      <alignment horizontal="left"/>
      <protection locked="0"/>
    </xf>
    <xf numFmtId="0" fontId="62" fillId="0" borderId="1" xfId="0" applyFont="1" applyBorder="1" applyAlignment="1" applyProtection="1">
      <alignment horizontal="left"/>
      <protection locked="0"/>
    </xf>
    <xf numFmtId="0" fontId="62" fillId="0" borderId="6" xfId="0" applyFont="1" applyBorder="1" applyAlignment="1" applyProtection="1">
      <alignment horizontal="left"/>
      <protection locked="0"/>
    </xf>
    <xf numFmtId="0" fontId="62" fillId="4" borderId="0" xfId="0" applyFont="1" applyFill="1" applyProtection="1">
      <protection hidden="1"/>
    </xf>
    <xf numFmtId="0" fontId="78" fillId="4" borderId="0" xfId="0" applyFont="1" applyFill="1" applyAlignment="1" applyProtection="1">
      <alignment horizontal="right"/>
      <protection hidden="1"/>
    </xf>
    <xf numFmtId="0" fontId="50" fillId="4" borderId="0" xfId="0" applyFont="1" applyFill="1" applyAlignment="1" applyProtection="1">
      <alignment horizontal="center"/>
      <protection hidden="1"/>
    </xf>
    <xf numFmtId="0" fontId="50" fillId="4" borderId="0" xfId="0" applyFont="1" applyFill="1" applyAlignment="1" applyProtection="1">
      <alignment horizontal="right"/>
      <protection hidden="1"/>
    </xf>
    <xf numFmtId="2" fontId="27" fillId="4" borderId="0" xfId="0" applyNumberFormat="1" applyFont="1" applyFill="1" applyBorder="1" applyAlignment="1" applyProtection="1">
      <alignment horizontal="center"/>
      <protection hidden="1"/>
    </xf>
    <xf numFmtId="0" fontId="20" fillId="4" borderId="0" xfId="0" applyFont="1" applyFill="1" applyBorder="1" applyAlignment="1" applyProtection="1">
      <alignment horizontal="left"/>
      <protection hidden="1"/>
    </xf>
    <xf numFmtId="0" fontId="38" fillId="6" borderId="0" xfId="0" applyFont="1" applyFill="1" applyBorder="1" applyProtection="1">
      <protection hidden="1"/>
    </xf>
    <xf numFmtId="0" fontId="52" fillId="6" borderId="0" xfId="0" applyFont="1" applyFill="1" applyProtection="1">
      <protection hidden="1"/>
    </xf>
    <xf numFmtId="0" fontId="37" fillId="6" borderId="0" xfId="0" applyFont="1" applyFill="1" applyProtection="1">
      <protection hidden="1"/>
    </xf>
    <xf numFmtId="0" fontId="51" fillId="4" borderId="0" xfId="0" applyFont="1" applyFill="1" applyBorder="1" applyProtection="1">
      <protection hidden="1"/>
    </xf>
    <xf numFmtId="0" fontId="52" fillId="4" borderId="0" xfId="0" applyFont="1" applyFill="1" applyProtection="1">
      <protection hidden="1"/>
    </xf>
    <xf numFmtId="169" fontId="37" fillId="4" borderId="0" xfId="0" applyNumberFormat="1" applyFont="1" applyFill="1" applyProtection="1">
      <protection hidden="1"/>
    </xf>
    <xf numFmtId="0" fontId="6" fillId="4" borderId="0" xfId="0" applyFont="1" applyFill="1" applyAlignment="1" applyProtection="1">
      <alignment horizontal="left"/>
      <protection hidden="1"/>
    </xf>
    <xf numFmtId="0" fontId="26" fillId="4" borderId="0" xfId="0" applyFont="1" applyFill="1" applyProtection="1">
      <protection hidden="1"/>
    </xf>
    <xf numFmtId="1" fontId="14" fillId="4" borderId="0" xfId="0" applyNumberFormat="1" applyFont="1" applyFill="1" applyAlignment="1" applyProtection="1">
      <alignment horizontal="center"/>
      <protection hidden="1"/>
    </xf>
    <xf numFmtId="0" fontId="37" fillId="4" borderId="3" xfId="0" applyFont="1" applyFill="1" applyBorder="1" applyProtection="1">
      <protection hidden="1"/>
    </xf>
    <xf numFmtId="0" fontId="0" fillId="6" borderId="0" xfId="0" applyFill="1" applyBorder="1" applyAlignment="1" applyProtection="1">
      <alignment horizontal="left"/>
      <protection hidden="1"/>
    </xf>
    <xf numFmtId="0" fontId="25" fillId="4" borderId="0" xfId="0" applyFont="1" applyFill="1" applyProtection="1">
      <protection hidden="1"/>
    </xf>
    <xf numFmtId="0" fontId="63" fillId="4" borderId="0" xfId="0" applyFont="1" applyFill="1" applyBorder="1" applyAlignment="1" applyProtection="1">
      <alignment horizontal="center"/>
      <protection hidden="1"/>
    </xf>
    <xf numFmtId="0" fontId="7" fillId="0" borderId="0" xfId="0" applyFont="1" applyAlignment="1" applyProtection="1">
      <alignment horizontal="center"/>
      <protection hidden="1"/>
    </xf>
    <xf numFmtId="1" fontId="7" fillId="4" borderId="0" xfId="0" applyNumberFormat="1" applyFont="1" applyFill="1" applyBorder="1" applyAlignment="1" applyProtection="1">
      <alignment horizontal="center"/>
      <protection hidden="1"/>
    </xf>
    <xf numFmtId="0" fontId="14" fillId="4" borderId="0" xfId="0" quotePrefix="1" applyFont="1" applyFill="1" applyAlignment="1" applyProtection="1">
      <alignment horizontal="right"/>
      <protection hidden="1"/>
    </xf>
    <xf numFmtId="9" fontId="10" fillId="4" borderId="0" xfId="0" applyNumberFormat="1" applyFont="1" applyFill="1" applyBorder="1" applyAlignment="1" applyProtection="1">
      <alignment horizontal="center"/>
      <protection hidden="1"/>
    </xf>
    <xf numFmtId="0" fontId="0" fillId="4" borderId="0" xfId="0" applyFill="1" applyAlignment="1" applyProtection="1">
      <alignment horizontal="right"/>
      <protection hidden="1"/>
    </xf>
    <xf numFmtId="2" fontId="63" fillId="4" borderId="0" xfId="0" applyNumberFormat="1" applyFont="1" applyFill="1" applyBorder="1" applyAlignment="1" applyProtection="1">
      <alignment horizontal="center"/>
      <protection hidden="1"/>
    </xf>
    <xf numFmtId="0" fontId="62" fillId="4" borderId="0" xfId="0" applyFont="1" applyFill="1" applyBorder="1" applyAlignment="1" applyProtection="1">
      <alignment horizontal="center"/>
      <protection hidden="1"/>
    </xf>
    <xf numFmtId="169" fontId="10" fillId="9" borderId="0" xfId="0" applyNumberFormat="1" applyFont="1" applyFill="1" applyBorder="1" applyAlignment="1" applyProtection="1">
      <alignment horizontal="center"/>
      <protection locked="0" hidden="1"/>
    </xf>
    <xf numFmtId="9" fontId="10" fillId="9" borderId="1" xfId="0" applyNumberFormat="1" applyFont="1" applyFill="1" applyBorder="1" applyAlignment="1" applyProtection="1">
      <alignment horizontal="center"/>
      <protection locked="0" hidden="1"/>
    </xf>
    <xf numFmtId="9" fontId="10" fillId="9" borderId="0" xfId="0" applyNumberFormat="1" applyFont="1" applyFill="1" applyBorder="1" applyAlignment="1" applyProtection="1">
      <alignment horizontal="center"/>
      <protection locked="0" hidden="1"/>
    </xf>
    <xf numFmtId="0" fontId="37" fillId="4" borderId="0" xfId="0" applyFont="1" applyFill="1" applyBorder="1" applyProtection="1">
      <protection hidden="1"/>
    </xf>
    <xf numFmtId="0" fontId="11" fillId="0" borderId="5" xfId="0" applyNumberFormat="1" applyFont="1" applyBorder="1" applyProtection="1">
      <protection locked="0"/>
    </xf>
    <xf numFmtId="0" fontId="11" fillId="0" borderId="1" xfId="0" applyNumberFormat="1" applyFont="1" applyBorder="1" applyProtection="1">
      <protection locked="0"/>
    </xf>
    <xf numFmtId="0" fontId="11" fillId="0" borderId="6" xfId="0" applyNumberFormat="1" applyFont="1" applyBorder="1" applyProtection="1">
      <protection locked="0"/>
    </xf>
    <xf numFmtId="0" fontId="11" fillId="6" borderId="0" xfId="0" applyFont="1" applyFill="1" applyProtection="1">
      <protection hidden="1"/>
    </xf>
    <xf numFmtId="0" fontId="11" fillId="4" borderId="0" xfId="0" applyFont="1" applyFill="1" applyProtection="1">
      <protection hidden="1"/>
    </xf>
    <xf numFmtId="0" fontId="9" fillId="4" borderId="0" xfId="0" applyFont="1" applyFill="1" applyBorder="1" applyProtection="1">
      <protection hidden="1"/>
    </xf>
    <xf numFmtId="2" fontId="26" fillId="4" borderId="0" xfId="0" applyNumberFormat="1" applyFont="1" applyFill="1" applyProtection="1">
      <protection hidden="1"/>
    </xf>
    <xf numFmtId="169" fontId="37" fillId="4" borderId="2" xfId="0" applyNumberFormat="1" applyFont="1" applyFill="1" applyBorder="1" applyProtection="1">
      <protection hidden="1"/>
    </xf>
    <xf numFmtId="2" fontId="0" fillId="4" borderId="0" xfId="0" applyNumberFormat="1" applyFill="1" applyProtection="1">
      <protection hidden="1"/>
    </xf>
    <xf numFmtId="169" fontId="9" fillId="4" borderId="0" xfId="0" applyNumberFormat="1" applyFont="1" applyFill="1" applyAlignment="1" applyProtection="1">
      <alignment horizontal="center"/>
      <protection hidden="1"/>
    </xf>
    <xf numFmtId="169" fontId="7" fillId="4" borderId="0" xfId="0" applyNumberFormat="1" applyFont="1" applyFill="1" applyAlignment="1" applyProtection="1">
      <alignment horizontal="center"/>
      <protection hidden="1"/>
    </xf>
    <xf numFmtId="2" fontId="12" fillId="4" borderId="0" xfId="0" applyNumberFormat="1" applyFont="1" applyFill="1" applyProtection="1">
      <protection hidden="1"/>
    </xf>
    <xf numFmtId="9" fontId="12" fillId="4" borderId="0" xfId="0" applyNumberFormat="1" applyFont="1" applyFill="1" applyBorder="1" applyAlignment="1" applyProtection="1">
      <alignment horizontal="left"/>
      <protection hidden="1"/>
    </xf>
    <xf numFmtId="9" fontId="51" fillId="4" borderId="0" xfId="0" applyNumberFormat="1" applyFont="1" applyFill="1" applyProtection="1">
      <protection hidden="1"/>
    </xf>
    <xf numFmtId="10" fontId="14" fillId="4" borderId="0" xfId="0" applyNumberFormat="1" applyFont="1" applyFill="1" applyProtection="1">
      <protection hidden="1"/>
    </xf>
    <xf numFmtId="0" fontId="14" fillId="4" borderId="0" xfId="0" applyFont="1" applyFill="1" applyBorder="1" applyAlignment="1" applyProtection="1">
      <alignment horizontal="center"/>
      <protection hidden="1"/>
    </xf>
    <xf numFmtId="0" fontId="14" fillId="4" borderId="0" xfId="0" applyFont="1" applyFill="1" applyAlignment="1" applyProtection="1">
      <alignment horizontal="center"/>
      <protection hidden="1"/>
    </xf>
    <xf numFmtId="9" fontId="12" fillId="4" borderId="0" xfId="0" applyNumberFormat="1" applyFont="1" applyFill="1" applyProtection="1">
      <protection hidden="1"/>
    </xf>
    <xf numFmtId="9" fontId="50" fillId="4" borderId="0" xfId="0" applyNumberFormat="1" applyFont="1" applyFill="1" applyProtection="1">
      <protection hidden="1"/>
    </xf>
    <xf numFmtId="9" fontId="49" fillId="4" borderId="0" xfId="0" applyNumberFormat="1" applyFont="1" applyFill="1" applyBorder="1" applyProtection="1">
      <protection hidden="1"/>
    </xf>
    <xf numFmtId="2" fontId="0" fillId="4" borderId="2" xfId="0" applyNumberFormat="1" applyFill="1" applyBorder="1" applyProtection="1">
      <protection hidden="1"/>
    </xf>
    <xf numFmtId="2" fontId="20" fillId="0" borderId="0" xfId="0" applyNumberFormat="1" applyFont="1" applyProtection="1">
      <protection hidden="1"/>
    </xf>
    <xf numFmtId="2" fontId="11" fillId="4" borderId="0" xfId="0" applyNumberFormat="1" applyFont="1" applyFill="1" applyProtection="1">
      <protection hidden="1"/>
    </xf>
    <xf numFmtId="165" fontId="0" fillId="4" borderId="0" xfId="0" applyNumberFormat="1" applyFill="1" applyProtection="1">
      <protection hidden="1"/>
    </xf>
    <xf numFmtId="0" fontId="28" fillId="4" borderId="0" xfId="0" applyFont="1" applyFill="1" applyProtection="1">
      <protection hidden="1"/>
    </xf>
    <xf numFmtId="0" fontId="29" fillId="4" borderId="0" xfId="0" applyFont="1" applyFill="1" applyProtection="1">
      <protection hidden="1"/>
    </xf>
    <xf numFmtId="0" fontId="12" fillId="0" borderId="0" xfId="0" applyFont="1" applyProtection="1">
      <protection hidden="1"/>
    </xf>
    <xf numFmtId="0" fontId="11" fillId="0" borderId="0" xfId="0" applyFont="1" applyProtection="1">
      <protection hidden="1"/>
    </xf>
    <xf numFmtId="0" fontId="0" fillId="4" borderId="5" xfId="0" applyFill="1" applyBorder="1" applyProtection="1">
      <protection locked="0"/>
    </xf>
    <xf numFmtId="0" fontId="20" fillId="4" borderId="1" xfId="0" applyFont="1" applyFill="1" applyBorder="1" applyProtection="1">
      <protection locked="0"/>
    </xf>
    <xf numFmtId="0" fontId="9" fillId="9" borderId="0" xfId="0" applyFont="1" applyFill="1" applyAlignment="1" applyProtection="1">
      <alignment horizontal="center"/>
      <protection locked="0" hidden="1"/>
    </xf>
    <xf numFmtId="9" fontId="9" fillId="9" borderId="0" xfId="0" applyNumberFormat="1" applyFont="1" applyFill="1" applyBorder="1" applyAlignment="1" applyProtection="1">
      <alignment horizontal="center"/>
      <protection locked="0" hidden="1"/>
    </xf>
    <xf numFmtId="9" fontId="10" fillId="9" borderId="0" xfId="0" applyNumberFormat="1" applyFont="1" applyFill="1" applyAlignment="1" applyProtection="1">
      <alignment horizontal="center"/>
      <protection locked="0" hidden="1"/>
    </xf>
    <xf numFmtId="2" fontId="9" fillId="9" borderId="0" xfId="0" applyNumberFormat="1" applyFont="1" applyFill="1" applyBorder="1" applyAlignment="1" applyProtection="1">
      <alignment horizontal="center"/>
      <protection locked="0" hidden="1"/>
    </xf>
    <xf numFmtId="0" fontId="77" fillId="4" borderId="0" xfId="0" applyFont="1" applyFill="1" applyProtection="1">
      <protection hidden="1"/>
    </xf>
    <xf numFmtId="2" fontId="77" fillId="4" borderId="0" xfId="0" applyNumberFormat="1" applyFont="1" applyFill="1" applyProtection="1">
      <protection hidden="1"/>
    </xf>
    <xf numFmtId="0" fontId="7" fillId="2" borderId="0" xfId="0" applyFont="1" applyFill="1" applyProtection="1">
      <protection hidden="1"/>
    </xf>
    <xf numFmtId="171" fontId="7" fillId="2" borderId="0" xfId="0" applyNumberFormat="1" applyFont="1" applyFill="1" applyProtection="1">
      <protection hidden="1"/>
    </xf>
    <xf numFmtId="174" fontId="7" fillId="2" borderId="0" xfId="0" applyNumberFormat="1" applyFont="1" applyFill="1" applyProtection="1">
      <protection hidden="1"/>
    </xf>
    <xf numFmtId="0" fontId="15" fillId="2" borderId="0" xfId="0" applyFont="1" applyFill="1" applyAlignment="1" applyProtection="1">
      <alignment horizontal="left"/>
      <protection hidden="1"/>
    </xf>
    <xf numFmtId="0" fontId="15" fillId="2" borderId="0" xfId="0" applyFont="1" applyFill="1" applyProtection="1">
      <protection hidden="1"/>
    </xf>
    <xf numFmtId="0" fontId="7" fillId="3" borderId="0" xfId="0" applyFont="1" applyFill="1" applyProtection="1">
      <protection hidden="1"/>
    </xf>
    <xf numFmtId="171" fontId="7" fillId="3" borderId="0" xfId="0" applyNumberFormat="1" applyFont="1" applyFill="1" applyProtection="1">
      <protection hidden="1"/>
    </xf>
    <xf numFmtId="174" fontId="7" fillId="3" borderId="0" xfId="0" applyNumberFormat="1" applyFont="1" applyFill="1" applyProtection="1">
      <protection hidden="1"/>
    </xf>
    <xf numFmtId="0" fontId="15" fillId="3" borderId="0" xfId="0" applyFont="1" applyFill="1" applyProtection="1">
      <protection hidden="1"/>
    </xf>
    <xf numFmtId="14" fontId="7" fillId="2" borderId="0" xfId="0" applyNumberFormat="1" applyFont="1" applyFill="1" applyProtection="1">
      <protection hidden="1"/>
    </xf>
    <xf numFmtId="22" fontId="7" fillId="2" borderId="0" xfId="0" applyNumberFormat="1" applyFont="1" applyFill="1" applyProtection="1">
      <protection hidden="1"/>
    </xf>
    <xf numFmtId="22" fontId="15" fillId="2" borderId="0" xfId="0" applyNumberFormat="1" applyFont="1" applyFill="1" applyAlignment="1" applyProtection="1">
      <alignment horizontal="left"/>
      <protection hidden="1"/>
    </xf>
    <xf numFmtId="14" fontId="7" fillId="3" borderId="0" xfId="0" applyNumberFormat="1" applyFont="1" applyFill="1" applyProtection="1">
      <protection hidden="1"/>
    </xf>
    <xf numFmtId="22" fontId="7" fillId="3" borderId="0" xfId="0" applyNumberFormat="1" applyFont="1" applyFill="1" applyProtection="1">
      <protection hidden="1"/>
    </xf>
    <xf numFmtId="22" fontId="15" fillId="3" borderId="0" xfId="0" applyNumberFormat="1" applyFont="1" applyFill="1" applyProtection="1">
      <protection hidden="1"/>
    </xf>
    <xf numFmtId="0" fontId="56" fillId="2" borderId="0" xfId="0" applyFont="1" applyFill="1" applyProtection="1">
      <protection hidden="1"/>
    </xf>
    <xf numFmtId="172" fontId="7" fillId="2" borderId="0" xfId="0" applyNumberFormat="1" applyFont="1" applyFill="1" applyProtection="1">
      <protection hidden="1"/>
    </xf>
    <xf numFmtId="0" fontId="56" fillId="2" borderId="0" xfId="0" applyFont="1" applyFill="1" applyAlignment="1" applyProtection="1">
      <alignment horizontal="right"/>
      <protection hidden="1"/>
    </xf>
    <xf numFmtId="0" fontId="56" fillId="2" borderId="0" xfId="0" applyFont="1" applyFill="1" applyAlignment="1" applyProtection="1">
      <alignment horizontal="left"/>
      <protection hidden="1"/>
    </xf>
    <xf numFmtId="172" fontId="7" fillId="3" borderId="0" xfId="0" applyNumberFormat="1" applyFont="1" applyFill="1" applyProtection="1">
      <protection hidden="1"/>
    </xf>
    <xf numFmtId="0" fontId="7" fillId="2" borderId="0" xfId="0" applyFont="1" applyFill="1" applyAlignment="1" applyProtection="1">
      <alignment horizontal="right"/>
      <protection hidden="1"/>
    </xf>
    <xf numFmtId="9" fontId="7" fillId="2" borderId="0" xfId="0" applyNumberFormat="1" applyFont="1" applyFill="1" applyAlignment="1" applyProtection="1">
      <alignment horizontal="center"/>
      <protection hidden="1"/>
    </xf>
    <xf numFmtId="9" fontId="7" fillId="3" borderId="0" xfId="0" applyNumberFormat="1" applyFont="1" applyFill="1" applyAlignment="1" applyProtection="1">
      <alignment horizontal="center"/>
      <protection hidden="1"/>
    </xf>
    <xf numFmtId="2" fontId="7" fillId="2" borderId="0" xfId="0" applyNumberFormat="1" applyFont="1" applyFill="1" applyAlignment="1" applyProtection="1">
      <alignment horizontal="center"/>
      <protection hidden="1"/>
    </xf>
    <xf numFmtId="2" fontId="7" fillId="3" borderId="0" xfId="0" applyNumberFormat="1" applyFont="1" applyFill="1" applyAlignment="1" applyProtection="1">
      <alignment horizontal="center"/>
      <protection hidden="1"/>
    </xf>
    <xf numFmtId="1" fontId="7" fillId="2" borderId="0" xfId="0" applyNumberFormat="1" applyFont="1" applyFill="1" applyProtection="1">
      <protection hidden="1"/>
    </xf>
    <xf numFmtId="2" fontId="7" fillId="2" borderId="0" xfId="0" applyNumberFormat="1" applyFont="1" applyFill="1" applyAlignment="1" applyProtection="1">
      <alignment horizontal="left"/>
      <protection hidden="1"/>
    </xf>
    <xf numFmtId="2" fontId="7" fillId="2" borderId="0" xfId="0" applyNumberFormat="1" applyFont="1" applyFill="1" applyProtection="1">
      <protection hidden="1"/>
    </xf>
    <xf numFmtId="1" fontId="7" fillId="3" borderId="0" xfId="0" applyNumberFormat="1" applyFont="1" applyFill="1" applyProtection="1">
      <protection hidden="1"/>
    </xf>
    <xf numFmtId="2" fontId="7" fillId="3" borderId="0" xfId="0" applyNumberFormat="1" applyFont="1" applyFill="1" applyProtection="1">
      <protection hidden="1"/>
    </xf>
    <xf numFmtId="2" fontId="56" fillId="2" borderId="0" xfId="0" applyNumberFormat="1" applyFont="1" applyFill="1" applyProtection="1">
      <protection hidden="1"/>
    </xf>
    <xf numFmtId="2" fontId="15" fillId="3" borderId="0" xfId="0" applyNumberFormat="1" applyFont="1" applyFill="1" applyProtection="1">
      <protection hidden="1"/>
    </xf>
    <xf numFmtId="9" fontId="7" fillId="2" borderId="0" xfId="0" applyNumberFormat="1" applyFont="1" applyFill="1" applyBorder="1" applyAlignment="1" applyProtection="1">
      <alignment horizontal="right"/>
      <protection hidden="1"/>
    </xf>
    <xf numFmtId="9" fontId="7" fillId="3" borderId="0" xfId="0" applyNumberFormat="1" applyFont="1" applyFill="1" applyProtection="1">
      <protection hidden="1"/>
    </xf>
    <xf numFmtId="9" fontId="7" fillId="3" borderId="0" xfId="0" applyNumberFormat="1" applyFont="1" applyFill="1" applyBorder="1" applyAlignment="1" applyProtection="1">
      <alignment horizontal="right"/>
      <protection hidden="1"/>
    </xf>
    <xf numFmtId="1" fontId="56" fillId="2" borderId="0" xfId="0" applyNumberFormat="1" applyFont="1" applyFill="1" applyProtection="1">
      <protection hidden="1"/>
    </xf>
    <xf numFmtId="1" fontId="15" fillId="3" borderId="0" xfId="0" applyNumberFormat="1" applyFont="1" applyFill="1" applyProtection="1">
      <protection hidden="1"/>
    </xf>
    <xf numFmtId="2" fontId="7" fillId="2" borderId="0" xfId="0" applyNumberFormat="1" applyFont="1" applyFill="1" applyAlignment="1" applyProtection="1">
      <alignment horizontal="right"/>
      <protection hidden="1"/>
    </xf>
    <xf numFmtId="2" fontId="7" fillId="2" borderId="0" xfId="0" applyNumberFormat="1" applyFont="1" applyFill="1" applyAlignment="1" applyProtection="1">
      <protection hidden="1"/>
    </xf>
    <xf numFmtId="0" fontId="7" fillId="2" borderId="0" xfId="0" applyFont="1" applyFill="1" applyAlignment="1" applyProtection="1">
      <protection hidden="1"/>
    </xf>
    <xf numFmtId="2" fontId="7" fillId="3" borderId="0" xfId="0" applyNumberFormat="1" applyFont="1" applyFill="1" applyAlignment="1" applyProtection="1">
      <protection hidden="1"/>
    </xf>
    <xf numFmtId="0" fontId="7" fillId="3" borderId="0" xfId="0" applyFont="1" applyFill="1" applyAlignment="1" applyProtection="1">
      <protection hidden="1"/>
    </xf>
    <xf numFmtId="2" fontId="7" fillId="3" borderId="0" xfId="0" applyNumberFormat="1" applyFont="1" applyFill="1" applyAlignment="1" applyProtection="1">
      <alignment horizontal="right"/>
      <protection hidden="1"/>
    </xf>
    <xf numFmtId="10" fontId="56" fillId="2" borderId="0" xfId="0" applyNumberFormat="1" applyFont="1" applyFill="1" applyProtection="1">
      <protection hidden="1"/>
    </xf>
    <xf numFmtId="10" fontId="7" fillId="2" borderId="0" xfId="0" applyNumberFormat="1" applyFont="1" applyFill="1" applyProtection="1">
      <protection hidden="1"/>
    </xf>
    <xf numFmtId="10" fontId="15" fillId="3" borderId="0" xfId="0" applyNumberFormat="1" applyFont="1" applyFill="1" applyProtection="1">
      <protection hidden="1"/>
    </xf>
    <xf numFmtId="10" fontId="7" fillId="3" borderId="0" xfId="0" applyNumberFormat="1" applyFont="1" applyFill="1" applyProtection="1">
      <protection hidden="1"/>
    </xf>
    <xf numFmtId="2" fontId="7" fillId="3" borderId="0" xfId="0" applyNumberFormat="1" applyFont="1" applyFill="1" applyAlignment="1" applyProtection="1">
      <alignment horizontal="left"/>
      <protection hidden="1"/>
    </xf>
    <xf numFmtId="9" fontId="7" fillId="2" borderId="0" xfId="0" applyNumberFormat="1" applyFont="1" applyFill="1" applyProtection="1">
      <protection hidden="1"/>
    </xf>
    <xf numFmtId="169" fontId="7" fillId="2" borderId="0" xfId="0" applyNumberFormat="1" applyFont="1" applyFill="1" applyProtection="1">
      <protection hidden="1"/>
    </xf>
    <xf numFmtId="169" fontId="7" fillId="3" borderId="0" xfId="0" applyNumberFormat="1" applyFont="1" applyFill="1" applyProtection="1">
      <protection hidden="1"/>
    </xf>
    <xf numFmtId="0" fontId="7" fillId="2" borderId="0" xfId="0" applyFont="1" applyFill="1" applyAlignment="1" applyProtection="1">
      <alignment horizontal="left"/>
      <protection hidden="1"/>
    </xf>
    <xf numFmtId="0" fontId="7" fillId="3" borderId="0" xfId="0" applyFont="1" applyFill="1" applyAlignment="1" applyProtection="1">
      <alignment horizontal="left"/>
      <protection hidden="1"/>
    </xf>
    <xf numFmtId="0" fontId="55" fillId="6" borderId="0" xfId="0" applyFont="1" applyFill="1" applyAlignment="1" applyProtection="1">
      <alignment horizontal="left"/>
      <protection hidden="1"/>
    </xf>
    <xf numFmtId="0" fontId="9" fillId="4" borderId="0" xfId="0" applyFont="1" applyFill="1" applyProtection="1">
      <protection hidden="1"/>
    </xf>
    <xf numFmtId="22" fontId="63" fillId="4" borderId="0" xfId="0" applyNumberFormat="1" applyFont="1" applyFill="1" applyBorder="1" applyProtection="1">
      <protection hidden="1"/>
    </xf>
    <xf numFmtId="22" fontId="6" fillId="4" borderId="0" xfId="0" applyNumberFormat="1" applyFont="1" applyFill="1" applyBorder="1" applyProtection="1">
      <protection hidden="1"/>
    </xf>
    <xf numFmtId="22" fontId="6" fillId="4" borderId="1" xfId="0" applyNumberFormat="1" applyFont="1" applyFill="1" applyBorder="1" applyProtection="1">
      <protection hidden="1"/>
    </xf>
    <xf numFmtId="0" fontId="62" fillId="4" borderId="0" xfId="0" applyFont="1" applyFill="1" applyBorder="1" applyProtection="1">
      <protection hidden="1"/>
    </xf>
    <xf numFmtId="0" fontId="63" fillId="4" borderId="0" xfId="0" applyFont="1" applyFill="1" applyBorder="1" applyProtection="1">
      <protection hidden="1"/>
    </xf>
    <xf numFmtId="0" fontId="7" fillId="4" borderId="2" xfId="0" applyFont="1" applyFill="1" applyBorder="1" applyProtection="1">
      <protection hidden="1"/>
    </xf>
    <xf numFmtId="0" fontId="67" fillId="4" borderId="9" xfId="0" applyFont="1" applyFill="1" applyBorder="1" applyAlignment="1" applyProtection="1">
      <alignment horizontal="right"/>
      <protection hidden="1"/>
    </xf>
    <xf numFmtId="3" fontId="0" fillId="4" borderId="0" xfId="0" applyNumberFormat="1" applyFill="1" applyProtection="1">
      <protection hidden="1"/>
    </xf>
    <xf numFmtId="1" fontId="7" fillId="4" borderId="2" xfId="0" applyNumberFormat="1" applyFont="1" applyFill="1" applyBorder="1" applyProtection="1">
      <protection hidden="1"/>
    </xf>
    <xf numFmtId="0" fontId="67" fillId="4" borderId="3" xfId="0" applyFont="1" applyFill="1" applyBorder="1" applyAlignment="1" applyProtection="1">
      <alignment horizontal="left"/>
      <protection hidden="1"/>
    </xf>
    <xf numFmtId="3" fontId="67" fillId="4" borderId="0" xfId="0" applyNumberFormat="1" applyFont="1" applyFill="1" applyBorder="1" applyProtection="1">
      <protection hidden="1"/>
    </xf>
    <xf numFmtId="164" fontId="0" fillId="4" borderId="0" xfId="0" applyNumberFormat="1" applyFill="1" applyProtection="1">
      <protection hidden="1"/>
    </xf>
    <xf numFmtId="0" fontId="10" fillId="4" borderId="0" xfId="0" applyFont="1" applyFill="1" applyProtection="1">
      <protection hidden="1"/>
    </xf>
    <xf numFmtId="164" fontId="7" fillId="4" borderId="0" xfId="0" applyNumberFormat="1" applyFont="1" applyFill="1" applyProtection="1">
      <protection hidden="1"/>
    </xf>
    <xf numFmtId="9" fontId="11" fillId="4" borderId="0" xfId="0" applyNumberFormat="1" applyFont="1" applyFill="1" applyBorder="1" applyAlignment="1" applyProtection="1">
      <alignment horizontal="right"/>
      <protection hidden="1"/>
    </xf>
    <xf numFmtId="2" fontId="0" fillId="4" borderId="0" xfId="0" applyNumberFormat="1" applyFill="1" applyAlignment="1" applyProtection="1">
      <alignment horizontal="right"/>
      <protection hidden="1"/>
    </xf>
    <xf numFmtId="2" fontId="15" fillId="4" borderId="2" xfId="0" applyNumberFormat="1" applyFont="1" applyFill="1" applyBorder="1" applyProtection="1">
      <protection hidden="1"/>
    </xf>
    <xf numFmtId="0" fontId="67" fillId="4" borderId="5" xfId="0" applyFont="1" applyFill="1" applyBorder="1" applyAlignment="1" applyProtection="1">
      <alignment horizontal="left"/>
      <protection hidden="1"/>
    </xf>
    <xf numFmtId="3" fontId="67" fillId="4" borderId="1" xfId="0" applyNumberFormat="1" applyFont="1" applyFill="1" applyBorder="1" applyProtection="1">
      <protection hidden="1"/>
    </xf>
    <xf numFmtId="165" fontId="21" fillId="4" borderId="2" xfId="0" applyNumberFormat="1" applyFont="1" applyFill="1" applyBorder="1" applyProtection="1">
      <protection hidden="1"/>
    </xf>
    <xf numFmtId="0" fontId="55" fillId="6" borderId="0" xfId="0" applyFont="1" applyFill="1" applyBorder="1" applyAlignment="1" applyProtection="1">
      <alignment horizontal="left"/>
      <protection hidden="1"/>
    </xf>
    <xf numFmtId="0" fontId="10" fillId="4" borderId="0" xfId="0" applyFont="1" applyFill="1" applyAlignment="1" applyProtection="1">
      <alignment horizontal="center"/>
      <protection hidden="1"/>
    </xf>
    <xf numFmtId="2" fontId="7" fillId="4" borderId="3" xfId="0" applyNumberFormat="1" applyFont="1" applyFill="1" applyBorder="1" applyAlignment="1" applyProtection="1">
      <alignment horizontal="left"/>
      <protection hidden="1"/>
    </xf>
    <xf numFmtId="2" fontId="7" fillId="4" borderId="0" xfId="0" applyNumberFormat="1" applyFont="1" applyFill="1" applyBorder="1" applyAlignment="1" applyProtection="1">
      <alignment horizontal="left"/>
      <protection hidden="1"/>
    </xf>
    <xf numFmtId="9" fontId="10" fillId="4" borderId="0" xfId="0" applyNumberFormat="1" applyFont="1" applyFill="1" applyAlignment="1" applyProtection="1">
      <alignment horizontal="center"/>
      <protection hidden="1"/>
    </xf>
    <xf numFmtId="2" fontId="7" fillId="4" borderId="2" xfId="0" applyNumberFormat="1" applyFont="1" applyFill="1" applyBorder="1" applyAlignment="1" applyProtection="1">
      <alignment horizontal="left"/>
      <protection hidden="1"/>
    </xf>
    <xf numFmtId="2" fontId="46" fillId="4" borderId="0" xfId="0" applyNumberFormat="1" applyFont="1" applyFill="1" applyProtection="1">
      <protection hidden="1"/>
    </xf>
    <xf numFmtId="169" fontId="7" fillId="4" borderId="2" xfId="0" applyNumberFormat="1" applyFont="1" applyFill="1" applyBorder="1" applyAlignment="1" applyProtection="1">
      <alignment horizontal="left"/>
      <protection hidden="1"/>
    </xf>
    <xf numFmtId="0" fontId="16" fillId="4" borderId="2" xfId="0" applyFont="1" applyFill="1" applyBorder="1" applyProtection="1">
      <protection hidden="1"/>
    </xf>
    <xf numFmtId="165" fontId="10" fillId="4" borderId="0" xfId="0" applyNumberFormat="1" applyFont="1" applyFill="1" applyAlignment="1" applyProtection="1">
      <alignment horizontal="center"/>
      <protection hidden="1"/>
    </xf>
    <xf numFmtId="167" fontId="10" fillId="4" borderId="0" xfId="0" applyNumberFormat="1" applyFont="1" applyFill="1" applyAlignment="1" applyProtection="1">
      <alignment horizontal="center"/>
      <protection hidden="1"/>
    </xf>
    <xf numFmtId="167" fontId="10" fillId="4" borderId="0" xfId="0" applyNumberFormat="1" applyFont="1" applyFill="1" applyBorder="1" applyAlignment="1" applyProtection="1">
      <alignment horizontal="center"/>
      <protection hidden="1"/>
    </xf>
    <xf numFmtId="2" fontId="70" fillId="4" borderId="3" xfId="1" applyNumberFormat="1" applyFont="1" applyFill="1" applyBorder="1" applyAlignment="1" applyProtection="1">
      <alignment horizontal="left"/>
      <protection hidden="1"/>
    </xf>
    <xf numFmtId="2" fontId="70" fillId="4" borderId="0" xfId="1" applyNumberFormat="1" applyFont="1" applyFill="1" applyBorder="1" applyAlignment="1" applyProtection="1">
      <alignment horizontal="left"/>
      <protection hidden="1"/>
    </xf>
    <xf numFmtId="2" fontId="71" fillId="4" borderId="0" xfId="0" applyNumberFormat="1" applyFont="1" applyFill="1" applyProtection="1">
      <protection hidden="1"/>
    </xf>
    <xf numFmtId="2" fontId="63" fillId="4" borderId="0" xfId="0" applyNumberFormat="1" applyFont="1" applyFill="1" applyBorder="1" applyAlignment="1" applyProtection="1">
      <alignment horizontal="left"/>
      <protection hidden="1"/>
    </xf>
    <xf numFmtId="2" fontId="7" fillId="4" borderId="5" xfId="0" applyNumberFormat="1" applyFont="1" applyFill="1" applyBorder="1" applyAlignment="1" applyProtection="1">
      <alignment horizontal="left"/>
      <protection hidden="1"/>
    </xf>
    <xf numFmtId="2" fontId="7" fillId="4" borderId="1" xfId="0" applyNumberFormat="1" applyFont="1" applyFill="1" applyBorder="1" applyAlignment="1" applyProtection="1">
      <alignment horizontal="left"/>
      <protection hidden="1"/>
    </xf>
    <xf numFmtId="2" fontId="7" fillId="4" borderId="6" xfId="0" applyNumberFormat="1" applyFont="1" applyFill="1" applyBorder="1" applyAlignment="1" applyProtection="1">
      <alignment horizontal="left"/>
      <protection hidden="1"/>
    </xf>
    <xf numFmtId="0" fontId="46" fillId="4" borderId="0" xfId="0" applyFont="1" applyFill="1" applyBorder="1" applyProtection="1">
      <protection hidden="1"/>
    </xf>
    <xf numFmtId="0" fontId="0" fillId="0" borderId="0" xfId="0" applyAlignment="1" applyProtection="1">
      <alignment horizontal="left"/>
      <protection hidden="1"/>
    </xf>
    <xf numFmtId="0" fontId="62" fillId="0" borderId="0" xfId="0" applyFont="1" applyBorder="1" applyProtection="1">
      <protection hidden="1"/>
    </xf>
    <xf numFmtId="0" fontId="20" fillId="0" borderId="0" xfId="0" applyFont="1" applyBorder="1" applyProtection="1">
      <protection hidden="1"/>
    </xf>
    <xf numFmtId="0" fontId="46" fillId="0" borderId="0" xfId="0" applyFont="1" applyBorder="1" applyProtection="1">
      <protection hidden="1"/>
    </xf>
    <xf numFmtId="0" fontId="10" fillId="9" borderId="0" xfId="0" applyFont="1" applyFill="1" applyAlignment="1" applyProtection="1">
      <alignment horizontal="center"/>
      <protection locked="0" hidden="1"/>
    </xf>
    <xf numFmtId="165" fontId="10" fillId="9" borderId="0" xfId="0" applyNumberFormat="1" applyFont="1" applyFill="1" applyAlignment="1" applyProtection="1">
      <alignment horizontal="center"/>
      <protection locked="0" hidden="1"/>
    </xf>
    <xf numFmtId="167" fontId="10" fillId="9" borderId="0" xfId="0" applyNumberFormat="1" applyFont="1" applyFill="1" applyAlignment="1" applyProtection="1">
      <alignment horizontal="center"/>
      <protection locked="0" hidden="1"/>
    </xf>
    <xf numFmtId="167" fontId="10" fillId="9" borderId="1" xfId="0" applyNumberFormat="1" applyFont="1" applyFill="1" applyBorder="1" applyAlignment="1" applyProtection="1">
      <alignment horizontal="center"/>
      <protection locked="0" hidden="1"/>
    </xf>
    <xf numFmtId="2" fontId="10" fillId="9" borderId="0" xfId="0" applyNumberFormat="1" applyFont="1" applyFill="1" applyBorder="1" applyAlignment="1" applyProtection="1">
      <alignment horizontal="center"/>
      <protection locked="0" hidden="1"/>
    </xf>
    <xf numFmtId="1" fontId="10" fillId="9" borderId="0" xfId="0" applyNumberFormat="1" applyFont="1" applyFill="1" applyBorder="1" applyAlignment="1" applyProtection="1">
      <alignment horizontal="center"/>
      <protection locked="0" hidden="1"/>
    </xf>
    <xf numFmtId="2" fontId="9" fillId="9" borderId="0" xfId="0" applyNumberFormat="1" applyFont="1" applyFill="1" applyProtection="1">
      <protection locked="0" hidden="1"/>
    </xf>
    <xf numFmtId="0" fontId="7" fillId="0" borderId="0" xfId="0" applyNumberFormat="1" applyFont="1" applyFill="1" applyBorder="1" applyAlignment="1" applyProtection="1">
      <alignment horizontal="right"/>
      <protection locked="0"/>
    </xf>
    <xf numFmtId="0" fontId="15" fillId="0" borderId="0" xfId="0" applyNumberFormat="1" applyFont="1" applyFill="1" applyBorder="1" applyAlignment="1" applyProtection="1">
      <alignment horizontal="right"/>
      <protection locked="0"/>
    </xf>
    <xf numFmtId="0" fontId="56" fillId="0" borderId="0" xfId="0" applyNumberFormat="1" applyFont="1" applyFill="1" applyBorder="1" applyAlignment="1" applyProtection="1">
      <alignment horizontal="right"/>
      <protection locked="0"/>
    </xf>
    <xf numFmtId="0" fontId="21" fillId="0" borderId="0" xfId="0" applyNumberFormat="1" applyFont="1" applyFill="1" applyBorder="1" applyAlignment="1" applyProtection="1">
      <alignment horizontal="right"/>
      <protection locked="0"/>
    </xf>
    <xf numFmtId="0" fontId="20" fillId="0" borderId="0" xfId="0" applyNumberFormat="1" applyFont="1" applyFill="1" applyBorder="1" applyAlignment="1" applyProtection="1">
      <alignment horizontal="right"/>
      <protection locked="0"/>
    </xf>
    <xf numFmtId="0" fontId="63" fillId="0" borderId="0" xfId="0" applyNumberFormat="1" applyFont="1" applyFill="1" applyBorder="1" applyAlignment="1" applyProtection="1">
      <alignment horizontal="right"/>
      <protection locked="0"/>
    </xf>
    <xf numFmtId="0" fontId="7" fillId="0" borderId="0" xfId="0" applyNumberFormat="1" applyFont="1" applyBorder="1" applyAlignment="1" applyProtection="1">
      <alignment horizontal="right"/>
      <protection locked="0"/>
    </xf>
    <xf numFmtId="0" fontId="70" fillId="0" borderId="0" xfId="1" applyNumberFormat="1" applyFont="1" applyFill="1" applyBorder="1" applyAlignment="1" applyProtection="1">
      <alignment horizontal="right"/>
      <protection locked="0"/>
    </xf>
    <xf numFmtId="0" fontId="70" fillId="0" borderId="0" xfId="1" applyNumberFormat="1" applyFont="1" applyBorder="1" applyAlignment="1" applyProtection="1">
      <alignment horizontal="right"/>
      <protection locked="0"/>
    </xf>
    <xf numFmtId="0" fontId="9" fillId="0" borderId="0" xfId="0" applyNumberFormat="1" applyFont="1" applyFill="1" applyBorder="1" applyAlignment="1" applyProtection="1">
      <alignment horizontal="right"/>
      <protection locked="0"/>
    </xf>
    <xf numFmtId="0" fontId="46" fillId="0" borderId="0" xfId="0" applyNumberFormat="1" applyFont="1" applyFill="1" applyBorder="1" applyAlignment="1" applyProtection="1">
      <alignment horizontal="right"/>
      <protection locked="0"/>
    </xf>
    <xf numFmtId="0" fontId="7" fillId="0" borderId="0" xfId="0" applyNumberFormat="1" applyFont="1" applyAlignment="1" applyProtection="1">
      <alignment horizontal="right"/>
      <protection locked="0"/>
    </xf>
    <xf numFmtId="0" fontId="0" fillId="4" borderId="0" xfId="0" applyFill="1" applyAlignment="1" applyProtection="1">
      <alignment horizontal="center"/>
      <protection hidden="1"/>
    </xf>
    <xf numFmtId="0" fontId="26" fillId="4" borderId="0" xfId="0" applyFont="1" applyFill="1" applyBorder="1" applyAlignment="1" applyProtection="1">
      <alignment horizontal="center"/>
      <protection hidden="1"/>
    </xf>
    <xf numFmtId="0" fontId="0" fillId="4" borderId="0" xfId="0" applyFill="1" applyBorder="1" applyAlignment="1" applyProtection="1">
      <alignment horizontal="center"/>
      <protection hidden="1"/>
    </xf>
    <xf numFmtId="0" fontId="14" fillId="4" borderId="0" xfId="0" applyFont="1" applyFill="1" applyBorder="1" applyAlignment="1" applyProtection="1">
      <alignment horizontal="right"/>
      <protection hidden="1"/>
    </xf>
    <xf numFmtId="0" fontId="10" fillId="4" borderId="0" xfId="0" applyFont="1" applyFill="1" applyBorder="1" applyAlignment="1" applyProtection="1">
      <alignment horizontal="center"/>
      <protection hidden="1"/>
    </xf>
    <xf numFmtId="0" fontId="10" fillId="4" borderId="12" xfId="0" applyFont="1" applyFill="1" applyBorder="1" applyAlignment="1" applyProtection="1">
      <alignment horizontal="center"/>
      <protection hidden="1"/>
    </xf>
    <xf numFmtId="0" fontId="0" fillId="4" borderId="13" xfId="0" applyFill="1" applyBorder="1" applyProtection="1">
      <protection hidden="1"/>
    </xf>
    <xf numFmtId="0" fontId="48" fillId="4" borderId="2" xfId="0" applyFont="1" applyFill="1" applyBorder="1" applyProtection="1">
      <protection hidden="1"/>
    </xf>
    <xf numFmtId="0" fontId="45" fillId="4" borderId="0" xfId="0" applyFont="1" applyFill="1" applyBorder="1" applyProtection="1">
      <protection hidden="1"/>
    </xf>
    <xf numFmtId="0" fontId="11" fillId="4" borderId="0" xfId="0" applyFont="1" applyFill="1" applyBorder="1" applyAlignment="1" applyProtection="1">
      <alignment horizontal="right"/>
      <protection hidden="1"/>
    </xf>
    <xf numFmtId="0" fontId="68" fillId="4" borderId="0" xfId="0" applyFont="1" applyFill="1" applyProtection="1">
      <protection hidden="1"/>
    </xf>
    <xf numFmtId="2" fontId="45" fillId="4" borderId="0" xfId="0" applyNumberFormat="1" applyFont="1" applyFill="1" applyBorder="1" applyProtection="1">
      <protection hidden="1"/>
    </xf>
    <xf numFmtId="0" fontId="14" fillId="4" borderId="1" xfId="0" applyFont="1" applyFill="1" applyBorder="1" applyAlignment="1" applyProtection="1">
      <alignment horizontal="right"/>
      <protection hidden="1"/>
    </xf>
    <xf numFmtId="0" fontId="14" fillId="4" borderId="1" xfId="0" applyFont="1" applyFill="1" applyBorder="1" applyAlignment="1" applyProtection="1">
      <alignment horizontal="center"/>
      <protection hidden="1"/>
    </xf>
    <xf numFmtId="0" fontId="10" fillId="4" borderId="1" xfId="0" applyFont="1" applyFill="1" applyBorder="1" applyAlignment="1" applyProtection="1">
      <alignment horizontal="center"/>
      <protection hidden="1"/>
    </xf>
    <xf numFmtId="0" fontId="0" fillId="4" borderId="14" xfId="0" applyFill="1" applyBorder="1" applyProtection="1">
      <protection hidden="1"/>
    </xf>
    <xf numFmtId="2" fontId="10" fillId="4" borderId="13" xfId="0" applyNumberFormat="1" applyFont="1" applyFill="1" applyBorder="1" applyAlignment="1" applyProtection="1">
      <alignment horizontal="center"/>
      <protection hidden="1"/>
    </xf>
    <xf numFmtId="0" fontId="53" fillId="4" borderId="0" xfId="0" applyFont="1" applyFill="1" applyBorder="1" applyAlignment="1" applyProtection="1">
      <alignment horizontal="right"/>
      <protection hidden="1"/>
    </xf>
    <xf numFmtId="0" fontId="15" fillId="4" borderId="0" xfId="0" applyFont="1" applyFill="1" applyBorder="1" applyAlignment="1" applyProtection="1">
      <alignment horizontal="center"/>
      <protection hidden="1"/>
    </xf>
    <xf numFmtId="2" fontId="15" fillId="4" borderId="0" xfId="0" applyNumberFormat="1" applyFont="1" applyFill="1" applyAlignment="1" applyProtection="1">
      <alignment horizontal="center"/>
      <protection hidden="1"/>
    </xf>
    <xf numFmtId="2" fontId="15" fillId="4" borderId="0" xfId="0" applyNumberFormat="1" applyFont="1" applyFill="1" applyBorder="1" applyAlignment="1" applyProtection="1">
      <alignment horizontal="center"/>
      <protection hidden="1"/>
    </xf>
    <xf numFmtId="2" fontId="18" fillId="4" borderId="0" xfId="0" applyNumberFormat="1" applyFont="1" applyFill="1" applyBorder="1" applyAlignment="1" applyProtection="1">
      <alignment horizontal="center"/>
      <protection hidden="1"/>
    </xf>
    <xf numFmtId="169" fontId="7" fillId="4" borderId="0" xfId="0" applyNumberFormat="1" applyFont="1" applyFill="1" applyBorder="1" applyAlignment="1" applyProtection="1">
      <alignment horizontal="left"/>
      <protection hidden="1"/>
    </xf>
    <xf numFmtId="2" fontId="9" fillId="4" borderId="0" xfId="0" applyNumberFormat="1" applyFont="1" applyFill="1" applyBorder="1" applyProtection="1">
      <protection hidden="1"/>
    </xf>
    <xf numFmtId="2" fontId="9" fillId="9" borderId="13" xfId="0" applyNumberFormat="1" applyFont="1" applyFill="1" applyBorder="1" applyAlignment="1" applyProtection="1">
      <alignment horizontal="center"/>
      <protection locked="0"/>
    </xf>
    <xf numFmtId="0" fontId="9" fillId="9" borderId="0" xfId="0" applyFont="1" applyFill="1" applyBorder="1" applyAlignment="1" applyProtection="1">
      <alignment horizontal="center"/>
      <protection locked="0"/>
    </xf>
    <xf numFmtId="0" fontId="69" fillId="9" borderId="0" xfId="0" applyFont="1" applyFill="1" applyBorder="1" applyAlignment="1" applyProtection="1">
      <alignment horizontal="center"/>
      <protection locked="0"/>
    </xf>
    <xf numFmtId="173" fontId="50" fillId="4" borderId="0" xfId="0" quotePrefix="1" applyNumberFormat="1" applyFont="1" applyFill="1" applyBorder="1" applyProtection="1">
      <protection hidden="1"/>
    </xf>
    <xf numFmtId="0" fontId="54" fillId="6" borderId="0" xfId="0" applyFont="1" applyFill="1" applyProtection="1">
      <protection hidden="1"/>
    </xf>
    <xf numFmtId="0" fontId="24" fillId="6" borderId="0" xfId="0" applyFont="1" applyFill="1" applyAlignment="1" applyProtection="1">
      <alignment horizontal="left"/>
      <protection hidden="1"/>
    </xf>
    <xf numFmtId="0" fontId="24" fillId="6" borderId="0" xfId="0" applyFont="1" applyFill="1" applyProtection="1">
      <protection hidden="1"/>
    </xf>
    <xf numFmtId="0" fontId="13" fillId="6" borderId="0" xfId="0" applyFont="1" applyFill="1" applyProtection="1">
      <protection hidden="1"/>
    </xf>
    <xf numFmtId="0" fontId="24" fillId="4" borderId="0" xfId="0" applyFont="1" applyFill="1" applyAlignment="1" applyProtection="1">
      <alignment horizontal="left"/>
      <protection hidden="1"/>
    </xf>
    <xf numFmtId="0" fontId="54" fillId="4" borderId="0" xfId="0" applyFont="1" applyFill="1" applyProtection="1">
      <protection hidden="1"/>
    </xf>
    <xf numFmtId="0" fontId="24" fillId="4" borderId="0" xfId="0" applyFont="1" applyFill="1" applyProtection="1">
      <protection hidden="1"/>
    </xf>
    <xf numFmtId="0" fontId="11" fillId="4" borderId="1" xfId="0" applyFont="1" applyFill="1" applyBorder="1" applyProtection="1">
      <protection hidden="1"/>
    </xf>
    <xf numFmtId="0" fontId="29" fillId="4" borderId="0" xfId="0" applyFont="1" applyFill="1" applyAlignment="1" applyProtection="1">
      <alignment horizontal="right"/>
      <protection hidden="1"/>
    </xf>
    <xf numFmtId="0" fontId="57" fillId="4" borderId="0" xfId="0" applyFont="1" applyFill="1" applyAlignment="1" applyProtection="1">
      <alignment horizontal="left"/>
      <protection hidden="1"/>
    </xf>
    <xf numFmtId="0" fontId="58" fillId="4" borderId="0" xfId="0" applyFont="1" applyFill="1" applyAlignment="1" applyProtection="1">
      <alignment horizontal="right"/>
      <protection hidden="1"/>
    </xf>
    <xf numFmtId="0" fontId="24" fillId="4" borderId="2" xfId="0" applyFont="1" applyFill="1" applyBorder="1" applyProtection="1">
      <protection hidden="1"/>
    </xf>
    <xf numFmtId="0" fontId="24" fillId="4" borderId="3" xfId="0" applyFont="1" applyFill="1" applyBorder="1" applyProtection="1">
      <protection hidden="1"/>
    </xf>
    <xf numFmtId="0" fontId="11" fillId="4" borderId="0" xfId="0" applyFont="1" applyFill="1" applyAlignment="1" applyProtection="1">
      <alignment horizontal="right"/>
      <protection hidden="1"/>
    </xf>
    <xf numFmtId="0" fontId="57" fillId="4" borderId="0" xfId="0" applyFont="1" applyFill="1" applyProtection="1">
      <protection hidden="1"/>
    </xf>
    <xf numFmtId="0" fontId="57" fillId="4" borderId="0" xfId="0" applyFont="1" applyFill="1" applyBorder="1" applyAlignment="1" applyProtection="1">
      <alignment horizontal="right"/>
      <protection hidden="1"/>
    </xf>
    <xf numFmtId="0" fontId="58" fillId="4" borderId="0" xfId="0" applyFont="1" applyFill="1" applyProtection="1">
      <protection hidden="1"/>
    </xf>
    <xf numFmtId="0" fontId="24" fillId="4" borderId="3" xfId="0" applyFont="1" applyFill="1" applyBorder="1" applyAlignment="1" applyProtection="1">
      <alignment horizontal="right"/>
      <protection hidden="1"/>
    </xf>
    <xf numFmtId="0" fontId="11" fillId="4" borderId="2" xfId="0" applyFont="1" applyFill="1" applyBorder="1" applyProtection="1">
      <protection hidden="1"/>
    </xf>
    <xf numFmtId="0" fontId="13" fillId="4" borderId="0" xfId="0" applyFont="1" applyFill="1" applyProtection="1">
      <protection hidden="1"/>
    </xf>
    <xf numFmtId="0" fontId="24" fillId="4" borderId="0" xfId="0" applyFont="1" applyFill="1" applyAlignment="1" applyProtection="1">
      <alignment horizontal="right"/>
      <protection hidden="1"/>
    </xf>
    <xf numFmtId="0" fontId="9" fillId="4" borderId="0" xfId="0" applyFont="1" applyFill="1" applyAlignment="1" applyProtection="1">
      <alignment horizontal="center"/>
      <protection hidden="1"/>
    </xf>
    <xf numFmtId="2" fontId="57" fillId="4" borderId="0" xfId="0" applyNumberFormat="1" applyFont="1" applyFill="1" applyAlignment="1" applyProtection="1">
      <alignment horizontal="right"/>
      <protection hidden="1"/>
    </xf>
    <xf numFmtId="0" fontId="11" fillId="4" borderId="0" xfId="0" applyFont="1" applyFill="1" applyBorder="1" applyProtection="1">
      <protection hidden="1"/>
    </xf>
    <xf numFmtId="0" fontId="39" fillId="4" borderId="0" xfId="0" applyFont="1" applyFill="1" applyAlignment="1" applyProtection="1">
      <alignment horizontal="left"/>
      <protection hidden="1"/>
    </xf>
    <xf numFmtId="0" fontId="27" fillId="4" borderId="0" xfId="0" applyFont="1" applyFill="1" applyProtection="1">
      <protection hidden="1"/>
    </xf>
    <xf numFmtId="0" fontId="24" fillId="4" borderId="2" xfId="0" applyFont="1" applyFill="1" applyBorder="1" applyAlignment="1" applyProtection="1">
      <alignment horizontal="right"/>
      <protection hidden="1"/>
    </xf>
    <xf numFmtId="0" fontId="54" fillId="4" borderId="0" xfId="0" applyFont="1" applyFill="1" applyAlignment="1" applyProtection="1">
      <alignment horizontal="center"/>
      <protection hidden="1"/>
    </xf>
    <xf numFmtId="0" fontId="60" fillId="4" borderId="0" xfId="0" applyFont="1" applyFill="1" applyAlignment="1" applyProtection="1">
      <alignment horizontal="left"/>
      <protection hidden="1"/>
    </xf>
    <xf numFmtId="0" fontId="60" fillId="4" borderId="0" xfId="0" applyFont="1" applyFill="1" applyProtection="1">
      <protection hidden="1"/>
    </xf>
    <xf numFmtId="2" fontId="27" fillId="4" borderId="0" xfId="0" applyNumberFormat="1" applyFont="1" applyFill="1" applyAlignment="1" applyProtection="1">
      <alignment horizontal="left"/>
      <protection hidden="1"/>
    </xf>
    <xf numFmtId="0" fontId="27" fillId="4" borderId="0" xfId="0" applyFont="1" applyFill="1" applyAlignment="1" applyProtection="1">
      <alignment horizontal="left"/>
      <protection hidden="1"/>
    </xf>
    <xf numFmtId="0" fontId="11" fillId="4" borderId="0" xfId="0" applyFont="1" applyFill="1" applyAlignment="1" applyProtection="1">
      <alignment horizontal="left"/>
      <protection hidden="1"/>
    </xf>
    <xf numFmtId="0" fontId="24" fillId="4" borderId="0" xfId="0" applyFont="1" applyFill="1" applyBorder="1" applyProtection="1">
      <protection hidden="1"/>
    </xf>
    <xf numFmtId="170" fontId="24" fillId="4" borderId="0" xfId="0" applyNumberFormat="1" applyFont="1" applyFill="1" applyProtection="1">
      <protection hidden="1"/>
    </xf>
    <xf numFmtId="1" fontId="27" fillId="4" borderId="0" xfId="0" applyNumberFormat="1" applyFont="1" applyFill="1" applyAlignment="1" applyProtection="1">
      <alignment horizontal="left"/>
      <protection hidden="1"/>
    </xf>
    <xf numFmtId="0" fontId="18" fillId="4" borderId="0" xfId="0" applyFont="1" applyFill="1" applyProtection="1">
      <protection hidden="1"/>
    </xf>
    <xf numFmtId="0" fontId="18" fillId="0" borderId="0" xfId="0" applyFont="1" applyProtection="1">
      <protection hidden="1"/>
    </xf>
    <xf numFmtId="0" fontId="59" fillId="4" borderId="0" xfId="0" applyFont="1" applyFill="1" applyProtection="1">
      <protection hidden="1"/>
    </xf>
    <xf numFmtId="2" fontId="24" fillId="4" borderId="0" xfId="0" applyNumberFormat="1" applyFont="1" applyFill="1" applyProtection="1">
      <protection hidden="1"/>
    </xf>
    <xf numFmtId="2" fontId="54" fillId="4" borderId="0" xfId="0" applyNumberFormat="1" applyFont="1" applyFill="1" applyProtection="1">
      <protection hidden="1"/>
    </xf>
    <xf numFmtId="1" fontId="27" fillId="4" borderId="0" xfId="0" applyNumberFormat="1" applyFont="1" applyFill="1" applyProtection="1">
      <protection hidden="1"/>
    </xf>
    <xf numFmtId="0" fontId="73" fillId="4" borderId="0" xfId="0" applyFont="1" applyFill="1" applyAlignment="1" applyProtection="1">
      <alignment horizontal="left"/>
      <protection hidden="1"/>
    </xf>
    <xf numFmtId="1" fontId="54" fillId="4" borderId="0" xfId="0" applyNumberFormat="1" applyFont="1" applyFill="1" applyAlignment="1" applyProtection="1">
      <alignment horizontal="center"/>
      <protection hidden="1"/>
    </xf>
    <xf numFmtId="0" fontId="11" fillId="4" borderId="5" xfId="0" applyFont="1" applyFill="1" applyBorder="1" applyProtection="1">
      <protection hidden="1"/>
    </xf>
    <xf numFmtId="165" fontId="11" fillId="4" borderId="0" xfId="0" applyNumberFormat="1" applyFont="1" applyFill="1" applyProtection="1">
      <protection hidden="1"/>
    </xf>
    <xf numFmtId="2" fontId="54" fillId="4" borderId="0" xfId="0" applyNumberFormat="1" applyFont="1" applyFill="1" applyBorder="1" applyProtection="1">
      <protection hidden="1"/>
    </xf>
    <xf numFmtId="2" fontId="18" fillId="4" borderId="0" xfId="0" applyNumberFormat="1" applyFont="1" applyFill="1" applyProtection="1">
      <protection hidden="1"/>
    </xf>
    <xf numFmtId="0" fontId="24" fillId="0" borderId="0" xfId="0" applyFont="1" applyAlignment="1" applyProtection="1">
      <alignment horizontal="left"/>
      <protection hidden="1"/>
    </xf>
    <xf numFmtId="0" fontId="24" fillId="0" borderId="0" xfId="0" applyFont="1" applyProtection="1">
      <protection hidden="1"/>
    </xf>
    <xf numFmtId="0" fontId="13" fillId="0" borderId="0" xfId="0" applyFont="1" applyProtection="1">
      <protection hidden="1"/>
    </xf>
    <xf numFmtId="0" fontId="52" fillId="0" borderId="0" xfId="0" applyFont="1" applyProtection="1">
      <protection hidden="1"/>
    </xf>
    <xf numFmtId="0" fontId="11" fillId="0" borderId="0" xfId="0" applyFont="1" applyFill="1" applyProtection="1">
      <protection locked="0"/>
    </xf>
    <xf numFmtId="0" fontId="9" fillId="9" borderId="15" xfId="0" applyFont="1" applyFill="1" applyBorder="1" applyAlignment="1" applyProtection="1">
      <alignment horizontal="center"/>
      <protection locked="0"/>
    </xf>
    <xf numFmtId="169" fontId="9" fillId="9" borderId="0" xfId="0"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2" fontId="9" fillId="9" borderId="0" xfId="0" applyNumberFormat="1" applyFont="1" applyFill="1" applyBorder="1" applyAlignment="1" applyProtection="1">
      <alignment horizontal="center"/>
      <protection locked="0"/>
    </xf>
    <xf numFmtId="9" fontId="9" fillId="9" borderId="0" xfId="0" applyNumberFormat="1" applyFont="1" applyFill="1" applyAlignment="1" applyProtection="1">
      <alignment horizontal="center"/>
      <protection locked="0"/>
    </xf>
    <xf numFmtId="1" fontId="9" fillId="9" borderId="0" xfId="0" applyNumberFormat="1" applyFont="1" applyFill="1" applyBorder="1" applyAlignment="1" applyProtection="1">
      <alignment horizontal="center"/>
      <protection locked="0"/>
    </xf>
    <xf numFmtId="0" fontId="69" fillId="9" borderId="0" xfId="0" applyFont="1" applyFill="1" applyAlignment="1" applyProtection="1">
      <alignment horizontal="center" vertical="center"/>
      <protection locked="0"/>
    </xf>
    <xf numFmtId="1" fontId="9" fillId="9" borderId="0" xfId="0" applyNumberFormat="1" applyFont="1" applyFill="1" applyAlignment="1" applyProtection="1">
      <alignment horizontal="center"/>
      <protection locked="0"/>
    </xf>
    <xf numFmtId="170" fontId="52" fillId="4" borderId="0" xfId="0" applyNumberFormat="1" applyFont="1" applyFill="1" applyProtection="1">
      <protection hidden="1"/>
    </xf>
    <xf numFmtId="0" fontId="52" fillId="4" borderId="0" xfId="0" quotePrefix="1" applyFont="1" applyFill="1" applyProtection="1">
      <protection hidden="1"/>
    </xf>
    <xf numFmtId="0" fontId="14" fillId="0" borderId="0" xfId="0" applyFont="1" applyFill="1" applyBorder="1" applyProtection="1">
      <protection locked="0"/>
    </xf>
    <xf numFmtId="0" fontId="0" fillId="10" borderId="0" xfId="0" applyFill="1" applyBorder="1" applyAlignment="1" applyProtection="1">
      <alignment horizontal="left"/>
      <protection hidden="1"/>
    </xf>
    <xf numFmtId="0" fontId="0" fillId="10" borderId="0" xfId="0" applyFill="1" applyBorder="1" applyProtection="1">
      <protection hidden="1"/>
    </xf>
    <xf numFmtId="0" fontId="0" fillId="10" borderId="0" xfId="0" applyFill="1" applyProtection="1">
      <protection hidden="1"/>
    </xf>
    <xf numFmtId="0" fontId="50" fillId="10" borderId="0" xfId="0" applyFont="1" applyFill="1" applyProtection="1">
      <protection hidden="1"/>
    </xf>
    <xf numFmtId="0" fontId="6" fillId="2" borderId="2" xfId="0" applyFont="1" applyFill="1" applyBorder="1" applyAlignment="1" applyProtection="1">
      <alignment horizontal="right"/>
      <protection hidden="1"/>
    </xf>
    <xf numFmtId="0" fontId="6" fillId="4" borderId="0" xfId="0" applyFont="1" applyFill="1" applyAlignment="1" applyProtection="1">
      <alignment horizontal="right"/>
      <protection hidden="1"/>
    </xf>
    <xf numFmtId="0" fontId="7" fillId="4" borderId="0" xfId="0" applyFont="1" applyFill="1" applyBorder="1" applyAlignment="1" applyProtection="1">
      <alignment vertical="center"/>
      <protection hidden="1"/>
    </xf>
    <xf numFmtId="0" fontId="6" fillId="4" borderId="16" xfId="0" applyFont="1" applyFill="1" applyBorder="1" applyAlignment="1" applyProtection="1">
      <alignment horizontal="right"/>
      <protection hidden="1"/>
    </xf>
    <xf numFmtId="0" fontId="6" fillId="2" borderId="2" xfId="0" applyFont="1" applyFill="1" applyBorder="1" applyAlignment="1" applyProtection="1">
      <alignment horizontal="right" vertical="center"/>
      <protection hidden="1"/>
    </xf>
    <xf numFmtId="0" fontId="6" fillId="4" borderId="0" xfId="0" applyFont="1" applyFill="1" applyBorder="1" applyAlignment="1" applyProtection="1">
      <alignment horizontal="right"/>
      <protection hidden="1"/>
    </xf>
    <xf numFmtId="0" fontId="67" fillId="4" borderId="17" xfId="0" applyFont="1" applyFill="1" applyBorder="1" applyProtection="1">
      <protection hidden="1"/>
    </xf>
    <xf numFmtId="0" fontId="67" fillId="4" borderId="18" xfId="0" applyFont="1" applyFill="1" applyBorder="1" applyProtection="1">
      <protection hidden="1"/>
    </xf>
    <xf numFmtId="0" fontId="45" fillId="2" borderId="5" xfId="0" applyFont="1" applyFill="1" applyBorder="1" applyAlignment="1" applyProtection="1">
      <alignment horizontal="right"/>
      <protection hidden="1"/>
    </xf>
    <xf numFmtId="0" fontId="46" fillId="2" borderId="1" xfId="0" applyFont="1" applyFill="1" applyBorder="1" applyProtection="1">
      <protection hidden="1"/>
    </xf>
    <xf numFmtId="0" fontId="46" fillId="2" borderId="6" xfId="0" applyFont="1" applyFill="1" applyBorder="1" applyProtection="1">
      <protection hidden="1"/>
    </xf>
    <xf numFmtId="0" fontId="32" fillId="10" borderId="0" xfId="0" quotePrefix="1" applyFont="1" applyFill="1" applyBorder="1" applyAlignment="1" applyProtection="1">
      <alignment horizontal="left"/>
      <protection hidden="1"/>
    </xf>
    <xf numFmtId="0" fontId="6" fillId="4" borderId="0" xfId="0" applyFont="1" applyFill="1" applyBorder="1" applyProtection="1">
      <protection hidden="1"/>
    </xf>
    <xf numFmtId="0" fontId="0" fillId="0" borderId="0" xfId="0" applyFill="1" applyBorder="1" applyProtection="1">
      <protection hidden="1"/>
    </xf>
    <xf numFmtId="0" fontId="0" fillId="4" borderId="0" xfId="0" applyFill="1" applyBorder="1" applyAlignment="1" applyProtection="1">
      <alignment horizontal="right"/>
      <protection hidden="1"/>
    </xf>
    <xf numFmtId="0" fontId="0" fillId="0" borderId="0" xfId="0" applyFill="1" applyBorder="1" applyProtection="1">
      <protection locked="0"/>
    </xf>
    <xf numFmtId="0" fontId="79" fillId="9" borderId="0" xfId="0" applyFont="1" applyFill="1" applyAlignment="1" applyProtection="1">
      <alignment horizontal="center" vertical="center"/>
      <protection locked="0" hidden="1"/>
    </xf>
    <xf numFmtId="0" fontId="0" fillId="4" borderId="19" xfId="0" applyFill="1" applyBorder="1" applyAlignment="1" applyProtection="1">
      <alignment vertical="center"/>
      <protection locked="0" hidden="1"/>
    </xf>
    <xf numFmtId="0" fontId="67" fillId="4" borderId="17" xfId="0" applyFont="1" applyFill="1" applyBorder="1" applyAlignment="1" applyProtection="1">
      <alignment vertical="center"/>
      <protection locked="0" hidden="1"/>
    </xf>
    <xf numFmtId="0" fontId="7" fillId="4" borderId="0" xfId="0" applyFont="1" applyFill="1" applyBorder="1" applyAlignment="1" applyProtection="1">
      <alignment vertical="center"/>
      <protection locked="0" hidden="1"/>
    </xf>
    <xf numFmtId="0" fontId="0" fillId="4" borderId="0" xfId="0" applyFill="1" applyProtection="1">
      <protection locked="0" hidden="1"/>
    </xf>
    <xf numFmtId="0" fontId="80" fillId="0" borderId="0" xfId="0" applyFont="1" applyFill="1" applyAlignment="1">
      <alignment horizontal="right"/>
    </xf>
    <xf numFmtId="0" fontId="8" fillId="0" borderId="0" xfId="1" applyAlignment="1" applyProtection="1"/>
    <xf numFmtId="0" fontId="81" fillId="0" borderId="0" xfId="0" applyFont="1"/>
    <xf numFmtId="0" fontId="82" fillId="0" borderId="0" xfId="0" applyFont="1" applyFill="1" applyBorder="1" applyAlignment="1">
      <alignment horizontal="right"/>
    </xf>
    <xf numFmtId="0" fontId="11" fillId="0" borderId="0" xfId="0" applyFont="1" applyFill="1" applyBorder="1"/>
    <xf numFmtId="0" fontId="0" fillId="0" borderId="0" xfId="0" quotePrefix="1"/>
    <xf numFmtId="0" fontId="0" fillId="0" borderId="0" xfId="0" applyAlignment="1">
      <alignment horizontal="center"/>
    </xf>
    <xf numFmtId="0" fontId="82" fillId="0" borderId="0" xfId="0" applyFont="1"/>
    <xf numFmtId="0" fontId="82" fillId="0" borderId="0" xfId="0" applyFont="1" applyFill="1" applyBorder="1" applyAlignment="1">
      <alignment horizontal="left"/>
    </xf>
    <xf numFmtId="0" fontId="82" fillId="0" borderId="0" xfId="0" quotePrefix="1" applyFont="1" applyFill="1" applyBorder="1" applyAlignment="1">
      <alignment horizontal="left"/>
    </xf>
    <xf numFmtId="0" fontId="83" fillId="0" borderId="0" xfId="0" applyFont="1"/>
    <xf numFmtId="0" fontId="83" fillId="0" borderId="0" xfId="0" applyFont="1" applyFill="1"/>
    <xf numFmtId="164" fontId="83" fillId="0" borderId="0" xfId="0" applyNumberFormat="1" applyFont="1" applyFill="1"/>
    <xf numFmtId="0" fontId="8" fillId="0" borderId="0" xfId="1" applyFill="1" applyBorder="1" applyAlignment="1" applyProtection="1">
      <alignment horizontal="left"/>
    </xf>
    <xf numFmtId="0" fontId="16" fillId="0" borderId="0" xfId="0" applyFont="1"/>
    <xf numFmtId="164" fontId="0" fillId="0" borderId="0" xfId="0" applyNumberFormat="1"/>
    <xf numFmtId="0" fontId="62" fillId="0" borderId="0" xfId="0" applyFont="1" applyFill="1" applyProtection="1">
      <protection hidden="1"/>
    </xf>
    <xf numFmtId="0" fontId="32" fillId="4" borderId="0" xfId="0" quotePrefix="1" applyFont="1" applyFill="1" applyBorder="1" applyAlignment="1" applyProtection="1">
      <alignment horizontal="right"/>
      <protection hidden="1"/>
    </xf>
    <xf numFmtId="0" fontId="0" fillId="4" borderId="0" xfId="0" quotePrefix="1" applyFill="1" applyBorder="1" applyProtection="1">
      <protection hidden="1"/>
    </xf>
    <xf numFmtId="0" fontId="46" fillId="0" borderId="0" xfId="0" applyFont="1" applyFill="1" applyProtection="1">
      <protection hidden="1"/>
    </xf>
    <xf numFmtId="0" fontId="0" fillId="11" borderId="0" xfId="0" applyFill="1"/>
    <xf numFmtId="0" fontId="12" fillId="11" borderId="0" xfId="0" applyFont="1" applyFill="1"/>
    <xf numFmtId="0" fontId="6" fillId="0" borderId="0" xfId="0" applyFont="1" applyFill="1" applyProtection="1">
      <protection hidden="1"/>
    </xf>
    <xf numFmtId="0" fontId="86" fillId="0" borderId="0" xfId="0" applyFont="1" applyFill="1" applyProtection="1">
      <protection hidden="1"/>
    </xf>
    <xf numFmtId="0" fontId="86" fillId="0" borderId="0" xfId="0" applyFont="1" applyFill="1" applyBorder="1" applyProtection="1">
      <protection hidden="1"/>
    </xf>
    <xf numFmtId="0" fontId="0" fillId="9" borderId="0" xfId="0" applyFill="1"/>
    <xf numFmtId="0" fontId="6" fillId="9" borderId="20" xfId="0" applyFont="1" applyFill="1" applyBorder="1" applyAlignment="1" applyProtection="1">
      <alignment horizontal="center"/>
      <protection hidden="1"/>
    </xf>
    <xf numFmtId="0" fontId="85" fillId="9" borderId="0" xfId="0" applyFont="1" applyFill="1" applyProtection="1">
      <protection hidden="1"/>
    </xf>
    <xf numFmtId="0" fontId="86" fillId="9" borderId="20" xfId="0" applyFont="1" applyFill="1" applyBorder="1" applyAlignment="1" applyProtection="1">
      <alignment horizontal="center"/>
      <protection hidden="1"/>
    </xf>
    <xf numFmtId="0" fontId="85" fillId="9" borderId="0" xfId="0" applyFont="1" applyFill="1" applyBorder="1" applyProtection="1">
      <protection hidden="1"/>
    </xf>
    <xf numFmtId="0" fontId="86" fillId="9" borderId="0" xfId="0" applyFont="1" applyFill="1" applyBorder="1" applyProtection="1">
      <protection hidden="1"/>
    </xf>
    <xf numFmtId="0" fontId="86" fillId="9" borderId="0" xfId="0" applyFont="1" applyFill="1" applyProtection="1">
      <protection hidden="1"/>
    </xf>
    <xf numFmtId="0" fontId="6" fillId="9" borderId="0" xfId="0" applyFont="1" applyFill="1"/>
    <xf numFmtId="0" fontId="6" fillId="9" borderId="0" xfId="0" applyFont="1" applyFill="1" applyProtection="1">
      <protection hidden="1"/>
    </xf>
    <xf numFmtId="0" fontId="57" fillId="4" borderId="21" xfId="0" applyFont="1" applyFill="1" applyBorder="1" applyAlignment="1" applyProtection="1">
      <alignment horizontal="right"/>
      <protection hidden="1"/>
    </xf>
    <xf numFmtId="9" fontId="15" fillId="0" borderId="0" xfId="0" applyNumberFormat="1" applyFont="1" applyFill="1" applyBorder="1" applyAlignment="1" applyProtection="1">
      <alignment horizontal="right"/>
      <protection locked="0"/>
    </xf>
    <xf numFmtId="9" fontId="21" fillId="0" borderId="0" xfId="0" applyNumberFormat="1" applyFont="1" applyFill="1" applyBorder="1" applyAlignment="1" applyProtection="1">
      <alignment horizontal="right"/>
      <protection locked="0"/>
    </xf>
    <xf numFmtId="0" fontId="48" fillId="4" borderId="0" xfId="0" applyFont="1" applyFill="1" applyAlignment="1" applyProtection="1">
      <alignment horizontal="center"/>
      <protection hidden="1"/>
    </xf>
    <xf numFmtId="169" fontId="16" fillId="4" borderId="0" xfId="0" applyNumberFormat="1" applyFont="1" applyFill="1" applyProtection="1">
      <protection hidden="1"/>
    </xf>
    <xf numFmtId="165" fontId="14" fillId="0" borderId="0" xfId="0" applyNumberFormat="1" applyFont="1" applyFill="1" applyBorder="1" applyAlignment="1" applyProtection="1">
      <alignment horizontal="right"/>
      <protection locked="0"/>
    </xf>
    <xf numFmtId="165" fontId="87" fillId="0" borderId="0" xfId="0" applyNumberFormat="1" applyFont="1" applyFill="1" applyBorder="1" applyAlignment="1" applyProtection="1">
      <alignment horizontal="right"/>
      <protection locked="0"/>
    </xf>
    <xf numFmtId="169" fontId="7" fillId="0" borderId="0" xfId="0" applyNumberFormat="1" applyFont="1" applyAlignment="1" applyProtection="1">
      <alignment horizontal="right"/>
      <protection locked="0"/>
    </xf>
    <xf numFmtId="169" fontId="7" fillId="0" borderId="0" xfId="0" applyNumberFormat="1" applyFont="1" applyFill="1" applyBorder="1" applyAlignment="1" applyProtection="1">
      <alignment horizontal="right"/>
      <protection locked="0"/>
    </xf>
    <xf numFmtId="0" fontId="35" fillId="7" borderId="0" xfId="0" applyFont="1" applyFill="1" applyProtection="1">
      <protection hidden="1"/>
    </xf>
    <xf numFmtId="0" fontId="35" fillId="0" borderId="0" xfId="0" applyFont="1" applyProtection="1">
      <protection hidden="1"/>
    </xf>
    <xf numFmtId="165" fontId="20" fillId="0" borderId="0" xfId="0" applyNumberFormat="1" applyFont="1" applyFill="1" applyBorder="1" applyAlignment="1" applyProtection="1">
      <alignment horizontal="right"/>
      <protection locked="0"/>
    </xf>
    <xf numFmtId="10" fontId="16" fillId="4" borderId="0" xfId="0" applyNumberFormat="1" applyFont="1" applyFill="1" applyProtection="1">
      <protection hidden="1"/>
    </xf>
    <xf numFmtId="0" fontId="16" fillId="0" borderId="0" xfId="0" applyFont="1" applyFill="1" applyProtection="1">
      <protection hidden="1"/>
    </xf>
    <xf numFmtId="0" fontId="15" fillId="7" borderId="0" xfId="0" applyFont="1" applyFill="1" applyProtection="1">
      <protection locked="0" hidden="1"/>
    </xf>
    <xf numFmtId="0" fontId="38" fillId="10" borderId="0" xfId="0" applyFont="1" applyFill="1" applyAlignment="1" applyProtection="1">
      <alignment horizontal="center"/>
      <protection hidden="1"/>
    </xf>
    <xf numFmtId="0" fontId="89" fillId="6" borderId="0" xfId="0" applyFont="1" applyFill="1" applyProtection="1">
      <protection hidden="1"/>
    </xf>
    <xf numFmtId="0" fontId="90" fillId="7" borderId="0" xfId="0" applyFont="1" applyFill="1" applyAlignment="1" applyProtection="1">
      <alignment horizontal="center"/>
      <protection hidden="1"/>
    </xf>
    <xf numFmtId="0" fontId="91" fillId="7" borderId="0" xfId="0" applyFont="1" applyFill="1" applyProtection="1">
      <protection hidden="1"/>
    </xf>
    <xf numFmtId="0" fontId="89" fillId="5" borderId="0" xfId="0" applyFont="1" applyFill="1" applyAlignment="1" applyProtection="1">
      <alignment horizontal="center"/>
      <protection hidden="1"/>
    </xf>
    <xf numFmtId="0" fontId="12" fillId="11" borderId="0" xfId="0" applyFont="1" applyFill="1" applyAlignment="1">
      <alignment horizontal="center"/>
    </xf>
    <xf numFmtId="0" fontId="16" fillId="4" borderId="0" xfId="0" applyFont="1" applyFill="1"/>
    <xf numFmtId="0" fontId="0" fillId="4" borderId="0" xfId="0" applyFill="1"/>
    <xf numFmtId="0" fontId="6" fillId="4" borderId="18" xfId="0" applyFont="1" applyFill="1" applyBorder="1" applyAlignment="1" applyProtection="1">
      <alignment horizontal="center" vertical="center"/>
      <protection locked="0" hidden="1"/>
    </xf>
    <xf numFmtId="0" fontId="16" fillId="10" borderId="0" xfId="0" applyFont="1" applyFill="1" applyProtection="1">
      <protection hidden="1"/>
    </xf>
    <xf numFmtId="0" fontId="92" fillId="9" borderId="0" xfId="0" applyFont="1" applyFill="1" applyAlignment="1" applyProtection="1">
      <alignment horizontal="center"/>
      <protection locked="0" hidden="1"/>
    </xf>
    <xf numFmtId="2" fontId="92" fillId="9" borderId="0" xfId="0" applyNumberFormat="1" applyFont="1" applyFill="1" applyAlignment="1" applyProtection="1">
      <alignment horizontal="center"/>
      <protection locked="0" hidden="1"/>
    </xf>
    <xf numFmtId="1" fontId="92" fillId="9" borderId="0" xfId="0" applyNumberFormat="1" applyFont="1" applyFill="1" applyAlignment="1" applyProtection="1">
      <alignment horizontal="center"/>
      <protection locked="0" hidden="1"/>
    </xf>
    <xf numFmtId="0" fontId="92" fillId="9" borderId="1" xfId="0" applyFont="1" applyFill="1" applyBorder="1" applyAlignment="1" applyProtection="1">
      <alignment horizontal="center"/>
      <protection locked="0" hidden="1"/>
    </xf>
    <xf numFmtId="169" fontId="9" fillId="9" borderId="0" xfId="0" applyNumberFormat="1" applyFont="1" applyFill="1" applyAlignment="1" applyProtection="1">
      <alignment horizontal="center"/>
      <protection locked="0"/>
    </xf>
    <xf numFmtId="164" fontId="39" fillId="4" borderId="0" xfId="0" applyNumberFormat="1" applyFont="1" applyFill="1" applyBorder="1" applyProtection="1">
      <protection hidden="1"/>
    </xf>
    <xf numFmtId="2" fontId="39" fillId="4" borderId="0" xfId="0" applyNumberFormat="1" applyFont="1" applyFill="1" applyBorder="1" applyProtection="1">
      <protection hidden="1"/>
    </xf>
    <xf numFmtId="2" fontId="39" fillId="4" borderId="1" xfId="0" applyNumberFormat="1" applyFont="1" applyFill="1" applyBorder="1" applyProtection="1">
      <protection hidden="1"/>
    </xf>
    <xf numFmtId="0" fontId="12" fillId="3" borderId="3" xfId="0" applyFont="1" applyFill="1" applyBorder="1" applyAlignment="1" applyProtection="1">
      <alignment horizontal="right"/>
      <protection hidden="1"/>
    </xf>
    <xf numFmtId="0" fontId="12" fillId="2" borderId="3" xfId="0" applyFont="1" applyFill="1" applyBorder="1" applyAlignment="1" applyProtection="1">
      <alignment horizontal="right"/>
      <protection hidden="1"/>
    </xf>
    <xf numFmtId="0" fontId="0" fillId="4" borderId="0" xfId="0" applyFill="1" applyBorder="1" applyAlignment="1" applyProtection="1">
      <alignment horizontal="center" vertical="center"/>
      <protection locked="0" hidden="1"/>
    </xf>
    <xf numFmtId="9" fontId="7" fillId="0" borderId="0" xfId="0" applyNumberFormat="1" applyFont="1" applyFill="1" applyBorder="1" applyAlignment="1" applyProtection="1">
      <alignment horizontal="right"/>
      <protection locked="0"/>
    </xf>
    <xf numFmtId="9" fontId="21" fillId="0" borderId="0" xfId="0" applyNumberFormat="1" applyFont="1"/>
    <xf numFmtId="1" fontId="7" fillId="4" borderId="0" xfId="0" applyNumberFormat="1" applyFont="1" applyFill="1" applyAlignment="1" applyProtection="1">
      <alignment horizontal="center"/>
      <protection hidden="1"/>
    </xf>
    <xf numFmtId="0" fontId="16" fillId="7" borderId="0" xfId="0" applyFont="1" applyFill="1" applyProtection="1">
      <protection hidden="1"/>
    </xf>
    <xf numFmtId="0" fontId="47" fillId="0" borderId="0" xfId="0" applyFont="1" applyProtection="1">
      <protection hidden="1"/>
    </xf>
    <xf numFmtId="0" fontId="39" fillId="4" borderId="0" xfId="0" applyFont="1" applyFill="1" applyAlignment="1" applyProtection="1">
      <alignment horizontal="right"/>
      <protection hidden="1"/>
    </xf>
    <xf numFmtId="0" fontId="33" fillId="0" borderId="0" xfId="0" applyFont="1" applyAlignment="1" applyProtection="1">
      <alignment horizontal="left"/>
      <protection hidden="1"/>
    </xf>
    <xf numFmtId="0" fontId="93" fillId="7" borderId="0" xfId="0" applyFont="1" applyFill="1" applyBorder="1" applyProtection="1">
      <protection hidden="1"/>
    </xf>
    <xf numFmtId="0" fontId="15" fillId="7" borderId="0" xfId="0" applyFont="1" applyFill="1" applyBorder="1" applyAlignment="1" applyProtection="1">
      <alignment horizontal="right"/>
      <protection hidden="1"/>
    </xf>
    <xf numFmtId="0" fontId="6" fillId="0" borderId="0" xfId="0" applyFont="1" applyProtection="1">
      <protection locked="0"/>
    </xf>
    <xf numFmtId="169" fontId="38" fillId="4" borderId="3" xfId="0" applyNumberFormat="1" applyFont="1" applyFill="1" applyBorder="1" applyAlignment="1" applyProtection="1">
      <alignment horizontal="center"/>
      <protection hidden="1"/>
    </xf>
    <xf numFmtId="2" fontId="39" fillId="2" borderId="0" xfId="0" applyNumberFormat="1" applyFont="1" applyFill="1" applyProtection="1">
      <protection hidden="1"/>
    </xf>
    <xf numFmtId="2" fontId="39" fillId="3" borderId="0" xfId="0" applyNumberFormat="1" applyFont="1" applyFill="1" applyProtection="1">
      <protection hidden="1"/>
    </xf>
    <xf numFmtId="0" fontId="38" fillId="4" borderId="0" xfId="0" applyFont="1" applyFill="1" applyBorder="1" applyAlignment="1" applyProtection="1">
      <alignment horizontal="left"/>
      <protection hidden="1"/>
    </xf>
    <xf numFmtId="0" fontId="52" fillId="4" borderId="0" xfId="0" applyFont="1" applyFill="1" applyAlignment="1" applyProtection="1">
      <alignment horizontal="center"/>
      <protection hidden="1"/>
    </xf>
    <xf numFmtId="0" fontId="14" fillId="0" borderId="0" xfId="0" applyFont="1" applyFill="1" applyProtection="1">
      <protection locked="0"/>
    </xf>
    <xf numFmtId="0" fontId="14" fillId="0" borderId="0" xfId="0" applyFont="1" applyFill="1" applyAlignment="1" applyProtection="1">
      <alignment horizontal="right"/>
      <protection locked="0"/>
    </xf>
    <xf numFmtId="0" fontId="7" fillId="0" borderId="0" xfId="0" applyFont="1" applyFill="1" applyProtection="1">
      <protection locked="0"/>
    </xf>
    <xf numFmtId="1" fontId="7" fillId="0" borderId="0" xfId="0" applyNumberFormat="1" applyFont="1" applyFill="1" applyProtection="1">
      <protection locked="0"/>
    </xf>
    <xf numFmtId="2" fontId="7" fillId="0" borderId="0" xfId="0" applyNumberFormat="1" applyFont="1" applyFill="1" applyProtection="1">
      <protection locked="0"/>
    </xf>
    <xf numFmtId="0" fontId="7" fillId="4" borderId="12" xfId="0" applyFont="1" applyFill="1" applyBorder="1" applyProtection="1">
      <protection hidden="1"/>
    </xf>
    <xf numFmtId="0" fontId="7" fillId="0" borderId="0" xfId="0" applyFont="1" applyProtection="1">
      <protection locked="0"/>
    </xf>
    <xf numFmtId="9" fontId="7" fillId="0" borderId="0" xfId="0" applyNumberFormat="1" applyFont="1" applyProtection="1">
      <protection locked="0"/>
    </xf>
    <xf numFmtId="2" fontId="7" fillId="0" borderId="0" xfId="0" applyNumberFormat="1" applyFont="1" applyProtection="1">
      <protection locked="0"/>
    </xf>
    <xf numFmtId="165" fontId="7" fillId="0" borderId="0" xfId="0" applyNumberFormat="1" applyFont="1" applyProtection="1">
      <protection locked="0"/>
    </xf>
    <xf numFmtId="9" fontId="7" fillId="0" borderId="0" xfId="0" applyNumberFormat="1" applyFont="1" applyFill="1" applyBorder="1" applyAlignment="1" applyProtection="1">
      <alignment horizontal="center"/>
      <protection locked="0"/>
    </xf>
    <xf numFmtId="0" fontId="7" fillId="0" borderId="0" xfId="0" applyFont="1" applyBorder="1" applyProtection="1">
      <protection locked="0"/>
    </xf>
    <xf numFmtId="10" fontId="7" fillId="0" borderId="0" xfId="0" applyNumberFormat="1" applyFont="1" applyProtection="1">
      <protection locked="0"/>
    </xf>
    <xf numFmtId="169" fontId="7" fillId="0" borderId="0" xfId="0" applyNumberFormat="1" applyFont="1" applyProtection="1">
      <protection locked="0"/>
    </xf>
    <xf numFmtId="9" fontId="10" fillId="9" borderId="0" xfId="0" applyNumberFormat="1" applyFont="1" applyFill="1" applyBorder="1" applyAlignment="1" applyProtection="1">
      <alignment horizontal="center"/>
      <protection locked="0"/>
    </xf>
    <xf numFmtId="165" fontId="7" fillId="4" borderId="0" xfId="0" applyNumberFormat="1" applyFont="1" applyFill="1" applyProtection="1">
      <protection hidden="1"/>
    </xf>
    <xf numFmtId="0" fontId="94" fillId="0" borderId="0" xfId="0" applyNumberFormat="1" applyFont="1" applyFill="1" applyBorder="1" applyAlignment="1" applyProtection="1">
      <alignment horizontal="right"/>
      <protection locked="0"/>
    </xf>
    <xf numFmtId="0" fontId="7" fillId="0" borderId="0" xfId="0" quotePrefix="1" applyNumberFormat="1" applyFont="1" applyFill="1" applyBorder="1" applyAlignment="1" applyProtection="1">
      <alignment horizontal="right"/>
      <protection locked="0"/>
    </xf>
    <xf numFmtId="0" fontId="7" fillId="4" borderId="0" xfId="0" applyFont="1" applyFill="1"/>
    <xf numFmtId="0" fontId="7" fillId="4" borderId="0" xfId="0" applyFont="1" applyFill="1" applyBorder="1"/>
    <xf numFmtId="164" fontId="21" fillId="4" borderId="0" xfId="0" applyNumberFormat="1" applyFont="1" applyFill="1" applyBorder="1"/>
    <xf numFmtId="166" fontId="21" fillId="4" borderId="0" xfId="0" applyNumberFormat="1" applyFont="1" applyFill="1" applyBorder="1"/>
    <xf numFmtId="2" fontId="21" fillId="4" borderId="0" xfId="0" applyNumberFormat="1" applyFont="1" applyFill="1" applyBorder="1"/>
    <xf numFmtId="167" fontId="21" fillId="4" borderId="0" xfId="0" applyNumberFormat="1" applyFont="1" applyFill="1" applyBorder="1"/>
    <xf numFmtId="165" fontId="21" fillId="4" borderId="0" xfId="0" applyNumberFormat="1" applyFont="1" applyFill="1" applyBorder="1"/>
    <xf numFmtId="0" fontId="0" fillId="0" borderId="0" xfId="0" applyFill="1" applyAlignment="1" applyProtection="1">
      <alignment horizontal="left"/>
      <protection hidden="1"/>
    </xf>
    <xf numFmtId="2" fontId="9" fillId="9" borderId="12" xfId="0" applyNumberFormat="1" applyFont="1" applyFill="1" applyBorder="1" applyProtection="1">
      <protection locked="0" hidden="1"/>
    </xf>
    <xf numFmtId="0" fontId="14" fillId="0" borderId="0" xfId="0" applyNumberFormat="1" applyFont="1" applyFill="1" applyBorder="1" applyAlignment="1" applyProtection="1">
      <alignment horizontal="right"/>
      <protection locked="0"/>
    </xf>
    <xf numFmtId="0" fontId="12" fillId="7" borderId="0" xfId="0" applyFont="1" applyFill="1" applyBorder="1" applyAlignment="1" applyProtection="1">
      <alignment horizontal="right"/>
      <protection locked="0" hidden="1"/>
    </xf>
    <xf numFmtId="0" fontId="6" fillId="4" borderId="22" xfId="0" applyFont="1" applyFill="1" applyBorder="1" applyProtection="1">
      <protection hidden="1"/>
    </xf>
    <xf numFmtId="0" fontId="0" fillId="4" borderId="22" xfId="0" applyFill="1" applyBorder="1" applyProtection="1">
      <protection hidden="1"/>
    </xf>
    <xf numFmtId="0" fontId="7" fillId="4" borderId="22" xfId="0" applyFont="1" applyFill="1" applyBorder="1" applyProtection="1">
      <protection hidden="1"/>
    </xf>
    <xf numFmtId="0" fontId="7" fillId="4" borderId="23" xfId="0" applyFont="1" applyFill="1" applyBorder="1" applyProtection="1">
      <protection hidden="1"/>
    </xf>
    <xf numFmtId="3" fontId="7" fillId="4" borderId="22" xfId="0" applyNumberFormat="1" applyFont="1" applyFill="1" applyBorder="1" applyAlignment="1" applyProtection="1">
      <alignment horizontal="right"/>
      <protection hidden="1"/>
    </xf>
    <xf numFmtId="0" fontId="9" fillId="9" borderId="15" xfId="0" applyFont="1" applyFill="1" applyBorder="1" applyAlignment="1" applyProtection="1">
      <alignment horizontal="center" vertical="center"/>
      <protection locked="0"/>
    </xf>
    <xf numFmtId="0" fontId="7" fillId="4" borderId="1" xfId="0" applyFont="1" applyFill="1" applyBorder="1" applyAlignment="1" applyProtection="1">
      <alignment horizontal="left"/>
      <protection hidden="1"/>
    </xf>
    <xf numFmtId="2" fontId="7" fillId="0" borderId="0" xfId="0" applyNumberFormat="1" applyFont="1" applyFill="1" applyBorder="1" applyAlignment="1" applyProtection="1">
      <alignment horizontal="right"/>
      <protection locked="0"/>
    </xf>
    <xf numFmtId="0" fontId="81" fillId="7" borderId="0" xfId="0" applyFont="1" applyFill="1" applyProtection="1">
      <protection hidden="1"/>
    </xf>
    <xf numFmtId="0" fontId="20" fillId="0" borderId="0" xfId="0" applyFont="1" applyBorder="1" applyProtection="1">
      <protection locked="0"/>
    </xf>
    <xf numFmtId="165" fontId="14" fillId="0" borderId="0" xfId="0" applyNumberFormat="1" applyFont="1" applyFill="1" applyAlignment="1" applyProtection="1">
      <alignment horizontal="center"/>
      <protection locked="0"/>
    </xf>
    <xf numFmtId="167" fontId="12" fillId="0" borderId="0" xfId="0" applyNumberFormat="1" applyFont="1" applyFill="1" applyBorder="1" applyAlignment="1" applyProtection="1">
      <alignment horizontal="center"/>
      <protection locked="0"/>
    </xf>
    <xf numFmtId="167" fontId="14" fillId="0" borderId="0" xfId="0" applyNumberFormat="1" applyFont="1" applyFill="1" applyAlignment="1" applyProtection="1">
      <alignment horizontal="center"/>
      <protection locked="0"/>
    </xf>
    <xf numFmtId="0" fontId="62" fillId="0" borderId="0" xfId="0" applyNumberFormat="1" applyFont="1" applyAlignment="1" applyProtection="1">
      <alignment horizontal="left"/>
      <protection locked="0"/>
    </xf>
    <xf numFmtId="0" fontId="62"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center"/>
      <protection locked="0"/>
    </xf>
    <xf numFmtId="0" fontId="0" fillId="0" borderId="0" xfId="0" applyNumberFormat="1" applyFill="1" applyBorder="1" applyAlignment="1" applyProtection="1">
      <alignment horizontal="left"/>
      <protection locked="0"/>
    </xf>
    <xf numFmtId="0" fontId="7" fillId="0" borderId="0" xfId="0" applyNumberFormat="1" applyFont="1" applyFill="1" applyBorder="1" applyProtection="1">
      <protection locked="0"/>
    </xf>
    <xf numFmtId="0" fontId="9" fillId="0" borderId="0"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protection locked="0"/>
    </xf>
    <xf numFmtId="0" fontId="76" fillId="0" borderId="0" xfId="0" applyNumberFormat="1" applyFont="1" applyFill="1" applyBorder="1" applyAlignment="1" applyProtection="1">
      <alignment horizontal="left"/>
      <protection locked="0"/>
    </xf>
    <xf numFmtId="0" fontId="16" fillId="4" borderId="0" xfId="0" applyFont="1" applyFill="1" applyAlignment="1" applyProtection="1">
      <alignment horizontal="right"/>
      <protection hidden="1"/>
    </xf>
    <xf numFmtId="2" fontId="16" fillId="4" borderId="0" xfId="0" applyNumberFormat="1" applyFont="1" applyFill="1" applyProtection="1">
      <protection hidden="1"/>
    </xf>
    <xf numFmtId="2" fontId="95" fillId="0" borderId="0" xfId="0" applyNumberFormat="1" applyFont="1" applyFill="1" applyBorder="1" applyAlignment="1" applyProtection="1">
      <alignment horizontal="right"/>
      <protection locked="0"/>
    </xf>
    <xf numFmtId="167" fontId="95" fillId="0" borderId="0" xfId="0" applyNumberFormat="1" applyFont="1" applyBorder="1" applyAlignment="1" applyProtection="1">
      <alignment horizontal="right"/>
      <protection locked="0"/>
    </xf>
    <xf numFmtId="167" fontId="95" fillId="0" borderId="0" xfId="0" applyNumberFormat="1" applyFont="1" applyAlignment="1" applyProtection="1">
      <alignment horizontal="right"/>
      <protection locked="0"/>
    </xf>
    <xf numFmtId="0" fontId="97" fillId="0" borderId="0" xfId="0" applyFont="1" applyAlignment="1">
      <alignment horizontal="left" readingOrder="1"/>
    </xf>
    <xf numFmtId="0" fontId="97" fillId="12" borderId="0" xfId="0" applyFont="1" applyFill="1" applyAlignment="1">
      <alignment horizontal="left" readingOrder="1"/>
    </xf>
    <xf numFmtId="165" fontId="7" fillId="0" borderId="0" xfId="0" applyNumberFormat="1" applyFont="1" applyFill="1" applyProtection="1">
      <protection locked="0"/>
    </xf>
    <xf numFmtId="0" fontId="6" fillId="0" borderId="0" xfId="0" applyNumberFormat="1" applyFont="1" applyFill="1" applyBorder="1" applyAlignment="1" applyProtection="1">
      <alignment horizontal="left"/>
      <protection locked="0"/>
    </xf>
    <xf numFmtId="0" fontId="6" fillId="0" borderId="0" xfId="0" applyNumberFormat="1" applyFont="1" applyBorder="1" applyAlignment="1" applyProtection="1">
      <alignment horizontal="left"/>
      <protection locked="0"/>
    </xf>
    <xf numFmtId="0" fontId="6" fillId="0" borderId="0" xfId="0" applyNumberFormat="1" applyFont="1" applyFill="1" applyBorder="1" applyAlignment="1" applyProtection="1">
      <alignment horizontal="right"/>
      <protection locked="0"/>
    </xf>
    <xf numFmtId="0" fontId="6" fillId="0" borderId="0" xfId="0" applyNumberFormat="1" applyFont="1" applyBorder="1" applyAlignment="1" applyProtection="1">
      <alignment horizontal="right"/>
      <protection locked="0"/>
    </xf>
    <xf numFmtId="9" fontId="9" fillId="0" borderId="0" xfId="0" applyNumberFormat="1" applyFont="1" applyFill="1" applyAlignment="1" applyProtection="1">
      <alignment horizontal="center"/>
      <protection locked="0"/>
    </xf>
    <xf numFmtId="9" fontId="7" fillId="0" borderId="0" xfId="0" applyNumberFormat="1" applyFont="1" applyFill="1" applyProtection="1">
      <protection locked="0"/>
    </xf>
    <xf numFmtId="169" fontId="7" fillId="0" borderId="0" xfId="0" applyNumberFormat="1" applyFont="1" applyFill="1" applyAlignment="1" applyProtection="1">
      <alignment horizontal="right"/>
      <protection locked="0"/>
    </xf>
    <xf numFmtId="9" fontId="7" fillId="0" borderId="0" xfId="3" applyFont="1" applyFill="1" applyProtection="1">
      <protection locked="0"/>
    </xf>
    <xf numFmtId="2" fontId="6" fillId="0" borderId="0" xfId="0" applyNumberFormat="1" applyFont="1" applyFill="1" applyBorder="1" applyAlignment="1" applyProtection="1">
      <alignment horizontal="right"/>
      <protection locked="0"/>
    </xf>
    <xf numFmtId="0" fontId="46" fillId="0" borderId="0" xfId="0" applyFont="1" applyProtection="1">
      <protection locked="0" hidden="1"/>
    </xf>
    <xf numFmtId="0" fontId="31" fillId="0" borderId="0" xfId="0" applyFont="1" applyProtection="1">
      <protection hidden="1"/>
    </xf>
    <xf numFmtId="2" fontId="14" fillId="0" borderId="0" xfId="0" applyNumberFormat="1" applyFont="1" applyFill="1" applyProtection="1">
      <protection locked="0"/>
    </xf>
    <xf numFmtId="2" fontId="6" fillId="0" borderId="1" xfId="0" applyNumberFormat="1" applyFont="1" applyFill="1" applyBorder="1" applyProtection="1">
      <protection locked="0"/>
    </xf>
    <xf numFmtId="0" fontId="46" fillId="0" borderId="1" xfId="0" applyFont="1" applyBorder="1" applyProtection="1">
      <protection locked="0" hidden="1"/>
    </xf>
    <xf numFmtId="1" fontId="99" fillId="0" borderId="0" xfId="0" applyNumberFormat="1" applyFont="1" applyFill="1" applyProtection="1">
      <protection locked="0"/>
    </xf>
    <xf numFmtId="0" fontId="6" fillId="0" borderId="0" xfId="0" applyFont="1" applyProtection="1">
      <protection locked="0" hidden="1"/>
    </xf>
    <xf numFmtId="1" fontId="7" fillId="0" borderId="0" xfId="0" applyNumberFormat="1" applyFont="1" applyFill="1" applyAlignment="1" applyProtection="1">
      <protection locked="0"/>
    </xf>
    <xf numFmtId="164" fontId="46" fillId="0" borderId="0" xfId="0" applyNumberFormat="1" applyFont="1" applyProtection="1">
      <protection locked="0" hidden="1"/>
    </xf>
    <xf numFmtId="0" fontId="98" fillId="0" borderId="0" xfId="0" applyFont="1" applyProtection="1">
      <protection locked="0"/>
    </xf>
    <xf numFmtId="0" fontId="5" fillId="0" borderId="0" xfId="0" applyFont="1" applyProtection="1">
      <protection hidden="1"/>
    </xf>
    <xf numFmtId="0" fontId="98" fillId="0" borderId="0" xfId="0" applyFont="1" applyFill="1" applyProtection="1">
      <protection locked="0"/>
    </xf>
    <xf numFmtId="0" fontId="98" fillId="0" borderId="0" xfId="0" applyFont="1" applyFill="1" applyAlignment="1" applyProtection="1">
      <alignment horizontal="center"/>
      <protection locked="0"/>
    </xf>
    <xf numFmtId="0" fontId="5" fillId="0" borderId="0" xfId="0" applyFont="1" applyAlignment="1" applyProtection="1">
      <alignment horizontal="right"/>
      <protection hidden="1"/>
    </xf>
    <xf numFmtId="0" fontId="96" fillId="4" borderId="0" xfId="0" applyFont="1" applyFill="1" applyProtection="1">
      <protection hidden="1"/>
    </xf>
    <xf numFmtId="0" fontId="101" fillId="0" borderId="0" xfId="0" applyFont="1"/>
    <xf numFmtId="0" fontId="103" fillId="4" borderId="0" xfId="0" applyFont="1" applyFill="1" applyAlignment="1" applyProtection="1">
      <alignment horizontal="right"/>
      <protection hidden="1"/>
    </xf>
    <xf numFmtId="0" fontId="96" fillId="4" borderId="0" xfId="0" applyFont="1" applyFill="1" applyBorder="1" applyAlignment="1" applyProtection="1">
      <alignment horizontal="left"/>
      <protection hidden="1"/>
    </xf>
    <xf numFmtId="0" fontId="96" fillId="4" borderId="0" xfId="0" applyFont="1" applyFill="1" applyAlignment="1" applyProtection="1">
      <alignment horizontal="left"/>
      <protection hidden="1"/>
    </xf>
    <xf numFmtId="1" fontId="99" fillId="4" borderId="0" xfId="0" applyNumberFormat="1" applyFont="1" applyFill="1" applyBorder="1" applyProtection="1">
      <protection hidden="1"/>
    </xf>
    <xf numFmtId="0" fontId="96" fillId="4" borderId="0" xfId="0" applyFont="1" applyFill="1" applyBorder="1" applyProtection="1">
      <protection hidden="1"/>
    </xf>
    <xf numFmtId="0" fontId="99" fillId="4" borderId="0" xfId="0" applyFont="1" applyFill="1" applyBorder="1" applyAlignment="1" applyProtection="1">
      <alignment horizontal="left"/>
      <protection hidden="1"/>
    </xf>
    <xf numFmtId="0" fontId="99" fillId="4" borderId="0" xfId="0" applyFont="1" applyFill="1" applyAlignment="1" applyProtection="1">
      <alignment horizontal="left"/>
      <protection hidden="1"/>
    </xf>
    <xf numFmtId="2" fontId="99" fillId="4" borderId="0" xfId="0" applyNumberFormat="1" applyFont="1" applyFill="1" applyBorder="1" applyAlignment="1" applyProtection="1">
      <alignment horizontal="center"/>
      <protection hidden="1"/>
    </xf>
    <xf numFmtId="1" fontId="96" fillId="4" borderId="0" xfId="0" applyNumberFormat="1" applyFont="1" applyFill="1" applyProtection="1">
      <protection hidden="1"/>
    </xf>
    <xf numFmtId="2" fontId="96" fillId="4" borderId="0" xfId="0" applyNumberFormat="1" applyFont="1" applyFill="1" applyProtection="1">
      <protection hidden="1"/>
    </xf>
    <xf numFmtId="0" fontId="20" fillId="4" borderId="0" xfId="0" applyFont="1" applyFill="1" applyAlignment="1" applyProtection="1">
      <alignment horizontal="left"/>
      <protection locked="0" hidden="1"/>
    </xf>
    <xf numFmtId="0" fontId="105" fillId="4" borderId="0" xfId="0" applyFont="1" applyFill="1" applyProtection="1">
      <protection hidden="1"/>
    </xf>
    <xf numFmtId="164" fontId="67" fillId="4" borderId="0" xfId="0" applyNumberFormat="1" applyFont="1" applyFill="1" applyBorder="1" applyProtection="1">
      <protection hidden="1"/>
    </xf>
    <xf numFmtId="0" fontId="0" fillId="4" borderId="9" xfId="0" applyFill="1" applyBorder="1" applyAlignment="1" applyProtection="1">
      <alignment horizontal="right"/>
      <protection hidden="1"/>
    </xf>
    <xf numFmtId="0" fontId="0" fillId="12" borderId="7" xfId="0" applyFill="1" applyBorder="1" applyAlignment="1" applyProtection="1">
      <alignment horizontal="right"/>
      <protection hidden="1"/>
    </xf>
    <xf numFmtId="1" fontId="0" fillId="12" borderId="2" xfId="0" applyNumberFormat="1" applyFill="1" applyBorder="1" applyProtection="1">
      <protection hidden="1"/>
    </xf>
    <xf numFmtId="164" fontId="67" fillId="4" borderId="1" xfId="0" applyNumberFormat="1" applyFont="1" applyFill="1" applyBorder="1" applyProtection="1">
      <protection hidden="1"/>
    </xf>
    <xf numFmtId="0" fontId="0" fillId="4" borderId="5" xfId="0" applyFill="1" applyBorder="1" applyAlignment="1" applyProtection="1">
      <alignment horizontal="left"/>
      <protection hidden="1"/>
    </xf>
    <xf numFmtId="0" fontId="22" fillId="4" borderId="1" xfId="0" applyFont="1" applyFill="1" applyBorder="1" applyAlignment="1" applyProtection="1">
      <alignment horizontal="right"/>
      <protection hidden="1"/>
    </xf>
    <xf numFmtId="0" fontId="0" fillId="4" borderId="1" xfId="0" applyFill="1" applyBorder="1" applyAlignment="1" applyProtection="1">
      <alignment horizontal="right"/>
      <protection hidden="1"/>
    </xf>
    <xf numFmtId="0" fontId="0" fillId="12" borderId="6" xfId="0" applyFill="1" applyBorder="1" applyAlignment="1" applyProtection="1">
      <alignment horizontal="right"/>
      <protection hidden="1"/>
    </xf>
    <xf numFmtId="1" fontId="0" fillId="12" borderId="6" xfId="0" applyNumberFormat="1" applyFill="1" applyBorder="1" applyProtection="1">
      <protection hidden="1"/>
    </xf>
    <xf numFmtId="0" fontId="105" fillId="4" borderId="0" xfId="0" applyFont="1" applyFill="1" applyBorder="1" applyProtection="1">
      <protection hidden="1"/>
    </xf>
    <xf numFmtId="17" fontId="108" fillId="0" borderId="0" xfId="0" applyNumberFormat="1" applyFont="1"/>
    <xf numFmtId="0" fontId="108" fillId="0" borderId="0" xfId="0" applyFont="1"/>
    <xf numFmtId="0" fontId="108" fillId="0" borderId="0" xfId="0" applyFont="1" applyFill="1" applyProtection="1">
      <protection locked="0"/>
    </xf>
    <xf numFmtId="0" fontId="108" fillId="0" borderId="0" xfId="0" applyFont="1" applyFill="1" applyProtection="1">
      <protection locked="0" hidden="1"/>
    </xf>
    <xf numFmtId="0" fontId="108" fillId="0" borderId="0" xfId="0" applyFont="1" applyFill="1" applyProtection="1">
      <protection hidden="1"/>
    </xf>
    <xf numFmtId="0" fontId="108" fillId="0" borderId="0" xfId="0" applyFont="1" applyFill="1" applyBorder="1" applyProtection="1">
      <protection locked="0"/>
    </xf>
    <xf numFmtId="0" fontId="6" fillId="0" borderId="0" xfId="4" applyFont="1"/>
    <xf numFmtId="0" fontId="6" fillId="0" borderId="0" xfId="4"/>
    <xf numFmtId="0" fontId="6" fillId="0" borderId="0" xfId="4" applyFill="1" applyAlignment="1">
      <alignment horizontal="left"/>
    </xf>
    <xf numFmtId="0" fontId="6" fillId="0" borderId="0" xfId="4" applyFill="1" applyBorder="1" applyAlignment="1">
      <alignment horizontal="left"/>
    </xf>
    <xf numFmtId="0" fontId="12" fillId="0" borderId="0" xfId="4" applyFont="1" applyAlignment="1">
      <alignment horizontal="right"/>
    </xf>
    <xf numFmtId="0" fontId="12" fillId="2" borderId="0" xfId="4" applyFont="1" applyFill="1" applyAlignment="1" applyProtection="1">
      <alignment horizontal="right"/>
      <protection locked="0"/>
    </xf>
    <xf numFmtId="0" fontId="6" fillId="9" borderId="8" xfId="4" applyFill="1" applyBorder="1"/>
    <xf numFmtId="0" fontId="6" fillId="9" borderId="9" xfId="4" applyFill="1" applyBorder="1"/>
    <xf numFmtId="0" fontId="6" fillId="9" borderId="7" xfId="4" applyFill="1" applyBorder="1"/>
    <xf numFmtId="0" fontId="6" fillId="9" borderId="3" xfId="4" applyFill="1" applyBorder="1"/>
    <xf numFmtId="0" fontId="6" fillId="9" borderId="0" xfId="4" applyFill="1" applyBorder="1"/>
    <xf numFmtId="0" fontId="6" fillId="9" borderId="2" xfId="4" applyFill="1" applyBorder="1"/>
    <xf numFmtId="1" fontId="6" fillId="0" borderId="3" xfId="4" applyNumberFormat="1" applyBorder="1"/>
    <xf numFmtId="1" fontId="6" fillId="0" borderId="0" xfId="4" applyNumberFormat="1" applyBorder="1"/>
    <xf numFmtId="1" fontId="6" fillId="0" borderId="5" xfId="4" applyNumberFormat="1" applyBorder="1"/>
    <xf numFmtId="1" fontId="6" fillId="0" borderId="1" xfId="4" applyNumberFormat="1" applyBorder="1"/>
    <xf numFmtId="0" fontId="6" fillId="0" borderId="1" xfId="4" applyBorder="1"/>
    <xf numFmtId="0" fontId="12" fillId="0" borderId="0" xfId="4" applyFont="1"/>
    <xf numFmtId="0" fontId="6" fillId="0" borderId="0" xfId="4" applyFont="1" applyAlignment="1">
      <alignment horizontal="right"/>
    </xf>
    <xf numFmtId="0" fontId="23" fillId="3" borderId="34" xfId="4" applyFont="1" applyFill="1" applyBorder="1" applyAlignment="1">
      <alignment horizontal="right"/>
    </xf>
    <xf numFmtId="0" fontId="23" fillId="3" borderId="35" xfId="4" applyFont="1" applyFill="1" applyBorder="1" applyAlignment="1">
      <alignment horizontal="right"/>
    </xf>
    <xf numFmtId="0" fontId="23" fillId="3" borderId="36" xfId="4" applyFont="1" applyFill="1" applyBorder="1" applyAlignment="1">
      <alignment horizontal="right"/>
    </xf>
    <xf numFmtId="0" fontId="23" fillId="3" borderId="37" xfId="4" applyFont="1" applyFill="1" applyBorder="1" applyAlignment="1">
      <alignment horizontal="right"/>
    </xf>
    <xf numFmtId="0" fontId="12" fillId="2" borderId="0" xfId="0" applyFont="1" applyFill="1" applyAlignment="1" applyProtection="1">
      <alignment horizontal="right"/>
      <protection locked="0"/>
    </xf>
    <xf numFmtId="0" fontId="122" fillId="0" borderId="0" xfId="4" applyFont="1"/>
    <xf numFmtId="2" fontId="6" fillId="0" borderId="0" xfId="4" applyNumberFormat="1" applyBorder="1"/>
    <xf numFmtId="2" fontId="6" fillId="0" borderId="1" xfId="4" applyNumberFormat="1" applyBorder="1"/>
    <xf numFmtId="0" fontId="0" fillId="0" borderId="20" xfId="0" applyBorder="1"/>
    <xf numFmtId="9" fontId="39" fillId="2" borderId="0" xfId="3" applyFont="1" applyFill="1" applyProtection="1">
      <protection hidden="1"/>
    </xf>
    <xf numFmtId="9" fontId="39" fillId="4" borderId="0" xfId="3" applyFont="1" applyFill="1" applyBorder="1" applyProtection="1">
      <protection hidden="1"/>
    </xf>
    <xf numFmtId="9" fontId="39" fillId="3" borderId="0" xfId="3" applyFont="1" applyFill="1" applyProtection="1">
      <protection hidden="1"/>
    </xf>
    <xf numFmtId="9" fontId="96" fillId="0" borderId="0" xfId="3" applyFont="1" applyProtection="1">
      <protection locked="0" hidden="1"/>
    </xf>
    <xf numFmtId="9" fontId="96" fillId="0" borderId="0" xfId="3" applyNumberFormat="1" applyFont="1" applyProtection="1">
      <protection locked="0" hidden="1"/>
    </xf>
    <xf numFmtId="0" fontId="6" fillId="0" borderId="0" xfId="4" quotePrefix="1"/>
    <xf numFmtId="2" fontId="123" fillId="0" borderId="0" xfId="4" applyNumberFormat="1" applyFont="1"/>
    <xf numFmtId="1" fontId="6" fillId="0" borderId="2" xfId="4" applyNumberFormat="1" applyBorder="1"/>
    <xf numFmtId="1" fontId="6" fillId="0" borderId="6" xfId="4" applyNumberFormat="1" applyBorder="1"/>
    <xf numFmtId="165" fontId="6" fillId="0" borderId="0" xfId="4" applyNumberFormat="1" applyBorder="1"/>
    <xf numFmtId="165" fontId="6" fillId="0" borderId="1" xfId="4" applyNumberFormat="1" applyBorder="1"/>
    <xf numFmtId="0" fontId="96" fillId="6" borderId="0" xfId="0" applyFont="1" applyFill="1" applyProtection="1">
      <protection hidden="1"/>
    </xf>
    <xf numFmtId="10" fontId="96" fillId="4" borderId="0" xfId="0" applyNumberFormat="1" applyFont="1" applyFill="1" applyProtection="1">
      <protection hidden="1"/>
    </xf>
    <xf numFmtId="10" fontId="99" fillId="4" borderId="0" xfId="0" applyNumberFormat="1" applyFont="1" applyFill="1" applyBorder="1" applyProtection="1">
      <protection hidden="1"/>
    </xf>
    <xf numFmtId="10" fontId="99" fillId="4" borderId="0" xfId="0" applyNumberFormat="1" applyFont="1" applyFill="1" applyProtection="1">
      <protection hidden="1"/>
    </xf>
    <xf numFmtId="0" fontId="99" fillId="4" borderId="0" xfId="0" applyFont="1" applyFill="1" applyAlignment="1" applyProtection="1">
      <alignment horizontal="center"/>
      <protection hidden="1"/>
    </xf>
    <xf numFmtId="169" fontId="124" fillId="4" borderId="0" xfId="0" applyNumberFormat="1" applyFont="1" applyFill="1" applyBorder="1" applyAlignment="1" applyProtection="1">
      <alignment horizontal="center"/>
      <protection hidden="1"/>
    </xf>
    <xf numFmtId="0" fontId="99" fillId="4" borderId="0" xfId="0" applyFont="1" applyFill="1" applyBorder="1" applyProtection="1">
      <protection hidden="1"/>
    </xf>
    <xf numFmtId="0" fontId="99" fillId="4" borderId="0" xfId="0" applyFont="1" applyFill="1" applyProtection="1">
      <protection hidden="1"/>
    </xf>
    <xf numFmtId="0" fontId="96" fillId="0" borderId="0" xfId="0" applyFont="1" applyProtection="1">
      <protection hidden="1"/>
    </xf>
    <xf numFmtId="10" fontId="125" fillId="0" borderId="0" xfId="3" applyNumberFormat="1" applyFont="1"/>
    <xf numFmtId="0" fontId="99" fillId="5" borderId="0" xfId="0" applyFont="1" applyFill="1" applyProtection="1">
      <protection hidden="1"/>
    </xf>
    <xf numFmtId="174" fontId="99" fillId="4" borderId="0" xfId="0" applyNumberFormat="1" applyFont="1" applyFill="1" applyProtection="1">
      <protection hidden="1"/>
    </xf>
    <xf numFmtId="172" fontId="99" fillId="4" borderId="0" xfId="0" applyNumberFormat="1" applyFont="1" applyFill="1" applyProtection="1">
      <protection hidden="1"/>
    </xf>
    <xf numFmtId="2" fontId="99" fillId="4" borderId="0" xfId="0" applyNumberFormat="1" applyFont="1" applyFill="1" applyAlignment="1" applyProtection="1">
      <alignment horizontal="left"/>
      <protection hidden="1"/>
    </xf>
    <xf numFmtId="2" fontId="126" fillId="4" borderId="0" xfId="0" applyNumberFormat="1" applyFont="1" applyFill="1" applyProtection="1">
      <protection hidden="1"/>
    </xf>
    <xf numFmtId="0" fontId="99" fillId="0" borderId="0" xfId="0" applyFont="1" applyProtection="1">
      <protection hidden="1"/>
    </xf>
    <xf numFmtId="2" fontId="6" fillId="0" borderId="0" xfId="4" applyNumberFormat="1"/>
    <xf numFmtId="2" fontId="12" fillId="2" borderId="0" xfId="0" applyNumberFormat="1" applyFont="1" applyFill="1" applyAlignment="1" applyProtection="1">
      <alignment horizontal="right"/>
      <protection locked="0"/>
    </xf>
    <xf numFmtId="0" fontId="127" fillId="7" borderId="0" xfId="0" applyFont="1" applyFill="1" applyProtection="1">
      <protection hidden="1"/>
    </xf>
    <xf numFmtId="0" fontId="99" fillId="7" borderId="0" xfId="0" applyFont="1" applyFill="1" applyProtection="1">
      <protection hidden="1"/>
    </xf>
    <xf numFmtId="0" fontId="127" fillId="4" borderId="0" xfId="0" applyFont="1" applyFill="1" applyProtection="1">
      <protection hidden="1"/>
    </xf>
    <xf numFmtId="0" fontId="99" fillId="4" borderId="0" xfId="0" quotePrefix="1" applyFont="1" applyFill="1" applyProtection="1">
      <protection hidden="1"/>
    </xf>
    <xf numFmtId="0" fontId="126" fillId="4" borderId="0" xfId="0" applyFont="1" applyFill="1" applyAlignment="1" applyProtection="1">
      <alignment horizontal="right"/>
      <protection hidden="1"/>
    </xf>
    <xf numFmtId="0" fontId="127" fillId="0" borderId="0" xfId="0" applyFont="1" applyProtection="1">
      <protection hidden="1"/>
    </xf>
    <xf numFmtId="1" fontId="126" fillId="4" borderId="0" xfId="0" applyNumberFormat="1" applyFont="1" applyFill="1" applyProtection="1">
      <protection hidden="1"/>
    </xf>
    <xf numFmtId="2" fontId="126" fillId="4" borderId="0" xfId="0" applyNumberFormat="1" applyFont="1" applyFill="1" applyBorder="1" applyProtection="1">
      <protection hidden="1"/>
    </xf>
    <xf numFmtId="0" fontId="128" fillId="4" borderId="0" xfId="0" applyFont="1" applyFill="1" applyBorder="1" applyAlignment="1" applyProtection="1">
      <alignment horizontal="right"/>
      <protection hidden="1"/>
    </xf>
    <xf numFmtId="0" fontId="126" fillId="4" borderId="0" xfId="0" applyFont="1" applyFill="1" applyBorder="1" applyAlignment="1" applyProtection="1">
      <alignment horizontal="right"/>
      <protection hidden="1"/>
    </xf>
    <xf numFmtId="0" fontId="107" fillId="4" borderId="0" xfId="0" applyFont="1" applyFill="1" applyProtection="1">
      <protection hidden="1"/>
    </xf>
    <xf numFmtId="0" fontId="96" fillId="7" borderId="0" xfId="0" applyFont="1" applyFill="1" applyProtection="1">
      <protection hidden="1"/>
    </xf>
    <xf numFmtId="0" fontId="96" fillId="0" borderId="0" xfId="0" applyFont="1" applyAlignment="1" applyProtection="1">
      <alignment horizontal="right"/>
      <protection hidden="1"/>
    </xf>
    <xf numFmtId="0" fontId="96" fillId="0" borderId="0" xfId="0" applyFont="1" applyAlignment="1" applyProtection="1">
      <alignment horizontal="left"/>
      <protection hidden="1"/>
    </xf>
    <xf numFmtId="165" fontId="96" fillId="0" borderId="0" xfId="0" applyNumberFormat="1" applyFont="1" applyProtection="1">
      <protection hidden="1"/>
    </xf>
    <xf numFmtId="0" fontId="96" fillId="0" borderId="0" xfId="0" applyFont="1" applyFill="1" applyProtection="1">
      <protection hidden="1"/>
    </xf>
    <xf numFmtId="0" fontId="99" fillId="0" borderId="0" xfId="0" applyNumberFormat="1" applyFont="1" applyFill="1" applyBorder="1" applyAlignment="1" applyProtection="1">
      <alignment horizontal="right"/>
      <protection locked="0"/>
    </xf>
    <xf numFmtId="0" fontId="102" fillId="0" borderId="0" xfId="0" applyFont="1" applyProtection="1">
      <protection locked="0"/>
    </xf>
    <xf numFmtId="0" fontId="0" fillId="0" borderId="0" xfId="0" applyProtection="1">
      <protection locked="0" hidden="1"/>
    </xf>
    <xf numFmtId="10" fontId="9" fillId="9" borderId="3" xfId="0" applyNumberFormat="1" applyFont="1" applyFill="1" applyBorder="1" applyAlignment="1" applyProtection="1">
      <alignment horizontal="center"/>
      <protection locked="0"/>
    </xf>
    <xf numFmtId="10" fontId="9" fillId="9" borderId="0" xfId="0" applyNumberFormat="1" applyFont="1" applyFill="1" applyAlignment="1" applyProtection="1">
      <alignment horizontal="center"/>
      <protection locked="0"/>
    </xf>
    <xf numFmtId="10" fontId="9" fillId="9" borderId="0" xfId="0" applyNumberFormat="1" applyFont="1" applyFill="1" applyBorder="1" applyAlignment="1" applyProtection="1">
      <alignment horizontal="center"/>
      <protection locked="0"/>
    </xf>
    <xf numFmtId="0" fontId="0" fillId="0" borderId="0" xfId="0"/>
    <xf numFmtId="0" fontId="33" fillId="12" borderId="0" xfId="0" applyFont="1" applyFill="1" applyProtection="1">
      <protection hidden="1"/>
    </xf>
    <xf numFmtId="0" fontId="0" fillId="12" borderId="0" xfId="0" applyFill="1" applyProtection="1">
      <protection hidden="1"/>
    </xf>
    <xf numFmtId="1" fontId="46" fillId="0" borderId="0" xfId="0" applyNumberFormat="1" applyFont="1" applyProtection="1">
      <protection locked="0" hidden="1"/>
    </xf>
    <xf numFmtId="0" fontId="127" fillId="7" borderId="0" xfId="0" applyFont="1" applyFill="1" applyBorder="1" applyProtection="1">
      <protection hidden="1"/>
    </xf>
    <xf numFmtId="0" fontId="127" fillId="7" borderId="9" xfId="0" applyFont="1" applyFill="1" applyBorder="1" applyProtection="1">
      <protection hidden="1"/>
    </xf>
    <xf numFmtId="0" fontId="99" fillId="7" borderId="0" xfId="0" applyFont="1" applyFill="1" applyBorder="1" applyProtection="1">
      <protection hidden="1"/>
    </xf>
    <xf numFmtId="0" fontId="96" fillId="0" borderId="0" xfId="0" applyFont="1" applyBorder="1" applyProtection="1">
      <protection hidden="1"/>
    </xf>
    <xf numFmtId="0" fontId="99" fillId="0" borderId="0" xfId="0" applyFont="1" applyFill="1" applyBorder="1" applyProtection="1">
      <protection hidden="1"/>
    </xf>
    <xf numFmtId="0" fontId="131" fillId="0" borderId="0" xfId="0" applyFont="1" applyAlignment="1" applyProtection="1">
      <alignment horizontal="right"/>
      <protection hidden="1"/>
    </xf>
    <xf numFmtId="2" fontId="9" fillId="12" borderId="0" xfId="0" applyNumberFormat="1" applyFont="1" applyFill="1" applyBorder="1" applyAlignment="1" applyProtection="1">
      <alignment horizontal="center"/>
      <protection locked="0"/>
    </xf>
    <xf numFmtId="0" fontId="7" fillId="0" borderId="0" xfId="0" applyFont="1" applyFill="1" applyAlignment="1" applyProtection="1">
      <alignment horizontal="right"/>
      <protection locked="0"/>
    </xf>
    <xf numFmtId="9" fontId="9" fillId="9" borderId="0" xfId="3" applyFont="1" applyFill="1" applyBorder="1" applyAlignment="1" applyProtection="1">
      <alignment horizontal="center"/>
      <protection locked="0"/>
    </xf>
    <xf numFmtId="0" fontId="14" fillId="12" borderId="0" xfId="0" applyFont="1" applyFill="1" applyProtection="1">
      <protection hidden="1"/>
    </xf>
    <xf numFmtId="0" fontId="37" fillId="4" borderId="0" xfId="0" quotePrefix="1" applyFont="1" applyFill="1" applyBorder="1" applyProtection="1">
      <protection hidden="1"/>
    </xf>
    <xf numFmtId="169" fontId="61" fillId="4" borderId="0" xfId="0" applyNumberFormat="1" applyFont="1" applyFill="1" applyBorder="1" applyAlignment="1" applyProtection="1">
      <alignment horizontal="center"/>
      <protection hidden="1"/>
    </xf>
    <xf numFmtId="0" fontId="6" fillId="4" borderId="0" xfId="0" applyFont="1" applyFill="1" applyBorder="1" applyAlignment="1" applyProtection="1">
      <alignment horizontal="left"/>
      <protection hidden="1"/>
    </xf>
    <xf numFmtId="0" fontId="29" fillId="4" borderId="0" xfId="0" applyFont="1" applyFill="1" applyBorder="1" applyAlignment="1" applyProtection="1">
      <alignment horizontal="left"/>
      <protection hidden="1"/>
    </xf>
    <xf numFmtId="0" fontId="11" fillId="0" borderId="9" xfId="0" applyNumberFormat="1" applyFont="1" applyBorder="1" applyProtection="1">
      <protection locked="0"/>
    </xf>
    <xf numFmtId="0" fontId="14" fillId="0" borderId="7" xfId="0" applyNumberFormat="1" applyFont="1" applyFill="1" applyBorder="1" applyProtection="1">
      <protection locked="0"/>
    </xf>
    <xf numFmtId="0" fontId="11" fillId="0" borderId="3" xfId="0" applyNumberFormat="1" applyFont="1" applyBorder="1" applyProtection="1">
      <protection locked="0"/>
    </xf>
    <xf numFmtId="0" fontId="11" fillId="0" borderId="0" xfId="0" applyNumberFormat="1" applyFont="1" applyBorder="1" applyProtection="1">
      <protection locked="0"/>
    </xf>
    <xf numFmtId="0" fontId="11" fillId="0" borderId="2" xfId="0" applyNumberFormat="1" applyFont="1" applyBorder="1" applyProtection="1">
      <protection locked="0"/>
    </xf>
    <xf numFmtId="0" fontId="11" fillId="0" borderId="3" xfId="0" applyNumberFormat="1" applyFont="1" applyFill="1" applyBorder="1" applyProtection="1">
      <protection locked="0"/>
    </xf>
    <xf numFmtId="0" fontId="14" fillId="0" borderId="0" xfId="0" applyNumberFormat="1" applyFont="1" applyBorder="1" applyAlignment="1" applyProtection="1">
      <alignment horizontal="left"/>
      <protection locked="0"/>
    </xf>
    <xf numFmtId="0" fontId="7" fillId="0" borderId="0" xfId="0" applyNumberFormat="1" applyFont="1" applyBorder="1" applyAlignment="1" applyProtection="1">
      <alignment horizontal="left"/>
      <protection locked="0"/>
    </xf>
    <xf numFmtId="169" fontId="11" fillId="0" borderId="0" xfId="3" applyNumberFormat="1" applyFont="1" applyFill="1" applyBorder="1" applyAlignment="1" applyProtection="1">
      <alignment horizontal="center"/>
      <protection locked="0"/>
    </xf>
    <xf numFmtId="10" fontId="11" fillId="0" borderId="0" xfId="3" applyNumberFormat="1" applyFont="1" applyBorder="1" applyProtection="1">
      <protection locked="0"/>
    </xf>
    <xf numFmtId="169" fontId="6" fillId="0" borderId="0" xfId="3" applyNumberFormat="1" applyFont="1" applyFill="1" applyBorder="1" applyAlignment="1" applyProtection="1">
      <alignment horizontal="center"/>
      <protection locked="0"/>
    </xf>
    <xf numFmtId="0" fontId="6" fillId="0" borderId="0" xfId="0" applyNumberFormat="1" applyFont="1" applyFill="1" applyBorder="1" applyAlignment="1" applyProtection="1">
      <alignment horizontal="center"/>
      <protection locked="0"/>
    </xf>
    <xf numFmtId="0" fontId="6" fillId="0" borderId="1" xfId="0" applyNumberFormat="1" applyFont="1" applyFill="1" applyBorder="1" applyAlignment="1" applyProtection="1">
      <alignment horizontal="center"/>
      <protection locked="0"/>
    </xf>
    <xf numFmtId="0" fontId="37" fillId="12" borderId="0" xfId="0" applyFont="1" applyFill="1" applyProtection="1">
      <protection hidden="1"/>
    </xf>
    <xf numFmtId="0" fontId="26" fillId="12" borderId="0" xfId="0" applyFont="1" applyFill="1" applyProtection="1">
      <protection hidden="1"/>
    </xf>
    <xf numFmtId="1" fontId="14" fillId="12" borderId="0" xfId="0" applyNumberFormat="1" applyFont="1" applyFill="1" applyAlignment="1" applyProtection="1">
      <alignment horizontal="center"/>
      <protection hidden="1"/>
    </xf>
    <xf numFmtId="9" fontId="123" fillId="4" borderId="0" xfId="0" applyNumberFormat="1" applyFont="1" applyFill="1" applyBorder="1" applyAlignment="1" applyProtection="1">
      <alignment horizontal="center"/>
      <protection hidden="1"/>
    </xf>
    <xf numFmtId="169" fontId="96" fillId="4" borderId="0" xfId="0" applyNumberFormat="1" applyFont="1" applyFill="1" applyProtection="1">
      <protection hidden="1"/>
    </xf>
    <xf numFmtId="0" fontId="12" fillId="4" borderId="0" xfId="0" applyFont="1" applyFill="1" applyAlignment="1" applyProtection="1">
      <alignment horizontal="right"/>
      <protection hidden="1"/>
    </xf>
    <xf numFmtId="9" fontId="123" fillId="4" borderId="0" xfId="0" applyNumberFormat="1" applyFont="1" applyFill="1" applyAlignment="1" applyProtection="1">
      <alignment horizontal="center"/>
      <protection hidden="1"/>
    </xf>
    <xf numFmtId="9" fontId="10" fillId="9" borderId="0" xfId="2" applyNumberFormat="1" applyFont="1" applyFill="1" applyAlignment="1" applyProtection="1">
      <alignment horizontal="center"/>
      <protection locked="0" hidden="1"/>
    </xf>
    <xf numFmtId="0" fontId="25" fillId="12" borderId="0" xfId="0" applyFont="1" applyFill="1" applyAlignment="1" applyProtection="1">
      <alignment horizontal="center"/>
      <protection hidden="1"/>
    </xf>
    <xf numFmtId="0" fontId="11" fillId="12" borderId="0" xfId="0" applyFont="1" applyFill="1" applyProtection="1">
      <protection hidden="1"/>
    </xf>
    <xf numFmtId="0" fontId="135" fillId="12" borderId="0" xfId="0" applyFont="1" applyFill="1" applyProtection="1">
      <protection hidden="1"/>
    </xf>
    <xf numFmtId="0" fontId="6" fillId="12" borderId="0" xfId="0" applyFont="1" applyFill="1" applyProtection="1">
      <protection hidden="1"/>
    </xf>
    <xf numFmtId="9" fontId="135" fillId="12" borderId="0" xfId="0" applyNumberFormat="1" applyFont="1" applyFill="1" applyBorder="1" applyAlignment="1" applyProtection="1">
      <alignment horizontal="left"/>
      <protection hidden="1"/>
    </xf>
    <xf numFmtId="0" fontId="123" fillId="12" borderId="0" xfId="0" applyFont="1" applyFill="1" applyProtection="1">
      <protection hidden="1"/>
    </xf>
    <xf numFmtId="0" fontId="12" fillId="12" borderId="0" xfId="0" applyFont="1" applyFill="1" applyProtection="1">
      <protection hidden="1"/>
    </xf>
    <xf numFmtId="0" fontId="126" fillId="0" borderId="0" xfId="0" applyFont="1"/>
    <xf numFmtId="0" fontId="12" fillId="12" borderId="0" xfId="0" applyFont="1" applyFill="1" applyAlignment="1" applyProtection="1">
      <alignment horizontal="right"/>
      <protection hidden="1"/>
    </xf>
    <xf numFmtId="0" fontId="96" fillId="12" borderId="0" xfId="0" applyFont="1" applyFill="1" applyProtection="1">
      <protection hidden="1"/>
    </xf>
    <xf numFmtId="167" fontId="125" fillId="0" borderId="0" xfId="0" applyNumberFormat="1" applyFont="1"/>
    <xf numFmtId="0" fontId="33" fillId="0" borderId="0" xfId="0" applyFont="1" applyFill="1" applyProtection="1">
      <protection hidden="1"/>
    </xf>
    <xf numFmtId="0" fontId="93" fillId="0" borderId="0" xfId="0" applyFont="1" applyFill="1" applyBorder="1" applyProtection="1">
      <protection hidden="1"/>
    </xf>
    <xf numFmtId="0" fontId="15" fillId="0" borderId="0" xfId="0" applyFont="1" applyFill="1" applyBorder="1" applyAlignment="1" applyProtection="1">
      <alignment horizontal="right"/>
      <protection hidden="1"/>
    </xf>
    <xf numFmtId="0" fontId="15" fillId="0" borderId="0" xfId="0" applyFont="1" applyFill="1" applyProtection="1">
      <protection hidden="1"/>
    </xf>
    <xf numFmtId="0" fontId="34" fillId="0" borderId="0" xfId="0" applyFont="1" applyFill="1" applyAlignment="1" applyProtection="1">
      <alignment horizontal="left"/>
      <protection hidden="1"/>
    </xf>
    <xf numFmtId="0" fontId="44" fillId="0" borderId="0" xfId="0" applyFont="1" applyFill="1" applyProtection="1">
      <protection hidden="1"/>
    </xf>
    <xf numFmtId="0" fontId="35" fillId="0" borderId="0" xfId="0" applyFont="1" applyFill="1" applyProtection="1">
      <protection hidden="1"/>
    </xf>
    <xf numFmtId="0" fontId="127" fillId="0" borderId="0" xfId="0" applyFont="1" applyFill="1" applyProtection="1">
      <protection hidden="1"/>
    </xf>
    <xf numFmtId="0" fontId="127" fillId="0" borderId="0" xfId="0" applyFont="1" applyFill="1" applyBorder="1" applyProtection="1">
      <protection hidden="1"/>
    </xf>
    <xf numFmtId="2" fontId="99" fillId="4" borderId="0" xfId="0" applyNumberFormat="1" applyFont="1" applyFill="1" applyBorder="1" applyAlignment="1" applyProtection="1">
      <alignment horizontal="left"/>
      <protection hidden="1"/>
    </xf>
    <xf numFmtId="2" fontId="137" fillId="4" borderId="0" xfId="1" applyNumberFormat="1" applyFont="1" applyFill="1" applyBorder="1" applyAlignment="1" applyProtection="1">
      <alignment horizontal="left"/>
      <protection hidden="1"/>
    </xf>
    <xf numFmtId="1" fontId="96" fillId="0" borderId="0" xfId="0" applyNumberFormat="1" applyFont="1" applyFill="1" applyProtection="1">
      <protection hidden="1"/>
    </xf>
    <xf numFmtId="9" fontId="10" fillId="9" borderId="0" xfId="3" applyFont="1" applyFill="1" applyBorder="1" applyAlignment="1" applyProtection="1">
      <alignment horizontal="center"/>
      <protection locked="0" hidden="1"/>
    </xf>
    <xf numFmtId="9" fontId="10" fillId="9" borderId="1" xfId="3" applyFont="1" applyFill="1" applyBorder="1" applyAlignment="1" applyProtection="1">
      <alignment horizontal="center"/>
      <protection locked="0" hidden="1"/>
    </xf>
    <xf numFmtId="0" fontId="7" fillId="4" borderId="8" xfId="0" applyFont="1" applyFill="1" applyBorder="1" applyAlignment="1" applyProtection="1">
      <alignment horizontal="left"/>
      <protection hidden="1"/>
    </xf>
    <xf numFmtId="0" fontId="24" fillId="12" borderId="0" xfId="0" applyFont="1" applyFill="1" applyProtection="1">
      <protection hidden="1"/>
    </xf>
    <xf numFmtId="0" fontId="18" fillId="12" borderId="0" xfId="0" applyFont="1" applyFill="1" applyProtection="1">
      <protection hidden="1"/>
    </xf>
    <xf numFmtId="9" fontId="0" fillId="12" borderId="0" xfId="0" applyNumberFormat="1" applyFill="1" applyProtection="1">
      <protection hidden="1"/>
    </xf>
    <xf numFmtId="2" fontId="0" fillId="12" borderId="0" xfId="0" applyNumberFormat="1" applyFill="1" applyProtection="1">
      <protection hidden="1"/>
    </xf>
    <xf numFmtId="0" fontId="6" fillId="12" borderId="0" xfId="0" applyFont="1" applyFill="1" applyAlignment="1" applyProtection="1">
      <alignment horizontal="right"/>
      <protection hidden="1"/>
    </xf>
    <xf numFmtId="22" fontId="0" fillId="0" borderId="0" xfId="0" applyNumberFormat="1"/>
    <xf numFmtId="21" fontId="0" fillId="0" borderId="0" xfId="0" applyNumberFormat="1"/>
    <xf numFmtId="0" fontId="96" fillId="0" borderId="0" xfId="0" applyFont="1"/>
    <xf numFmtId="0" fontId="0" fillId="12" borderId="0" xfId="0" applyFill="1" applyBorder="1" applyProtection="1">
      <protection hidden="1"/>
    </xf>
    <xf numFmtId="0" fontId="50" fillId="12" borderId="0" xfId="0" applyFont="1" applyFill="1" applyBorder="1" applyProtection="1">
      <protection hidden="1"/>
    </xf>
    <xf numFmtId="0" fontId="136" fillId="12" borderId="0" xfId="0" applyFont="1" applyFill="1" applyProtection="1">
      <protection hidden="1"/>
    </xf>
    <xf numFmtId="2" fontId="21" fillId="0" borderId="0" xfId="3" applyNumberFormat="1" applyFont="1"/>
    <xf numFmtId="2" fontId="125" fillId="0" borderId="2" xfId="0" applyNumberFormat="1" applyFont="1" applyBorder="1"/>
    <xf numFmtId="0" fontId="122" fillId="4" borderId="0" xfId="0" applyFont="1" applyFill="1" applyProtection="1">
      <protection hidden="1"/>
    </xf>
    <xf numFmtId="2" fontId="125" fillId="0" borderId="0" xfId="0" applyNumberFormat="1" applyFont="1" applyBorder="1"/>
    <xf numFmtId="2" fontId="21" fillId="0" borderId="3" xfId="0" applyNumberFormat="1" applyFont="1" applyBorder="1"/>
    <xf numFmtId="0" fontId="139" fillId="12" borderId="0" xfId="0" applyFont="1" applyFill="1" applyProtection="1">
      <protection hidden="1"/>
    </xf>
    <xf numFmtId="2" fontId="125" fillId="0" borderId="0" xfId="3" applyNumberFormat="1" applyFont="1"/>
    <xf numFmtId="0" fontId="38" fillId="4" borderId="21" xfId="0" applyFont="1" applyFill="1" applyBorder="1" applyAlignment="1" applyProtection="1">
      <alignment horizontal="center" vertical="center"/>
      <protection hidden="1"/>
    </xf>
    <xf numFmtId="2" fontId="21" fillId="0" borderId="2" xfId="0" applyNumberFormat="1" applyFont="1" applyBorder="1"/>
    <xf numFmtId="1" fontId="21" fillId="0" borderId="0" xfId="0" applyNumberFormat="1" applyFont="1" applyFill="1"/>
    <xf numFmtId="9" fontId="9" fillId="0" borderId="0" xfId="0" applyNumberFormat="1" applyFont="1" applyFill="1" applyBorder="1" applyAlignment="1" applyProtection="1">
      <alignment horizontal="center"/>
      <protection locked="0" hidden="1"/>
    </xf>
    <xf numFmtId="1" fontId="6" fillId="0" borderId="0" xfId="0" applyNumberFormat="1" applyFont="1" applyFill="1" applyBorder="1" applyAlignment="1" applyProtection="1">
      <alignment horizontal="right"/>
      <protection locked="0"/>
    </xf>
    <xf numFmtId="169" fontId="96" fillId="4" borderId="0" xfId="3" applyNumberFormat="1" applyFont="1" applyFill="1" applyProtection="1">
      <protection hidden="1"/>
    </xf>
    <xf numFmtId="169" fontId="124" fillId="9" borderId="0" xfId="0" applyNumberFormat="1" applyFont="1" applyFill="1" applyAlignment="1" applyProtection="1">
      <alignment horizontal="center"/>
      <protection locked="0"/>
    </xf>
    <xf numFmtId="0" fontId="6" fillId="0" borderId="0" xfId="0" applyNumberFormat="1" applyFont="1" applyBorder="1" applyAlignment="1" applyProtection="1">
      <alignment horizontal="center"/>
      <protection locked="0"/>
    </xf>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10" fontId="96" fillId="0" borderId="0" xfId="102" applyNumberFormat="1" applyFont="1"/>
    <xf numFmtId="10" fontId="123" fillId="0" borderId="0" xfId="102" applyNumberFormat="1" applyFont="1"/>
    <xf numFmtId="0" fontId="99" fillId="12" borderId="0" xfId="0" applyFont="1" applyFill="1" applyProtection="1">
      <protection hidden="1"/>
    </xf>
    <xf numFmtId="2" fontId="99" fillId="12" borderId="0" xfId="0" applyNumberFormat="1" applyFont="1" applyFill="1" applyProtection="1">
      <protection hidden="1"/>
    </xf>
    <xf numFmtId="1" fontId="56" fillId="2" borderId="0" xfId="0" applyNumberFormat="1" applyFont="1" applyFill="1" applyAlignment="1" applyProtection="1">
      <alignment horizontal="left"/>
      <protection hidden="1"/>
    </xf>
    <xf numFmtId="2" fontId="14" fillId="2" borderId="0" xfId="0" applyNumberFormat="1" applyFont="1" applyFill="1" applyProtection="1">
      <protection hidden="1"/>
    </xf>
    <xf numFmtId="169" fontId="7" fillId="2" borderId="0" xfId="0" applyNumberFormat="1" applyFont="1" applyFill="1" applyAlignment="1" applyProtection="1">
      <alignment horizontal="right"/>
      <protection hidden="1"/>
    </xf>
    <xf numFmtId="1" fontId="7" fillId="2" borderId="0" xfId="0" applyNumberFormat="1" applyFont="1" applyFill="1" applyAlignment="1" applyProtection="1">
      <alignment horizontal="right"/>
      <protection hidden="1"/>
    </xf>
    <xf numFmtId="10" fontId="7" fillId="2" borderId="0" xfId="0" applyNumberFormat="1" applyFont="1" applyFill="1" applyAlignment="1" applyProtection="1">
      <alignment horizontal="right"/>
      <protection hidden="1"/>
    </xf>
    <xf numFmtId="10" fontId="15" fillId="2" borderId="0" xfId="0" applyNumberFormat="1" applyFont="1" applyFill="1" applyProtection="1">
      <protection hidden="1"/>
    </xf>
    <xf numFmtId="10" fontId="14" fillId="2" borderId="0" xfId="0" applyNumberFormat="1" applyFont="1" applyFill="1" applyProtection="1">
      <protection hidden="1"/>
    </xf>
    <xf numFmtId="2" fontId="14" fillId="3" borderId="0" xfId="0" applyNumberFormat="1" applyFont="1" applyFill="1" applyProtection="1">
      <protection hidden="1"/>
    </xf>
    <xf numFmtId="169" fontId="7" fillId="3" borderId="0" xfId="0" applyNumberFormat="1" applyFont="1" applyFill="1" applyAlignment="1" applyProtection="1">
      <alignment horizontal="right"/>
      <protection hidden="1"/>
    </xf>
    <xf numFmtId="1" fontId="7" fillId="3" borderId="0" xfId="0" applyNumberFormat="1" applyFont="1" applyFill="1" applyAlignment="1" applyProtection="1">
      <alignment horizontal="right"/>
      <protection hidden="1"/>
    </xf>
    <xf numFmtId="10" fontId="7" fillId="3" borderId="0" xfId="0" applyNumberFormat="1" applyFont="1" applyFill="1" applyAlignment="1" applyProtection="1">
      <alignment horizontal="right"/>
      <protection hidden="1"/>
    </xf>
    <xf numFmtId="10" fontId="14" fillId="3" borderId="0" xfId="0" applyNumberFormat="1" applyFont="1" applyFill="1" applyProtection="1">
      <protection hidden="1"/>
    </xf>
    <xf numFmtId="0" fontId="99" fillId="65" borderId="0" xfId="0" applyFont="1" applyFill="1" applyProtection="1">
      <protection hidden="1"/>
    </xf>
    <xf numFmtId="171" fontId="99" fillId="65" borderId="0" xfId="0" applyNumberFormat="1" applyFont="1" applyFill="1" applyAlignment="1" applyProtection="1">
      <alignment horizontal="right"/>
      <protection hidden="1"/>
    </xf>
    <xf numFmtId="174" fontId="99" fillId="65" borderId="0" xfId="0" applyNumberFormat="1" applyFont="1" applyFill="1" applyProtection="1">
      <protection hidden="1"/>
    </xf>
    <xf numFmtId="0" fontId="126" fillId="65" borderId="0" xfId="0" applyFont="1" applyFill="1" applyAlignment="1" applyProtection="1">
      <alignment horizontal="center"/>
      <protection hidden="1"/>
    </xf>
    <xf numFmtId="0" fontId="124" fillId="65" borderId="0" xfId="0" applyFont="1" applyFill="1" applyProtection="1">
      <protection hidden="1"/>
    </xf>
    <xf numFmtId="0" fontId="126" fillId="65" borderId="0" xfId="0" applyFont="1" applyFill="1" applyProtection="1">
      <protection hidden="1"/>
    </xf>
    <xf numFmtId="14" fontId="99" fillId="65" borderId="0" xfId="0" applyNumberFormat="1" applyFont="1" applyFill="1" applyProtection="1">
      <protection hidden="1"/>
    </xf>
    <xf numFmtId="22" fontId="99" fillId="65" borderId="0" xfId="0" applyNumberFormat="1" applyFont="1" applyFill="1" applyProtection="1">
      <protection hidden="1"/>
    </xf>
    <xf numFmtId="0" fontId="126" fillId="65" borderId="0" xfId="0" applyFont="1" applyFill="1" applyAlignment="1" applyProtection="1">
      <alignment horizontal="left"/>
      <protection hidden="1"/>
    </xf>
    <xf numFmtId="172" fontId="99" fillId="65" borderId="0" xfId="0" applyNumberFormat="1" applyFont="1" applyFill="1" applyProtection="1">
      <protection hidden="1"/>
    </xf>
    <xf numFmtId="0" fontId="99" fillId="65" borderId="0" xfId="0" applyFont="1" applyFill="1" applyAlignment="1" applyProtection="1">
      <alignment horizontal="center"/>
      <protection hidden="1"/>
    </xf>
    <xf numFmtId="0" fontId="99" fillId="65" borderId="0" xfId="0" applyFont="1" applyFill="1" applyAlignment="1" applyProtection="1">
      <alignment horizontal="left"/>
      <protection hidden="1"/>
    </xf>
    <xf numFmtId="9" fontId="99" fillId="65" borderId="0" xfId="0" applyNumberFormat="1" applyFont="1" applyFill="1" applyAlignment="1" applyProtection="1">
      <alignment horizontal="center"/>
      <protection hidden="1"/>
    </xf>
    <xf numFmtId="0" fontId="7" fillId="65" borderId="0" xfId="0" applyFont="1" applyFill="1" applyProtection="1">
      <protection hidden="1"/>
    </xf>
    <xf numFmtId="0" fontId="99" fillId="65" borderId="0" xfId="0" applyNumberFormat="1" applyFont="1" applyFill="1" applyAlignment="1" applyProtection="1">
      <alignment horizontal="center"/>
      <protection hidden="1"/>
    </xf>
    <xf numFmtId="2" fontId="99" fillId="65" borderId="0" xfId="0" applyNumberFormat="1" applyFont="1" applyFill="1" applyAlignment="1" applyProtection="1">
      <alignment horizontal="center"/>
      <protection hidden="1"/>
    </xf>
    <xf numFmtId="1" fontId="99" fillId="65" borderId="0" xfId="0" applyNumberFormat="1" applyFont="1" applyFill="1" applyAlignment="1" applyProtection="1">
      <alignment horizontal="center"/>
      <protection hidden="1"/>
    </xf>
    <xf numFmtId="2" fontId="99" fillId="65" borderId="0" xfId="0" applyNumberFormat="1" applyFont="1" applyFill="1" applyAlignment="1" applyProtection="1">
      <alignment horizontal="left"/>
      <protection hidden="1"/>
    </xf>
    <xf numFmtId="2" fontId="99" fillId="65" borderId="0" xfId="0" applyNumberFormat="1" applyFont="1" applyFill="1" applyProtection="1">
      <protection hidden="1"/>
    </xf>
    <xf numFmtId="2" fontId="126" fillId="65" borderId="0" xfId="0" applyNumberFormat="1" applyFont="1" applyFill="1" applyProtection="1">
      <protection hidden="1"/>
    </xf>
    <xf numFmtId="0" fontId="99" fillId="65" borderId="0" xfId="0" applyFont="1" applyFill="1" applyAlignment="1" applyProtection="1">
      <alignment horizontal="right"/>
      <protection hidden="1"/>
    </xf>
    <xf numFmtId="9" fontId="99" fillId="65" borderId="0" xfId="0" applyNumberFormat="1" applyFont="1" applyFill="1" applyBorder="1" applyAlignment="1" applyProtection="1">
      <alignment horizontal="right"/>
      <protection hidden="1"/>
    </xf>
    <xf numFmtId="1" fontId="99" fillId="65" borderId="0" xfId="0" applyNumberFormat="1" applyFont="1" applyFill="1" applyProtection="1">
      <protection hidden="1"/>
    </xf>
    <xf numFmtId="2" fontId="99" fillId="65" borderId="0" xfId="0" applyNumberFormat="1" applyFont="1" applyFill="1" applyAlignment="1" applyProtection="1">
      <alignment horizontal="right"/>
      <protection hidden="1"/>
    </xf>
    <xf numFmtId="10" fontId="126" fillId="65" borderId="0" xfId="0" applyNumberFormat="1" applyFont="1" applyFill="1" applyProtection="1">
      <protection hidden="1"/>
    </xf>
    <xf numFmtId="10" fontId="99" fillId="65" borderId="0" xfId="0" applyNumberFormat="1" applyFont="1" applyFill="1" applyProtection="1">
      <protection hidden="1"/>
    </xf>
    <xf numFmtId="9" fontId="99" fillId="65" borderId="0" xfId="0" applyNumberFormat="1" applyFont="1" applyFill="1" applyProtection="1">
      <protection hidden="1"/>
    </xf>
    <xf numFmtId="0" fontId="126" fillId="65" borderId="0" xfId="0" applyFont="1" applyFill="1" applyBorder="1" applyProtection="1">
      <protection hidden="1"/>
    </xf>
    <xf numFmtId="169" fontId="99" fillId="65" borderId="0" xfId="0" applyNumberFormat="1" applyFont="1" applyFill="1" applyProtection="1">
      <protection hidden="1"/>
    </xf>
    <xf numFmtId="10" fontId="7" fillId="3" borderId="0" xfId="0" applyNumberFormat="1" applyFont="1" applyFill="1" applyAlignment="1" applyProtection="1">
      <alignment horizontal="left"/>
      <protection hidden="1"/>
    </xf>
    <xf numFmtId="10" fontId="7" fillId="2" borderId="0" xfId="0" applyNumberFormat="1" applyFont="1" applyFill="1" applyAlignment="1" applyProtection="1">
      <alignment horizontal="left"/>
      <protection hidden="1"/>
    </xf>
    <xf numFmtId="0" fontId="32" fillId="12" borderId="0" xfId="0" applyFont="1" applyFill="1" applyAlignment="1" applyProtection="1">
      <alignment horizontal="center"/>
      <protection hidden="1"/>
    </xf>
    <xf numFmtId="0" fontId="89" fillId="6" borderId="0" xfId="0" applyFont="1" applyFill="1" applyAlignment="1" applyProtection="1">
      <alignment horizontal="center"/>
      <protection hidden="1"/>
    </xf>
    <xf numFmtId="169" fontId="10" fillId="12" borderId="0" xfId="0" applyNumberFormat="1" applyFont="1" applyFill="1" applyBorder="1" applyAlignment="1" applyProtection="1">
      <alignment horizontal="center"/>
      <protection locked="0" hidden="1"/>
    </xf>
    <xf numFmtId="0" fontId="139" fillId="12" borderId="0" xfId="0" applyFont="1" applyFill="1" applyBorder="1" applyProtection="1">
      <protection hidden="1"/>
    </xf>
    <xf numFmtId="0" fontId="7" fillId="12" borderId="0" xfId="0" applyFont="1" applyFill="1" applyBorder="1" applyAlignment="1" applyProtection="1">
      <alignment horizontal="center"/>
      <protection hidden="1"/>
    </xf>
    <xf numFmtId="165" fontId="21" fillId="4" borderId="0" xfId="0" applyNumberFormat="1" applyFont="1" applyFill="1" applyBorder="1" applyProtection="1">
      <protection hidden="1"/>
    </xf>
    <xf numFmtId="0" fontId="12" fillId="12" borderId="0" xfId="0" applyFont="1" applyFill="1" applyAlignment="1" applyProtection="1">
      <alignment horizontal="center"/>
      <protection hidden="1"/>
    </xf>
    <xf numFmtId="0" fontId="15" fillId="12" borderId="0" xfId="0" applyFont="1" applyFill="1" applyAlignment="1" applyProtection="1">
      <alignment horizontal="center"/>
      <protection hidden="1"/>
    </xf>
    <xf numFmtId="0" fontId="14" fillId="12" borderId="0" xfId="0" quotePrefix="1" applyFont="1" applyFill="1" applyAlignment="1" applyProtection="1">
      <alignment horizontal="right"/>
      <protection hidden="1"/>
    </xf>
    <xf numFmtId="0" fontId="134" fillId="12" borderId="0" xfId="0" applyFont="1" applyFill="1" applyProtection="1">
      <protection hidden="1"/>
    </xf>
    <xf numFmtId="9" fontId="10" fillId="12" borderId="0" xfId="0" applyNumberFormat="1" applyFont="1" applyFill="1" applyBorder="1" applyAlignment="1" applyProtection="1">
      <alignment horizontal="center"/>
      <protection locked="0" hidden="1"/>
    </xf>
    <xf numFmtId="0" fontId="7" fillId="12" borderId="0" xfId="0" applyFont="1" applyFill="1" applyAlignment="1" applyProtection="1">
      <alignment horizontal="right"/>
      <protection hidden="1"/>
    </xf>
    <xf numFmtId="0" fontId="14" fillId="0" borderId="3" xfId="0" applyNumberFormat="1" applyFont="1" applyFill="1" applyBorder="1" applyAlignment="1" applyProtection="1">
      <alignment horizontal="left"/>
      <protection locked="0"/>
    </xf>
    <xf numFmtId="0" fontId="12" fillId="0" borderId="0" xfId="0" applyFont="1" applyAlignment="1" applyProtection="1">
      <alignment horizontal="right"/>
      <protection hidden="1"/>
    </xf>
    <xf numFmtId="0" fontId="14" fillId="12" borderId="0" xfId="0" applyFont="1" applyFill="1" applyAlignment="1" applyProtection="1">
      <alignment horizontal="right"/>
      <protection hidden="1"/>
    </xf>
    <xf numFmtId="0" fontId="0" fillId="4" borderId="0" xfId="0" applyFill="1" applyProtection="1">
      <protection hidden="1"/>
    </xf>
    <xf numFmtId="0" fontId="0" fillId="4" borderId="0" xfId="0" applyFill="1" applyAlignment="1" applyProtection="1">
      <alignment horizontal="left"/>
      <protection hidden="1"/>
    </xf>
    <xf numFmtId="2" fontId="63" fillId="4" borderId="0" xfId="0" applyNumberFormat="1" applyFont="1" applyFill="1" applyBorder="1" applyAlignment="1" applyProtection="1">
      <alignment horizontal="right"/>
      <protection hidden="1"/>
    </xf>
    <xf numFmtId="9" fontId="10" fillId="9" borderId="0" xfId="0" applyNumberFormat="1" applyFont="1" applyFill="1" applyBorder="1" applyAlignment="1" applyProtection="1">
      <alignment horizontal="center"/>
      <protection locked="0" hidden="1"/>
    </xf>
    <xf numFmtId="0" fontId="0" fillId="12" borderId="0" xfId="0" applyFill="1" applyProtection="1">
      <protection hidden="1"/>
    </xf>
    <xf numFmtId="0" fontId="0" fillId="12" borderId="0" xfId="0" applyFill="1" applyBorder="1" applyProtection="1">
      <protection hidden="1"/>
    </xf>
    <xf numFmtId="0" fontId="138" fillId="0" borderId="0" xfId="0" applyFont="1" applyProtection="1">
      <protection locked="0"/>
    </xf>
    <xf numFmtId="9" fontId="7" fillId="0" borderId="0" xfId="0" applyNumberFormat="1" applyFont="1" applyFill="1" applyBorder="1" applyAlignment="1" applyProtection="1">
      <alignment horizontal="left"/>
      <protection locked="0"/>
    </xf>
    <xf numFmtId="165" fontId="6" fillId="4" borderId="0" xfId="0" applyNumberFormat="1" applyFont="1" applyFill="1" applyProtection="1">
      <protection hidden="1"/>
    </xf>
    <xf numFmtId="0" fontId="11" fillId="12" borderId="0" xfId="0" applyFont="1" applyFill="1" applyAlignment="1" applyProtection="1">
      <alignment horizontal="right"/>
      <protection hidden="1"/>
    </xf>
    <xf numFmtId="2" fontId="27" fillId="12" borderId="0" xfId="0" applyNumberFormat="1" applyFont="1" applyFill="1" applyAlignment="1" applyProtection="1">
      <alignment horizontal="left"/>
      <protection hidden="1"/>
    </xf>
    <xf numFmtId="0" fontId="7" fillId="0" borderId="0" xfId="0" applyFont="1" applyFill="1" applyAlignment="1" applyProtection="1">
      <alignment horizontal="right"/>
      <protection hidden="1"/>
    </xf>
    <xf numFmtId="0" fontId="10" fillId="0" borderId="0" xfId="0" applyFont="1" applyFill="1" applyAlignment="1" applyProtection="1">
      <alignment horizontal="center"/>
      <protection locked="0" hidden="1"/>
    </xf>
    <xf numFmtId="0" fontId="122" fillId="12" borderId="0" xfId="0" applyFont="1" applyFill="1" applyProtection="1">
      <protection hidden="1"/>
    </xf>
    <xf numFmtId="9" fontId="7" fillId="0" borderId="3" xfId="0" applyNumberFormat="1" applyFont="1" applyBorder="1" applyProtection="1">
      <protection locked="0"/>
    </xf>
    <xf numFmtId="0" fontId="7" fillId="0" borderId="3" xfId="0" applyFont="1" applyBorder="1" applyProtection="1">
      <protection locked="0"/>
    </xf>
    <xf numFmtId="0" fontId="0" fillId="0" borderId="3" xfId="0" applyBorder="1" applyProtection="1">
      <protection hidden="1"/>
    </xf>
    <xf numFmtId="169" fontId="7" fillId="0" borderId="3" xfId="0" applyNumberFormat="1" applyFont="1" applyBorder="1" applyAlignment="1" applyProtection="1">
      <alignment horizontal="right"/>
      <protection locked="0"/>
    </xf>
    <xf numFmtId="0" fontId="7" fillId="0" borderId="2" xfId="0" applyFont="1" applyBorder="1" applyProtection="1">
      <protection locked="0"/>
    </xf>
    <xf numFmtId="0" fontId="20" fillId="0" borderId="2" xfId="0" applyFont="1" applyBorder="1" applyProtection="1">
      <protection hidden="1"/>
    </xf>
    <xf numFmtId="9" fontId="7" fillId="0" borderId="3" xfId="0" applyNumberFormat="1" applyFont="1" applyFill="1" applyBorder="1" applyAlignment="1" applyProtection="1">
      <alignment horizontal="center"/>
      <protection locked="0"/>
    </xf>
    <xf numFmtId="0" fontId="7" fillId="0" borderId="3" xfId="0" applyFont="1" applyFill="1" applyBorder="1" applyProtection="1">
      <protection locked="0"/>
    </xf>
    <xf numFmtId="9" fontId="7" fillId="0" borderId="3" xfId="3" applyFont="1" applyBorder="1" applyProtection="1">
      <protection locked="0"/>
    </xf>
    <xf numFmtId="2" fontId="7" fillId="0" borderId="3" xfId="0" applyNumberFormat="1" applyFont="1" applyBorder="1" applyProtection="1">
      <protection locked="0"/>
    </xf>
    <xf numFmtId="165" fontId="7" fillId="0" borderId="3" xfId="0" applyNumberFormat="1" applyFont="1" applyBorder="1" applyProtection="1">
      <protection locked="0"/>
    </xf>
    <xf numFmtId="0" fontId="20" fillId="12" borderId="3" xfId="0" applyFont="1" applyFill="1" applyBorder="1" applyProtection="1">
      <protection hidden="1"/>
    </xf>
    <xf numFmtId="0" fontId="96" fillId="12" borderId="0" xfId="0" applyFont="1" applyFill="1" applyBorder="1" applyProtection="1">
      <protection hidden="1"/>
    </xf>
    <xf numFmtId="0" fontId="99" fillId="12" borderId="0" xfId="0" applyFont="1" applyFill="1" applyAlignment="1" applyProtection="1">
      <alignment horizontal="right"/>
      <protection hidden="1"/>
    </xf>
    <xf numFmtId="0" fontId="99" fillId="12" borderId="0" xfId="0" applyFont="1" applyFill="1" applyAlignment="1" applyProtection="1">
      <alignment horizontal="center"/>
      <protection hidden="1"/>
    </xf>
    <xf numFmtId="169" fontId="96" fillId="12" borderId="0" xfId="0" applyNumberFormat="1" applyFont="1" applyFill="1" applyProtection="1">
      <protection hidden="1"/>
    </xf>
    <xf numFmtId="0" fontId="20" fillId="12" borderId="0" xfId="0" applyFont="1" applyFill="1" applyBorder="1" applyProtection="1">
      <protection hidden="1"/>
    </xf>
    <xf numFmtId="0" fontId="20" fillId="12" borderId="0" xfId="0" applyFont="1" applyFill="1" applyProtection="1">
      <protection hidden="1"/>
    </xf>
    <xf numFmtId="0" fontId="16" fillId="12" borderId="0" xfId="0" applyFont="1" applyFill="1" applyProtection="1">
      <protection hidden="1"/>
    </xf>
    <xf numFmtId="165" fontId="20" fillId="12" borderId="3" xfId="0" applyNumberFormat="1" applyFont="1" applyFill="1" applyBorder="1" applyProtection="1">
      <protection hidden="1"/>
    </xf>
    <xf numFmtId="165" fontId="96" fillId="12" borderId="0" xfId="0" applyNumberFormat="1" applyFont="1" applyFill="1" applyBorder="1" applyProtection="1">
      <protection hidden="1"/>
    </xf>
    <xf numFmtId="165" fontId="20" fillId="12" borderId="0" xfId="0" applyNumberFormat="1" applyFont="1" applyFill="1" applyBorder="1" applyProtection="1">
      <protection hidden="1"/>
    </xf>
    <xf numFmtId="165" fontId="16" fillId="12" borderId="0" xfId="0" applyNumberFormat="1" applyFont="1" applyFill="1" applyBorder="1" applyProtection="1">
      <protection hidden="1"/>
    </xf>
    <xf numFmtId="169" fontId="16" fillId="12" borderId="0" xfId="0" applyNumberFormat="1" applyFont="1" applyFill="1" applyProtection="1">
      <protection hidden="1"/>
    </xf>
    <xf numFmtId="0" fontId="16" fillId="12" borderId="0" xfId="0" applyFont="1" applyFill="1" applyBorder="1" applyProtection="1">
      <protection hidden="1"/>
    </xf>
    <xf numFmtId="0" fontId="7" fillId="12" borderId="0" xfId="0" applyFont="1" applyFill="1" applyAlignment="1" applyProtection="1">
      <alignment horizontal="center"/>
      <protection hidden="1"/>
    </xf>
    <xf numFmtId="167" fontId="7" fillId="0" borderId="2" xfId="0" applyNumberFormat="1" applyFont="1" applyBorder="1" applyProtection="1">
      <protection locked="0"/>
    </xf>
    <xf numFmtId="2" fontId="7" fillId="0" borderId="2" xfId="0" applyNumberFormat="1" applyFont="1" applyBorder="1" applyProtection="1">
      <protection locked="0"/>
    </xf>
    <xf numFmtId="1" fontId="7" fillId="0" borderId="2" xfId="0" applyNumberFormat="1" applyFont="1" applyBorder="1" applyProtection="1">
      <protection locked="0"/>
    </xf>
    <xf numFmtId="0" fontId="7" fillId="0" borderId="2" xfId="0" applyFont="1" applyFill="1" applyBorder="1" applyProtection="1">
      <protection locked="0"/>
    </xf>
    <xf numFmtId="0" fontId="134" fillId="12" borderId="2" xfId="0" applyFont="1" applyFill="1" applyBorder="1" applyProtection="1">
      <protection hidden="1"/>
    </xf>
    <xf numFmtId="0" fontId="134" fillId="12" borderId="0" xfId="0" applyFont="1" applyFill="1" applyBorder="1" applyProtection="1">
      <protection hidden="1"/>
    </xf>
    <xf numFmtId="0" fontId="0" fillId="12" borderId="2" xfId="0" applyFill="1" applyBorder="1" applyProtection="1">
      <protection hidden="1"/>
    </xf>
    <xf numFmtId="0" fontId="7" fillId="12" borderId="0" xfId="0" applyFont="1" applyFill="1" applyBorder="1" applyProtection="1">
      <protection hidden="1"/>
    </xf>
    <xf numFmtId="9" fontId="54" fillId="12" borderId="0" xfId="0" applyNumberFormat="1" applyFont="1" applyFill="1" applyBorder="1" applyAlignment="1" applyProtection="1">
      <alignment horizontal="center"/>
      <protection hidden="1"/>
    </xf>
    <xf numFmtId="0" fontId="7" fillId="12" borderId="0" xfId="0" applyFont="1" applyFill="1" applyProtection="1">
      <protection hidden="1"/>
    </xf>
    <xf numFmtId="0" fontId="0" fillId="12" borderId="0" xfId="0" applyFill="1" applyBorder="1" applyProtection="1">
      <protection locked="0"/>
    </xf>
    <xf numFmtId="0" fontId="6" fillId="12" borderId="0" xfId="0" applyFont="1" applyFill="1" applyBorder="1" applyProtection="1">
      <protection locked="0"/>
    </xf>
    <xf numFmtId="0" fontId="6" fillId="12" borderId="0" xfId="0" applyFont="1" applyFill="1" applyBorder="1" applyProtection="1">
      <protection locked="0" hidden="1"/>
    </xf>
    <xf numFmtId="0" fontId="6" fillId="12" borderId="0" xfId="0" applyFont="1" applyFill="1" applyBorder="1" applyProtection="1">
      <protection hidden="1"/>
    </xf>
    <xf numFmtId="0" fontId="0" fillId="12" borderId="0" xfId="0" applyFill="1"/>
    <xf numFmtId="0" fontId="105" fillId="12" borderId="0" xfId="0" applyFont="1" applyFill="1" applyProtection="1">
      <protection hidden="1"/>
    </xf>
    <xf numFmtId="0" fontId="156" fillId="4" borderId="0" xfId="0" applyFont="1" applyFill="1" applyProtection="1">
      <protection hidden="1"/>
    </xf>
    <xf numFmtId="9" fontId="106" fillId="12" borderId="0" xfId="0" applyNumberFormat="1" applyFont="1" applyFill="1" applyBorder="1" applyAlignment="1" applyProtection="1">
      <alignment horizontal="left"/>
      <protection hidden="1"/>
    </xf>
    <xf numFmtId="9" fontId="105" fillId="4" borderId="0" xfId="0" applyNumberFormat="1" applyFont="1" applyFill="1" applyAlignment="1" applyProtection="1">
      <alignment horizontal="center"/>
      <protection hidden="1"/>
    </xf>
    <xf numFmtId="9" fontId="105" fillId="4" borderId="0" xfId="0" applyNumberFormat="1" applyFont="1" applyFill="1" applyBorder="1" applyAlignment="1" applyProtection="1">
      <alignment horizontal="center"/>
      <protection hidden="1"/>
    </xf>
    <xf numFmtId="0" fontId="156" fillId="12" borderId="0" xfId="0" applyFont="1" applyFill="1" applyProtection="1">
      <protection hidden="1"/>
    </xf>
    <xf numFmtId="0" fontId="16" fillId="12" borderId="0" xfId="0" applyFont="1" applyFill="1" applyBorder="1" applyProtection="1">
      <protection locked="0"/>
    </xf>
    <xf numFmtId="0" fontId="7" fillId="12" borderId="0" xfId="0" applyFont="1" applyFill="1" applyBorder="1" applyProtection="1">
      <protection locked="0"/>
    </xf>
    <xf numFmtId="0" fontId="62" fillId="0" borderId="2" xfId="0" applyNumberFormat="1" applyFont="1" applyBorder="1" applyAlignment="1" applyProtection="1">
      <alignment horizontal="left"/>
      <protection locked="0"/>
    </xf>
    <xf numFmtId="0" fontId="64" fillId="12" borderId="0" xfId="0" applyFont="1" applyFill="1" applyBorder="1" applyProtection="1">
      <protection locked="0"/>
    </xf>
    <xf numFmtId="0" fontId="6" fillId="2" borderId="0" xfId="0" applyFont="1" applyFill="1" applyBorder="1" applyProtection="1">
      <protection hidden="1"/>
    </xf>
    <xf numFmtId="0" fontId="6" fillId="2" borderId="3" xfId="0" applyFont="1" applyFill="1" applyBorder="1" applyProtection="1">
      <protection hidden="1"/>
    </xf>
    <xf numFmtId="0" fontId="6" fillId="2" borderId="7" xfId="0" applyFont="1" applyFill="1" applyBorder="1" applyAlignment="1" applyProtection="1">
      <alignment horizontal="right"/>
      <protection hidden="1"/>
    </xf>
    <xf numFmtId="0" fontId="6" fillId="2" borderId="9" xfId="0" applyFont="1" applyFill="1" applyBorder="1" applyProtection="1">
      <protection hidden="1"/>
    </xf>
    <xf numFmtId="0" fontId="6" fillId="2" borderId="8" xfId="0" applyFont="1" applyFill="1" applyBorder="1" applyProtection="1">
      <protection hidden="1"/>
    </xf>
    <xf numFmtId="0" fontId="127" fillId="12" borderId="0" xfId="0" applyFont="1" applyFill="1" applyProtection="1">
      <protection hidden="1"/>
    </xf>
    <xf numFmtId="0" fontId="157" fillId="4" borderId="0" xfId="0" applyFont="1" applyFill="1" applyProtection="1">
      <protection hidden="1"/>
    </xf>
    <xf numFmtId="0" fontId="62" fillId="0" borderId="3" xfId="0" applyNumberFormat="1" applyFont="1" applyBorder="1" applyAlignment="1" applyProtection="1">
      <alignment horizontal="left"/>
      <protection locked="0"/>
    </xf>
    <xf numFmtId="1" fontId="0" fillId="12" borderId="0" xfId="0" applyNumberFormat="1" applyFill="1" applyProtection="1">
      <protection hidden="1"/>
    </xf>
    <xf numFmtId="9" fontId="155" fillId="12" borderId="0" xfId="0" applyNumberFormat="1" applyFont="1" applyFill="1" applyBorder="1" applyAlignment="1" applyProtection="1">
      <alignment horizontal="center"/>
      <protection locked="0" hidden="1"/>
    </xf>
    <xf numFmtId="0" fontId="160" fillId="4" borderId="0" xfId="0" applyFont="1" applyFill="1" applyAlignment="1" applyProtection="1">
      <alignment horizontal="right"/>
      <protection hidden="1"/>
    </xf>
    <xf numFmtId="0" fontId="161" fillId="12" borderId="0" xfId="0" applyFont="1" applyFill="1" applyProtection="1">
      <protection hidden="1"/>
    </xf>
    <xf numFmtId="0" fontId="157" fillId="4" borderId="0" xfId="0" applyFont="1" applyFill="1" applyBorder="1" applyAlignment="1" applyProtection="1">
      <alignment horizontal="left"/>
      <protection hidden="1"/>
    </xf>
    <xf numFmtId="0" fontId="157" fillId="12" borderId="0" xfId="0" applyFont="1" applyFill="1" applyProtection="1">
      <protection hidden="1"/>
    </xf>
    <xf numFmtId="0" fontId="160" fillId="12" borderId="0" xfId="0" applyFont="1" applyFill="1" applyAlignment="1" applyProtection="1">
      <alignment horizontal="right"/>
      <protection hidden="1"/>
    </xf>
    <xf numFmtId="2" fontId="157" fillId="12" borderId="0" xfId="0" applyNumberFormat="1" applyFont="1" applyFill="1" applyBorder="1" applyAlignment="1" applyProtection="1">
      <alignment horizontal="center"/>
      <protection hidden="1"/>
    </xf>
    <xf numFmtId="1" fontId="157" fillId="4" borderId="0" xfId="0" applyNumberFormat="1" applyFont="1" applyFill="1" applyBorder="1" applyAlignment="1" applyProtection="1">
      <alignment horizontal="center"/>
      <protection hidden="1"/>
    </xf>
    <xf numFmtId="0" fontId="161" fillId="12" borderId="0" xfId="0" applyFont="1" applyFill="1" applyBorder="1" applyProtection="1">
      <protection hidden="1"/>
    </xf>
    <xf numFmtId="0" fontId="105" fillId="12" borderId="0" xfId="0" applyFont="1" applyFill="1"/>
    <xf numFmtId="0" fontId="105" fillId="12" borderId="0" xfId="0" applyFont="1" applyFill="1" applyBorder="1" applyProtection="1">
      <protection hidden="1"/>
    </xf>
    <xf numFmtId="9" fontId="106" fillId="4" borderId="0" xfId="0" applyNumberFormat="1" applyFont="1" applyFill="1" applyBorder="1" applyProtection="1">
      <protection hidden="1"/>
    </xf>
    <xf numFmtId="9" fontId="160" fillId="4" borderId="0" xfId="0" applyNumberFormat="1" applyFont="1" applyFill="1" applyBorder="1" applyAlignment="1" applyProtection="1">
      <alignment horizontal="right"/>
      <protection hidden="1"/>
    </xf>
    <xf numFmtId="0" fontId="160" fillId="4" borderId="0" xfId="0" applyFont="1" applyFill="1" applyProtection="1">
      <protection hidden="1"/>
    </xf>
    <xf numFmtId="0" fontId="157" fillId="4" borderId="0" xfId="0" applyFont="1" applyFill="1" applyBorder="1" applyAlignment="1" applyProtection="1">
      <alignment horizontal="right"/>
      <protection hidden="1"/>
    </xf>
    <xf numFmtId="0" fontId="105" fillId="4" borderId="0" xfId="0" applyFont="1" applyFill="1" applyAlignment="1" applyProtection="1">
      <alignment horizontal="center"/>
      <protection locked="0" hidden="1"/>
    </xf>
    <xf numFmtId="0" fontId="105" fillId="4" borderId="0" xfId="0" applyFont="1" applyFill="1" applyBorder="1" applyAlignment="1" applyProtection="1">
      <alignment horizontal="center"/>
      <protection locked="0" hidden="1"/>
    </xf>
    <xf numFmtId="0" fontId="160" fillId="4" borderId="0" xfId="0" applyFont="1" applyFill="1" applyBorder="1" applyAlignment="1" applyProtection="1">
      <alignment horizontal="right"/>
      <protection hidden="1"/>
    </xf>
    <xf numFmtId="0" fontId="105" fillId="0" borderId="0" xfId="0" applyFont="1" applyProtection="1">
      <protection hidden="1"/>
    </xf>
    <xf numFmtId="0" fontId="105" fillId="4" borderId="0" xfId="0" applyFont="1" applyFill="1" applyProtection="1">
      <protection locked="0" hidden="1"/>
    </xf>
    <xf numFmtId="0" fontId="160" fillId="4" borderId="0" xfId="0" quotePrefix="1" applyFont="1" applyFill="1" applyAlignment="1" applyProtection="1">
      <alignment horizontal="right"/>
      <protection hidden="1"/>
    </xf>
    <xf numFmtId="167" fontId="105" fillId="4" borderId="0" xfId="0" applyNumberFormat="1" applyFont="1" applyFill="1" applyAlignment="1" applyProtection="1">
      <alignment horizontal="center"/>
      <protection locked="0" hidden="1"/>
    </xf>
    <xf numFmtId="0" fontId="159" fillId="12" borderId="0" xfId="0" applyFont="1" applyFill="1" applyAlignment="1"/>
    <xf numFmtId="0" fontId="0" fillId="12" borderId="0" xfId="0" applyNumberFormat="1" applyFill="1" applyBorder="1" applyProtection="1">
      <protection hidden="1"/>
    </xf>
    <xf numFmtId="0" fontId="0" fillId="12" borderId="0" xfId="0" applyNumberFormat="1" applyFill="1" applyBorder="1" applyProtection="1">
      <protection locked="0"/>
    </xf>
    <xf numFmtId="0" fontId="0" fillId="12" borderId="0" xfId="0" applyFill="1" applyAlignment="1" applyProtection="1">
      <protection hidden="1"/>
    </xf>
    <xf numFmtId="0" fontId="0" fillId="0" borderId="0" xfId="0" applyFill="1" applyProtection="1">
      <protection locked="0" hidden="1"/>
    </xf>
    <xf numFmtId="0" fontId="7" fillId="12" borderId="0" xfId="0" applyFont="1" applyFill="1" applyAlignment="1" applyProtection="1">
      <alignment horizontal="left"/>
      <protection hidden="1"/>
    </xf>
    <xf numFmtId="0" fontId="158" fillId="12" borderId="0" xfId="0" applyFont="1" applyFill="1" applyAlignment="1" applyProtection="1">
      <alignment horizontal="center"/>
      <protection hidden="1"/>
    </xf>
    <xf numFmtId="0" fontId="50" fillId="12" borderId="0" xfId="0" applyFont="1" applyFill="1" applyProtection="1">
      <protection hidden="1"/>
    </xf>
    <xf numFmtId="0" fontId="0" fillId="12" borderId="0" xfId="0" applyFill="1" applyAlignment="1" applyProtection="1">
      <alignment horizontal="center"/>
      <protection hidden="1"/>
    </xf>
    <xf numFmtId="0" fontId="0" fillId="12" borderId="0" xfId="0" applyFill="1" applyAlignment="1" applyProtection="1">
      <alignment horizontal="center" vertical="top"/>
      <protection hidden="1"/>
    </xf>
    <xf numFmtId="0" fontId="64" fillId="12" borderId="0" xfId="0" applyFont="1" applyFill="1" applyProtection="1">
      <protection hidden="1"/>
    </xf>
    <xf numFmtId="0" fontId="103" fillId="12" borderId="0" xfId="0" applyFont="1" applyFill="1" applyAlignment="1" applyProtection="1">
      <alignment horizontal="right"/>
      <protection hidden="1"/>
    </xf>
    <xf numFmtId="0" fontId="96" fillId="12" borderId="0" xfId="0" applyFont="1" applyFill="1" applyProtection="1">
      <protection locked="0" hidden="1"/>
    </xf>
    <xf numFmtId="0" fontId="40" fillId="12" borderId="0" xfId="0" applyFont="1" applyFill="1" applyAlignment="1" applyProtection="1">
      <protection hidden="1"/>
    </xf>
    <xf numFmtId="0" fontId="96" fillId="12" borderId="0" xfId="0" applyFont="1" applyFill="1" applyAlignment="1" applyProtection="1">
      <alignment horizontal="center"/>
      <protection locked="0" hidden="1"/>
    </xf>
    <xf numFmtId="0" fontId="40" fillId="12" borderId="0" xfId="0" applyFont="1" applyFill="1" applyProtection="1">
      <protection hidden="1"/>
    </xf>
    <xf numFmtId="0" fontId="103" fillId="12" borderId="0" xfId="0" quotePrefix="1" applyFont="1" applyFill="1" applyAlignment="1" applyProtection="1">
      <alignment horizontal="right"/>
      <protection hidden="1"/>
    </xf>
    <xf numFmtId="0" fontId="8" fillId="12" borderId="0" xfId="1" applyFill="1" applyAlignment="1" applyProtection="1">
      <protection hidden="1"/>
    </xf>
    <xf numFmtId="167" fontId="96" fillId="12" borderId="0" xfId="0" applyNumberFormat="1" applyFont="1" applyFill="1" applyAlignment="1" applyProtection="1">
      <alignment horizontal="center"/>
      <protection locked="0" hidden="1"/>
    </xf>
    <xf numFmtId="0" fontId="0" fillId="12" borderId="0" xfId="0" quotePrefix="1" applyFill="1" applyProtection="1">
      <protection hidden="1"/>
    </xf>
    <xf numFmtId="0" fontId="14" fillId="12" borderId="0" xfId="0" applyFont="1" applyFill="1" applyAlignment="1" applyProtection="1">
      <alignment horizontal="left"/>
      <protection hidden="1"/>
    </xf>
    <xf numFmtId="0" fontId="165" fillId="12" borderId="0" xfId="0" applyFont="1" applyFill="1" applyAlignment="1"/>
    <xf numFmtId="0" fontId="165" fillId="12" borderId="0" xfId="0" applyFont="1" applyFill="1"/>
    <xf numFmtId="0" fontId="8" fillId="12" borderId="0" xfId="1" applyFont="1" applyFill="1" applyBorder="1" applyAlignment="1" applyProtection="1">
      <protection hidden="1"/>
    </xf>
    <xf numFmtId="0" fontId="88" fillId="12" borderId="0" xfId="0" applyFont="1" applyFill="1" applyBorder="1" applyAlignment="1" applyProtection="1">
      <alignment horizontal="left"/>
      <protection hidden="1"/>
    </xf>
    <xf numFmtId="0" fontId="88" fillId="12" borderId="0" xfId="0" applyFont="1" applyFill="1" applyBorder="1" applyProtection="1">
      <protection hidden="1"/>
    </xf>
    <xf numFmtId="0" fontId="6" fillId="12" borderId="0" xfId="0" applyFont="1" applyFill="1" applyBorder="1" applyAlignment="1" applyProtection="1">
      <alignment horizontal="left"/>
      <protection hidden="1"/>
    </xf>
    <xf numFmtId="0" fontId="8" fillId="12" borderId="0" xfId="1" applyFill="1" applyAlignment="1" applyProtection="1">
      <alignment horizontal="left" vertical="center" indent="1"/>
    </xf>
    <xf numFmtId="0" fontId="6" fillId="12" borderId="0" xfId="0" applyFont="1" applyFill="1" applyAlignment="1">
      <alignment vertical="center"/>
    </xf>
    <xf numFmtId="0" fontId="0" fillId="12" borderId="0" xfId="0" applyFill="1" applyAlignment="1">
      <alignment horizontal="left" vertical="center" indent="1"/>
    </xf>
    <xf numFmtId="0" fontId="164" fillId="12" borderId="0" xfId="0" applyFont="1" applyFill="1" applyAlignment="1">
      <alignment horizontal="left" vertical="center"/>
    </xf>
    <xf numFmtId="0" fontId="6" fillId="12" borderId="0" xfId="0" applyFont="1" applyFill="1"/>
    <xf numFmtId="0" fontId="162" fillId="12" borderId="0" xfId="0" applyFont="1" applyFill="1"/>
    <xf numFmtId="0" fontId="97" fillId="12" borderId="0" xfId="0" applyFont="1" applyFill="1"/>
    <xf numFmtId="0" fontId="163" fillId="12" borderId="0" xfId="0" applyFont="1" applyFill="1"/>
    <xf numFmtId="0" fontId="14" fillId="0" borderId="3" xfId="0" applyFont="1" applyFill="1" applyBorder="1" applyAlignment="1" applyProtection="1">
      <alignment horizontal="right"/>
      <protection locked="0"/>
    </xf>
    <xf numFmtId="0" fontId="0" fillId="0" borderId="0" xfId="0" quotePrefix="1" applyFill="1" applyBorder="1" applyProtection="1">
      <protection locked="0"/>
    </xf>
    <xf numFmtId="9" fontId="105" fillId="12" borderId="0" xfId="0" applyNumberFormat="1" applyFont="1" applyFill="1" applyProtection="1">
      <protection hidden="1"/>
    </xf>
    <xf numFmtId="0" fontId="160" fillId="12" borderId="0" xfId="0" applyFont="1" applyFill="1" applyProtection="1">
      <protection hidden="1"/>
    </xf>
    <xf numFmtId="0" fontId="157" fillId="12" borderId="0" xfId="0" applyFont="1" applyFill="1" applyAlignment="1" applyProtection="1">
      <alignment horizontal="right"/>
      <protection hidden="1"/>
    </xf>
    <xf numFmtId="0" fontId="157" fillId="12" borderId="0" xfId="0" applyFont="1" applyFill="1" applyAlignment="1" applyProtection="1">
      <alignment horizontal="center"/>
      <protection hidden="1"/>
    </xf>
    <xf numFmtId="169" fontId="105" fillId="12" borderId="0" xfId="0" applyNumberFormat="1" applyFont="1" applyFill="1" applyProtection="1">
      <protection hidden="1"/>
    </xf>
    <xf numFmtId="0" fontId="157" fillId="4" borderId="0" xfId="0" applyFont="1" applyFill="1" applyBorder="1" applyProtection="1">
      <protection hidden="1"/>
    </xf>
    <xf numFmtId="0" fontId="105" fillId="4" borderId="0" xfId="0" applyFont="1" applyFill="1" applyAlignment="1" applyProtection="1">
      <alignment horizontal="right"/>
      <protection hidden="1"/>
    </xf>
    <xf numFmtId="176" fontId="105" fillId="4" borderId="0" xfId="0" applyNumberFormat="1" applyFont="1" applyFill="1" applyProtection="1">
      <protection hidden="1"/>
    </xf>
    <xf numFmtId="167" fontId="157" fillId="4" borderId="0" xfId="0" applyNumberFormat="1" applyFont="1" applyFill="1" applyBorder="1" applyAlignment="1" applyProtection="1">
      <alignment horizontal="right"/>
      <protection hidden="1"/>
    </xf>
    <xf numFmtId="167" fontId="105" fillId="4" borderId="0" xfId="0" applyNumberFormat="1" applyFont="1" applyFill="1" applyAlignment="1" applyProtection="1">
      <alignment horizontal="right"/>
      <protection hidden="1"/>
    </xf>
    <xf numFmtId="167" fontId="105" fillId="4" borderId="0" xfId="0" applyNumberFormat="1" applyFont="1" applyFill="1" applyBorder="1" applyAlignment="1" applyProtection="1">
      <alignment horizontal="right"/>
      <protection hidden="1"/>
    </xf>
    <xf numFmtId="1" fontId="105" fillId="4" borderId="0" xfId="0" applyNumberFormat="1" applyFont="1" applyFill="1" applyProtection="1">
      <protection hidden="1"/>
    </xf>
    <xf numFmtId="0" fontId="105" fillId="0" borderId="0" xfId="0" applyFont="1" applyFill="1" applyProtection="1">
      <protection hidden="1"/>
    </xf>
    <xf numFmtId="0" fontId="105" fillId="4" borderId="0" xfId="0" applyFont="1" applyFill="1" applyProtection="1"/>
    <xf numFmtId="9" fontId="105" fillId="4" borderId="0" xfId="0" applyNumberFormat="1" applyFont="1" applyFill="1" applyProtection="1">
      <protection hidden="1"/>
    </xf>
    <xf numFmtId="167" fontId="157" fillId="4" borderId="0" xfId="0" applyNumberFormat="1" applyFont="1" applyFill="1" applyAlignment="1" applyProtection="1">
      <alignment horizontal="right"/>
      <protection hidden="1"/>
    </xf>
    <xf numFmtId="0" fontId="105" fillId="4" borderId="0" xfId="0" applyFont="1" applyFill="1" applyBorder="1" applyAlignment="1" applyProtection="1">
      <alignment horizontal="right"/>
      <protection hidden="1"/>
    </xf>
    <xf numFmtId="0" fontId="160" fillId="4" borderId="0" xfId="0" applyFont="1" applyFill="1" applyAlignment="1" applyProtection="1">
      <alignment horizontal="center"/>
      <protection hidden="1"/>
    </xf>
    <xf numFmtId="9" fontId="157" fillId="4" borderId="0" xfId="0" applyNumberFormat="1" applyFont="1" applyFill="1" applyBorder="1" applyAlignment="1" applyProtection="1">
      <alignment horizontal="right"/>
      <protection hidden="1"/>
    </xf>
    <xf numFmtId="0" fontId="105" fillId="4" borderId="0" xfId="0" applyFont="1" applyFill="1" applyAlignment="1" applyProtection="1">
      <alignment horizontal="center"/>
      <protection hidden="1"/>
    </xf>
    <xf numFmtId="2" fontId="157" fillId="4" borderId="0" xfId="0" applyNumberFormat="1" applyFont="1" applyFill="1" applyBorder="1" applyAlignment="1" applyProtection="1">
      <alignment horizontal="left"/>
      <protection hidden="1"/>
    </xf>
    <xf numFmtId="0" fontId="105" fillId="4" borderId="0" xfId="0" quotePrefix="1" applyNumberFormat="1" applyFont="1" applyFill="1"/>
    <xf numFmtId="2" fontId="105" fillId="4" borderId="0" xfId="0" applyNumberFormat="1" applyFont="1" applyFill="1" applyProtection="1">
      <protection hidden="1"/>
    </xf>
    <xf numFmtId="165" fontId="105" fillId="4" borderId="0" xfId="0" applyNumberFormat="1" applyFont="1" applyFill="1" applyProtection="1">
      <protection hidden="1"/>
    </xf>
    <xf numFmtId="167" fontId="105" fillId="4" borderId="0" xfId="0" applyNumberFormat="1" applyFont="1" applyFill="1" applyProtection="1">
      <protection hidden="1"/>
    </xf>
    <xf numFmtId="164" fontId="105" fillId="4" borderId="0" xfId="0" applyNumberFormat="1" applyFont="1" applyFill="1" applyProtection="1">
      <protection hidden="1"/>
    </xf>
    <xf numFmtId="167" fontId="105" fillId="4" borderId="0" xfId="0" applyNumberFormat="1" applyFont="1" applyFill="1"/>
    <xf numFmtId="1" fontId="106" fillId="4" borderId="0" xfId="0" applyNumberFormat="1" applyFont="1" applyFill="1" applyProtection="1">
      <protection hidden="1"/>
    </xf>
    <xf numFmtId="0" fontId="105" fillId="4" borderId="0" xfId="0" applyNumberFormat="1" applyFont="1" applyFill="1" applyProtection="1">
      <protection hidden="1"/>
    </xf>
    <xf numFmtId="1" fontId="105" fillId="4" borderId="0" xfId="0" applyNumberFormat="1" applyFont="1" applyFill="1" applyBorder="1" applyProtection="1">
      <protection hidden="1"/>
    </xf>
    <xf numFmtId="2" fontId="166" fillId="4" borderId="0" xfId="1" applyNumberFormat="1" applyFont="1" applyFill="1" applyBorder="1" applyAlignment="1" applyProtection="1">
      <alignment horizontal="left"/>
      <protection hidden="1"/>
    </xf>
    <xf numFmtId="2" fontId="105" fillId="4" borderId="0" xfId="0" applyNumberFormat="1" applyFont="1" applyFill="1" applyAlignment="1" applyProtection="1">
      <alignment horizontal="right"/>
      <protection hidden="1"/>
    </xf>
    <xf numFmtId="165" fontId="105" fillId="4" borderId="0" xfId="0" applyNumberFormat="1" applyFont="1" applyFill="1" applyAlignment="1" applyProtection="1">
      <alignment horizontal="right"/>
      <protection hidden="1"/>
    </xf>
    <xf numFmtId="165" fontId="106" fillId="4" borderId="0" xfId="0" applyNumberFormat="1" applyFont="1" applyFill="1" applyProtection="1">
      <protection hidden="1"/>
    </xf>
    <xf numFmtId="2" fontId="157" fillId="4" borderId="0" xfId="0" applyNumberFormat="1" applyFont="1" applyFill="1" applyAlignment="1" applyProtection="1">
      <alignment horizontal="left"/>
      <protection hidden="1"/>
    </xf>
    <xf numFmtId="0" fontId="105" fillId="4" borderId="0" xfId="0" applyFont="1" applyFill="1"/>
    <xf numFmtId="2" fontId="105" fillId="4" borderId="0" xfId="0" quotePrefix="1" applyNumberFormat="1" applyFont="1" applyFill="1" applyProtection="1">
      <protection hidden="1"/>
    </xf>
    <xf numFmtId="2" fontId="157" fillId="4" borderId="0" xfId="0" applyNumberFormat="1" applyFont="1" applyFill="1" applyBorder="1" applyProtection="1">
      <protection hidden="1"/>
    </xf>
    <xf numFmtId="0" fontId="105" fillId="4" borderId="0" xfId="0" quotePrefix="1" applyFont="1" applyFill="1" applyAlignment="1" applyProtection="1">
      <alignment horizontal="right"/>
      <protection hidden="1"/>
    </xf>
    <xf numFmtId="2" fontId="106" fillId="4" borderId="0" xfId="0" applyNumberFormat="1" applyFont="1" applyFill="1" applyProtection="1">
      <protection hidden="1"/>
    </xf>
    <xf numFmtId="0" fontId="105" fillId="4" borderId="0" xfId="0" applyFont="1" applyFill="1" applyAlignment="1" applyProtection="1">
      <alignment horizontal="left"/>
      <protection hidden="1"/>
    </xf>
    <xf numFmtId="9" fontId="157" fillId="4" borderId="0" xfId="0" applyNumberFormat="1" applyFont="1" applyFill="1" applyBorder="1" applyProtection="1">
      <protection hidden="1"/>
    </xf>
    <xf numFmtId="3" fontId="105" fillId="4" borderId="0" xfId="0" applyNumberFormat="1" applyFont="1" applyFill="1" applyProtection="1">
      <protection hidden="1"/>
    </xf>
    <xf numFmtId="166" fontId="105" fillId="4" borderId="0" xfId="0" applyNumberFormat="1" applyFont="1" applyFill="1" applyBorder="1" applyAlignment="1" applyProtection="1">
      <alignment horizontal="right"/>
      <protection hidden="1"/>
    </xf>
    <xf numFmtId="168" fontId="105" fillId="4" borderId="0" xfId="0" applyNumberFormat="1" applyFont="1" applyFill="1" applyProtection="1">
      <protection hidden="1"/>
    </xf>
    <xf numFmtId="166" fontId="105" fillId="4" borderId="0" xfId="0" applyNumberFormat="1" applyFont="1" applyFill="1" applyProtection="1">
      <protection hidden="1"/>
    </xf>
    <xf numFmtId="2" fontId="157" fillId="4" borderId="0" xfId="0" applyNumberFormat="1" applyFont="1" applyFill="1" applyBorder="1" applyAlignment="1" applyProtection="1">
      <alignment horizontal="right"/>
      <protection hidden="1"/>
    </xf>
    <xf numFmtId="2" fontId="157" fillId="4" borderId="0" xfId="0" applyNumberFormat="1" applyFont="1" applyFill="1" applyProtection="1">
      <protection hidden="1"/>
    </xf>
    <xf numFmtId="10" fontId="157" fillId="4" borderId="0" xfId="0" applyNumberFormat="1" applyFont="1" applyFill="1" applyProtection="1">
      <protection hidden="1"/>
    </xf>
    <xf numFmtId="0" fontId="157" fillId="4" borderId="0" xfId="0" applyFont="1" applyFill="1" applyAlignment="1" applyProtection="1">
      <alignment horizontal="right"/>
      <protection hidden="1"/>
    </xf>
    <xf numFmtId="0" fontId="157" fillId="4" borderId="0" xfId="0" applyFont="1" applyFill="1" applyBorder="1" applyAlignment="1" applyProtection="1">
      <alignment horizontal="center"/>
      <protection hidden="1"/>
    </xf>
    <xf numFmtId="0" fontId="157" fillId="4" borderId="0" xfId="0" applyFont="1" applyFill="1" applyAlignment="1" applyProtection="1">
      <alignment horizontal="center"/>
      <protection hidden="1"/>
    </xf>
    <xf numFmtId="10" fontId="105" fillId="4" borderId="0" xfId="0" applyNumberFormat="1" applyFont="1" applyFill="1" applyBorder="1" applyProtection="1">
      <protection hidden="1"/>
    </xf>
    <xf numFmtId="10" fontId="105" fillId="4" borderId="0" xfId="0" applyNumberFormat="1" applyFont="1" applyFill="1" applyProtection="1">
      <protection hidden="1"/>
    </xf>
    <xf numFmtId="10" fontId="106" fillId="4" borderId="0" xfId="0" applyNumberFormat="1" applyFont="1" applyFill="1" applyProtection="1">
      <protection hidden="1"/>
    </xf>
    <xf numFmtId="0" fontId="160" fillId="0" borderId="0" xfId="0" applyFont="1" applyProtection="1">
      <protection hidden="1"/>
    </xf>
    <xf numFmtId="10" fontId="160" fillId="4" borderId="0" xfId="0" applyNumberFormat="1" applyFont="1" applyFill="1" applyBorder="1" applyAlignment="1" applyProtection="1">
      <alignment horizontal="right"/>
      <protection hidden="1"/>
    </xf>
    <xf numFmtId="0" fontId="7" fillId="0" borderId="8" xfId="0" applyFont="1" applyFill="1" applyBorder="1" applyProtection="1">
      <protection locked="0"/>
    </xf>
    <xf numFmtId="1" fontId="157" fillId="4" borderId="0" xfId="0" applyNumberFormat="1" applyFont="1" applyFill="1" applyProtection="1">
      <protection hidden="1"/>
    </xf>
    <xf numFmtId="0" fontId="157" fillId="4" borderId="0" xfId="0" applyFont="1" applyFill="1" applyAlignment="1" applyProtection="1">
      <alignment horizontal="left"/>
      <protection hidden="1"/>
    </xf>
    <xf numFmtId="0" fontId="167" fillId="4" borderId="0" xfId="0" applyFont="1" applyFill="1" applyBorder="1" applyAlignment="1" applyProtection="1">
      <alignment horizontal="right"/>
      <protection hidden="1"/>
    </xf>
    <xf numFmtId="164" fontId="105" fillId="4" borderId="0" xfId="0" applyNumberFormat="1" applyFont="1" applyFill="1" applyBorder="1" applyProtection="1">
      <protection hidden="1"/>
    </xf>
    <xf numFmtId="0" fontId="0" fillId="0" borderId="9" xfId="0" applyFill="1" applyBorder="1" applyProtection="1">
      <protection locked="0"/>
    </xf>
    <xf numFmtId="0" fontId="6" fillId="0" borderId="9" xfId="0" applyFont="1" applyFill="1" applyBorder="1" applyProtection="1">
      <protection locked="0"/>
    </xf>
    <xf numFmtId="0" fontId="0" fillId="0" borderId="3" xfId="0" applyFill="1" applyBorder="1" applyProtection="1">
      <protection locked="0"/>
    </xf>
    <xf numFmtId="0" fontId="6" fillId="0" borderId="2" xfId="0" applyFont="1" applyFill="1" applyBorder="1" applyProtection="1">
      <protection locked="0"/>
    </xf>
    <xf numFmtId="0" fontId="6" fillId="0" borderId="6" xfId="0" applyFont="1" applyFill="1" applyBorder="1" applyProtection="1">
      <protection locked="0"/>
    </xf>
    <xf numFmtId="0" fontId="107" fillId="0" borderId="0" xfId="0" applyFont="1" applyProtection="1">
      <protection hidden="1"/>
    </xf>
    <xf numFmtId="1" fontId="168" fillId="4" borderId="0" xfId="0" applyNumberFormat="1" applyFont="1" applyFill="1" applyProtection="1">
      <protection hidden="1"/>
    </xf>
    <xf numFmtId="0" fontId="107" fillId="0" borderId="0" xfId="0" applyFont="1" applyFill="1" applyProtection="1">
      <protection hidden="1"/>
    </xf>
    <xf numFmtId="1" fontId="105" fillId="0" borderId="0" xfId="0" applyNumberFormat="1" applyFont="1" applyProtection="1">
      <protection hidden="1"/>
    </xf>
    <xf numFmtId="0" fontId="107" fillId="0" borderId="0" xfId="0" applyFont="1" applyFill="1" applyBorder="1" applyProtection="1">
      <protection hidden="1"/>
    </xf>
    <xf numFmtId="0" fontId="157" fillId="0" borderId="0" xfId="0" applyFont="1" applyFill="1" applyBorder="1" applyProtection="1">
      <protection hidden="1"/>
    </xf>
    <xf numFmtId="0" fontId="105" fillId="0" borderId="0" xfId="0" applyFont="1" applyBorder="1" applyProtection="1">
      <protection hidden="1"/>
    </xf>
    <xf numFmtId="0" fontId="107" fillId="0" borderId="0" xfId="0" applyFont="1" applyBorder="1" applyProtection="1">
      <protection hidden="1"/>
    </xf>
    <xf numFmtId="0" fontId="105" fillId="0" borderId="0" xfId="0" applyFont="1" applyBorder="1" applyAlignment="1" applyProtection="1">
      <alignment horizontal="left"/>
      <protection hidden="1"/>
    </xf>
    <xf numFmtId="0" fontId="105" fillId="0" borderId="0" xfId="0" applyFont="1" applyFill="1" applyBorder="1" applyProtection="1">
      <protection hidden="1"/>
    </xf>
    <xf numFmtId="2" fontId="105" fillId="0" borderId="0" xfId="0" applyNumberFormat="1" applyFont="1" applyBorder="1" applyAlignment="1" applyProtection="1">
      <alignment horizontal="left"/>
      <protection hidden="1"/>
    </xf>
    <xf numFmtId="0" fontId="105" fillId="0" borderId="0" xfId="0" applyFont="1" applyBorder="1" applyAlignment="1" applyProtection="1">
      <alignment horizontal="right"/>
      <protection hidden="1"/>
    </xf>
    <xf numFmtId="0" fontId="105" fillId="0" borderId="0" xfId="0" applyFont="1" applyAlignment="1" applyProtection="1">
      <alignment horizontal="right"/>
      <protection hidden="1"/>
    </xf>
    <xf numFmtId="167" fontId="105" fillId="0" borderId="0" xfId="0" applyNumberFormat="1" applyFont="1" applyBorder="1" applyProtection="1">
      <protection hidden="1"/>
    </xf>
    <xf numFmtId="2" fontId="105" fillId="0" borderId="0" xfId="0" applyNumberFormat="1" applyFont="1" applyBorder="1" applyProtection="1">
      <protection hidden="1"/>
    </xf>
    <xf numFmtId="165" fontId="105" fillId="0" borderId="0" xfId="0" applyNumberFormat="1" applyFont="1" applyBorder="1" applyAlignment="1" applyProtection="1">
      <alignment horizontal="right"/>
      <protection hidden="1"/>
    </xf>
    <xf numFmtId="2" fontId="169" fillId="0" borderId="0" xfId="0" applyNumberFormat="1" applyFont="1" applyProtection="1">
      <protection hidden="1"/>
    </xf>
    <xf numFmtId="0" fontId="105" fillId="0" borderId="0" xfId="0" applyFont="1"/>
    <xf numFmtId="1" fontId="41" fillId="2" borderId="4" xfId="0" applyNumberFormat="1" applyFont="1" applyFill="1" applyBorder="1" applyProtection="1">
      <protection hidden="1"/>
    </xf>
    <xf numFmtId="1" fontId="41" fillId="3" borderId="4" xfId="0" applyNumberFormat="1" applyFont="1" applyFill="1" applyBorder="1" applyProtection="1">
      <protection hidden="1"/>
    </xf>
    <xf numFmtId="1" fontId="39" fillId="4" borderId="4" xfId="0" applyNumberFormat="1" applyFont="1" applyFill="1" applyBorder="1" applyProtection="1">
      <protection hidden="1"/>
    </xf>
    <xf numFmtId="1" fontId="39" fillId="2" borderId="0" xfId="0" quotePrefix="1" applyNumberFormat="1" applyFont="1" applyFill="1" applyBorder="1" applyProtection="1">
      <protection hidden="1"/>
    </xf>
    <xf numFmtId="1" fontId="39" fillId="8" borderId="4" xfId="0" applyNumberFormat="1" applyFont="1" applyFill="1" applyBorder="1" applyProtection="1">
      <protection hidden="1"/>
    </xf>
    <xf numFmtId="1" fontId="39" fillId="2" borderId="0" xfId="0" applyNumberFormat="1" applyFont="1" applyFill="1" applyBorder="1" applyAlignment="1" applyProtection="1">
      <alignment horizontal="right"/>
      <protection hidden="1"/>
    </xf>
    <xf numFmtId="1" fontId="39" fillId="3" borderId="0" xfId="0" applyNumberFormat="1" applyFont="1" applyFill="1" applyBorder="1" applyAlignment="1" applyProtection="1">
      <alignment horizontal="right"/>
      <protection hidden="1"/>
    </xf>
    <xf numFmtId="9" fontId="105" fillId="0" borderId="0" xfId="0" applyNumberFormat="1" applyFont="1" applyProtection="1">
      <protection hidden="1"/>
    </xf>
    <xf numFmtId="164" fontId="105" fillId="0" borderId="0" xfId="0" applyNumberFormat="1" applyFont="1" applyProtection="1">
      <protection hidden="1"/>
    </xf>
    <xf numFmtId="0" fontId="11" fillId="0" borderId="0" xfId="0" applyFont="1" applyFill="1" applyAlignment="1" applyProtection="1">
      <alignment horizontal="right"/>
      <protection locked="0" hidden="1"/>
    </xf>
    <xf numFmtId="0" fontId="0" fillId="66" borderId="0" xfId="0" applyFill="1" applyBorder="1" applyAlignment="1" applyProtection="1">
      <alignment horizontal="left"/>
      <protection hidden="1"/>
    </xf>
    <xf numFmtId="0" fontId="32" fillId="66" borderId="0" xfId="0" quotePrefix="1" applyFont="1" applyFill="1" applyBorder="1" applyAlignment="1" applyProtection="1">
      <alignment horizontal="left"/>
      <protection hidden="1"/>
    </xf>
    <xf numFmtId="0" fontId="0" fillId="66" borderId="0" xfId="0" applyFill="1" applyBorder="1" applyProtection="1">
      <protection hidden="1"/>
    </xf>
    <xf numFmtId="0" fontId="0" fillId="66" borderId="0" xfId="0" applyFill="1" applyProtection="1">
      <protection hidden="1"/>
    </xf>
    <xf numFmtId="0" fontId="16" fillId="66" borderId="0" xfId="0" applyFont="1" applyFill="1" applyProtection="1">
      <protection hidden="1"/>
    </xf>
    <xf numFmtId="0" fontId="9" fillId="9" borderId="24" xfId="0" applyFont="1" applyFill="1" applyBorder="1" applyAlignment="1" applyProtection="1">
      <alignment horizontal="left" vertical="center"/>
      <protection locked="0"/>
    </xf>
    <xf numFmtId="0" fontId="0" fillId="0" borderId="22" xfId="0" applyBorder="1" applyAlignment="1"/>
  </cellXfs>
  <cellStyles count="243">
    <cellStyle name="20% - Accent1 2" xfId="5"/>
    <cellStyle name="20% - Accent2 2" xfId="6"/>
    <cellStyle name="20% - Accent3 2" xfId="7"/>
    <cellStyle name="20% - Accent4 2" xfId="8"/>
    <cellStyle name="20% - Accent5 2" xfId="9"/>
    <cellStyle name="20% - Accent6 2" xfId="10"/>
    <cellStyle name="20% - Énfasis1" xfId="112"/>
    <cellStyle name="20% - Énfasis2" xfId="113"/>
    <cellStyle name="20% - Énfasis3" xfId="114"/>
    <cellStyle name="20% - Énfasis4" xfId="115"/>
    <cellStyle name="20% - Énfasis5" xfId="116"/>
    <cellStyle name="20% - Énfasis6" xfId="117"/>
    <cellStyle name="40% - Accent1 2" xfId="11"/>
    <cellStyle name="40% - Accent2 2" xfId="12"/>
    <cellStyle name="40% - Accent3 2" xfId="13"/>
    <cellStyle name="40% - Accent4 2" xfId="14"/>
    <cellStyle name="40% - Accent5 2" xfId="15"/>
    <cellStyle name="40% - Accent6 2" xfId="16"/>
    <cellStyle name="40% - Énfasis1" xfId="118"/>
    <cellStyle name="40% - Énfasis2" xfId="119"/>
    <cellStyle name="40% - Énfasis3" xfId="120"/>
    <cellStyle name="40% - Énfasis4" xfId="121"/>
    <cellStyle name="40% - Énfasis5" xfId="122"/>
    <cellStyle name="40% - Énfasis6" xfId="123"/>
    <cellStyle name="60% - Accent1 2" xfId="17"/>
    <cellStyle name="60% - Accent2 2" xfId="18"/>
    <cellStyle name="60% - Accent3 2" xfId="19"/>
    <cellStyle name="60% - Accent4 2" xfId="20"/>
    <cellStyle name="60% - Accent5 2" xfId="21"/>
    <cellStyle name="60% - Accent6 2" xfId="22"/>
    <cellStyle name="60% - Énfasis1" xfId="124"/>
    <cellStyle name="60% - Énfasis2" xfId="125"/>
    <cellStyle name="60% - Énfasis3" xfId="126"/>
    <cellStyle name="60% - Énfasis4" xfId="127"/>
    <cellStyle name="60% - Énfasis5" xfId="128"/>
    <cellStyle name="60% - Énfasis6" xfId="129"/>
    <cellStyle name="Accent1 2" xfId="23"/>
    <cellStyle name="Accent2 2" xfId="24"/>
    <cellStyle name="Accent3 2" xfId="25"/>
    <cellStyle name="Accent4 2" xfId="26"/>
    <cellStyle name="Accent5 2" xfId="27"/>
    <cellStyle name="Accent6 2" xfId="28"/>
    <cellStyle name="Bad 2" xfId="29"/>
    <cellStyle name="Buena" xfId="130"/>
    <cellStyle name="Calculation 2" xfId="30"/>
    <cellStyle name="Cálculo" xfId="131"/>
    <cellStyle name="Celda de comprobación" xfId="132"/>
    <cellStyle name="Celda vinculada" xfId="133"/>
    <cellStyle name="Check Cell 2" xfId="31"/>
    <cellStyle name="Comma 2" xfId="60"/>
    <cellStyle name="Comma 2 2" xfId="69"/>
    <cellStyle name="Comma 2 3" xfId="151"/>
    <cellStyle name="Comma 2 4" xfId="184"/>
    <cellStyle name="Comma 3" xfId="103"/>
    <cellStyle name="Currency 2" xfId="61"/>
    <cellStyle name="Currency 2 2" xfId="97"/>
    <cellStyle name="Currency 2 3" xfId="152"/>
    <cellStyle name="Currency 2 4" xfId="185"/>
    <cellStyle name="Currency 3" xfId="104"/>
    <cellStyle name="Encabezado 4" xfId="134"/>
    <cellStyle name="Énfasis1" xfId="135"/>
    <cellStyle name="Énfasis2" xfId="136"/>
    <cellStyle name="Énfasis3" xfId="137"/>
    <cellStyle name="Énfasis4" xfId="138"/>
    <cellStyle name="Énfasis5" xfId="139"/>
    <cellStyle name="Énfasis6" xfId="140"/>
    <cellStyle name="Entrada" xfId="141"/>
    <cellStyle name="Explanatory Text 2" xfId="32"/>
    <cellStyle name="Good 2" xfId="33"/>
    <cellStyle name="Heading 1 2" xfId="34"/>
    <cellStyle name="Heading 2 2" xfId="35"/>
    <cellStyle name="Heading 3 2" xfId="36"/>
    <cellStyle name="Heading 4 2" xfId="37"/>
    <cellStyle name="Hyperlink" xfId="1" builtinId="8"/>
    <cellStyle name="Hyperlink 2" xfId="51"/>
    <cellStyle name="Hyperlink 2 2" xfId="62"/>
    <cellStyle name="Hyperlink 2 3" xfId="98"/>
    <cellStyle name="Hyperlink 3" xfId="57"/>
    <cellStyle name="Hyperlink 3 2" xfId="67"/>
    <cellStyle name="Hyperlink 3 3" xfId="181"/>
    <cellStyle name="Hyperlink 4" xfId="63"/>
    <cellStyle name="Hyperlink 5" xfId="105"/>
    <cellStyle name="Incorrecto" xfId="142"/>
    <cellStyle name="Input 2" xfId="38"/>
    <cellStyle name="Linked Cell 2" xfId="39"/>
    <cellStyle name="Neutral 2" xfId="40"/>
    <cellStyle name="Normal" xfId="0" builtinId="0"/>
    <cellStyle name="Normal 10" xfId="79"/>
    <cellStyle name="Normal 10 2" xfId="195"/>
    <cellStyle name="Normal 11" xfId="80"/>
    <cellStyle name="Normal 11 2" xfId="196"/>
    <cellStyle name="Normal 12" xfId="81"/>
    <cellStyle name="Normal 12 2" xfId="197"/>
    <cellStyle name="Normal 13" xfId="83"/>
    <cellStyle name="Normal 13 2" xfId="199"/>
    <cellStyle name="Normal 14" xfId="86"/>
    <cellStyle name="Normal 14 2" xfId="202"/>
    <cellStyle name="Normal 15" xfId="84"/>
    <cellStyle name="Normal 15 2" xfId="200"/>
    <cellStyle name="Normal 16" xfId="87"/>
    <cellStyle name="Normal 16 2" xfId="203"/>
    <cellStyle name="Normal 17" xfId="82"/>
    <cellStyle name="Normal 17 2" xfId="198"/>
    <cellStyle name="Normal 18" xfId="85"/>
    <cellStyle name="Normal 18 2" xfId="201"/>
    <cellStyle name="Normal 19" xfId="88"/>
    <cellStyle name="Normal 19 2" xfId="204"/>
    <cellStyle name="Normal 2" xfId="4"/>
    <cellStyle name="Normal 2 2" xfId="65"/>
    <cellStyle name="Normal 2 2 2" xfId="74"/>
    <cellStyle name="Normal 2 2 2 2" xfId="162"/>
    <cellStyle name="Normal 2 2 2 2 2" xfId="176"/>
    <cellStyle name="Normal 2 2 2 2 2 2" xfId="240"/>
    <cellStyle name="Normal 2 2 2 2 3" xfId="226"/>
    <cellStyle name="Normal 2 2 2 3" xfId="169"/>
    <cellStyle name="Normal 2 2 2 3 2" xfId="233"/>
    <cellStyle name="Normal 2 2 2 4" xfId="154"/>
    <cellStyle name="Normal 2 2 2 4 2" xfId="219"/>
    <cellStyle name="Normal 2 2 3" xfId="159"/>
    <cellStyle name="Normal 2 2 3 2" xfId="173"/>
    <cellStyle name="Normal 2 2 3 2 2" xfId="237"/>
    <cellStyle name="Normal 2 2 3 3" xfId="223"/>
    <cellStyle name="Normal 2 2 4" xfId="166"/>
    <cellStyle name="Normal 2 2 4 2" xfId="230"/>
    <cellStyle name="Normal 2 2 5" xfId="109"/>
    <cellStyle name="Normal 2 2 5 2" xfId="216"/>
    <cellStyle name="Normal 2 3" xfId="72"/>
    <cellStyle name="Normal 20" xfId="91"/>
    <cellStyle name="Normal 20 2" xfId="207"/>
    <cellStyle name="Normal 21" xfId="89"/>
    <cellStyle name="Normal 21 2" xfId="205"/>
    <cellStyle name="Normal 22" xfId="90"/>
    <cellStyle name="Normal 22 2" xfId="206"/>
    <cellStyle name="Normal 23" xfId="92"/>
    <cellStyle name="Normal 23 2" xfId="208"/>
    <cellStyle name="Normal 24" xfId="94"/>
    <cellStyle name="Normal 24 2" xfId="210"/>
    <cellStyle name="Normal 25" xfId="95"/>
    <cellStyle name="Normal 25 2" xfId="211"/>
    <cellStyle name="Normal 26" xfId="93"/>
    <cellStyle name="Normal 26 2" xfId="209"/>
    <cellStyle name="Normal 27" xfId="99"/>
    <cellStyle name="Normal 27 2" xfId="213"/>
    <cellStyle name="Normal 28" xfId="100"/>
    <cellStyle name="Normal 28 2" xfId="214"/>
    <cellStyle name="Normal 29" xfId="68"/>
    <cellStyle name="Normal 29 2" xfId="188"/>
    <cellStyle name="Normal 3" xfId="41"/>
    <cellStyle name="Normal 3 2" xfId="52"/>
    <cellStyle name="Normal 3 2 2" xfId="161"/>
    <cellStyle name="Normal 3 2 2 2" xfId="175"/>
    <cellStyle name="Normal 3 2 2 2 2" xfId="239"/>
    <cellStyle name="Normal 3 2 2 3" xfId="225"/>
    <cellStyle name="Normal 3 2 3" xfId="168"/>
    <cellStyle name="Normal 3 2 3 2" xfId="232"/>
    <cellStyle name="Normal 3 2 4" xfId="153"/>
    <cellStyle name="Normal 3 2 4 2" xfId="218"/>
    <cellStyle name="Normal 3 3" xfId="64"/>
    <cellStyle name="Normal 3 3 2" xfId="172"/>
    <cellStyle name="Normal 3 3 2 2" xfId="236"/>
    <cellStyle name="Normal 3 3 3" xfId="158"/>
    <cellStyle name="Normal 3 3 3 2" xfId="222"/>
    <cellStyle name="Normal 3 3 4" xfId="186"/>
    <cellStyle name="Normal 3 4" xfId="73"/>
    <cellStyle name="Normal 3 4 2" xfId="165"/>
    <cellStyle name="Normal 3 4 2 2" xfId="229"/>
    <cellStyle name="Normal 3 5" xfId="107"/>
    <cellStyle name="Normal 3 5 2" xfId="215"/>
    <cellStyle name="Normal 30" xfId="102"/>
    <cellStyle name="Normal 4" xfId="42"/>
    <cellStyle name="Normal 4 2" xfId="53"/>
    <cellStyle name="Normal 4 2 2" xfId="96"/>
    <cellStyle name="Normal 4 2 2 2" xfId="212"/>
    <cellStyle name="Normal 4 3" xfId="66"/>
    <cellStyle name="Normal 4 3 2" xfId="187"/>
    <cellStyle name="Normal 4 4" xfId="70"/>
    <cellStyle name="Normal 4 4 2" xfId="189"/>
    <cellStyle name="Normal 4 5" xfId="108"/>
    <cellStyle name="Normal 4_St-Pierre (mexicali)" xfId="101"/>
    <cellStyle name="Normal 5" xfId="54"/>
    <cellStyle name="Normal 5 2" xfId="71"/>
    <cellStyle name="Normal 5 2 2" xfId="163"/>
    <cellStyle name="Normal 5 2 2 2" xfId="177"/>
    <cellStyle name="Normal 5 2 2 2 2" xfId="241"/>
    <cellStyle name="Normal 5 2 2 3" xfId="227"/>
    <cellStyle name="Normal 5 2 3" xfId="170"/>
    <cellStyle name="Normal 5 2 3 2" xfId="234"/>
    <cellStyle name="Normal 5 2 4" xfId="155"/>
    <cellStyle name="Normal 5 2 4 2" xfId="220"/>
    <cellStyle name="Normal 5 2 5" xfId="190"/>
    <cellStyle name="Normal 5 3" xfId="160"/>
    <cellStyle name="Normal 5 3 2" xfId="174"/>
    <cellStyle name="Normal 5 3 2 2" xfId="238"/>
    <cellStyle name="Normal 5 3 3" xfId="224"/>
    <cellStyle name="Normal 5 4" xfId="167"/>
    <cellStyle name="Normal 5 4 2" xfId="231"/>
    <cellStyle name="Normal 5 5" xfId="110"/>
    <cellStyle name="Normal 5 5 2" xfId="217"/>
    <cellStyle name="Normal 6" xfId="55"/>
    <cellStyle name="Normal 6 2" xfId="75"/>
    <cellStyle name="Normal 6 2 2" xfId="191"/>
    <cellStyle name="Normal 6 3" xfId="111"/>
    <cellStyle name="Normal 7" xfId="56"/>
    <cellStyle name="Normal 7 2" xfId="76"/>
    <cellStyle name="Normal 7 2 2" xfId="192"/>
    <cellStyle name="Normal 7 3" xfId="157"/>
    <cellStyle name="Normal 8" xfId="49"/>
    <cellStyle name="Normal 8 2" xfId="77"/>
    <cellStyle name="Normal 8 2 2" xfId="193"/>
    <cellStyle name="Normal 8 3" xfId="179"/>
    <cellStyle name="Normal 9" xfId="58"/>
    <cellStyle name="Normal 9 2" xfId="78"/>
    <cellStyle name="Normal 9 2 2" xfId="194"/>
    <cellStyle name="Normal 9 3" xfId="182"/>
    <cellStyle name="Normal_g21" xfId="2"/>
    <cellStyle name="Notas" xfId="143"/>
    <cellStyle name="Note 2" xfId="43"/>
    <cellStyle name="Output 2" xfId="44"/>
    <cellStyle name="Percent" xfId="3" builtinId="5"/>
    <cellStyle name="Percent 2" xfId="45"/>
    <cellStyle name="Percent 3" xfId="50"/>
    <cellStyle name="Percent 3 2" xfId="164"/>
    <cellStyle name="Percent 3 2 2" xfId="178"/>
    <cellStyle name="Percent 3 2 2 2" xfId="242"/>
    <cellStyle name="Percent 3 2 3" xfId="228"/>
    <cellStyle name="Percent 3 3" xfId="171"/>
    <cellStyle name="Percent 3 3 2" xfId="235"/>
    <cellStyle name="Percent 3 4" xfId="156"/>
    <cellStyle name="Percent 3 4 2" xfId="221"/>
    <cellStyle name="Percent 3 5" xfId="180"/>
    <cellStyle name="Percent 4" xfId="59"/>
    <cellStyle name="Percent 4 2" xfId="183"/>
    <cellStyle name="Percent 5" xfId="106"/>
    <cellStyle name="Salida" xfId="144"/>
    <cellStyle name="Texto de advertencia" xfId="145"/>
    <cellStyle name="Texto explicativo" xfId="146"/>
    <cellStyle name="Title 2" xfId="46"/>
    <cellStyle name="Título" xfId="147"/>
    <cellStyle name="Título 1" xfId="148"/>
    <cellStyle name="Título 2" xfId="149"/>
    <cellStyle name="Título 3" xfId="150"/>
    <cellStyle name="Total 2" xfId="47"/>
    <cellStyle name="Warning Text 2" xfId="48"/>
  </cellStyles>
  <dxfs count="18">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12"/>
      </font>
    </dxf>
    <dxf>
      <font>
        <condense val="0"/>
        <extend val="0"/>
        <color indexed="12"/>
      </font>
    </dxf>
    <dxf>
      <font>
        <condense val="0"/>
        <extend val="0"/>
        <color indexed="12"/>
      </font>
    </dxf>
    <dxf>
      <font>
        <strike val="0"/>
        <condense val="0"/>
        <extend val="0"/>
        <color indexed="12"/>
      </font>
    </dxf>
    <dxf>
      <font>
        <condense val="0"/>
        <extend val="0"/>
        <color indexed="12"/>
      </font>
    </dxf>
    <dxf>
      <font>
        <condense val="0"/>
        <extend val="0"/>
        <color auto="1"/>
      </font>
      <fill>
        <patternFill>
          <bgColor indexed="10"/>
        </patternFill>
      </fill>
    </dxf>
    <dxf>
      <font>
        <condense val="0"/>
        <extend val="0"/>
        <color indexed="10"/>
      </font>
      <fill>
        <patternFill>
          <bgColor indexed="10"/>
        </patternFill>
      </fill>
    </dxf>
    <dxf>
      <font>
        <strike val="0"/>
        <condense val="0"/>
        <extend val="0"/>
        <color indexed="12"/>
      </font>
      <border>
        <left/>
        <right/>
        <top/>
        <bottom/>
      </border>
    </dxf>
    <dxf>
      <font>
        <strike val="0"/>
        <condense val="0"/>
        <extend val="0"/>
        <color indexed="12"/>
      </font>
    </dxf>
    <dxf>
      <font>
        <strike val="0"/>
        <condense val="0"/>
        <extend val="0"/>
        <color indexed="12"/>
      </font>
    </dxf>
    <dxf>
      <font>
        <condense val="0"/>
        <extend val="0"/>
        <color indexed="9"/>
      </font>
      <fill>
        <patternFill>
          <bgColor indexed="10"/>
        </patternFill>
      </fill>
    </dxf>
  </dxfs>
  <tableStyles count="0" defaultTableStyle="TableStyleMedium9" defaultPivotStyle="PivotStyleLight16"/>
  <colors>
    <mruColors>
      <color rgb="FF0000FF"/>
      <color rgb="FF008000"/>
      <color rgb="FFFFFF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12700">
              <a:solidFill>
                <a:srgbClr val="000080"/>
              </a:solidFill>
              <a:prstDash val="solid"/>
            </a:ln>
          </c:spPr>
          <c:marker>
            <c:symbol val="none"/>
          </c:marker>
          <c:trendline>
            <c:spPr>
              <a:ln w="25400">
                <a:solidFill>
                  <a:srgbClr val="000000"/>
                </a:solidFill>
                <a:prstDash val="solid"/>
              </a:ln>
            </c:spPr>
            <c:trendlineType val="linear"/>
            <c:dispRSqr val="0"/>
            <c:dispEq val="1"/>
            <c:trendlineLbl>
              <c:numFmt formatCode="0.00" sourceLinked="0"/>
              <c:spPr>
                <a:noFill/>
                <a:ln w="25400">
                  <a:noFill/>
                </a:ln>
              </c:spPr>
              <c:txPr>
                <a:bodyPr/>
                <a:lstStyle/>
                <a:p>
                  <a:pPr>
                    <a:defRPr sz="175" b="0" i="0" u="none" strike="noStrike" baseline="0">
                      <a:solidFill>
                        <a:srgbClr val="000000"/>
                      </a:solidFill>
                      <a:latin typeface="Arial"/>
                      <a:ea typeface="Arial"/>
                      <a:cs typeface="Arial"/>
                    </a:defRPr>
                  </a:pPr>
                  <a:endParaRPr lang="en-US"/>
                </a:p>
              </c:txPr>
            </c:trendlineLbl>
          </c:trendline>
          <c:val>
            <c:numRef>
              <c:f>milk!#REF!</c:f>
              <c:numCache>
                <c:formatCode>General</c:formatCode>
                <c:ptCount val="1"/>
                <c:pt idx="0">
                  <c:v>1</c:v>
                </c:pt>
              </c:numCache>
            </c:numRef>
          </c:val>
          <c:smooth val="0"/>
        </c:ser>
        <c:dLbls>
          <c:showLegendKey val="0"/>
          <c:showVal val="0"/>
          <c:showCatName val="0"/>
          <c:showSerName val="0"/>
          <c:showPercent val="0"/>
          <c:showBubbleSize val="0"/>
        </c:dLbls>
        <c:smooth val="0"/>
        <c:axId val="134322192"/>
        <c:axId val="134322584"/>
      </c:lineChart>
      <c:catAx>
        <c:axId val="13432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34322584"/>
        <c:crosses val="autoZero"/>
        <c:auto val="1"/>
        <c:lblAlgn val="ctr"/>
        <c:lblOffset val="100"/>
        <c:tickLblSkip val="1"/>
        <c:tickMarkSkip val="1"/>
        <c:noMultiLvlLbl val="0"/>
      </c:catAx>
      <c:valAx>
        <c:axId val="134322584"/>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34322192"/>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spPr>
            <a:ln w="12700">
              <a:solidFill>
                <a:srgbClr val="000080"/>
              </a:solidFill>
              <a:prstDash val="solid"/>
            </a:ln>
          </c:spPr>
          <c:marker>
            <c:symbol val="none"/>
          </c:marker>
          <c:trendline>
            <c:spPr>
              <a:ln w="25400">
                <a:solidFill>
                  <a:srgbClr val="000000"/>
                </a:solidFill>
                <a:prstDash val="solid"/>
              </a:ln>
            </c:spPr>
            <c:trendlineType val="linear"/>
            <c:dispRSqr val="0"/>
            <c:dispEq val="1"/>
            <c:trendlineLbl>
              <c:numFmt formatCode="0.00" sourceLinked="0"/>
              <c:spPr>
                <a:noFill/>
                <a:ln w="25400">
                  <a:noFill/>
                </a:ln>
              </c:spPr>
              <c:txPr>
                <a:bodyPr/>
                <a:lstStyle/>
                <a:p>
                  <a:pPr>
                    <a:defRPr sz="175" b="0" i="0" u="none" strike="noStrike" baseline="0">
                      <a:solidFill>
                        <a:srgbClr val="000000"/>
                      </a:solidFill>
                      <a:latin typeface="Arial"/>
                      <a:ea typeface="Arial"/>
                      <a:cs typeface="Arial"/>
                    </a:defRPr>
                  </a:pPr>
                  <a:endParaRPr lang="en-US"/>
                </a:p>
              </c:txPr>
            </c:trendlineLbl>
          </c:trendline>
          <c:val>
            <c:numRef>
              <c:f>milk!#REF!</c:f>
              <c:numCache>
                <c:formatCode>General</c:formatCode>
                <c:ptCount val="1"/>
                <c:pt idx="0">
                  <c:v>1</c:v>
                </c:pt>
              </c:numCache>
            </c:numRef>
          </c:val>
          <c:smooth val="0"/>
        </c:ser>
        <c:dLbls>
          <c:showLegendKey val="0"/>
          <c:showVal val="0"/>
          <c:showCatName val="0"/>
          <c:showSerName val="0"/>
          <c:showPercent val="0"/>
          <c:showBubbleSize val="0"/>
        </c:dLbls>
        <c:smooth val="0"/>
        <c:axId val="173572280"/>
        <c:axId val="173572672"/>
      </c:lineChart>
      <c:catAx>
        <c:axId val="1735722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73572672"/>
        <c:crosses val="autoZero"/>
        <c:auto val="1"/>
        <c:lblAlgn val="ctr"/>
        <c:lblOffset val="100"/>
        <c:tickLblSkip val="1"/>
        <c:tickMarkSkip val="1"/>
        <c:noMultiLvlLbl val="0"/>
      </c:catAx>
      <c:valAx>
        <c:axId val="17357267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73572280"/>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spPr>
            <a:ln w="12700">
              <a:solidFill>
                <a:srgbClr val="FF00FF"/>
              </a:solidFill>
              <a:prstDash val="solid"/>
            </a:ln>
          </c:spPr>
          <c:marker>
            <c:symbol val="square"/>
            <c:size val="5"/>
            <c:spPr>
              <a:solidFill>
                <a:srgbClr val="FF00FF"/>
              </a:solidFill>
              <a:ln>
                <a:solidFill>
                  <a:srgbClr val="FF00FF"/>
                </a:solidFill>
                <a:prstDash val="solid"/>
              </a:ln>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dLbls>
          <c:showLegendKey val="0"/>
          <c:showVal val="0"/>
          <c:showCatName val="0"/>
          <c:showSerName val="0"/>
          <c:showPercent val="0"/>
          <c:showBubbleSize val="0"/>
        </c:dLbls>
        <c:marker val="1"/>
        <c:smooth val="0"/>
        <c:axId val="173125896"/>
        <c:axId val="173126288"/>
      </c:lineChart>
      <c:lineChart>
        <c:grouping val="standard"/>
        <c:varyColors val="0"/>
        <c:ser>
          <c:idx val="0"/>
          <c:order val="1"/>
          <c:spPr>
            <a:ln w="12700">
              <a:solidFill>
                <a:srgbClr val="000080"/>
              </a:solidFill>
              <a:prstDash val="solid"/>
            </a:ln>
          </c:spPr>
          <c:marker>
            <c:symbol val="diamond"/>
            <c:size val="5"/>
            <c:spPr>
              <a:solidFill>
                <a:srgbClr val="000080"/>
              </a:solidFill>
              <a:ln>
                <a:solidFill>
                  <a:srgbClr val="000080"/>
                </a:solidFill>
                <a:prstDash val="solid"/>
              </a:ln>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dLbls>
          <c:showLegendKey val="0"/>
          <c:showVal val="0"/>
          <c:showCatName val="0"/>
          <c:showSerName val="0"/>
          <c:showPercent val="0"/>
          <c:showBubbleSize val="0"/>
        </c:dLbls>
        <c:marker val="1"/>
        <c:smooth val="0"/>
        <c:axId val="173126680"/>
        <c:axId val="173127072"/>
      </c:lineChart>
      <c:catAx>
        <c:axId val="173125896"/>
        <c:scaling>
          <c:orientation val="minMax"/>
        </c:scaling>
        <c:delete val="0"/>
        <c:axPos val="b"/>
        <c:title>
          <c:tx>
            <c:rich>
              <a:bodyPr/>
              <a:lstStyle/>
              <a:p>
                <a:pPr>
                  <a:defRPr sz="800" b="0" i="0" u="none" strike="noStrike" baseline="0">
                    <a:solidFill>
                      <a:srgbClr val="000000"/>
                    </a:solidFill>
                    <a:latin typeface="Arial"/>
                    <a:ea typeface="Arial"/>
                    <a:cs typeface="Arial"/>
                  </a:defRPr>
                </a:pPr>
                <a:r>
                  <a:t>Month of year</a:t>
                </a:r>
              </a:p>
            </c:rich>
          </c:tx>
          <c:overlay val="0"/>
          <c:spPr>
            <a:noFill/>
            <a:ln w="25400">
              <a:noFill/>
            </a:ln>
          </c:spPr>
        </c:title>
        <c:numFmt formatCode="General" sourceLinked="1"/>
        <c:majorTickMark val="cross"/>
        <c:minorTickMark val="none"/>
        <c:tickLblPos val="nextTo"/>
        <c:spPr>
          <a:ln w="3175">
            <a:solidFill>
              <a:srgbClr val="000000"/>
            </a:solidFill>
            <a:prstDash val="solid"/>
          </a:ln>
        </c:spPr>
        <c:txPr>
          <a:bodyPr rot="-5400000" vert="horz"/>
          <a:lstStyle/>
          <a:p>
            <a:pPr>
              <a:defRPr sz="600" b="0" i="0" u="none" strike="noStrike" baseline="0">
                <a:solidFill>
                  <a:srgbClr val="000000"/>
                </a:solidFill>
                <a:latin typeface="Arial"/>
                <a:ea typeface="Arial"/>
                <a:cs typeface="Arial"/>
              </a:defRPr>
            </a:pPr>
            <a:endParaRPr lang="en-US"/>
          </a:p>
        </c:txPr>
        <c:crossAx val="173126288"/>
        <c:crosses val="autoZero"/>
        <c:auto val="0"/>
        <c:lblAlgn val="ctr"/>
        <c:lblOffset val="100"/>
        <c:tickLblSkip val="1"/>
        <c:tickMarkSkip val="1"/>
        <c:noMultiLvlLbl val="0"/>
      </c:catAx>
      <c:valAx>
        <c:axId val="173126288"/>
        <c:scaling>
          <c:orientation val="minMax"/>
        </c:scaling>
        <c:delete val="0"/>
        <c:axPos val="l"/>
        <c:title>
          <c:tx>
            <c:rich>
              <a:bodyPr/>
              <a:lstStyle/>
              <a:p>
                <a:pPr>
                  <a:defRPr sz="800" b="0" i="0" u="none" strike="noStrike" baseline="0">
                    <a:solidFill>
                      <a:srgbClr val="FF00FF"/>
                    </a:solidFill>
                    <a:latin typeface="Arial"/>
                    <a:ea typeface="Arial"/>
                    <a:cs typeface="Arial"/>
                  </a:defRPr>
                </a:pPr>
                <a:r>
                  <a:t>open</a:t>
                </a:r>
              </a:p>
            </c:rich>
          </c:tx>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600" b="0" i="0" u="none" strike="noStrike" baseline="0">
                <a:solidFill>
                  <a:srgbClr val="FF00FF"/>
                </a:solidFill>
                <a:latin typeface="Arial"/>
                <a:ea typeface="Arial"/>
                <a:cs typeface="Arial"/>
              </a:defRPr>
            </a:pPr>
            <a:endParaRPr lang="en-US"/>
          </a:p>
        </c:txPr>
        <c:crossAx val="173125896"/>
        <c:crosses val="autoZero"/>
        <c:crossBetween val="between"/>
      </c:valAx>
      <c:catAx>
        <c:axId val="173126680"/>
        <c:scaling>
          <c:orientation val="minMax"/>
        </c:scaling>
        <c:delete val="1"/>
        <c:axPos val="b"/>
        <c:numFmt formatCode="General" sourceLinked="1"/>
        <c:majorTickMark val="out"/>
        <c:minorTickMark val="none"/>
        <c:tickLblPos val="none"/>
        <c:crossAx val="173127072"/>
        <c:crosses val="autoZero"/>
        <c:auto val="0"/>
        <c:lblAlgn val="ctr"/>
        <c:lblOffset val="100"/>
        <c:noMultiLvlLbl val="0"/>
      </c:catAx>
      <c:valAx>
        <c:axId val="173127072"/>
        <c:scaling>
          <c:orientation val="minMax"/>
          <c:max val="1"/>
        </c:scaling>
        <c:delete val="0"/>
        <c:axPos val="r"/>
        <c:title>
          <c:tx>
            <c:rich>
              <a:bodyPr/>
              <a:lstStyle/>
              <a:p>
                <a:pPr>
                  <a:defRPr sz="800" b="0" i="0" u="none" strike="noStrike" baseline="0">
                    <a:solidFill>
                      <a:srgbClr val="000000"/>
                    </a:solidFill>
                    <a:latin typeface="Arial"/>
                    <a:ea typeface="Arial"/>
                    <a:cs typeface="Arial"/>
                  </a:defRPr>
                </a:pPr>
                <a:r>
                  <a:t>milking</a:t>
                </a:r>
              </a:p>
            </c:rich>
          </c:tx>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173126680"/>
        <c:crosses val="max"/>
        <c:crossBetween val="between"/>
      </c:valAx>
      <c:spPr>
        <a:noFill/>
        <a:ln w="25400">
          <a:noFill/>
        </a:ln>
      </c:spPr>
    </c:plotArea>
    <c:legend>
      <c:legendPos val="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311" r="0.75000000000000311"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spPr>
            <a:ln w="12700">
              <a:solidFill>
                <a:srgbClr val="FF00FF"/>
              </a:solidFill>
              <a:prstDash val="solid"/>
            </a:ln>
          </c:spPr>
          <c:marker>
            <c:symbol val="square"/>
            <c:size val="5"/>
            <c:spPr>
              <a:solidFill>
                <a:srgbClr val="FF00FF"/>
              </a:solidFill>
              <a:ln>
                <a:solidFill>
                  <a:srgbClr val="FF00FF"/>
                </a:solidFill>
                <a:prstDash val="solid"/>
              </a:ln>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dLbls>
          <c:showLegendKey val="0"/>
          <c:showVal val="0"/>
          <c:showCatName val="0"/>
          <c:showSerName val="0"/>
          <c:showPercent val="0"/>
          <c:showBubbleSize val="0"/>
        </c:dLbls>
        <c:marker val="1"/>
        <c:smooth val="0"/>
        <c:axId val="129278192"/>
        <c:axId val="129278584"/>
      </c:lineChart>
      <c:lineChart>
        <c:grouping val="standard"/>
        <c:varyColors val="0"/>
        <c:ser>
          <c:idx val="0"/>
          <c:order val="1"/>
          <c:spPr>
            <a:ln w="12700">
              <a:solidFill>
                <a:srgbClr val="000080"/>
              </a:solidFill>
              <a:prstDash val="solid"/>
            </a:ln>
          </c:spPr>
          <c:marker>
            <c:symbol val="diamond"/>
            <c:size val="5"/>
            <c:spPr>
              <a:solidFill>
                <a:srgbClr val="000080"/>
              </a:solidFill>
              <a:ln>
                <a:solidFill>
                  <a:srgbClr val="000080"/>
                </a:solidFill>
                <a:prstDash val="solid"/>
              </a:ln>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Lst>
        </c:ser>
        <c:dLbls>
          <c:showLegendKey val="0"/>
          <c:showVal val="0"/>
          <c:showCatName val="0"/>
          <c:showSerName val="0"/>
          <c:showPercent val="0"/>
          <c:showBubbleSize val="0"/>
        </c:dLbls>
        <c:marker val="1"/>
        <c:smooth val="0"/>
        <c:axId val="129278976"/>
        <c:axId val="129279368"/>
      </c:lineChart>
      <c:catAx>
        <c:axId val="129278192"/>
        <c:scaling>
          <c:orientation val="minMax"/>
        </c:scaling>
        <c:delete val="0"/>
        <c:axPos val="b"/>
        <c:title>
          <c:tx>
            <c:rich>
              <a:bodyPr/>
              <a:lstStyle/>
              <a:p>
                <a:pPr>
                  <a:defRPr sz="800" b="0" i="0" u="none" strike="noStrike" baseline="0">
                    <a:solidFill>
                      <a:srgbClr val="000000"/>
                    </a:solidFill>
                    <a:latin typeface="Arial"/>
                    <a:ea typeface="Arial"/>
                    <a:cs typeface="Arial"/>
                  </a:defRPr>
                </a:pPr>
                <a:r>
                  <a:t>Month of calving</a:t>
                </a:r>
              </a:p>
            </c:rich>
          </c:tx>
          <c:overlay val="0"/>
          <c:spPr>
            <a:noFill/>
            <a:ln w="25400">
              <a:noFill/>
            </a:ln>
          </c:spPr>
        </c:title>
        <c:numFmt formatCode="General" sourceLinked="1"/>
        <c:majorTickMark val="cross"/>
        <c:minorTickMark val="none"/>
        <c:tickLblPos val="nextTo"/>
        <c:spPr>
          <a:ln w="3175">
            <a:solidFill>
              <a:srgbClr val="000000"/>
            </a:solidFill>
            <a:prstDash val="solid"/>
          </a:ln>
        </c:spPr>
        <c:txPr>
          <a:bodyPr rot="-5400000" vert="horz"/>
          <a:lstStyle/>
          <a:p>
            <a:pPr>
              <a:defRPr sz="600" b="0" i="0" u="none" strike="noStrike" baseline="0">
                <a:solidFill>
                  <a:srgbClr val="000000"/>
                </a:solidFill>
                <a:latin typeface="Arial"/>
                <a:ea typeface="Arial"/>
                <a:cs typeface="Arial"/>
              </a:defRPr>
            </a:pPr>
            <a:endParaRPr lang="en-US"/>
          </a:p>
        </c:txPr>
        <c:crossAx val="129278584"/>
        <c:crosses val="autoZero"/>
        <c:auto val="0"/>
        <c:lblAlgn val="ctr"/>
        <c:lblOffset val="100"/>
        <c:tickLblSkip val="1"/>
        <c:tickMarkSkip val="1"/>
        <c:noMultiLvlLbl val="0"/>
      </c:catAx>
      <c:valAx>
        <c:axId val="129278584"/>
        <c:scaling>
          <c:orientation val="minMax"/>
        </c:scaling>
        <c:delete val="0"/>
        <c:axPos val="l"/>
        <c:title>
          <c:tx>
            <c:rich>
              <a:bodyPr/>
              <a:lstStyle/>
              <a:p>
                <a:pPr>
                  <a:defRPr sz="800" b="0" i="0" u="none" strike="noStrike" baseline="0">
                    <a:solidFill>
                      <a:srgbClr val="FF00FF"/>
                    </a:solidFill>
                    <a:latin typeface="Arial"/>
                    <a:ea typeface="Arial"/>
                    <a:cs typeface="Arial"/>
                  </a:defRPr>
                </a:pPr>
                <a:r>
                  <a:t>Calving int.</a:t>
                </a:r>
              </a:p>
            </c:rich>
          </c:tx>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600" b="0" i="0" u="none" strike="noStrike" baseline="0">
                <a:solidFill>
                  <a:srgbClr val="FF00FF"/>
                </a:solidFill>
                <a:latin typeface="Arial"/>
                <a:ea typeface="Arial"/>
                <a:cs typeface="Arial"/>
              </a:defRPr>
            </a:pPr>
            <a:endParaRPr lang="en-US"/>
          </a:p>
        </c:txPr>
        <c:crossAx val="129278192"/>
        <c:crosses val="autoZero"/>
        <c:crossBetween val="between"/>
      </c:valAx>
      <c:catAx>
        <c:axId val="129278976"/>
        <c:scaling>
          <c:orientation val="minMax"/>
        </c:scaling>
        <c:delete val="1"/>
        <c:axPos val="b"/>
        <c:majorTickMark val="out"/>
        <c:minorTickMark val="none"/>
        <c:tickLblPos val="none"/>
        <c:crossAx val="129279368"/>
        <c:crosses val="autoZero"/>
        <c:auto val="0"/>
        <c:lblAlgn val="ctr"/>
        <c:lblOffset val="100"/>
        <c:noMultiLvlLbl val="0"/>
      </c:catAx>
      <c:valAx>
        <c:axId val="129279368"/>
        <c:scaling>
          <c:orientation val="minMax"/>
        </c:scaling>
        <c:delete val="0"/>
        <c:axPos val="r"/>
        <c:title>
          <c:tx>
            <c:rich>
              <a:bodyPr/>
              <a:lstStyle/>
              <a:p>
                <a:pPr>
                  <a:defRPr sz="800" b="0" i="0" u="none" strike="noStrike" baseline="0">
                    <a:solidFill>
                      <a:srgbClr val="000000"/>
                    </a:solidFill>
                    <a:latin typeface="Arial"/>
                    <a:ea typeface="Arial"/>
                    <a:cs typeface="Arial"/>
                  </a:defRPr>
                </a:pPr>
                <a:r>
                  <a:t>Days conc</a:t>
                </a:r>
              </a:p>
            </c:rich>
          </c:tx>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129278976"/>
        <c:crosses val="max"/>
        <c:crossBetween val="between"/>
      </c:valAx>
      <c:spPr>
        <a:noFill/>
        <a:ln w="25400">
          <a:noFill/>
        </a:ln>
      </c:spPr>
    </c:plotArea>
    <c:legend>
      <c:legendPos val="r"/>
      <c:overlay val="0"/>
      <c:spPr>
        <a:solidFill>
          <a:srgbClr val="FFFFFF"/>
        </a:solidFill>
        <a:ln w="25400">
          <a:noFill/>
        </a:ln>
      </c:spPr>
      <c:txPr>
        <a:bodyPr/>
        <a:lstStyle/>
        <a:p>
          <a:pPr>
            <a:defRPr sz="64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311" r="0.75000000000000311"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spPr>
            <a:ln w="12700">
              <a:solidFill>
                <a:srgbClr val="000000"/>
              </a:solidFill>
              <a:prstDash val="solid"/>
            </a:ln>
          </c:spPr>
          <c:marker>
            <c:symbol val="square"/>
            <c:size val="3"/>
            <c:spPr>
              <a:solidFill>
                <a:srgbClr val="000000"/>
              </a:solidFill>
              <a:ln>
                <a:solidFill>
                  <a:srgbClr val="000000"/>
                </a:solidFill>
                <a:prstDash val="solid"/>
              </a:ln>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ser>
          <c:idx val="0"/>
          <c:order val="1"/>
          <c:spPr>
            <a:ln w="12700">
              <a:solidFill>
                <a:srgbClr val="0000FF"/>
              </a:solidFill>
              <a:prstDash val="solid"/>
            </a:ln>
          </c:spPr>
          <c:marker>
            <c:symbol val="circle"/>
            <c:size val="3"/>
            <c:spPr>
              <a:solidFill>
                <a:srgbClr val="0000FF"/>
              </a:solidFill>
              <a:ln>
                <a:solidFill>
                  <a:srgbClr val="0000FF"/>
                </a:solidFill>
                <a:prstDash val="solid"/>
              </a:ln>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ser>
          <c:idx val="2"/>
          <c:order val="2"/>
          <c:spPr>
            <a:ln w="12700">
              <a:solidFill>
                <a:srgbClr val="FF0000"/>
              </a:solidFill>
              <a:prstDash val="solid"/>
            </a:ln>
          </c:spPr>
          <c:marker>
            <c:symbol val="square"/>
            <c:size val="3"/>
            <c:spPr>
              <a:solidFill>
                <a:srgbClr val="FF0000"/>
              </a:solidFill>
              <a:ln>
                <a:solidFill>
                  <a:srgbClr val="FF0000"/>
                </a:solidFill>
                <a:prstDash val="solid"/>
              </a:ln>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Lst>
        </c:ser>
        <c:ser>
          <c:idx val="3"/>
          <c:order val="3"/>
          <c:spPr>
            <a:ln w="12700">
              <a:solidFill>
                <a:srgbClr val="FF9900"/>
              </a:solidFill>
              <a:prstDash val="solid"/>
            </a:ln>
          </c:spPr>
          <c:marker>
            <c:symbol val="square"/>
            <c:size val="3"/>
            <c:spPr>
              <a:solidFill>
                <a:srgbClr val="FF9900"/>
              </a:solidFill>
              <a:ln>
                <a:solidFill>
                  <a:srgbClr val="FF9900"/>
                </a:solidFill>
                <a:prstDash val="solid"/>
              </a:ln>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Lst>
        </c:ser>
        <c:dLbls>
          <c:showLegendKey val="0"/>
          <c:showVal val="0"/>
          <c:showCatName val="0"/>
          <c:showSerName val="0"/>
          <c:showPercent val="0"/>
          <c:showBubbleSize val="0"/>
        </c:dLbls>
        <c:marker val="1"/>
        <c:smooth val="0"/>
        <c:axId val="175570040"/>
        <c:axId val="175570432"/>
      </c:lineChart>
      <c:catAx>
        <c:axId val="175570040"/>
        <c:scaling>
          <c:orientation val="minMax"/>
        </c:scaling>
        <c:delete val="0"/>
        <c:axPos val="b"/>
        <c:title>
          <c:tx>
            <c:rich>
              <a:bodyPr/>
              <a:lstStyle/>
              <a:p>
                <a:pPr>
                  <a:defRPr sz="800" b="0" i="0" u="none" strike="noStrike" baseline="0">
                    <a:solidFill>
                      <a:srgbClr val="000000"/>
                    </a:solidFill>
                    <a:latin typeface="Arial"/>
                    <a:ea typeface="Arial"/>
                    <a:cs typeface="Arial"/>
                  </a:defRPr>
                </a:pPr>
                <a:r>
                  <a:t>Month of calving</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600" b="0" i="0" u="none" strike="noStrike" baseline="0">
                <a:solidFill>
                  <a:srgbClr val="000000"/>
                </a:solidFill>
                <a:latin typeface="Arial"/>
                <a:ea typeface="Arial"/>
                <a:cs typeface="Arial"/>
              </a:defRPr>
            </a:pPr>
            <a:endParaRPr lang="en-US"/>
          </a:p>
        </c:txPr>
        <c:crossAx val="175570432"/>
        <c:crosses val="autoZero"/>
        <c:auto val="0"/>
        <c:lblAlgn val="ctr"/>
        <c:lblOffset val="100"/>
        <c:tickLblSkip val="1"/>
        <c:tickMarkSkip val="1"/>
        <c:noMultiLvlLbl val="0"/>
      </c:catAx>
      <c:valAx>
        <c:axId val="17557043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175570040"/>
        <c:crosses val="autoZero"/>
        <c:crossBetween val="between"/>
      </c:valAx>
      <c:spPr>
        <a:noFill/>
        <a:ln w="25400">
          <a:noFill/>
        </a:ln>
      </c:spPr>
    </c:plotArea>
    <c:legend>
      <c:legendPos val="r"/>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spPr>
            <a:ln w="12700">
              <a:solidFill>
                <a:srgbClr val="FF00FF"/>
              </a:solidFill>
              <a:prstDash val="solid"/>
            </a:ln>
          </c:spPr>
          <c:marker>
            <c:symbol val="square"/>
            <c:size val="5"/>
            <c:spPr>
              <a:solidFill>
                <a:srgbClr val="FF00FF"/>
              </a:solidFill>
              <a:ln>
                <a:solidFill>
                  <a:srgbClr val="FF00FF"/>
                </a:solidFill>
                <a:prstDash val="solid"/>
              </a:ln>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Lst>
        </c:ser>
        <c:dLbls>
          <c:showLegendKey val="0"/>
          <c:showVal val="0"/>
          <c:showCatName val="0"/>
          <c:showSerName val="0"/>
          <c:showPercent val="0"/>
          <c:showBubbleSize val="0"/>
        </c:dLbls>
        <c:marker val="1"/>
        <c:smooth val="0"/>
        <c:axId val="129277800"/>
        <c:axId val="129277408"/>
      </c:lineChart>
      <c:lineChart>
        <c:grouping val="standard"/>
        <c:varyColors val="0"/>
        <c:ser>
          <c:idx val="0"/>
          <c:order val="1"/>
          <c:spPr>
            <a:ln w="12700">
              <a:solidFill>
                <a:srgbClr val="000080"/>
              </a:solidFill>
              <a:prstDash val="solid"/>
            </a:ln>
          </c:spPr>
          <c:marker>
            <c:symbol val="diamond"/>
            <c:size val="5"/>
            <c:spPr>
              <a:solidFill>
                <a:srgbClr val="000080"/>
              </a:solidFill>
              <a:ln>
                <a:solidFill>
                  <a:srgbClr val="000080"/>
                </a:solidFill>
                <a:prstDash val="solid"/>
              </a:ln>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Lst>
        </c:ser>
        <c:dLbls>
          <c:showLegendKey val="0"/>
          <c:showVal val="0"/>
          <c:showCatName val="0"/>
          <c:showSerName val="0"/>
          <c:showPercent val="0"/>
          <c:showBubbleSize val="0"/>
        </c:dLbls>
        <c:marker val="1"/>
        <c:smooth val="0"/>
        <c:axId val="129277016"/>
        <c:axId val="129276624"/>
      </c:lineChart>
      <c:catAx>
        <c:axId val="129277800"/>
        <c:scaling>
          <c:orientation val="minMax"/>
        </c:scaling>
        <c:delete val="0"/>
        <c:axPos val="b"/>
        <c:title>
          <c:tx>
            <c:rich>
              <a:bodyPr/>
              <a:lstStyle/>
              <a:p>
                <a:pPr>
                  <a:defRPr sz="800" b="0" i="0" u="none" strike="noStrike" baseline="0">
                    <a:solidFill>
                      <a:srgbClr val="000000"/>
                    </a:solidFill>
                    <a:latin typeface="Arial"/>
                    <a:ea typeface="Arial"/>
                    <a:cs typeface="Arial"/>
                  </a:defRPr>
                </a:pPr>
                <a:r>
                  <a:t>Month of year</a:t>
                </a:r>
              </a:p>
            </c:rich>
          </c:tx>
          <c:overlay val="0"/>
          <c:spPr>
            <a:noFill/>
            <a:ln w="25400">
              <a:noFill/>
            </a:ln>
          </c:spPr>
        </c:title>
        <c:numFmt formatCode="General" sourceLinked="1"/>
        <c:majorTickMark val="cross"/>
        <c:minorTickMark val="none"/>
        <c:tickLblPos val="nextTo"/>
        <c:spPr>
          <a:ln w="3175">
            <a:solidFill>
              <a:srgbClr val="000000"/>
            </a:solidFill>
            <a:prstDash val="solid"/>
          </a:ln>
        </c:spPr>
        <c:txPr>
          <a:bodyPr rot="-5400000" vert="horz"/>
          <a:lstStyle/>
          <a:p>
            <a:pPr>
              <a:defRPr sz="600" b="0" i="0" u="none" strike="noStrike" baseline="0">
                <a:solidFill>
                  <a:srgbClr val="000000"/>
                </a:solidFill>
                <a:latin typeface="Arial"/>
                <a:ea typeface="Arial"/>
                <a:cs typeface="Arial"/>
              </a:defRPr>
            </a:pPr>
            <a:endParaRPr lang="en-US"/>
          </a:p>
        </c:txPr>
        <c:crossAx val="129277408"/>
        <c:crosses val="autoZero"/>
        <c:auto val="0"/>
        <c:lblAlgn val="ctr"/>
        <c:lblOffset val="100"/>
        <c:tickLblSkip val="1"/>
        <c:tickMarkSkip val="1"/>
        <c:noMultiLvlLbl val="0"/>
      </c:catAx>
      <c:valAx>
        <c:axId val="129277408"/>
        <c:scaling>
          <c:orientation val="minMax"/>
          <c:max val="0.70000000000000062"/>
          <c:min val="0"/>
        </c:scaling>
        <c:delete val="0"/>
        <c:axPos val="l"/>
        <c:title>
          <c:tx>
            <c:rich>
              <a:bodyPr/>
              <a:lstStyle/>
              <a:p>
                <a:pPr>
                  <a:defRPr sz="800" b="0" i="0" u="none" strike="noStrike" baseline="0">
                    <a:solidFill>
                      <a:srgbClr val="FF00FF"/>
                    </a:solidFill>
                    <a:latin typeface="Arial"/>
                    <a:ea typeface="Arial"/>
                    <a:cs typeface="Arial"/>
                  </a:defRPr>
                </a:pPr>
                <a:r>
                  <a:t>lactation 1</a:t>
                </a:r>
              </a:p>
            </c:rich>
          </c:tx>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600" b="0" i="0" u="none" strike="noStrike" baseline="0">
                <a:solidFill>
                  <a:srgbClr val="FF00FF"/>
                </a:solidFill>
                <a:latin typeface="Arial"/>
                <a:ea typeface="Arial"/>
                <a:cs typeface="Arial"/>
              </a:defRPr>
            </a:pPr>
            <a:endParaRPr lang="en-US"/>
          </a:p>
        </c:txPr>
        <c:crossAx val="129277800"/>
        <c:crosses val="autoZero"/>
        <c:crossBetween val="between"/>
      </c:valAx>
      <c:catAx>
        <c:axId val="129277016"/>
        <c:scaling>
          <c:orientation val="minMax"/>
        </c:scaling>
        <c:delete val="1"/>
        <c:axPos val="b"/>
        <c:majorTickMark val="out"/>
        <c:minorTickMark val="none"/>
        <c:tickLblPos val="none"/>
        <c:crossAx val="129276624"/>
        <c:crosses val="autoZero"/>
        <c:auto val="0"/>
        <c:lblAlgn val="ctr"/>
        <c:lblOffset val="100"/>
        <c:noMultiLvlLbl val="0"/>
      </c:catAx>
      <c:valAx>
        <c:axId val="129276624"/>
        <c:scaling>
          <c:orientation val="minMax"/>
          <c:max val="0.70000000000000062"/>
          <c:min val="0"/>
        </c:scaling>
        <c:delete val="0"/>
        <c:axPos val="r"/>
        <c:title>
          <c:tx>
            <c:rich>
              <a:bodyPr/>
              <a:lstStyle/>
              <a:p>
                <a:pPr>
                  <a:defRPr sz="800" b="0" i="0" u="none" strike="noStrike" baseline="0">
                    <a:solidFill>
                      <a:srgbClr val="000080"/>
                    </a:solidFill>
                    <a:latin typeface="Arial"/>
                    <a:ea typeface="Arial"/>
                    <a:cs typeface="Arial"/>
                  </a:defRPr>
                </a:pPr>
                <a:r>
                  <a:t>lactation 2</a:t>
                </a:r>
              </a:p>
            </c:rich>
          </c:tx>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600" b="0" i="0" u="none" strike="noStrike" baseline="0">
                <a:solidFill>
                  <a:srgbClr val="000080"/>
                </a:solidFill>
                <a:latin typeface="Arial"/>
                <a:ea typeface="Arial"/>
                <a:cs typeface="Arial"/>
              </a:defRPr>
            </a:pPr>
            <a:endParaRPr lang="en-US"/>
          </a:p>
        </c:txPr>
        <c:crossAx val="129277016"/>
        <c:crosses val="max"/>
        <c:crossBetween val="between"/>
      </c:valAx>
      <c:spPr>
        <a:noFill/>
        <a:ln w="25400">
          <a:noFill/>
        </a:ln>
      </c:spPr>
    </c:plotArea>
    <c:legend>
      <c:legendPos val="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311" r="0.75000000000000311"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6 Heifers purchased</a:t>
            </a:r>
          </a:p>
        </c:rich>
      </c:tx>
      <c:layout>
        <c:manualLayout>
          <c:xMode val="edge"/>
          <c:yMode val="edge"/>
          <c:x val="3.2154340836012892E-3"/>
          <c:y val="4.5248868778280226E-3"/>
        </c:manualLayout>
      </c:layout>
      <c:overlay val="0"/>
      <c:spPr>
        <a:noFill/>
        <a:ln w="25400">
          <a:noFill/>
        </a:ln>
      </c:spPr>
    </c:title>
    <c:autoTitleDeleted val="0"/>
    <c:plotArea>
      <c:layout>
        <c:manualLayout>
          <c:layoutTarget val="inner"/>
          <c:xMode val="edge"/>
          <c:yMode val="edge"/>
          <c:x val="6.805398563758211E-2"/>
          <c:y val="0.27149321266968335"/>
          <c:w val="0.89657620208641431"/>
          <c:h val="0.47058823529411992"/>
        </c:manualLayout>
      </c:layout>
      <c:barChart>
        <c:barDir val="col"/>
        <c:grouping val="clustered"/>
        <c:varyColors val="0"/>
        <c:ser>
          <c:idx val="1"/>
          <c:order val="0"/>
          <c:tx>
            <c:strRef>
              <c:f>time!$AC$18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time!$AC$19:$AC$78</c:f>
              <c:numCache>
                <c:formatCode>General</c:formatCode>
                <c:ptCount val="60"/>
                <c:pt idx="0">
                  <c:v>2.477E-2</c:v>
                </c:pt>
                <c:pt idx="1">
                  <c:v>2.4053000000000001E-2</c:v>
                </c:pt>
                <c:pt idx="2">
                  <c:v>1.9470999999999999E-2</c:v>
                </c:pt>
                <c:pt idx="3">
                  <c:v>2.1097000000000001E-2</c:v>
                </c:pt>
                <c:pt idx="4">
                  <c:v>1.9191E-2</c:v>
                </c:pt>
                <c:pt idx="5">
                  <c:v>2.1374000000000001E-2</c:v>
                </c:pt>
                <c:pt idx="6">
                  <c:v>2.7959000000000001E-2</c:v>
                </c:pt>
                <c:pt idx="7">
                  <c:v>3.9288999999999998E-2</c:v>
                </c:pt>
                <c:pt idx="8">
                  <c:v>5.8576000000000003E-2</c:v>
                </c:pt>
                <c:pt idx="9">
                  <c:v>6.5030000000000004E-2</c:v>
                </c:pt>
                <c:pt idx="10">
                  <c:v>3.6699000000000002E-2</c:v>
                </c:pt>
                <c:pt idx="11">
                  <c:v>2.7102999999999999E-2</c:v>
                </c:pt>
                <c:pt idx="12">
                  <c:v>2.477E-2</c:v>
                </c:pt>
                <c:pt idx="13">
                  <c:v>2.4053000000000001E-2</c:v>
                </c:pt>
                <c:pt idx="14">
                  <c:v>1.9470999999999999E-2</c:v>
                </c:pt>
                <c:pt idx="15">
                  <c:v>2.1097000000000001E-2</c:v>
                </c:pt>
                <c:pt idx="16">
                  <c:v>1.9191E-2</c:v>
                </c:pt>
                <c:pt idx="17">
                  <c:v>2.1374000000000001E-2</c:v>
                </c:pt>
                <c:pt idx="18">
                  <c:v>2.7959000000000001E-2</c:v>
                </c:pt>
                <c:pt idx="19">
                  <c:v>3.9288999999999998E-2</c:v>
                </c:pt>
                <c:pt idx="20">
                  <c:v>5.8576000000000003E-2</c:v>
                </c:pt>
                <c:pt idx="21">
                  <c:v>6.5030000000000004E-2</c:v>
                </c:pt>
                <c:pt idx="22">
                  <c:v>3.6699000000000002E-2</c:v>
                </c:pt>
                <c:pt idx="23">
                  <c:v>2.7102999999999999E-2</c:v>
                </c:pt>
                <c:pt idx="24">
                  <c:v>2.477E-2</c:v>
                </c:pt>
                <c:pt idx="25">
                  <c:v>2.4053000000000001E-2</c:v>
                </c:pt>
                <c:pt idx="26">
                  <c:v>1.9470999999999999E-2</c:v>
                </c:pt>
                <c:pt idx="27">
                  <c:v>2.1097000000000001E-2</c:v>
                </c:pt>
                <c:pt idx="28">
                  <c:v>1.9191E-2</c:v>
                </c:pt>
                <c:pt idx="29">
                  <c:v>2.1374000000000001E-2</c:v>
                </c:pt>
                <c:pt idx="30">
                  <c:v>2.7959000000000001E-2</c:v>
                </c:pt>
                <c:pt idx="31">
                  <c:v>3.9288999999999998E-2</c:v>
                </c:pt>
                <c:pt idx="32">
                  <c:v>5.8576000000000003E-2</c:v>
                </c:pt>
                <c:pt idx="33">
                  <c:v>6.5030000000000004E-2</c:v>
                </c:pt>
                <c:pt idx="34">
                  <c:v>3.6699000000000002E-2</c:v>
                </c:pt>
                <c:pt idx="35">
                  <c:v>2.7102999999999999E-2</c:v>
                </c:pt>
                <c:pt idx="36">
                  <c:v>2.477E-2</c:v>
                </c:pt>
                <c:pt idx="37">
                  <c:v>2.4053000000000001E-2</c:v>
                </c:pt>
                <c:pt idx="38">
                  <c:v>1.9470999999999999E-2</c:v>
                </c:pt>
                <c:pt idx="39">
                  <c:v>2.1097000000000001E-2</c:v>
                </c:pt>
                <c:pt idx="40">
                  <c:v>1.9191E-2</c:v>
                </c:pt>
                <c:pt idx="41">
                  <c:v>2.1374000000000001E-2</c:v>
                </c:pt>
                <c:pt idx="42">
                  <c:v>2.7959000000000001E-2</c:v>
                </c:pt>
                <c:pt idx="43">
                  <c:v>3.9288999999999998E-2</c:v>
                </c:pt>
                <c:pt idx="44">
                  <c:v>5.8576000000000003E-2</c:v>
                </c:pt>
                <c:pt idx="45">
                  <c:v>6.5030000000000004E-2</c:v>
                </c:pt>
                <c:pt idx="46">
                  <c:v>3.6699000000000002E-2</c:v>
                </c:pt>
                <c:pt idx="47">
                  <c:v>2.7102999999999999E-2</c:v>
                </c:pt>
                <c:pt idx="48">
                  <c:v>2.477E-2</c:v>
                </c:pt>
                <c:pt idx="49">
                  <c:v>2.4053000000000001E-2</c:v>
                </c:pt>
                <c:pt idx="50">
                  <c:v>1.9470999999999999E-2</c:v>
                </c:pt>
                <c:pt idx="51">
                  <c:v>2.1097000000000001E-2</c:v>
                </c:pt>
                <c:pt idx="52">
                  <c:v>1.9191E-2</c:v>
                </c:pt>
                <c:pt idx="53">
                  <c:v>2.1374000000000001E-2</c:v>
                </c:pt>
                <c:pt idx="54">
                  <c:v>2.7959000000000001E-2</c:v>
                </c:pt>
                <c:pt idx="55">
                  <c:v>3.9288999999999998E-2</c:v>
                </c:pt>
                <c:pt idx="56">
                  <c:v>5.8576000000000003E-2</c:v>
                </c:pt>
                <c:pt idx="57">
                  <c:v>6.5030000000000004E-2</c:v>
                </c:pt>
                <c:pt idx="58">
                  <c:v>3.6699000000000002E-2</c:v>
                </c:pt>
                <c:pt idx="59">
                  <c:v>2.7102999999999999E-2</c:v>
                </c:pt>
              </c:numCache>
            </c:numRef>
          </c:val>
        </c:ser>
        <c:ser>
          <c:idx val="0"/>
          <c:order val="1"/>
          <c:tx>
            <c:strRef>
              <c:f>time!$AD$18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time!$AD$19:$AD$78</c:f>
              <c:numCache>
                <c:formatCode>General</c:formatCode>
                <c:ptCount val="60"/>
                <c:pt idx="0">
                  <c:v>2.477E-2</c:v>
                </c:pt>
                <c:pt idx="1">
                  <c:v>2.4053000000000001E-2</c:v>
                </c:pt>
                <c:pt idx="2">
                  <c:v>1.9470999999999999E-2</c:v>
                </c:pt>
                <c:pt idx="3">
                  <c:v>2.1097000000000001E-2</c:v>
                </c:pt>
                <c:pt idx="4">
                  <c:v>1.9191E-2</c:v>
                </c:pt>
                <c:pt idx="5">
                  <c:v>2.1374000000000001E-2</c:v>
                </c:pt>
                <c:pt idx="6">
                  <c:v>2.7959000000000001E-2</c:v>
                </c:pt>
                <c:pt idx="7">
                  <c:v>3.9288999999999998E-2</c:v>
                </c:pt>
                <c:pt idx="8">
                  <c:v>5.8576000000000003E-2</c:v>
                </c:pt>
                <c:pt idx="9">
                  <c:v>6.5030000000000004E-2</c:v>
                </c:pt>
                <c:pt idx="10">
                  <c:v>3.6699000000000002E-2</c:v>
                </c:pt>
                <c:pt idx="11">
                  <c:v>2.7102999999999999E-2</c:v>
                </c:pt>
                <c:pt idx="12">
                  <c:v>2.477E-2</c:v>
                </c:pt>
                <c:pt idx="13">
                  <c:v>2.4053000000000001E-2</c:v>
                </c:pt>
                <c:pt idx="14">
                  <c:v>1.9470999999999999E-2</c:v>
                </c:pt>
                <c:pt idx="15">
                  <c:v>2.1097000000000001E-2</c:v>
                </c:pt>
                <c:pt idx="16">
                  <c:v>1.9191E-2</c:v>
                </c:pt>
                <c:pt idx="17">
                  <c:v>2.1374000000000001E-2</c:v>
                </c:pt>
                <c:pt idx="18">
                  <c:v>2.7959000000000001E-2</c:v>
                </c:pt>
                <c:pt idx="19">
                  <c:v>3.9288999999999998E-2</c:v>
                </c:pt>
                <c:pt idx="20">
                  <c:v>5.8576000000000003E-2</c:v>
                </c:pt>
                <c:pt idx="21">
                  <c:v>6.5030000000000004E-2</c:v>
                </c:pt>
                <c:pt idx="22">
                  <c:v>3.6699000000000002E-2</c:v>
                </c:pt>
                <c:pt idx="23">
                  <c:v>2.7102999999999999E-2</c:v>
                </c:pt>
                <c:pt idx="24">
                  <c:v>2.477E-2</c:v>
                </c:pt>
                <c:pt idx="25">
                  <c:v>2.4053000000000001E-2</c:v>
                </c:pt>
                <c:pt idx="26">
                  <c:v>1.9470999999999999E-2</c:v>
                </c:pt>
                <c:pt idx="27">
                  <c:v>2.1097000000000001E-2</c:v>
                </c:pt>
                <c:pt idx="28">
                  <c:v>1.9191E-2</c:v>
                </c:pt>
                <c:pt idx="29">
                  <c:v>2.1374000000000001E-2</c:v>
                </c:pt>
                <c:pt idx="30">
                  <c:v>2.7959000000000001E-2</c:v>
                </c:pt>
                <c:pt idx="31">
                  <c:v>3.9288999999999998E-2</c:v>
                </c:pt>
                <c:pt idx="32">
                  <c:v>5.8576000000000003E-2</c:v>
                </c:pt>
                <c:pt idx="33">
                  <c:v>6.5030000000000004E-2</c:v>
                </c:pt>
                <c:pt idx="34">
                  <c:v>3.6699000000000002E-2</c:v>
                </c:pt>
                <c:pt idx="35">
                  <c:v>2.7102999999999999E-2</c:v>
                </c:pt>
                <c:pt idx="36">
                  <c:v>2.477E-2</c:v>
                </c:pt>
                <c:pt idx="37">
                  <c:v>2.4053000000000001E-2</c:v>
                </c:pt>
                <c:pt idx="38">
                  <c:v>1.9470999999999999E-2</c:v>
                </c:pt>
                <c:pt idx="39">
                  <c:v>2.1097000000000001E-2</c:v>
                </c:pt>
                <c:pt idx="40">
                  <c:v>1.9191E-2</c:v>
                </c:pt>
                <c:pt idx="41">
                  <c:v>2.1374000000000001E-2</c:v>
                </c:pt>
                <c:pt idx="42">
                  <c:v>2.7959000000000001E-2</c:v>
                </c:pt>
                <c:pt idx="43">
                  <c:v>3.9288999999999998E-2</c:v>
                </c:pt>
                <c:pt idx="44">
                  <c:v>5.8576000000000003E-2</c:v>
                </c:pt>
                <c:pt idx="45">
                  <c:v>6.5030000000000004E-2</c:v>
                </c:pt>
                <c:pt idx="46">
                  <c:v>3.6699000000000002E-2</c:v>
                </c:pt>
                <c:pt idx="47">
                  <c:v>2.7102999999999999E-2</c:v>
                </c:pt>
                <c:pt idx="48">
                  <c:v>2.477E-2</c:v>
                </c:pt>
                <c:pt idx="49">
                  <c:v>2.4053000000000001E-2</c:v>
                </c:pt>
                <c:pt idx="50">
                  <c:v>1.9470999999999999E-2</c:v>
                </c:pt>
                <c:pt idx="51">
                  <c:v>2.1097000000000001E-2</c:v>
                </c:pt>
                <c:pt idx="52">
                  <c:v>1.9191E-2</c:v>
                </c:pt>
                <c:pt idx="53">
                  <c:v>2.1374000000000001E-2</c:v>
                </c:pt>
                <c:pt idx="54">
                  <c:v>2.7959000000000001E-2</c:v>
                </c:pt>
                <c:pt idx="55">
                  <c:v>3.9288999999999998E-2</c:v>
                </c:pt>
                <c:pt idx="56">
                  <c:v>5.8576000000000003E-2</c:v>
                </c:pt>
                <c:pt idx="57">
                  <c:v>6.5030000000000004E-2</c:v>
                </c:pt>
                <c:pt idx="58">
                  <c:v>3.6699000000000002E-2</c:v>
                </c:pt>
                <c:pt idx="59">
                  <c:v>2.7102999999999999E-2</c:v>
                </c:pt>
              </c:numCache>
            </c:numRef>
          </c:val>
        </c:ser>
        <c:dLbls>
          <c:showLegendKey val="0"/>
          <c:showVal val="0"/>
          <c:showCatName val="0"/>
          <c:showSerName val="0"/>
          <c:showPercent val="0"/>
          <c:showBubbleSize val="0"/>
        </c:dLbls>
        <c:gapWidth val="30"/>
        <c:axId val="175569648"/>
        <c:axId val="175572392"/>
      </c:barChart>
      <c:catAx>
        <c:axId val="17556964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40514469453376206"/>
              <c:y val="0.855203619909505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75572392"/>
        <c:crossesAt val="0"/>
        <c:auto val="0"/>
        <c:lblAlgn val="ctr"/>
        <c:lblOffset val="100"/>
        <c:tickLblSkip val="1"/>
        <c:tickMarkSkip val="1"/>
        <c:noMultiLvlLbl val="0"/>
      </c:catAx>
      <c:valAx>
        <c:axId val="175572392"/>
        <c:scaling>
          <c:orientation val="minMax"/>
          <c:min val="0"/>
        </c:scaling>
        <c:delete val="0"/>
        <c:axPos val="l"/>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75569648"/>
        <c:crosses val="autoZero"/>
        <c:crossBetween val="between"/>
      </c:valAx>
      <c:spPr>
        <a:noFill/>
        <a:ln w="25400">
          <a:noFill/>
        </a:ln>
      </c:spPr>
    </c:plotArea>
    <c:legend>
      <c:legendPos val="t"/>
      <c:layout>
        <c:manualLayout>
          <c:xMode val="edge"/>
          <c:yMode val="edge"/>
          <c:x val="0.752411575562701"/>
          <c:y val="2.2624434389140267E-2"/>
          <c:w val="0.23472668810289513"/>
          <c:h val="0.17194570135746762"/>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 Total net returns</a:t>
            </a:r>
          </a:p>
        </c:rich>
      </c:tx>
      <c:layout>
        <c:manualLayout>
          <c:xMode val="edge"/>
          <c:yMode val="edge"/>
          <c:x val="3.2154340836012892E-3"/>
          <c:y val="4.5454545454545504E-3"/>
        </c:manualLayout>
      </c:layout>
      <c:overlay val="0"/>
      <c:spPr>
        <a:noFill/>
        <a:ln w="25400">
          <a:noFill/>
        </a:ln>
      </c:spPr>
    </c:title>
    <c:autoTitleDeleted val="0"/>
    <c:plotArea>
      <c:layout>
        <c:manualLayout>
          <c:layoutTarget val="inner"/>
          <c:xMode val="edge"/>
          <c:yMode val="edge"/>
          <c:x val="7.5155148753613926E-2"/>
          <c:y val="0.27121259842519679"/>
          <c:w val="0.88947503897038249"/>
          <c:h val="0.47575853018372699"/>
        </c:manualLayout>
      </c:layout>
      <c:barChart>
        <c:barDir val="col"/>
        <c:grouping val="clustered"/>
        <c:varyColors val="0"/>
        <c:ser>
          <c:idx val="1"/>
          <c:order val="0"/>
          <c:tx>
            <c:strRef>
              <c:f>time!$AE$18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time!$AE$19:$AE$78</c:f>
              <c:numCache>
                <c:formatCode>General</c:formatCode>
                <c:ptCount val="60"/>
                <c:pt idx="0">
                  <c:v>101.71506100000001</c:v>
                </c:pt>
                <c:pt idx="1">
                  <c:v>105.902434</c:v>
                </c:pt>
                <c:pt idx="2">
                  <c:v>105.310458</c:v>
                </c:pt>
                <c:pt idx="3">
                  <c:v>82.417976999999993</c:v>
                </c:pt>
                <c:pt idx="4">
                  <c:v>45.821451000000003</c:v>
                </c:pt>
                <c:pt idx="5">
                  <c:v>3.5903330000000002</c:v>
                </c:pt>
                <c:pt idx="6">
                  <c:v>-36.125149</c:v>
                </c:pt>
                <c:pt idx="7">
                  <c:v>-57.624226</c:v>
                </c:pt>
                <c:pt idx="8">
                  <c:v>-52.533850000000001</c:v>
                </c:pt>
                <c:pt idx="9">
                  <c:v>-26.746585</c:v>
                </c:pt>
                <c:pt idx="10">
                  <c:v>35.795855000000003</c:v>
                </c:pt>
                <c:pt idx="11">
                  <c:v>78.720174999999998</c:v>
                </c:pt>
                <c:pt idx="12">
                  <c:v>101.71506100000001</c:v>
                </c:pt>
                <c:pt idx="13">
                  <c:v>105.902434</c:v>
                </c:pt>
                <c:pt idx="14">
                  <c:v>105.31045899999999</c:v>
                </c:pt>
                <c:pt idx="15">
                  <c:v>82.417976999999993</c:v>
                </c:pt>
                <c:pt idx="16">
                  <c:v>45.821452000000001</c:v>
                </c:pt>
                <c:pt idx="17">
                  <c:v>3.5903330000000002</c:v>
                </c:pt>
                <c:pt idx="18">
                  <c:v>-36.125149</c:v>
                </c:pt>
                <c:pt idx="19">
                  <c:v>-57.624226</c:v>
                </c:pt>
                <c:pt idx="20">
                  <c:v>-52.533850000000001</c:v>
                </c:pt>
                <c:pt idx="21">
                  <c:v>-26.746585</c:v>
                </c:pt>
                <c:pt idx="22">
                  <c:v>35.795855000000003</c:v>
                </c:pt>
                <c:pt idx="23">
                  <c:v>78.720174</c:v>
                </c:pt>
                <c:pt idx="24">
                  <c:v>101.71506100000001</c:v>
                </c:pt>
                <c:pt idx="25">
                  <c:v>105.902434</c:v>
                </c:pt>
                <c:pt idx="26">
                  <c:v>105.310458</c:v>
                </c:pt>
                <c:pt idx="27">
                  <c:v>82.417976999999993</c:v>
                </c:pt>
                <c:pt idx="28">
                  <c:v>45.821452000000001</c:v>
                </c:pt>
                <c:pt idx="29">
                  <c:v>3.5903330000000002</c:v>
                </c:pt>
                <c:pt idx="30">
                  <c:v>-36.125149</c:v>
                </c:pt>
                <c:pt idx="31">
                  <c:v>-57.624226</c:v>
                </c:pt>
                <c:pt idx="32">
                  <c:v>-52.533850000000001</c:v>
                </c:pt>
                <c:pt idx="33">
                  <c:v>-26.746586000000001</c:v>
                </c:pt>
                <c:pt idx="34">
                  <c:v>35.795853999999999</c:v>
                </c:pt>
                <c:pt idx="35">
                  <c:v>78.720174</c:v>
                </c:pt>
                <c:pt idx="36">
                  <c:v>101.71506100000001</c:v>
                </c:pt>
                <c:pt idx="37">
                  <c:v>105.902434</c:v>
                </c:pt>
                <c:pt idx="38">
                  <c:v>105.310458</c:v>
                </c:pt>
                <c:pt idx="39">
                  <c:v>82.417976999999993</c:v>
                </c:pt>
                <c:pt idx="40">
                  <c:v>45.821451000000003</c:v>
                </c:pt>
                <c:pt idx="41">
                  <c:v>3.5903330000000002</c:v>
                </c:pt>
                <c:pt idx="42">
                  <c:v>-36.125149</c:v>
                </c:pt>
                <c:pt idx="43">
                  <c:v>-57.624226</c:v>
                </c:pt>
                <c:pt idx="44">
                  <c:v>-52.533850999999999</c:v>
                </c:pt>
                <c:pt idx="45">
                  <c:v>-26.746586000000001</c:v>
                </c:pt>
                <c:pt idx="46">
                  <c:v>35.795853999999999</c:v>
                </c:pt>
                <c:pt idx="47">
                  <c:v>78.720174</c:v>
                </c:pt>
                <c:pt idx="48">
                  <c:v>101.71506100000001</c:v>
                </c:pt>
                <c:pt idx="49">
                  <c:v>105.902434</c:v>
                </c:pt>
                <c:pt idx="50">
                  <c:v>105.310458</c:v>
                </c:pt>
                <c:pt idx="51">
                  <c:v>82.417976999999993</c:v>
                </c:pt>
                <c:pt idx="52">
                  <c:v>45.821451000000003</c:v>
                </c:pt>
                <c:pt idx="53">
                  <c:v>3.5903330000000002</c:v>
                </c:pt>
                <c:pt idx="54">
                  <c:v>-36.125149</c:v>
                </c:pt>
                <c:pt idx="55">
                  <c:v>-57.624226</c:v>
                </c:pt>
                <c:pt idx="56">
                  <c:v>-52.533850999999999</c:v>
                </c:pt>
                <c:pt idx="57">
                  <c:v>-26.746586000000001</c:v>
                </c:pt>
                <c:pt idx="58">
                  <c:v>35.795853999999999</c:v>
                </c:pt>
                <c:pt idx="59">
                  <c:v>78.720174</c:v>
                </c:pt>
              </c:numCache>
            </c:numRef>
          </c:val>
        </c:ser>
        <c:ser>
          <c:idx val="0"/>
          <c:order val="1"/>
          <c:tx>
            <c:strRef>
              <c:f>time!$AF$18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time!$AF$19:$AF$78</c:f>
              <c:numCache>
                <c:formatCode>General</c:formatCode>
                <c:ptCount val="60"/>
                <c:pt idx="0">
                  <c:v>101.71506100000001</c:v>
                </c:pt>
                <c:pt idx="1">
                  <c:v>105.902434</c:v>
                </c:pt>
                <c:pt idx="2">
                  <c:v>105.310458</c:v>
                </c:pt>
                <c:pt idx="3">
                  <c:v>82.417976999999993</c:v>
                </c:pt>
                <c:pt idx="4">
                  <c:v>45.821451000000003</c:v>
                </c:pt>
                <c:pt idx="5">
                  <c:v>3.5903330000000002</c:v>
                </c:pt>
                <c:pt idx="6">
                  <c:v>-36.125149</c:v>
                </c:pt>
                <c:pt idx="7">
                  <c:v>-57.624226</c:v>
                </c:pt>
                <c:pt idx="8">
                  <c:v>-52.533850000000001</c:v>
                </c:pt>
                <c:pt idx="9">
                  <c:v>-26.746585</c:v>
                </c:pt>
                <c:pt idx="10">
                  <c:v>35.795855000000003</c:v>
                </c:pt>
                <c:pt idx="11">
                  <c:v>78.720174999999998</c:v>
                </c:pt>
                <c:pt idx="12">
                  <c:v>101.71506100000001</c:v>
                </c:pt>
                <c:pt idx="13">
                  <c:v>105.902434</c:v>
                </c:pt>
                <c:pt idx="14">
                  <c:v>105.31045899999999</c:v>
                </c:pt>
                <c:pt idx="15">
                  <c:v>82.417976999999993</c:v>
                </c:pt>
                <c:pt idx="16">
                  <c:v>45.821452000000001</c:v>
                </c:pt>
                <c:pt idx="17">
                  <c:v>3.5903330000000002</c:v>
                </c:pt>
                <c:pt idx="18">
                  <c:v>-36.125149</c:v>
                </c:pt>
                <c:pt idx="19">
                  <c:v>-57.624226</c:v>
                </c:pt>
                <c:pt idx="20">
                  <c:v>-52.533850000000001</c:v>
                </c:pt>
                <c:pt idx="21">
                  <c:v>-26.746585</c:v>
                </c:pt>
                <c:pt idx="22">
                  <c:v>35.795855000000003</c:v>
                </c:pt>
                <c:pt idx="23">
                  <c:v>78.720174</c:v>
                </c:pt>
                <c:pt idx="24">
                  <c:v>101.71506100000001</c:v>
                </c:pt>
                <c:pt idx="25">
                  <c:v>105.902434</c:v>
                </c:pt>
                <c:pt idx="26">
                  <c:v>105.310458</c:v>
                </c:pt>
                <c:pt idx="27">
                  <c:v>82.417976999999993</c:v>
                </c:pt>
                <c:pt idx="28">
                  <c:v>45.821452000000001</c:v>
                </c:pt>
                <c:pt idx="29">
                  <c:v>3.5903330000000002</c:v>
                </c:pt>
                <c:pt idx="30">
                  <c:v>-36.125149</c:v>
                </c:pt>
                <c:pt idx="31">
                  <c:v>-57.624226</c:v>
                </c:pt>
                <c:pt idx="32">
                  <c:v>-52.533850000000001</c:v>
                </c:pt>
                <c:pt idx="33">
                  <c:v>-26.746586000000001</c:v>
                </c:pt>
                <c:pt idx="34">
                  <c:v>35.795853999999999</c:v>
                </c:pt>
                <c:pt idx="35">
                  <c:v>78.720174</c:v>
                </c:pt>
                <c:pt idx="36">
                  <c:v>101.71506100000001</c:v>
                </c:pt>
                <c:pt idx="37">
                  <c:v>105.902434</c:v>
                </c:pt>
                <c:pt idx="38">
                  <c:v>105.310458</c:v>
                </c:pt>
                <c:pt idx="39">
                  <c:v>82.417976999999993</c:v>
                </c:pt>
                <c:pt idx="40">
                  <c:v>45.821451000000003</c:v>
                </c:pt>
                <c:pt idx="41">
                  <c:v>3.5903330000000002</c:v>
                </c:pt>
                <c:pt idx="42">
                  <c:v>-36.125149</c:v>
                </c:pt>
                <c:pt idx="43">
                  <c:v>-57.624226</c:v>
                </c:pt>
                <c:pt idx="44">
                  <c:v>-52.533850999999999</c:v>
                </c:pt>
                <c:pt idx="45">
                  <c:v>-26.746586000000001</c:v>
                </c:pt>
                <c:pt idx="46">
                  <c:v>35.795853999999999</c:v>
                </c:pt>
                <c:pt idx="47">
                  <c:v>78.720174</c:v>
                </c:pt>
                <c:pt idx="48">
                  <c:v>101.71506100000001</c:v>
                </c:pt>
                <c:pt idx="49">
                  <c:v>105.902434</c:v>
                </c:pt>
                <c:pt idx="50">
                  <c:v>105.310458</c:v>
                </c:pt>
                <c:pt idx="51">
                  <c:v>82.417976999999993</c:v>
                </c:pt>
                <c:pt idx="52">
                  <c:v>45.821451000000003</c:v>
                </c:pt>
                <c:pt idx="53">
                  <c:v>3.5903330000000002</c:v>
                </c:pt>
                <c:pt idx="54">
                  <c:v>-36.125149</c:v>
                </c:pt>
                <c:pt idx="55">
                  <c:v>-57.624226</c:v>
                </c:pt>
                <c:pt idx="56">
                  <c:v>-52.533850999999999</c:v>
                </c:pt>
                <c:pt idx="57">
                  <c:v>-26.746586000000001</c:v>
                </c:pt>
                <c:pt idx="58">
                  <c:v>35.795853999999999</c:v>
                </c:pt>
                <c:pt idx="59">
                  <c:v>78.720174</c:v>
                </c:pt>
              </c:numCache>
            </c:numRef>
          </c:val>
        </c:ser>
        <c:dLbls>
          <c:showLegendKey val="0"/>
          <c:showVal val="0"/>
          <c:showCatName val="0"/>
          <c:showSerName val="0"/>
          <c:showPercent val="0"/>
          <c:showBubbleSize val="0"/>
        </c:dLbls>
        <c:gapWidth val="30"/>
        <c:axId val="175573176"/>
        <c:axId val="176251600"/>
      </c:barChart>
      <c:catAx>
        <c:axId val="17557317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90675241157574"/>
              <c:y val="0.85454736339775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76251600"/>
        <c:crossesAt val="0"/>
        <c:auto val="0"/>
        <c:lblAlgn val="ctr"/>
        <c:lblOffset val="100"/>
        <c:tickLblSkip val="1"/>
        <c:tickMarkSkip val="1"/>
        <c:noMultiLvlLbl val="0"/>
      </c:catAx>
      <c:valAx>
        <c:axId val="176251600"/>
        <c:scaling>
          <c:orientation val="minMax"/>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75573176"/>
        <c:crosses val="autoZero"/>
        <c:crossBetween val="between"/>
      </c:valAx>
      <c:spPr>
        <a:solidFill>
          <a:srgbClr val="C0C0C0"/>
        </a:solidFill>
        <a:ln w="25400">
          <a:noFill/>
        </a:ln>
      </c:spPr>
    </c:plotArea>
    <c:legend>
      <c:legendPos val="r"/>
      <c:layout>
        <c:manualLayout>
          <c:xMode val="edge"/>
          <c:yMode val="edge"/>
          <c:x val="0.63344051446945715"/>
          <c:y val="2.2727272727272953E-2"/>
          <c:w val="0.23472668810289501"/>
          <c:h val="0.1727272727272735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4 Involuntary culling</a:t>
            </a:r>
          </a:p>
        </c:rich>
      </c:tx>
      <c:layout>
        <c:manualLayout>
          <c:xMode val="edge"/>
          <c:yMode val="edge"/>
          <c:x val="3.2051282051282159E-3"/>
          <c:y val="4.5248868778280226E-3"/>
        </c:manualLayout>
      </c:layout>
      <c:overlay val="0"/>
      <c:spPr>
        <a:noFill/>
        <a:ln w="25400">
          <a:noFill/>
        </a:ln>
      </c:spPr>
    </c:title>
    <c:autoTitleDeleted val="0"/>
    <c:plotArea>
      <c:layout>
        <c:manualLayout>
          <c:layoutTarget val="inner"/>
          <c:xMode val="edge"/>
          <c:yMode val="edge"/>
          <c:x val="6.6637888538044407E-2"/>
          <c:y val="0.27149321266968335"/>
          <c:w val="0.89810869072837973"/>
          <c:h val="0.47058823529411992"/>
        </c:manualLayout>
      </c:layout>
      <c:barChart>
        <c:barDir val="col"/>
        <c:grouping val="clustered"/>
        <c:varyColors val="0"/>
        <c:ser>
          <c:idx val="1"/>
          <c:order val="0"/>
          <c:tx>
            <c:strRef>
              <c:f>time!$AM$18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time!$AM$19:$AM$78</c:f>
              <c:numCache>
                <c:formatCode>General</c:formatCode>
                <c:ptCount val="60"/>
                <c:pt idx="0">
                  <c:v>1.4500000000000001E-2</c:v>
                </c:pt>
                <c:pt idx="1">
                  <c:v>1.4664E-2</c:v>
                </c:pt>
                <c:pt idx="2">
                  <c:v>1.4628E-2</c:v>
                </c:pt>
                <c:pt idx="3">
                  <c:v>1.4465E-2</c:v>
                </c:pt>
                <c:pt idx="4">
                  <c:v>1.4258E-2</c:v>
                </c:pt>
                <c:pt idx="5">
                  <c:v>1.4252000000000001E-2</c:v>
                </c:pt>
                <c:pt idx="6">
                  <c:v>1.4394000000000001E-2</c:v>
                </c:pt>
                <c:pt idx="7">
                  <c:v>1.4647E-2</c:v>
                </c:pt>
                <c:pt idx="8">
                  <c:v>1.4853E-2</c:v>
                </c:pt>
                <c:pt idx="9">
                  <c:v>1.4775999999999999E-2</c:v>
                </c:pt>
                <c:pt idx="10">
                  <c:v>1.4527999999999999E-2</c:v>
                </c:pt>
                <c:pt idx="11">
                  <c:v>1.4432E-2</c:v>
                </c:pt>
                <c:pt idx="12">
                  <c:v>1.4500000000000001E-2</c:v>
                </c:pt>
                <c:pt idx="13">
                  <c:v>1.4664E-2</c:v>
                </c:pt>
                <c:pt idx="14">
                  <c:v>1.4628E-2</c:v>
                </c:pt>
                <c:pt idx="15">
                  <c:v>1.4465E-2</c:v>
                </c:pt>
                <c:pt idx="16">
                  <c:v>1.4258E-2</c:v>
                </c:pt>
                <c:pt idx="17">
                  <c:v>1.4252000000000001E-2</c:v>
                </c:pt>
                <c:pt idx="18">
                  <c:v>1.4394000000000001E-2</c:v>
                </c:pt>
                <c:pt idx="19">
                  <c:v>1.4647E-2</c:v>
                </c:pt>
                <c:pt idx="20">
                  <c:v>1.4853E-2</c:v>
                </c:pt>
                <c:pt idx="21">
                  <c:v>1.4775999999999999E-2</c:v>
                </c:pt>
                <c:pt idx="22">
                  <c:v>1.4527999999999999E-2</c:v>
                </c:pt>
                <c:pt idx="23">
                  <c:v>1.4432E-2</c:v>
                </c:pt>
                <c:pt idx="24">
                  <c:v>1.4500000000000001E-2</c:v>
                </c:pt>
                <c:pt idx="25">
                  <c:v>1.4664E-2</c:v>
                </c:pt>
                <c:pt idx="26">
                  <c:v>1.4628E-2</c:v>
                </c:pt>
                <c:pt idx="27">
                  <c:v>1.4465E-2</c:v>
                </c:pt>
                <c:pt idx="28">
                  <c:v>1.4258E-2</c:v>
                </c:pt>
                <c:pt idx="29">
                  <c:v>1.4252000000000001E-2</c:v>
                </c:pt>
                <c:pt idx="30">
                  <c:v>1.4394000000000001E-2</c:v>
                </c:pt>
                <c:pt idx="31">
                  <c:v>1.4647E-2</c:v>
                </c:pt>
                <c:pt idx="32">
                  <c:v>1.4853E-2</c:v>
                </c:pt>
                <c:pt idx="33">
                  <c:v>1.4775999999999999E-2</c:v>
                </c:pt>
                <c:pt idx="34">
                  <c:v>1.4527999999999999E-2</c:v>
                </c:pt>
                <c:pt idx="35">
                  <c:v>1.4432E-2</c:v>
                </c:pt>
                <c:pt idx="36">
                  <c:v>1.4500000000000001E-2</c:v>
                </c:pt>
                <c:pt idx="37">
                  <c:v>1.4664E-2</c:v>
                </c:pt>
                <c:pt idx="38">
                  <c:v>1.4628E-2</c:v>
                </c:pt>
                <c:pt idx="39">
                  <c:v>1.4465E-2</c:v>
                </c:pt>
                <c:pt idx="40">
                  <c:v>1.4258E-2</c:v>
                </c:pt>
                <c:pt idx="41">
                  <c:v>1.4252000000000001E-2</c:v>
                </c:pt>
                <c:pt idx="42">
                  <c:v>1.4394000000000001E-2</c:v>
                </c:pt>
                <c:pt idx="43">
                  <c:v>1.4647E-2</c:v>
                </c:pt>
                <c:pt idx="44">
                  <c:v>1.4853E-2</c:v>
                </c:pt>
                <c:pt idx="45">
                  <c:v>1.4775999999999999E-2</c:v>
                </c:pt>
                <c:pt idx="46">
                  <c:v>1.4527999999999999E-2</c:v>
                </c:pt>
                <c:pt idx="47">
                  <c:v>1.4432E-2</c:v>
                </c:pt>
                <c:pt idx="48">
                  <c:v>1.4500000000000001E-2</c:v>
                </c:pt>
                <c:pt idx="49">
                  <c:v>1.4664E-2</c:v>
                </c:pt>
                <c:pt idx="50">
                  <c:v>1.4628E-2</c:v>
                </c:pt>
                <c:pt idx="51">
                  <c:v>1.4465E-2</c:v>
                </c:pt>
                <c:pt idx="52">
                  <c:v>1.4258E-2</c:v>
                </c:pt>
                <c:pt idx="53">
                  <c:v>1.4252000000000001E-2</c:v>
                </c:pt>
                <c:pt idx="54">
                  <c:v>1.4394000000000001E-2</c:v>
                </c:pt>
                <c:pt idx="55">
                  <c:v>1.4647E-2</c:v>
                </c:pt>
                <c:pt idx="56">
                  <c:v>1.4853E-2</c:v>
                </c:pt>
                <c:pt idx="57">
                  <c:v>1.4775999999999999E-2</c:v>
                </c:pt>
                <c:pt idx="58">
                  <c:v>1.4527999999999999E-2</c:v>
                </c:pt>
                <c:pt idx="59">
                  <c:v>1.4432E-2</c:v>
                </c:pt>
              </c:numCache>
            </c:numRef>
          </c:val>
        </c:ser>
        <c:ser>
          <c:idx val="0"/>
          <c:order val="1"/>
          <c:tx>
            <c:strRef>
              <c:f>time!$AN$18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time!$AN$19:$AN$78</c:f>
              <c:numCache>
                <c:formatCode>General</c:formatCode>
                <c:ptCount val="60"/>
                <c:pt idx="0">
                  <c:v>1.4500000000000001E-2</c:v>
                </c:pt>
                <c:pt idx="1">
                  <c:v>1.4664E-2</c:v>
                </c:pt>
                <c:pt idx="2">
                  <c:v>1.4628E-2</c:v>
                </c:pt>
                <c:pt idx="3">
                  <c:v>1.4465E-2</c:v>
                </c:pt>
                <c:pt idx="4">
                  <c:v>1.4258E-2</c:v>
                </c:pt>
                <c:pt idx="5">
                  <c:v>1.4252000000000001E-2</c:v>
                </c:pt>
                <c:pt idx="6">
                  <c:v>1.4394000000000001E-2</c:v>
                </c:pt>
                <c:pt idx="7">
                  <c:v>1.4647E-2</c:v>
                </c:pt>
                <c:pt idx="8">
                  <c:v>1.4853E-2</c:v>
                </c:pt>
                <c:pt idx="9">
                  <c:v>1.4775999999999999E-2</c:v>
                </c:pt>
                <c:pt idx="10">
                  <c:v>1.4527999999999999E-2</c:v>
                </c:pt>
                <c:pt idx="11">
                  <c:v>1.4432E-2</c:v>
                </c:pt>
                <c:pt idx="12">
                  <c:v>1.4500000000000001E-2</c:v>
                </c:pt>
                <c:pt idx="13">
                  <c:v>1.4664E-2</c:v>
                </c:pt>
                <c:pt idx="14">
                  <c:v>1.4628E-2</c:v>
                </c:pt>
                <c:pt idx="15">
                  <c:v>1.4465E-2</c:v>
                </c:pt>
                <c:pt idx="16">
                  <c:v>1.4258E-2</c:v>
                </c:pt>
                <c:pt idx="17">
                  <c:v>1.4252000000000001E-2</c:v>
                </c:pt>
                <c:pt idx="18">
                  <c:v>1.4394000000000001E-2</c:v>
                </c:pt>
                <c:pt idx="19">
                  <c:v>1.4647E-2</c:v>
                </c:pt>
                <c:pt idx="20">
                  <c:v>1.4853E-2</c:v>
                </c:pt>
                <c:pt idx="21">
                  <c:v>1.4775999999999999E-2</c:v>
                </c:pt>
                <c:pt idx="22">
                  <c:v>1.4527999999999999E-2</c:v>
                </c:pt>
                <c:pt idx="23">
                  <c:v>1.4432E-2</c:v>
                </c:pt>
                <c:pt idx="24">
                  <c:v>1.4500000000000001E-2</c:v>
                </c:pt>
                <c:pt idx="25">
                  <c:v>1.4664E-2</c:v>
                </c:pt>
                <c:pt idx="26">
                  <c:v>1.4628E-2</c:v>
                </c:pt>
                <c:pt idx="27">
                  <c:v>1.4465E-2</c:v>
                </c:pt>
                <c:pt idx="28">
                  <c:v>1.4258E-2</c:v>
                </c:pt>
                <c:pt idx="29">
                  <c:v>1.4252000000000001E-2</c:v>
                </c:pt>
                <c:pt idx="30">
                  <c:v>1.4394000000000001E-2</c:v>
                </c:pt>
                <c:pt idx="31">
                  <c:v>1.4647E-2</c:v>
                </c:pt>
                <c:pt idx="32">
                  <c:v>1.4853E-2</c:v>
                </c:pt>
                <c:pt idx="33">
                  <c:v>1.4775999999999999E-2</c:v>
                </c:pt>
                <c:pt idx="34">
                  <c:v>1.4527999999999999E-2</c:v>
                </c:pt>
                <c:pt idx="35">
                  <c:v>1.4432E-2</c:v>
                </c:pt>
                <c:pt idx="36">
                  <c:v>1.4500000000000001E-2</c:v>
                </c:pt>
                <c:pt idx="37">
                  <c:v>1.4664E-2</c:v>
                </c:pt>
                <c:pt idx="38">
                  <c:v>1.4628E-2</c:v>
                </c:pt>
                <c:pt idx="39">
                  <c:v>1.4465E-2</c:v>
                </c:pt>
                <c:pt idx="40">
                  <c:v>1.4258E-2</c:v>
                </c:pt>
                <c:pt idx="41">
                  <c:v>1.4252000000000001E-2</c:v>
                </c:pt>
                <c:pt idx="42">
                  <c:v>1.4394000000000001E-2</c:v>
                </c:pt>
                <c:pt idx="43">
                  <c:v>1.4647E-2</c:v>
                </c:pt>
                <c:pt idx="44">
                  <c:v>1.4853E-2</c:v>
                </c:pt>
                <c:pt idx="45">
                  <c:v>1.4775999999999999E-2</c:v>
                </c:pt>
                <c:pt idx="46">
                  <c:v>1.4527999999999999E-2</c:v>
                </c:pt>
                <c:pt idx="47">
                  <c:v>1.4432E-2</c:v>
                </c:pt>
                <c:pt idx="48">
                  <c:v>1.4500000000000001E-2</c:v>
                </c:pt>
                <c:pt idx="49">
                  <c:v>1.4664E-2</c:v>
                </c:pt>
                <c:pt idx="50">
                  <c:v>1.4628E-2</c:v>
                </c:pt>
                <c:pt idx="51">
                  <c:v>1.4465E-2</c:v>
                </c:pt>
                <c:pt idx="52">
                  <c:v>1.4258E-2</c:v>
                </c:pt>
                <c:pt idx="53">
                  <c:v>1.4252000000000001E-2</c:v>
                </c:pt>
                <c:pt idx="54">
                  <c:v>1.4394000000000001E-2</c:v>
                </c:pt>
                <c:pt idx="55">
                  <c:v>1.4647E-2</c:v>
                </c:pt>
                <c:pt idx="56">
                  <c:v>1.4853E-2</c:v>
                </c:pt>
                <c:pt idx="57">
                  <c:v>1.4775999999999999E-2</c:v>
                </c:pt>
                <c:pt idx="58">
                  <c:v>1.4527999999999999E-2</c:v>
                </c:pt>
                <c:pt idx="59">
                  <c:v>1.4432E-2</c:v>
                </c:pt>
              </c:numCache>
            </c:numRef>
          </c:val>
        </c:ser>
        <c:dLbls>
          <c:showLegendKey val="0"/>
          <c:showVal val="0"/>
          <c:showCatName val="0"/>
          <c:showSerName val="0"/>
          <c:showPercent val="0"/>
          <c:showBubbleSize val="0"/>
        </c:dLbls>
        <c:gapWidth val="30"/>
        <c:axId val="176252776"/>
        <c:axId val="176253168"/>
      </c:barChart>
      <c:catAx>
        <c:axId val="17625277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9423211521636731"/>
              <c:y val="0.855203619909505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76253168"/>
        <c:crossesAt val="0"/>
        <c:auto val="0"/>
        <c:lblAlgn val="ctr"/>
        <c:lblOffset val="100"/>
        <c:tickLblSkip val="1"/>
        <c:tickMarkSkip val="1"/>
        <c:noMultiLvlLbl val="0"/>
      </c:catAx>
      <c:valAx>
        <c:axId val="176253168"/>
        <c:scaling>
          <c:orientation val="minMax"/>
          <c:min val="0"/>
        </c:scaling>
        <c:delete val="0"/>
        <c:axPos val="l"/>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76252776"/>
        <c:crosses val="autoZero"/>
        <c:crossBetween val="between"/>
      </c:valAx>
      <c:spPr>
        <a:noFill/>
        <a:ln w="25400">
          <a:noFill/>
        </a:ln>
      </c:spPr>
    </c:plotArea>
    <c:legend>
      <c:legendPos val="t"/>
      <c:layout>
        <c:manualLayout>
          <c:xMode val="edge"/>
          <c:yMode val="edge"/>
          <c:x val="0.75320748367992463"/>
          <c:y val="2.2624434389140267E-2"/>
          <c:w val="0.23397503196715796"/>
          <c:h val="0.17194570135746762"/>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11 Milk yield (all cow/day)</a:t>
            </a:r>
          </a:p>
        </c:rich>
      </c:tx>
      <c:layout>
        <c:manualLayout>
          <c:xMode val="edge"/>
          <c:yMode val="edge"/>
          <c:x val="3.0339201230419541E-3"/>
          <c:y val="4.5045045045045053E-3"/>
        </c:manualLayout>
      </c:layout>
      <c:overlay val="0"/>
      <c:spPr>
        <a:noFill/>
        <a:ln w="25400">
          <a:noFill/>
        </a:ln>
      </c:spPr>
    </c:title>
    <c:autoTitleDeleted val="0"/>
    <c:plotArea>
      <c:layout>
        <c:manualLayout>
          <c:layoutTarget val="inner"/>
          <c:xMode val="edge"/>
          <c:yMode val="edge"/>
          <c:x val="6.4698703102522584E-2"/>
          <c:y val="0.2702714591755489"/>
          <c:w val="0.90060099658589898"/>
          <c:h val="0.47297505355721081"/>
        </c:manualLayout>
      </c:layout>
      <c:barChart>
        <c:barDir val="col"/>
        <c:grouping val="clustered"/>
        <c:varyColors val="0"/>
        <c:ser>
          <c:idx val="1"/>
          <c:order val="0"/>
          <c:tx>
            <c:strRef>
              <c:f>time!$AQ$18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time!$AQ$19:$AQ$78</c:f>
              <c:numCache>
                <c:formatCode>General</c:formatCode>
                <c:ptCount val="60"/>
                <c:pt idx="0">
                  <c:v>67.150414999999995</c:v>
                </c:pt>
                <c:pt idx="1">
                  <c:v>69.126604999999998</c:v>
                </c:pt>
                <c:pt idx="2">
                  <c:v>69.415824999999998</c:v>
                </c:pt>
                <c:pt idx="3">
                  <c:v>66.357275999999999</c:v>
                </c:pt>
                <c:pt idx="4">
                  <c:v>60.117271000000002</c:v>
                </c:pt>
                <c:pt idx="5">
                  <c:v>53.030141999999998</c:v>
                </c:pt>
                <c:pt idx="6">
                  <c:v>46.273682999999998</c:v>
                </c:pt>
                <c:pt idx="7">
                  <c:v>42.941983999999998</c:v>
                </c:pt>
                <c:pt idx="8">
                  <c:v>45.330959</c:v>
                </c:pt>
                <c:pt idx="9">
                  <c:v>50.556547999999999</c:v>
                </c:pt>
                <c:pt idx="10">
                  <c:v>57.357067999999998</c:v>
                </c:pt>
                <c:pt idx="11">
                  <c:v>63.484197000000002</c:v>
                </c:pt>
                <c:pt idx="12">
                  <c:v>67.150414999999995</c:v>
                </c:pt>
                <c:pt idx="13">
                  <c:v>69.126604999999998</c:v>
                </c:pt>
                <c:pt idx="14">
                  <c:v>69.415824999999998</c:v>
                </c:pt>
                <c:pt idx="15">
                  <c:v>66.357275999999999</c:v>
                </c:pt>
                <c:pt idx="16">
                  <c:v>60.117271000000002</c:v>
                </c:pt>
                <c:pt idx="17">
                  <c:v>53.030143000000002</c:v>
                </c:pt>
                <c:pt idx="18">
                  <c:v>46.273682999999998</c:v>
                </c:pt>
                <c:pt idx="19">
                  <c:v>42.941983999999998</c:v>
                </c:pt>
                <c:pt idx="20">
                  <c:v>45.330959</c:v>
                </c:pt>
                <c:pt idx="21">
                  <c:v>50.556547999999999</c:v>
                </c:pt>
                <c:pt idx="22">
                  <c:v>57.357067999999998</c:v>
                </c:pt>
                <c:pt idx="23">
                  <c:v>63.484197000000002</c:v>
                </c:pt>
                <c:pt idx="24">
                  <c:v>67.150414999999995</c:v>
                </c:pt>
                <c:pt idx="25">
                  <c:v>69.126604999999998</c:v>
                </c:pt>
                <c:pt idx="26">
                  <c:v>69.415824999999998</c:v>
                </c:pt>
                <c:pt idx="27">
                  <c:v>66.357275999999999</c:v>
                </c:pt>
                <c:pt idx="28">
                  <c:v>60.117271000000002</c:v>
                </c:pt>
                <c:pt idx="29">
                  <c:v>53.030143000000002</c:v>
                </c:pt>
                <c:pt idx="30">
                  <c:v>46.273682999999998</c:v>
                </c:pt>
                <c:pt idx="31">
                  <c:v>42.941983999999998</c:v>
                </c:pt>
                <c:pt idx="32">
                  <c:v>45.330959</c:v>
                </c:pt>
                <c:pt idx="33">
                  <c:v>50.556547999999999</c:v>
                </c:pt>
                <c:pt idx="34">
                  <c:v>57.357067999999998</c:v>
                </c:pt>
                <c:pt idx="35">
                  <c:v>63.484197000000002</c:v>
                </c:pt>
                <c:pt idx="36">
                  <c:v>67.150414999999995</c:v>
                </c:pt>
                <c:pt idx="37">
                  <c:v>69.126604999999998</c:v>
                </c:pt>
                <c:pt idx="38">
                  <c:v>69.415824999999998</c:v>
                </c:pt>
                <c:pt idx="39">
                  <c:v>66.357275999999999</c:v>
                </c:pt>
                <c:pt idx="40">
                  <c:v>60.117271000000002</c:v>
                </c:pt>
                <c:pt idx="41">
                  <c:v>53.030143000000002</c:v>
                </c:pt>
                <c:pt idx="42">
                  <c:v>46.273682999999998</c:v>
                </c:pt>
                <c:pt idx="43">
                  <c:v>42.941983999999998</c:v>
                </c:pt>
                <c:pt idx="44">
                  <c:v>45.330958000000003</c:v>
                </c:pt>
                <c:pt idx="45">
                  <c:v>50.556547999999999</c:v>
                </c:pt>
                <c:pt idx="46">
                  <c:v>57.357067999999998</c:v>
                </c:pt>
                <c:pt idx="47">
                  <c:v>63.484197000000002</c:v>
                </c:pt>
                <c:pt idx="48">
                  <c:v>67.150414999999995</c:v>
                </c:pt>
                <c:pt idx="49">
                  <c:v>69.126604999999998</c:v>
                </c:pt>
                <c:pt idx="50">
                  <c:v>69.415824999999998</c:v>
                </c:pt>
                <c:pt idx="51">
                  <c:v>66.357275999999999</c:v>
                </c:pt>
                <c:pt idx="52">
                  <c:v>60.117271000000002</c:v>
                </c:pt>
                <c:pt idx="53">
                  <c:v>53.030143000000002</c:v>
                </c:pt>
                <c:pt idx="54">
                  <c:v>46.273682999999998</c:v>
                </c:pt>
                <c:pt idx="55">
                  <c:v>42.941983999999998</c:v>
                </c:pt>
                <c:pt idx="56">
                  <c:v>45.330958000000003</c:v>
                </c:pt>
                <c:pt idx="57">
                  <c:v>50.556547999999999</c:v>
                </c:pt>
                <c:pt idx="58">
                  <c:v>57.357067999999998</c:v>
                </c:pt>
                <c:pt idx="59">
                  <c:v>63.484197000000002</c:v>
                </c:pt>
              </c:numCache>
            </c:numRef>
          </c:val>
        </c:ser>
        <c:ser>
          <c:idx val="0"/>
          <c:order val="1"/>
          <c:tx>
            <c:strRef>
              <c:f>time!$AR$18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time!$AR$19:$AR$78</c:f>
              <c:numCache>
                <c:formatCode>General</c:formatCode>
                <c:ptCount val="60"/>
                <c:pt idx="0">
                  <c:v>67.150414999999995</c:v>
                </c:pt>
                <c:pt idx="1">
                  <c:v>69.126604999999998</c:v>
                </c:pt>
                <c:pt idx="2">
                  <c:v>69.415824999999998</c:v>
                </c:pt>
                <c:pt idx="3">
                  <c:v>66.357275999999999</c:v>
                </c:pt>
                <c:pt idx="4">
                  <c:v>60.117271000000002</c:v>
                </c:pt>
                <c:pt idx="5">
                  <c:v>53.030141999999998</c:v>
                </c:pt>
                <c:pt idx="6">
                  <c:v>46.273682999999998</c:v>
                </c:pt>
                <c:pt idx="7">
                  <c:v>42.941983999999998</c:v>
                </c:pt>
                <c:pt idx="8">
                  <c:v>45.330959</c:v>
                </c:pt>
                <c:pt idx="9">
                  <c:v>50.556547999999999</c:v>
                </c:pt>
                <c:pt idx="10">
                  <c:v>57.357067999999998</c:v>
                </c:pt>
                <c:pt idx="11">
                  <c:v>63.484197000000002</c:v>
                </c:pt>
                <c:pt idx="12">
                  <c:v>67.150414999999995</c:v>
                </c:pt>
                <c:pt idx="13">
                  <c:v>69.126604999999998</c:v>
                </c:pt>
                <c:pt idx="14">
                  <c:v>69.415824999999998</c:v>
                </c:pt>
                <c:pt idx="15">
                  <c:v>66.357275999999999</c:v>
                </c:pt>
                <c:pt idx="16">
                  <c:v>60.117271000000002</c:v>
                </c:pt>
                <c:pt idx="17">
                  <c:v>53.030143000000002</c:v>
                </c:pt>
                <c:pt idx="18">
                  <c:v>46.273682999999998</c:v>
                </c:pt>
                <c:pt idx="19">
                  <c:v>42.941983999999998</c:v>
                </c:pt>
                <c:pt idx="20">
                  <c:v>45.330959</c:v>
                </c:pt>
                <c:pt idx="21">
                  <c:v>50.556547999999999</c:v>
                </c:pt>
                <c:pt idx="22">
                  <c:v>57.357067999999998</c:v>
                </c:pt>
                <c:pt idx="23">
                  <c:v>63.484197000000002</c:v>
                </c:pt>
                <c:pt idx="24">
                  <c:v>67.150414999999995</c:v>
                </c:pt>
                <c:pt idx="25">
                  <c:v>69.126604999999998</c:v>
                </c:pt>
                <c:pt idx="26">
                  <c:v>69.415824999999998</c:v>
                </c:pt>
                <c:pt idx="27">
                  <c:v>66.357275999999999</c:v>
                </c:pt>
                <c:pt idx="28">
                  <c:v>60.117271000000002</c:v>
                </c:pt>
                <c:pt idx="29">
                  <c:v>53.030143000000002</c:v>
                </c:pt>
                <c:pt idx="30">
                  <c:v>46.273682999999998</c:v>
                </c:pt>
                <c:pt idx="31">
                  <c:v>42.941983999999998</c:v>
                </c:pt>
                <c:pt idx="32">
                  <c:v>45.330959</c:v>
                </c:pt>
                <c:pt idx="33">
                  <c:v>50.556547999999999</c:v>
                </c:pt>
                <c:pt idx="34">
                  <c:v>57.357067999999998</c:v>
                </c:pt>
                <c:pt idx="35">
                  <c:v>63.484197000000002</c:v>
                </c:pt>
                <c:pt idx="36">
                  <c:v>67.150414999999995</c:v>
                </c:pt>
                <c:pt idx="37">
                  <c:v>69.126604999999998</c:v>
                </c:pt>
                <c:pt idx="38">
                  <c:v>69.415824999999998</c:v>
                </c:pt>
                <c:pt idx="39">
                  <c:v>66.357275999999999</c:v>
                </c:pt>
                <c:pt idx="40">
                  <c:v>60.117271000000002</c:v>
                </c:pt>
                <c:pt idx="41">
                  <c:v>53.030143000000002</c:v>
                </c:pt>
                <c:pt idx="42">
                  <c:v>46.273682999999998</c:v>
                </c:pt>
                <c:pt idx="43">
                  <c:v>42.941983999999998</c:v>
                </c:pt>
                <c:pt idx="44">
                  <c:v>45.330958000000003</c:v>
                </c:pt>
                <c:pt idx="45">
                  <c:v>50.556547999999999</c:v>
                </c:pt>
                <c:pt idx="46">
                  <c:v>57.357067999999998</c:v>
                </c:pt>
                <c:pt idx="47">
                  <c:v>63.484197000000002</c:v>
                </c:pt>
                <c:pt idx="48">
                  <c:v>67.150414999999995</c:v>
                </c:pt>
                <c:pt idx="49">
                  <c:v>69.126604999999998</c:v>
                </c:pt>
                <c:pt idx="50">
                  <c:v>69.415824999999998</c:v>
                </c:pt>
                <c:pt idx="51">
                  <c:v>66.357275999999999</c:v>
                </c:pt>
                <c:pt idx="52">
                  <c:v>60.117271000000002</c:v>
                </c:pt>
                <c:pt idx="53">
                  <c:v>53.030143000000002</c:v>
                </c:pt>
                <c:pt idx="54">
                  <c:v>46.273682999999998</c:v>
                </c:pt>
                <c:pt idx="55">
                  <c:v>42.941983999999998</c:v>
                </c:pt>
                <c:pt idx="56">
                  <c:v>45.330958000000003</c:v>
                </c:pt>
                <c:pt idx="57">
                  <c:v>50.556547999999999</c:v>
                </c:pt>
                <c:pt idx="58">
                  <c:v>57.357067999999998</c:v>
                </c:pt>
                <c:pt idx="59">
                  <c:v>63.484197000000002</c:v>
                </c:pt>
              </c:numCache>
            </c:numRef>
          </c:val>
        </c:ser>
        <c:dLbls>
          <c:showLegendKey val="0"/>
          <c:showVal val="0"/>
          <c:showCatName val="0"/>
          <c:showSerName val="0"/>
          <c:showPercent val="0"/>
          <c:showBubbleSize val="0"/>
        </c:dLbls>
        <c:gapWidth val="30"/>
        <c:axId val="176253560"/>
        <c:axId val="176253952"/>
      </c:barChart>
      <c:catAx>
        <c:axId val="17625356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485804416403974"/>
              <c:y val="0.8558596391667295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76253952"/>
        <c:crosses val="autoZero"/>
        <c:auto val="0"/>
        <c:lblAlgn val="ctr"/>
        <c:lblOffset val="100"/>
        <c:tickLblSkip val="1"/>
        <c:tickMarkSkip val="1"/>
        <c:noMultiLvlLbl val="0"/>
      </c:catAx>
      <c:valAx>
        <c:axId val="176253952"/>
        <c:scaling>
          <c:orientation val="minMax"/>
          <c:max val="100"/>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76253560"/>
        <c:crosses val="autoZero"/>
        <c:crossBetween val="between"/>
      </c:valAx>
      <c:spPr>
        <a:solidFill>
          <a:srgbClr val="C0C0C0"/>
        </a:solidFill>
        <a:ln w="25400">
          <a:noFill/>
        </a:ln>
      </c:spPr>
    </c:plotArea>
    <c:legend>
      <c:legendPos val="t"/>
      <c:layout>
        <c:manualLayout>
          <c:xMode val="edge"/>
          <c:yMode val="edge"/>
          <c:x val="0.75709779179810865"/>
          <c:y val="2.2522522522522542E-2"/>
          <c:w val="0.23028391167192441"/>
          <c:h val="0.17117211699888774"/>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300"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12 Days in milk</a:t>
            </a:r>
          </a:p>
        </c:rich>
      </c:tx>
      <c:layout>
        <c:manualLayout>
          <c:xMode val="edge"/>
          <c:yMode val="edge"/>
          <c:x val="3.2051282051282159E-3"/>
          <c:y val="4.4843049327354294E-3"/>
        </c:manualLayout>
      </c:layout>
      <c:overlay val="0"/>
      <c:spPr>
        <a:noFill/>
        <a:ln w="25400">
          <a:noFill/>
        </a:ln>
      </c:spPr>
    </c:title>
    <c:autoTitleDeleted val="0"/>
    <c:plotArea>
      <c:layout>
        <c:manualLayout>
          <c:layoutTarget val="inner"/>
          <c:xMode val="edge"/>
          <c:yMode val="edge"/>
          <c:x val="5.9751403025841282E-2"/>
          <c:y val="0.26457457034440668"/>
          <c:w val="0.9049951987708853"/>
          <c:h val="0.50672756693080623"/>
        </c:manualLayout>
      </c:layout>
      <c:barChart>
        <c:barDir val="col"/>
        <c:grouping val="clustered"/>
        <c:varyColors val="0"/>
        <c:ser>
          <c:idx val="1"/>
          <c:order val="0"/>
          <c:tx>
            <c:strRef>
              <c:f>time!$AS$18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time!$AS$19:$AS$78</c:f>
              <c:numCache>
                <c:formatCode>General</c:formatCode>
                <c:ptCount val="60"/>
                <c:pt idx="0">
                  <c:v>183.79576299999999</c:v>
                </c:pt>
                <c:pt idx="1">
                  <c:v>176.945266</c:v>
                </c:pt>
                <c:pt idx="2">
                  <c:v>180.15684999999999</c:v>
                </c:pt>
                <c:pt idx="3">
                  <c:v>190.17992799999999</c:v>
                </c:pt>
                <c:pt idx="4">
                  <c:v>208.72739300000001</c:v>
                </c:pt>
                <c:pt idx="5">
                  <c:v>233.86072999999999</c:v>
                </c:pt>
                <c:pt idx="6">
                  <c:v>260.310002</c:v>
                </c:pt>
                <c:pt idx="7">
                  <c:v>273.02538099999998</c:v>
                </c:pt>
                <c:pt idx="8">
                  <c:v>255.92620600000001</c:v>
                </c:pt>
                <c:pt idx="9">
                  <c:v>230.74553299999999</c:v>
                </c:pt>
                <c:pt idx="10">
                  <c:v>217.518394</c:v>
                </c:pt>
                <c:pt idx="11">
                  <c:v>202.78969000000001</c:v>
                </c:pt>
                <c:pt idx="12">
                  <c:v>183.79576299999999</c:v>
                </c:pt>
                <c:pt idx="13">
                  <c:v>176.945266</c:v>
                </c:pt>
                <c:pt idx="14">
                  <c:v>180.15684899999999</c:v>
                </c:pt>
                <c:pt idx="15">
                  <c:v>190.17992799999999</c:v>
                </c:pt>
                <c:pt idx="16">
                  <c:v>208.72739200000001</c:v>
                </c:pt>
                <c:pt idx="17">
                  <c:v>233.86072999999999</c:v>
                </c:pt>
                <c:pt idx="18">
                  <c:v>260.310001</c:v>
                </c:pt>
                <c:pt idx="19">
                  <c:v>273.02538099999998</c:v>
                </c:pt>
                <c:pt idx="20">
                  <c:v>255.92620600000001</c:v>
                </c:pt>
                <c:pt idx="21">
                  <c:v>230.74553299999999</c:v>
                </c:pt>
                <c:pt idx="22">
                  <c:v>217.518394</c:v>
                </c:pt>
                <c:pt idx="23">
                  <c:v>202.78969000000001</c:v>
                </c:pt>
                <c:pt idx="24">
                  <c:v>183.79576299999999</c:v>
                </c:pt>
                <c:pt idx="25">
                  <c:v>176.945266</c:v>
                </c:pt>
                <c:pt idx="26">
                  <c:v>180.15684899999999</c:v>
                </c:pt>
                <c:pt idx="27">
                  <c:v>190.17992699999999</c:v>
                </c:pt>
                <c:pt idx="28">
                  <c:v>208.72739200000001</c:v>
                </c:pt>
                <c:pt idx="29">
                  <c:v>233.86072899999999</c:v>
                </c:pt>
                <c:pt idx="30">
                  <c:v>260.310001</c:v>
                </c:pt>
                <c:pt idx="31">
                  <c:v>273.02538099999998</c:v>
                </c:pt>
                <c:pt idx="32">
                  <c:v>255.92620600000001</c:v>
                </c:pt>
                <c:pt idx="33">
                  <c:v>230.74553299999999</c:v>
                </c:pt>
                <c:pt idx="34">
                  <c:v>217.518394</c:v>
                </c:pt>
                <c:pt idx="35">
                  <c:v>202.78969000000001</c:v>
                </c:pt>
                <c:pt idx="36">
                  <c:v>183.795762</c:v>
                </c:pt>
                <c:pt idx="37">
                  <c:v>176.94526500000001</c:v>
                </c:pt>
                <c:pt idx="38">
                  <c:v>180.15684899999999</c:v>
                </c:pt>
                <c:pt idx="39">
                  <c:v>190.17992699999999</c:v>
                </c:pt>
                <c:pt idx="40">
                  <c:v>208.72739200000001</c:v>
                </c:pt>
                <c:pt idx="41">
                  <c:v>233.86072899999999</c:v>
                </c:pt>
                <c:pt idx="42">
                  <c:v>260.310001</c:v>
                </c:pt>
                <c:pt idx="43">
                  <c:v>273.02538099999998</c:v>
                </c:pt>
                <c:pt idx="44">
                  <c:v>255.92620500000001</c:v>
                </c:pt>
                <c:pt idx="45">
                  <c:v>230.74553299999999</c:v>
                </c:pt>
                <c:pt idx="46">
                  <c:v>217.518394</c:v>
                </c:pt>
                <c:pt idx="47">
                  <c:v>202.78969000000001</c:v>
                </c:pt>
                <c:pt idx="48">
                  <c:v>183.795762</c:v>
                </c:pt>
                <c:pt idx="49">
                  <c:v>176.94526500000001</c:v>
                </c:pt>
                <c:pt idx="50">
                  <c:v>180.15684899999999</c:v>
                </c:pt>
                <c:pt idx="51">
                  <c:v>190.17992699999999</c:v>
                </c:pt>
                <c:pt idx="52">
                  <c:v>208.72739200000001</c:v>
                </c:pt>
                <c:pt idx="53">
                  <c:v>233.86072899999999</c:v>
                </c:pt>
                <c:pt idx="54">
                  <c:v>260.310001</c:v>
                </c:pt>
                <c:pt idx="55">
                  <c:v>273.02538099999998</c:v>
                </c:pt>
                <c:pt idx="56">
                  <c:v>255.92620500000001</c:v>
                </c:pt>
                <c:pt idx="57">
                  <c:v>230.74553299999999</c:v>
                </c:pt>
                <c:pt idx="58">
                  <c:v>217.518394</c:v>
                </c:pt>
                <c:pt idx="59">
                  <c:v>202.78969000000001</c:v>
                </c:pt>
              </c:numCache>
            </c:numRef>
          </c:val>
        </c:ser>
        <c:ser>
          <c:idx val="0"/>
          <c:order val="1"/>
          <c:tx>
            <c:strRef>
              <c:f>time!$AT$18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time!$AT$19:$AT$78</c:f>
              <c:numCache>
                <c:formatCode>General</c:formatCode>
                <c:ptCount val="60"/>
                <c:pt idx="0">
                  <c:v>183.79576299999999</c:v>
                </c:pt>
                <c:pt idx="1">
                  <c:v>176.945266</c:v>
                </c:pt>
                <c:pt idx="2">
                  <c:v>180.15684999999999</c:v>
                </c:pt>
                <c:pt idx="3">
                  <c:v>190.17992799999999</c:v>
                </c:pt>
                <c:pt idx="4">
                  <c:v>208.72739300000001</c:v>
                </c:pt>
                <c:pt idx="5">
                  <c:v>233.86072999999999</c:v>
                </c:pt>
                <c:pt idx="6">
                  <c:v>260.310002</c:v>
                </c:pt>
                <c:pt idx="7">
                  <c:v>273.02538099999998</c:v>
                </c:pt>
                <c:pt idx="8">
                  <c:v>255.92620600000001</c:v>
                </c:pt>
                <c:pt idx="9">
                  <c:v>230.74553299999999</c:v>
                </c:pt>
                <c:pt idx="10">
                  <c:v>217.518394</c:v>
                </c:pt>
                <c:pt idx="11">
                  <c:v>202.78969000000001</c:v>
                </c:pt>
                <c:pt idx="12">
                  <c:v>183.79576299999999</c:v>
                </c:pt>
                <c:pt idx="13">
                  <c:v>176.945266</c:v>
                </c:pt>
                <c:pt idx="14">
                  <c:v>180.15684899999999</c:v>
                </c:pt>
                <c:pt idx="15">
                  <c:v>190.17992799999999</c:v>
                </c:pt>
                <c:pt idx="16">
                  <c:v>208.72739200000001</c:v>
                </c:pt>
                <c:pt idx="17">
                  <c:v>233.86072999999999</c:v>
                </c:pt>
                <c:pt idx="18">
                  <c:v>260.310001</c:v>
                </c:pt>
                <c:pt idx="19">
                  <c:v>273.02538099999998</c:v>
                </c:pt>
                <c:pt idx="20">
                  <c:v>255.92620600000001</c:v>
                </c:pt>
                <c:pt idx="21">
                  <c:v>230.74553299999999</c:v>
                </c:pt>
                <c:pt idx="22">
                  <c:v>217.518394</c:v>
                </c:pt>
                <c:pt idx="23">
                  <c:v>202.78969000000001</c:v>
                </c:pt>
                <c:pt idx="24">
                  <c:v>183.79576299999999</c:v>
                </c:pt>
                <c:pt idx="25">
                  <c:v>176.945266</c:v>
                </c:pt>
                <c:pt idx="26">
                  <c:v>180.15684899999999</c:v>
                </c:pt>
                <c:pt idx="27">
                  <c:v>190.17992699999999</c:v>
                </c:pt>
                <c:pt idx="28">
                  <c:v>208.72739200000001</c:v>
                </c:pt>
                <c:pt idx="29">
                  <c:v>233.86072899999999</c:v>
                </c:pt>
                <c:pt idx="30">
                  <c:v>260.310001</c:v>
                </c:pt>
                <c:pt idx="31">
                  <c:v>273.02538099999998</c:v>
                </c:pt>
                <c:pt idx="32">
                  <c:v>255.92620600000001</c:v>
                </c:pt>
                <c:pt idx="33">
                  <c:v>230.74553299999999</c:v>
                </c:pt>
                <c:pt idx="34">
                  <c:v>217.518394</c:v>
                </c:pt>
                <c:pt idx="35">
                  <c:v>202.78969000000001</c:v>
                </c:pt>
                <c:pt idx="36">
                  <c:v>183.795762</c:v>
                </c:pt>
                <c:pt idx="37">
                  <c:v>176.94526500000001</c:v>
                </c:pt>
                <c:pt idx="38">
                  <c:v>180.15684899999999</c:v>
                </c:pt>
                <c:pt idx="39">
                  <c:v>190.17992699999999</c:v>
                </c:pt>
                <c:pt idx="40">
                  <c:v>208.72739200000001</c:v>
                </c:pt>
                <c:pt idx="41">
                  <c:v>233.86072899999999</c:v>
                </c:pt>
                <c:pt idx="42">
                  <c:v>260.310001</c:v>
                </c:pt>
                <c:pt idx="43">
                  <c:v>273.02538099999998</c:v>
                </c:pt>
                <c:pt idx="44">
                  <c:v>255.92620500000001</c:v>
                </c:pt>
                <c:pt idx="45">
                  <c:v>230.74553299999999</c:v>
                </c:pt>
                <c:pt idx="46">
                  <c:v>217.518394</c:v>
                </c:pt>
                <c:pt idx="47">
                  <c:v>202.78969000000001</c:v>
                </c:pt>
                <c:pt idx="48">
                  <c:v>183.795762</c:v>
                </c:pt>
                <c:pt idx="49">
                  <c:v>176.94526500000001</c:v>
                </c:pt>
                <c:pt idx="50">
                  <c:v>180.15684899999999</c:v>
                </c:pt>
                <c:pt idx="51">
                  <c:v>190.17992699999999</c:v>
                </c:pt>
                <c:pt idx="52">
                  <c:v>208.72739200000001</c:v>
                </c:pt>
                <c:pt idx="53">
                  <c:v>233.86072899999999</c:v>
                </c:pt>
                <c:pt idx="54">
                  <c:v>260.310001</c:v>
                </c:pt>
                <c:pt idx="55">
                  <c:v>273.02538099999998</c:v>
                </c:pt>
                <c:pt idx="56">
                  <c:v>255.92620500000001</c:v>
                </c:pt>
                <c:pt idx="57">
                  <c:v>230.74553299999999</c:v>
                </c:pt>
                <c:pt idx="58">
                  <c:v>217.518394</c:v>
                </c:pt>
                <c:pt idx="59">
                  <c:v>202.78969000000001</c:v>
                </c:pt>
              </c:numCache>
            </c:numRef>
          </c:val>
        </c:ser>
        <c:dLbls>
          <c:showLegendKey val="0"/>
          <c:showVal val="0"/>
          <c:showCatName val="0"/>
          <c:showSerName val="0"/>
          <c:showPercent val="0"/>
          <c:showBubbleSize val="0"/>
        </c:dLbls>
        <c:gapWidth val="30"/>
        <c:axId val="176254736"/>
        <c:axId val="176255128"/>
      </c:barChart>
      <c:catAx>
        <c:axId val="17625473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9423211521636731"/>
              <c:y val="0.878925649988822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76255128"/>
        <c:crossesAt val="0"/>
        <c:auto val="0"/>
        <c:lblAlgn val="ctr"/>
        <c:lblOffset val="100"/>
        <c:tickLblSkip val="1"/>
        <c:tickMarkSkip val="1"/>
        <c:noMultiLvlLbl val="0"/>
      </c:catAx>
      <c:valAx>
        <c:axId val="176255128"/>
        <c:scaling>
          <c:orientation val="minMax"/>
          <c:min val="15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76254736"/>
        <c:crosses val="autoZero"/>
        <c:crossBetween val="between"/>
      </c:valAx>
      <c:spPr>
        <a:noFill/>
        <a:ln w="25400">
          <a:noFill/>
        </a:ln>
      </c:spPr>
    </c:plotArea>
    <c:legend>
      <c:legendPos val="r"/>
      <c:layout>
        <c:manualLayout>
          <c:xMode val="edge"/>
          <c:yMode val="edge"/>
          <c:x val="0.75000000000000311"/>
          <c:y val="2.2421524663677191E-2"/>
          <c:w val="0.23397435897435898"/>
          <c:h val="0.1704035874439462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5 Voluntary culling</a:t>
            </a:r>
          </a:p>
        </c:rich>
      </c:tx>
      <c:layout>
        <c:manualLayout>
          <c:xMode val="edge"/>
          <c:yMode val="edge"/>
          <c:x val="3.1948881789137392E-3"/>
          <c:y val="4.5045045045045053E-3"/>
        </c:manualLayout>
      </c:layout>
      <c:overlay val="0"/>
      <c:spPr>
        <a:noFill/>
        <a:ln w="25400">
          <a:noFill/>
        </a:ln>
      </c:spPr>
    </c:title>
    <c:autoTitleDeleted val="0"/>
    <c:plotArea>
      <c:layout>
        <c:manualLayout>
          <c:layoutTarget val="inner"/>
          <c:xMode val="edge"/>
          <c:yMode val="edge"/>
          <c:x val="6.5426862251355633E-2"/>
          <c:y val="0.2702714591755489"/>
          <c:w val="0.89943088586007969"/>
          <c:h val="0.47297505355721081"/>
        </c:manualLayout>
      </c:layout>
      <c:barChart>
        <c:barDir val="col"/>
        <c:grouping val="clustered"/>
        <c:varyColors val="0"/>
        <c:ser>
          <c:idx val="1"/>
          <c:order val="0"/>
          <c:tx>
            <c:strRef>
              <c:f>time!$AO$18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time!$AO$19:$AO$78</c:f>
              <c:numCache>
                <c:formatCode>General</c:formatCode>
                <c:ptCount val="60"/>
                <c:pt idx="0">
                  <c:v>1.0159E-2</c:v>
                </c:pt>
                <c:pt idx="1">
                  <c:v>9.3080000000000003E-3</c:v>
                </c:pt>
                <c:pt idx="2">
                  <c:v>4.7860000000000003E-3</c:v>
                </c:pt>
                <c:pt idx="3">
                  <c:v>6.5890000000000002E-3</c:v>
                </c:pt>
                <c:pt idx="4">
                  <c:v>4.8840000000000003E-3</c:v>
                </c:pt>
                <c:pt idx="5">
                  <c:v>7.0410000000000004E-3</c:v>
                </c:pt>
                <c:pt idx="6">
                  <c:v>1.3433E-2</c:v>
                </c:pt>
                <c:pt idx="7">
                  <c:v>2.4469000000000001E-2</c:v>
                </c:pt>
                <c:pt idx="8">
                  <c:v>4.3545E-2</c:v>
                </c:pt>
                <c:pt idx="9">
                  <c:v>5.0082000000000002E-2</c:v>
                </c:pt>
                <c:pt idx="10">
                  <c:v>2.1999999999999999E-2</c:v>
                </c:pt>
                <c:pt idx="11">
                  <c:v>1.2520999999999999E-2</c:v>
                </c:pt>
                <c:pt idx="12">
                  <c:v>1.0159E-2</c:v>
                </c:pt>
                <c:pt idx="13">
                  <c:v>9.3080000000000003E-3</c:v>
                </c:pt>
                <c:pt idx="14">
                  <c:v>4.7860000000000003E-3</c:v>
                </c:pt>
                <c:pt idx="15">
                  <c:v>6.5890000000000002E-3</c:v>
                </c:pt>
                <c:pt idx="16">
                  <c:v>4.8840000000000003E-3</c:v>
                </c:pt>
                <c:pt idx="17">
                  <c:v>7.0410000000000004E-3</c:v>
                </c:pt>
                <c:pt idx="18">
                  <c:v>1.3433E-2</c:v>
                </c:pt>
                <c:pt idx="19">
                  <c:v>2.4469000000000001E-2</c:v>
                </c:pt>
                <c:pt idx="20">
                  <c:v>4.3545E-2</c:v>
                </c:pt>
                <c:pt idx="21">
                  <c:v>5.0082000000000002E-2</c:v>
                </c:pt>
                <c:pt idx="22">
                  <c:v>2.1999999999999999E-2</c:v>
                </c:pt>
                <c:pt idx="23">
                  <c:v>1.2520999999999999E-2</c:v>
                </c:pt>
                <c:pt idx="24">
                  <c:v>1.0159E-2</c:v>
                </c:pt>
                <c:pt idx="25">
                  <c:v>9.3080000000000003E-3</c:v>
                </c:pt>
                <c:pt idx="26">
                  <c:v>4.7860000000000003E-3</c:v>
                </c:pt>
                <c:pt idx="27">
                  <c:v>6.5890000000000002E-3</c:v>
                </c:pt>
                <c:pt idx="28">
                  <c:v>4.8840000000000003E-3</c:v>
                </c:pt>
                <c:pt idx="29">
                  <c:v>7.0410000000000004E-3</c:v>
                </c:pt>
                <c:pt idx="30">
                  <c:v>1.3433E-2</c:v>
                </c:pt>
                <c:pt idx="31">
                  <c:v>2.4469000000000001E-2</c:v>
                </c:pt>
                <c:pt idx="32">
                  <c:v>4.3545E-2</c:v>
                </c:pt>
                <c:pt idx="33">
                  <c:v>5.0082000000000002E-2</c:v>
                </c:pt>
                <c:pt idx="34">
                  <c:v>2.1999999999999999E-2</c:v>
                </c:pt>
                <c:pt idx="35">
                  <c:v>1.2520999999999999E-2</c:v>
                </c:pt>
                <c:pt idx="36">
                  <c:v>1.0159E-2</c:v>
                </c:pt>
                <c:pt idx="37">
                  <c:v>9.3080000000000003E-3</c:v>
                </c:pt>
                <c:pt idx="38">
                  <c:v>4.7860000000000003E-3</c:v>
                </c:pt>
                <c:pt idx="39">
                  <c:v>6.5890000000000002E-3</c:v>
                </c:pt>
                <c:pt idx="40">
                  <c:v>4.8840000000000003E-3</c:v>
                </c:pt>
                <c:pt idx="41">
                  <c:v>7.0410000000000004E-3</c:v>
                </c:pt>
                <c:pt idx="42">
                  <c:v>1.3433E-2</c:v>
                </c:pt>
                <c:pt idx="43">
                  <c:v>2.4469000000000001E-2</c:v>
                </c:pt>
                <c:pt idx="44">
                  <c:v>4.3545E-2</c:v>
                </c:pt>
                <c:pt idx="45">
                  <c:v>5.0082000000000002E-2</c:v>
                </c:pt>
                <c:pt idx="46">
                  <c:v>2.1999999999999999E-2</c:v>
                </c:pt>
                <c:pt idx="47">
                  <c:v>1.2520999999999999E-2</c:v>
                </c:pt>
                <c:pt idx="48">
                  <c:v>1.0159E-2</c:v>
                </c:pt>
                <c:pt idx="49">
                  <c:v>9.3080000000000003E-3</c:v>
                </c:pt>
                <c:pt idx="50">
                  <c:v>4.7860000000000003E-3</c:v>
                </c:pt>
                <c:pt idx="51">
                  <c:v>6.5890000000000002E-3</c:v>
                </c:pt>
                <c:pt idx="52">
                  <c:v>4.8840000000000003E-3</c:v>
                </c:pt>
                <c:pt idx="53">
                  <c:v>7.0410000000000004E-3</c:v>
                </c:pt>
                <c:pt idx="54">
                  <c:v>1.3433E-2</c:v>
                </c:pt>
                <c:pt idx="55">
                  <c:v>2.4469000000000001E-2</c:v>
                </c:pt>
                <c:pt idx="56">
                  <c:v>4.3545E-2</c:v>
                </c:pt>
                <c:pt idx="57">
                  <c:v>5.0082000000000002E-2</c:v>
                </c:pt>
                <c:pt idx="58">
                  <c:v>2.1999999999999999E-2</c:v>
                </c:pt>
                <c:pt idx="59">
                  <c:v>1.2520999999999999E-2</c:v>
                </c:pt>
              </c:numCache>
            </c:numRef>
          </c:val>
        </c:ser>
        <c:ser>
          <c:idx val="0"/>
          <c:order val="1"/>
          <c:tx>
            <c:strRef>
              <c:f>time!$AP$18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time!$AP$19:$AP$78</c:f>
              <c:numCache>
                <c:formatCode>General</c:formatCode>
                <c:ptCount val="60"/>
                <c:pt idx="0">
                  <c:v>1.0159E-2</c:v>
                </c:pt>
                <c:pt idx="1">
                  <c:v>9.3080000000000003E-3</c:v>
                </c:pt>
                <c:pt idx="2">
                  <c:v>4.7860000000000003E-3</c:v>
                </c:pt>
                <c:pt idx="3">
                  <c:v>6.5890000000000002E-3</c:v>
                </c:pt>
                <c:pt idx="4">
                  <c:v>4.8840000000000003E-3</c:v>
                </c:pt>
                <c:pt idx="5">
                  <c:v>7.0410000000000004E-3</c:v>
                </c:pt>
                <c:pt idx="6">
                  <c:v>1.3433E-2</c:v>
                </c:pt>
                <c:pt idx="7">
                  <c:v>2.4469000000000001E-2</c:v>
                </c:pt>
                <c:pt idx="8">
                  <c:v>4.3545E-2</c:v>
                </c:pt>
                <c:pt idx="9">
                  <c:v>5.0082000000000002E-2</c:v>
                </c:pt>
                <c:pt idx="10">
                  <c:v>2.1999999999999999E-2</c:v>
                </c:pt>
                <c:pt idx="11">
                  <c:v>1.2520999999999999E-2</c:v>
                </c:pt>
                <c:pt idx="12">
                  <c:v>1.0159E-2</c:v>
                </c:pt>
                <c:pt idx="13">
                  <c:v>9.3080000000000003E-3</c:v>
                </c:pt>
                <c:pt idx="14">
                  <c:v>4.7860000000000003E-3</c:v>
                </c:pt>
                <c:pt idx="15">
                  <c:v>6.5890000000000002E-3</c:v>
                </c:pt>
                <c:pt idx="16">
                  <c:v>4.8840000000000003E-3</c:v>
                </c:pt>
                <c:pt idx="17">
                  <c:v>7.0410000000000004E-3</c:v>
                </c:pt>
                <c:pt idx="18">
                  <c:v>1.3433E-2</c:v>
                </c:pt>
                <c:pt idx="19">
                  <c:v>2.4469000000000001E-2</c:v>
                </c:pt>
                <c:pt idx="20">
                  <c:v>4.3545E-2</c:v>
                </c:pt>
                <c:pt idx="21">
                  <c:v>5.0082000000000002E-2</c:v>
                </c:pt>
                <c:pt idx="22">
                  <c:v>2.1999999999999999E-2</c:v>
                </c:pt>
                <c:pt idx="23">
                  <c:v>1.2520999999999999E-2</c:v>
                </c:pt>
                <c:pt idx="24">
                  <c:v>1.0159E-2</c:v>
                </c:pt>
                <c:pt idx="25">
                  <c:v>9.3080000000000003E-3</c:v>
                </c:pt>
                <c:pt idx="26">
                  <c:v>4.7860000000000003E-3</c:v>
                </c:pt>
                <c:pt idx="27">
                  <c:v>6.5890000000000002E-3</c:v>
                </c:pt>
                <c:pt idx="28">
                  <c:v>4.8840000000000003E-3</c:v>
                </c:pt>
                <c:pt idx="29">
                  <c:v>7.0410000000000004E-3</c:v>
                </c:pt>
                <c:pt idx="30">
                  <c:v>1.3433E-2</c:v>
                </c:pt>
                <c:pt idx="31">
                  <c:v>2.4469000000000001E-2</c:v>
                </c:pt>
                <c:pt idx="32">
                  <c:v>4.3545E-2</c:v>
                </c:pt>
                <c:pt idx="33">
                  <c:v>5.0082000000000002E-2</c:v>
                </c:pt>
                <c:pt idx="34">
                  <c:v>2.1999999999999999E-2</c:v>
                </c:pt>
                <c:pt idx="35">
                  <c:v>1.2520999999999999E-2</c:v>
                </c:pt>
                <c:pt idx="36">
                  <c:v>1.0159E-2</c:v>
                </c:pt>
                <c:pt idx="37">
                  <c:v>9.3080000000000003E-3</c:v>
                </c:pt>
                <c:pt idx="38">
                  <c:v>4.7860000000000003E-3</c:v>
                </c:pt>
                <c:pt idx="39">
                  <c:v>6.5890000000000002E-3</c:v>
                </c:pt>
                <c:pt idx="40">
                  <c:v>4.8840000000000003E-3</c:v>
                </c:pt>
                <c:pt idx="41">
                  <c:v>7.0410000000000004E-3</c:v>
                </c:pt>
                <c:pt idx="42">
                  <c:v>1.3433E-2</c:v>
                </c:pt>
                <c:pt idx="43">
                  <c:v>2.4469000000000001E-2</c:v>
                </c:pt>
                <c:pt idx="44">
                  <c:v>4.3545E-2</c:v>
                </c:pt>
                <c:pt idx="45">
                  <c:v>5.0082000000000002E-2</c:v>
                </c:pt>
                <c:pt idx="46">
                  <c:v>2.1999999999999999E-2</c:v>
                </c:pt>
                <c:pt idx="47">
                  <c:v>1.2520999999999999E-2</c:v>
                </c:pt>
                <c:pt idx="48">
                  <c:v>1.0159E-2</c:v>
                </c:pt>
                <c:pt idx="49">
                  <c:v>9.3080000000000003E-3</c:v>
                </c:pt>
                <c:pt idx="50">
                  <c:v>4.7860000000000003E-3</c:v>
                </c:pt>
                <c:pt idx="51">
                  <c:v>6.5890000000000002E-3</c:v>
                </c:pt>
                <c:pt idx="52">
                  <c:v>4.8840000000000003E-3</c:v>
                </c:pt>
                <c:pt idx="53">
                  <c:v>7.0410000000000004E-3</c:v>
                </c:pt>
                <c:pt idx="54">
                  <c:v>1.3433E-2</c:v>
                </c:pt>
                <c:pt idx="55">
                  <c:v>2.4469000000000001E-2</c:v>
                </c:pt>
                <c:pt idx="56">
                  <c:v>4.3545E-2</c:v>
                </c:pt>
                <c:pt idx="57">
                  <c:v>5.0082000000000002E-2</c:v>
                </c:pt>
                <c:pt idx="58">
                  <c:v>2.1999999999999999E-2</c:v>
                </c:pt>
                <c:pt idx="59">
                  <c:v>1.2520999999999999E-2</c:v>
                </c:pt>
              </c:numCache>
            </c:numRef>
          </c:val>
        </c:ser>
        <c:dLbls>
          <c:showLegendKey val="0"/>
          <c:showVal val="0"/>
          <c:showCatName val="0"/>
          <c:showSerName val="0"/>
          <c:showPercent val="0"/>
          <c:showBubbleSize val="0"/>
        </c:dLbls>
        <c:gapWidth val="30"/>
        <c:axId val="134888792"/>
        <c:axId val="134889184"/>
      </c:barChart>
      <c:catAx>
        <c:axId val="1348887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40575146956470692"/>
              <c:y val="0.8558596391667295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4889184"/>
        <c:crossesAt val="0"/>
        <c:auto val="0"/>
        <c:lblAlgn val="ctr"/>
        <c:lblOffset val="100"/>
        <c:tickLblSkip val="1"/>
        <c:tickMarkSkip val="1"/>
        <c:noMultiLvlLbl val="0"/>
      </c:catAx>
      <c:valAx>
        <c:axId val="134889184"/>
        <c:scaling>
          <c:orientation val="minMax"/>
          <c:min val="0"/>
        </c:scaling>
        <c:delete val="0"/>
        <c:axPos val="l"/>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4888792"/>
        <c:crosses val="autoZero"/>
        <c:crossBetween val="between"/>
      </c:valAx>
      <c:spPr>
        <a:noFill/>
        <a:ln w="25400">
          <a:noFill/>
        </a:ln>
      </c:spPr>
    </c:plotArea>
    <c:legend>
      <c:legendPos val="t"/>
      <c:layout>
        <c:manualLayout>
          <c:xMode val="edge"/>
          <c:yMode val="edge"/>
          <c:x val="0.7539949519089667"/>
          <c:y val="2.2522522522522542E-2"/>
          <c:w val="0.23322717248203448"/>
          <c:h val="0.17117211699888774"/>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16 Lactation 1</a:t>
            </a:r>
          </a:p>
        </c:rich>
      </c:tx>
      <c:layout>
        <c:manualLayout>
          <c:xMode val="edge"/>
          <c:yMode val="edge"/>
          <c:x val="3.1847133757961967E-3"/>
          <c:y val="4.4843049327354294E-3"/>
        </c:manualLayout>
      </c:layout>
      <c:overlay val="0"/>
      <c:spPr>
        <a:noFill/>
        <a:ln w="25400">
          <a:noFill/>
        </a:ln>
      </c:spPr>
    </c:title>
    <c:autoTitleDeleted val="0"/>
    <c:plotArea>
      <c:layout>
        <c:manualLayout>
          <c:layoutTarget val="inner"/>
          <c:xMode val="edge"/>
          <c:yMode val="edge"/>
          <c:x val="5.772927320255182E-2"/>
          <c:y val="0.27354319984760489"/>
          <c:w val="0.90723893555858726"/>
          <c:h val="0.47085304891800578"/>
        </c:manualLayout>
      </c:layout>
      <c:barChart>
        <c:barDir val="col"/>
        <c:grouping val="clustered"/>
        <c:varyColors val="0"/>
        <c:ser>
          <c:idx val="1"/>
          <c:order val="0"/>
          <c:tx>
            <c:strRef>
              <c:f>time!$AU$18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time!$AU$19:$AU$78</c:f>
              <c:numCache>
                <c:formatCode>0.0000</c:formatCode>
                <c:ptCount val="60"/>
                <c:pt idx="0">
                  <c:v>0.35771500000000001</c:v>
                </c:pt>
                <c:pt idx="1">
                  <c:v>0.35322500000000001</c:v>
                </c:pt>
                <c:pt idx="2">
                  <c:v>0.35173399999999999</c:v>
                </c:pt>
                <c:pt idx="3">
                  <c:v>0.35403200000000001</c:v>
                </c:pt>
                <c:pt idx="4">
                  <c:v>0.357626</c:v>
                </c:pt>
                <c:pt idx="5">
                  <c:v>0.36385099999999998</c:v>
                </c:pt>
                <c:pt idx="6">
                  <c:v>0.369504</c:v>
                </c:pt>
                <c:pt idx="7">
                  <c:v>0.37389899999999998</c:v>
                </c:pt>
                <c:pt idx="8">
                  <c:v>0.37696200000000002</c:v>
                </c:pt>
                <c:pt idx="9">
                  <c:v>0.38326500000000002</c:v>
                </c:pt>
                <c:pt idx="10">
                  <c:v>0.37710900000000003</c:v>
                </c:pt>
                <c:pt idx="11">
                  <c:v>0.36758999999999997</c:v>
                </c:pt>
                <c:pt idx="12">
                  <c:v>0.35771500000000001</c:v>
                </c:pt>
                <c:pt idx="13">
                  <c:v>0.35322500000000001</c:v>
                </c:pt>
                <c:pt idx="14">
                  <c:v>0.35173399999999999</c:v>
                </c:pt>
                <c:pt idx="15">
                  <c:v>0.35403200000000001</c:v>
                </c:pt>
                <c:pt idx="16">
                  <c:v>0.357626</c:v>
                </c:pt>
                <c:pt idx="17">
                  <c:v>0.36385099999999998</c:v>
                </c:pt>
                <c:pt idx="18">
                  <c:v>0.369504</c:v>
                </c:pt>
                <c:pt idx="19">
                  <c:v>0.37389899999999998</c:v>
                </c:pt>
                <c:pt idx="20">
                  <c:v>0.37696200000000002</c:v>
                </c:pt>
                <c:pt idx="21">
                  <c:v>0.38326500000000002</c:v>
                </c:pt>
                <c:pt idx="22">
                  <c:v>0.37710900000000003</c:v>
                </c:pt>
                <c:pt idx="23">
                  <c:v>0.36758999999999997</c:v>
                </c:pt>
                <c:pt idx="24">
                  <c:v>0.35771500000000001</c:v>
                </c:pt>
                <c:pt idx="25">
                  <c:v>0.35322500000000001</c:v>
                </c:pt>
                <c:pt idx="26">
                  <c:v>0.35173399999999999</c:v>
                </c:pt>
                <c:pt idx="27">
                  <c:v>0.35403200000000001</c:v>
                </c:pt>
                <c:pt idx="28">
                  <c:v>0.357626</c:v>
                </c:pt>
                <c:pt idx="29">
                  <c:v>0.36385099999999998</c:v>
                </c:pt>
                <c:pt idx="30">
                  <c:v>0.369504</c:v>
                </c:pt>
                <c:pt idx="31">
                  <c:v>0.37389899999999998</c:v>
                </c:pt>
                <c:pt idx="32">
                  <c:v>0.37696200000000002</c:v>
                </c:pt>
                <c:pt idx="33">
                  <c:v>0.38326500000000002</c:v>
                </c:pt>
                <c:pt idx="34">
                  <c:v>0.37710900000000003</c:v>
                </c:pt>
                <c:pt idx="35">
                  <c:v>0.36758999999999997</c:v>
                </c:pt>
                <c:pt idx="36">
                  <c:v>0.35771500000000001</c:v>
                </c:pt>
                <c:pt idx="37">
                  <c:v>0.35322500000000001</c:v>
                </c:pt>
                <c:pt idx="38">
                  <c:v>0.35173399999999999</c:v>
                </c:pt>
                <c:pt idx="39">
                  <c:v>0.35403200000000001</c:v>
                </c:pt>
                <c:pt idx="40">
                  <c:v>0.357626</c:v>
                </c:pt>
                <c:pt idx="41">
                  <c:v>0.36385099999999998</c:v>
                </c:pt>
                <c:pt idx="42">
                  <c:v>0.369504</c:v>
                </c:pt>
                <c:pt idx="43">
                  <c:v>0.37389899999999998</c:v>
                </c:pt>
                <c:pt idx="44">
                  <c:v>0.37696200000000002</c:v>
                </c:pt>
                <c:pt idx="45">
                  <c:v>0.38326500000000002</c:v>
                </c:pt>
                <c:pt idx="46">
                  <c:v>0.37710900000000003</c:v>
                </c:pt>
                <c:pt idx="47">
                  <c:v>0.36758999999999997</c:v>
                </c:pt>
                <c:pt idx="48">
                  <c:v>0.35771500000000001</c:v>
                </c:pt>
                <c:pt idx="49">
                  <c:v>0.35322500000000001</c:v>
                </c:pt>
                <c:pt idx="50">
                  <c:v>0.35173399999999999</c:v>
                </c:pt>
                <c:pt idx="51">
                  <c:v>0.35403200000000001</c:v>
                </c:pt>
                <c:pt idx="52">
                  <c:v>0.357626</c:v>
                </c:pt>
                <c:pt idx="53">
                  <c:v>0.36385099999999998</c:v>
                </c:pt>
                <c:pt idx="54">
                  <c:v>0.369504</c:v>
                </c:pt>
                <c:pt idx="55">
                  <c:v>0.37389899999999998</c:v>
                </c:pt>
                <c:pt idx="56">
                  <c:v>0.37696200000000002</c:v>
                </c:pt>
                <c:pt idx="57">
                  <c:v>0.38326500000000002</c:v>
                </c:pt>
                <c:pt idx="58">
                  <c:v>0.37710900000000003</c:v>
                </c:pt>
                <c:pt idx="59">
                  <c:v>0.36758999999999997</c:v>
                </c:pt>
              </c:numCache>
            </c:numRef>
          </c:val>
        </c:ser>
        <c:ser>
          <c:idx val="0"/>
          <c:order val="1"/>
          <c:tx>
            <c:strRef>
              <c:f>time!$AV$18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time!$AV$19:$AV$78</c:f>
              <c:numCache>
                <c:formatCode>0.0000</c:formatCode>
                <c:ptCount val="60"/>
                <c:pt idx="0">
                  <c:v>0.35771500000000001</c:v>
                </c:pt>
                <c:pt idx="1">
                  <c:v>0.35322500000000001</c:v>
                </c:pt>
                <c:pt idx="2">
                  <c:v>0.35173399999999999</c:v>
                </c:pt>
                <c:pt idx="3">
                  <c:v>0.35403200000000001</c:v>
                </c:pt>
                <c:pt idx="4">
                  <c:v>0.357626</c:v>
                </c:pt>
                <c:pt idx="5">
                  <c:v>0.36385099999999998</c:v>
                </c:pt>
                <c:pt idx="6">
                  <c:v>0.369504</c:v>
                </c:pt>
                <c:pt idx="7">
                  <c:v>0.37389899999999998</c:v>
                </c:pt>
                <c:pt idx="8">
                  <c:v>0.37696200000000002</c:v>
                </c:pt>
                <c:pt idx="9">
                  <c:v>0.38326500000000002</c:v>
                </c:pt>
                <c:pt idx="10">
                  <c:v>0.37710900000000003</c:v>
                </c:pt>
                <c:pt idx="11">
                  <c:v>0.36758999999999997</c:v>
                </c:pt>
                <c:pt idx="12">
                  <c:v>0.35771500000000001</c:v>
                </c:pt>
                <c:pt idx="13">
                  <c:v>0.35322500000000001</c:v>
                </c:pt>
                <c:pt idx="14">
                  <c:v>0.35173399999999999</c:v>
                </c:pt>
                <c:pt idx="15">
                  <c:v>0.35403200000000001</c:v>
                </c:pt>
                <c:pt idx="16">
                  <c:v>0.357626</c:v>
                </c:pt>
                <c:pt idx="17">
                  <c:v>0.36385099999999998</c:v>
                </c:pt>
                <c:pt idx="18">
                  <c:v>0.369504</c:v>
                </c:pt>
                <c:pt idx="19">
                  <c:v>0.37389899999999998</c:v>
                </c:pt>
                <c:pt idx="20">
                  <c:v>0.37696200000000002</c:v>
                </c:pt>
                <c:pt idx="21">
                  <c:v>0.38326500000000002</c:v>
                </c:pt>
                <c:pt idx="22">
                  <c:v>0.37710900000000003</c:v>
                </c:pt>
                <c:pt idx="23">
                  <c:v>0.36758999999999997</c:v>
                </c:pt>
                <c:pt idx="24">
                  <c:v>0.35771500000000001</c:v>
                </c:pt>
                <c:pt idx="25">
                  <c:v>0.35322500000000001</c:v>
                </c:pt>
                <c:pt idx="26">
                  <c:v>0.35173399999999999</c:v>
                </c:pt>
                <c:pt idx="27">
                  <c:v>0.35403200000000001</c:v>
                </c:pt>
                <c:pt idx="28">
                  <c:v>0.357626</c:v>
                </c:pt>
                <c:pt idx="29">
                  <c:v>0.36385099999999998</c:v>
                </c:pt>
                <c:pt idx="30">
                  <c:v>0.369504</c:v>
                </c:pt>
                <c:pt idx="31">
                  <c:v>0.37389899999999998</c:v>
                </c:pt>
                <c:pt idx="32">
                  <c:v>0.37696200000000002</c:v>
                </c:pt>
                <c:pt idx="33">
                  <c:v>0.38326500000000002</c:v>
                </c:pt>
                <c:pt idx="34">
                  <c:v>0.37710900000000003</c:v>
                </c:pt>
                <c:pt idx="35">
                  <c:v>0.36758999999999997</c:v>
                </c:pt>
                <c:pt idx="36">
                  <c:v>0.35771500000000001</c:v>
                </c:pt>
                <c:pt idx="37">
                  <c:v>0.35322500000000001</c:v>
                </c:pt>
                <c:pt idx="38">
                  <c:v>0.35173399999999999</c:v>
                </c:pt>
                <c:pt idx="39">
                  <c:v>0.35403200000000001</c:v>
                </c:pt>
                <c:pt idx="40">
                  <c:v>0.357626</c:v>
                </c:pt>
                <c:pt idx="41">
                  <c:v>0.36385099999999998</c:v>
                </c:pt>
                <c:pt idx="42">
                  <c:v>0.369504</c:v>
                </c:pt>
                <c:pt idx="43">
                  <c:v>0.37389899999999998</c:v>
                </c:pt>
                <c:pt idx="44">
                  <c:v>0.37696200000000002</c:v>
                </c:pt>
                <c:pt idx="45">
                  <c:v>0.38326500000000002</c:v>
                </c:pt>
                <c:pt idx="46">
                  <c:v>0.37710900000000003</c:v>
                </c:pt>
                <c:pt idx="47">
                  <c:v>0.36758999999999997</c:v>
                </c:pt>
                <c:pt idx="48">
                  <c:v>0.35771500000000001</c:v>
                </c:pt>
                <c:pt idx="49">
                  <c:v>0.35322500000000001</c:v>
                </c:pt>
                <c:pt idx="50">
                  <c:v>0.35173399999999999</c:v>
                </c:pt>
                <c:pt idx="51">
                  <c:v>0.35403200000000001</c:v>
                </c:pt>
                <c:pt idx="52">
                  <c:v>0.357626</c:v>
                </c:pt>
                <c:pt idx="53">
                  <c:v>0.36385099999999998</c:v>
                </c:pt>
                <c:pt idx="54">
                  <c:v>0.369504</c:v>
                </c:pt>
                <c:pt idx="55">
                  <c:v>0.37389899999999998</c:v>
                </c:pt>
                <c:pt idx="56">
                  <c:v>0.37696200000000002</c:v>
                </c:pt>
                <c:pt idx="57">
                  <c:v>0.38326500000000002</c:v>
                </c:pt>
                <c:pt idx="58">
                  <c:v>0.37710900000000003</c:v>
                </c:pt>
                <c:pt idx="59">
                  <c:v>0.36758999999999997</c:v>
                </c:pt>
              </c:numCache>
            </c:numRef>
          </c:val>
        </c:ser>
        <c:dLbls>
          <c:showLegendKey val="0"/>
          <c:showVal val="0"/>
          <c:showCatName val="0"/>
          <c:showSerName val="0"/>
          <c:showPercent val="0"/>
          <c:showBubbleSize val="0"/>
        </c:dLbls>
        <c:gapWidth val="30"/>
        <c:axId val="134889968"/>
        <c:axId val="134890360"/>
      </c:barChart>
      <c:catAx>
        <c:axId val="1348899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9808917197452648"/>
              <c:y val="0.856504125325141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4890360"/>
        <c:crossesAt val="0"/>
        <c:auto val="0"/>
        <c:lblAlgn val="ctr"/>
        <c:lblOffset val="100"/>
        <c:tickLblSkip val="1"/>
        <c:tickMarkSkip val="1"/>
        <c:noMultiLvlLbl val="0"/>
      </c:catAx>
      <c:valAx>
        <c:axId val="134890360"/>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4889968"/>
        <c:crosses val="autoZero"/>
        <c:crossBetween val="between"/>
      </c:valAx>
      <c:spPr>
        <a:noFill/>
        <a:ln w="25400">
          <a:noFill/>
        </a:ln>
      </c:spPr>
    </c:plotArea>
    <c:legend>
      <c:legendPos val="r"/>
      <c:layout>
        <c:manualLayout>
          <c:xMode val="edge"/>
          <c:yMode val="edge"/>
          <c:x val="0.75159235668790003"/>
          <c:y val="2.2421524663677191E-2"/>
          <c:w val="0.23248407643312141"/>
          <c:h val="0.1704035874439462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17 Lactation 2</a:t>
            </a:r>
          </a:p>
        </c:rich>
      </c:tx>
      <c:layout>
        <c:manualLayout>
          <c:xMode val="edge"/>
          <c:yMode val="edge"/>
          <c:x val="3.1948881789137392E-3"/>
          <c:y val="4.464285714285714E-3"/>
        </c:manualLayout>
      </c:layout>
      <c:overlay val="0"/>
      <c:spPr>
        <a:noFill/>
        <a:ln w="25400">
          <a:noFill/>
        </a:ln>
      </c:spPr>
    </c:title>
    <c:autoTitleDeleted val="0"/>
    <c:plotArea>
      <c:layout>
        <c:manualLayout>
          <c:layoutTarget val="inner"/>
          <c:xMode val="edge"/>
          <c:yMode val="edge"/>
          <c:x val="6.2247634867142625E-2"/>
          <c:y val="0.27232142857142855"/>
          <c:w val="0.90261008448994584"/>
          <c:h val="0.47321428571428792"/>
        </c:manualLayout>
      </c:layout>
      <c:barChart>
        <c:barDir val="col"/>
        <c:grouping val="clustered"/>
        <c:varyColors val="0"/>
        <c:ser>
          <c:idx val="1"/>
          <c:order val="0"/>
          <c:tx>
            <c:strRef>
              <c:f>time!$AW$18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time!$AW$19:$AW$78</c:f>
              <c:numCache>
                <c:formatCode>0.0000</c:formatCode>
                <c:ptCount val="60"/>
                <c:pt idx="0">
                  <c:v>0.24982699999999999</c:v>
                </c:pt>
                <c:pt idx="1">
                  <c:v>0.249248</c:v>
                </c:pt>
                <c:pt idx="2">
                  <c:v>0.24838499999999999</c:v>
                </c:pt>
                <c:pt idx="3">
                  <c:v>0.247089</c:v>
                </c:pt>
                <c:pt idx="4">
                  <c:v>0.24625900000000001</c:v>
                </c:pt>
                <c:pt idx="5">
                  <c:v>0.24460899999999999</c:v>
                </c:pt>
                <c:pt idx="6">
                  <c:v>0.24423500000000001</c:v>
                </c:pt>
                <c:pt idx="7">
                  <c:v>0.243892</c:v>
                </c:pt>
                <c:pt idx="8">
                  <c:v>0.24706900000000001</c:v>
                </c:pt>
                <c:pt idx="9">
                  <c:v>0.24820600000000001</c:v>
                </c:pt>
                <c:pt idx="10">
                  <c:v>0.24995600000000001</c:v>
                </c:pt>
                <c:pt idx="11">
                  <c:v>0.24974099999999999</c:v>
                </c:pt>
                <c:pt idx="12">
                  <c:v>0.24982699999999999</c:v>
                </c:pt>
                <c:pt idx="13">
                  <c:v>0.249248</c:v>
                </c:pt>
                <c:pt idx="14">
                  <c:v>0.24838499999999999</c:v>
                </c:pt>
                <c:pt idx="15">
                  <c:v>0.247089</c:v>
                </c:pt>
                <c:pt idx="16">
                  <c:v>0.24625900000000001</c:v>
                </c:pt>
                <c:pt idx="17">
                  <c:v>0.24460899999999999</c:v>
                </c:pt>
                <c:pt idx="18">
                  <c:v>0.24423500000000001</c:v>
                </c:pt>
                <c:pt idx="19">
                  <c:v>0.243892</c:v>
                </c:pt>
                <c:pt idx="20">
                  <c:v>0.24706900000000001</c:v>
                </c:pt>
                <c:pt idx="21">
                  <c:v>0.24820600000000001</c:v>
                </c:pt>
                <c:pt idx="22">
                  <c:v>0.24995600000000001</c:v>
                </c:pt>
                <c:pt idx="23">
                  <c:v>0.24974099999999999</c:v>
                </c:pt>
                <c:pt idx="24">
                  <c:v>0.24982699999999999</c:v>
                </c:pt>
                <c:pt idx="25">
                  <c:v>0.249248</c:v>
                </c:pt>
                <c:pt idx="26">
                  <c:v>0.24838499999999999</c:v>
                </c:pt>
                <c:pt idx="27">
                  <c:v>0.247089</c:v>
                </c:pt>
                <c:pt idx="28">
                  <c:v>0.24625900000000001</c:v>
                </c:pt>
                <c:pt idx="29">
                  <c:v>0.24460899999999999</c:v>
                </c:pt>
                <c:pt idx="30">
                  <c:v>0.24423500000000001</c:v>
                </c:pt>
                <c:pt idx="31">
                  <c:v>0.243892</c:v>
                </c:pt>
                <c:pt idx="32">
                  <c:v>0.24706900000000001</c:v>
                </c:pt>
                <c:pt idx="33">
                  <c:v>0.24820600000000001</c:v>
                </c:pt>
                <c:pt idx="34">
                  <c:v>0.24995600000000001</c:v>
                </c:pt>
                <c:pt idx="35">
                  <c:v>0.24974099999999999</c:v>
                </c:pt>
                <c:pt idx="36">
                  <c:v>0.24982699999999999</c:v>
                </c:pt>
                <c:pt idx="37">
                  <c:v>0.249248</c:v>
                </c:pt>
                <c:pt idx="38">
                  <c:v>0.24838499999999999</c:v>
                </c:pt>
                <c:pt idx="39">
                  <c:v>0.247089</c:v>
                </c:pt>
                <c:pt idx="40">
                  <c:v>0.24625900000000001</c:v>
                </c:pt>
                <c:pt idx="41">
                  <c:v>0.24460899999999999</c:v>
                </c:pt>
                <c:pt idx="42">
                  <c:v>0.24423500000000001</c:v>
                </c:pt>
                <c:pt idx="43">
                  <c:v>0.243892</c:v>
                </c:pt>
                <c:pt idx="44">
                  <c:v>0.24706900000000001</c:v>
                </c:pt>
                <c:pt idx="45">
                  <c:v>0.24820600000000001</c:v>
                </c:pt>
                <c:pt idx="46">
                  <c:v>0.24995600000000001</c:v>
                </c:pt>
                <c:pt idx="47">
                  <c:v>0.24974099999999999</c:v>
                </c:pt>
                <c:pt idx="48">
                  <c:v>0.24982699999999999</c:v>
                </c:pt>
                <c:pt idx="49">
                  <c:v>0.249248</c:v>
                </c:pt>
                <c:pt idx="50">
                  <c:v>0.24838499999999999</c:v>
                </c:pt>
                <c:pt idx="51">
                  <c:v>0.247089</c:v>
                </c:pt>
                <c:pt idx="52">
                  <c:v>0.24625900000000001</c:v>
                </c:pt>
                <c:pt idx="53">
                  <c:v>0.24460899999999999</c:v>
                </c:pt>
                <c:pt idx="54">
                  <c:v>0.24423500000000001</c:v>
                </c:pt>
                <c:pt idx="55">
                  <c:v>0.243892</c:v>
                </c:pt>
                <c:pt idx="56">
                  <c:v>0.24706900000000001</c:v>
                </c:pt>
                <c:pt idx="57">
                  <c:v>0.24820600000000001</c:v>
                </c:pt>
                <c:pt idx="58">
                  <c:v>0.24995600000000001</c:v>
                </c:pt>
                <c:pt idx="59">
                  <c:v>0.24974099999999999</c:v>
                </c:pt>
              </c:numCache>
            </c:numRef>
          </c:val>
        </c:ser>
        <c:ser>
          <c:idx val="0"/>
          <c:order val="1"/>
          <c:tx>
            <c:strRef>
              <c:f>time!$AX$18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time!$AX$19:$AX$78</c:f>
              <c:numCache>
                <c:formatCode>0.0000</c:formatCode>
                <c:ptCount val="60"/>
                <c:pt idx="0">
                  <c:v>0.24982699999999999</c:v>
                </c:pt>
                <c:pt idx="1">
                  <c:v>0.249248</c:v>
                </c:pt>
                <c:pt idx="2">
                  <c:v>0.24838499999999999</c:v>
                </c:pt>
                <c:pt idx="3">
                  <c:v>0.247089</c:v>
                </c:pt>
                <c:pt idx="4">
                  <c:v>0.24625900000000001</c:v>
                </c:pt>
                <c:pt idx="5">
                  <c:v>0.24460899999999999</c:v>
                </c:pt>
                <c:pt idx="6">
                  <c:v>0.24423500000000001</c:v>
                </c:pt>
                <c:pt idx="7">
                  <c:v>0.243892</c:v>
                </c:pt>
                <c:pt idx="8">
                  <c:v>0.24706900000000001</c:v>
                </c:pt>
                <c:pt idx="9">
                  <c:v>0.24820600000000001</c:v>
                </c:pt>
                <c:pt idx="10">
                  <c:v>0.24995600000000001</c:v>
                </c:pt>
                <c:pt idx="11">
                  <c:v>0.24974099999999999</c:v>
                </c:pt>
                <c:pt idx="12">
                  <c:v>0.24982699999999999</c:v>
                </c:pt>
                <c:pt idx="13">
                  <c:v>0.249248</c:v>
                </c:pt>
                <c:pt idx="14">
                  <c:v>0.24838499999999999</c:v>
                </c:pt>
                <c:pt idx="15">
                  <c:v>0.247089</c:v>
                </c:pt>
                <c:pt idx="16">
                  <c:v>0.24625900000000001</c:v>
                </c:pt>
                <c:pt idx="17">
                  <c:v>0.24460899999999999</c:v>
                </c:pt>
                <c:pt idx="18">
                  <c:v>0.24423500000000001</c:v>
                </c:pt>
                <c:pt idx="19">
                  <c:v>0.243892</c:v>
                </c:pt>
                <c:pt idx="20">
                  <c:v>0.24706900000000001</c:v>
                </c:pt>
                <c:pt idx="21">
                  <c:v>0.24820600000000001</c:v>
                </c:pt>
                <c:pt idx="22">
                  <c:v>0.24995600000000001</c:v>
                </c:pt>
                <c:pt idx="23">
                  <c:v>0.24974099999999999</c:v>
                </c:pt>
                <c:pt idx="24">
                  <c:v>0.24982699999999999</c:v>
                </c:pt>
                <c:pt idx="25">
                  <c:v>0.249248</c:v>
                </c:pt>
                <c:pt idx="26">
                  <c:v>0.24838499999999999</c:v>
                </c:pt>
                <c:pt idx="27">
                  <c:v>0.247089</c:v>
                </c:pt>
                <c:pt idx="28">
                  <c:v>0.24625900000000001</c:v>
                </c:pt>
                <c:pt idx="29">
                  <c:v>0.24460899999999999</c:v>
                </c:pt>
                <c:pt idx="30">
                  <c:v>0.24423500000000001</c:v>
                </c:pt>
                <c:pt idx="31">
                  <c:v>0.243892</c:v>
                </c:pt>
                <c:pt idx="32">
                  <c:v>0.24706900000000001</c:v>
                </c:pt>
                <c:pt idx="33">
                  <c:v>0.24820600000000001</c:v>
                </c:pt>
                <c:pt idx="34">
                  <c:v>0.24995600000000001</c:v>
                </c:pt>
                <c:pt idx="35">
                  <c:v>0.24974099999999999</c:v>
                </c:pt>
                <c:pt idx="36">
                  <c:v>0.24982699999999999</c:v>
                </c:pt>
                <c:pt idx="37">
                  <c:v>0.249248</c:v>
                </c:pt>
                <c:pt idx="38">
                  <c:v>0.24838499999999999</c:v>
                </c:pt>
                <c:pt idx="39">
                  <c:v>0.247089</c:v>
                </c:pt>
                <c:pt idx="40">
                  <c:v>0.24625900000000001</c:v>
                </c:pt>
                <c:pt idx="41">
                  <c:v>0.24460899999999999</c:v>
                </c:pt>
                <c:pt idx="42">
                  <c:v>0.24423500000000001</c:v>
                </c:pt>
                <c:pt idx="43">
                  <c:v>0.243892</c:v>
                </c:pt>
                <c:pt idx="44">
                  <c:v>0.24706900000000001</c:v>
                </c:pt>
                <c:pt idx="45">
                  <c:v>0.24820600000000001</c:v>
                </c:pt>
                <c:pt idx="46">
                  <c:v>0.24995600000000001</c:v>
                </c:pt>
                <c:pt idx="47">
                  <c:v>0.24974099999999999</c:v>
                </c:pt>
                <c:pt idx="48">
                  <c:v>0.24982699999999999</c:v>
                </c:pt>
                <c:pt idx="49">
                  <c:v>0.249248</c:v>
                </c:pt>
                <c:pt idx="50">
                  <c:v>0.24838499999999999</c:v>
                </c:pt>
                <c:pt idx="51">
                  <c:v>0.247089</c:v>
                </c:pt>
                <c:pt idx="52">
                  <c:v>0.24625900000000001</c:v>
                </c:pt>
                <c:pt idx="53">
                  <c:v>0.24460899999999999</c:v>
                </c:pt>
                <c:pt idx="54">
                  <c:v>0.24423500000000001</c:v>
                </c:pt>
                <c:pt idx="55">
                  <c:v>0.243892</c:v>
                </c:pt>
                <c:pt idx="56">
                  <c:v>0.24706900000000001</c:v>
                </c:pt>
                <c:pt idx="57">
                  <c:v>0.24820600000000001</c:v>
                </c:pt>
                <c:pt idx="58">
                  <c:v>0.24995600000000001</c:v>
                </c:pt>
                <c:pt idx="59">
                  <c:v>0.24974099999999999</c:v>
                </c:pt>
              </c:numCache>
            </c:numRef>
          </c:val>
        </c:ser>
        <c:dLbls>
          <c:showLegendKey val="0"/>
          <c:showVal val="0"/>
          <c:showCatName val="0"/>
          <c:showSerName val="0"/>
          <c:showPercent val="0"/>
          <c:showBubbleSize val="0"/>
        </c:dLbls>
        <c:gapWidth val="30"/>
        <c:axId val="134891144"/>
        <c:axId val="134891536"/>
      </c:barChart>
      <c:catAx>
        <c:axId val="13489114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9936169320688319"/>
              <c:y val="0.857142857142857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4891536"/>
        <c:crossesAt val="0"/>
        <c:auto val="0"/>
        <c:lblAlgn val="ctr"/>
        <c:lblOffset val="100"/>
        <c:tickLblSkip val="1"/>
        <c:tickMarkSkip val="1"/>
        <c:noMultiLvlLbl val="0"/>
      </c:catAx>
      <c:valAx>
        <c:axId val="134891536"/>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4891144"/>
        <c:crosses val="autoZero"/>
        <c:crossBetween val="between"/>
      </c:valAx>
      <c:spPr>
        <a:noFill/>
        <a:ln w="25400">
          <a:noFill/>
        </a:ln>
      </c:spPr>
    </c:plotArea>
    <c:legend>
      <c:legendPos val="r"/>
      <c:layout>
        <c:manualLayout>
          <c:xMode val="edge"/>
          <c:yMode val="edge"/>
          <c:x val="0.74760383386582008"/>
          <c:y val="2.2321428571428582E-2"/>
          <c:w val="0.23322683706070291"/>
          <c:h val="0.1696428571428572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7 Delayed services</a:t>
            </a:r>
          </a:p>
        </c:rich>
      </c:tx>
      <c:layout>
        <c:manualLayout>
          <c:xMode val="edge"/>
          <c:yMode val="edge"/>
          <c:x val="3.1847133757961967E-3"/>
          <c:y val="4.4444444444444514E-3"/>
        </c:manualLayout>
      </c:layout>
      <c:overlay val="0"/>
      <c:spPr>
        <a:noFill/>
        <a:ln w="25400">
          <a:noFill/>
        </a:ln>
      </c:spPr>
    </c:title>
    <c:autoTitleDeleted val="0"/>
    <c:plotArea>
      <c:layout>
        <c:manualLayout>
          <c:layoutTarget val="inner"/>
          <c:xMode val="edge"/>
          <c:yMode val="edge"/>
          <c:x val="6.479566196357435E-2"/>
          <c:y val="0.26666782407909756"/>
          <c:w val="0.90017240230757956"/>
          <c:h val="0.48000208334237826"/>
        </c:manualLayout>
      </c:layout>
      <c:barChart>
        <c:barDir val="col"/>
        <c:grouping val="clustered"/>
        <c:varyColors val="0"/>
        <c:ser>
          <c:idx val="1"/>
          <c:order val="0"/>
          <c:tx>
            <c:strRef>
              <c:f>time!$BC$18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time!$BC$19:$BC$78</c:f>
              <c:numCache>
                <c:formatCode>0.0000</c:formatCode>
                <c:ptCount val="60"/>
                <c:pt idx="0">
                  <c:v>5.1599999999999997E-4</c:v>
                </c:pt>
                <c:pt idx="1">
                  <c:v>1.681E-3</c:v>
                </c:pt>
                <c:pt idx="2">
                  <c:v>6.9629999999999996E-3</c:v>
                </c:pt>
                <c:pt idx="3">
                  <c:v>2.6492000000000002E-2</c:v>
                </c:pt>
                <c:pt idx="4">
                  <c:v>7.8996999999999998E-2</c:v>
                </c:pt>
                <c:pt idx="5">
                  <c:v>0.17164499999999999</c:v>
                </c:pt>
                <c:pt idx="6">
                  <c:v>0.26419799999999999</c:v>
                </c:pt>
                <c:pt idx="7">
                  <c:v>0.28655000000000003</c:v>
                </c:pt>
                <c:pt idx="8">
                  <c:v>0.15477099999999999</c:v>
                </c:pt>
                <c:pt idx="9">
                  <c:v>8.9339999999999992E-3</c:v>
                </c:pt>
                <c:pt idx="10">
                  <c:v>6.3900000000000003E-4</c:v>
                </c:pt>
                <c:pt idx="11">
                  <c:v>4.6299999999999998E-4</c:v>
                </c:pt>
                <c:pt idx="12">
                  <c:v>5.1599999999999997E-4</c:v>
                </c:pt>
                <c:pt idx="13">
                  <c:v>1.681E-3</c:v>
                </c:pt>
                <c:pt idx="14">
                  <c:v>6.9629999999999996E-3</c:v>
                </c:pt>
                <c:pt idx="15">
                  <c:v>2.6492000000000002E-2</c:v>
                </c:pt>
                <c:pt idx="16">
                  <c:v>7.8996999999999998E-2</c:v>
                </c:pt>
                <c:pt idx="17">
                  <c:v>0.17164499999999999</c:v>
                </c:pt>
                <c:pt idx="18">
                  <c:v>0.26419799999999999</c:v>
                </c:pt>
                <c:pt idx="19">
                  <c:v>0.28655000000000003</c:v>
                </c:pt>
                <c:pt idx="20">
                  <c:v>0.15477099999999999</c:v>
                </c:pt>
                <c:pt idx="21">
                  <c:v>8.9339999999999992E-3</c:v>
                </c:pt>
                <c:pt idx="22">
                  <c:v>6.3900000000000003E-4</c:v>
                </c:pt>
                <c:pt idx="23">
                  <c:v>4.6299999999999998E-4</c:v>
                </c:pt>
                <c:pt idx="24">
                  <c:v>5.1599999999999997E-4</c:v>
                </c:pt>
                <c:pt idx="25">
                  <c:v>1.681E-3</c:v>
                </c:pt>
                <c:pt idx="26">
                  <c:v>6.9629999999999996E-3</c:v>
                </c:pt>
                <c:pt idx="27">
                  <c:v>2.6492000000000002E-2</c:v>
                </c:pt>
                <c:pt idx="28">
                  <c:v>7.8996999999999998E-2</c:v>
                </c:pt>
                <c:pt idx="29">
                  <c:v>0.17164499999999999</c:v>
                </c:pt>
                <c:pt idx="30">
                  <c:v>0.26419799999999999</c:v>
                </c:pt>
                <c:pt idx="31">
                  <c:v>0.28655000000000003</c:v>
                </c:pt>
                <c:pt idx="32">
                  <c:v>0.15477099999999999</c:v>
                </c:pt>
                <c:pt idx="33">
                  <c:v>8.9339999999999992E-3</c:v>
                </c:pt>
                <c:pt idx="34">
                  <c:v>6.3900000000000003E-4</c:v>
                </c:pt>
                <c:pt idx="35">
                  <c:v>4.6299999999999998E-4</c:v>
                </c:pt>
                <c:pt idx="36">
                  <c:v>5.1599999999999997E-4</c:v>
                </c:pt>
                <c:pt idx="37">
                  <c:v>1.681E-3</c:v>
                </c:pt>
                <c:pt idx="38">
                  <c:v>6.9629999999999996E-3</c:v>
                </c:pt>
                <c:pt idx="39">
                  <c:v>2.6492000000000002E-2</c:v>
                </c:pt>
                <c:pt idx="40">
                  <c:v>7.8996999999999998E-2</c:v>
                </c:pt>
                <c:pt idx="41">
                  <c:v>0.17164499999999999</c:v>
                </c:pt>
                <c:pt idx="42">
                  <c:v>0.26419799999999999</c:v>
                </c:pt>
                <c:pt idx="43">
                  <c:v>0.28655000000000003</c:v>
                </c:pt>
                <c:pt idx="44">
                  <c:v>0.15477099999999999</c:v>
                </c:pt>
                <c:pt idx="45">
                  <c:v>8.9339999999999992E-3</c:v>
                </c:pt>
                <c:pt idx="46">
                  <c:v>6.3900000000000003E-4</c:v>
                </c:pt>
                <c:pt idx="47">
                  <c:v>4.6299999999999998E-4</c:v>
                </c:pt>
                <c:pt idx="48">
                  <c:v>5.1599999999999997E-4</c:v>
                </c:pt>
                <c:pt idx="49">
                  <c:v>1.681E-3</c:v>
                </c:pt>
                <c:pt idx="50">
                  <c:v>6.9629999999999996E-3</c:v>
                </c:pt>
                <c:pt idx="51">
                  <c:v>2.6492000000000002E-2</c:v>
                </c:pt>
                <c:pt idx="52">
                  <c:v>7.8996999999999998E-2</c:v>
                </c:pt>
                <c:pt idx="53">
                  <c:v>0.17164499999999999</c:v>
                </c:pt>
                <c:pt idx="54">
                  <c:v>0.26419799999999999</c:v>
                </c:pt>
                <c:pt idx="55">
                  <c:v>0.28655000000000003</c:v>
                </c:pt>
                <c:pt idx="56">
                  <c:v>0.15477099999999999</c:v>
                </c:pt>
                <c:pt idx="57">
                  <c:v>8.9339999999999992E-3</c:v>
                </c:pt>
                <c:pt idx="58">
                  <c:v>6.3900000000000003E-4</c:v>
                </c:pt>
                <c:pt idx="59">
                  <c:v>4.6299999999999998E-4</c:v>
                </c:pt>
              </c:numCache>
            </c:numRef>
          </c:val>
        </c:ser>
        <c:ser>
          <c:idx val="0"/>
          <c:order val="1"/>
          <c:tx>
            <c:strRef>
              <c:f>time!$BD$18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time!$BD$19:$BD$78</c:f>
              <c:numCache>
                <c:formatCode>0.0000</c:formatCode>
                <c:ptCount val="60"/>
                <c:pt idx="0">
                  <c:v>5.1599999999999997E-4</c:v>
                </c:pt>
                <c:pt idx="1">
                  <c:v>1.681E-3</c:v>
                </c:pt>
                <c:pt idx="2">
                  <c:v>6.9629999999999996E-3</c:v>
                </c:pt>
                <c:pt idx="3">
                  <c:v>2.6492000000000002E-2</c:v>
                </c:pt>
                <c:pt idx="4">
                  <c:v>7.8996999999999998E-2</c:v>
                </c:pt>
                <c:pt idx="5">
                  <c:v>0.17164499999999999</c:v>
                </c:pt>
                <c:pt idx="6">
                  <c:v>0.26419799999999999</c:v>
                </c:pt>
                <c:pt idx="7">
                  <c:v>0.28655000000000003</c:v>
                </c:pt>
                <c:pt idx="8">
                  <c:v>0.15477099999999999</c:v>
                </c:pt>
                <c:pt idx="9">
                  <c:v>8.9339999999999992E-3</c:v>
                </c:pt>
                <c:pt idx="10">
                  <c:v>6.3900000000000003E-4</c:v>
                </c:pt>
                <c:pt idx="11">
                  <c:v>4.6299999999999998E-4</c:v>
                </c:pt>
                <c:pt idx="12">
                  <c:v>5.1599999999999997E-4</c:v>
                </c:pt>
                <c:pt idx="13">
                  <c:v>1.681E-3</c:v>
                </c:pt>
                <c:pt idx="14">
                  <c:v>6.9629999999999996E-3</c:v>
                </c:pt>
                <c:pt idx="15">
                  <c:v>2.6492000000000002E-2</c:v>
                </c:pt>
                <c:pt idx="16">
                  <c:v>7.8996999999999998E-2</c:v>
                </c:pt>
                <c:pt idx="17">
                  <c:v>0.17164499999999999</c:v>
                </c:pt>
                <c:pt idx="18">
                  <c:v>0.26419799999999999</c:v>
                </c:pt>
                <c:pt idx="19">
                  <c:v>0.28655000000000003</c:v>
                </c:pt>
                <c:pt idx="20">
                  <c:v>0.15477099999999999</c:v>
                </c:pt>
                <c:pt idx="21">
                  <c:v>8.9339999999999992E-3</c:v>
                </c:pt>
                <c:pt idx="22">
                  <c:v>6.3900000000000003E-4</c:v>
                </c:pt>
                <c:pt idx="23">
                  <c:v>4.6299999999999998E-4</c:v>
                </c:pt>
                <c:pt idx="24">
                  <c:v>5.1599999999999997E-4</c:v>
                </c:pt>
                <c:pt idx="25">
                  <c:v>1.681E-3</c:v>
                </c:pt>
                <c:pt idx="26">
                  <c:v>6.9629999999999996E-3</c:v>
                </c:pt>
                <c:pt idx="27">
                  <c:v>2.6492000000000002E-2</c:v>
                </c:pt>
                <c:pt idx="28">
                  <c:v>7.8996999999999998E-2</c:v>
                </c:pt>
                <c:pt idx="29">
                  <c:v>0.17164499999999999</c:v>
                </c:pt>
                <c:pt idx="30">
                  <c:v>0.26419799999999999</c:v>
                </c:pt>
                <c:pt idx="31">
                  <c:v>0.28655000000000003</c:v>
                </c:pt>
                <c:pt idx="32">
                  <c:v>0.15477099999999999</c:v>
                </c:pt>
                <c:pt idx="33">
                  <c:v>8.9339999999999992E-3</c:v>
                </c:pt>
                <c:pt idx="34">
                  <c:v>6.3900000000000003E-4</c:v>
                </c:pt>
                <c:pt idx="35">
                  <c:v>4.6299999999999998E-4</c:v>
                </c:pt>
                <c:pt idx="36">
                  <c:v>5.1599999999999997E-4</c:v>
                </c:pt>
                <c:pt idx="37">
                  <c:v>1.681E-3</c:v>
                </c:pt>
                <c:pt idx="38">
                  <c:v>6.9629999999999996E-3</c:v>
                </c:pt>
                <c:pt idx="39">
                  <c:v>2.6492000000000002E-2</c:v>
                </c:pt>
                <c:pt idx="40">
                  <c:v>7.8996999999999998E-2</c:v>
                </c:pt>
                <c:pt idx="41">
                  <c:v>0.17164499999999999</c:v>
                </c:pt>
                <c:pt idx="42">
                  <c:v>0.26419799999999999</c:v>
                </c:pt>
                <c:pt idx="43">
                  <c:v>0.28655000000000003</c:v>
                </c:pt>
                <c:pt idx="44">
                  <c:v>0.15477099999999999</c:v>
                </c:pt>
                <c:pt idx="45">
                  <c:v>8.9339999999999992E-3</c:v>
                </c:pt>
                <c:pt idx="46">
                  <c:v>6.3900000000000003E-4</c:v>
                </c:pt>
                <c:pt idx="47">
                  <c:v>4.6299999999999998E-4</c:v>
                </c:pt>
                <c:pt idx="48">
                  <c:v>5.1599999999999997E-4</c:v>
                </c:pt>
                <c:pt idx="49">
                  <c:v>1.681E-3</c:v>
                </c:pt>
                <c:pt idx="50">
                  <c:v>6.9629999999999996E-3</c:v>
                </c:pt>
                <c:pt idx="51">
                  <c:v>2.6492000000000002E-2</c:v>
                </c:pt>
                <c:pt idx="52">
                  <c:v>7.8996999999999998E-2</c:v>
                </c:pt>
                <c:pt idx="53">
                  <c:v>0.17164499999999999</c:v>
                </c:pt>
                <c:pt idx="54">
                  <c:v>0.26419799999999999</c:v>
                </c:pt>
                <c:pt idx="55">
                  <c:v>0.28655000000000003</c:v>
                </c:pt>
                <c:pt idx="56">
                  <c:v>0.15477099999999999</c:v>
                </c:pt>
                <c:pt idx="57">
                  <c:v>8.9339999999999992E-3</c:v>
                </c:pt>
                <c:pt idx="58">
                  <c:v>6.3900000000000003E-4</c:v>
                </c:pt>
                <c:pt idx="59">
                  <c:v>4.6299999999999998E-4</c:v>
                </c:pt>
              </c:numCache>
            </c:numRef>
          </c:val>
        </c:ser>
        <c:dLbls>
          <c:showLegendKey val="0"/>
          <c:showVal val="0"/>
          <c:showCatName val="0"/>
          <c:showSerName val="0"/>
          <c:showPercent val="0"/>
          <c:showBubbleSize val="0"/>
        </c:dLbls>
        <c:gapWidth val="30"/>
        <c:axId val="135657544"/>
        <c:axId val="135657936"/>
      </c:barChart>
      <c:catAx>
        <c:axId val="13565754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40445859872611467"/>
              <c:y val="0.8577815106445094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5657936"/>
        <c:crossesAt val="0"/>
        <c:auto val="0"/>
        <c:lblAlgn val="ctr"/>
        <c:lblOffset val="100"/>
        <c:tickLblSkip val="1"/>
        <c:tickMarkSkip val="1"/>
        <c:noMultiLvlLbl val="0"/>
      </c:catAx>
      <c:valAx>
        <c:axId val="135657936"/>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5657544"/>
        <c:crosses val="autoZero"/>
        <c:crossBetween val="between"/>
      </c:valAx>
      <c:spPr>
        <a:solidFill>
          <a:srgbClr val="C0C0C0"/>
        </a:solidFill>
        <a:ln w="25400">
          <a:noFill/>
        </a:ln>
      </c:spPr>
    </c:plotArea>
    <c:legend>
      <c:legendPos val="r"/>
      <c:layout>
        <c:manualLayout>
          <c:xMode val="edge"/>
          <c:yMode val="edge"/>
          <c:x val="0.72611464968152861"/>
          <c:y val="2.2222222222222251E-2"/>
          <c:w val="0.23248407643312141"/>
          <c:h val="0.1688888888888888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13 Current RPO</a:t>
            </a:r>
          </a:p>
        </c:rich>
      </c:tx>
      <c:layout>
        <c:manualLayout>
          <c:xMode val="edge"/>
          <c:yMode val="edge"/>
          <c:x val="3.1746031746031746E-3"/>
          <c:y val="4.4247787610619494E-3"/>
        </c:manualLayout>
      </c:layout>
      <c:overlay val="0"/>
      <c:spPr>
        <a:noFill/>
        <a:ln w="25400">
          <a:noFill/>
        </a:ln>
      </c:spPr>
    </c:title>
    <c:autoTitleDeleted val="0"/>
    <c:plotArea>
      <c:layout>
        <c:manualLayout>
          <c:layoutTarget val="inner"/>
          <c:xMode val="edge"/>
          <c:yMode val="edge"/>
          <c:x val="6.225178197902926E-2"/>
          <c:y val="0.26991208757969926"/>
          <c:w val="0.90283054212132108"/>
          <c:h val="0.47787713866569298"/>
        </c:manualLayout>
      </c:layout>
      <c:barChart>
        <c:barDir val="col"/>
        <c:grouping val="clustered"/>
        <c:varyColors val="0"/>
        <c:ser>
          <c:idx val="1"/>
          <c:order val="0"/>
          <c:tx>
            <c:strRef>
              <c:f>time!$BE$18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time!$BE$19:$BE$78</c:f>
              <c:numCache>
                <c:formatCode>0.00</c:formatCode>
                <c:ptCount val="60"/>
                <c:pt idx="0">
                  <c:v>1185.378526</c:v>
                </c:pt>
                <c:pt idx="1">
                  <c:v>1216.813085</c:v>
                </c:pt>
                <c:pt idx="2">
                  <c:v>1227.282549</c:v>
                </c:pt>
                <c:pt idx="3">
                  <c:v>1196.1410100000001</c:v>
                </c:pt>
                <c:pt idx="4">
                  <c:v>1140.8266900000001</c:v>
                </c:pt>
                <c:pt idx="5">
                  <c:v>1073.0033840000001</c:v>
                </c:pt>
                <c:pt idx="6">
                  <c:v>1014.885538</c:v>
                </c:pt>
                <c:pt idx="7">
                  <c:v>981.74087299999997</c:v>
                </c:pt>
                <c:pt idx="8">
                  <c:v>971.912102</c:v>
                </c:pt>
                <c:pt idx="9">
                  <c:v>999.36311899999998</c:v>
                </c:pt>
                <c:pt idx="10">
                  <c:v>1067.1774459999999</c:v>
                </c:pt>
                <c:pt idx="11">
                  <c:v>1133.5445769999999</c:v>
                </c:pt>
                <c:pt idx="12">
                  <c:v>1185.378524</c:v>
                </c:pt>
                <c:pt idx="13">
                  <c:v>1216.8130839999999</c:v>
                </c:pt>
                <c:pt idx="14">
                  <c:v>1227.2825479999999</c:v>
                </c:pt>
                <c:pt idx="15">
                  <c:v>1196.1410100000001</c:v>
                </c:pt>
                <c:pt idx="16">
                  <c:v>1140.8266900000001</c:v>
                </c:pt>
                <c:pt idx="17">
                  <c:v>1073.003383</c:v>
                </c:pt>
                <c:pt idx="18">
                  <c:v>1014.885537</c:v>
                </c:pt>
                <c:pt idx="19">
                  <c:v>981.74087099999997</c:v>
                </c:pt>
                <c:pt idx="20">
                  <c:v>971.91210100000001</c:v>
                </c:pt>
                <c:pt idx="21">
                  <c:v>999.36311699999999</c:v>
                </c:pt>
                <c:pt idx="22">
                  <c:v>1067.177445</c:v>
                </c:pt>
                <c:pt idx="23">
                  <c:v>1133.5445769999999</c:v>
                </c:pt>
                <c:pt idx="24">
                  <c:v>1185.3785210000001</c:v>
                </c:pt>
                <c:pt idx="25">
                  <c:v>1216.813081</c:v>
                </c:pt>
                <c:pt idx="26">
                  <c:v>1227.282545</c:v>
                </c:pt>
                <c:pt idx="27">
                  <c:v>1196.1410060000001</c:v>
                </c:pt>
                <c:pt idx="28">
                  <c:v>1140.826687</c:v>
                </c:pt>
                <c:pt idx="29">
                  <c:v>1073.0033800000001</c:v>
                </c:pt>
                <c:pt idx="30">
                  <c:v>1014.885534</c:v>
                </c:pt>
                <c:pt idx="31">
                  <c:v>981.74086799999998</c:v>
                </c:pt>
                <c:pt idx="32">
                  <c:v>971.91209800000001</c:v>
                </c:pt>
                <c:pt idx="33">
                  <c:v>999.36311499999999</c:v>
                </c:pt>
                <c:pt idx="34">
                  <c:v>1067.177443</c:v>
                </c:pt>
                <c:pt idx="35">
                  <c:v>1133.5445749999999</c:v>
                </c:pt>
                <c:pt idx="36">
                  <c:v>1185.3785190000001</c:v>
                </c:pt>
                <c:pt idx="37">
                  <c:v>1216.813079</c:v>
                </c:pt>
                <c:pt idx="38">
                  <c:v>1227.282543</c:v>
                </c:pt>
                <c:pt idx="39">
                  <c:v>1196.141005</c:v>
                </c:pt>
                <c:pt idx="40">
                  <c:v>1140.826685</c:v>
                </c:pt>
                <c:pt idx="41">
                  <c:v>1073.0033780000001</c:v>
                </c:pt>
                <c:pt idx="42">
                  <c:v>1014.885533</c:v>
                </c:pt>
                <c:pt idx="43">
                  <c:v>981.74086699999998</c:v>
                </c:pt>
                <c:pt idx="44">
                  <c:v>971.91209700000002</c:v>
                </c:pt>
                <c:pt idx="45">
                  <c:v>999.363114</c:v>
                </c:pt>
                <c:pt idx="46">
                  <c:v>1067.1774419999999</c:v>
                </c:pt>
                <c:pt idx="47">
                  <c:v>1133.544574</c:v>
                </c:pt>
                <c:pt idx="48">
                  <c:v>1185.378518</c:v>
                </c:pt>
                <c:pt idx="49">
                  <c:v>1216.813079</c:v>
                </c:pt>
                <c:pt idx="50">
                  <c:v>1227.282543</c:v>
                </c:pt>
                <c:pt idx="51">
                  <c:v>1196.1410040000001</c:v>
                </c:pt>
                <c:pt idx="52">
                  <c:v>1140.826685</c:v>
                </c:pt>
                <c:pt idx="53">
                  <c:v>1073.0033780000001</c:v>
                </c:pt>
                <c:pt idx="54">
                  <c:v>1014.885532</c:v>
                </c:pt>
                <c:pt idx="55">
                  <c:v>981.74086699999998</c:v>
                </c:pt>
                <c:pt idx="56">
                  <c:v>971.91209700000002</c:v>
                </c:pt>
                <c:pt idx="57">
                  <c:v>999.363114</c:v>
                </c:pt>
                <c:pt idx="58">
                  <c:v>1067.1774419999999</c:v>
                </c:pt>
                <c:pt idx="59">
                  <c:v>1133.544574</c:v>
                </c:pt>
              </c:numCache>
            </c:numRef>
          </c:val>
        </c:ser>
        <c:ser>
          <c:idx val="0"/>
          <c:order val="1"/>
          <c:tx>
            <c:strRef>
              <c:f>time!$BF$18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time!$BF$19:$BF$78</c:f>
              <c:numCache>
                <c:formatCode>0.00</c:formatCode>
                <c:ptCount val="60"/>
                <c:pt idx="0">
                  <c:v>1185.3785150000001</c:v>
                </c:pt>
                <c:pt idx="1">
                  <c:v>1216.8130679999999</c:v>
                </c:pt>
                <c:pt idx="2">
                  <c:v>1227.282526</c:v>
                </c:pt>
                <c:pt idx="3">
                  <c:v>1196.140985</c:v>
                </c:pt>
                <c:pt idx="4">
                  <c:v>1140.8266659999999</c:v>
                </c:pt>
                <c:pt idx="5">
                  <c:v>1073.0033599999999</c:v>
                </c:pt>
                <c:pt idx="6">
                  <c:v>1014.8855150000001</c:v>
                </c:pt>
                <c:pt idx="7">
                  <c:v>981.74085100000002</c:v>
                </c:pt>
                <c:pt idx="8">
                  <c:v>971.91207999999995</c:v>
                </c:pt>
                <c:pt idx="9">
                  <c:v>999.36309400000005</c:v>
                </c:pt>
                <c:pt idx="10">
                  <c:v>1067.1774109999999</c:v>
                </c:pt>
                <c:pt idx="11">
                  <c:v>1133.5445299999999</c:v>
                </c:pt>
                <c:pt idx="12">
                  <c:v>1185.3784619999999</c:v>
                </c:pt>
                <c:pt idx="13">
                  <c:v>1216.813005</c:v>
                </c:pt>
                <c:pt idx="14">
                  <c:v>1227.282449</c:v>
                </c:pt>
                <c:pt idx="15">
                  <c:v>1196.140897</c:v>
                </c:pt>
                <c:pt idx="16">
                  <c:v>1140.826568</c:v>
                </c:pt>
                <c:pt idx="17">
                  <c:v>1073.0032570000001</c:v>
                </c:pt>
                <c:pt idx="18">
                  <c:v>1014.885413</c:v>
                </c:pt>
                <c:pt idx="19">
                  <c:v>981.74075200000004</c:v>
                </c:pt>
                <c:pt idx="20">
                  <c:v>971.91198699999995</c:v>
                </c:pt>
                <c:pt idx="21">
                  <c:v>999.36300500000004</c:v>
                </c:pt>
                <c:pt idx="22">
                  <c:v>1067.177324</c:v>
                </c:pt>
                <c:pt idx="23">
                  <c:v>1133.544445</c:v>
                </c:pt>
                <c:pt idx="24">
                  <c:v>1185.378459</c:v>
                </c:pt>
                <c:pt idx="25">
                  <c:v>1216.813001</c:v>
                </c:pt>
                <c:pt idx="26">
                  <c:v>1227.2824459999999</c:v>
                </c:pt>
                <c:pt idx="27">
                  <c:v>1196.140893</c:v>
                </c:pt>
                <c:pt idx="28">
                  <c:v>1140.826564</c:v>
                </c:pt>
                <c:pt idx="29">
                  <c:v>1073.003254</c:v>
                </c:pt>
                <c:pt idx="30">
                  <c:v>1014.88541</c:v>
                </c:pt>
                <c:pt idx="31">
                  <c:v>981.74074900000005</c:v>
                </c:pt>
                <c:pt idx="32">
                  <c:v>971.91198399999996</c:v>
                </c:pt>
                <c:pt idx="33">
                  <c:v>999.36300200000005</c:v>
                </c:pt>
                <c:pt idx="34">
                  <c:v>1067.177322</c:v>
                </c:pt>
                <c:pt idx="35">
                  <c:v>1133.544443</c:v>
                </c:pt>
                <c:pt idx="36">
                  <c:v>1185.378457</c:v>
                </c:pt>
                <c:pt idx="37">
                  <c:v>1216.812999</c:v>
                </c:pt>
                <c:pt idx="38">
                  <c:v>1227.2824439999999</c:v>
                </c:pt>
                <c:pt idx="39">
                  <c:v>1196.1408919999999</c:v>
                </c:pt>
                <c:pt idx="40">
                  <c:v>1140.8265630000001</c:v>
                </c:pt>
                <c:pt idx="41">
                  <c:v>1073.0032530000001</c:v>
                </c:pt>
                <c:pt idx="42">
                  <c:v>1014.885409</c:v>
                </c:pt>
                <c:pt idx="43">
                  <c:v>981.74074800000005</c:v>
                </c:pt>
                <c:pt idx="44">
                  <c:v>971.91198299999996</c:v>
                </c:pt>
                <c:pt idx="45">
                  <c:v>999.36300100000005</c:v>
                </c:pt>
                <c:pt idx="46">
                  <c:v>1067.1773209999999</c:v>
                </c:pt>
                <c:pt idx="47">
                  <c:v>1133.5444419999999</c:v>
                </c:pt>
                <c:pt idx="48">
                  <c:v>1185.3784559999999</c:v>
                </c:pt>
                <c:pt idx="49">
                  <c:v>1216.812999</c:v>
                </c:pt>
                <c:pt idx="50">
                  <c:v>1227.2824439999999</c:v>
                </c:pt>
                <c:pt idx="51">
                  <c:v>1196.140891</c:v>
                </c:pt>
                <c:pt idx="52">
                  <c:v>1140.8265630000001</c:v>
                </c:pt>
                <c:pt idx="53">
                  <c:v>1073.0032530000001</c:v>
                </c:pt>
                <c:pt idx="54">
                  <c:v>1014.885409</c:v>
                </c:pt>
                <c:pt idx="55">
                  <c:v>981.74074800000005</c:v>
                </c:pt>
                <c:pt idx="56">
                  <c:v>971.91198299999996</c:v>
                </c:pt>
                <c:pt idx="57">
                  <c:v>999.36300200000005</c:v>
                </c:pt>
                <c:pt idx="58">
                  <c:v>1067.1773209999999</c:v>
                </c:pt>
                <c:pt idx="59">
                  <c:v>1133.5444419999999</c:v>
                </c:pt>
              </c:numCache>
            </c:numRef>
          </c:val>
        </c:ser>
        <c:dLbls>
          <c:showLegendKey val="0"/>
          <c:showVal val="0"/>
          <c:showCatName val="0"/>
          <c:showSerName val="0"/>
          <c:showPercent val="0"/>
          <c:showBubbleSize val="0"/>
        </c:dLbls>
        <c:gapWidth val="30"/>
        <c:axId val="135658720"/>
        <c:axId val="135659112"/>
      </c:barChart>
      <c:catAx>
        <c:axId val="13565872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9365212681748307"/>
              <c:y val="0.8584089378208256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5659112"/>
        <c:crossesAt val="0"/>
        <c:auto val="0"/>
        <c:lblAlgn val="ctr"/>
        <c:lblOffset val="100"/>
        <c:tickLblSkip val="1"/>
        <c:tickMarkSkip val="1"/>
        <c:noMultiLvlLbl val="0"/>
      </c:catAx>
      <c:valAx>
        <c:axId val="135659112"/>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5658720"/>
        <c:crosses val="autoZero"/>
        <c:crossBetween val="between"/>
      </c:valAx>
      <c:spPr>
        <a:noFill/>
        <a:ln w="25400">
          <a:noFill/>
        </a:ln>
      </c:spPr>
    </c:plotArea>
    <c:legend>
      <c:legendPos val="t"/>
      <c:layout>
        <c:manualLayout>
          <c:xMode val="edge"/>
          <c:yMode val="edge"/>
          <c:x val="0.73968487272424577"/>
          <c:y val="2.2123893805309811E-2"/>
          <c:w val="0.23174669832937544"/>
          <c:h val="0.16814205746405597"/>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8 Pregnancy rate (served)</a:t>
            </a:r>
          </a:p>
        </c:rich>
      </c:tx>
      <c:layout>
        <c:manualLayout>
          <c:xMode val="edge"/>
          <c:yMode val="edge"/>
          <c:x val="3.2051282051282159E-3"/>
          <c:y val="4.4052863436123534E-3"/>
        </c:manualLayout>
      </c:layout>
      <c:overlay val="0"/>
      <c:spPr>
        <a:noFill/>
        <a:ln w="25400">
          <a:noFill/>
        </a:ln>
      </c:spPr>
    </c:title>
    <c:autoTitleDeleted val="0"/>
    <c:plotArea>
      <c:layout>
        <c:manualLayout>
          <c:layoutTarget val="inner"/>
          <c:xMode val="edge"/>
          <c:yMode val="edge"/>
          <c:x val="6.6098928303333276E-2"/>
          <c:y val="0.25110132158590309"/>
          <c:w val="0.89864762847848889"/>
          <c:h val="0.49779735682819187"/>
        </c:manualLayout>
      </c:layout>
      <c:barChart>
        <c:barDir val="col"/>
        <c:grouping val="clustered"/>
        <c:varyColors val="0"/>
        <c:ser>
          <c:idx val="1"/>
          <c:order val="0"/>
          <c:tx>
            <c:strRef>
              <c:f>time!$BG$18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time!$BG$19:$BG$78</c:f>
              <c:numCache>
                <c:formatCode>0.0000</c:formatCode>
                <c:ptCount val="60"/>
                <c:pt idx="0">
                  <c:v>0.18829199999999999</c:v>
                </c:pt>
                <c:pt idx="1">
                  <c:v>0.186838</c:v>
                </c:pt>
                <c:pt idx="2">
                  <c:v>0.20300599999999999</c:v>
                </c:pt>
                <c:pt idx="3">
                  <c:v>0.17297299999999999</c:v>
                </c:pt>
                <c:pt idx="4">
                  <c:v>0.14485300000000001</c:v>
                </c:pt>
                <c:pt idx="5">
                  <c:v>0.119975</c:v>
                </c:pt>
                <c:pt idx="6">
                  <c:v>9.7051999999999999E-2</c:v>
                </c:pt>
                <c:pt idx="7">
                  <c:v>8.4559999999999996E-2</c:v>
                </c:pt>
                <c:pt idx="8">
                  <c:v>0.10041799999999999</c:v>
                </c:pt>
                <c:pt idx="9">
                  <c:v>0.126722</c:v>
                </c:pt>
                <c:pt idx="10">
                  <c:v>0.17102999999999999</c:v>
                </c:pt>
                <c:pt idx="11">
                  <c:v>0.18984999999999999</c:v>
                </c:pt>
                <c:pt idx="12">
                  <c:v>0.18829199999999999</c:v>
                </c:pt>
                <c:pt idx="13">
                  <c:v>0.186838</c:v>
                </c:pt>
                <c:pt idx="14">
                  <c:v>0.20300599999999999</c:v>
                </c:pt>
                <c:pt idx="15">
                  <c:v>0.17297299999999999</c:v>
                </c:pt>
                <c:pt idx="16">
                  <c:v>0.14485300000000001</c:v>
                </c:pt>
                <c:pt idx="17">
                  <c:v>0.119975</c:v>
                </c:pt>
                <c:pt idx="18">
                  <c:v>9.7051999999999999E-2</c:v>
                </c:pt>
                <c:pt idx="19">
                  <c:v>8.4559999999999996E-2</c:v>
                </c:pt>
                <c:pt idx="20">
                  <c:v>0.10041799999999999</c:v>
                </c:pt>
                <c:pt idx="21">
                  <c:v>0.126722</c:v>
                </c:pt>
                <c:pt idx="22">
                  <c:v>0.17102999999999999</c:v>
                </c:pt>
                <c:pt idx="23">
                  <c:v>0.18984999999999999</c:v>
                </c:pt>
                <c:pt idx="24">
                  <c:v>0.18829199999999999</c:v>
                </c:pt>
                <c:pt idx="25">
                  <c:v>0.186838</c:v>
                </c:pt>
                <c:pt idx="26">
                  <c:v>0.20300599999999999</c:v>
                </c:pt>
                <c:pt idx="27">
                  <c:v>0.17297299999999999</c:v>
                </c:pt>
                <c:pt idx="28">
                  <c:v>0.14485300000000001</c:v>
                </c:pt>
                <c:pt idx="29">
                  <c:v>0.119975</c:v>
                </c:pt>
                <c:pt idx="30">
                  <c:v>9.7051999999999999E-2</c:v>
                </c:pt>
                <c:pt idx="31">
                  <c:v>8.4559999999999996E-2</c:v>
                </c:pt>
                <c:pt idx="32">
                  <c:v>0.10041799999999999</c:v>
                </c:pt>
                <c:pt idx="33">
                  <c:v>0.126722</c:v>
                </c:pt>
                <c:pt idx="34">
                  <c:v>0.17102999999999999</c:v>
                </c:pt>
                <c:pt idx="35">
                  <c:v>0.18984999999999999</c:v>
                </c:pt>
                <c:pt idx="36">
                  <c:v>0.18829199999999999</c:v>
                </c:pt>
                <c:pt idx="37">
                  <c:v>0.186838</c:v>
                </c:pt>
                <c:pt idx="38">
                  <c:v>0.20300599999999999</c:v>
                </c:pt>
                <c:pt idx="39">
                  <c:v>0.17297299999999999</c:v>
                </c:pt>
                <c:pt idx="40">
                  <c:v>0.14485300000000001</c:v>
                </c:pt>
                <c:pt idx="41">
                  <c:v>0.119975</c:v>
                </c:pt>
                <c:pt idx="42">
                  <c:v>9.7051999999999999E-2</c:v>
                </c:pt>
                <c:pt idx="43">
                  <c:v>8.4559999999999996E-2</c:v>
                </c:pt>
                <c:pt idx="44">
                  <c:v>0.10041799999999999</c:v>
                </c:pt>
                <c:pt idx="45">
                  <c:v>0.126722</c:v>
                </c:pt>
                <c:pt idx="46">
                  <c:v>0.17102999999999999</c:v>
                </c:pt>
                <c:pt idx="47">
                  <c:v>0.18984999999999999</c:v>
                </c:pt>
                <c:pt idx="48">
                  <c:v>0.18829199999999999</c:v>
                </c:pt>
                <c:pt idx="49">
                  <c:v>0.186838</c:v>
                </c:pt>
                <c:pt idx="50">
                  <c:v>0.20300599999999999</c:v>
                </c:pt>
                <c:pt idx="51">
                  <c:v>0.17297299999999999</c:v>
                </c:pt>
                <c:pt idx="52">
                  <c:v>0.14485300000000001</c:v>
                </c:pt>
                <c:pt idx="53">
                  <c:v>0.119975</c:v>
                </c:pt>
                <c:pt idx="54">
                  <c:v>9.7051999999999999E-2</c:v>
                </c:pt>
                <c:pt idx="55">
                  <c:v>8.4559999999999996E-2</c:v>
                </c:pt>
                <c:pt idx="56">
                  <c:v>0.10041799999999999</c:v>
                </c:pt>
                <c:pt idx="57">
                  <c:v>0.126722</c:v>
                </c:pt>
                <c:pt idx="58">
                  <c:v>0.17102999999999999</c:v>
                </c:pt>
                <c:pt idx="59">
                  <c:v>0.18984999999999999</c:v>
                </c:pt>
              </c:numCache>
            </c:numRef>
          </c:val>
        </c:ser>
        <c:ser>
          <c:idx val="0"/>
          <c:order val="1"/>
          <c:tx>
            <c:strRef>
              <c:f>time!$BH$18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time!$BH$19:$BH$78</c:f>
              <c:numCache>
                <c:formatCode>0.0000</c:formatCode>
                <c:ptCount val="60"/>
                <c:pt idx="0">
                  <c:v>0.18829199999999999</c:v>
                </c:pt>
                <c:pt idx="1">
                  <c:v>0.186838</c:v>
                </c:pt>
                <c:pt idx="2">
                  <c:v>0.20300599999999999</c:v>
                </c:pt>
                <c:pt idx="3">
                  <c:v>0.17297299999999999</c:v>
                </c:pt>
                <c:pt idx="4">
                  <c:v>0.14485300000000001</c:v>
                </c:pt>
                <c:pt idx="5">
                  <c:v>0.119975</c:v>
                </c:pt>
                <c:pt idx="6">
                  <c:v>9.7051999999999999E-2</c:v>
                </c:pt>
                <c:pt idx="7">
                  <c:v>8.4559999999999996E-2</c:v>
                </c:pt>
                <c:pt idx="8">
                  <c:v>0.10041799999999999</c:v>
                </c:pt>
                <c:pt idx="9">
                  <c:v>0.126722</c:v>
                </c:pt>
                <c:pt idx="10">
                  <c:v>0.17102999999999999</c:v>
                </c:pt>
                <c:pt idx="11">
                  <c:v>0.18984999999999999</c:v>
                </c:pt>
                <c:pt idx="12">
                  <c:v>0.18829199999999999</c:v>
                </c:pt>
                <c:pt idx="13">
                  <c:v>0.186838</c:v>
                </c:pt>
                <c:pt idx="14">
                  <c:v>0.20300599999999999</c:v>
                </c:pt>
                <c:pt idx="15">
                  <c:v>0.17297299999999999</c:v>
                </c:pt>
                <c:pt idx="16">
                  <c:v>0.14485300000000001</c:v>
                </c:pt>
                <c:pt idx="17">
                  <c:v>0.119975</c:v>
                </c:pt>
                <c:pt idx="18">
                  <c:v>9.7051999999999999E-2</c:v>
                </c:pt>
                <c:pt idx="19">
                  <c:v>8.4559999999999996E-2</c:v>
                </c:pt>
                <c:pt idx="20">
                  <c:v>0.10041799999999999</c:v>
                </c:pt>
                <c:pt idx="21">
                  <c:v>0.126722</c:v>
                </c:pt>
                <c:pt idx="22">
                  <c:v>0.17102999999999999</c:v>
                </c:pt>
                <c:pt idx="23">
                  <c:v>0.18984999999999999</c:v>
                </c:pt>
                <c:pt idx="24">
                  <c:v>0.18829199999999999</c:v>
                </c:pt>
                <c:pt idx="25">
                  <c:v>0.186838</c:v>
                </c:pt>
                <c:pt idx="26">
                  <c:v>0.20300599999999999</c:v>
                </c:pt>
                <c:pt idx="27">
                  <c:v>0.17297299999999999</c:v>
                </c:pt>
                <c:pt idx="28">
                  <c:v>0.14485300000000001</c:v>
                </c:pt>
                <c:pt idx="29">
                  <c:v>0.119975</c:v>
                </c:pt>
                <c:pt idx="30">
                  <c:v>9.7051999999999999E-2</c:v>
                </c:pt>
                <c:pt idx="31">
                  <c:v>8.4559999999999996E-2</c:v>
                </c:pt>
                <c:pt idx="32">
                  <c:v>0.10041799999999999</c:v>
                </c:pt>
                <c:pt idx="33">
                  <c:v>0.126722</c:v>
                </c:pt>
                <c:pt idx="34">
                  <c:v>0.17102999999999999</c:v>
                </c:pt>
                <c:pt idx="35">
                  <c:v>0.18984999999999999</c:v>
                </c:pt>
                <c:pt idx="36">
                  <c:v>0.18829199999999999</c:v>
                </c:pt>
                <c:pt idx="37">
                  <c:v>0.186838</c:v>
                </c:pt>
                <c:pt idx="38">
                  <c:v>0.20300599999999999</c:v>
                </c:pt>
                <c:pt idx="39">
                  <c:v>0.17297299999999999</c:v>
                </c:pt>
                <c:pt idx="40">
                  <c:v>0.14485300000000001</c:v>
                </c:pt>
                <c:pt idx="41">
                  <c:v>0.119975</c:v>
                </c:pt>
                <c:pt idx="42">
                  <c:v>9.7051999999999999E-2</c:v>
                </c:pt>
                <c:pt idx="43">
                  <c:v>8.4559999999999996E-2</c:v>
                </c:pt>
                <c:pt idx="44">
                  <c:v>0.10041799999999999</c:v>
                </c:pt>
                <c:pt idx="45">
                  <c:v>0.126722</c:v>
                </c:pt>
                <c:pt idx="46">
                  <c:v>0.17102999999999999</c:v>
                </c:pt>
                <c:pt idx="47">
                  <c:v>0.18984999999999999</c:v>
                </c:pt>
                <c:pt idx="48">
                  <c:v>0.18829199999999999</c:v>
                </c:pt>
                <c:pt idx="49">
                  <c:v>0.186838</c:v>
                </c:pt>
                <c:pt idx="50">
                  <c:v>0.20300599999999999</c:v>
                </c:pt>
                <c:pt idx="51">
                  <c:v>0.17297299999999999</c:v>
                </c:pt>
                <c:pt idx="52">
                  <c:v>0.14485300000000001</c:v>
                </c:pt>
                <c:pt idx="53">
                  <c:v>0.119975</c:v>
                </c:pt>
                <c:pt idx="54">
                  <c:v>9.7051999999999999E-2</c:v>
                </c:pt>
                <c:pt idx="55">
                  <c:v>8.4559999999999996E-2</c:v>
                </c:pt>
                <c:pt idx="56">
                  <c:v>0.10041799999999999</c:v>
                </c:pt>
                <c:pt idx="57">
                  <c:v>0.126722</c:v>
                </c:pt>
                <c:pt idx="58">
                  <c:v>0.17102999999999999</c:v>
                </c:pt>
                <c:pt idx="59">
                  <c:v>0.18984999999999999</c:v>
                </c:pt>
              </c:numCache>
            </c:numRef>
          </c:val>
        </c:ser>
        <c:dLbls>
          <c:showLegendKey val="0"/>
          <c:showVal val="0"/>
          <c:showCatName val="0"/>
          <c:showSerName val="0"/>
          <c:showPercent val="0"/>
          <c:showBubbleSize val="0"/>
        </c:dLbls>
        <c:gapWidth val="30"/>
        <c:axId val="135659896"/>
        <c:axId val="135660288"/>
      </c:barChart>
      <c:catAx>
        <c:axId val="135659896"/>
        <c:scaling>
          <c:orientation val="minMax"/>
        </c:scaling>
        <c:delete val="0"/>
        <c:axPos val="b"/>
        <c:title>
          <c:tx>
            <c:rich>
              <a:bodyPr/>
              <a:lstStyle/>
              <a:p>
                <a:pPr>
                  <a:defRPr/>
                </a:pPr>
                <a:r>
                  <a:rPr lang="en-US"/>
                  <a:t>Month of the year</a:t>
                </a:r>
              </a:p>
            </c:rich>
          </c:tx>
          <c:layout>
            <c:manualLayout>
              <c:xMode val="edge"/>
              <c:yMode val="edge"/>
              <c:x val="0.38782185880611081"/>
              <c:y val="0.8590308370044101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a:pPr>
            <a:endParaRPr lang="en-US"/>
          </a:p>
        </c:txPr>
        <c:crossAx val="135660288"/>
        <c:crossesAt val="0"/>
        <c:auto val="0"/>
        <c:lblAlgn val="ctr"/>
        <c:lblOffset val="100"/>
        <c:tickLblSkip val="1"/>
        <c:tickMarkSkip val="1"/>
        <c:noMultiLvlLbl val="0"/>
      </c:catAx>
      <c:valAx>
        <c:axId val="135660288"/>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a:pPr>
            <a:endParaRPr lang="en-US"/>
          </a:p>
        </c:txPr>
        <c:crossAx val="135659896"/>
        <c:crosses val="autoZero"/>
        <c:crossBetween val="between"/>
      </c:valAx>
      <c:spPr>
        <a:noFill/>
        <a:ln w="25400">
          <a:noFill/>
        </a:ln>
      </c:spPr>
    </c:plotArea>
    <c:legend>
      <c:legendPos val="t"/>
      <c:layout>
        <c:manualLayout>
          <c:xMode val="edge"/>
          <c:yMode val="edge"/>
          <c:x val="0.75320748367992463"/>
          <c:y val="2.2026431718061675E-2"/>
          <c:w val="0.23397503196715796"/>
          <c:h val="0.16740088105727008"/>
        </c:manualLayout>
      </c:layout>
      <c:overlay val="0"/>
      <c:spPr>
        <a:solidFill>
          <a:srgbClr val="C0C0C0"/>
        </a:solidFill>
        <a:ln w="25400">
          <a:noFill/>
        </a:ln>
      </c:spPr>
    </c:legend>
    <c:plotVisOnly val="1"/>
    <c:dispBlanksAs val="gap"/>
    <c:showDLblsOverMax val="0"/>
  </c:chart>
  <c:spPr>
    <a:solidFill>
      <a:srgbClr val="C0C0C0"/>
    </a:solidFill>
    <a:ln w="9525">
      <a:no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9 Pregnancy rate (all)</a:t>
            </a:r>
          </a:p>
        </c:rich>
      </c:tx>
      <c:layout>
        <c:manualLayout>
          <c:xMode val="edge"/>
          <c:yMode val="edge"/>
          <c:x val="3.1948881789137392E-3"/>
          <c:y val="1.0233918128654908E-2"/>
        </c:manualLayout>
      </c:layout>
      <c:overlay val="0"/>
      <c:spPr>
        <a:noFill/>
        <a:ln w="25400">
          <a:noFill/>
        </a:ln>
      </c:spPr>
    </c:title>
    <c:autoTitleDeleted val="0"/>
    <c:plotArea>
      <c:layout>
        <c:manualLayout>
          <c:layoutTarget val="inner"/>
          <c:xMode val="edge"/>
          <c:yMode val="edge"/>
          <c:x val="6.2668523141924337E-2"/>
          <c:y val="0.25438705449499083"/>
          <c:w val="0.90218914708832132"/>
          <c:h val="0.50000214159360257"/>
        </c:manualLayout>
      </c:layout>
      <c:barChart>
        <c:barDir val="col"/>
        <c:grouping val="clustered"/>
        <c:varyColors val="0"/>
        <c:ser>
          <c:idx val="1"/>
          <c:order val="0"/>
          <c:tx>
            <c:strRef>
              <c:f>time!$BI$18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time!$BI$19:$BI$78</c:f>
              <c:numCache>
                <c:formatCode>0.0000</c:formatCode>
                <c:ptCount val="60"/>
                <c:pt idx="0">
                  <c:v>0.188195</c:v>
                </c:pt>
                <c:pt idx="1">
                  <c:v>0.186524</c:v>
                </c:pt>
                <c:pt idx="2">
                  <c:v>0.20159299999999999</c:v>
                </c:pt>
                <c:pt idx="3">
                  <c:v>0.16839100000000001</c:v>
                </c:pt>
                <c:pt idx="4">
                  <c:v>0.13341</c:v>
                </c:pt>
                <c:pt idx="5">
                  <c:v>9.9381999999999998E-2</c:v>
                </c:pt>
                <c:pt idx="6">
                  <c:v>7.1411000000000002E-2</c:v>
                </c:pt>
                <c:pt idx="7">
                  <c:v>6.0330000000000002E-2</c:v>
                </c:pt>
                <c:pt idx="8">
                  <c:v>8.4875999999999993E-2</c:v>
                </c:pt>
                <c:pt idx="9">
                  <c:v>0.12559000000000001</c:v>
                </c:pt>
                <c:pt idx="10">
                  <c:v>0.17091999999999999</c:v>
                </c:pt>
                <c:pt idx="11">
                  <c:v>0.18976199999999999</c:v>
                </c:pt>
                <c:pt idx="12">
                  <c:v>0.188195</c:v>
                </c:pt>
                <c:pt idx="13">
                  <c:v>0.186524</c:v>
                </c:pt>
                <c:pt idx="14">
                  <c:v>0.20159299999999999</c:v>
                </c:pt>
                <c:pt idx="15">
                  <c:v>0.16839100000000001</c:v>
                </c:pt>
                <c:pt idx="16">
                  <c:v>0.13341</c:v>
                </c:pt>
                <c:pt idx="17">
                  <c:v>9.9381999999999998E-2</c:v>
                </c:pt>
                <c:pt idx="18">
                  <c:v>7.1411000000000002E-2</c:v>
                </c:pt>
                <c:pt idx="19">
                  <c:v>6.0330000000000002E-2</c:v>
                </c:pt>
                <c:pt idx="20">
                  <c:v>8.4875999999999993E-2</c:v>
                </c:pt>
                <c:pt idx="21">
                  <c:v>0.12559000000000001</c:v>
                </c:pt>
                <c:pt idx="22">
                  <c:v>0.17091999999999999</c:v>
                </c:pt>
                <c:pt idx="23">
                  <c:v>0.18976199999999999</c:v>
                </c:pt>
                <c:pt idx="24">
                  <c:v>0.188195</c:v>
                </c:pt>
                <c:pt idx="25">
                  <c:v>0.186524</c:v>
                </c:pt>
                <c:pt idx="26">
                  <c:v>0.20159299999999999</c:v>
                </c:pt>
                <c:pt idx="27">
                  <c:v>0.16839100000000001</c:v>
                </c:pt>
                <c:pt idx="28">
                  <c:v>0.13341</c:v>
                </c:pt>
                <c:pt idx="29">
                  <c:v>9.9381999999999998E-2</c:v>
                </c:pt>
                <c:pt idx="30">
                  <c:v>7.1411000000000002E-2</c:v>
                </c:pt>
                <c:pt idx="31">
                  <c:v>6.0330000000000002E-2</c:v>
                </c:pt>
                <c:pt idx="32">
                  <c:v>8.4875999999999993E-2</c:v>
                </c:pt>
                <c:pt idx="33">
                  <c:v>0.12559000000000001</c:v>
                </c:pt>
                <c:pt idx="34">
                  <c:v>0.17091999999999999</c:v>
                </c:pt>
                <c:pt idx="35">
                  <c:v>0.18976199999999999</c:v>
                </c:pt>
                <c:pt idx="36">
                  <c:v>0.188195</c:v>
                </c:pt>
                <c:pt idx="37">
                  <c:v>0.186524</c:v>
                </c:pt>
                <c:pt idx="38">
                  <c:v>0.20159299999999999</c:v>
                </c:pt>
                <c:pt idx="39">
                  <c:v>0.16839100000000001</c:v>
                </c:pt>
                <c:pt idx="40">
                  <c:v>0.13341</c:v>
                </c:pt>
                <c:pt idx="41">
                  <c:v>9.9381999999999998E-2</c:v>
                </c:pt>
                <c:pt idx="42">
                  <c:v>7.1411000000000002E-2</c:v>
                </c:pt>
                <c:pt idx="43">
                  <c:v>6.0330000000000002E-2</c:v>
                </c:pt>
                <c:pt idx="44">
                  <c:v>8.4875999999999993E-2</c:v>
                </c:pt>
                <c:pt idx="45">
                  <c:v>0.12559000000000001</c:v>
                </c:pt>
                <c:pt idx="46">
                  <c:v>0.17091999999999999</c:v>
                </c:pt>
                <c:pt idx="47">
                  <c:v>0.18976199999999999</c:v>
                </c:pt>
                <c:pt idx="48">
                  <c:v>0.188195</c:v>
                </c:pt>
                <c:pt idx="49">
                  <c:v>0.186524</c:v>
                </c:pt>
                <c:pt idx="50">
                  <c:v>0.20159299999999999</c:v>
                </c:pt>
                <c:pt idx="51">
                  <c:v>0.16839100000000001</c:v>
                </c:pt>
                <c:pt idx="52">
                  <c:v>0.13341</c:v>
                </c:pt>
                <c:pt idx="53">
                  <c:v>9.9381999999999998E-2</c:v>
                </c:pt>
                <c:pt idx="54">
                  <c:v>7.1411000000000002E-2</c:v>
                </c:pt>
                <c:pt idx="55">
                  <c:v>6.0330000000000002E-2</c:v>
                </c:pt>
                <c:pt idx="56">
                  <c:v>8.4875999999999993E-2</c:v>
                </c:pt>
                <c:pt idx="57">
                  <c:v>0.12559000000000001</c:v>
                </c:pt>
                <c:pt idx="58">
                  <c:v>0.17091999999999999</c:v>
                </c:pt>
                <c:pt idx="59">
                  <c:v>0.18976199999999999</c:v>
                </c:pt>
              </c:numCache>
            </c:numRef>
          </c:val>
        </c:ser>
        <c:ser>
          <c:idx val="0"/>
          <c:order val="1"/>
          <c:tx>
            <c:strRef>
              <c:f>time!$BJ$18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time!$BJ$19:$BJ$78</c:f>
              <c:numCache>
                <c:formatCode>0.0000</c:formatCode>
                <c:ptCount val="60"/>
                <c:pt idx="0">
                  <c:v>0.188195</c:v>
                </c:pt>
                <c:pt idx="1">
                  <c:v>0.186524</c:v>
                </c:pt>
                <c:pt idx="2">
                  <c:v>0.20159299999999999</c:v>
                </c:pt>
                <c:pt idx="3">
                  <c:v>0.16839100000000001</c:v>
                </c:pt>
                <c:pt idx="4">
                  <c:v>0.13341</c:v>
                </c:pt>
                <c:pt idx="5">
                  <c:v>9.9381999999999998E-2</c:v>
                </c:pt>
                <c:pt idx="6">
                  <c:v>7.1411000000000002E-2</c:v>
                </c:pt>
                <c:pt idx="7">
                  <c:v>6.0330000000000002E-2</c:v>
                </c:pt>
                <c:pt idx="8">
                  <c:v>8.4875999999999993E-2</c:v>
                </c:pt>
                <c:pt idx="9">
                  <c:v>0.12559000000000001</c:v>
                </c:pt>
                <c:pt idx="10">
                  <c:v>0.17091999999999999</c:v>
                </c:pt>
                <c:pt idx="11">
                  <c:v>0.18976199999999999</c:v>
                </c:pt>
                <c:pt idx="12">
                  <c:v>0.188195</c:v>
                </c:pt>
                <c:pt idx="13">
                  <c:v>0.186524</c:v>
                </c:pt>
                <c:pt idx="14">
                  <c:v>0.20159299999999999</c:v>
                </c:pt>
                <c:pt idx="15">
                  <c:v>0.16839100000000001</c:v>
                </c:pt>
                <c:pt idx="16">
                  <c:v>0.13341</c:v>
                </c:pt>
                <c:pt idx="17">
                  <c:v>9.9381999999999998E-2</c:v>
                </c:pt>
                <c:pt idx="18">
                  <c:v>7.1411000000000002E-2</c:v>
                </c:pt>
                <c:pt idx="19">
                  <c:v>6.0330000000000002E-2</c:v>
                </c:pt>
                <c:pt idx="20">
                  <c:v>8.4875999999999993E-2</c:v>
                </c:pt>
                <c:pt idx="21">
                  <c:v>0.12559000000000001</c:v>
                </c:pt>
                <c:pt idx="22">
                  <c:v>0.17091999999999999</c:v>
                </c:pt>
                <c:pt idx="23">
                  <c:v>0.18976199999999999</c:v>
                </c:pt>
                <c:pt idx="24">
                  <c:v>0.188195</c:v>
                </c:pt>
                <c:pt idx="25">
                  <c:v>0.186524</c:v>
                </c:pt>
                <c:pt idx="26">
                  <c:v>0.20159299999999999</c:v>
                </c:pt>
                <c:pt idx="27">
                  <c:v>0.16839100000000001</c:v>
                </c:pt>
                <c:pt idx="28">
                  <c:v>0.13341</c:v>
                </c:pt>
                <c:pt idx="29">
                  <c:v>9.9381999999999998E-2</c:v>
                </c:pt>
                <c:pt idx="30">
                  <c:v>7.1411000000000002E-2</c:v>
                </c:pt>
                <c:pt idx="31">
                  <c:v>6.0330000000000002E-2</c:v>
                </c:pt>
                <c:pt idx="32">
                  <c:v>8.4875999999999993E-2</c:v>
                </c:pt>
                <c:pt idx="33">
                  <c:v>0.12559000000000001</c:v>
                </c:pt>
                <c:pt idx="34">
                  <c:v>0.17091999999999999</c:v>
                </c:pt>
                <c:pt idx="35">
                  <c:v>0.18976199999999999</c:v>
                </c:pt>
                <c:pt idx="36">
                  <c:v>0.188195</c:v>
                </c:pt>
                <c:pt idx="37">
                  <c:v>0.186524</c:v>
                </c:pt>
                <c:pt idx="38">
                  <c:v>0.20159299999999999</c:v>
                </c:pt>
                <c:pt idx="39">
                  <c:v>0.16839100000000001</c:v>
                </c:pt>
                <c:pt idx="40">
                  <c:v>0.13341</c:v>
                </c:pt>
                <c:pt idx="41">
                  <c:v>9.9381999999999998E-2</c:v>
                </c:pt>
                <c:pt idx="42">
                  <c:v>7.1411000000000002E-2</c:v>
                </c:pt>
                <c:pt idx="43">
                  <c:v>6.0330000000000002E-2</c:v>
                </c:pt>
                <c:pt idx="44">
                  <c:v>8.4875999999999993E-2</c:v>
                </c:pt>
                <c:pt idx="45">
                  <c:v>0.12559000000000001</c:v>
                </c:pt>
                <c:pt idx="46">
                  <c:v>0.17091999999999999</c:v>
                </c:pt>
                <c:pt idx="47">
                  <c:v>0.18976199999999999</c:v>
                </c:pt>
                <c:pt idx="48">
                  <c:v>0.188195</c:v>
                </c:pt>
                <c:pt idx="49">
                  <c:v>0.186524</c:v>
                </c:pt>
                <c:pt idx="50">
                  <c:v>0.20159299999999999</c:v>
                </c:pt>
                <c:pt idx="51">
                  <c:v>0.16839100000000001</c:v>
                </c:pt>
                <c:pt idx="52">
                  <c:v>0.13341</c:v>
                </c:pt>
                <c:pt idx="53">
                  <c:v>9.9381999999999998E-2</c:v>
                </c:pt>
                <c:pt idx="54">
                  <c:v>7.1411000000000002E-2</c:v>
                </c:pt>
                <c:pt idx="55">
                  <c:v>6.0330000000000002E-2</c:v>
                </c:pt>
                <c:pt idx="56">
                  <c:v>8.4875999999999993E-2</c:v>
                </c:pt>
                <c:pt idx="57">
                  <c:v>0.12559000000000001</c:v>
                </c:pt>
                <c:pt idx="58">
                  <c:v>0.17091999999999999</c:v>
                </c:pt>
                <c:pt idx="59">
                  <c:v>0.18976199999999999</c:v>
                </c:pt>
              </c:numCache>
            </c:numRef>
          </c:val>
        </c:ser>
        <c:dLbls>
          <c:showLegendKey val="0"/>
          <c:showVal val="0"/>
          <c:showCatName val="0"/>
          <c:showSerName val="0"/>
          <c:showPercent val="0"/>
          <c:showBubbleSize val="0"/>
        </c:dLbls>
        <c:gapWidth val="30"/>
        <c:axId val="135661072"/>
        <c:axId val="136261408"/>
      </c:barChart>
      <c:catAx>
        <c:axId val="1356610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658214049122452"/>
              <c:y val="0.864038771469355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1408"/>
        <c:crossesAt val="0"/>
        <c:auto val="0"/>
        <c:lblAlgn val="ctr"/>
        <c:lblOffset val="100"/>
        <c:tickLblSkip val="1"/>
        <c:tickMarkSkip val="1"/>
        <c:noMultiLvlLbl val="0"/>
      </c:catAx>
      <c:valAx>
        <c:axId val="136261408"/>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5661072"/>
        <c:crosses val="autoZero"/>
        <c:crossBetween val="between"/>
      </c:valAx>
      <c:spPr>
        <a:noFill/>
        <a:ln w="25400">
          <a:noFill/>
        </a:ln>
      </c:spPr>
    </c:plotArea>
    <c:legend>
      <c:legendPos val="t"/>
      <c:layout>
        <c:manualLayout>
          <c:xMode val="edge"/>
          <c:yMode val="edge"/>
          <c:x val="0.7539949519089667"/>
          <c:y val="2.1929824561403542E-2"/>
          <c:w val="0.23322717248203448"/>
          <c:h val="0.16666758760418116"/>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 Total revenue</a:t>
            </a:r>
          </a:p>
        </c:rich>
      </c:tx>
      <c:layout>
        <c:manualLayout>
          <c:xMode val="edge"/>
          <c:yMode val="edge"/>
          <c:x val="3.2051282051282159E-3"/>
          <c:y val="4.5248868778280226E-3"/>
        </c:manualLayout>
      </c:layout>
      <c:overlay val="0"/>
      <c:spPr>
        <a:noFill/>
        <a:ln w="25400">
          <a:noFill/>
        </a:ln>
      </c:spPr>
    </c:title>
    <c:autoTitleDeleted val="0"/>
    <c:plotArea>
      <c:layout>
        <c:manualLayout>
          <c:layoutTarget val="inner"/>
          <c:xMode val="edge"/>
          <c:yMode val="edge"/>
          <c:x val="7.2710759025304397E-2"/>
          <c:y val="0.27601809954751283"/>
          <c:w val="0.8920359042340803"/>
          <c:h val="0.46606334841628794"/>
        </c:manualLayout>
      </c:layout>
      <c:barChart>
        <c:barDir val="col"/>
        <c:grouping val="clustered"/>
        <c:varyColors val="0"/>
        <c:ser>
          <c:idx val="1"/>
          <c:order val="0"/>
          <c:tx>
            <c:strRef>
              <c:f>time!$AI$18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time!$AI$19:$AI$78</c:f>
              <c:numCache>
                <c:formatCode>General</c:formatCode>
                <c:ptCount val="60"/>
                <c:pt idx="0">
                  <c:v>560.47123699999997</c:v>
                </c:pt>
                <c:pt idx="1">
                  <c:v>568.06868499999996</c:v>
                </c:pt>
                <c:pt idx="2">
                  <c:v>560.22422800000004</c:v>
                </c:pt>
                <c:pt idx="3">
                  <c:v>534.65702499999998</c:v>
                </c:pt>
                <c:pt idx="4">
                  <c:v>482.33245399999998</c:v>
                </c:pt>
                <c:pt idx="5">
                  <c:v>430.13347499999998</c:v>
                </c:pt>
                <c:pt idx="6">
                  <c:v>389.06731600000001</c:v>
                </c:pt>
                <c:pt idx="7">
                  <c:v>382.41914400000002</c:v>
                </c:pt>
                <c:pt idx="8">
                  <c:v>430.40625999999997</c:v>
                </c:pt>
                <c:pt idx="9">
                  <c:v>479.59632499999998</c:v>
                </c:pt>
                <c:pt idx="10">
                  <c:v>499.13492300000001</c:v>
                </c:pt>
                <c:pt idx="11">
                  <c:v>534.52231500000005</c:v>
                </c:pt>
                <c:pt idx="12">
                  <c:v>560.47123699999997</c:v>
                </c:pt>
                <c:pt idx="13">
                  <c:v>568.06868599999996</c:v>
                </c:pt>
                <c:pt idx="14">
                  <c:v>560.22422900000004</c:v>
                </c:pt>
                <c:pt idx="15">
                  <c:v>534.65702599999997</c:v>
                </c:pt>
                <c:pt idx="16">
                  <c:v>482.33245499999998</c:v>
                </c:pt>
                <c:pt idx="17">
                  <c:v>430.13347499999998</c:v>
                </c:pt>
                <c:pt idx="18">
                  <c:v>389.06731600000001</c:v>
                </c:pt>
                <c:pt idx="19">
                  <c:v>382.41914400000002</c:v>
                </c:pt>
                <c:pt idx="20">
                  <c:v>430.40626099999997</c:v>
                </c:pt>
                <c:pt idx="21">
                  <c:v>479.59632499999998</c:v>
                </c:pt>
                <c:pt idx="22">
                  <c:v>499.13492300000001</c:v>
                </c:pt>
                <c:pt idx="23">
                  <c:v>534.52231500000005</c:v>
                </c:pt>
                <c:pt idx="24">
                  <c:v>560.47123699999997</c:v>
                </c:pt>
                <c:pt idx="25">
                  <c:v>568.06868599999996</c:v>
                </c:pt>
                <c:pt idx="26">
                  <c:v>560.22422900000004</c:v>
                </c:pt>
                <c:pt idx="27">
                  <c:v>534.65702599999997</c:v>
                </c:pt>
                <c:pt idx="28">
                  <c:v>482.33245499999998</c:v>
                </c:pt>
                <c:pt idx="29">
                  <c:v>430.13347499999998</c:v>
                </c:pt>
                <c:pt idx="30">
                  <c:v>389.06731600000001</c:v>
                </c:pt>
                <c:pt idx="31">
                  <c:v>382.41914400000002</c:v>
                </c:pt>
                <c:pt idx="32">
                  <c:v>430.40626099999997</c:v>
                </c:pt>
                <c:pt idx="33">
                  <c:v>479.59632499999998</c:v>
                </c:pt>
                <c:pt idx="34">
                  <c:v>499.13492300000001</c:v>
                </c:pt>
                <c:pt idx="35">
                  <c:v>534.52231500000005</c:v>
                </c:pt>
                <c:pt idx="36">
                  <c:v>560.47123699999997</c:v>
                </c:pt>
                <c:pt idx="37">
                  <c:v>568.06868599999996</c:v>
                </c:pt>
                <c:pt idx="38">
                  <c:v>560.22422900000004</c:v>
                </c:pt>
                <c:pt idx="39">
                  <c:v>534.65702599999997</c:v>
                </c:pt>
                <c:pt idx="40">
                  <c:v>482.33245499999998</c:v>
                </c:pt>
                <c:pt idx="41">
                  <c:v>430.13347499999998</c:v>
                </c:pt>
                <c:pt idx="42">
                  <c:v>389.06731600000001</c:v>
                </c:pt>
                <c:pt idx="43">
                  <c:v>382.41914400000002</c:v>
                </c:pt>
                <c:pt idx="44">
                  <c:v>430.40626099999997</c:v>
                </c:pt>
                <c:pt idx="45">
                  <c:v>479.59632499999998</c:v>
                </c:pt>
                <c:pt idx="46">
                  <c:v>499.13492300000001</c:v>
                </c:pt>
                <c:pt idx="47">
                  <c:v>534.52231500000005</c:v>
                </c:pt>
                <c:pt idx="48">
                  <c:v>560.47123699999997</c:v>
                </c:pt>
                <c:pt idx="49">
                  <c:v>568.06868599999996</c:v>
                </c:pt>
                <c:pt idx="50">
                  <c:v>560.22422900000004</c:v>
                </c:pt>
                <c:pt idx="51">
                  <c:v>534.65702599999997</c:v>
                </c:pt>
                <c:pt idx="52">
                  <c:v>482.33245499999998</c:v>
                </c:pt>
                <c:pt idx="53">
                  <c:v>430.13347499999998</c:v>
                </c:pt>
                <c:pt idx="54">
                  <c:v>389.06731600000001</c:v>
                </c:pt>
                <c:pt idx="55">
                  <c:v>382.41914400000002</c:v>
                </c:pt>
                <c:pt idx="56">
                  <c:v>430.40626099999997</c:v>
                </c:pt>
                <c:pt idx="57">
                  <c:v>479.59632499999998</c:v>
                </c:pt>
                <c:pt idx="58">
                  <c:v>499.13492300000001</c:v>
                </c:pt>
                <c:pt idx="59">
                  <c:v>534.52231500000005</c:v>
                </c:pt>
              </c:numCache>
            </c:numRef>
          </c:val>
        </c:ser>
        <c:ser>
          <c:idx val="0"/>
          <c:order val="1"/>
          <c:tx>
            <c:strRef>
              <c:f>time!$AJ$18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time!$AJ$19:$AJ$78</c:f>
              <c:numCache>
                <c:formatCode>General</c:formatCode>
                <c:ptCount val="60"/>
                <c:pt idx="0">
                  <c:v>560.47123699999997</c:v>
                </c:pt>
                <c:pt idx="1">
                  <c:v>568.06868499999996</c:v>
                </c:pt>
                <c:pt idx="2">
                  <c:v>560.22422800000004</c:v>
                </c:pt>
                <c:pt idx="3">
                  <c:v>534.65702499999998</c:v>
                </c:pt>
                <c:pt idx="4">
                  <c:v>482.33245399999998</c:v>
                </c:pt>
                <c:pt idx="5">
                  <c:v>430.13347499999998</c:v>
                </c:pt>
                <c:pt idx="6">
                  <c:v>389.06731600000001</c:v>
                </c:pt>
                <c:pt idx="7">
                  <c:v>382.41914400000002</c:v>
                </c:pt>
                <c:pt idx="8">
                  <c:v>430.40625999999997</c:v>
                </c:pt>
                <c:pt idx="9">
                  <c:v>479.59632499999998</c:v>
                </c:pt>
                <c:pt idx="10">
                  <c:v>499.13492300000001</c:v>
                </c:pt>
                <c:pt idx="11">
                  <c:v>534.52231500000005</c:v>
                </c:pt>
                <c:pt idx="12">
                  <c:v>560.47123699999997</c:v>
                </c:pt>
                <c:pt idx="13">
                  <c:v>568.06868599999996</c:v>
                </c:pt>
                <c:pt idx="14">
                  <c:v>560.22422900000004</c:v>
                </c:pt>
                <c:pt idx="15">
                  <c:v>534.65702599999997</c:v>
                </c:pt>
                <c:pt idx="16">
                  <c:v>482.33245499999998</c:v>
                </c:pt>
                <c:pt idx="17">
                  <c:v>430.13347499999998</c:v>
                </c:pt>
                <c:pt idx="18">
                  <c:v>389.06731600000001</c:v>
                </c:pt>
                <c:pt idx="19">
                  <c:v>382.41914400000002</c:v>
                </c:pt>
                <c:pt idx="20">
                  <c:v>430.40626099999997</c:v>
                </c:pt>
                <c:pt idx="21">
                  <c:v>479.59632499999998</c:v>
                </c:pt>
                <c:pt idx="22">
                  <c:v>499.13492300000001</c:v>
                </c:pt>
                <c:pt idx="23">
                  <c:v>534.52231500000005</c:v>
                </c:pt>
                <c:pt idx="24">
                  <c:v>560.47123699999997</c:v>
                </c:pt>
                <c:pt idx="25">
                  <c:v>568.06868599999996</c:v>
                </c:pt>
                <c:pt idx="26">
                  <c:v>560.22422900000004</c:v>
                </c:pt>
                <c:pt idx="27">
                  <c:v>534.65702599999997</c:v>
                </c:pt>
                <c:pt idx="28">
                  <c:v>482.33245499999998</c:v>
                </c:pt>
                <c:pt idx="29">
                  <c:v>430.13347499999998</c:v>
                </c:pt>
                <c:pt idx="30">
                  <c:v>389.06731600000001</c:v>
                </c:pt>
                <c:pt idx="31">
                  <c:v>382.41914400000002</c:v>
                </c:pt>
                <c:pt idx="32">
                  <c:v>430.40626099999997</c:v>
                </c:pt>
                <c:pt idx="33">
                  <c:v>479.59632499999998</c:v>
                </c:pt>
                <c:pt idx="34">
                  <c:v>499.13492300000001</c:v>
                </c:pt>
                <c:pt idx="35">
                  <c:v>534.52231500000005</c:v>
                </c:pt>
                <c:pt idx="36">
                  <c:v>560.47123699999997</c:v>
                </c:pt>
                <c:pt idx="37">
                  <c:v>568.06868599999996</c:v>
                </c:pt>
                <c:pt idx="38">
                  <c:v>560.22422900000004</c:v>
                </c:pt>
                <c:pt idx="39">
                  <c:v>534.65702599999997</c:v>
                </c:pt>
                <c:pt idx="40">
                  <c:v>482.33245499999998</c:v>
                </c:pt>
                <c:pt idx="41">
                  <c:v>430.13347499999998</c:v>
                </c:pt>
                <c:pt idx="42">
                  <c:v>389.06731600000001</c:v>
                </c:pt>
                <c:pt idx="43">
                  <c:v>382.41914400000002</c:v>
                </c:pt>
                <c:pt idx="44">
                  <c:v>430.40626099999997</c:v>
                </c:pt>
                <c:pt idx="45">
                  <c:v>479.59632499999998</c:v>
                </c:pt>
                <c:pt idx="46">
                  <c:v>499.13492300000001</c:v>
                </c:pt>
                <c:pt idx="47">
                  <c:v>534.52231500000005</c:v>
                </c:pt>
                <c:pt idx="48">
                  <c:v>560.47123699999997</c:v>
                </c:pt>
                <c:pt idx="49">
                  <c:v>568.06868599999996</c:v>
                </c:pt>
                <c:pt idx="50">
                  <c:v>560.22422900000004</c:v>
                </c:pt>
                <c:pt idx="51">
                  <c:v>534.65702599999997</c:v>
                </c:pt>
                <c:pt idx="52">
                  <c:v>482.33245499999998</c:v>
                </c:pt>
                <c:pt idx="53">
                  <c:v>430.13347499999998</c:v>
                </c:pt>
                <c:pt idx="54">
                  <c:v>389.06731600000001</c:v>
                </c:pt>
                <c:pt idx="55">
                  <c:v>382.41914400000002</c:v>
                </c:pt>
                <c:pt idx="56">
                  <c:v>430.40626099999997</c:v>
                </c:pt>
                <c:pt idx="57">
                  <c:v>479.59632499999998</c:v>
                </c:pt>
                <c:pt idx="58">
                  <c:v>499.13492300000001</c:v>
                </c:pt>
                <c:pt idx="59">
                  <c:v>534.52231500000005</c:v>
                </c:pt>
              </c:numCache>
            </c:numRef>
          </c:val>
        </c:ser>
        <c:dLbls>
          <c:showLegendKey val="0"/>
          <c:showVal val="0"/>
          <c:showCatName val="0"/>
          <c:showSerName val="0"/>
          <c:showPercent val="0"/>
          <c:showBubbleSize val="0"/>
        </c:dLbls>
        <c:gapWidth val="30"/>
        <c:axId val="136262192"/>
        <c:axId val="136262584"/>
      </c:barChart>
      <c:catAx>
        <c:axId val="1362621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14116023958582"/>
              <c:y val="0.855203619909505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2584"/>
        <c:crossesAt val="0"/>
        <c:auto val="0"/>
        <c:lblAlgn val="ctr"/>
        <c:lblOffset val="100"/>
        <c:tickLblSkip val="1"/>
        <c:tickMarkSkip val="1"/>
        <c:noMultiLvlLbl val="0"/>
      </c:catAx>
      <c:valAx>
        <c:axId val="136262584"/>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2192"/>
        <c:crosses val="autoZero"/>
        <c:crossBetween val="between"/>
      </c:valAx>
      <c:spPr>
        <a:solidFill>
          <a:srgbClr val="C0C0C0"/>
        </a:solidFill>
        <a:ln w="25400">
          <a:noFill/>
        </a:ln>
      </c:spPr>
    </c:plotArea>
    <c:legend>
      <c:legendPos val="t"/>
      <c:layout>
        <c:manualLayout>
          <c:xMode val="edge"/>
          <c:yMode val="edge"/>
          <c:x val="0.6987199676963457"/>
          <c:y val="2.2624434389140267E-2"/>
          <c:w val="0.23397503196715841"/>
          <c:h val="0.17194570135746762"/>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 Total cost</a:t>
            </a:r>
          </a:p>
        </c:rich>
      </c:tx>
      <c:layout>
        <c:manualLayout>
          <c:xMode val="edge"/>
          <c:yMode val="edge"/>
          <c:x val="3.1948881789137392E-3"/>
          <c:y val="4.5045045045045053E-3"/>
        </c:manualLayout>
      </c:layout>
      <c:overlay val="0"/>
      <c:spPr>
        <a:noFill/>
        <a:ln w="25400">
          <a:noFill/>
        </a:ln>
      </c:spPr>
    </c:title>
    <c:autoTitleDeleted val="0"/>
    <c:plotArea>
      <c:layout>
        <c:manualLayout>
          <c:layoutTarget val="inner"/>
          <c:xMode val="edge"/>
          <c:yMode val="edge"/>
          <c:x val="7.7551194425569889E-2"/>
          <c:y val="0.2702714591755489"/>
          <c:w val="0.88730655368586542"/>
          <c:h val="0.47297505355721081"/>
        </c:manualLayout>
      </c:layout>
      <c:barChart>
        <c:barDir val="col"/>
        <c:grouping val="clustered"/>
        <c:varyColors val="0"/>
        <c:ser>
          <c:idx val="1"/>
          <c:order val="0"/>
          <c:tx>
            <c:strRef>
              <c:f>time!$AK$18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time!$AK$19:$AK$78</c:f>
              <c:numCache>
                <c:formatCode>General</c:formatCode>
                <c:ptCount val="60"/>
                <c:pt idx="0">
                  <c:v>458.75617599999998</c:v>
                </c:pt>
                <c:pt idx="1">
                  <c:v>462.16625199999999</c:v>
                </c:pt>
                <c:pt idx="2">
                  <c:v>454.91377</c:v>
                </c:pt>
                <c:pt idx="3">
                  <c:v>452.23904900000002</c:v>
                </c:pt>
                <c:pt idx="4">
                  <c:v>436.51100300000002</c:v>
                </c:pt>
                <c:pt idx="5">
                  <c:v>426.54314199999999</c:v>
                </c:pt>
                <c:pt idx="6">
                  <c:v>425.19246500000003</c:v>
                </c:pt>
                <c:pt idx="7">
                  <c:v>440.04336899999998</c:v>
                </c:pt>
                <c:pt idx="8">
                  <c:v>482.94011</c:v>
                </c:pt>
                <c:pt idx="9">
                  <c:v>506.34291000000002</c:v>
                </c:pt>
                <c:pt idx="10">
                  <c:v>463.339068</c:v>
                </c:pt>
                <c:pt idx="11">
                  <c:v>455.80214000000001</c:v>
                </c:pt>
                <c:pt idx="12">
                  <c:v>458.75617599999998</c:v>
                </c:pt>
                <c:pt idx="13">
                  <c:v>462.16625199999999</c:v>
                </c:pt>
                <c:pt idx="14">
                  <c:v>454.91377</c:v>
                </c:pt>
                <c:pt idx="15">
                  <c:v>452.23904900000002</c:v>
                </c:pt>
                <c:pt idx="16">
                  <c:v>436.51100300000002</c:v>
                </c:pt>
                <c:pt idx="17">
                  <c:v>426.54314199999999</c:v>
                </c:pt>
                <c:pt idx="18">
                  <c:v>425.19246500000003</c:v>
                </c:pt>
                <c:pt idx="19">
                  <c:v>440.04336899999998</c:v>
                </c:pt>
                <c:pt idx="20">
                  <c:v>482.940111</c:v>
                </c:pt>
                <c:pt idx="21">
                  <c:v>506.34291100000002</c:v>
                </c:pt>
                <c:pt idx="22">
                  <c:v>463.33906899999999</c:v>
                </c:pt>
                <c:pt idx="23">
                  <c:v>455.80214100000001</c:v>
                </c:pt>
                <c:pt idx="24">
                  <c:v>458.75617599999998</c:v>
                </c:pt>
                <c:pt idx="25">
                  <c:v>462.16625199999999</c:v>
                </c:pt>
                <c:pt idx="26">
                  <c:v>454.913771</c:v>
                </c:pt>
                <c:pt idx="27">
                  <c:v>452.23904900000002</c:v>
                </c:pt>
                <c:pt idx="28">
                  <c:v>436.51100300000002</c:v>
                </c:pt>
                <c:pt idx="29">
                  <c:v>426.54314199999999</c:v>
                </c:pt>
                <c:pt idx="30">
                  <c:v>425.19246500000003</c:v>
                </c:pt>
                <c:pt idx="31">
                  <c:v>440.04336899999998</c:v>
                </c:pt>
                <c:pt idx="32">
                  <c:v>482.940111</c:v>
                </c:pt>
                <c:pt idx="33">
                  <c:v>506.34291100000002</c:v>
                </c:pt>
                <c:pt idx="34">
                  <c:v>463.33906899999999</c:v>
                </c:pt>
                <c:pt idx="35">
                  <c:v>455.80214100000001</c:v>
                </c:pt>
                <c:pt idx="36">
                  <c:v>458.75617699999998</c:v>
                </c:pt>
                <c:pt idx="37">
                  <c:v>462.16625199999999</c:v>
                </c:pt>
                <c:pt idx="38">
                  <c:v>454.913771</c:v>
                </c:pt>
                <c:pt idx="39">
                  <c:v>452.23904900000002</c:v>
                </c:pt>
                <c:pt idx="40">
                  <c:v>436.51100300000002</c:v>
                </c:pt>
                <c:pt idx="41">
                  <c:v>426.54314199999999</c:v>
                </c:pt>
                <c:pt idx="42">
                  <c:v>425.19246500000003</c:v>
                </c:pt>
                <c:pt idx="43">
                  <c:v>440.04336999999998</c:v>
                </c:pt>
                <c:pt idx="44">
                  <c:v>482.940111</c:v>
                </c:pt>
                <c:pt idx="45">
                  <c:v>506.34291100000002</c:v>
                </c:pt>
                <c:pt idx="46">
                  <c:v>463.33906899999999</c:v>
                </c:pt>
                <c:pt idx="47">
                  <c:v>455.80214100000001</c:v>
                </c:pt>
                <c:pt idx="48">
                  <c:v>458.75617699999998</c:v>
                </c:pt>
                <c:pt idx="49">
                  <c:v>462.16625199999999</c:v>
                </c:pt>
                <c:pt idx="50">
                  <c:v>454.913771</c:v>
                </c:pt>
                <c:pt idx="51">
                  <c:v>452.23904900000002</c:v>
                </c:pt>
                <c:pt idx="52">
                  <c:v>436.51100400000001</c:v>
                </c:pt>
                <c:pt idx="53">
                  <c:v>426.54314299999999</c:v>
                </c:pt>
                <c:pt idx="54">
                  <c:v>425.19246500000003</c:v>
                </c:pt>
                <c:pt idx="55">
                  <c:v>440.04336999999998</c:v>
                </c:pt>
                <c:pt idx="56">
                  <c:v>482.940111</c:v>
                </c:pt>
                <c:pt idx="57">
                  <c:v>506.34291100000002</c:v>
                </c:pt>
                <c:pt idx="58">
                  <c:v>463.33906899999999</c:v>
                </c:pt>
                <c:pt idx="59">
                  <c:v>455.80214100000001</c:v>
                </c:pt>
              </c:numCache>
            </c:numRef>
          </c:val>
        </c:ser>
        <c:ser>
          <c:idx val="0"/>
          <c:order val="1"/>
          <c:tx>
            <c:strRef>
              <c:f>time!$AL$18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time!$AL$19:$AL$78</c:f>
              <c:numCache>
                <c:formatCode>General</c:formatCode>
                <c:ptCount val="60"/>
                <c:pt idx="0">
                  <c:v>458.75617599999998</c:v>
                </c:pt>
                <c:pt idx="1">
                  <c:v>462.16625199999999</c:v>
                </c:pt>
                <c:pt idx="2">
                  <c:v>454.91377</c:v>
                </c:pt>
                <c:pt idx="3">
                  <c:v>452.23904900000002</c:v>
                </c:pt>
                <c:pt idx="4">
                  <c:v>436.51100300000002</c:v>
                </c:pt>
                <c:pt idx="5">
                  <c:v>426.54314199999999</c:v>
                </c:pt>
                <c:pt idx="6">
                  <c:v>425.19246500000003</c:v>
                </c:pt>
                <c:pt idx="7">
                  <c:v>440.04336899999998</c:v>
                </c:pt>
                <c:pt idx="8">
                  <c:v>482.94011</c:v>
                </c:pt>
                <c:pt idx="9">
                  <c:v>506.34291000000002</c:v>
                </c:pt>
                <c:pt idx="10">
                  <c:v>463.339068</c:v>
                </c:pt>
                <c:pt idx="11">
                  <c:v>455.80214000000001</c:v>
                </c:pt>
                <c:pt idx="12">
                  <c:v>458.75617599999998</c:v>
                </c:pt>
                <c:pt idx="13">
                  <c:v>462.16625199999999</c:v>
                </c:pt>
                <c:pt idx="14">
                  <c:v>454.91377</c:v>
                </c:pt>
                <c:pt idx="15">
                  <c:v>452.23904900000002</c:v>
                </c:pt>
                <c:pt idx="16">
                  <c:v>436.51100300000002</c:v>
                </c:pt>
                <c:pt idx="17">
                  <c:v>426.54314199999999</c:v>
                </c:pt>
                <c:pt idx="18">
                  <c:v>425.19246500000003</c:v>
                </c:pt>
                <c:pt idx="19">
                  <c:v>440.04336899999998</c:v>
                </c:pt>
                <c:pt idx="20">
                  <c:v>482.940111</c:v>
                </c:pt>
                <c:pt idx="21">
                  <c:v>506.34291100000002</c:v>
                </c:pt>
                <c:pt idx="22">
                  <c:v>463.33906899999999</c:v>
                </c:pt>
                <c:pt idx="23">
                  <c:v>455.80214100000001</c:v>
                </c:pt>
                <c:pt idx="24">
                  <c:v>458.75617599999998</c:v>
                </c:pt>
                <c:pt idx="25">
                  <c:v>462.16625199999999</c:v>
                </c:pt>
                <c:pt idx="26">
                  <c:v>454.913771</c:v>
                </c:pt>
                <c:pt idx="27">
                  <c:v>452.23904900000002</c:v>
                </c:pt>
                <c:pt idx="28">
                  <c:v>436.51100300000002</c:v>
                </c:pt>
                <c:pt idx="29">
                  <c:v>426.54314199999999</c:v>
                </c:pt>
                <c:pt idx="30">
                  <c:v>425.19246500000003</c:v>
                </c:pt>
                <c:pt idx="31">
                  <c:v>440.04336899999998</c:v>
                </c:pt>
                <c:pt idx="32">
                  <c:v>482.940111</c:v>
                </c:pt>
                <c:pt idx="33">
                  <c:v>506.34291100000002</c:v>
                </c:pt>
                <c:pt idx="34">
                  <c:v>463.33906899999999</c:v>
                </c:pt>
                <c:pt idx="35">
                  <c:v>455.80214100000001</c:v>
                </c:pt>
                <c:pt idx="36">
                  <c:v>458.75617699999998</c:v>
                </c:pt>
                <c:pt idx="37">
                  <c:v>462.16625199999999</c:v>
                </c:pt>
                <c:pt idx="38">
                  <c:v>454.913771</c:v>
                </c:pt>
                <c:pt idx="39">
                  <c:v>452.23904900000002</c:v>
                </c:pt>
                <c:pt idx="40">
                  <c:v>436.51100300000002</c:v>
                </c:pt>
                <c:pt idx="41">
                  <c:v>426.54314199999999</c:v>
                </c:pt>
                <c:pt idx="42">
                  <c:v>425.19246500000003</c:v>
                </c:pt>
                <c:pt idx="43">
                  <c:v>440.04336999999998</c:v>
                </c:pt>
                <c:pt idx="44">
                  <c:v>482.940111</c:v>
                </c:pt>
                <c:pt idx="45">
                  <c:v>506.34291100000002</c:v>
                </c:pt>
                <c:pt idx="46">
                  <c:v>463.33906899999999</c:v>
                </c:pt>
                <c:pt idx="47">
                  <c:v>455.80214100000001</c:v>
                </c:pt>
                <c:pt idx="48">
                  <c:v>458.75617699999998</c:v>
                </c:pt>
                <c:pt idx="49">
                  <c:v>462.16625199999999</c:v>
                </c:pt>
                <c:pt idx="50">
                  <c:v>454.913771</c:v>
                </c:pt>
                <c:pt idx="51">
                  <c:v>452.23904900000002</c:v>
                </c:pt>
                <c:pt idx="52">
                  <c:v>436.51100400000001</c:v>
                </c:pt>
                <c:pt idx="53">
                  <c:v>426.54314299999999</c:v>
                </c:pt>
                <c:pt idx="54">
                  <c:v>425.19246500000003</c:v>
                </c:pt>
                <c:pt idx="55">
                  <c:v>440.04336999999998</c:v>
                </c:pt>
                <c:pt idx="56">
                  <c:v>482.940111</c:v>
                </c:pt>
                <c:pt idx="57">
                  <c:v>506.34291100000002</c:v>
                </c:pt>
                <c:pt idx="58">
                  <c:v>463.33906899999999</c:v>
                </c:pt>
                <c:pt idx="59">
                  <c:v>455.80214100000001</c:v>
                </c:pt>
              </c:numCache>
            </c:numRef>
          </c:val>
        </c:ser>
        <c:dLbls>
          <c:showLegendKey val="0"/>
          <c:showVal val="0"/>
          <c:showCatName val="0"/>
          <c:showSerName val="0"/>
          <c:showPercent val="0"/>
          <c:showBubbleSize val="0"/>
        </c:dLbls>
        <c:gapWidth val="30"/>
        <c:axId val="136263368"/>
        <c:axId val="136263760"/>
      </c:barChart>
      <c:catAx>
        <c:axId val="1362633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338725231231263"/>
              <c:y val="0.8558596391667295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3760"/>
        <c:crossesAt val="0"/>
        <c:auto val="0"/>
        <c:lblAlgn val="ctr"/>
        <c:lblOffset val="100"/>
        <c:tickLblSkip val="1"/>
        <c:tickMarkSkip val="1"/>
        <c:noMultiLvlLbl val="0"/>
      </c:catAx>
      <c:valAx>
        <c:axId val="136263760"/>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3368"/>
        <c:crosses val="autoZero"/>
        <c:crossBetween val="between"/>
      </c:valAx>
      <c:spPr>
        <a:solidFill>
          <a:srgbClr val="C0C0C0"/>
        </a:solidFill>
        <a:ln w="25400">
          <a:noFill/>
        </a:ln>
      </c:spPr>
    </c:plotArea>
    <c:legend>
      <c:legendPos val="t"/>
      <c:layout>
        <c:manualLayout>
          <c:xMode val="edge"/>
          <c:yMode val="edge"/>
          <c:x val="0.71246107016175686"/>
          <c:y val="2.2522522522522542E-2"/>
          <c:w val="0.23322717248203523"/>
          <c:h val="0.17117211699888774"/>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10 Milking cows</a:t>
            </a:r>
          </a:p>
        </c:rich>
      </c:tx>
      <c:layout>
        <c:manualLayout>
          <c:xMode val="edge"/>
          <c:yMode val="edge"/>
          <c:x val="3.1847133757961967E-3"/>
          <c:y val="4.4444444444444514E-3"/>
        </c:manualLayout>
      </c:layout>
      <c:overlay val="0"/>
      <c:spPr>
        <a:noFill/>
        <a:ln w="25400">
          <a:noFill/>
        </a:ln>
      </c:spPr>
    </c:title>
    <c:autoTitleDeleted val="0"/>
    <c:plotArea>
      <c:layout>
        <c:manualLayout>
          <c:layoutTarget val="inner"/>
          <c:xMode val="edge"/>
          <c:yMode val="edge"/>
          <c:x val="6.6707251624065822E-2"/>
          <c:y val="0.26222336034444865"/>
          <c:w val="0.8982608811741869"/>
          <c:h val="0.48444654707702872"/>
        </c:manualLayout>
      </c:layout>
      <c:barChart>
        <c:barDir val="col"/>
        <c:grouping val="clustered"/>
        <c:varyColors val="0"/>
        <c:ser>
          <c:idx val="1"/>
          <c:order val="0"/>
          <c:tx>
            <c:strRef>
              <c:f>time!$BA$18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time!$BA$19:$BA$78</c:f>
              <c:numCache>
                <c:formatCode>0.0000</c:formatCode>
                <c:ptCount val="60"/>
                <c:pt idx="0">
                  <c:v>0.888791</c:v>
                </c:pt>
                <c:pt idx="1">
                  <c:v>0.91996599999999995</c:v>
                </c:pt>
                <c:pt idx="2">
                  <c:v>0.94405799999999995</c:v>
                </c:pt>
                <c:pt idx="3">
                  <c:v>0.95722799999999997</c:v>
                </c:pt>
                <c:pt idx="4">
                  <c:v>0.95036900000000002</c:v>
                </c:pt>
                <c:pt idx="5">
                  <c:v>0.91933600000000004</c:v>
                </c:pt>
                <c:pt idx="6">
                  <c:v>0.86788699999999996</c:v>
                </c:pt>
                <c:pt idx="7">
                  <c:v>0.82788200000000001</c:v>
                </c:pt>
                <c:pt idx="8">
                  <c:v>0.82202500000000001</c:v>
                </c:pt>
                <c:pt idx="9">
                  <c:v>0.82829900000000001</c:v>
                </c:pt>
                <c:pt idx="10">
                  <c:v>0.82918800000000004</c:v>
                </c:pt>
                <c:pt idx="11">
                  <c:v>0.84973900000000002</c:v>
                </c:pt>
                <c:pt idx="12">
                  <c:v>0.888791</c:v>
                </c:pt>
                <c:pt idx="13">
                  <c:v>0.91996599999999995</c:v>
                </c:pt>
                <c:pt idx="14">
                  <c:v>0.94405799999999995</c:v>
                </c:pt>
                <c:pt idx="15">
                  <c:v>0.95722799999999997</c:v>
                </c:pt>
                <c:pt idx="16">
                  <c:v>0.95036900000000002</c:v>
                </c:pt>
                <c:pt idx="17">
                  <c:v>0.91933600000000004</c:v>
                </c:pt>
                <c:pt idx="18">
                  <c:v>0.86788699999999996</c:v>
                </c:pt>
                <c:pt idx="19">
                  <c:v>0.82788200000000001</c:v>
                </c:pt>
                <c:pt idx="20">
                  <c:v>0.82202500000000001</c:v>
                </c:pt>
                <c:pt idx="21">
                  <c:v>0.82829900000000001</c:v>
                </c:pt>
                <c:pt idx="22">
                  <c:v>0.82918800000000004</c:v>
                </c:pt>
                <c:pt idx="23">
                  <c:v>0.84973900000000002</c:v>
                </c:pt>
                <c:pt idx="24">
                  <c:v>0.888791</c:v>
                </c:pt>
                <c:pt idx="25">
                  <c:v>0.91996599999999995</c:v>
                </c:pt>
                <c:pt idx="26">
                  <c:v>0.94405799999999995</c:v>
                </c:pt>
                <c:pt idx="27">
                  <c:v>0.95722799999999997</c:v>
                </c:pt>
                <c:pt idx="28">
                  <c:v>0.95036900000000002</c:v>
                </c:pt>
                <c:pt idx="29">
                  <c:v>0.91933600000000004</c:v>
                </c:pt>
                <c:pt idx="30">
                  <c:v>0.86788699999999996</c:v>
                </c:pt>
                <c:pt idx="31">
                  <c:v>0.82788200000000001</c:v>
                </c:pt>
                <c:pt idx="32">
                  <c:v>0.82202500000000001</c:v>
                </c:pt>
                <c:pt idx="33">
                  <c:v>0.82829900000000001</c:v>
                </c:pt>
                <c:pt idx="34">
                  <c:v>0.82918800000000004</c:v>
                </c:pt>
                <c:pt idx="35">
                  <c:v>0.84973900000000002</c:v>
                </c:pt>
                <c:pt idx="36">
                  <c:v>0.888791</c:v>
                </c:pt>
                <c:pt idx="37">
                  <c:v>0.91996599999999995</c:v>
                </c:pt>
                <c:pt idx="38">
                  <c:v>0.94405799999999995</c:v>
                </c:pt>
                <c:pt idx="39">
                  <c:v>0.95722799999999997</c:v>
                </c:pt>
                <c:pt idx="40">
                  <c:v>0.95036900000000002</c:v>
                </c:pt>
                <c:pt idx="41">
                  <c:v>0.91933600000000004</c:v>
                </c:pt>
                <c:pt idx="42">
                  <c:v>0.86788699999999996</c:v>
                </c:pt>
                <c:pt idx="43">
                  <c:v>0.82788200000000001</c:v>
                </c:pt>
                <c:pt idx="44">
                  <c:v>0.82202500000000001</c:v>
                </c:pt>
                <c:pt idx="45">
                  <c:v>0.82829900000000001</c:v>
                </c:pt>
                <c:pt idx="46">
                  <c:v>0.82918800000000004</c:v>
                </c:pt>
                <c:pt idx="47">
                  <c:v>0.84973900000000002</c:v>
                </c:pt>
                <c:pt idx="48">
                  <c:v>0.888791</c:v>
                </c:pt>
                <c:pt idx="49">
                  <c:v>0.91996599999999995</c:v>
                </c:pt>
                <c:pt idx="50">
                  <c:v>0.94405799999999995</c:v>
                </c:pt>
                <c:pt idx="51">
                  <c:v>0.95722799999999997</c:v>
                </c:pt>
                <c:pt idx="52">
                  <c:v>0.95036900000000002</c:v>
                </c:pt>
                <c:pt idx="53">
                  <c:v>0.91933600000000004</c:v>
                </c:pt>
                <c:pt idx="54">
                  <c:v>0.86788699999999996</c:v>
                </c:pt>
                <c:pt idx="55">
                  <c:v>0.82788200000000001</c:v>
                </c:pt>
                <c:pt idx="56">
                  <c:v>0.82202500000000001</c:v>
                </c:pt>
                <c:pt idx="57">
                  <c:v>0.82829900000000001</c:v>
                </c:pt>
                <c:pt idx="58">
                  <c:v>0.82918800000000004</c:v>
                </c:pt>
                <c:pt idx="59">
                  <c:v>0.84973900000000002</c:v>
                </c:pt>
              </c:numCache>
            </c:numRef>
          </c:val>
        </c:ser>
        <c:ser>
          <c:idx val="0"/>
          <c:order val="1"/>
          <c:tx>
            <c:strRef>
              <c:f>time!$BB$18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time!$BB$19:$BB$78</c:f>
              <c:numCache>
                <c:formatCode>0.0000</c:formatCode>
                <c:ptCount val="60"/>
                <c:pt idx="0">
                  <c:v>0.888791</c:v>
                </c:pt>
                <c:pt idx="1">
                  <c:v>0.91996599999999995</c:v>
                </c:pt>
                <c:pt idx="2">
                  <c:v>0.94405799999999995</c:v>
                </c:pt>
                <c:pt idx="3">
                  <c:v>0.95722799999999997</c:v>
                </c:pt>
                <c:pt idx="4">
                  <c:v>0.95036900000000002</c:v>
                </c:pt>
                <c:pt idx="5">
                  <c:v>0.91933600000000004</c:v>
                </c:pt>
                <c:pt idx="6">
                  <c:v>0.86788699999999996</c:v>
                </c:pt>
                <c:pt idx="7">
                  <c:v>0.82788200000000001</c:v>
                </c:pt>
                <c:pt idx="8">
                  <c:v>0.82202500000000001</c:v>
                </c:pt>
                <c:pt idx="9">
                  <c:v>0.82829900000000001</c:v>
                </c:pt>
                <c:pt idx="10">
                  <c:v>0.82918800000000004</c:v>
                </c:pt>
                <c:pt idx="11">
                  <c:v>0.84973900000000002</c:v>
                </c:pt>
                <c:pt idx="12">
                  <c:v>0.888791</c:v>
                </c:pt>
                <c:pt idx="13">
                  <c:v>0.91996599999999995</c:v>
                </c:pt>
                <c:pt idx="14">
                  <c:v>0.94405799999999995</c:v>
                </c:pt>
                <c:pt idx="15">
                  <c:v>0.95722799999999997</c:v>
                </c:pt>
                <c:pt idx="16">
                  <c:v>0.95036900000000002</c:v>
                </c:pt>
                <c:pt idx="17">
                  <c:v>0.91933600000000004</c:v>
                </c:pt>
                <c:pt idx="18">
                  <c:v>0.86788699999999996</c:v>
                </c:pt>
                <c:pt idx="19">
                  <c:v>0.82788200000000001</c:v>
                </c:pt>
                <c:pt idx="20">
                  <c:v>0.82202500000000001</c:v>
                </c:pt>
                <c:pt idx="21">
                  <c:v>0.82829900000000001</c:v>
                </c:pt>
                <c:pt idx="22">
                  <c:v>0.82918800000000004</c:v>
                </c:pt>
                <c:pt idx="23">
                  <c:v>0.84973900000000002</c:v>
                </c:pt>
                <c:pt idx="24">
                  <c:v>0.888791</c:v>
                </c:pt>
                <c:pt idx="25">
                  <c:v>0.91996599999999995</c:v>
                </c:pt>
                <c:pt idx="26">
                  <c:v>0.94405799999999995</c:v>
                </c:pt>
                <c:pt idx="27">
                  <c:v>0.95722799999999997</c:v>
                </c:pt>
                <c:pt idx="28">
                  <c:v>0.95036900000000002</c:v>
                </c:pt>
                <c:pt idx="29">
                  <c:v>0.91933600000000004</c:v>
                </c:pt>
                <c:pt idx="30">
                  <c:v>0.86788699999999996</c:v>
                </c:pt>
                <c:pt idx="31">
                  <c:v>0.82788200000000001</c:v>
                </c:pt>
                <c:pt idx="32">
                  <c:v>0.82202500000000001</c:v>
                </c:pt>
                <c:pt idx="33">
                  <c:v>0.82829900000000001</c:v>
                </c:pt>
                <c:pt idx="34">
                  <c:v>0.82918800000000004</c:v>
                </c:pt>
                <c:pt idx="35">
                  <c:v>0.84973900000000002</c:v>
                </c:pt>
                <c:pt idx="36">
                  <c:v>0.888791</c:v>
                </c:pt>
                <c:pt idx="37">
                  <c:v>0.91996599999999995</c:v>
                </c:pt>
                <c:pt idx="38">
                  <c:v>0.94405799999999995</c:v>
                </c:pt>
                <c:pt idx="39">
                  <c:v>0.95722799999999997</c:v>
                </c:pt>
                <c:pt idx="40">
                  <c:v>0.95036900000000002</c:v>
                </c:pt>
                <c:pt idx="41">
                  <c:v>0.91933600000000004</c:v>
                </c:pt>
                <c:pt idx="42">
                  <c:v>0.86788699999999996</c:v>
                </c:pt>
                <c:pt idx="43">
                  <c:v>0.82788200000000001</c:v>
                </c:pt>
                <c:pt idx="44">
                  <c:v>0.82202500000000001</c:v>
                </c:pt>
                <c:pt idx="45">
                  <c:v>0.82829900000000001</c:v>
                </c:pt>
                <c:pt idx="46">
                  <c:v>0.82918800000000004</c:v>
                </c:pt>
                <c:pt idx="47">
                  <c:v>0.84973900000000002</c:v>
                </c:pt>
                <c:pt idx="48">
                  <c:v>0.888791</c:v>
                </c:pt>
                <c:pt idx="49">
                  <c:v>0.91996599999999995</c:v>
                </c:pt>
                <c:pt idx="50">
                  <c:v>0.94405799999999995</c:v>
                </c:pt>
                <c:pt idx="51">
                  <c:v>0.95722799999999997</c:v>
                </c:pt>
                <c:pt idx="52">
                  <c:v>0.95036900000000002</c:v>
                </c:pt>
                <c:pt idx="53">
                  <c:v>0.91933600000000004</c:v>
                </c:pt>
                <c:pt idx="54">
                  <c:v>0.86788699999999996</c:v>
                </c:pt>
                <c:pt idx="55">
                  <c:v>0.82788200000000001</c:v>
                </c:pt>
                <c:pt idx="56">
                  <c:v>0.82202500000000001</c:v>
                </c:pt>
                <c:pt idx="57">
                  <c:v>0.82829900000000001</c:v>
                </c:pt>
                <c:pt idx="58">
                  <c:v>0.82918800000000004</c:v>
                </c:pt>
                <c:pt idx="59">
                  <c:v>0.84973900000000002</c:v>
                </c:pt>
              </c:numCache>
            </c:numRef>
          </c:val>
        </c:ser>
        <c:dLbls>
          <c:showLegendKey val="0"/>
          <c:showVal val="0"/>
          <c:showCatName val="0"/>
          <c:showSerName val="0"/>
          <c:showPercent val="0"/>
          <c:showBubbleSize val="0"/>
        </c:dLbls>
        <c:gapWidth val="30"/>
        <c:axId val="136264544"/>
        <c:axId val="136264936"/>
      </c:barChart>
      <c:catAx>
        <c:axId val="13626454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9808917197452648"/>
              <c:y val="0.8577815106445094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4936"/>
        <c:crossesAt val="0"/>
        <c:auto val="0"/>
        <c:lblAlgn val="ctr"/>
        <c:lblOffset val="100"/>
        <c:tickLblSkip val="1"/>
        <c:tickMarkSkip val="1"/>
        <c:noMultiLvlLbl val="0"/>
      </c:catAx>
      <c:valAx>
        <c:axId val="136264936"/>
        <c:scaling>
          <c:orientation val="minMax"/>
          <c:max val="1"/>
          <c:min val="0.5"/>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4544"/>
        <c:crosses val="autoZero"/>
        <c:crossBetween val="between"/>
      </c:valAx>
      <c:spPr>
        <a:noFill/>
        <a:ln w="25400">
          <a:noFill/>
        </a:ln>
      </c:spPr>
    </c:plotArea>
    <c:legend>
      <c:legendPos val="t"/>
      <c:layout>
        <c:manualLayout>
          <c:xMode val="edge"/>
          <c:yMode val="edge"/>
          <c:x val="0.75477707006369976"/>
          <c:y val="2.2222222222222251E-2"/>
          <c:w val="0.23248407643312091"/>
          <c:h val="0.1688898221055701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14 Cull price / cow</a:t>
            </a:r>
          </a:p>
        </c:rich>
      </c:tx>
      <c:layout>
        <c:manualLayout>
          <c:xMode val="edge"/>
          <c:yMode val="edge"/>
          <c:x val="3.1847133757961967E-3"/>
          <c:y val="4.4843049327354294E-3"/>
        </c:manualLayout>
      </c:layout>
      <c:overlay val="0"/>
      <c:spPr>
        <a:noFill/>
        <a:ln w="25400">
          <a:noFill/>
        </a:ln>
      </c:spPr>
    </c:title>
    <c:autoTitleDeleted val="0"/>
    <c:plotArea>
      <c:layout>
        <c:manualLayout>
          <c:layoutTarget val="inner"/>
          <c:xMode val="edge"/>
          <c:yMode val="edge"/>
          <c:x val="6.1005353054272481E-2"/>
          <c:y val="0.27354319984760489"/>
          <c:w val="0.9039627493371839"/>
          <c:h val="0.47085304891800578"/>
        </c:manualLayout>
      </c:layout>
      <c:barChart>
        <c:barDir val="col"/>
        <c:grouping val="clustered"/>
        <c:varyColors val="0"/>
        <c:ser>
          <c:idx val="1"/>
          <c:order val="0"/>
          <c:tx>
            <c:strRef>
              <c:f>time!$BK$18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time!$BK$19:$BK$78</c:f>
              <c:numCache>
                <c:formatCode>0.00</c:formatCode>
                <c:ptCount val="60"/>
                <c:pt idx="0">
                  <c:v>696.98350800000003</c:v>
                </c:pt>
                <c:pt idx="1">
                  <c:v>691.99528999999995</c:v>
                </c:pt>
                <c:pt idx="2">
                  <c:v>672.13047800000004</c:v>
                </c:pt>
                <c:pt idx="3">
                  <c:v>684.79303200000004</c:v>
                </c:pt>
                <c:pt idx="4">
                  <c:v>674.54127700000004</c:v>
                </c:pt>
                <c:pt idx="5">
                  <c:v>692.80614500000001</c:v>
                </c:pt>
                <c:pt idx="6">
                  <c:v>720.18631500000004</c:v>
                </c:pt>
                <c:pt idx="7">
                  <c:v>745.056195</c:v>
                </c:pt>
                <c:pt idx="8">
                  <c:v>761.07830899999999</c:v>
                </c:pt>
                <c:pt idx="9">
                  <c:v>759.26575700000001</c:v>
                </c:pt>
                <c:pt idx="10">
                  <c:v>728.52298599999995</c:v>
                </c:pt>
                <c:pt idx="11">
                  <c:v>702.20629099999996</c:v>
                </c:pt>
                <c:pt idx="12">
                  <c:v>696.98350800000003</c:v>
                </c:pt>
                <c:pt idx="13">
                  <c:v>691.99528999999995</c:v>
                </c:pt>
                <c:pt idx="14">
                  <c:v>672.13047800000004</c:v>
                </c:pt>
                <c:pt idx="15">
                  <c:v>684.79303100000004</c:v>
                </c:pt>
                <c:pt idx="16">
                  <c:v>674.54127600000004</c:v>
                </c:pt>
                <c:pt idx="17">
                  <c:v>692.80614400000002</c:v>
                </c:pt>
                <c:pt idx="18">
                  <c:v>720.18631400000004</c:v>
                </c:pt>
                <c:pt idx="19">
                  <c:v>745.056194</c:v>
                </c:pt>
                <c:pt idx="20">
                  <c:v>761.07830899999999</c:v>
                </c:pt>
                <c:pt idx="21">
                  <c:v>759.26575700000001</c:v>
                </c:pt>
                <c:pt idx="22">
                  <c:v>728.52298599999995</c:v>
                </c:pt>
                <c:pt idx="23">
                  <c:v>702.20629099999996</c:v>
                </c:pt>
                <c:pt idx="24">
                  <c:v>696.98350800000003</c:v>
                </c:pt>
                <c:pt idx="25">
                  <c:v>691.99528899999996</c:v>
                </c:pt>
                <c:pt idx="26">
                  <c:v>672.13047700000004</c:v>
                </c:pt>
                <c:pt idx="27">
                  <c:v>684.79303000000004</c:v>
                </c:pt>
                <c:pt idx="28">
                  <c:v>674.54127600000004</c:v>
                </c:pt>
                <c:pt idx="29">
                  <c:v>692.80614300000002</c:v>
                </c:pt>
                <c:pt idx="30">
                  <c:v>720.18631300000004</c:v>
                </c:pt>
                <c:pt idx="31">
                  <c:v>745.05619300000001</c:v>
                </c:pt>
                <c:pt idx="32">
                  <c:v>761.07830899999999</c:v>
                </c:pt>
                <c:pt idx="33">
                  <c:v>759.26575700000001</c:v>
                </c:pt>
                <c:pt idx="34">
                  <c:v>728.52298599999995</c:v>
                </c:pt>
                <c:pt idx="35">
                  <c:v>702.20629099999996</c:v>
                </c:pt>
                <c:pt idx="36">
                  <c:v>696.98350700000003</c:v>
                </c:pt>
                <c:pt idx="37">
                  <c:v>691.99528899999996</c:v>
                </c:pt>
                <c:pt idx="38">
                  <c:v>672.13047700000004</c:v>
                </c:pt>
                <c:pt idx="39">
                  <c:v>684.79303000000004</c:v>
                </c:pt>
                <c:pt idx="40">
                  <c:v>674.54127600000004</c:v>
                </c:pt>
                <c:pt idx="41">
                  <c:v>692.80614300000002</c:v>
                </c:pt>
                <c:pt idx="42">
                  <c:v>720.18631300000004</c:v>
                </c:pt>
                <c:pt idx="43">
                  <c:v>745.05619300000001</c:v>
                </c:pt>
                <c:pt idx="44">
                  <c:v>761.07830899999999</c:v>
                </c:pt>
                <c:pt idx="45">
                  <c:v>759.26575600000001</c:v>
                </c:pt>
                <c:pt idx="46">
                  <c:v>728.52298599999995</c:v>
                </c:pt>
                <c:pt idx="47">
                  <c:v>702.20629099999996</c:v>
                </c:pt>
                <c:pt idx="48">
                  <c:v>696.98350700000003</c:v>
                </c:pt>
                <c:pt idx="49">
                  <c:v>691.99528899999996</c:v>
                </c:pt>
                <c:pt idx="50">
                  <c:v>672.13047700000004</c:v>
                </c:pt>
                <c:pt idx="51">
                  <c:v>684.79303000000004</c:v>
                </c:pt>
                <c:pt idx="52">
                  <c:v>674.54127600000004</c:v>
                </c:pt>
                <c:pt idx="53">
                  <c:v>692.80614300000002</c:v>
                </c:pt>
                <c:pt idx="54">
                  <c:v>720.18631300000004</c:v>
                </c:pt>
                <c:pt idx="55">
                  <c:v>745.05619300000001</c:v>
                </c:pt>
                <c:pt idx="56">
                  <c:v>761.07830899999999</c:v>
                </c:pt>
                <c:pt idx="57">
                  <c:v>759.26575600000001</c:v>
                </c:pt>
                <c:pt idx="58">
                  <c:v>728.52298599999995</c:v>
                </c:pt>
                <c:pt idx="59">
                  <c:v>702.20629099999996</c:v>
                </c:pt>
              </c:numCache>
            </c:numRef>
          </c:val>
        </c:ser>
        <c:ser>
          <c:idx val="0"/>
          <c:order val="1"/>
          <c:tx>
            <c:strRef>
              <c:f>time!$BL$18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time!$BL$19:$BL$78</c:f>
              <c:numCache>
                <c:formatCode>0.00</c:formatCode>
                <c:ptCount val="60"/>
                <c:pt idx="0">
                  <c:v>696.98350800000003</c:v>
                </c:pt>
                <c:pt idx="1">
                  <c:v>691.99528999999995</c:v>
                </c:pt>
                <c:pt idx="2">
                  <c:v>672.13047800000004</c:v>
                </c:pt>
                <c:pt idx="3">
                  <c:v>684.79303200000004</c:v>
                </c:pt>
                <c:pt idx="4">
                  <c:v>674.54127700000004</c:v>
                </c:pt>
                <c:pt idx="5">
                  <c:v>692.80614500000001</c:v>
                </c:pt>
                <c:pt idx="6">
                  <c:v>720.18631500000004</c:v>
                </c:pt>
                <c:pt idx="7">
                  <c:v>745.056195</c:v>
                </c:pt>
                <c:pt idx="8">
                  <c:v>761.07830899999999</c:v>
                </c:pt>
                <c:pt idx="9">
                  <c:v>759.26575700000001</c:v>
                </c:pt>
                <c:pt idx="10">
                  <c:v>728.52298599999995</c:v>
                </c:pt>
                <c:pt idx="11">
                  <c:v>702.20629099999996</c:v>
                </c:pt>
                <c:pt idx="12">
                  <c:v>696.98350800000003</c:v>
                </c:pt>
                <c:pt idx="13">
                  <c:v>691.99528999999995</c:v>
                </c:pt>
                <c:pt idx="14">
                  <c:v>672.13047800000004</c:v>
                </c:pt>
                <c:pt idx="15">
                  <c:v>684.79303100000004</c:v>
                </c:pt>
                <c:pt idx="16">
                  <c:v>674.54127600000004</c:v>
                </c:pt>
                <c:pt idx="17">
                  <c:v>692.80614400000002</c:v>
                </c:pt>
                <c:pt idx="18">
                  <c:v>720.18631400000004</c:v>
                </c:pt>
                <c:pt idx="19">
                  <c:v>745.056194</c:v>
                </c:pt>
                <c:pt idx="20">
                  <c:v>761.07830899999999</c:v>
                </c:pt>
                <c:pt idx="21">
                  <c:v>759.26575700000001</c:v>
                </c:pt>
                <c:pt idx="22">
                  <c:v>728.52298599999995</c:v>
                </c:pt>
                <c:pt idx="23">
                  <c:v>702.20629099999996</c:v>
                </c:pt>
                <c:pt idx="24">
                  <c:v>696.98350800000003</c:v>
                </c:pt>
                <c:pt idx="25">
                  <c:v>691.99528899999996</c:v>
                </c:pt>
                <c:pt idx="26">
                  <c:v>672.13047700000004</c:v>
                </c:pt>
                <c:pt idx="27">
                  <c:v>684.79303000000004</c:v>
                </c:pt>
                <c:pt idx="28">
                  <c:v>674.54127600000004</c:v>
                </c:pt>
                <c:pt idx="29">
                  <c:v>692.80614300000002</c:v>
                </c:pt>
                <c:pt idx="30">
                  <c:v>720.18631300000004</c:v>
                </c:pt>
                <c:pt idx="31">
                  <c:v>745.05619300000001</c:v>
                </c:pt>
                <c:pt idx="32">
                  <c:v>761.07830899999999</c:v>
                </c:pt>
                <c:pt idx="33">
                  <c:v>759.26575700000001</c:v>
                </c:pt>
                <c:pt idx="34">
                  <c:v>728.52298599999995</c:v>
                </c:pt>
                <c:pt idx="35">
                  <c:v>702.20629099999996</c:v>
                </c:pt>
                <c:pt idx="36">
                  <c:v>696.98350700000003</c:v>
                </c:pt>
                <c:pt idx="37">
                  <c:v>691.99528899999996</c:v>
                </c:pt>
                <c:pt idx="38">
                  <c:v>672.13047700000004</c:v>
                </c:pt>
                <c:pt idx="39">
                  <c:v>684.79303000000004</c:v>
                </c:pt>
                <c:pt idx="40">
                  <c:v>674.54127600000004</c:v>
                </c:pt>
                <c:pt idx="41">
                  <c:v>692.80614300000002</c:v>
                </c:pt>
                <c:pt idx="42">
                  <c:v>720.18631300000004</c:v>
                </c:pt>
                <c:pt idx="43">
                  <c:v>745.05619300000001</c:v>
                </c:pt>
                <c:pt idx="44">
                  <c:v>761.07830899999999</c:v>
                </c:pt>
                <c:pt idx="45">
                  <c:v>759.26575600000001</c:v>
                </c:pt>
                <c:pt idx="46">
                  <c:v>728.52298599999995</c:v>
                </c:pt>
                <c:pt idx="47">
                  <c:v>702.20629099999996</c:v>
                </c:pt>
                <c:pt idx="48">
                  <c:v>696.98350700000003</c:v>
                </c:pt>
                <c:pt idx="49">
                  <c:v>691.99528899999996</c:v>
                </c:pt>
                <c:pt idx="50">
                  <c:v>672.13047700000004</c:v>
                </c:pt>
                <c:pt idx="51">
                  <c:v>684.79303000000004</c:v>
                </c:pt>
                <c:pt idx="52">
                  <c:v>674.54127600000004</c:v>
                </c:pt>
                <c:pt idx="53">
                  <c:v>692.80614300000002</c:v>
                </c:pt>
                <c:pt idx="54">
                  <c:v>720.18631300000004</c:v>
                </c:pt>
                <c:pt idx="55">
                  <c:v>745.05619300000001</c:v>
                </c:pt>
                <c:pt idx="56">
                  <c:v>761.07830899999999</c:v>
                </c:pt>
                <c:pt idx="57">
                  <c:v>759.26575600000001</c:v>
                </c:pt>
                <c:pt idx="58">
                  <c:v>728.52298599999995</c:v>
                </c:pt>
                <c:pt idx="59">
                  <c:v>702.20629099999996</c:v>
                </c:pt>
              </c:numCache>
            </c:numRef>
          </c:val>
        </c:ser>
        <c:dLbls>
          <c:showLegendKey val="0"/>
          <c:showVal val="0"/>
          <c:showCatName val="0"/>
          <c:showSerName val="0"/>
          <c:showPercent val="0"/>
          <c:showBubbleSize val="0"/>
        </c:dLbls>
        <c:gapWidth val="30"/>
        <c:axId val="136265720"/>
        <c:axId val="136266112"/>
      </c:barChart>
      <c:catAx>
        <c:axId val="13626572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216560509554415"/>
              <c:y val="0.856504125325141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6112"/>
        <c:crossesAt val="0"/>
        <c:auto val="0"/>
        <c:lblAlgn val="ctr"/>
        <c:lblOffset val="100"/>
        <c:tickLblSkip val="1"/>
        <c:tickMarkSkip val="1"/>
        <c:noMultiLvlLbl val="0"/>
      </c:catAx>
      <c:valAx>
        <c:axId val="136266112"/>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5720"/>
        <c:crosses val="autoZero"/>
        <c:crossBetween val="between"/>
      </c:valAx>
      <c:spPr>
        <a:solidFill>
          <a:srgbClr val="C0C0C0"/>
        </a:solidFill>
        <a:ln w="25400">
          <a:noFill/>
        </a:ln>
      </c:spPr>
    </c:plotArea>
    <c:legend>
      <c:legendPos val="t"/>
      <c:layout>
        <c:manualLayout>
          <c:xMode val="edge"/>
          <c:yMode val="edge"/>
          <c:x val="0.73885350318471565"/>
          <c:y val="2.2421524663677191E-2"/>
          <c:w val="0.23248407643312091"/>
          <c:h val="0.17040405823711496"/>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15 Slots occupied</a:t>
            </a:r>
          </a:p>
        </c:rich>
      </c:tx>
      <c:layout>
        <c:manualLayout>
          <c:xMode val="edge"/>
          <c:yMode val="edge"/>
          <c:x val="3.1847133757961967E-3"/>
          <c:y val="4.4843049327354294E-3"/>
        </c:manualLayout>
      </c:layout>
      <c:overlay val="0"/>
      <c:spPr>
        <a:noFill/>
        <a:ln w="25400">
          <a:noFill/>
        </a:ln>
      </c:spPr>
    </c:title>
    <c:autoTitleDeleted val="0"/>
    <c:plotArea>
      <c:layout>
        <c:manualLayout>
          <c:layoutTarget val="inner"/>
          <c:xMode val="edge"/>
          <c:yMode val="edge"/>
          <c:x val="6.8536432945881784E-2"/>
          <c:y val="0.27354319984760489"/>
          <c:w val="0.89643177581525713"/>
          <c:h val="0.47085304891800578"/>
        </c:manualLayout>
      </c:layout>
      <c:barChart>
        <c:barDir val="col"/>
        <c:grouping val="clustered"/>
        <c:varyColors val="0"/>
        <c:ser>
          <c:idx val="1"/>
          <c:order val="0"/>
          <c:tx>
            <c:strRef>
              <c:f>time!$BM$18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time!$BM$19:$BM$78</c:f>
              <c:numCache>
                <c:formatCode>0.00</c:formatCode>
                <c:ptCount val="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numCache>
            </c:numRef>
          </c:val>
        </c:ser>
        <c:ser>
          <c:idx val="0"/>
          <c:order val="1"/>
          <c:tx>
            <c:strRef>
              <c:f>time!$BN$18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time!$BN$19:$BN$78</c:f>
              <c:numCache>
                <c:formatCode>0.00</c:formatCode>
                <c:ptCount val="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numCache>
            </c:numRef>
          </c:val>
        </c:ser>
        <c:dLbls>
          <c:showLegendKey val="0"/>
          <c:showVal val="0"/>
          <c:showCatName val="0"/>
          <c:showSerName val="0"/>
          <c:showPercent val="0"/>
          <c:showBubbleSize val="0"/>
        </c:dLbls>
        <c:gapWidth val="30"/>
        <c:axId val="136266896"/>
        <c:axId val="136267288"/>
      </c:barChart>
      <c:catAx>
        <c:axId val="13626689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9808917197452648"/>
              <c:y val="0.856504125325141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7288"/>
        <c:crossesAt val="0"/>
        <c:auto val="0"/>
        <c:lblAlgn val="ctr"/>
        <c:lblOffset val="100"/>
        <c:tickLblSkip val="1"/>
        <c:tickMarkSkip val="1"/>
        <c:noMultiLvlLbl val="0"/>
      </c:catAx>
      <c:valAx>
        <c:axId val="136267288"/>
        <c:scaling>
          <c:orientation val="minMax"/>
          <c:max val="1"/>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6896"/>
        <c:crosses val="autoZero"/>
        <c:crossBetween val="between"/>
      </c:valAx>
      <c:spPr>
        <a:solidFill>
          <a:srgbClr val="C0C0C0"/>
        </a:solidFill>
        <a:ln w="25400">
          <a:noFill/>
        </a:ln>
      </c:spPr>
    </c:plotArea>
    <c:legend>
      <c:legendPos val="t"/>
      <c:layout>
        <c:manualLayout>
          <c:xMode val="edge"/>
          <c:yMode val="edge"/>
          <c:x val="0.75159235668790003"/>
          <c:y val="2.2421524663677191E-2"/>
          <c:w val="0.23248407643312091"/>
          <c:h val="0.17040405823711496"/>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18 Open cows</a:t>
            </a:r>
          </a:p>
        </c:rich>
      </c:tx>
      <c:layout>
        <c:manualLayout>
          <c:xMode val="edge"/>
          <c:yMode val="edge"/>
          <c:x val="3.1545741324921291E-3"/>
          <c:y val="4.464285714285714E-3"/>
        </c:manualLayout>
      </c:layout>
      <c:overlay val="0"/>
      <c:spPr>
        <a:noFill/>
        <a:ln w="25400">
          <a:noFill/>
        </a:ln>
      </c:spPr>
    </c:title>
    <c:autoTitleDeleted val="0"/>
    <c:plotArea>
      <c:layout>
        <c:manualLayout>
          <c:layoutTarget val="inner"/>
          <c:xMode val="edge"/>
          <c:yMode val="edge"/>
          <c:x val="5.8556909595225547E-2"/>
          <c:y val="0.27232142857142855"/>
          <c:w val="0.90674279812386538"/>
          <c:h val="0.47321428571428792"/>
        </c:manualLayout>
      </c:layout>
      <c:barChart>
        <c:barDir val="col"/>
        <c:grouping val="clustered"/>
        <c:varyColors val="0"/>
        <c:ser>
          <c:idx val="1"/>
          <c:order val="0"/>
          <c:tx>
            <c:strRef>
              <c:f>time!$AY$18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time!$AY$19:$AY$78</c:f>
              <c:numCache>
                <c:formatCode>0.0000</c:formatCode>
                <c:ptCount val="60"/>
                <c:pt idx="0">
                  <c:v>0.51920699999999997</c:v>
                </c:pt>
                <c:pt idx="1">
                  <c:v>0.48975099999999999</c:v>
                </c:pt>
                <c:pt idx="2">
                  <c:v>0.44813399999999998</c:v>
                </c:pt>
                <c:pt idx="3">
                  <c:v>0.39184999999999998</c:v>
                </c:pt>
                <c:pt idx="4">
                  <c:v>0.35262700000000002</c:v>
                </c:pt>
                <c:pt idx="5">
                  <c:v>0.33122600000000002</c:v>
                </c:pt>
                <c:pt idx="6">
                  <c:v>0.33593800000000001</c:v>
                </c:pt>
                <c:pt idx="7">
                  <c:v>0.37220399999999998</c:v>
                </c:pt>
                <c:pt idx="8">
                  <c:v>0.44058999999999998</c:v>
                </c:pt>
                <c:pt idx="9">
                  <c:v>0.50483299999999998</c:v>
                </c:pt>
                <c:pt idx="10">
                  <c:v>0.53859199999999996</c:v>
                </c:pt>
                <c:pt idx="11">
                  <c:v>0.53347599999999995</c:v>
                </c:pt>
                <c:pt idx="12">
                  <c:v>0.51920699999999997</c:v>
                </c:pt>
                <c:pt idx="13">
                  <c:v>0.48975099999999999</c:v>
                </c:pt>
                <c:pt idx="14">
                  <c:v>0.44813399999999998</c:v>
                </c:pt>
                <c:pt idx="15">
                  <c:v>0.39184999999999998</c:v>
                </c:pt>
                <c:pt idx="16">
                  <c:v>0.35262700000000002</c:v>
                </c:pt>
                <c:pt idx="17">
                  <c:v>0.33122600000000002</c:v>
                </c:pt>
                <c:pt idx="18">
                  <c:v>0.33593800000000001</c:v>
                </c:pt>
                <c:pt idx="19">
                  <c:v>0.37220399999999998</c:v>
                </c:pt>
                <c:pt idx="20">
                  <c:v>0.44058999999999998</c:v>
                </c:pt>
                <c:pt idx="21">
                  <c:v>0.50483299999999998</c:v>
                </c:pt>
                <c:pt idx="22">
                  <c:v>0.53859199999999996</c:v>
                </c:pt>
                <c:pt idx="23">
                  <c:v>0.53347599999999995</c:v>
                </c:pt>
                <c:pt idx="24">
                  <c:v>0.51920699999999997</c:v>
                </c:pt>
                <c:pt idx="25">
                  <c:v>0.48975099999999999</c:v>
                </c:pt>
                <c:pt idx="26">
                  <c:v>0.44813399999999998</c:v>
                </c:pt>
                <c:pt idx="27">
                  <c:v>0.39184999999999998</c:v>
                </c:pt>
                <c:pt idx="28">
                  <c:v>0.35262700000000002</c:v>
                </c:pt>
                <c:pt idx="29">
                  <c:v>0.33122600000000002</c:v>
                </c:pt>
                <c:pt idx="30">
                  <c:v>0.33593800000000001</c:v>
                </c:pt>
                <c:pt idx="31">
                  <c:v>0.37220399999999998</c:v>
                </c:pt>
                <c:pt idx="32">
                  <c:v>0.44058999999999998</c:v>
                </c:pt>
                <c:pt idx="33">
                  <c:v>0.50483299999999998</c:v>
                </c:pt>
                <c:pt idx="34">
                  <c:v>0.53859199999999996</c:v>
                </c:pt>
                <c:pt idx="35">
                  <c:v>0.53347599999999995</c:v>
                </c:pt>
                <c:pt idx="36">
                  <c:v>0.51920699999999997</c:v>
                </c:pt>
                <c:pt idx="37">
                  <c:v>0.48975099999999999</c:v>
                </c:pt>
                <c:pt idx="38">
                  <c:v>0.44813399999999998</c:v>
                </c:pt>
                <c:pt idx="39">
                  <c:v>0.39184999999999998</c:v>
                </c:pt>
                <c:pt idx="40">
                  <c:v>0.35262700000000002</c:v>
                </c:pt>
                <c:pt idx="41">
                  <c:v>0.33122600000000002</c:v>
                </c:pt>
                <c:pt idx="42">
                  <c:v>0.33593800000000001</c:v>
                </c:pt>
                <c:pt idx="43">
                  <c:v>0.37220399999999998</c:v>
                </c:pt>
                <c:pt idx="44">
                  <c:v>0.44058999999999998</c:v>
                </c:pt>
                <c:pt idx="45">
                  <c:v>0.50483299999999998</c:v>
                </c:pt>
                <c:pt idx="46">
                  <c:v>0.53859199999999996</c:v>
                </c:pt>
                <c:pt idx="47">
                  <c:v>0.53347599999999995</c:v>
                </c:pt>
                <c:pt idx="48">
                  <c:v>0.51920699999999997</c:v>
                </c:pt>
                <c:pt idx="49">
                  <c:v>0.48975099999999999</c:v>
                </c:pt>
                <c:pt idx="50">
                  <c:v>0.44813399999999998</c:v>
                </c:pt>
                <c:pt idx="51">
                  <c:v>0.39184999999999998</c:v>
                </c:pt>
                <c:pt idx="52">
                  <c:v>0.35262700000000002</c:v>
                </c:pt>
                <c:pt idx="53">
                  <c:v>0.33122600000000002</c:v>
                </c:pt>
                <c:pt idx="54">
                  <c:v>0.33593800000000001</c:v>
                </c:pt>
                <c:pt idx="55">
                  <c:v>0.37220399999999998</c:v>
                </c:pt>
                <c:pt idx="56">
                  <c:v>0.44058999999999998</c:v>
                </c:pt>
                <c:pt idx="57">
                  <c:v>0.50483299999999998</c:v>
                </c:pt>
                <c:pt idx="58">
                  <c:v>0.53859199999999996</c:v>
                </c:pt>
                <c:pt idx="59">
                  <c:v>0.53347599999999995</c:v>
                </c:pt>
              </c:numCache>
            </c:numRef>
          </c:val>
        </c:ser>
        <c:ser>
          <c:idx val="0"/>
          <c:order val="1"/>
          <c:tx>
            <c:strRef>
              <c:f>time!$AZ$18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time!$AZ$19:$AZ$78</c:f>
              <c:numCache>
                <c:formatCode>0.0000</c:formatCode>
                <c:ptCount val="60"/>
                <c:pt idx="0">
                  <c:v>0.51920699999999997</c:v>
                </c:pt>
                <c:pt idx="1">
                  <c:v>0.48975099999999999</c:v>
                </c:pt>
                <c:pt idx="2">
                  <c:v>0.44813399999999998</c:v>
                </c:pt>
                <c:pt idx="3">
                  <c:v>0.39184999999999998</c:v>
                </c:pt>
                <c:pt idx="4">
                  <c:v>0.35262700000000002</c:v>
                </c:pt>
                <c:pt idx="5">
                  <c:v>0.33122600000000002</c:v>
                </c:pt>
                <c:pt idx="6">
                  <c:v>0.33593800000000001</c:v>
                </c:pt>
                <c:pt idx="7">
                  <c:v>0.37220399999999998</c:v>
                </c:pt>
                <c:pt idx="8">
                  <c:v>0.44058999999999998</c:v>
                </c:pt>
                <c:pt idx="9">
                  <c:v>0.50483299999999998</c:v>
                </c:pt>
                <c:pt idx="10">
                  <c:v>0.53859199999999996</c:v>
                </c:pt>
                <c:pt idx="11">
                  <c:v>0.53347599999999995</c:v>
                </c:pt>
                <c:pt idx="12">
                  <c:v>0.51920699999999997</c:v>
                </c:pt>
                <c:pt idx="13">
                  <c:v>0.48975099999999999</c:v>
                </c:pt>
                <c:pt idx="14">
                  <c:v>0.44813399999999998</c:v>
                </c:pt>
                <c:pt idx="15">
                  <c:v>0.39184999999999998</c:v>
                </c:pt>
                <c:pt idx="16">
                  <c:v>0.35262700000000002</c:v>
                </c:pt>
                <c:pt idx="17">
                  <c:v>0.33122600000000002</c:v>
                </c:pt>
                <c:pt idx="18">
                  <c:v>0.33593800000000001</c:v>
                </c:pt>
                <c:pt idx="19">
                  <c:v>0.37220399999999998</c:v>
                </c:pt>
                <c:pt idx="20">
                  <c:v>0.44058999999999998</c:v>
                </c:pt>
                <c:pt idx="21">
                  <c:v>0.50483299999999998</c:v>
                </c:pt>
                <c:pt idx="22">
                  <c:v>0.53859199999999996</c:v>
                </c:pt>
                <c:pt idx="23">
                  <c:v>0.53347599999999995</c:v>
                </c:pt>
                <c:pt idx="24">
                  <c:v>0.51920699999999997</c:v>
                </c:pt>
                <c:pt idx="25">
                  <c:v>0.48975099999999999</c:v>
                </c:pt>
                <c:pt idx="26">
                  <c:v>0.44813399999999998</c:v>
                </c:pt>
                <c:pt idx="27">
                  <c:v>0.39184999999999998</c:v>
                </c:pt>
                <c:pt idx="28">
                  <c:v>0.35262700000000002</c:v>
                </c:pt>
                <c:pt idx="29">
                  <c:v>0.33122600000000002</c:v>
                </c:pt>
                <c:pt idx="30">
                  <c:v>0.33593800000000001</c:v>
                </c:pt>
                <c:pt idx="31">
                  <c:v>0.37220399999999998</c:v>
                </c:pt>
                <c:pt idx="32">
                  <c:v>0.44058999999999998</c:v>
                </c:pt>
                <c:pt idx="33">
                  <c:v>0.50483299999999998</c:v>
                </c:pt>
                <c:pt idx="34">
                  <c:v>0.53859199999999996</c:v>
                </c:pt>
                <c:pt idx="35">
                  <c:v>0.53347599999999995</c:v>
                </c:pt>
                <c:pt idx="36">
                  <c:v>0.51920699999999997</c:v>
                </c:pt>
                <c:pt idx="37">
                  <c:v>0.48975099999999999</c:v>
                </c:pt>
                <c:pt idx="38">
                  <c:v>0.44813399999999998</c:v>
                </c:pt>
                <c:pt idx="39">
                  <c:v>0.39184999999999998</c:v>
                </c:pt>
                <c:pt idx="40">
                  <c:v>0.35262700000000002</c:v>
                </c:pt>
                <c:pt idx="41">
                  <c:v>0.33122600000000002</c:v>
                </c:pt>
                <c:pt idx="42">
                  <c:v>0.33593800000000001</c:v>
                </c:pt>
                <c:pt idx="43">
                  <c:v>0.37220399999999998</c:v>
                </c:pt>
                <c:pt idx="44">
                  <c:v>0.44058999999999998</c:v>
                </c:pt>
                <c:pt idx="45">
                  <c:v>0.50483299999999998</c:v>
                </c:pt>
                <c:pt idx="46">
                  <c:v>0.53859199999999996</c:v>
                </c:pt>
                <c:pt idx="47">
                  <c:v>0.53347599999999995</c:v>
                </c:pt>
                <c:pt idx="48">
                  <c:v>0.51920699999999997</c:v>
                </c:pt>
                <c:pt idx="49">
                  <c:v>0.48975099999999999</c:v>
                </c:pt>
                <c:pt idx="50">
                  <c:v>0.44813399999999998</c:v>
                </c:pt>
                <c:pt idx="51">
                  <c:v>0.39184999999999998</c:v>
                </c:pt>
                <c:pt idx="52">
                  <c:v>0.35262700000000002</c:v>
                </c:pt>
                <c:pt idx="53">
                  <c:v>0.33122600000000002</c:v>
                </c:pt>
                <c:pt idx="54">
                  <c:v>0.33593800000000001</c:v>
                </c:pt>
                <c:pt idx="55">
                  <c:v>0.37220399999999998</c:v>
                </c:pt>
                <c:pt idx="56">
                  <c:v>0.44058999999999998</c:v>
                </c:pt>
                <c:pt idx="57">
                  <c:v>0.50483299999999998</c:v>
                </c:pt>
                <c:pt idx="58">
                  <c:v>0.53859199999999996</c:v>
                </c:pt>
                <c:pt idx="59">
                  <c:v>0.53347599999999995</c:v>
                </c:pt>
              </c:numCache>
            </c:numRef>
          </c:val>
        </c:ser>
        <c:dLbls>
          <c:showLegendKey val="0"/>
          <c:showVal val="0"/>
          <c:showCatName val="0"/>
          <c:showSerName val="0"/>
          <c:showPercent val="0"/>
          <c:showBubbleSize val="0"/>
        </c:dLbls>
        <c:gapWidth val="30"/>
        <c:axId val="136268072"/>
        <c:axId val="136268464"/>
      </c:barChart>
      <c:catAx>
        <c:axId val="1362680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40063091482649843"/>
              <c:y val="0.857142857142857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8464"/>
        <c:crossesAt val="0"/>
        <c:auto val="0"/>
        <c:lblAlgn val="ctr"/>
        <c:lblOffset val="100"/>
        <c:tickLblSkip val="1"/>
        <c:tickMarkSkip val="1"/>
        <c:noMultiLvlLbl val="0"/>
      </c:catAx>
      <c:valAx>
        <c:axId val="136268464"/>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268072"/>
        <c:crosses val="autoZero"/>
        <c:crossBetween val="between"/>
      </c:valAx>
      <c:spPr>
        <a:noFill/>
        <a:ln w="25400">
          <a:noFill/>
        </a:ln>
      </c:spPr>
    </c:plotArea>
    <c:legend>
      <c:legendPos val="r"/>
      <c:layout>
        <c:manualLayout>
          <c:xMode val="edge"/>
          <c:yMode val="edge"/>
          <c:x val="0.75394321766562189"/>
          <c:y val="2.2321428571428582E-2"/>
          <c:w val="0.23028391167192441"/>
          <c:h val="0.1696428571428572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19 Value of new pregnancy</a:t>
            </a:r>
          </a:p>
        </c:rich>
      </c:tx>
      <c:layout>
        <c:manualLayout>
          <c:xMode val="edge"/>
          <c:yMode val="edge"/>
          <c:x val="3.1746031746031746E-3"/>
          <c:y val="4.464285714285714E-3"/>
        </c:manualLayout>
      </c:layout>
      <c:overlay val="0"/>
      <c:spPr>
        <a:noFill/>
        <a:ln w="25400">
          <a:noFill/>
        </a:ln>
      </c:spPr>
    </c:title>
    <c:autoTitleDeleted val="0"/>
    <c:plotArea>
      <c:layout>
        <c:manualLayout>
          <c:layoutTarget val="inner"/>
          <c:xMode val="edge"/>
          <c:yMode val="edge"/>
          <c:x val="6.0240488231653982E-2"/>
          <c:y val="0.2767857142857143"/>
          <c:w val="0.90484187952115747"/>
          <c:h val="0.46875"/>
        </c:manualLayout>
      </c:layout>
      <c:barChart>
        <c:barDir val="col"/>
        <c:grouping val="clustered"/>
        <c:varyColors val="0"/>
        <c:ser>
          <c:idx val="1"/>
          <c:order val="0"/>
          <c:tx>
            <c:strRef>
              <c:f>time!$BO$18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time!$BO$19:$BO$78</c:f>
              <c:numCache>
                <c:formatCode>0.00</c:formatCode>
                <c:ptCount val="60"/>
                <c:pt idx="0">
                  <c:v>535.26042299999995</c:v>
                </c:pt>
                <c:pt idx="1">
                  <c:v>586.62230499999998</c:v>
                </c:pt>
                <c:pt idx="2">
                  <c:v>570.50262399999997</c:v>
                </c:pt>
                <c:pt idx="3">
                  <c:v>536.81555100000003</c:v>
                </c:pt>
                <c:pt idx="4">
                  <c:v>494.88923699999998</c:v>
                </c:pt>
                <c:pt idx="5">
                  <c:v>441.43774400000001</c:v>
                </c:pt>
                <c:pt idx="6">
                  <c:v>387.33059800000001</c:v>
                </c:pt>
                <c:pt idx="7">
                  <c:v>337.95842599999997</c:v>
                </c:pt>
                <c:pt idx="8">
                  <c:v>304.52523400000001</c:v>
                </c:pt>
                <c:pt idx="9">
                  <c:v>301.82295299999998</c:v>
                </c:pt>
                <c:pt idx="10">
                  <c:v>336.24433199999999</c:v>
                </c:pt>
                <c:pt idx="11">
                  <c:v>428.71640200000002</c:v>
                </c:pt>
                <c:pt idx="12">
                  <c:v>535.26042299999995</c:v>
                </c:pt>
                <c:pt idx="13">
                  <c:v>586.62230599999998</c:v>
                </c:pt>
                <c:pt idx="14">
                  <c:v>570.50262499999997</c:v>
                </c:pt>
                <c:pt idx="15">
                  <c:v>536.81555000000003</c:v>
                </c:pt>
                <c:pt idx="16">
                  <c:v>494.88923699999998</c:v>
                </c:pt>
                <c:pt idx="17">
                  <c:v>441.43774300000001</c:v>
                </c:pt>
                <c:pt idx="18">
                  <c:v>387.33059800000001</c:v>
                </c:pt>
                <c:pt idx="19">
                  <c:v>337.95842699999997</c:v>
                </c:pt>
                <c:pt idx="20">
                  <c:v>304.52523500000001</c:v>
                </c:pt>
                <c:pt idx="21">
                  <c:v>301.82295399999998</c:v>
                </c:pt>
                <c:pt idx="22">
                  <c:v>336.24433299999998</c:v>
                </c:pt>
                <c:pt idx="23">
                  <c:v>428.71640300000001</c:v>
                </c:pt>
                <c:pt idx="24">
                  <c:v>535.26042099999995</c:v>
                </c:pt>
                <c:pt idx="25">
                  <c:v>586.62230399999999</c:v>
                </c:pt>
                <c:pt idx="26">
                  <c:v>570.50262299999997</c:v>
                </c:pt>
                <c:pt idx="27">
                  <c:v>536.81554900000003</c:v>
                </c:pt>
                <c:pt idx="28">
                  <c:v>494.88923599999998</c:v>
                </c:pt>
                <c:pt idx="29">
                  <c:v>441.43774200000001</c:v>
                </c:pt>
                <c:pt idx="30">
                  <c:v>387.33059700000001</c:v>
                </c:pt>
                <c:pt idx="31">
                  <c:v>337.95842599999997</c:v>
                </c:pt>
                <c:pt idx="32">
                  <c:v>304.52523400000001</c:v>
                </c:pt>
                <c:pt idx="33">
                  <c:v>301.82295299999998</c:v>
                </c:pt>
                <c:pt idx="34">
                  <c:v>336.24433199999999</c:v>
                </c:pt>
                <c:pt idx="35">
                  <c:v>428.71640200000002</c:v>
                </c:pt>
                <c:pt idx="36">
                  <c:v>535.26042099999995</c:v>
                </c:pt>
                <c:pt idx="37">
                  <c:v>586.62230299999999</c:v>
                </c:pt>
                <c:pt idx="38">
                  <c:v>570.50262299999997</c:v>
                </c:pt>
                <c:pt idx="39">
                  <c:v>536.81554800000004</c:v>
                </c:pt>
                <c:pt idx="40">
                  <c:v>494.88923499999999</c:v>
                </c:pt>
                <c:pt idx="41">
                  <c:v>441.43774200000001</c:v>
                </c:pt>
                <c:pt idx="42">
                  <c:v>387.33059700000001</c:v>
                </c:pt>
                <c:pt idx="43">
                  <c:v>337.95842599999997</c:v>
                </c:pt>
                <c:pt idx="44">
                  <c:v>304.52523400000001</c:v>
                </c:pt>
                <c:pt idx="45">
                  <c:v>301.82295299999998</c:v>
                </c:pt>
                <c:pt idx="46">
                  <c:v>336.24433199999999</c:v>
                </c:pt>
                <c:pt idx="47">
                  <c:v>428.71640200000002</c:v>
                </c:pt>
                <c:pt idx="48">
                  <c:v>535.26041999999995</c:v>
                </c:pt>
                <c:pt idx="49">
                  <c:v>586.62230299999999</c:v>
                </c:pt>
                <c:pt idx="50">
                  <c:v>570.50262199999997</c:v>
                </c:pt>
                <c:pt idx="51">
                  <c:v>536.81554800000004</c:v>
                </c:pt>
                <c:pt idx="52">
                  <c:v>494.88923499999999</c:v>
                </c:pt>
                <c:pt idx="53">
                  <c:v>441.43774200000001</c:v>
                </c:pt>
                <c:pt idx="54">
                  <c:v>387.33059700000001</c:v>
                </c:pt>
                <c:pt idx="55">
                  <c:v>337.95842599999997</c:v>
                </c:pt>
                <c:pt idx="56">
                  <c:v>304.52523400000001</c:v>
                </c:pt>
                <c:pt idx="57">
                  <c:v>301.82295299999998</c:v>
                </c:pt>
                <c:pt idx="58">
                  <c:v>336.24433199999999</c:v>
                </c:pt>
                <c:pt idx="59">
                  <c:v>428.71640200000002</c:v>
                </c:pt>
              </c:numCache>
            </c:numRef>
          </c:val>
        </c:ser>
        <c:ser>
          <c:idx val="0"/>
          <c:order val="1"/>
          <c:tx>
            <c:strRef>
              <c:f>time!$BP$18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time!$BP$19:$BP$78</c:f>
              <c:numCache>
                <c:formatCode>0.00</c:formatCode>
                <c:ptCount val="60"/>
                <c:pt idx="0">
                  <c:v>535.260401</c:v>
                </c:pt>
                <c:pt idx="1">
                  <c:v>586.62228600000003</c:v>
                </c:pt>
                <c:pt idx="2">
                  <c:v>570.502612</c:v>
                </c:pt>
                <c:pt idx="3">
                  <c:v>536.81554600000004</c:v>
                </c:pt>
                <c:pt idx="4">
                  <c:v>494.88923799999998</c:v>
                </c:pt>
                <c:pt idx="5">
                  <c:v>441.437746</c:v>
                </c:pt>
                <c:pt idx="6">
                  <c:v>387.33059500000002</c:v>
                </c:pt>
                <c:pt idx="7">
                  <c:v>337.95841300000001</c:v>
                </c:pt>
                <c:pt idx="8">
                  <c:v>304.52521100000001</c:v>
                </c:pt>
                <c:pt idx="9">
                  <c:v>301.82292200000001</c:v>
                </c:pt>
                <c:pt idx="10">
                  <c:v>336.24429300000003</c:v>
                </c:pt>
                <c:pt idx="11">
                  <c:v>428.71634899999998</c:v>
                </c:pt>
                <c:pt idx="12">
                  <c:v>535.260358</c:v>
                </c:pt>
                <c:pt idx="13">
                  <c:v>586.62223500000005</c:v>
                </c:pt>
                <c:pt idx="14">
                  <c:v>570.50255400000003</c:v>
                </c:pt>
                <c:pt idx="15">
                  <c:v>536.81548099999998</c:v>
                </c:pt>
                <c:pt idx="16">
                  <c:v>494.88917199999997</c:v>
                </c:pt>
                <c:pt idx="17">
                  <c:v>441.43768799999998</c:v>
                </c:pt>
                <c:pt idx="18">
                  <c:v>387.33054700000002</c:v>
                </c:pt>
                <c:pt idx="19">
                  <c:v>337.95837299999999</c:v>
                </c:pt>
                <c:pt idx="20">
                  <c:v>304.52517799999998</c:v>
                </c:pt>
                <c:pt idx="21">
                  <c:v>301.82289300000002</c:v>
                </c:pt>
                <c:pt idx="22">
                  <c:v>336.24426399999999</c:v>
                </c:pt>
                <c:pt idx="23">
                  <c:v>428.71631500000001</c:v>
                </c:pt>
                <c:pt idx="24">
                  <c:v>535.260357</c:v>
                </c:pt>
                <c:pt idx="25">
                  <c:v>586.62223300000005</c:v>
                </c:pt>
                <c:pt idx="26">
                  <c:v>570.50255300000003</c:v>
                </c:pt>
                <c:pt idx="27">
                  <c:v>536.81547899999998</c:v>
                </c:pt>
                <c:pt idx="28">
                  <c:v>494.88917099999998</c:v>
                </c:pt>
                <c:pt idx="29">
                  <c:v>441.43768699999998</c:v>
                </c:pt>
                <c:pt idx="30">
                  <c:v>387.33054600000003</c:v>
                </c:pt>
                <c:pt idx="31">
                  <c:v>337.958372</c:v>
                </c:pt>
                <c:pt idx="32">
                  <c:v>304.52517799999998</c:v>
                </c:pt>
                <c:pt idx="33">
                  <c:v>301.82289200000002</c:v>
                </c:pt>
                <c:pt idx="34">
                  <c:v>336.24426299999999</c:v>
                </c:pt>
                <c:pt idx="35">
                  <c:v>428.71631400000001</c:v>
                </c:pt>
                <c:pt idx="36">
                  <c:v>535.260356</c:v>
                </c:pt>
                <c:pt idx="37">
                  <c:v>586.62223200000005</c:v>
                </c:pt>
                <c:pt idx="38">
                  <c:v>570.50255200000004</c:v>
                </c:pt>
                <c:pt idx="39">
                  <c:v>536.81547899999998</c:v>
                </c:pt>
                <c:pt idx="40">
                  <c:v>494.88916999999998</c:v>
                </c:pt>
                <c:pt idx="41">
                  <c:v>441.43768699999998</c:v>
                </c:pt>
                <c:pt idx="42">
                  <c:v>387.33054600000003</c:v>
                </c:pt>
                <c:pt idx="43">
                  <c:v>337.958372</c:v>
                </c:pt>
                <c:pt idx="44">
                  <c:v>304.52517699999999</c:v>
                </c:pt>
                <c:pt idx="45">
                  <c:v>301.82289200000002</c:v>
                </c:pt>
                <c:pt idx="46">
                  <c:v>336.24426299999999</c:v>
                </c:pt>
                <c:pt idx="47">
                  <c:v>428.71631400000001</c:v>
                </c:pt>
                <c:pt idx="48">
                  <c:v>535.260356</c:v>
                </c:pt>
                <c:pt idx="49">
                  <c:v>586.62223200000005</c:v>
                </c:pt>
                <c:pt idx="50">
                  <c:v>570.50255200000004</c:v>
                </c:pt>
                <c:pt idx="51">
                  <c:v>536.81547899999998</c:v>
                </c:pt>
                <c:pt idx="52">
                  <c:v>494.88917099999998</c:v>
                </c:pt>
                <c:pt idx="53">
                  <c:v>441.43768699999998</c:v>
                </c:pt>
                <c:pt idx="54">
                  <c:v>387.33054600000003</c:v>
                </c:pt>
                <c:pt idx="55">
                  <c:v>337.958372</c:v>
                </c:pt>
                <c:pt idx="56">
                  <c:v>304.52517699999999</c:v>
                </c:pt>
                <c:pt idx="57">
                  <c:v>301.82289200000002</c:v>
                </c:pt>
                <c:pt idx="58">
                  <c:v>336.24426299999999</c:v>
                </c:pt>
                <c:pt idx="59">
                  <c:v>428.71631400000001</c:v>
                </c:pt>
              </c:numCache>
            </c:numRef>
          </c:val>
        </c:ser>
        <c:dLbls>
          <c:showLegendKey val="0"/>
          <c:showVal val="0"/>
          <c:showCatName val="0"/>
          <c:showSerName val="0"/>
          <c:showPercent val="0"/>
          <c:showBubbleSize val="0"/>
        </c:dLbls>
        <c:gapWidth val="30"/>
        <c:axId val="136356008"/>
        <c:axId val="136356400"/>
      </c:barChart>
      <c:catAx>
        <c:axId val="1363560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412831729367508"/>
              <c:y val="0.857142857142857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56400"/>
        <c:crossesAt val="0"/>
        <c:auto val="0"/>
        <c:lblAlgn val="ctr"/>
        <c:lblOffset val="100"/>
        <c:tickLblSkip val="1"/>
        <c:tickMarkSkip val="1"/>
        <c:noMultiLvlLbl val="0"/>
      </c:catAx>
      <c:valAx>
        <c:axId val="136356400"/>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56008"/>
        <c:crosses val="autoZero"/>
        <c:crossBetween val="between"/>
      </c:valAx>
      <c:spPr>
        <a:noFill/>
        <a:ln w="25400">
          <a:noFill/>
        </a:ln>
      </c:spPr>
    </c:plotArea>
    <c:legend>
      <c:legendPos val="r"/>
      <c:layout>
        <c:manualLayout>
          <c:xMode val="edge"/>
          <c:yMode val="edge"/>
          <c:x val="0.75555555555555565"/>
          <c:y val="2.2321428571428582E-2"/>
          <c:w val="0.23174603174603345"/>
          <c:h val="0.1696428571428572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20 Cost of loss of pregnancy</a:t>
            </a:r>
          </a:p>
        </c:rich>
      </c:tx>
      <c:layout>
        <c:manualLayout>
          <c:xMode val="edge"/>
          <c:yMode val="edge"/>
          <c:x val="3.1645569620253394E-3"/>
          <c:y val="4.4444444444444514E-3"/>
        </c:manualLayout>
      </c:layout>
      <c:overlay val="0"/>
      <c:spPr>
        <a:noFill/>
        <a:ln w="25400">
          <a:noFill/>
        </a:ln>
      </c:spPr>
    </c:title>
    <c:autoTitleDeleted val="0"/>
    <c:plotArea>
      <c:layout>
        <c:manualLayout>
          <c:layoutTarget val="inner"/>
          <c:xMode val="edge"/>
          <c:yMode val="edge"/>
          <c:x val="5.9758018052621487E-2"/>
          <c:y val="0.27111228781375107"/>
          <c:w val="0.90543328425410241"/>
          <c:h val="0.47555761960772397"/>
        </c:manualLayout>
      </c:layout>
      <c:barChart>
        <c:barDir val="col"/>
        <c:grouping val="clustered"/>
        <c:varyColors val="0"/>
        <c:ser>
          <c:idx val="1"/>
          <c:order val="0"/>
          <c:tx>
            <c:strRef>
              <c:f>time!$BQ$18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time!$BQ$19:$BQ$78</c:f>
              <c:numCache>
                <c:formatCode>0.00</c:formatCode>
                <c:ptCount val="60"/>
                <c:pt idx="0">
                  <c:v>773.64602300000001</c:v>
                </c:pt>
                <c:pt idx="1">
                  <c:v>805.81800699999997</c:v>
                </c:pt>
                <c:pt idx="2">
                  <c:v>850.76482099999998</c:v>
                </c:pt>
                <c:pt idx="3">
                  <c:v>898.05283699999995</c:v>
                </c:pt>
                <c:pt idx="4">
                  <c:v>937.92389900000001</c:v>
                </c:pt>
                <c:pt idx="5">
                  <c:v>967.32541100000003</c:v>
                </c:pt>
                <c:pt idx="6">
                  <c:v>986.72112000000004</c:v>
                </c:pt>
                <c:pt idx="7">
                  <c:v>992.02125599999999</c:v>
                </c:pt>
                <c:pt idx="8">
                  <c:v>961.57123899999999</c:v>
                </c:pt>
                <c:pt idx="9">
                  <c:v>901.43745899999999</c:v>
                </c:pt>
                <c:pt idx="10">
                  <c:v>835.03737699999999</c:v>
                </c:pt>
                <c:pt idx="11">
                  <c:v>790.00267799999995</c:v>
                </c:pt>
                <c:pt idx="12">
                  <c:v>773.64602200000002</c:v>
                </c:pt>
                <c:pt idx="13">
                  <c:v>805.81800699999997</c:v>
                </c:pt>
                <c:pt idx="14">
                  <c:v>850.76481999999999</c:v>
                </c:pt>
                <c:pt idx="15">
                  <c:v>898.05283599999996</c:v>
                </c:pt>
                <c:pt idx="16">
                  <c:v>937.92389800000001</c:v>
                </c:pt>
                <c:pt idx="17">
                  <c:v>967.32541000000003</c:v>
                </c:pt>
                <c:pt idx="18">
                  <c:v>986.72111800000005</c:v>
                </c:pt>
                <c:pt idx="19">
                  <c:v>992.021255</c:v>
                </c:pt>
                <c:pt idx="20">
                  <c:v>961.57123799999999</c:v>
                </c:pt>
                <c:pt idx="21">
                  <c:v>901.43745799999999</c:v>
                </c:pt>
                <c:pt idx="22">
                  <c:v>835.03737599999999</c:v>
                </c:pt>
                <c:pt idx="23">
                  <c:v>790.00267899999994</c:v>
                </c:pt>
                <c:pt idx="24">
                  <c:v>773.64601900000002</c:v>
                </c:pt>
                <c:pt idx="25">
                  <c:v>805.81800399999997</c:v>
                </c:pt>
                <c:pt idx="26">
                  <c:v>850.76481699999999</c:v>
                </c:pt>
                <c:pt idx="27">
                  <c:v>898.05283299999996</c:v>
                </c:pt>
                <c:pt idx="28">
                  <c:v>937.92389400000002</c:v>
                </c:pt>
                <c:pt idx="29">
                  <c:v>967.32540600000004</c:v>
                </c:pt>
                <c:pt idx="30">
                  <c:v>986.72111500000005</c:v>
                </c:pt>
                <c:pt idx="31">
                  <c:v>992.021252</c:v>
                </c:pt>
                <c:pt idx="32">
                  <c:v>961.571235</c:v>
                </c:pt>
                <c:pt idx="33">
                  <c:v>901.437455</c:v>
                </c:pt>
                <c:pt idx="34">
                  <c:v>835.037374</c:v>
                </c:pt>
                <c:pt idx="35">
                  <c:v>790.00267699999995</c:v>
                </c:pt>
                <c:pt idx="36">
                  <c:v>773.64601800000003</c:v>
                </c:pt>
                <c:pt idx="37">
                  <c:v>805.81800199999998</c:v>
                </c:pt>
                <c:pt idx="38">
                  <c:v>850.764815</c:v>
                </c:pt>
                <c:pt idx="39">
                  <c:v>898.05283199999997</c:v>
                </c:pt>
                <c:pt idx="40">
                  <c:v>937.92389300000002</c:v>
                </c:pt>
                <c:pt idx="41">
                  <c:v>967.32540500000005</c:v>
                </c:pt>
                <c:pt idx="42">
                  <c:v>986.72111399999994</c:v>
                </c:pt>
                <c:pt idx="43">
                  <c:v>992.02125100000001</c:v>
                </c:pt>
                <c:pt idx="44">
                  <c:v>961.571234</c:v>
                </c:pt>
                <c:pt idx="45">
                  <c:v>901.437455</c:v>
                </c:pt>
                <c:pt idx="46">
                  <c:v>835.037374</c:v>
                </c:pt>
                <c:pt idx="47">
                  <c:v>790.00267699999995</c:v>
                </c:pt>
                <c:pt idx="48">
                  <c:v>773.64601700000003</c:v>
                </c:pt>
                <c:pt idx="49">
                  <c:v>805.81800199999998</c:v>
                </c:pt>
                <c:pt idx="50">
                  <c:v>850.764815</c:v>
                </c:pt>
                <c:pt idx="51">
                  <c:v>898.05283199999997</c:v>
                </c:pt>
                <c:pt idx="52">
                  <c:v>937.92389300000002</c:v>
                </c:pt>
                <c:pt idx="53">
                  <c:v>967.32540500000005</c:v>
                </c:pt>
                <c:pt idx="54">
                  <c:v>986.72111399999994</c:v>
                </c:pt>
                <c:pt idx="55">
                  <c:v>992.02125100000001</c:v>
                </c:pt>
                <c:pt idx="56">
                  <c:v>961.571234</c:v>
                </c:pt>
                <c:pt idx="57">
                  <c:v>901.437455</c:v>
                </c:pt>
                <c:pt idx="58">
                  <c:v>835.037374</c:v>
                </c:pt>
                <c:pt idx="59">
                  <c:v>790.00267699999995</c:v>
                </c:pt>
              </c:numCache>
            </c:numRef>
          </c:val>
        </c:ser>
        <c:ser>
          <c:idx val="0"/>
          <c:order val="1"/>
          <c:tx>
            <c:strRef>
              <c:f>time!$BR$18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time!$BR$19:$BR$78</c:f>
              <c:numCache>
                <c:formatCode>0.00</c:formatCode>
                <c:ptCount val="60"/>
                <c:pt idx="0">
                  <c:v>773.64600700000005</c:v>
                </c:pt>
                <c:pt idx="1">
                  <c:v>805.81798400000002</c:v>
                </c:pt>
                <c:pt idx="2">
                  <c:v>850.76479400000005</c:v>
                </c:pt>
                <c:pt idx="3">
                  <c:v>898.05281100000002</c:v>
                </c:pt>
                <c:pt idx="4">
                  <c:v>937.92387599999995</c:v>
                </c:pt>
                <c:pt idx="5">
                  <c:v>967.32538899999997</c:v>
                </c:pt>
                <c:pt idx="6">
                  <c:v>986.72109899999998</c:v>
                </c:pt>
                <c:pt idx="7">
                  <c:v>992.02123600000004</c:v>
                </c:pt>
                <c:pt idx="8">
                  <c:v>961.57122000000004</c:v>
                </c:pt>
                <c:pt idx="9">
                  <c:v>901.43743900000004</c:v>
                </c:pt>
                <c:pt idx="10">
                  <c:v>835.03734899999995</c:v>
                </c:pt>
                <c:pt idx="11">
                  <c:v>790.00263600000005</c:v>
                </c:pt>
                <c:pt idx="12">
                  <c:v>773.64595899999995</c:v>
                </c:pt>
                <c:pt idx="13">
                  <c:v>805.81792399999995</c:v>
                </c:pt>
                <c:pt idx="14">
                  <c:v>850.76472100000001</c:v>
                </c:pt>
                <c:pt idx="15">
                  <c:v>898.05272300000001</c:v>
                </c:pt>
                <c:pt idx="16">
                  <c:v>937.92377499999998</c:v>
                </c:pt>
                <c:pt idx="17">
                  <c:v>967.32528000000002</c:v>
                </c:pt>
                <c:pt idx="18">
                  <c:v>986.72098600000004</c:v>
                </c:pt>
                <c:pt idx="19">
                  <c:v>992.02112099999999</c:v>
                </c:pt>
                <c:pt idx="20">
                  <c:v>961.57110799999998</c:v>
                </c:pt>
                <c:pt idx="21">
                  <c:v>901.43733399999996</c:v>
                </c:pt>
                <c:pt idx="22">
                  <c:v>835.03725799999995</c:v>
                </c:pt>
                <c:pt idx="23">
                  <c:v>790.00255900000002</c:v>
                </c:pt>
                <c:pt idx="24">
                  <c:v>773.64595599999996</c:v>
                </c:pt>
                <c:pt idx="25">
                  <c:v>805.81792099999996</c:v>
                </c:pt>
                <c:pt idx="26">
                  <c:v>850.76471700000002</c:v>
                </c:pt>
                <c:pt idx="27">
                  <c:v>898.05272000000002</c:v>
                </c:pt>
                <c:pt idx="28">
                  <c:v>937.92377099999999</c:v>
                </c:pt>
                <c:pt idx="29">
                  <c:v>967.32527700000003</c:v>
                </c:pt>
                <c:pt idx="30">
                  <c:v>986.72098200000005</c:v>
                </c:pt>
                <c:pt idx="31">
                  <c:v>992.021118</c:v>
                </c:pt>
                <c:pt idx="32">
                  <c:v>961.57110499999999</c:v>
                </c:pt>
                <c:pt idx="33">
                  <c:v>901.43733099999997</c:v>
                </c:pt>
                <c:pt idx="34">
                  <c:v>835.03725499999996</c:v>
                </c:pt>
                <c:pt idx="35">
                  <c:v>790.00255800000002</c:v>
                </c:pt>
                <c:pt idx="36">
                  <c:v>773.64595499999996</c:v>
                </c:pt>
                <c:pt idx="37">
                  <c:v>805.81791999999996</c:v>
                </c:pt>
                <c:pt idx="38">
                  <c:v>850.76471600000002</c:v>
                </c:pt>
                <c:pt idx="39">
                  <c:v>898.05271900000002</c:v>
                </c:pt>
                <c:pt idx="40">
                  <c:v>937.92376999999999</c:v>
                </c:pt>
                <c:pt idx="41">
                  <c:v>967.32527600000003</c:v>
                </c:pt>
                <c:pt idx="42">
                  <c:v>986.72098100000005</c:v>
                </c:pt>
                <c:pt idx="43">
                  <c:v>992.021117</c:v>
                </c:pt>
                <c:pt idx="44">
                  <c:v>961.57110399999999</c:v>
                </c:pt>
                <c:pt idx="45">
                  <c:v>901.43732999999997</c:v>
                </c:pt>
                <c:pt idx="46">
                  <c:v>835.03725499999996</c:v>
                </c:pt>
                <c:pt idx="47">
                  <c:v>790.00255700000002</c:v>
                </c:pt>
                <c:pt idx="48">
                  <c:v>773.64595499999996</c:v>
                </c:pt>
                <c:pt idx="49">
                  <c:v>805.81791999999996</c:v>
                </c:pt>
                <c:pt idx="50">
                  <c:v>850.76471600000002</c:v>
                </c:pt>
                <c:pt idx="51">
                  <c:v>898.05271800000003</c:v>
                </c:pt>
                <c:pt idx="52">
                  <c:v>937.92376999999999</c:v>
                </c:pt>
                <c:pt idx="53">
                  <c:v>967.32527600000003</c:v>
                </c:pt>
                <c:pt idx="54">
                  <c:v>986.72098100000005</c:v>
                </c:pt>
                <c:pt idx="55">
                  <c:v>992.021117</c:v>
                </c:pt>
                <c:pt idx="56">
                  <c:v>961.57110399999999</c:v>
                </c:pt>
                <c:pt idx="57">
                  <c:v>901.43732999999997</c:v>
                </c:pt>
                <c:pt idx="58">
                  <c:v>835.03725499999996</c:v>
                </c:pt>
                <c:pt idx="59">
                  <c:v>790.00255700000002</c:v>
                </c:pt>
              </c:numCache>
            </c:numRef>
          </c:val>
        </c:ser>
        <c:dLbls>
          <c:showLegendKey val="0"/>
          <c:showVal val="0"/>
          <c:showCatName val="0"/>
          <c:showSerName val="0"/>
          <c:showPercent val="0"/>
          <c:showBubbleSize val="0"/>
        </c:dLbls>
        <c:gapWidth val="30"/>
        <c:axId val="136356792"/>
        <c:axId val="136357184"/>
      </c:barChart>
      <c:catAx>
        <c:axId val="1363567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291205687896773"/>
              <c:y val="0.8577815106445094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57184"/>
        <c:crossesAt val="0"/>
        <c:auto val="0"/>
        <c:lblAlgn val="ctr"/>
        <c:lblOffset val="100"/>
        <c:tickLblSkip val="1"/>
        <c:tickMarkSkip val="1"/>
        <c:noMultiLvlLbl val="0"/>
      </c:catAx>
      <c:valAx>
        <c:axId val="136357184"/>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56792"/>
        <c:crosses val="autoZero"/>
        <c:crossBetween val="between"/>
      </c:valAx>
      <c:spPr>
        <a:noFill/>
        <a:ln w="25400">
          <a:noFill/>
        </a:ln>
      </c:spPr>
    </c:plotArea>
    <c:legend>
      <c:legendPos val="t"/>
      <c:layout>
        <c:manualLayout>
          <c:xMode val="edge"/>
          <c:yMode val="edge"/>
          <c:x val="0.75633044287185613"/>
          <c:y val="2.2222222222222251E-2"/>
          <c:w val="0.23101299046480023"/>
          <c:h val="0.1688898221055701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22 Cow value</a:t>
            </a:r>
          </a:p>
        </c:rich>
      </c:tx>
      <c:layout>
        <c:manualLayout>
          <c:xMode val="edge"/>
          <c:yMode val="edge"/>
          <c:x val="3.1347962382445318E-3"/>
          <c:y val="4.464285714285714E-3"/>
        </c:manualLayout>
      </c:layout>
      <c:overlay val="0"/>
      <c:spPr>
        <a:noFill/>
        <a:ln w="25400">
          <a:noFill/>
        </a:ln>
      </c:spPr>
    </c:title>
    <c:autoTitleDeleted val="0"/>
    <c:plotArea>
      <c:layout>
        <c:manualLayout>
          <c:layoutTarget val="inner"/>
          <c:xMode val="edge"/>
          <c:yMode val="edge"/>
          <c:x val="5.870844824599971E-2"/>
          <c:y val="0.27232142857142855"/>
          <c:w val="0.90681023755279322"/>
          <c:h val="0.47321428571428792"/>
        </c:manualLayout>
      </c:layout>
      <c:barChart>
        <c:barDir val="col"/>
        <c:grouping val="clustered"/>
        <c:varyColors val="0"/>
        <c:ser>
          <c:idx val="1"/>
          <c:order val="0"/>
          <c:tx>
            <c:strRef>
              <c:f>time!$BW$18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time!$BW$19:$BW$78</c:f>
              <c:numCache>
                <c:formatCode>0.00</c:formatCode>
                <c:ptCount val="60"/>
                <c:pt idx="0">
                  <c:v>1966.0355340000001</c:v>
                </c:pt>
                <c:pt idx="1">
                  <c:v>1997.6171650000001</c:v>
                </c:pt>
                <c:pt idx="2">
                  <c:v>2009.657899</c:v>
                </c:pt>
                <c:pt idx="3">
                  <c:v>1980.96443</c:v>
                </c:pt>
                <c:pt idx="4">
                  <c:v>1928.69616</c:v>
                </c:pt>
                <c:pt idx="5">
                  <c:v>1863.9396260000001</c:v>
                </c:pt>
                <c:pt idx="6">
                  <c:v>1807.907725</c:v>
                </c:pt>
                <c:pt idx="7">
                  <c:v>1775.0991079999999</c:v>
                </c:pt>
                <c:pt idx="8">
                  <c:v>1763.0871279999999</c:v>
                </c:pt>
                <c:pt idx="9">
                  <c:v>1786.5991779999999</c:v>
                </c:pt>
                <c:pt idx="10">
                  <c:v>1850.325996</c:v>
                </c:pt>
                <c:pt idx="11">
                  <c:v>1914.8106949999999</c:v>
                </c:pt>
                <c:pt idx="12">
                  <c:v>1966.035533</c:v>
                </c:pt>
                <c:pt idx="13">
                  <c:v>1997.617164</c:v>
                </c:pt>
                <c:pt idx="14">
                  <c:v>2009.6578979999999</c:v>
                </c:pt>
                <c:pt idx="15">
                  <c:v>1980.9644290000001</c:v>
                </c:pt>
                <c:pt idx="16">
                  <c:v>1928.69616</c:v>
                </c:pt>
                <c:pt idx="17">
                  <c:v>1863.9396260000001</c:v>
                </c:pt>
                <c:pt idx="18">
                  <c:v>1807.9077239999999</c:v>
                </c:pt>
                <c:pt idx="19">
                  <c:v>1775.0991059999999</c:v>
                </c:pt>
                <c:pt idx="20">
                  <c:v>1763.087127</c:v>
                </c:pt>
                <c:pt idx="21">
                  <c:v>1786.5991770000001</c:v>
                </c:pt>
                <c:pt idx="22">
                  <c:v>1850.3259949999999</c:v>
                </c:pt>
                <c:pt idx="23">
                  <c:v>1914.8106949999999</c:v>
                </c:pt>
                <c:pt idx="24">
                  <c:v>1966.035529</c:v>
                </c:pt>
                <c:pt idx="25">
                  <c:v>1997.6171609999999</c:v>
                </c:pt>
                <c:pt idx="26">
                  <c:v>2009.6578950000001</c:v>
                </c:pt>
                <c:pt idx="27">
                  <c:v>1980.964426</c:v>
                </c:pt>
                <c:pt idx="28">
                  <c:v>1928.696156</c:v>
                </c:pt>
                <c:pt idx="29">
                  <c:v>1863.9396220000001</c:v>
                </c:pt>
                <c:pt idx="30">
                  <c:v>1807.907721</c:v>
                </c:pt>
                <c:pt idx="31">
                  <c:v>1775.099103</c:v>
                </c:pt>
                <c:pt idx="32">
                  <c:v>1763.0871239999999</c:v>
                </c:pt>
                <c:pt idx="33">
                  <c:v>1786.5991739999999</c:v>
                </c:pt>
                <c:pt idx="34">
                  <c:v>1850.325992</c:v>
                </c:pt>
                <c:pt idx="35">
                  <c:v>1914.810692</c:v>
                </c:pt>
                <c:pt idx="36">
                  <c:v>1966.035527</c:v>
                </c:pt>
                <c:pt idx="37">
                  <c:v>1997.6171589999999</c:v>
                </c:pt>
                <c:pt idx="38">
                  <c:v>2009.6578930000001</c:v>
                </c:pt>
                <c:pt idx="39">
                  <c:v>1980.964424</c:v>
                </c:pt>
                <c:pt idx="40">
                  <c:v>1928.6961550000001</c:v>
                </c:pt>
                <c:pt idx="41">
                  <c:v>1863.939621</c:v>
                </c:pt>
                <c:pt idx="42">
                  <c:v>1807.907719</c:v>
                </c:pt>
                <c:pt idx="43">
                  <c:v>1775.0991019999999</c:v>
                </c:pt>
                <c:pt idx="44">
                  <c:v>1763.087123</c:v>
                </c:pt>
                <c:pt idx="45">
                  <c:v>1786.5991730000001</c:v>
                </c:pt>
                <c:pt idx="46">
                  <c:v>1850.325992</c:v>
                </c:pt>
                <c:pt idx="47">
                  <c:v>1914.810692</c:v>
                </c:pt>
                <c:pt idx="48">
                  <c:v>1966.035527</c:v>
                </c:pt>
                <c:pt idx="49">
                  <c:v>1997.617158</c:v>
                </c:pt>
                <c:pt idx="50">
                  <c:v>2009.6578930000001</c:v>
                </c:pt>
                <c:pt idx="51">
                  <c:v>1980.964424</c:v>
                </c:pt>
                <c:pt idx="52">
                  <c:v>1928.696154</c:v>
                </c:pt>
                <c:pt idx="53">
                  <c:v>1863.939621</c:v>
                </c:pt>
                <c:pt idx="54">
                  <c:v>1807.907719</c:v>
                </c:pt>
                <c:pt idx="55">
                  <c:v>1775.0991019999999</c:v>
                </c:pt>
                <c:pt idx="56">
                  <c:v>1763.087123</c:v>
                </c:pt>
                <c:pt idx="57">
                  <c:v>1786.5991730000001</c:v>
                </c:pt>
                <c:pt idx="58">
                  <c:v>1850.325992</c:v>
                </c:pt>
                <c:pt idx="59">
                  <c:v>1914.810692</c:v>
                </c:pt>
              </c:numCache>
            </c:numRef>
          </c:val>
        </c:ser>
        <c:ser>
          <c:idx val="0"/>
          <c:order val="1"/>
          <c:tx>
            <c:strRef>
              <c:f>time!$BX$18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time!$BX$19:$BX$78</c:f>
              <c:numCache>
                <c:formatCode>0.00</c:formatCode>
                <c:ptCount val="60"/>
                <c:pt idx="0">
                  <c:v>1966.035523</c:v>
                </c:pt>
                <c:pt idx="1">
                  <c:v>1997.6171469999999</c:v>
                </c:pt>
                <c:pt idx="2">
                  <c:v>2009.657876</c:v>
                </c:pt>
                <c:pt idx="3">
                  <c:v>1980.9644040000001</c:v>
                </c:pt>
                <c:pt idx="4">
                  <c:v>1928.6961349999999</c:v>
                </c:pt>
                <c:pt idx="5">
                  <c:v>1863.939603</c:v>
                </c:pt>
                <c:pt idx="6">
                  <c:v>1807.907702</c:v>
                </c:pt>
                <c:pt idx="7">
                  <c:v>1775.0990859999999</c:v>
                </c:pt>
                <c:pt idx="8">
                  <c:v>1763.0871059999999</c:v>
                </c:pt>
                <c:pt idx="9">
                  <c:v>1786.5991529999999</c:v>
                </c:pt>
                <c:pt idx="10">
                  <c:v>1850.325961</c:v>
                </c:pt>
                <c:pt idx="11">
                  <c:v>1914.8106479999999</c:v>
                </c:pt>
                <c:pt idx="12">
                  <c:v>1966.0354709999999</c:v>
                </c:pt>
                <c:pt idx="13">
                  <c:v>1997.6170850000001</c:v>
                </c:pt>
                <c:pt idx="14">
                  <c:v>2009.6577990000001</c:v>
                </c:pt>
                <c:pt idx="15">
                  <c:v>1980.9643160000001</c:v>
                </c:pt>
                <c:pt idx="16">
                  <c:v>1928.6960369999999</c:v>
                </c:pt>
                <c:pt idx="17">
                  <c:v>1863.9395</c:v>
                </c:pt>
                <c:pt idx="18">
                  <c:v>1807.9076</c:v>
                </c:pt>
                <c:pt idx="19">
                  <c:v>1775.098988</c:v>
                </c:pt>
                <c:pt idx="20">
                  <c:v>1763.0870130000001</c:v>
                </c:pt>
                <c:pt idx="21">
                  <c:v>1786.599064</c:v>
                </c:pt>
                <c:pt idx="22">
                  <c:v>1850.3258740000001</c:v>
                </c:pt>
                <c:pt idx="23">
                  <c:v>1914.810563</c:v>
                </c:pt>
                <c:pt idx="24">
                  <c:v>1966.0354669999999</c:v>
                </c:pt>
                <c:pt idx="25">
                  <c:v>1997.6170810000001</c:v>
                </c:pt>
                <c:pt idx="26">
                  <c:v>2009.657796</c:v>
                </c:pt>
                <c:pt idx="27">
                  <c:v>1980.9643129999999</c:v>
                </c:pt>
                <c:pt idx="28">
                  <c:v>1928.6960340000001</c:v>
                </c:pt>
                <c:pt idx="29">
                  <c:v>1863.9394970000001</c:v>
                </c:pt>
                <c:pt idx="30">
                  <c:v>1807.9075969999999</c:v>
                </c:pt>
                <c:pt idx="31">
                  <c:v>1775.098984</c:v>
                </c:pt>
                <c:pt idx="32">
                  <c:v>1763.08701</c:v>
                </c:pt>
                <c:pt idx="33">
                  <c:v>1786.5990609999999</c:v>
                </c:pt>
                <c:pt idx="34">
                  <c:v>1850.3258719999999</c:v>
                </c:pt>
                <c:pt idx="35">
                  <c:v>1914.810561</c:v>
                </c:pt>
                <c:pt idx="36">
                  <c:v>1966.0354649999999</c:v>
                </c:pt>
                <c:pt idx="37">
                  <c:v>1997.6170790000001</c:v>
                </c:pt>
                <c:pt idx="38">
                  <c:v>2009.657794</c:v>
                </c:pt>
                <c:pt idx="39">
                  <c:v>1980.964311</c:v>
                </c:pt>
                <c:pt idx="40">
                  <c:v>1928.6960320000001</c:v>
                </c:pt>
                <c:pt idx="41">
                  <c:v>1863.9394950000001</c:v>
                </c:pt>
                <c:pt idx="42">
                  <c:v>1807.907596</c:v>
                </c:pt>
                <c:pt idx="43">
                  <c:v>1775.0989830000001</c:v>
                </c:pt>
                <c:pt idx="44">
                  <c:v>1763.0870090000001</c:v>
                </c:pt>
                <c:pt idx="45">
                  <c:v>1786.5990609999999</c:v>
                </c:pt>
                <c:pt idx="46">
                  <c:v>1850.325871</c:v>
                </c:pt>
                <c:pt idx="47">
                  <c:v>1914.8105599999999</c:v>
                </c:pt>
                <c:pt idx="48">
                  <c:v>1966.035464</c:v>
                </c:pt>
                <c:pt idx="49">
                  <c:v>1997.617078</c:v>
                </c:pt>
                <c:pt idx="50">
                  <c:v>2009.657794</c:v>
                </c:pt>
                <c:pt idx="51">
                  <c:v>1980.9643100000001</c:v>
                </c:pt>
                <c:pt idx="52">
                  <c:v>1928.6960320000001</c:v>
                </c:pt>
                <c:pt idx="53">
                  <c:v>1863.9394950000001</c:v>
                </c:pt>
                <c:pt idx="54">
                  <c:v>1807.907596</c:v>
                </c:pt>
                <c:pt idx="55">
                  <c:v>1775.0989830000001</c:v>
                </c:pt>
                <c:pt idx="56">
                  <c:v>1763.0870090000001</c:v>
                </c:pt>
                <c:pt idx="57">
                  <c:v>1786.5990609999999</c:v>
                </c:pt>
                <c:pt idx="58">
                  <c:v>1850.325871</c:v>
                </c:pt>
                <c:pt idx="59">
                  <c:v>1914.8105599999999</c:v>
                </c:pt>
              </c:numCache>
            </c:numRef>
          </c:val>
        </c:ser>
        <c:dLbls>
          <c:showLegendKey val="0"/>
          <c:showVal val="0"/>
          <c:showCatName val="0"/>
          <c:showSerName val="0"/>
          <c:showPercent val="0"/>
          <c:showBubbleSize val="0"/>
        </c:dLbls>
        <c:gapWidth val="30"/>
        <c:axId val="136357968"/>
        <c:axId val="136358360"/>
      </c:barChart>
      <c:catAx>
        <c:axId val="1363579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9498498424374517"/>
              <c:y val="0.857142857142857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58360"/>
        <c:crossesAt val="0"/>
        <c:auto val="0"/>
        <c:lblAlgn val="ctr"/>
        <c:lblOffset val="100"/>
        <c:tickLblSkip val="1"/>
        <c:tickMarkSkip val="1"/>
        <c:noMultiLvlLbl val="0"/>
      </c:catAx>
      <c:valAx>
        <c:axId val="136358360"/>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57968"/>
        <c:crosses val="autoZero"/>
        <c:crossBetween val="between"/>
      </c:valAx>
      <c:spPr>
        <a:noFill/>
        <a:ln w="25400">
          <a:noFill/>
        </a:ln>
      </c:spPr>
    </c:plotArea>
    <c:legend>
      <c:legendPos val="t"/>
      <c:layout>
        <c:manualLayout>
          <c:xMode val="edge"/>
          <c:yMode val="edge"/>
          <c:x val="0.73981289956310703"/>
          <c:y val="2.2321428571428582E-2"/>
          <c:w val="0.22884045450431617"/>
          <c:h val="0.1696428571428572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23 Milk yield (wet cow/day)</a:t>
            </a:r>
          </a:p>
        </c:rich>
      </c:tx>
      <c:layout>
        <c:manualLayout>
          <c:xMode val="edge"/>
          <c:yMode val="edge"/>
          <c:x val="3.1446540880503363E-3"/>
          <c:y val="1.4947683109118137E-3"/>
        </c:manualLayout>
      </c:layout>
      <c:overlay val="0"/>
      <c:spPr>
        <a:noFill/>
        <a:ln w="25400">
          <a:noFill/>
        </a:ln>
      </c:spPr>
    </c:title>
    <c:autoTitleDeleted val="0"/>
    <c:plotArea>
      <c:layout>
        <c:manualLayout>
          <c:layoutTarget val="inner"/>
          <c:xMode val="edge"/>
          <c:yMode val="edge"/>
          <c:x val="5.6285317276516908E-2"/>
          <c:y val="0.26905888509600501"/>
          <c:w val="0.90912651131590294"/>
          <c:h val="0.47533736366960855"/>
        </c:manualLayout>
      </c:layout>
      <c:barChart>
        <c:barDir val="col"/>
        <c:grouping val="clustered"/>
        <c:varyColors val="0"/>
        <c:ser>
          <c:idx val="1"/>
          <c:order val="0"/>
          <c:tx>
            <c:strRef>
              <c:f>time!$BY$18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time!$BY$19:$BY$78</c:f>
              <c:numCache>
                <c:formatCode>0.00</c:formatCode>
                <c:ptCount val="60"/>
                <c:pt idx="0">
                  <c:v>75.552525000000003</c:v>
                </c:pt>
                <c:pt idx="1">
                  <c:v>75.140386000000007</c:v>
                </c:pt>
                <c:pt idx="2">
                  <c:v>73.529190999999997</c:v>
                </c:pt>
                <c:pt idx="3">
                  <c:v>69.322310999999999</c:v>
                </c:pt>
                <c:pt idx="4">
                  <c:v>63.256751999999999</c:v>
                </c:pt>
                <c:pt idx="5">
                  <c:v>57.683086000000003</c:v>
                </c:pt>
                <c:pt idx="6">
                  <c:v>53.317619000000001</c:v>
                </c:pt>
                <c:pt idx="7">
                  <c:v>51.869689000000001</c:v>
                </c:pt>
                <c:pt idx="8">
                  <c:v>55.145505</c:v>
                </c:pt>
                <c:pt idx="9">
                  <c:v>61.036610000000003</c:v>
                </c:pt>
                <c:pt idx="10">
                  <c:v>69.172608999999994</c:v>
                </c:pt>
                <c:pt idx="11">
                  <c:v>74.710227000000003</c:v>
                </c:pt>
                <c:pt idx="12">
                  <c:v>75.552525000000003</c:v>
                </c:pt>
                <c:pt idx="13">
                  <c:v>75.140387000000004</c:v>
                </c:pt>
                <c:pt idx="14">
                  <c:v>73.529190999999997</c:v>
                </c:pt>
                <c:pt idx="15">
                  <c:v>69.322310999999999</c:v>
                </c:pt>
                <c:pt idx="16">
                  <c:v>63.256751999999999</c:v>
                </c:pt>
                <c:pt idx="17">
                  <c:v>57.683086000000003</c:v>
                </c:pt>
                <c:pt idx="18">
                  <c:v>53.317619000000001</c:v>
                </c:pt>
                <c:pt idx="19">
                  <c:v>51.869689000000001</c:v>
                </c:pt>
                <c:pt idx="20">
                  <c:v>55.145505</c:v>
                </c:pt>
                <c:pt idx="21">
                  <c:v>61.036610000000003</c:v>
                </c:pt>
                <c:pt idx="22">
                  <c:v>69.172608999999994</c:v>
                </c:pt>
                <c:pt idx="23">
                  <c:v>74.710227000000003</c:v>
                </c:pt>
                <c:pt idx="24">
                  <c:v>75.552525000000003</c:v>
                </c:pt>
                <c:pt idx="25">
                  <c:v>75.140387000000004</c:v>
                </c:pt>
                <c:pt idx="26">
                  <c:v>73.529190999999997</c:v>
                </c:pt>
                <c:pt idx="27">
                  <c:v>69.322310999999999</c:v>
                </c:pt>
                <c:pt idx="28">
                  <c:v>63.256751999999999</c:v>
                </c:pt>
                <c:pt idx="29">
                  <c:v>57.683086000000003</c:v>
                </c:pt>
                <c:pt idx="30">
                  <c:v>53.317619000000001</c:v>
                </c:pt>
                <c:pt idx="31">
                  <c:v>51.869689000000001</c:v>
                </c:pt>
                <c:pt idx="32">
                  <c:v>55.145505</c:v>
                </c:pt>
                <c:pt idx="33">
                  <c:v>61.036610000000003</c:v>
                </c:pt>
                <c:pt idx="34">
                  <c:v>69.172608999999994</c:v>
                </c:pt>
                <c:pt idx="35">
                  <c:v>74.710227000000003</c:v>
                </c:pt>
                <c:pt idx="36">
                  <c:v>75.552525000000003</c:v>
                </c:pt>
                <c:pt idx="37">
                  <c:v>75.140387000000004</c:v>
                </c:pt>
                <c:pt idx="38">
                  <c:v>73.529190999999997</c:v>
                </c:pt>
                <c:pt idx="39">
                  <c:v>69.322310999999999</c:v>
                </c:pt>
                <c:pt idx="40">
                  <c:v>63.256751999999999</c:v>
                </c:pt>
                <c:pt idx="41">
                  <c:v>57.683086000000003</c:v>
                </c:pt>
                <c:pt idx="42">
                  <c:v>53.317619000000001</c:v>
                </c:pt>
                <c:pt idx="43">
                  <c:v>51.869689000000001</c:v>
                </c:pt>
                <c:pt idx="44">
                  <c:v>55.145505</c:v>
                </c:pt>
                <c:pt idx="45">
                  <c:v>61.036610000000003</c:v>
                </c:pt>
                <c:pt idx="46">
                  <c:v>69.172608999999994</c:v>
                </c:pt>
                <c:pt idx="47">
                  <c:v>74.710227000000003</c:v>
                </c:pt>
                <c:pt idx="48">
                  <c:v>75.552525000000003</c:v>
                </c:pt>
                <c:pt idx="49">
                  <c:v>75.140387000000004</c:v>
                </c:pt>
                <c:pt idx="50">
                  <c:v>73.529190999999997</c:v>
                </c:pt>
                <c:pt idx="51">
                  <c:v>69.322310999999999</c:v>
                </c:pt>
                <c:pt idx="52">
                  <c:v>63.256751999999999</c:v>
                </c:pt>
                <c:pt idx="53">
                  <c:v>57.683086000000003</c:v>
                </c:pt>
                <c:pt idx="54">
                  <c:v>53.317619000000001</c:v>
                </c:pt>
                <c:pt idx="55">
                  <c:v>51.869689000000001</c:v>
                </c:pt>
                <c:pt idx="56">
                  <c:v>55.145505</c:v>
                </c:pt>
                <c:pt idx="57">
                  <c:v>61.036610000000003</c:v>
                </c:pt>
                <c:pt idx="58">
                  <c:v>69.172608999999994</c:v>
                </c:pt>
                <c:pt idx="59">
                  <c:v>74.710227000000003</c:v>
                </c:pt>
              </c:numCache>
            </c:numRef>
          </c:val>
        </c:ser>
        <c:ser>
          <c:idx val="0"/>
          <c:order val="1"/>
          <c:tx>
            <c:strRef>
              <c:f>time!$BZ$18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time!$BZ$19:$BZ$78</c:f>
              <c:numCache>
                <c:formatCode>0.00</c:formatCode>
                <c:ptCount val="60"/>
                <c:pt idx="0">
                  <c:v>75.552525000000003</c:v>
                </c:pt>
                <c:pt idx="1">
                  <c:v>75.140386000000007</c:v>
                </c:pt>
                <c:pt idx="2">
                  <c:v>73.529190999999997</c:v>
                </c:pt>
                <c:pt idx="3">
                  <c:v>69.322310999999999</c:v>
                </c:pt>
                <c:pt idx="4">
                  <c:v>63.256751999999999</c:v>
                </c:pt>
                <c:pt idx="5">
                  <c:v>57.683086000000003</c:v>
                </c:pt>
                <c:pt idx="6">
                  <c:v>53.317619000000001</c:v>
                </c:pt>
                <c:pt idx="7">
                  <c:v>51.869689000000001</c:v>
                </c:pt>
                <c:pt idx="8">
                  <c:v>55.145505</c:v>
                </c:pt>
                <c:pt idx="9">
                  <c:v>61.036610000000003</c:v>
                </c:pt>
                <c:pt idx="10">
                  <c:v>69.172608999999994</c:v>
                </c:pt>
                <c:pt idx="11">
                  <c:v>74.710227000000003</c:v>
                </c:pt>
                <c:pt idx="12">
                  <c:v>75.552525000000003</c:v>
                </c:pt>
                <c:pt idx="13">
                  <c:v>75.140387000000004</c:v>
                </c:pt>
                <c:pt idx="14">
                  <c:v>73.529190999999997</c:v>
                </c:pt>
                <c:pt idx="15">
                  <c:v>69.322310999999999</c:v>
                </c:pt>
                <c:pt idx="16">
                  <c:v>63.256751999999999</c:v>
                </c:pt>
                <c:pt idx="17">
                  <c:v>57.683086000000003</c:v>
                </c:pt>
                <c:pt idx="18">
                  <c:v>53.317619000000001</c:v>
                </c:pt>
                <c:pt idx="19">
                  <c:v>51.869689000000001</c:v>
                </c:pt>
                <c:pt idx="20">
                  <c:v>55.145505</c:v>
                </c:pt>
                <c:pt idx="21">
                  <c:v>61.036610000000003</c:v>
                </c:pt>
                <c:pt idx="22">
                  <c:v>69.172608999999994</c:v>
                </c:pt>
                <c:pt idx="23">
                  <c:v>74.710227000000003</c:v>
                </c:pt>
                <c:pt idx="24">
                  <c:v>75.552525000000003</c:v>
                </c:pt>
                <c:pt idx="25">
                  <c:v>75.140387000000004</c:v>
                </c:pt>
                <c:pt idx="26">
                  <c:v>73.529190999999997</c:v>
                </c:pt>
                <c:pt idx="27">
                  <c:v>69.322310999999999</c:v>
                </c:pt>
                <c:pt idx="28">
                  <c:v>63.256751999999999</c:v>
                </c:pt>
                <c:pt idx="29">
                  <c:v>57.683086000000003</c:v>
                </c:pt>
                <c:pt idx="30">
                  <c:v>53.317619000000001</c:v>
                </c:pt>
                <c:pt idx="31">
                  <c:v>51.869689000000001</c:v>
                </c:pt>
                <c:pt idx="32">
                  <c:v>55.145505</c:v>
                </c:pt>
                <c:pt idx="33">
                  <c:v>61.036610000000003</c:v>
                </c:pt>
                <c:pt idx="34">
                  <c:v>69.172608999999994</c:v>
                </c:pt>
                <c:pt idx="35">
                  <c:v>74.710227000000003</c:v>
                </c:pt>
                <c:pt idx="36">
                  <c:v>75.552525000000003</c:v>
                </c:pt>
                <c:pt idx="37">
                  <c:v>75.140387000000004</c:v>
                </c:pt>
                <c:pt idx="38">
                  <c:v>73.529190999999997</c:v>
                </c:pt>
                <c:pt idx="39">
                  <c:v>69.322310999999999</c:v>
                </c:pt>
                <c:pt idx="40">
                  <c:v>63.256751999999999</c:v>
                </c:pt>
                <c:pt idx="41">
                  <c:v>57.683086000000003</c:v>
                </c:pt>
                <c:pt idx="42">
                  <c:v>53.317619000000001</c:v>
                </c:pt>
                <c:pt idx="43">
                  <c:v>51.869689000000001</c:v>
                </c:pt>
                <c:pt idx="44">
                  <c:v>55.145505</c:v>
                </c:pt>
                <c:pt idx="45">
                  <c:v>61.036610000000003</c:v>
                </c:pt>
                <c:pt idx="46">
                  <c:v>69.172608999999994</c:v>
                </c:pt>
                <c:pt idx="47">
                  <c:v>74.710227000000003</c:v>
                </c:pt>
                <c:pt idx="48">
                  <c:v>75.552525000000003</c:v>
                </c:pt>
                <c:pt idx="49">
                  <c:v>75.140387000000004</c:v>
                </c:pt>
                <c:pt idx="50">
                  <c:v>73.529190999999997</c:v>
                </c:pt>
                <c:pt idx="51">
                  <c:v>69.322310999999999</c:v>
                </c:pt>
                <c:pt idx="52">
                  <c:v>63.256751999999999</c:v>
                </c:pt>
                <c:pt idx="53">
                  <c:v>57.683086000000003</c:v>
                </c:pt>
                <c:pt idx="54">
                  <c:v>53.317619000000001</c:v>
                </c:pt>
                <c:pt idx="55">
                  <c:v>51.869689000000001</c:v>
                </c:pt>
                <c:pt idx="56">
                  <c:v>55.145505</c:v>
                </c:pt>
                <c:pt idx="57">
                  <c:v>61.036610000000003</c:v>
                </c:pt>
                <c:pt idx="58">
                  <c:v>69.172608999999994</c:v>
                </c:pt>
                <c:pt idx="59">
                  <c:v>74.710227000000003</c:v>
                </c:pt>
              </c:numCache>
            </c:numRef>
          </c:val>
        </c:ser>
        <c:dLbls>
          <c:showLegendKey val="0"/>
          <c:showVal val="0"/>
          <c:showCatName val="0"/>
          <c:showSerName val="0"/>
          <c:showPercent val="0"/>
          <c:showBubbleSize val="0"/>
        </c:dLbls>
        <c:gapWidth val="30"/>
        <c:axId val="136359144"/>
        <c:axId val="136359536"/>
      </c:barChart>
      <c:catAx>
        <c:axId val="13635914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364911933178181"/>
              <c:y val="0.856504125325141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59536"/>
        <c:crosses val="autoZero"/>
        <c:auto val="0"/>
        <c:lblAlgn val="ctr"/>
        <c:lblOffset val="100"/>
        <c:tickLblSkip val="1"/>
        <c:tickMarkSkip val="1"/>
        <c:noMultiLvlLbl val="0"/>
      </c:catAx>
      <c:valAx>
        <c:axId val="136359536"/>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59144"/>
        <c:crosses val="autoZero"/>
        <c:crossBetween val="between"/>
      </c:valAx>
      <c:spPr>
        <a:solidFill>
          <a:srgbClr val="C0C0C0"/>
        </a:solidFill>
        <a:ln w="25400">
          <a:noFill/>
        </a:ln>
      </c:spPr>
    </c:plotArea>
    <c:legend>
      <c:legendPos val="t"/>
      <c:layout>
        <c:manualLayout>
          <c:xMode val="edge"/>
          <c:yMode val="edge"/>
          <c:x val="0.7578639462520016"/>
          <c:y val="2.2421524663677191E-2"/>
          <c:w val="0.22956040872249592"/>
          <c:h val="0.17040405823711496"/>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24 Calvings                           </a:t>
            </a:r>
          </a:p>
        </c:rich>
      </c:tx>
      <c:layout>
        <c:manualLayout>
          <c:xMode val="edge"/>
          <c:yMode val="edge"/>
          <c:x val="3.1347962382445318E-3"/>
          <c:y val="4.4444444444444514E-3"/>
        </c:manualLayout>
      </c:layout>
      <c:overlay val="0"/>
      <c:spPr>
        <a:noFill/>
        <a:ln w="25400">
          <a:noFill/>
        </a:ln>
      </c:spPr>
    </c:title>
    <c:autoTitleDeleted val="0"/>
    <c:plotArea>
      <c:layout>
        <c:manualLayout>
          <c:layoutTarget val="inner"/>
          <c:xMode val="edge"/>
          <c:yMode val="edge"/>
          <c:x val="5.8762304813318227E-2"/>
          <c:y val="0.26666782407909756"/>
          <c:w val="0.90675642725186756"/>
          <c:h val="0.48000208334237826"/>
        </c:manualLayout>
      </c:layout>
      <c:barChart>
        <c:barDir val="col"/>
        <c:grouping val="clustered"/>
        <c:varyColors val="0"/>
        <c:ser>
          <c:idx val="1"/>
          <c:order val="0"/>
          <c:tx>
            <c:strRef>
              <c:f>time!$CA$18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time!$CA$19:$CA$78</c:f>
              <c:numCache>
                <c:formatCode>General</c:formatCode>
                <c:ptCount val="60"/>
                <c:pt idx="0">
                  <c:v>0.10942300000000001</c:v>
                </c:pt>
                <c:pt idx="1">
                  <c:v>8.7140999999999996E-2</c:v>
                </c:pt>
                <c:pt idx="2">
                  <c:v>6.5749000000000002E-2</c:v>
                </c:pt>
                <c:pt idx="3">
                  <c:v>5.3552000000000002E-2</c:v>
                </c:pt>
                <c:pt idx="4">
                  <c:v>4.1778000000000003E-2</c:v>
                </c:pt>
                <c:pt idx="5">
                  <c:v>4.0847000000000001E-2</c:v>
                </c:pt>
                <c:pt idx="6">
                  <c:v>5.7215000000000002E-2</c:v>
                </c:pt>
                <c:pt idx="7">
                  <c:v>8.9208999999999997E-2</c:v>
                </c:pt>
                <c:pt idx="8">
                  <c:v>0.138348</c:v>
                </c:pt>
                <c:pt idx="9">
                  <c:v>0.15436800000000001</c:v>
                </c:pt>
                <c:pt idx="10">
                  <c:v>0.122266</c:v>
                </c:pt>
                <c:pt idx="11">
                  <c:v>0.11022700000000001</c:v>
                </c:pt>
                <c:pt idx="12">
                  <c:v>0.10942300000000001</c:v>
                </c:pt>
                <c:pt idx="13">
                  <c:v>8.7140999999999996E-2</c:v>
                </c:pt>
                <c:pt idx="14">
                  <c:v>6.5749000000000002E-2</c:v>
                </c:pt>
                <c:pt idx="15">
                  <c:v>5.3552000000000002E-2</c:v>
                </c:pt>
                <c:pt idx="16">
                  <c:v>4.1778000000000003E-2</c:v>
                </c:pt>
                <c:pt idx="17">
                  <c:v>4.0847000000000001E-2</c:v>
                </c:pt>
                <c:pt idx="18">
                  <c:v>5.7215000000000002E-2</c:v>
                </c:pt>
                <c:pt idx="19">
                  <c:v>8.9208999999999997E-2</c:v>
                </c:pt>
                <c:pt idx="20">
                  <c:v>0.138348</c:v>
                </c:pt>
                <c:pt idx="21">
                  <c:v>0.15436800000000001</c:v>
                </c:pt>
                <c:pt idx="22">
                  <c:v>0.122266</c:v>
                </c:pt>
                <c:pt idx="23">
                  <c:v>0.11022700000000001</c:v>
                </c:pt>
                <c:pt idx="24">
                  <c:v>0.10942300000000001</c:v>
                </c:pt>
                <c:pt idx="25">
                  <c:v>8.7140999999999996E-2</c:v>
                </c:pt>
                <c:pt idx="26">
                  <c:v>6.5749000000000002E-2</c:v>
                </c:pt>
                <c:pt idx="27">
                  <c:v>5.3552000000000002E-2</c:v>
                </c:pt>
                <c:pt idx="28">
                  <c:v>4.1778000000000003E-2</c:v>
                </c:pt>
                <c:pt idx="29">
                  <c:v>4.0847000000000001E-2</c:v>
                </c:pt>
                <c:pt idx="30">
                  <c:v>5.7215000000000002E-2</c:v>
                </c:pt>
                <c:pt idx="31">
                  <c:v>8.9208999999999997E-2</c:v>
                </c:pt>
                <c:pt idx="32">
                  <c:v>0.138348</c:v>
                </c:pt>
                <c:pt idx="33">
                  <c:v>0.15436800000000001</c:v>
                </c:pt>
                <c:pt idx="34">
                  <c:v>0.122266</c:v>
                </c:pt>
                <c:pt idx="35">
                  <c:v>0.11022700000000001</c:v>
                </c:pt>
                <c:pt idx="36">
                  <c:v>0.10942300000000001</c:v>
                </c:pt>
                <c:pt idx="37">
                  <c:v>8.7140999999999996E-2</c:v>
                </c:pt>
                <c:pt idx="38">
                  <c:v>6.5749000000000002E-2</c:v>
                </c:pt>
                <c:pt idx="39">
                  <c:v>5.3552000000000002E-2</c:v>
                </c:pt>
                <c:pt idx="40">
                  <c:v>4.1778000000000003E-2</c:v>
                </c:pt>
                <c:pt idx="41">
                  <c:v>4.0847000000000001E-2</c:v>
                </c:pt>
                <c:pt idx="42">
                  <c:v>5.7215000000000002E-2</c:v>
                </c:pt>
                <c:pt idx="43">
                  <c:v>8.9208999999999997E-2</c:v>
                </c:pt>
                <c:pt idx="44">
                  <c:v>0.138348</c:v>
                </c:pt>
                <c:pt idx="45">
                  <c:v>0.15436800000000001</c:v>
                </c:pt>
                <c:pt idx="46">
                  <c:v>0.122266</c:v>
                </c:pt>
                <c:pt idx="47">
                  <c:v>0.11022700000000001</c:v>
                </c:pt>
                <c:pt idx="48">
                  <c:v>0.10942300000000001</c:v>
                </c:pt>
                <c:pt idx="49">
                  <c:v>8.7140999999999996E-2</c:v>
                </c:pt>
                <c:pt idx="50">
                  <c:v>6.5749000000000002E-2</c:v>
                </c:pt>
                <c:pt idx="51">
                  <c:v>5.3552000000000002E-2</c:v>
                </c:pt>
                <c:pt idx="52">
                  <c:v>4.1778000000000003E-2</c:v>
                </c:pt>
                <c:pt idx="53">
                  <c:v>4.0847000000000001E-2</c:v>
                </c:pt>
                <c:pt idx="54">
                  <c:v>5.7215000000000002E-2</c:v>
                </c:pt>
                <c:pt idx="55">
                  <c:v>8.9208999999999997E-2</c:v>
                </c:pt>
                <c:pt idx="56">
                  <c:v>0.138348</c:v>
                </c:pt>
                <c:pt idx="57">
                  <c:v>0.15436800000000001</c:v>
                </c:pt>
                <c:pt idx="58">
                  <c:v>0.122266</c:v>
                </c:pt>
                <c:pt idx="59">
                  <c:v>0.11022700000000001</c:v>
                </c:pt>
              </c:numCache>
            </c:numRef>
          </c:val>
        </c:ser>
        <c:ser>
          <c:idx val="0"/>
          <c:order val="1"/>
          <c:tx>
            <c:strRef>
              <c:f>time!$CB$18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time!$CB$19:$CB$78</c:f>
              <c:numCache>
                <c:formatCode>General</c:formatCode>
                <c:ptCount val="60"/>
                <c:pt idx="0">
                  <c:v>0.10942300000000001</c:v>
                </c:pt>
                <c:pt idx="1">
                  <c:v>8.7140999999999996E-2</c:v>
                </c:pt>
                <c:pt idx="2">
                  <c:v>6.5749000000000002E-2</c:v>
                </c:pt>
                <c:pt idx="3">
                  <c:v>5.3552000000000002E-2</c:v>
                </c:pt>
                <c:pt idx="4">
                  <c:v>4.1778000000000003E-2</c:v>
                </c:pt>
                <c:pt idx="5">
                  <c:v>4.0847000000000001E-2</c:v>
                </c:pt>
                <c:pt idx="6">
                  <c:v>5.7215000000000002E-2</c:v>
                </c:pt>
                <c:pt idx="7">
                  <c:v>8.9208999999999997E-2</c:v>
                </c:pt>
                <c:pt idx="8">
                  <c:v>0.138348</c:v>
                </c:pt>
                <c:pt idx="9">
                  <c:v>0.15436800000000001</c:v>
                </c:pt>
                <c:pt idx="10">
                  <c:v>0.122266</c:v>
                </c:pt>
                <c:pt idx="11">
                  <c:v>0.11022700000000001</c:v>
                </c:pt>
                <c:pt idx="12">
                  <c:v>0.10942300000000001</c:v>
                </c:pt>
                <c:pt idx="13">
                  <c:v>8.7140999999999996E-2</c:v>
                </c:pt>
                <c:pt idx="14">
                  <c:v>6.5749000000000002E-2</c:v>
                </c:pt>
                <c:pt idx="15">
                  <c:v>5.3552000000000002E-2</c:v>
                </c:pt>
                <c:pt idx="16">
                  <c:v>4.1778000000000003E-2</c:v>
                </c:pt>
                <c:pt idx="17">
                  <c:v>4.0847000000000001E-2</c:v>
                </c:pt>
                <c:pt idx="18">
                  <c:v>5.7215000000000002E-2</c:v>
                </c:pt>
                <c:pt idx="19">
                  <c:v>8.9208999999999997E-2</c:v>
                </c:pt>
                <c:pt idx="20">
                  <c:v>0.138348</c:v>
                </c:pt>
                <c:pt idx="21">
                  <c:v>0.15436800000000001</c:v>
                </c:pt>
                <c:pt idx="22">
                  <c:v>0.122266</c:v>
                </c:pt>
                <c:pt idx="23">
                  <c:v>0.11022700000000001</c:v>
                </c:pt>
                <c:pt idx="24">
                  <c:v>0.10942300000000001</c:v>
                </c:pt>
                <c:pt idx="25">
                  <c:v>8.7140999999999996E-2</c:v>
                </c:pt>
                <c:pt idx="26">
                  <c:v>6.5749000000000002E-2</c:v>
                </c:pt>
                <c:pt idx="27">
                  <c:v>5.3552000000000002E-2</c:v>
                </c:pt>
                <c:pt idx="28">
                  <c:v>4.1778000000000003E-2</c:v>
                </c:pt>
                <c:pt idx="29">
                  <c:v>4.0847000000000001E-2</c:v>
                </c:pt>
                <c:pt idx="30">
                  <c:v>5.7215000000000002E-2</c:v>
                </c:pt>
                <c:pt idx="31">
                  <c:v>8.9208999999999997E-2</c:v>
                </c:pt>
                <c:pt idx="32">
                  <c:v>0.138348</c:v>
                </c:pt>
                <c:pt idx="33">
                  <c:v>0.15436800000000001</c:v>
                </c:pt>
                <c:pt idx="34">
                  <c:v>0.122266</c:v>
                </c:pt>
                <c:pt idx="35">
                  <c:v>0.11022700000000001</c:v>
                </c:pt>
                <c:pt idx="36">
                  <c:v>0.10942300000000001</c:v>
                </c:pt>
                <c:pt idx="37">
                  <c:v>8.7140999999999996E-2</c:v>
                </c:pt>
                <c:pt idx="38">
                  <c:v>6.5749000000000002E-2</c:v>
                </c:pt>
                <c:pt idx="39">
                  <c:v>5.3552000000000002E-2</c:v>
                </c:pt>
                <c:pt idx="40">
                  <c:v>4.1778000000000003E-2</c:v>
                </c:pt>
                <c:pt idx="41">
                  <c:v>4.0847000000000001E-2</c:v>
                </c:pt>
                <c:pt idx="42">
                  <c:v>5.7215000000000002E-2</c:v>
                </c:pt>
                <c:pt idx="43">
                  <c:v>8.9208999999999997E-2</c:v>
                </c:pt>
                <c:pt idx="44">
                  <c:v>0.138348</c:v>
                </c:pt>
                <c:pt idx="45">
                  <c:v>0.15436800000000001</c:v>
                </c:pt>
                <c:pt idx="46">
                  <c:v>0.122266</c:v>
                </c:pt>
                <c:pt idx="47">
                  <c:v>0.11022700000000001</c:v>
                </c:pt>
                <c:pt idx="48">
                  <c:v>0.10942300000000001</c:v>
                </c:pt>
                <c:pt idx="49">
                  <c:v>8.7140999999999996E-2</c:v>
                </c:pt>
                <c:pt idx="50">
                  <c:v>6.5749000000000002E-2</c:v>
                </c:pt>
                <c:pt idx="51">
                  <c:v>5.3552000000000002E-2</c:v>
                </c:pt>
                <c:pt idx="52">
                  <c:v>4.1778000000000003E-2</c:v>
                </c:pt>
                <c:pt idx="53">
                  <c:v>4.0847000000000001E-2</c:v>
                </c:pt>
                <c:pt idx="54">
                  <c:v>5.7215000000000002E-2</c:v>
                </c:pt>
                <c:pt idx="55">
                  <c:v>8.9208999999999997E-2</c:v>
                </c:pt>
                <c:pt idx="56">
                  <c:v>0.138348</c:v>
                </c:pt>
                <c:pt idx="57">
                  <c:v>0.15436800000000001</c:v>
                </c:pt>
                <c:pt idx="58">
                  <c:v>0.122266</c:v>
                </c:pt>
                <c:pt idx="59">
                  <c:v>0.11022700000000001</c:v>
                </c:pt>
              </c:numCache>
            </c:numRef>
          </c:val>
        </c:ser>
        <c:dLbls>
          <c:showLegendKey val="0"/>
          <c:showVal val="0"/>
          <c:showCatName val="0"/>
          <c:showSerName val="0"/>
          <c:showPercent val="0"/>
          <c:showBubbleSize val="0"/>
        </c:dLbls>
        <c:gapWidth val="30"/>
        <c:axId val="136360320"/>
        <c:axId val="136360712"/>
      </c:barChart>
      <c:catAx>
        <c:axId val="13636032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40125457672022968"/>
              <c:y val="0.8577815106445094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60712"/>
        <c:crosses val="autoZero"/>
        <c:auto val="0"/>
        <c:lblAlgn val="ctr"/>
        <c:lblOffset val="100"/>
        <c:tickLblSkip val="1"/>
        <c:tickMarkSkip val="1"/>
        <c:noMultiLvlLbl val="0"/>
      </c:catAx>
      <c:valAx>
        <c:axId val="136360712"/>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60320"/>
        <c:crosses val="autoZero"/>
        <c:crossBetween val="between"/>
      </c:valAx>
      <c:spPr>
        <a:solidFill>
          <a:srgbClr val="C0C0C0"/>
        </a:solidFill>
        <a:ln w="25400">
          <a:noFill/>
        </a:ln>
      </c:spPr>
    </c:plotArea>
    <c:legend>
      <c:legendPos val="r"/>
      <c:layout>
        <c:manualLayout>
          <c:xMode val="edge"/>
          <c:yMode val="edge"/>
          <c:x val="0.75548589341692785"/>
          <c:y val="2.2222222222222251E-2"/>
          <c:w val="0.22884012539184953"/>
          <c:h val="0.1688888888888888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25 Feed cost / wet cow / day                           </a:t>
            </a:r>
          </a:p>
        </c:rich>
      </c:tx>
      <c:layout>
        <c:manualLayout>
          <c:xMode val="edge"/>
          <c:yMode val="edge"/>
          <c:x val="3.1250000000000097E-3"/>
          <c:y val="4.4247787610619494E-3"/>
        </c:manualLayout>
      </c:layout>
      <c:overlay val="0"/>
      <c:spPr>
        <a:noFill/>
        <a:ln w="25400">
          <a:noFill/>
        </a:ln>
      </c:spPr>
    </c:title>
    <c:autoTitleDeleted val="0"/>
    <c:plotArea>
      <c:layout>
        <c:manualLayout>
          <c:layoutTarget val="inner"/>
          <c:xMode val="edge"/>
          <c:yMode val="edge"/>
          <c:x val="5.7130199150638071E-2"/>
          <c:y val="0.26548729925871983"/>
          <c:w val="0.90849484240001932"/>
          <c:h val="0.4823019269866734"/>
        </c:manualLayout>
      </c:layout>
      <c:barChart>
        <c:barDir val="col"/>
        <c:grouping val="clustered"/>
        <c:varyColors val="0"/>
        <c:ser>
          <c:idx val="1"/>
          <c:order val="0"/>
          <c:tx>
            <c:strRef>
              <c:f>time!$CC$18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time!$CC$19:$CC$78</c:f>
              <c:numCache>
                <c:formatCode>General</c:formatCode>
                <c:ptCount val="60"/>
                <c:pt idx="0">
                  <c:v>7.940105</c:v>
                </c:pt>
                <c:pt idx="1">
                  <c:v>8.2500839999999993</c:v>
                </c:pt>
                <c:pt idx="2">
                  <c:v>8.4398900000000001</c:v>
                </c:pt>
                <c:pt idx="3">
                  <c:v>8.3666809999999998</c:v>
                </c:pt>
                <c:pt idx="4">
                  <c:v>8.0012790000000003</c:v>
                </c:pt>
                <c:pt idx="5">
                  <c:v>7.4496510000000002</c:v>
                </c:pt>
                <c:pt idx="6">
                  <c:v>6.7803230000000001</c:v>
                </c:pt>
                <c:pt idx="7">
                  <c:v>6.3274670000000004</c:v>
                </c:pt>
                <c:pt idx="8">
                  <c:v>6.3355189999999997</c:v>
                </c:pt>
                <c:pt idx="9">
                  <c:v>6.6016529999999998</c:v>
                </c:pt>
                <c:pt idx="10">
                  <c:v>7.0292089999999998</c:v>
                </c:pt>
                <c:pt idx="11">
                  <c:v>7.5211949999999996</c:v>
                </c:pt>
                <c:pt idx="12">
                  <c:v>7.940105</c:v>
                </c:pt>
                <c:pt idx="13">
                  <c:v>8.2500839999999993</c:v>
                </c:pt>
                <c:pt idx="14">
                  <c:v>8.4398900000000001</c:v>
                </c:pt>
                <c:pt idx="15">
                  <c:v>8.3666809999999998</c:v>
                </c:pt>
                <c:pt idx="16">
                  <c:v>8.0012790000000003</c:v>
                </c:pt>
                <c:pt idx="17">
                  <c:v>7.4496510000000002</c:v>
                </c:pt>
                <c:pt idx="18">
                  <c:v>6.7803230000000001</c:v>
                </c:pt>
                <c:pt idx="19">
                  <c:v>6.3274670000000004</c:v>
                </c:pt>
                <c:pt idx="20">
                  <c:v>6.3355189999999997</c:v>
                </c:pt>
                <c:pt idx="21">
                  <c:v>6.6016529999999998</c:v>
                </c:pt>
                <c:pt idx="22">
                  <c:v>7.0292089999999998</c:v>
                </c:pt>
                <c:pt idx="23">
                  <c:v>7.5211949999999996</c:v>
                </c:pt>
                <c:pt idx="24">
                  <c:v>7.940105</c:v>
                </c:pt>
                <c:pt idx="25">
                  <c:v>8.2500839999999993</c:v>
                </c:pt>
                <c:pt idx="26">
                  <c:v>8.4398900000000001</c:v>
                </c:pt>
                <c:pt idx="27">
                  <c:v>8.3666809999999998</c:v>
                </c:pt>
                <c:pt idx="28">
                  <c:v>8.0012790000000003</c:v>
                </c:pt>
                <c:pt idx="29">
                  <c:v>7.4496510000000002</c:v>
                </c:pt>
                <c:pt idx="30">
                  <c:v>6.7803230000000001</c:v>
                </c:pt>
                <c:pt idx="31">
                  <c:v>6.3274670000000004</c:v>
                </c:pt>
                <c:pt idx="32">
                  <c:v>6.3355189999999997</c:v>
                </c:pt>
                <c:pt idx="33">
                  <c:v>6.6016529999999998</c:v>
                </c:pt>
                <c:pt idx="34">
                  <c:v>7.0292089999999998</c:v>
                </c:pt>
                <c:pt idx="35">
                  <c:v>7.5211949999999996</c:v>
                </c:pt>
                <c:pt idx="36">
                  <c:v>7.940105</c:v>
                </c:pt>
                <c:pt idx="37">
                  <c:v>8.2500839999999993</c:v>
                </c:pt>
                <c:pt idx="38">
                  <c:v>8.4398900000000001</c:v>
                </c:pt>
                <c:pt idx="39">
                  <c:v>8.3666809999999998</c:v>
                </c:pt>
                <c:pt idx="40">
                  <c:v>8.0012790000000003</c:v>
                </c:pt>
                <c:pt idx="41">
                  <c:v>7.4496510000000002</c:v>
                </c:pt>
                <c:pt idx="42">
                  <c:v>6.7803230000000001</c:v>
                </c:pt>
                <c:pt idx="43">
                  <c:v>6.3274670000000004</c:v>
                </c:pt>
                <c:pt idx="44">
                  <c:v>6.3355189999999997</c:v>
                </c:pt>
                <c:pt idx="45">
                  <c:v>6.6016529999999998</c:v>
                </c:pt>
                <c:pt idx="46">
                  <c:v>7.0292089999999998</c:v>
                </c:pt>
                <c:pt idx="47">
                  <c:v>7.5211949999999996</c:v>
                </c:pt>
                <c:pt idx="48">
                  <c:v>7.940105</c:v>
                </c:pt>
                <c:pt idx="49">
                  <c:v>8.2500839999999993</c:v>
                </c:pt>
                <c:pt idx="50">
                  <c:v>8.4398900000000001</c:v>
                </c:pt>
                <c:pt idx="51">
                  <c:v>8.3666809999999998</c:v>
                </c:pt>
                <c:pt idx="52">
                  <c:v>8.0012790000000003</c:v>
                </c:pt>
                <c:pt idx="53">
                  <c:v>7.4496510000000002</c:v>
                </c:pt>
                <c:pt idx="54">
                  <c:v>6.7803230000000001</c:v>
                </c:pt>
                <c:pt idx="55">
                  <c:v>6.3274670000000004</c:v>
                </c:pt>
                <c:pt idx="56">
                  <c:v>6.3355189999999997</c:v>
                </c:pt>
                <c:pt idx="57">
                  <c:v>6.6016529999999998</c:v>
                </c:pt>
                <c:pt idx="58">
                  <c:v>7.0292089999999998</c:v>
                </c:pt>
                <c:pt idx="59">
                  <c:v>7.5211949999999996</c:v>
                </c:pt>
              </c:numCache>
            </c:numRef>
          </c:val>
        </c:ser>
        <c:ser>
          <c:idx val="0"/>
          <c:order val="1"/>
          <c:tx>
            <c:strRef>
              <c:f>time!$CD$18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time!$CD$19:$CD$78</c:f>
              <c:numCache>
                <c:formatCode>General</c:formatCode>
                <c:ptCount val="60"/>
                <c:pt idx="0">
                  <c:v>7.940105</c:v>
                </c:pt>
                <c:pt idx="1">
                  <c:v>8.2500839999999993</c:v>
                </c:pt>
                <c:pt idx="2">
                  <c:v>8.4398900000000001</c:v>
                </c:pt>
                <c:pt idx="3">
                  <c:v>8.3666809999999998</c:v>
                </c:pt>
                <c:pt idx="4">
                  <c:v>8.0012790000000003</c:v>
                </c:pt>
                <c:pt idx="5">
                  <c:v>7.4496510000000002</c:v>
                </c:pt>
                <c:pt idx="6">
                  <c:v>6.7803230000000001</c:v>
                </c:pt>
                <c:pt idx="7">
                  <c:v>6.3274670000000004</c:v>
                </c:pt>
                <c:pt idx="8">
                  <c:v>6.3355189999999997</c:v>
                </c:pt>
                <c:pt idx="9">
                  <c:v>6.6016529999999998</c:v>
                </c:pt>
                <c:pt idx="10">
                  <c:v>7.0292089999999998</c:v>
                </c:pt>
                <c:pt idx="11">
                  <c:v>7.5211949999999996</c:v>
                </c:pt>
                <c:pt idx="12">
                  <c:v>7.940105</c:v>
                </c:pt>
                <c:pt idx="13">
                  <c:v>8.2500839999999993</c:v>
                </c:pt>
                <c:pt idx="14">
                  <c:v>8.4398900000000001</c:v>
                </c:pt>
                <c:pt idx="15">
                  <c:v>8.3666809999999998</c:v>
                </c:pt>
                <c:pt idx="16">
                  <c:v>8.0012790000000003</c:v>
                </c:pt>
                <c:pt idx="17">
                  <c:v>7.4496510000000002</c:v>
                </c:pt>
                <c:pt idx="18">
                  <c:v>6.7803230000000001</c:v>
                </c:pt>
                <c:pt idx="19">
                  <c:v>6.3274670000000004</c:v>
                </c:pt>
                <c:pt idx="20">
                  <c:v>6.3355189999999997</c:v>
                </c:pt>
                <c:pt idx="21">
                  <c:v>6.6016529999999998</c:v>
                </c:pt>
                <c:pt idx="22">
                  <c:v>7.0292089999999998</c:v>
                </c:pt>
                <c:pt idx="23">
                  <c:v>7.5211949999999996</c:v>
                </c:pt>
                <c:pt idx="24">
                  <c:v>7.940105</c:v>
                </c:pt>
                <c:pt idx="25">
                  <c:v>8.2500839999999993</c:v>
                </c:pt>
                <c:pt idx="26">
                  <c:v>8.4398900000000001</c:v>
                </c:pt>
                <c:pt idx="27">
                  <c:v>8.3666809999999998</c:v>
                </c:pt>
                <c:pt idx="28">
                  <c:v>8.0012790000000003</c:v>
                </c:pt>
                <c:pt idx="29">
                  <c:v>7.4496510000000002</c:v>
                </c:pt>
                <c:pt idx="30">
                  <c:v>6.7803230000000001</c:v>
                </c:pt>
                <c:pt idx="31">
                  <c:v>6.3274670000000004</c:v>
                </c:pt>
                <c:pt idx="32">
                  <c:v>6.3355189999999997</c:v>
                </c:pt>
                <c:pt idx="33">
                  <c:v>6.6016529999999998</c:v>
                </c:pt>
                <c:pt idx="34">
                  <c:v>7.0292089999999998</c:v>
                </c:pt>
                <c:pt idx="35">
                  <c:v>7.5211949999999996</c:v>
                </c:pt>
                <c:pt idx="36">
                  <c:v>7.940105</c:v>
                </c:pt>
                <c:pt idx="37">
                  <c:v>8.2500839999999993</c:v>
                </c:pt>
                <c:pt idx="38">
                  <c:v>8.4398900000000001</c:v>
                </c:pt>
                <c:pt idx="39">
                  <c:v>8.3666809999999998</c:v>
                </c:pt>
                <c:pt idx="40">
                  <c:v>8.0012790000000003</c:v>
                </c:pt>
                <c:pt idx="41">
                  <c:v>7.4496510000000002</c:v>
                </c:pt>
                <c:pt idx="42">
                  <c:v>6.7803230000000001</c:v>
                </c:pt>
                <c:pt idx="43">
                  <c:v>6.3274670000000004</c:v>
                </c:pt>
                <c:pt idx="44">
                  <c:v>6.3355189999999997</c:v>
                </c:pt>
                <c:pt idx="45">
                  <c:v>6.6016529999999998</c:v>
                </c:pt>
                <c:pt idx="46">
                  <c:v>7.0292089999999998</c:v>
                </c:pt>
                <c:pt idx="47">
                  <c:v>7.5211949999999996</c:v>
                </c:pt>
                <c:pt idx="48">
                  <c:v>7.940105</c:v>
                </c:pt>
                <c:pt idx="49">
                  <c:v>8.2500839999999993</c:v>
                </c:pt>
                <c:pt idx="50">
                  <c:v>8.4398900000000001</c:v>
                </c:pt>
                <c:pt idx="51">
                  <c:v>8.3666809999999998</c:v>
                </c:pt>
                <c:pt idx="52">
                  <c:v>8.0012790000000003</c:v>
                </c:pt>
                <c:pt idx="53">
                  <c:v>7.4496510000000002</c:v>
                </c:pt>
                <c:pt idx="54">
                  <c:v>6.7803230000000001</c:v>
                </c:pt>
                <c:pt idx="55">
                  <c:v>6.3274670000000004</c:v>
                </c:pt>
                <c:pt idx="56">
                  <c:v>6.3355189999999997</c:v>
                </c:pt>
                <c:pt idx="57">
                  <c:v>6.6016529999999998</c:v>
                </c:pt>
                <c:pt idx="58">
                  <c:v>7.0292089999999998</c:v>
                </c:pt>
                <c:pt idx="59">
                  <c:v>7.5211949999999996</c:v>
                </c:pt>
              </c:numCache>
            </c:numRef>
          </c:val>
        </c:ser>
        <c:dLbls>
          <c:showLegendKey val="0"/>
          <c:showVal val="0"/>
          <c:showCatName val="0"/>
          <c:showSerName val="0"/>
          <c:showPercent val="0"/>
          <c:showBubbleSize val="0"/>
        </c:dLbls>
        <c:gapWidth val="30"/>
        <c:axId val="136361496"/>
        <c:axId val="136361888"/>
      </c:barChart>
      <c:catAx>
        <c:axId val="13636149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906250000000015"/>
              <c:y val="0.8584089378208256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61888"/>
        <c:crosses val="autoZero"/>
        <c:auto val="0"/>
        <c:lblAlgn val="ctr"/>
        <c:lblOffset val="100"/>
        <c:tickLblSkip val="1"/>
        <c:tickMarkSkip val="1"/>
        <c:noMultiLvlLbl val="0"/>
      </c:catAx>
      <c:valAx>
        <c:axId val="136361888"/>
        <c:scaling>
          <c:orientation val="minMax"/>
          <c:min val="0"/>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61496"/>
        <c:crosses val="autoZero"/>
        <c:crossBetween val="between"/>
      </c:valAx>
      <c:spPr>
        <a:solidFill>
          <a:srgbClr val="C0C0C0"/>
        </a:solidFill>
        <a:ln w="25400">
          <a:noFill/>
        </a:ln>
      </c:spPr>
    </c:plotArea>
    <c:legend>
      <c:legendPos val="t"/>
      <c:layout>
        <c:manualLayout>
          <c:xMode val="edge"/>
          <c:yMode val="edge"/>
          <c:x val="0.75937500000000346"/>
          <c:y val="2.2123893805309811E-2"/>
          <c:w val="0.22812499999999902"/>
          <c:h val="0.16814205746405597"/>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26 DMI / wet cow / day                           </a:t>
            </a:r>
          </a:p>
        </c:rich>
      </c:tx>
      <c:layout>
        <c:manualLayout>
          <c:xMode val="edge"/>
          <c:yMode val="edge"/>
          <c:x val="3.1152647975078028E-3"/>
          <c:y val="4.4052863436123534E-3"/>
        </c:manualLayout>
      </c:layout>
      <c:overlay val="0"/>
      <c:spPr>
        <a:noFill/>
        <a:ln w="25400">
          <a:noFill/>
        </a:ln>
      </c:spPr>
    </c:title>
    <c:autoTitleDeleted val="0"/>
    <c:plotArea>
      <c:layout>
        <c:manualLayout>
          <c:layoutTarget val="inner"/>
          <c:xMode val="edge"/>
          <c:yMode val="edge"/>
          <c:x val="6.1398030829902597E-2"/>
          <c:y val="0.26431718061674031"/>
          <c:w val="0.90433702386186476"/>
          <c:h val="0.48458149779735943"/>
        </c:manualLayout>
      </c:layout>
      <c:barChart>
        <c:barDir val="col"/>
        <c:grouping val="clustered"/>
        <c:varyColors val="0"/>
        <c:ser>
          <c:idx val="1"/>
          <c:order val="0"/>
          <c:tx>
            <c:strRef>
              <c:f>time!$CG$18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time!$CG$19:$CG$78</c:f>
              <c:numCache>
                <c:formatCode>General</c:formatCode>
                <c:ptCount val="60"/>
                <c:pt idx="0">
                  <c:v>44.111694999999997</c:v>
                </c:pt>
                <c:pt idx="1">
                  <c:v>45.833801000000001</c:v>
                </c:pt>
                <c:pt idx="2">
                  <c:v>46.888275999999998</c:v>
                </c:pt>
                <c:pt idx="3">
                  <c:v>46.481558999999997</c:v>
                </c:pt>
                <c:pt idx="4">
                  <c:v>44.451552</c:v>
                </c:pt>
                <c:pt idx="5">
                  <c:v>41.386949999999999</c:v>
                </c:pt>
                <c:pt idx="6">
                  <c:v>37.668461000000001</c:v>
                </c:pt>
                <c:pt idx="7">
                  <c:v>35.152597</c:v>
                </c:pt>
                <c:pt idx="8">
                  <c:v>35.197327999999999</c:v>
                </c:pt>
                <c:pt idx="9">
                  <c:v>36.675848999999999</c:v>
                </c:pt>
                <c:pt idx="10">
                  <c:v>39.051163000000003</c:v>
                </c:pt>
                <c:pt idx="11">
                  <c:v>41.784418000000002</c:v>
                </c:pt>
                <c:pt idx="12">
                  <c:v>44.111694999999997</c:v>
                </c:pt>
                <c:pt idx="13">
                  <c:v>45.833801000000001</c:v>
                </c:pt>
                <c:pt idx="14">
                  <c:v>46.888275999999998</c:v>
                </c:pt>
                <c:pt idx="15">
                  <c:v>46.481558999999997</c:v>
                </c:pt>
                <c:pt idx="16">
                  <c:v>44.451552</c:v>
                </c:pt>
                <c:pt idx="17">
                  <c:v>41.386949999999999</c:v>
                </c:pt>
                <c:pt idx="18">
                  <c:v>37.668461000000001</c:v>
                </c:pt>
                <c:pt idx="19">
                  <c:v>35.152597</c:v>
                </c:pt>
                <c:pt idx="20">
                  <c:v>35.197327999999999</c:v>
                </c:pt>
                <c:pt idx="21">
                  <c:v>36.675848999999999</c:v>
                </c:pt>
                <c:pt idx="22">
                  <c:v>39.051163000000003</c:v>
                </c:pt>
                <c:pt idx="23">
                  <c:v>41.784418000000002</c:v>
                </c:pt>
                <c:pt idx="24">
                  <c:v>44.111694999999997</c:v>
                </c:pt>
                <c:pt idx="25">
                  <c:v>45.833801000000001</c:v>
                </c:pt>
                <c:pt idx="26">
                  <c:v>46.888275999999998</c:v>
                </c:pt>
                <c:pt idx="27">
                  <c:v>46.481558999999997</c:v>
                </c:pt>
                <c:pt idx="28">
                  <c:v>44.451552</c:v>
                </c:pt>
                <c:pt idx="29">
                  <c:v>41.386949999999999</c:v>
                </c:pt>
                <c:pt idx="30">
                  <c:v>37.668461000000001</c:v>
                </c:pt>
                <c:pt idx="31">
                  <c:v>35.152597</c:v>
                </c:pt>
                <c:pt idx="32">
                  <c:v>35.197327999999999</c:v>
                </c:pt>
                <c:pt idx="33">
                  <c:v>36.675848999999999</c:v>
                </c:pt>
                <c:pt idx="34">
                  <c:v>39.051163000000003</c:v>
                </c:pt>
                <c:pt idx="35">
                  <c:v>41.784418000000002</c:v>
                </c:pt>
                <c:pt idx="36">
                  <c:v>44.111694999999997</c:v>
                </c:pt>
                <c:pt idx="37">
                  <c:v>45.833801000000001</c:v>
                </c:pt>
                <c:pt idx="38">
                  <c:v>46.888275999999998</c:v>
                </c:pt>
                <c:pt idx="39">
                  <c:v>46.481558999999997</c:v>
                </c:pt>
                <c:pt idx="40">
                  <c:v>44.451552</c:v>
                </c:pt>
                <c:pt idx="41">
                  <c:v>41.386949999999999</c:v>
                </c:pt>
                <c:pt idx="42">
                  <c:v>37.668461000000001</c:v>
                </c:pt>
                <c:pt idx="43">
                  <c:v>35.152597</c:v>
                </c:pt>
                <c:pt idx="44">
                  <c:v>35.197327999999999</c:v>
                </c:pt>
                <c:pt idx="45">
                  <c:v>36.675848999999999</c:v>
                </c:pt>
                <c:pt idx="46">
                  <c:v>39.051163000000003</c:v>
                </c:pt>
                <c:pt idx="47">
                  <c:v>41.784418000000002</c:v>
                </c:pt>
                <c:pt idx="48">
                  <c:v>44.111694999999997</c:v>
                </c:pt>
                <c:pt idx="49">
                  <c:v>45.833801000000001</c:v>
                </c:pt>
                <c:pt idx="50">
                  <c:v>46.888275999999998</c:v>
                </c:pt>
                <c:pt idx="51">
                  <c:v>46.481558999999997</c:v>
                </c:pt>
                <c:pt idx="52">
                  <c:v>44.451552</c:v>
                </c:pt>
                <c:pt idx="53">
                  <c:v>41.386949999999999</c:v>
                </c:pt>
                <c:pt idx="54">
                  <c:v>37.668461000000001</c:v>
                </c:pt>
                <c:pt idx="55">
                  <c:v>35.152597</c:v>
                </c:pt>
                <c:pt idx="56">
                  <c:v>35.197327999999999</c:v>
                </c:pt>
                <c:pt idx="57">
                  <c:v>36.675848999999999</c:v>
                </c:pt>
                <c:pt idx="58">
                  <c:v>39.051163000000003</c:v>
                </c:pt>
                <c:pt idx="59">
                  <c:v>41.784418000000002</c:v>
                </c:pt>
              </c:numCache>
            </c:numRef>
          </c:val>
        </c:ser>
        <c:ser>
          <c:idx val="0"/>
          <c:order val="1"/>
          <c:tx>
            <c:strRef>
              <c:f>time!$CH$18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time!$CH$19:$CH$78</c:f>
              <c:numCache>
                <c:formatCode>General</c:formatCode>
                <c:ptCount val="60"/>
                <c:pt idx="0">
                  <c:v>44.111694999999997</c:v>
                </c:pt>
                <c:pt idx="1">
                  <c:v>45.833801000000001</c:v>
                </c:pt>
                <c:pt idx="2">
                  <c:v>46.888275999999998</c:v>
                </c:pt>
                <c:pt idx="3">
                  <c:v>46.481558999999997</c:v>
                </c:pt>
                <c:pt idx="4">
                  <c:v>44.451552</c:v>
                </c:pt>
                <c:pt idx="5">
                  <c:v>41.386949999999999</c:v>
                </c:pt>
                <c:pt idx="6">
                  <c:v>37.668461000000001</c:v>
                </c:pt>
                <c:pt idx="7">
                  <c:v>35.152597</c:v>
                </c:pt>
                <c:pt idx="8">
                  <c:v>35.197327999999999</c:v>
                </c:pt>
                <c:pt idx="9">
                  <c:v>36.675848999999999</c:v>
                </c:pt>
                <c:pt idx="10">
                  <c:v>39.051163000000003</c:v>
                </c:pt>
                <c:pt idx="11">
                  <c:v>41.784418000000002</c:v>
                </c:pt>
                <c:pt idx="12">
                  <c:v>44.111694999999997</c:v>
                </c:pt>
                <c:pt idx="13">
                  <c:v>45.833801000000001</c:v>
                </c:pt>
                <c:pt idx="14">
                  <c:v>46.888275999999998</c:v>
                </c:pt>
                <c:pt idx="15">
                  <c:v>46.481558999999997</c:v>
                </c:pt>
                <c:pt idx="16">
                  <c:v>44.451552</c:v>
                </c:pt>
                <c:pt idx="17">
                  <c:v>41.386949999999999</c:v>
                </c:pt>
                <c:pt idx="18">
                  <c:v>37.668461000000001</c:v>
                </c:pt>
                <c:pt idx="19">
                  <c:v>35.152597</c:v>
                </c:pt>
                <c:pt idx="20">
                  <c:v>35.197327999999999</c:v>
                </c:pt>
                <c:pt idx="21">
                  <c:v>36.675848999999999</c:v>
                </c:pt>
                <c:pt idx="22">
                  <c:v>39.051163000000003</c:v>
                </c:pt>
                <c:pt idx="23">
                  <c:v>41.784418000000002</c:v>
                </c:pt>
                <c:pt idx="24">
                  <c:v>44.111694999999997</c:v>
                </c:pt>
                <c:pt idx="25">
                  <c:v>45.833801000000001</c:v>
                </c:pt>
                <c:pt idx="26">
                  <c:v>46.888275999999998</c:v>
                </c:pt>
                <c:pt idx="27">
                  <c:v>46.481558999999997</c:v>
                </c:pt>
                <c:pt idx="28">
                  <c:v>44.451552</c:v>
                </c:pt>
                <c:pt idx="29">
                  <c:v>41.386949999999999</c:v>
                </c:pt>
                <c:pt idx="30">
                  <c:v>37.668461000000001</c:v>
                </c:pt>
                <c:pt idx="31">
                  <c:v>35.152597</c:v>
                </c:pt>
                <c:pt idx="32">
                  <c:v>35.197327999999999</c:v>
                </c:pt>
                <c:pt idx="33">
                  <c:v>36.675848999999999</c:v>
                </c:pt>
                <c:pt idx="34">
                  <c:v>39.051163000000003</c:v>
                </c:pt>
                <c:pt idx="35">
                  <c:v>41.784418000000002</c:v>
                </c:pt>
                <c:pt idx="36">
                  <c:v>44.111694999999997</c:v>
                </c:pt>
                <c:pt idx="37">
                  <c:v>45.833801000000001</c:v>
                </c:pt>
                <c:pt idx="38">
                  <c:v>46.888275999999998</c:v>
                </c:pt>
                <c:pt idx="39">
                  <c:v>46.481558999999997</c:v>
                </c:pt>
                <c:pt idx="40">
                  <c:v>44.451552</c:v>
                </c:pt>
                <c:pt idx="41">
                  <c:v>41.386949999999999</c:v>
                </c:pt>
                <c:pt idx="42">
                  <c:v>37.668461000000001</c:v>
                </c:pt>
                <c:pt idx="43">
                  <c:v>35.152597</c:v>
                </c:pt>
                <c:pt idx="44">
                  <c:v>35.197327999999999</c:v>
                </c:pt>
                <c:pt idx="45">
                  <c:v>36.675848999999999</c:v>
                </c:pt>
                <c:pt idx="46">
                  <c:v>39.051163000000003</c:v>
                </c:pt>
                <c:pt idx="47">
                  <c:v>41.784418000000002</c:v>
                </c:pt>
                <c:pt idx="48">
                  <c:v>44.111694999999997</c:v>
                </c:pt>
                <c:pt idx="49">
                  <c:v>45.833801000000001</c:v>
                </c:pt>
                <c:pt idx="50">
                  <c:v>46.888275999999998</c:v>
                </c:pt>
                <c:pt idx="51">
                  <c:v>46.481558999999997</c:v>
                </c:pt>
                <c:pt idx="52">
                  <c:v>44.451552</c:v>
                </c:pt>
                <c:pt idx="53">
                  <c:v>41.386949999999999</c:v>
                </c:pt>
                <c:pt idx="54">
                  <c:v>37.668461000000001</c:v>
                </c:pt>
                <c:pt idx="55">
                  <c:v>35.152597</c:v>
                </c:pt>
                <c:pt idx="56">
                  <c:v>35.197327999999999</c:v>
                </c:pt>
                <c:pt idx="57">
                  <c:v>36.675848999999999</c:v>
                </c:pt>
                <c:pt idx="58">
                  <c:v>39.051163000000003</c:v>
                </c:pt>
                <c:pt idx="59">
                  <c:v>41.784418000000002</c:v>
                </c:pt>
              </c:numCache>
            </c:numRef>
          </c:val>
        </c:ser>
        <c:dLbls>
          <c:showLegendKey val="0"/>
          <c:showVal val="0"/>
          <c:showCatName val="0"/>
          <c:showSerName val="0"/>
          <c:showPercent val="0"/>
          <c:showBubbleSize val="0"/>
        </c:dLbls>
        <c:gapWidth val="30"/>
        <c:axId val="136362672"/>
        <c:axId val="136363064"/>
      </c:barChart>
      <c:catAx>
        <c:axId val="1363626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7383275688669781"/>
              <c:y val="0.8590308370044101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63064"/>
        <c:crosses val="autoZero"/>
        <c:auto val="0"/>
        <c:lblAlgn val="ctr"/>
        <c:lblOffset val="100"/>
        <c:tickLblSkip val="1"/>
        <c:tickMarkSkip val="1"/>
        <c:noMultiLvlLbl val="0"/>
      </c:catAx>
      <c:valAx>
        <c:axId val="136363064"/>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6362672"/>
        <c:crosses val="autoZero"/>
        <c:crossBetween val="between"/>
      </c:valAx>
      <c:spPr>
        <a:solidFill>
          <a:srgbClr val="C0C0C0"/>
        </a:solidFill>
        <a:ln w="25400">
          <a:noFill/>
        </a:ln>
      </c:spPr>
    </c:plotArea>
    <c:legend>
      <c:legendPos val="t"/>
      <c:layout>
        <c:manualLayout>
          <c:xMode val="edge"/>
          <c:yMode val="edge"/>
          <c:x val="0.76012690002534733"/>
          <c:y val="2.2026431718061675E-2"/>
          <c:w val="0.22741498434191088"/>
          <c:h val="0.16740088105727008"/>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27 IOFC at vol. culling                          </a:t>
            </a:r>
          </a:p>
        </c:rich>
      </c:tx>
      <c:layout>
        <c:manualLayout>
          <c:xMode val="edge"/>
          <c:yMode val="edge"/>
          <c:x val="3.1055900621118218E-3"/>
          <c:y val="4.3859649122807015E-3"/>
        </c:manualLayout>
      </c:layout>
      <c:overlay val="0"/>
      <c:spPr>
        <a:noFill/>
        <a:ln w="25400">
          <a:noFill/>
        </a:ln>
      </c:spPr>
    </c:title>
    <c:autoTitleDeleted val="0"/>
    <c:plotArea>
      <c:layout>
        <c:manualLayout>
          <c:layoutTarget val="inner"/>
          <c:xMode val="edge"/>
          <c:yMode val="edge"/>
          <c:x val="6.6639993171585241E-2"/>
          <c:y val="0.26315902189136975"/>
          <c:w val="0.8992000085355184"/>
          <c:h val="0.48684419049903432"/>
        </c:manualLayout>
      </c:layout>
      <c:barChart>
        <c:barDir val="col"/>
        <c:grouping val="clustered"/>
        <c:varyColors val="0"/>
        <c:ser>
          <c:idx val="1"/>
          <c:order val="0"/>
          <c:tx>
            <c:strRef>
              <c:f>time!$CI$18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time!$CI$19:$CI$78</c:f>
              <c:numCache>
                <c:formatCode>General</c:formatCode>
                <c:ptCount val="60"/>
                <c:pt idx="0">
                  <c:v>3.8560270000000001</c:v>
                </c:pt>
                <c:pt idx="1">
                  <c:v>3.4654739999999999</c:v>
                </c:pt>
                <c:pt idx="2">
                  <c:v>3.3994399999999998</c:v>
                </c:pt>
                <c:pt idx="3">
                  <c:v>2.4364219999999999</c:v>
                </c:pt>
                <c:pt idx="4">
                  <c:v>1.703978</c:v>
                </c:pt>
                <c:pt idx="5">
                  <c:v>1.112625</c:v>
                </c:pt>
                <c:pt idx="6">
                  <c:v>0.76859299999999997</c:v>
                </c:pt>
                <c:pt idx="7">
                  <c:v>0.70133000000000001</c:v>
                </c:pt>
                <c:pt idx="8">
                  <c:v>1.4077299999999999</c:v>
                </c:pt>
                <c:pt idx="9">
                  <c:v>2.6746660000000002</c:v>
                </c:pt>
                <c:pt idx="10">
                  <c:v>3.8888210000000001</c:v>
                </c:pt>
                <c:pt idx="11">
                  <c:v>4.0968859999999996</c:v>
                </c:pt>
                <c:pt idx="12">
                  <c:v>3.8560270000000001</c:v>
                </c:pt>
                <c:pt idx="13">
                  <c:v>3.4654739999999999</c:v>
                </c:pt>
                <c:pt idx="14">
                  <c:v>3.3994399999999998</c:v>
                </c:pt>
                <c:pt idx="15">
                  <c:v>2.4364219999999999</c:v>
                </c:pt>
                <c:pt idx="16">
                  <c:v>1.703978</c:v>
                </c:pt>
                <c:pt idx="17">
                  <c:v>1.112625</c:v>
                </c:pt>
                <c:pt idx="18">
                  <c:v>0.76859299999999997</c:v>
                </c:pt>
                <c:pt idx="19">
                  <c:v>0.70133000000000001</c:v>
                </c:pt>
                <c:pt idx="20">
                  <c:v>1.4077299999999999</c:v>
                </c:pt>
                <c:pt idx="21">
                  <c:v>2.6746660000000002</c:v>
                </c:pt>
                <c:pt idx="22">
                  <c:v>3.8888210000000001</c:v>
                </c:pt>
                <c:pt idx="23">
                  <c:v>4.0968859999999996</c:v>
                </c:pt>
                <c:pt idx="24">
                  <c:v>3.8560270000000001</c:v>
                </c:pt>
                <c:pt idx="25">
                  <c:v>3.4654739999999999</c:v>
                </c:pt>
                <c:pt idx="26">
                  <c:v>3.3994399999999998</c:v>
                </c:pt>
                <c:pt idx="27">
                  <c:v>2.4364219999999999</c:v>
                </c:pt>
                <c:pt idx="28">
                  <c:v>1.703978</c:v>
                </c:pt>
                <c:pt idx="29">
                  <c:v>1.112625</c:v>
                </c:pt>
                <c:pt idx="30">
                  <c:v>0.76859299999999997</c:v>
                </c:pt>
                <c:pt idx="31">
                  <c:v>0.70133000000000001</c:v>
                </c:pt>
                <c:pt idx="32">
                  <c:v>1.4077299999999999</c:v>
                </c:pt>
                <c:pt idx="33">
                  <c:v>2.6746660000000002</c:v>
                </c:pt>
                <c:pt idx="34">
                  <c:v>3.8888210000000001</c:v>
                </c:pt>
                <c:pt idx="35">
                  <c:v>4.0968859999999996</c:v>
                </c:pt>
                <c:pt idx="36">
                  <c:v>3.8560270000000001</c:v>
                </c:pt>
                <c:pt idx="37">
                  <c:v>3.4654739999999999</c:v>
                </c:pt>
                <c:pt idx="38">
                  <c:v>3.3994399999999998</c:v>
                </c:pt>
                <c:pt idx="39">
                  <c:v>2.4364219999999999</c:v>
                </c:pt>
                <c:pt idx="40">
                  <c:v>1.703978</c:v>
                </c:pt>
                <c:pt idx="41">
                  <c:v>1.112625</c:v>
                </c:pt>
                <c:pt idx="42">
                  <c:v>0.76859299999999997</c:v>
                </c:pt>
                <c:pt idx="43">
                  <c:v>0.70133000000000001</c:v>
                </c:pt>
                <c:pt idx="44">
                  <c:v>1.4077299999999999</c:v>
                </c:pt>
                <c:pt idx="45">
                  <c:v>2.6746660000000002</c:v>
                </c:pt>
                <c:pt idx="46">
                  <c:v>3.8888210000000001</c:v>
                </c:pt>
                <c:pt idx="47">
                  <c:v>4.0968859999999996</c:v>
                </c:pt>
                <c:pt idx="48">
                  <c:v>3.8560270000000001</c:v>
                </c:pt>
                <c:pt idx="49">
                  <c:v>3.4654739999999999</c:v>
                </c:pt>
                <c:pt idx="50">
                  <c:v>3.3994399999999998</c:v>
                </c:pt>
                <c:pt idx="51">
                  <c:v>2.4364219999999999</c:v>
                </c:pt>
                <c:pt idx="52">
                  <c:v>1.703978</c:v>
                </c:pt>
                <c:pt idx="53">
                  <c:v>1.112625</c:v>
                </c:pt>
                <c:pt idx="54">
                  <c:v>0.76859299999999997</c:v>
                </c:pt>
                <c:pt idx="55">
                  <c:v>0.70133000000000001</c:v>
                </c:pt>
                <c:pt idx="56">
                  <c:v>1.4077299999999999</c:v>
                </c:pt>
                <c:pt idx="57">
                  <c:v>2.6746660000000002</c:v>
                </c:pt>
                <c:pt idx="58">
                  <c:v>3.8888210000000001</c:v>
                </c:pt>
                <c:pt idx="59">
                  <c:v>4.0968859999999996</c:v>
                </c:pt>
              </c:numCache>
            </c:numRef>
          </c:val>
        </c:ser>
        <c:ser>
          <c:idx val="0"/>
          <c:order val="1"/>
          <c:tx>
            <c:strRef>
              <c:f>time!$CJ$18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time!$CJ$19:$CJ$78</c:f>
              <c:numCache>
                <c:formatCode>General</c:formatCode>
                <c:ptCount val="60"/>
                <c:pt idx="0">
                  <c:v>3.8560270000000001</c:v>
                </c:pt>
                <c:pt idx="1">
                  <c:v>3.4654739999999999</c:v>
                </c:pt>
                <c:pt idx="2">
                  <c:v>3.3994399999999998</c:v>
                </c:pt>
                <c:pt idx="3">
                  <c:v>2.4364219999999999</c:v>
                </c:pt>
                <c:pt idx="4">
                  <c:v>1.703978</c:v>
                </c:pt>
                <c:pt idx="5">
                  <c:v>1.112625</c:v>
                </c:pt>
                <c:pt idx="6">
                  <c:v>0.76859299999999997</c:v>
                </c:pt>
                <c:pt idx="7">
                  <c:v>0.70133000000000001</c:v>
                </c:pt>
                <c:pt idx="8">
                  <c:v>1.4077299999999999</c:v>
                </c:pt>
                <c:pt idx="9">
                  <c:v>2.6746660000000002</c:v>
                </c:pt>
                <c:pt idx="10">
                  <c:v>3.8888210000000001</c:v>
                </c:pt>
                <c:pt idx="11">
                  <c:v>4.0968859999999996</c:v>
                </c:pt>
                <c:pt idx="12">
                  <c:v>3.8560270000000001</c:v>
                </c:pt>
                <c:pt idx="13">
                  <c:v>3.4654739999999999</c:v>
                </c:pt>
                <c:pt idx="14">
                  <c:v>3.3994399999999998</c:v>
                </c:pt>
                <c:pt idx="15">
                  <c:v>2.4364219999999999</c:v>
                </c:pt>
                <c:pt idx="16">
                  <c:v>1.703978</c:v>
                </c:pt>
                <c:pt idx="17">
                  <c:v>1.112625</c:v>
                </c:pt>
                <c:pt idx="18">
                  <c:v>0.76859299999999997</c:v>
                </c:pt>
                <c:pt idx="19">
                  <c:v>0.70133000000000001</c:v>
                </c:pt>
                <c:pt idx="20">
                  <c:v>1.4077299999999999</c:v>
                </c:pt>
                <c:pt idx="21">
                  <c:v>2.6746660000000002</c:v>
                </c:pt>
                <c:pt idx="22">
                  <c:v>3.8888210000000001</c:v>
                </c:pt>
                <c:pt idx="23">
                  <c:v>4.0968859999999996</c:v>
                </c:pt>
                <c:pt idx="24">
                  <c:v>3.8560270000000001</c:v>
                </c:pt>
                <c:pt idx="25">
                  <c:v>3.4654739999999999</c:v>
                </c:pt>
                <c:pt idx="26">
                  <c:v>3.3994399999999998</c:v>
                </c:pt>
                <c:pt idx="27">
                  <c:v>2.4364219999999999</c:v>
                </c:pt>
                <c:pt idx="28">
                  <c:v>1.703978</c:v>
                </c:pt>
                <c:pt idx="29">
                  <c:v>1.112625</c:v>
                </c:pt>
                <c:pt idx="30">
                  <c:v>0.76859299999999997</c:v>
                </c:pt>
                <c:pt idx="31">
                  <c:v>0.70133000000000001</c:v>
                </c:pt>
                <c:pt idx="32">
                  <c:v>1.4077299999999999</c:v>
                </c:pt>
                <c:pt idx="33">
                  <c:v>2.6746660000000002</c:v>
                </c:pt>
                <c:pt idx="34">
                  <c:v>3.8888210000000001</c:v>
                </c:pt>
                <c:pt idx="35">
                  <c:v>4.0968859999999996</c:v>
                </c:pt>
                <c:pt idx="36">
                  <c:v>3.8560270000000001</c:v>
                </c:pt>
                <c:pt idx="37">
                  <c:v>3.4654739999999999</c:v>
                </c:pt>
                <c:pt idx="38">
                  <c:v>3.3994399999999998</c:v>
                </c:pt>
                <c:pt idx="39">
                  <c:v>2.4364219999999999</c:v>
                </c:pt>
                <c:pt idx="40">
                  <c:v>1.703978</c:v>
                </c:pt>
                <c:pt idx="41">
                  <c:v>1.112625</c:v>
                </c:pt>
                <c:pt idx="42">
                  <c:v>0.76859299999999997</c:v>
                </c:pt>
                <c:pt idx="43">
                  <c:v>0.70133000000000001</c:v>
                </c:pt>
                <c:pt idx="44">
                  <c:v>1.4077299999999999</c:v>
                </c:pt>
                <c:pt idx="45">
                  <c:v>2.6746660000000002</c:v>
                </c:pt>
                <c:pt idx="46">
                  <c:v>3.8888210000000001</c:v>
                </c:pt>
                <c:pt idx="47">
                  <c:v>4.0968859999999996</c:v>
                </c:pt>
                <c:pt idx="48">
                  <c:v>3.8560270000000001</c:v>
                </c:pt>
                <c:pt idx="49">
                  <c:v>3.4654739999999999</c:v>
                </c:pt>
                <c:pt idx="50">
                  <c:v>3.3994399999999998</c:v>
                </c:pt>
                <c:pt idx="51">
                  <c:v>2.4364219999999999</c:v>
                </c:pt>
                <c:pt idx="52">
                  <c:v>1.703978</c:v>
                </c:pt>
                <c:pt idx="53">
                  <c:v>1.112625</c:v>
                </c:pt>
                <c:pt idx="54">
                  <c:v>0.76859299999999997</c:v>
                </c:pt>
                <c:pt idx="55">
                  <c:v>0.70133000000000001</c:v>
                </c:pt>
                <c:pt idx="56">
                  <c:v>1.4077299999999999</c:v>
                </c:pt>
                <c:pt idx="57">
                  <c:v>2.6746660000000002</c:v>
                </c:pt>
                <c:pt idx="58">
                  <c:v>3.8888210000000001</c:v>
                </c:pt>
                <c:pt idx="59">
                  <c:v>4.0968859999999996</c:v>
                </c:pt>
              </c:numCache>
            </c:numRef>
          </c:val>
        </c:ser>
        <c:dLbls>
          <c:showLegendKey val="0"/>
          <c:showVal val="0"/>
          <c:showCatName val="0"/>
          <c:showSerName val="0"/>
          <c:showPercent val="0"/>
          <c:showBubbleSize val="0"/>
        </c:dLbls>
        <c:gapWidth val="30"/>
        <c:axId val="137100440"/>
        <c:axId val="137100832"/>
      </c:barChart>
      <c:catAx>
        <c:axId val="13710044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9130499991849294"/>
              <c:y val="0.859652806557080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0832"/>
        <c:crosses val="autoZero"/>
        <c:auto val="0"/>
        <c:lblAlgn val="ctr"/>
        <c:lblOffset val="100"/>
        <c:tickLblSkip val="1"/>
        <c:tickMarkSkip val="1"/>
        <c:noMultiLvlLbl val="0"/>
      </c:catAx>
      <c:valAx>
        <c:axId val="137100832"/>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0440"/>
        <c:crosses val="autoZero"/>
        <c:crossBetween val="between"/>
      </c:valAx>
      <c:spPr>
        <a:solidFill>
          <a:srgbClr val="C0C0C0"/>
        </a:solidFill>
        <a:ln w="25400">
          <a:noFill/>
        </a:ln>
      </c:spPr>
    </c:plotArea>
    <c:legend>
      <c:legendPos val="t"/>
      <c:layout>
        <c:manualLayout>
          <c:xMode val="edge"/>
          <c:yMode val="edge"/>
          <c:x val="0.76087086940219884"/>
          <c:y val="2.1929824561403542E-2"/>
          <c:w val="0.22670840058036265"/>
          <c:h val="0.16666758760418118"/>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28 Total cost / 100 lbs</a:t>
            </a:r>
            <a:r>
              <a:rPr lang="en-US" baseline="0"/>
              <a:t> or kg</a:t>
            </a:r>
            <a:r>
              <a:rPr lang="en-US"/>
              <a:t>                         </a:t>
            </a:r>
          </a:p>
        </c:rich>
      </c:tx>
      <c:layout>
        <c:manualLayout>
          <c:xMode val="edge"/>
          <c:yMode val="edge"/>
          <c:x val="3.0959752321981426E-3"/>
          <c:y val="4.3668122270742364E-3"/>
        </c:manualLayout>
      </c:layout>
      <c:overlay val="0"/>
      <c:spPr>
        <a:noFill/>
        <a:ln w="25400">
          <a:noFill/>
        </a:ln>
      </c:spPr>
    </c:title>
    <c:autoTitleDeleted val="0"/>
    <c:plotArea>
      <c:layout>
        <c:manualLayout>
          <c:layoutTarget val="inner"/>
          <c:xMode val="edge"/>
          <c:yMode val="edge"/>
          <c:x val="6.2066342316966477E-2"/>
          <c:y val="0.26200929228919106"/>
          <c:w val="0.90387789940891539"/>
          <c:h val="0.48908401227315834"/>
        </c:manualLayout>
      </c:layout>
      <c:barChart>
        <c:barDir val="col"/>
        <c:grouping val="clustered"/>
        <c:varyColors val="0"/>
        <c:ser>
          <c:idx val="1"/>
          <c:order val="0"/>
          <c:tx>
            <c:strRef>
              <c:f>time!$CK$18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time!$CK$19:$CK$78</c:f>
              <c:numCache>
                <c:formatCode>General</c:formatCode>
                <c:ptCount val="60"/>
                <c:pt idx="0">
                  <c:v>22.472926912232079</c:v>
                </c:pt>
                <c:pt idx="1">
                  <c:v>21.99274394691032</c:v>
                </c:pt>
                <c:pt idx="2">
                  <c:v>21.557431248566161</c:v>
                </c:pt>
                <c:pt idx="3">
                  <c:v>22.418467730017955</c:v>
                </c:pt>
                <c:pt idx="4">
                  <c:v>23.884840967528984</c:v>
                </c:pt>
                <c:pt idx="5">
                  <c:v>26.45858351255167</c:v>
                </c:pt>
                <c:pt idx="6">
                  <c:v>30.225807276721532</c:v>
                </c:pt>
                <c:pt idx="7">
                  <c:v>33.708528284041137</c:v>
                </c:pt>
                <c:pt idx="8">
                  <c:v>35.044896863857147</c:v>
                </c:pt>
                <c:pt idx="9">
                  <c:v>32.945320507871287</c:v>
                </c:pt>
                <c:pt idx="10">
                  <c:v>26.572865807098641</c:v>
                </c:pt>
                <c:pt idx="11">
                  <c:v>23.61767519461327</c:v>
                </c:pt>
                <c:pt idx="12">
                  <c:v>22.472926912232079</c:v>
                </c:pt>
                <c:pt idx="13">
                  <c:v>21.99274394691032</c:v>
                </c:pt>
                <c:pt idx="14">
                  <c:v>21.557431248566161</c:v>
                </c:pt>
                <c:pt idx="15">
                  <c:v>22.418467730017955</c:v>
                </c:pt>
                <c:pt idx="16">
                  <c:v>23.884840967528984</c:v>
                </c:pt>
                <c:pt idx="17">
                  <c:v>26.45858301361687</c:v>
                </c:pt>
                <c:pt idx="18">
                  <c:v>30.225807276721532</c:v>
                </c:pt>
                <c:pt idx="19">
                  <c:v>33.708528284041137</c:v>
                </c:pt>
                <c:pt idx="20">
                  <c:v>35.044896936422873</c:v>
                </c:pt>
                <c:pt idx="21">
                  <c:v>32.945320572936524</c:v>
                </c:pt>
                <c:pt idx="22">
                  <c:v>26.57286586444944</c:v>
                </c:pt>
                <c:pt idx="23">
                  <c:v>23.617675246428902</c:v>
                </c:pt>
                <c:pt idx="24">
                  <c:v>22.472926912232079</c:v>
                </c:pt>
                <c:pt idx="25">
                  <c:v>21.99274394691032</c:v>
                </c:pt>
                <c:pt idx="26">
                  <c:v>21.557431295954114</c:v>
                </c:pt>
                <c:pt idx="27">
                  <c:v>22.418467730017955</c:v>
                </c:pt>
                <c:pt idx="28">
                  <c:v>23.884840967528984</c:v>
                </c:pt>
                <c:pt idx="29">
                  <c:v>26.45858301361687</c:v>
                </c:pt>
                <c:pt idx="30">
                  <c:v>30.225807276721532</c:v>
                </c:pt>
                <c:pt idx="31">
                  <c:v>33.708528284041137</c:v>
                </c:pt>
                <c:pt idx="32">
                  <c:v>35.044896936422873</c:v>
                </c:pt>
                <c:pt idx="33">
                  <c:v>32.945320572936524</c:v>
                </c:pt>
                <c:pt idx="34">
                  <c:v>26.57286586444944</c:v>
                </c:pt>
                <c:pt idx="35">
                  <c:v>23.617675246428902</c:v>
                </c:pt>
                <c:pt idx="36">
                  <c:v>22.472926961218729</c:v>
                </c:pt>
                <c:pt idx="37">
                  <c:v>21.99274394691032</c:v>
                </c:pt>
                <c:pt idx="38">
                  <c:v>21.557431295954114</c:v>
                </c:pt>
                <c:pt idx="39">
                  <c:v>22.418467730017955</c:v>
                </c:pt>
                <c:pt idx="40">
                  <c:v>23.884840967528984</c:v>
                </c:pt>
                <c:pt idx="41">
                  <c:v>26.45858301361687</c:v>
                </c:pt>
                <c:pt idx="42">
                  <c:v>30.225807276721532</c:v>
                </c:pt>
                <c:pt idx="43">
                  <c:v>33.708528360643882</c:v>
                </c:pt>
                <c:pt idx="44">
                  <c:v>35.044897709512568</c:v>
                </c:pt>
                <c:pt idx="45">
                  <c:v>32.945320572936524</c:v>
                </c:pt>
                <c:pt idx="46">
                  <c:v>26.57286586444944</c:v>
                </c:pt>
                <c:pt idx="47">
                  <c:v>23.617675246428902</c:v>
                </c:pt>
                <c:pt idx="48">
                  <c:v>22.472926961218729</c:v>
                </c:pt>
                <c:pt idx="49">
                  <c:v>21.99274394691032</c:v>
                </c:pt>
                <c:pt idx="50">
                  <c:v>21.557431295954114</c:v>
                </c:pt>
                <c:pt idx="51">
                  <c:v>22.418467730017955</c:v>
                </c:pt>
                <c:pt idx="52">
                  <c:v>23.884841022246597</c:v>
                </c:pt>
                <c:pt idx="53">
                  <c:v>26.458583075647134</c:v>
                </c:pt>
                <c:pt idx="54">
                  <c:v>30.225807276721532</c:v>
                </c:pt>
                <c:pt idx="55">
                  <c:v>33.708528360643882</c:v>
                </c:pt>
                <c:pt idx="56">
                  <c:v>35.044897709512568</c:v>
                </c:pt>
                <c:pt idx="57">
                  <c:v>32.945320572936524</c:v>
                </c:pt>
                <c:pt idx="58">
                  <c:v>26.57286586444944</c:v>
                </c:pt>
                <c:pt idx="59">
                  <c:v>23.617675246428902</c:v>
                </c:pt>
              </c:numCache>
            </c:numRef>
          </c:val>
        </c:ser>
        <c:ser>
          <c:idx val="0"/>
          <c:order val="1"/>
          <c:tx>
            <c:strRef>
              <c:f>time!$CL$18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time!$CL$19:$CL$78</c:f>
              <c:numCache>
                <c:formatCode>General</c:formatCode>
                <c:ptCount val="60"/>
                <c:pt idx="0">
                  <c:v>22.472926912232079</c:v>
                </c:pt>
                <c:pt idx="1">
                  <c:v>21.99274394691032</c:v>
                </c:pt>
                <c:pt idx="2">
                  <c:v>21.557431248566161</c:v>
                </c:pt>
                <c:pt idx="3">
                  <c:v>22.418467730017955</c:v>
                </c:pt>
                <c:pt idx="4">
                  <c:v>23.884840967528984</c:v>
                </c:pt>
                <c:pt idx="5">
                  <c:v>26.45858351255167</c:v>
                </c:pt>
                <c:pt idx="6">
                  <c:v>30.225807276721532</c:v>
                </c:pt>
                <c:pt idx="7">
                  <c:v>33.708528284041137</c:v>
                </c:pt>
                <c:pt idx="8">
                  <c:v>35.044896863857147</c:v>
                </c:pt>
                <c:pt idx="9">
                  <c:v>32.945320507871287</c:v>
                </c:pt>
                <c:pt idx="10">
                  <c:v>26.572865807098641</c:v>
                </c:pt>
                <c:pt idx="11">
                  <c:v>23.61767519461327</c:v>
                </c:pt>
                <c:pt idx="12">
                  <c:v>22.472926912232079</c:v>
                </c:pt>
                <c:pt idx="13">
                  <c:v>21.99274394691032</c:v>
                </c:pt>
                <c:pt idx="14">
                  <c:v>21.557431248566161</c:v>
                </c:pt>
                <c:pt idx="15">
                  <c:v>22.418467730017955</c:v>
                </c:pt>
                <c:pt idx="16">
                  <c:v>23.884840967528984</c:v>
                </c:pt>
                <c:pt idx="17">
                  <c:v>26.45858301361687</c:v>
                </c:pt>
                <c:pt idx="18">
                  <c:v>30.225807276721532</c:v>
                </c:pt>
                <c:pt idx="19">
                  <c:v>33.708528284041137</c:v>
                </c:pt>
                <c:pt idx="20">
                  <c:v>35.044896936422873</c:v>
                </c:pt>
                <c:pt idx="21">
                  <c:v>32.945320572936524</c:v>
                </c:pt>
                <c:pt idx="22">
                  <c:v>26.57286586444944</c:v>
                </c:pt>
                <c:pt idx="23">
                  <c:v>23.617675246428902</c:v>
                </c:pt>
                <c:pt idx="24">
                  <c:v>22.472926912232079</c:v>
                </c:pt>
                <c:pt idx="25">
                  <c:v>21.99274394691032</c:v>
                </c:pt>
                <c:pt idx="26">
                  <c:v>21.557431295954114</c:v>
                </c:pt>
                <c:pt idx="27">
                  <c:v>22.418467730017955</c:v>
                </c:pt>
                <c:pt idx="28">
                  <c:v>23.884840967528984</c:v>
                </c:pt>
                <c:pt idx="29">
                  <c:v>26.45858301361687</c:v>
                </c:pt>
                <c:pt idx="30">
                  <c:v>30.225807276721532</c:v>
                </c:pt>
                <c:pt idx="31">
                  <c:v>33.708528284041137</c:v>
                </c:pt>
                <c:pt idx="32">
                  <c:v>35.044896936422873</c:v>
                </c:pt>
                <c:pt idx="33">
                  <c:v>32.945320572936524</c:v>
                </c:pt>
                <c:pt idx="34">
                  <c:v>26.57286586444944</c:v>
                </c:pt>
                <c:pt idx="35">
                  <c:v>23.617675246428902</c:v>
                </c:pt>
                <c:pt idx="36">
                  <c:v>22.472926961218729</c:v>
                </c:pt>
                <c:pt idx="37">
                  <c:v>21.99274394691032</c:v>
                </c:pt>
                <c:pt idx="38">
                  <c:v>21.557431295954114</c:v>
                </c:pt>
                <c:pt idx="39">
                  <c:v>22.418467730017955</c:v>
                </c:pt>
                <c:pt idx="40">
                  <c:v>23.884840967528984</c:v>
                </c:pt>
                <c:pt idx="41">
                  <c:v>26.45858301361687</c:v>
                </c:pt>
                <c:pt idx="42">
                  <c:v>30.225807276721532</c:v>
                </c:pt>
                <c:pt idx="43">
                  <c:v>33.708528360643882</c:v>
                </c:pt>
                <c:pt idx="44">
                  <c:v>35.044897709512568</c:v>
                </c:pt>
                <c:pt idx="45">
                  <c:v>32.945320572936524</c:v>
                </c:pt>
                <c:pt idx="46">
                  <c:v>26.57286586444944</c:v>
                </c:pt>
                <c:pt idx="47">
                  <c:v>23.617675246428902</c:v>
                </c:pt>
                <c:pt idx="48">
                  <c:v>22.472926961218729</c:v>
                </c:pt>
                <c:pt idx="49">
                  <c:v>21.99274394691032</c:v>
                </c:pt>
                <c:pt idx="50">
                  <c:v>21.557431295954114</c:v>
                </c:pt>
                <c:pt idx="51">
                  <c:v>22.418467730017955</c:v>
                </c:pt>
                <c:pt idx="52">
                  <c:v>23.884841022246597</c:v>
                </c:pt>
                <c:pt idx="53">
                  <c:v>26.458583075647134</c:v>
                </c:pt>
                <c:pt idx="54">
                  <c:v>30.225807276721532</c:v>
                </c:pt>
                <c:pt idx="55">
                  <c:v>33.708528360643882</c:v>
                </c:pt>
                <c:pt idx="56">
                  <c:v>35.044897709512568</c:v>
                </c:pt>
                <c:pt idx="57">
                  <c:v>32.945320572936524</c:v>
                </c:pt>
                <c:pt idx="58">
                  <c:v>26.57286586444944</c:v>
                </c:pt>
                <c:pt idx="59">
                  <c:v>23.617675246428902</c:v>
                </c:pt>
              </c:numCache>
            </c:numRef>
          </c:val>
        </c:ser>
        <c:dLbls>
          <c:showLegendKey val="0"/>
          <c:showVal val="0"/>
          <c:showCatName val="0"/>
          <c:showSerName val="0"/>
          <c:showPercent val="0"/>
          <c:showBubbleSize val="0"/>
        </c:dLbls>
        <c:gapWidth val="30"/>
        <c:axId val="137101616"/>
        <c:axId val="137102008"/>
      </c:barChart>
      <c:catAx>
        <c:axId val="13710161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40247678018576144"/>
              <c:y val="0.86026384256553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2008"/>
        <c:crosses val="autoZero"/>
        <c:auto val="0"/>
        <c:lblAlgn val="ctr"/>
        <c:lblOffset val="100"/>
        <c:tickLblSkip val="1"/>
        <c:tickMarkSkip val="1"/>
        <c:noMultiLvlLbl val="0"/>
      </c:catAx>
      <c:valAx>
        <c:axId val="137102008"/>
        <c:scaling>
          <c:orientation val="minMax"/>
          <c:min val="0"/>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1616"/>
        <c:crosses val="autoZero"/>
        <c:crossBetween val="between"/>
      </c:valAx>
      <c:spPr>
        <a:solidFill>
          <a:srgbClr val="C0C0C0"/>
        </a:solidFill>
        <a:ln w="25400">
          <a:noFill/>
        </a:ln>
      </c:spPr>
    </c:plotArea>
    <c:legend>
      <c:legendPos val="t"/>
      <c:layout>
        <c:manualLayout>
          <c:xMode val="edge"/>
          <c:yMode val="edge"/>
          <c:x val="0.76160990712074739"/>
          <c:y val="2.1834061135371192E-2"/>
          <c:w val="0.22600619195046392"/>
          <c:h val="0.16593932308679857"/>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29 Calving interval                         </a:t>
            </a:r>
          </a:p>
        </c:rich>
      </c:tx>
      <c:layout>
        <c:manualLayout>
          <c:xMode val="edge"/>
          <c:yMode val="edge"/>
          <c:x val="3.0864197530864343E-3"/>
          <c:y val="4.3478260869565313E-3"/>
        </c:manualLayout>
      </c:layout>
      <c:overlay val="0"/>
      <c:spPr>
        <a:noFill/>
        <a:ln w="25400">
          <a:noFill/>
        </a:ln>
      </c:spPr>
    </c:title>
    <c:autoTitleDeleted val="0"/>
    <c:plotArea>
      <c:layout>
        <c:manualLayout>
          <c:layoutTarget val="inner"/>
          <c:xMode val="edge"/>
          <c:yMode val="edge"/>
          <c:x val="6.4288351151228051E-2"/>
          <c:y val="0.26086956521739313"/>
          <c:w val="0.90176397157672361"/>
          <c:h val="0.49130434782608862"/>
        </c:manualLayout>
      </c:layout>
      <c:barChart>
        <c:barDir val="col"/>
        <c:grouping val="clustered"/>
        <c:varyColors val="0"/>
        <c:ser>
          <c:idx val="1"/>
          <c:order val="0"/>
          <c:tx>
            <c:strRef>
              <c:f>time!$CM$18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time!$CM$19:$CM$78</c:f>
              <c:numCache>
                <c:formatCode>General</c:formatCode>
                <c:ptCount val="60"/>
                <c:pt idx="0">
                  <c:v>13.632600999999999</c:v>
                </c:pt>
                <c:pt idx="1">
                  <c:v>13.885396</c:v>
                </c:pt>
                <c:pt idx="2">
                  <c:v>14.066927</c:v>
                </c:pt>
                <c:pt idx="3">
                  <c:v>14.309322</c:v>
                </c:pt>
                <c:pt idx="4">
                  <c:v>14.220033000000001</c:v>
                </c:pt>
                <c:pt idx="5">
                  <c:v>13.463718</c:v>
                </c:pt>
                <c:pt idx="6">
                  <c:v>12.730872</c:v>
                </c:pt>
                <c:pt idx="7">
                  <c:v>12.597538</c:v>
                </c:pt>
                <c:pt idx="8">
                  <c:v>12.777595</c:v>
                </c:pt>
                <c:pt idx="9">
                  <c:v>12.969376</c:v>
                </c:pt>
                <c:pt idx="10">
                  <c:v>13.095912</c:v>
                </c:pt>
                <c:pt idx="11">
                  <c:v>13.363412</c:v>
                </c:pt>
                <c:pt idx="12">
                  <c:v>13.632600999999999</c:v>
                </c:pt>
                <c:pt idx="13">
                  <c:v>13.885396</c:v>
                </c:pt>
                <c:pt idx="14">
                  <c:v>14.066927</c:v>
                </c:pt>
                <c:pt idx="15">
                  <c:v>14.309322</c:v>
                </c:pt>
                <c:pt idx="16">
                  <c:v>14.220033000000001</c:v>
                </c:pt>
                <c:pt idx="17">
                  <c:v>13.463718</c:v>
                </c:pt>
                <c:pt idx="18">
                  <c:v>12.730872</c:v>
                </c:pt>
                <c:pt idx="19">
                  <c:v>12.597538</c:v>
                </c:pt>
                <c:pt idx="20">
                  <c:v>12.777595</c:v>
                </c:pt>
                <c:pt idx="21">
                  <c:v>12.969376</c:v>
                </c:pt>
                <c:pt idx="22">
                  <c:v>13.095912</c:v>
                </c:pt>
                <c:pt idx="23">
                  <c:v>13.363412</c:v>
                </c:pt>
                <c:pt idx="24">
                  <c:v>13.632600999999999</c:v>
                </c:pt>
                <c:pt idx="25">
                  <c:v>13.885396</c:v>
                </c:pt>
                <c:pt idx="26">
                  <c:v>14.066927</c:v>
                </c:pt>
                <c:pt idx="27">
                  <c:v>14.309322</c:v>
                </c:pt>
                <c:pt idx="28">
                  <c:v>14.220033000000001</c:v>
                </c:pt>
                <c:pt idx="29">
                  <c:v>13.463718</c:v>
                </c:pt>
                <c:pt idx="30">
                  <c:v>12.730872</c:v>
                </c:pt>
                <c:pt idx="31">
                  <c:v>12.597538</c:v>
                </c:pt>
                <c:pt idx="32">
                  <c:v>12.777595</c:v>
                </c:pt>
                <c:pt idx="33">
                  <c:v>12.969376</c:v>
                </c:pt>
                <c:pt idx="34">
                  <c:v>13.095912</c:v>
                </c:pt>
                <c:pt idx="35">
                  <c:v>13.363412</c:v>
                </c:pt>
                <c:pt idx="36">
                  <c:v>13.632600999999999</c:v>
                </c:pt>
                <c:pt idx="37">
                  <c:v>13.885396</c:v>
                </c:pt>
                <c:pt idx="38">
                  <c:v>14.066927</c:v>
                </c:pt>
                <c:pt idx="39">
                  <c:v>14.309322</c:v>
                </c:pt>
                <c:pt idx="40">
                  <c:v>14.220033000000001</c:v>
                </c:pt>
                <c:pt idx="41">
                  <c:v>13.463718</c:v>
                </c:pt>
                <c:pt idx="42">
                  <c:v>12.730872</c:v>
                </c:pt>
                <c:pt idx="43">
                  <c:v>12.597538</c:v>
                </c:pt>
                <c:pt idx="44">
                  <c:v>12.777595</c:v>
                </c:pt>
                <c:pt idx="45">
                  <c:v>12.969376</c:v>
                </c:pt>
                <c:pt idx="46">
                  <c:v>13.095912</c:v>
                </c:pt>
                <c:pt idx="47">
                  <c:v>13.363412</c:v>
                </c:pt>
                <c:pt idx="48">
                  <c:v>13.632600999999999</c:v>
                </c:pt>
                <c:pt idx="49">
                  <c:v>13.885396</c:v>
                </c:pt>
                <c:pt idx="50">
                  <c:v>14.066927</c:v>
                </c:pt>
                <c:pt idx="51">
                  <c:v>14.309322</c:v>
                </c:pt>
                <c:pt idx="52">
                  <c:v>14.220033000000001</c:v>
                </c:pt>
                <c:pt idx="53">
                  <c:v>13.463718</c:v>
                </c:pt>
                <c:pt idx="54">
                  <c:v>12.730872</c:v>
                </c:pt>
                <c:pt idx="55">
                  <c:v>12.597538</c:v>
                </c:pt>
                <c:pt idx="56">
                  <c:v>12.777595</c:v>
                </c:pt>
                <c:pt idx="57">
                  <c:v>12.969376</c:v>
                </c:pt>
                <c:pt idx="58">
                  <c:v>13.095912</c:v>
                </c:pt>
                <c:pt idx="59">
                  <c:v>13.363412</c:v>
                </c:pt>
              </c:numCache>
            </c:numRef>
          </c:val>
        </c:ser>
        <c:ser>
          <c:idx val="0"/>
          <c:order val="1"/>
          <c:tx>
            <c:strRef>
              <c:f>time!$CN$18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time!$CN$19:$CN$78</c:f>
              <c:numCache>
                <c:formatCode>General</c:formatCode>
                <c:ptCount val="60"/>
                <c:pt idx="0">
                  <c:v>13.632600999999999</c:v>
                </c:pt>
                <c:pt idx="1">
                  <c:v>13.885396</c:v>
                </c:pt>
                <c:pt idx="2">
                  <c:v>14.066927</c:v>
                </c:pt>
                <c:pt idx="3">
                  <c:v>14.309322</c:v>
                </c:pt>
                <c:pt idx="4">
                  <c:v>14.220033000000001</c:v>
                </c:pt>
                <c:pt idx="5">
                  <c:v>13.463718</c:v>
                </c:pt>
                <c:pt idx="6">
                  <c:v>12.730872</c:v>
                </c:pt>
                <c:pt idx="7">
                  <c:v>12.597538</c:v>
                </c:pt>
                <c:pt idx="8">
                  <c:v>12.777595</c:v>
                </c:pt>
                <c:pt idx="9">
                  <c:v>12.969376</c:v>
                </c:pt>
                <c:pt idx="10">
                  <c:v>13.095912</c:v>
                </c:pt>
                <c:pt idx="11">
                  <c:v>13.363412</c:v>
                </c:pt>
                <c:pt idx="12">
                  <c:v>13.632600999999999</c:v>
                </c:pt>
                <c:pt idx="13">
                  <c:v>13.885396</c:v>
                </c:pt>
                <c:pt idx="14">
                  <c:v>14.066927</c:v>
                </c:pt>
                <c:pt idx="15">
                  <c:v>14.309322</c:v>
                </c:pt>
                <c:pt idx="16">
                  <c:v>14.220033000000001</c:v>
                </c:pt>
                <c:pt idx="17">
                  <c:v>13.463718</c:v>
                </c:pt>
                <c:pt idx="18">
                  <c:v>12.730872</c:v>
                </c:pt>
                <c:pt idx="19">
                  <c:v>12.597538</c:v>
                </c:pt>
                <c:pt idx="20">
                  <c:v>12.777595</c:v>
                </c:pt>
                <c:pt idx="21">
                  <c:v>12.969376</c:v>
                </c:pt>
                <c:pt idx="22">
                  <c:v>13.095912</c:v>
                </c:pt>
                <c:pt idx="23">
                  <c:v>13.363412</c:v>
                </c:pt>
                <c:pt idx="24">
                  <c:v>13.632600999999999</c:v>
                </c:pt>
                <c:pt idx="25">
                  <c:v>13.885396</c:v>
                </c:pt>
                <c:pt idx="26">
                  <c:v>14.066927</c:v>
                </c:pt>
                <c:pt idx="27">
                  <c:v>14.309322</c:v>
                </c:pt>
                <c:pt idx="28">
                  <c:v>14.220033000000001</c:v>
                </c:pt>
                <c:pt idx="29">
                  <c:v>13.463718</c:v>
                </c:pt>
                <c:pt idx="30">
                  <c:v>12.730872</c:v>
                </c:pt>
                <c:pt idx="31">
                  <c:v>12.597538</c:v>
                </c:pt>
                <c:pt idx="32">
                  <c:v>12.777595</c:v>
                </c:pt>
                <c:pt idx="33">
                  <c:v>12.969376</c:v>
                </c:pt>
                <c:pt idx="34">
                  <c:v>13.095912</c:v>
                </c:pt>
                <c:pt idx="35">
                  <c:v>13.363412</c:v>
                </c:pt>
                <c:pt idx="36">
                  <c:v>13.632600999999999</c:v>
                </c:pt>
                <c:pt idx="37">
                  <c:v>13.885396</c:v>
                </c:pt>
                <c:pt idx="38">
                  <c:v>14.066927</c:v>
                </c:pt>
                <c:pt idx="39">
                  <c:v>14.309322</c:v>
                </c:pt>
                <c:pt idx="40">
                  <c:v>14.220033000000001</c:v>
                </c:pt>
                <c:pt idx="41">
                  <c:v>13.463718</c:v>
                </c:pt>
                <c:pt idx="42">
                  <c:v>12.730872</c:v>
                </c:pt>
                <c:pt idx="43">
                  <c:v>12.597538</c:v>
                </c:pt>
                <c:pt idx="44">
                  <c:v>12.777595</c:v>
                </c:pt>
                <c:pt idx="45">
                  <c:v>12.969376</c:v>
                </c:pt>
                <c:pt idx="46">
                  <c:v>13.095912</c:v>
                </c:pt>
                <c:pt idx="47">
                  <c:v>13.363412</c:v>
                </c:pt>
                <c:pt idx="48">
                  <c:v>13.632600999999999</c:v>
                </c:pt>
                <c:pt idx="49">
                  <c:v>13.885396</c:v>
                </c:pt>
                <c:pt idx="50">
                  <c:v>14.066927</c:v>
                </c:pt>
                <c:pt idx="51">
                  <c:v>14.309322</c:v>
                </c:pt>
                <c:pt idx="52">
                  <c:v>14.220033000000001</c:v>
                </c:pt>
                <c:pt idx="53">
                  <c:v>13.463718</c:v>
                </c:pt>
                <c:pt idx="54">
                  <c:v>12.730872</c:v>
                </c:pt>
                <c:pt idx="55">
                  <c:v>12.597538</c:v>
                </c:pt>
                <c:pt idx="56">
                  <c:v>12.777595</c:v>
                </c:pt>
                <c:pt idx="57">
                  <c:v>12.969376</c:v>
                </c:pt>
                <c:pt idx="58">
                  <c:v>13.095912</c:v>
                </c:pt>
                <c:pt idx="59">
                  <c:v>13.363412</c:v>
                </c:pt>
              </c:numCache>
            </c:numRef>
          </c:val>
        </c:ser>
        <c:dLbls>
          <c:showLegendKey val="0"/>
          <c:showVal val="0"/>
          <c:showCatName val="0"/>
          <c:showSerName val="0"/>
          <c:showPercent val="0"/>
          <c:showBubbleSize val="0"/>
        </c:dLbls>
        <c:gapWidth val="30"/>
        <c:axId val="137102792"/>
        <c:axId val="137103184"/>
      </c:barChart>
      <c:catAx>
        <c:axId val="1371027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9197660477625818"/>
              <c:y val="0.860869565217391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3184"/>
        <c:crossesAt val="11"/>
        <c:auto val="0"/>
        <c:lblAlgn val="ctr"/>
        <c:lblOffset val="100"/>
        <c:tickLblSkip val="1"/>
        <c:tickMarkSkip val="1"/>
        <c:noMultiLvlLbl val="0"/>
      </c:catAx>
      <c:valAx>
        <c:axId val="137103184"/>
        <c:scaling>
          <c:orientation val="minMax"/>
          <c:min val="11"/>
        </c:scaling>
        <c:delete val="0"/>
        <c:axPos val="l"/>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2792"/>
        <c:crosses val="autoZero"/>
        <c:crossBetween val="between"/>
      </c:valAx>
      <c:spPr>
        <a:solidFill>
          <a:srgbClr val="C0C0C0"/>
        </a:solidFill>
        <a:ln w="25400">
          <a:noFill/>
        </a:ln>
      </c:spPr>
    </c:plotArea>
    <c:legend>
      <c:legendPos val="t"/>
      <c:layout>
        <c:manualLayout>
          <c:xMode val="edge"/>
          <c:yMode val="edge"/>
          <c:x val="0.76234794724733479"/>
          <c:y val="2.1739130434782612E-2"/>
          <c:w val="0.22530929004244996"/>
          <c:h val="0.16521739130434873"/>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30 Days to conception                         </a:t>
            </a:r>
          </a:p>
        </c:rich>
      </c:tx>
      <c:layout>
        <c:manualLayout>
          <c:xMode val="edge"/>
          <c:yMode val="edge"/>
          <c:x val="3.0769230769230852E-3"/>
          <c:y val="4.3290043290043333E-3"/>
        </c:manualLayout>
      </c:layout>
      <c:overlay val="0"/>
      <c:spPr>
        <a:noFill/>
        <a:ln w="25400">
          <a:noFill/>
        </a:ln>
      </c:spPr>
    </c:title>
    <c:autoTitleDeleted val="0"/>
    <c:plotArea>
      <c:layout>
        <c:manualLayout>
          <c:layoutTarget val="inner"/>
          <c:xMode val="edge"/>
          <c:yMode val="edge"/>
          <c:x val="5.961664852869001E-2"/>
          <c:y val="0.25974135780809243"/>
          <c:w val="0.90653863389027589"/>
          <c:h val="0.49350857983538143"/>
        </c:manualLayout>
      </c:layout>
      <c:barChart>
        <c:barDir val="col"/>
        <c:grouping val="clustered"/>
        <c:varyColors val="0"/>
        <c:ser>
          <c:idx val="1"/>
          <c:order val="0"/>
          <c:tx>
            <c:strRef>
              <c:f>time!$CO$18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time!$CO$19:$CO$78</c:f>
              <c:numCache>
                <c:formatCode>General</c:formatCode>
                <c:ptCount val="60"/>
                <c:pt idx="0">
                  <c:v>120.449946</c:v>
                </c:pt>
                <c:pt idx="1">
                  <c:v>124.22641299999999</c:v>
                </c:pt>
                <c:pt idx="2">
                  <c:v>132.284683</c:v>
                </c:pt>
                <c:pt idx="3">
                  <c:v>140.43635499999999</c:v>
                </c:pt>
                <c:pt idx="4">
                  <c:v>148.06783100000001</c:v>
                </c:pt>
                <c:pt idx="5">
                  <c:v>153.575852</c:v>
                </c:pt>
                <c:pt idx="6">
                  <c:v>161.04009199999999</c:v>
                </c:pt>
                <c:pt idx="7">
                  <c:v>158.31220300000001</c:v>
                </c:pt>
                <c:pt idx="8">
                  <c:v>135.56393299999999</c:v>
                </c:pt>
                <c:pt idx="9">
                  <c:v>113.31804700000001</c:v>
                </c:pt>
                <c:pt idx="10">
                  <c:v>109.279622</c:v>
                </c:pt>
                <c:pt idx="11">
                  <c:v>114.696721</c:v>
                </c:pt>
                <c:pt idx="12">
                  <c:v>120.449946</c:v>
                </c:pt>
                <c:pt idx="13">
                  <c:v>124.22641299999999</c:v>
                </c:pt>
                <c:pt idx="14">
                  <c:v>132.284683</c:v>
                </c:pt>
                <c:pt idx="15">
                  <c:v>140.43635499999999</c:v>
                </c:pt>
                <c:pt idx="16">
                  <c:v>148.06782999999999</c:v>
                </c:pt>
                <c:pt idx="17">
                  <c:v>153.575851</c:v>
                </c:pt>
                <c:pt idx="18">
                  <c:v>161.04009199999999</c:v>
                </c:pt>
                <c:pt idx="19">
                  <c:v>158.31220300000001</c:v>
                </c:pt>
                <c:pt idx="20">
                  <c:v>135.56393199999999</c:v>
                </c:pt>
                <c:pt idx="21">
                  <c:v>113.31804700000001</c:v>
                </c:pt>
                <c:pt idx="22">
                  <c:v>109.279622</c:v>
                </c:pt>
                <c:pt idx="23">
                  <c:v>114.69672</c:v>
                </c:pt>
                <c:pt idx="24">
                  <c:v>120.449946</c:v>
                </c:pt>
                <c:pt idx="25">
                  <c:v>124.22641299999999</c:v>
                </c:pt>
                <c:pt idx="26">
                  <c:v>132.284683</c:v>
                </c:pt>
                <c:pt idx="27">
                  <c:v>140.43635499999999</c:v>
                </c:pt>
                <c:pt idx="28">
                  <c:v>148.06782999999999</c:v>
                </c:pt>
                <c:pt idx="29">
                  <c:v>153.575851</c:v>
                </c:pt>
                <c:pt idx="30">
                  <c:v>161.04009099999999</c:v>
                </c:pt>
                <c:pt idx="31">
                  <c:v>158.31220300000001</c:v>
                </c:pt>
                <c:pt idx="32">
                  <c:v>135.56393199999999</c:v>
                </c:pt>
                <c:pt idx="33">
                  <c:v>113.31804700000001</c:v>
                </c:pt>
                <c:pt idx="34">
                  <c:v>109.27962100000001</c:v>
                </c:pt>
                <c:pt idx="35">
                  <c:v>114.69672</c:v>
                </c:pt>
                <c:pt idx="36">
                  <c:v>120.449946</c:v>
                </c:pt>
                <c:pt idx="37">
                  <c:v>124.226412</c:v>
                </c:pt>
                <c:pt idx="38">
                  <c:v>132.284683</c:v>
                </c:pt>
                <c:pt idx="39">
                  <c:v>140.43635499999999</c:v>
                </c:pt>
                <c:pt idx="40">
                  <c:v>148.06782999999999</c:v>
                </c:pt>
                <c:pt idx="41">
                  <c:v>153.575851</c:v>
                </c:pt>
                <c:pt idx="42">
                  <c:v>161.04009099999999</c:v>
                </c:pt>
                <c:pt idx="43">
                  <c:v>158.31220300000001</c:v>
                </c:pt>
                <c:pt idx="44">
                  <c:v>135.56393199999999</c:v>
                </c:pt>
                <c:pt idx="45">
                  <c:v>113.31804700000001</c:v>
                </c:pt>
                <c:pt idx="46">
                  <c:v>109.27962100000001</c:v>
                </c:pt>
                <c:pt idx="47">
                  <c:v>114.69672</c:v>
                </c:pt>
                <c:pt idx="48">
                  <c:v>120.449946</c:v>
                </c:pt>
                <c:pt idx="49">
                  <c:v>124.226412</c:v>
                </c:pt>
                <c:pt idx="50">
                  <c:v>132.284683</c:v>
                </c:pt>
                <c:pt idx="51">
                  <c:v>140.43635499999999</c:v>
                </c:pt>
                <c:pt idx="52">
                  <c:v>148.06782999999999</c:v>
                </c:pt>
                <c:pt idx="53">
                  <c:v>153.575851</c:v>
                </c:pt>
                <c:pt idx="54">
                  <c:v>161.04009099999999</c:v>
                </c:pt>
                <c:pt idx="55">
                  <c:v>158.31220300000001</c:v>
                </c:pt>
                <c:pt idx="56">
                  <c:v>135.56393199999999</c:v>
                </c:pt>
                <c:pt idx="57">
                  <c:v>113.31804700000001</c:v>
                </c:pt>
                <c:pt idx="58">
                  <c:v>109.27962100000001</c:v>
                </c:pt>
                <c:pt idx="59">
                  <c:v>114.69672</c:v>
                </c:pt>
              </c:numCache>
            </c:numRef>
          </c:val>
        </c:ser>
        <c:ser>
          <c:idx val="0"/>
          <c:order val="1"/>
          <c:tx>
            <c:strRef>
              <c:f>time!$CP$18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time!$CP$19:$CP$78</c:f>
              <c:numCache>
                <c:formatCode>General</c:formatCode>
                <c:ptCount val="60"/>
                <c:pt idx="0">
                  <c:v>120.449946</c:v>
                </c:pt>
                <c:pt idx="1">
                  <c:v>124.22641299999999</c:v>
                </c:pt>
                <c:pt idx="2">
                  <c:v>132.284683</c:v>
                </c:pt>
                <c:pt idx="3">
                  <c:v>140.43635499999999</c:v>
                </c:pt>
                <c:pt idx="4">
                  <c:v>148.06783100000001</c:v>
                </c:pt>
                <c:pt idx="5">
                  <c:v>153.575852</c:v>
                </c:pt>
                <c:pt idx="6">
                  <c:v>161.04009199999999</c:v>
                </c:pt>
                <c:pt idx="7">
                  <c:v>158.31220300000001</c:v>
                </c:pt>
                <c:pt idx="8">
                  <c:v>135.56393299999999</c:v>
                </c:pt>
                <c:pt idx="9">
                  <c:v>113.31804700000001</c:v>
                </c:pt>
                <c:pt idx="10">
                  <c:v>109.279622</c:v>
                </c:pt>
                <c:pt idx="11">
                  <c:v>114.696721</c:v>
                </c:pt>
                <c:pt idx="12">
                  <c:v>120.449946</c:v>
                </c:pt>
                <c:pt idx="13">
                  <c:v>124.22641299999999</c:v>
                </c:pt>
                <c:pt idx="14">
                  <c:v>132.284683</c:v>
                </c:pt>
                <c:pt idx="15">
                  <c:v>140.43635499999999</c:v>
                </c:pt>
                <c:pt idx="16">
                  <c:v>148.06782999999999</c:v>
                </c:pt>
                <c:pt idx="17">
                  <c:v>153.575851</c:v>
                </c:pt>
                <c:pt idx="18">
                  <c:v>161.04009199999999</c:v>
                </c:pt>
                <c:pt idx="19">
                  <c:v>158.31220300000001</c:v>
                </c:pt>
                <c:pt idx="20">
                  <c:v>135.56393199999999</c:v>
                </c:pt>
                <c:pt idx="21">
                  <c:v>113.31804700000001</c:v>
                </c:pt>
                <c:pt idx="22">
                  <c:v>109.279622</c:v>
                </c:pt>
                <c:pt idx="23">
                  <c:v>114.69672</c:v>
                </c:pt>
                <c:pt idx="24">
                  <c:v>120.449946</c:v>
                </c:pt>
                <c:pt idx="25">
                  <c:v>124.22641299999999</c:v>
                </c:pt>
                <c:pt idx="26">
                  <c:v>132.284683</c:v>
                </c:pt>
                <c:pt idx="27">
                  <c:v>140.43635499999999</c:v>
                </c:pt>
                <c:pt idx="28">
                  <c:v>148.06782999999999</c:v>
                </c:pt>
                <c:pt idx="29">
                  <c:v>153.575851</c:v>
                </c:pt>
                <c:pt idx="30">
                  <c:v>161.04009099999999</c:v>
                </c:pt>
                <c:pt idx="31">
                  <c:v>158.31220300000001</c:v>
                </c:pt>
                <c:pt idx="32">
                  <c:v>135.56393199999999</c:v>
                </c:pt>
                <c:pt idx="33">
                  <c:v>113.31804700000001</c:v>
                </c:pt>
                <c:pt idx="34">
                  <c:v>109.27962100000001</c:v>
                </c:pt>
                <c:pt idx="35">
                  <c:v>114.69672</c:v>
                </c:pt>
                <c:pt idx="36">
                  <c:v>120.449946</c:v>
                </c:pt>
                <c:pt idx="37">
                  <c:v>124.226412</c:v>
                </c:pt>
                <c:pt idx="38">
                  <c:v>132.284683</c:v>
                </c:pt>
                <c:pt idx="39">
                  <c:v>140.43635499999999</c:v>
                </c:pt>
                <c:pt idx="40">
                  <c:v>148.06782999999999</c:v>
                </c:pt>
                <c:pt idx="41">
                  <c:v>153.575851</c:v>
                </c:pt>
                <c:pt idx="42">
                  <c:v>161.04009099999999</c:v>
                </c:pt>
                <c:pt idx="43">
                  <c:v>158.31220300000001</c:v>
                </c:pt>
                <c:pt idx="44">
                  <c:v>135.56393199999999</c:v>
                </c:pt>
                <c:pt idx="45">
                  <c:v>113.31804700000001</c:v>
                </c:pt>
                <c:pt idx="46">
                  <c:v>109.27962100000001</c:v>
                </c:pt>
                <c:pt idx="47">
                  <c:v>114.69672</c:v>
                </c:pt>
                <c:pt idx="48">
                  <c:v>120.449946</c:v>
                </c:pt>
                <c:pt idx="49">
                  <c:v>124.226412</c:v>
                </c:pt>
                <c:pt idx="50">
                  <c:v>132.284683</c:v>
                </c:pt>
                <c:pt idx="51">
                  <c:v>140.43635499999999</c:v>
                </c:pt>
                <c:pt idx="52">
                  <c:v>148.06782999999999</c:v>
                </c:pt>
                <c:pt idx="53">
                  <c:v>153.575851</c:v>
                </c:pt>
                <c:pt idx="54">
                  <c:v>161.04009099999999</c:v>
                </c:pt>
                <c:pt idx="55">
                  <c:v>158.31220300000001</c:v>
                </c:pt>
                <c:pt idx="56">
                  <c:v>135.56393199999999</c:v>
                </c:pt>
                <c:pt idx="57">
                  <c:v>113.31804700000001</c:v>
                </c:pt>
                <c:pt idx="58">
                  <c:v>109.27962100000001</c:v>
                </c:pt>
                <c:pt idx="59">
                  <c:v>114.69672</c:v>
                </c:pt>
              </c:numCache>
            </c:numRef>
          </c:val>
        </c:ser>
        <c:dLbls>
          <c:showLegendKey val="0"/>
          <c:showVal val="0"/>
          <c:showCatName val="0"/>
          <c:showSerName val="0"/>
          <c:showPercent val="0"/>
          <c:showBubbleSize val="0"/>
        </c:dLbls>
        <c:gapWidth val="30"/>
        <c:axId val="137103968"/>
        <c:axId val="137104360"/>
      </c:barChart>
      <c:catAx>
        <c:axId val="1371039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769295376539481"/>
              <c:y val="0.861475497381013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4360"/>
        <c:crossesAt val="60"/>
        <c:auto val="0"/>
        <c:lblAlgn val="ctr"/>
        <c:lblOffset val="100"/>
        <c:tickLblSkip val="1"/>
        <c:tickMarkSkip val="1"/>
        <c:noMultiLvlLbl val="0"/>
      </c:catAx>
      <c:valAx>
        <c:axId val="137104360"/>
        <c:scaling>
          <c:orientation val="minMax"/>
          <c:min val="6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3968"/>
        <c:crosses val="autoZero"/>
        <c:crossBetween val="between"/>
      </c:valAx>
      <c:spPr>
        <a:solidFill>
          <a:srgbClr val="C0C0C0"/>
        </a:solidFill>
        <a:ln w="25400">
          <a:noFill/>
        </a:ln>
      </c:spPr>
    </c:plotArea>
    <c:legend>
      <c:legendPos val="t"/>
      <c:layout>
        <c:manualLayout>
          <c:xMode val="edge"/>
          <c:yMode val="edge"/>
          <c:x val="0.76307821522310382"/>
          <c:y val="2.1645021645021651E-2"/>
          <c:w val="0.22461570765192709"/>
          <c:h val="0.16450307347945164"/>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300" verticalDpi="300"/>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31 Days to end VWP                         </a:t>
            </a:r>
          </a:p>
        </c:rich>
      </c:tx>
      <c:layout>
        <c:manualLayout>
          <c:xMode val="edge"/>
          <c:yMode val="edge"/>
          <c:x val="3.0674846625767097E-3"/>
          <c:y val="4.3103448275861956E-3"/>
        </c:manualLayout>
      </c:layout>
      <c:overlay val="0"/>
      <c:spPr>
        <a:noFill/>
        <a:ln w="25400">
          <a:noFill/>
        </a:ln>
      </c:spPr>
    </c:title>
    <c:autoTitleDeleted val="0"/>
    <c:plotArea>
      <c:layout>
        <c:manualLayout>
          <c:layoutTarget val="inner"/>
          <c:xMode val="edge"/>
          <c:yMode val="edge"/>
          <c:x val="5.9371252373941065E-2"/>
          <c:y val="0.2586212339650838"/>
          <c:w val="0.90688645626613751"/>
          <c:h val="0.49569069843307689"/>
        </c:manualLayout>
      </c:layout>
      <c:barChart>
        <c:barDir val="col"/>
        <c:grouping val="clustered"/>
        <c:varyColors val="0"/>
        <c:ser>
          <c:idx val="1"/>
          <c:order val="0"/>
          <c:tx>
            <c:strRef>
              <c:f>time!$CO$18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time!$CQ$19:$CQ$78</c:f>
              <c:numCache>
                <c:formatCode>0.000</c:formatCode>
                <c:ptCount val="60"/>
                <c:pt idx="0">
                  <c:v>60.847467000000002</c:v>
                </c:pt>
                <c:pt idx="1">
                  <c:v>60.856333999999997</c:v>
                </c:pt>
                <c:pt idx="2">
                  <c:v>60.850788999999999</c:v>
                </c:pt>
                <c:pt idx="3">
                  <c:v>60.822232999999997</c:v>
                </c:pt>
                <c:pt idx="4">
                  <c:v>60.803905999999998</c:v>
                </c:pt>
                <c:pt idx="5">
                  <c:v>61.238183999999997</c:v>
                </c:pt>
                <c:pt idx="6">
                  <c:v>64.461083000000002</c:v>
                </c:pt>
                <c:pt idx="7">
                  <c:v>71.620671999999999</c:v>
                </c:pt>
                <c:pt idx="8">
                  <c:v>69.788818000000006</c:v>
                </c:pt>
                <c:pt idx="9">
                  <c:v>64.651753999999997</c:v>
                </c:pt>
                <c:pt idx="10">
                  <c:v>60.829858999999999</c:v>
                </c:pt>
                <c:pt idx="11">
                  <c:v>60.81156</c:v>
                </c:pt>
                <c:pt idx="12">
                  <c:v>60.847467000000002</c:v>
                </c:pt>
                <c:pt idx="13">
                  <c:v>60.856333999999997</c:v>
                </c:pt>
                <c:pt idx="14">
                  <c:v>60.850788999999999</c:v>
                </c:pt>
                <c:pt idx="15">
                  <c:v>60.822232999999997</c:v>
                </c:pt>
                <c:pt idx="16">
                  <c:v>60.803905999999998</c:v>
                </c:pt>
                <c:pt idx="17">
                  <c:v>61.238183999999997</c:v>
                </c:pt>
                <c:pt idx="18">
                  <c:v>64.461083000000002</c:v>
                </c:pt>
                <c:pt idx="19">
                  <c:v>71.620671999999999</c:v>
                </c:pt>
                <c:pt idx="20">
                  <c:v>69.788818000000006</c:v>
                </c:pt>
                <c:pt idx="21">
                  <c:v>64.651753999999997</c:v>
                </c:pt>
                <c:pt idx="22">
                  <c:v>60.829858999999999</c:v>
                </c:pt>
                <c:pt idx="23">
                  <c:v>60.81156</c:v>
                </c:pt>
                <c:pt idx="24">
                  <c:v>60.847465999999997</c:v>
                </c:pt>
                <c:pt idx="25">
                  <c:v>60.856332999999999</c:v>
                </c:pt>
                <c:pt idx="26">
                  <c:v>60.850788999999999</c:v>
                </c:pt>
                <c:pt idx="27">
                  <c:v>60.822232999999997</c:v>
                </c:pt>
                <c:pt idx="28">
                  <c:v>60.803905999999998</c:v>
                </c:pt>
                <c:pt idx="29">
                  <c:v>61.238183999999997</c:v>
                </c:pt>
                <c:pt idx="30">
                  <c:v>64.461083000000002</c:v>
                </c:pt>
                <c:pt idx="31">
                  <c:v>71.620671999999999</c:v>
                </c:pt>
                <c:pt idx="32">
                  <c:v>69.788818000000006</c:v>
                </c:pt>
                <c:pt idx="33">
                  <c:v>64.651753999999997</c:v>
                </c:pt>
                <c:pt idx="34">
                  <c:v>60.829858999999999</c:v>
                </c:pt>
                <c:pt idx="35">
                  <c:v>60.81156</c:v>
                </c:pt>
                <c:pt idx="36">
                  <c:v>60.847465999999997</c:v>
                </c:pt>
                <c:pt idx="37">
                  <c:v>60.856332999999999</c:v>
                </c:pt>
                <c:pt idx="38">
                  <c:v>60.850788999999999</c:v>
                </c:pt>
                <c:pt idx="39">
                  <c:v>60.822232999999997</c:v>
                </c:pt>
                <c:pt idx="40">
                  <c:v>60.803905999999998</c:v>
                </c:pt>
                <c:pt idx="41">
                  <c:v>61.238183999999997</c:v>
                </c:pt>
                <c:pt idx="42">
                  <c:v>64.461083000000002</c:v>
                </c:pt>
                <c:pt idx="43">
                  <c:v>71.620671999999999</c:v>
                </c:pt>
                <c:pt idx="44">
                  <c:v>69.788818000000006</c:v>
                </c:pt>
                <c:pt idx="45">
                  <c:v>64.651753999999997</c:v>
                </c:pt>
                <c:pt idx="46">
                  <c:v>60.829858999999999</c:v>
                </c:pt>
                <c:pt idx="47">
                  <c:v>60.81156</c:v>
                </c:pt>
                <c:pt idx="48">
                  <c:v>60.847465999999997</c:v>
                </c:pt>
                <c:pt idx="49">
                  <c:v>60.856332999999999</c:v>
                </c:pt>
                <c:pt idx="50">
                  <c:v>60.850788999999999</c:v>
                </c:pt>
                <c:pt idx="51">
                  <c:v>60.822232999999997</c:v>
                </c:pt>
                <c:pt idx="52">
                  <c:v>60.803905999999998</c:v>
                </c:pt>
                <c:pt idx="53">
                  <c:v>61.238183999999997</c:v>
                </c:pt>
                <c:pt idx="54">
                  <c:v>64.461083000000002</c:v>
                </c:pt>
                <c:pt idx="55">
                  <c:v>71.620671999999999</c:v>
                </c:pt>
                <c:pt idx="56">
                  <c:v>69.788818000000006</c:v>
                </c:pt>
                <c:pt idx="57">
                  <c:v>64.651753999999997</c:v>
                </c:pt>
                <c:pt idx="58">
                  <c:v>60.829858999999999</c:v>
                </c:pt>
                <c:pt idx="59">
                  <c:v>60.81156</c:v>
                </c:pt>
              </c:numCache>
            </c:numRef>
          </c:val>
        </c:ser>
        <c:ser>
          <c:idx val="0"/>
          <c:order val="1"/>
          <c:tx>
            <c:strRef>
              <c:f>time!$CP$18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time!$CR$19:$CR$78</c:f>
              <c:numCache>
                <c:formatCode>0.000</c:formatCode>
                <c:ptCount val="60"/>
                <c:pt idx="0">
                  <c:v>60.847467000000002</c:v>
                </c:pt>
                <c:pt idx="1">
                  <c:v>60.856333999999997</c:v>
                </c:pt>
                <c:pt idx="2">
                  <c:v>60.850788999999999</c:v>
                </c:pt>
                <c:pt idx="3">
                  <c:v>60.822232999999997</c:v>
                </c:pt>
                <c:pt idx="4">
                  <c:v>60.803905999999998</c:v>
                </c:pt>
                <c:pt idx="5">
                  <c:v>61.238183999999997</c:v>
                </c:pt>
                <c:pt idx="6">
                  <c:v>64.461083000000002</c:v>
                </c:pt>
                <c:pt idx="7">
                  <c:v>71.620671999999999</c:v>
                </c:pt>
                <c:pt idx="8">
                  <c:v>69.788818000000006</c:v>
                </c:pt>
                <c:pt idx="9">
                  <c:v>64.651753999999997</c:v>
                </c:pt>
                <c:pt idx="10">
                  <c:v>60.829858999999999</c:v>
                </c:pt>
                <c:pt idx="11">
                  <c:v>60.81156</c:v>
                </c:pt>
                <c:pt idx="12">
                  <c:v>60.847467000000002</c:v>
                </c:pt>
                <c:pt idx="13">
                  <c:v>60.856333999999997</c:v>
                </c:pt>
                <c:pt idx="14">
                  <c:v>60.850788999999999</c:v>
                </c:pt>
                <c:pt idx="15">
                  <c:v>60.822232999999997</c:v>
                </c:pt>
                <c:pt idx="16">
                  <c:v>60.803905999999998</c:v>
                </c:pt>
                <c:pt idx="17">
                  <c:v>61.238183999999997</c:v>
                </c:pt>
                <c:pt idx="18">
                  <c:v>64.461083000000002</c:v>
                </c:pt>
                <c:pt idx="19">
                  <c:v>71.620671999999999</c:v>
                </c:pt>
                <c:pt idx="20">
                  <c:v>69.788818000000006</c:v>
                </c:pt>
                <c:pt idx="21">
                  <c:v>64.651753999999997</c:v>
                </c:pt>
                <c:pt idx="22">
                  <c:v>60.829858999999999</c:v>
                </c:pt>
                <c:pt idx="23">
                  <c:v>60.81156</c:v>
                </c:pt>
                <c:pt idx="24">
                  <c:v>60.847465999999997</c:v>
                </c:pt>
                <c:pt idx="25">
                  <c:v>60.856332999999999</c:v>
                </c:pt>
                <c:pt idx="26">
                  <c:v>60.850788999999999</c:v>
                </c:pt>
                <c:pt idx="27">
                  <c:v>60.822232999999997</c:v>
                </c:pt>
                <c:pt idx="28">
                  <c:v>60.803905999999998</c:v>
                </c:pt>
                <c:pt idx="29">
                  <c:v>61.238183999999997</c:v>
                </c:pt>
                <c:pt idx="30">
                  <c:v>64.461083000000002</c:v>
                </c:pt>
                <c:pt idx="31">
                  <c:v>71.620671999999999</c:v>
                </c:pt>
                <c:pt idx="32">
                  <c:v>69.788818000000006</c:v>
                </c:pt>
                <c:pt idx="33">
                  <c:v>64.651753999999997</c:v>
                </c:pt>
                <c:pt idx="34">
                  <c:v>60.829858999999999</c:v>
                </c:pt>
                <c:pt idx="35">
                  <c:v>60.81156</c:v>
                </c:pt>
                <c:pt idx="36">
                  <c:v>60.847465999999997</c:v>
                </c:pt>
                <c:pt idx="37">
                  <c:v>60.856332999999999</c:v>
                </c:pt>
                <c:pt idx="38">
                  <c:v>60.850788999999999</c:v>
                </c:pt>
                <c:pt idx="39">
                  <c:v>60.822232999999997</c:v>
                </c:pt>
                <c:pt idx="40">
                  <c:v>60.803905999999998</c:v>
                </c:pt>
                <c:pt idx="41">
                  <c:v>61.238183999999997</c:v>
                </c:pt>
                <c:pt idx="42">
                  <c:v>64.461083000000002</c:v>
                </c:pt>
                <c:pt idx="43">
                  <c:v>71.620671999999999</c:v>
                </c:pt>
                <c:pt idx="44">
                  <c:v>69.788818000000006</c:v>
                </c:pt>
                <c:pt idx="45">
                  <c:v>64.651753999999997</c:v>
                </c:pt>
                <c:pt idx="46">
                  <c:v>60.829858999999999</c:v>
                </c:pt>
                <c:pt idx="47">
                  <c:v>60.81156</c:v>
                </c:pt>
                <c:pt idx="48">
                  <c:v>60.847465999999997</c:v>
                </c:pt>
                <c:pt idx="49">
                  <c:v>60.856332999999999</c:v>
                </c:pt>
                <c:pt idx="50">
                  <c:v>60.850788999999999</c:v>
                </c:pt>
                <c:pt idx="51">
                  <c:v>60.822232999999997</c:v>
                </c:pt>
                <c:pt idx="52">
                  <c:v>60.803905999999998</c:v>
                </c:pt>
                <c:pt idx="53">
                  <c:v>61.238183999999997</c:v>
                </c:pt>
                <c:pt idx="54">
                  <c:v>64.461083000000002</c:v>
                </c:pt>
                <c:pt idx="55">
                  <c:v>71.620671999999999</c:v>
                </c:pt>
                <c:pt idx="56">
                  <c:v>69.788818000000006</c:v>
                </c:pt>
                <c:pt idx="57">
                  <c:v>64.651753999999997</c:v>
                </c:pt>
                <c:pt idx="58">
                  <c:v>60.829858999999999</c:v>
                </c:pt>
                <c:pt idx="59">
                  <c:v>60.81156</c:v>
                </c:pt>
              </c:numCache>
            </c:numRef>
          </c:val>
        </c:ser>
        <c:dLbls>
          <c:showLegendKey val="0"/>
          <c:showVal val="0"/>
          <c:showCatName val="0"/>
          <c:showSerName val="0"/>
          <c:showPercent val="0"/>
          <c:showBubbleSize val="0"/>
        </c:dLbls>
        <c:gapWidth val="30"/>
        <c:axId val="137105144"/>
        <c:axId val="137105536"/>
      </c:barChart>
      <c:catAx>
        <c:axId val="13710514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77300613496934"/>
              <c:y val="0.8620707756358079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5536"/>
        <c:crossesAt val="60"/>
        <c:auto val="0"/>
        <c:lblAlgn val="ctr"/>
        <c:lblOffset val="100"/>
        <c:tickLblSkip val="1"/>
        <c:tickMarkSkip val="1"/>
        <c:noMultiLvlLbl val="0"/>
      </c:catAx>
      <c:valAx>
        <c:axId val="137105536"/>
        <c:scaling>
          <c:orientation val="minMax"/>
          <c:min val="6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5144"/>
        <c:crosses val="autoZero"/>
        <c:crossBetween val="between"/>
      </c:valAx>
      <c:spPr>
        <a:solidFill>
          <a:srgbClr val="C0C0C0"/>
        </a:solidFill>
        <a:ln w="25400">
          <a:noFill/>
        </a:ln>
      </c:spPr>
    </c:plotArea>
    <c:legend>
      <c:legendPos val="r"/>
      <c:layout>
        <c:manualLayout>
          <c:xMode val="edge"/>
          <c:yMode val="edge"/>
          <c:x val="0.7607361963190219"/>
          <c:y val="2.1551724137930977E-2"/>
          <c:w val="0.22392638036809906"/>
          <c:h val="0.1637931034482759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32 Days to first service                         </a:t>
            </a:r>
          </a:p>
        </c:rich>
      </c:tx>
      <c:layout>
        <c:manualLayout>
          <c:xMode val="edge"/>
          <c:yMode val="edge"/>
          <c:x val="3.0581039755351682E-3"/>
          <c:y val="4.2918454935622716E-3"/>
        </c:manualLayout>
      </c:layout>
      <c:overlay val="0"/>
      <c:spPr>
        <a:noFill/>
        <a:ln w="25400">
          <a:noFill/>
        </a:ln>
      </c:spPr>
    </c:title>
    <c:autoTitleDeleted val="0"/>
    <c:plotArea>
      <c:layout>
        <c:manualLayout>
          <c:layoutTarget val="inner"/>
          <c:xMode val="edge"/>
          <c:yMode val="edge"/>
          <c:x val="5.8713590679213876E-2"/>
          <c:y val="0.25751072961373389"/>
          <c:w val="0.90765017177730833"/>
          <c:h val="0.49785407725322223"/>
        </c:manualLayout>
      </c:layout>
      <c:barChart>
        <c:barDir val="col"/>
        <c:grouping val="clustered"/>
        <c:varyColors val="0"/>
        <c:ser>
          <c:idx val="1"/>
          <c:order val="0"/>
          <c:tx>
            <c:strRef>
              <c:f>time!$CO$18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time!$CS$19:$CS$78</c:f>
              <c:numCache>
                <c:formatCode>0.000</c:formatCode>
                <c:ptCount val="60"/>
                <c:pt idx="0">
                  <c:v>77.487262000000001</c:v>
                </c:pt>
                <c:pt idx="1">
                  <c:v>76.226594000000006</c:v>
                </c:pt>
                <c:pt idx="2">
                  <c:v>77.743523999999994</c:v>
                </c:pt>
                <c:pt idx="3">
                  <c:v>77.074521000000004</c:v>
                </c:pt>
                <c:pt idx="4">
                  <c:v>77.836635999999999</c:v>
                </c:pt>
                <c:pt idx="5">
                  <c:v>80.540993999999998</c:v>
                </c:pt>
                <c:pt idx="6">
                  <c:v>85.284869</c:v>
                </c:pt>
                <c:pt idx="7">
                  <c:v>85.786152000000001</c:v>
                </c:pt>
                <c:pt idx="8">
                  <c:v>79.871786999999998</c:v>
                </c:pt>
                <c:pt idx="9">
                  <c:v>75.428016999999997</c:v>
                </c:pt>
                <c:pt idx="10">
                  <c:v>75.632159000000001</c:v>
                </c:pt>
                <c:pt idx="11">
                  <c:v>77.415211999999997</c:v>
                </c:pt>
                <c:pt idx="12">
                  <c:v>77.487262000000001</c:v>
                </c:pt>
                <c:pt idx="13">
                  <c:v>76.226592999999994</c:v>
                </c:pt>
                <c:pt idx="14">
                  <c:v>77.743523999999994</c:v>
                </c:pt>
                <c:pt idx="15">
                  <c:v>77.074521000000004</c:v>
                </c:pt>
                <c:pt idx="16">
                  <c:v>77.836635999999999</c:v>
                </c:pt>
                <c:pt idx="17">
                  <c:v>80.540993999999998</c:v>
                </c:pt>
                <c:pt idx="18">
                  <c:v>85.284869</c:v>
                </c:pt>
                <c:pt idx="19">
                  <c:v>85.786152000000001</c:v>
                </c:pt>
                <c:pt idx="20">
                  <c:v>79.871786999999998</c:v>
                </c:pt>
                <c:pt idx="21">
                  <c:v>75.428016999999997</c:v>
                </c:pt>
                <c:pt idx="22">
                  <c:v>75.632159000000001</c:v>
                </c:pt>
                <c:pt idx="23">
                  <c:v>77.415211999999997</c:v>
                </c:pt>
                <c:pt idx="24">
                  <c:v>77.487262000000001</c:v>
                </c:pt>
                <c:pt idx="25">
                  <c:v>76.226592999999994</c:v>
                </c:pt>
                <c:pt idx="26">
                  <c:v>77.743523999999994</c:v>
                </c:pt>
                <c:pt idx="27">
                  <c:v>77.074521000000004</c:v>
                </c:pt>
                <c:pt idx="28">
                  <c:v>77.836635999999999</c:v>
                </c:pt>
                <c:pt idx="29">
                  <c:v>80.540993999999998</c:v>
                </c:pt>
                <c:pt idx="30">
                  <c:v>85.284869</c:v>
                </c:pt>
                <c:pt idx="31">
                  <c:v>85.786152000000001</c:v>
                </c:pt>
                <c:pt idx="32">
                  <c:v>79.871786999999998</c:v>
                </c:pt>
                <c:pt idx="33">
                  <c:v>75.428016999999997</c:v>
                </c:pt>
                <c:pt idx="34">
                  <c:v>75.632159000000001</c:v>
                </c:pt>
                <c:pt idx="35">
                  <c:v>77.415211999999997</c:v>
                </c:pt>
                <c:pt idx="36">
                  <c:v>77.487262000000001</c:v>
                </c:pt>
                <c:pt idx="37">
                  <c:v>76.226592999999994</c:v>
                </c:pt>
                <c:pt idx="38">
                  <c:v>77.743523999999994</c:v>
                </c:pt>
                <c:pt idx="39">
                  <c:v>77.074521000000004</c:v>
                </c:pt>
                <c:pt idx="40">
                  <c:v>77.836635999999999</c:v>
                </c:pt>
                <c:pt idx="41">
                  <c:v>80.540993999999998</c:v>
                </c:pt>
                <c:pt idx="42">
                  <c:v>85.284869999999998</c:v>
                </c:pt>
                <c:pt idx="43">
                  <c:v>85.786152000000001</c:v>
                </c:pt>
                <c:pt idx="44">
                  <c:v>79.871786999999998</c:v>
                </c:pt>
                <c:pt idx="45">
                  <c:v>75.428016999999997</c:v>
                </c:pt>
                <c:pt idx="46">
                  <c:v>75.632159000000001</c:v>
                </c:pt>
                <c:pt idx="47">
                  <c:v>77.415211999999997</c:v>
                </c:pt>
                <c:pt idx="48">
                  <c:v>77.487262000000001</c:v>
                </c:pt>
                <c:pt idx="49">
                  <c:v>76.226592999999994</c:v>
                </c:pt>
                <c:pt idx="50">
                  <c:v>77.743523999999994</c:v>
                </c:pt>
                <c:pt idx="51">
                  <c:v>77.074521000000004</c:v>
                </c:pt>
                <c:pt idx="52">
                  <c:v>77.836635999999999</c:v>
                </c:pt>
                <c:pt idx="53">
                  <c:v>80.540993999999998</c:v>
                </c:pt>
                <c:pt idx="54">
                  <c:v>85.284869999999998</c:v>
                </c:pt>
                <c:pt idx="55">
                  <c:v>85.786152000000001</c:v>
                </c:pt>
                <c:pt idx="56">
                  <c:v>79.871786999999998</c:v>
                </c:pt>
                <c:pt idx="57">
                  <c:v>75.428016999999997</c:v>
                </c:pt>
                <c:pt idx="58">
                  <c:v>75.632159000000001</c:v>
                </c:pt>
                <c:pt idx="59">
                  <c:v>77.415211999999997</c:v>
                </c:pt>
              </c:numCache>
            </c:numRef>
          </c:val>
        </c:ser>
        <c:ser>
          <c:idx val="0"/>
          <c:order val="1"/>
          <c:tx>
            <c:strRef>
              <c:f>time!$CP$18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time!$CT$19:$CT$78</c:f>
              <c:numCache>
                <c:formatCode>0.000</c:formatCode>
                <c:ptCount val="60"/>
                <c:pt idx="0">
                  <c:v>77.487262000000001</c:v>
                </c:pt>
                <c:pt idx="1">
                  <c:v>76.226594000000006</c:v>
                </c:pt>
                <c:pt idx="2">
                  <c:v>77.743523999999994</c:v>
                </c:pt>
                <c:pt idx="3">
                  <c:v>77.074521000000004</c:v>
                </c:pt>
                <c:pt idx="4">
                  <c:v>77.836635999999999</c:v>
                </c:pt>
                <c:pt idx="5">
                  <c:v>80.540993999999998</c:v>
                </c:pt>
                <c:pt idx="6">
                  <c:v>85.284869</c:v>
                </c:pt>
                <c:pt idx="7">
                  <c:v>85.786152000000001</c:v>
                </c:pt>
                <c:pt idx="8">
                  <c:v>79.871786999999998</c:v>
                </c:pt>
                <c:pt idx="9">
                  <c:v>75.428016999999997</c:v>
                </c:pt>
                <c:pt idx="10">
                  <c:v>75.632159000000001</c:v>
                </c:pt>
                <c:pt idx="11">
                  <c:v>77.415211999999997</c:v>
                </c:pt>
                <c:pt idx="12">
                  <c:v>77.487262000000001</c:v>
                </c:pt>
                <c:pt idx="13">
                  <c:v>76.226592999999994</c:v>
                </c:pt>
                <c:pt idx="14">
                  <c:v>77.743523999999994</c:v>
                </c:pt>
                <c:pt idx="15">
                  <c:v>77.074521000000004</c:v>
                </c:pt>
                <c:pt idx="16">
                  <c:v>77.836635999999999</c:v>
                </c:pt>
                <c:pt idx="17">
                  <c:v>80.540993999999998</c:v>
                </c:pt>
                <c:pt idx="18">
                  <c:v>85.284869</c:v>
                </c:pt>
                <c:pt idx="19">
                  <c:v>85.786152000000001</c:v>
                </c:pt>
                <c:pt idx="20">
                  <c:v>79.871786999999998</c:v>
                </c:pt>
                <c:pt idx="21">
                  <c:v>75.428016999999997</c:v>
                </c:pt>
                <c:pt idx="22">
                  <c:v>75.632159000000001</c:v>
                </c:pt>
                <c:pt idx="23">
                  <c:v>77.415211999999997</c:v>
                </c:pt>
                <c:pt idx="24">
                  <c:v>77.487262000000001</c:v>
                </c:pt>
                <c:pt idx="25">
                  <c:v>76.226592999999994</c:v>
                </c:pt>
                <c:pt idx="26">
                  <c:v>77.743523999999994</c:v>
                </c:pt>
                <c:pt idx="27">
                  <c:v>77.074521000000004</c:v>
                </c:pt>
                <c:pt idx="28">
                  <c:v>77.836635999999999</c:v>
                </c:pt>
                <c:pt idx="29">
                  <c:v>80.540993999999998</c:v>
                </c:pt>
                <c:pt idx="30">
                  <c:v>85.284869</c:v>
                </c:pt>
                <c:pt idx="31">
                  <c:v>85.786152000000001</c:v>
                </c:pt>
                <c:pt idx="32">
                  <c:v>79.871786999999998</c:v>
                </c:pt>
                <c:pt idx="33">
                  <c:v>75.428016999999997</c:v>
                </c:pt>
                <c:pt idx="34">
                  <c:v>75.632159000000001</c:v>
                </c:pt>
                <c:pt idx="35">
                  <c:v>77.415211999999997</c:v>
                </c:pt>
                <c:pt idx="36">
                  <c:v>77.487262000000001</c:v>
                </c:pt>
                <c:pt idx="37">
                  <c:v>76.226592999999994</c:v>
                </c:pt>
                <c:pt idx="38">
                  <c:v>77.743523999999994</c:v>
                </c:pt>
                <c:pt idx="39">
                  <c:v>77.074521000000004</c:v>
                </c:pt>
                <c:pt idx="40">
                  <c:v>77.836635999999999</c:v>
                </c:pt>
                <c:pt idx="41">
                  <c:v>80.540993999999998</c:v>
                </c:pt>
                <c:pt idx="42">
                  <c:v>85.284869999999998</c:v>
                </c:pt>
                <c:pt idx="43">
                  <c:v>85.786152000000001</c:v>
                </c:pt>
                <c:pt idx="44">
                  <c:v>79.871786999999998</c:v>
                </c:pt>
                <c:pt idx="45">
                  <c:v>75.428016999999997</c:v>
                </c:pt>
                <c:pt idx="46">
                  <c:v>75.632159000000001</c:v>
                </c:pt>
                <c:pt idx="47">
                  <c:v>77.415211999999997</c:v>
                </c:pt>
                <c:pt idx="48">
                  <c:v>77.487262000000001</c:v>
                </c:pt>
                <c:pt idx="49">
                  <c:v>76.226592999999994</c:v>
                </c:pt>
                <c:pt idx="50">
                  <c:v>77.743523999999994</c:v>
                </c:pt>
                <c:pt idx="51">
                  <c:v>77.074521000000004</c:v>
                </c:pt>
                <c:pt idx="52">
                  <c:v>77.836635999999999</c:v>
                </c:pt>
                <c:pt idx="53">
                  <c:v>80.540993999999998</c:v>
                </c:pt>
                <c:pt idx="54">
                  <c:v>85.284869999999998</c:v>
                </c:pt>
                <c:pt idx="55">
                  <c:v>85.786152000000001</c:v>
                </c:pt>
                <c:pt idx="56">
                  <c:v>79.871786999999998</c:v>
                </c:pt>
                <c:pt idx="57">
                  <c:v>75.428016999999997</c:v>
                </c:pt>
                <c:pt idx="58">
                  <c:v>75.632159000000001</c:v>
                </c:pt>
                <c:pt idx="59">
                  <c:v>77.415211999999997</c:v>
                </c:pt>
              </c:numCache>
            </c:numRef>
          </c:val>
        </c:ser>
        <c:dLbls>
          <c:showLegendKey val="0"/>
          <c:showVal val="0"/>
          <c:showCatName val="0"/>
          <c:showSerName val="0"/>
          <c:showPercent val="0"/>
          <c:showBubbleSize val="0"/>
        </c:dLbls>
        <c:gapWidth val="30"/>
        <c:axId val="137106320"/>
        <c:axId val="137106712"/>
      </c:barChart>
      <c:catAx>
        <c:axId val="13710632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838048913610906"/>
              <c:y val="0.862660944206008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6712"/>
        <c:crossesAt val="60"/>
        <c:auto val="0"/>
        <c:lblAlgn val="ctr"/>
        <c:lblOffset val="100"/>
        <c:tickLblSkip val="1"/>
        <c:tickMarkSkip val="1"/>
        <c:noMultiLvlLbl val="0"/>
      </c:catAx>
      <c:valAx>
        <c:axId val="137106712"/>
        <c:scaling>
          <c:orientation val="minMax"/>
          <c:min val="6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6320"/>
        <c:crosses val="autoZero"/>
        <c:crossBetween val="between"/>
      </c:valAx>
      <c:spPr>
        <a:solidFill>
          <a:srgbClr val="C0C0C0"/>
        </a:solidFill>
        <a:ln w="25400">
          <a:noFill/>
        </a:ln>
      </c:spPr>
    </c:plotArea>
    <c:legend>
      <c:legendPos val="r"/>
      <c:layout>
        <c:manualLayout>
          <c:xMode val="edge"/>
          <c:yMode val="edge"/>
          <c:x val="0.76146788990825343"/>
          <c:y val="2.1459227467811422E-2"/>
          <c:w val="0.22324159021406728"/>
          <c:h val="0.1630901287553649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33 Days to last service                        </a:t>
            </a:r>
          </a:p>
        </c:rich>
      </c:tx>
      <c:layout>
        <c:manualLayout>
          <c:xMode val="edge"/>
          <c:yMode val="edge"/>
          <c:x val="1.524390243902439E-2"/>
          <c:y val="9.9715099715100269E-3"/>
        </c:manualLayout>
      </c:layout>
      <c:overlay val="0"/>
      <c:spPr>
        <a:noFill/>
        <a:ln w="25400">
          <a:noFill/>
        </a:ln>
      </c:spPr>
    </c:title>
    <c:autoTitleDeleted val="0"/>
    <c:plotArea>
      <c:layout>
        <c:manualLayout>
          <c:layoutTarget val="inner"/>
          <c:xMode val="edge"/>
          <c:yMode val="edge"/>
          <c:x val="5.5463402781671618E-2"/>
          <c:y val="0.25641132650293175"/>
          <c:w val="0.91100146052445374"/>
          <c:h val="0.500002086680717"/>
        </c:manualLayout>
      </c:layout>
      <c:barChart>
        <c:barDir val="col"/>
        <c:grouping val="clustered"/>
        <c:varyColors val="0"/>
        <c:ser>
          <c:idx val="1"/>
          <c:order val="0"/>
          <c:tx>
            <c:strRef>
              <c:f>time!$CO$18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time!$CU$19:$CU$78</c:f>
              <c:numCache>
                <c:formatCode>0.000</c:formatCode>
                <c:ptCount val="60"/>
                <c:pt idx="0">
                  <c:v>248.30535499999999</c:v>
                </c:pt>
                <c:pt idx="1">
                  <c:v>248.3903</c:v>
                </c:pt>
                <c:pt idx="2">
                  <c:v>267.81212199999999</c:v>
                </c:pt>
                <c:pt idx="3">
                  <c:v>258.34668699999997</c:v>
                </c:pt>
                <c:pt idx="4">
                  <c:v>254.00529900000001</c:v>
                </c:pt>
                <c:pt idx="5">
                  <c:v>237.30075600000001</c:v>
                </c:pt>
                <c:pt idx="6">
                  <c:v>251.35778199999999</c:v>
                </c:pt>
                <c:pt idx="7">
                  <c:v>252.67343500000001</c:v>
                </c:pt>
                <c:pt idx="8">
                  <c:v>259.72867300000001</c:v>
                </c:pt>
                <c:pt idx="9">
                  <c:v>233.256169</c:v>
                </c:pt>
                <c:pt idx="10">
                  <c:v>244.25640799999999</c:v>
                </c:pt>
                <c:pt idx="11">
                  <c:v>246.15554700000001</c:v>
                </c:pt>
                <c:pt idx="12">
                  <c:v>248.30535499999999</c:v>
                </c:pt>
                <c:pt idx="13">
                  <c:v>248.3903</c:v>
                </c:pt>
                <c:pt idx="14">
                  <c:v>267.81212099999999</c:v>
                </c:pt>
                <c:pt idx="15">
                  <c:v>258.34668499999998</c:v>
                </c:pt>
                <c:pt idx="16">
                  <c:v>254.00529599999999</c:v>
                </c:pt>
                <c:pt idx="17">
                  <c:v>237.30075400000001</c:v>
                </c:pt>
                <c:pt idx="18">
                  <c:v>251.35777999999999</c:v>
                </c:pt>
                <c:pt idx="19">
                  <c:v>252.67343399999999</c:v>
                </c:pt>
                <c:pt idx="20">
                  <c:v>259.72867200000002</c:v>
                </c:pt>
                <c:pt idx="21">
                  <c:v>233.256169</c:v>
                </c:pt>
                <c:pt idx="22">
                  <c:v>244.256407</c:v>
                </c:pt>
                <c:pt idx="23">
                  <c:v>246.15554599999999</c:v>
                </c:pt>
                <c:pt idx="24">
                  <c:v>248.30535499999999</c:v>
                </c:pt>
                <c:pt idx="25">
                  <c:v>248.390299</c:v>
                </c:pt>
                <c:pt idx="26">
                  <c:v>267.812119</c:v>
                </c:pt>
                <c:pt idx="27">
                  <c:v>258.34668399999998</c:v>
                </c:pt>
                <c:pt idx="28">
                  <c:v>254.00529499999999</c:v>
                </c:pt>
                <c:pt idx="29">
                  <c:v>237.30075299999999</c:v>
                </c:pt>
                <c:pt idx="30">
                  <c:v>251.35777899999999</c:v>
                </c:pt>
                <c:pt idx="31">
                  <c:v>252.67343299999999</c:v>
                </c:pt>
                <c:pt idx="32">
                  <c:v>259.72867200000002</c:v>
                </c:pt>
                <c:pt idx="33">
                  <c:v>233.256168</c:v>
                </c:pt>
                <c:pt idx="34">
                  <c:v>244.256407</c:v>
                </c:pt>
                <c:pt idx="35">
                  <c:v>246.15554599999999</c:v>
                </c:pt>
                <c:pt idx="36">
                  <c:v>248.30535399999999</c:v>
                </c:pt>
                <c:pt idx="37">
                  <c:v>248.390299</c:v>
                </c:pt>
                <c:pt idx="38">
                  <c:v>267.812119</c:v>
                </c:pt>
                <c:pt idx="39">
                  <c:v>258.34668299999998</c:v>
                </c:pt>
                <c:pt idx="40">
                  <c:v>254.00529499999999</c:v>
                </c:pt>
                <c:pt idx="41">
                  <c:v>237.30075299999999</c:v>
                </c:pt>
                <c:pt idx="42">
                  <c:v>251.35777899999999</c:v>
                </c:pt>
                <c:pt idx="43">
                  <c:v>252.67343299999999</c:v>
                </c:pt>
                <c:pt idx="44">
                  <c:v>259.72867200000002</c:v>
                </c:pt>
                <c:pt idx="45">
                  <c:v>233.256168</c:v>
                </c:pt>
                <c:pt idx="46">
                  <c:v>244.256406</c:v>
                </c:pt>
                <c:pt idx="47">
                  <c:v>246.15554599999999</c:v>
                </c:pt>
                <c:pt idx="48">
                  <c:v>248.30535399999999</c:v>
                </c:pt>
                <c:pt idx="49">
                  <c:v>248.390298</c:v>
                </c:pt>
                <c:pt idx="50">
                  <c:v>267.812119</c:v>
                </c:pt>
                <c:pt idx="51">
                  <c:v>258.34668299999998</c:v>
                </c:pt>
                <c:pt idx="52">
                  <c:v>254.00529499999999</c:v>
                </c:pt>
                <c:pt idx="53">
                  <c:v>237.30075299999999</c:v>
                </c:pt>
                <c:pt idx="54">
                  <c:v>251.35777899999999</c:v>
                </c:pt>
                <c:pt idx="55">
                  <c:v>252.67343299999999</c:v>
                </c:pt>
                <c:pt idx="56">
                  <c:v>259.72867200000002</c:v>
                </c:pt>
                <c:pt idx="57">
                  <c:v>233.256168</c:v>
                </c:pt>
                <c:pt idx="58">
                  <c:v>244.256406</c:v>
                </c:pt>
                <c:pt idx="59">
                  <c:v>246.15554599999999</c:v>
                </c:pt>
              </c:numCache>
            </c:numRef>
          </c:val>
        </c:ser>
        <c:ser>
          <c:idx val="0"/>
          <c:order val="1"/>
          <c:tx>
            <c:strRef>
              <c:f>time!$CP$18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time!$CV$19:$CV$78</c:f>
              <c:numCache>
                <c:formatCode>0.000</c:formatCode>
                <c:ptCount val="60"/>
                <c:pt idx="0">
                  <c:v>248.30535499999999</c:v>
                </c:pt>
                <c:pt idx="1">
                  <c:v>248.3903</c:v>
                </c:pt>
                <c:pt idx="2">
                  <c:v>267.81212199999999</c:v>
                </c:pt>
                <c:pt idx="3">
                  <c:v>258.34668699999997</c:v>
                </c:pt>
                <c:pt idx="4">
                  <c:v>254.00529900000001</c:v>
                </c:pt>
                <c:pt idx="5">
                  <c:v>237.30075600000001</c:v>
                </c:pt>
                <c:pt idx="6">
                  <c:v>251.35778199999999</c:v>
                </c:pt>
                <c:pt idx="7">
                  <c:v>252.67343500000001</c:v>
                </c:pt>
                <c:pt idx="8">
                  <c:v>259.72867300000001</c:v>
                </c:pt>
                <c:pt idx="9">
                  <c:v>233.256169</c:v>
                </c:pt>
                <c:pt idx="10">
                  <c:v>244.25640799999999</c:v>
                </c:pt>
                <c:pt idx="11">
                  <c:v>246.15554700000001</c:v>
                </c:pt>
                <c:pt idx="12">
                  <c:v>248.30535499999999</c:v>
                </c:pt>
                <c:pt idx="13">
                  <c:v>248.3903</c:v>
                </c:pt>
                <c:pt idx="14">
                  <c:v>267.81212099999999</c:v>
                </c:pt>
                <c:pt idx="15">
                  <c:v>258.34668499999998</c:v>
                </c:pt>
                <c:pt idx="16">
                  <c:v>254.00529599999999</c:v>
                </c:pt>
                <c:pt idx="17">
                  <c:v>237.30075400000001</c:v>
                </c:pt>
                <c:pt idx="18">
                  <c:v>251.35777999999999</c:v>
                </c:pt>
                <c:pt idx="19">
                  <c:v>252.67343399999999</c:v>
                </c:pt>
                <c:pt idx="20">
                  <c:v>259.72867200000002</c:v>
                </c:pt>
                <c:pt idx="21">
                  <c:v>233.256169</c:v>
                </c:pt>
                <c:pt idx="22">
                  <c:v>244.256407</c:v>
                </c:pt>
                <c:pt idx="23">
                  <c:v>246.15554599999999</c:v>
                </c:pt>
                <c:pt idx="24">
                  <c:v>248.30535499999999</c:v>
                </c:pt>
                <c:pt idx="25">
                  <c:v>248.390299</c:v>
                </c:pt>
                <c:pt idx="26">
                  <c:v>267.812119</c:v>
                </c:pt>
                <c:pt idx="27">
                  <c:v>258.34668399999998</c:v>
                </c:pt>
                <c:pt idx="28">
                  <c:v>254.00529499999999</c:v>
                </c:pt>
                <c:pt idx="29">
                  <c:v>237.30075299999999</c:v>
                </c:pt>
                <c:pt idx="30">
                  <c:v>251.35777899999999</c:v>
                </c:pt>
                <c:pt idx="31">
                  <c:v>252.67343299999999</c:v>
                </c:pt>
                <c:pt idx="32">
                  <c:v>259.72867200000002</c:v>
                </c:pt>
                <c:pt idx="33">
                  <c:v>233.256168</c:v>
                </c:pt>
                <c:pt idx="34">
                  <c:v>244.256407</c:v>
                </c:pt>
                <c:pt idx="35">
                  <c:v>246.15554599999999</c:v>
                </c:pt>
                <c:pt idx="36">
                  <c:v>248.30535399999999</c:v>
                </c:pt>
                <c:pt idx="37">
                  <c:v>248.390299</c:v>
                </c:pt>
                <c:pt idx="38">
                  <c:v>267.812119</c:v>
                </c:pt>
                <c:pt idx="39">
                  <c:v>258.34668299999998</c:v>
                </c:pt>
                <c:pt idx="40">
                  <c:v>254.00529499999999</c:v>
                </c:pt>
                <c:pt idx="41">
                  <c:v>237.30075299999999</c:v>
                </c:pt>
                <c:pt idx="42">
                  <c:v>251.35777899999999</c:v>
                </c:pt>
                <c:pt idx="43">
                  <c:v>252.67343299999999</c:v>
                </c:pt>
                <c:pt idx="44">
                  <c:v>259.72867200000002</c:v>
                </c:pt>
                <c:pt idx="45">
                  <c:v>233.256168</c:v>
                </c:pt>
                <c:pt idx="46">
                  <c:v>244.256406</c:v>
                </c:pt>
                <c:pt idx="47">
                  <c:v>246.15554599999999</c:v>
                </c:pt>
                <c:pt idx="48">
                  <c:v>248.30535399999999</c:v>
                </c:pt>
                <c:pt idx="49">
                  <c:v>248.390298</c:v>
                </c:pt>
                <c:pt idx="50">
                  <c:v>267.812119</c:v>
                </c:pt>
                <c:pt idx="51">
                  <c:v>258.34668299999998</c:v>
                </c:pt>
                <c:pt idx="52">
                  <c:v>254.00529499999999</c:v>
                </c:pt>
                <c:pt idx="53">
                  <c:v>237.30075299999999</c:v>
                </c:pt>
                <c:pt idx="54">
                  <c:v>251.35777899999999</c:v>
                </c:pt>
                <c:pt idx="55">
                  <c:v>252.67343299999999</c:v>
                </c:pt>
                <c:pt idx="56">
                  <c:v>259.72867200000002</c:v>
                </c:pt>
                <c:pt idx="57">
                  <c:v>233.256168</c:v>
                </c:pt>
                <c:pt idx="58">
                  <c:v>244.256406</c:v>
                </c:pt>
                <c:pt idx="59">
                  <c:v>246.15554599999999</c:v>
                </c:pt>
              </c:numCache>
            </c:numRef>
          </c:val>
        </c:ser>
        <c:dLbls>
          <c:showLegendKey val="0"/>
          <c:showVal val="0"/>
          <c:showCatName val="0"/>
          <c:showSerName val="0"/>
          <c:showPercent val="0"/>
          <c:showBubbleSize val="0"/>
        </c:dLbls>
        <c:gapWidth val="30"/>
        <c:axId val="137107496"/>
        <c:axId val="137694904"/>
      </c:barChart>
      <c:catAx>
        <c:axId val="13710749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719576211510148"/>
              <c:y val="0.8632514525427978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694904"/>
        <c:crossesAt val="60"/>
        <c:auto val="0"/>
        <c:lblAlgn val="ctr"/>
        <c:lblOffset val="100"/>
        <c:tickLblSkip val="1"/>
        <c:tickMarkSkip val="1"/>
        <c:noMultiLvlLbl val="0"/>
      </c:catAx>
      <c:valAx>
        <c:axId val="137694904"/>
        <c:scaling>
          <c:orientation val="minMax"/>
          <c:min val="6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107496"/>
        <c:crosses val="autoZero"/>
        <c:crossBetween val="between"/>
      </c:valAx>
      <c:spPr>
        <a:solidFill>
          <a:srgbClr val="C0C0C0"/>
        </a:solidFill>
        <a:ln w="25400">
          <a:noFill/>
        </a:ln>
      </c:spPr>
    </c:plotArea>
    <c:legend>
      <c:legendPos val="t"/>
      <c:layout>
        <c:manualLayout>
          <c:xMode val="edge"/>
          <c:yMode val="edge"/>
          <c:x val="0.76524518276679065"/>
          <c:y val="2.1367521367521368E-2"/>
          <c:w val="0.22256129569169741"/>
          <c:h val="0.1623940597168949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34 DIM at vol. culling                       </a:t>
            </a:r>
          </a:p>
        </c:rich>
      </c:tx>
      <c:layout>
        <c:manualLayout>
          <c:xMode val="edge"/>
          <c:yMode val="edge"/>
          <c:x val="3.0487804878048812E-3"/>
          <c:y val="1.5669515669515795E-2"/>
        </c:manualLayout>
      </c:layout>
      <c:overlay val="0"/>
      <c:spPr>
        <a:noFill/>
        <a:ln w="25400">
          <a:noFill/>
        </a:ln>
      </c:spPr>
    </c:title>
    <c:autoTitleDeleted val="0"/>
    <c:plotArea>
      <c:layout>
        <c:manualLayout>
          <c:layoutTarget val="inner"/>
          <c:xMode val="edge"/>
          <c:yMode val="edge"/>
          <c:x val="6.7670930757256567E-2"/>
          <c:y val="0.25641132650293175"/>
          <c:w val="0.89879393254886886"/>
          <c:h val="0.500002086680717"/>
        </c:manualLayout>
      </c:layout>
      <c:barChart>
        <c:barDir val="col"/>
        <c:grouping val="clustered"/>
        <c:varyColors val="0"/>
        <c:ser>
          <c:idx val="1"/>
          <c:order val="0"/>
          <c:tx>
            <c:strRef>
              <c:f>time!$CW$18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time!$CW$19:$CW$78</c:f>
              <c:numCache>
                <c:formatCode>0.000</c:formatCode>
                <c:ptCount val="60"/>
                <c:pt idx="0">
                  <c:v>241.81970999999999</c:v>
                </c:pt>
                <c:pt idx="1">
                  <c:v>259.77086000000003</c:v>
                </c:pt>
                <c:pt idx="2">
                  <c:v>242.56272000000001</c:v>
                </c:pt>
                <c:pt idx="3">
                  <c:v>307.07213999999999</c:v>
                </c:pt>
                <c:pt idx="4">
                  <c:v>318.20193399999999</c:v>
                </c:pt>
                <c:pt idx="5">
                  <c:v>338.26496400000002</c:v>
                </c:pt>
                <c:pt idx="6">
                  <c:v>315.47558400000003</c:v>
                </c:pt>
                <c:pt idx="7">
                  <c:v>306.06338299999999</c:v>
                </c:pt>
                <c:pt idx="8">
                  <c:v>276.23350799999997</c:v>
                </c:pt>
                <c:pt idx="9">
                  <c:v>235.568342</c:v>
                </c:pt>
                <c:pt idx="10">
                  <c:v>212.10634400000001</c:v>
                </c:pt>
                <c:pt idx="11">
                  <c:v>218.78899100000001</c:v>
                </c:pt>
                <c:pt idx="12">
                  <c:v>241.81970999999999</c:v>
                </c:pt>
                <c:pt idx="13">
                  <c:v>259.77086000000003</c:v>
                </c:pt>
                <c:pt idx="14">
                  <c:v>242.56271899999999</c:v>
                </c:pt>
                <c:pt idx="15">
                  <c:v>307.07213999999999</c:v>
                </c:pt>
                <c:pt idx="16">
                  <c:v>318.20193399999999</c:v>
                </c:pt>
                <c:pt idx="17">
                  <c:v>338.26496400000002</c:v>
                </c:pt>
                <c:pt idx="18">
                  <c:v>315.47558400000003</c:v>
                </c:pt>
                <c:pt idx="19">
                  <c:v>306.06338299999999</c:v>
                </c:pt>
                <c:pt idx="20">
                  <c:v>276.23350799999997</c:v>
                </c:pt>
                <c:pt idx="21">
                  <c:v>235.568342</c:v>
                </c:pt>
                <c:pt idx="22">
                  <c:v>212.10634300000001</c:v>
                </c:pt>
                <c:pt idx="23">
                  <c:v>218.78899000000001</c:v>
                </c:pt>
                <c:pt idx="24">
                  <c:v>241.81970899999999</c:v>
                </c:pt>
                <c:pt idx="25">
                  <c:v>259.77086000000003</c:v>
                </c:pt>
                <c:pt idx="26">
                  <c:v>242.56271799999999</c:v>
                </c:pt>
                <c:pt idx="27">
                  <c:v>307.07213999999999</c:v>
                </c:pt>
                <c:pt idx="28">
                  <c:v>318.20193399999999</c:v>
                </c:pt>
                <c:pt idx="29">
                  <c:v>338.26496400000002</c:v>
                </c:pt>
                <c:pt idx="30">
                  <c:v>315.47558400000003</c:v>
                </c:pt>
                <c:pt idx="31">
                  <c:v>306.06338299999999</c:v>
                </c:pt>
                <c:pt idx="32">
                  <c:v>276.23350799999997</c:v>
                </c:pt>
                <c:pt idx="33">
                  <c:v>235.568342</c:v>
                </c:pt>
                <c:pt idx="34">
                  <c:v>212.10634300000001</c:v>
                </c:pt>
                <c:pt idx="35">
                  <c:v>218.78898899999999</c:v>
                </c:pt>
                <c:pt idx="36">
                  <c:v>241.81970899999999</c:v>
                </c:pt>
                <c:pt idx="37">
                  <c:v>259.77085899999997</c:v>
                </c:pt>
                <c:pt idx="38">
                  <c:v>242.56271799999999</c:v>
                </c:pt>
                <c:pt idx="39">
                  <c:v>307.07213899999999</c:v>
                </c:pt>
                <c:pt idx="40">
                  <c:v>318.20193399999999</c:v>
                </c:pt>
                <c:pt idx="41">
                  <c:v>338.26496400000002</c:v>
                </c:pt>
                <c:pt idx="42">
                  <c:v>315.47558400000003</c:v>
                </c:pt>
                <c:pt idx="43">
                  <c:v>306.06338299999999</c:v>
                </c:pt>
                <c:pt idx="44">
                  <c:v>276.23350799999997</c:v>
                </c:pt>
                <c:pt idx="45">
                  <c:v>235.568342</c:v>
                </c:pt>
                <c:pt idx="46">
                  <c:v>212.10634300000001</c:v>
                </c:pt>
                <c:pt idx="47">
                  <c:v>218.78898899999999</c:v>
                </c:pt>
                <c:pt idx="48">
                  <c:v>241.81970799999999</c:v>
                </c:pt>
                <c:pt idx="49">
                  <c:v>259.77085899999997</c:v>
                </c:pt>
                <c:pt idx="50">
                  <c:v>242.56271799999999</c:v>
                </c:pt>
                <c:pt idx="51">
                  <c:v>307.07213899999999</c:v>
                </c:pt>
                <c:pt idx="52">
                  <c:v>318.20193399999999</c:v>
                </c:pt>
                <c:pt idx="53">
                  <c:v>338.26496400000002</c:v>
                </c:pt>
                <c:pt idx="54">
                  <c:v>315.47558400000003</c:v>
                </c:pt>
                <c:pt idx="55">
                  <c:v>306.06338299999999</c:v>
                </c:pt>
                <c:pt idx="56">
                  <c:v>276.23350799999997</c:v>
                </c:pt>
                <c:pt idx="57">
                  <c:v>235.568342</c:v>
                </c:pt>
                <c:pt idx="58">
                  <c:v>212.10634300000001</c:v>
                </c:pt>
                <c:pt idx="59">
                  <c:v>218.78898899999999</c:v>
                </c:pt>
              </c:numCache>
            </c:numRef>
          </c:val>
        </c:ser>
        <c:ser>
          <c:idx val="0"/>
          <c:order val="1"/>
          <c:tx>
            <c:strRef>
              <c:f>time!$CX$18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time!$CX$19:$CX$78</c:f>
              <c:numCache>
                <c:formatCode>0.000</c:formatCode>
                <c:ptCount val="60"/>
                <c:pt idx="0">
                  <c:v>241.81970999999999</c:v>
                </c:pt>
                <c:pt idx="1">
                  <c:v>259.77086000000003</c:v>
                </c:pt>
                <c:pt idx="2">
                  <c:v>242.56272000000001</c:v>
                </c:pt>
                <c:pt idx="3">
                  <c:v>307.07213999999999</c:v>
                </c:pt>
                <c:pt idx="4">
                  <c:v>318.20193399999999</c:v>
                </c:pt>
                <c:pt idx="5">
                  <c:v>338.26496400000002</c:v>
                </c:pt>
                <c:pt idx="6">
                  <c:v>315.47558400000003</c:v>
                </c:pt>
                <c:pt idx="7">
                  <c:v>306.06338299999999</c:v>
                </c:pt>
                <c:pt idx="8">
                  <c:v>276.23350799999997</c:v>
                </c:pt>
                <c:pt idx="9">
                  <c:v>235.568342</c:v>
                </c:pt>
                <c:pt idx="10">
                  <c:v>212.10634400000001</c:v>
                </c:pt>
                <c:pt idx="11">
                  <c:v>218.78899100000001</c:v>
                </c:pt>
                <c:pt idx="12">
                  <c:v>241.81970999999999</c:v>
                </c:pt>
                <c:pt idx="13">
                  <c:v>259.77086000000003</c:v>
                </c:pt>
                <c:pt idx="14">
                  <c:v>242.56271899999999</c:v>
                </c:pt>
                <c:pt idx="15">
                  <c:v>307.07213999999999</c:v>
                </c:pt>
                <c:pt idx="16">
                  <c:v>318.20193399999999</c:v>
                </c:pt>
                <c:pt idx="17">
                  <c:v>338.26496400000002</c:v>
                </c:pt>
                <c:pt idx="18">
                  <c:v>315.47558400000003</c:v>
                </c:pt>
                <c:pt idx="19">
                  <c:v>306.06338299999999</c:v>
                </c:pt>
                <c:pt idx="20">
                  <c:v>276.23350799999997</c:v>
                </c:pt>
                <c:pt idx="21">
                  <c:v>235.568342</c:v>
                </c:pt>
                <c:pt idx="22">
                  <c:v>212.10634300000001</c:v>
                </c:pt>
                <c:pt idx="23">
                  <c:v>218.78899000000001</c:v>
                </c:pt>
                <c:pt idx="24">
                  <c:v>241.81970899999999</c:v>
                </c:pt>
                <c:pt idx="25">
                  <c:v>259.77086000000003</c:v>
                </c:pt>
                <c:pt idx="26">
                  <c:v>242.56271799999999</c:v>
                </c:pt>
                <c:pt idx="27">
                  <c:v>307.07213999999999</c:v>
                </c:pt>
                <c:pt idx="28">
                  <c:v>318.20193399999999</c:v>
                </c:pt>
                <c:pt idx="29">
                  <c:v>338.26496400000002</c:v>
                </c:pt>
                <c:pt idx="30">
                  <c:v>315.47558400000003</c:v>
                </c:pt>
                <c:pt idx="31">
                  <c:v>306.06338299999999</c:v>
                </c:pt>
                <c:pt idx="32">
                  <c:v>276.23350799999997</c:v>
                </c:pt>
                <c:pt idx="33">
                  <c:v>235.568342</c:v>
                </c:pt>
                <c:pt idx="34">
                  <c:v>212.10634300000001</c:v>
                </c:pt>
                <c:pt idx="35">
                  <c:v>218.78898899999999</c:v>
                </c:pt>
                <c:pt idx="36">
                  <c:v>241.81970899999999</c:v>
                </c:pt>
                <c:pt idx="37">
                  <c:v>259.77085899999997</c:v>
                </c:pt>
                <c:pt idx="38">
                  <c:v>242.56271799999999</c:v>
                </c:pt>
                <c:pt idx="39">
                  <c:v>307.07213899999999</c:v>
                </c:pt>
                <c:pt idx="40">
                  <c:v>318.20193399999999</c:v>
                </c:pt>
                <c:pt idx="41">
                  <c:v>338.26496400000002</c:v>
                </c:pt>
                <c:pt idx="42">
                  <c:v>315.47558400000003</c:v>
                </c:pt>
                <c:pt idx="43">
                  <c:v>306.06338299999999</c:v>
                </c:pt>
                <c:pt idx="44">
                  <c:v>276.23350799999997</c:v>
                </c:pt>
                <c:pt idx="45">
                  <c:v>235.568342</c:v>
                </c:pt>
                <c:pt idx="46">
                  <c:v>212.10634300000001</c:v>
                </c:pt>
                <c:pt idx="47">
                  <c:v>218.78898899999999</c:v>
                </c:pt>
                <c:pt idx="48">
                  <c:v>241.81970799999999</c:v>
                </c:pt>
                <c:pt idx="49">
                  <c:v>259.77085899999997</c:v>
                </c:pt>
                <c:pt idx="50">
                  <c:v>242.56271799999999</c:v>
                </c:pt>
                <c:pt idx="51">
                  <c:v>307.07213899999999</c:v>
                </c:pt>
                <c:pt idx="52">
                  <c:v>318.20193399999999</c:v>
                </c:pt>
                <c:pt idx="53">
                  <c:v>338.26496400000002</c:v>
                </c:pt>
                <c:pt idx="54">
                  <c:v>315.47558400000003</c:v>
                </c:pt>
                <c:pt idx="55">
                  <c:v>306.06338299999999</c:v>
                </c:pt>
                <c:pt idx="56">
                  <c:v>276.23350799999997</c:v>
                </c:pt>
                <c:pt idx="57">
                  <c:v>235.568342</c:v>
                </c:pt>
                <c:pt idx="58">
                  <c:v>212.10634300000001</c:v>
                </c:pt>
                <c:pt idx="59">
                  <c:v>218.78898899999999</c:v>
                </c:pt>
              </c:numCache>
            </c:numRef>
          </c:val>
        </c:ser>
        <c:dLbls>
          <c:showLegendKey val="0"/>
          <c:showVal val="0"/>
          <c:showCatName val="0"/>
          <c:showSerName val="0"/>
          <c:showPercent val="0"/>
          <c:showBubbleSize val="0"/>
        </c:dLbls>
        <c:gapWidth val="30"/>
        <c:axId val="137697256"/>
        <c:axId val="137697648"/>
      </c:barChart>
      <c:catAx>
        <c:axId val="13769725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719576211510148"/>
              <c:y val="0.8632514525427983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697648"/>
        <c:crossesAt val="60"/>
        <c:auto val="0"/>
        <c:lblAlgn val="ctr"/>
        <c:lblOffset val="100"/>
        <c:tickLblSkip val="1"/>
        <c:tickMarkSkip val="1"/>
        <c:noMultiLvlLbl val="0"/>
      </c:catAx>
      <c:valAx>
        <c:axId val="137697648"/>
        <c:scaling>
          <c:orientation val="minMax"/>
          <c:min val="6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697256"/>
        <c:crosses val="autoZero"/>
        <c:crossBetween val="between"/>
      </c:valAx>
      <c:spPr>
        <a:solidFill>
          <a:srgbClr val="C0C0C0"/>
        </a:solidFill>
        <a:ln w="25400">
          <a:noFill/>
        </a:ln>
      </c:spPr>
    </c:plotArea>
    <c:legend>
      <c:legendPos val="t"/>
      <c:layout>
        <c:manualLayout>
          <c:xMode val="edge"/>
          <c:yMode val="edge"/>
          <c:x val="0.76524518276679065"/>
          <c:y val="2.1367521367521368E-2"/>
          <c:w val="0.22256129569169741"/>
          <c:h val="0.1623940597168949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35 Milk</a:t>
            </a:r>
            <a:r>
              <a:rPr lang="en-US" baseline="0"/>
              <a:t> yield</a:t>
            </a:r>
            <a:r>
              <a:rPr lang="en-US"/>
              <a:t> at vol. culling                       </a:t>
            </a:r>
          </a:p>
        </c:rich>
      </c:tx>
      <c:layout>
        <c:manualLayout>
          <c:xMode val="edge"/>
          <c:yMode val="edge"/>
          <c:x val="3.0487804878048812E-3"/>
          <c:y val="1.5669515669515806E-2"/>
        </c:manualLayout>
      </c:layout>
      <c:overlay val="0"/>
      <c:spPr>
        <a:noFill/>
        <a:ln w="25400">
          <a:noFill/>
        </a:ln>
      </c:spPr>
    </c:title>
    <c:autoTitleDeleted val="0"/>
    <c:plotArea>
      <c:layout>
        <c:manualLayout>
          <c:layoutTarget val="inner"/>
          <c:xMode val="edge"/>
          <c:yMode val="edge"/>
          <c:x val="6.2416137069160771E-2"/>
          <c:y val="0.25641132650293175"/>
          <c:w val="0.90404870964733453"/>
          <c:h val="0.500002086680717"/>
        </c:manualLayout>
      </c:layout>
      <c:barChart>
        <c:barDir val="col"/>
        <c:grouping val="clustered"/>
        <c:varyColors val="0"/>
        <c:ser>
          <c:idx val="1"/>
          <c:order val="0"/>
          <c:tx>
            <c:strRef>
              <c:f>time!$CY$18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time!$CY$19:$CY$78</c:f>
              <c:numCache>
                <c:formatCode>0.000</c:formatCode>
                <c:ptCount val="60"/>
                <c:pt idx="0">
                  <c:v>53.676920000000003</c:v>
                </c:pt>
                <c:pt idx="1">
                  <c:v>51.717731000000001</c:v>
                </c:pt>
                <c:pt idx="2">
                  <c:v>51.453023000000002</c:v>
                </c:pt>
                <c:pt idx="3">
                  <c:v>46.618611999999999</c:v>
                </c:pt>
                <c:pt idx="4">
                  <c:v>42.532052999999998</c:v>
                </c:pt>
                <c:pt idx="5">
                  <c:v>39.741484999999997</c:v>
                </c:pt>
                <c:pt idx="6">
                  <c:v>37.970885000000003</c:v>
                </c:pt>
                <c:pt idx="7">
                  <c:v>37.626972000000002</c:v>
                </c:pt>
                <c:pt idx="8">
                  <c:v>41.174236999999998</c:v>
                </c:pt>
                <c:pt idx="9">
                  <c:v>47.563509000000003</c:v>
                </c:pt>
                <c:pt idx="10">
                  <c:v>53.465242000000003</c:v>
                </c:pt>
                <c:pt idx="11">
                  <c:v>54.480412000000001</c:v>
                </c:pt>
                <c:pt idx="12">
                  <c:v>53.676920000000003</c:v>
                </c:pt>
                <c:pt idx="13">
                  <c:v>51.717731000000001</c:v>
                </c:pt>
                <c:pt idx="14">
                  <c:v>51.453023000000002</c:v>
                </c:pt>
                <c:pt idx="15">
                  <c:v>46.618611999999999</c:v>
                </c:pt>
                <c:pt idx="16">
                  <c:v>42.532052999999998</c:v>
                </c:pt>
                <c:pt idx="17">
                  <c:v>39.741484999999997</c:v>
                </c:pt>
                <c:pt idx="18">
                  <c:v>37.970885000000003</c:v>
                </c:pt>
                <c:pt idx="19">
                  <c:v>37.626972000000002</c:v>
                </c:pt>
                <c:pt idx="20">
                  <c:v>41.174236999999998</c:v>
                </c:pt>
                <c:pt idx="21">
                  <c:v>47.563509000000003</c:v>
                </c:pt>
                <c:pt idx="22">
                  <c:v>53.465242000000003</c:v>
                </c:pt>
                <c:pt idx="23">
                  <c:v>54.480412000000001</c:v>
                </c:pt>
                <c:pt idx="24">
                  <c:v>53.676920000000003</c:v>
                </c:pt>
                <c:pt idx="25">
                  <c:v>51.717731000000001</c:v>
                </c:pt>
                <c:pt idx="26">
                  <c:v>51.453023000000002</c:v>
                </c:pt>
                <c:pt idx="27">
                  <c:v>46.618611999999999</c:v>
                </c:pt>
                <c:pt idx="28">
                  <c:v>42.532052999999998</c:v>
                </c:pt>
                <c:pt idx="29">
                  <c:v>39.741484999999997</c:v>
                </c:pt>
                <c:pt idx="30">
                  <c:v>37.970885000000003</c:v>
                </c:pt>
                <c:pt idx="31">
                  <c:v>37.626972000000002</c:v>
                </c:pt>
                <c:pt idx="32">
                  <c:v>41.174238000000003</c:v>
                </c:pt>
                <c:pt idx="33">
                  <c:v>47.563509000000003</c:v>
                </c:pt>
                <c:pt idx="34">
                  <c:v>53.465242000000003</c:v>
                </c:pt>
                <c:pt idx="35">
                  <c:v>54.480412000000001</c:v>
                </c:pt>
                <c:pt idx="36">
                  <c:v>53.676920000000003</c:v>
                </c:pt>
                <c:pt idx="37">
                  <c:v>51.717731000000001</c:v>
                </c:pt>
                <c:pt idx="38">
                  <c:v>51.453023000000002</c:v>
                </c:pt>
                <c:pt idx="39">
                  <c:v>46.618611999999999</c:v>
                </c:pt>
                <c:pt idx="40">
                  <c:v>42.532052999999998</c:v>
                </c:pt>
                <c:pt idx="41">
                  <c:v>39.741484999999997</c:v>
                </c:pt>
                <c:pt idx="42">
                  <c:v>37.970885000000003</c:v>
                </c:pt>
                <c:pt idx="43">
                  <c:v>37.626972000000002</c:v>
                </c:pt>
                <c:pt idx="44">
                  <c:v>41.174238000000003</c:v>
                </c:pt>
                <c:pt idx="45">
                  <c:v>47.563509000000003</c:v>
                </c:pt>
                <c:pt idx="46">
                  <c:v>53.465242000000003</c:v>
                </c:pt>
                <c:pt idx="47">
                  <c:v>54.480412000000001</c:v>
                </c:pt>
                <c:pt idx="48">
                  <c:v>53.676920000000003</c:v>
                </c:pt>
                <c:pt idx="49">
                  <c:v>51.717731000000001</c:v>
                </c:pt>
                <c:pt idx="50">
                  <c:v>51.453023000000002</c:v>
                </c:pt>
                <c:pt idx="51">
                  <c:v>46.618611999999999</c:v>
                </c:pt>
                <c:pt idx="52">
                  <c:v>42.532052999999998</c:v>
                </c:pt>
                <c:pt idx="53">
                  <c:v>39.741484999999997</c:v>
                </c:pt>
                <c:pt idx="54">
                  <c:v>37.970885000000003</c:v>
                </c:pt>
                <c:pt idx="55">
                  <c:v>37.626972000000002</c:v>
                </c:pt>
                <c:pt idx="56">
                  <c:v>41.174238000000003</c:v>
                </c:pt>
                <c:pt idx="57">
                  <c:v>47.563509000000003</c:v>
                </c:pt>
                <c:pt idx="58">
                  <c:v>53.465242000000003</c:v>
                </c:pt>
                <c:pt idx="59">
                  <c:v>54.480412000000001</c:v>
                </c:pt>
              </c:numCache>
            </c:numRef>
          </c:val>
        </c:ser>
        <c:ser>
          <c:idx val="0"/>
          <c:order val="1"/>
          <c:tx>
            <c:strRef>
              <c:f>time!$CZ$18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time!$CZ$19:$CZ$78</c:f>
              <c:numCache>
                <c:formatCode>0.000</c:formatCode>
                <c:ptCount val="60"/>
                <c:pt idx="0">
                  <c:v>53.676920000000003</c:v>
                </c:pt>
                <c:pt idx="1">
                  <c:v>51.717731000000001</c:v>
                </c:pt>
                <c:pt idx="2">
                  <c:v>51.453023000000002</c:v>
                </c:pt>
                <c:pt idx="3">
                  <c:v>46.618611999999999</c:v>
                </c:pt>
                <c:pt idx="4">
                  <c:v>42.532052999999998</c:v>
                </c:pt>
                <c:pt idx="5">
                  <c:v>39.741484999999997</c:v>
                </c:pt>
                <c:pt idx="6">
                  <c:v>37.970885000000003</c:v>
                </c:pt>
                <c:pt idx="7">
                  <c:v>37.626972000000002</c:v>
                </c:pt>
                <c:pt idx="8">
                  <c:v>41.174236999999998</c:v>
                </c:pt>
                <c:pt idx="9">
                  <c:v>47.563509000000003</c:v>
                </c:pt>
                <c:pt idx="10">
                  <c:v>53.465242000000003</c:v>
                </c:pt>
                <c:pt idx="11">
                  <c:v>54.480412000000001</c:v>
                </c:pt>
                <c:pt idx="12">
                  <c:v>53.676920000000003</c:v>
                </c:pt>
                <c:pt idx="13">
                  <c:v>51.717731000000001</c:v>
                </c:pt>
                <c:pt idx="14">
                  <c:v>51.453023000000002</c:v>
                </c:pt>
                <c:pt idx="15">
                  <c:v>46.618611999999999</c:v>
                </c:pt>
                <c:pt idx="16">
                  <c:v>42.532052999999998</c:v>
                </c:pt>
                <c:pt idx="17">
                  <c:v>39.741484999999997</c:v>
                </c:pt>
                <c:pt idx="18">
                  <c:v>37.970885000000003</c:v>
                </c:pt>
                <c:pt idx="19">
                  <c:v>37.626972000000002</c:v>
                </c:pt>
                <c:pt idx="20">
                  <c:v>41.174236999999998</c:v>
                </c:pt>
                <c:pt idx="21">
                  <c:v>47.563509000000003</c:v>
                </c:pt>
                <c:pt idx="22">
                  <c:v>53.465242000000003</c:v>
                </c:pt>
                <c:pt idx="23">
                  <c:v>54.480412000000001</c:v>
                </c:pt>
                <c:pt idx="24">
                  <c:v>53.676920000000003</c:v>
                </c:pt>
                <c:pt idx="25">
                  <c:v>51.717731000000001</c:v>
                </c:pt>
                <c:pt idx="26">
                  <c:v>51.453023000000002</c:v>
                </c:pt>
                <c:pt idx="27">
                  <c:v>46.618611999999999</c:v>
                </c:pt>
                <c:pt idx="28">
                  <c:v>42.532052999999998</c:v>
                </c:pt>
                <c:pt idx="29">
                  <c:v>39.741484999999997</c:v>
                </c:pt>
                <c:pt idx="30">
                  <c:v>37.970885000000003</c:v>
                </c:pt>
                <c:pt idx="31">
                  <c:v>37.626972000000002</c:v>
                </c:pt>
                <c:pt idx="32">
                  <c:v>41.174238000000003</c:v>
                </c:pt>
                <c:pt idx="33">
                  <c:v>47.563509000000003</c:v>
                </c:pt>
                <c:pt idx="34">
                  <c:v>53.465242000000003</c:v>
                </c:pt>
                <c:pt idx="35">
                  <c:v>54.480412000000001</c:v>
                </c:pt>
                <c:pt idx="36">
                  <c:v>53.676920000000003</c:v>
                </c:pt>
                <c:pt idx="37">
                  <c:v>51.717731000000001</c:v>
                </c:pt>
                <c:pt idx="38">
                  <c:v>51.453023000000002</c:v>
                </c:pt>
                <c:pt idx="39">
                  <c:v>46.618611999999999</c:v>
                </c:pt>
                <c:pt idx="40">
                  <c:v>42.532052999999998</c:v>
                </c:pt>
                <c:pt idx="41">
                  <c:v>39.741484999999997</c:v>
                </c:pt>
                <c:pt idx="42">
                  <c:v>37.970885000000003</c:v>
                </c:pt>
                <c:pt idx="43">
                  <c:v>37.626972000000002</c:v>
                </c:pt>
                <c:pt idx="44">
                  <c:v>41.174238000000003</c:v>
                </c:pt>
                <c:pt idx="45">
                  <c:v>47.563509000000003</c:v>
                </c:pt>
                <c:pt idx="46">
                  <c:v>53.465242000000003</c:v>
                </c:pt>
                <c:pt idx="47">
                  <c:v>54.480412000000001</c:v>
                </c:pt>
                <c:pt idx="48">
                  <c:v>53.676920000000003</c:v>
                </c:pt>
                <c:pt idx="49">
                  <c:v>51.717731000000001</c:v>
                </c:pt>
                <c:pt idx="50">
                  <c:v>51.453023000000002</c:v>
                </c:pt>
                <c:pt idx="51">
                  <c:v>46.618611999999999</c:v>
                </c:pt>
                <c:pt idx="52">
                  <c:v>42.532052999999998</c:v>
                </c:pt>
                <c:pt idx="53">
                  <c:v>39.741484999999997</c:v>
                </c:pt>
                <c:pt idx="54">
                  <c:v>37.970885000000003</c:v>
                </c:pt>
                <c:pt idx="55">
                  <c:v>37.626972000000002</c:v>
                </c:pt>
                <c:pt idx="56">
                  <c:v>41.174238000000003</c:v>
                </c:pt>
                <c:pt idx="57">
                  <c:v>47.563509000000003</c:v>
                </c:pt>
                <c:pt idx="58">
                  <c:v>53.465242000000003</c:v>
                </c:pt>
                <c:pt idx="59">
                  <c:v>54.480412000000001</c:v>
                </c:pt>
              </c:numCache>
            </c:numRef>
          </c:val>
        </c:ser>
        <c:dLbls>
          <c:showLegendKey val="0"/>
          <c:showVal val="0"/>
          <c:showCatName val="0"/>
          <c:showSerName val="0"/>
          <c:showPercent val="0"/>
          <c:showBubbleSize val="0"/>
        </c:dLbls>
        <c:gapWidth val="30"/>
        <c:axId val="137698432"/>
        <c:axId val="137698824"/>
      </c:barChart>
      <c:catAx>
        <c:axId val="1376984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719576211510148"/>
              <c:y val="0.8632514525427988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698824"/>
        <c:crosses val="autoZero"/>
        <c:auto val="0"/>
        <c:lblAlgn val="ctr"/>
        <c:lblOffset val="100"/>
        <c:tickLblSkip val="1"/>
        <c:tickMarkSkip val="1"/>
        <c:noMultiLvlLbl val="0"/>
      </c:catAx>
      <c:valAx>
        <c:axId val="137698824"/>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698432"/>
        <c:crosses val="autoZero"/>
        <c:crossBetween val="between"/>
      </c:valAx>
      <c:spPr>
        <a:solidFill>
          <a:srgbClr val="C0C0C0"/>
        </a:solidFill>
        <a:ln w="25400">
          <a:noFill/>
        </a:ln>
      </c:spPr>
    </c:plotArea>
    <c:legend>
      <c:legendPos val="t"/>
      <c:layout>
        <c:manualLayout>
          <c:xMode val="edge"/>
          <c:yMode val="edge"/>
          <c:x val="0.76524518276679065"/>
          <c:y val="2.1367521367521368E-2"/>
          <c:w val="0.22256129569169741"/>
          <c:h val="0.1623940597168949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55" r="0.75000000000000355" t="1"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36 Cummulative cash</a:t>
            </a:r>
          </a:p>
        </c:rich>
      </c:tx>
      <c:layout>
        <c:manualLayout>
          <c:xMode val="edge"/>
          <c:yMode val="edge"/>
          <c:x val="3.2154340836012892E-3"/>
          <c:y val="4.5454545454545504E-3"/>
        </c:manualLayout>
      </c:layout>
      <c:overlay val="0"/>
      <c:spPr>
        <a:noFill/>
        <a:ln w="25400">
          <a:noFill/>
        </a:ln>
      </c:spPr>
    </c:title>
    <c:autoTitleDeleted val="0"/>
    <c:plotArea>
      <c:layout>
        <c:manualLayout>
          <c:layoutTarget val="inner"/>
          <c:xMode val="edge"/>
          <c:yMode val="edge"/>
          <c:x val="6.4326045538723897E-2"/>
          <c:y val="0.27121259842519679"/>
          <c:w val="0.90030414218527255"/>
          <c:h val="0.47575853018372699"/>
        </c:manualLayout>
      </c:layout>
      <c:barChart>
        <c:barDir val="col"/>
        <c:grouping val="clustered"/>
        <c:varyColors val="0"/>
        <c:ser>
          <c:idx val="1"/>
          <c:order val="0"/>
          <c:tx>
            <c:strRef>
              <c:f>time!$AG$18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time!$AG$19:$AG$78</c:f>
              <c:numCache>
                <c:formatCode>General</c:formatCode>
                <c:ptCount val="60"/>
                <c:pt idx="0">
                  <c:v>101.71506100000001</c:v>
                </c:pt>
                <c:pt idx="1">
                  <c:v>207.61749499999999</c:v>
                </c:pt>
                <c:pt idx="2">
                  <c:v>312.927953</c:v>
                </c:pt>
                <c:pt idx="3">
                  <c:v>395.34592900000001</c:v>
                </c:pt>
                <c:pt idx="4">
                  <c:v>441.16738099999998</c:v>
                </c:pt>
                <c:pt idx="5">
                  <c:v>444.75771300000002</c:v>
                </c:pt>
                <c:pt idx="6">
                  <c:v>408.632564</c:v>
                </c:pt>
                <c:pt idx="7">
                  <c:v>351.00833799999998</c:v>
                </c:pt>
                <c:pt idx="8">
                  <c:v>298.47448800000001</c:v>
                </c:pt>
                <c:pt idx="9">
                  <c:v>271.72790400000002</c:v>
                </c:pt>
                <c:pt idx="10">
                  <c:v>307.52375899999998</c:v>
                </c:pt>
                <c:pt idx="11">
                  <c:v>386.24393300000003</c:v>
                </c:pt>
                <c:pt idx="12">
                  <c:v>487.95899400000002</c:v>
                </c:pt>
                <c:pt idx="13">
                  <c:v>593.86142800000005</c:v>
                </c:pt>
                <c:pt idx="14">
                  <c:v>699.17188699999997</c:v>
                </c:pt>
                <c:pt idx="15">
                  <c:v>781.58986400000003</c:v>
                </c:pt>
                <c:pt idx="16">
                  <c:v>827.41131499999995</c:v>
                </c:pt>
                <c:pt idx="17">
                  <c:v>831.00164800000005</c:v>
                </c:pt>
                <c:pt idx="18">
                  <c:v>794.87649999999996</c:v>
                </c:pt>
                <c:pt idx="19">
                  <c:v>737.25227400000006</c:v>
                </c:pt>
                <c:pt idx="20">
                  <c:v>684.71842400000003</c:v>
                </c:pt>
                <c:pt idx="21">
                  <c:v>657.97183800000005</c:v>
                </c:pt>
                <c:pt idx="22">
                  <c:v>693.76769300000001</c:v>
                </c:pt>
                <c:pt idx="23">
                  <c:v>772.48786700000005</c:v>
                </c:pt>
                <c:pt idx="24">
                  <c:v>874.20292800000004</c:v>
                </c:pt>
                <c:pt idx="25">
                  <c:v>980.10536200000001</c:v>
                </c:pt>
                <c:pt idx="26">
                  <c:v>1085.4158210000001</c:v>
                </c:pt>
                <c:pt idx="27">
                  <c:v>1167.8337979999999</c:v>
                </c:pt>
                <c:pt idx="28">
                  <c:v>1213.6552489999999</c:v>
                </c:pt>
                <c:pt idx="29">
                  <c:v>1217.245582</c:v>
                </c:pt>
                <c:pt idx="30">
                  <c:v>1181.120433</c:v>
                </c:pt>
                <c:pt idx="31">
                  <c:v>1123.496208</c:v>
                </c:pt>
                <c:pt idx="32">
                  <c:v>1070.9623570000001</c:v>
                </c:pt>
                <c:pt idx="33">
                  <c:v>1044.2157709999999</c:v>
                </c:pt>
                <c:pt idx="34">
                  <c:v>1080.011626</c:v>
                </c:pt>
                <c:pt idx="35">
                  <c:v>1158.7318</c:v>
                </c:pt>
                <c:pt idx="36">
                  <c:v>1260.4468609999999</c:v>
                </c:pt>
                <c:pt idx="37">
                  <c:v>1366.349295</c:v>
                </c:pt>
                <c:pt idx="38">
                  <c:v>1471.6597529999999</c:v>
                </c:pt>
                <c:pt idx="39">
                  <c:v>1554.07773</c:v>
                </c:pt>
                <c:pt idx="40">
                  <c:v>1599.899181</c:v>
                </c:pt>
                <c:pt idx="41">
                  <c:v>1603.4895140000001</c:v>
                </c:pt>
                <c:pt idx="42">
                  <c:v>1567.3643649999999</c:v>
                </c:pt>
                <c:pt idx="43">
                  <c:v>1509.740139</c:v>
                </c:pt>
                <c:pt idx="44">
                  <c:v>1457.2062880000001</c:v>
                </c:pt>
                <c:pt idx="45">
                  <c:v>1430.4597020000001</c:v>
                </c:pt>
                <c:pt idx="46">
                  <c:v>1466.255557</c:v>
                </c:pt>
                <c:pt idx="47">
                  <c:v>1544.975731</c:v>
                </c:pt>
                <c:pt idx="48">
                  <c:v>1646.690791</c:v>
                </c:pt>
                <c:pt idx="49">
                  <c:v>1752.5932250000001</c:v>
                </c:pt>
                <c:pt idx="50">
                  <c:v>1857.9036840000001</c:v>
                </c:pt>
                <c:pt idx="51">
                  <c:v>1940.3216600000001</c:v>
                </c:pt>
                <c:pt idx="52">
                  <c:v>1986.143112</c:v>
                </c:pt>
                <c:pt idx="53">
                  <c:v>1989.733444</c:v>
                </c:pt>
                <c:pt idx="54">
                  <c:v>1953.608295</c:v>
                </c:pt>
                <c:pt idx="55">
                  <c:v>1895.9840690000001</c:v>
                </c:pt>
                <c:pt idx="56">
                  <c:v>1843.4502179999999</c:v>
                </c:pt>
                <c:pt idx="57">
                  <c:v>1816.703632</c:v>
                </c:pt>
                <c:pt idx="58">
                  <c:v>1852.499487</c:v>
                </c:pt>
                <c:pt idx="59">
                  <c:v>1931.2196610000001</c:v>
                </c:pt>
              </c:numCache>
            </c:numRef>
          </c:val>
        </c:ser>
        <c:ser>
          <c:idx val="0"/>
          <c:order val="1"/>
          <c:tx>
            <c:strRef>
              <c:f>time!$AH$18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time!$AH$19:$AH$78</c:f>
              <c:numCache>
                <c:formatCode>General</c:formatCode>
                <c:ptCount val="60"/>
                <c:pt idx="0">
                  <c:v>101.71506100000001</c:v>
                </c:pt>
                <c:pt idx="1">
                  <c:v>207.61749499999999</c:v>
                </c:pt>
                <c:pt idx="2">
                  <c:v>312.927953</c:v>
                </c:pt>
                <c:pt idx="3">
                  <c:v>395.34592900000001</c:v>
                </c:pt>
                <c:pt idx="4">
                  <c:v>441.16738099999998</c:v>
                </c:pt>
                <c:pt idx="5">
                  <c:v>444.75771300000002</c:v>
                </c:pt>
                <c:pt idx="6">
                  <c:v>408.632564</c:v>
                </c:pt>
                <c:pt idx="7">
                  <c:v>351.00833799999998</c:v>
                </c:pt>
                <c:pt idx="8">
                  <c:v>298.47448800000001</c:v>
                </c:pt>
                <c:pt idx="9">
                  <c:v>271.72790400000002</c:v>
                </c:pt>
                <c:pt idx="10">
                  <c:v>307.52375899999998</c:v>
                </c:pt>
                <c:pt idx="11">
                  <c:v>386.24393300000003</c:v>
                </c:pt>
                <c:pt idx="12">
                  <c:v>487.95899400000002</c:v>
                </c:pt>
                <c:pt idx="13">
                  <c:v>593.86142800000005</c:v>
                </c:pt>
                <c:pt idx="14">
                  <c:v>699.17188699999997</c:v>
                </c:pt>
                <c:pt idx="15">
                  <c:v>781.58986400000003</c:v>
                </c:pt>
                <c:pt idx="16">
                  <c:v>827.41131499999995</c:v>
                </c:pt>
                <c:pt idx="17">
                  <c:v>831.00164800000005</c:v>
                </c:pt>
                <c:pt idx="18">
                  <c:v>794.87649999999996</c:v>
                </c:pt>
                <c:pt idx="19">
                  <c:v>737.25227400000006</c:v>
                </c:pt>
                <c:pt idx="20">
                  <c:v>684.71842400000003</c:v>
                </c:pt>
                <c:pt idx="21">
                  <c:v>657.97183800000005</c:v>
                </c:pt>
                <c:pt idx="22">
                  <c:v>693.76769300000001</c:v>
                </c:pt>
                <c:pt idx="23">
                  <c:v>772.48786700000005</c:v>
                </c:pt>
                <c:pt idx="24">
                  <c:v>874.20292800000004</c:v>
                </c:pt>
                <c:pt idx="25">
                  <c:v>980.10536200000001</c:v>
                </c:pt>
                <c:pt idx="26">
                  <c:v>1085.4158210000001</c:v>
                </c:pt>
                <c:pt idx="27">
                  <c:v>1167.8337979999999</c:v>
                </c:pt>
                <c:pt idx="28">
                  <c:v>1213.6552489999999</c:v>
                </c:pt>
                <c:pt idx="29">
                  <c:v>1217.245582</c:v>
                </c:pt>
                <c:pt idx="30">
                  <c:v>1181.120433</c:v>
                </c:pt>
                <c:pt idx="31">
                  <c:v>1123.496208</c:v>
                </c:pt>
                <c:pt idx="32">
                  <c:v>1070.9623570000001</c:v>
                </c:pt>
                <c:pt idx="33">
                  <c:v>1044.2157709999999</c:v>
                </c:pt>
                <c:pt idx="34">
                  <c:v>1080.011626</c:v>
                </c:pt>
                <c:pt idx="35">
                  <c:v>1158.7318</c:v>
                </c:pt>
                <c:pt idx="36">
                  <c:v>1260.4468609999999</c:v>
                </c:pt>
                <c:pt idx="37">
                  <c:v>1366.349295</c:v>
                </c:pt>
                <c:pt idx="38">
                  <c:v>1471.6597529999999</c:v>
                </c:pt>
                <c:pt idx="39">
                  <c:v>1554.07773</c:v>
                </c:pt>
                <c:pt idx="40">
                  <c:v>1599.899181</c:v>
                </c:pt>
                <c:pt idx="41">
                  <c:v>1603.4895140000001</c:v>
                </c:pt>
                <c:pt idx="42">
                  <c:v>1567.3643649999999</c:v>
                </c:pt>
                <c:pt idx="43">
                  <c:v>1509.740139</c:v>
                </c:pt>
                <c:pt idx="44">
                  <c:v>1457.2062880000001</c:v>
                </c:pt>
                <c:pt idx="45">
                  <c:v>1430.4597020000001</c:v>
                </c:pt>
                <c:pt idx="46">
                  <c:v>1466.255557</c:v>
                </c:pt>
                <c:pt idx="47">
                  <c:v>1544.975731</c:v>
                </c:pt>
                <c:pt idx="48">
                  <c:v>1646.690791</c:v>
                </c:pt>
                <c:pt idx="49">
                  <c:v>1752.5932250000001</c:v>
                </c:pt>
                <c:pt idx="50">
                  <c:v>1857.9036840000001</c:v>
                </c:pt>
                <c:pt idx="51">
                  <c:v>1940.3216600000001</c:v>
                </c:pt>
                <c:pt idx="52">
                  <c:v>1986.143112</c:v>
                </c:pt>
                <c:pt idx="53">
                  <c:v>1989.733444</c:v>
                </c:pt>
                <c:pt idx="54">
                  <c:v>1953.608295</c:v>
                </c:pt>
                <c:pt idx="55">
                  <c:v>1895.9840690000001</c:v>
                </c:pt>
                <c:pt idx="56">
                  <c:v>1843.4502179999999</c:v>
                </c:pt>
                <c:pt idx="57">
                  <c:v>1816.703632</c:v>
                </c:pt>
                <c:pt idx="58">
                  <c:v>1852.499487</c:v>
                </c:pt>
                <c:pt idx="59">
                  <c:v>1931.2196610000001</c:v>
                </c:pt>
              </c:numCache>
            </c:numRef>
          </c:val>
        </c:ser>
        <c:dLbls>
          <c:showLegendKey val="0"/>
          <c:showVal val="0"/>
          <c:showCatName val="0"/>
          <c:showSerName val="0"/>
          <c:showPercent val="0"/>
          <c:showBubbleSize val="0"/>
        </c:dLbls>
        <c:gapWidth val="30"/>
        <c:axId val="137699608"/>
        <c:axId val="137700000"/>
      </c:barChart>
      <c:catAx>
        <c:axId val="1376996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90675241157574"/>
              <c:y val="0.85454736339775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700000"/>
        <c:crossesAt val="0"/>
        <c:auto val="0"/>
        <c:lblAlgn val="ctr"/>
        <c:lblOffset val="100"/>
        <c:tickLblSkip val="1"/>
        <c:tickMarkSkip val="1"/>
        <c:noMultiLvlLbl val="0"/>
      </c:catAx>
      <c:valAx>
        <c:axId val="137700000"/>
        <c:scaling>
          <c:orientation val="minMax"/>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699608"/>
        <c:crosses val="autoZero"/>
        <c:crossBetween val="between"/>
      </c:valAx>
      <c:spPr>
        <a:solidFill>
          <a:srgbClr val="C0C0C0"/>
        </a:solidFill>
        <a:ln w="25400">
          <a:noFill/>
        </a:ln>
      </c:spPr>
    </c:plotArea>
    <c:legend>
      <c:legendPos val="r"/>
      <c:layout>
        <c:manualLayout>
          <c:xMode val="edge"/>
          <c:yMode val="edge"/>
          <c:x val="0.63344051446945715"/>
          <c:y val="2.2727272727272953E-2"/>
          <c:w val="0.23472668810289501"/>
          <c:h val="0.1727272727272735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38 Total cash</a:t>
            </a:r>
          </a:p>
        </c:rich>
      </c:tx>
      <c:layout>
        <c:manualLayout>
          <c:xMode val="edge"/>
          <c:yMode val="edge"/>
          <c:x val="3.2154340836012892E-3"/>
          <c:y val="4.5454545454545504E-3"/>
        </c:manualLayout>
      </c:layout>
      <c:overlay val="0"/>
      <c:spPr>
        <a:noFill/>
        <a:ln w="25400">
          <a:noFill/>
        </a:ln>
      </c:spPr>
    </c:title>
    <c:autoTitleDeleted val="0"/>
    <c:plotArea>
      <c:layout>
        <c:manualLayout>
          <c:layoutTarget val="inner"/>
          <c:xMode val="edge"/>
          <c:yMode val="edge"/>
          <c:x val="6.7033321342446411E-2"/>
          <c:y val="0.27121259842519679"/>
          <c:w val="0.89759686638155001"/>
          <c:h val="0.47575853018372699"/>
        </c:manualLayout>
      </c:layout>
      <c:barChart>
        <c:barDir val="col"/>
        <c:grouping val="clustered"/>
        <c:varyColors val="0"/>
        <c:ser>
          <c:idx val="1"/>
          <c:order val="0"/>
          <c:tx>
            <c:strRef>
              <c:f>time!$AE$18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time!$AE$19:$AE$78</c:f>
              <c:numCache>
                <c:formatCode>General</c:formatCode>
                <c:ptCount val="60"/>
                <c:pt idx="0">
                  <c:v>101.71506100000001</c:v>
                </c:pt>
                <c:pt idx="1">
                  <c:v>105.902434</c:v>
                </c:pt>
                <c:pt idx="2">
                  <c:v>105.310458</c:v>
                </c:pt>
                <c:pt idx="3">
                  <c:v>82.417976999999993</c:v>
                </c:pt>
                <c:pt idx="4">
                  <c:v>45.821451000000003</c:v>
                </c:pt>
                <c:pt idx="5">
                  <c:v>3.5903330000000002</c:v>
                </c:pt>
                <c:pt idx="6">
                  <c:v>-36.125149</c:v>
                </c:pt>
                <c:pt idx="7">
                  <c:v>-57.624226</c:v>
                </c:pt>
                <c:pt idx="8">
                  <c:v>-52.533850000000001</c:v>
                </c:pt>
                <c:pt idx="9">
                  <c:v>-26.746585</c:v>
                </c:pt>
                <c:pt idx="10">
                  <c:v>35.795855000000003</c:v>
                </c:pt>
                <c:pt idx="11">
                  <c:v>78.720174999999998</c:v>
                </c:pt>
                <c:pt idx="12">
                  <c:v>101.71506100000001</c:v>
                </c:pt>
                <c:pt idx="13">
                  <c:v>105.902434</c:v>
                </c:pt>
                <c:pt idx="14">
                  <c:v>105.31045899999999</c:v>
                </c:pt>
                <c:pt idx="15">
                  <c:v>82.417976999999993</c:v>
                </c:pt>
                <c:pt idx="16">
                  <c:v>45.821452000000001</c:v>
                </c:pt>
                <c:pt idx="17">
                  <c:v>3.5903330000000002</c:v>
                </c:pt>
                <c:pt idx="18">
                  <c:v>-36.125149</c:v>
                </c:pt>
                <c:pt idx="19">
                  <c:v>-57.624226</c:v>
                </c:pt>
                <c:pt idx="20">
                  <c:v>-52.533850000000001</c:v>
                </c:pt>
                <c:pt idx="21">
                  <c:v>-26.746585</c:v>
                </c:pt>
                <c:pt idx="22">
                  <c:v>35.795855000000003</c:v>
                </c:pt>
                <c:pt idx="23">
                  <c:v>78.720174</c:v>
                </c:pt>
                <c:pt idx="24">
                  <c:v>101.71506100000001</c:v>
                </c:pt>
                <c:pt idx="25">
                  <c:v>105.902434</c:v>
                </c:pt>
                <c:pt idx="26">
                  <c:v>105.310458</c:v>
                </c:pt>
                <c:pt idx="27">
                  <c:v>82.417976999999993</c:v>
                </c:pt>
                <c:pt idx="28">
                  <c:v>45.821452000000001</c:v>
                </c:pt>
                <c:pt idx="29">
                  <c:v>3.5903330000000002</c:v>
                </c:pt>
                <c:pt idx="30">
                  <c:v>-36.125149</c:v>
                </c:pt>
                <c:pt idx="31">
                  <c:v>-57.624226</c:v>
                </c:pt>
                <c:pt idx="32">
                  <c:v>-52.533850000000001</c:v>
                </c:pt>
                <c:pt idx="33">
                  <c:v>-26.746586000000001</c:v>
                </c:pt>
                <c:pt idx="34">
                  <c:v>35.795853999999999</c:v>
                </c:pt>
                <c:pt idx="35">
                  <c:v>78.720174</c:v>
                </c:pt>
                <c:pt idx="36">
                  <c:v>101.71506100000001</c:v>
                </c:pt>
                <c:pt idx="37">
                  <c:v>105.902434</c:v>
                </c:pt>
                <c:pt idx="38">
                  <c:v>105.310458</c:v>
                </c:pt>
                <c:pt idx="39">
                  <c:v>82.417976999999993</c:v>
                </c:pt>
                <c:pt idx="40">
                  <c:v>45.821451000000003</c:v>
                </c:pt>
                <c:pt idx="41">
                  <c:v>3.5903330000000002</c:v>
                </c:pt>
                <c:pt idx="42">
                  <c:v>-36.125149</c:v>
                </c:pt>
                <c:pt idx="43">
                  <c:v>-57.624226</c:v>
                </c:pt>
                <c:pt idx="44">
                  <c:v>-52.533850999999999</c:v>
                </c:pt>
                <c:pt idx="45">
                  <c:v>-26.746586000000001</c:v>
                </c:pt>
                <c:pt idx="46">
                  <c:v>35.795853999999999</c:v>
                </c:pt>
                <c:pt idx="47">
                  <c:v>78.720174</c:v>
                </c:pt>
                <c:pt idx="48">
                  <c:v>101.71506100000001</c:v>
                </c:pt>
                <c:pt idx="49">
                  <c:v>105.902434</c:v>
                </c:pt>
                <c:pt idx="50">
                  <c:v>105.310458</c:v>
                </c:pt>
                <c:pt idx="51">
                  <c:v>82.417976999999993</c:v>
                </c:pt>
                <c:pt idx="52">
                  <c:v>45.821451000000003</c:v>
                </c:pt>
                <c:pt idx="53">
                  <c:v>3.5903330000000002</c:v>
                </c:pt>
                <c:pt idx="54">
                  <c:v>-36.125149</c:v>
                </c:pt>
                <c:pt idx="55">
                  <c:v>-57.624226</c:v>
                </c:pt>
                <c:pt idx="56">
                  <c:v>-52.533850999999999</c:v>
                </c:pt>
                <c:pt idx="57">
                  <c:v>-26.746586000000001</c:v>
                </c:pt>
                <c:pt idx="58">
                  <c:v>35.795853999999999</c:v>
                </c:pt>
                <c:pt idx="59">
                  <c:v>78.720174</c:v>
                </c:pt>
              </c:numCache>
            </c:numRef>
          </c:val>
        </c:ser>
        <c:ser>
          <c:idx val="0"/>
          <c:order val="1"/>
          <c:tx>
            <c:strRef>
              <c:f>time!$AF$18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time!$AF$19:$AF$78</c:f>
              <c:numCache>
                <c:formatCode>General</c:formatCode>
                <c:ptCount val="60"/>
                <c:pt idx="0">
                  <c:v>101.71506100000001</c:v>
                </c:pt>
                <c:pt idx="1">
                  <c:v>105.902434</c:v>
                </c:pt>
                <c:pt idx="2">
                  <c:v>105.310458</c:v>
                </c:pt>
                <c:pt idx="3">
                  <c:v>82.417976999999993</c:v>
                </c:pt>
                <c:pt idx="4">
                  <c:v>45.821451000000003</c:v>
                </c:pt>
                <c:pt idx="5">
                  <c:v>3.5903330000000002</c:v>
                </c:pt>
                <c:pt idx="6">
                  <c:v>-36.125149</c:v>
                </c:pt>
                <c:pt idx="7">
                  <c:v>-57.624226</c:v>
                </c:pt>
                <c:pt idx="8">
                  <c:v>-52.533850000000001</c:v>
                </c:pt>
                <c:pt idx="9">
                  <c:v>-26.746585</c:v>
                </c:pt>
                <c:pt idx="10">
                  <c:v>35.795855000000003</c:v>
                </c:pt>
                <c:pt idx="11">
                  <c:v>78.720174999999998</c:v>
                </c:pt>
                <c:pt idx="12">
                  <c:v>101.71506100000001</c:v>
                </c:pt>
                <c:pt idx="13">
                  <c:v>105.902434</c:v>
                </c:pt>
                <c:pt idx="14">
                  <c:v>105.31045899999999</c:v>
                </c:pt>
                <c:pt idx="15">
                  <c:v>82.417976999999993</c:v>
                </c:pt>
                <c:pt idx="16">
                  <c:v>45.821452000000001</c:v>
                </c:pt>
                <c:pt idx="17">
                  <c:v>3.5903330000000002</c:v>
                </c:pt>
                <c:pt idx="18">
                  <c:v>-36.125149</c:v>
                </c:pt>
                <c:pt idx="19">
                  <c:v>-57.624226</c:v>
                </c:pt>
                <c:pt idx="20">
                  <c:v>-52.533850000000001</c:v>
                </c:pt>
                <c:pt idx="21">
                  <c:v>-26.746585</c:v>
                </c:pt>
                <c:pt idx="22">
                  <c:v>35.795855000000003</c:v>
                </c:pt>
                <c:pt idx="23">
                  <c:v>78.720174</c:v>
                </c:pt>
                <c:pt idx="24">
                  <c:v>101.71506100000001</c:v>
                </c:pt>
                <c:pt idx="25">
                  <c:v>105.902434</c:v>
                </c:pt>
                <c:pt idx="26">
                  <c:v>105.310458</c:v>
                </c:pt>
                <c:pt idx="27">
                  <c:v>82.417976999999993</c:v>
                </c:pt>
                <c:pt idx="28">
                  <c:v>45.821452000000001</c:v>
                </c:pt>
                <c:pt idx="29">
                  <c:v>3.5903330000000002</c:v>
                </c:pt>
                <c:pt idx="30">
                  <c:v>-36.125149</c:v>
                </c:pt>
                <c:pt idx="31">
                  <c:v>-57.624226</c:v>
                </c:pt>
                <c:pt idx="32">
                  <c:v>-52.533850000000001</c:v>
                </c:pt>
                <c:pt idx="33">
                  <c:v>-26.746586000000001</c:v>
                </c:pt>
                <c:pt idx="34">
                  <c:v>35.795853999999999</c:v>
                </c:pt>
                <c:pt idx="35">
                  <c:v>78.720174</c:v>
                </c:pt>
                <c:pt idx="36">
                  <c:v>101.71506100000001</c:v>
                </c:pt>
                <c:pt idx="37">
                  <c:v>105.902434</c:v>
                </c:pt>
                <c:pt idx="38">
                  <c:v>105.310458</c:v>
                </c:pt>
                <c:pt idx="39">
                  <c:v>82.417976999999993</c:v>
                </c:pt>
                <c:pt idx="40">
                  <c:v>45.821451000000003</c:v>
                </c:pt>
                <c:pt idx="41">
                  <c:v>3.5903330000000002</c:v>
                </c:pt>
                <c:pt idx="42">
                  <c:v>-36.125149</c:v>
                </c:pt>
                <c:pt idx="43">
                  <c:v>-57.624226</c:v>
                </c:pt>
                <c:pt idx="44">
                  <c:v>-52.533850999999999</c:v>
                </c:pt>
                <c:pt idx="45">
                  <c:v>-26.746586000000001</c:v>
                </c:pt>
                <c:pt idx="46">
                  <c:v>35.795853999999999</c:v>
                </c:pt>
                <c:pt idx="47">
                  <c:v>78.720174</c:v>
                </c:pt>
                <c:pt idx="48">
                  <c:v>101.71506100000001</c:v>
                </c:pt>
                <c:pt idx="49">
                  <c:v>105.902434</c:v>
                </c:pt>
                <c:pt idx="50">
                  <c:v>105.310458</c:v>
                </c:pt>
                <c:pt idx="51">
                  <c:v>82.417976999999993</c:v>
                </c:pt>
                <c:pt idx="52">
                  <c:v>45.821451000000003</c:v>
                </c:pt>
                <c:pt idx="53">
                  <c:v>3.5903330000000002</c:v>
                </c:pt>
                <c:pt idx="54">
                  <c:v>-36.125149</c:v>
                </c:pt>
                <c:pt idx="55">
                  <c:v>-57.624226</c:v>
                </c:pt>
                <c:pt idx="56">
                  <c:v>-52.533850999999999</c:v>
                </c:pt>
                <c:pt idx="57">
                  <c:v>-26.746586000000001</c:v>
                </c:pt>
                <c:pt idx="58">
                  <c:v>35.795853999999999</c:v>
                </c:pt>
                <c:pt idx="59">
                  <c:v>78.720174</c:v>
                </c:pt>
              </c:numCache>
            </c:numRef>
          </c:val>
        </c:ser>
        <c:dLbls>
          <c:showLegendKey val="0"/>
          <c:showVal val="0"/>
          <c:showCatName val="0"/>
          <c:showSerName val="0"/>
          <c:showPercent val="0"/>
          <c:showBubbleSize val="0"/>
        </c:dLbls>
        <c:gapWidth val="30"/>
        <c:axId val="137700784"/>
        <c:axId val="137701176"/>
      </c:barChart>
      <c:catAx>
        <c:axId val="13770078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3890675241157574"/>
              <c:y val="0.85454736339775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701176"/>
        <c:crossesAt val="0"/>
        <c:auto val="0"/>
        <c:lblAlgn val="ctr"/>
        <c:lblOffset val="100"/>
        <c:tickLblSkip val="1"/>
        <c:tickMarkSkip val="1"/>
        <c:noMultiLvlLbl val="0"/>
      </c:catAx>
      <c:valAx>
        <c:axId val="137701176"/>
        <c:scaling>
          <c:orientation val="minMax"/>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700784"/>
        <c:crosses val="autoZero"/>
        <c:crossBetween val="between"/>
      </c:valAx>
      <c:spPr>
        <a:solidFill>
          <a:srgbClr val="C0C0C0"/>
        </a:solidFill>
        <a:ln w="25400">
          <a:noFill/>
        </a:ln>
      </c:spPr>
    </c:plotArea>
    <c:legend>
      <c:legendPos val="r"/>
      <c:layout>
        <c:manualLayout>
          <c:xMode val="edge"/>
          <c:yMode val="edge"/>
          <c:x val="0.63344051446945715"/>
          <c:y val="2.2727272727272953E-2"/>
          <c:w val="0.23472668810289501"/>
          <c:h val="0.1727272727272735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21 Opportunity cost of
      delayed replacement</a:t>
            </a:r>
          </a:p>
        </c:rich>
      </c:tx>
      <c:layout>
        <c:manualLayout>
          <c:xMode val="edge"/>
          <c:yMode val="edge"/>
          <c:x val="3.1545741324921291E-3"/>
          <c:y val="4.3859649122807015E-3"/>
        </c:manualLayout>
      </c:layout>
      <c:overlay val="0"/>
      <c:spPr>
        <a:noFill/>
        <a:ln w="25400">
          <a:noFill/>
        </a:ln>
      </c:spPr>
    </c:title>
    <c:autoTitleDeleted val="0"/>
    <c:plotArea>
      <c:layout>
        <c:manualLayout>
          <c:layoutTarget val="inner"/>
          <c:xMode val="edge"/>
          <c:yMode val="edge"/>
          <c:x val="6.1860429535073452E-2"/>
          <c:y val="0.24840648507453311"/>
          <c:w val="0.90479428384805538"/>
          <c:h val="0.48245820680084767"/>
        </c:manualLayout>
      </c:layout>
      <c:barChart>
        <c:barDir val="col"/>
        <c:grouping val="clustered"/>
        <c:varyColors val="0"/>
        <c:ser>
          <c:idx val="1"/>
          <c:order val="0"/>
          <c:tx>
            <c:strRef>
              <c:f>time!$BU$18</c:f>
              <c:strCache>
                <c:ptCount val="1"/>
                <c:pt idx="0">
                  <c:v>plan A</c:v>
                </c:pt>
              </c:strCache>
            </c:strRef>
          </c:tx>
          <c:spPr>
            <a:solidFill>
              <a:srgbClr val="008000"/>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time!$BU$19:$BU$78</c:f>
              <c:numCache>
                <c:formatCode>0.00</c:formatCode>
                <c:ptCount val="60"/>
                <c:pt idx="0">
                  <c:v>217.99798200000001</c:v>
                </c:pt>
                <c:pt idx="1">
                  <c:v>202.986479</c:v>
                </c:pt>
                <c:pt idx="2">
                  <c:v>164.41795099999999</c:v>
                </c:pt>
                <c:pt idx="3">
                  <c:v>118.026498</c:v>
                </c:pt>
                <c:pt idx="4">
                  <c:v>71.377565000000004</c:v>
                </c:pt>
                <c:pt idx="5">
                  <c:v>41.745241</c:v>
                </c:pt>
                <c:pt idx="6">
                  <c:v>28.378989000000001</c:v>
                </c:pt>
                <c:pt idx="7">
                  <c:v>31.115406</c:v>
                </c:pt>
                <c:pt idx="8">
                  <c:v>66.630358999999999</c:v>
                </c:pt>
                <c:pt idx="9">
                  <c:v>126.701179</c:v>
                </c:pt>
                <c:pt idx="10">
                  <c:v>190.49592799999999</c:v>
                </c:pt>
                <c:pt idx="11">
                  <c:v>221.677571</c:v>
                </c:pt>
                <c:pt idx="12">
                  <c:v>217.99798200000001</c:v>
                </c:pt>
                <c:pt idx="13">
                  <c:v>202.98648</c:v>
                </c:pt>
                <c:pt idx="14">
                  <c:v>164.41795200000001</c:v>
                </c:pt>
                <c:pt idx="15">
                  <c:v>118.026498</c:v>
                </c:pt>
                <c:pt idx="16">
                  <c:v>71.377565000000004</c:v>
                </c:pt>
                <c:pt idx="17">
                  <c:v>41.745241</c:v>
                </c:pt>
                <c:pt idx="18">
                  <c:v>28.378989000000001</c:v>
                </c:pt>
                <c:pt idx="19">
                  <c:v>31.115406</c:v>
                </c:pt>
                <c:pt idx="20">
                  <c:v>66.630358999999999</c:v>
                </c:pt>
                <c:pt idx="21">
                  <c:v>126.701179</c:v>
                </c:pt>
                <c:pt idx="22">
                  <c:v>190.49592799999999</c:v>
                </c:pt>
                <c:pt idx="23">
                  <c:v>221.677572</c:v>
                </c:pt>
                <c:pt idx="24">
                  <c:v>217.99798200000001</c:v>
                </c:pt>
                <c:pt idx="25">
                  <c:v>202.98648</c:v>
                </c:pt>
                <c:pt idx="26">
                  <c:v>164.41795200000001</c:v>
                </c:pt>
                <c:pt idx="27">
                  <c:v>118.026498</c:v>
                </c:pt>
                <c:pt idx="28">
                  <c:v>71.377565000000004</c:v>
                </c:pt>
                <c:pt idx="29">
                  <c:v>41.745241</c:v>
                </c:pt>
                <c:pt idx="30">
                  <c:v>28.378989000000001</c:v>
                </c:pt>
                <c:pt idx="31">
                  <c:v>31.115406</c:v>
                </c:pt>
                <c:pt idx="32">
                  <c:v>66.630358999999999</c:v>
                </c:pt>
                <c:pt idx="33">
                  <c:v>126.701179</c:v>
                </c:pt>
                <c:pt idx="34">
                  <c:v>190.49592799999999</c:v>
                </c:pt>
                <c:pt idx="35">
                  <c:v>221.677572</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er>
        <c:ser>
          <c:idx val="0"/>
          <c:order val="1"/>
          <c:tx>
            <c:strRef>
              <c:f>time!$BV$18</c:f>
              <c:strCache>
                <c:ptCount val="1"/>
                <c:pt idx="0">
                  <c:v>plan B</c:v>
                </c:pt>
              </c:strCache>
            </c:strRef>
          </c:tx>
          <c:spPr>
            <a:solidFill>
              <a:srgbClr val="CCFFFF"/>
            </a:solidFill>
            <a:ln w="12700">
              <a:solidFill>
                <a:srgbClr val="000000"/>
              </a:solidFill>
              <a:prstDash val="solid"/>
            </a:ln>
          </c:spPr>
          <c:invertIfNegative val="0"/>
          <c:cat>
            <c:numRef>
              <c:f>time!$AB$19:$AB$78</c:f>
              <c:numCache>
                <c:formatCode>General</c:formatCode>
                <c:ptCount val="60"/>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numCache>
            </c:numRef>
          </c:cat>
          <c:val>
            <c:numRef>
              <c:f>time!$BV$19:$BV$78</c:f>
              <c:numCache>
                <c:formatCode>0.00</c:formatCode>
                <c:ptCount val="60"/>
                <c:pt idx="0">
                  <c:v>217.997975</c:v>
                </c:pt>
                <c:pt idx="1">
                  <c:v>202.98647399999999</c:v>
                </c:pt>
                <c:pt idx="2">
                  <c:v>164.41794899999999</c:v>
                </c:pt>
                <c:pt idx="3">
                  <c:v>118.026498</c:v>
                </c:pt>
                <c:pt idx="4">
                  <c:v>71.377566999999999</c:v>
                </c:pt>
                <c:pt idx="5">
                  <c:v>41.745241</c:v>
                </c:pt>
                <c:pt idx="6">
                  <c:v>28.378990000000002</c:v>
                </c:pt>
                <c:pt idx="7">
                  <c:v>31.115406</c:v>
                </c:pt>
                <c:pt idx="8">
                  <c:v>66.630354999999994</c:v>
                </c:pt>
                <c:pt idx="9">
                  <c:v>126.70117</c:v>
                </c:pt>
                <c:pt idx="10">
                  <c:v>190.495915</c:v>
                </c:pt>
                <c:pt idx="11">
                  <c:v>221.67755600000001</c:v>
                </c:pt>
                <c:pt idx="12">
                  <c:v>217.99796499999999</c:v>
                </c:pt>
                <c:pt idx="13">
                  <c:v>202.98645999999999</c:v>
                </c:pt>
                <c:pt idx="14">
                  <c:v>164.41793699999999</c:v>
                </c:pt>
                <c:pt idx="15">
                  <c:v>118.026489</c:v>
                </c:pt>
                <c:pt idx="16">
                  <c:v>71.377561999999998</c:v>
                </c:pt>
                <c:pt idx="17">
                  <c:v>41.745241999999998</c:v>
                </c:pt>
                <c:pt idx="18">
                  <c:v>28.378992</c:v>
                </c:pt>
                <c:pt idx="19">
                  <c:v>31.115410000000001</c:v>
                </c:pt>
                <c:pt idx="20">
                  <c:v>66.630358999999999</c:v>
                </c:pt>
                <c:pt idx="21">
                  <c:v>126.70117399999999</c:v>
                </c:pt>
                <c:pt idx="22">
                  <c:v>190.49591799999999</c:v>
                </c:pt>
                <c:pt idx="23">
                  <c:v>221.67755600000001</c:v>
                </c:pt>
                <c:pt idx="24">
                  <c:v>217.99796499999999</c:v>
                </c:pt>
                <c:pt idx="25">
                  <c:v>202.98645999999999</c:v>
                </c:pt>
                <c:pt idx="26">
                  <c:v>164.41793699999999</c:v>
                </c:pt>
                <c:pt idx="27">
                  <c:v>118.026489</c:v>
                </c:pt>
                <c:pt idx="28">
                  <c:v>71.377561999999998</c:v>
                </c:pt>
                <c:pt idx="29">
                  <c:v>41.745241999999998</c:v>
                </c:pt>
                <c:pt idx="30">
                  <c:v>28.378992</c:v>
                </c:pt>
                <c:pt idx="31">
                  <c:v>31.115410000000001</c:v>
                </c:pt>
                <c:pt idx="32">
                  <c:v>66.630358999999999</c:v>
                </c:pt>
                <c:pt idx="33">
                  <c:v>126.70117399999999</c:v>
                </c:pt>
                <c:pt idx="34">
                  <c:v>190.49591799999999</c:v>
                </c:pt>
                <c:pt idx="35">
                  <c:v>221.67755600000001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ser>
        <c:dLbls>
          <c:showLegendKey val="0"/>
          <c:showVal val="0"/>
          <c:showCatName val="0"/>
          <c:showSerName val="0"/>
          <c:showPercent val="0"/>
          <c:showBubbleSize val="0"/>
        </c:dLbls>
        <c:gapWidth val="30"/>
        <c:axId val="137701960"/>
        <c:axId val="137702352"/>
      </c:barChart>
      <c:catAx>
        <c:axId val="13770196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the year</a:t>
                </a:r>
              </a:p>
            </c:rich>
          </c:tx>
          <c:layout>
            <c:manualLayout>
              <c:xMode val="edge"/>
              <c:yMode val="edge"/>
              <c:x val="0.41324921135646686"/>
              <c:y val="0.859652806557080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702352"/>
        <c:crossesAt val="0"/>
        <c:auto val="0"/>
        <c:lblAlgn val="ctr"/>
        <c:lblOffset val="100"/>
        <c:tickLblSkip val="1"/>
        <c:tickMarkSkip val="1"/>
        <c:noMultiLvlLbl val="0"/>
      </c:catAx>
      <c:valAx>
        <c:axId val="137702352"/>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701960"/>
        <c:crosses val="autoZero"/>
        <c:crossBetween val="between"/>
      </c:valAx>
      <c:spPr>
        <a:noFill/>
        <a:ln w="25400">
          <a:noFill/>
        </a:ln>
      </c:spPr>
    </c:plotArea>
    <c:legend>
      <c:legendPos val="t"/>
      <c:layout>
        <c:manualLayout>
          <c:xMode val="edge"/>
          <c:yMode val="edge"/>
          <c:x val="0.72870662460568214"/>
          <c:y val="2.1929824561403542E-2"/>
          <c:w val="0.23028391167192441"/>
          <c:h val="0.16666758760418116"/>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7 Open cows: survival curve</a:t>
            </a:r>
          </a:p>
        </c:rich>
      </c:tx>
      <c:layout>
        <c:manualLayout>
          <c:xMode val="edge"/>
          <c:yMode val="edge"/>
          <c:x val="1.2106537530266345E-2"/>
          <c:y val="2.6315789473684216E-2"/>
        </c:manualLayout>
      </c:layout>
      <c:overlay val="0"/>
      <c:spPr>
        <a:noFill/>
        <a:ln w="25400">
          <a:noFill/>
        </a:ln>
      </c:spPr>
    </c:title>
    <c:autoTitleDeleted val="0"/>
    <c:plotArea>
      <c:layout>
        <c:manualLayout>
          <c:layoutTarget val="inner"/>
          <c:xMode val="edge"/>
          <c:yMode val="edge"/>
          <c:x val="0.14043583535108994"/>
          <c:y val="0.25263222818726405"/>
          <c:w val="0.8329297820823246"/>
          <c:h val="0.43684322790714636"/>
        </c:manualLayout>
      </c:layout>
      <c:lineChart>
        <c:grouping val="standard"/>
        <c:varyColors val="0"/>
        <c:ser>
          <c:idx val="1"/>
          <c:order val="0"/>
          <c:tx>
            <c:strRef>
              <c:f>chart!$R$5</c:f>
              <c:strCache>
                <c:ptCount val="1"/>
                <c:pt idx="0">
                  <c:v>plan A</c:v>
                </c:pt>
              </c:strCache>
            </c:strRef>
          </c:tx>
          <c:spPr>
            <a:ln w="12700">
              <a:solidFill>
                <a:srgbClr val="000000"/>
              </a:solidFill>
              <a:prstDash val="solid"/>
            </a:ln>
          </c:spPr>
          <c:marker>
            <c:symbol val="circle"/>
            <c:size val="8"/>
            <c:spPr>
              <a:solidFill>
                <a:srgbClr val="008000"/>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resa!$AS$5:$AS$28</c:f>
              <c:numCache>
                <c:formatCode>General</c:formatCode>
                <c:ptCount val="24"/>
                <c:pt idx="0">
                  <c:v>1</c:v>
                </c:pt>
                <c:pt idx="1">
                  <c:v>1</c:v>
                </c:pt>
                <c:pt idx="2">
                  <c:v>0.78502099999999997</c:v>
                </c:pt>
                <c:pt idx="3">
                  <c:v>0.59642099999999998</c:v>
                </c:pt>
                <c:pt idx="4">
                  <c:v>0.46573700000000001</c:v>
                </c:pt>
                <c:pt idx="5">
                  <c:v>0.37501299999999999</c:v>
                </c:pt>
                <c:pt idx="6">
                  <c:v>0.308971</c:v>
                </c:pt>
                <c:pt idx="7">
                  <c:v>0.25268400000000002</c:v>
                </c:pt>
                <c:pt idx="8">
                  <c:v>0.200095</c:v>
                </c:pt>
                <c:pt idx="9">
                  <c:v>0.144677</c:v>
                </c:pt>
                <c:pt idx="10">
                  <c:v>8.9674000000000004E-2</c:v>
                </c:pt>
                <c:pt idx="11">
                  <c:v>6.5471000000000001E-2</c:v>
                </c:pt>
                <c:pt idx="12">
                  <c:v>4.0323999999999999E-2</c:v>
                </c:pt>
                <c:pt idx="13">
                  <c:v>2.5104999999999999E-2</c:v>
                </c:pt>
                <c:pt idx="14">
                  <c:v>1.5025999999999999E-2</c:v>
                </c:pt>
                <c:pt idx="15">
                  <c:v>0</c:v>
                </c:pt>
                <c:pt idx="16">
                  <c:v>0</c:v>
                </c:pt>
                <c:pt idx="17">
                  <c:v>0</c:v>
                </c:pt>
                <c:pt idx="18">
                  <c:v>0</c:v>
                </c:pt>
                <c:pt idx="19">
                  <c:v>0</c:v>
                </c:pt>
                <c:pt idx="20">
                  <c:v>0</c:v>
                </c:pt>
                <c:pt idx="21">
                  <c:v>0</c:v>
                </c:pt>
                <c:pt idx="22">
                  <c:v>0</c:v>
                </c:pt>
                <c:pt idx="23">
                  <c:v>0</c:v>
                </c:pt>
              </c:numCache>
            </c:numRef>
          </c:val>
          <c:smooth val="0"/>
        </c:ser>
        <c:ser>
          <c:idx val="0"/>
          <c:order val="1"/>
          <c:tx>
            <c:strRef>
              <c:f>chart!$R$5</c:f>
              <c:strCache>
                <c:ptCount val="1"/>
                <c:pt idx="0">
                  <c:v>plan A</c:v>
                </c:pt>
              </c:strCache>
            </c:strRef>
          </c:tx>
          <c:spPr>
            <a:ln w="12700">
              <a:solidFill>
                <a:srgbClr val="000000"/>
              </a:solidFill>
              <a:prstDash val="solid"/>
            </a:ln>
          </c:spPr>
          <c:marker>
            <c:symbol val="circle"/>
            <c:size val="8"/>
            <c:spPr>
              <a:solidFill>
                <a:srgbClr val="CCFFFF"/>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resb!$AS$5:$AS$28</c:f>
              <c:numCache>
                <c:formatCode>General</c:formatCode>
                <c:ptCount val="24"/>
                <c:pt idx="0">
                  <c:v>1</c:v>
                </c:pt>
                <c:pt idx="1">
                  <c:v>1</c:v>
                </c:pt>
                <c:pt idx="2">
                  <c:v>0.78502099999999997</c:v>
                </c:pt>
                <c:pt idx="3">
                  <c:v>0.59642099999999998</c:v>
                </c:pt>
                <c:pt idx="4">
                  <c:v>0.46573700000000001</c:v>
                </c:pt>
                <c:pt idx="5">
                  <c:v>0.37501299999999999</c:v>
                </c:pt>
                <c:pt idx="6">
                  <c:v>0.308971</c:v>
                </c:pt>
                <c:pt idx="7">
                  <c:v>0.25268400000000002</c:v>
                </c:pt>
                <c:pt idx="8">
                  <c:v>0.200095</c:v>
                </c:pt>
                <c:pt idx="9">
                  <c:v>0.144677</c:v>
                </c:pt>
                <c:pt idx="10">
                  <c:v>8.9674000000000004E-2</c:v>
                </c:pt>
                <c:pt idx="11">
                  <c:v>6.5471000000000001E-2</c:v>
                </c:pt>
                <c:pt idx="12">
                  <c:v>4.0323999999999999E-2</c:v>
                </c:pt>
                <c:pt idx="13">
                  <c:v>2.5104999999999999E-2</c:v>
                </c:pt>
                <c:pt idx="14">
                  <c:v>1.5025999999999999E-2</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137575464"/>
        <c:axId val="137575856"/>
      </c:lineChart>
      <c:catAx>
        <c:axId val="13757546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8740920096852338"/>
              <c:y val="0.857896947092139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7575856"/>
        <c:crosses val="autoZero"/>
        <c:auto val="0"/>
        <c:lblAlgn val="ctr"/>
        <c:lblOffset val="100"/>
        <c:tickLblSkip val="1"/>
        <c:tickMarkSkip val="1"/>
        <c:noMultiLvlLbl val="0"/>
      </c:catAx>
      <c:valAx>
        <c:axId val="137575856"/>
        <c:scaling>
          <c:orientation val="minMax"/>
          <c:max val="1"/>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575464"/>
        <c:crosses val="autoZero"/>
        <c:crossBetween val="between"/>
      </c:valAx>
      <c:spPr>
        <a:noFill/>
        <a:ln w="25400">
          <a:noFill/>
        </a:ln>
      </c:spPr>
    </c:plotArea>
    <c:legend>
      <c:legendPos val="r"/>
      <c:layout>
        <c:manualLayout>
          <c:xMode val="edge"/>
          <c:yMode val="edge"/>
          <c:x val="0.74334140435835738"/>
          <c:y val="2.6315789473684216E-2"/>
          <c:w val="0.23970944309927303"/>
          <c:h val="0.20000055256250898"/>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9 Open cows, risk of vol. culling</a:t>
            </a:r>
          </a:p>
        </c:rich>
      </c:tx>
      <c:layout>
        <c:manualLayout>
          <c:xMode val="edge"/>
          <c:yMode val="edge"/>
          <c:x val="1.2135922330097084E-2"/>
          <c:y val="2.6178010471204438E-2"/>
        </c:manualLayout>
      </c:layout>
      <c:overlay val="0"/>
      <c:spPr>
        <a:noFill/>
        <a:ln w="25400">
          <a:noFill/>
        </a:ln>
      </c:spPr>
    </c:title>
    <c:autoTitleDeleted val="0"/>
    <c:plotArea>
      <c:layout>
        <c:manualLayout>
          <c:layoutTarget val="inner"/>
          <c:xMode val="edge"/>
          <c:yMode val="edge"/>
          <c:x val="0.14077686587064089"/>
          <c:y val="0.26701570680628278"/>
          <c:w val="0.83252525851086223"/>
          <c:h val="0.42408376963350974"/>
        </c:manualLayout>
      </c:layout>
      <c:lineChart>
        <c:grouping val="standard"/>
        <c:varyColors val="0"/>
        <c:ser>
          <c:idx val="1"/>
          <c:order val="0"/>
          <c:tx>
            <c:strRef>
              <c:f>chart!$R$5</c:f>
              <c:strCache>
                <c:ptCount val="1"/>
                <c:pt idx="0">
                  <c:v>plan A</c:v>
                </c:pt>
              </c:strCache>
            </c:strRef>
          </c:tx>
          <c:spPr>
            <a:ln w="12700">
              <a:solidFill>
                <a:srgbClr val="000000"/>
              </a:solidFill>
              <a:prstDash val="solid"/>
            </a:ln>
          </c:spPr>
          <c:marker>
            <c:symbol val="circle"/>
            <c:size val="8"/>
            <c:spPr>
              <a:solidFill>
                <a:srgbClr val="008000"/>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resa!$BG$5:$BG$28</c:f>
              <c:numCache>
                <c:formatCode>General</c:formatCode>
                <c:ptCount val="24"/>
                <c:pt idx="0">
                  <c:v>8.2700000000000004E-4</c:v>
                </c:pt>
                <c:pt idx="1">
                  <c:v>8.5660000000000007E-3</c:v>
                </c:pt>
                <c:pt idx="2">
                  <c:v>5.1659999999999996E-3</c:v>
                </c:pt>
                <c:pt idx="3">
                  <c:v>6.071E-3</c:v>
                </c:pt>
                <c:pt idx="4">
                  <c:v>1.2211E-2</c:v>
                </c:pt>
                <c:pt idx="5">
                  <c:v>1.9254E-2</c:v>
                </c:pt>
                <c:pt idx="6">
                  <c:v>3.0511E-2</c:v>
                </c:pt>
                <c:pt idx="7">
                  <c:v>7.1592000000000003E-2</c:v>
                </c:pt>
                <c:pt idx="8">
                  <c:v>0.124668</c:v>
                </c:pt>
                <c:pt idx="9">
                  <c:v>0.219106</c:v>
                </c:pt>
                <c:pt idx="10">
                  <c:v>0.33790700000000001</c:v>
                </c:pt>
                <c:pt idx="11">
                  <c:v>0.40549000000000002</c:v>
                </c:pt>
                <c:pt idx="12">
                  <c:v>0.53408199999999995</c:v>
                </c:pt>
                <c:pt idx="13">
                  <c:v>0.54194100000000001</c:v>
                </c:pt>
                <c:pt idx="14">
                  <c:v>0.58064300000000002</c:v>
                </c:pt>
                <c:pt idx="15">
                  <c:v>1</c:v>
                </c:pt>
                <c:pt idx="16">
                  <c:v>1</c:v>
                </c:pt>
                <c:pt idx="17">
                  <c:v>1</c:v>
                </c:pt>
                <c:pt idx="18">
                  <c:v>1</c:v>
                </c:pt>
                <c:pt idx="19">
                  <c:v>1</c:v>
                </c:pt>
                <c:pt idx="20">
                  <c:v>1</c:v>
                </c:pt>
                <c:pt idx="21">
                  <c:v>1</c:v>
                </c:pt>
                <c:pt idx="22">
                  <c:v>0</c:v>
                </c:pt>
                <c:pt idx="23">
                  <c:v>0</c:v>
                </c:pt>
              </c:numCache>
            </c:numRef>
          </c:val>
          <c:smooth val="0"/>
        </c:ser>
        <c:ser>
          <c:idx val="0"/>
          <c:order val="1"/>
          <c:tx>
            <c:strRef>
              <c:f>chart!$S$5</c:f>
              <c:strCache>
                <c:ptCount val="1"/>
                <c:pt idx="0">
                  <c:v>plan B</c:v>
                </c:pt>
              </c:strCache>
            </c:strRef>
          </c:tx>
          <c:spPr>
            <a:ln w="12700">
              <a:solidFill>
                <a:srgbClr val="000000"/>
              </a:solidFill>
              <a:prstDash val="solid"/>
            </a:ln>
          </c:spPr>
          <c:marker>
            <c:symbol val="circle"/>
            <c:size val="8"/>
            <c:spPr>
              <a:solidFill>
                <a:srgbClr val="CCFFFF"/>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resb!$BG$5:$BG$28</c:f>
              <c:numCache>
                <c:formatCode>General</c:formatCode>
                <c:ptCount val="24"/>
                <c:pt idx="0">
                  <c:v>8.2700000000000004E-4</c:v>
                </c:pt>
                <c:pt idx="1">
                  <c:v>8.5660000000000007E-3</c:v>
                </c:pt>
                <c:pt idx="2">
                  <c:v>5.1659999999999996E-3</c:v>
                </c:pt>
                <c:pt idx="3">
                  <c:v>6.071E-3</c:v>
                </c:pt>
                <c:pt idx="4">
                  <c:v>1.2211E-2</c:v>
                </c:pt>
                <c:pt idx="5">
                  <c:v>1.9254E-2</c:v>
                </c:pt>
                <c:pt idx="6">
                  <c:v>3.0511E-2</c:v>
                </c:pt>
                <c:pt idx="7">
                  <c:v>7.1592000000000003E-2</c:v>
                </c:pt>
                <c:pt idx="8">
                  <c:v>0.124668</c:v>
                </c:pt>
                <c:pt idx="9">
                  <c:v>0.219106</c:v>
                </c:pt>
                <c:pt idx="10">
                  <c:v>0.33790700000000001</c:v>
                </c:pt>
                <c:pt idx="11">
                  <c:v>0.40549000000000002</c:v>
                </c:pt>
                <c:pt idx="12">
                  <c:v>0.53408199999999995</c:v>
                </c:pt>
                <c:pt idx="13">
                  <c:v>0.54194100000000001</c:v>
                </c:pt>
                <c:pt idx="14">
                  <c:v>0.58064300000000002</c:v>
                </c:pt>
                <c:pt idx="15">
                  <c:v>1</c:v>
                </c:pt>
                <c:pt idx="16">
                  <c:v>1</c:v>
                </c:pt>
                <c:pt idx="17">
                  <c:v>1</c:v>
                </c:pt>
                <c:pt idx="18">
                  <c:v>1</c:v>
                </c:pt>
                <c:pt idx="19">
                  <c:v>1</c:v>
                </c:pt>
                <c:pt idx="20">
                  <c:v>1</c:v>
                </c:pt>
                <c:pt idx="21">
                  <c:v>1</c:v>
                </c:pt>
                <c:pt idx="22">
                  <c:v>0</c:v>
                </c:pt>
                <c:pt idx="23">
                  <c:v>0</c:v>
                </c:pt>
              </c:numCache>
            </c:numRef>
          </c:val>
          <c:smooth val="0"/>
        </c:ser>
        <c:dLbls>
          <c:showLegendKey val="0"/>
          <c:showVal val="0"/>
          <c:showCatName val="0"/>
          <c:showSerName val="0"/>
          <c:showPercent val="0"/>
          <c:showBubbleSize val="0"/>
        </c:dLbls>
        <c:marker val="1"/>
        <c:smooth val="0"/>
        <c:axId val="137576640"/>
        <c:axId val="137577032"/>
      </c:lineChart>
      <c:catAx>
        <c:axId val="13757664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8592283974212238"/>
              <c:y val="0.8586387434555018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7577032"/>
        <c:crosses val="autoZero"/>
        <c:auto val="0"/>
        <c:lblAlgn val="ctr"/>
        <c:lblOffset val="100"/>
        <c:tickLblSkip val="1"/>
        <c:tickMarkSkip val="1"/>
        <c:noMultiLvlLbl val="0"/>
      </c:catAx>
      <c:valAx>
        <c:axId val="137577032"/>
        <c:scaling>
          <c:orientation val="minMax"/>
          <c:max val="1"/>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576640"/>
        <c:crosses val="autoZero"/>
        <c:crossBetween val="between"/>
      </c:valAx>
      <c:spPr>
        <a:noFill/>
        <a:ln w="25400">
          <a:noFill/>
        </a:ln>
      </c:spPr>
    </c:plotArea>
    <c:legend>
      <c:legendPos val="r"/>
      <c:layout>
        <c:manualLayout>
          <c:xMode val="edge"/>
          <c:yMode val="edge"/>
          <c:x val="0.74271921106949668"/>
          <c:y val="2.6178010471204438E-2"/>
          <c:w val="0.24029151695843509"/>
          <c:h val="0.19895287958115176"/>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10 Open cows, risk of invol. culling</a:t>
            </a:r>
          </a:p>
        </c:rich>
      </c:tx>
      <c:layout>
        <c:manualLayout>
          <c:xMode val="edge"/>
          <c:yMode val="edge"/>
          <c:x val="1.2224938875305624E-2"/>
          <c:y val="2.6315789473684216E-2"/>
        </c:manualLayout>
      </c:layout>
      <c:overlay val="0"/>
      <c:spPr>
        <a:noFill/>
        <a:ln w="25400">
          <a:noFill/>
        </a:ln>
      </c:spPr>
    </c:title>
    <c:autoTitleDeleted val="0"/>
    <c:plotArea>
      <c:layout>
        <c:manualLayout>
          <c:layoutTarget val="inner"/>
          <c:xMode val="edge"/>
          <c:yMode val="edge"/>
          <c:x val="0.10757959053569"/>
          <c:y val="0.26842174244896805"/>
          <c:w val="0.86552670567350065"/>
          <c:h val="0.42105371364544236"/>
        </c:manualLayout>
      </c:layout>
      <c:lineChart>
        <c:grouping val="standard"/>
        <c:varyColors val="0"/>
        <c:ser>
          <c:idx val="1"/>
          <c:order val="0"/>
          <c:tx>
            <c:strRef>
              <c:f>chart!$R$5</c:f>
              <c:strCache>
                <c:ptCount val="1"/>
                <c:pt idx="0">
                  <c:v>plan A</c:v>
                </c:pt>
              </c:strCache>
            </c:strRef>
          </c:tx>
          <c:spPr>
            <a:ln w="12700">
              <a:solidFill>
                <a:srgbClr val="000000"/>
              </a:solidFill>
              <a:prstDash val="solid"/>
            </a:ln>
          </c:spPr>
          <c:marker>
            <c:symbol val="circle"/>
            <c:size val="8"/>
            <c:spPr>
              <a:solidFill>
                <a:srgbClr val="008000"/>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resa!$BH$5:$BH$28</c:f>
              <c:numCache>
                <c:formatCode>General</c:formatCode>
                <c:ptCount val="24"/>
                <c:pt idx="0">
                  <c:v>2.0212000000000001E-2</c:v>
                </c:pt>
                <c:pt idx="1">
                  <c:v>1.7492000000000001E-2</c:v>
                </c:pt>
                <c:pt idx="2">
                  <c:v>1.3289E-2</c:v>
                </c:pt>
                <c:pt idx="3">
                  <c:v>1.4260999999999999E-2</c:v>
                </c:pt>
                <c:pt idx="4">
                  <c:v>1.6185000000000001E-2</c:v>
                </c:pt>
                <c:pt idx="5">
                  <c:v>1.7149000000000001E-2</c:v>
                </c:pt>
                <c:pt idx="6">
                  <c:v>1.8377999999999999E-2</c:v>
                </c:pt>
                <c:pt idx="7">
                  <c:v>2.1403999999999999E-2</c:v>
                </c:pt>
                <c:pt idx="8">
                  <c:v>2.5440999999999998E-2</c:v>
                </c:pt>
                <c:pt idx="9">
                  <c:v>2.7421000000000001E-2</c:v>
                </c:pt>
                <c:pt idx="10">
                  <c:v>2.6121999999999999E-2</c:v>
                </c:pt>
                <c:pt idx="11">
                  <c:v>2.4198999999999998E-2</c:v>
                </c:pt>
                <c:pt idx="12">
                  <c:v>2.0284E-2</c:v>
                </c:pt>
                <c:pt idx="13">
                  <c:v>2.0843E-2</c:v>
                </c:pt>
                <c:pt idx="14">
                  <c:v>1.992E-2</c:v>
                </c:pt>
                <c:pt idx="15">
                  <c:v>0</c:v>
                </c:pt>
                <c:pt idx="16">
                  <c:v>0</c:v>
                </c:pt>
                <c:pt idx="17">
                  <c:v>0</c:v>
                </c:pt>
                <c:pt idx="18">
                  <c:v>0</c:v>
                </c:pt>
                <c:pt idx="19">
                  <c:v>0</c:v>
                </c:pt>
                <c:pt idx="20">
                  <c:v>0</c:v>
                </c:pt>
                <c:pt idx="21">
                  <c:v>0</c:v>
                </c:pt>
                <c:pt idx="22">
                  <c:v>0</c:v>
                </c:pt>
                <c:pt idx="23">
                  <c:v>0</c:v>
                </c:pt>
              </c:numCache>
            </c:numRef>
          </c:val>
          <c:smooth val="0"/>
        </c:ser>
        <c:ser>
          <c:idx val="0"/>
          <c:order val="1"/>
          <c:tx>
            <c:strRef>
              <c:f>chart!$S$5</c:f>
              <c:strCache>
                <c:ptCount val="1"/>
                <c:pt idx="0">
                  <c:v>plan B</c:v>
                </c:pt>
              </c:strCache>
            </c:strRef>
          </c:tx>
          <c:spPr>
            <a:ln w="12700">
              <a:solidFill>
                <a:srgbClr val="000000"/>
              </a:solidFill>
              <a:prstDash val="solid"/>
            </a:ln>
          </c:spPr>
          <c:marker>
            <c:symbol val="circle"/>
            <c:size val="8"/>
            <c:spPr>
              <a:solidFill>
                <a:srgbClr val="CCFFFF"/>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resb!$BH$5:$BH$28</c:f>
              <c:numCache>
                <c:formatCode>General</c:formatCode>
                <c:ptCount val="24"/>
                <c:pt idx="0">
                  <c:v>2.0212000000000001E-2</c:v>
                </c:pt>
                <c:pt idx="1">
                  <c:v>1.7492000000000001E-2</c:v>
                </c:pt>
                <c:pt idx="2">
                  <c:v>1.3289E-2</c:v>
                </c:pt>
                <c:pt idx="3">
                  <c:v>1.4260999999999999E-2</c:v>
                </c:pt>
                <c:pt idx="4">
                  <c:v>1.6185000000000001E-2</c:v>
                </c:pt>
                <c:pt idx="5">
                  <c:v>1.7149000000000001E-2</c:v>
                </c:pt>
                <c:pt idx="6">
                  <c:v>1.8377999999999999E-2</c:v>
                </c:pt>
                <c:pt idx="7">
                  <c:v>2.1403999999999999E-2</c:v>
                </c:pt>
                <c:pt idx="8">
                  <c:v>2.5440999999999998E-2</c:v>
                </c:pt>
                <c:pt idx="9">
                  <c:v>2.7421000000000001E-2</c:v>
                </c:pt>
                <c:pt idx="10">
                  <c:v>2.6121999999999999E-2</c:v>
                </c:pt>
                <c:pt idx="11">
                  <c:v>2.4198999999999998E-2</c:v>
                </c:pt>
                <c:pt idx="12">
                  <c:v>2.0284E-2</c:v>
                </c:pt>
                <c:pt idx="13">
                  <c:v>2.0843E-2</c:v>
                </c:pt>
                <c:pt idx="14">
                  <c:v>1.992E-2</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137577816"/>
        <c:axId val="137578208"/>
      </c:lineChart>
      <c:catAx>
        <c:axId val="13757781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6919366741748982"/>
              <c:y val="0.857896947092139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7578208"/>
        <c:crosses val="autoZero"/>
        <c:auto val="0"/>
        <c:lblAlgn val="ctr"/>
        <c:lblOffset val="100"/>
        <c:tickLblSkip val="1"/>
        <c:tickMarkSkip val="1"/>
        <c:noMultiLvlLbl val="0"/>
      </c:catAx>
      <c:valAx>
        <c:axId val="137578208"/>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577816"/>
        <c:crosses val="autoZero"/>
        <c:crossBetween val="between"/>
      </c:valAx>
      <c:spPr>
        <a:noFill/>
        <a:ln w="25400">
          <a:noFill/>
        </a:ln>
      </c:spPr>
    </c:plotArea>
    <c:legend>
      <c:legendPos val="r"/>
      <c:layout>
        <c:manualLayout>
          <c:xMode val="edge"/>
          <c:yMode val="edge"/>
          <c:x val="0.78239711478607954"/>
          <c:y val="2.6315789473684216E-2"/>
          <c:w val="0.20782421757182626"/>
          <c:h val="0.20000055256250898"/>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11 Pregnant cows, risk of vol. culling</a:t>
            </a:r>
          </a:p>
        </c:rich>
      </c:tx>
      <c:layout>
        <c:manualLayout>
          <c:xMode val="edge"/>
          <c:yMode val="edge"/>
          <c:x val="1.2048192771084338E-2"/>
          <c:y val="2.5510204081632647E-2"/>
        </c:manualLayout>
      </c:layout>
      <c:overlay val="0"/>
      <c:spPr>
        <a:noFill/>
        <a:ln w="25400">
          <a:noFill/>
        </a:ln>
      </c:spPr>
    </c:title>
    <c:autoTitleDeleted val="0"/>
    <c:plotArea>
      <c:layout>
        <c:manualLayout>
          <c:layoutTarget val="inner"/>
          <c:xMode val="edge"/>
          <c:yMode val="edge"/>
          <c:x val="0.18313274559105044"/>
          <c:y val="0.26020472986270798"/>
          <c:w val="0.79036237570873868"/>
          <c:h val="0.43877660329790308"/>
        </c:manualLayout>
      </c:layout>
      <c:lineChart>
        <c:grouping val="standard"/>
        <c:varyColors val="0"/>
        <c:ser>
          <c:idx val="1"/>
          <c:order val="0"/>
          <c:tx>
            <c:strRef>
              <c:f>chart!$R$5</c:f>
              <c:strCache>
                <c:ptCount val="1"/>
                <c:pt idx="0">
                  <c:v>plan A</c:v>
                </c:pt>
              </c:strCache>
            </c:strRef>
          </c:tx>
          <c:spPr>
            <a:ln w="12700">
              <a:solidFill>
                <a:srgbClr val="000000"/>
              </a:solidFill>
              <a:prstDash val="solid"/>
            </a:ln>
          </c:spPr>
          <c:marker>
            <c:symbol val="circle"/>
            <c:size val="8"/>
            <c:spPr>
              <a:solidFill>
                <a:srgbClr val="008000"/>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resa!$BI$5:$BI$28</c:f>
              <c:numCache>
                <c:formatCode>General</c:formatCode>
                <c:ptCount val="24"/>
                <c:pt idx="0">
                  <c:v>0</c:v>
                </c:pt>
                <c:pt idx="1">
                  <c:v>0</c:v>
                </c:pt>
                <c:pt idx="2">
                  <c:v>5.4000000000000001E-4</c:v>
                </c:pt>
                <c:pt idx="3">
                  <c:v>2.3599999999999999E-4</c:v>
                </c:pt>
                <c:pt idx="4">
                  <c:v>2.8800000000000001E-4</c:v>
                </c:pt>
                <c:pt idx="5">
                  <c:v>3.8499999999999998E-4</c:v>
                </c:pt>
                <c:pt idx="6">
                  <c:v>6.1799999999999995E-4</c:v>
                </c:pt>
                <c:pt idx="7">
                  <c:v>6.1300000000000005E-4</c:v>
                </c:pt>
                <c:pt idx="8">
                  <c:v>2.8400000000000002E-4</c:v>
                </c:pt>
                <c:pt idx="9">
                  <c:v>2.04E-4</c:v>
                </c:pt>
                <c:pt idx="10">
                  <c:v>9.6000000000000002E-5</c:v>
                </c:pt>
                <c:pt idx="11">
                  <c:v>5.1999999999999997E-5</c:v>
                </c:pt>
                <c:pt idx="12">
                  <c:v>1.4E-5</c:v>
                </c:pt>
                <c:pt idx="13">
                  <c:v>3.0000000000000001E-6</c:v>
                </c:pt>
                <c:pt idx="14">
                  <c:v>0</c:v>
                </c:pt>
                <c:pt idx="15">
                  <c:v>0</c:v>
                </c:pt>
                <c:pt idx="16">
                  <c:v>0</c:v>
                </c:pt>
                <c:pt idx="17">
                  <c:v>0</c:v>
                </c:pt>
                <c:pt idx="18">
                  <c:v>0</c:v>
                </c:pt>
                <c:pt idx="19">
                  <c:v>0</c:v>
                </c:pt>
                <c:pt idx="20">
                  <c:v>0</c:v>
                </c:pt>
                <c:pt idx="21">
                  <c:v>0</c:v>
                </c:pt>
                <c:pt idx="22">
                  <c:v>0</c:v>
                </c:pt>
                <c:pt idx="23">
                  <c:v>0</c:v>
                </c:pt>
              </c:numCache>
            </c:numRef>
          </c:val>
          <c:smooth val="0"/>
        </c:ser>
        <c:ser>
          <c:idx val="0"/>
          <c:order val="1"/>
          <c:tx>
            <c:strRef>
              <c:f>chart!$S$5</c:f>
              <c:strCache>
                <c:ptCount val="1"/>
                <c:pt idx="0">
                  <c:v>plan B</c:v>
                </c:pt>
              </c:strCache>
            </c:strRef>
          </c:tx>
          <c:spPr>
            <a:ln w="12700">
              <a:solidFill>
                <a:srgbClr val="000000"/>
              </a:solidFill>
              <a:prstDash val="solid"/>
            </a:ln>
          </c:spPr>
          <c:marker>
            <c:symbol val="circle"/>
            <c:size val="8"/>
            <c:spPr>
              <a:solidFill>
                <a:srgbClr val="CCFFFF"/>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resb!$BI$5:$BI$28</c:f>
              <c:numCache>
                <c:formatCode>General</c:formatCode>
                <c:ptCount val="24"/>
                <c:pt idx="0">
                  <c:v>0</c:v>
                </c:pt>
                <c:pt idx="1">
                  <c:v>0</c:v>
                </c:pt>
                <c:pt idx="2">
                  <c:v>5.4000000000000001E-4</c:v>
                </c:pt>
                <c:pt idx="3">
                  <c:v>2.3599999999999999E-4</c:v>
                </c:pt>
                <c:pt idx="4">
                  <c:v>2.8800000000000001E-4</c:v>
                </c:pt>
                <c:pt idx="5">
                  <c:v>3.8499999999999998E-4</c:v>
                </c:pt>
                <c:pt idx="6">
                  <c:v>6.1799999999999995E-4</c:v>
                </c:pt>
                <c:pt idx="7">
                  <c:v>6.1300000000000005E-4</c:v>
                </c:pt>
                <c:pt idx="8">
                  <c:v>2.8400000000000002E-4</c:v>
                </c:pt>
                <c:pt idx="9">
                  <c:v>2.04E-4</c:v>
                </c:pt>
                <c:pt idx="10">
                  <c:v>9.6000000000000002E-5</c:v>
                </c:pt>
                <c:pt idx="11">
                  <c:v>5.1999999999999997E-5</c:v>
                </c:pt>
                <c:pt idx="12">
                  <c:v>1.4E-5</c:v>
                </c:pt>
                <c:pt idx="13">
                  <c:v>3.0000000000000001E-6</c:v>
                </c:pt>
                <c:pt idx="14">
                  <c:v>0</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137578992"/>
        <c:axId val="137579384"/>
      </c:lineChart>
      <c:catAx>
        <c:axId val="137578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41204869873193561"/>
              <c:y val="0.8622470405485084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7579384"/>
        <c:crosses val="autoZero"/>
        <c:auto val="0"/>
        <c:lblAlgn val="ctr"/>
        <c:lblOffset val="100"/>
        <c:tickLblSkip val="1"/>
        <c:tickMarkSkip val="1"/>
        <c:noMultiLvlLbl val="0"/>
      </c:catAx>
      <c:valAx>
        <c:axId val="137579384"/>
        <c:scaling>
          <c:orientation val="minMax"/>
          <c:min val="0"/>
        </c:scaling>
        <c:delete val="0"/>
        <c:axPos val="l"/>
        <c:numFmt formatCode="0.0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578992"/>
        <c:crosses val="autoZero"/>
        <c:crossBetween val="between"/>
      </c:valAx>
      <c:spPr>
        <a:noFill/>
        <a:ln w="25400">
          <a:noFill/>
        </a:ln>
      </c:spPr>
    </c:plotArea>
    <c:legend>
      <c:legendPos val="r"/>
      <c:layout>
        <c:manualLayout>
          <c:xMode val="edge"/>
          <c:yMode val="edge"/>
          <c:x val="0.74457907219429442"/>
          <c:y val="2.5510204081632647E-2"/>
          <c:w val="0.23855446984789508"/>
          <c:h val="0.1938780866677383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12 Pregnant cows, risk of invol. culling</a:t>
            </a:r>
          </a:p>
        </c:rich>
      </c:tx>
      <c:layout>
        <c:manualLayout>
          <c:xMode val="edge"/>
          <c:yMode val="edge"/>
          <c:x val="1.2195121951219513E-2"/>
          <c:y val="2.5773195876288658E-2"/>
        </c:manualLayout>
      </c:layout>
      <c:overlay val="0"/>
      <c:spPr>
        <a:noFill/>
        <a:ln w="25400">
          <a:noFill/>
        </a:ln>
      </c:spPr>
    </c:title>
    <c:autoTitleDeleted val="0"/>
    <c:plotArea>
      <c:layout>
        <c:manualLayout>
          <c:layoutTarget val="inner"/>
          <c:xMode val="edge"/>
          <c:yMode val="edge"/>
          <c:x val="0.13414634146341545"/>
          <c:y val="0.26288659793814761"/>
          <c:w val="0.83902439024390263"/>
          <c:h val="0.4329896907216525"/>
        </c:manualLayout>
      </c:layout>
      <c:lineChart>
        <c:grouping val="standard"/>
        <c:varyColors val="0"/>
        <c:ser>
          <c:idx val="1"/>
          <c:order val="0"/>
          <c:tx>
            <c:strRef>
              <c:f>chart!$R$5</c:f>
              <c:strCache>
                <c:ptCount val="1"/>
                <c:pt idx="0">
                  <c:v>plan A</c:v>
                </c:pt>
              </c:strCache>
            </c:strRef>
          </c:tx>
          <c:spPr>
            <a:ln w="12700">
              <a:solidFill>
                <a:srgbClr val="000000"/>
              </a:solidFill>
              <a:prstDash val="solid"/>
            </a:ln>
          </c:spPr>
          <c:marker>
            <c:symbol val="circle"/>
            <c:size val="8"/>
            <c:spPr>
              <a:solidFill>
                <a:srgbClr val="008000"/>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resa!$BJ$5:$BJ$28</c:f>
              <c:numCache>
                <c:formatCode>General</c:formatCode>
                <c:ptCount val="24"/>
                <c:pt idx="0">
                  <c:v>0</c:v>
                </c:pt>
                <c:pt idx="1">
                  <c:v>0</c:v>
                </c:pt>
                <c:pt idx="2">
                  <c:v>1.1615E-2</c:v>
                </c:pt>
                <c:pt idx="3">
                  <c:v>1.1540999999999999E-2</c:v>
                </c:pt>
                <c:pt idx="4">
                  <c:v>1.149E-2</c:v>
                </c:pt>
                <c:pt idx="5">
                  <c:v>1.1443E-2</c:v>
                </c:pt>
                <c:pt idx="6">
                  <c:v>1.1398E-2</c:v>
                </c:pt>
                <c:pt idx="7">
                  <c:v>1.136E-2</c:v>
                </c:pt>
                <c:pt idx="8">
                  <c:v>1.1331000000000001E-2</c:v>
                </c:pt>
                <c:pt idx="9">
                  <c:v>1.1303000000000001E-2</c:v>
                </c:pt>
                <c:pt idx="10">
                  <c:v>1.128E-2</c:v>
                </c:pt>
                <c:pt idx="11">
                  <c:v>1.1176E-2</c:v>
                </c:pt>
                <c:pt idx="12">
                  <c:v>1.1075E-2</c:v>
                </c:pt>
                <c:pt idx="13">
                  <c:v>1.0972000000000001E-2</c:v>
                </c:pt>
                <c:pt idx="14">
                  <c:v>1.0869999999999999E-2</c:v>
                </c:pt>
                <c:pt idx="15">
                  <c:v>1.0772E-2</c:v>
                </c:pt>
                <c:pt idx="16">
                  <c:v>1.0670000000000001E-2</c:v>
                </c:pt>
                <c:pt idx="17">
                  <c:v>1.0562E-2</c:v>
                </c:pt>
                <c:pt idx="18">
                  <c:v>1.0442E-2</c:v>
                </c:pt>
                <c:pt idx="19">
                  <c:v>1.0326999999999999E-2</c:v>
                </c:pt>
                <c:pt idx="20">
                  <c:v>1.0244E-2</c:v>
                </c:pt>
                <c:pt idx="21">
                  <c:v>1.0175999999999999E-2</c:v>
                </c:pt>
                <c:pt idx="22">
                  <c:v>1.0108000000000001E-2</c:v>
                </c:pt>
                <c:pt idx="23">
                  <c:v>1.0057999999999999E-2</c:v>
                </c:pt>
              </c:numCache>
            </c:numRef>
          </c:val>
          <c:smooth val="0"/>
        </c:ser>
        <c:ser>
          <c:idx val="0"/>
          <c:order val="1"/>
          <c:tx>
            <c:strRef>
              <c:f>chart!$S$5</c:f>
              <c:strCache>
                <c:ptCount val="1"/>
                <c:pt idx="0">
                  <c:v>plan B</c:v>
                </c:pt>
              </c:strCache>
            </c:strRef>
          </c:tx>
          <c:spPr>
            <a:ln w="12700">
              <a:solidFill>
                <a:srgbClr val="000000"/>
              </a:solidFill>
              <a:prstDash val="solid"/>
            </a:ln>
          </c:spPr>
          <c:marker>
            <c:symbol val="circle"/>
            <c:size val="8"/>
            <c:spPr>
              <a:solidFill>
                <a:srgbClr val="CCFFFF"/>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resb!$BJ$5:$BJ$28</c:f>
              <c:numCache>
                <c:formatCode>General</c:formatCode>
                <c:ptCount val="24"/>
                <c:pt idx="0">
                  <c:v>0</c:v>
                </c:pt>
                <c:pt idx="1">
                  <c:v>0</c:v>
                </c:pt>
                <c:pt idx="2">
                  <c:v>1.1615E-2</c:v>
                </c:pt>
                <c:pt idx="3">
                  <c:v>1.1540999999999999E-2</c:v>
                </c:pt>
                <c:pt idx="4">
                  <c:v>1.149E-2</c:v>
                </c:pt>
                <c:pt idx="5">
                  <c:v>1.1443E-2</c:v>
                </c:pt>
                <c:pt idx="6">
                  <c:v>1.1398E-2</c:v>
                </c:pt>
                <c:pt idx="7">
                  <c:v>1.136E-2</c:v>
                </c:pt>
                <c:pt idx="8">
                  <c:v>1.1331000000000001E-2</c:v>
                </c:pt>
                <c:pt idx="9">
                  <c:v>1.1303000000000001E-2</c:v>
                </c:pt>
                <c:pt idx="10">
                  <c:v>1.128E-2</c:v>
                </c:pt>
                <c:pt idx="11">
                  <c:v>1.1176E-2</c:v>
                </c:pt>
                <c:pt idx="12">
                  <c:v>1.1075E-2</c:v>
                </c:pt>
                <c:pt idx="13">
                  <c:v>1.0972000000000001E-2</c:v>
                </c:pt>
                <c:pt idx="14">
                  <c:v>1.0869999999999999E-2</c:v>
                </c:pt>
                <c:pt idx="15">
                  <c:v>1.0772E-2</c:v>
                </c:pt>
                <c:pt idx="16">
                  <c:v>1.0670000000000001E-2</c:v>
                </c:pt>
                <c:pt idx="17">
                  <c:v>1.0562E-2</c:v>
                </c:pt>
                <c:pt idx="18">
                  <c:v>1.0442E-2</c:v>
                </c:pt>
                <c:pt idx="19">
                  <c:v>1.0326999999999999E-2</c:v>
                </c:pt>
                <c:pt idx="20">
                  <c:v>1.0244E-2</c:v>
                </c:pt>
                <c:pt idx="21">
                  <c:v>1.0175999999999999E-2</c:v>
                </c:pt>
                <c:pt idx="22">
                  <c:v>1.0108000000000001E-2</c:v>
                </c:pt>
                <c:pt idx="23">
                  <c:v>1.0057999999999999E-2</c:v>
                </c:pt>
              </c:numCache>
            </c:numRef>
          </c:val>
          <c:smooth val="0"/>
        </c:ser>
        <c:dLbls>
          <c:showLegendKey val="0"/>
          <c:showVal val="0"/>
          <c:showCatName val="0"/>
          <c:showSerName val="0"/>
          <c:showPercent val="0"/>
          <c:showBubbleSize val="0"/>
        </c:dLbls>
        <c:marker val="1"/>
        <c:smooth val="0"/>
        <c:axId val="137580168"/>
        <c:axId val="137580560"/>
      </c:lineChart>
      <c:catAx>
        <c:axId val="137580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8292682926829608"/>
              <c:y val="0.8608247422680458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7580560"/>
        <c:crosses val="autoZero"/>
        <c:auto val="0"/>
        <c:lblAlgn val="ctr"/>
        <c:lblOffset val="100"/>
        <c:tickLblSkip val="1"/>
        <c:tickMarkSkip val="1"/>
        <c:noMultiLvlLbl val="0"/>
      </c:catAx>
      <c:valAx>
        <c:axId val="137580560"/>
        <c:scaling>
          <c:orientation val="minMax"/>
          <c:min val="0"/>
        </c:scaling>
        <c:delete val="0"/>
        <c:axPos val="l"/>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580168"/>
        <c:crosses val="autoZero"/>
        <c:crossBetween val="between"/>
      </c:valAx>
      <c:spPr>
        <a:noFill/>
        <a:ln w="25400">
          <a:noFill/>
        </a:ln>
      </c:spPr>
    </c:plotArea>
    <c:legend>
      <c:legendPos val="r"/>
      <c:layout>
        <c:manualLayout>
          <c:xMode val="edge"/>
          <c:yMode val="edge"/>
          <c:x val="0.74878048780488193"/>
          <c:y val="2.5773195876288658E-2"/>
          <c:w val="0.24146341463414614"/>
          <c:h val="0.1958762886597942"/>
        </c:manualLayout>
      </c:layout>
      <c:overlay val="0"/>
      <c:spPr>
        <a:no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 Days to first service</a:t>
            </a:r>
          </a:p>
        </c:rich>
      </c:tx>
      <c:layout>
        <c:manualLayout>
          <c:xMode val="edge"/>
          <c:yMode val="edge"/>
          <c:x val="1.2135922330097084E-2"/>
          <c:y val="2.6315789473684216E-2"/>
        </c:manualLayout>
      </c:layout>
      <c:overlay val="0"/>
      <c:spPr>
        <a:noFill/>
        <a:ln w="25400">
          <a:noFill/>
        </a:ln>
      </c:spPr>
    </c:title>
    <c:autoTitleDeleted val="0"/>
    <c:plotArea>
      <c:layout>
        <c:manualLayout>
          <c:layoutTarget val="inner"/>
          <c:xMode val="edge"/>
          <c:yMode val="edge"/>
          <c:x val="0.1165049924446683"/>
          <c:y val="0.20526368540215295"/>
          <c:w val="0.8567971319368316"/>
          <c:h val="0.4315800564865761"/>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resa!$BE$5:$BE$19</c:f>
              <c:numCache>
                <c:formatCode>General</c:formatCode>
                <c:ptCount val="15"/>
                <c:pt idx="0">
                  <c:v>62.488979</c:v>
                </c:pt>
                <c:pt idx="1">
                  <c:v>70.4024</c:v>
                </c:pt>
                <c:pt idx="2">
                  <c:v>72.270492000000004</c:v>
                </c:pt>
                <c:pt idx="3">
                  <c:v>75.369343999999998</c:v>
                </c:pt>
                <c:pt idx="4">
                  <c:v>75.871492000000003</c:v>
                </c:pt>
                <c:pt idx="5">
                  <c:v>76.072755999999998</c:v>
                </c:pt>
                <c:pt idx="6">
                  <c:v>76.599359000000007</c:v>
                </c:pt>
                <c:pt idx="7">
                  <c:v>77.402749999999997</c:v>
                </c:pt>
                <c:pt idx="8">
                  <c:v>78.438077000000007</c:v>
                </c:pt>
                <c:pt idx="9">
                  <c:v>78.726555000000005</c:v>
                </c:pt>
                <c:pt idx="10">
                  <c:v>79.360052999999994</c:v>
                </c:pt>
                <c:pt idx="11">
                  <c:v>79.667422000000002</c:v>
                </c:pt>
                <c:pt idx="12">
                  <c:v>79.640625</c:v>
                </c:pt>
                <c:pt idx="13">
                  <c:v>77.847097000000005</c:v>
                </c:pt>
                <c:pt idx="14">
                  <c:v>81.942204000000004</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resb!$BE$5:$BE$19</c:f>
              <c:numCache>
                <c:formatCode>General</c:formatCode>
                <c:ptCount val="15"/>
                <c:pt idx="0">
                  <c:v>62.488979</c:v>
                </c:pt>
                <c:pt idx="1">
                  <c:v>70.4024</c:v>
                </c:pt>
                <c:pt idx="2">
                  <c:v>72.270492000000004</c:v>
                </c:pt>
                <c:pt idx="3">
                  <c:v>75.369343999999998</c:v>
                </c:pt>
                <c:pt idx="4">
                  <c:v>75.871492000000003</c:v>
                </c:pt>
                <c:pt idx="5">
                  <c:v>76.072755999999998</c:v>
                </c:pt>
                <c:pt idx="6">
                  <c:v>76.599359000000007</c:v>
                </c:pt>
                <c:pt idx="7">
                  <c:v>77.402749999999997</c:v>
                </c:pt>
                <c:pt idx="8">
                  <c:v>78.438077000000007</c:v>
                </c:pt>
                <c:pt idx="9">
                  <c:v>78.726555000000005</c:v>
                </c:pt>
                <c:pt idx="10">
                  <c:v>79.360052999999994</c:v>
                </c:pt>
                <c:pt idx="11">
                  <c:v>79.667422000000002</c:v>
                </c:pt>
                <c:pt idx="12">
                  <c:v>79.640625</c:v>
                </c:pt>
                <c:pt idx="13">
                  <c:v>77.847097000000005</c:v>
                </c:pt>
                <c:pt idx="14">
                  <c:v>81.942204000000004</c:v>
                </c:pt>
              </c:numCache>
            </c:numRef>
          </c:val>
        </c:ser>
        <c:dLbls>
          <c:showLegendKey val="0"/>
          <c:showVal val="0"/>
          <c:showCatName val="0"/>
          <c:showSerName val="0"/>
          <c:showPercent val="0"/>
          <c:showBubbleSize val="0"/>
        </c:dLbls>
        <c:gapWidth val="100"/>
        <c:axId val="137574680"/>
        <c:axId val="137574288"/>
      </c:barChart>
      <c:catAx>
        <c:axId val="13757468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Milk yield</a:t>
                </a:r>
              </a:p>
            </c:rich>
          </c:tx>
          <c:layout>
            <c:manualLayout>
              <c:xMode val="edge"/>
              <c:yMode val="edge"/>
              <c:x val="0.43689371352852735"/>
              <c:y val="0.857896947092139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7574288"/>
        <c:crosses val="autoZero"/>
        <c:auto val="0"/>
        <c:lblAlgn val="ctr"/>
        <c:lblOffset val="100"/>
        <c:tickLblSkip val="1"/>
        <c:tickMarkSkip val="1"/>
        <c:noMultiLvlLbl val="0"/>
      </c:catAx>
      <c:valAx>
        <c:axId val="137574288"/>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7574680"/>
        <c:crosses val="autoZero"/>
        <c:crossBetween val="between"/>
      </c:valAx>
      <c:spPr>
        <a:noFill/>
        <a:ln w="25400">
          <a:noFill/>
        </a:ln>
      </c:spPr>
    </c:plotArea>
    <c:legend>
      <c:legendPos val="r"/>
      <c:layout>
        <c:manualLayout>
          <c:xMode val="edge"/>
          <c:yMode val="edge"/>
          <c:x val="0.74757358000152851"/>
          <c:y val="2.6315789473684216E-2"/>
          <c:w val="0.24029151695843876"/>
          <c:h val="0.20000055256250876"/>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 Days to conception</a:t>
            </a:r>
          </a:p>
        </c:rich>
      </c:tx>
      <c:layout>
        <c:manualLayout>
          <c:xMode val="edge"/>
          <c:yMode val="edge"/>
          <c:x val="1.2106537530266345E-2"/>
          <c:y val="2.6315789473684216E-2"/>
        </c:manualLayout>
      </c:layout>
      <c:overlay val="0"/>
      <c:spPr>
        <a:noFill/>
        <a:ln w="25400">
          <a:noFill/>
        </a:ln>
      </c:spPr>
    </c:title>
    <c:autoTitleDeleted val="0"/>
    <c:plotArea>
      <c:layout>
        <c:manualLayout>
          <c:layoutTarget val="inner"/>
          <c:xMode val="edge"/>
          <c:yMode val="edge"/>
          <c:x val="0.11622276029055729"/>
          <c:y val="0.20526368540215295"/>
          <c:w val="0.85714285714285765"/>
          <c:h val="0.4315800564865761"/>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resa!$BF$5:$BF$19</c:f>
              <c:numCache>
                <c:formatCode>General</c:formatCode>
                <c:ptCount val="15"/>
                <c:pt idx="0">
                  <c:v>64.581661999999994</c:v>
                </c:pt>
                <c:pt idx="1">
                  <c:v>82.713841000000002</c:v>
                </c:pt>
                <c:pt idx="2">
                  <c:v>90.679803000000007</c:v>
                </c:pt>
                <c:pt idx="3">
                  <c:v>100.356347</c:v>
                </c:pt>
                <c:pt idx="4">
                  <c:v>109.625561</c:v>
                </c:pt>
                <c:pt idx="5">
                  <c:v>116.52995300000001</c:v>
                </c:pt>
                <c:pt idx="6">
                  <c:v>123.149964</c:v>
                </c:pt>
                <c:pt idx="7">
                  <c:v>128.234668</c:v>
                </c:pt>
                <c:pt idx="8">
                  <c:v>132.40842499999999</c:v>
                </c:pt>
                <c:pt idx="9">
                  <c:v>135.96180100000001</c:v>
                </c:pt>
                <c:pt idx="10">
                  <c:v>138.61208199999999</c:v>
                </c:pt>
                <c:pt idx="11">
                  <c:v>140.37847600000001</c:v>
                </c:pt>
                <c:pt idx="12">
                  <c:v>140.40161499999999</c:v>
                </c:pt>
                <c:pt idx="13">
                  <c:v>133.420355</c:v>
                </c:pt>
                <c:pt idx="14">
                  <c:v>154.173214</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resb!$BF$5:$BF$19</c:f>
              <c:numCache>
                <c:formatCode>General</c:formatCode>
                <c:ptCount val="15"/>
                <c:pt idx="0">
                  <c:v>64.581661999999994</c:v>
                </c:pt>
                <c:pt idx="1">
                  <c:v>82.713841000000002</c:v>
                </c:pt>
                <c:pt idx="2">
                  <c:v>90.679803000000007</c:v>
                </c:pt>
                <c:pt idx="3">
                  <c:v>100.356347</c:v>
                </c:pt>
                <c:pt idx="4">
                  <c:v>109.625561</c:v>
                </c:pt>
                <c:pt idx="5">
                  <c:v>116.52995300000001</c:v>
                </c:pt>
                <c:pt idx="6">
                  <c:v>123.149964</c:v>
                </c:pt>
                <c:pt idx="7">
                  <c:v>128.234668</c:v>
                </c:pt>
                <c:pt idx="8">
                  <c:v>132.40842499999999</c:v>
                </c:pt>
                <c:pt idx="9">
                  <c:v>135.96180100000001</c:v>
                </c:pt>
                <c:pt idx="10">
                  <c:v>138.61208199999999</c:v>
                </c:pt>
                <c:pt idx="11">
                  <c:v>140.37847600000001</c:v>
                </c:pt>
                <c:pt idx="12">
                  <c:v>140.40161499999999</c:v>
                </c:pt>
                <c:pt idx="13">
                  <c:v>133.420355</c:v>
                </c:pt>
                <c:pt idx="14">
                  <c:v>154.173214</c:v>
                </c:pt>
              </c:numCache>
            </c:numRef>
          </c:val>
        </c:ser>
        <c:dLbls>
          <c:showLegendKey val="0"/>
          <c:showVal val="0"/>
          <c:showCatName val="0"/>
          <c:showSerName val="0"/>
          <c:showPercent val="0"/>
          <c:showBubbleSize val="0"/>
        </c:dLbls>
        <c:gapWidth val="100"/>
        <c:axId val="138682304"/>
        <c:axId val="138682696"/>
      </c:barChart>
      <c:catAx>
        <c:axId val="13868230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Milk yield</a:t>
                </a:r>
              </a:p>
            </c:rich>
          </c:tx>
          <c:layout>
            <c:manualLayout>
              <c:xMode val="edge"/>
              <c:yMode val="edge"/>
              <c:x val="0.43825665859564317"/>
              <c:y val="0.857896947092139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8682696"/>
        <c:crosses val="autoZero"/>
        <c:auto val="0"/>
        <c:lblAlgn val="ctr"/>
        <c:lblOffset val="100"/>
        <c:tickLblSkip val="1"/>
        <c:tickMarkSkip val="1"/>
        <c:noMultiLvlLbl val="0"/>
      </c:catAx>
      <c:valAx>
        <c:axId val="138682696"/>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682304"/>
        <c:crosses val="autoZero"/>
        <c:crossBetween val="between"/>
      </c:valAx>
      <c:spPr>
        <a:noFill/>
        <a:ln w="25400">
          <a:noFill/>
        </a:ln>
      </c:spPr>
    </c:plotArea>
    <c:legend>
      <c:legendPos val="r"/>
      <c:layout>
        <c:manualLayout>
          <c:xMode val="edge"/>
          <c:yMode val="edge"/>
          <c:x val="0.74576271186440679"/>
          <c:y val="2.6315789473684216E-2"/>
          <c:w val="0.23970944309927453"/>
          <c:h val="0.20000055256250876"/>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6 Open cows </a:t>
            </a:r>
          </a:p>
        </c:rich>
      </c:tx>
      <c:layout>
        <c:manualLayout>
          <c:xMode val="edge"/>
          <c:yMode val="edge"/>
          <c:x val="1.2106537530266345E-2"/>
          <c:y val="2.6178010471204438E-2"/>
        </c:manualLayout>
      </c:layout>
      <c:overlay val="0"/>
      <c:spPr>
        <a:noFill/>
        <a:ln w="25400">
          <a:noFill/>
        </a:ln>
      </c:spPr>
    </c:title>
    <c:autoTitleDeleted val="0"/>
    <c:plotArea>
      <c:layout>
        <c:manualLayout>
          <c:layoutTarget val="inner"/>
          <c:xMode val="edge"/>
          <c:yMode val="edge"/>
          <c:x val="0.12348668280871672"/>
          <c:y val="0.25654450261780132"/>
          <c:w val="0.84987893462470299"/>
          <c:h val="0.43455497382199226"/>
        </c:manualLayout>
      </c:layout>
      <c:lineChart>
        <c:grouping val="standard"/>
        <c:varyColors val="0"/>
        <c:ser>
          <c:idx val="1"/>
          <c:order val="0"/>
          <c:tx>
            <c:strRef>
              <c:f>chart!$R$5</c:f>
              <c:strCache>
                <c:ptCount val="1"/>
                <c:pt idx="0">
                  <c:v>plan A</c:v>
                </c:pt>
              </c:strCache>
            </c:strRef>
          </c:tx>
          <c:spPr>
            <a:ln w="12700">
              <a:solidFill>
                <a:srgbClr val="000000"/>
              </a:solidFill>
              <a:prstDash val="solid"/>
            </a:ln>
          </c:spPr>
          <c:marker>
            <c:symbol val="circle"/>
            <c:size val="8"/>
            <c:spPr>
              <a:solidFill>
                <a:srgbClr val="008000"/>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resa!$AQ$5:$AQ$28</c:f>
              <c:numCache>
                <c:formatCode>General</c:formatCode>
                <c:ptCount val="24"/>
                <c:pt idx="0">
                  <c:v>8.9103000000000002E-2</c:v>
                </c:pt>
                <c:pt idx="1">
                  <c:v>8.6553000000000005E-2</c:v>
                </c:pt>
                <c:pt idx="2">
                  <c:v>6.6467999999999999E-2</c:v>
                </c:pt>
                <c:pt idx="3">
                  <c:v>4.9658000000000001E-2</c:v>
                </c:pt>
                <c:pt idx="4">
                  <c:v>3.8039999999999997E-2</c:v>
                </c:pt>
                <c:pt idx="5">
                  <c:v>2.998E-2</c:v>
                </c:pt>
                <c:pt idx="6">
                  <c:v>2.4117E-2</c:v>
                </c:pt>
                <c:pt idx="7">
                  <c:v>1.9071999999999999E-2</c:v>
                </c:pt>
                <c:pt idx="8">
                  <c:v>1.4470999999999999E-2</c:v>
                </c:pt>
                <c:pt idx="9">
                  <c:v>9.9010000000000001E-3</c:v>
                </c:pt>
                <c:pt idx="10">
                  <c:v>5.7790000000000003E-3</c:v>
                </c:pt>
                <c:pt idx="11">
                  <c:v>3.0409999999999999E-3</c:v>
                </c:pt>
                <c:pt idx="12">
                  <c:v>1.2689999999999999E-3</c:v>
                </c:pt>
                <c:pt idx="13">
                  <c:v>5.3499999999999999E-4</c:v>
                </c:pt>
                <c:pt idx="14">
                  <c:v>2.1499999999999999E-4</c:v>
                </c:pt>
                <c:pt idx="15">
                  <c:v>0</c:v>
                </c:pt>
                <c:pt idx="16">
                  <c:v>0</c:v>
                </c:pt>
                <c:pt idx="17">
                  <c:v>0</c:v>
                </c:pt>
                <c:pt idx="18">
                  <c:v>0</c:v>
                </c:pt>
                <c:pt idx="19">
                  <c:v>0</c:v>
                </c:pt>
                <c:pt idx="20">
                  <c:v>0</c:v>
                </c:pt>
                <c:pt idx="21">
                  <c:v>0</c:v>
                </c:pt>
                <c:pt idx="22">
                  <c:v>0</c:v>
                </c:pt>
                <c:pt idx="23">
                  <c:v>0</c:v>
                </c:pt>
              </c:numCache>
            </c:numRef>
          </c:val>
          <c:smooth val="0"/>
        </c:ser>
        <c:ser>
          <c:idx val="0"/>
          <c:order val="1"/>
          <c:tx>
            <c:strRef>
              <c:f>chart!$R$5</c:f>
              <c:strCache>
                <c:ptCount val="1"/>
                <c:pt idx="0">
                  <c:v>plan A</c:v>
                </c:pt>
              </c:strCache>
            </c:strRef>
          </c:tx>
          <c:spPr>
            <a:ln w="12700">
              <a:solidFill>
                <a:srgbClr val="000000"/>
              </a:solidFill>
              <a:prstDash val="solid"/>
            </a:ln>
          </c:spPr>
          <c:marker>
            <c:symbol val="circle"/>
            <c:size val="8"/>
            <c:spPr>
              <a:solidFill>
                <a:srgbClr val="CCFFFF"/>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resb!$AQ$5:$AQ$28</c:f>
              <c:numCache>
                <c:formatCode>General</c:formatCode>
                <c:ptCount val="24"/>
                <c:pt idx="0">
                  <c:v>8.9103000000000002E-2</c:v>
                </c:pt>
                <c:pt idx="1">
                  <c:v>8.6553000000000005E-2</c:v>
                </c:pt>
                <c:pt idx="2">
                  <c:v>6.6467999999999999E-2</c:v>
                </c:pt>
                <c:pt idx="3">
                  <c:v>4.9658000000000001E-2</c:v>
                </c:pt>
                <c:pt idx="4">
                  <c:v>3.8039999999999997E-2</c:v>
                </c:pt>
                <c:pt idx="5">
                  <c:v>2.998E-2</c:v>
                </c:pt>
                <c:pt idx="6">
                  <c:v>2.4117E-2</c:v>
                </c:pt>
                <c:pt idx="7">
                  <c:v>1.9071999999999999E-2</c:v>
                </c:pt>
                <c:pt idx="8">
                  <c:v>1.4470999999999999E-2</c:v>
                </c:pt>
                <c:pt idx="9">
                  <c:v>9.9010000000000001E-3</c:v>
                </c:pt>
                <c:pt idx="10">
                  <c:v>5.7790000000000003E-3</c:v>
                </c:pt>
                <c:pt idx="11">
                  <c:v>3.0409999999999999E-3</c:v>
                </c:pt>
                <c:pt idx="12">
                  <c:v>1.2689999999999999E-3</c:v>
                </c:pt>
                <c:pt idx="13">
                  <c:v>5.3499999999999999E-4</c:v>
                </c:pt>
                <c:pt idx="14">
                  <c:v>2.1499999999999999E-4</c:v>
                </c:pt>
                <c:pt idx="15">
                  <c:v>0</c:v>
                </c:pt>
                <c:pt idx="16">
                  <c:v>0</c:v>
                </c:pt>
                <c:pt idx="17">
                  <c:v>0</c:v>
                </c:pt>
                <c:pt idx="18">
                  <c:v>0</c:v>
                </c:pt>
                <c:pt idx="19">
                  <c:v>0</c:v>
                </c:pt>
                <c:pt idx="20">
                  <c:v>0</c:v>
                </c:pt>
                <c:pt idx="21">
                  <c:v>0</c:v>
                </c:pt>
                <c:pt idx="22">
                  <c:v>0</c:v>
                </c:pt>
                <c:pt idx="23">
                  <c:v>0</c:v>
                </c:pt>
              </c:numCache>
            </c:numRef>
          </c:val>
          <c:smooth val="0"/>
        </c:ser>
        <c:dLbls>
          <c:showLegendKey val="0"/>
          <c:showVal val="0"/>
          <c:showCatName val="0"/>
          <c:showSerName val="0"/>
          <c:showPercent val="0"/>
          <c:showBubbleSize val="0"/>
        </c:dLbls>
        <c:marker val="1"/>
        <c:smooth val="0"/>
        <c:axId val="138685048"/>
        <c:axId val="138685440"/>
      </c:lineChart>
      <c:catAx>
        <c:axId val="13868504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7772397094431265"/>
              <c:y val="0.8586387434555018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8685440"/>
        <c:crosses val="autoZero"/>
        <c:auto val="0"/>
        <c:lblAlgn val="ctr"/>
        <c:lblOffset val="100"/>
        <c:tickLblSkip val="1"/>
        <c:tickMarkSkip val="1"/>
        <c:noMultiLvlLbl val="0"/>
      </c:catAx>
      <c:valAx>
        <c:axId val="138685440"/>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685048"/>
        <c:crosses val="autoZero"/>
        <c:crossBetween val="between"/>
      </c:valAx>
      <c:spPr>
        <a:noFill/>
        <a:ln w="25400">
          <a:noFill/>
        </a:ln>
      </c:spPr>
    </c:plotArea>
    <c:legend>
      <c:legendPos val="r"/>
      <c:layout>
        <c:manualLayout>
          <c:xMode val="edge"/>
          <c:yMode val="edge"/>
          <c:x val="0.73607748184019373"/>
          <c:y val="2.6178010471204438E-2"/>
          <c:w val="0.23970944309927492"/>
          <c:h val="0.1989528795811517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5 Pregnant cows </a:t>
            </a:r>
          </a:p>
        </c:rich>
      </c:tx>
      <c:layout>
        <c:manualLayout>
          <c:xMode val="edge"/>
          <c:yMode val="edge"/>
          <c:x val="1.2077294685990338E-2"/>
          <c:y val="2.6041666666666859E-2"/>
        </c:manualLayout>
      </c:layout>
      <c:overlay val="0"/>
      <c:spPr>
        <a:noFill/>
        <a:ln w="25400">
          <a:noFill/>
        </a:ln>
      </c:spPr>
    </c:title>
    <c:autoTitleDeleted val="0"/>
    <c:plotArea>
      <c:layout>
        <c:manualLayout>
          <c:layoutTarget val="inner"/>
          <c:xMode val="edge"/>
          <c:yMode val="edge"/>
          <c:x val="0.10628044393598157"/>
          <c:y val="0.25520963139664432"/>
          <c:w val="0.8671518039322067"/>
          <c:h val="0.43750222525138982"/>
        </c:manualLayout>
      </c:layout>
      <c:lineChart>
        <c:grouping val="standard"/>
        <c:varyColors val="0"/>
        <c:ser>
          <c:idx val="1"/>
          <c:order val="0"/>
          <c:tx>
            <c:strRef>
              <c:f>chart!$R$5</c:f>
              <c:strCache>
                <c:ptCount val="1"/>
                <c:pt idx="0">
                  <c:v>plan A</c:v>
                </c:pt>
              </c:strCache>
            </c:strRef>
          </c:tx>
          <c:spPr>
            <a:ln w="12700">
              <a:solidFill>
                <a:srgbClr val="000000"/>
              </a:solidFill>
              <a:prstDash val="solid"/>
            </a:ln>
          </c:spPr>
          <c:marker>
            <c:symbol val="circle"/>
            <c:size val="8"/>
            <c:spPr>
              <a:solidFill>
                <a:srgbClr val="008000"/>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resa!$AR$5:$AR$28</c:f>
              <c:numCache>
                <c:formatCode>General</c:formatCode>
                <c:ptCount val="24"/>
                <c:pt idx="0">
                  <c:v>0</c:v>
                </c:pt>
                <c:pt idx="1">
                  <c:v>0</c:v>
                </c:pt>
                <c:pt idx="2">
                  <c:v>1.8201999999999999E-2</c:v>
                </c:pt>
                <c:pt idx="3">
                  <c:v>3.3602E-2</c:v>
                </c:pt>
                <c:pt idx="4">
                  <c:v>4.3637000000000002E-2</c:v>
                </c:pt>
                <c:pt idx="5">
                  <c:v>4.9964000000000001E-2</c:v>
                </c:pt>
                <c:pt idx="6">
                  <c:v>5.3939000000000001E-2</c:v>
                </c:pt>
                <c:pt idx="7">
                  <c:v>5.6405999999999998E-2</c:v>
                </c:pt>
                <c:pt idx="8">
                  <c:v>5.7848999999999998E-2</c:v>
                </c:pt>
                <c:pt idx="9">
                  <c:v>5.8536999999999999E-2</c:v>
                </c:pt>
                <c:pt idx="10">
                  <c:v>5.8666000000000003E-2</c:v>
                </c:pt>
                <c:pt idx="11">
                  <c:v>4.3404999999999999E-2</c:v>
                </c:pt>
                <c:pt idx="12">
                  <c:v>3.0204000000000002E-2</c:v>
                </c:pt>
                <c:pt idx="13">
                  <c:v>2.0768999999999999E-2</c:v>
                </c:pt>
                <c:pt idx="14">
                  <c:v>1.4073E-2</c:v>
                </c:pt>
                <c:pt idx="15">
                  <c:v>9.2910000000000006E-3</c:v>
                </c:pt>
                <c:pt idx="16">
                  <c:v>5.9090000000000002E-3</c:v>
                </c:pt>
                <c:pt idx="17">
                  <c:v>3.568E-3</c:v>
                </c:pt>
                <c:pt idx="18">
                  <c:v>2.0089999999999999E-3</c:v>
                </c:pt>
                <c:pt idx="19">
                  <c:v>1.0330000000000001E-3</c:v>
                </c:pt>
                <c:pt idx="20">
                  <c:v>4.73E-4</c:v>
                </c:pt>
                <c:pt idx="21">
                  <c:v>1.83E-4</c:v>
                </c:pt>
                <c:pt idx="22">
                  <c:v>6.3E-5</c:v>
                </c:pt>
                <c:pt idx="23">
                  <c:v>1.7E-5</c:v>
                </c:pt>
              </c:numCache>
            </c:numRef>
          </c:val>
          <c:smooth val="0"/>
        </c:ser>
        <c:ser>
          <c:idx val="0"/>
          <c:order val="1"/>
          <c:tx>
            <c:strRef>
              <c:f>chart!$R$5</c:f>
              <c:strCache>
                <c:ptCount val="1"/>
                <c:pt idx="0">
                  <c:v>plan A</c:v>
                </c:pt>
              </c:strCache>
            </c:strRef>
          </c:tx>
          <c:spPr>
            <a:ln w="12700">
              <a:solidFill>
                <a:srgbClr val="000000"/>
              </a:solidFill>
              <a:prstDash val="solid"/>
            </a:ln>
          </c:spPr>
          <c:marker>
            <c:symbol val="circle"/>
            <c:size val="8"/>
            <c:spPr>
              <a:solidFill>
                <a:srgbClr val="CCFFFF"/>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resb!$AR$5:$AR$28</c:f>
              <c:numCache>
                <c:formatCode>General</c:formatCode>
                <c:ptCount val="24"/>
                <c:pt idx="0">
                  <c:v>0</c:v>
                </c:pt>
                <c:pt idx="1">
                  <c:v>0</c:v>
                </c:pt>
                <c:pt idx="2">
                  <c:v>1.8201999999999999E-2</c:v>
                </c:pt>
                <c:pt idx="3">
                  <c:v>3.3602E-2</c:v>
                </c:pt>
                <c:pt idx="4">
                  <c:v>4.3637000000000002E-2</c:v>
                </c:pt>
                <c:pt idx="5">
                  <c:v>4.9964000000000001E-2</c:v>
                </c:pt>
                <c:pt idx="6">
                  <c:v>5.3939000000000001E-2</c:v>
                </c:pt>
                <c:pt idx="7">
                  <c:v>5.6405999999999998E-2</c:v>
                </c:pt>
                <c:pt idx="8">
                  <c:v>5.7848999999999998E-2</c:v>
                </c:pt>
                <c:pt idx="9">
                  <c:v>5.8536999999999999E-2</c:v>
                </c:pt>
                <c:pt idx="10">
                  <c:v>5.8666000000000003E-2</c:v>
                </c:pt>
                <c:pt idx="11">
                  <c:v>4.3404999999999999E-2</c:v>
                </c:pt>
                <c:pt idx="12">
                  <c:v>3.0204000000000002E-2</c:v>
                </c:pt>
                <c:pt idx="13">
                  <c:v>2.0768999999999999E-2</c:v>
                </c:pt>
                <c:pt idx="14">
                  <c:v>1.4073E-2</c:v>
                </c:pt>
                <c:pt idx="15">
                  <c:v>9.2910000000000006E-3</c:v>
                </c:pt>
                <c:pt idx="16">
                  <c:v>5.9090000000000002E-3</c:v>
                </c:pt>
                <c:pt idx="17">
                  <c:v>3.568E-3</c:v>
                </c:pt>
                <c:pt idx="18">
                  <c:v>2.0089999999999999E-3</c:v>
                </c:pt>
                <c:pt idx="19">
                  <c:v>1.0330000000000001E-3</c:v>
                </c:pt>
                <c:pt idx="20">
                  <c:v>4.73E-4</c:v>
                </c:pt>
                <c:pt idx="21">
                  <c:v>1.83E-4</c:v>
                </c:pt>
                <c:pt idx="22">
                  <c:v>6.3E-5</c:v>
                </c:pt>
                <c:pt idx="23">
                  <c:v>1.7E-5</c:v>
                </c:pt>
              </c:numCache>
            </c:numRef>
          </c:val>
          <c:smooth val="0"/>
        </c:ser>
        <c:dLbls>
          <c:showLegendKey val="0"/>
          <c:showVal val="0"/>
          <c:showCatName val="0"/>
          <c:showSerName val="0"/>
          <c:showPercent val="0"/>
          <c:showBubbleSize val="0"/>
        </c:dLbls>
        <c:marker val="1"/>
        <c:smooth val="0"/>
        <c:axId val="138686224"/>
        <c:axId val="138686616"/>
      </c:lineChart>
      <c:catAx>
        <c:axId val="13868622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6715051922857622"/>
              <c:y val="0.8593793744532001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8686616"/>
        <c:crosses val="autoZero"/>
        <c:auto val="0"/>
        <c:lblAlgn val="ctr"/>
        <c:lblOffset val="100"/>
        <c:tickLblSkip val="1"/>
        <c:tickMarkSkip val="1"/>
        <c:noMultiLvlLbl val="0"/>
      </c:catAx>
      <c:valAx>
        <c:axId val="138686616"/>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686224"/>
        <c:crosses val="autoZero"/>
        <c:crossBetween val="between"/>
      </c:valAx>
      <c:spPr>
        <a:noFill/>
        <a:ln w="25400">
          <a:noFill/>
        </a:ln>
      </c:spPr>
    </c:plotArea>
    <c:legend>
      <c:legendPos val="r"/>
      <c:layout>
        <c:manualLayout>
          <c:xMode val="edge"/>
          <c:yMode val="edge"/>
          <c:x val="0.73429951690821627"/>
          <c:y val="2.6041666666666859E-2"/>
          <c:w val="0.23913043478260956"/>
          <c:h val="0.1979166666666667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1 Days to end VWP</a:t>
            </a:r>
          </a:p>
        </c:rich>
      </c:tx>
      <c:layout>
        <c:manualLayout>
          <c:xMode val="edge"/>
          <c:yMode val="edge"/>
          <c:x val="1.2106537530266345E-2"/>
          <c:y val="2.6041666666666859E-2"/>
        </c:manualLayout>
      </c:layout>
      <c:overlay val="0"/>
      <c:spPr>
        <a:noFill/>
        <a:ln w="25400">
          <a:noFill/>
        </a:ln>
      </c:spPr>
    </c:title>
    <c:autoTitleDeleted val="0"/>
    <c:plotArea>
      <c:layout>
        <c:manualLayout>
          <c:layoutTarget val="inner"/>
          <c:xMode val="edge"/>
          <c:yMode val="edge"/>
          <c:x val="9.9273607748184015E-2"/>
          <c:y val="0.21354275280127497"/>
          <c:w val="0.87409200968523004"/>
          <c:h val="0.42708550560254988"/>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resa!$BM$5:$BM$19</c:f>
              <c:numCache>
                <c:formatCode>General</c:formatCode>
                <c:ptCount val="15"/>
                <c:pt idx="0">
                  <c:v>60.8</c:v>
                </c:pt>
                <c:pt idx="1">
                  <c:v>61.821426000000002</c:v>
                </c:pt>
                <c:pt idx="2">
                  <c:v>61.897568</c:v>
                </c:pt>
                <c:pt idx="3">
                  <c:v>63.124482</c:v>
                </c:pt>
                <c:pt idx="4">
                  <c:v>61.273578999999998</c:v>
                </c:pt>
                <c:pt idx="5">
                  <c:v>60.923662999999998</c:v>
                </c:pt>
                <c:pt idx="6">
                  <c:v>61.305351000000002</c:v>
                </c:pt>
                <c:pt idx="7">
                  <c:v>62.114730000000002</c:v>
                </c:pt>
                <c:pt idx="8">
                  <c:v>63.106256000000002</c:v>
                </c:pt>
                <c:pt idx="9">
                  <c:v>63.517721999999999</c:v>
                </c:pt>
                <c:pt idx="10">
                  <c:v>64.177925000000002</c:v>
                </c:pt>
                <c:pt idx="11">
                  <c:v>64.634649999999993</c:v>
                </c:pt>
                <c:pt idx="12">
                  <c:v>64.836275000000001</c:v>
                </c:pt>
                <c:pt idx="13">
                  <c:v>64.556240000000003</c:v>
                </c:pt>
                <c:pt idx="14">
                  <c:v>65.426385999999994</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resb!$BM$5:$BM$19</c:f>
              <c:numCache>
                <c:formatCode>General</c:formatCode>
                <c:ptCount val="15"/>
                <c:pt idx="0">
                  <c:v>60.8</c:v>
                </c:pt>
                <c:pt idx="1">
                  <c:v>61.821426000000002</c:v>
                </c:pt>
                <c:pt idx="2">
                  <c:v>61.897568</c:v>
                </c:pt>
                <c:pt idx="3">
                  <c:v>63.124482</c:v>
                </c:pt>
                <c:pt idx="4">
                  <c:v>61.273578999999998</c:v>
                </c:pt>
                <c:pt idx="5">
                  <c:v>60.923662999999998</c:v>
                </c:pt>
                <c:pt idx="6">
                  <c:v>61.305351000000002</c:v>
                </c:pt>
                <c:pt idx="7">
                  <c:v>62.114730000000002</c:v>
                </c:pt>
                <c:pt idx="8">
                  <c:v>63.106256000000002</c:v>
                </c:pt>
                <c:pt idx="9">
                  <c:v>63.517721999999999</c:v>
                </c:pt>
                <c:pt idx="10">
                  <c:v>64.177925000000002</c:v>
                </c:pt>
                <c:pt idx="11">
                  <c:v>64.634649999999993</c:v>
                </c:pt>
                <c:pt idx="12">
                  <c:v>64.836275000000001</c:v>
                </c:pt>
                <c:pt idx="13">
                  <c:v>64.556240000000003</c:v>
                </c:pt>
                <c:pt idx="14">
                  <c:v>65.426385999999994</c:v>
                </c:pt>
              </c:numCache>
            </c:numRef>
          </c:val>
        </c:ser>
        <c:dLbls>
          <c:showLegendKey val="0"/>
          <c:showVal val="0"/>
          <c:showCatName val="0"/>
          <c:showSerName val="0"/>
          <c:showPercent val="0"/>
          <c:showBubbleSize val="0"/>
        </c:dLbls>
        <c:gapWidth val="100"/>
        <c:axId val="138683480"/>
        <c:axId val="138683872"/>
      </c:barChart>
      <c:catAx>
        <c:axId val="13868348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Milk yield</a:t>
                </a:r>
              </a:p>
            </c:rich>
          </c:tx>
          <c:layout>
            <c:manualLayout>
              <c:xMode val="edge"/>
              <c:yMode val="edge"/>
              <c:x val="0.42615012106537531"/>
              <c:y val="0.8593793744532001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8683872"/>
        <c:crosses val="autoZero"/>
        <c:auto val="0"/>
        <c:lblAlgn val="ctr"/>
        <c:lblOffset val="100"/>
        <c:tickLblSkip val="1"/>
        <c:tickMarkSkip val="1"/>
        <c:noMultiLvlLbl val="0"/>
      </c:catAx>
      <c:valAx>
        <c:axId val="138683872"/>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683480"/>
        <c:crosses val="autoZero"/>
        <c:crossBetween val="between"/>
      </c:valAx>
      <c:spPr>
        <a:noFill/>
        <a:ln w="25400">
          <a:noFill/>
        </a:ln>
      </c:spPr>
    </c:plotArea>
    <c:legend>
      <c:legendPos val="r"/>
      <c:layout>
        <c:manualLayout>
          <c:xMode val="edge"/>
          <c:yMode val="edge"/>
          <c:x val="0.73849878934624658"/>
          <c:y val="3.125E-2"/>
          <c:w val="0.23970944309927603"/>
          <c:h val="0.1979177602799649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13 Value of new pregnancy</a:t>
            </a:r>
          </a:p>
        </c:rich>
      </c:tx>
      <c:layout>
        <c:manualLayout>
          <c:xMode val="edge"/>
          <c:yMode val="edge"/>
          <c:x val="1.2106537530266345E-2"/>
          <c:y val="2.6178010471204438E-2"/>
        </c:manualLayout>
      </c:layout>
      <c:overlay val="0"/>
      <c:spPr>
        <a:noFill/>
        <a:ln w="25400">
          <a:noFill/>
        </a:ln>
      </c:spPr>
    </c:title>
    <c:autoTitleDeleted val="0"/>
    <c:plotArea>
      <c:layout>
        <c:manualLayout>
          <c:layoutTarget val="inner"/>
          <c:xMode val="edge"/>
          <c:yMode val="edge"/>
          <c:x val="0.13559322033898305"/>
          <c:y val="0.20418848167539402"/>
          <c:w val="0.83777239709443163"/>
          <c:h val="0.4869109947644002"/>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chart!$S$8:$S$22</c:f>
              <c:numCache>
                <c:formatCode>0</c:formatCode>
                <c:ptCount val="15"/>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numCache>
            </c:numRef>
          </c:cat>
          <c:val>
            <c:numRef>
              <c:f>resa!$CM$5:$CM$19</c:f>
              <c:numCache>
                <c:formatCode>General</c:formatCode>
                <c:ptCount val="15"/>
                <c:pt idx="0">
                  <c:v>0</c:v>
                </c:pt>
                <c:pt idx="1">
                  <c:v>0</c:v>
                </c:pt>
                <c:pt idx="2">
                  <c:v>274.10909500000002</c:v>
                </c:pt>
                <c:pt idx="3">
                  <c:v>383.76395600000001</c:v>
                </c:pt>
                <c:pt idx="4">
                  <c:v>456.04134599999998</c:v>
                </c:pt>
                <c:pt idx="5">
                  <c:v>516.98303799999996</c:v>
                </c:pt>
                <c:pt idx="6">
                  <c:v>571.29773999999998</c:v>
                </c:pt>
                <c:pt idx="7">
                  <c:v>605.46745299999998</c:v>
                </c:pt>
                <c:pt idx="8">
                  <c:v>643.28254500000003</c:v>
                </c:pt>
                <c:pt idx="9">
                  <c:v>693.26674400000002</c:v>
                </c:pt>
                <c:pt idx="10">
                  <c:v>762.595595</c:v>
                </c:pt>
                <c:pt idx="11">
                  <c:v>837.15380100000004</c:v>
                </c:pt>
                <c:pt idx="12">
                  <c:v>967.71219699999995</c:v>
                </c:pt>
                <c:pt idx="13">
                  <c:v>1075.103325</c:v>
                </c:pt>
                <c:pt idx="14">
                  <c:v>1157.764064</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chart!$S$8:$S$22</c:f>
              <c:numCache>
                <c:formatCode>0</c:formatCode>
                <c:ptCount val="15"/>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numCache>
            </c:numRef>
          </c:cat>
          <c:val>
            <c:numRef>
              <c:f>resb!$CM$5:$CM$19</c:f>
              <c:numCache>
                <c:formatCode>General</c:formatCode>
                <c:ptCount val="15"/>
                <c:pt idx="0">
                  <c:v>0</c:v>
                </c:pt>
                <c:pt idx="1">
                  <c:v>0</c:v>
                </c:pt>
                <c:pt idx="2">
                  <c:v>274.10905600000001</c:v>
                </c:pt>
                <c:pt idx="3">
                  <c:v>383.76390900000001</c:v>
                </c:pt>
                <c:pt idx="4">
                  <c:v>456.04129399999999</c:v>
                </c:pt>
                <c:pt idx="5">
                  <c:v>516.982978</c:v>
                </c:pt>
                <c:pt idx="6">
                  <c:v>571.29767000000004</c:v>
                </c:pt>
                <c:pt idx="7">
                  <c:v>605.46737099999996</c:v>
                </c:pt>
                <c:pt idx="8">
                  <c:v>643.28245500000003</c:v>
                </c:pt>
                <c:pt idx="9">
                  <c:v>693.26664900000003</c:v>
                </c:pt>
                <c:pt idx="10">
                  <c:v>762.59550100000001</c:v>
                </c:pt>
                <c:pt idx="11">
                  <c:v>837.15371200000004</c:v>
                </c:pt>
                <c:pt idx="12">
                  <c:v>967.71210699999995</c:v>
                </c:pt>
                <c:pt idx="13">
                  <c:v>1075.1032419999999</c:v>
                </c:pt>
                <c:pt idx="14">
                  <c:v>1157.7639899999999</c:v>
                </c:pt>
              </c:numCache>
            </c:numRef>
          </c:val>
        </c:ser>
        <c:dLbls>
          <c:showLegendKey val="0"/>
          <c:showVal val="0"/>
          <c:showCatName val="0"/>
          <c:showSerName val="0"/>
          <c:showPercent val="0"/>
          <c:showBubbleSize val="0"/>
        </c:dLbls>
        <c:gapWidth val="100"/>
        <c:axId val="138687008"/>
        <c:axId val="138687400"/>
      </c:barChart>
      <c:catAx>
        <c:axId val="1386870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8498789346247358"/>
              <c:y val="0.8586387434555018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8687400"/>
        <c:crosses val="autoZero"/>
        <c:auto val="0"/>
        <c:lblAlgn val="ctr"/>
        <c:lblOffset val="100"/>
        <c:tickLblSkip val="1"/>
        <c:tickMarkSkip val="1"/>
        <c:noMultiLvlLbl val="0"/>
      </c:catAx>
      <c:valAx>
        <c:axId val="138687400"/>
        <c:scaling>
          <c:orientation val="minMax"/>
          <c:min val="0"/>
        </c:scaling>
        <c:delete val="0"/>
        <c:axPos val="l"/>
        <c:title>
          <c:tx>
            <c:rich>
              <a:bodyPr rot="0" vert="wordArtVert"/>
              <a:lstStyle/>
              <a:p>
                <a:pPr algn="ctr">
                  <a:defRPr sz="1000" b="1" i="0" u="none" strike="noStrike" baseline="0">
                    <a:solidFill>
                      <a:srgbClr val="000000"/>
                    </a:solidFill>
                    <a:latin typeface="Arial"/>
                    <a:ea typeface="Arial"/>
                    <a:cs typeface="Arial"/>
                  </a:defRPr>
                </a:pPr>
                <a:r>
                  <a:rPr lang="en-US"/>
                  <a:t>$</a:t>
                </a:r>
              </a:p>
            </c:rich>
          </c:tx>
          <c:layout>
            <c:manualLayout>
              <c:xMode val="edge"/>
              <c:yMode val="edge"/>
              <c:x val="1.2106537530266345E-2"/>
              <c:y val="0.38743455497382367"/>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687008"/>
        <c:crosses val="autoZero"/>
        <c:crossBetween val="between"/>
      </c:valAx>
      <c:spPr>
        <a:noFill/>
        <a:ln w="25400">
          <a:noFill/>
        </a:ln>
      </c:spPr>
    </c:plotArea>
    <c:legend>
      <c:legendPos val="r"/>
      <c:layout>
        <c:manualLayout>
          <c:xMode val="edge"/>
          <c:yMode val="edge"/>
          <c:x val="0.75060532687651715"/>
          <c:y val="2.6178010471204438E-2"/>
          <c:w val="0.23970944309927514"/>
          <c:h val="0.198952879581151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19 Cost of day later pregnant</a:t>
            </a:r>
          </a:p>
        </c:rich>
      </c:tx>
      <c:layout>
        <c:manualLayout>
          <c:xMode val="edge"/>
          <c:yMode val="edge"/>
          <c:x val="1.2077294685990338E-2"/>
          <c:y val="2.6041666666666859E-2"/>
        </c:manualLayout>
      </c:layout>
      <c:overlay val="0"/>
      <c:spPr>
        <a:noFill/>
        <a:ln w="25400">
          <a:noFill/>
        </a:ln>
      </c:spPr>
    </c:title>
    <c:autoTitleDeleted val="0"/>
    <c:plotArea>
      <c:layout>
        <c:manualLayout>
          <c:layoutTarget val="inner"/>
          <c:xMode val="edge"/>
          <c:yMode val="edge"/>
          <c:x val="0.14492787809451918"/>
          <c:y val="0.20833439297685241"/>
          <c:w val="0.82850436977366348"/>
          <c:h val="0.48437746367118334"/>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chart!$S$8:$S$22</c:f>
              <c:numCache>
                <c:formatCode>0</c:formatCode>
                <c:ptCount val="15"/>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numCache>
            </c:numRef>
          </c:cat>
          <c:val>
            <c:numRef>
              <c:f>resa!$CD$5:$CD$19</c:f>
              <c:numCache>
                <c:formatCode>General</c:formatCode>
                <c:ptCount val="15"/>
                <c:pt idx="0">
                  <c:v>0</c:v>
                </c:pt>
                <c:pt idx="1">
                  <c:v>-0.74796499999999999</c:v>
                </c:pt>
                <c:pt idx="2">
                  <c:v>1.051925</c:v>
                </c:pt>
                <c:pt idx="3">
                  <c:v>1.8262659999999999</c:v>
                </c:pt>
                <c:pt idx="4">
                  <c:v>2.4046319999999999</c:v>
                </c:pt>
                <c:pt idx="5">
                  <c:v>3.1939289999999998</c:v>
                </c:pt>
                <c:pt idx="6">
                  <c:v>3.3637109999999999</c:v>
                </c:pt>
                <c:pt idx="7">
                  <c:v>3.6121829999999999</c:v>
                </c:pt>
                <c:pt idx="8">
                  <c:v>3.9139270000000002</c:v>
                </c:pt>
                <c:pt idx="9">
                  <c:v>5.032394</c:v>
                </c:pt>
                <c:pt idx="10">
                  <c:v>5.7578630000000004</c:v>
                </c:pt>
                <c:pt idx="11">
                  <c:v>6.7834450000000004</c:v>
                </c:pt>
                <c:pt idx="12">
                  <c:v>7.4883110000000004</c:v>
                </c:pt>
                <c:pt idx="13">
                  <c:v>8.1209199999999999</c:v>
                </c:pt>
                <c:pt idx="14">
                  <c:v>0</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chart!$S$8:$S$22</c:f>
              <c:numCache>
                <c:formatCode>0</c:formatCode>
                <c:ptCount val="15"/>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numCache>
            </c:numRef>
          </c:cat>
          <c:val>
            <c:numRef>
              <c:f>resb!$CD$5:$CD$19</c:f>
              <c:numCache>
                <c:formatCode>General</c:formatCode>
                <c:ptCount val="15"/>
                <c:pt idx="0">
                  <c:v>0</c:v>
                </c:pt>
                <c:pt idx="1">
                  <c:v>-0.74796499999999999</c:v>
                </c:pt>
                <c:pt idx="2">
                  <c:v>1.051925</c:v>
                </c:pt>
                <c:pt idx="3">
                  <c:v>1.8262659999999999</c:v>
                </c:pt>
                <c:pt idx="4">
                  <c:v>2.4046319999999999</c:v>
                </c:pt>
                <c:pt idx="5">
                  <c:v>3.1939289999999998</c:v>
                </c:pt>
                <c:pt idx="6">
                  <c:v>3.3637109999999999</c:v>
                </c:pt>
                <c:pt idx="7">
                  <c:v>3.6121829999999999</c:v>
                </c:pt>
                <c:pt idx="8">
                  <c:v>3.9139270000000002</c:v>
                </c:pt>
                <c:pt idx="9">
                  <c:v>5.032394</c:v>
                </c:pt>
                <c:pt idx="10">
                  <c:v>5.7578630000000004</c:v>
                </c:pt>
                <c:pt idx="11">
                  <c:v>6.7834450000000004</c:v>
                </c:pt>
                <c:pt idx="12">
                  <c:v>7.4883110000000004</c:v>
                </c:pt>
                <c:pt idx="13">
                  <c:v>8.1209190000000007</c:v>
                </c:pt>
                <c:pt idx="14">
                  <c:v>0</c:v>
                </c:pt>
              </c:numCache>
            </c:numRef>
          </c:val>
        </c:ser>
        <c:dLbls>
          <c:showLegendKey val="0"/>
          <c:showVal val="0"/>
          <c:showCatName val="0"/>
          <c:showSerName val="0"/>
          <c:showPercent val="0"/>
          <c:showBubbleSize val="0"/>
        </c:dLbls>
        <c:gapWidth val="100"/>
        <c:axId val="138688184"/>
        <c:axId val="138688576"/>
      </c:barChart>
      <c:catAx>
        <c:axId val="13868818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6714975845410625"/>
              <c:y val="0.8593750000000031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8688576"/>
        <c:crosses val="autoZero"/>
        <c:auto val="0"/>
        <c:lblAlgn val="ctr"/>
        <c:lblOffset val="440"/>
        <c:tickLblSkip val="1"/>
        <c:tickMarkSkip val="1"/>
        <c:noMultiLvlLbl val="0"/>
      </c:catAx>
      <c:valAx>
        <c:axId val="138688576"/>
        <c:scaling>
          <c:orientation val="minMax"/>
        </c:scaling>
        <c:delete val="0"/>
        <c:axPos val="l"/>
        <c:title>
          <c:tx>
            <c:rich>
              <a:bodyPr rot="0" vert="wordArtVert"/>
              <a:lstStyle/>
              <a:p>
                <a:pPr algn="ctr">
                  <a:defRPr sz="1000" b="1" i="0" u="none" strike="noStrike" baseline="0">
                    <a:solidFill>
                      <a:srgbClr val="000000"/>
                    </a:solidFill>
                    <a:latin typeface="Arial"/>
                    <a:ea typeface="Arial"/>
                    <a:cs typeface="Arial"/>
                  </a:defRPr>
                </a:pPr>
                <a:r>
                  <a:rPr lang="en-US"/>
                  <a:t>$</a:t>
                </a:r>
              </a:p>
            </c:rich>
          </c:tx>
          <c:layout>
            <c:manualLayout>
              <c:xMode val="edge"/>
              <c:yMode val="edge"/>
              <c:x val="1.2077294685990338E-2"/>
              <c:y val="0.39062718722659839"/>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688184"/>
        <c:crosses val="autoZero"/>
        <c:crossBetween val="between"/>
      </c:valAx>
      <c:spPr>
        <a:noFill/>
        <a:ln w="25400">
          <a:noFill/>
        </a:ln>
      </c:spPr>
    </c:plotArea>
    <c:legend>
      <c:legendPos val="r"/>
      <c:layout>
        <c:manualLayout>
          <c:xMode val="edge"/>
          <c:yMode val="edge"/>
          <c:x val="0.74637681159420588"/>
          <c:y val="2.6041666666666859E-2"/>
          <c:w val="0.23913043478260956"/>
          <c:h val="0.1979166666666667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14 Cost of pregnancy loss</a:t>
            </a:r>
          </a:p>
        </c:rich>
      </c:tx>
      <c:layout>
        <c:manualLayout>
          <c:xMode val="edge"/>
          <c:yMode val="edge"/>
          <c:x val="1.2048192771084338E-2"/>
          <c:y val="2.5906735751295342E-2"/>
        </c:manualLayout>
      </c:layout>
      <c:overlay val="0"/>
      <c:spPr>
        <a:noFill/>
        <a:ln w="25400">
          <a:noFill/>
        </a:ln>
      </c:spPr>
    </c:title>
    <c:autoTitleDeleted val="0"/>
    <c:plotArea>
      <c:layout>
        <c:manualLayout>
          <c:layoutTarget val="inner"/>
          <c:xMode val="edge"/>
          <c:yMode val="edge"/>
          <c:x val="0.15180740752942506"/>
          <c:y val="0.20725441035462491"/>
          <c:w val="0.82168771377037164"/>
          <c:h val="0.49741058485110085"/>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val>
            <c:numRef>
              <c:f>resa!$CN$6:$CN$14</c:f>
              <c:numCache>
                <c:formatCode>General</c:formatCode>
                <c:ptCount val="9"/>
                <c:pt idx="0">
                  <c:v>458.77655600000003</c:v>
                </c:pt>
                <c:pt idx="1">
                  <c:v>561.62226299999998</c:v>
                </c:pt>
                <c:pt idx="2">
                  <c:v>685.76909999999998</c:v>
                </c:pt>
                <c:pt idx="3">
                  <c:v>798.61399800000004</c:v>
                </c:pt>
                <c:pt idx="4">
                  <c:v>896.26570100000004</c:v>
                </c:pt>
                <c:pt idx="5">
                  <c:v>993.629366</c:v>
                </c:pt>
                <c:pt idx="6">
                  <c:v>1101.766539</c:v>
                </c:pt>
                <c:pt idx="7">
                  <c:v>1229.3572320000001</c:v>
                </c:pt>
                <c:pt idx="8">
                  <c:v>1547.7123670000001</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val>
            <c:numRef>
              <c:f>resb!$CN$6:$CN$14</c:f>
              <c:numCache>
                <c:formatCode>General</c:formatCode>
                <c:ptCount val="9"/>
                <c:pt idx="0">
                  <c:v>458.776499</c:v>
                </c:pt>
                <c:pt idx="1">
                  <c:v>561.62219600000003</c:v>
                </c:pt>
                <c:pt idx="2">
                  <c:v>685.76902099999995</c:v>
                </c:pt>
                <c:pt idx="3">
                  <c:v>798.61390500000005</c:v>
                </c:pt>
                <c:pt idx="4">
                  <c:v>896.26559599999996</c:v>
                </c:pt>
                <c:pt idx="5">
                  <c:v>993.62925199999995</c:v>
                </c:pt>
                <c:pt idx="6">
                  <c:v>1101.766417</c:v>
                </c:pt>
                <c:pt idx="7">
                  <c:v>1229.3571059999999</c:v>
                </c:pt>
                <c:pt idx="8">
                  <c:v>1547.7122409999999</c:v>
                </c:pt>
              </c:numCache>
            </c:numRef>
          </c:val>
        </c:ser>
        <c:dLbls>
          <c:showLegendKey val="0"/>
          <c:showVal val="0"/>
          <c:showCatName val="0"/>
          <c:showSerName val="0"/>
          <c:showPercent val="0"/>
          <c:showBubbleSize val="0"/>
        </c:dLbls>
        <c:gapWidth val="100"/>
        <c:axId val="138689360"/>
        <c:axId val="138689752"/>
      </c:barChart>
      <c:catAx>
        <c:axId val="13868936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Month of pregnancy</a:t>
                </a:r>
              </a:p>
            </c:rich>
          </c:tx>
          <c:layout>
            <c:manualLayout>
              <c:xMode val="edge"/>
              <c:yMode val="edge"/>
              <c:x val="0.37590412041868282"/>
              <c:y val="0.8601058028368253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689752"/>
        <c:crosses val="autoZero"/>
        <c:auto val="0"/>
        <c:lblAlgn val="ctr"/>
        <c:lblOffset val="100"/>
        <c:tickLblSkip val="1"/>
        <c:tickMarkSkip val="1"/>
        <c:noMultiLvlLbl val="0"/>
      </c:catAx>
      <c:valAx>
        <c:axId val="138689752"/>
        <c:scaling>
          <c:orientation val="minMax"/>
          <c:min val="0"/>
        </c:scaling>
        <c:delete val="0"/>
        <c:axPos val="l"/>
        <c:title>
          <c:tx>
            <c:rich>
              <a:bodyPr rot="0" vert="wordArtVert"/>
              <a:lstStyle/>
              <a:p>
                <a:pPr algn="ctr">
                  <a:defRPr sz="1000" b="1" i="0" u="none" strike="noStrike" baseline="0">
                    <a:solidFill>
                      <a:srgbClr val="000000"/>
                    </a:solidFill>
                    <a:latin typeface="Arial"/>
                    <a:ea typeface="Arial"/>
                    <a:cs typeface="Arial"/>
                  </a:defRPr>
                </a:pPr>
                <a:r>
                  <a:rPr lang="en-US"/>
                  <a:t>$</a:t>
                </a:r>
              </a:p>
            </c:rich>
          </c:tx>
          <c:layout>
            <c:manualLayout>
              <c:xMode val="edge"/>
              <c:yMode val="edge"/>
              <c:x val="1.2048192771084338E-2"/>
              <c:y val="0.3989648185168593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689360"/>
        <c:crosses val="autoZero"/>
        <c:crossBetween val="between"/>
      </c:valAx>
      <c:spPr>
        <a:noFill/>
        <a:ln w="25400">
          <a:noFill/>
        </a:ln>
      </c:spPr>
    </c:plotArea>
    <c:legend>
      <c:legendPos val="r"/>
      <c:layout>
        <c:manualLayout>
          <c:xMode val="edge"/>
          <c:yMode val="edge"/>
          <c:x val="0.75180798785693959"/>
          <c:y val="2.5906735751295342E-2"/>
          <c:w val="0.23855446984789574"/>
          <c:h val="0.196891735683298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20 Cost of extra day open</a:t>
            </a:r>
          </a:p>
        </c:rich>
      </c:tx>
      <c:layout>
        <c:manualLayout>
          <c:xMode val="edge"/>
          <c:yMode val="edge"/>
          <c:x val="1.2048192771084338E-2"/>
          <c:y val="2.5906735751295342E-2"/>
        </c:manualLayout>
      </c:layout>
      <c:overlay val="0"/>
      <c:spPr>
        <a:noFill/>
        <a:ln w="25400">
          <a:noFill/>
        </a:ln>
      </c:spPr>
    </c:title>
    <c:autoTitleDeleted val="0"/>
    <c:plotArea>
      <c:layout>
        <c:manualLayout>
          <c:layoutTarget val="inner"/>
          <c:xMode val="edge"/>
          <c:yMode val="edge"/>
          <c:x val="0.14457848336135654"/>
          <c:y val="0.20725441035462491"/>
          <c:w val="0.82891663793843884"/>
          <c:h val="0.48704786433336938"/>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chart!$S$8:$S$22</c:f>
              <c:numCache>
                <c:formatCode>0</c:formatCode>
                <c:ptCount val="15"/>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numCache>
            </c:numRef>
          </c:cat>
          <c:val>
            <c:numRef>
              <c:f>resa!$CA$5:$CA$19</c:f>
              <c:numCache>
                <c:formatCode>General</c:formatCode>
                <c:ptCount val="15"/>
                <c:pt idx="0">
                  <c:v>0</c:v>
                </c:pt>
                <c:pt idx="1">
                  <c:v>1.7990360000000001</c:v>
                </c:pt>
                <c:pt idx="2">
                  <c:v>2.7214990000000001</c:v>
                </c:pt>
                <c:pt idx="3">
                  <c:v>3.0369980000000001</c:v>
                </c:pt>
                <c:pt idx="4">
                  <c:v>3.154175</c:v>
                </c:pt>
                <c:pt idx="5">
                  <c:v>3.1098180000000002</c:v>
                </c:pt>
                <c:pt idx="6">
                  <c:v>2.8302499999999999</c:v>
                </c:pt>
                <c:pt idx="7">
                  <c:v>2.5620370000000001</c:v>
                </c:pt>
                <c:pt idx="8">
                  <c:v>2.368592</c:v>
                </c:pt>
                <c:pt idx="9">
                  <c:v>2.3456610000000002</c:v>
                </c:pt>
                <c:pt idx="10">
                  <c:v>2.457274</c:v>
                </c:pt>
                <c:pt idx="11">
                  <c:v>2.6426419999999999</c:v>
                </c:pt>
                <c:pt idx="12">
                  <c:v>2.9964729999999999</c:v>
                </c:pt>
                <c:pt idx="13">
                  <c:v>3.055857</c:v>
                </c:pt>
                <c:pt idx="14">
                  <c:v>2.8685420000000001</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chart!$S$8:$S$22</c:f>
              <c:numCache>
                <c:formatCode>0</c:formatCode>
                <c:ptCount val="15"/>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numCache>
            </c:numRef>
          </c:cat>
          <c:val>
            <c:numRef>
              <c:f>resb!$CA$5:$CA$19</c:f>
              <c:numCache>
                <c:formatCode>General</c:formatCode>
                <c:ptCount val="15"/>
                <c:pt idx="0">
                  <c:v>0</c:v>
                </c:pt>
                <c:pt idx="1">
                  <c:v>1.7990360000000001</c:v>
                </c:pt>
                <c:pt idx="2">
                  <c:v>2.7214990000000001</c:v>
                </c:pt>
                <c:pt idx="3">
                  <c:v>3.0369980000000001</c:v>
                </c:pt>
                <c:pt idx="4">
                  <c:v>3.154175</c:v>
                </c:pt>
                <c:pt idx="5">
                  <c:v>3.1098180000000002</c:v>
                </c:pt>
                <c:pt idx="6">
                  <c:v>2.8302499999999999</c:v>
                </c:pt>
                <c:pt idx="7">
                  <c:v>2.5620370000000001</c:v>
                </c:pt>
                <c:pt idx="8">
                  <c:v>2.368592</c:v>
                </c:pt>
                <c:pt idx="9">
                  <c:v>2.3456610000000002</c:v>
                </c:pt>
                <c:pt idx="10">
                  <c:v>2.457274</c:v>
                </c:pt>
                <c:pt idx="11">
                  <c:v>2.6426419999999999</c:v>
                </c:pt>
                <c:pt idx="12">
                  <c:v>2.9964729999999999</c:v>
                </c:pt>
                <c:pt idx="13">
                  <c:v>3.055857</c:v>
                </c:pt>
                <c:pt idx="14">
                  <c:v>2.8685420000000001</c:v>
                </c:pt>
              </c:numCache>
            </c:numRef>
          </c:val>
        </c:ser>
        <c:dLbls>
          <c:showLegendKey val="0"/>
          <c:showVal val="0"/>
          <c:showCatName val="0"/>
          <c:showSerName val="0"/>
          <c:showPercent val="0"/>
          <c:showBubbleSize val="0"/>
        </c:dLbls>
        <c:gapWidth val="100"/>
        <c:axId val="138477880"/>
        <c:axId val="138478272"/>
      </c:barChart>
      <c:catAx>
        <c:axId val="13847788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9036195174398591"/>
              <c:y val="0.8601058028368253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8478272"/>
        <c:crosses val="autoZero"/>
        <c:auto val="0"/>
        <c:lblAlgn val="ctr"/>
        <c:lblOffset val="100"/>
        <c:tickLblSkip val="1"/>
        <c:tickMarkSkip val="1"/>
        <c:noMultiLvlLbl val="0"/>
      </c:catAx>
      <c:valAx>
        <c:axId val="138478272"/>
        <c:scaling>
          <c:orientation val="minMax"/>
        </c:scaling>
        <c:delete val="0"/>
        <c:axPos val="l"/>
        <c:title>
          <c:tx>
            <c:rich>
              <a:bodyPr rot="0" vert="wordArtVert"/>
              <a:lstStyle/>
              <a:p>
                <a:pPr algn="ctr">
                  <a:defRPr sz="1000" b="1" i="0" u="none" strike="noStrike" baseline="0">
                    <a:solidFill>
                      <a:srgbClr val="000000"/>
                    </a:solidFill>
                    <a:latin typeface="Arial"/>
                    <a:ea typeface="Arial"/>
                    <a:cs typeface="Arial"/>
                  </a:defRPr>
                </a:pPr>
                <a:r>
                  <a:rPr lang="en-US"/>
                  <a:t>$</a:t>
                </a:r>
              </a:p>
            </c:rich>
          </c:tx>
          <c:layout>
            <c:manualLayout>
              <c:xMode val="edge"/>
              <c:yMode val="edge"/>
              <c:x val="1.2048192771084338E-2"/>
              <c:y val="0.3937834713665994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477880"/>
        <c:crosses val="autoZero"/>
        <c:crossBetween val="between"/>
      </c:valAx>
      <c:spPr>
        <a:noFill/>
        <a:ln w="25400">
          <a:noFill/>
        </a:ln>
      </c:spPr>
    </c:plotArea>
    <c:legend>
      <c:legendPos val="r"/>
      <c:layout>
        <c:manualLayout>
          <c:xMode val="edge"/>
          <c:yMode val="edge"/>
          <c:x val="0.74939834930272253"/>
          <c:y val="2.5906735751295342E-2"/>
          <c:w val="0.23855446984789683"/>
          <c:h val="0.19689173568329874"/>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23 Milk yield (cow/day)</a:t>
            </a:r>
          </a:p>
        </c:rich>
      </c:tx>
      <c:layout>
        <c:manualLayout>
          <c:xMode val="edge"/>
          <c:yMode val="edge"/>
          <c:x val="1.2048192771084338E-2"/>
          <c:y val="2.6041666666666859E-2"/>
        </c:manualLayout>
      </c:layout>
      <c:overlay val="0"/>
      <c:spPr>
        <a:noFill/>
        <a:ln w="25400">
          <a:noFill/>
        </a:ln>
      </c:spPr>
    </c:title>
    <c:autoTitleDeleted val="0"/>
    <c:plotArea>
      <c:layout>
        <c:manualLayout>
          <c:layoutTarget val="inner"/>
          <c:xMode val="edge"/>
          <c:yMode val="edge"/>
          <c:x val="0.11566278668908472"/>
          <c:y val="0.20833439297685241"/>
          <c:w val="0.85783233461071062"/>
          <c:h val="0.48437746367118334"/>
        </c:manualLayout>
      </c:layout>
      <c:lineChart>
        <c:grouping val="standard"/>
        <c:varyColors val="0"/>
        <c:ser>
          <c:idx val="1"/>
          <c:order val="0"/>
          <c:tx>
            <c:strRef>
              <c:f>chart!$R$5</c:f>
              <c:strCache>
                <c:ptCount val="1"/>
                <c:pt idx="0">
                  <c:v>plan A</c:v>
                </c:pt>
              </c:strCache>
            </c:strRef>
          </c:tx>
          <c:spPr>
            <a:ln w="38100">
              <a:solidFill>
                <a:srgbClr val="008000"/>
              </a:solidFill>
              <a:prstDash val="solid"/>
            </a:ln>
          </c:spPr>
          <c:marker>
            <c:symbol val="none"/>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resa!$CE$5:$CE$28</c:f>
              <c:numCache>
                <c:formatCode>General</c:formatCode>
                <c:ptCount val="24"/>
                <c:pt idx="0">
                  <c:v>74.134941999999995</c:v>
                </c:pt>
                <c:pt idx="1">
                  <c:v>80.774507999999997</c:v>
                </c:pt>
                <c:pt idx="2">
                  <c:v>80.457252999999994</c:v>
                </c:pt>
                <c:pt idx="3">
                  <c:v>77.480988999999994</c:v>
                </c:pt>
                <c:pt idx="4">
                  <c:v>73.137880999999993</c:v>
                </c:pt>
                <c:pt idx="5">
                  <c:v>68.225966</c:v>
                </c:pt>
                <c:pt idx="6">
                  <c:v>62.527208999999999</c:v>
                </c:pt>
                <c:pt idx="7">
                  <c:v>56.630004</c:v>
                </c:pt>
                <c:pt idx="8">
                  <c:v>50.853489000000003</c:v>
                </c:pt>
                <c:pt idx="9">
                  <c:v>36.559168999999997</c:v>
                </c:pt>
                <c:pt idx="10">
                  <c:v>24.605567000000001</c:v>
                </c:pt>
                <c:pt idx="11">
                  <c:v>21.281490999999999</c:v>
                </c:pt>
                <c:pt idx="12">
                  <c:v>19.093247000000002</c:v>
                </c:pt>
                <c:pt idx="13">
                  <c:v>17.010470000000002</c:v>
                </c:pt>
                <c:pt idx="14">
                  <c:v>14.836649</c:v>
                </c:pt>
                <c:pt idx="15">
                  <c:v>12.351094</c:v>
                </c:pt>
                <c:pt idx="16">
                  <c:v>10.182306000000001</c:v>
                </c:pt>
                <c:pt idx="17">
                  <c:v>8.1018399999999993</c:v>
                </c:pt>
                <c:pt idx="18">
                  <c:v>6.1947979999999996</c:v>
                </c:pt>
                <c:pt idx="19">
                  <c:v>4.4235829999999998</c:v>
                </c:pt>
                <c:pt idx="20">
                  <c:v>3.1840320000000002</c:v>
                </c:pt>
                <c:pt idx="21">
                  <c:v>2.0559780000000001</c:v>
                </c:pt>
                <c:pt idx="22">
                  <c:v>0</c:v>
                </c:pt>
                <c:pt idx="23">
                  <c:v>0</c:v>
                </c:pt>
              </c:numCache>
            </c:numRef>
          </c:val>
          <c:smooth val="0"/>
        </c:ser>
        <c:ser>
          <c:idx val="0"/>
          <c:order val="1"/>
          <c:tx>
            <c:strRef>
              <c:f>chart!$S$5</c:f>
              <c:strCache>
                <c:ptCount val="1"/>
                <c:pt idx="0">
                  <c:v>plan B</c:v>
                </c:pt>
              </c:strCache>
            </c:strRef>
          </c:tx>
          <c:spPr>
            <a:ln w="38100">
              <a:solidFill>
                <a:srgbClr val="CCFFFF"/>
              </a:solidFill>
              <a:prstDash val="solid"/>
            </a:ln>
          </c:spPr>
          <c:marker>
            <c:symbol val="none"/>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resb!$CE$5:$CE$28</c:f>
              <c:numCache>
                <c:formatCode>General</c:formatCode>
                <c:ptCount val="24"/>
                <c:pt idx="0">
                  <c:v>74.134941999999995</c:v>
                </c:pt>
                <c:pt idx="1">
                  <c:v>80.774507999999997</c:v>
                </c:pt>
                <c:pt idx="2">
                  <c:v>80.457252999999994</c:v>
                </c:pt>
                <c:pt idx="3">
                  <c:v>77.480988999999994</c:v>
                </c:pt>
                <c:pt idx="4">
                  <c:v>73.137880999999993</c:v>
                </c:pt>
                <c:pt idx="5">
                  <c:v>68.225966</c:v>
                </c:pt>
                <c:pt idx="6">
                  <c:v>62.527208999999999</c:v>
                </c:pt>
                <c:pt idx="7">
                  <c:v>56.630004</c:v>
                </c:pt>
                <c:pt idx="8">
                  <c:v>50.853489000000003</c:v>
                </c:pt>
                <c:pt idx="9">
                  <c:v>36.559168999999997</c:v>
                </c:pt>
                <c:pt idx="10">
                  <c:v>24.605567000000001</c:v>
                </c:pt>
                <c:pt idx="11">
                  <c:v>21.281490999999999</c:v>
                </c:pt>
                <c:pt idx="12">
                  <c:v>19.093247000000002</c:v>
                </c:pt>
                <c:pt idx="13">
                  <c:v>17.010470000000002</c:v>
                </c:pt>
                <c:pt idx="14">
                  <c:v>14.836649</c:v>
                </c:pt>
                <c:pt idx="15">
                  <c:v>12.351094</c:v>
                </c:pt>
                <c:pt idx="16">
                  <c:v>10.182306000000001</c:v>
                </c:pt>
                <c:pt idx="17">
                  <c:v>8.1018399999999993</c:v>
                </c:pt>
                <c:pt idx="18">
                  <c:v>6.1947979999999996</c:v>
                </c:pt>
                <c:pt idx="19">
                  <c:v>4.4235829999999998</c:v>
                </c:pt>
                <c:pt idx="20">
                  <c:v>3.1840320000000002</c:v>
                </c:pt>
                <c:pt idx="21">
                  <c:v>2.0559780000000001</c:v>
                </c:pt>
                <c:pt idx="22">
                  <c:v>0</c:v>
                </c:pt>
                <c:pt idx="23">
                  <c:v>0</c:v>
                </c:pt>
              </c:numCache>
            </c:numRef>
          </c:val>
          <c:smooth val="0"/>
        </c:ser>
        <c:dLbls>
          <c:showLegendKey val="0"/>
          <c:showVal val="0"/>
          <c:showCatName val="0"/>
          <c:showSerName val="0"/>
          <c:showPercent val="0"/>
          <c:showBubbleSize val="0"/>
        </c:dLbls>
        <c:smooth val="0"/>
        <c:axId val="138480624"/>
        <c:axId val="138481016"/>
      </c:lineChart>
      <c:catAx>
        <c:axId val="13848062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7590412041868282"/>
              <c:y val="0.8593793744532001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8481016"/>
        <c:crosses val="autoZero"/>
        <c:auto val="0"/>
        <c:lblAlgn val="ctr"/>
        <c:lblOffset val="100"/>
        <c:tickLblSkip val="1"/>
        <c:tickMarkSkip val="1"/>
        <c:noMultiLvlLbl val="0"/>
      </c:catAx>
      <c:valAx>
        <c:axId val="138481016"/>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480624"/>
        <c:crosses val="autoZero"/>
        <c:crossBetween val="between"/>
      </c:valAx>
      <c:spPr>
        <a:noFill/>
        <a:ln w="25400">
          <a:noFill/>
        </a:ln>
      </c:spPr>
    </c:plotArea>
    <c:legend>
      <c:legendPos val="r"/>
      <c:layout>
        <c:manualLayout>
          <c:xMode val="edge"/>
          <c:yMode val="edge"/>
          <c:x val="0.74216867469880121"/>
          <c:y val="2.6041666666666859E-2"/>
          <c:w val="0.23855421686747125"/>
          <c:h val="0.1979166666666667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22 % Cows </a:t>
            </a:r>
          </a:p>
        </c:rich>
      </c:tx>
      <c:layout>
        <c:manualLayout>
          <c:xMode val="edge"/>
          <c:yMode val="edge"/>
          <c:x val="1.201923076923077E-2"/>
          <c:y val="2.5906735751295342E-2"/>
        </c:manualLayout>
      </c:layout>
      <c:overlay val="0"/>
      <c:spPr>
        <a:noFill/>
        <a:ln w="25400">
          <a:noFill/>
        </a:ln>
      </c:spPr>
    </c:title>
    <c:autoTitleDeleted val="0"/>
    <c:plotArea>
      <c:layout>
        <c:manualLayout>
          <c:layoutTarget val="inner"/>
          <c:xMode val="edge"/>
          <c:yMode val="edge"/>
          <c:x val="0.12259615384615474"/>
          <c:y val="0.20725441035462491"/>
          <c:w val="0.85096153846154143"/>
          <c:h val="0.48704786433336938"/>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resa!$CF$5:$CF$28</c:f>
              <c:numCache>
                <c:formatCode>General</c:formatCode>
                <c:ptCount val="24"/>
                <c:pt idx="0">
                  <c:v>8.9103000000000002E-2</c:v>
                </c:pt>
                <c:pt idx="1">
                  <c:v>8.6553000000000005E-2</c:v>
                </c:pt>
                <c:pt idx="2">
                  <c:v>8.4670999999999996E-2</c:v>
                </c:pt>
                <c:pt idx="3">
                  <c:v>8.3260000000000001E-2</c:v>
                </c:pt>
                <c:pt idx="4">
                  <c:v>8.1677E-2</c:v>
                </c:pt>
                <c:pt idx="5">
                  <c:v>7.9944000000000001E-2</c:v>
                </c:pt>
                <c:pt idx="6">
                  <c:v>7.8056E-2</c:v>
                </c:pt>
                <c:pt idx="7">
                  <c:v>7.5478000000000003E-2</c:v>
                </c:pt>
                <c:pt idx="8">
                  <c:v>7.2319999999999995E-2</c:v>
                </c:pt>
                <c:pt idx="9">
                  <c:v>6.8437999999999999E-2</c:v>
                </c:pt>
                <c:pt idx="10">
                  <c:v>6.4445000000000002E-2</c:v>
                </c:pt>
                <c:pt idx="11">
                  <c:v>4.6446000000000001E-2</c:v>
                </c:pt>
                <c:pt idx="12">
                  <c:v>3.1473000000000001E-2</c:v>
                </c:pt>
                <c:pt idx="13">
                  <c:v>2.1304E-2</c:v>
                </c:pt>
                <c:pt idx="14">
                  <c:v>1.4288E-2</c:v>
                </c:pt>
                <c:pt idx="15">
                  <c:v>9.2910000000000006E-3</c:v>
                </c:pt>
                <c:pt idx="16">
                  <c:v>5.9090000000000002E-3</c:v>
                </c:pt>
                <c:pt idx="17">
                  <c:v>3.568E-3</c:v>
                </c:pt>
                <c:pt idx="18">
                  <c:v>2.0089999999999999E-3</c:v>
                </c:pt>
                <c:pt idx="19">
                  <c:v>1.0330000000000001E-3</c:v>
                </c:pt>
                <c:pt idx="20">
                  <c:v>4.73E-4</c:v>
                </c:pt>
                <c:pt idx="21">
                  <c:v>1.83E-4</c:v>
                </c:pt>
                <c:pt idx="22">
                  <c:v>6.3E-5</c:v>
                </c:pt>
                <c:pt idx="23">
                  <c:v>1.7E-5</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resb!$CF$5:$CF$28</c:f>
              <c:numCache>
                <c:formatCode>General</c:formatCode>
                <c:ptCount val="24"/>
                <c:pt idx="0">
                  <c:v>8.9103000000000002E-2</c:v>
                </c:pt>
                <c:pt idx="1">
                  <c:v>8.6553000000000005E-2</c:v>
                </c:pt>
                <c:pt idx="2">
                  <c:v>8.4670999999999996E-2</c:v>
                </c:pt>
                <c:pt idx="3">
                  <c:v>8.3260000000000001E-2</c:v>
                </c:pt>
                <c:pt idx="4">
                  <c:v>8.1677E-2</c:v>
                </c:pt>
                <c:pt idx="5">
                  <c:v>7.9944000000000001E-2</c:v>
                </c:pt>
                <c:pt idx="6">
                  <c:v>7.8056E-2</c:v>
                </c:pt>
                <c:pt idx="7">
                  <c:v>7.5478000000000003E-2</c:v>
                </c:pt>
                <c:pt idx="8">
                  <c:v>7.2319999999999995E-2</c:v>
                </c:pt>
                <c:pt idx="9">
                  <c:v>6.8437999999999999E-2</c:v>
                </c:pt>
                <c:pt idx="10">
                  <c:v>6.4445000000000002E-2</c:v>
                </c:pt>
                <c:pt idx="11">
                  <c:v>4.6446000000000001E-2</c:v>
                </c:pt>
                <c:pt idx="12">
                  <c:v>3.1473000000000001E-2</c:v>
                </c:pt>
                <c:pt idx="13">
                  <c:v>2.1304E-2</c:v>
                </c:pt>
                <c:pt idx="14">
                  <c:v>1.4288E-2</c:v>
                </c:pt>
                <c:pt idx="15">
                  <c:v>9.2910000000000006E-3</c:v>
                </c:pt>
                <c:pt idx="16">
                  <c:v>5.9090000000000002E-3</c:v>
                </c:pt>
                <c:pt idx="17">
                  <c:v>3.568E-3</c:v>
                </c:pt>
                <c:pt idx="18">
                  <c:v>2.0089999999999999E-3</c:v>
                </c:pt>
                <c:pt idx="19">
                  <c:v>1.0330000000000001E-3</c:v>
                </c:pt>
                <c:pt idx="20">
                  <c:v>4.73E-4</c:v>
                </c:pt>
                <c:pt idx="21">
                  <c:v>1.83E-4</c:v>
                </c:pt>
                <c:pt idx="22">
                  <c:v>6.3E-5</c:v>
                </c:pt>
                <c:pt idx="23">
                  <c:v>1.7E-5</c:v>
                </c:pt>
              </c:numCache>
            </c:numRef>
          </c:val>
        </c:ser>
        <c:dLbls>
          <c:showLegendKey val="0"/>
          <c:showVal val="0"/>
          <c:showCatName val="0"/>
          <c:showSerName val="0"/>
          <c:showPercent val="0"/>
          <c:showBubbleSize val="0"/>
        </c:dLbls>
        <c:gapWidth val="50"/>
        <c:axId val="138481800"/>
        <c:axId val="138482192"/>
      </c:barChart>
      <c:catAx>
        <c:axId val="13848180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7980769230769568"/>
              <c:y val="0.8601058028368253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8482192"/>
        <c:crosses val="autoZero"/>
        <c:auto val="0"/>
        <c:lblAlgn val="ctr"/>
        <c:lblOffset val="100"/>
        <c:tickLblSkip val="1"/>
        <c:tickMarkSkip val="1"/>
        <c:noMultiLvlLbl val="0"/>
      </c:catAx>
      <c:valAx>
        <c:axId val="138482192"/>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481800"/>
        <c:crosses val="autoZero"/>
        <c:crossBetween val="between"/>
      </c:valAx>
      <c:spPr>
        <a:noFill/>
        <a:ln w="25400">
          <a:noFill/>
        </a:ln>
      </c:spPr>
    </c:plotArea>
    <c:legend>
      <c:legendPos val="r"/>
      <c:layout>
        <c:manualLayout>
          <c:xMode val="edge"/>
          <c:yMode val="edge"/>
          <c:x val="0.75240384615385003"/>
          <c:y val="2.5906735751295342E-2"/>
          <c:w val="0.23798076923076872"/>
          <c:h val="0.19689173568329874"/>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21 % Cows</a:t>
            </a:r>
          </a:p>
        </c:rich>
      </c:tx>
      <c:layout>
        <c:manualLayout>
          <c:xMode val="edge"/>
          <c:yMode val="edge"/>
          <c:x val="1.1990407673860984E-2"/>
          <c:y val="2.5773195876288658E-2"/>
        </c:manualLayout>
      </c:layout>
      <c:overlay val="0"/>
      <c:spPr>
        <a:noFill/>
        <a:ln w="25400">
          <a:noFill/>
        </a:ln>
      </c:spPr>
    </c:title>
    <c:autoTitleDeleted val="0"/>
    <c:plotArea>
      <c:layout>
        <c:manualLayout>
          <c:layoutTarget val="inner"/>
          <c:xMode val="edge"/>
          <c:yMode val="edge"/>
          <c:x val="0.12230244469060227"/>
          <c:y val="0.20103092783505155"/>
          <c:w val="0.85132093853262369"/>
          <c:h val="0.50515463917525749"/>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resa!$CG$5:$CG$16</c:f>
              <c:numCache>
                <c:formatCode>General</c:formatCode>
                <c:ptCount val="12"/>
                <c:pt idx="0">
                  <c:v>0.36554300000000001</c:v>
                </c:pt>
                <c:pt idx="1">
                  <c:v>0.24737600000000001</c:v>
                </c:pt>
                <c:pt idx="2">
                  <c:v>0.16328699999999999</c:v>
                </c:pt>
                <c:pt idx="3">
                  <c:v>0.102671</c:v>
                </c:pt>
                <c:pt idx="4">
                  <c:v>5.9882999999999999E-2</c:v>
                </c:pt>
                <c:pt idx="5">
                  <c:v>3.2704999999999998E-2</c:v>
                </c:pt>
                <c:pt idx="6">
                  <c:v>1.6546999999999999E-2</c:v>
                </c:pt>
                <c:pt idx="7">
                  <c:v>7.541E-3</c:v>
                </c:pt>
                <c:pt idx="8">
                  <c:v>3.055E-3</c:v>
                </c:pt>
                <c:pt idx="9">
                  <c:v>1.0950000000000001E-3</c:v>
                </c:pt>
                <c:pt idx="10">
                  <c:v>2.9700000000000001E-4</c:v>
                </c:pt>
                <c:pt idx="11">
                  <c:v>0</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resb!$CG$5:$CG$16</c:f>
              <c:numCache>
                <c:formatCode>General</c:formatCode>
                <c:ptCount val="12"/>
                <c:pt idx="0">
                  <c:v>0.36554300000000001</c:v>
                </c:pt>
                <c:pt idx="1">
                  <c:v>0.24737600000000001</c:v>
                </c:pt>
                <c:pt idx="2">
                  <c:v>0.16328699999999999</c:v>
                </c:pt>
                <c:pt idx="3">
                  <c:v>0.102671</c:v>
                </c:pt>
                <c:pt idx="4">
                  <c:v>5.9882999999999999E-2</c:v>
                </c:pt>
                <c:pt idx="5">
                  <c:v>3.2704999999999998E-2</c:v>
                </c:pt>
                <c:pt idx="6">
                  <c:v>1.6546999999999999E-2</c:v>
                </c:pt>
                <c:pt idx="7">
                  <c:v>7.541E-3</c:v>
                </c:pt>
                <c:pt idx="8">
                  <c:v>3.055E-3</c:v>
                </c:pt>
                <c:pt idx="9">
                  <c:v>1.0950000000000001E-3</c:v>
                </c:pt>
                <c:pt idx="10">
                  <c:v>2.9700000000000001E-4</c:v>
                </c:pt>
                <c:pt idx="11">
                  <c:v>0</c:v>
                </c:pt>
              </c:numCache>
            </c:numRef>
          </c:val>
        </c:ser>
        <c:dLbls>
          <c:showLegendKey val="0"/>
          <c:showVal val="0"/>
          <c:showCatName val="0"/>
          <c:showSerName val="0"/>
          <c:showPercent val="0"/>
          <c:showBubbleSize val="0"/>
        </c:dLbls>
        <c:gapWidth val="50"/>
        <c:axId val="138479056"/>
        <c:axId val="138479448"/>
      </c:barChart>
      <c:catAx>
        <c:axId val="13847905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Lactation number</a:t>
                </a:r>
              </a:p>
            </c:rich>
          </c:tx>
          <c:layout>
            <c:manualLayout>
              <c:xMode val="edge"/>
              <c:yMode val="edge"/>
              <c:x val="0.37889788956236803"/>
              <c:y val="0.8608247422680458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479448"/>
        <c:crosses val="autoZero"/>
        <c:auto val="0"/>
        <c:lblAlgn val="ctr"/>
        <c:lblOffset val="100"/>
        <c:tickLblSkip val="1"/>
        <c:tickMarkSkip val="1"/>
        <c:noMultiLvlLbl val="0"/>
      </c:catAx>
      <c:valAx>
        <c:axId val="138479448"/>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479056"/>
        <c:crosses val="autoZero"/>
        <c:crossBetween val="between"/>
      </c:valAx>
      <c:spPr>
        <a:noFill/>
        <a:ln w="25400">
          <a:noFill/>
        </a:ln>
      </c:spPr>
    </c:plotArea>
    <c:legend>
      <c:legendPos val="r"/>
      <c:layout>
        <c:manualLayout>
          <c:xMode val="edge"/>
          <c:yMode val="edge"/>
          <c:x val="0.75060128275332882"/>
          <c:y val="2.5773195876288658E-2"/>
          <c:w val="0.23741057547662686"/>
          <c:h val="0.19587628865979392"/>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8 Total risk of culling</a:t>
            </a:r>
          </a:p>
        </c:rich>
      </c:tx>
      <c:layout>
        <c:manualLayout>
          <c:xMode val="edge"/>
          <c:yMode val="edge"/>
          <c:x val="1.2195121951219513E-2"/>
          <c:y val="2.6178010471204438E-2"/>
        </c:manualLayout>
      </c:layout>
      <c:overlay val="0"/>
      <c:spPr>
        <a:noFill/>
        <a:ln w="25400">
          <a:noFill/>
        </a:ln>
      </c:spPr>
    </c:title>
    <c:autoTitleDeleted val="0"/>
    <c:plotArea>
      <c:layout>
        <c:manualLayout>
          <c:layoutTarget val="inner"/>
          <c:xMode val="edge"/>
          <c:yMode val="edge"/>
          <c:x val="0.10731707317073171"/>
          <c:y val="0.26701570680628278"/>
          <c:w val="0.86585365853659213"/>
          <c:h val="0.42408376963350974"/>
        </c:manualLayout>
      </c:layout>
      <c:lineChart>
        <c:grouping val="standard"/>
        <c:varyColors val="0"/>
        <c:ser>
          <c:idx val="1"/>
          <c:order val="0"/>
          <c:tx>
            <c:strRef>
              <c:f>chart!$R$5</c:f>
              <c:strCache>
                <c:ptCount val="1"/>
                <c:pt idx="0">
                  <c:v>plan A</c:v>
                </c:pt>
              </c:strCache>
            </c:strRef>
          </c:tx>
          <c:spPr>
            <a:ln w="12700">
              <a:solidFill>
                <a:srgbClr val="000000"/>
              </a:solidFill>
              <a:prstDash val="solid"/>
            </a:ln>
          </c:spPr>
          <c:marker>
            <c:symbol val="circle"/>
            <c:size val="8"/>
            <c:spPr>
              <a:solidFill>
                <a:srgbClr val="008000"/>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resa!$CH$5:$CH$28</c:f>
              <c:numCache>
                <c:formatCode>General</c:formatCode>
                <c:ptCount val="24"/>
                <c:pt idx="0">
                  <c:v>2.1038999999999999E-2</c:v>
                </c:pt>
                <c:pt idx="1">
                  <c:v>2.6058000000000001E-2</c:v>
                </c:pt>
                <c:pt idx="2">
                  <c:v>1.7106E-2</c:v>
                </c:pt>
                <c:pt idx="3">
                  <c:v>1.6891E-2</c:v>
                </c:pt>
                <c:pt idx="4">
                  <c:v>1.9567999999999999E-2</c:v>
                </c:pt>
                <c:pt idx="5">
                  <c:v>2.1153999999999999E-2</c:v>
                </c:pt>
                <c:pt idx="6">
                  <c:v>2.3649E-2</c:v>
                </c:pt>
                <c:pt idx="7">
                  <c:v>3.3593999999999999E-2</c:v>
                </c:pt>
                <c:pt idx="8">
                  <c:v>4.2389999999999997E-2</c:v>
                </c:pt>
                <c:pt idx="9">
                  <c:v>5.3343000000000002E-2</c:v>
                </c:pt>
                <c:pt idx="10">
                  <c:v>5.7044999999999998E-2</c:v>
                </c:pt>
                <c:pt idx="11">
                  <c:v>5.534E-2</c:v>
                </c:pt>
                <c:pt idx="12">
                  <c:v>5.6030000000000003E-2</c:v>
                </c:pt>
                <c:pt idx="13">
                  <c:v>4.0346E-2</c:v>
                </c:pt>
                <c:pt idx="14">
                  <c:v>3.1570000000000001E-2</c:v>
                </c:pt>
                <c:pt idx="15">
                  <c:v>3.3201000000000001E-2</c:v>
                </c:pt>
                <c:pt idx="16">
                  <c:v>1.32E-2</c:v>
                </c:pt>
                <c:pt idx="17">
                  <c:v>1.2439E-2</c:v>
                </c:pt>
                <c:pt idx="18">
                  <c:v>1.1701E-2</c:v>
                </c:pt>
                <c:pt idx="19">
                  <c:v>1.1103999999999999E-2</c:v>
                </c:pt>
                <c:pt idx="20">
                  <c:v>1.0673E-2</c:v>
                </c:pt>
                <c:pt idx="21">
                  <c:v>1.0406E-2</c:v>
                </c:pt>
                <c:pt idx="22">
                  <c:v>1.0108000000000001E-2</c:v>
                </c:pt>
                <c:pt idx="23">
                  <c:v>1.0057999999999999E-2</c:v>
                </c:pt>
              </c:numCache>
            </c:numRef>
          </c:val>
          <c:smooth val="0"/>
        </c:ser>
        <c:ser>
          <c:idx val="0"/>
          <c:order val="1"/>
          <c:tx>
            <c:strRef>
              <c:f>chart!$S$5</c:f>
              <c:strCache>
                <c:ptCount val="1"/>
                <c:pt idx="0">
                  <c:v>plan B</c:v>
                </c:pt>
              </c:strCache>
            </c:strRef>
          </c:tx>
          <c:spPr>
            <a:ln w="12700">
              <a:solidFill>
                <a:srgbClr val="000000"/>
              </a:solidFill>
              <a:prstDash val="solid"/>
            </a:ln>
          </c:spPr>
          <c:marker>
            <c:symbol val="circle"/>
            <c:size val="8"/>
            <c:spPr>
              <a:solidFill>
                <a:srgbClr val="CCFFFF"/>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resb!$CH$5:$CH$28</c:f>
              <c:numCache>
                <c:formatCode>General</c:formatCode>
                <c:ptCount val="24"/>
                <c:pt idx="0">
                  <c:v>2.1038999999999999E-2</c:v>
                </c:pt>
                <c:pt idx="1">
                  <c:v>2.6058000000000001E-2</c:v>
                </c:pt>
                <c:pt idx="2">
                  <c:v>1.7106E-2</c:v>
                </c:pt>
                <c:pt idx="3">
                  <c:v>1.6891E-2</c:v>
                </c:pt>
                <c:pt idx="4">
                  <c:v>1.9567999999999999E-2</c:v>
                </c:pt>
                <c:pt idx="5">
                  <c:v>2.1153999999999999E-2</c:v>
                </c:pt>
                <c:pt idx="6">
                  <c:v>2.3649E-2</c:v>
                </c:pt>
                <c:pt idx="7">
                  <c:v>3.3593999999999999E-2</c:v>
                </c:pt>
                <c:pt idx="8">
                  <c:v>4.2389999999999997E-2</c:v>
                </c:pt>
                <c:pt idx="9">
                  <c:v>5.3343000000000002E-2</c:v>
                </c:pt>
                <c:pt idx="10">
                  <c:v>5.7044999999999998E-2</c:v>
                </c:pt>
                <c:pt idx="11">
                  <c:v>5.534E-2</c:v>
                </c:pt>
                <c:pt idx="12">
                  <c:v>5.6030000000000003E-2</c:v>
                </c:pt>
                <c:pt idx="13">
                  <c:v>4.0346E-2</c:v>
                </c:pt>
                <c:pt idx="14">
                  <c:v>3.1570000000000001E-2</c:v>
                </c:pt>
                <c:pt idx="15">
                  <c:v>3.3201000000000001E-2</c:v>
                </c:pt>
                <c:pt idx="16">
                  <c:v>1.32E-2</c:v>
                </c:pt>
                <c:pt idx="17">
                  <c:v>1.2439E-2</c:v>
                </c:pt>
                <c:pt idx="18">
                  <c:v>1.1701E-2</c:v>
                </c:pt>
                <c:pt idx="19">
                  <c:v>1.1103999999999999E-2</c:v>
                </c:pt>
                <c:pt idx="20">
                  <c:v>1.0673E-2</c:v>
                </c:pt>
                <c:pt idx="21">
                  <c:v>1.0406E-2</c:v>
                </c:pt>
                <c:pt idx="22">
                  <c:v>1.0108000000000001E-2</c:v>
                </c:pt>
                <c:pt idx="23">
                  <c:v>1.0057999999999999E-2</c:v>
                </c:pt>
              </c:numCache>
            </c:numRef>
          </c:val>
          <c:smooth val="0"/>
        </c:ser>
        <c:dLbls>
          <c:showLegendKey val="0"/>
          <c:showVal val="0"/>
          <c:showCatName val="0"/>
          <c:showSerName val="0"/>
          <c:showPercent val="0"/>
          <c:showBubbleSize val="0"/>
        </c:dLbls>
        <c:marker val="1"/>
        <c:smooth val="0"/>
        <c:axId val="138484152"/>
        <c:axId val="138484544"/>
      </c:lineChart>
      <c:catAx>
        <c:axId val="13848415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6829268292682932"/>
              <c:y val="0.8586387434555018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8484544"/>
        <c:crosses val="autoZero"/>
        <c:auto val="0"/>
        <c:lblAlgn val="ctr"/>
        <c:lblOffset val="100"/>
        <c:tickLblSkip val="1"/>
        <c:tickMarkSkip val="1"/>
        <c:noMultiLvlLbl val="0"/>
      </c:catAx>
      <c:valAx>
        <c:axId val="138484544"/>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484152"/>
        <c:crosses val="autoZero"/>
        <c:crossBetween val="between"/>
      </c:valAx>
      <c:spPr>
        <a:noFill/>
        <a:ln w="25400">
          <a:noFill/>
        </a:ln>
      </c:spPr>
    </c:plotArea>
    <c:legend>
      <c:legendPos val="r"/>
      <c:layout>
        <c:manualLayout>
          <c:xMode val="edge"/>
          <c:yMode val="edge"/>
          <c:x val="0.77317073170731709"/>
          <c:y val="2.6178010471204438E-2"/>
          <c:w val="0.20731707317073247"/>
          <c:h val="0.198952879581151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24 Cows culled (total = 100%)</a:t>
            </a:r>
          </a:p>
        </c:rich>
      </c:tx>
      <c:layout>
        <c:manualLayout>
          <c:xMode val="edge"/>
          <c:yMode val="edge"/>
          <c:x val="1.2077294685990338E-2"/>
          <c:y val="2.6315789473684216E-2"/>
        </c:manualLayout>
      </c:layout>
      <c:overlay val="0"/>
      <c:spPr>
        <a:noFill/>
        <a:ln w="25400">
          <a:noFill/>
        </a:ln>
      </c:spPr>
    </c:title>
    <c:autoTitleDeleted val="0"/>
    <c:plotArea>
      <c:layout>
        <c:manualLayout>
          <c:layoutTarget val="inner"/>
          <c:xMode val="edge"/>
          <c:yMode val="edge"/>
          <c:x val="0.12318869638034133"/>
          <c:y val="0.26842174244896805"/>
          <c:w val="0.85024355148784603"/>
          <c:h val="0.42105371364544236"/>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resa!$CI$5:$CI$28</c:f>
              <c:numCache>
                <c:formatCode>General</c:formatCode>
                <c:ptCount val="24"/>
                <c:pt idx="0">
                  <c:v>5.8751999999999999E-2</c:v>
                </c:pt>
                <c:pt idx="1">
                  <c:v>7.1236999999999995E-2</c:v>
                </c:pt>
                <c:pt idx="2">
                  <c:v>4.5544000000000001E-2</c:v>
                </c:pt>
                <c:pt idx="3">
                  <c:v>4.4204E-2</c:v>
                </c:pt>
                <c:pt idx="4">
                  <c:v>5.0342999999999999E-2</c:v>
                </c:pt>
                <c:pt idx="5">
                  <c:v>5.3359999999999998E-2</c:v>
                </c:pt>
                <c:pt idx="6">
                  <c:v>5.8390999999999998E-2</c:v>
                </c:pt>
                <c:pt idx="7">
                  <c:v>8.0982999999999999E-2</c:v>
                </c:pt>
                <c:pt idx="8">
                  <c:v>9.8753999999999995E-2</c:v>
                </c:pt>
                <c:pt idx="9">
                  <c:v>0.118979</c:v>
                </c:pt>
                <c:pt idx="10">
                  <c:v>0.12039800000000001</c:v>
                </c:pt>
                <c:pt idx="11">
                  <c:v>8.4084999999999993E-2</c:v>
                </c:pt>
                <c:pt idx="12">
                  <c:v>5.7773999999999999E-2</c:v>
                </c:pt>
                <c:pt idx="13">
                  <c:v>2.7713999999999999E-2</c:v>
                </c:pt>
                <c:pt idx="14">
                  <c:v>1.4419E-2</c:v>
                </c:pt>
                <c:pt idx="15">
                  <c:v>9.8840000000000004E-3</c:v>
                </c:pt>
                <c:pt idx="16">
                  <c:v>2.4480000000000001E-3</c:v>
                </c:pt>
                <c:pt idx="17">
                  <c:v>1.392E-3</c:v>
                </c:pt>
                <c:pt idx="18">
                  <c:v>7.3700000000000002E-4</c:v>
                </c:pt>
                <c:pt idx="19">
                  <c:v>3.59E-4</c:v>
                </c:pt>
                <c:pt idx="20">
                  <c:v>1.5799999999999999E-4</c:v>
                </c:pt>
                <c:pt idx="21">
                  <c:v>6.0000000000000002E-5</c:v>
                </c:pt>
                <c:pt idx="22">
                  <c:v>2.0000000000000002E-5</c:v>
                </c:pt>
                <c:pt idx="23">
                  <c:v>5.0000000000000004E-6</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resb!$CI$5:$CI$28</c:f>
              <c:numCache>
                <c:formatCode>General</c:formatCode>
                <c:ptCount val="24"/>
                <c:pt idx="0">
                  <c:v>5.8751999999999999E-2</c:v>
                </c:pt>
                <c:pt idx="1">
                  <c:v>7.1236999999999995E-2</c:v>
                </c:pt>
                <c:pt idx="2">
                  <c:v>4.5544000000000001E-2</c:v>
                </c:pt>
                <c:pt idx="3">
                  <c:v>4.4204E-2</c:v>
                </c:pt>
                <c:pt idx="4">
                  <c:v>5.0342999999999999E-2</c:v>
                </c:pt>
                <c:pt idx="5">
                  <c:v>5.3359999999999998E-2</c:v>
                </c:pt>
                <c:pt idx="6">
                  <c:v>5.8390999999999998E-2</c:v>
                </c:pt>
                <c:pt idx="7">
                  <c:v>8.0982999999999999E-2</c:v>
                </c:pt>
                <c:pt idx="8">
                  <c:v>9.8753999999999995E-2</c:v>
                </c:pt>
                <c:pt idx="9">
                  <c:v>0.118979</c:v>
                </c:pt>
                <c:pt idx="10">
                  <c:v>0.12039800000000001</c:v>
                </c:pt>
                <c:pt idx="11">
                  <c:v>8.4084999999999993E-2</c:v>
                </c:pt>
                <c:pt idx="12">
                  <c:v>5.7773999999999999E-2</c:v>
                </c:pt>
                <c:pt idx="13">
                  <c:v>2.7713999999999999E-2</c:v>
                </c:pt>
                <c:pt idx="14">
                  <c:v>1.4419E-2</c:v>
                </c:pt>
                <c:pt idx="15">
                  <c:v>9.8840000000000004E-3</c:v>
                </c:pt>
                <c:pt idx="16">
                  <c:v>2.4480000000000001E-3</c:v>
                </c:pt>
                <c:pt idx="17">
                  <c:v>1.392E-3</c:v>
                </c:pt>
                <c:pt idx="18">
                  <c:v>7.3700000000000002E-4</c:v>
                </c:pt>
                <c:pt idx="19">
                  <c:v>3.59E-4</c:v>
                </c:pt>
                <c:pt idx="20">
                  <c:v>1.5799999999999999E-4</c:v>
                </c:pt>
                <c:pt idx="21">
                  <c:v>6.0000000000000002E-5</c:v>
                </c:pt>
                <c:pt idx="22">
                  <c:v>2.0000000000000002E-5</c:v>
                </c:pt>
                <c:pt idx="23">
                  <c:v>5.0000000000000004E-6</c:v>
                </c:pt>
              </c:numCache>
            </c:numRef>
          </c:val>
        </c:ser>
        <c:dLbls>
          <c:showLegendKey val="0"/>
          <c:showVal val="0"/>
          <c:showCatName val="0"/>
          <c:showSerName val="0"/>
          <c:showPercent val="0"/>
          <c:showBubbleSize val="0"/>
        </c:dLbls>
        <c:gapWidth val="50"/>
        <c:axId val="139219288"/>
        <c:axId val="139219680"/>
      </c:barChart>
      <c:catAx>
        <c:axId val="1392192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7922806750605675"/>
              <c:y val="0.857896947092139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9219680"/>
        <c:crosses val="autoZero"/>
        <c:auto val="0"/>
        <c:lblAlgn val="ctr"/>
        <c:lblOffset val="100"/>
        <c:tickLblSkip val="1"/>
        <c:tickMarkSkip val="1"/>
        <c:noMultiLvlLbl val="0"/>
      </c:catAx>
      <c:valAx>
        <c:axId val="139219680"/>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9219288"/>
        <c:crosses val="autoZero"/>
        <c:crossBetween val="between"/>
      </c:valAx>
      <c:spPr>
        <a:noFill/>
        <a:ln w="25400">
          <a:noFill/>
        </a:ln>
      </c:spPr>
    </c:plotArea>
    <c:legend>
      <c:legendPos val="r"/>
      <c:layout>
        <c:manualLayout>
          <c:xMode val="edge"/>
          <c:yMode val="edge"/>
          <c:x val="0.77053317610660987"/>
          <c:y val="2.6315789473684216E-2"/>
          <c:w val="0.20531451684481516"/>
          <c:h val="0.20000055256250876"/>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4 Days to last service</a:t>
            </a:r>
          </a:p>
        </c:rich>
      </c:tx>
      <c:layout>
        <c:manualLayout>
          <c:xMode val="edge"/>
          <c:yMode val="edge"/>
          <c:x val="1.2077294685990338E-2"/>
          <c:y val="2.6178010471204438E-2"/>
        </c:manualLayout>
      </c:layout>
      <c:overlay val="0"/>
      <c:spPr>
        <a:noFill/>
        <a:ln w="25400">
          <a:noFill/>
        </a:ln>
      </c:spPr>
    </c:title>
    <c:autoTitleDeleted val="0"/>
    <c:plotArea>
      <c:layout>
        <c:manualLayout>
          <c:layoutTarget val="inner"/>
          <c:xMode val="edge"/>
          <c:yMode val="edge"/>
          <c:x val="0.11594230247561572"/>
          <c:y val="0.20418848167539402"/>
          <c:w val="0.85748994539257195"/>
          <c:h val="0.43455497382199226"/>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resa!$AJ$5:$AJ$19</c:f>
              <c:numCache>
                <c:formatCode>General</c:formatCode>
                <c:ptCount val="15"/>
                <c:pt idx="0">
                  <c:v>64.955008000000007</c:v>
                </c:pt>
                <c:pt idx="1">
                  <c:v>99.757941000000002</c:v>
                </c:pt>
                <c:pt idx="2">
                  <c:v>111.297354</c:v>
                </c:pt>
                <c:pt idx="3">
                  <c:v>146.76881700000001</c:v>
                </c:pt>
                <c:pt idx="4">
                  <c:v>186.96572699999999</c:v>
                </c:pt>
                <c:pt idx="5">
                  <c:v>218.99444600000001</c:v>
                </c:pt>
                <c:pt idx="6">
                  <c:v>253.33899099999999</c:v>
                </c:pt>
                <c:pt idx="7">
                  <c:v>280.60007100000001</c:v>
                </c:pt>
                <c:pt idx="8">
                  <c:v>305.03536500000001</c:v>
                </c:pt>
                <c:pt idx="9">
                  <c:v>332.07179500000001</c:v>
                </c:pt>
                <c:pt idx="10">
                  <c:v>352.12021499999997</c:v>
                </c:pt>
                <c:pt idx="11">
                  <c:v>372.50417599999997</c:v>
                </c:pt>
                <c:pt idx="12">
                  <c:v>391.89985000000001</c:v>
                </c:pt>
                <c:pt idx="13">
                  <c:v>410.474267</c:v>
                </c:pt>
                <c:pt idx="14">
                  <c:v>432.72344399999997</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resb!$AJ$5:$AJ$19</c:f>
              <c:numCache>
                <c:formatCode>General</c:formatCode>
                <c:ptCount val="15"/>
                <c:pt idx="0">
                  <c:v>64.955008000000007</c:v>
                </c:pt>
                <c:pt idx="1">
                  <c:v>99.757941000000002</c:v>
                </c:pt>
                <c:pt idx="2">
                  <c:v>111.297354</c:v>
                </c:pt>
                <c:pt idx="3">
                  <c:v>146.76881700000001</c:v>
                </c:pt>
                <c:pt idx="4">
                  <c:v>186.96572699999999</c:v>
                </c:pt>
                <c:pt idx="5">
                  <c:v>218.99444600000001</c:v>
                </c:pt>
                <c:pt idx="6">
                  <c:v>253.33899099999999</c:v>
                </c:pt>
                <c:pt idx="7">
                  <c:v>280.60007100000001</c:v>
                </c:pt>
                <c:pt idx="8">
                  <c:v>305.03536500000001</c:v>
                </c:pt>
                <c:pt idx="9">
                  <c:v>332.07179500000001</c:v>
                </c:pt>
                <c:pt idx="10">
                  <c:v>352.12021499999997</c:v>
                </c:pt>
                <c:pt idx="11">
                  <c:v>372.50417599999997</c:v>
                </c:pt>
                <c:pt idx="12">
                  <c:v>391.89985000000001</c:v>
                </c:pt>
                <c:pt idx="13">
                  <c:v>410.474267</c:v>
                </c:pt>
                <c:pt idx="14">
                  <c:v>432.72344399999997</c:v>
                </c:pt>
              </c:numCache>
            </c:numRef>
          </c:val>
        </c:ser>
        <c:dLbls>
          <c:showLegendKey val="0"/>
          <c:showVal val="0"/>
          <c:showCatName val="0"/>
          <c:showSerName val="0"/>
          <c:showPercent val="0"/>
          <c:showBubbleSize val="0"/>
        </c:dLbls>
        <c:gapWidth val="100"/>
        <c:axId val="138482976"/>
        <c:axId val="139218896"/>
      </c:barChart>
      <c:catAx>
        <c:axId val="13848297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Milk yield</a:t>
                </a:r>
              </a:p>
            </c:rich>
          </c:tx>
          <c:layout>
            <c:manualLayout>
              <c:xMode val="edge"/>
              <c:yMode val="edge"/>
              <c:x val="0.43719908199881008"/>
              <c:y val="0.8586387434555018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9218896"/>
        <c:crosses val="autoZero"/>
        <c:auto val="0"/>
        <c:lblAlgn val="ctr"/>
        <c:lblOffset val="100"/>
        <c:tickLblSkip val="1"/>
        <c:tickMarkSkip val="1"/>
        <c:noMultiLvlLbl val="0"/>
      </c:catAx>
      <c:valAx>
        <c:axId val="139218896"/>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482976"/>
        <c:crosses val="autoZero"/>
        <c:crossBetween val="between"/>
      </c:valAx>
      <c:spPr>
        <a:noFill/>
        <a:ln w="25400">
          <a:noFill/>
        </a:ln>
      </c:spPr>
    </c:plotArea>
    <c:legend>
      <c:legendPos val="r"/>
      <c:layout>
        <c:manualLayout>
          <c:xMode val="edge"/>
          <c:yMode val="edge"/>
          <c:x val="0.7463785867346292"/>
          <c:y val="2.6178010471204438E-2"/>
          <c:w val="0.23913094196558715"/>
          <c:h val="0.1989528795811517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15 Value of new pregnancy</a:t>
            </a:r>
          </a:p>
        </c:rich>
      </c:tx>
      <c:layout>
        <c:manualLayout>
          <c:xMode val="edge"/>
          <c:yMode val="edge"/>
          <c:x val="1.2077294685990338E-2"/>
          <c:y val="2.6041666666666859E-2"/>
        </c:manualLayout>
      </c:layout>
      <c:overlay val="0"/>
      <c:spPr>
        <a:noFill/>
        <a:ln w="25400">
          <a:noFill/>
        </a:ln>
      </c:spPr>
    </c:title>
    <c:autoTitleDeleted val="0"/>
    <c:plotArea>
      <c:layout>
        <c:manualLayout>
          <c:layoutTarget val="inner"/>
          <c:xMode val="edge"/>
          <c:yMode val="edge"/>
          <c:x val="0.13526601955488471"/>
          <c:y val="0.20833439297685241"/>
          <c:w val="0.83816622831330279"/>
          <c:h val="0.43229386542696852"/>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resa!$CK$5:$CK$19</c:f>
              <c:numCache>
                <c:formatCode>General</c:formatCode>
                <c:ptCount val="15"/>
                <c:pt idx="0">
                  <c:v>201.831288</c:v>
                </c:pt>
                <c:pt idx="1">
                  <c:v>210.51862700000001</c:v>
                </c:pt>
                <c:pt idx="2">
                  <c:v>260.18984399999999</c:v>
                </c:pt>
                <c:pt idx="3">
                  <c:v>284.56991099999999</c:v>
                </c:pt>
                <c:pt idx="4">
                  <c:v>320.59472099999999</c:v>
                </c:pt>
                <c:pt idx="5">
                  <c:v>356.45120400000002</c:v>
                </c:pt>
                <c:pt idx="6">
                  <c:v>388.45797700000003</c:v>
                </c:pt>
                <c:pt idx="7">
                  <c:v>422.35806400000001</c:v>
                </c:pt>
                <c:pt idx="8">
                  <c:v>455.18059099999999</c:v>
                </c:pt>
                <c:pt idx="9">
                  <c:v>487.50893300000001</c:v>
                </c:pt>
                <c:pt idx="10">
                  <c:v>519.26189999999997</c:v>
                </c:pt>
                <c:pt idx="11">
                  <c:v>547.73142800000005</c:v>
                </c:pt>
                <c:pt idx="12">
                  <c:v>571.075605</c:v>
                </c:pt>
                <c:pt idx="13">
                  <c:v>575.871847</c:v>
                </c:pt>
                <c:pt idx="14">
                  <c:v>676.51806699999997</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resb!$CK$5:$CK$19</c:f>
              <c:numCache>
                <c:formatCode>General</c:formatCode>
                <c:ptCount val="15"/>
                <c:pt idx="0">
                  <c:v>201.83121299999999</c:v>
                </c:pt>
                <c:pt idx="1">
                  <c:v>210.51855900000001</c:v>
                </c:pt>
                <c:pt idx="2">
                  <c:v>260.18978299999998</c:v>
                </c:pt>
                <c:pt idx="3">
                  <c:v>284.56985900000001</c:v>
                </c:pt>
                <c:pt idx="4">
                  <c:v>320.59467100000001</c:v>
                </c:pt>
                <c:pt idx="5">
                  <c:v>356.45115299999998</c:v>
                </c:pt>
                <c:pt idx="6">
                  <c:v>388.45792399999999</c:v>
                </c:pt>
                <c:pt idx="7">
                  <c:v>422.35800999999998</c:v>
                </c:pt>
                <c:pt idx="8">
                  <c:v>455.18053500000002</c:v>
                </c:pt>
                <c:pt idx="9">
                  <c:v>487.50887399999999</c:v>
                </c:pt>
                <c:pt idx="10">
                  <c:v>519.26184000000001</c:v>
                </c:pt>
                <c:pt idx="11">
                  <c:v>547.73136699999998</c:v>
                </c:pt>
                <c:pt idx="12">
                  <c:v>571.07554200000004</c:v>
                </c:pt>
                <c:pt idx="13">
                  <c:v>575.87178400000005</c:v>
                </c:pt>
                <c:pt idx="14">
                  <c:v>676.51799600000004</c:v>
                </c:pt>
              </c:numCache>
            </c:numRef>
          </c:val>
        </c:ser>
        <c:dLbls>
          <c:showLegendKey val="0"/>
          <c:showVal val="0"/>
          <c:showCatName val="0"/>
          <c:showSerName val="0"/>
          <c:showPercent val="0"/>
          <c:showBubbleSize val="0"/>
        </c:dLbls>
        <c:gapWidth val="100"/>
        <c:axId val="138483760"/>
        <c:axId val="139220072"/>
      </c:barChart>
      <c:catAx>
        <c:axId val="13848376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Milk yield</a:t>
                </a:r>
              </a:p>
            </c:rich>
          </c:tx>
          <c:layout>
            <c:manualLayout>
              <c:xMode val="edge"/>
              <c:yMode val="edge"/>
              <c:x val="0.44686091774760361"/>
              <c:y val="0.8593793744532001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9220072"/>
        <c:crosses val="autoZero"/>
        <c:auto val="0"/>
        <c:lblAlgn val="ctr"/>
        <c:lblOffset val="100"/>
        <c:tickLblSkip val="1"/>
        <c:tickMarkSkip val="1"/>
        <c:noMultiLvlLbl val="0"/>
      </c:catAx>
      <c:valAx>
        <c:axId val="139220072"/>
        <c:scaling>
          <c:orientation val="minMax"/>
          <c:min val="0"/>
        </c:scaling>
        <c:delete val="0"/>
        <c:axPos val="l"/>
        <c:title>
          <c:tx>
            <c:rich>
              <a:bodyPr rot="0" vert="wordArtVert"/>
              <a:lstStyle/>
              <a:p>
                <a:pPr algn="ctr">
                  <a:defRPr sz="1000" b="1" i="0" u="none" strike="noStrike" baseline="0">
                    <a:solidFill>
                      <a:srgbClr val="000000"/>
                    </a:solidFill>
                    <a:latin typeface="Arial"/>
                    <a:ea typeface="Arial"/>
                    <a:cs typeface="Arial"/>
                  </a:defRPr>
                </a:pPr>
                <a:r>
                  <a:rPr lang="en-US"/>
                  <a:t>$</a:t>
                </a:r>
              </a:p>
            </c:rich>
          </c:tx>
          <c:layout>
            <c:manualLayout>
              <c:xMode val="edge"/>
              <c:yMode val="edge"/>
              <c:x val="1.2077294685990338E-2"/>
              <c:y val="0.3645849737532841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8483760"/>
        <c:crosses val="autoZero"/>
        <c:crossBetween val="between"/>
      </c:valAx>
      <c:spPr>
        <a:noFill/>
        <a:ln w="25400">
          <a:noFill/>
        </a:ln>
      </c:spPr>
    </c:plotArea>
    <c:legend>
      <c:legendPos val="r"/>
      <c:layout>
        <c:manualLayout>
          <c:xMode val="edge"/>
          <c:yMode val="edge"/>
          <c:x val="0.7463785867346292"/>
          <c:y val="2.6041666666666859E-2"/>
          <c:w val="0.23913094196558715"/>
          <c:h val="0.19791776027996524"/>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16 Cost of pregnancy loss</a:t>
            </a:r>
          </a:p>
        </c:rich>
      </c:tx>
      <c:layout>
        <c:manualLayout>
          <c:xMode val="edge"/>
          <c:yMode val="edge"/>
          <c:x val="1.2048192771084338E-2"/>
          <c:y val="2.5906735751295342E-2"/>
        </c:manualLayout>
      </c:layout>
      <c:overlay val="0"/>
      <c:spPr>
        <a:noFill/>
        <a:ln w="25400">
          <a:noFill/>
        </a:ln>
      </c:spPr>
    </c:title>
    <c:autoTitleDeleted val="0"/>
    <c:plotArea>
      <c:layout>
        <c:manualLayout>
          <c:layoutTarget val="inner"/>
          <c:xMode val="edge"/>
          <c:yMode val="edge"/>
          <c:x val="0.15180740752942506"/>
          <c:y val="0.20725441035462491"/>
          <c:w val="0.82168771377037164"/>
          <c:h val="0.43523426174471386"/>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resa!$CK$34:$CK$48</c:f>
              <c:numCache>
                <c:formatCode>General</c:formatCode>
                <c:ptCount val="15"/>
                <c:pt idx="0">
                  <c:v>202.00894600000001</c:v>
                </c:pt>
                <c:pt idx="1">
                  <c:v>333.18574100000001</c:v>
                </c:pt>
                <c:pt idx="2">
                  <c:v>431.93587400000001</c:v>
                </c:pt>
                <c:pt idx="3">
                  <c:v>522.945921</c:v>
                </c:pt>
                <c:pt idx="4">
                  <c:v>612.30902900000001</c:v>
                </c:pt>
                <c:pt idx="5">
                  <c:v>698.62706600000001</c:v>
                </c:pt>
                <c:pt idx="6">
                  <c:v>781.65691300000003</c:v>
                </c:pt>
                <c:pt idx="7">
                  <c:v>862.24519599999996</c:v>
                </c:pt>
                <c:pt idx="8">
                  <c:v>938.75736800000004</c:v>
                </c:pt>
                <c:pt idx="9">
                  <c:v>1008.881574</c:v>
                </c:pt>
                <c:pt idx="10">
                  <c:v>1075.5213879999999</c:v>
                </c:pt>
                <c:pt idx="11">
                  <c:v>1133.020137</c:v>
                </c:pt>
                <c:pt idx="12">
                  <c:v>1181.4455559999999</c:v>
                </c:pt>
                <c:pt idx="13">
                  <c:v>1207.704929</c:v>
                </c:pt>
                <c:pt idx="14">
                  <c:v>1340.976678</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resb!$CK$34:$CK$48</c:f>
              <c:numCache>
                <c:formatCode>General</c:formatCode>
                <c:ptCount val="15"/>
                <c:pt idx="0">
                  <c:v>202.008871</c:v>
                </c:pt>
                <c:pt idx="1">
                  <c:v>333.18566099999998</c:v>
                </c:pt>
                <c:pt idx="2">
                  <c:v>431.93579099999999</c:v>
                </c:pt>
                <c:pt idx="3">
                  <c:v>522.94583699999998</c:v>
                </c:pt>
                <c:pt idx="4">
                  <c:v>612.308942</c:v>
                </c:pt>
                <c:pt idx="5">
                  <c:v>698.62697600000001</c:v>
                </c:pt>
                <c:pt idx="6">
                  <c:v>781.65681900000004</c:v>
                </c:pt>
                <c:pt idx="7">
                  <c:v>862.24509999999998</c:v>
                </c:pt>
                <c:pt idx="8">
                  <c:v>938.75726899999995</c:v>
                </c:pt>
                <c:pt idx="9">
                  <c:v>1008.881473</c:v>
                </c:pt>
                <c:pt idx="10">
                  <c:v>1075.5212859999999</c:v>
                </c:pt>
                <c:pt idx="11">
                  <c:v>1133.020033</c:v>
                </c:pt>
                <c:pt idx="12">
                  <c:v>1181.4454499999999</c:v>
                </c:pt>
                <c:pt idx="13">
                  <c:v>1207.7048219999999</c:v>
                </c:pt>
                <c:pt idx="14">
                  <c:v>1340.9765629999999</c:v>
                </c:pt>
              </c:numCache>
            </c:numRef>
          </c:val>
        </c:ser>
        <c:dLbls>
          <c:showLegendKey val="0"/>
          <c:showVal val="0"/>
          <c:showCatName val="0"/>
          <c:showSerName val="0"/>
          <c:showPercent val="0"/>
          <c:showBubbleSize val="0"/>
        </c:dLbls>
        <c:gapWidth val="100"/>
        <c:axId val="139220856"/>
        <c:axId val="139221248"/>
      </c:barChart>
      <c:catAx>
        <c:axId val="13922085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Milk yield</a:t>
                </a:r>
              </a:p>
            </c:rich>
          </c:tx>
          <c:layout>
            <c:manualLayout>
              <c:xMode val="edge"/>
              <c:yMode val="edge"/>
              <c:x val="0.4554221927078419"/>
              <c:y val="0.8601058028368253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9221248"/>
        <c:crosses val="autoZero"/>
        <c:auto val="0"/>
        <c:lblAlgn val="ctr"/>
        <c:lblOffset val="100"/>
        <c:tickLblSkip val="1"/>
        <c:tickMarkSkip val="1"/>
        <c:noMultiLvlLbl val="0"/>
      </c:catAx>
      <c:valAx>
        <c:axId val="139221248"/>
        <c:scaling>
          <c:orientation val="minMax"/>
          <c:min val="0"/>
        </c:scaling>
        <c:delete val="0"/>
        <c:axPos val="l"/>
        <c:title>
          <c:tx>
            <c:rich>
              <a:bodyPr rot="0" vert="wordArtVert"/>
              <a:lstStyle/>
              <a:p>
                <a:pPr algn="ctr">
                  <a:defRPr sz="1000" b="1" i="0" u="none" strike="noStrike" baseline="0">
                    <a:solidFill>
                      <a:srgbClr val="000000"/>
                    </a:solidFill>
                    <a:latin typeface="Arial"/>
                    <a:ea typeface="Arial"/>
                    <a:cs typeface="Arial"/>
                  </a:defRPr>
                </a:pPr>
                <a:r>
                  <a:rPr lang="en-US"/>
                  <a:t>$</a:t>
                </a:r>
              </a:p>
            </c:rich>
          </c:tx>
          <c:layout>
            <c:manualLayout>
              <c:xMode val="edge"/>
              <c:yMode val="edge"/>
              <c:x val="1.2048192771084338E-2"/>
              <c:y val="0.3678767356153046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9220856"/>
        <c:crosses val="autoZero"/>
        <c:crossBetween val="between"/>
      </c:valAx>
      <c:spPr>
        <a:noFill/>
        <a:ln w="25400">
          <a:noFill/>
        </a:ln>
      </c:spPr>
    </c:plotArea>
    <c:legend>
      <c:legendPos val="r"/>
      <c:layout>
        <c:manualLayout>
          <c:xMode val="edge"/>
          <c:yMode val="edge"/>
          <c:x val="0.75180798785693959"/>
          <c:y val="2.5906735751295342E-2"/>
          <c:w val="0.23855446984789638"/>
          <c:h val="0.19689173568329874"/>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17 Value of new pregnancy</a:t>
            </a:r>
          </a:p>
        </c:rich>
      </c:tx>
      <c:layout>
        <c:manualLayout>
          <c:xMode val="edge"/>
          <c:yMode val="edge"/>
          <c:x val="1.1961722488038382E-2"/>
          <c:y val="2.5641025641025838E-2"/>
        </c:manualLayout>
      </c:layout>
      <c:overlay val="0"/>
      <c:spPr>
        <a:noFill/>
        <a:ln w="25400">
          <a:noFill/>
        </a:ln>
      </c:spPr>
    </c:title>
    <c:autoTitleDeleted val="0"/>
    <c:plotArea>
      <c:layout>
        <c:manualLayout>
          <c:layoutTarget val="inner"/>
          <c:xMode val="edge"/>
          <c:yMode val="edge"/>
          <c:x val="0.11483267002545373"/>
          <c:y val="0.20000100160758016"/>
          <c:w val="0.85885267789870934"/>
          <c:h val="0.50769485023463001"/>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resa!$CL$5:$CL$16</c:f>
              <c:numCache>
                <c:formatCode>General</c:formatCode>
                <c:ptCount val="12"/>
                <c:pt idx="0">
                  <c:v>451.748175</c:v>
                </c:pt>
                <c:pt idx="1">
                  <c:v>477.07569799999999</c:v>
                </c:pt>
                <c:pt idx="2">
                  <c:v>477.70357100000001</c:v>
                </c:pt>
                <c:pt idx="3">
                  <c:v>435.833169</c:v>
                </c:pt>
                <c:pt idx="4">
                  <c:v>402.345508</c:v>
                </c:pt>
                <c:pt idx="5">
                  <c:v>364.91091699999998</c:v>
                </c:pt>
                <c:pt idx="6">
                  <c:v>328.50335100000001</c:v>
                </c:pt>
                <c:pt idx="7">
                  <c:v>294.55218400000001</c:v>
                </c:pt>
                <c:pt idx="8">
                  <c:v>260.34818200000001</c:v>
                </c:pt>
                <c:pt idx="9">
                  <c:v>208.72254899999999</c:v>
                </c:pt>
                <c:pt idx="10">
                  <c:v>53.316803</c:v>
                </c:pt>
                <c:pt idx="11">
                  <c:v>0</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resb!$CL$5:$CL$16</c:f>
              <c:numCache>
                <c:formatCode>General</c:formatCode>
                <c:ptCount val="12"/>
                <c:pt idx="0">
                  <c:v>451.74813499999999</c:v>
                </c:pt>
                <c:pt idx="1">
                  <c:v>477.07563099999999</c:v>
                </c:pt>
                <c:pt idx="2">
                  <c:v>477.70349099999999</c:v>
                </c:pt>
                <c:pt idx="3">
                  <c:v>435.83309400000002</c:v>
                </c:pt>
                <c:pt idx="4">
                  <c:v>402.34545000000003</c:v>
                </c:pt>
                <c:pt idx="5">
                  <c:v>364.91087900000002</c:v>
                </c:pt>
                <c:pt idx="6">
                  <c:v>328.50333799999999</c:v>
                </c:pt>
                <c:pt idx="7">
                  <c:v>294.55219899999997</c:v>
                </c:pt>
                <c:pt idx="8">
                  <c:v>260.34821799999997</c:v>
                </c:pt>
                <c:pt idx="9">
                  <c:v>208.72258400000001</c:v>
                </c:pt>
                <c:pt idx="10">
                  <c:v>53.316803999999998</c:v>
                </c:pt>
                <c:pt idx="11">
                  <c:v>0</c:v>
                </c:pt>
              </c:numCache>
            </c:numRef>
          </c:val>
        </c:ser>
        <c:dLbls>
          <c:showLegendKey val="0"/>
          <c:showVal val="0"/>
          <c:showCatName val="0"/>
          <c:showSerName val="0"/>
          <c:showPercent val="0"/>
          <c:showBubbleSize val="0"/>
        </c:dLbls>
        <c:gapWidth val="50"/>
        <c:axId val="139222032"/>
        <c:axId val="139222424"/>
      </c:barChart>
      <c:catAx>
        <c:axId val="1392220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Lactation number</a:t>
                </a:r>
              </a:p>
            </c:rich>
          </c:tx>
          <c:layout>
            <c:manualLayout>
              <c:xMode val="edge"/>
              <c:yMode val="edge"/>
              <c:x val="0.37320624395634788"/>
              <c:y val="0.8615427686923750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9222424"/>
        <c:crosses val="autoZero"/>
        <c:auto val="0"/>
        <c:lblAlgn val="ctr"/>
        <c:lblOffset val="100"/>
        <c:tickLblSkip val="1"/>
        <c:tickMarkSkip val="1"/>
        <c:noMultiLvlLbl val="0"/>
      </c:catAx>
      <c:valAx>
        <c:axId val="139222424"/>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9222032"/>
        <c:crosses val="autoZero"/>
        <c:crossBetween val="between"/>
      </c:valAx>
      <c:spPr>
        <a:noFill/>
        <a:ln w="25400">
          <a:noFill/>
        </a:ln>
      </c:spPr>
    </c:plotArea>
    <c:legend>
      <c:legendPos val="r"/>
      <c:layout>
        <c:manualLayout>
          <c:xMode val="edge"/>
          <c:yMode val="edge"/>
          <c:x val="0.75358952140551805"/>
          <c:y val="2.5641025641025838E-2"/>
          <c:w val="0.23684235642793575"/>
          <c:h val="0.19487287166027317"/>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18 Cost of pregnancy loss</a:t>
            </a:r>
          </a:p>
        </c:rich>
      </c:tx>
      <c:layout>
        <c:manualLayout>
          <c:xMode val="edge"/>
          <c:yMode val="edge"/>
          <c:x val="1.1933174224343755E-2"/>
          <c:y val="2.5510204081632647E-2"/>
        </c:manualLayout>
      </c:layout>
      <c:overlay val="0"/>
      <c:spPr>
        <a:noFill/>
        <a:ln w="25400">
          <a:noFill/>
        </a:ln>
      </c:spPr>
    </c:title>
    <c:autoTitleDeleted val="0"/>
    <c:plotArea>
      <c:layout>
        <c:manualLayout>
          <c:layoutTarget val="inner"/>
          <c:xMode val="edge"/>
          <c:yMode val="edge"/>
          <c:x val="0.11455847255369929"/>
          <c:y val="0.20408214106879091"/>
          <c:w val="0.85918854415274459"/>
          <c:h val="0.5051032991452532"/>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resa!$CL$34:$CL$45</c:f>
              <c:numCache>
                <c:formatCode>General</c:formatCode>
                <c:ptCount val="12"/>
                <c:pt idx="0">
                  <c:v>955.46018800000002</c:v>
                </c:pt>
                <c:pt idx="1">
                  <c:v>976.64712099999997</c:v>
                </c:pt>
                <c:pt idx="2">
                  <c:v>891.32176000000004</c:v>
                </c:pt>
                <c:pt idx="3">
                  <c:v>801.31438500000002</c:v>
                </c:pt>
                <c:pt idx="4">
                  <c:v>727.33369400000004</c:v>
                </c:pt>
                <c:pt idx="5">
                  <c:v>648.37113599999998</c:v>
                </c:pt>
                <c:pt idx="6">
                  <c:v>567.76979200000005</c:v>
                </c:pt>
                <c:pt idx="7">
                  <c:v>493.93360200000001</c:v>
                </c:pt>
                <c:pt idx="8">
                  <c:v>419.35527000000002</c:v>
                </c:pt>
                <c:pt idx="9">
                  <c:v>317.79316</c:v>
                </c:pt>
                <c:pt idx="10">
                  <c:v>36.724051000000003</c:v>
                </c:pt>
                <c:pt idx="11">
                  <c:v>0</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resb!$CL$34:$CL$45</c:f>
              <c:numCache>
                <c:formatCode>General</c:formatCode>
                <c:ptCount val="12"/>
                <c:pt idx="0">
                  <c:v>955.46010699999999</c:v>
                </c:pt>
                <c:pt idx="1">
                  <c:v>976.64700200000004</c:v>
                </c:pt>
                <c:pt idx="2">
                  <c:v>891.32163200000002</c:v>
                </c:pt>
                <c:pt idx="3">
                  <c:v>801.31427499999995</c:v>
                </c:pt>
                <c:pt idx="4">
                  <c:v>727.33361500000001</c:v>
                </c:pt>
                <c:pt idx="5">
                  <c:v>648.37109299999997</c:v>
                </c:pt>
                <c:pt idx="6">
                  <c:v>567.76979500000004</c:v>
                </c:pt>
                <c:pt idx="7">
                  <c:v>493.93365399999999</c:v>
                </c:pt>
                <c:pt idx="8">
                  <c:v>419.35535299999998</c:v>
                </c:pt>
                <c:pt idx="9">
                  <c:v>317.79323299999999</c:v>
                </c:pt>
                <c:pt idx="10">
                  <c:v>36.724051000000003</c:v>
                </c:pt>
                <c:pt idx="11">
                  <c:v>0</c:v>
                </c:pt>
              </c:numCache>
            </c:numRef>
          </c:val>
        </c:ser>
        <c:dLbls>
          <c:showLegendKey val="0"/>
          <c:showVal val="0"/>
          <c:showCatName val="0"/>
          <c:showSerName val="0"/>
          <c:showPercent val="0"/>
          <c:showBubbleSize val="0"/>
        </c:dLbls>
        <c:gapWidth val="50"/>
        <c:axId val="139223208"/>
        <c:axId val="139223600"/>
      </c:barChart>
      <c:catAx>
        <c:axId val="1392232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Lactation number</a:t>
                </a:r>
              </a:p>
            </c:rich>
          </c:tx>
          <c:layout>
            <c:manualLayout>
              <c:xMode val="edge"/>
              <c:yMode val="edge"/>
              <c:x val="0.37470167064439142"/>
              <c:y val="0.8622470405485084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9223600"/>
        <c:crosses val="autoZero"/>
        <c:auto val="0"/>
        <c:lblAlgn val="ctr"/>
        <c:lblOffset val="100"/>
        <c:tickLblSkip val="1"/>
        <c:tickMarkSkip val="1"/>
        <c:noMultiLvlLbl val="0"/>
      </c:catAx>
      <c:valAx>
        <c:axId val="139223600"/>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9223208"/>
        <c:crosses val="autoZero"/>
        <c:crossBetween val="between"/>
      </c:valAx>
      <c:spPr>
        <a:noFill/>
        <a:ln w="25400">
          <a:noFill/>
        </a:ln>
      </c:spPr>
    </c:plotArea>
    <c:legend>
      <c:legendPos val="r"/>
      <c:layout>
        <c:manualLayout>
          <c:xMode val="edge"/>
          <c:yMode val="edge"/>
          <c:x val="0.75417661097852484"/>
          <c:y val="2.5510204081632647E-2"/>
          <c:w val="0.23627684964200479"/>
          <c:h val="0.19387755102040816"/>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25 Loss due to involuntary culling (open)</a:t>
            </a:r>
          </a:p>
        </c:rich>
      </c:tx>
      <c:layout>
        <c:manualLayout>
          <c:xMode val="edge"/>
          <c:yMode val="edge"/>
          <c:x val="1.2048192771084338E-2"/>
          <c:y val="2.6178010471204438E-2"/>
        </c:manualLayout>
      </c:layout>
      <c:overlay val="0"/>
      <c:spPr>
        <a:noFill/>
        <a:ln w="25400">
          <a:noFill/>
        </a:ln>
      </c:spPr>
    </c:title>
    <c:autoTitleDeleted val="0"/>
    <c:plotArea>
      <c:layout>
        <c:manualLayout>
          <c:layoutTarget val="inner"/>
          <c:xMode val="edge"/>
          <c:yMode val="edge"/>
          <c:x val="0.13253027641457588"/>
          <c:y val="0.26701570680628278"/>
          <c:w val="0.8409648448852185"/>
          <c:h val="0.42408376963350974"/>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resa!$CZ$5:$CZ$28</c:f>
              <c:numCache>
                <c:formatCode>General</c:formatCode>
                <c:ptCount val="24"/>
                <c:pt idx="0">
                  <c:v>1364.306026</c:v>
                </c:pt>
                <c:pt idx="1">
                  <c:v>1343.2425229999999</c:v>
                </c:pt>
                <c:pt idx="2">
                  <c:v>1185.077491</c:v>
                </c:pt>
                <c:pt idx="3">
                  <c:v>978.806107</c:v>
                </c:pt>
                <c:pt idx="4">
                  <c:v>768.83628299999998</c:v>
                </c:pt>
                <c:pt idx="5">
                  <c:v>576.32261600000004</c:v>
                </c:pt>
                <c:pt idx="6">
                  <c:v>408.86738600000001</c:v>
                </c:pt>
                <c:pt idx="7">
                  <c:v>278.22786200000002</c:v>
                </c:pt>
                <c:pt idx="8">
                  <c:v>185.322665</c:v>
                </c:pt>
                <c:pt idx="9">
                  <c:v>129.30749499999999</c:v>
                </c:pt>
                <c:pt idx="10">
                  <c:v>97.072985000000003</c:v>
                </c:pt>
                <c:pt idx="11">
                  <c:v>76.783094000000006</c:v>
                </c:pt>
                <c:pt idx="12">
                  <c:v>66.106596999999994</c:v>
                </c:pt>
                <c:pt idx="13">
                  <c:v>49.580716000000002</c:v>
                </c:pt>
                <c:pt idx="14">
                  <c:v>28.321669</c:v>
                </c:pt>
                <c:pt idx="15">
                  <c:v>0</c:v>
                </c:pt>
                <c:pt idx="16">
                  <c:v>0</c:v>
                </c:pt>
                <c:pt idx="17">
                  <c:v>0</c:v>
                </c:pt>
                <c:pt idx="18">
                  <c:v>0</c:v>
                </c:pt>
                <c:pt idx="19">
                  <c:v>0</c:v>
                </c:pt>
                <c:pt idx="20">
                  <c:v>0</c:v>
                </c:pt>
                <c:pt idx="21">
                  <c:v>0</c:v>
                </c:pt>
                <c:pt idx="22">
                  <c:v>0</c:v>
                </c:pt>
                <c:pt idx="23">
                  <c:v>0</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resb!$CZ$5:$CZ$28</c:f>
              <c:numCache>
                <c:formatCode>General</c:formatCode>
                <c:ptCount val="24"/>
                <c:pt idx="0">
                  <c:v>1364.3059479999999</c:v>
                </c:pt>
                <c:pt idx="1">
                  <c:v>1343.2424390000001</c:v>
                </c:pt>
                <c:pt idx="2">
                  <c:v>1185.077415</c:v>
                </c:pt>
                <c:pt idx="3">
                  <c:v>978.80604000000005</c:v>
                </c:pt>
                <c:pt idx="4">
                  <c:v>768.83622600000001</c:v>
                </c:pt>
                <c:pt idx="5">
                  <c:v>576.32256800000005</c:v>
                </c:pt>
                <c:pt idx="6">
                  <c:v>408.867345</c:v>
                </c:pt>
                <c:pt idx="7">
                  <c:v>278.22782699999999</c:v>
                </c:pt>
                <c:pt idx="8">
                  <c:v>185.32263699999999</c:v>
                </c:pt>
                <c:pt idx="9">
                  <c:v>129.30747199999999</c:v>
                </c:pt>
                <c:pt idx="10">
                  <c:v>97.072965999999994</c:v>
                </c:pt>
                <c:pt idx="11">
                  <c:v>76.783078000000003</c:v>
                </c:pt>
                <c:pt idx="12">
                  <c:v>66.106583999999998</c:v>
                </c:pt>
                <c:pt idx="13">
                  <c:v>49.580708000000001</c:v>
                </c:pt>
                <c:pt idx="14">
                  <c:v>28.321663999999998</c:v>
                </c:pt>
                <c:pt idx="15">
                  <c:v>0</c:v>
                </c:pt>
                <c:pt idx="16">
                  <c:v>0</c:v>
                </c:pt>
                <c:pt idx="17">
                  <c:v>0</c:v>
                </c:pt>
                <c:pt idx="18">
                  <c:v>0</c:v>
                </c:pt>
                <c:pt idx="19">
                  <c:v>0</c:v>
                </c:pt>
                <c:pt idx="20">
                  <c:v>0</c:v>
                </c:pt>
                <c:pt idx="21">
                  <c:v>0</c:v>
                </c:pt>
                <c:pt idx="22">
                  <c:v>0</c:v>
                </c:pt>
                <c:pt idx="23">
                  <c:v>0</c:v>
                </c:pt>
              </c:numCache>
            </c:numRef>
          </c:val>
        </c:ser>
        <c:dLbls>
          <c:showLegendKey val="0"/>
          <c:showVal val="0"/>
          <c:showCatName val="0"/>
          <c:showSerName val="0"/>
          <c:showPercent val="0"/>
          <c:showBubbleSize val="0"/>
        </c:dLbls>
        <c:gapWidth val="50"/>
        <c:axId val="139225952"/>
        <c:axId val="139226344"/>
      </c:barChart>
      <c:catAx>
        <c:axId val="13922595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8313303608133126"/>
              <c:y val="0.8586387434555018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9226344"/>
        <c:crosses val="autoZero"/>
        <c:auto val="0"/>
        <c:lblAlgn val="ctr"/>
        <c:lblOffset val="100"/>
        <c:tickLblSkip val="1"/>
        <c:tickMarkSkip val="1"/>
        <c:noMultiLvlLbl val="0"/>
      </c:catAx>
      <c:valAx>
        <c:axId val="139226344"/>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9225952"/>
        <c:crosses val="autoZero"/>
        <c:crossBetween val="between"/>
      </c:valAx>
      <c:spPr>
        <a:noFill/>
        <a:ln w="25400">
          <a:noFill/>
        </a:ln>
      </c:spPr>
    </c:plotArea>
    <c:legend>
      <c:legendPos val="r"/>
      <c:layout>
        <c:manualLayout>
          <c:xMode val="edge"/>
          <c:yMode val="edge"/>
          <c:x val="0.78554318059640127"/>
          <c:y val="2.6178010471204438E-2"/>
          <c:w val="0.20481953008885889"/>
          <c:h val="0.1989528795811517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300" verticalDpi="300"/>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26 Loss due to involuntary culling</a:t>
            </a:r>
          </a:p>
        </c:rich>
      </c:tx>
      <c:layout>
        <c:manualLayout>
          <c:xMode val="edge"/>
          <c:yMode val="edge"/>
          <c:x val="1.201923076923077E-2"/>
          <c:y val="2.5773195876288658E-2"/>
        </c:manualLayout>
      </c:layout>
      <c:overlay val="0"/>
      <c:spPr>
        <a:noFill/>
        <a:ln w="25400">
          <a:noFill/>
        </a:ln>
      </c:spPr>
    </c:title>
    <c:autoTitleDeleted val="0"/>
    <c:plotArea>
      <c:layout>
        <c:manualLayout>
          <c:layoutTarget val="inner"/>
          <c:xMode val="edge"/>
          <c:yMode val="edge"/>
          <c:x val="0.15144230769230949"/>
          <c:y val="0.20103092783505155"/>
          <c:w val="0.82211538461538469"/>
          <c:h val="0.44329896907216498"/>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resa!$CX$5:$CX$19</c:f>
              <c:numCache>
                <c:formatCode>General</c:formatCode>
                <c:ptCount val="15"/>
                <c:pt idx="0">
                  <c:v>82.658792000000005</c:v>
                </c:pt>
                <c:pt idx="1">
                  <c:v>224.46354400000001</c:v>
                </c:pt>
                <c:pt idx="2">
                  <c:v>328.708687</c:v>
                </c:pt>
                <c:pt idx="3">
                  <c:v>442.24936600000001</c:v>
                </c:pt>
                <c:pt idx="4">
                  <c:v>562.74817099999996</c:v>
                </c:pt>
                <c:pt idx="5">
                  <c:v>684.22925599999996</c:v>
                </c:pt>
                <c:pt idx="6">
                  <c:v>812.05154600000003</c:v>
                </c:pt>
                <c:pt idx="7">
                  <c:v>936.32652499999995</c:v>
                </c:pt>
                <c:pt idx="8">
                  <c:v>1065.2145680000001</c:v>
                </c:pt>
                <c:pt idx="9">
                  <c:v>1188.9047419999999</c:v>
                </c:pt>
                <c:pt idx="10">
                  <c:v>1318.2840619999999</c:v>
                </c:pt>
                <c:pt idx="11">
                  <c:v>1448.6027999999999</c:v>
                </c:pt>
                <c:pt idx="12">
                  <c:v>1595.441977</c:v>
                </c:pt>
                <c:pt idx="13">
                  <c:v>1816.579524</c:v>
                </c:pt>
                <c:pt idx="14">
                  <c:v>1887.601324</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chart!$R$8:$R$22</c:f>
              <c:numCache>
                <c:formatCode>0%</c:formatCode>
                <c:ptCount val="15"/>
                <c:pt idx="0">
                  <c:v>0.69740432999999991</c:v>
                </c:pt>
                <c:pt idx="1">
                  <c:v>0.76219787999999999</c:v>
                </c:pt>
                <c:pt idx="2">
                  <c:v>0.80183564000000007</c:v>
                </c:pt>
                <c:pt idx="3">
                  <c:v>0.84147119999999997</c:v>
                </c:pt>
                <c:pt idx="4">
                  <c:v>0.88110496999999999</c:v>
                </c:pt>
                <c:pt idx="5">
                  <c:v>0.92073740000000004</c:v>
                </c:pt>
                <c:pt idx="6">
                  <c:v>0.96036893000000001</c:v>
                </c:pt>
                <c:pt idx="7">
                  <c:v>1</c:v>
                </c:pt>
                <c:pt idx="8">
                  <c:v>1.03963107</c:v>
                </c:pt>
                <c:pt idx="9">
                  <c:v>1.0792626000000001</c:v>
                </c:pt>
                <c:pt idx="10">
                  <c:v>1.11889503</c:v>
                </c:pt>
                <c:pt idx="11">
                  <c:v>1.1585288</c:v>
                </c:pt>
                <c:pt idx="12">
                  <c:v>1.19816436</c:v>
                </c:pt>
                <c:pt idx="13">
                  <c:v>1.23780212</c:v>
                </c:pt>
                <c:pt idx="14">
                  <c:v>1.3025956700000001</c:v>
                </c:pt>
              </c:numCache>
            </c:numRef>
          </c:cat>
          <c:val>
            <c:numRef>
              <c:f>resb!$CX$5:$CX$19</c:f>
              <c:numCache>
                <c:formatCode>General</c:formatCode>
                <c:ptCount val="15"/>
                <c:pt idx="0">
                  <c:v>82.658787000000004</c:v>
                </c:pt>
                <c:pt idx="1">
                  <c:v>224.463514</c:v>
                </c:pt>
                <c:pt idx="2">
                  <c:v>328.70864499999999</c:v>
                </c:pt>
                <c:pt idx="3">
                  <c:v>442.24931400000003</c:v>
                </c:pt>
                <c:pt idx="4">
                  <c:v>562.74811099999999</c:v>
                </c:pt>
                <c:pt idx="5">
                  <c:v>684.22918900000002</c:v>
                </c:pt>
                <c:pt idx="6">
                  <c:v>812.05147099999999</c:v>
                </c:pt>
                <c:pt idx="7">
                  <c:v>936.32644300000004</c:v>
                </c:pt>
                <c:pt idx="8">
                  <c:v>1065.2144800000001</c:v>
                </c:pt>
                <c:pt idx="9">
                  <c:v>1188.9046470000001</c:v>
                </c:pt>
                <c:pt idx="10">
                  <c:v>1318.283962</c:v>
                </c:pt>
                <c:pt idx="11">
                  <c:v>1448.602695</c:v>
                </c:pt>
                <c:pt idx="12">
                  <c:v>1595.4418680000001</c:v>
                </c:pt>
                <c:pt idx="13">
                  <c:v>1816.5794100000001</c:v>
                </c:pt>
                <c:pt idx="14">
                  <c:v>1887.6012040000001</c:v>
                </c:pt>
              </c:numCache>
            </c:numRef>
          </c:val>
        </c:ser>
        <c:dLbls>
          <c:showLegendKey val="0"/>
          <c:showVal val="0"/>
          <c:showCatName val="0"/>
          <c:showSerName val="0"/>
          <c:showPercent val="0"/>
          <c:showBubbleSize val="0"/>
        </c:dLbls>
        <c:gapWidth val="100"/>
        <c:axId val="139225168"/>
        <c:axId val="139224776"/>
      </c:barChart>
      <c:catAx>
        <c:axId val="139225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Milk yield</a:t>
                </a:r>
              </a:p>
            </c:rich>
          </c:tx>
          <c:layout>
            <c:manualLayout>
              <c:xMode val="edge"/>
              <c:yMode val="edge"/>
              <c:x val="0.45673076923076938"/>
              <c:y val="0.8608247422680458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39224776"/>
        <c:crosses val="autoZero"/>
        <c:auto val="0"/>
        <c:lblAlgn val="ctr"/>
        <c:lblOffset val="100"/>
        <c:tickLblSkip val="1"/>
        <c:tickMarkSkip val="1"/>
        <c:noMultiLvlLbl val="0"/>
      </c:catAx>
      <c:valAx>
        <c:axId val="139224776"/>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39225168"/>
        <c:crosses val="autoZero"/>
        <c:crossBetween val="between"/>
      </c:valAx>
      <c:spPr>
        <a:noFill/>
        <a:ln w="25400">
          <a:noFill/>
        </a:ln>
      </c:spPr>
    </c:plotArea>
    <c:legend>
      <c:legendPos val="r"/>
      <c:layout>
        <c:manualLayout>
          <c:xMode val="edge"/>
          <c:yMode val="edge"/>
          <c:x val="0.75240384615385003"/>
          <c:y val="2.5773195876288658E-2"/>
          <c:w val="0.23798076923076872"/>
          <c:h val="0.19587628865979392"/>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27 DMI / wet cow / day</a:t>
            </a:r>
          </a:p>
        </c:rich>
      </c:tx>
      <c:layout>
        <c:manualLayout>
          <c:xMode val="edge"/>
          <c:yMode val="edge"/>
          <c:x val="1.2135922330097084E-2"/>
          <c:y val="2.6041666666666859E-2"/>
        </c:manualLayout>
      </c:layout>
      <c:overlay val="0"/>
      <c:spPr>
        <a:noFill/>
        <a:ln w="25400">
          <a:noFill/>
        </a:ln>
      </c:spPr>
    </c:title>
    <c:autoTitleDeleted val="0"/>
    <c:plotArea>
      <c:layout>
        <c:manualLayout>
          <c:layoutTarget val="inner"/>
          <c:xMode val="edge"/>
          <c:yMode val="edge"/>
          <c:x val="9.9514681046487544E-2"/>
          <c:y val="0.26562635104548682"/>
          <c:w val="0.87378744333501579"/>
          <c:h val="0.42708550560254988"/>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resa!$CC$5:$CC$28</c:f>
              <c:numCache>
                <c:formatCode>General</c:formatCode>
                <c:ptCount val="24"/>
                <c:pt idx="0">
                  <c:v>42.539003000000001</c:v>
                </c:pt>
                <c:pt idx="1">
                  <c:v>49.173793000000003</c:v>
                </c:pt>
                <c:pt idx="2">
                  <c:v>51.082875000000001</c:v>
                </c:pt>
                <c:pt idx="3">
                  <c:v>51.112259999999999</c:v>
                </c:pt>
                <c:pt idx="4">
                  <c:v>50.236823999999999</c:v>
                </c:pt>
                <c:pt idx="5">
                  <c:v>48.956310999999999</c:v>
                </c:pt>
                <c:pt idx="6">
                  <c:v>47.301755999999997</c:v>
                </c:pt>
                <c:pt idx="7">
                  <c:v>45.541246000000001</c:v>
                </c:pt>
                <c:pt idx="8">
                  <c:v>43.830134999999999</c:v>
                </c:pt>
                <c:pt idx="9">
                  <c:v>67.667704999999998</c:v>
                </c:pt>
                <c:pt idx="10">
                  <c:v>66.646569999999997</c:v>
                </c:pt>
                <c:pt idx="11">
                  <c:v>65.707982999999999</c:v>
                </c:pt>
                <c:pt idx="12">
                  <c:v>64.865790000000004</c:v>
                </c:pt>
                <c:pt idx="13">
                  <c:v>64.086748999999998</c:v>
                </c:pt>
                <c:pt idx="14">
                  <c:v>63.336911999999998</c:v>
                </c:pt>
                <c:pt idx="15">
                  <c:v>62.546252000000003</c:v>
                </c:pt>
                <c:pt idx="16">
                  <c:v>61.843513999999999</c:v>
                </c:pt>
                <c:pt idx="17">
                  <c:v>61.212667000000003</c:v>
                </c:pt>
                <c:pt idx="18">
                  <c:v>60.660905</c:v>
                </c:pt>
                <c:pt idx="19">
                  <c:v>60.218893999999999</c:v>
                </c:pt>
                <c:pt idx="20">
                  <c:v>59.809161000000003</c:v>
                </c:pt>
                <c:pt idx="21">
                  <c:v>59.453513000000001</c:v>
                </c:pt>
                <c:pt idx="22">
                  <c:v>25</c:v>
                </c:pt>
                <c:pt idx="23">
                  <c:v>25</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resb!$CC$5:$CC$28</c:f>
              <c:numCache>
                <c:formatCode>General</c:formatCode>
                <c:ptCount val="24"/>
                <c:pt idx="0">
                  <c:v>42.539003000000001</c:v>
                </c:pt>
                <c:pt idx="1">
                  <c:v>49.173793000000003</c:v>
                </c:pt>
                <c:pt idx="2">
                  <c:v>51.082875000000001</c:v>
                </c:pt>
                <c:pt idx="3">
                  <c:v>51.112259999999999</c:v>
                </c:pt>
                <c:pt idx="4">
                  <c:v>50.236823999999999</c:v>
                </c:pt>
                <c:pt idx="5">
                  <c:v>48.956310999999999</c:v>
                </c:pt>
                <c:pt idx="6">
                  <c:v>47.301755999999997</c:v>
                </c:pt>
                <c:pt idx="7">
                  <c:v>45.541246000000001</c:v>
                </c:pt>
                <c:pt idx="8">
                  <c:v>43.830134999999999</c:v>
                </c:pt>
                <c:pt idx="9">
                  <c:v>67.667704999999998</c:v>
                </c:pt>
                <c:pt idx="10">
                  <c:v>66.646569999999997</c:v>
                </c:pt>
                <c:pt idx="11">
                  <c:v>65.707982999999999</c:v>
                </c:pt>
                <c:pt idx="12">
                  <c:v>64.865790000000004</c:v>
                </c:pt>
                <c:pt idx="13">
                  <c:v>64.086748999999998</c:v>
                </c:pt>
                <c:pt idx="14">
                  <c:v>63.336911999999998</c:v>
                </c:pt>
                <c:pt idx="15">
                  <c:v>62.546252000000003</c:v>
                </c:pt>
                <c:pt idx="16">
                  <c:v>61.843513999999999</c:v>
                </c:pt>
                <c:pt idx="17">
                  <c:v>61.212667000000003</c:v>
                </c:pt>
                <c:pt idx="18">
                  <c:v>60.660905</c:v>
                </c:pt>
                <c:pt idx="19">
                  <c:v>60.218893999999999</c:v>
                </c:pt>
                <c:pt idx="20">
                  <c:v>59.809161000000003</c:v>
                </c:pt>
                <c:pt idx="21">
                  <c:v>59.453513000000001</c:v>
                </c:pt>
                <c:pt idx="22">
                  <c:v>25</c:v>
                </c:pt>
                <c:pt idx="23">
                  <c:v>25</c:v>
                </c:pt>
              </c:numCache>
            </c:numRef>
          </c:val>
        </c:ser>
        <c:dLbls>
          <c:showLegendKey val="0"/>
          <c:showVal val="0"/>
          <c:showCatName val="0"/>
          <c:showSerName val="0"/>
          <c:showPercent val="0"/>
          <c:showBubbleSize val="0"/>
        </c:dLbls>
        <c:gapWidth val="50"/>
        <c:axId val="184235560"/>
        <c:axId val="184235952"/>
      </c:barChart>
      <c:catAx>
        <c:axId val="18423556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6407817954794819"/>
              <c:y val="0.8593793744532001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84235952"/>
        <c:crosses val="autoZero"/>
        <c:auto val="0"/>
        <c:lblAlgn val="ctr"/>
        <c:lblOffset val="100"/>
        <c:tickLblSkip val="1"/>
        <c:tickMarkSkip val="1"/>
        <c:noMultiLvlLbl val="0"/>
      </c:catAx>
      <c:valAx>
        <c:axId val="184235952"/>
        <c:scaling>
          <c:orientation val="minMax"/>
          <c:min val="0"/>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35560"/>
        <c:crosses val="autoZero"/>
        <c:crossBetween val="between"/>
      </c:valAx>
      <c:spPr>
        <a:noFill/>
        <a:ln w="25400">
          <a:noFill/>
        </a:ln>
      </c:spPr>
    </c:plotArea>
    <c:legend>
      <c:legendPos val="r"/>
      <c:layout>
        <c:manualLayout>
          <c:xMode val="edge"/>
          <c:yMode val="edge"/>
          <c:x val="0.77670004841628193"/>
          <c:y val="2.6041666666666859E-2"/>
          <c:w val="0.20631093443416657"/>
          <c:h val="0.19791776027996524"/>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200" b="1" i="0" u="none" strike="noStrike" baseline="0">
                <a:solidFill>
                  <a:srgbClr val="000000"/>
                </a:solidFill>
                <a:latin typeface="Arial"/>
                <a:ea typeface="Arial"/>
                <a:cs typeface="Arial"/>
              </a:defRPr>
            </a:pPr>
            <a:r>
              <a:rPr lang="en-US"/>
              <a:t>28 Feed cost / wet cow / day</a:t>
            </a:r>
          </a:p>
        </c:rich>
      </c:tx>
      <c:layout>
        <c:manualLayout>
          <c:xMode val="edge"/>
          <c:yMode val="edge"/>
          <c:x val="1.1990407673860984E-2"/>
          <c:y val="2.5906735751295342E-2"/>
        </c:manualLayout>
      </c:layout>
      <c:overlay val="0"/>
      <c:spPr>
        <a:noFill/>
        <a:ln w="25400">
          <a:noFill/>
        </a:ln>
      </c:spPr>
    </c:title>
    <c:autoTitleDeleted val="0"/>
    <c:plotArea>
      <c:layout>
        <c:manualLayout>
          <c:layoutTarget val="inner"/>
          <c:xMode val="edge"/>
          <c:yMode val="edge"/>
          <c:x val="0.12470053184139852"/>
          <c:y val="0.26943073346101204"/>
          <c:w val="0.84892285138183043"/>
          <c:h val="0.42487154122698217"/>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resa!$AE$5:$AE$28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resb!$AE$5:$AE$28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er>
        <c:dLbls>
          <c:showLegendKey val="0"/>
          <c:showVal val="0"/>
          <c:showCatName val="0"/>
          <c:showSerName val="0"/>
          <c:showPercent val="0"/>
          <c:showBubbleSize val="0"/>
        </c:dLbls>
        <c:gapWidth val="50"/>
        <c:axId val="184236736"/>
        <c:axId val="184237128"/>
      </c:barChart>
      <c:catAx>
        <c:axId val="18423673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8129597109713831"/>
              <c:y val="0.8601058028368253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84237128"/>
        <c:crosses val="autoZero"/>
        <c:auto val="0"/>
        <c:lblAlgn val="ctr"/>
        <c:lblOffset val="100"/>
        <c:tickLblSkip val="1"/>
        <c:tickMarkSkip val="1"/>
        <c:noMultiLvlLbl val="0"/>
      </c:catAx>
      <c:valAx>
        <c:axId val="184237128"/>
        <c:scaling>
          <c:orientation val="minMax"/>
          <c:min val="0"/>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36736"/>
        <c:crosses val="autoZero"/>
        <c:crossBetween val="between"/>
      </c:valAx>
      <c:spPr>
        <a:noFill/>
        <a:ln w="25400">
          <a:noFill/>
        </a:ln>
      </c:spPr>
    </c:plotArea>
    <c:legend>
      <c:legendPos val="r"/>
      <c:layout>
        <c:manualLayout>
          <c:xMode val="edge"/>
          <c:yMode val="edge"/>
          <c:x val="0.77698017963582222"/>
          <c:y val="2.5906735751295342E-2"/>
          <c:w val="0.20383743398981571"/>
          <c:h val="0.19689173568329874"/>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29 Calving interval</a:t>
            </a:r>
          </a:p>
        </c:rich>
      </c:tx>
      <c:layout>
        <c:manualLayout>
          <c:xMode val="edge"/>
          <c:yMode val="edge"/>
          <c:x val="1.2106537530266345E-2"/>
          <c:y val="2.5641025641025838E-2"/>
        </c:manualLayout>
      </c:layout>
      <c:overlay val="0"/>
      <c:spPr>
        <a:noFill/>
        <a:ln w="25400">
          <a:noFill/>
        </a:ln>
      </c:spPr>
    </c:title>
    <c:autoTitleDeleted val="0"/>
    <c:plotArea>
      <c:layout>
        <c:manualLayout>
          <c:layoutTarget val="inner"/>
          <c:xMode val="edge"/>
          <c:yMode val="edge"/>
          <c:x val="0.12590799031476999"/>
          <c:y val="0.20000100160758016"/>
          <c:w val="0.84745762711864403"/>
          <c:h val="0.50769485023463001"/>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resa!$AA$5:$AA$16</c:f>
              <c:numCache>
                <c:formatCode>General</c:formatCode>
                <c:ptCount val="12"/>
                <c:pt idx="0">
                  <c:v>13.439608</c:v>
                </c:pt>
                <c:pt idx="1">
                  <c:v>13.314106000000001</c:v>
                </c:pt>
                <c:pt idx="2">
                  <c:v>13.090356999999999</c:v>
                </c:pt>
                <c:pt idx="3">
                  <c:v>12.953382</c:v>
                </c:pt>
                <c:pt idx="4">
                  <c:v>12.836035000000001</c:v>
                </c:pt>
                <c:pt idx="5">
                  <c:v>12.734745</c:v>
                </c:pt>
                <c:pt idx="6">
                  <c:v>12.608098</c:v>
                </c:pt>
                <c:pt idx="7">
                  <c:v>12.479376999999999</c:v>
                </c:pt>
                <c:pt idx="8">
                  <c:v>12.369971</c:v>
                </c:pt>
                <c:pt idx="9">
                  <c:v>12.232575000000001</c:v>
                </c:pt>
                <c:pt idx="10">
                  <c:v>0</c:v>
                </c:pt>
                <c:pt idx="11">
                  <c:v>0</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resb!$AA$5:$AA$16</c:f>
              <c:numCache>
                <c:formatCode>General</c:formatCode>
                <c:ptCount val="12"/>
                <c:pt idx="0">
                  <c:v>13.439608</c:v>
                </c:pt>
                <c:pt idx="1">
                  <c:v>13.314106000000001</c:v>
                </c:pt>
                <c:pt idx="2">
                  <c:v>13.090356999999999</c:v>
                </c:pt>
                <c:pt idx="3">
                  <c:v>12.953382</c:v>
                </c:pt>
                <c:pt idx="4">
                  <c:v>12.836035000000001</c:v>
                </c:pt>
                <c:pt idx="5">
                  <c:v>12.734745</c:v>
                </c:pt>
                <c:pt idx="6">
                  <c:v>12.608098</c:v>
                </c:pt>
                <c:pt idx="7">
                  <c:v>12.479376999999999</c:v>
                </c:pt>
                <c:pt idx="8">
                  <c:v>12.369971</c:v>
                </c:pt>
                <c:pt idx="9">
                  <c:v>12.232575000000001</c:v>
                </c:pt>
                <c:pt idx="10">
                  <c:v>0</c:v>
                </c:pt>
                <c:pt idx="11">
                  <c:v>0</c:v>
                </c:pt>
              </c:numCache>
            </c:numRef>
          </c:val>
        </c:ser>
        <c:dLbls>
          <c:showLegendKey val="0"/>
          <c:showVal val="0"/>
          <c:showCatName val="0"/>
          <c:showSerName val="0"/>
          <c:showPercent val="0"/>
          <c:showBubbleSize val="0"/>
        </c:dLbls>
        <c:gapWidth val="50"/>
        <c:axId val="184233992"/>
        <c:axId val="184234384"/>
      </c:barChart>
      <c:catAx>
        <c:axId val="184233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Lactation number</a:t>
                </a:r>
              </a:p>
            </c:rich>
          </c:tx>
          <c:layout>
            <c:manualLayout>
              <c:xMode val="edge"/>
              <c:yMode val="edge"/>
              <c:x val="0.38014527845036322"/>
              <c:y val="0.8615427686923750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34384"/>
        <c:crossesAt val="11"/>
        <c:auto val="0"/>
        <c:lblAlgn val="ctr"/>
        <c:lblOffset val="100"/>
        <c:tickLblSkip val="1"/>
        <c:tickMarkSkip val="1"/>
        <c:noMultiLvlLbl val="0"/>
      </c:catAx>
      <c:valAx>
        <c:axId val="184234384"/>
        <c:scaling>
          <c:orientation val="minMax"/>
          <c:min val="11"/>
        </c:scaling>
        <c:delete val="0"/>
        <c:axPos val="l"/>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33992"/>
        <c:crosses val="autoZero"/>
        <c:crossBetween val="between"/>
      </c:valAx>
      <c:spPr>
        <a:noFill/>
        <a:ln w="25400">
          <a:noFill/>
        </a:ln>
      </c:spPr>
    </c:plotArea>
    <c:legend>
      <c:legendPos val="r"/>
      <c:layout>
        <c:manualLayout>
          <c:xMode val="edge"/>
          <c:yMode val="edge"/>
          <c:x val="0.75060532687651715"/>
          <c:y val="2.5641025641025838E-2"/>
          <c:w val="0.23970944309927236"/>
          <c:h val="0.19487287166027317"/>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30 Calving interval</a:t>
            </a:r>
          </a:p>
        </c:rich>
      </c:tx>
      <c:layout>
        <c:manualLayout>
          <c:xMode val="edge"/>
          <c:yMode val="edge"/>
          <c:x val="1.1933174224343755E-2"/>
          <c:y val="2.5510204081632647E-2"/>
        </c:manualLayout>
      </c:layout>
      <c:overlay val="0"/>
      <c:spPr>
        <a:noFill/>
        <a:ln w="25400">
          <a:noFill/>
        </a:ln>
      </c:spPr>
    </c:title>
    <c:autoTitleDeleted val="0"/>
    <c:plotArea>
      <c:layout>
        <c:manualLayout>
          <c:layoutTarget val="inner"/>
          <c:xMode val="edge"/>
          <c:yMode val="edge"/>
          <c:x val="0.12410501193317486"/>
          <c:y val="0.19898008754207225"/>
          <c:w val="0.84964200477326968"/>
          <c:h val="0.51020535267197664"/>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resa!$AB$5:$AB$16</c:f>
              <c:numCache>
                <c:formatCode>General</c:formatCode>
                <c:ptCount val="12"/>
                <c:pt idx="0">
                  <c:v>12.69346</c:v>
                </c:pt>
                <c:pt idx="1">
                  <c:v>12.791905</c:v>
                </c:pt>
                <c:pt idx="2">
                  <c:v>13.227765</c:v>
                </c:pt>
                <c:pt idx="3">
                  <c:v>13.702227000000001</c:v>
                </c:pt>
                <c:pt idx="4">
                  <c:v>14.127331</c:v>
                </c:pt>
                <c:pt idx="5">
                  <c:v>14.458138999999999</c:v>
                </c:pt>
                <c:pt idx="6">
                  <c:v>14.314344</c:v>
                </c:pt>
                <c:pt idx="7">
                  <c:v>13.800663</c:v>
                </c:pt>
                <c:pt idx="8">
                  <c:v>13.316755000000001</c:v>
                </c:pt>
                <c:pt idx="9">
                  <c:v>13.003346000000001</c:v>
                </c:pt>
                <c:pt idx="10">
                  <c:v>12.815573000000001</c:v>
                </c:pt>
                <c:pt idx="11">
                  <c:v>12.721177000000001</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resb!$AB$5:$AB$16</c:f>
              <c:numCache>
                <c:formatCode>General</c:formatCode>
                <c:ptCount val="12"/>
                <c:pt idx="0">
                  <c:v>12.69346</c:v>
                </c:pt>
                <c:pt idx="1">
                  <c:v>12.791905</c:v>
                </c:pt>
                <c:pt idx="2">
                  <c:v>13.227765</c:v>
                </c:pt>
                <c:pt idx="3">
                  <c:v>13.702227000000001</c:v>
                </c:pt>
                <c:pt idx="4">
                  <c:v>14.127331</c:v>
                </c:pt>
                <c:pt idx="5">
                  <c:v>14.458138999999999</c:v>
                </c:pt>
                <c:pt idx="6">
                  <c:v>14.314344</c:v>
                </c:pt>
                <c:pt idx="7">
                  <c:v>13.800663</c:v>
                </c:pt>
                <c:pt idx="8">
                  <c:v>13.316755000000001</c:v>
                </c:pt>
                <c:pt idx="9">
                  <c:v>13.003346000000001</c:v>
                </c:pt>
                <c:pt idx="10">
                  <c:v>12.815573000000001</c:v>
                </c:pt>
                <c:pt idx="11">
                  <c:v>12.721177000000001</c:v>
                </c:pt>
              </c:numCache>
            </c:numRef>
          </c:val>
        </c:ser>
        <c:dLbls>
          <c:showLegendKey val="0"/>
          <c:showVal val="0"/>
          <c:showCatName val="0"/>
          <c:showSerName val="0"/>
          <c:showPercent val="0"/>
          <c:showBubbleSize val="0"/>
        </c:dLbls>
        <c:gapWidth val="50"/>
        <c:axId val="184237520"/>
        <c:axId val="184237912"/>
      </c:barChart>
      <c:catAx>
        <c:axId val="18423752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Season of 1st calving</a:t>
                </a:r>
              </a:p>
            </c:rich>
          </c:tx>
          <c:layout>
            <c:manualLayout>
              <c:xMode val="edge"/>
              <c:yMode val="edge"/>
              <c:x val="0.35560859188544497"/>
              <c:y val="0.8622470405485084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37912"/>
        <c:crossesAt val="11"/>
        <c:auto val="0"/>
        <c:lblAlgn val="ctr"/>
        <c:lblOffset val="100"/>
        <c:tickLblSkip val="1"/>
        <c:tickMarkSkip val="1"/>
        <c:noMultiLvlLbl val="0"/>
      </c:catAx>
      <c:valAx>
        <c:axId val="184237912"/>
        <c:scaling>
          <c:orientation val="minMax"/>
          <c:min val="11"/>
        </c:scaling>
        <c:delete val="0"/>
        <c:axPos val="l"/>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37520"/>
        <c:crosses val="autoZero"/>
        <c:crossBetween val="between"/>
      </c:valAx>
      <c:spPr>
        <a:noFill/>
        <a:ln w="25400">
          <a:noFill/>
        </a:ln>
      </c:spPr>
    </c:plotArea>
    <c:legend>
      <c:legendPos val="r"/>
      <c:layout>
        <c:manualLayout>
          <c:xMode val="edge"/>
          <c:yMode val="edge"/>
          <c:x val="0.75417661097852484"/>
          <c:y val="2.5510204081632647E-2"/>
          <c:w val="0.23627684964200346"/>
          <c:h val="0.1938780866677383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31 Days to conception</a:t>
            </a:r>
          </a:p>
        </c:rich>
      </c:tx>
      <c:layout>
        <c:manualLayout>
          <c:xMode val="edge"/>
          <c:yMode val="edge"/>
          <c:x val="1.201923076923077E-2"/>
          <c:y val="2.5510204081632647E-2"/>
        </c:manualLayout>
      </c:layout>
      <c:overlay val="0"/>
      <c:spPr>
        <a:noFill/>
        <a:ln w="25400">
          <a:noFill/>
        </a:ln>
      </c:spPr>
    </c:title>
    <c:autoTitleDeleted val="0"/>
    <c:plotArea>
      <c:layout>
        <c:manualLayout>
          <c:layoutTarget val="inner"/>
          <c:xMode val="edge"/>
          <c:yMode val="edge"/>
          <c:x val="0.11538461538461539"/>
          <c:y val="0.19898008754207225"/>
          <c:w val="0.85817307692308242"/>
          <c:h val="0.51020535267197664"/>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resa!$AC$5:$AC$16</c:f>
              <c:numCache>
                <c:formatCode>General</c:formatCode>
                <c:ptCount val="12"/>
                <c:pt idx="0">
                  <c:v>134.85961</c:v>
                </c:pt>
                <c:pt idx="1">
                  <c:v>131.11346599999999</c:v>
                </c:pt>
                <c:pt idx="2">
                  <c:v>124.343205</c:v>
                </c:pt>
                <c:pt idx="3">
                  <c:v>120.164215</c:v>
                </c:pt>
                <c:pt idx="4">
                  <c:v>116.596282</c:v>
                </c:pt>
                <c:pt idx="5">
                  <c:v>113.500675</c:v>
                </c:pt>
                <c:pt idx="6">
                  <c:v>109.654999</c:v>
                </c:pt>
                <c:pt idx="7">
                  <c:v>105.778673</c:v>
                </c:pt>
                <c:pt idx="8">
                  <c:v>102.51302800000001</c:v>
                </c:pt>
                <c:pt idx="9">
                  <c:v>99.187760999999995</c:v>
                </c:pt>
                <c:pt idx="10">
                  <c:v>146.73003</c:v>
                </c:pt>
                <c:pt idx="11">
                  <c:v>0</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resb!$AC$5:$AC$16</c:f>
              <c:numCache>
                <c:formatCode>General</c:formatCode>
                <c:ptCount val="12"/>
                <c:pt idx="0">
                  <c:v>134.85961</c:v>
                </c:pt>
                <c:pt idx="1">
                  <c:v>131.11346599999999</c:v>
                </c:pt>
                <c:pt idx="2">
                  <c:v>124.343205</c:v>
                </c:pt>
                <c:pt idx="3">
                  <c:v>120.164215</c:v>
                </c:pt>
                <c:pt idx="4">
                  <c:v>116.596282</c:v>
                </c:pt>
                <c:pt idx="5">
                  <c:v>113.500675</c:v>
                </c:pt>
                <c:pt idx="6">
                  <c:v>109.654999</c:v>
                </c:pt>
                <c:pt idx="7">
                  <c:v>105.778673</c:v>
                </c:pt>
                <c:pt idx="8">
                  <c:v>102.51302800000001</c:v>
                </c:pt>
                <c:pt idx="9">
                  <c:v>99.187760999999995</c:v>
                </c:pt>
                <c:pt idx="10">
                  <c:v>146.73003</c:v>
                </c:pt>
                <c:pt idx="11">
                  <c:v>0</c:v>
                </c:pt>
              </c:numCache>
            </c:numRef>
          </c:val>
        </c:ser>
        <c:dLbls>
          <c:showLegendKey val="0"/>
          <c:showVal val="0"/>
          <c:showCatName val="0"/>
          <c:showSerName val="0"/>
          <c:showPercent val="0"/>
          <c:showBubbleSize val="0"/>
        </c:dLbls>
        <c:gapWidth val="50"/>
        <c:axId val="184238696"/>
        <c:axId val="184239088"/>
      </c:barChart>
      <c:catAx>
        <c:axId val="18423869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Lactation number</a:t>
                </a:r>
              </a:p>
            </c:rich>
          </c:tx>
          <c:layout>
            <c:manualLayout>
              <c:xMode val="edge"/>
              <c:yMode val="edge"/>
              <c:x val="0.3750000000000015"/>
              <c:y val="0.8622470405485084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39088"/>
        <c:crossesAt val="60"/>
        <c:auto val="0"/>
        <c:lblAlgn val="ctr"/>
        <c:lblOffset val="100"/>
        <c:tickLblSkip val="1"/>
        <c:tickMarkSkip val="1"/>
        <c:noMultiLvlLbl val="0"/>
      </c:catAx>
      <c:valAx>
        <c:axId val="184239088"/>
        <c:scaling>
          <c:orientation val="minMax"/>
          <c:min val="6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38696"/>
        <c:crosses val="autoZero"/>
        <c:crossBetween val="between"/>
      </c:valAx>
      <c:spPr>
        <a:noFill/>
        <a:ln w="25400">
          <a:noFill/>
        </a:ln>
      </c:spPr>
    </c:plotArea>
    <c:legend>
      <c:legendPos val="r"/>
      <c:layout>
        <c:manualLayout>
          <c:xMode val="edge"/>
          <c:yMode val="edge"/>
          <c:x val="0.75000000000000311"/>
          <c:y val="2.5510204081632647E-2"/>
          <c:w val="0.23798076923076728"/>
          <c:h val="0.1938780866677383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32 Days to conception</a:t>
            </a:r>
          </a:p>
        </c:rich>
      </c:tx>
      <c:layout>
        <c:manualLayout>
          <c:xMode val="edge"/>
          <c:yMode val="edge"/>
          <c:x val="1.1904761904761921E-2"/>
          <c:y val="2.538071065989848E-2"/>
        </c:manualLayout>
      </c:layout>
      <c:overlay val="0"/>
      <c:spPr>
        <a:noFill/>
        <a:ln w="25400">
          <a:noFill/>
        </a:ln>
      </c:spPr>
    </c:title>
    <c:autoTitleDeleted val="0"/>
    <c:plotArea>
      <c:layout>
        <c:manualLayout>
          <c:layoutTarget val="inner"/>
          <c:xMode val="edge"/>
          <c:yMode val="edge"/>
          <c:x val="0.11428598001762467"/>
          <c:y val="0.20304568527918784"/>
          <c:w val="0.85952580804921885"/>
          <c:h val="0.50761421319796951"/>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resa!$AD$5:$AD$16</c:f>
              <c:numCache>
                <c:formatCode>General</c:formatCode>
                <c:ptCount val="12"/>
                <c:pt idx="0">
                  <c:v>112.12770500000001</c:v>
                </c:pt>
                <c:pt idx="1">
                  <c:v>114.99426</c:v>
                </c:pt>
                <c:pt idx="2">
                  <c:v>128.13733199999999</c:v>
                </c:pt>
                <c:pt idx="3">
                  <c:v>142.461986</c:v>
                </c:pt>
                <c:pt idx="4">
                  <c:v>155.43141399999999</c:v>
                </c:pt>
                <c:pt idx="5">
                  <c:v>165.56843599999999</c:v>
                </c:pt>
                <c:pt idx="6">
                  <c:v>161.34226100000001</c:v>
                </c:pt>
                <c:pt idx="7">
                  <c:v>145.79197199999999</c:v>
                </c:pt>
                <c:pt idx="8">
                  <c:v>131.09485699999999</c:v>
                </c:pt>
                <c:pt idx="9">
                  <c:v>121.623407</c:v>
                </c:pt>
                <c:pt idx="10">
                  <c:v>115.915583</c:v>
                </c:pt>
                <c:pt idx="11">
                  <c:v>113.012557</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resb!$AD$5:$AD$16</c:f>
              <c:numCache>
                <c:formatCode>General</c:formatCode>
                <c:ptCount val="12"/>
                <c:pt idx="0">
                  <c:v>112.12770500000001</c:v>
                </c:pt>
                <c:pt idx="1">
                  <c:v>114.99426</c:v>
                </c:pt>
                <c:pt idx="2">
                  <c:v>128.13733199999999</c:v>
                </c:pt>
                <c:pt idx="3">
                  <c:v>142.461986</c:v>
                </c:pt>
                <c:pt idx="4">
                  <c:v>155.43141399999999</c:v>
                </c:pt>
                <c:pt idx="5">
                  <c:v>165.56843599999999</c:v>
                </c:pt>
                <c:pt idx="6">
                  <c:v>161.34226100000001</c:v>
                </c:pt>
                <c:pt idx="7">
                  <c:v>145.79197199999999</c:v>
                </c:pt>
                <c:pt idx="8">
                  <c:v>131.09485699999999</c:v>
                </c:pt>
                <c:pt idx="9">
                  <c:v>121.623407</c:v>
                </c:pt>
                <c:pt idx="10">
                  <c:v>115.915583</c:v>
                </c:pt>
                <c:pt idx="11">
                  <c:v>113.012557</c:v>
                </c:pt>
              </c:numCache>
            </c:numRef>
          </c:val>
        </c:ser>
        <c:dLbls>
          <c:showLegendKey val="0"/>
          <c:showVal val="0"/>
          <c:showCatName val="0"/>
          <c:showSerName val="0"/>
          <c:showPercent val="0"/>
          <c:showBubbleSize val="0"/>
        </c:dLbls>
        <c:gapWidth val="50"/>
        <c:axId val="184239872"/>
        <c:axId val="184240264"/>
      </c:barChart>
      <c:catAx>
        <c:axId val="1842398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Season of 1st calving</a:t>
                </a:r>
              </a:p>
            </c:rich>
          </c:tx>
          <c:layout>
            <c:manualLayout>
              <c:xMode val="edge"/>
              <c:yMode val="edge"/>
              <c:x val="0.34761979752530936"/>
              <c:y val="0.862944162436552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40264"/>
        <c:crossesAt val="60"/>
        <c:auto val="0"/>
        <c:lblAlgn val="ctr"/>
        <c:lblOffset val="100"/>
        <c:tickLblSkip val="1"/>
        <c:tickMarkSkip val="1"/>
        <c:noMultiLvlLbl val="0"/>
      </c:catAx>
      <c:valAx>
        <c:axId val="184240264"/>
        <c:scaling>
          <c:orientation val="minMax"/>
          <c:min val="6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39872"/>
        <c:crosses val="autoZero"/>
        <c:crossBetween val="between"/>
      </c:valAx>
      <c:spPr>
        <a:noFill/>
        <a:ln w="25400">
          <a:noFill/>
        </a:ln>
      </c:spPr>
    </c:plotArea>
    <c:legend>
      <c:legendPos val="r"/>
      <c:layout>
        <c:manualLayout>
          <c:xMode val="edge"/>
          <c:yMode val="edge"/>
          <c:x val="0.75238270216222958"/>
          <c:y val="3.0456852791878191E-2"/>
          <c:w val="0.23571478565179449"/>
          <c:h val="0.19289340101522923"/>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33 Days to end VWP</a:t>
            </a:r>
          </a:p>
        </c:rich>
      </c:tx>
      <c:layout>
        <c:manualLayout>
          <c:xMode val="edge"/>
          <c:yMode val="edge"/>
          <c:x val="1.1990407673860984E-2"/>
          <c:y val="2.538071065989848E-2"/>
        </c:manualLayout>
      </c:layout>
      <c:overlay val="0"/>
      <c:spPr>
        <a:noFill/>
        <a:ln w="25400">
          <a:noFill/>
        </a:ln>
      </c:spPr>
    </c:title>
    <c:autoTitleDeleted val="0"/>
    <c:plotArea>
      <c:layout>
        <c:manualLayout>
          <c:layoutTarget val="inner"/>
          <c:xMode val="edge"/>
          <c:yMode val="edge"/>
          <c:x val="9.8321573182641772E-2"/>
          <c:y val="0.20304568527918784"/>
          <c:w val="0.8753018100405916"/>
          <c:h val="0.50761421319796951"/>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resa!$DB$5:$DB$16</c:f>
              <c:numCache>
                <c:formatCode>General</c:formatCode>
                <c:ptCount val="12"/>
                <c:pt idx="0">
                  <c:v>64.046323000000001</c:v>
                </c:pt>
                <c:pt idx="1">
                  <c:v>64.031958000000003</c:v>
                </c:pt>
                <c:pt idx="2">
                  <c:v>60.819516</c:v>
                </c:pt>
                <c:pt idx="3">
                  <c:v>60.812218000000001</c:v>
                </c:pt>
                <c:pt idx="4">
                  <c:v>60.826303000000003</c:v>
                </c:pt>
                <c:pt idx="5">
                  <c:v>60.831637999999998</c:v>
                </c:pt>
                <c:pt idx="6">
                  <c:v>60.826625999999997</c:v>
                </c:pt>
                <c:pt idx="7">
                  <c:v>60.866387000000003</c:v>
                </c:pt>
                <c:pt idx="8">
                  <c:v>60.896929999999998</c:v>
                </c:pt>
                <c:pt idx="9">
                  <c:v>60.909660000000002</c:v>
                </c:pt>
                <c:pt idx="10">
                  <c:v>125.19963799999999</c:v>
                </c:pt>
                <c:pt idx="11">
                  <c:v>0</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resb!$DB$5:$DB$16</c:f>
              <c:numCache>
                <c:formatCode>General</c:formatCode>
                <c:ptCount val="12"/>
                <c:pt idx="0">
                  <c:v>64.046323000000001</c:v>
                </c:pt>
                <c:pt idx="1">
                  <c:v>64.031958000000003</c:v>
                </c:pt>
                <c:pt idx="2">
                  <c:v>60.819516</c:v>
                </c:pt>
                <c:pt idx="3">
                  <c:v>60.812218000000001</c:v>
                </c:pt>
                <c:pt idx="4">
                  <c:v>60.826303000000003</c:v>
                </c:pt>
                <c:pt idx="5">
                  <c:v>60.831637999999998</c:v>
                </c:pt>
                <c:pt idx="6">
                  <c:v>60.826625999999997</c:v>
                </c:pt>
                <c:pt idx="7">
                  <c:v>60.866387000000003</c:v>
                </c:pt>
                <c:pt idx="8">
                  <c:v>60.896929999999998</c:v>
                </c:pt>
                <c:pt idx="9">
                  <c:v>60.909660000000002</c:v>
                </c:pt>
                <c:pt idx="10">
                  <c:v>125.19963799999999</c:v>
                </c:pt>
                <c:pt idx="11">
                  <c:v>0</c:v>
                </c:pt>
              </c:numCache>
            </c:numRef>
          </c:val>
        </c:ser>
        <c:dLbls>
          <c:showLegendKey val="0"/>
          <c:showVal val="0"/>
          <c:showCatName val="0"/>
          <c:showSerName val="0"/>
          <c:showPercent val="0"/>
          <c:showBubbleSize val="0"/>
        </c:dLbls>
        <c:gapWidth val="50"/>
        <c:axId val="184241048"/>
        <c:axId val="184241440"/>
      </c:barChart>
      <c:catAx>
        <c:axId val="18424104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Lactation number</a:t>
                </a:r>
              </a:p>
            </c:rich>
          </c:tx>
          <c:layout>
            <c:manualLayout>
              <c:xMode val="edge"/>
              <c:yMode val="edge"/>
              <c:x val="0.36450914858664252"/>
              <c:y val="0.862944162436552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41440"/>
        <c:crossesAt val="60"/>
        <c:auto val="0"/>
        <c:lblAlgn val="ctr"/>
        <c:lblOffset val="100"/>
        <c:tickLblSkip val="1"/>
        <c:tickMarkSkip val="1"/>
        <c:noMultiLvlLbl val="0"/>
      </c:catAx>
      <c:valAx>
        <c:axId val="184241440"/>
        <c:scaling>
          <c:orientation val="minMax"/>
          <c:min val="6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41048"/>
        <c:crosses val="autoZero"/>
        <c:crossBetween val="between"/>
      </c:valAx>
      <c:spPr>
        <a:noFill/>
        <a:ln w="25400">
          <a:noFill/>
        </a:ln>
      </c:spPr>
    </c:plotArea>
    <c:legend>
      <c:legendPos val="r"/>
      <c:layout>
        <c:manualLayout>
          <c:xMode val="edge"/>
          <c:yMode val="edge"/>
          <c:x val="0.74340527577937665"/>
          <c:y val="3.0456852791878191E-2"/>
          <c:w val="0.23741007194244707"/>
          <c:h val="0.1928934010152293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300" verticalDpi="300"/>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34 Days to end VWP</a:t>
            </a:r>
          </a:p>
        </c:rich>
      </c:tx>
      <c:layout>
        <c:manualLayout>
          <c:xMode val="edge"/>
          <c:yMode val="edge"/>
          <c:x val="1.1876484560570081E-2"/>
          <c:y val="2.5252525252525249E-2"/>
        </c:manualLayout>
      </c:layout>
      <c:overlay val="0"/>
      <c:spPr>
        <a:noFill/>
        <a:ln w="25400">
          <a:noFill/>
        </a:ln>
      </c:spPr>
    </c:title>
    <c:autoTitleDeleted val="0"/>
    <c:plotArea>
      <c:layout>
        <c:manualLayout>
          <c:layoutTarget val="inner"/>
          <c:xMode val="edge"/>
          <c:yMode val="edge"/>
          <c:x val="9.738728634770942E-2"/>
          <c:y val="0.20202119841579091"/>
          <c:w val="0.87648557712939335"/>
          <c:h val="0.51010352599987152"/>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resa!$DC$5:$DC$16</c:f>
              <c:numCache>
                <c:formatCode>General</c:formatCode>
                <c:ptCount val="12"/>
                <c:pt idx="0">
                  <c:v>60.814641000000002</c:v>
                </c:pt>
                <c:pt idx="1">
                  <c:v>60.810524000000001</c:v>
                </c:pt>
                <c:pt idx="2">
                  <c:v>60.807434999999998</c:v>
                </c:pt>
                <c:pt idx="3">
                  <c:v>61.185679999999998</c:v>
                </c:pt>
                <c:pt idx="4">
                  <c:v>63.438856999999999</c:v>
                </c:pt>
                <c:pt idx="5">
                  <c:v>72.681726999999995</c:v>
                </c:pt>
                <c:pt idx="6">
                  <c:v>76.468040999999999</c:v>
                </c:pt>
                <c:pt idx="7">
                  <c:v>67.469173999999995</c:v>
                </c:pt>
                <c:pt idx="8">
                  <c:v>60.829092000000003</c:v>
                </c:pt>
                <c:pt idx="9">
                  <c:v>60.825355999999999</c:v>
                </c:pt>
                <c:pt idx="10">
                  <c:v>60.831094999999998</c:v>
                </c:pt>
                <c:pt idx="11">
                  <c:v>60.833280000000002</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resb!$DC$5:$DC$16</c:f>
              <c:numCache>
                <c:formatCode>General</c:formatCode>
                <c:ptCount val="12"/>
                <c:pt idx="0">
                  <c:v>60.814641000000002</c:v>
                </c:pt>
                <c:pt idx="1">
                  <c:v>60.810524000000001</c:v>
                </c:pt>
                <c:pt idx="2">
                  <c:v>60.807434999999998</c:v>
                </c:pt>
                <c:pt idx="3">
                  <c:v>61.185679999999998</c:v>
                </c:pt>
                <c:pt idx="4">
                  <c:v>63.438856999999999</c:v>
                </c:pt>
                <c:pt idx="5">
                  <c:v>72.681726999999995</c:v>
                </c:pt>
                <c:pt idx="6">
                  <c:v>76.468040999999999</c:v>
                </c:pt>
                <c:pt idx="7">
                  <c:v>67.469173999999995</c:v>
                </c:pt>
                <c:pt idx="8">
                  <c:v>60.829092000000003</c:v>
                </c:pt>
                <c:pt idx="9">
                  <c:v>60.825355999999999</c:v>
                </c:pt>
                <c:pt idx="10">
                  <c:v>60.831094999999998</c:v>
                </c:pt>
                <c:pt idx="11">
                  <c:v>60.833280000000002</c:v>
                </c:pt>
              </c:numCache>
            </c:numRef>
          </c:val>
        </c:ser>
        <c:dLbls>
          <c:showLegendKey val="0"/>
          <c:showVal val="0"/>
          <c:showCatName val="0"/>
          <c:showSerName val="0"/>
          <c:showPercent val="0"/>
          <c:showBubbleSize val="0"/>
        </c:dLbls>
        <c:gapWidth val="50"/>
        <c:axId val="184242224"/>
        <c:axId val="184242616"/>
      </c:barChart>
      <c:catAx>
        <c:axId val="18424222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Season of 1st calving</a:t>
                </a:r>
              </a:p>
            </c:rich>
          </c:tx>
          <c:layout>
            <c:manualLayout>
              <c:xMode val="edge"/>
              <c:yMode val="edge"/>
              <c:x val="0.33966795718231363"/>
              <c:y val="0.863640605530375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42616"/>
        <c:crossesAt val="60"/>
        <c:auto val="0"/>
        <c:lblAlgn val="ctr"/>
        <c:lblOffset val="100"/>
        <c:tickLblSkip val="1"/>
        <c:tickMarkSkip val="1"/>
        <c:noMultiLvlLbl val="0"/>
      </c:catAx>
      <c:valAx>
        <c:axId val="184242616"/>
        <c:scaling>
          <c:orientation val="minMax"/>
          <c:min val="6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42224"/>
        <c:crosses val="autoZero"/>
        <c:crossBetween val="between"/>
      </c:valAx>
      <c:spPr>
        <a:noFill/>
        <a:ln w="25400">
          <a:noFill/>
        </a:ln>
      </c:spPr>
    </c:plotArea>
    <c:legend>
      <c:legendPos val="r"/>
      <c:layout>
        <c:manualLayout>
          <c:xMode val="edge"/>
          <c:yMode val="edge"/>
          <c:x val="0.75059457235304439"/>
          <c:y val="3.0303030303030311E-2"/>
          <c:w val="0.23515464367429106"/>
          <c:h val="0.19192025239269414"/>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35 Days to first service</a:t>
            </a:r>
          </a:p>
        </c:rich>
      </c:tx>
      <c:layout>
        <c:manualLayout>
          <c:xMode val="edge"/>
          <c:yMode val="edge"/>
          <c:x val="1.1961722488038382E-2"/>
          <c:y val="2.5252525252525249E-2"/>
        </c:manualLayout>
      </c:layout>
      <c:overlay val="0"/>
      <c:spPr>
        <a:noFill/>
        <a:ln w="25400">
          <a:noFill/>
        </a:ln>
      </c:spPr>
    </c:title>
    <c:autoTitleDeleted val="0"/>
    <c:plotArea>
      <c:layout>
        <c:manualLayout>
          <c:layoutTarget val="inner"/>
          <c:xMode val="edge"/>
          <c:yMode val="edge"/>
          <c:x val="9.8086238980075097E-2"/>
          <c:y val="0.20202119841579091"/>
          <c:w val="0.87559910894408777"/>
          <c:h val="0.51010352599987152"/>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resa!$DE$5:$DE$16</c:f>
              <c:numCache>
                <c:formatCode>General</c:formatCode>
                <c:ptCount val="12"/>
                <c:pt idx="0">
                  <c:v>79.472719999999995</c:v>
                </c:pt>
                <c:pt idx="1">
                  <c:v>78.977924999999999</c:v>
                </c:pt>
                <c:pt idx="2">
                  <c:v>75.497703000000001</c:v>
                </c:pt>
                <c:pt idx="3">
                  <c:v>75.189993999999999</c:v>
                </c:pt>
                <c:pt idx="4">
                  <c:v>74.884204999999994</c:v>
                </c:pt>
                <c:pt idx="5">
                  <c:v>74.616556000000003</c:v>
                </c:pt>
                <c:pt idx="6">
                  <c:v>74.168846000000002</c:v>
                </c:pt>
                <c:pt idx="7">
                  <c:v>73.755138000000002</c:v>
                </c:pt>
                <c:pt idx="8">
                  <c:v>73.256018999999995</c:v>
                </c:pt>
                <c:pt idx="9">
                  <c:v>72.776135999999994</c:v>
                </c:pt>
                <c:pt idx="10">
                  <c:v>133.426526</c:v>
                </c:pt>
                <c:pt idx="11">
                  <c:v>0</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resb!$DE$5:$DE$16</c:f>
              <c:numCache>
                <c:formatCode>General</c:formatCode>
                <c:ptCount val="12"/>
                <c:pt idx="0">
                  <c:v>79.472719999999995</c:v>
                </c:pt>
                <c:pt idx="1">
                  <c:v>78.977924999999999</c:v>
                </c:pt>
                <c:pt idx="2">
                  <c:v>75.497703000000001</c:v>
                </c:pt>
                <c:pt idx="3">
                  <c:v>75.189993999999999</c:v>
                </c:pt>
                <c:pt idx="4">
                  <c:v>74.884204999999994</c:v>
                </c:pt>
                <c:pt idx="5">
                  <c:v>74.616556000000003</c:v>
                </c:pt>
                <c:pt idx="6">
                  <c:v>74.168846000000002</c:v>
                </c:pt>
                <c:pt idx="7">
                  <c:v>73.755138000000002</c:v>
                </c:pt>
                <c:pt idx="8">
                  <c:v>73.256018999999995</c:v>
                </c:pt>
                <c:pt idx="9">
                  <c:v>72.776135999999994</c:v>
                </c:pt>
                <c:pt idx="10">
                  <c:v>133.426526</c:v>
                </c:pt>
                <c:pt idx="11">
                  <c:v>0</c:v>
                </c:pt>
              </c:numCache>
            </c:numRef>
          </c:val>
        </c:ser>
        <c:dLbls>
          <c:showLegendKey val="0"/>
          <c:showVal val="0"/>
          <c:showCatName val="0"/>
          <c:showSerName val="0"/>
          <c:showPercent val="0"/>
          <c:showBubbleSize val="0"/>
        </c:dLbls>
        <c:gapWidth val="50"/>
        <c:axId val="184243400"/>
        <c:axId val="184243792"/>
      </c:barChart>
      <c:catAx>
        <c:axId val="18424340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Lactation number</a:t>
                </a:r>
              </a:p>
            </c:rich>
          </c:tx>
          <c:layout>
            <c:manualLayout>
              <c:xMode val="edge"/>
              <c:yMode val="edge"/>
              <c:x val="0.36602921046352455"/>
              <c:y val="0.863640605530375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43792"/>
        <c:crossesAt val="60"/>
        <c:auto val="0"/>
        <c:lblAlgn val="ctr"/>
        <c:lblOffset val="100"/>
        <c:tickLblSkip val="1"/>
        <c:tickMarkSkip val="1"/>
        <c:noMultiLvlLbl val="0"/>
      </c:catAx>
      <c:valAx>
        <c:axId val="184243792"/>
        <c:scaling>
          <c:orientation val="minMax"/>
          <c:min val="6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43400"/>
        <c:crosses val="autoZero"/>
        <c:crossBetween val="between"/>
      </c:valAx>
      <c:spPr>
        <a:noFill/>
        <a:ln w="25400">
          <a:noFill/>
        </a:ln>
      </c:spPr>
    </c:plotArea>
    <c:legend>
      <c:legendPos val="r"/>
      <c:layout>
        <c:manualLayout>
          <c:xMode val="edge"/>
          <c:yMode val="edge"/>
          <c:x val="0.74401913875598091"/>
          <c:y val="3.0303030303030311E-2"/>
          <c:w val="0.23684210526315788"/>
          <c:h val="0.19191919191919307"/>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36 Days to first service</a:t>
            </a:r>
          </a:p>
        </c:rich>
      </c:tx>
      <c:layout>
        <c:manualLayout>
          <c:xMode val="edge"/>
          <c:yMode val="edge"/>
          <c:x val="1.1848341232227576E-2"/>
          <c:y val="2.5125628140703519E-2"/>
        </c:manualLayout>
      </c:layout>
      <c:overlay val="0"/>
      <c:spPr>
        <a:noFill/>
        <a:ln w="25400">
          <a:noFill/>
        </a:ln>
      </c:spPr>
    </c:title>
    <c:autoTitleDeleted val="0"/>
    <c:plotArea>
      <c:layout>
        <c:manualLayout>
          <c:layoutTarget val="inner"/>
          <c:xMode val="edge"/>
          <c:yMode val="edge"/>
          <c:x val="0.11374407582938389"/>
          <c:y val="0.20100551832776756"/>
          <c:w val="0.86018957345971936"/>
          <c:h val="0.51256407173580398"/>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resa!$DF$5:$DF$16</c:f>
              <c:numCache>
                <c:formatCode>General</c:formatCode>
                <c:ptCount val="12"/>
                <c:pt idx="0">
                  <c:v>73.525300999999999</c:v>
                </c:pt>
                <c:pt idx="1">
                  <c:v>71.577706000000006</c:v>
                </c:pt>
                <c:pt idx="2">
                  <c:v>74.645213999999996</c:v>
                </c:pt>
                <c:pt idx="3">
                  <c:v>77.181265999999994</c:v>
                </c:pt>
                <c:pt idx="4">
                  <c:v>81.802925000000002</c:v>
                </c:pt>
                <c:pt idx="5">
                  <c:v>92.959297000000007</c:v>
                </c:pt>
                <c:pt idx="6">
                  <c:v>96.060398000000006</c:v>
                </c:pt>
                <c:pt idx="7">
                  <c:v>85.534611999999996</c:v>
                </c:pt>
                <c:pt idx="8">
                  <c:v>77.026998000000006</c:v>
                </c:pt>
                <c:pt idx="9">
                  <c:v>74.506482000000005</c:v>
                </c:pt>
                <c:pt idx="10">
                  <c:v>74.576108000000005</c:v>
                </c:pt>
                <c:pt idx="11">
                  <c:v>74.260526999999996</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resb!$DF$5:$DF$16</c:f>
              <c:numCache>
                <c:formatCode>General</c:formatCode>
                <c:ptCount val="12"/>
                <c:pt idx="0">
                  <c:v>73.525300999999999</c:v>
                </c:pt>
                <c:pt idx="1">
                  <c:v>71.577706000000006</c:v>
                </c:pt>
                <c:pt idx="2">
                  <c:v>74.645213999999996</c:v>
                </c:pt>
                <c:pt idx="3">
                  <c:v>77.181265999999994</c:v>
                </c:pt>
                <c:pt idx="4">
                  <c:v>81.802925000000002</c:v>
                </c:pt>
                <c:pt idx="5">
                  <c:v>92.959297000000007</c:v>
                </c:pt>
                <c:pt idx="6">
                  <c:v>96.060398000000006</c:v>
                </c:pt>
                <c:pt idx="7">
                  <c:v>85.534611999999996</c:v>
                </c:pt>
                <c:pt idx="8">
                  <c:v>77.026998000000006</c:v>
                </c:pt>
                <c:pt idx="9">
                  <c:v>74.506482000000005</c:v>
                </c:pt>
                <c:pt idx="10">
                  <c:v>74.576108000000005</c:v>
                </c:pt>
                <c:pt idx="11">
                  <c:v>74.260526999999996</c:v>
                </c:pt>
              </c:numCache>
            </c:numRef>
          </c:val>
        </c:ser>
        <c:dLbls>
          <c:showLegendKey val="0"/>
          <c:showVal val="0"/>
          <c:showCatName val="0"/>
          <c:showSerName val="0"/>
          <c:showPercent val="0"/>
          <c:showBubbleSize val="0"/>
        </c:dLbls>
        <c:gapWidth val="50"/>
        <c:axId val="184244576"/>
        <c:axId val="184244968"/>
      </c:barChart>
      <c:catAx>
        <c:axId val="18424457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Season of 1st calving</a:t>
                </a:r>
              </a:p>
            </c:rich>
          </c:tx>
          <c:layout>
            <c:manualLayout>
              <c:xMode val="edge"/>
              <c:yMode val="edge"/>
              <c:x val="0.34834123222748831"/>
              <c:y val="0.8643237183291838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44968"/>
        <c:crossesAt val="60"/>
        <c:auto val="0"/>
        <c:lblAlgn val="ctr"/>
        <c:lblOffset val="100"/>
        <c:tickLblSkip val="1"/>
        <c:tickMarkSkip val="1"/>
        <c:noMultiLvlLbl val="0"/>
      </c:catAx>
      <c:valAx>
        <c:axId val="184244968"/>
        <c:scaling>
          <c:orientation val="minMax"/>
          <c:min val="6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44576"/>
        <c:crosses val="autoZero"/>
        <c:crossBetween val="between"/>
      </c:valAx>
      <c:spPr>
        <a:noFill/>
        <a:ln w="25400">
          <a:noFill/>
        </a:ln>
      </c:spPr>
    </c:plotArea>
    <c:legend>
      <c:legendPos val="r"/>
      <c:layout>
        <c:manualLayout>
          <c:xMode val="edge"/>
          <c:yMode val="edge"/>
          <c:x val="0.7535545023696687"/>
          <c:y val="3.015075376884423E-2"/>
          <c:w val="0.23459715639810441"/>
          <c:h val="0.1909553014415918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37 Days to last service</a:t>
            </a:r>
          </a:p>
        </c:rich>
      </c:tx>
      <c:layout>
        <c:manualLayout>
          <c:xMode val="edge"/>
          <c:yMode val="edge"/>
          <c:x val="1.1933174224343755E-2"/>
          <c:y val="2.5125628140703519E-2"/>
        </c:manualLayout>
      </c:layout>
      <c:overlay val="0"/>
      <c:spPr>
        <a:noFill/>
        <a:ln w="25400">
          <a:noFill/>
        </a:ln>
      </c:spPr>
    </c:title>
    <c:autoTitleDeleted val="0"/>
    <c:plotArea>
      <c:layout>
        <c:manualLayout>
          <c:layoutTarget val="inner"/>
          <c:xMode val="edge"/>
          <c:yMode val="edge"/>
          <c:x val="0.11455847255369929"/>
          <c:y val="0.20100551832776756"/>
          <c:w val="0.85918854415274459"/>
          <c:h val="0.51256407173580398"/>
        </c:manualLayout>
      </c:layout>
      <c:barChart>
        <c:barDir val="col"/>
        <c:grouping val="clustered"/>
        <c:varyColors val="0"/>
        <c:ser>
          <c:idx val="1"/>
          <c:order val="0"/>
          <c:tx>
            <c:strRef>
              <c:f>chart!$R$5</c:f>
              <c:strCache>
                <c:ptCount val="1"/>
                <c:pt idx="0">
                  <c:v>plan A</c:v>
                </c:pt>
              </c:strCache>
            </c:strRef>
          </c:tx>
          <c:spPr>
            <a:solidFill>
              <a:srgbClr val="008000"/>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resa!$DH$5:$DH$16</c:f>
              <c:numCache>
                <c:formatCode>General</c:formatCode>
                <c:ptCount val="12"/>
                <c:pt idx="0">
                  <c:v>254.44892899999999</c:v>
                </c:pt>
                <c:pt idx="1">
                  <c:v>278.16613899999999</c:v>
                </c:pt>
                <c:pt idx="2">
                  <c:v>252.766614</c:v>
                </c:pt>
                <c:pt idx="3">
                  <c:v>232.56454199999999</c:v>
                </c:pt>
                <c:pt idx="4">
                  <c:v>215.85816700000001</c:v>
                </c:pt>
                <c:pt idx="5">
                  <c:v>203.93806699999999</c:v>
                </c:pt>
                <c:pt idx="6">
                  <c:v>186.42070100000001</c:v>
                </c:pt>
                <c:pt idx="7">
                  <c:v>172.62570099999999</c:v>
                </c:pt>
                <c:pt idx="8">
                  <c:v>155.97347300000001</c:v>
                </c:pt>
                <c:pt idx="9">
                  <c:v>145.773742</c:v>
                </c:pt>
                <c:pt idx="10">
                  <c:v>199.10938999999999</c:v>
                </c:pt>
                <c:pt idx="11">
                  <c:v>0</c:v>
                </c:pt>
              </c:numCache>
            </c:numRef>
          </c:val>
        </c:ser>
        <c:ser>
          <c:idx val="0"/>
          <c:order val="1"/>
          <c:tx>
            <c:strRef>
              <c:f>chart!$S$5</c:f>
              <c:strCache>
                <c:ptCount val="1"/>
                <c:pt idx="0">
                  <c:v>plan B</c:v>
                </c:pt>
              </c:strCache>
            </c:strRef>
          </c:tx>
          <c:spPr>
            <a:solidFill>
              <a:srgbClr val="CCFFFF"/>
            </a:solidFill>
            <a:ln w="12700">
              <a:solidFill>
                <a:srgbClr val="000000"/>
              </a:solidFill>
              <a:prstDash val="solid"/>
            </a:ln>
          </c:spPr>
          <c:invertIfNegative val="0"/>
          <c:cat>
            <c:numRef>
              <c:f>chart!$T$8:$T$19</c:f>
              <c:numCache>
                <c:formatCode>0</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resb!$DH$5:$DH$16</c:f>
              <c:numCache>
                <c:formatCode>General</c:formatCode>
                <c:ptCount val="12"/>
                <c:pt idx="0">
                  <c:v>254.44892899999999</c:v>
                </c:pt>
                <c:pt idx="1">
                  <c:v>278.16613899999999</c:v>
                </c:pt>
                <c:pt idx="2">
                  <c:v>252.766614</c:v>
                </c:pt>
                <c:pt idx="3">
                  <c:v>232.56454199999999</c:v>
                </c:pt>
                <c:pt idx="4">
                  <c:v>215.85816700000001</c:v>
                </c:pt>
                <c:pt idx="5">
                  <c:v>203.93806699999999</c:v>
                </c:pt>
                <c:pt idx="6">
                  <c:v>186.42070100000001</c:v>
                </c:pt>
                <c:pt idx="7">
                  <c:v>172.62570099999999</c:v>
                </c:pt>
                <c:pt idx="8">
                  <c:v>155.97347300000001</c:v>
                </c:pt>
                <c:pt idx="9">
                  <c:v>145.773742</c:v>
                </c:pt>
                <c:pt idx="10">
                  <c:v>199.10938999999999</c:v>
                </c:pt>
                <c:pt idx="11">
                  <c:v>0</c:v>
                </c:pt>
              </c:numCache>
            </c:numRef>
          </c:val>
        </c:ser>
        <c:dLbls>
          <c:showLegendKey val="0"/>
          <c:showVal val="0"/>
          <c:showCatName val="0"/>
          <c:showSerName val="0"/>
          <c:showPercent val="0"/>
          <c:showBubbleSize val="0"/>
        </c:dLbls>
        <c:gapWidth val="50"/>
        <c:axId val="184245752"/>
        <c:axId val="184246144"/>
      </c:barChart>
      <c:catAx>
        <c:axId val="18424575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Lactation number</a:t>
                </a:r>
              </a:p>
            </c:rich>
          </c:tx>
          <c:layout>
            <c:manualLayout>
              <c:xMode val="edge"/>
              <c:yMode val="edge"/>
              <c:x val="0.37470167064439142"/>
              <c:y val="0.8643237183291838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46144"/>
        <c:crossesAt val="60"/>
        <c:auto val="0"/>
        <c:lblAlgn val="ctr"/>
        <c:lblOffset val="100"/>
        <c:tickLblSkip val="1"/>
        <c:tickMarkSkip val="1"/>
        <c:noMultiLvlLbl val="0"/>
      </c:catAx>
      <c:valAx>
        <c:axId val="184246144"/>
        <c:scaling>
          <c:orientation val="minMax"/>
          <c:min val="6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45752"/>
        <c:crosses val="autoZero"/>
        <c:crossBetween val="between"/>
      </c:valAx>
      <c:spPr>
        <a:noFill/>
        <a:ln w="25400">
          <a:noFill/>
        </a:ln>
      </c:spPr>
    </c:plotArea>
    <c:legend>
      <c:legendPos val="r"/>
      <c:layout>
        <c:manualLayout>
          <c:xMode val="edge"/>
          <c:yMode val="edge"/>
          <c:x val="0.75417661097852484"/>
          <c:y val="3.015075376884423E-2"/>
          <c:w val="0.23627684964200346"/>
          <c:h val="0.19095530144159181"/>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38 Cows present </a:t>
            </a:r>
          </a:p>
        </c:rich>
      </c:tx>
      <c:layout>
        <c:manualLayout>
          <c:xMode val="edge"/>
          <c:yMode val="edge"/>
          <c:x val="1.2048192771084338E-2"/>
          <c:y val="2.5906735751295342E-2"/>
        </c:manualLayout>
      </c:layout>
      <c:overlay val="0"/>
      <c:spPr>
        <a:noFill/>
        <a:ln w="25400">
          <a:noFill/>
        </a:ln>
      </c:spPr>
    </c:title>
    <c:autoTitleDeleted val="0"/>
    <c:plotArea>
      <c:layout>
        <c:manualLayout>
          <c:layoutTarget val="inner"/>
          <c:xMode val="edge"/>
          <c:yMode val="edge"/>
          <c:x val="0.12289171085715229"/>
          <c:y val="0.25388665268441701"/>
          <c:w val="0.85060341044264265"/>
          <c:h val="0.44041562200357726"/>
        </c:manualLayout>
      </c:layout>
      <c:lineChart>
        <c:grouping val="standard"/>
        <c:varyColors val="0"/>
        <c:ser>
          <c:idx val="1"/>
          <c:order val="0"/>
          <c:tx>
            <c:strRef>
              <c:f>chart!$R$5</c:f>
              <c:strCache>
                <c:ptCount val="1"/>
                <c:pt idx="0">
                  <c:v>plan A</c:v>
                </c:pt>
              </c:strCache>
            </c:strRef>
          </c:tx>
          <c:spPr>
            <a:ln w="12700">
              <a:solidFill>
                <a:srgbClr val="000000"/>
              </a:solidFill>
              <a:prstDash val="solid"/>
            </a:ln>
          </c:spPr>
          <c:marker>
            <c:symbol val="circle"/>
            <c:size val="8"/>
            <c:spPr>
              <a:solidFill>
                <a:srgbClr val="008000"/>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resa!$DK$5:$DK$28</c:f>
              <c:numCache>
                <c:formatCode>General</c:formatCode>
                <c:ptCount val="24"/>
                <c:pt idx="0">
                  <c:v>8.9103000000000002E-2</c:v>
                </c:pt>
                <c:pt idx="1">
                  <c:v>8.6553000000000005E-2</c:v>
                </c:pt>
                <c:pt idx="2">
                  <c:v>8.4670999999999996E-2</c:v>
                </c:pt>
                <c:pt idx="3">
                  <c:v>8.3260000000000001E-2</c:v>
                </c:pt>
                <c:pt idx="4">
                  <c:v>8.1677E-2</c:v>
                </c:pt>
                <c:pt idx="5">
                  <c:v>7.9944000000000001E-2</c:v>
                </c:pt>
                <c:pt idx="6">
                  <c:v>7.8056E-2</c:v>
                </c:pt>
                <c:pt idx="7">
                  <c:v>7.5478000000000003E-2</c:v>
                </c:pt>
                <c:pt idx="8">
                  <c:v>7.2319999999999995E-2</c:v>
                </c:pt>
                <c:pt idx="9">
                  <c:v>6.8437999999999999E-2</c:v>
                </c:pt>
                <c:pt idx="10">
                  <c:v>6.4445000000000002E-2</c:v>
                </c:pt>
                <c:pt idx="11">
                  <c:v>4.6446000000000001E-2</c:v>
                </c:pt>
                <c:pt idx="12">
                  <c:v>3.1473000000000001E-2</c:v>
                </c:pt>
                <c:pt idx="13">
                  <c:v>2.1304E-2</c:v>
                </c:pt>
                <c:pt idx="14">
                  <c:v>1.4288E-2</c:v>
                </c:pt>
                <c:pt idx="15">
                  <c:v>9.2910000000000006E-3</c:v>
                </c:pt>
                <c:pt idx="16">
                  <c:v>5.9090000000000002E-3</c:v>
                </c:pt>
                <c:pt idx="17">
                  <c:v>3.568E-3</c:v>
                </c:pt>
                <c:pt idx="18">
                  <c:v>2.0089999999999999E-3</c:v>
                </c:pt>
                <c:pt idx="19">
                  <c:v>1.0330000000000001E-3</c:v>
                </c:pt>
                <c:pt idx="20">
                  <c:v>4.73E-4</c:v>
                </c:pt>
                <c:pt idx="21">
                  <c:v>1.83E-4</c:v>
                </c:pt>
                <c:pt idx="22">
                  <c:v>6.3E-5</c:v>
                </c:pt>
                <c:pt idx="23">
                  <c:v>1.7E-5</c:v>
                </c:pt>
              </c:numCache>
            </c:numRef>
          </c:val>
          <c:smooth val="0"/>
        </c:ser>
        <c:ser>
          <c:idx val="0"/>
          <c:order val="1"/>
          <c:tx>
            <c:strRef>
              <c:f>chart!$R$5</c:f>
              <c:strCache>
                <c:ptCount val="1"/>
                <c:pt idx="0">
                  <c:v>plan A</c:v>
                </c:pt>
              </c:strCache>
            </c:strRef>
          </c:tx>
          <c:spPr>
            <a:ln w="12700">
              <a:solidFill>
                <a:srgbClr val="000000"/>
              </a:solidFill>
              <a:prstDash val="solid"/>
            </a:ln>
          </c:spPr>
          <c:marker>
            <c:symbol val="circle"/>
            <c:size val="8"/>
            <c:spPr>
              <a:solidFill>
                <a:srgbClr val="CCFFFF"/>
              </a:solidFill>
              <a:ln>
                <a:solidFill>
                  <a:srgbClr val="000000"/>
                </a:solidFill>
                <a:prstDash val="solid"/>
              </a:ln>
            </c:spPr>
          </c:marker>
          <c:cat>
            <c:numRef>
              <c:f>chart!$S$8:$S$31</c:f>
              <c:numCache>
                <c:formatCode>0</c:formatCode>
                <c:ptCount val="24"/>
                <c:pt idx="0">
                  <c:v>30.4</c:v>
                </c:pt>
                <c:pt idx="1">
                  <c:v>60.8</c:v>
                </c:pt>
                <c:pt idx="2">
                  <c:v>91.199999999999989</c:v>
                </c:pt>
                <c:pt idx="3">
                  <c:v>121.6</c:v>
                </c:pt>
                <c:pt idx="4">
                  <c:v>152</c:v>
                </c:pt>
                <c:pt idx="5">
                  <c:v>182.4</c:v>
                </c:pt>
                <c:pt idx="6">
                  <c:v>212.8</c:v>
                </c:pt>
                <c:pt idx="7">
                  <c:v>243.20000000000002</c:v>
                </c:pt>
                <c:pt idx="8">
                  <c:v>273.60000000000002</c:v>
                </c:pt>
                <c:pt idx="9">
                  <c:v>304</c:v>
                </c:pt>
                <c:pt idx="10">
                  <c:v>334.4</c:v>
                </c:pt>
                <c:pt idx="11">
                  <c:v>364.79999999999995</c:v>
                </c:pt>
                <c:pt idx="12">
                  <c:v>395.19999999999993</c:v>
                </c:pt>
                <c:pt idx="13">
                  <c:v>425.59999999999991</c:v>
                </c:pt>
                <c:pt idx="14">
                  <c:v>455.99999999999989</c:v>
                </c:pt>
                <c:pt idx="15">
                  <c:v>486.39999999999986</c:v>
                </c:pt>
                <c:pt idx="16">
                  <c:v>516.79999999999984</c:v>
                </c:pt>
                <c:pt idx="17">
                  <c:v>547.19999999999982</c:v>
                </c:pt>
                <c:pt idx="18">
                  <c:v>577.5999999999998</c:v>
                </c:pt>
                <c:pt idx="19">
                  <c:v>607.99999999999977</c:v>
                </c:pt>
                <c:pt idx="20">
                  <c:v>638.39999999999975</c:v>
                </c:pt>
                <c:pt idx="21">
                  <c:v>668.79999999999973</c:v>
                </c:pt>
                <c:pt idx="22">
                  <c:v>699.1999999999997</c:v>
                </c:pt>
                <c:pt idx="23">
                  <c:v>729.59999999999968</c:v>
                </c:pt>
              </c:numCache>
            </c:numRef>
          </c:cat>
          <c:val>
            <c:numRef>
              <c:f>resb!$DK$5:$DK$28</c:f>
              <c:numCache>
                <c:formatCode>General</c:formatCode>
                <c:ptCount val="24"/>
                <c:pt idx="0">
                  <c:v>8.9103000000000002E-2</c:v>
                </c:pt>
                <c:pt idx="1">
                  <c:v>8.6553000000000005E-2</c:v>
                </c:pt>
                <c:pt idx="2">
                  <c:v>8.4670999999999996E-2</c:v>
                </c:pt>
                <c:pt idx="3">
                  <c:v>8.3260000000000001E-2</c:v>
                </c:pt>
                <c:pt idx="4">
                  <c:v>8.1677E-2</c:v>
                </c:pt>
                <c:pt idx="5">
                  <c:v>7.9944000000000001E-2</c:v>
                </c:pt>
                <c:pt idx="6">
                  <c:v>7.8056E-2</c:v>
                </c:pt>
                <c:pt idx="7">
                  <c:v>7.5478000000000003E-2</c:v>
                </c:pt>
                <c:pt idx="8">
                  <c:v>7.2319999999999995E-2</c:v>
                </c:pt>
                <c:pt idx="9">
                  <c:v>6.8437999999999999E-2</c:v>
                </c:pt>
                <c:pt idx="10">
                  <c:v>6.4445000000000002E-2</c:v>
                </c:pt>
                <c:pt idx="11">
                  <c:v>4.6446000000000001E-2</c:v>
                </c:pt>
                <c:pt idx="12">
                  <c:v>3.1473000000000001E-2</c:v>
                </c:pt>
                <c:pt idx="13">
                  <c:v>2.1304E-2</c:v>
                </c:pt>
                <c:pt idx="14">
                  <c:v>1.4288E-2</c:v>
                </c:pt>
                <c:pt idx="15">
                  <c:v>9.2910000000000006E-3</c:v>
                </c:pt>
                <c:pt idx="16">
                  <c:v>5.9090000000000002E-3</c:v>
                </c:pt>
                <c:pt idx="17">
                  <c:v>3.568E-3</c:v>
                </c:pt>
                <c:pt idx="18">
                  <c:v>2.0089999999999999E-3</c:v>
                </c:pt>
                <c:pt idx="19">
                  <c:v>1.0330000000000001E-3</c:v>
                </c:pt>
                <c:pt idx="20">
                  <c:v>4.73E-4</c:v>
                </c:pt>
                <c:pt idx="21">
                  <c:v>1.83E-4</c:v>
                </c:pt>
                <c:pt idx="22">
                  <c:v>6.3E-5</c:v>
                </c:pt>
                <c:pt idx="23">
                  <c:v>1.7E-5</c:v>
                </c:pt>
              </c:numCache>
            </c:numRef>
          </c:val>
          <c:smooth val="0"/>
        </c:ser>
        <c:dLbls>
          <c:showLegendKey val="0"/>
          <c:showVal val="0"/>
          <c:showCatName val="0"/>
          <c:showSerName val="0"/>
          <c:showPercent val="0"/>
          <c:showBubbleSize val="0"/>
        </c:dLbls>
        <c:marker val="1"/>
        <c:smooth val="0"/>
        <c:axId val="184248496"/>
        <c:axId val="184248888"/>
      </c:lineChart>
      <c:catAx>
        <c:axId val="184248496"/>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Days after calving</a:t>
                </a:r>
              </a:p>
            </c:rich>
          </c:tx>
          <c:layout>
            <c:manualLayout>
              <c:xMode val="edge"/>
              <c:yMode val="edge"/>
              <c:x val="0.37831375897290215"/>
              <c:y val="0.8601058028368253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5400000" vert="horz"/>
          <a:lstStyle/>
          <a:p>
            <a:pPr>
              <a:defRPr sz="1000" b="1" i="0" u="none" strike="noStrike" baseline="0">
                <a:solidFill>
                  <a:srgbClr val="000000"/>
                </a:solidFill>
                <a:latin typeface="Arial"/>
                <a:ea typeface="Arial"/>
                <a:cs typeface="Arial"/>
              </a:defRPr>
            </a:pPr>
            <a:endParaRPr lang="en-US"/>
          </a:p>
        </c:txPr>
        <c:crossAx val="184248888"/>
        <c:crosses val="autoZero"/>
        <c:auto val="0"/>
        <c:lblAlgn val="ctr"/>
        <c:lblOffset val="100"/>
        <c:tickLblSkip val="1"/>
        <c:tickMarkSkip val="1"/>
        <c:noMultiLvlLbl val="0"/>
      </c:catAx>
      <c:valAx>
        <c:axId val="184248888"/>
        <c:scaling>
          <c:orientation val="minMax"/>
          <c:min val="0"/>
        </c:scaling>
        <c:delete val="0"/>
        <c:axPos val="l"/>
        <c:numFmt formatCode="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48496"/>
        <c:crosses val="autoZero"/>
        <c:crossBetween val="between"/>
      </c:valAx>
      <c:spPr>
        <a:noFill/>
        <a:ln w="25400">
          <a:noFill/>
        </a:ln>
      </c:spPr>
    </c:plotArea>
    <c:legend>
      <c:legendPos val="r"/>
      <c:layout>
        <c:manualLayout>
          <c:xMode val="edge"/>
          <c:yMode val="edge"/>
          <c:x val="0.73975979508585565"/>
          <c:y val="2.5906735751295342E-2"/>
          <c:w val="0.23855446984789583"/>
          <c:h val="0.1968917356832989"/>
        </c:manualLayout>
      </c:layout>
      <c:overlay val="0"/>
      <c:spPr>
        <a:solidFill>
          <a:srgbClr val="C0C0C0"/>
        </a:solidFill>
        <a:ln w="25400">
          <a:noFill/>
        </a:ln>
      </c:spPr>
      <c:txPr>
        <a:bodyPr/>
        <a:lstStyle/>
        <a:p>
          <a:pPr>
            <a:defRPr sz="920"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C0C0C0"/>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orientation="landscape" horizontalDpi="1200" verticalDpi="1200"/>
  </c:printSettings>
</c:chartSpace>
</file>

<file path=xl/ctrlProps/ctrlProp1.xml><?xml version="1.0" encoding="utf-8"?>
<formControlPr xmlns="http://schemas.microsoft.com/office/spreadsheetml/2009/9/main" objectType="Drop" dropLines="4" dropStyle="combo" dx="16" fmlaLink="mfunction" fmlaRange="$BG$2:$BG$5" noThreeD="1" sel="2" val="0"/>
</file>

<file path=xl/ctrlProps/ctrlProp2.xml><?xml version="1.0" encoding="utf-8"?>
<formControlPr xmlns="http://schemas.microsoft.com/office/spreadsheetml/2009/9/main" objectType="Drop" dropLines="6" dropStyle="combo" dx="16" fmlaLink="mainfunction" fmlaRange="$AF$2:$AF$7"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9" dropStyle="combo" dx="16" fmlaLink="table" fmlaRange="$AT$4:$AT$12"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Drop" dropLines="35" dropStyle="combo" dx="16" fmlaLink="graph" fmlaRange="$T$3:$T$37" noThreeD="1" sel="1"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6" dropStyle="combo" dx="16" fmlaLink="mainfunction" fmlaRange="$R$1:$R$6" noThreeD="1" sel="1" val="0"/>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5" Type="http://schemas.openxmlformats.org/officeDocument/2006/relationships/image" Target="../media/image5.gif"/><Relationship Id="rId4" Type="http://schemas.openxmlformats.org/officeDocument/2006/relationships/image" Target="../media/image4.gif"/></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9.xml"/><Relationship Id="rId18" Type="http://schemas.openxmlformats.org/officeDocument/2006/relationships/chart" Target="../charts/chart24.xml"/><Relationship Id="rId26" Type="http://schemas.openxmlformats.org/officeDocument/2006/relationships/chart" Target="../charts/chart32.xml"/><Relationship Id="rId3" Type="http://schemas.openxmlformats.org/officeDocument/2006/relationships/chart" Target="../charts/chart9.xml"/><Relationship Id="rId21" Type="http://schemas.openxmlformats.org/officeDocument/2006/relationships/chart" Target="../charts/chart27.xml"/><Relationship Id="rId34" Type="http://schemas.openxmlformats.org/officeDocument/2006/relationships/chart" Target="../charts/chart40.xml"/><Relationship Id="rId7" Type="http://schemas.openxmlformats.org/officeDocument/2006/relationships/chart" Target="../charts/chart13.xml"/><Relationship Id="rId12" Type="http://schemas.openxmlformats.org/officeDocument/2006/relationships/chart" Target="../charts/chart18.xml"/><Relationship Id="rId17" Type="http://schemas.openxmlformats.org/officeDocument/2006/relationships/chart" Target="../charts/chart23.xml"/><Relationship Id="rId25" Type="http://schemas.openxmlformats.org/officeDocument/2006/relationships/chart" Target="../charts/chart31.xml"/><Relationship Id="rId33" Type="http://schemas.openxmlformats.org/officeDocument/2006/relationships/chart" Target="../charts/chart39.xml"/><Relationship Id="rId2" Type="http://schemas.openxmlformats.org/officeDocument/2006/relationships/chart" Target="../charts/chart8.xml"/><Relationship Id="rId16" Type="http://schemas.openxmlformats.org/officeDocument/2006/relationships/chart" Target="../charts/chart22.xml"/><Relationship Id="rId20" Type="http://schemas.openxmlformats.org/officeDocument/2006/relationships/chart" Target="../charts/chart26.xml"/><Relationship Id="rId29" Type="http://schemas.openxmlformats.org/officeDocument/2006/relationships/chart" Target="../charts/chart35.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24" Type="http://schemas.openxmlformats.org/officeDocument/2006/relationships/chart" Target="../charts/chart30.xml"/><Relationship Id="rId32" Type="http://schemas.openxmlformats.org/officeDocument/2006/relationships/chart" Target="../charts/chart38.xml"/><Relationship Id="rId37" Type="http://schemas.openxmlformats.org/officeDocument/2006/relationships/chart" Target="../charts/chart43.xml"/><Relationship Id="rId5" Type="http://schemas.openxmlformats.org/officeDocument/2006/relationships/chart" Target="../charts/chart11.xml"/><Relationship Id="rId15" Type="http://schemas.openxmlformats.org/officeDocument/2006/relationships/chart" Target="../charts/chart21.xml"/><Relationship Id="rId23" Type="http://schemas.openxmlformats.org/officeDocument/2006/relationships/chart" Target="../charts/chart29.xml"/><Relationship Id="rId28" Type="http://schemas.openxmlformats.org/officeDocument/2006/relationships/chart" Target="../charts/chart34.xml"/><Relationship Id="rId36" Type="http://schemas.openxmlformats.org/officeDocument/2006/relationships/chart" Target="../charts/chart42.xml"/><Relationship Id="rId10" Type="http://schemas.openxmlformats.org/officeDocument/2006/relationships/chart" Target="../charts/chart16.xml"/><Relationship Id="rId19" Type="http://schemas.openxmlformats.org/officeDocument/2006/relationships/chart" Target="../charts/chart25.xml"/><Relationship Id="rId31" Type="http://schemas.openxmlformats.org/officeDocument/2006/relationships/chart" Target="../charts/chart37.xml"/><Relationship Id="rId4" Type="http://schemas.openxmlformats.org/officeDocument/2006/relationships/chart" Target="../charts/chart10.xml"/><Relationship Id="rId9" Type="http://schemas.openxmlformats.org/officeDocument/2006/relationships/chart" Target="../charts/chart15.xml"/><Relationship Id="rId14" Type="http://schemas.openxmlformats.org/officeDocument/2006/relationships/chart" Target="../charts/chart20.xml"/><Relationship Id="rId22" Type="http://schemas.openxmlformats.org/officeDocument/2006/relationships/chart" Target="../charts/chart28.xml"/><Relationship Id="rId27" Type="http://schemas.openxmlformats.org/officeDocument/2006/relationships/chart" Target="../charts/chart33.xml"/><Relationship Id="rId30" Type="http://schemas.openxmlformats.org/officeDocument/2006/relationships/chart" Target="../charts/chart36.xml"/><Relationship Id="rId35" Type="http://schemas.openxmlformats.org/officeDocument/2006/relationships/chart" Target="../charts/chart41.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6.xml"/><Relationship Id="rId18" Type="http://schemas.openxmlformats.org/officeDocument/2006/relationships/chart" Target="../charts/chart61.xml"/><Relationship Id="rId26" Type="http://schemas.openxmlformats.org/officeDocument/2006/relationships/chart" Target="../charts/chart69.xml"/><Relationship Id="rId3" Type="http://schemas.openxmlformats.org/officeDocument/2006/relationships/chart" Target="../charts/chart46.xml"/><Relationship Id="rId21" Type="http://schemas.openxmlformats.org/officeDocument/2006/relationships/chart" Target="../charts/chart64.xml"/><Relationship Id="rId34" Type="http://schemas.openxmlformats.org/officeDocument/2006/relationships/chart" Target="../charts/chart77.xml"/><Relationship Id="rId7" Type="http://schemas.openxmlformats.org/officeDocument/2006/relationships/chart" Target="../charts/chart50.xml"/><Relationship Id="rId12" Type="http://schemas.openxmlformats.org/officeDocument/2006/relationships/chart" Target="../charts/chart55.xml"/><Relationship Id="rId17" Type="http://schemas.openxmlformats.org/officeDocument/2006/relationships/chart" Target="../charts/chart60.xml"/><Relationship Id="rId25" Type="http://schemas.openxmlformats.org/officeDocument/2006/relationships/chart" Target="../charts/chart68.xml"/><Relationship Id="rId33" Type="http://schemas.openxmlformats.org/officeDocument/2006/relationships/chart" Target="../charts/chart76.xml"/><Relationship Id="rId38" Type="http://schemas.openxmlformats.org/officeDocument/2006/relationships/chart" Target="../charts/chart81.xml"/><Relationship Id="rId2" Type="http://schemas.openxmlformats.org/officeDocument/2006/relationships/chart" Target="../charts/chart45.xml"/><Relationship Id="rId16" Type="http://schemas.openxmlformats.org/officeDocument/2006/relationships/chart" Target="../charts/chart59.xml"/><Relationship Id="rId20" Type="http://schemas.openxmlformats.org/officeDocument/2006/relationships/chart" Target="../charts/chart63.xml"/><Relationship Id="rId29" Type="http://schemas.openxmlformats.org/officeDocument/2006/relationships/chart" Target="../charts/chart72.xml"/><Relationship Id="rId1" Type="http://schemas.openxmlformats.org/officeDocument/2006/relationships/chart" Target="../charts/chart44.xml"/><Relationship Id="rId6" Type="http://schemas.openxmlformats.org/officeDocument/2006/relationships/chart" Target="../charts/chart49.xml"/><Relationship Id="rId11" Type="http://schemas.openxmlformats.org/officeDocument/2006/relationships/chart" Target="../charts/chart54.xml"/><Relationship Id="rId24" Type="http://schemas.openxmlformats.org/officeDocument/2006/relationships/chart" Target="../charts/chart67.xml"/><Relationship Id="rId32" Type="http://schemas.openxmlformats.org/officeDocument/2006/relationships/chart" Target="../charts/chart75.xml"/><Relationship Id="rId37" Type="http://schemas.openxmlformats.org/officeDocument/2006/relationships/chart" Target="../charts/chart80.xml"/><Relationship Id="rId5" Type="http://schemas.openxmlformats.org/officeDocument/2006/relationships/chart" Target="../charts/chart48.xml"/><Relationship Id="rId15" Type="http://schemas.openxmlformats.org/officeDocument/2006/relationships/chart" Target="../charts/chart58.xml"/><Relationship Id="rId23" Type="http://schemas.openxmlformats.org/officeDocument/2006/relationships/chart" Target="../charts/chart66.xml"/><Relationship Id="rId28" Type="http://schemas.openxmlformats.org/officeDocument/2006/relationships/chart" Target="../charts/chart71.xml"/><Relationship Id="rId36" Type="http://schemas.openxmlformats.org/officeDocument/2006/relationships/chart" Target="../charts/chart79.xml"/><Relationship Id="rId10" Type="http://schemas.openxmlformats.org/officeDocument/2006/relationships/chart" Target="../charts/chart53.xml"/><Relationship Id="rId19" Type="http://schemas.openxmlformats.org/officeDocument/2006/relationships/chart" Target="../charts/chart62.xml"/><Relationship Id="rId31" Type="http://schemas.openxmlformats.org/officeDocument/2006/relationships/chart" Target="../charts/chart74.xml"/><Relationship Id="rId4" Type="http://schemas.openxmlformats.org/officeDocument/2006/relationships/chart" Target="../charts/chart47.xml"/><Relationship Id="rId9" Type="http://schemas.openxmlformats.org/officeDocument/2006/relationships/chart" Target="../charts/chart52.xml"/><Relationship Id="rId14" Type="http://schemas.openxmlformats.org/officeDocument/2006/relationships/chart" Target="../charts/chart57.xml"/><Relationship Id="rId22" Type="http://schemas.openxmlformats.org/officeDocument/2006/relationships/chart" Target="../charts/chart65.xml"/><Relationship Id="rId27" Type="http://schemas.openxmlformats.org/officeDocument/2006/relationships/chart" Target="../charts/chart70.xml"/><Relationship Id="rId30" Type="http://schemas.openxmlformats.org/officeDocument/2006/relationships/chart" Target="../charts/chart73.xml"/><Relationship Id="rId35" Type="http://schemas.openxmlformats.org/officeDocument/2006/relationships/chart" Target="../charts/chart78.xml"/></Relationships>
</file>

<file path=xl/drawings/drawing1.xml><?xml version="1.0" encoding="utf-8"?>
<xdr:wsDr xmlns:xdr="http://schemas.openxmlformats.org/drawingml/2006/spreadsheetDrawing" xmlns:a="http://schemas.openxmlformats.org/drawingml/2006/main">
  <xdr:twoCellAnchor>
    <xdr:from>
      <xdr:col>21</xdr:col>
      <xdr:colOff>180975</xdr:colOff>
      <xdr:row>10</xdr:row>
      <xdr:rowOff>152400</xdr:rowOff>
    </xdr:from>
    <xdr:to>
      <xdr:col>25</xdr:col>
      <xdr:colOff>523875</xdr:colOff>
      <xdr:row>26</xdr:row>
      <xdr:rowOff>171450</xdr:rowOff>
    </xdr:to>
    <xdr:sp macro="" textlink="">
      <xdr:nvSpPr>
        <xdr:cNvPr id="2" name="Text Box 1"/>
        <xdr:cNvSpPr txBox="1">
          <a:spLocks noChangeArrowheads="1"/>
        </xdr:cNvSpPr>
      </xdr:nvSpPr>
      <xdr:spPr bwMode="auto">
        <a:xfrm>
          <a:off x="13563600" y="2009775"/>
          <a:ext cx="2781300" cy="32194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is a good nearly-orthogonal Latin hypercube (NOLH) design for 12-16 factors in 65 runs.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For 16 factors, use the entire set of columns.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For 15: delete f2</a:t>
          </a:r>
        </a:p>
        <a:p>
          <a:pPr algn="l" rtl="0">
            <a:defRPr sz="1000"/>
          </a:pPr>
          <a:r>
            <a:rPr lang="en-US" sz="1000" b="0" i="0" strike="noStrike">
              <a:solidFill>
                <a:srgbClr val="000000"/>
              </a:solidFill>
              <a:latin typeface="Arial"/>
              <a:cs typeface="Arial"/>
            </a:rPr>
            <a:t>For 14: delete f7, f10</a:t>
          </a:r>
        </a:p>
        <a:p>
          <a:pPr algn="l" rtl="0">
            <a:defRPr sz="1000"/>
          </a:pPr>
          <a:r>
            <a:rPr lang="en-US" sz="1000" b="0" i="0" strike="noStrike">
              <a:solidFill>
                <a:srgbClr val="000000"/>
              </a:solidFill>
              <a:latin typeface="Arial"/>
              <a:cs typeface="Arial"/>
            </a:rPr>
            <a:t>For 13: delete f9, f10, f13</a:t>
          </a:r>
        </a:p>
        <a:p>
          <a:pPr algn="l" rtl="0">
            <a:defRPr sz="1000"/>
          </a:pPr>
          <a:r>
            <a:rPr lang="en-US" sz="1000" b="0" i="0" strike="noStrike">
              <a:solidFill>
                <a:srgbClr val="000000"/>
              </a:solidFill>
              <a:latin typeface="Arial"/>
              <a:cs typeface="Arial"/>
            </a:rPr>
            <a:t>For 12: delete f4, f7, f9, f10</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coded values in the matrix are:</a:t>
          </a:r>
        </a:p>
        <a:p>
          <a:pPr algn="l" rtl="0">
            <a:defRPr sz="1000"/>
          </a:pPr>
          <a:r>
            <a:rPr lang="en-US" sz="1000" b="0" i="0" strike="noStrike">
              <a:solidFill>
                <a:srgbClr val="000000"/>
              </a:solidFill>
              <a:latin typeface="Arial"/>
              <a:cs typeface="Arial"/>
            </a:rPr>
            <a:t>low level = 1</a:t>
          </a:r>
        </a:p>
        <a:p>
          <a:pPr algn="l" rtl="0">
            <a:defRPr sz="1000"/>
          </a:pPr>
          <a:r>
            <a:rPr lang="en-US" sz="1000" b="0" i="0" strike="noStrike">
              <a:solidFill>
                <a:srgbClr val="000000"/>
              </a:solidFill>
              <a:latin typeface="Arial"/>
              <a:cs typeface="Arial"/>
            </a:rPr>
            <a:t>mid level = 33</a:t>
          </a:r>
        </a:p>
        <a:p>
          <a:pPr algn="l" rtl="0">
            <a:defRPr sz="1000"/>
          </a:pPr>
          <a:r>
            <a:rPr lang="en-US" sz="1000" b="0" i="0" strike="noStrike">
              <a:solidFill>
                <a:srgbClr val="000000"/>
              </a:solidFill>
              <a:latin typeface="Arial"/>
              <a:cs typeface="Arial"/>
            </a:rPr>
            <a:t>high level = 65</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These should be scaled to the low and high levels of the range of interest.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219074</xdr:colOff>
      <xdr:row>1</xdr:row>
      <xdr:rowOff>221328</xdr:rowOff>
    </xdr:from>
    <xdr:to>
      <xdr:col>10</xdr:col>
      <xdr:colOff>409575</xdr:colOff>
      <xdr:row>1</xdr:row>
      <xdr:rowOff>696291</xdr:rowOff>
    </xdr:to>
    <xdr:pic>
      <xdr:nvPicPr>
        <xdr:cNvPr id="14" name="Picture 210" descr="fl ext"/>
        <xdr:cNvPicPr>
          <a:picLocks noChangeAspect="1" noChangeArrowheads="1"/>
        </xdr:cNvPicPr>
      </xdr:nvPicPr>
      <xdr:blipFill>
        <a:blip xmlns:r="http://schemas.openxmlformats.org/officeDocument/2006/relationships" r:embed="rId1" cstate="print"/>
        <a:stretch>
          <a:fillRect/>
        </a:stretch>
      </xdr:blipFill>
      <xdr:spPr bwMode="auto">
        <a:xfrm>
          <a:off x="2771774" y="383253"/>
          <a:ext cx="1562101" cy="474963"/>
        </a:xfrm>
        <a:prstGeom prst="rect">
          <a:avLst/>
        </a:prstGeom>
        <a:noFill/>
        <a:ln w="9525">
          <a:noFill/>
          <a:miter lim="800000"/>
          <a:headEnd/>
          <a:tailEnd/>
        </a:ln>
      </xdr:spPr>
    </xdr:pic>
    <xdr:clientData/>
  </xdr:twoCellAnchor>
  <xdr:twoCellAnchor editAs="oneCell">
    <xdr:from>
      <xdr:col>12</xdr:col>
      <xdr:colOff>314325</xdr:colOff>
      <xdr:row>1</xdr:row>
      <xdr:rowOff>66675</xdr:rowOff>
    </xdr:from>
    <xdr:to>
      <xdr:col>13</xdr:col>
      <xdr:colOff>381000</xdr:colOff>
      <xdr:row>2</xdr:row>
      <xdr:rowOff>38100</xdr:rowOff>
    </xdr:to>
    <xdr:pic>
      <xdr:nvPicPr>
        <xdr:cNvPr id="12" name="Picture 206" descr="usda-crees"/>
        <xdr:cNvPicPr>
          <a:picLocks noChangeAspect="1" noChangeArrowheads="1"/>
        </xdr:cNvPicPr>
      </xdr:nvPicPr>
      <xdr:blipFill>
        <a:blip xmlns:r="http://schemas.openxmlformats.org/officeDocument/2006/relationships" r:embed="rId2" cstate="print"/>
        <a:srcRect/>
        <a:stretch>
          <a:fillRect/>
        </a:stretch>
      </xdr:blipFill>
      <xdr:spPr bwMode="auto">
        <a:xfrm>
          <a:off x="5133975" y="228600"/>
          <a:ext cx="514350" cy="723900"/>
        </a:xfrm>
        <a:prstGeom prst="rect">
          <a:avLst/>
        </a:prstGeom>
        <a:noFill/>
        <a:ln w="9525">
          <a:noFill/>
          <a:miter lim="800000"/>
          <a:headEnd/>
          <a:tailEnd/>
        </a:ln>
      </xdr:spPr>
    </xdr:pic>
    <xdr:clientData/>
  </xdr:twoCellAnchor>
  <xdr:twoCellAnchor editAs="oneCell">
    <xdr:from>
      <xdr:col>11</xdr:col>
      <xdr:colOff>161925</xdr:colOff>
      <xdr:row>1</xdr:row>
      <xdr:rowOff>180975</xdr:rowOff>
    </xdr:from>
    <xdr:to>
      <xdr:col>12</xdr:col>
      <xdr:colOff>161925</xdr:colOff>
      <xdr:row>2</xdr:row>
      <xdr:rowOff>0</xdr:rowOff>
    </xdr:to>
    <xdr:pic>
      <xdr:nvPicPr>
        <xdr:cNvPr id="13" name="Picture 207" descr="SMI Dairy Check-Off"/>
        <xdr:cNvPicPr>
          <a:picLocks noChangeAspect="1" noChangeArrowheads="1"/>
        </xdr:cNvPicPr>
      </xdr:nvPicPr>
      <xdr:blipFill>
        <a:blip xmlns:r="http://schemas.openxmlformats.org/officeDocument/2006/relationships" r:embed="rId3" cstate="print"/>
        <a:srcRect/>
        <a:stretch>
          <a:fillRect/>
        </a:stretch>
      </xdr:blipFill>
      <xdr:spPr bwMode="auto">
        <a:xfrm>
          <a:off x="4533900" y="342900"/>
          <a:ext cx="447675" cy="571500"/>
        </a:xfrm>
        <a:prstGeom prst="rect">
          <a:avLst/>
        </a:prstGeom>
        <a:noFill/>
        <a:ln w="9525">
          <a:noFill/>
          <a:miter lim="800000"/>
          <a:headEnd/>
          <a:tailEnd/>
        </a:ln>
      </xdr:spPr>
    </xdr:pic>
    <xdr:clientData/>
  </xdr:twoCellAnchor>
  <xdr:twoCellAnchor editAs="oneCell">
    <xdr:from>
      <xdr:col>13</xdr:col>
      <xdr:colOff>285750</xdr:colOff>
      <xdr:row>0</xdr:row>
      <xdr:rowOff>152400</xdr:rowOff>
    </xdr:from>
    <xdr:to>
      <xdr:col>17</xdr:col>
      <xdr:colOff>304800</xdr:colOff>
      <xdr:row>3</xdr:row>
      <xdr:rowOff>28575</xdr:rowOff>
    </xdr:to>
    <xdr:pic>
      <xdr:nvPicPr>
        <xdr:cNvPr id="16" name="Picture 15"/>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53075" y="152400"/>
          <a:ext cx="1905000" cy="952500"/>
        </a:xfrm>
        <a:prstGeom prst="rect">
          <a:avLst/>
        </a:prstGeom>
      </xdr:spPr>
    </xdr:pic>
    <xdr:clientData/>
  </xdr:twoCellAnchor>
  <xdr:twoCellAnchor editAs="oneCell">
    <xdr:from>
      <xdr:col>17</xdr:col>
      <xdr:colOff>161925</xdr:colOff>
      <xdr:row>1</xdr:row>
      <xdr:rowOff>193204</xdr:rowOff>
    </xdr:from>
    <xdr:to>
      <xdr:col>19</xdr:col>
      <xdr:colOff>47625</xdr:colOff>
      <xdr:row>2</xdr:row>
      <xdr:rowOff>85725</xdr:rowOff>
    </xdr:to>
    <xdr:pic>
      <xdr:nvPicPr>
        <xdr:cNvPr id="17" name="Picture 16" descr="C:\Users\devries\AppData\Local\Microsoft\Windows\Temporary Internet Files\Content.IE5\WUY1ALLS\SARE_National_CMYK.gif"/>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315200" y="355129"/>
          <a:ext cx="781050" cy="6449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57150</xdr:colOff>
      <xdr:row>4</xdr:row>
      <xdr:rowOff>28575</xdr:rowOff>
    </xdr:from>
    <xdr:to>
      <xdr:col>11</xdr:col>
      <xdr:colOff>419100</xdr:colOff>
      <xdr:row>4</xdr:row>
      <xdr:rowOff>180975</xdr:rowOff>
    </xdr:to>
    <xdr:sp macro="[0]!getpolfile" textlink="">
      <xdr:nvSpPr>
        <xdr:cNvPr id="8586" name="AutoShape 394"/>
        <xdr:cNvSpPr>
          <a:spLocks noChangeArrowheads="1"/>
        </xdr:cNvSpPr>
      </xdr:nvSpPr>
      <xdr:spPr bwMode="auto">
        <a:xfrm>
          <a:off x="4591050" y="752475"/>
          <a:ext cx="361950" cy="152400"/>
        </a:xfrm>
        <a:prstGeom prst="roundRect">
          <a:avLst>
            <a:gd name="adj" fmla="val 16667"/>
          </a:avLst>
        </a:prstGeom>
        <a:solidFill>
          <a:srgbClr val="C0C0C0"/>
        </a:solidFill>
        <a:ln w="0" algn="ctr">
          <a:solidFill>
            <a:srgbClr val="DDDDDD"/>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800" b="0" i="0" strike="noStrike">
              <a:solidFill>
                <a:srgbClr val="000000"/>
              </a:solidFill>
              <a:latin typeface="Arial"/>
              <a:cs typeface="Arial"/>
            </a:rPr>
            <a:t>Read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95250</xdr:colOff>
      <xdr:row>8</xdr:row>
      <xdr:rowOff>133350</xdr:rowOff>
    </xdr:from>
    <xdr:to>
      <xdr:col>2</xdr:col>
      <xdr:colOff>371475</xdr:colOff>
      <xdr:row>9</xdr:row>
      <xdr:rowOff>142875</xdr:rowOff>
    </xdr:to>
    <xdr:sp macro="[0]!updaterepro" textlink="">
      <xdr:nvSpPr>
        <xdr:cNvPr id="11993" name="AutoShape 729"/>
        <xdr:cNvSpPr>
          <a:spLocks noChangeArrowheads="1"/>
        </xdr:cNvSpPr>
      </xdr:nvSpPr>
      <xdr:spPr bwMode="auto">
        <a:xfrm>
          <a:off x="666750" y="1914525"/>
          <a:ext cx="276225" cy="171450"/>
        </a:xfrm>
        <a:prstGeom prst="roundRect">
          <a:avLst>
            <a:gd name="adj" fmla="val 16667"/>
          </a:avLst>
        </a:prstGeom>
        <a:solidFill>
          <a:srgbClr val="DDDDDD"/>
        </a:solidFill>
        <a:ln w="0" algn="ctr">
          <a:solidFill>
            <a:srgbClr val="DDDDDD"/>
          </a:solidFill>
          <a:round/>
          <a:headEnd/>
          <a:tailEnd/>
        </a:ln>
        <a:effectLst>
          <a:outerShdw dist="35921" dir="2700000" algn="ctr" rotWithShape="0">
            <a:srgbClr val="000000"/>
          </a:outerShdw>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GO!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128</xdr:col>
      <xdr:colOff>0</xdr:colOff>
      <xdr:row>0</xdr:row>
      <xdr:rowOff>142875</xdr:rowOff>
    </xdr:from>
    <xdr:to>
      <xdr:col>128</xdr:col>
      <xdr:colOff>0</xdr:colOff>
      <xdr:row>12</xdr:row>
      <xdr:rowOff>104775</xdr:rowOff>
    </xdr:to>
    <xdr:graphicFrame macro="">
      <xdr:nvGraphicFramePr>
        <xdr:cNvPr id="78134"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64</xdr:col>
      <xdr:colOff>0</xdr:colOff>
      <xdr:row>94</xdr:row>
      <xdr:rowOff>0</xdr:rowOff>
    </xdr:from>
    <xdr:to>
      <xdr:col>64</xdr:col>
      <xdr:colOff>0</xdr:colOff>
      <xdr:row>105</xdr:row>
      <xdr:rowOff>123825</xdr:rowOff>
    </xdr:to>
    <xdr:graphicFrame macro="">
      <xdr:nvGraphicFramePr>
        <xdr:cNvPr id="78135"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133350</xdr:colOff>
      <xdr:row>11</xdr:row>
      <xdr:rowOff>142875</xdr:rowOff>
    </xdr:from>
    <xdr:to>
      <xdr:col>2</xdr:col>
      <xdr:colOff>409575</xdr:colOff>
      <xdr:row>12</xdr:row>
      <xdr:rowOff>152400</xdr:rowOff>
    </xdr:to>
    <xdr:sp macro="[0]!updatemilk" textlink="">
      <xdr:nvSpPr>
        <xdr:cNvPr id="77919" name="AutoShape 4191"/>
        <xdr:cNvSpPr>
          <a:spLocks noChangeArrowheads="1"/>
        </xdr:cNvSpPr>
      </xdr:nvSpPr>
      <xdr:spPr bwMode="auto">
        <a:xfrm>
          <a:off x="704850" y="1924050"/>
          <a:ext cx="276225" cy="171450"/>
        </a:xfrm>
        <a:prstGeom prst="roundRect">
          <a:avLst>
            <a:gd name="adj" fmla="val 16667"/>
          </a:avLst>
        </a:prstGeom>
        <a:solidFill>
          <a:srgbClr val="DDDDDD"/>
        </a:solidFill>
        <a:ln w="0" algn="ctr">
          <a:solidFill>
            <a:srgbClr val="DDDDDD"/>
          </a:solidFill>
          <a:round/>
          <a:headEnd/>
          <a:tailEnd/>
        </a:ln>
        <a:effectLst>
          <a:outerShdw dist="35921" dir="2700000" algn="ctr" rotWithShape="0">
            <a:srgbClr val="000000"/>
          </a:outerShdw>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GO!</a:t>
          </a:r>
        </a:p>
      </xdr:txBody>
    </xdr:sp>
    <xdr:clientData/>
  </xdr:twoCellAnchor>
  <mc:AlternateContent xmlns:mc="http://schemas.openxmlformats.org/markup-compatibility/2006">
    <mc:Choice xmlns:a14="http://schemas.microsoft.com/office/drawing/2010/main" Requires="a14">
      <xdr:twoCellAnchor editAs="oneCell">
        <xdr:from>
          <xdr:col>1</xdr:col>
          <xdr:colOff>314325</xdr:colOff>
          <xdr:row>10</xdr:row>
          <xdr:rowOff>19050</xdr:rowOff>
        </xdr:from>
        <xdr:to>
          <xdr:col>4</xdr:col>
          <xdr:colOff>247650</xdr:colOff>
          <xdr:row>11</xdr:row>
          <xdr:rowOff>66675</xdr:rowOff>
        </xdr:to>
        <xdr:sp macro="" textlink="">
          <xdr:nvSpPr>
            <xdr:cNvPr id="25550" name="Drop Down 1998" hidden="1">
              <a:extLst>
                <a:ext uri="{63B3BB69-23CF-44E3-9099-C40C66FF867C}">
                  <a14:compatExt spid="_x0000_s255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3</xdr:col>
      <xdr:colOff>190500</xdr:colOff>
      <xdr:row>27</xdr:row>
      <xdr:rowOff>133350</xdr:rowOff>
    </xdr:from>
    <xdr:ext cx="76200" cy="200025"/>
    <xdr:sp macro="" textlink="">
      <xdr:nvSpPr>
        <xdr:cNvPr id="12344" name="Text Box 56"/>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45" name="Text Box 57"/>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46" name="Text Box 58"/>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47" name="Text Box 59"/>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48" name="Text Box 60"/>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49" name="Text Box 61"/>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50" name="Text Box 62"/>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51" name="Text Box 63"/>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52" name="Text Box 64"/>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53" name="Text Box 65"/>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54" name="Text Box 66"/>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55" name="Text Box 67"/>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57" name="Text Box 69"/>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76" name="Text Box 88"/>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80" name="Text Box 92"/>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386" name="Text Box 98"/>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418" name="Text Box 130"/>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424" name="Text Box 136"/>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431" name="Text Box 143"/>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432" name="Text Box 144"/>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oneCellAnchor>
    <xdr:from>
      <xdr:col>3</xdr:col>
      <xdr:colOff>190500</xdr:colOff>
      <xdr:row>27</xdr:row>
      <xdr:rowOff>133350</xdr:rowOff>
    </xdr:from>
    <xdr:ext cx="76200" cy="200025"/>
    <xdr:sp macro="" textlink="">
      <xdr:nvSpPr>
        <xdr:cNvPr id="12437" name="Text Box 149"/>
        <xdr:cNvSpPr txBox="1">
          <a:spLocks noChangeArrowheads="1"/>
        </xdr:cNvSpPr>
      </xdr:nvSpPr>
      <xdr:spPr bwMode="auto">
        <a:xfrm>
          <a:off x="1209675" y="4667250"/>
          <a:ext cx="76200" cy="200025"/>
        </a:xfrm>
        <a:prstGeom prst="rect">
          <a:avLst/>
        </a:prstGeom>
        <a:noFill/>
        <a:ln w="9525" algn="ctr">
          <a:noFill/>
          <a:miter lim="800000"/>
          <a:headEnd/>
          <a:tailEnd/>
        </a:ln>
        <a:effectLst>
          <a:outerShdw dist="35921" dir="2700000" algn="ctr" rotWithShape="0">
            <a:srgbClr val="000000"/>
          </a:outerShdw>
        </a:effectLst>
      </xdr:spPr>
    </xdr:sp>
    <xdr:clientData/>
  </xdr:oneCellAnchor>
  <xdr:twoCellAnchor>
    <xdr:from>
      <xdr:col>2</xdr:col>
      <xdr:colOff>133350</xdr:colOff>
      <xdr:row>2</xdr:row>
      <xdr:rowOff>142875</xdr:rowOff>
    </xdr:from>
    <xdr:to>
      <xdr:col>2</xdr:col>
      <xdr:colOff>409575</xdr:colOff>
      <xdr:row>3</xdr:row>
      <xdr:rowOff>152400</xdr:rowOff>
    </xdr:to>
    <xdr:sp macro="[0]!updatecull" textlink="">
      <xdr:nvSpPr>
        <xdr:cNvPr id="12516" name="AutoShape 228"/>
        <xdr:cNvSpPr>
          <a:spLocks noChangeArrowheads="1"/>
        </xdr:cNvSpPr>
      </xdr:nvSpPr>
      <xdr:spPr bwMode="auto">
        <a:xfrm>
          <a:off x="704850" y="466725"/>
          <a:ext cx="276225" cy="171450"/>
        </a:xfrm>
        <a:prstGeom prst="roundRect">
          <a:avLst>
            <a:gd name="adj" fmla="val 16667"/>
          </a:avLst>
        </a:prstGeom>
        <a:solidFill>
          <a:srgbClr val="DDDDDD"/>
        </a:solidFill>
        <a:ln w="0" algn="ctr">
          <a:solidFill>
            <a:srgbClr val="DDDDDD"/>
          </a:solidFill>
          <a:round/>
          <a:headEnd/>
          <a:tailEnd/>
        </a:ln>
        <a:effectLst>
          <a:outerShdw dist="35921" dir="2700000" algn="ctr" rotWithShape="0">
            <a:srgbClr val="000000"/>
          </a:outerShdw>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GO!</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133350</xdr:colOff>
      <xdr:row>7</xdr:row>
      <xdr:rowOff>133350</xdr:rowOff>
    </xdr:from>
    <xdr:to>
      <xdr:col>2</xdr:col>
      <xdr:colOff>409575</xdr:colOff>
      <xdr:row>8</xdr:row>
      <xdr:rowOff>142875</xdr:rowOff>
    </xdr:to>
    <xdr:sp macro="[0]!updatebw" textlink="">
      <xdr:nvSpPr>
        <xdr:cNvPr id="1601" name="AutoShape 577"/>
        <xdr:cNvSpPr>
          <a:spLocks noChangeArrowheads="1"/>
        </xdr:cNvSpPr>
      </xdr:nvSpPr>
      <xdr:spPr bwMode="auto">
        <a:xfrm>
          <a:off x="704850" y="1266825"/>
          <a:ext cx="276225" cy="171450"/>
        </a:xfrm>
        <a:prstGeom prst="roundRect">
          <a:avLst>
            <a:gd name="adj" fmla="val 16667"/>
          </a:avLst>
        </a:prstGeom>
        <a:solidFill>
          <a:srgbClr val="DDDDDD"/>
        </a:solidFill>
        <a:ln w="0" algn="ctr">
          <a:solidFill>
            <a:srgbClr val="DDDDDD"/>
          </a:solidFill>
          <a:round/>
          <a:headEnd/>
          <a:tailEnd/>
        </a:ln>
        <a:effectLst>
          <a:outerShdw dist="35921" dir="2700000" algn="ctr" rotWithShape="0">
            <a:srgbClr val="000000"/>
          </a:outerShdw>
        </a:effectLst>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GO!</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41</xdr:col>
      <xdr:colOff>0</xdr:colOff>
      <xdr:row>1</xdr:row>
      <xdr:rowOff>0</xdr:rowOff>
    </xdr:from>
    <xdr:to>
      <xdr:col>44</xdr:col>
      <xdr:colOff>552450</xdr:colOff>
      <xdr:row>1</xdr:row>
      <xdr:rowOff>0</xdr:rowOff>
    </xdr:to>
    <xdr:graphicFrame macro="">
      <xdr:nvGraphicFramePr>
        <xdr:cNvPr id="4364"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45</xdr:col>
      <xdr:colOff>38100</xdr:colOff>
      <xdr:row>1</xdr:row>
      <xdr:rowOff>0</xdr:rowOff>
    </xdr:from>
    <xdr:to>
      <xdr:col>49</xdr:col>
      <xdr:colOff>0</xdr:colOff>
      <xdr:row>1</xdr:row>
      <xdr:rowOff>0</xdr:rowOff>
    </xdr:to>
    <xdr:graphicFrame macro="">
      <xdr:nvGraphicFramePr>
        <xdr:cNvPr id="4365"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66675</xdr:colOff>
      <xdr:row>1</xdr:row>
      <xdr:rowOff>0</xdr:rowOff>
    </xdr:from>
    <xdr:to>
      <xdr:col>47</xdr:col>
      <xdr:colOff>9525</xdr:colOff>
      <xdr:row>1</xdr:row>
      <xdr:rowOff>0</xdr:rowOff>
    </xdr:to>
    <xdr:graphicFrame macro="">
      <xdr:nvGraphicFramePr>
        <xdr:cNvPr id="4366"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43</xdr:col>
      <xdr:colOff>600075</xdr:colOff>
      <xdr:row>1</xdr:row>
      <xdr:rowOff>0</xdr:rowOff>
    </xdr:from>
    <xdr:to>
      <xdr:col>47</xdr:col>
      <xdr:colOff>571500</xdr:colOff>
      <xdr:row>1</xdr:row>
      <xdr:rowOff>0</xdr:rowOff>
    </xdr:to>
    <xdr:graphicFrame macro="">
      <xdr:nvGraphicFramePr>
        <xdr:cNvPr id="436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47625</xdr:colOff>
      <xdr:row>6</xdr:row>
      <xdr:rowOff>28575</xdr:rowOff>
    </xdr:from>
    <xdr:to>
      <xdr:col>5</xdr:col>
      <xdr:colOff>409575</xdr:colOff>
      <xdr:row>6</xdr:row>
      <xdr:rowOff>180975</xdr:rowOff>
    </xdr:to>
    <xdr:sp macro="[0]!saverunread" textlink="">
      <xdr:nvSpPr>
        <xdr:cNvPr id="4282" name="AutoShape 186"/>
        <xdr:cNvSpPr>
          <a:spLocks noChangeArrowheads="1"/>
        </xdr:cNvSpPr>
      </xdr:nvSpPr>
      <xdr:spPr bwMode="auto">
        <a:xfrm>
          <a:off x="4391025" y="1190625"/>
          <a:ext cx="361950" cy="152400"/>
        </a:xfrm>
        <a:prstGeom prst="roundRect">
          <a:avLst>
            <a:gd name="adj" fmla="val 16667"/>
          </a:avLst>
        </a:prstGeom>
        <a:solidFill>
          <a:srgbClr val="C0C0C0"/>
        </a:solidFill>
        <a:ln w="0" algn="ctr">
          <a:solidFill>
            <a:srgbClr val="DDDDDD"/>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800" b="0" i="0" strike="noStrike">
              <a:solidFill>
                <a:srgbClr val="000000"/>
              </a:solidFill>
              <a:latin typeface="Arial"/>
              <a:cs typeface="Arial"/>
            </a:rPr>
            <a:t>GO!</a:t>
          </a:r>
        </a:p>
      </xdr:txBody>
    </xdr:sp>
    <xdr:clientData/>
  </xdr:twoCellAnchor>
  <xdr:twoCellAnchor>
    <xdr:from>
      <xdr:col>5</xdr:col>
      <xdr:colOff>47625</xdr:colOff>
      <xdr:row>4</xdr:row>
      <xdr:rowOff>28575</xdr:rowOff>
    </xdr:from>
    <xdr:to>
      <xdr:col>5</xdr:col>
      <xdr:colOff>409575</xdr:colOff>
      <xdr:row>4</xdr:row>
      <xdr:rowOff>180975</xdr:rowOff>
    </xdr:to>
    <xdr:sp macro="[0]!GetMKVFile" textlink="">
      <xdr:nvSpPr>
        <xdr:cNvPr id="4283" name="AutoShape 187"/>
        <xdr:cNvSpPr>
          <a:spLocks noChangeArrowheads="1"/>
        </xdr:cNvSpPr>
      </xdr:nvSpPr>
      <xdr:spPr bwMode="auto">
        <a:xfrm>
          <a:off x="4391025" y="790575"/>
          <a:ext cx="361950" cy="152400"/>
        </a:xfrm>
        <a:prstGeom prst="roundRect">
          <a:avLst>
            <a:gd name="adj" fmla="val 16667"/>
          </a:avLst>
        </a:prstGeom>
        <a:solidFill>
          <a:srgbClr val="C0C0C0"/>
        </a:solidFill>
        <a:ln w="0" algn="ctr">
          <a:solidFill>
            <a:srgbClr val="DDDDDD"/>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800" b="0" i="0" strike="noStrike">
              <a:solidFill>
                <a:srgbClr val="000000"/>
              </a:solidFill>
              <a:latin typeface="Arial"/>
              <a:cs typeface="Arial"/>
            </a:rPr>
            <a:t>Read</a:t>
          </a:r>
        </a:p>
      </xdr:txBody>
    </xdr:sp>
    <xdr:clientData/>
  </xdr:twoCellAnchor>
  <xdr:twoCellAnchor>
    <xdr:from>
      <xdr:col>5</xdr:col>
      <xdr:colOff>47625</xdr:colOff>
      <xdr:row>3</xdr:row>
      <xdr:rowOff>28575</xdr:rowOff>
    </xdr:from>
    <xdr:to>
      <xdr:col>5</xdr:col>
      <xdr:colOff>409575</xdr:colOff>
      <xdr:row>3</xdr:row>
      <xdr:rowOff>180975</xdr:rowOff>
    </xdr:to>
    <xdr:sp macro="[0]!getbiofile" textlink="">
      <xdr:nvSpPr>
        <xdr:cNvPr id="4284" name="AutoShape 188"/>
        <xdr:cNvSpPr>
          <a:spLocks noChangeArrowheads="1"/>
        </xdr:cNvSpPr>
      </xdr:nvSpPr>
      <xdr:spPr bwMode="auto">
        <a:xfrm>
          <a:off x="4391025" y="590550"/>
          <a:ext cx="361950" cy="152400"/>
        </a:xfrm>
        <a:prstGeom prst="roundRect">
          <a:avLst>
            <a:gd name="adj" fmla="val 16667"/>
          </a:avLst>
        </a:prstGeom>
        <a:solidFill>
          <a:srgbClr val="C0C0C0"/>
        </a:solidFill>
        <a:ln w="0" algn="ctr">
          <a:solidFill>
            <a:srgbClr val="DDDDDD"/>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800" b="0" i="0" strike="noStrike">
              <a:solidFill>
                <a:srgbClr val="000000"/>
              </a:solidFill>
              <a:latin typeface="Arial"/>
              <a:cs typeface="Arial"/>
            </a:rPr>
            <a:t>Read</a:t>
          </a:r>
        </a:p>
      </xdr:txBody>
    </xdr:sp>
    <xdr:clientData/>
  </xdr:twoCellAnchor>
  <xdr:twoCellAnchor>
    <xdr:from>
      <xdr:col>12</xdr:col>
      <xdr:colOff>9525</xdr:colOff>
      <xdr:row>3</xdr:row>
      <xdr:rowOff>28575</xdr:rowOff>
    </xdr:from>
    <xdr:to>
      <xdr:col>12</xdr:col>
      <xdr:colOff>371475</xdr:colOff>
      <xdr:row>3</xdr:row>
      <xdr:rowOff>180975</xdr:rowOff>
    </xdr:to>
    <xdr:sp macro="[0]!savebio_msg" textlink="">
      <xdr:nvSpPr>
        <xdr:cNvPr id="4285" name="AutoShape 189"/>
        <xdr:cNvSpPr>
          <a:spLocks noChangeArrowheads="1"/>
        </xdr:cNvSpPr>
      </xdr:nvSpPr>
      <xdr:spPr bwMode="auto">
        <a:xfrm>
          <a:off x="7486650" y="590550"/>
          <a:ext cx="361950" cy="152400"/>
        </a:xfrm>
        <a:prstGeom prst="roundRect">
          <a:avLst>
            <a:gd name="adj" fmla="val 16667"/>
          </a:avLst>
        </a:prstGeom>
        <a:solidFill>
          <a:srgbClr val="C0C0C0"/>
        </a:solidFill>
        <a:ln w="0" algn="ctr">
          <a:solidFill>
            <a:srgbClr val="DDDDDD"/>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800" b="0" i="0" strike="noStrike">
              <a:solidFill>
                <a:srgbClr val="000000"/>
              </a:solidFill>
              <a:latin typeface="Arial"/>
              <a:cs typeface="Arial"/>
            </a:rPr>
            <a:t>Save</a:t>
          </a:r>
        </a:p>
      </xdr:txBody>
    </xdr:sp>
    <xdr:clientData/>
  </xdr:twoCellAnchor>
  <xdr:twoCellAnchor>
    <xdr:from>
      <xdr:col>5</xdr:col>
      <xdr:colOff>47625</xdr:colOff>
      <xdr:row>2</xdr:row>
      <xdr:rowOff>28575</xdr:rowOff>
    </xdr:from>
    <xdr:to>
      <xdr:col>5</xdr:col>
      <xdr:colOff>409575</xdr:colOff>
      <xdr:row>2</xdr:row>
      <xdr:rowOff>180975</xdr:rowOff>
    </xdr:to>
    <xdr:sp macro="[0]!changedirectory" textlink="">
      <xdr:nvSpPr>
        <xdr:cNvPr id="4286" name="AutoShape 190"/>
        <xdr:cNvSpPr>
          <a:spLocks noChangeArrowheads="1"/>
        </xdr:cNvSpPr>
      </xdr:nvSpPr>
      <xdr:spPr bwMode="auto">
        <a:xfrm>
          <a:off x="4391025" y="390525"/>
          <a:ext cx="361950" cy="152400"/>
        </a:xfrm>
        <a:prstGeom prst="roundRect">
          <a:avLst>
            <a:gd name="adj" fmla="val 16667"/>
          </a:avLst>
        </a:prstGeom>
        <a:solidFill>
          <a:srgbClr val="C0C0C0"/>
        </a:solidFill>
        <a:ln w="0" algn="ctr">
          <a:solidFill>
            <a:srgbClr val="DDDDDD"/>
          </a:solidFill>
          <a:round/>
          <a:headEnd/>
          <a:tailEnd/>
        </a:ln>
        <a:effectLst>
          <a:outerShdw dist="35921" dir="2700000" algn="ctr" rotWithShape="0">
            <a:srgbClr val="000000"/>
          </a:outerShdw>
        </a:effectLst>
      </xdr:spPr>
      <xdr:txBody>
        <a:bodyPr vertOverflow="clip" wrap="square" lIns="27432" tIns="18288" rIns="27432" bIns="18288" anchor="ctr" upright="1"/>
        <a:lstStyle/>
        <a:p>
          <a:pPr algn="ctr" rtl="0">
            <a:defRPr sz="1000"/>
          </a:pPr>
          <a:r>
            <a:rPr lang="en-US" sz="700" b="0" i="0" strike="noStrike">
              <a:solidFill>
                <a:srgbClr val="000000"/>
              </a:solidFill>
              <a:latin typeface="Arial"/>
              <a:cs typeface="Arial"/>
            </a:rPr>
            <a:t>Change</a:t>
          </a:r>
        </a:p>
      </xdr:txBody>
    </xdr:sp>
    <xdr:clientData/>
  </xdr:twoCellAnchor>
  <xdr:twoCellAnchor>
    <xdr:from>
      <xdr:col>5</xdr:col>
      <xdr:colOff>47625</xdr:colOff>
      <xdr:row>5</xdr:row>
      <xdr:rowOff>28575</xdr:rowOff>
    </xdr:from>
    <xdr:to>
      <xdr:col>5</xdr:col>
      <xdr:colOff>409575</xdr:colOff>
      <xdr:row>5</xdr:row>
      <xdr:rowOff>180975</xdr:rowOff>
    </xdr:to>
    <xdr:sp macro="[0]!savedairyvip" textlink="">
      <xdr:nvSpPr>
        <xdr:cNvPr id="4292" name="AutoShape 196"/>
        <xdr:cNvSpPr>
          <a:spLocks noChangeArrowheads="1"/>
        </xdr:cNvSpPr>
      </xdr:nvSpPr>
      <xdr:spPr bwMode="auto">
        <a:xfrm>
          <a:off x="4391025" y="990600"/>
          <a:ext cx="361950" cy="152400"/>
        </a:xfrm>
        <a:prstGeom prst="roundRect">
          <a:avLst>
            <a:gd name="adj" fmla="val 16667"/>
          </a:avLst>
        </a:prstGeom>
        <a:solidFill>
          <a:srgbClr val="C0C0C0"/>
        </a:solidFill>
        <a:ln w="0" algn="ctr">
          <a:solidFill>
            <a:srgbClr val="DDDDDD"/>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800" b="0" i="0" strike="noStrike">
              <a:solidFill>
                <a:srgbClr val="000000"/>
              </a:solidFill>
              <a:latin typeface="Arial"/>
              <a:cs typeface="Arial"/>
            </a:rPr>
            <a:t>Save</a:t>
          </a:r>
        </a:p>
      </xdr:txBody>
    </xdr:sp>
    <xdr:clientData/>
  </xdr:twoCellAnchor>
  <mc:AlternateContent xmlns:mc="http://schemas.openxmlformats.org/markup-compatibility/2006">
    <mc:Choice xmlns:a14="http://schemas.microsoft.com/office/drawing/2010/main" Requires="a14">
      <xdr:twoCellAnchor editAs="oneCell">
        <xdr:from>
          <xdr:col>6</xdr:col>
          <xdr:colOff>9525</xdr:colOff>
          <xdr:row>6</xdr:row>
          <xdr:rowOff>0</xdr:rowOff>
        </xdr:from>
        <xdr:to>
          <xdr:col>11</xdr:col>
          <xdr:colOff>438150</xdr:colOff>
          <xdr:row>7</xdr:row>
          <xdr:rowOff>0</xdr:rowOff>
        </xdr:to>
        <xdr:sp macro="" textlink="">
          <xdr:nvSpPr>
            <xdr:cNvPr id="4218" name="Drop Down 122" hidden="1">
              <a:extLst>
                <a:ext uri="{63B3BB69-23CF-44E3-9099-C40C66FF867C}">
                  <a14:compatExt spid="_x0000_s4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590550</xdr:colOff>
          <xdr:row>0</xdr:row>
          <xdr:rowOff>0</xdr:rowOff>
        </xdr:from>
        <xdr:to>
          <xdr:col>13</xdr:col>
          <xdr:colOff>333375</xdr:colOff>
          <xdr:row>0</xdr:row>
          <xdr:rowOff>0</xdr:rowOff>
        </xdr:to>
        <xdr:sp macro="" textlink="">
          <xdr:nvSpPr>
            <xdr:cNvPr id="19458" name="Butto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bio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342900</xdr:colOff>
          <xdr:row>0</xdr:row>
          <xdr:rowOff>0</xdr:rowOff>
        </xdr:to>
        <xdr:sp macro="" textlink="">
          <xdr:nvSpPr>
            <xdr:cNvPr id="19459" name="Button 3"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read result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600075</xdr:colOff>
          <xdr:row>0</xdr:row>
          <xdr:rowOff>0</xdr:rowOff>
        </xdr:from>
        <xdr:to>
          <xdr:col>13</xdr:col>
          <xdr:colOff>342900</xdr:colOff>
          <xdr:row>0</xdr:row>
          <xdr:rowOff>0</xdr:rowOff>
        </xdr:to>
        <xdr:sp macro="" textlink="">
          <xdr:nvSpPr>
            <xdr:cNvPr id="19460" name="Button 4" hidden="1">
              <a:extLst>
                <a:ext uri="{63B3BB69-23CF-44E3-9099-C40C66FF867C}">
                  <a14:compatExt spid="_x0000_s194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dairy1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590550</xdr:colOff>
          <xdr:row>0</xdr:row>
          <xdr:rowOff>0</xdr:rowOff>
        </xdr:from>
        <xdr:to>
          <xdr:col>13</xdr:col>
          <xdr:colOff>323850</xdr:colOff>
          <xdr:row>0</xdr:row>
          <xdr:rowOff>0</xdr:rowOff>
        </xdr:to>
        <xdr:sp macro="" textlink="">
          <xdr:nvSpPr>
            <xdr:cNvPr id="19461" name="Button 5" hidden="1">
              <a:extLst>
                <a:ext uri="{63B3BB69-23CF-44E3-9099-C40C66FF867C}">
                  <a14:compatExt spid="_x0000_s19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-&gt; run -&gt; read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0</xdr:row>
          <xdr:rowOff>0</xdr:rowOff>
        </xdr:from>
        <xdr:to>
          <xdr:col>11</xdr:col>
          <xdr:colOff>600075</xdr:colOff>
          <xdr:row>0</xdr:row>
          <xdr:rowOff>0</xdr:rowOff>
        </xdr:to>
        <xdr:sp macro="" textlink="">
          <xdr:nvSpPr>
            <xdr:cNvPr id="19470" name="Button 14" hidden="1">
              <a:extLst>
                <a:ext uri="{63B3BB69-23CF-44E3-9099-C40C66FF867C}">
                  <a14:compatExt spid="_x0000_s194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0</xdr:row>
          <xdr:rowOff>0</xdr:rowOff>
        </xdr:from>
        <xdr:to>
          <xdr:col>11</xdr:col>
          <xdr:colOff>342900</xdr:colOff>
          <xdr:row>0</xdr:row>
          <xdr:rowOff>0</xdr:rowOff>
        </xdr:to>
        <xdr:sp macro="" textlink="">
          <xdr:nvSpPr>
            <xdr:cNvPr id="19476" name="Button 20" hidden="1">
              <a:extLst>
                <a:ext uri="{63B3BB69-23CF-44E3-9099-C40C66FF867C}">
                  <a14:compatExt spid="_x0000_s194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read bio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619125</xdr:colOff>
          <xdr:row>0</xdr:row>
          <xdr:rowOff>0</xdr:rowOff>
        </xdr:from>
        <xdr:to>
          <xdr:col>9</xdr:col>
          <xdr:colOff>85725</xdr:colOff>
          <xdr:row>0</xdr:row>
          <xdr:rowOff>200025</xdr:rowOff>
        </xdr:to>
        <xdr:sp macro="" textlink="">
          <xdr:nvSpPr>
            <xdr:cNvPr id="19520" name="Drop Down 64" hidden="1">
              <a:extLst>
                <a:ext uri="{63B3BB69-23CF-44E3-9099-C40C66FF867C}">
                  <a14:compatExt spid="_x0000_s1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9525</xdr:colOff>
      <xdr:row>53</xdr:row>
      <xdr:rowOff>66675</xdr:rowOff>
    </xdr:from>
    <xdr:to>
      <xdr:col>16</xdr:col>
      <xdr:colOff>600075</xdr:colOff>
      <xdr:row>63</xdr:row>
      <xdr:rowOff>76200</xdr:rowOff>
    </xdr:to>
    <xdr:graphicFrame macro="">
      <xdr:nvGraphicFramePr>
        <xdr:cNvPr id="30855"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22</xdr:row>
      <xdr:rowOff>95250</xdr:rowOff>
    </xdr:from>
    <xdr:to>
      <xdr:col>16</xdr:col>
      <xdr:colOff>600075</xdr:colOff>
      <xdr:row>32</xdr:row>
      <xdr:rowOff>95250</xdr:rowOff>
    </xdr:to>
    <xdr:graphicFrame macro="">
      <xdr:nvGraphicFramePr>
        <xdr:cNvPr id="30856"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9524</xdr:colOff>
      <xdr:row>32</xdr:row>
      <xdr:rowOff>171450</xdr:rowOff>
    </xdr:from>
    <xdr:to>
      <xdr:col>16</xdr:col>
      <xdr:colOff>600074</xdr:colOff>
      <xdr:row>42</xdr:row>
      <xdr:rowOff>180975</xdr:rowOff>
    </xdr:to>
    <xdr:graphicFrame macro="">
      <xdr:nvGraphicFramePr>
        <xdr:cNvPr id="30857"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19050</xdr:colOff>
      <xdr:row>105</xdr:row>
      <xdr:rowOff>66675</xdr:rowOff>
    </xdr:from>
    <xdr:to>
      <xdr:col>16</xdr:col>
      <xdr:colOff>600074</xdr:colOff>
      <xdr:row>115</xdr:row>
      <xdr:rowOff>85725</xdr:rowOff>
    </xdr:to>
    <xdr:graphicFrame macro="">
      <xdr:nvGraphicFramePr>
        <xdr:cNvPr id="30858"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19050</xdr:colOff>
      <xdr:row>115</xdr:row>
      <xdr:rowOff>114300</xdr:rowOff>
    </xdr:from>
    <xdr:to>
      <xdr:col>16</xdr:col>
      <xdr:colOff>600075</xdr:colOff>
      <xdr:row>125</xdr:row>
      <xdr:rowOff>142875</xdr:rowOff>
    </xdr:to>
    <xdr:graphicFrame macro="">
      <xdr:nvGraphicFramePr>
        <xdr:cNvPr id="30859"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43</xdr:row>
      <xdr:rowOff>9525</xdr:rowOff>
    </xdr:from>
    <xdr:to>
      <xdr:col>17</xdr:col>
      <xdr:colOff>0</xdr:colOff>
      <xdr:row>53</xdr:row>
      <xdr:rowOff>28575</xdr:rowOff>
    </xdr:to>
    <xdr:graphicFrame macro="">
      <xdr:nvGraphicFramePr>
        <xdr:cNvPr id="30860"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123824</xdr:colOff>
      <xdr:row>156</xdr:row>
      <xdr:rowOff>152400</xdr:rowOff>
    </xdr:from>
    <xdr:to>
      <xdr:col>16</xdr:col>
      <xdr:colOff>609599</xdr:colOff>
      <xdr:row>166</xdr:row>
      <xdr:rowOff>180975</xdr:rowOff>
    </xdr:to>
    <xdr:graphicFrame macro="">
      <xdr:nvGraphicFramePr>
        <xdr:cNvPr id="30861"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166</xdr:row>
      <xdr:rowOff>200025</xdr:rowOff>
    </xdr:from>
    <xdr:to>
      <xdr:col>17</xdr:col>
      <xdr:colOff>0</xdr:colOff>
      <xdr:row>177</xdr:row>
      <xdr:rowOff>28575</xdr:rowOff>
    </xdr:to>
    <xdr:graphicFrame macro="">
      <xdr:nvGraphicFramePr>
        <xdr:cNvPr id="30862"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9524</xdr:colOff>
      <xdr:row>63</xdr:row>
      <xdr:rowOff>114300</xdr:rowOff>
    </xdr:from>
    <xdr:to>
      <xdr:col>16</xdr:col>
      <xdr:colOff>600074</xdr:colOff>
      <xdr:row>73</xdr:row>
      <xdr:rowOff>161925</xdr:rowOff>
    </xdr:to>
    <xdr:graphicFrame macro="">
      <xdr:nvGraphicFramePr>
        <xdr:cNvPr id="3086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9525</xdr:colOff>
      <xdr:row>125</xdr:row>
      <xdr:rowOff>161925</xdr:rowOff>
    </xdr:from>
    <xdr:to>
      <xdr:col>16</xdr:col>
      <xdr:colOff>600075</xdr:colOff>
      <xdr:row>136</xdr:row>
      <xdr:rowOff>9525</xdr:rowOff>
    </xdr:to>
    <xdr:graphicFrame macro="">
      <xdr:nvGraphicFramePr>
        <xdr:cNvPr id="3086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19050</xdr:colOff>
      <xdr:row>73</xdr:row>
      <xdr:rowOff>200025</xdr:rowOff>
    </xdr:from>
    <xdr:to>
      <xdr:col>17</xdr:col>
      <xdr:colOff>9525</xdr:colOff>
      <xdr:row>84</xdr:row>
      <xdr:rowOff>57150</xdr:rowOff>
    </xdr:to>
    <xdr:graphicFrame macro="">
      <xdr:nvGraphicFramePr>
        <xdr:cNvPr id="3086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19050</xdr:colOff>
      <xdr:row>84</xdr:row>
      <xdr:rowOff>76200</xdr:rowOff>
    </xdr:from>
    <xdr:to>
      <xdr:col>16</xdr:col>
      <xdr:colOff>600075</xdr:colOff>
      <xdr:row>94</xdr:row>
      <xdr:rowOff>152400</xdr:rowOff>
    </xdr:to>
    <xdr:graphicFrame macro="">
      <xdr:nvGraphicFramePr>
        <xdr:cNvPr id="3086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9525</xdr:colOff>
      <xdr:row>2</xdr:row>
      <xdr:rowOff>9525</xdr:rowOff>
    </xdr:from>
    <xdr:to>
      <xdr:col>17</xdr:col>
      <xdr:colOff>0</xdr:colOff>
      <xdr:row>12</xdr:row>
      <xdr:rowOff>19050</xdr:rowOff>
    </xdr:to>
    <xdr:graphicFrame macro="">
      <xdr:nvGraphicFramePr>
        <xdr:cNvPr id="3086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9525</xdr:colOff>
      <xdr:row>12</xdr:row>
      <xdr:rowOff>47625</xdr:rowOff>
    </xdr:from>
    <xdr:to>
      <xdr:col>16</xdr:col>
      <xdr:colOff>600075</xdr:colOff>
      <xdr:row>22</xdr:row>
      <xdr:rowOff>66675</xdr:rowOff>
    </xdr:to>
    <xdr:graphicFrame macro="">
      <xdr:nvGraphicFramePr>
        <xdr:cNvPr id="3086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19049</xdr:colOff>
      <xdr:row>94</xdr:row>
      <xdr:rowOff>200025</xdr:rowOff>
    </xdr:from>
    <xdr:to>
      <xdr:col>16</xdr:col>
      <xdr:colOff>590549</xdr:colOff>
      <xdr:row>105</xdr:row>
      <xdr:rowOff>38100</xdr:rowOff>
    </xdr:to>
    <xdr:graphicFrame macro="">
      <xdr:nvGraphicFramePr>
        <xdr:cNvPr id="3087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123824</xdr:colOff>
      <xdr:row>136</xdr:row>
      <xdr:rowOff>38100</xdr:rowOff>
    </xdr:from>
    <xdr:to>
      <xdr:col>16</xdr:col>
      <xdr:colOff>609599</xdr:colOff>
      <xdr:row>146</xdr:row>
      <xdr:rowOff>66675</xdr:rowOff>
    </xdr:to>
    <xdr:graphicFrame macro="">
      <xdr:nvGraphicFramePr>
        <xdr:cNvPr id="3087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114299</xdr:colOff>
      <xdr:row>146</xdr:row>
      <xdr:rowOff>104775</xdr:rowOff>
    </xdr:from>
    <xdr:to>
      <xdr:col>16</xdr:col>
      <xdr:colOff>600074</xdr:colOff>
      <xdr:row>156</xdr:row>
      <xdr:rowOff>133350</xdr:rowOff>
    </xdr:to>
    <xdr:graphicFrame macro="">
      <xdr:nvGraphicFramePr>
        <xdr:cNvPr id="3087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9525</xdr:colOff>
      <xdr:row>177</xdr:row>
      <xdr:rowOff>57150</xdr:rowOff>
    </xdr:from>
    <xdr:to>
      <xdr:col>17</xdr:col>
      <xdr:colOff>0</xdr:colOff>
      <xdr:row>187</xdr:row>
      <xdr:rowOff>95250</xdr:rowOff>
    </xdr:to>
    <xdr:graphicFrame macro="">
      <xdr:nvGraphicFramePr>
        <xdr:cNvPr id="3087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9525</xdr:colOff>
      <xdr:row>187</xdr:row>
      <xdr:rowOff>114300</xdr:rowOff>
    </xdr:from>
    <xdr:to>
      <xdr:col>16</xdr:col>
      <xdr:colOff>590550</xdr:colOff>
      <xdr:row>197</xdr:row>
      <xdr:rowOff>152400</xdr:rowOff>
    </xdr:to>
    <xdr:graphicFrame macro="">
      <xdr:nvGraphicFramePr>
        <xdr:cNvPr id="3087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9525</xdr:colOff>
      <xdr:row>197</xdr:row>
      <xdr:rowOff>171450</xdr:rowOff>
    </xdr:from>
    <xdr:to>
      <xdr:col>16</xdr:col>
      <xdr:colOff>590550</xdr:colOff>
      <xdr:row>208</xdr:row>
      <xdr:rowOff>9525</xdr:rowOff>
    </xdr:to>
    <xdr:graphicFrame macro="">
      <xdr:nvGraphicFramePr>
        <xdr:cNvPr id="3087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9525</xdr:colOff>
      <xdr:row>218</xdr:row>
      <xdr:rowOff>38100</xdr:rowOff>
    </xdr:from>
    <xdr:to>
      <xdr:col>16</xdr:col>
      <xdr:colOff>600075</xdr:colOff>
      <xdr:row>228</xdr:row>
      <xdr:rowOff>76200</xdr:rowOff>
    </xdr:to>
    <xdr:graphicFrame macro="">
      <xdr:nvGraphicFramePr>
        <xdr:cNvPr id="30877"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228</xdr:row>
      <xdr:rowOff>95250</xdr:rowOff>
    </xdr:from>
    <xdr:to>
      <xdr:col>16</xdr:col>
      <xdr:colOff>600075</xdr:colOff>
      <xdr:row>238</xdr:row>
      <xdr:rowOff>123825</xdr:rowOff>
    </xdr:to>
    <xdr:graphicFrame macro="">
      <xdr:nvGraphicFramePr>
        <xdr:cNvPr id="30878"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238</xdr:row>
      <xdr:rowOff>161925</xdr:rowOff>
    </xdr:from>
    <xdr:to>
      <xdr:col>16</xdr:col>
      <xdr:colOff>600075</xdr:colOff>
      <xdr:row>249</xdr:row>
      <xdr:rowOff>0</xdr:rowOff>
    </xdr:to>
    <xdr:graphicFrame macro="">
      <xdr:nvGraphicFramePr>
        <xdr:cNvPr id="30879"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123824</xdr:colOff>
      <xdr:row>249</xdr:row>
      <xdr:rowOff>28575</xdr:rowOff>
    </xdr:from>
    <xdr:to>
      <xdr:col>16</xdr:col>
      <xdr:colOff>609599</xdr:colOff>
      <xdr:row>259</xdr:row>
      <xdr:rowOff>85725</xdr:rowOff>
    </xdr:to>
    <xdr:graphicFrame macro="">
      <xdr:nvGraphicFramePr>
        <xdr:cNvPr id="30880"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9525</xdr:colOff>
      <xdr:row>259</xdr:row>
      <xdr:rowOff>104775</xdr:rowOff>
    </xdr:from>
    <xdr:to>
      <xdr:col>16</xdr:col>
      <xdr:colOff>600075</xdr:colOff>
      <xdr:row>269</xdr:row>
      <xdr:rowOff>171450</xdr:rowOff>
    </xdr:to>
    <xdr:graphicFrame macro="">
      <xdr:nvGraphicFramePr>
        <xdr:cNvPr id="30881"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19050</xdr:colOff>
      <xdr:row>269</xdr:row>
      <xdr:rowOff>200025</xdr:rowOff>
    </xdr:from>
    <xdr:to>
      <xdr:col>16</xdr:col>
      <xdr:colOff>600075</xdr:colOff>
      <xdr:row>280</xdr:row>
      <xdr:rowOff>66675</xdr:rowOff>
    </xdr:to>
    <xdr:graphicFrame macro="">
      <xdr:nvGraphicFramePr>
        <xdr:cNvPr id="30882"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19050</xdr:colOff>
      <xdr:row>280</xdr:row>
      <xdr:rowOff>95250</xdr:rowOff>
    </xdr:from>
    <xdr:to>
      <xdr:col>16</xdr:col>
      <xdr:colOff>600075</xdr:colOff>
      <xdr:row>290</xdr:row>
      <xdr:rowOff>180975</xdr:rowOff>
    </xdr:to>
    <xdr:graphicFrame macro="">
      <xdr:nvGraphicFramePr>
        <xdr:cNvPr id="30883"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19050</xdr:colOff>
      <xdr:row>291</xdr:row>
      <xdr:rowOff>9525</xdr:rowOff>
    </xdr:from>
    <xdr:to>
      <xdr:col>16</xdr:col>
      <xdr:colOff>600075</xdr:colOff>
      <xdr:row>301</xdr:row>
      <xdr:rowOff>104775</xdr:rowOff>
    </xdr:to>
    <xdr:graphicFrame macro="">
      <xdr:nvGraphicFramePr>
        <xdr:cNvPr id="30884" name="Chart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19050</xdr:colOff>
      <xdr:row>301</xdr:row>
      <xdr:rowOff>133350</xdr:rowOff>
    </xdr:from>
    <xdr:to>
      <xdr:col>16</xdr:col>
      <xdr:colOff>600075</xdr:colOff>
      <xdr:row>312</xdr:row>
      <xdr:rowOff>28575</xdr:rowOff>
    </xdr:to>
    <xdr:graphicFrame macro="">
      <xdr:nvGraphicFramePr>
        <xdr:cNvPr id="30885"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19050</xdr:colOff>
      <xdr:row>312</xdr:row>
      <xdr:rowOff>47625</xdr:rowOff>
    </xdr:from>
    <xdr:to>
      <xdr:col>16</xdr:col>
      <xdr:colOff>600075</xdr:colOff>
      <xdr:row>322</xdr:row>
      <xdr:rowOff>161925</xdr:rowOff>
    </xdr:to>
    <xdr:graphicFrame macro="">
      <xdr:nvGraphicFramePr>
        <xdr:cNvPr id="30886" name="Chart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9525</xdr:colOff>
      <xdr:row>322</xdr:row>
      <xdr:rowOff>190500</xdr:rowOff>
    </xdr:from>
    <xdr:to>
      <xdr:col>16</xdr:col>
      <xdr:colOff>590550</xdr:colOff>
      <xdr:row>333</xdr:row>
      <xdr:rowOff>104775</xdr:rowOff>
    </xdr:to>
    <xdr:graphicFrame macro="">
      <xdr:nvGraphicFramePr>
        <xdr:cNvPr id="30887" name="Chart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xdr:col>
      <xdr:colOff>9524</xdr:colOff>
      <xdr:row>333</xdr:row>
      <xdr:rowOff>133350</xdr:rowOff>
    </xdr:from>
    <xdr:to>
      <xdr:col>16</xdr:col>
      <xdr:colOff>581024</xdr:colOff>
      <xdr:row>344</xdr:row>
      <xdr:rowOff>57150</xdr:rowOff>
    </xdr:to>
    <xdr:graphicFrame macro="">
      <xdr:nvGraphicFramePr>
        <xdr:cNvPr id="30888"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0</xdr:col>
      <xdr:colOff>123824</xdr:colOff>
      <xdr:row>344</xdr:row>
      <xdr:rowOff>76200</xdr:rowOff>
    </xdr:from>
    <xdr:to>
      <xdr:col>16</xdr:col>
      <xdr:colOff>571499</xdr:colOff>
      <xdr:row>355</xdr:row>
      <xdr:rowOff>0</xdr:rowOff>
    </xdr:to>
    <xdr:graphicFrame macro="">
      <xdr:nvGraphicFramePr>
        <xdr:cNvPr id="36"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0</xdr:col>
      <xdr:colOff>123824</xdr:colOff>
      <xdr:row>355</xdr:row>
      <xdr:rowOff>57150</xdr:rowOff>
    </xdr:from>
    <xdr:to>
      <xdr:col>16</xdr:col>
      <xdr:colOff>590549</xdr:colOff>
      <xdr:row>365</xdr:row>
      <xdr:rowOff>190500</xdr:rowOff>
    </xdr:to>
    <xdr:graphicFrame macro="">
      <xdr:nvGraphicFramePr>
        <xdr:cNvPr id="3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mc:AlternateContent xmlns:mc="http://schemas.openxmlformats.org/markup-compatibility/2006">
    <mc:Choice xmlns:a14="http://schemas.microsoft.com/office/drawing/2010/main" Requires="a14">
      <xdr:twoCellAnchor>
        <xdr:from>
          <xdr:col>12</xdr:col>
          <xdr:colOff>590550</xdr:colOff>
          <xdr:row>0</xdr:row>
          <xdr:rowOff>0</xdr:rowOff>
        </xdr:from>
        <xdr:to>
          <xdr:col>14</xdr:col>
          <xdr:colOff>333375</xdr:colOff>
          <xdr:row>0</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bio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342900</xdr:colOff>
          <xdr:row>0</xdr:row>
          <xdr:rowOff>0</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read result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600075</xdr:colOff>
          <xdr:row>0</xdr:row>
          <xdr:rowOff>0</xdr:rowOff>
        </xdr:from>
        <xdr:to>
          <xdr:col>14</xdr:col>
          <xdr:colOff>342900</xdr:colOff>
          <xdr:row>0</xdr:row>
          <xdr:rowOff>0</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dairy1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590550</xdr:colOff>
          <xdr:row>0</xdr:row>
          <xdr:rowOff>0</xdr:rowOff>
        </xdr:from>
        <xdr:to>
          <xdr:col>14</xdr:col>
          <xdr:colOff>323850</xdr:colOff>
          <xdr:row>0</xdr:row>
          <xdr:rowOff>0</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-&gt; run -&gt; read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12</xdr:col>
          <xdr:colOff>600075</xdr:colOff>
          <xdr:row>0</xdr:row>
          <xdr:rowOff>0</xdr:rowOff>
        </xdr:to>
        <xdr:sp macro="" textlink="">
          <xdr:nvSpPr>
            <xdr:cNvPr id="30725" name="Button 5" hidden="1">
              <a:extLst>
                <a:ext uri="{63B3BB69-23CF-44E3-9099-C40C66FF867C}">
                  <a14:compatExt spid="_x0000_s307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0</xdr:row>
          <xdr:rowOff>0</xdr:rowOff>
        </xdr:from>
        <xdr:to>
          <xdr:col>12</xdr:col>
          <xdr:colOff>342900</xdr:colOff>
          <xdr:row>0</xdr:row>
          <xdr:rowOff>0</xdr:rowOff>
        </xdr:to>
        <xdr:sp macro="" textlink="">
          <xdr:nvSpPr>
            <xdr:cNvPr id="30726" name="Button 6" hidden="1">
              <a:extLst>
                <a:ext uri="{63B3BB69-23CF-44E3-9099-C40C66FF867C}">
                  <a14:compatExt spid="_x0000_s307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read bio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0</xdr:row>
          <xdr:rowOff>0</xdr:rowOff>
        </xdr:from>
        <xdr:to>
          <xdr:col>9</xdr:col>
          <xdr:colOff>523875</xdr:colOff>
          <xdr:row>0</xdr:row>
          <xdr:rowOff>190500</xdr:rowOff>
        </xdr:to>
        <xdr:sp macro="" textlink="">
          <xdr:nvSpPr>
            <xdr:cNvPr id="30736" name="Drop Down 16" hidden="1">
              <a:extLst>
                <a:ext uri="{63B3BB69-23CF-44E3-9099-C40C66FF867C}">
                  <a14:compatExt spid="_x0000_s307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9525</xdr:colOff>
      <xdr:row>366</xdr:row>
      <xdr:rowOff>9525</xdr:rowOff>
    </xdr:from>
    <xdr:to>
      <xdr:col>16</xdr:col>
      <xdr:colOff>600075</xdr:colOff>
      <xdr:row>376</xdr:row>
      <xdr:rowOff>9525</xdr:rowOff>
    </xdr:to>
    <xdr:graphicFrame macro="">
      <xdr:nvGraphicFramePr>
        <xdr:cNvPr id="50"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9525</xdr:colOff>
      <xdr:row>376</xdr:row>
      <xdr:rowOff>38100</xdr:rowOff>
    </xdr:from>
    <xdr:to>
      <xdr:col>16</xdr:col>
      <xdr:colOff>600075</xdr:colOff>
      <xdr:row>386</xdr:row>
      <xdr:rowOff>38100</xdr:rowOff>
    </xdr:to>
    <xdr:graphicFrame macro="">
      <xdr:nvGraphicFramePr>
        <xdr:cNvPr id="5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0</xdr:col>
      <xdr:colOff>114301</xdr:colOff>
      <xdr:row>208</xdr:row>
      <xdr:rowOff>38100</xdr:rowOff>
    </xdr:from>
    <xdr:to>
      <xdr:col>3</xdr:col>
      <xdr:colOff>342901</xdr:colOff>
      <xdr:row>210</xdr:row>
      <xdr:rowOff>200025</xdr:rowOff>
    </xdr:to>
    <xdr:graphicFrame macro="">
      <xdr:nvGraphicFramePr>
        <xdr:cNvPr id="52"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19050</xdr:colOff>
      <xdr:row>29</xdr:row>
      <xdr:rowOff>180975</xdr:rowOff>
    </xdr:from>
    <xdr:to>
      <xdr:col>7</xdr:col>
      <xdr:colOff>295275</xdr:colOff>
      <xdr:row>38</xdr:row>
      <xdr:rowOff>104775</xdr:rowOff>
    </xdr:to>
    <xdr:graphicFrame macro="">
      <xdr:nvGraphicFramePr>
        <xdr:cNvPr id="26795"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39</xdr:row>
      <xdr:rowOff>0</xdr:rowOff>
    </xdr:from>
    <xdr:to>
      <xdr:col>7</xdr:col>
      <xdr:colOff>276225</xdr:colOff>
      <xdr:row>47</xdr:row>
      <xdr:rowOff>142875</xdr:rowOff>
    </xdr:to>
    <xdr:graphicFrame macro="">
      <xdr:nvGraphicFramePr>
        <xdr:cNvPr id="26796"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400050</xdr:colOff>
      <xdr:row>39</xdr:row>
      <xdr:rowOff>0</xdr:rowOff>
    </xdr:from>
    <xdr:to>
      <xdr:col>14</xdr:col>
      <xdr:colOff>28575</xdr:colOff>
      <xdr:row>47</xdr:row>
      <xdr:rowOff>133350</xdr:rowOff>
    </xdr:to>
    <xdr:graphicFrame macro="">
      <xdr:nvGraphicFramePr>
        <xdr:cNvPr id="26797"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48</xdr:row>
      <xdr:rowOff>19050</xdr:rowOff>
    </xdr:from>
    <xdr:to>
      <xdr:col>7</xdr:col>
      <xdr:colOff>295275</xdr:colOff>
      <xdr:row>57</xdr:row>
      <xdr:rowOff>0</xdr:rowOff>
    </xdr:to>
    <xdr:graphicFrame macro="">
      <xdr:nvGraphicFramePr>
        <xdr:cNvPr id="26798"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428625</xdr:colOff>
      <xdr:row>48</xdr:row>
      <xdr:rowOff>28575</xdr:rowOff>
    </xdr:from>
    <xdr:to>
      <xdr:col>14</xdr:col>
      <xdr:colOff>66675</xdr:colOff>
      <xdr:row>56</xdr:row>
      <xdr:rowOff>200025</xdr:rowOff>
    </xdr:to>
    <xdr:graphicFrame macro="">
      <xdr:nvGraphicFramePr>
        <xdr:cNvPr id="26799"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419100</xdr:colOff>
      <xdr:row>2</xdr:row>
      <xdr:rowOff>9525</xdr:rowOff>
    </xdr:from>
    <xdr:to>
      <xdr:col>14</xdr:col>
      <xdr:colOff>76200</xdr:colOff>
      <xdr:row>10</xdr:row>
      <xdr:rowOff>142875</xdr:rowOff>
    </xdr:to>
    <xdr:graphicFrame macro="">
      <xdr:nvGraphicFramePr>
        <xdr:cNvPr id="26800"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11</xdr:row>
      <xdr:rowOff>76200</xdr:rowOff>
    </xdr:from>
    <xdr:to>
      <xdr:col>7</xdr:col>
      <xdr:colOff>276225</xdr:colOff>
      <xdr:row>20</xdr:row>
      <xdr:rowOff>0</xdr:rowOff>
    </xdr:to>
    <xdr:graphicFrame macro="">
      <xdr:nvGraphicFramePr>
        <xdr:cNvPr id="26801"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400050</xdr:colOff>
      <xdr:row>20</xdr:row>
      <xdr:rowOff>142875</xdr:rowOff>
    </xdr:from>
    <xdr:to>
      <xdr:col>14</xdr:col>
      <xdr:colOff>66675</xdr:colOff>
      <xdr:row>29</xdr:row>
      <xdr:rowOff>76200</xdr:rowOff>
    </xdr:to>
    <xdr:graphicFrame macro="">
      <xdr:nvGraphicFramePr>
        <xdr:cNvPr id="26802"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9525</xdr:colOff>
      <xdr:row>20</xdr:row>
      <xdr:rowOff>142875</xdr:rowOff>
    </xdr:from>
    <xdr:to>
      <xdr:col>7</xdr:col>
      <xdr:colOff>295275</xdr:colOff>
      <xdr:row>29</xdr:row>
      <xdr:rowOff>85725</xdr:rowOff>
    </xdr:to>
    <xdr:graphicFrame macro="">
      <xdr:nvGraphicFramePr>
        <xdr:cNvPr id="26803"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9525</xdr:colOff>
      <xdr:row>2</xdr:row>
      <xdr:rowOff>9525</xdr:rowOff>
    </xdr:from>
    <xdr:to>
      <xdr:col>7</xdr:col>
      <xdr:colOff>285750</xdr:colOff>
      <xdr:row>10</xdr:row>
      <xdr:rowOff>161925</xdr:rowOff>
    </xdr:to>
    <xdr:graphicFrame macro="">
      <xdr:nvGraphicFramePr>
        <xdr:cNvPr id="26804"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19050</xdr:colOff>
      <xdr:row>57</xdr:row>
      <xdr:rowOff>133350</xdr:rowOff>
    </xdr:from>
    <xdr:to>
      <xdr:col>7</xdr:col>
      <xdr:colOff>295275</xdr:colOff>
      <xdr:row>66</xdr:row>
      <xdr:rowOff>66675</xdr:rowOff>
    </xdr:to>
    <xdr:graphicFrame macro="">
      <xdr:nvGraphicFramePr>
        <xdr:cNvPr id="2680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9525</xdr:colOff>
      <xdr:row>85</xdr:row>
      <xdr:rowOff>200025</xdr:rowOff>
    </xdr:from>
    <xdr:to>
      <xdr:col>7</xdr:col>
      <xdr:colOff>295275</xdr:colOff>
      <xdr:row>94</xdr:row>
      <xdr:rowOff>142875</xdr:rowOff>
    </xdr:to>
    <xdr:graphicFrame macro="">
      <xdr:nvGraphicFramePr>
        <xdr:cNvPr id="2680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381000</xdr:colOff>
      <xdr:row>57</xdr:row>
      <xdr:rowOff>95250</xdr:rowOff>
    </xdr:from>
    <xdr:to>
      <xdr:col>14</xdr:col>
      <xdr:colOff>66675</xdr:colOff>
      <xdr:row>66</xdr:row>
      <xdr:rowOff>47625</xdr:rowOff>
    </xdr:to>
    <xdr:graphicFrame macro="">
      <xdr:nvGraphicFramePr>
        <xdr:cNvPr id="26807"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409575</xdr:colOff>
      <xdr:row>85</xdr:row>
      <xdr:rowOff>190500</xdr:rowOff>
    </xdr:from>
    <xdr:to>
      <xdr:col>14</xdr:col>
      <xdr:colOff>95250</xdr:colOff>
      <xdr:row>94</xdr:row>
      <xdr:rowOff>142875</xdr:rowOff>
    </xdr:to>
    <xdr:graphicFrame macro="">
      <xdr:nvGraphicFramePr>
        <xdr:cNvPr id="26808"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9525</xdr:colOff>
      <xdr:row>104</xdr:row>
      <xdr:rowOff>180975</xdr:rowOff>
    </xdr:from>
    <xdr:to>
      <xdr:col>7</xdr:col>
      <xdr:colOff>304800</xdr:colOff>
      <xdr:row>113</xdr:row>
      <xdr:rowOff>123825</xdr:rowOff>
    </xdr:to>
    <xdr:graphicFrame macro="">
      <xdr:nvGraphicFramePr>
        <xdr:cNvPr id="26809"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409575</xdr:colOff>
      <xdr:row>95</xdr:row>
      <xdr:rowOff>85725</xdr:rowOff>
    </xdr:from>
    <xdr:to>
      <xdr:col>14</xdr:col>
      <xdr:colOff>104775</xdr:colOff>
      <xdr:row>104</xdr:row>
      <xdr:rowOff>38100</xdr:rowOff>
    </xdr:to>
    <xdr:graphicFrame macro="">
      <xdr:nvGraphicFramePr>
        <xdr:cNvPr id="26810"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9525</xdr:colOff>
      <xdr:row>95</xdr:row>
      <xdr:rowOff>76200</xdr:rowOff>
    </xdr:from>
    <xdr:to>
      <xdr:col>7</xdr:col>
      <xdr:colOff>323850</xdr:colOff>
      <xdr:row>104</xdr:row>
      <xdr:rowOff>38100</xdr:rowOff>
    </xdr:to>
    <xdr:graphicFrame macro="">
      <xdr:nvGraphicFramePr>
        <xdr:cNvPr id="26811"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390525</xdr:colOff>
      <xdr:row>29</xdr:row>
      <xdr:rowOff>190500</xdr:rowOff>
    </xdr:from>
    <xdr:to>
      <xdr:col>14</xdr:col>
      <xdr:colOff>28575</xdr:colOff>
      <xdr:row>38</xdr:row>
      <xdr:rowOff>123825</xdr:rowOff>
    </xdr:to>
    <xdr:graphicFrame macro="">
      <xdr:nvGraphicFramePr>
        <xdr:cNvPr id="26812"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7</xdr:col>
      <xdr:colOff>390525</xdr:colOff>
      <xdr:row>104</xdr:row>
      <xdr:rowOff>200025</xdr:rowOff>
    </xdr:from>
    <xdr:to>
      <xdr:col>14</xdr:col>
      <xdr:colOff>66675</xdr:colOff>
      <xdr:row>113</xdr:row>
      <xdr:rowOff>123825</xdr:rowOff>
    </xdr:to>
    <xdr:graphicFrame macro="">
      <xdr:nvGraphicFramePr>
        <xdr:cNvPr id="26813"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409575</xdr:colOff>
      <xdr:row>11</xdr:row>
      <xdr:rowOff>57150</xdr:rowOff>
    </xdr:from>
    <xdr:to>
      <xdr:col>14</xdr:col>
      <xdr:colOff>85725</xdr:colOff>
      <xdr:row>19</xdr:row>
      <xdr:rowOff>200025</xdr:rowOff>
    </xdr:to>
    <xdr:graphicFrame macro="">
      <xdr:nvGraphicFramePr>
        <xdr:cNvPr id="26814"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67</xdr:row>
      <xdr:rowOff>38100</xdr:rowOff>
    </xdr:from>
    <xdr:to>
      <xdr:col>7</xdr:col>
      <xdr:colOff>285750</xdr:colOff>
      <xdr:row>75</xdr:row>
      <xdr:rowOff>190500</xdr:rowOff>
    </xdr:to>
    <xdr:graphicFrame macro="">
      <xdr:nvGraphicFramePr>
        <xdr:cNvPr id="26815"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xdr:col>
      <xdr:colOff>381000</xdr:colOff>
      <xdr:row>67</xdr:row>
      <xdr:rowOff>19050</xdr:rowOff>
    </xdr:from>
    <xdr:to>
      <xdr:col>14</xdr:col>
      <xdr:colOff>66675</xdr:colOff>
      <xdr:row>75</xdr:row>
      <xdr:rowOff>180975</xdr:rowOff>
    </xdr:to>
    <xdr:graphicFrame macro="">
      <xdr:nvGraphicFramePr>
        <xdr:cNvPr id="26816"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104775</xdr:colOff>
      <xdr:row>76</xdr:row>
      <xdr:rowOff>133350</xdr:rowOff>
    </xdr:from>
    <xdr:to>
      <xdr:col>7</xdr:col>
      <xdr:colOff>304800</xdr:colOff>
      <xdr:row>85</xdr:row>
      <xdr:rowOff>104775</xdr:rowOff>
    </xdr:to>
    <xdr:graphicFrame macro="">
      <xdr:nvGraphicFramePr>
        <xdr:cNvPr id="26817"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xdr:col>
      <xdr:colOff>371475</xdr:colOff>
      <xdr:row>76</xdr:row>
      <xdr:rowOff>123825</xdr:rowOff>
    </xdr:from>
    <xdr:to>
      <xdr:col>14</xdr:col>
      <xdr:colOff>95250</xdr:colOff>
      <xdr:row>85</xdr:row>
      <xdr:rowOff>104775</xdr:rowOff>
    </xdr:to>
    <xdr:graphicFrame macro="">
      <xdr:nvGraphicFramePr>
        <xdr:cNvPr id="26818"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0</xdr:col>
      <xdr:colOff>114300</xdr:colOff>
      <xdr:row>114</xdr:row>
      <xdr:rowOff>9525</xdr:rowOff>
    </xdr:from>
    <xdr:to>
      <xdr:col>7</xdr:col>
      <xdr:colOff>285750</xdr:colOff>
      <xdr:row>122</xdr:row>
      <xdr:rowOff>152400</xdr:rowOff>
    </xdr:to>
    <xdr:graphicFrame macro="">
      <xdr:nvGraphicFramePr>
        <xdr:cNvPr id="26819"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xdr:col>
      <xdr:colOff>381000</xdr:colOff>
      <xdr:row>113</xdr:row>
      <xdr:rowOff>190500</xdr:rowOff>
    </xdr:from>
    <xdr:to>
      <xdr:col>14</xdr:col>
      <xdr:colOff>76200</xdr:colOff>
      <xdr:row>122</xdr:row>
      <xdr:rowOff>152400</xdr:rowOff>
    </xdr:to>
    <xdr:graphicFrame macro="">
      <xdr:nvGraphicFramePr>
        <xdr:cNvPr id="26820"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19050</xdr:colOff>
      <xdr:row>123</xdr:row>
      <xdr:rowOff>19050</xdr:rowOff>
    </xdr:from>
    <xdr:to>
      <xdr:col>7</xdr:col>
      <xdr:colOff>285750</xdr:colOff>
      <xdr:row>131</xdr:row>
      <xdr:rowOff>171450</xdr:rowOff>
    </xdr:to>
    <xdr:graphicFrame macro="">
      <xdr:nvGraphicFramePr>
        <xdr:cNvPr id="26821" name="Chart 7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xdr:col>
      <xdr:colOff>381000</xdr:colOff>
      <xdr:row>123</xdr:row>
      <xdr:rowOff>0</xdr:rowOff>
    </xdr:from>
    <xdr:to>
      <xdr:col>14</xdr:col>
      <xdr:colOff>85725</xdr:colOff>
      <xdr:row>131</xdr:row>
      <xdr:rowOff>161925</xdr:rowOff>
    </xdr:to>
    <xdr:graphicFrame macro="">
      <xdr:nvGraphicFramePr>
        <xdr:cNvPr id="26822" name="Chart 8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9525</xdr:colOff>
      <xdr:row>132</xdr:row>
      <xdr:rowOff>38100</xdr:rowOff>
    </xdr:from>
    <xdr:to>
      <xdr:col>7</xdr:col>
      <xdr:colOff>285750</xdr:colOff>
      <xdr:row>141</xdr:row>
      <xdr:rowOff>9525</xdr:rowOff>
    </xdr:to>
    <xdr:graphicFrame macro="">
      <xdr:nvGraphicFramePr>
        <xdr:cNvPr id="26823" name="Chart 8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xdr:col>
      <xdr:colOff>390525</xdr:colOff>
      <xdr:row>132</xdr:row>
      <xdr:rowOff>28575</xdr:rowOff>
    </xdr:from>
    <xdr:to>
      <xdr:col>14</xdr:col>
      <xdr:colOff>114300</xdr:colOff>
      <xdr:row>141</xdr:row>
      <xdr:rowOff>9525</xdr:rowOff>
    </xdr:to>
    <xdr:graphicFrame macro="">
      <xdr:nvGraphicFramePr>
        <xdr:cNvPr id="26824" name="Chart 8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0</xdr:colOff>
      <xdr:row>141</xdr:row>
      <xdr:rowOff>85725</xdr:rowOff>
    </xdr:from>
    <xdr:to>
      <xdr:col>7</xdr:col>
      <xdr:colOff>304800</xdr:colOff>
      <xdr:row>150</xdr:row>
      <xdr:rowOff>66675</xdr:rowOff>
    </xdr:to>
    <xdr:graphicFrame macro="">
      <xdr:nvGraphicFramePr>
        <xdr:cNvPr id="26825" name="Chart 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xdr:col>
      <xdr:colOff>400050</xdr:colOff>
      <xdr:row>141</xdr:row>
      <xdr:rowOff>76200</xdr:rowOff>
    </xdr:from>
    <xdr:to>
      <xdr:col>14</xdr:col>
      <xdr:colOff>133350</xdr:colOff>
      <xdr:row>150</xdr:row>
      <xdr:rowOff>66675</xdr:rowOff>
    </xdr:to>
    <xdr:graphicFrame macro="">
      <xdr:nvGraphicFramePr>
        <xdr:cNvPr id="26826"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150</xdr:row>
      <xdr:rowOff>123825</xdr:rowOff>
    </xdr:from>
    <xdr:to>
      <xdr:col>7</xdr:col>
      <xdr:colOff>314325</xdr:colOff>
      <xdr:row>159</xdr:row>
      <xdr:rowOff>114300</xdr:rowOff>
    </xdr:to>
    <xdr:graphicFrame macro="">
      <xdr:nvGraphicFramePr>
        <xdr:cNvPr id="26827"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400050</xdr:colOff>
      <xdr:row>150</xdr:row>
      <xdr:rowOff>133350</xdr:rowOff>
    </xdr:from>
    <xdr:to>
      <xdr:col>14</xdr:col>
      <xdr:colOff>142875</xdr:colOff>
      <xdr:row>159</xdr:row>
      <xdr:rowOff>133350</xdr:rowOff>
    </xdr:to>
    <xdr:graphicFrame macro="">
      <xdr:nvGraphicFramePr>
        <xdr:cNvPr id="26828" name="Chart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xdr:col>
      <xdr:colOff>0</xdr:colOff>
      <xdr:row>160</xdr:row>
      <xdr:rowOff>0</xdr:rowOff>
    </xdr:from>
    <xdr:to>
      <xdr:col>7</xdr:col>
      <xdr:colOff>323850</xdr:colOff>
      <xdr:row>169</xdr:row>
      <xdr:rowOff>0</xdr:rowOff>
    </xdr:to>
    <xdr:graphicFrame macro="">
      <xdr:nvGraphicFramePr>
        <xdr:cNvPr id="26829" name="Chart 9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xdr:col>
      <xdr:colOff>419100</xdr:colOff>
      <xdr:row>160</xdr:row>
      <xdr:rowOff>19050</xdr:rowOff>
    </xdr:from>
    <xdr:to>
      <xdr:col>14</xdr:col>
      <xdr:colOff>171450</xdr:colOff>
      <xdr:row>169</xdr:row>
      <xdr:rowOff>28575</xdr:rowOff>
    </xdr:to>
    <xdr:graphicFrame macro="">
      <xdr:nvGraphicFramePr>
        <xdr:cNvPr id="26830"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169</xdr:row>
      <xdr:rowOff>114300</xdr:rowOff>
    </xdr:from>
    <xdr:to>
      <xdr:col>7</xdr:col>
      <xdr:colOff>333375</xdr:colOff>
      <xdr:row>178</xdr:row>
      <xdr:rowOff>123825</xdr:rowOff>
    </xdr:to>
    <xdr:graphicFrame macro="">
      <xdr:nvGraphicFramePr>
        <xdr:cNvPr id="26831"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7</xdr:col>
      <xdr:colOff>428625</xdr:colOff>
      <xdr:row>169</xdr:row>
      <xdr:rowOff>133350</xdr:rowOff>
    </xdr:from>
    <xdr:to>
      <xdr:col>14</xdr:col>
      <xdr:colOff>114300</xdr:colOff>
      <xdr:row>178</xdr:row>
      <xdr:rowOff>85725</xdr:rowOff>
    </xdr:to>
    <xdr:graphicFrame macro="">
      <xdr:nvGraphicFramePr>
        <xdr:cNvPr id="26832" name="Chart 9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200025</xdr:colOff>
          <xdr:row>5</xdr:row>
          <xdr:rowOff>57150</xdr:rowOff>
        </xdr:from>
        <xdr:to>
          <xdr:col>3</xdr:col>
          <xdr:colOff>152400</xdr:colOff>
          <xdr:row>6</xdr:row>
          <xdr:rowOff>123825</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Read 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200025</xdr:colOff>
          <xdr:row>12</xdr:row>
          <xdr:rowOff>28575</xdr:rowOff>
        </xdr:from>
        <xdr:to>
          <xdr:col>3</xdr:col>
          <xdr:colOff>123825</xdr:colOff>
          <xdr:row>13</xdr:row>
          <xdr:rowOff>114300</xdr:rowOff>
        </xdr:to>
        <xdr:sp macro="" textlink="">
          <xdr:nvSpPr>
            <xdr:cNvPr id="27650" name="Button 2" hidden="1">
              <a:extLst>
                <a:ext uri="{63B3BB69-23CF-44E3-9099-C40C66FF867C}">
                  <a14:compatExt spid="_x0000_s276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16</xdr:row>
          <xdr:rowOff>57150</xdr:rowOff>
        </xdr:from>
        <xdr:to>
          <xdr:col>3</xdr:col>
          <xdr:colOff>152400</xdr:colOff>
          <xdr:row>17</xdr:row>
          <xdr:rowOff>123825</xdr:rowOff>
        </xdr:to>
        <xdr:sp macro="" textlink="">
          <xdr:nvSpPr>
            <xdr:cNvPr id="27662" name="Button 14" hidden="1">
              <a:extLst>
                <a:ext uri="{63B3BB69-23CF-44E3-9099-C40C66FF867C}">
                  <a14:compatExt spid="_x0000_s276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Read B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209550</xdr:colOff>
          <xdr:row>23</xdr:row>
          <xdr:rowOff>47625</xdr:rowOff>
        </xdr:from>
        <xdr:to>
          <xdr:col>3</xdr:col>
          <xdr:colOff>133350</xdr:colOff>
          <xdr:row>24</xdr:row>
          <xdr:rowOff>114300</xdr:rowOff>
        </xdr:to>
        <xdr:sp macro="" textlink="">
          <xdr:nvSpPr>
            <xdr:cNvPr id="27674" name="Button 26" hidden="1">
              <a:extLst>
                <a:ext uri="{63B3BB69-23CF-44E3-9099-C40C66FF867C}">
                  <a14:compatExt spid="_x0000_s276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27</xdr:row>
          <xdr:rowOff>57150</xdr:rowOff>
        </xdr:from>
        <xdr:to>
          <xdr:col>3</xdr:col>
          <xdr:colOff>152400</xdr:colOff>
          <xdr:row>28</xdr:row>
          <xdr:rowOff>123825</xdr:rowOff>
        </xdr:to>
        <xdr:sp macro="" textlink="">
          <xdr:nvSpPr>
            <xdr:cNvPr id="27934" name="Button 286" hidden="1">
              <a:extLst>
                <a:ext uri="{63B3BB69-23CF-44E3-9099-C40C66FF867C}">
                  <a14:compatExt spid="_x0000_s279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Read file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15</xdr:col>
      <xdr:colOff>295275</xdr:colOff>
      <xdr:row>0</xdr:row>
      <xdr:rowOff>66675</xdr:rowOff>
    </xdr:from>
    <xdr:to>
      <xdr:col>16</xdr:col>
      <xdr:colOff>342900</xdr:colOff>
      <xdr:row>1</xdr:row>
      <xdr:rowOff>57150</xdr:rowOff>
    </xdr:to>
    <xdr:sp macro="[0]!batch" textlink="">
      <xdr:nvSpPr>
        <xdr:cNvPr id="80903" name="AutoShape 7"/>
        <xdr:cNvSpPr>
          <a:spLocks noChangeArrowheads="1"/>
        </xdr:cNvSpPr>
      </xdr:nvSpPr>
      <xdr:spPr bwMode="auto">
        <a:xfrm>
          <a:off x="9439275" y="66675"/>
          <a:ext cx="657225" cy="152400"/>
        </a:xfrm>
        <a:prstGeom prst="roundRect">
          <a:avLst>
            <a:gd name="adj" fmla="val 16667"/>
          </a:avLst>
        </a:prstGeom>
        <a:solidFill>
          <a:srgbClr val="C0C0C0"/>
        </a:solidFill>
        <a:ln w="0" algn="ctr">
          <a:solidFill>
            <a:srgbClr val="DDDDDD"/>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800" b="0" i="0" strike="noStrike">
              <a:solidFill>
                <a:srgbClr val="000000"/>
              </a:solidFill>
              <a:latin typeface="Arial"/>
              <a:cs typeface="Arial"/>
            </a:rPr>
            <a:t>Batch</a:t>
          </a:r>
        </a:p>
      </xdr:txBody>
    </xdr:sp>
    <xdr:clientData/>
  </xdr:twoCellAnchor>
  <mc:AlternateContent xmlns:mc="http://schemas.openxmlformats.org/markup-compatibility/2006">
    <mc:Choice xmlns:a14="http://schemas.microsoft.com/office/drawing/2010/main" Requires="a14">
      <xdr:twoCellAnchor editAs="oneCell">
        <xdr:from>
          <xdr:col>11</xdr:col>
          <xdr:colOff>9525</xdr:colOff>
          <xdr:row>0</xdr:row>
          <xdr:rowOff>38100</xdr:rowOff>
        </xdr:from>
        <xdr:to>
          <xdr:col>15</xdr:col>
          <xdr:colOff>152400</xdr:colOff>
          <xdr:row>1</xdr:row>
          <xdr:rowOff>76200</xdr:rowOff>
        </xdr:to>
        <xdr:sp macro="" textlink="">
          <xdr:nvSpPr>
            <xdr:cNvPr id="80902" name="Drop Down 6" hidden="1">
              <a:extLst>
                <a:ext uri="{63B3BB69-23CF-44E3-9099-C40C66FF867C}">
                  <a14:compatExt spid="_x0000_s809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323850</xdr:colOff>
      <xdr:row>2</xdr:row>
      <xdr:rowOff>76200</xdr:rowOff>
    </xdr:from>
    <xdr:to>
      <xdr:col>16</xdr:col>
      <xdr:colOff>371475</xdr:colOff>
      <xdr:row>3</xdr:row>
      <xdr:rowOff>66675</xdr:rowOff>
    </xdr:to>
    <xdr:sp macro="[0]!Experiment.nohl_design" textlink="">
      <xdr:nvSpPr>
        <xdr:cNvPr id="4" name="AutoShape 7"/>
        <xdr:cNvSpPr>
          <a:spLocks noChangeArrowheads="1"/>
        </xdr:cNvSpPr>
      </xdr:nvSpPr>
      <xdr:spPr bwMode="auto">
        <a:xfrm>
          <a:off x="9467850" y="400050"/>
          <a:ext cx="657225" cy="152400"/>
        </a:xfrm>
        <a:prstGeom prst="roundRect">
          <a:avLst>
            <a:gd name="adj" fmla="val 16667"/>
          </a:avLst>
        </a:prstGeom>
        <a:solidFill>
          <a:srgbClr val="C0C0C0"/>
        </a:solidFill>
        <a:ln w="0" algn="ctr">
          <a:solidFill>
            <a:srgbClr val="DDDDDD"/>
          </a:solidFill>
          <a:round/>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800" b="0" i="0" strike="noStrike">
              <a:solidFill>
                <a:srgbClr val="000000"/>
              </a:solidFill>
              <a:latin typeface="Arial"/>
              <a:cs typeface="Arial"/>
            </a:rPr>
            <a:t>Design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DDDDDD"/>
        </a:solidFill>
        <a:ln w="0" cap="flat" cmpd="sng" algn="ctr">
          <a:solidFill>
            <a:srgbClr val="DDDDDD"/>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DDDDDD"/>
        </a:solidFill>
        <a:ln w="0" cap="flat" cmpd="sng" algn="ctr">
          <a:solidFill>
            <a:srgbClr val="DDDDDD"/>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dairy.ifas.ufl.edu/tools" TargetMode="External"/><Relationship Id="rId7" Type="http://schemas.openxmlformats.org/officeDocument/2006/relationships/comments" Target="../comments2.xml"/><Relationship Id="rId2" Type="http://schemas.openxmlformats.org/officeDocument/2006/relationships/hyperlink" Target="http://dairy.ifas.ufl.edu/" TargetMode="External"/><Relationship Id="rId1" Type="http://schemas.openxmlformats.org/officeDocument/2006/relationships/hyperlink" Target="mailto:devries@ufl.edu?subject=DairyVIP" TargetMode="External"/><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hyperlink" Target="http://dairy.ifas.ufl.edu/tool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10.vml"/><Relationship Id="rId7" Type="http://schemas.openxmlformats.org/officeDocument/2006/relationships/ctrlProp" Target="../ctrlProps/ctrlProp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5.xml"/><Relationship Id="rId11" Type="http://schemas.openxmlformats.org/officeDocument/2006/relationships/comments" Target="../comments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11.vml"/><Relationship Id="rId7" Type="http://schemas.openxmlformats.org/officeDocument/2006/relationships/ctrlProp" Target="../ctrlProps/ctrlProp13.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12.vml"/><Relationship Id="rId7" Type="http://schemas.openxmlformats.org/officeDocument/2006/relationships/ctrlProp" Target="../ctrlProps/ctrlProp20.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8" Type="http://schemas.openxmlformats.org/officeDocument/2006/relationships/hyperlink" Target="http://www.ars.usda.gov/Main/docs.htm?docid=8519" TargetMode="External"/><Relationship Id="rId13" Type="http://schemas.openxmlformats.org/officeDocument/2006/relationships/ctrlProp" Target="../ctrlProps/ctrlProp22.xml"/><Relationship Id="rId3" Type="http://schemas.openxmlformats.org/officeDocument/2006/relationships/hyperlink" Target="http://aipl.arsusda.gov/reference/fertility/dpr.htm" TargetMode="External"/><Relationship Id="rId7" Type="http://schemas.openxmlformats.org/officeDocument/2006/relationships/hyperlink" Target="http://www.dairydecisions.info/" TargetMode="External"/><Relationship Id="rId12" Type="http://schemas.openxmlformats.org/officeDocument/2006/relationships/vmlDrawing" Target="../drawings/vmlDrawing13.vml"/><Relationship Id="rId2" Type="http://schemas.openxmlformats.org/officeDocument/2006/relationships/hyperlink" Target="http://www.dairytoolbox.com/" TargetMode="External"/><Relationship Id="rId1" Type="http://schemas.openxmlformats.org/officeDocument/2006/relationships/hyperlink" Target="http://www.dairysmarts.com/" TargetMode="External"/><Relationship Id="rId6" Type="http://schemas.openxmlformats.org/officeDocument/2006/relationships/hyperlink" Target="http://www.dairytoobox.info/" TargetMode="External"/><Relationship Id="rId11" Type="http://schemas.openxmlformats.org/officeDocument/2006/relationships/drawing" Target="../drawings/drawing13.xml"/><Relationship Id="rId5" Type="http://schemas.openxmlformats.org/officeDocument/2006/relationships/hyperlink" Target="http://www.dairyvip.com/" TargetMode="External"/><Relationship Id="rId10" Type="http://schemas.openxmlformats.org/officeDocument/2006/relationships/printerSettings" Target="../printerSettings/printerSettings15.bin"/><Relationship Id="rId4" Type="http://schemas.openxmlformats.org/officeDocument/2006/relationships/hyperlink" Target="http://aipl.arsusda.gov/reference/fertility/DPR_rpt.htm" TargetMode="External"/><Relationship Id="rId9" Type="http://schemas.openxmlformats.org/officeDocument/2006/relationships/hyperlink" Target="http://www.albertdevries.com/" TargetMode="External"/><Relationship Id="rId1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A1:Q69"/>
  <sheetViews>
    <sheetView workbookViewId="0">
      <selection activeCell="I23" sqref="I23"/>
    </sheetView>
  </sheetViews>
  <sheetFormatPr defaultColWidth="9.140625" defaultRowHeight="12.75" x14ac:dyDescent="0.2"/>
  <cols>
    <col min="1" max="1" width="17.85546875" style="784" customWidth="1"/>
    <col min="2" max="16384" width="9.140625" style="784"/>
  </cols>
  <sheetData>
    <row r="1" spans="1:17" x14ac:dyDescent="0.2">
      <c r="A1" s="784" t="s">
        <v>533</v>
      </c>
      <c r="B1" s="784" t="s">
        <v>534</v>
      </c>
      <c r="C1" s="784" t="s">
        <v>535</v>
      </c>
      <c r="D1" s="784" t="s">
        <v>536</v>
      </c>
      <c r="E1" s="784" t="s">
        <v>537</v>
      </c>
      <c r="F1" s="784" t="s">
        <v>538</v>
      </c>
      <c r="G1" s="784" t="s">
        <v>539</v>
      </c>
      <c r="H1" s="784" t="s">
        <v>540</v>
      </c>
      <c r="I1" s="784" t="s">
        <v>541</v>
      </c>
      <c r="J1" s="784" t="s">
        <v>542</v>
      </c>
      <c r="K1" s="784" t="s">
        <v>543</v>
      </c>
      <c r="L1" s="784" t="s">
        <v>544</v>
      </c>
      <c r="M1" s="784" t="s">
        <v>545</v>
      </c>
      <c r="N1" s="784" t="s">
        <v>546</v>
      </c>
      <c r="O1" s="784" t="s">
        <v>547</v>
      </c>
      <c r="P1" s="784" t="s">
        <v>548</v>
      </c>
      <c r="Q1" s="784" t="s">
        <v>549</v>
      </c>
    </row>
    <row r="2" spans="1:17" x14ac:dyDescent="0.2">
      <c r="A2" s="770" t="s">
        <v>527</v>
      </c>
    </row>
    <row r="3" spans="1:17" x14ac:dyDescent="0.2">
      <c r="A3" s="770" t="s">
        <v>528</v>
      </c>
    </row>
    <row r="4" spans="1:17" ht="13.5" thickBot="1" x14ac:dyDescent="0.25">
      <c r="A4" s="770" t="s">
        <v>530</v>
      </c>
    </row>
    <row r="5" spans="1:17" ht="15.75" thickBot="1" x14ac:dyDescent="0.25">
      <c r="B5" s="785">
        <v>47</v>
      </c>
      <c r="C5" s="786">
        <v>4</v>
      </c>
      <c r="D5" s="786">
        <v>24</v>
      </c>
      <c r="E5" s="786">
        <v>22</v>
      </c>
      <c r="F5" s="786">
        <v>9</v>
      </c>
      <c r="G5" s="786">
        <v>50</v>
      </c>
      <c r="H5" s="786">
        <v>52</v>
      </c>
      <c r="I5" s="786">
        <v>32</v>
      </c>
      <c r="J5" s="786">
        <v>63</v>
      </c>
      <c r="K5" s="786">
        <v>47</v>
      </c>
      <c r="L5" s="786">
        <v>36</v>
      </c>
      <c r="M5" s="786">
        <v>61</v>
      </c>
      <c r="N5" s="786">
        <v>13</v>
      </c>
      <c r="O5" s="786">
        <v>41</v>
      </c>
      <c r="P5" s="786">
        <v>53</v>
      </c>
      <c r="Q5" s="786">
        <v>45</v>
      </c>
    </row>
    <row r="6" spans="1:17" ht="15.75" thickBot="1" x14ac:dyDescent="0.25">
      <c r="B6" s="787">
        <v>62</v>
      </c>
      <c r="C6" s="788">
        <v>47</v>
      </c>
      <c r="D6" s="788">
        <v>8</v>
      </c>
      <c r="E6" s="788">
        <v>28</v>
      </c>
      <c r="F6" s="788">
        <v>23</v>
      </c>
      <c r="G6" s="788">
        <v>17</v>
      </c>
      <c r="H6" s="788">
        <v>36</v>
      </c>
      <c r="I6" s="788">
        <v>49</v>
      </c>
      <c r="J6" s="788">
        <v>47</v>
      </c>
      <c r="K6" s="788">
        <v>60</v>
      </c>
      <c r="L6" s="788">
        <v>50</v>
      </c>
      <c r="M6" s="788">
        <v>32</v>
      </c>
      <c r="N6" s="788">
        <v>16</v>
      </c>
      <c r="O6" s="788">
        <v>23</v>
      </c>
      <c r="P6" s="788">
        <v>23</v>
      </c>
      <c r="Q6" s="788">
        <v>11</v>
      </c>
    </row>
    <row r="7" spans="1:17" ht="15.75" thickBot="1" x14ac:dyDescent="0.25">
      <c r="B7" s="787">
        <v>58</v>
      </c>
      <c r="C7" s="788">
        <v>24</v>
      </c>
      <c r="D7" s="788">
        <v>62</v>
      </c>
      <c r="E7" s="788">
        <v>15</v>
      </c>
      <c r="F7" s="788">
        <v>20</v>
      </c>
      <c r="G7" s="788">
        <v>56</v>
      </c>
      <c r="H7" s="788">
        <v>11</v>
      </c>
      <c r="I7" s="788">
        <v>30</v>
      </c>
      <c r="J7" s="788">
        <v>27</v>
      </c>
      <c r="K7" s="788">
        <v>38</v>
      </c>
      <c r="L7" s="788">
        <v>52</v>
      </c>
      <c r="M7" s="788">
        <v>57</v>
      </c>
      <c r="N7" s="788">
        <v>31</v>
      </c>
      <c r="O7" s="788">
        <v>34</v>
      </c>
      <c r="P7" s="788">
        <v>18</v>
      </c>
      <c r="Q7" s="788">
        <v>58</v>
      </c>
    </row>
    <row r="8" spans="1:17" ht="15.75" thickBot="1" x14ac:dyDescent="0.25">
      <c r="B8" s="787">
        <v>42</v>
      </c>
      <c r="C8" s="788">
        <v>58</v>
      </c>
      <c r="D8" s="788">
        <v>47</v>
      </c>
      <c r="E8" s="788">
        <v>30</v>
      </c>
      <c r="F8" s="788">
        <v>5</v>
      </c>
      <c r="G8" s="788">
        <v>28</v>
      </c>
      <c r="H8" s="788">
        <v>18</v>
      </c>
      <c r="I8" s="788">
        <v>18</v>
      </c>
      <c r="J8" s="788">
        <v>9</v>
      </c>
      <c r="K8" s="788">
        <v>64</v>
      </c>
      <c r="L8" s="788">
        <v>59</v>
      </c>
      <c r="M8" s="788">
        <v>41</v>
      </c>
      <c r="N8" s="788">
        <v>6</v>
      </c>
      <c r="O8" s="788">
        <v>14</v>
      </c>
      <c r="P8" s="788">
        <v>56</v>
      </c>
      <c r="Q8" s="788">
        <v>22</v>
      </c>
    </row>
    <row r="9" spans="1:17" ht="15.75" thickBot="1" x14ac:dyDescent="0.25">
      <c r="B9" s="787">
        <v>60</v>
      </c>
      <c r="C9" s="788">
        <v>31</v>
      </c>
      <c r="D9" s="788">
        <v>13</v>
      </c>
      <c r="E9" s="788">
        <v>2</v>
      </c>
      <c r="F9" s="788">
        <v>7</v>
      </c>
      <c r="G9" s="788">
        <v>11</v>
      </c>
      <c r="H9" s="788">
        <v>17</v>
      </c>
      <c r="I9" s="788">
        <v>40</v>
      </c>
      <c r="J9" s="788">
        <v>40</v>
      </c>
      <c r="K9" s="788">
        <v>32</v>
      </c>
      <c r="L9" s="788">
        <v>5</v>
      </c>
      <c r="M9" s="788">
        <v>55</v>
      </c>
      <c r="N9" s="788">
        <v>42</v>
      </c>
      <c r="O9" s="788">
        <v>39</v>
      </c>
      <c r="P9" s="788">
        <v>46</v>
      </c>
      <c r="Q9" s="788">
        <v>52</v>
      </c>
    </row>
    <row r="10" spans="1:17" ht="15.75" thickBot="1" x14ac:dyDescent="0.25">
      <c r="B10" s="787">
        <v>35</v>
      </c>
      <c r="C10" s="788">
        <v>60</v>
      </c>
      <c r="D10" s="788">
        <v>16</v>
      </c>
      <c r="E10" s="788">
        <v>32</v>
      </c>
      <c r="F10" s="788">
        <v>11</v>
      </c>
      <c r="G10" s="788">
        <v>43</v>
      </c>
      <c r="H10" s="788">
        <v>10</v>
      </c>
      <c r="I10" s="788">
        <v>56</v>
      </c>
      <c r="J10" s="788">
        <v>58</v>
      </c>
      <c r="K10" s="788">
        <v>8</v>
      </c>
      <c r="L10" s="788">
        <v>27</v>
      </c>
      <c r="M10" s="788">
        <v>51</v>
      </c>
      <c r="N10" s="788">
        <v>58</v>
      </c>
      <c r="O10" s="788">
        <v>5</v>
      </c>
      <c r="P10" s="788">
        <v>12</v>
      </c>
      <c r="Q10" s="788">
        <v>4</v>
      </c>
    </row>
    <row r="11" spans="1:17" ht="15.75" thickBot="1" x14ac:dyDescent="0.25">
      <c r="B11" s="787">
        <v>50</v>
      </c>
      <c r="C11" s="788">
        <v>13</v>
      </c>
      <c r="D11" s="788">
        <v>35</v>
      </c>
      <c r="E11" s="788">
        <v>3</v>
      </c>
      <c r="F11" s="788">
        <v>17</v>
      </c>
      <c r="G11" s="788">
        <v>22</v>
      </c>
      <c r="H11" s="788">
        <v>58</v>
      </c>
      <c r="I11" s="788">
        <v>28</v>
      </c>
      <c r="J11" s="788">
        <v>11</v>
      </c>
      <c r="K11" s="788">
        <v>29</v>
      </c>
      <c r="L11" s="788">
        <v>23</v>
      </c>
      <c r="M11" s="788">
        <v>59</v>
      </c>
      <c r="N11" s="788">
        <v>62</v>
      </c>
      <c r="O11" s="788">
        <v>48</v>
      </c>
      <c r="P11" s="788">
        <v>7</v>
      </c>
      <c r="Q11" s="788">
        <v>36</v>
      </c>
    </row>
    <row r="12" spans="1:17" ht="15.75" thickBot="1" x14ac:dyDescent="0.25">
      <c r="B12" s="787">
        <v>53</v>
      </c>
      <c r="C12" s="788">
        <v>50</v>
      </c>
      <c r="D12" s="788">
        <v>60</v>
      </c>
      <c r="E12" s="788">
        <v>21</v>
      </c>
      <c r="F12" s="788">
        <v>25</v>
      </c>
      <c r="G12" s="788">
        <v>60</v>
      </c>
      <c r="H12" s="788">
        <v>46</v>
      </c>
      <c r="I12" s="788">
        <v>2</v>
      </c>
      <c r="J12" s="788">
        <v>17</v>
      </c>
      <c r="K12" s="788">
        <v>21</v>
      </c>
      <c r="L12" s="788">
        <v>2</v>
      </c>
      <c r="M12" s="788">
        <v>42</v>
      </c>
      <c r="N12" s="788">
        <v>47</v>
      </c>
      <c r="O12" s="788">
        <v>3</v>
      </c>
      <c r="P12" s="788">
        <v>36</v>
      </c>
      <c r="Q12" s="788">
        <v>13</v>
      </c>
    </row>
    <row r="13" spans="1:17" ht="15.75" thickBot="1" x14ac:dyDescent="0.25">
      <c r="B13" s="787">
        <v>45</v>
      </c>
      <c r="C13" s="788">
        <v>3</v>
      </c>
      <c r="D13" s="788">
        <v>2</v>
      </c>
      <c r="E13" s="788">
        <v>53</v>
      </c>
      <c r="F13" s="788">
        <v>27</v>
      </c>
      <c r="G13" s="788">
        <v>40</v>
      </c>
      <c r="H13" s="788">
        <v>26</v>
      </c>
      <c r="I13" s="788">
        <v>7</v>
      </c>
      <c r="J13" s="788">
        <v>52</v>
      </c>
      <c r="K13" s="788">
        <v>20</v>
      </c>
      <c r="L13" s="788">
        <v>55</v>
      </c>
      <c r="M13" s="788">
        <v>26</v>
      </c>
      <c r="N13" s="788">
        <v>22</v>
      </c>
      <c r="O13" s="788">
        <v>16</v>
      </c>
      <c r="P13" s="788">
        <v>34</v>
      </c>
      <c r="Q13" s="788">
        <v>65</v>
      </c>
    </row>
    <row r="14" spans="1:17" ht="15.75" thickBot="1" x14ac:dyDescent="0.25">
      <c r="B14" s="787">
        <v>63</v>
      </c>
      <c r="C14" s="788">
        <v>45</v>
      </c>
      <c r="D14" s="788">
        <v>32</v>
      </c>
      <c r="E14" s="788">
        <v>50</v>
      </c>
      <c r="F14" s="788">
        <v>1</v>
      </c>
      <c r="G14" s="788">
        <v>19</v>
      </c>
      <c r="H14" s="788">
        <v>60</v>
      </c>
      <c r="I14" s="788">
        <v>25</v>
      </c>
      <c r="J14" s="788">
        <v>44</v>
      </c>
      <c r="K14" s="788">
        <v>1</v>
      </c>
      <c r="L14" s="788">
        <v>44</v>
      </c>
      <c r="M14" s="788">
        <v>3</v>
      </c>
      <c r="N14" s="788">
        <v>28</v>
      </c>
      <c r="O14" s="788">
        <v>55</v>
      </c>
      <c r="P14" s="788">
        <v>2</v>
      </c>
      <c r="Q14" s="788">
        <v>31</v>
      </c>
    </row>
    <row r="15" spans="1:17" ht="15.75" thickBot="1" x14ac:dyDescent="0.25">
      <c r="B15" s="787">
        <v>34</v>
      </c>
      <c r="C15" s="788">
        <v>2</v>
      </c>
      <c r="D15" s="788">
        <v>63</v>
      </c>
      <c r="E15" s="788">
        <v>35</v>
      </c>
      <c r="F15" s="788">
        <v>14</v>
      </c>
      <c r="G15" s="788">
        <v>29</v>
      </c>
      <c r="H15" s="788">
        <v>21</v>
      </c>
      <c r="I15" s="788">
        <v>45</v>
      </c>
      <c r="J15" s="788">
        <v>2</v>
      </c>
      <c r="K15" s="788">
        <v>16</v>
      </c>
      <c r="L15" s="788">
        <v>47</v>
      </c>
      <c r="M15" s="788">
        <v>13</v>
      </c>
      <c r="N15" s="788">
        <v>15</v>
      </c>
      <c r="O15" s="788">
        <v>4</v>
      </c>
      <c r="P15" s="788">
        <v>16</v>
      </c>
      <c r="Q15" s="788">
        <v>54</v>
      </c>
    </row>
    <row r="16" spans="1:17" ht="15.75" thickBot="1" x14ac:dyDescent="0.25">
      <c r="B16" s="787">
        <v>64</v>
      </c>
      <c r="C16" s="788">
        <v>34</v>
      </c>
      <c r="D16" s="788">
        <v>45</v>
      </c>
      <c r="E16" s="788">
        <v>60</v>
      </c>
      <c r="F16" s="788">
        <v>12</v>
      </c>
      <c r="G16" s="788">
        <v>5</v>
      </c>
      <c r="H16" s="788">
        <v>25</v>
      </c>
      <c r="I16" s="788">
        <v>53</v>
      </c>
      <c r="J16" s="788">
        <v>21</v>
      </c>
      <c r="K16" s="788">
        <v>25</v>
      </c>
      <c r="L16" s="788">
        <v>35</v>
      </c>
      <c r="M16" s="788">
        <v>17</v>
      </c>
      <c r="N16" s="788">
        <v>30</v>
      </c>
      <c r="O16" s="788">
        <v>38</v>
      </c>
      <c r="P16" s="788">
        <v>60</v>
      </c>
      <c r="Q16" s="788">
        <v>15</v>
      </c>
    </row>
    <row r="17" spans="2:17" ht="15.75" thickBot="1" x14ac:dyDescent="0.25">
      <c r="B17" s="787">
        <v>36</v>
      </c>
      <c r="C17" s="788">
        <v>15</v>
      </c>
      <c r="D17" s="788">
        <v>22</v>
      </c>
      <c r="E17" s="788">
        <v>42</v>
      </c>
      <c r="F17" s="788">
        <v>26</v>
      </c>
      <c r="G17" s="788">
        <v>32</v>
      </c>
      <c r="H17" s="788">
        <v>13</v>
      </c>
      <c r="I17" s="788">
        <v>19</v>
      </c>
      <c r="J17" s="788">
        <v>62</v>
      </c>
      <c r="K17" s="788">
        <v>62</v>
      </c>
      <c r="L17" s="788">
        <v>10</v>
      </c>
      <c r="M17" s="788">
        <v>4</v>
      </c>
      <c r="N17" s="788">
        <v>64</v>
      </c>
      <c r="O17" s="788">
        <v>12</v>
      </c>
      <c r="P17" s="788">
        <v>41</v>
      </c>
      <c r="Q17" s="788">
        <v>48</v>
      </c>
    </row>
    <row r="18" spans="2:17" ht="15.75" thickBot="1" x14ac:dyDescent="0.25">
      <c r="B18" s="787">
        <v>51</v>
      </c>
      <c r="C18" s="788">
        <v>36</v>
      </c>
      <c r="D18" s="788">
        <v>28</v>
      </c>
      <c r="E18" s="788">
        <v>58</v>
      </c>
      <c r="F18" s="788">
        <v>18</v>
      </c>
      <c r="G18" s="788">
        <v>63</v>
      </c>
      <c r="H18" s="788">
        <v>4</v>
      </c>
      <c r="I18" s="788">
        <v>1</v>
      </c>
      <c r="J18" s="788">
        <v>34</v>
      </c>
      <c r="K18" s="788">
        <v>35</v>
      </c>
      <c r="L18" s="788">
        <v>17</v>
      </c>
      <c r="M18" s="788">
        <v>20</v>
      </c>
      <c r="N18" s="788">
        <v>34</v>
      </c>
      <c r="O18" s="788">
        <v>44</v>
      </c>
      <c r="P18" s="788">
        <v>26</v>
      </c>
      <c r="Q18" s="788">
        <v>26</v>
      </c>
    </row>
    <row r="19" spans="2:17" ht="15.75" thickBot="1" x14ac:dyDescent="0.25">
      <c r="B19" s="787">
        <v>38</v>
      </c>
      <c r="C19" s="788">
        <v>22</v>
      </c>
      <c r="D19" s="788">
        <v>51</v>
      </c>
      <c r="E19" s="788">
        <v>62</v>
      </c>
      <c r="F19" s="788">
        <v>29</v>
      </c>
      <c r="G19" s="788">
        <v>15</v>
      </c>
      <c r="H19" s="788">
        <v>31</v>
      </c>
      <c r="I19" s="788">
        <v>61</v>
      </c>
      <c r="J19" s="788">
        <v>10</v>
      </c>
      <c r="K19" s="788">
        <v>54</v>
      </c>
      <c r="L19" s="788">
        <v>1</v>
      </c>
      <c r="M19" s="788">
        <v>29</v>
      </c>
      <c r="N19" s="788">
        <v>63</v>
      </c>
      <c r="O19" s="788">
        <v>20</v>
      </c>
      <c r="P19" s="788">
        <v>38</v>
      </c>
      <c r="Q19" s="788">
        <v>56</v>
      </c>
    </row>
    <row r="20" spans="2:17" ht="15.75" thickBot="1" x14ac:dyDescent="0.25">
      <c r="B20" s="787">
        <v>44</v>
      </c>
      <c r="C20" s="788">
        <v>38</v>
      </c>
      <c r="D20" s="788">
        <v>36</v>
      </c>
      <c r="E20" s="788">
        <v>47</v>
      </c>
      <c r="F20" s="788">
        <v>10</v>
      </c>
      <c r="G20" s="788">
        <v>62</v>
      </c>
      <c r="H20" s="788">
        <v>65</v>
      </c>
      <c r="I20" s="788">
        <v>37</v>
      </c>
      <c r="J20" s="788">
        <v>30</v>
      </c>
      <c r="K20" s="788">
        <v>53</v>
      </c>
      <c r="L20" s="788">
        <v>24</v>
      </c>
      <c r="M20" s="788">
        <v>8</v>
      </c>
      <c r="N20" s="788">
        <v>45</v>
      </c>
      <c r="O20" s="788">
        <v>64</v>
      </c>
      <c r="P20" s="788">
        <v>55</v>
      </c>
      <c r="Q20" s="788">
        <v>29</v>
      </c>
    </row>
    <row r="21" spans="2:17" ht="15.75" thickBot="1" x14ac:dyDescent="0.25">
      <c r="B21" s="787">
        <v>56</v>
      </c>
      <c r="C21" s="788">
        <v>29</v>
      </c>
      <c r="D21" s="788">
        <v>26</v>
      </c>
      <c r="E21" s="788">
        <v>9</v>
      </c>
      <c r="F21" s="788">
        <v>44</v>
      </c>
      <c r="G21" s="788">
        <v>65</v>
      </c>
      <c r="H21" s="788">
        <v>51</v>
      </c>
      <c r="I21" s="788">
        <v>63</v>
      </c>
      <c r="J21" s="788">
        <v>38</v>
      </c>
      <c r="K21" s="788">
        <v>39</v>
      </c>
      <c r="L21" s="788">
        <v>21</v>
      </c>
      <c r="M21" s="788">
        <v>19</v>
      </c>
      <c r="N21" s="788">
        <v>27</v>
      </c>
      <c r="O21" s="788">
        <v>42</v>
      </c>
      <c r="P21" s="788">
        <v>44</v>
      </c>
      <c r="Q21" s="788">
        <v>25</v>
      </c>
    </row>
    <row r="22" spans="2:17" ht="15.75" thickBot="1" x14ac:dyDescent="0.25">
      <c r="B22" s="787">
        <v>37</v>
      </c>
      <c r="C22" s="788">
        <v>56</v>
      </c>
      <c r="D22" s="788">
        <v>18</v>
      </c>
      <c r="E22" s="788">
        <v>23</v>
      </c>
      <c r="F22" s="788">
        <v>38</v>
      </c>
      <c r="G22" s="788">
        <v>30</v>
      </c>
      <c r="H22" s="788">
        <v>54</v>
      </c>
      <c r="I22" s="788">
        <v>52</v>
      </c>
      <c r="J22" s="788">
        <v>24</v>
      </c>
      <c r="K22" s="788">
        <v>48</v>
      </c>
      <c r="L22" s="788">
        <v>8</v>
      </c>
      <c r="M22" s="788">
        <v>1</v>
      </c>
      <c r="N22" s="788">
        <v>1</v>
      </c>
      <c r="O22" s="788">
        <v>6</v>
      </c>
      <c r="P22" s="788">
        <v>24</v>
      </c>
      <c r="Q22" s="788">
        <v>46</v>
      </c>
    </row>
    <row r="23" spans="2:17" ht="15.75" thickBot="1" x14ac:dyDescent="0.25">
      <c r="B23" s="787">
        <v>48</v>
      </c>
      <c r="C23" s="788">
        <v>26</v>
      </c>
      <c r="D23" s="788">
        <v>37</v>
      </c>
      <c r="E23" s="788">
        <v>20</v>
      </c>
      <c r="F23" s="788">
        <v>51</v>
      </c>
      <c r="G23" s="788">
        <v>58</v>
      </c>
      <c r="H23" s="788">
        <v>3</v>
      </c>
      <c r="I23" s="788">
        <v>27</v>
      </c>
      <c r="J23" s="788">
        <v>35</v>
      </c>
      <c r="K23" s="788">
        <v>52</v>
      </c>
      <c r="L23" s="788">
        <v>32</v>
      </c>
      <c r="M23" s="788">
        <v>6</v>
      </c>
      <c r="N23" s="788">
        <v>14</v>
      </c>
      <c r="O23" s="788">
        <v>57</v>
      </c>
      <c r="P23" s="788">
        <v>3</v>
      </c>
      <c r="Q23" s="788">
        <v>34</v>
      </c>
    </row>
    <row r="24" spans="2:17" ht="15.75" thickBot="1" x14ac:dyDescent="0.25">
      <c r="B24" s="787">
        <v>40</v>
      </c>
      <c r="C24" s="788">
        <v>48</v>
      </c>
      <c r="D24" s="788">
        <v>56</v>
      </c>
      <c r="E24" s="788">
        <v>5</v>
      </c>
      <c r="F24" s="788">
        <v>36</v>
      </c>
      <c r="G24" s="788">
        <v>12</v>
      </c>
      <c r="H24" s="788">
        <v>29</v>
      </c>
      <c r="I24" s="788">
        <v>12</v>
      </c>
      <c r="J24" s="788">
        <v>53</v>
      </c>
      <c r="K24" s="788">
        <v>57</v>
      </c>
      <c r="L24" s="788">
        <v>4</v>
      </c>
      <c r="M24" s="788">
        <v>28</v>
      </c>
      <c r="N24" s="788">
        <v>12</v>
      </c>
      <c r="O24" s="788">
        <v>17</v>
      </c>
      <c r="P24" s="788">
        <v>31</v>
      </c>
      <c r="Q24" s="788">
        <v>47</v>
      </c>
    </row>
    <row r="25" spans="2:17" ht="15.75" thickBot="1" x14ac:dyDescent="0.25">
      <c r="B25" s="787">
        <v>54</v>
      </c>
      <c r="C25" s="788">
        <v>14</v>
      </c>
      <c r="D25" s="788">
        <v>27</v>
      </c>
      <c r="E25" s="788">
        <v>7</v>
      </c>
      <c r="F25" s="788">
        <v>64</v>
      </c>
      <c r="G25" s="788">
        <v>25</v>
      </c>
      <c r="H25" s="788">
        <v>2</v>
      </c>
      <c r="I25" s="788">
        <v>46</v>
      </c>
      <c r="J25" s="788">
        <v>20</v>
      </c>
      <c r="K25" s="788">
        <v>7</v>
      </c>
      <c r="L25" s="788">
        <v>28</v>
      </c>
      <c r="M25" s="788">
        <v>12</v>
      </c>
      <c r="N25" s="788">
        <v>40</v>
      </c>
      <c r="O25" s="788">
        <v>53</v>
      </c>
      <c r="P25" s="788">
        <v>65</v>
      </c>
      <c r="Q25" s="788">
        <v>27</v>
      </c>
    </row>
    <row r="26" spans="2:17" ht="15.75" thickBot="1" x14ac:dyDescent="0.25">
      <c r="B26" s="787">
        <v>52</v>
      </c>
      <c r="C26" s="788">
        <v>54</v>
      </c>
      <c r="D26" s="788">
        <v>1</v>
      </c>
      <c r="E26" s="788">
        <v>11</v>
      </c>
      <c r="F26" s="788">
        <v>34</v>
      </c>
      <c r="G26" s="788">
        <v>46</v>
      </c>
      <c r="H26" s="788">
        <v>32</v>
      </c>
      <c r="I26" s="788">
        <v>58</v>
      </c>
      <c r="J26" s="788">
        <v>12</v>
      </c>
      <c r="K26" s="788">
        <v>23</v>
      </c>
      <c r="L26" s="788">
        <v>60</v>
      </c>
      <c r="M26" s="788">
        <v>21</v>
      </c>
      <c r="N26" s="788">
        <v>48</v>
      </c>
      <c r="O26" s="788">
        <v>10</v>
      </c>
      <c r="P26" s="788">
        <v>29</v>
      </c>
      <c r="Q26" s="788">
        <v>64</v>
      </c>
    </row>
    <row r="27" spans="2:17" ht="15.75" thickBot="1" x14ac:dyDescent="0.25">
      <c r="B27" s="787">
        <v>65</v>
      </c>
      <c r="C27" s="788">
        <v>27</v>
      </c>
      <c r="D27" s="788">
        <v>52</v>
      </c>
      <c r="E27" s="788">
        <v>17</v>
      </c>
      <c r="F27" s="788">
        <v>63</v>
      </c>
      <c r="G27" s="788">
        <v>9</v>
      </c>
      <c r="H27" s="788">
        <v>47</v>
      </c>
      <c r="I27" s="788">
        <v>9</v>
      </c>
      <c r="J27" s="788">
        <v>37</v>
      </c>
      <c r="K27" s="788">
        <v>22</v>
      </c>
      <c r="L27" s="788">
        <v>37</v>
      </c>
      <c r="M27" s="788">
        <v>18</v>
      </c>
      <c r="N27" s="788">
        <v>37</v>
      </c>
      <c r="O27" s="788">
        <v>36</v>
      </c>
      <c r="P27" s="788">
        <v>14</v>
      </c>
      <c r="Q27" s="788">
        <v>17</v>
      </c>
    </row>
    <row r="28" spans="2:17" ht="15.75" thickBot="1" x14ac:dyDescent="0.25">
      <c r="B28" s="787">
        <v>39</v>
      </c>
      <c r="C28" s="788">
        <v>65</v>
      </c>
      <c r="D28" s="788">
        <v>54</v>
      </c>
      <c r="E28" s="788">
        <v>25</v>
      </c>
      <c r="F28" s="788">
        <v>45</v>
      </c>
      <c r="G28" s="788">
        <v>35</v>
      </c>
      <c r="H28" s="788">
        <v>38</v>
      </c>
      <c r="I28" s="788">
        <v>15</v>
      </c>
      <c r="J28" s="788">
        <v>65</v>
      </c>
      <c r="K28" s="788">
        <v>5</v>
      </c>
      <c r="L28" s="788">
        <v>46</v>
      </c>
      <c r="M28" s="788">
        <v>14</v>
      </c>
      <c r="N28" s="788">
        <v>56</v>
      </c>
      <c r="O28" s="788">
        <v>15</v>
      </c>
      <c r="P28" s="788">
        <v>61</v>
      </c>
      <c r="Q28" s="788">
        <v>60</v>
      </c>
    </row>
    <row r="29" spans="2:17" ht="15.75" thickBot="1" x14ac:dyDescent="0.25">
      <c r="B29" s="787">
        <v>41</v>
      </c>
      <c r="C29" s="788">
        <v>17</v>
      </c>
      <c r="D29" s="788">
        <v>7</v>
      </c>
      <c r="E29" s="788">
        <v>39</v>
      </c>
      <c r="F29" s="788">
        <v>53</v>
      </c>
      <c r="G29" s="788">
        <v>48</v>
      </c>
      <c r="H29" s="788">
        <v>61</v>
      </c>
      <c r="I29" s="788">
        <v>11</v>
      </c>
      <c r="J29" s="788">
        <v>7</v>
      </c>
      <c r="K29" s="788">
        <v>11</v>
      </c>
      <c r="L29" s="788">
        <v>18</v>
      </c>
      <c r="M29" s="788">
        <v>43</v>
      </c>
      <c r="N29" s="788">
        <v>9</v>
      </c>
      <c r="O29" s="788">
        <v>1</v>
      </c>
      <c r="P29" s="788">
        <v>58</v>
      </c>
      <c r="Q29" s="788">
        <v>24</v>
      </c>
    </row>
    <row r="30" spans="2:17" ht="15.75" thickBot="1" x14ac:dyDescent="0.25">
      <c r="B30" s="787">
        <v>49</v>
      </c>
      <c r="C30" s="788">
        <v>41</v>
      </c>
      <c r="D30" s="788">
        <v>11</v>
      </c>
      <c r="E30" s="788">
        <v>65</v>
      </c>
      <c r="F30" s="788">
        <v>50</v>
      </c>
      <c r="G30" s="788">
        <v>13</v>
      </c>
      <c r="H30" s="788">
        <v>42</v>
      </c>
      <c r="I30" s="788">
        <v>24</v>
      </c>
      <c r="J30" s="788">
        <v>25</v>
      </c>
      <c r="K30" s="788">
        <v>30</v>
      </c>
      <c r="L30" s="788">
        <v>3</v>
      </c>
      <c r="M30" s="788">
        <v>56</v>
      </c>
      <c r="N30" s="788">
        <v>23</v>
      </c>
      <c r="O30" s="788">
        <v>37</v>
      </c>
      <c r="P30" s="788">
        <v>4</v>
      </c>
      <c r="Q30" s="788">
        <v>61</v>
      </c>
    </row>
    <row r="31" spans="2:17" ht="15.75" thickBot="1" x14ac:dyDescent="0.25">
      <c r="B31" s="787">
        <v>55</v>
      </c>
      <c r="C31" s="788">
        <v>7</v>
      </c>
      <c r="D31" s="788">
        <v>49</v>
      </c>
      <c r="E31" s="788">
        <v>52</v>
      </c>
      <c r="F31" s="788">
        <v>35</v>
      </c>
      <c r="G31" s="788">
        <v>59</v>
      </c>
      <c r="H31" s="788">
        <v>22</v>
      </c>
      <c r="I31" s="788">
        <v>62</v>
      </c>
      <c r="J31" s="788">
        <v>50</v>
      </c>
      <c r="K31" s="788">
        <v>17</v>
      </c>
      <c r="L31" s="788">
        <v>15</v>
      </c>
      <c r="M31" s="788">
        <v>39</v>
      </c>
      <c r="N31" s="788">
        <v>20</v>
      </c>
      <c r="O31" s="788">
        <v>8</v>
      </c>
      <c r="P31" s="788">
        <v>27</v>
      </c>
      <c r="Q31" s="788">
        <v>9</v>
      </c>
    </row>
    <row r="32" spans="2:17" ht="15.75" thickBot="1" x14ac:dyDescent="0.25">
      <c r="B32" s="787">
        <v>59</v>
      </c>
      <c r="C32" s="788">
        <v>55</v>
      </c>
      <c r="D32" s="788">
        <v>41</v>
      </c>
      <c r="E32" s="788">
        <v>54</v>
      </c>
      <c r="F32" s="788">
        <v>60</v>
      </c>
      <c r="G32" s="788">
        <v>21</v>
      </c>
      <c r="H32" s="788">
        <v>9</v>
      </c>
      <c r="I32" s="788">
        <v>43</v>
      </c>
      <c r="J32" s="788">
        <v>48</v>
      </c>
      <c r="K32" s="788">
        <v>24</v>
      </c>
      <c r="L32" s="788">
        <v>25</v>
      </c>
      <c r="M32" s="788">
        <v>64</v>
      </c>
      <c r="N32" s="788">
        <v>5</v>
      </c>
      <c r="O32" s="788">
        <v>47</v>
      </c>
      <c r="P32" s="788">
        <v>45</v>
      </c>
      <c r="Q32" s="788">
        <v>38</v>
      </c>
    </row>
    <row r="33" spans="2:17" ht="15.75" thickBot="1" x14ac:dyDescent="0.25">
      <c r="B33" s="787">
        <v>61</v>
      </c>
      <c r="C33" s="788">
        <v>20</v>
      </c>
      <c r="D33" s="788">
        <v>9</v>
      </c>
      <c r="E33" s="788">
        <v>40</v>
      </c>
      <c r="F33" s="788">
        <v>42</v>
      </c>
      <c r="G33" s="788">
        <v>14</v>
      </c>
      <c r="H33" s="788">
        <v>27</v>
      </c>
      <c r="I33" s="788">
        <v>6</v>
      </c>
      <c r="J33" s="788">
        <v>15</v>
      </c>
      <c r="K33" s="788">
        <v>56</v>
      </c>
      <c r="L33" s="788">
        <v>57</v>
      </c>
      <c r="M33" s="788">
        <v>36</v>
      </c>
      <c r="N33" s="788">
        <v>59</v>
      </c>
      <c r="O33" s="788">
        <v>21</v>
      </c>
      <c r="P33" s="788">
        <v>47</v>
      </c>
      <c r="Q33" s="788">
        <v>7</v>
      </c>
    </row>
    <row r="34" spans="2:17" ht="15.75" thickBot="1" x14ac:dyDescent="0.25">
      <c r="B34" s="787">
        <v>46</v>
      </c>
      <c r="C34" s="788">
        <v>61</v>
      </c>
      <c r="D34" s="788">
        <v>23</v>
      </c>
      <c r="E34" s="788">
        <v>48</v>
      </c>
      <c r="F34" s="788">
        <v>58</v>
      </c>
      <c r="G34" s="788">
        <v>64</v>
      </c>
      <c r="H34" s="788">
        <v>23</v>
      </c>
      <c r="I34" s="788">
        <v>35</v>
      </c>
      <c r="J34" s="788">
        <v>5</v>
      </c>
      <c r="K34" s="788">
        <v>51</v>
      </c>
      <c r="L34" s="788">
        <v>40</v>
      </c>
      <c r="M34" s="788">
        <v>44</v>
      </c>
      <c r="N34" s="788">
        <v>55</v>
      </c>
      <c r="O34" s="788">
        <v>40</v>
      </c>
      <c r="P34" s="788">
        <v>17</v>
      </c>
      <c r="Q34" s="788">
        <v>43</v>
      </c>
    </row>
    <row r="35" spans="2:17" ht="15.75" thickBot="1" x14ac:dyDescent="0.25">
      <c r="B35" s="787">
        <v>43</v>
      </c>
      <c r="C35" s="788">
        <v>9</v>
      </c>
      <c r="D35" s="788">
        <v>46</v>
      </c>
      <c r="E35" s="788">
        <v>37</v>
      </c>
      <c r="F35" s="788">
        <v>62</v>
      </c>
      <c r="G35" s="788">
        <v>27</v>
      </c>
      <c r="H35" s="788">
        <v>50</v>
      </c>
      <c r="I35" s="788">
        <v>50</v>
      </c>
      <c r="J35" s="788">
        <v>60</v>
      </c>
      <c r="K35" s="788">
        <v>63</v>
      </c>
      <c r="L35" s="788">
        <v>53</v>
      </c>
      <c r="M35" s="788">
        <v>35</v>
      </c>
      <c r="N35" s="788">
        <v>49</v>
      </c>
      <c r="O35" s="788">
        <v>7</v>
      </c>
      <c r="P35" s="788">
        <v>9</v>
      </c>
      <c r="Q35" s="788">
        <v>16</v>
      </c>
    </row>
    <row r="36" spans="2:17" ht="15.75" thickBot="1" x14ac:dyDescent="0.25">
      <c r="B36" s="787">
        <v>57</v>
      </c>
      <c r="C36" s="788">
        <v>43</v>
      </c>
      <c r="D36" s="788">
        <v>61</v>
      </c>
      <c r="E36" s="788">
        <v>56</v>
      </c>
      <c r="F36" s="788">
        <v>47</v>
      </c>
      <c r="G36" s="788">
        <v>42</v>
      </c>
      <c r="H36" s="788">
        <v>59</v>
      </c>
      <c r="I36" s="788">
        <v>44</v>
      </c>
      <c r="J36" s="788">
        <v>43</v>
      </c>
      <c r="K36" s="788">
        <v>40</v>
      </c>
      <c r="L36" s="788">
        <v>54</v>
      </c>
      <c r="M36" s="788">
        <v>50</v>
      </c>
      <c r="N36" s="788">
        <v>41</v>
      </c>
      <c r="O36" s="788">
        <v>35</v>
      </c>
      <c r="P36" s="788">
        <v>51</v>
      </c>
      <c r="Q36" s="788">
        <v>63</v>
      </c>
    </row>
    <row r="37" spans="2:17" ht="15.75" thickBot="1" x14ac:dyDescent="0.25">
      <c r="B37" s="787">
        <v>33</v>
      </c>
      <c r="C37" s="788">
        <v>33</v>
      </c>
      <c r="D37" s="788">
        <v>33</v>
      </c>
      <c r="E37" s="788">
        <v>33</v>
      </c>
      <c r="F37" s="788">
        <v>33</v>
      </c>
      <c r="G37" s="788">
        <v>33</v>
      </c>
      <c r="H37" s="788">
        <v>33</v>
      </c>
      <c r="I37" s="788">
        <v>33</v>
      </c>
      <c r="J37" s="788">
        <v>33</v>
      </c>
      <c r="K37" s="788">
        <v>33</v>
      </c>
      <c r="L37" s="788">
        <v>33</v>
      </c>
      <c r="M37" s="788">
        <v>33</v>
      </c>
      <c r="N37" s="788">
        <v>33</v>
      </c>
      <c r="O37" s="788">
        <v>33</v>
      </c>
      <c r="P37" s="788">
        <v>33</v>
      </c>
      <c r="Q37" s="788">
        <v>33</v>
      </c>
    </row>
    <row r="38" spans="2:17" ht="15.75" thickBot="1" x14ac:dyDescent="0.25">
      <c r="B38" s="787">
        <v>19</v>
      </c>
      <c r="C38" s="788">
        <v>62</v>
      </c>
      <c r="D38" s="788">
        <v>42</v>
      </c>
      <c r="E38" s="788">
        <v>44</v>
      </c>
      <c r="F38" s="788">
        <v>57</v>
      </c>
      <c r="G38" s="788">
        <v>16</v>
      </c>
      <c r="H38" s="788">
        <v>14</v>
      </c>
      <c r="I38" s="788">
        <v>34</v>
      </c>
      <c r="J38" s="788">
        <v>3</v>
      </c>
      <c r="K38" s="788">
        <v>19</v>
      </c>
      <c r="L38" s="788">
        <v>30</v>
      </c>
      <c r="M38" s="788">
        <v>5</v>
      </c>
      <c r="N38" s="788">
        <v>53</v>
      </c>
      <c r="O38" s="788">
        <v>25</v>
      </c>
      <c r="P38" s="788">
        <v>13</v>
      </c>
      <c r="Q38" s="788">
        <v>21</v>
      </c>
    </row>
    <row r="39" spans="2:17" ht="15.75" thickBot="1" x14ac:dyDescent="0.25">
      <c r="B39" s="787">
        <v>4</v>
      </c>
      <c r="C39" s="788">
        <v>19</v>
      </c>
      <c r="D39" s="788">
        <v>58</v>
      </c>
      <c r="E39" s="788">
        <v>38</v>
      </c>
      <c r="F39" s="788">
        <v>43</v>
      </c>
      <c r="G39" s="788">
        <v>49</v>
      </c>
      <c r="H39" s="788">
        <v>30</v>
      </c>
      <c r="I39" s="788">
        <v>17</v>
      </c>
      <c r="J39" s="788">
        <v>19</v>
      </c>
      <c r="K39" s="788">
        <v>6</v>
      </c>
      <c r="L39" s="788">
        <v>16</v>
      </c>
      <c r="M39" s="788">
        <v>34</v>
      </c>
      <c r="N39" s="788">
        <v>50</v>
      </c>
      <c r="O39" s="788">
        <v>43</v>
      </c>
      <c r="P39" s="788">
        <v>43</v>
      </c>
      <c r="Q39" s="788">
        <v>55</v>
      </c>
    </row>
    <row r="40" spans="2:17" ht="15.75" thickBot="1" x14ac:dyDescent="0.25">
      <c r="B40" s="787">
        <v>8</v>
      </c>
      <c r="C40" s="788">
        <v>42</v>
      </c>
      <c r="D40" s="788">
        <v>4</v>
      </c>
      <c r="E40" s="788">
        <v>51</v>
      </c>
      <c r="F40" s="788">
        <v>46</v>
      </c>
      <c r="G40" s="788">
        <v>10</v>
      </c>
      <c r="H40" s="788">
        <v>55</v>
      </c>
      <c r="I40" s="788">
        <v>36</v>
      </c>
      <c r="J40" s="788">
        <v>39</v>
      </c>
      <c r="K40" s="788">
        <v>28</v>
      </c>
      <c r="L40" s="788">
        <v>14</v>
      </c>
      <c r="M40" s="788">
        <v>9</v>
      </c>
      <c r="N40" s="788">
        <v>35</v>
      </c>
      <c r="O40" s="788">
        <v>32</v>
      </c>
      <c r="P40" s="788">
        <v>48</v>
      </c>
      <c r="Q40" s="788">
        <v>8</v>
      </c>
    </row>
    <row r="41" spans="2:17" ht="15.75" thickBot="1" x14ac:dyDescent="0.25">
      <c r="B41" s="787">
        <v>24</v>
      </c>
      <c r="C41" s="788">
        <v>8</v>
      </c>
      <c r="D41" s="788">
        <v>19</v>
      </c>
      <c r="E41" s="788">
        <v>36</v>
      </c>
      <c r="F41" s="788">
        <v>61</v>
      </c>
      <c r="G41" s="788">
        <v>38</v>
      </c>
      <c r="H41" s="788">
        <v>48</v>
      </c>
      <c r="I41" s="788">
        <v>48</v>
      </c>
      <c r="J41" s="788">
        <v>57</v>
      </c>
      <c r="K41" s="788">
        <v>2</v>
      </c>
      <c r="L41" s="788">
        <v>7</v>
      </c>
      <c r="M41" s="788">
        <v>25</v>
      </c>
      <c r="N41" s="788">
        <v>60</v>
      </c>
      <c r="O41" s="788">
        <v>52</v>
      </c>
      <c r="P41" s="788">
        <v>10</v>
      </c>
      <c r="Q41" s="788">
        <v>44</v>
      </c>
    </row>
    <row r="42" spans="2:17" ht="15.75" thickBot="1" x14ac:dyDescent="0.25">
      <c r="B42" s="787">
        <v>6</v>
      </c>
      <c r="C42" s="788">
        <v>35</v>
      </c>
      <c r="D42" s="788">
        <v>53</v>
      </c>
      <c r="E42" s="788">
        <v>64</v>
      </c>
      <c r="F42" s="788">
        <v>59</v>
      </c>
      <c r="G42" s="788">
        <v>55</v>
      </c>
      <c r="H42" s="788">
        <v>49</v>
      </c>
      <c r="I42" s="788">
        <v>26</v>
      </c>
      <c r="J42" s="788">
        <v>26</v>
      </c>
      <c r="K42" s="788">
        <v>34</v>
      </c>
      <c r="L42" s="788">
        <v>61</v>
      </c>
      <c r="M42" s="788">
        <v>11</v>
      </c>
      <c r="N42" s="788">
        <v>24</v>
      </c>
      <c r="O42" s="788">
        <v>27</v>
      </c>
      <c r="P42" s="788">
        <v>20</v>
      </c>
      <c r="Q42" s="788">
        <v>14</v>
      </c>
    </row>
    <row r="43" spans="2:17" ht="15.75" thickBot="1" x14ac:dyDescent="0.25">
      <c r="B43" s="787">
        <v>31</v>
      </c>
      <c r="C43" s="788">
        <v>6</v>
      </c>
      <c r="D43" s="788">
        <v>50</v>
      </c>
      <c r="E43" s="788">
        <v>34</v>
      </c>
      <c r="F43" s="788">
        <v>55</v>
      </c>
      <c r="G43" s="788">
        <v>23</v>
      </c>
      <c r="H43" s="788">
        <v>56</v>
      </c>
      <c r="I43" s="788">
        <v>10</v>
      </c>
      <c r="J43" s="788">
        <v>8</v>
      </c>
      <c r="K43" s="788">
        <v>58</v>
      </c>
      <c r="L43" s="788">
        <v>39</v>
      </c>
      <c r="M43" s="788">
        <v>15</v>
      </c>
      <c r="N43" s="788">
        <v>8</v>
      </c>
      <c r="O43" s="788">
        <v>61</v>
      </c>
      <c r="P43" s="788">
        <v>54</v>
      </c>
      <c r="Q43" s="788">
        <v>62</v>
      </c>
    </row>
    <row r="44" spans="2:17" ht="15.75" thickBot="1" x14ac:dyDescent="0.25">
      <c r="B44" s="787">
        <v>16</v>
      </c>
      <c r="C44" s="788">
        <v>53</v>
      </c>
      <c r="D44" s="788">
        <v>31</v>
      </c>
      <c r="E44" s="788">
        <v>63</v>
      </c>
      <c r="F44" s="788">
        <v>49</v>
      </c>
      <c r="G44" s="788">
        <v>44</v>
      </c>
      <c r="H44" s="788">
        <v>8</v>
      </c>
      <c r="I44" s="788">
        <v>38</v>
      </c>
      <c r="J44" s="788">
        <v>55</v>
      </c>
      <c r="K44" s="788">
        <v>37</v>
      </c>
      <c r="L44" s="788">
        <v>43</v>
      </c>
      <c r="M44" s="788">
        <v>7</v>
      </c>
      <c r="N44" s="788">
        <v>4</v>
      </c>
      <c r="O44" s="788">
        <v>18</v>
      </c>
      <c r="P44" s="788">
        <v>59</v>
      </c>
      <c r="Q44" s="788">
        <v>30</v>
      </c>
    </row>
    <row r="45" spans="2:17" ht="15.75" thickBot="1" x14ac:dyDescent="0.25">
      <c r="B45" s="787">
        <v>13</v>
      </c>
      <c r="C45" s="788">
        <v>16</v>
      </c>
      <c r="D45" s="788">
        <v>6</v>
      </c>
      <c r="E45" s="788">
        <v>45</v>
      </c>
      <c r="F45" s="788">
        <v>41</v>
      </c>
      <c r="G45" s="788">
        <v>6</v>
      </c>
      <c r="H45" s="788">
        <v>20</v>
      </c>
      <c r="I45" s="788">
        <v>64</v>
      </c>
      <c r="J45" s="788">
        <v>49</v>
      </c>
      <c r="K45" s="788">
        <v>45</v>
      </c>
      <c r="L45" s="788">
        <v>64</v>
      </c>
      <c r="M45" s="788">
        <v>24</v>
      </c>
      <c r="N45" s="788">
        <v>19</v>
      </c>
      <c r="O45" s="788">
        <v>63</v>
      </c>
      <c r="P45" s="788">
        <v>30</v>
      </c>
      <c r="Q45" s="788">
        <v>53</v>
      </c>
    </row>
    <row r="46" spans="2:17" ht="15.75" thickBot="1" x14ac:dyDescent="0.25">
      <c r="B46" s="787">
        <v>21</v>
      </c>
      <c r="C46" s="788">
        <v>63</v>
      </c>
      <c r="D46" s="788">
        <v>64</v>
      </c>
      <c r="E46" s="788">
        <v>13</v>
      </c>
      <c r="F46" s="788">
        <v>39</v>
      </c>
      <c r="G46" s="788">
        <v>26</v>
      </c>
      <c r="H46" s="788">
        <v>40</v>
      </c>
      <c r="I46" s="788">
        <v>59</v>
      </c>
      <c r="J46" s="788">
        <v>14</v>
      </c>
      <c r="K46" s="788">
        <v>46</v>
      </c>
      <c r="L46" s="788">
        <v>11</v>
      </c>
      <c r="M46" s="788">
        <v>40</v>
      </c>
      <c r="N46" s="788">
        <v>44</v>
      </c>
      <c r="O46" s="788">
        <v>50</v>
      </c>
      <c r="P46" s="788">
        <v>32</v>
      </c>
      <c r="Q46" s="788">
        <v>1</v>
      </c>
    </row>
    <row r="47" spans="2:17" ht="15.75" thickBot="1" x14ac:dyDescent="0.25">
      <c r="B47" s="787">
        <v>3</v>
      </c>
      <c r="C47" s="788">
        <v>21</v>
      </c>
      <c r="D47" s="788">
        <v>34</v>
      </c>
      <c r="E47" s="788">
        <v>16</v>
      </c>
      <c r="F47" s="788">
        <v>65</v>
      </c>
      <c r="G47" s="788">
        <v>47</v>
      </c>
      <c r="H47" s="788">
        <v>6</v>
      </c>
      <c r="I47" s="788">
        <v>41</v>
      </c>
      <c r="J47" s="788">
        <v>22</v>
      </c>
      <c r="K47" s="788">
        <v>65</v>
      </c>
      <c r="L47" s="788">
        <v>22</v>
      </c>
      <c r="M47" s="788">
        <v>63</v>
      </c>
      <c r="N47" s="788">
        <v>38</v>
      </c>
      <c r="O47" s="788">
        <v>11</v>
      </c>
      <c r="P47" s="788">
        <v>64</v>
      </c>
      <c r="Q47" s="788">
        <v>35</v>
      </c>
    </row>
    <row r="48" spans="2:17" ht="15.75" thickBot="1" x14ac:dyDescent="0.25">
      <c r="B48" s="787">
        <v>32</v>
      </c>
      <c r="C48" s="788">
        <v>64</v>
      </c>
      <c r="D48" s="788">
        <v>3</v>
      </c>
      <c r="E48" s="788">
        <v>31</v>
      </c>
      <c r="F48" s="788">
        <v>52</v>
      </c>
      <c r="G48" s="788">
        <v>37</v>
      </c>
      <c r="H48" s="788">
        <v>45</v>
      </c>
      <c r="I48" s="788">
        <v>21</v>
      </c>
      <c r="J48" s="788">
        <v>64</v>
      </c>
      <c r="K48" s="788">
        <v>50</v>
      </c>
      <c r="L48" s="788">
        <v>19</v>
      </c>
      <c r="M48" s="788">
        <v>53</v>
      </c>
      <c r="N48" s="788">
        <v>51</v>
      </c>
      <c r="O48" s="788">
        <v>62</v>
      </c>
      <c r="P48" s="788">
        <v>50</v>
      </c>
      <c r="Q48" s="788">
        <v>12</v>
      </c>
    </row>
    <row r="49" spans="2:17" ht="15.75" thickBot="1" x14ac:dyDescent="0.25">
      <c r="B49" s="787">
        <v>2</v>
      </c>
      <c r="C49" s="788">
        <v>32</v>
      </c>
      <c r="D49" s="788">
        <v>21</v>
      </c>
      <c r="E49" s="788">
        <v>6</v>
      </c>
      <c r="F49" s="788">
        <v>54</v>
      </c>
      <c r="G49" s="788">
        <v>61</v>
      </c>
      <c r="H49" s="788">
        <v>41</v>
      </c>
      <c r="I49" s="788">
        <v>13</v>
      </c>
      <c r="J49" s="788">
        <v>45</v>
      </c>
      <c r="K49" s="788">
        <v>41</v>
      </c>
      <c r="L49" s="788">
        <v>31</v>
      </c>
      <c r="M49" s="788">
        <v>49</v>
      </c>
      <c r="N49" s="788">
        <v>36</v>
      </c>
      <c r="O49" s="788">
        <v>28</v>
      </c>
      <c r="P49" s="788">
        <v>6</v>
      </c>
      <c r="Q49" s="788">
        <v>51</v>
      </c>
    </row>
    <row r="50" spans="2:17" ht="15.75" thickBot="1" x14ac:dyDescent="0.25">
      <c r="B50" s="787">
        <v>30</v>
      </c>
      <c r="C50" s="788">
        <v>51</v>
      </c>
      <c r="D50" s="788">
        <v>44</v>
      </c>
      <c r="E50" s="788">
        <v>24</v>
      </c>
      <c r="F50" s="788">
        <v>40</v>
      </c>
      <c r="G50" s="788">
        <v>34</v>
      </c>
      <c r="H50" s="788">
        <v>53</v>
      </c>
      <c r="I50" s="788">
        <v>47</v>
      </c>
      <c r="J50" s="788">
        <v>4</v>
      </c>
      <c r="K50" s="788">
        <v>4</v>
      </c>
      <c r="L50" s="788">
        <v>56</v>
      </c>
      <c r="M50" s="788">
        <v>62</v>
      </c>
      <c r="N50" s="788">
        <v>2</v>
      </c>
      <c r="O50" s="788">
        <v>54</v>
      </c>
      <c r="P50" s="788">
        <v>25</v>
      </c>
      <c r="Q50" s="788">
        <v>18</v>
      </c>
    </row>
    <row r="51" spans="2:17" ht="15.75" thickBot="1" x14ac:dyDescent="0.25">
      <c r="B51" s="787">
        <v>15</v>
      </c>
      <c r="C51" s="788">
        <v>30</v>
      </c>
      <c r="D51" s="788">
        <v>38</v>
      </c>
      <c r="E51" s="788">
        <v>8</v>
      </c>
      <c r="F51" s="788">
        <v>48</v>
      </c>
      <c r="G51" s="788">
        <v>3</v>
      </c>
      <c r="H51" s="788">
        <v>62</v>
      </c>
      <c r="I51" s="788">
        <v>65</v>
      </c>
      <c r="J51" s="788">
        <v>32</v>
      </c>
      <c r="K51" s="788">
        <v>31</v>
      </c>
      <c r="L51" s="788">
        <v>49</v>
      </c>
      <c r="M51" s="788">
        <v>46</v>
      </c>
      <c r="N51" s="788">
        <v>32</v>
      </c>
      <c r="O51" s="788">
        <v>22</v>
      </c>
      <c r="P51" s="788">
        <v>40</v>
      </c>
      <c r="Q51" s="788">
        <v>40</v>
      </c>
    </row>
    <row r="52" spans="2:17" ht="15.75" thickBot="1" x14ac:dyDescent="0.25">
      <c r="B52" s="787">
        <v>28</v>
      </c>
      <c r="C52" s="788">
        <v>44</v>
      </c>
      <c r="D52" s="788">
        <v>15</v>
      </c>
      <c r="E52" s="788">
        <v>4</v>
      </c>
      <c r="F52" s="788">
        <v>37</v>
      </c>
      <c r="G52" s="788">
        <v>51</v>
      </c>
      <c r="H52" s="788">
        <v>35</v>
      </c>
      <c r="I52" s="788">
        <v>5</v>
      </c>
      <c r="J52" s="788">
        <v>56</v>
      </c>
      <c r="K52" s="788">
        <v>12</v>
      </c>
      <c r="L52" s="788">
        <v>65</v>
      </c>
      <c r="M52" s="788">
        <v>37</v>
      </c>
      <c r="N52" s="788">
        <v>3</v>
      </c>
      <c r="O52" s="788">
        <v>46</v>
      </c>
      <c r="P52" s="788">
        <v>28</v>
      </c>
      <c r="Q52" s="788">
        <v>10</v>
      </c>
    </row>
    <row r="53" spans="2:17" ht="15.75" thickBot="1" x14ac:dyDescent="0.25">
      <c r="B53" s="787">
        <v>22</v>
      </c>
      <c r="C53" s="788">
        <v>28</v>
      </c>
      <c r="D53" s="788">
        <v>30</v>
      </c>
      <c r="E53" s="788">
        <v>19</v>
      </c>
      <c r="F53" s="788">
        <v>56</v>
      </c>
      <c r="G53" s="788">
        <v>4</v>
      </c>
      <c r="H53" s="788">
        <v>1</v>
      </c>
      <c r="I53" s="788">
        <v>29</v>
      </c>
      <c r="J53" s="788">
        <v>36</v>
      </c>
      <c r="K53" s="788">
        <v>13</v>
      </c>
      <c r="L53" s="788">
        <v>42</v>
      </c>
      <c r="M53" s="788">
        <v>58</v>
      </c>
      <c r="N53" s="788">
        <v>21</v>
      </c>
      <c r="O53" s="788">
        <v>2</v>
      </c>
      <c r="P53" s="788">
        <v>11</v>
      </c>
      <c r="Q53" s="788">
        <v>37</v>
      </c>
    </row>
    <row r="54" spans="2:17" ht="15.75" thickBot="1" x14ac:dyDescent="0.25">
      <c r="B54" s="787">
        <v>10</v>
      </c>
      <c r="C54" s="788">
        <v>37</v>
      </c>
      <c r="D54" s="788">
        <v>40</v>
      </c>
      <c r="E54" s="788">
        <v>57</v>
      </c>
      <c r="F54" s="788">
        <v>22</v>
      </c>
      <c r="G54" s="788">
        <v>1</v>
      </c>
      <c r="H54" s="788">
        <v>15</v>
      </c>
      <c r="I54" s="788">
        <v>3</v>
      </c>
      <c r="J54" s="788">
        <v>28</v>
      </c>
      <c r="K54" s="788">
        <v>27</v>
      </c>
      <c r="L54" s="788">
        <v>45</v>
      </c>
      <c r="M54" s="788">
        <v>47</v>
      </c>
      <c r="N54" s="788">
        <v>39</v>
      </c>
      <c r="O54" s="788">
        <v>24</v>
      </c>
      <c r="P54" s="788">
        <v>22</v>
      </c>
      <c r="Q54" s="788">
        <v>41</v>
      </c>
    </row>
    <row r="55" spans="2:17" ht="15.75" thickBot="1" x14ac:dyDescent="0.25">
      <c r="B55" s="787">
        <v>29</v>
      </c>
      <c r="C55" s="788">
        <v>10</v>
      </c>
      <c r="D55" s="788">
        <v>48</v>
      </c>
      <c r="E55" s="788">
        <v>43</v>
      </c>
      <c r="F55" s="788">
        <v>28</v>
      </c>
      <c r="G55" s="788">
        <v>36</v>
      </c>
      <c r="H55" s="788">
        <v>12</v>
      </c>
      <c r="I55" s="788">
        <v>14</v>
      </c>
      <c r="J55" s="788">
        <v>42</v>
      </c>
      <c r="K55" s="788">
        <v>18</v>
      </c>
      <c r="L55" s="788">
        <v>58</v>
      </c>
      <c r="M55" s="788">
        <v>65</v>
      </c>
      <c r="N55" s="788">
        <v>65</v>
      </c>
      <c r="O55" s="788">
        <v>60</v>
      </c>
      <c r="P55" s="788">
        <v>42</v>
      </c>
      <c r="Q55" s="788">
        <v>20</v>
      </c>
    </row>
    <row r="56" spans="2:17" ht="15.75" thickBot="1" x14ac:dyDescent="0.25">
      <c r="B56" s="787">
        <v>18</v>
      </c>
      <c r="C56" s="788">
        <v>40</v>
      </c>
      <c r="D56" s="788">
        <v>29</v>
      </c>
      <c r="E56" s="788">
        <v>46</v>
      </c>
      <c r="F56" s="788">
        <v>15</v>
      </c>
      <c r="G56" s="788">
        <v>8</v>
      </c>
      <c r="H56" s="788">
        <v>63</v>
      </c>
      <c r="I56" s="788">
        <v>39</v>
      </c>
      <c r="J56" s="788">
        <v>31</v>
      </c>
      <c r="K56" s="788">
        <v>14</v>
      </c>
      <c r="L56" s="788">
        <v>34</v>
      </c>
      <c r="M56" s="788">
        <v>60</v>
      </c>
      <c r="N56" s="788">
        <v>52</v>
      </c>
      <c r="O56" s="788">
        <v>9</v>
      </c>
      <c r="P56" s="788">
        <v>63</v>
      </c>
      <c r="Q56" s="788">
        <v>32</v>
      </c>
    </row>
    <row r="57" spans="2:17" ht="15.75" thickBot="1" x14ac:dyDescent="0.25">
      <c r="B57" s="787">
        <v>26</v>
      </c>
      <c r="C57" s="788">
        <v>18</v>
      </c>
      <c r="D57" s="788">
        <v>10</v>
      </c>
      <c r="E57" s="788">
        <v>61</v>
      </c>
      <c r="F57" s="788">
        <v>30</v>
      </c>
      <c r="G57" s="788">
        <v>54</v>
      </c>
      <c r="H57" s="788">
        <v>37</v>
      </c>
      <c r="I57" s="788">
        <v>54</v>
      </c>
      <c r="J57" s="788">
        <v>13</v>
      </c>
      <c r="K57" s="788">
        <v>9</v>
      </c>
      <c r="L57" s="788">
        <v>62</v>
      </c>
      <c r="M57" s="788">
        <v>38</v>
      </c>
      <c r="N57" s="788">
        <v>54</v>
      </c>
      <c r="O57" s="788">
        <v>49</v>
      </c>
      <c r="P57" s="788">
        <v>35</v>
      </c>
      <c r="Q57" s="788">
        <v>19</v>
      </c>
    </row>
    <row r="58" spans="2:17" ht="15.75" thickBot="1" x14ac:dyDescent="0.25">
      <c r="B58" s="787">
        <v>12</v>
      </c>
      <c r="C58" s="788">
        <v>52</v>
      </c>
      <c r="D58" s="788">
        <v>39</v>
      </c>
      <c r="E58" s="788">
        <v>59</v>
      </c>
      <c r="F58" s="788">
        <v>2</v>
      </c>
      <c r="G58" s="788">
        <v>41</v>
      </c>
      <c r="H58" s="788">
        <v>64</v>
      </c>
      <c r="I58" s="788">
        <v>20</v>
      </c>
      <c r="J58" s="788">
        <v>46</v>
      </c>
      <c r="K58" s="788">
        <v>59</v>
      </c>
      <c r="L58" s="788">
        <v>38</v>
      </c>
      <c r="M58" s="788">
        <v>54</v>
      </c>
      <c r="N58" s="788">
        <v>26</v>
      </c>
      <c r="O58" s="788">
        <v>13</v>
      </c>
      <c r="P58" s="788">
        <v>1</v>
      </c>
      <c r="Q58" s="788">
        <v>39</v>
      </c>
    </row>
    <row r="59" spans="2:17" ht="15.75" thickBot="1" x14ac:dyDescent="0.25">
      <c r="B59" s="787">
        <v>14</v>
      </c>
      <c r="C59" s="788">
        <v>12</v>
      </c>
      <c r="D59" s="788">
        <v>65</v>
      </c>
      <c r="E59" s="788">
        <v>55</v>
      </c>
      <c r="F59" s="788">
        <v>32</v>
      </c>
      <c r="G59" s="788">
        <v>20</v>
      </c>
      <c r="H59" s="788">
        <v>34</v>
      </c>
      <c r="I59" s="788">
        <v>8</v>
      </c>
      <c r="J59" s="788">
        <v>54</v>
      </c>
      <c r="K59" s="788">
        <v>43</v>
      </c>
      <c r="L59" s="788">
        <v>6</v>
      </c>
      <c r="M59" s="788">
        <v>45</v>
      </c>
      <c r="N59" s="788">
        <v>18</v>
      </c>
      <c r="O59" s="788">
        <v>56</v>
      </c>
      <c r="P59" s="788">
        <v>37</v>
      </c>
      <c r="Q59" s="788">
        <v>2</v>
      </c>
    </row>
    <row r="60" spans="2:17" ht="15.75" thickBot="1" x14ac:dyDescent="0.25">
      <c r="B60" s="787">
        <v>1</v>
      </c>
      <c r="C60" s="788">
        <v>39</v>
      </c>
      <c r="D60" s="788">
        <v>14</v>
      </c>
      <c r="E60" s="788">
        <v>49</v>
      </c>
      <c r="F60" s="788">
        <v>3</v>
      </c>
      <c r="G60" s="788">
        <v>57</v>
      </c>
      <c r="H60" s="788">
        <v>19</v>
      </c>
      <c r="I60" s="788">
        <v>57</v>
      </c>
      <c r="J60" s="788">
        <v>29</v>
      </c>
      <c r="K60" s="788">
        <v>44</v>
      </c>
      <c r="L60" s="788">
        <v>29</v>
      </c>
      <c r="M60" s="788">
        <v>48</v>
      </c>
      <c r="N60" s="788">
        <v>29</v>
      </c>
      <c r="O60" s="788">
        <v>30</v>
      </c>
      <c r="P60" s="788">
        <v>52</v>
      </c>
      <c r="Q60" s="788">
        <v>49</v>
      </c>
    </row>
    <row r="61" spans="2:17" ht="15.75" thickBot="1" x14ac:dyDescent="0.25">
      <c r="B61" s="787">
        <v>27</v>
      </c>
      <c r="C61" s="788">
        <v>1</v>
      </c>
      <c r="D61" s="788">
        <v>12</v>
      </c>
      <c r="E61" s="788">
        <v>41</v>
      </c>
      <c r="F61" s="788">
        <v>21</v>
      </c>
      <c r="G61" s="788">
        <v>31</v>
      </c>
      <c r="H61" s="788">
        <v>28</v>
      </c>
      <c r="I61" s="788">
        <v>51</v>
      </c>
      <c r="J61" s="788">
        <v>1</v>
      </c>
      <c r="K61" s="788">
        <v>61</v>
      </c>
      <c r="L61" s="788">
        <v>20</v>
      </c>
      <c r="M61" s="788">
        <v>52</v>
      </c>
      <c r="N61" s="788">
        <v>10</v>
      </c>
      <c r="O61" s="788">
        <v>51</v>
      </c>
      <c r="P61" s="788">
        <v>5</v>
      </c>
      <c r="Q61" s="788">
        <v>6</v>
      </c>
    </row>
    <row r="62" spans="2:17" ht="15.75" thickBot="1" x14ac:dyDescent="0.25">
      <c r="B62" s="787">
        <v>25</v>
      </c>
      <c r="C62" s="788">
        <v>49</v>
      </c>
      <c r="D62" s="788">
        <v>59</v>
      </c>
      <c r="E62" s="788">
        <v>27</v>
      </c>
      <c r="F62" s="788">
        <v>13</v>
      </c>
      <c r="G62" s="788">
        <v>18</v>
      </c>
      <c r="H62" s="788">
        <v>5</v>
      </c>
      <c r="I62" s="788">
        <v>55</v>
      </c>
      <c r="J62" s="788">
        <v>59</v>
      </c>
      <c r="K62" s="788">
        <v>55</v>
      </c>
      <c r="L62" s="788">
        <v>48</v>
      </c>
      <c r="M62" s="788">
        <v>23</v>
      </c>
      <c r="N62" s="788">
        <v>57</v>
      </c>
      <c r="O62" s="788">
        <v>65</v>
      </c>
      <c r="P62" s="788">
        <v>8</v>
      </c>
      <c r="Q62" s="788">
        <v>42</v>
      </c>
    </row>
    <row r="63" spans="2:17" ht="15.75" thickBot="1" x14ac:dyDescent="0.25">
      <c r="B63" s="787">
        <v>17</v>
      </c>
      <c r="C63" s="788">
        <v>25</v>
      </c>
      <c r="D63" s="788">
        <v>55</v>
      </c>
      <c r="E63" s="788">
        <v>1</v>
      </c>
      <c r="F63" s="788">
        <v>16</v>
      </c>
      <c r="G63" s="788">
        <v>53</v>
      </c>
      <c r="H63" s="788">
        <v>24</v>
      </c>
      <c r="I63" s="788">
        <v>42</v>
      </c>
      <c r="J63" s="788">
        <v>41</v>
      </c>
      <c r="K63" s="788">
        <v>36</v>
      </c>
      <c r="L63" s="788">
        <v>63</v>
      </c>
      <c r="M63" s="788">
        <v>10</v>
      </c>
      <c r="N63" s="788">
        <v>43</v>
      </c>
      <c r="O63" s="788">
        <v>29</v>
      </c>
      <c r="P63" s="788">
        <v>62</v>
      </c>
      <c r="Q63" s="788">
        <v>5</v>
      </c>
    </row>
    <row r="64" spans="2:17" ht="15.75" thickBot="1" x14ac:dyDescent="0.25">
      <c r="B64" s="787">
        <v>11</v>
      </c>
      <c r="C64" s="788">
        <v>59</v>
      </c>
      <c r="D64" s="788">
        <v>17</v>
      </c>
      <c r="E64" s="788">
        <v>14</v>
      </c>
      <c r="F64" s="788">
        <v>31</v>
      </c>
      <c r="G64" s="788">
        <v>7</v>
      </c>
      <c r="H64" s="788">
        <v>44</v>
      </c>
      <c r="I64" s="788">
        <v>4</v>
      </c>
      <c r="J64" s="788">
        <v>16</v>
      </c>
      <c r="K64" s="788">
        <v>49</v>
      </c>
      <c r="L64" s="788">
        <v>51</v>
      </c>
      <c r="M64" s="788">
        <v>27</v>
      </c>
      <c r="N64" s="788">
        <v>46</v>
      </c>
      <c r="O64" s="788">
        <v>58</v>
      </c>
      <c r="P64" s="788">
        <v>39</v>
      </c>
      <c r="Q64" s="788">
        <v>57</v>
      </c>
    </row>
    <row r="65" spans="2:17" ht="15.75" thickBot="1" x14ac:dyDescent="0.25">
      <c r="B65" s="787">
        <v>7</v>
      </c>
      <c r="C65" s="788">
        <v>11</v>
      </c>
      <c r="D65" s="788">
        <v>25</v>
      </c>
      <c r="E65" s="788">
        <v>12</v>
      </c>
      <c r="F65" s="788">
        <v>6</v>
      </c>
      <c r="G65" s="788">
        <v>45</v>
      </c>
      <c r="H65" s="788">
        <v>57</v>
      </c>
      <c r="I65" s="788">
        <v>23</v>
      </c>
      <c r="J65" s="788">
        <v>18</v>
      </c>
      <c r="K65" s="788">
        <v>42</v>
      </c>
      <c r="L65" s="788">
        <v>41</v>
      </c>
      <c r="M65" s="788">
        <v>2</v>
      </c>
      <c r="N65" s="788">
        <v>61</v>
      </c>
      <c r="O65" s="788">
        <v>19</v>
      </c>
      <c r="P65" s="788">
        <v>21</v>
      </c>
      <c r="Q65" s="788">
        <v>28</v>
      </c>
    </row>
    <row r="66" spans="2:17" ht="15.75" thickBot="1" x14ac:dyDescent="0.25">
      <c r="B66" s="787">
        <v>5</v>
      </c>
      <c r="C66" s="788">
        <v>46</v>
      </c>
      <c r="D66" s="788">
        <v>57</v>
      </c>
      <c r="E66" s="788">
        <v>26</v>
      </c>
      <c r="F66" s="788">
        <v>24</v>
      </c>
      <c r="G66" s="788">
        <v>52</v>
      </c>
      <c r="H66" s="788">
        <v>39</v>
      </c>
      <c r="I66" s="788">
        <v>60</v>
      </c>
      <c r="J66" s="788">
        <v>51</v>
      </c>
      <c r="K66" s="788">
        <v>10</v>
      </c>
      <c r="L66" s="788">
        <v>9</v>
      </c>
      <c r="M66" s="788">
        <v>30</v>
      </c>
      <c r="N66" s="788">
        <v>7</v>
      </c>
      <c r="O66" s="788">
        <v>45</v>
      </c>
      <c r="P66" s="788">
        <v>19</v>
      </c>
      <c r="Q66" s="788">
        <v>59</v>
      </c>
    </row>
    <row r="67" spans="2:17" ht="15.75" thickBot="1" x14ac:dyDescent="0.25">
      <c r="B67" s="787">
        <v>20</v>
      </c>
      <c r="C67" s="788">
        <v>5</v>
      </c>
      <c r="D67" s="788">
        <v>43</v>
      </c>
      <c r="E67" s="788">
        <v>18</v>
      </c>
      <c r="F67" s="788">
        <v>8</v>
      </c>
      <c r="G67" s="788">
        <v>2</v>
      </c>
      <c r="H67" s="788">
        <v>43</v>
      </c>
      <c r="I67" s="788">
        <v>31</v>
      </c>
      <c r="J67" s="788">
        <v>61</v>
      </c>
      <c r="K67" s="788">
        <v>15</v>
      </c>
      <c r="L67" s="788">
        <v>26</v>
      </c>
      <c r="M67" s="788">
        <v>22</v>
      </c>
      <c r="N67" s="788">
        <v>11</v>
      </c>
      <c r="O67" s="788">
        <v>26</v>
      </c>
      <c r="P67" s="788">
        <v>49</v>
      </c>
      <c r="Q67" s="788">
        <v>23</v>
      </c>
    </row>
    <row r="68" spans="2:17" ht="15.75" thickBot="1" x14ac:dyDescent="0.25">
      <c r="B68" s="787">
        <v>23</v>
      </c>
      <c r="C68" s="788">
        <v>57</v>
      </c>
      <c r="D68" s="788">
        <v>20</v>
      </c>
      <c r="E68" s="788">
        <v>29</v>
      </c>
      <c r="F68" s="788">
        <v>4</v>
      </c>
      <c r="G68" s="788">
        <v>39</v>
      </c>
      <c r="H68" s="788">
        <v>16</v>
      </c>
      <c r="I68" s="788">
        <v>16</v>
      </c>
      <c r="J68" s="788">
        <v>6</v>
      </c>
      <c r="K68" s="788">
        <v>3</v>
      </c>
      <c r="L68" s="788">
        <v>13</v>
      </c>
      <c r="M68" s="788">
        <v>31</v>
      </c>
      <c r="N68" s="788">
        <v>17</v>
      </c>
      <c r="O68" s="788">
        <v>59</v>
      </c>
      <c r="P68" s="788">
        <v>57</v>
      </c>
      <c r="Q68" s="788">
        <v>50</v>
      </c>
    </row>
    <row r="69" spans="2:17" ht="15.75" thickBot="1" x14ac:dyDescent="0.25">
      <c r="B69" s="787">
        <v>9</v>
      </c>
      <c r="C69" s="788">
        <v>23</v>
      </c>
      <c r="D69" s="788">
        <v>5</v>
      </c>
      <c r="E69" s="788">
        <v>10</v>
      </c>
      <c r="F69" s="788">
        <v>19</v>
      </c>
      <c r="G69" s="788">
        <v>24</v>
      </c>
      <c r="H69" s="788">
        <v>7</v>
      </c>
      <c r="I69" s="788">
        <v>22</v>
      </c>
      <c r="J69" s="788">
        <v>23</v>
      </c>
      <c r="K69" s="788">
        <v>26</v>
      </c>
      <c r="L69" s="788">
        <v>12</v>
      </c>
      <c r="M69" s="788">
        <v>16</v>
      </c>
      <c r="N69" s="788">
        <v>25</v>
      </c>
      <c r="O69" s="788">
        <v>31</v>
      </c>
      <c r="P69" s="788">
        <v>15</v>
      </c>
      <c r="Q69" s="788">
        <v>3</v>
      </c>
    </row>
  </sheetData>
  <sheetProtection sheet="1" objects="1" scenarios="1"/>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0000"/>
  </sheetPr>
  <dimension ref="A1:AG575"/>
  <sheetViews>
    <sheetView topLeftCell="A73" workbookViewId="0">
      <selection activeCell="B7" sqref="B7"/>
    </sheetView>
  </sheetViews>
  <sheetFormatPr defaultColWidth="8.85546875" defaultRowHeight="12.75" x14ac:dyDescent="0.2"/>
  <cols>
    <col min="1" max="1" width="12.140625" style="767" customWidth="1"/>
    <col min="2" max="2" width="9.85546875" style="767" customWidth="1"/>
    <col min="3" max="4" width="9" style="767" bestFit="1" customWidth="1"/>
    <col min="5" max="5" width="9" style="767" customWidth="1"/>
    <col min="6" max="6" width="12.85546875" style="767" customWidth="1"/>
    <col min="7" max="9" width="9" style="767" bestFit="1" customWidth="1"/>
    <col min="10" max="10" width="10.5703125" style="767" bestFit="1" customWidth="1"/>
    <col min="11" max="17" width="8.85546875" style="767"/>
    <col min="18" max="33" width="6.140625" style="767" customWidth="1"/>
    <col min="34" max="16384" width="8.85546875" style="767"/>
  </cols>
  <sheetData>
    <row r="1" spans="1:18" x14ac:dyDescent="0.2">
      <c r="A1" s="766" t="s">
        <v>524</v>
      </c>
      <c r="D1" s="768"/>
      <c r="F1" s="766" t="s">
        <v>531</v>
      </c>
    </row>
    <row r="2" spans="1:18" x14ac:dyDescent="0.2">
      <c r="A2" s="783" t="s">
        <v>525</v>
      </c>
      <c r="B2" s="783"/>
      <c r="C2" s="783"/>
      <c r="D2" s="768"/>
      <c r="F2" s="766"/>
    </row>
    <row r="3" spans="1:18" x14ac:dyDescent="0.2">
      <c r="A3" s="783"/>
      <c r="B3" s="783" t="s">
        <v>532</v>
      </c>
      <c r="C3" s="783"/>
      <c r="D3" s="769"/>
      <c r="F3" s="766"/>
    </row>
    <row r="5" spans="1:18" x14ac:dyDescent="0.2">
      <c r="A5" s="790" t="s">
        <v>526</v>
      </c>
      <c r="B5" s="767">
        <v>1</v>
      </c>
      <c r="C5" s="767">
        <v>2</v>
      </c>
      <c r="D5" s="767">
        <v>3</v>
      </c>
      <c r="E5" s="767">
        <v>4</v>
      </c>
      <c r="F5" s="767">
        <v>5</v>
      </c>
      <c r="G5" s="767">
        <v>6</v>
      </c>
      <c r="H5" s="767">
        <v>7</v>
      </c>
      <c r="I5" s="767">
        <v>8</v>
      </c>
      <c r="J5" s="767">
        <v>9</v>
      </c>
      <c r="K5" s="767">
        <v>10</v>
      </c>
      <c r="L5" s="767">
        <v>11</v>
      </c>
      <c r="M5" s="767">
        <v>12</v>
      </c>
      <c r="N5" s="767">
        <v>13</v>
      </c>
      <c r="O5" s="767">
        <v>14</v>
      </c>
      <c r="P5" s="767">
        <v>15</v>
      </c>
      <c r="Q5" s="767">
        <v>16</v>
      </c>
    </row>
    <row r="6" spans="1:18" x14ac:dyDescent="0.2">
      <c r="B6" s="767">
        <f t="shared" ref="B6:J6" si="0">AVERAGE(B7:B8)</f>
        <v>1800</v>
      </c>
      <c r="C6" s="767">
        <f t="shared" si="0"/>
        <v>40</v>
      </c>
      <c r="D6" s="821">
        <f t="shared" si="0"/>
        <v>1.1000000000000001</v>
      </c>
      <c r="E6" s="767">
        <f t="shared" si="0"/>
        <v>300</v>
      </c>
      <c r="F6" s="821">
        <f t="shared" si="0"/>
        <v>0.2</v>
      </c>
      <c r="G6" s="821">
        <f t="shared" si="0"/>
        <v>0</v>
      </c>
      <c r="H6" s="821">
        <f t="shared" si="0"/>
        <v>0</v>
      </c>
      <c r="I6" s="821">
        <f t="shared" si="0"/>
        <v>-9.9999999999999978E-2</v>
      </c>
      <c r="J6" s="821">
        <f t="shared" si="0"/>
        <v>0</v>
      </c>
    </row>
    <row r="7" spans="1:18" s="770" customFormat="1" x14ac:dyDescent="0.2">
      <c r="A7" s="770" t="s">
        <v>527</v>
      </c>
      <c r="B7" s="789">
        <v>1300</v>
      </c>
      <c r="C7" s="789">
        <v>20</v>
      </c>
      <c r="D7" s="822">
        <v>0.7</v>
      </c>
      <c r="E7" s="789">
        <v>100</v>
      </c>
      <c r="F7" s="822">
        <v>0.1</v>
      </c>
      <c r="G7" s="822">
        <v>-0.2</v>
      </c>
      <c r="H7" s="822">
        <v>-0.2</v>
      </c>
      <c r="I7" s="822">
        <v>-0.6</v>
      </c>
      <c r="J7" s="822">
        <v>-0.5</v>
      </c>
      <c r="K7" s="771">
        <v>0</v>
      </c>
      <c r="L7" s="771">
        <v>0</v>
      </c>
      <c r="M7" s="771">
        <v>0</v>
      </c>
      <c r="N7" s="771">
        <v>0</v>
      </c>
      <c r="O7" s="771">
        <v>0</v>
      </c>
      <c r="P7" s="771">
        <v>0</v>
      </c>
      <c r="Q7" s="771">
        <v>0</v>
      </c>
      <c r="R7" s="770">
        <v>1</v>
      </c>
    </row>
    <row r="8" spans="1:18" s="770" customFormat="1" x14ac:dyDescent="0.2">
      <c r="A8" s="770" t="s">
        <v>528</v>
      </c>
      <c r="B8" s="789">
        <v>2300</v>
      </c>
      <c r="C8" s="789">
        <v>60</v>
      </c>
      <c r="D8" s="822">
        <v>1.5</v>
      </c>
      <c r="E8" s="789">
        <v>500</v>
      </c>
      <c r="F8" s="822">
        <v>0.3</v>
      </c>
      <c r="G8" s="822">
        <v>0.2</v>
      </c>
      <c r="H8" s="822">
        <v>0.2</v>
      </c>
      <c r="I8" s="822">
        <v>0.4</v>
      </c>
      <c r="J8" s="822">
        <v>0.5</v>
      </c>
      <c r="K8" s="771">
        <v>0</v>
      </c>
      <c r="L8" s="771">
        <v>0</v>
      </c>
      <c r="M8" s="771">
        <v>0</v>
      </c>
      <c r="N8" s="771">
        <v>0</v>
      </c>
      <c r="O8" s="771">
        <v>0</v>
      </c>
      <c r="P8" s="771">
        <v>0</v>
      </c>
      <c r="Q8" s="771">
        <v>0</v>
      </c>
      <c r="R8" s="770">
        <v>65</v>
      </c>
    </row>
    <row r="9" spans="1:18" s="770" customFormat="1" x14ac:dyDescent="0.2">
      <c r="A9" s="770" t="s">
        <v>529</v>
      </c>
      <c r="B9" s="789">
        <v>0</v>
      </c>
      <c r="C9" s="789">
        <v>2</v>
      </c>
      <c r="D9" s="789">
        <v>2</v>
      </c>
      <c r="E9" s="789">
        <v>0</v>
      </c>
      <c r="F9" s="789">
        <v>2</v>
      </c>
      <c r="G9" s="789">
        <v>2</v>
      </c>
      <c r="H9" s="789">
        <v>2</v>
      </c>
      <c r="I9" s="789">
        <v>2</v>
      </c>
      <c r="J9" s="789">
        <v>2</v>
      </c>
      <c r="K9" s="771">
        <v>0</v>
      </c>
      <c r="L9" s="771">
        <v>0</v>
      </c>
      <c r="M9" s="771">
        <v>0</v>
      </c>
      <c r="N9" s="771">
        <v>0</v>
      </c>
      <c r="O9" s="771">
        <v>0</v>
      </c>
      <c r="P9" s="771">
        <v>0</v>
      </c>
      <c r="Q9" s="771">
        <v>0</v>
      </c>
      <c r="R9" s="770">
        <v>0</v>
      </c>
    </row>
    <row r="10" spans="1:18" s="770" customFormat="1" x14ac:dyDescent="0.2">
      <c r="A10" s="770" t="s">
        <v>530</v>
      </c>
      <c r="B10" s="789" t="s">
        <v>558</v>
      </c>
      <c r="C10" s="789" t="s">
        <v>557</v>
      </c>
      <c r="D10" s="789" t="s">
        <v>556</v>
      </c>
      <c r="E10" s="789" t="s">
        <v>555</v>
      </c>
      <c r="F10" s="789" t="s">
        <v>554</v>
      </c>
      <c r="G10" s="789" t="s">
        <v>553</v>
      </c>
      <c r="H10" s="789" t="s">
        <v>552</v>
      </c>
      <c r="I10" s="789" t="s">
        <v>550</v>
      </c>
      <c r="J10" s="789" t="s">
        <v>551</v>
      </c>
      <c r="K10" s="771"/>
      <c r="L10" s="771"/>
      <c r="M10" s="771"/>
      <c r="N10" s="771"/>
      <c r="O10" s="771"/>
      <c r="P10" s="771"/>
      <c r="Q10" s="771"/>
    </row>
    <row r="11" spans="1:18" x14ac:dyDescent="0.2">
      <c r="A11" s="767">
        <v>1</v>
      </c>
      <c r="B11" s="772">
        <f>ROUND( B$7+(('coded NOLH for 12-16 factors'!B5-1)*(B$8-B$7)/64), B$9)</f>
        <v>2019</v>
      </c>
      <c r="C11" s="773">
        <f>ROUND( C$7+(('coded NOLH for 12-16 factors'!C5-1)*(C$8-C$7)/64), C$9)</f>
        <v>21.88</v>
      </c>
      <c r="D11" s="773">
        <f>ROUND( D$7+(('coded NOLH for 12-16 factors'!D5-1)*(D$8-D$7)/64), D$9)</f>
        <v>0.99</v>
      </c>
      <c r="E11" s="773">
        <f>ROUND( E$7+(('coded NOLH for 12-16 factors'!E5-1)*(E$8-E$7)/64), E$9)</f>
        <v>231</v>
      </c>
      <c r="F11" s="773">
        <f>ROUND( F$7+(('coded NOLH for 12-16 factors'!F5-1)*(F$8-F$7)/64), F$9)</f>
        <v>0.13</v>
      </c>
      <c r="G11" s="773">
        <f>ROUND( G$7+(('coded NOLH for 12-16 factors'!G5-1)*(G$8-G$7)/64), G$9)</f>
        <v>0.11</v>
      </c>
      <c r="H11" s="773">
        <f>ROUND( H$7+(('coded NOLH for 12-16 factors'!H5-1)*(H$8-H$7)/64), H$9)</f>
        <v>0.12</v>
      </c>
      <c r="I11" s="773">
        <f>ROUND( I$7+(('coded NOLH for 12-16 factors'!I5-1)*(I$8-I$7)/64), I$9)</f>
        <v>-0.12</v>
      </c>
      <c r="J11" s="773">
        <f>ROUND( J$7+(('coded NOLH for 12-16 factors'!J5-1)*(J$8-J$7)/64), J$9)</f>
        <v>0.47</v>
      </c>
      <c r="K11" s="773">
        <f>ROUND( K$7+(('coded NOLH for 12-16 factors'!K5-1)*(K$8-K$7)/64), K$9)</f>
        <v>0</v>
      </c>
      <c r="L11" s="773">
        <f>ROUND( L$7+(('coded NOLH for 12-16 factors'!L5-1)*(L$8-L$7)/64), L$9)</f>
        <v>0</v>
      </c>
      <c r="M11" s="773">
        <f>ROUND( M$7+(('coded NOLH for 12-16 factors'!M5-1)*(M$8-M$7)/64), M$9)</f>
        <v>0</v>
      </c>
      <c r="N11" s="773">
        <f>ROUND( N$7+(('coded NOLH for 12-16 factors'!N5-1)*(N$8-N$7)/64), N$9)</f>
        <v>0</v>
      </c>
      <c r="O11" s="773">
        <f>ROUND( O$7+(('coded NOLH for 12-16 factors'!O5-1)*(O$8-O$7)/64), O$9)</f>
        <v>0</v>
      </c>
      <c r="P11" s="773">
        <f>ROUND( P$7+(('coded NOLH for 12-16 factors'!P5-1)*(P$8-P$7)/64), P$9)</f>
        <v>0</v>
      </c>
      <c r="Q11" s="774">
        <f>ROUND( Q$7+(('coded NOLH for 12-16 factors'!Q5-1)*(Q$8-Q$7)/64), Q$9)</f>
        <v>0</v>
      </c>
    </row>
    <row r="12" spans="1:18" x14ac:dyDescent="0.2">
      <c r="A12" s="767">
        <v>2</v>
      </c>
      <c r="B12" s="775">
        <f>ROUND( B$7+(('coded NOLH for 12-16 factors'!B6-1)*(B$8-B$7)/64), B$9)</f>
        <v>2253</v>
      </c>
      <c r="C12" s="776">
        <f>ROUND( C$7+(('coded NOLH for 12-16 factors'!C6-1)*(C$8-C$7)/64), C$9)</f>
        <v>48.75</v>
      </c>
      <c r="D12" s="776">
        <f>ROUND( D$7+(('coded NOLH for 12-16 factors'!D6-1)*(D$8-D$7)/64), D$9)</f>
        <v>0.79</v>
      </c>
      <c r="E12" s="776">
        <f>ROUND( E$7+(('coded NOLH for 12-16 factors'!E6-1)*(E$8-E$7)/64), E$9)</f>
        <v>269</v>
      </c>
      <c r="F12" s="776">
        <f>ROUND( F$7+(('coded NOLH for 12-16 factors'!F6-1)*(F$8-F$7)/64), F$9)</f>
        <v>0.17</v>
      </c>
      <c r="G12" s="776">
        <f>ROUND( G$7+(('coded NOLH for 12-16 factors'!G6-1)*(G$8-G$7)/64), G$9)</f>
        <v>-0.1</v>
      </c>
      <c r="H12" s="776">
        <f>ROUND( H$7+(('coded NOLH for 12-16 factors'!H6-1)*(H$8-H$7)/64), H$9)</f>
        <v>0.02</v>
      </c>
      <c r="I12" s="776">
        <f>ROUND( I$7+(('coded NOLH for 12-16 factors'!I6-1)*(I$8-I$7)/64), I$9)</f>
        <v>0.15</v>
      </c>
      <c r="J12" s="776">
        <f>ROUND( J$7+(('coded NOLH for 12-16 factors'!J6-1)*(J$8-J$7)/64), J$9)</f>
        <v>0.22</v>
      </c>
      <c r="K12" s="776">
        <f>ROUND( K$7+(('coded NOLH for 12-16 factors'!K6-1)*(K$8-K$7)/64), K$9)</f>
        <v>0</v>
      </c>
      <c r="L12" s="776">
        <f>ROUND( L$7+(('coded NOLH for 12-16 factors'!L6-1)*(L$8-L$7)/64), L$9)</f>
        <v>0</v>
      </c>
      <c r="M12" s="776">
        <f>ROUND( M$7+(('coded NOLH for 12-16 factors'!M6-1)*(M$8-M$7)/64), M$9)</f>
        <v>0</v>
      </c>
      <c r="N12" s="776">
        <f>ROUND( N$7+(('coded NOLH for 12-16 factors'!N6-1)*(N$8-N$7)/64), N$9)</f>
        <v>0</v>
      </c>
      <c r="O12" s="776">
        <f>ROUND( O$7+(('coded NOLH for 12-16 factors'!O6-1)*(O$8-O$7)/64), O$9)</f>
        <v>0</v>
      </c>
      <c r="P12" s="776">
        <f>ROUND( P$7+(('coded NOLH for 12-16 factors'!P6-1)*(P$8-P$7)/64), P$9)</f>
        <v>0</v>
      </c>
      <c r="Q12" s="777">
        <f>ROUND( Q$7+(('coded NOLH for 12-16 factors'!Q6-1)*(Q$8-Q$7)/64), Q$9)</f>
        <v>0</v>
      </c>
    </row>
    <row r="13" spans="1:18" x14ac:dyDescent="0.2">
      <c r="A13" s="767">
        <v>3</v>
      </c>
      <c r="B13" s="775">
        <f>ROUND( B$7+(('coded NOLH for 12-16 factors'!B7-1)*(B$8-B$7)/64), B$9)</f>
        <v>2191</v>
      </c>
      <c r="C13" s="776">
        <f>ROUND( C$7+(('coded NOLH for 12-16 factors'!C7-1)*(C$8-C$7)/64), C$9)</f>
        <v>34.380000000000003</v>
      </c>
      <c r="D13" s="776">
        <f>ROUND( D$7+(('coded NOLH for 12-16 factors'!D7-1)*(D$8-D$7)/64), D$9)</f>
        <v>1.46</v>
      </c>
      <c r="E13" s="776">
        <f>ROUND( E$7+(('coded NOLH for 12-16 factors'!E7-1)*(E$8-E$7)/64), E$9)</f>
        <v>188</v>
      </c>
      <c r="F13" s="776">
        <f>ROUND( F$7+(('coded NOLH for 12-16 factors'!F7-1)*(F$8-F$7)/64), F$9)</f>
        <v>0.16</v>
      </c>
      <c r="G13" s="776">
        <f>ROUND( G$7+(('coded NOLH for 12-16 factors'!G7-1)*(G$8-G$7)/64), G$9)</f>
        <v>0.14000000000000001</v>
      </c>
      <c r="H13" s="776">
        <f>ROUND( H$7+(('coded NOLH for 12-16 factors'!H7-1)*(H$8-H$7)/64), H$9)</f>
        <v>-0.14000000000000001</v>
      </c>
      <c r="I13" s="776">
        <f>ROUND( I$7+(('coded NOLH for 12-16 factors'!I7-1)*(I$8-I$7)/64), I$9)</f>
        <v>-0.15</v>
      </c>
      <c r="J13" s="776">
        <f>ROUND( J$7+(('coded NOLH for 12-16 factors'!J7-1)*(J$8-J$7)/64), J$9)</f>
        <v>-0.09</v>
      </c>
      <c r="K13" s="776">
        <f>ROUND( K$7+(('coded NOLH for 12-16 factors'!K7-1)*(K$8-K$7)/64), K$9)</f>
        <v>0</v>
      </c>
      <c r="L13" s="776">
        <f>ROUND( L$7+(('coded NOLH for 12-16 factors'!L7-1)*(L$8-L$7)/64), L$9)</f>
        <v>0</v>
      </c>
      <c r="M13" s="776">
        <f>ROUND( M$7+(('coded NOLH for 12-16 factors'!M7-1)*(M$8-M$7)/64), M$9)</f>
        <v>0</v>
      </c>
      <c r="N13" s="776">
        <f>ROUND( N$7+(('coded NOLH for 12-16 factors'!N7-1)*(N$8-N$7)/64), N$9)</f>
        <v>0</v>
      </c>
      <c r="O13" s="776">
        <f>ROUND( O$7+(('coded NOLH for 12-16 factors'!O7-1)*(O$8-O$7)/64), O$9)</f>
        <v>0</v>
      </c>
      <c r="P13" s="776">
        <f>ROUND( P$7+(('coded NOLH for 12-16 factors'!P7-1)*(P$8-P$7)/64), P$9)</f>
        <v>0</v>
      </c>
      <c r="Q13" s="777">
        <f>ROUND( Q$7+(('coded NOLH for 12-16 factors'!Q7-1)*(Q$8-Q$7)/64), Q$9)</f>
        <v>0</v>
      </c>
    </row>
    <row r="14" spans="1:18" x14ac:dyDescent="0.2">
      <c r="A14" s="767">
        <v>4</v>
      </c>
      <c r="B14" s="775">
        <f>ROUND( B$7+(('coded NOLH for 12-16 factors'!B8-1)*(B$8-B$7)/64), B$9)</f>
        <v>1941</v>
      </c>
      <c r="C14" s="776">
        <f>ROUND( C$7+(('coded NOLH for 12-16 factors'!C8-1)*(C$8-C$7)/64), C$9)</f>
        <v>55.63</v>
      </c>
      <c r="D14" s="776">
        <f>ROUND( D$7+(('coded NOLH for 12-16 factors'!D8-1)*(D$8-D$7)/64), D$9)</f>
        <v>1.28</v>
      </c>
      <c r="E14" s="776">
        <f>ROUND( E$7+(('coded NOLH for 12-16 factors'!E8-1)*(E$8-E$7)/64), E$9)</f>
        <v>281</v>
      </c>
      <c r="F14" s="776">
        <f>ROUND( F$7+(('coded NOLH for 12-16 factors'!F8-1)*(F$8-F$7)/64), F$9)</f>
        <v>0.11</v>
      </c>
      <c r="G14" s="776">
        <f>ROUND( G$7+(('coded NOLH for 12-16 factors'!G8-1)*(G$8-G$7)/64), G$9)</f>
        <v>-0.03</v>
      </c>
      <c r="H14" s="776">
        <f>ROUND( H$7+(('coded NOLH for 12-16 factors'!H8-1)*(H$8-H$7)/64), H$9)</f>
        <v>-0.09</v>
      </c>
      <c r="I14" s="776">
        <f>ROUND( I$7+(('coded NOLH for 12-16 factors'!I8-1)*(I$8-I$7)/64), I$9)</f>
        <v>-0.33</v>
      </c>
      <c r="J14" s="776">
        <f>ROUND( J$7+(('coded NOLH for 12-16 factors'!J8-1)*(J$8-J$7)/64), J$9)</f>
        <v>-0.38</v>
      </c>
      <c r="K14" s="776">
        <f>ROUND( K$7+(('coded NOLH for 12-16 factors'!K8-1)*(K$8-K$7)/64), K$9)</f>
        <v>0</v>
      </c>
      <c r="L14" s="776">
        <f>ROUND( L$7+(('coded NOLH for 12-16 factors'!L8-1)*(L$8-L$7)/64), L$9)</f>
        <v>0</v>
      </c>
      <c r="M14" s="776">
        <f>ROUND( M$7+(('coded NOLH for 12-16 factors'!M8-1)*(M$8-M$7)/64), M$9)</f>
        <v>0</v>
      </c>
      <c r="N14" s="776">
        <f>ROUND( N$7+(('coded NOLH for 12-16 factors'!N8-1)*(N$8-N$7)/64), N$9)</f>
        <v>0</v>
      </c>
      <c r="O14" s="776">
        <f>ROUND( O$7+(('coded NOLH for 12-16 factors'!O8-1)*(O$8-O$7)/64), O$9)</f>
        <v>0</v>
      </c>
      <c r="P14" s="776">
        <f>ROUND( P$7+(('coded NOLH for 12-16 factors'!P8-1)*(P$8-P$7)/64), P$9)</f>
        <v>0</v>
      </c>
      <c r="Q14" s="777">
        <f>ROUND( Q$7+(('coded NOLH for 12-16 factors'!Q8-1)*(Q$8-Q$7)/64), Q$9)</f>
        <v>0</v>
      </c>
    </row>
    <row r="15" spans="1:18" x14ac:dyDescent="0.2">
      <c r="A15" s="767">
        <v>5</v>
      </c>
      <c r="B15" s="775">
        <f>ROUND( B$7+(('coded NOLH for 12-16 factors'!B9-1)*(B$8-B$7)/64), B$9)</f>
        <v>2222</v>
      </c>
      <c r="C15" s="776">
        <f>ROUND( C$7+(('coded NOLH for 12-16 factors'!C9-1)*(C$8-C$7)/64), C$9)</f>
        <v>38.75</v>
      </c>
      <c r="D15" s="776">
        <f>ROUND( D$7+(('coded NOLH for 12-16 factors'!D9-1)*(D$8-D$7)/64), D$9)</f>
        <v>0.85</v>
      </c>
      <c r="E15" s="776">
        <f>ROUND( E$7+(('coded NOLH for 12-16 factors'!E9-1)*(E$8-E$7)/64), E$9)</f>
        <v>106</v>
      </c>
      <c r="F15" s="776">
        <f>ROUND( F$7+(('coded NOLH for 12-16 factors'!F9-1)*(F$8-F$7)/64), F$9)</f>
        <v>0.12</v>
      </c>
      <c r="G15" s="776">
        <f>ROUND( G$7+(('coded NOLH for 12-16 factors'!G9-1)*(G$8-G$7)/64), G$9)</f>
        <v>-0.14000000000000001</v>
      </c>
      <c r="H15" s="776">
        <f>ROUND( H$7+(('coded NOLH for 12-16 factors'!H9-1)*(H$8-H$7)/64), H$9)</f>
        <v>-0.1</v>
      </c>
      <c r="I15" s="776">
        <f>ROUND( I$7+(('coded NOLH for 12-16 factors'!I9-1)*(I$8-I$7)/64), I$9)</f>
        <v>0.01</v>
      </c>
      <c r="J15" s="776">
        <f>ROUND( J$7+(('coded NOLH for 12-16 factors'!J9-1)*(J$8-J$7)/64), J$9)</f>
        <v>0.11</v>
      </c>
      <c r="K15" s="776">
        <f>ROUND( K$7+(('coded NOLH for 12-16 factors'!K9-1)*(K$8-K$7)/64), K$9)</f>
        <v>0</v>
      </c>
      <c r="L15" s="776">
        <f>ROUND( L$7+(('coded NOLH for 12-16 factors'!L9-1)*(L$8-L$7)/64), L$9)</f>
        <v>0</v>
      </c>
      <c r="M15" s="776">
        <f>ROUND( M$7+(('coded NOLH for 12-16 factors'!M9-1)*(M$8-M$7)/64), M$9)</f>
        <v>0</v>
      </c>
      <c r="N15" s="776">
        <f>ROUND( N$7+(('coded NOLH for 12-16 factors'!N9-1)*(N$8-N$7)/64), N$9)</f>
        <v>0</v>
      </c>
      <c r="O15" s="776">
        <f>ROUND( O$7+(('coded NOLH for 12-16 factors'!O9-1)*(O$8-O$7)/64), O$9)</f>
        <v>0</v>
      </c>
      <c r="P15" s="776">
        <f>ROUND( P$7+(('coded NOLH for 12-16 factors'!P9-1)*(P$8-P$7)/64), P$9)</f>
        <v>0</v>
      </c>
      <c r="Q15" s="777">
        <f>ROUND( Q$7+(('coded NOLH for 12-16 factors'!Q9-1)*(Q$8-Q$7)/64), Q$9)</f>
        <v>0</v>
      </c>
    </row>
    <row r="16" spans="1:18" x14ac:dyDescent="0.2">
      <c r="A16" s="767">
        <v>6</v>
      </c>
      <c r="B16" s="775">
        <f>ROUND( B$7+(('coded NOLH for 12-16 factors'!B10-1)*(B$8-B$7)/64), B$9)</f>
        <v>1831</v>
      </c>
      <c r="C16" s="776">
        <f>ROUND( C$7+(('coded NOLH for 12-16 factors'!C10-1)*(C$8-C$7)/64), C$9)</f>
        <v>56.88</v>
      </c>
      <c r="D16" s="776">
        <f>ROUND( D$7+(('coded NOLH for 12-16 factors'!D10-1)*(D$8-D$7)/64), D$9)</f>
        <v>0.89</v>
      </c>
      <c r="E16" s="776">
        <f>ROUND( E$7+(('coded NOLH for 12-16 factors'!E10-1)*(E$8-E$7)/64), E$9)</f>
        <v>294</v>
      </c>
      <c r="F16" s="776">
        <f>ROUND( F$7+(('coded NOLH for 12-16 factors'!F10-1)*(F$8-F$7)/64), F$9)</f>
        <v>0.13</v>
      </c>
      <c r="G16" s="776">
        <f>ROUND( G$7+(('coded NOLH for 12-16 factors'!G10-1)*(G$8-G$7)/64), G$9)</f>
        <v>0.06</v>
      </c>
      <c r="H16" s="776">
        <f>ROUND( H$7+(('coded NOLH for 12-16 factors'!H10-1)*(H$8-H$7)/64), H$9)</f>
        <v>-0.14000000000000001</v>
      </c>
      <c r="I16" s="776">
        <f>ROUND( I$7+(('coded NOLH for 12-16 factors'!I10-1)*(I$8-I$7)/64), I$9)</f>
        <v>0.26</v>
      </c>
      <c r="J16" s="776">
        <f>ROUND( J$7+(('coded NOLH for 12-16 factors'!J10-1)*(J$8-J$7)/64), J$9)</f>
        <v>0.39</v>
      </c>
      <c r="K16" s="776">
        <f>ROUND( K$7+(('coded NOLH for 12-16 factors'!K10-1)*(K$8-K$7)/64), K$9)</f>
        <v>0</v>
      </c>
      <c r="L16" s="776">
        <f>ROUND( L$7+(('coded NOLH for 12-16 factors'!L10-1)*(L$8-L$7)/64), L$9)</f>
        <v>0</v>
      </c>
      <c r="M16" s="776">
        <f>ROUND( M$7+(('coded NOLH for 12-16 factors'!M10-1)*(M$8-M$7)/64), M$9)</f>
        <v>0</v>
      </c>
      <c r="N16" s="776">
        <f>ROUND( N$7+(('coded NOLH for 12-16 factors'!N10-1)*(N$8-N$7)/64), N$9)</f>
        <v>0</v>
      </c>
      <c r="O16" s="776">
        <f>ROUND( O$7+(('coded NOLH for 12-16 factors'!O10-1)*(O$8-O$7)/64), O$9)</f>
        <v>0</v>
      </c>
      <c r="P16" s="776">
        <f>ROUND( P$7+(('coded NOLH for 12-16 factors'!P10-1)*(P$8-P$7)/64), P$9)</f>
        <v>0</v>
      </c>
      <c r="Q16" s="777">
        <f>ROUND( Q$7+(('coded NOLH for 12-16 factors'!Q10-1)*(Q$8-Q$7)/64), Q$9)</f>
        <v>0</v>
      </c>
    </row>
    <row r="17" spans="1:17" x14ac:dyDescent="0.2">
      <c r="A17" s="767">
        <v>7</v>
      </c>
      <c r="B17" s="775">
        <f>ROUND( B$7+(('coded NOLH for 12-16 factors'!B11-1)*(B$8-B$7)/64), B$9)</f>
        <v>2066</v>
      </c>
      <c r="C17" s="776">
        <f>ROUND( C$7+(('coded NOLH for 12-16 factors'!C11-1)*(C$8-C$7)/64), C$9)</f>
        <v>27.5</v>
      </c>
      <c r="D17" s="776">
        <f>ROUND( D$7+(('coded NOLH for 12-16 factors'!D11-1)*(D$8-D$7)/64), D$9)</f>
        <v>1.1299999999999999</v>
      </c>
      <c r="E17" s="776">
        <f>ROUND( E$7+(('coded NOLH for 12-16 factors'!E11-1)*(E$8-E$7)/64), E$9)</f>
        <v>113</v>
      </c>
      <c r="F17" s="776">
        <f>ROUND( F$7+(('coded NOLH for 12-16 factors'!F11-1)*(F$8-F$7)/64), F$9)</f>
        <v>0.15</v>
      </c>
      <c r="G17" s="776">
        <f>ROUND( G$7+(('coded NOLH for 12-16 factors'!G11-1)*(G$8-G$7)/64), G$9)</f>
        <v>-7.0000000000000007E-2</v>
      </c>
      <c r="H17" s="776">
        <f>ROUND( H$7+(('coded NOLH for 12-16 factors'!H11-1)*(H$8-H$7)/64), H$9)</f>
        <v>0.16</v>
      </c>
      <c r="I17" s="776">
        <f>ROUND( I$7+(('coded NOLH for 12-16 factors'!I11-1)*(I$8-I$7)/64), I$9)</f>
        <v>-0.18</v>
      </c>
      <c r="J17" s="776">
        <f>ROUND( J$7+(('coded NOLH for 12-16 factors'!J11-1)*(J$8-J$7)/64), J$9)</f>
        <v>-0.34</v>
      </c>
      <c r="K17" s="776">
        <f>ROUND( K$7+(('coded NOLH for 12-16 factors'!K11-1)*(K$8-K$7)/64), K$9)</f>
        <v>0</v>
      </c>
      <c r="L17" s="776">
        <f>ROUND( L$7+(('coded NOLH for 12-16 factors'!L11-1)*(L$8-L$7)/64), L$9)</f>
        <v>0</v>
      </c>
      <c r="M17" s="776">
        <f>ROUND( M$7+(('coded NOLH for 12-16 factors'!M11-1)*(M$8-M$7)/64), M$9)</f>
        <v>0</v>
      </c>
      <c r="N17" s="776">
        <f>ROUND( N$7+(('coded NOLH for 12-16 factors'!N11-1)*(N$8-N$7)/64), N$9)</f>
        <v>0</v>
      </c>
      <c r="O17" s="776">
        <f>ROUND( O$7+(('coded NOLH for 12-16 factors'!O11-1)*(O$8-O$7)/64), O$9)</f>
        <v>0</v>
      </c>
      <c r="P17" s="776">
        <f>ROUND( P$7+(('coded NOLH for 12-16 factors'!P11-1)*(P$8-P$7)/64), P$9)</f>
        <v>0</v>
      </c>
      <c r="Q17" s="777">
        <f>ROUND( Q$7+(('coded NOLH for 12-16 factors'!Q11-1)*(Q$8-Q$7)/64), Q$9)</f>
        <v>0</v>
      </c>
    </row>
    <row r="18" spans="1:17" x14ac:dyDescent="0.2">
      <c r="A18" s="767">
        <v>8</v>
      </c>
      <c r="B18" s="775">
        <f>ROUND( B$7+(('coded NOLH for 12-16 factors'!B12-1)*(B$8-B$7)/64), B$9)</f>
        <v>2113</v>
      </c>
      <c r="C18" s="776">
        <f>ROUND( C$7+(('coded NOLH for 12-16 factors'!C12-1)*(C$8-C$7)/64), C$9)</f>
        <v>50.63</v>
      </c>
      <c r="D18" s="776">
        <f>ROUND( D$7+(('coded NOLH for 12-16 factors'!D12-1)*(D$8-D$7)/64), D$9)</f>
        <v>1.44</v>
      </c>
      <c r="E18" s="776">
        <f>ROUND( E$7+(('coded NOLH for 12-16 factors'!E12-1)*(E$8-E$7)/64), E$9)</f>
        <v>225</v>
      </c>
      <c r="F18" s="776">
        <f>ROUND( F$7+(('coded NOLH for 12-16 factors'!F12-1)*(F$8-F$7)/64), F$9)</f>
        <v>0.18</v>
      </c>
      <c r="G18" s="776">
        <f>ROUND( G$7+(('coded NOLH for 12-16 factors'!G12-1)*(G$8-G$7)/64), G$9)</f>
        <v>0.17</v>
      </c>
      <c r="H18" s="776">
        <f>ROUND( H$7+(('coded NOLH for 12-16 factors'!H12-1)*(H$8-H$7)/64), H$9)</f>
        <v>0.08</v>
      </c>
      <c r="I18" s="776">
        <f>ROUND( I$7+(('coded NOLH for 12-16 factors'!I12-1)*(I$8-I$7)/64), I$9)</f>
        <v>-0.57999999999999996</v>
      </c>
      <c r="J18" s="776">
        <f>ROUND( J$7+(('coded NOLH for 12-16 factors'!J12-1)*(J$8-J$7)/64), J$9)</f>
        <v>-0.25</v>
      </c>
      <c r="K18" s="776">
        <f>ROUND( K$7+(('coded NOLH for 12-16 factors'!K12-1)*(K$8-K$7)/64), K$9)</f>
        <v>0</v>
      </c>
      <c r="L18" s="776">
        <f>ROUND( L$7+(('coded NOLH for 12-16 factors'!L12-1)*(L$8-L$7)/64), L$9)</f>
        <v>0</v>
      </c>
      <c r="M18" s="776">
        <f>ROUND( M$7+(('coded NOLH for 12-16 factors'!M12-1)*(M$8-M$7)/64), M$9)</f>
        <v>0</v>
      </c>
      <c r="N18" s="776">
        <f>ROUND( N$7+(('coded NOLH for 12-16 factors'!N12-1)*(N$8-N$7)/64), N$9)</f>
        <v>0</v>
      </c>
      <c r="O18" s="776">
        <f>ROUND( O$7+(('coded NOLH for 12-16 factors'!O12-1)*(O$8-O$7)/64), O$9)</f>
        <v>0</v>
      </c>
      <c r="P18" s="776">
        <f>ROUND( P$7+(('coded NOLH for 12-16 factors'!P12-1)*(P$8-P$7)/64), P$9)</f>
        <v>0</v>
      </c>
      <c r="Q18" s="777">
        <f>ROUND( Q$7+(('coded NOLH for 12-16 factors'!Q12-1)*(Q$8-Q$7)/64), Q$9)</f>
        <v>0</v>
      </c>
    </row>
    <row r="19" spans="1:17" x14ac:dyDescent="0.2">
      <c r="A19" s="767">
        <v>9</v>
      </c>
      <c r="B19" s="775">
        <f>ROUND( B$7+(('coded NOLH for 12-16 factors'!B13-1)*(B$8-B$7)/64), B$9)</f>
        <v>1988</v>
      </c>
      <c r="C19" s="776">
        <f>ROUND( C$7+(('coded NOLH for 12-16 factors'!C13-1)*(C$8-C$7)/64), C$9)</f>
        <v>21.25</v>
      </c>
      <c r="D19" s="776">
        <f>ROUND( D$7+(('coded NOLH for 12-16 factors'!D13-1)*(D$8-D$7)/64), D$9)</f>
        <v>0.71</v>
      </c>
      <c r="E19" s="776">
        <f>ROUND( E$7+(('coded NOLH for 12-16 factors'!E13-1)*(E$8-E$7)/64), E$9)</f>
        <v>425</v>
      </c>
      <c r="F19" s="776">
        <f>ROUND( F$7+(('coded NOLH for 12-16 factors'!F13-1)*(F$8-F$7)/64), F$9)</f>
        <v>0.18</v>
      </c>
      <c r="G19" s="776">
        <f>ROUND( G$7+(('coded NOLH for 12-16 factors'!G13-1)*(G$8-G$7)/64), G$9)</f>
        <v>0.04</v>
      </c>
      <c r="H19" s="776">
        <f>ROUND( H$7+(('coded NOLH for 12-16 factors'!H13-1)*(H$8-H$7)/64), H$9)</f>
        <v>-0.04</v>
      </c>
      <c r="I19" s="776">
        <f>ROUND( I$7+(('coded NOLH for 12-16 factors'!I13-1)*(I$8-I$7)/64), I$9)</f>
        <v>-0.51</v>
      </c>
      <c r="J19" s="776">
        <f>ROUND( J$7+(('coded NOLH for 12-16 factors'!J13-1)*(J$8-J$7)/64), J$9)</f>
        <v>0.3</v>
      </c>
      <c r="K19" s="776">
        <f>ROUND( K$7+(('coded NOLH for 12-16 factors'!K13-1)*(K$8-K$7)/64), K$9)</f>
        <v>0</v>
      </c>
      <c r="L19" s="776">
        <f>ROUND( L$7+(('coded NOLH for 12-16 factors'!L13-1)*(L$8-L$7)/64), L$9)</f>
        <v>0</v>
      </c>
      <c r="M19" s="776">
        <f>ROUND( M$7+(('coded NOLH for 12-16 factors'!M13-1)*(M$8-M$7)/64), M$9)</f>
        <v>0</v>
      </c>
      <c r="N19" s="776">
        <f>ROUND( N$7+(('coded NOLH for 12-16 factors'!N13-1)*(N$8-N$7)/64), N$9)</f>
        <v>0</v>
      </c>
      <c r="O19" s="776">
        <f>ROUND( O$7+(('coded NOLH for 12-16 factors'!O13-1)*(O$8-O$7)/64), O$9)</f>
        <v>0</v>
      </c>
      <c r="P19" s="776">
        <f>ROUND( P$7+(('coded NOLH for 12-16 factors'!P13-1)*(P$8-P$7)/64), P$9)</f>
        <v>0</v>
      </c>
      <c r="Q19" s="777">
        <f>ROUND( Q$7+(('coded NOLH for 12-16 factors'!Q13-1)*(Q$8-Q$7)/64), Q$9)</f>
        <v>0</v>
      </c>
    </row>
    <row r="20" spans="1:17" x14ac:dyDescent="0.2">
      <c r="A20" s="767">
        <v>10</v>
      </c>
      <c r="B20" s="775">
        <f>ROUND( B$7+(('coded NOLH for 12-16 factors'!B14-1)*(B$8-B$7)/64), B$9)</f>
        <v>2269</v>
      </c>
      <c r="C20" s="776">
        <f>ROUND( C$7+(('coded NOLH for 12-16 factors'!C14-1)*(C$8-C$7)/64), C$9)</f>
        <v>47.5</v>
      </c>
      <c r="D20" s="776">
        <f>ROUND( D$7+(('coded NOLH for 12-16 factors'!D14-1)*(D$8-D$7)/64), D$9)</f>
        <v>1.0900000000000001</v>
      </c>
      <c r="E20" s="776">
        <f>ROUND( E$7+(('coded NOLH for 12-16 factors'!E14-1)*(E$8-E$7)/64), E$9)</f>
        <v>406</v>
      </c>
      <c r="F20" s="776">
        <f>ROUND( F$7+(('coded NOLH for 12-16 factors'!F14-1)*(F$8-F$7)/64), F$9)</f>
        <v>0.1</v>
      </c>
      <c r="G20" s="776">
        <f>ROUND( G$7+(('coded NOLH for 12-16 factors'!G14-1)*(G$8-G$7)/64), G$9)</f>
        <v>-0.09</v>
      </c>
      <c r="H20" s="776">
        <f>ROUND( H$7+(('coded NOLH for 12-16 factors'!H14-1)*(H$8-H$7)/64), H$9)</f>
        <v>0.17</v>
      </c>
      <c r="I20" s="776">
        <f>ROUND( I$7+(('coded NOLH for 12-16 factors'!I14-1)*(I$8-I$7)/64), I$9)</f>
        <v>-0.23</v>
      </c>
      <c r="J20" s="776">
        <f>ROUND( J$7+(('coded NOLH for 12-16 factors'!J14-1)*(J$8-J$7)/64), J$9)</f>
        <v>0.17</v>
      </c>
      <c r="K20" s="776">
        <f>ROUND( K$7+(('coded NOLH for 12-16 factors'!K14-1)*(K$8-K$7)/64), K$9)</f>
        <v>0</v>
      </c>
      <c r="L20" s="776">
        <f>ROUND( L$7+(('coded NOLH for 12-16 factors'!L14-1)*(L$8-L$7)/64), L$9)</f>
        <v>0</v>
      </c>
      <c r="M20" s="776">
        <f>ROUND( M$7+(('coded NOLH for 12-16 factors'!M14-1)*(M$8-M$7)/64), M$9)</f>
        <v>0</v>
      </c>
      <c r="N20" s="776">
        <f>ROUND( N$7+(('coded NOLH for 12-16 factors'!N14-1)*(N$8-N$7)/64), N$9)</f>
        <v>0</v>
      </c>
      <c r="O20" s="776">
        <f>ROUND( O$7+(('coded NOLH for 12-16 factors'!O14-1)*(O$8-O$7)/64), O$9)</f>
        <v>0</v>
      </c>
      <c r="P20" s="776">
        <f>ROUND( P$7+(('coded NOLH for 12-16 factors'!P14-1)*(P$8-P$7)/64), P$9)</f>
        <v>0</v>
      </c>
      <c r="Q20" s="777">
        <f>ROUND( Q$7+(('coded NOLH for 12-16 factors'!Q14-1)*(Q$8-Q$7)/64), Q$9)</f>
        <v>0</v>
      </c>
    </row>
    <row r="21" spans="1:17" x14ac:dyDescent="0.2">
      <c r="A21" s="767">
        <v>11</v>
      </c>
      <c r="B21" s="775">
        <f>ROUND( B$7+(('coded NOLH for 12-16 factors'!B15-1)*(B$8-B$7)/64), B$9)</f>
        <v>1816</v>
      </c>
      <c r="C21" s="776">
        <f>ROUND( C$7+(('coded NOLH for 12-16 factors'!C15-1)*(C$8-C$7)/64), C$9)</f>
        <v>20.63</v>
      </c>
      <c r="D21" s="776">
        <f>ROUND( D$7+(('coded NOLH for 12-16 factors'!D15-1)*(D$8-D$7)/64), D$9)</f>
        <v>1.48</v>
      </c>
      <c r="E21" s="776">
        <f>ROUND( E$7+(('coded NOLH for 12-16 factors'!E15-1)*(E$8-E$7)/64), E$9)</f>
        <v>313</v>
      </c>
      <c r="F21" s="776">
        <f>ROUND( F$7+(('coded NOLH for 12-16 factors'!F15-1)*(F$8-F$7)/64), F$9)</f>
        <v>0.14000000000000001</v>
      </c>
      <c r="G21" s="776">
        <f>ROUND( G$7+(('coded NOLH for 12-16 factors'!G15-1)*(G$8-G$7)/64), G$9)</f>
        <v>-0.03</v>
      </c>
      <c r="H21" s="776">
        <f>ROUND( H$7+(('coded NOLH for 12-16 factors'!H15-1)*(H$8-H$7)/64), H$9)</f>
        <v>-0.08</v>
      </c>
      <c r="I21" s="776">
        <f>ROUND( I$7+(('coded NOLH for 12-16 factors'!I15-1)*(I$8-I$7)/64), I$9)</f>
        <v>0.09</v>
      </c>
      <c r="J21" s="776">
        <f>ROUND( J$7+(('coded NOLH for 12-16 factors'!J15-1)*(J$8-J$7)/64), J$9)</f>
        <v>-0.48</v>
      </c>
      <c r="K21" s="776">
        <f>ROUND( K$7+(('coded NOLH for 12-16 factors'!K15-1)*(K$8-K$7)/64), K$9)</f>
        <v>0</v>
      </c>
      <c r="L21" s="776">
        <f>ROUND( L$7+(('coded NOLH for 12-16 factors'!L15-1)*(L$8-L$7)/64), L$9)</f>
        <v>0</v>
      </c>
      <c r="M21" s="776">
        <f>ROUND( M$7+(('coded NOLH for 12-16 factors'!M15-1)*(M$8-M$7)/64), M$9)</f>
        <v>0</v>
      </c>
      <c r="N21" s="776">
        <f>ROUND( N$7+(('coded NOLH for 12-16 factors'!N15-1)*(N$8-N$7)/64), N$9)</f>
        <v>0</v>
      </c>
      <c r="O21" s="776">
        <f>ROUND( O$7+(('coded NOLH for 12-16 factors'!O15-1)*(O$8-O$7)/64), O$9)</f>
        <v>0</v>
      </c>
      <c r="P21" s="776">
        <f>ROUND( P$7+(('coded NOLH for 12-16 factors'!P15-1)*(P$8-P$7)/64), P$9)</f>
        <v>0</v>
      </c>
      <c r="Q21" s="777">
        <f>ROUND( Q$7+(('coded NOLH for 12-16 factors'!Q15-1)*(Q$8-Q$7)/64), Q$9)</f>
        <v>0</v>
      </c>
    </row>
    <row r="22" spans="1:17" x14ac:dyDescent="0.2">
      <c r="A22" s="767">
        <v>12</v>
      </c>
      <c r="B22" s="775">
        <f>ROUND( B$7+(('coded NOLH for 12-16 factors'!B16-1)*(B$8-B$7)/64), B$9)</f>
        <v>2284</v>
      </c>
      <c r="C22" s="776">
        <f>ROUND( C$7+(('coded NOLH for 12-16 factors'!C16-1)*(C$8-C$7)/64), C$9)</f>
        <v>40.630000000000003</v>
      </c>
      <c r="D22" s="776">
        <f>ROUND( D$7+(('coded NOLH for 12-16 factors'!D16-1)*(D$8-D$7)/64), D$9)</f>
        <v>1.25</v>
      </c>
      <c r="E22" s="776">
        <f>ROUND( E$7+(('coded NOLH for 12-16 factors'!E16-1)*(E$8-E$7)/64), E$9)</f>
        <v>469</v>
      </c>
      <c r="F22" s="776">
        <f>ROUND( F$7+(('coded NOLH for 12-16 factors'!F16-1)*(F$8-F$7)/64), F$9)</f>
        <v>0.13</v>
      </c>
      <c r="G22" s="776">
        <f>ROUND( G$7+(('coded NOLH for 12-16 factors'!G16-1)*(G$8-G$7)/64), G$9)</f>
        <v>-0.18</v>
      </c>
      <c r="H22" s="776">
        <f>ROUND( H$7+(('coded NOLH for 12-16 factors'!H16-1)*(H$8-H$7)/64), H$9)</f>
        <v>-0.05</v>
      </c>
      <c r="I22" s="776">
        <f>ROUND( I$7+(('coded NOLH for 12-16 factors'!I16-1)*(I$8-I$7)/64), I$9)</f>
        <v>0.21</v>
      </c>
      <c r="J22" s="776">
        <f>ROUND( J$7+(('coded NOLH for 12-16 factors'!J16-1)*(J$8-J$7)/64), J$9)</f>
        <v>-0.19</v>
      </c>
      <c r="K22" s="776">
        <f>ROUND( K$7+(('coded NOLH for 12-16 factors'!K16-1)*(K$8-K$7)/64), K$9)</f>
        <v>0</v>
      </c>
      <c r="L22" s="776">
        <f>ROUND( L$7+(('coded NOLH for 12-16 factors'!L16-1)*(L$8-L$7)/64), L$9)</f>
        <v>0</v>
      </c>
      <c r="M22" s="776">
        <f>ROUND( M$7+(('coded NOLH for 12-16 factors'!M16-1)*(M$8-M$7)/64), M$9)</f>
        <v>0</v>
      </c>
      <c r="N22" s="776">
        <f>ROUND( N$7+(('coded NOLH for 12-16 factors'!N16-1)*(N$8-N$7)/64), N$9)</f>
        <v>0</v>
      </c>
      <c r="O22" s="776">
        <f>ROUND( O$7+(('coded NOLH for 12-16 factors'!O16-1)*(O$8-O$7)/64), O$9)</f>
        <v>0</v>
      </c>
      <c r="P22" s="776">
        <f>ROUND( P$7+(('coded NOLH for 12-16 factors'!P16-1)*(P$8-P$7)/64), P$9)</f>
        <v>0</v>
      </c>
      <c r="Q22" s="777">
        <f>ROUND( Q$7+(('coded NOLH for 12-16 factors'!Q16-1)*(Q$8-Q$7)/64), Q$9)</f>
        <v>0</v>
      </c>
    </row>
    <row r="23" spans="1:17" x14ac:dyDescent="0.2">
      <c r="A23" s="767">
        <v>13</v>
      </c>
      <c r="B23" s="775">
        <f>ROUND( B$7+(('coded NOLH for 12-16 factors'!B17-1)*(B$8-B$7)/64), B$9)</f>
        <v>1847</v>
      </c>
      <c r="C23" s="776">
        <f>ROUND( C$7+(('coded NOLH for 12-16 factors'!C17-1)*(C$8-C$7)/64), C$9)</f>
        <v>28.75</v>
      </c>
      <c r="D23" s="776">
        <f>ROUND( D$7+(('coded NOLH for 12-16 factors'!D17-1)*(D$8-D$7)/64), D$9)</f>
        <v>0.96</v>
      </c>
      <c r="E23" s="776">
        <f>ROUND( E$7+(('coded NOLH for 12-16 factors'!E17-1)*(E$8-E$7)/64), E$9)</f>
        <v>356</v>
      </c>
      <c r="F23" s="776">
        <f>ROUND( F$7+(('coded NOLH for 12-16 factors'!F17-1)*(F$8-F$7)/64), F$9)</f>
        <v>0.18</v>
      </c>
      <c r="G23" s="776">
        <f>ROUND( G$7+(('coded NOLH for 12-16 factors'!G17-1)*(G$8-G$7)/64), G$9)</f>
        <v>-0.01</v>
      </c>
      <c r="H23" s="776">
        <f>ROUND( H$7+(('coded NOLH for 12-16 factors'!H17-1)*(H$8-H$7)/64), H$9)</f>
        <v>-0.13</v>
      </c>
      <c r="I23" s="776">
        <f>ROUND( I$7+(('coded NOLH for 12-16 factors'!I17-1)*(I$8-I$7)/64), I$9)</f>
        <v>-0.32</v>
      </c>
      <c r="J23" s="776">
        <f>ROUND( J$7+(('coded NOLH for 12-16 factors'!J17-1)*(J$8-J$7)/64), J$9)</f>
        <v>0.45</v>
      </c>
      <c r="K23" s="776">
        <f>ROUND( K$7+(('coded NOLH for 12-16 factors'!K17-1)*(K$8-K$7)/64), K$9)</f>
        <v>0</v>
      </c>
      <c r="L23" s="776">
        <f>ROUND( L$7+(('coded NOLH for 12-16 factors'!L17-1)*(L$8-L$7)/64), L$9)</f>
        <v>0</v>
      </c>
      <c r="M23" s="776">
        <f>ROUND( M$7+(('coded NOLH for 12-16 factors'!M17-1)*(M$8-M$7)/64), M$9)</f>
        <v>0</v>
      </c>
      <c r="N23" s="776">
        <f>ROUND( N$7+(('coded NOLH for 12-16 factors'!N17-1)*(N$8-N$7)/64), N$9)</f>
        <v>0</v>
      </c>
      <c r="O23" s="776">
        <f>ROUND( O$7+(('coded NOLH for 12-16 factors'!O17-1)*(O$8-O$7)/64), O$9)</f>
        <v>0</v>
      </c>
      <c r="P23" s="776">
        <f>ROUND( P$7+(('coded NOLH for 12-16 factors'!P17-1)*(P$8-P$7)/64), P$9)</f>
        <v>0</v>
      </c>
      <c r="Q23" s="777">
        <f>ROUND( Q$7+(('coded NOLH for 12-16 factors'!Q17-1)*(Q$8-Q$7)/64), Q$9)</f>
        <v>0</v>
      </c>
    </row>
    <row r="24" spans="1:17" x14ac:dyDescent="0.2">
      <c r="A24" s="767">
        <v>14</v>
      </c>
      <c r="B24" s="775">
        <f>ROUND( B$7+(('coded NOLH for 12-16 factors'!B18-1)*(B$8-B$7)/64), B$9)</f>
        <v>2081</v>
      </c>
      <c r="C24" s="776">
        <f>ROUND( C$7+(('coded NOLH for 12-16 factors'!C18-1)*(C$8-C$7)/64), C$9)</f>
        <v>41.88</v>
      </c>
      <c r="D24" s="776">
        <f>ROUND( D$7+(('coded NOLH for 12-16 factors'!D18-1)*(D$8-D$7)/64), D$9)</f>
        <v>1.04</v>
      </c>
      <c r="E24" s="776">
        <f>ROUND( E$7+(('coded NOLH for 12-16 factors'!E18-1)*(E$8-E$7)/64), E$9)</f>
        <v>456</v>
      </c>
      <c r="F24" s="776">
        <f>ROUND( F$7+(('coded NOLH for 12-16 factors'!F18-1)*(F$8-F$7)/64), F$9)</f>
        <v>0.15</v>
      </c>
      <c r="G24" s="776">
        <f>ROUND( G$7+(('coded NOLH for 12-16 factors'!G18-1)*(G$8-G$7)/64), G$9)</f>
        <v>0.19</v>
      </c>
      <c r="H24" s="776">
        <f>ROUND( H$7+(('coded NOLH for 12-16 factors'!H18-1)*(H$8-H$7)/64), H$9)</f>
        <v>-0.18</v>
      </c>
      <c r="I24" s="776">
        <f>ROUND( I$7+(('coded NOLH for 12-16 factors'!I18-1)*(I$8-I$7)/64), I$9)</f>
        <v>-0.6</v>
      </c>
      <c r="J24" s="776">
        <f>ROUND( J$7+(('coded NOLH for 12-16 factors'!J18-1)*(J$8-J$7)/64), J$9)</f>
        <v>0.02</v>
      </c>
      <c r="K24" s="776">
        <f>ROUND( K$7+(('coded NOLH for 12-16 factors'!K18-1)*(K$8-K$7)/64), K$9)</f>
        <v>0</v>
      </c>
      <c r="L24" s="776">
        <f>ROUND( L$7+(('coded NOLH for 12-16 factors'!L18-1)*(L$8-L$7)/64), L$9)</f>
        <v>0</v>
      </c>
      <c r="M24" s="776">
        <f>ROUND( M$7+(('coded NOLH for 12-16 factors'!M18-1)*(M$8-M$7)/64), M$9)</f>
        <v>0</v>
      </c>
      <c r="N24" s="776">
        <f>ROUND( N$7+(('coded NOLH for 12-16 factors'!N18-1)*(N$8-N$7)/64), N$9)</f>
        <v>0</v>
      </c>
      <c r="O24" s="776">
        <f>ROUND( O$7+(('coded NOLH for 12-16 factors'!O18-1)*(O$8-O$7)/64), O$9)</f>
        <v>0</v>
      </c>
      <c r="P24" s="776">
        <f>ROUND( P$7+(('coded NOLH for 12-16 factors'!P18-1)*(P$8-P$7)/64), P$9)</f>
        <v>0</v>
      </c>
      <c r="Q24" s="777">
        <f>ROUND( Q$7+(('coded NOLH for 12-16 factors'!Q18-1)*(Q$8-Q$7)/64), Q$9)</f>
        <v>0</v>
      </c>
    </row>
    <row r="25" spans="1:17" x14ac:dyDescent="0.2">
      <c r="A25" s="767">
        <v>15</v>
      </c>
      <c r="B25" s="775">
        <f>ROUND( B$7+(('coded NOLH for 12-16 factors'!B19-1)*(B$8-B$7)/64), B$9)</f>
        <v>1878</v>
      </c>
      <c r="C25" s="776">
        <f>ROUND( C$7+(('coded NOLH for 12-16 factors'!C19-1)*(C$8-C$7)/64), C$9)</f>
        <v>33.130000000000003</v>
      </c>
      <c r="D25" s="776">
        <f>ROUND( D$7+(('coded NOLH for 12-16 factors'!D19-1)*(D$8-D$7)/64), D$9)</f>
        <v>1.33</v>
      </c>
      <c r="E25" s="776">
        <f>ROUND( E$7+(('coded NOLH for 12-16 factors'!E19-1)*(E$8-E$7)/64), E$9)</f>
        <v>481</v>
      </c>
      <c r="F25" s="776">
        <f>ROUND( F$7+(('coded NOLH for 12-16 factors'!F19-1)*(F$8-F$7)/64), F$9)</f>
        <v>0.19</v>
      </c>
      <c r="G25" s="776">
        <f>ROUND( G$7+(('coded NOLH for 12-16 factors'!G19-1)*(G$8-G$7)/64), G$9)</f>
        <v>-0.11</v>
      </c>
      <c r="H25" s="776">
        <f>ROUND( H$7+(('coded NOLH for 12-16 factors'!H19-1)*(H$8-H$7)/64), H$9)</f>
        <v>-0.01</v>
      </c>
      <c r="I25" s="776">
        <f>ROUND( I$7+(('coded NOLH for 12-16 factors'!I19-1)*(I$8-I$7)/64), I$9)</f>
        <v>0.34</v>
      </c>
      <c r="J25" s="776">
        <f>ROUND( J$7+(('coded NOLH for 12-16 factors'!J19-1)*(J$8-J$7)/64), J$9)</f>
        <v>-0.36</v>
      </c>
      <c r="K25" s="776">
        <f>ROUND( K$7+(('coded NOLH for 12-16 factors'!K19-1)*(K$8-K$7)/64), K$9)</f>
        <v>0</v>
      </c>
      <c r="L25" s="776">
        <f>ROUND( L$7+(('coded NOLH for 12-16 factors'!L19-1)*(L$8-L$7)/64), L$9)</f>
        <v>0</v>
      </c>
      <c r="M25" s="776">
        <f>ROUND( M$7+(('coded NOLH for 12-16 factors'!M19-1)*(M$8-M$7)/64), M$9)</f>
        <v>0</v>
      </c>
      <c r="N25" s="776">
        <f>ROUND( N$7+(('coded NOLH for 12-16 factors'!N19-1)*(N$8-N$7)/64), N$9)</f>
        <v>0</v>
      </c>
      <c r="O25" s="776">
        <f>ROUND( O$7+(('coded NOLH for 12-16 factors'!O19-1)*(O$8-O$7)/64), O$9)</f>
        <v>0</v>
      </c>
      <c r="P25" s="776">
        <f>ROUND( P$7+(('coded NOLH for 12-16 factors'!P19-1)*(P$8-P$7)/64), P$9)</f>
        <v>0</v>
      </c>
      <c r="Q25" s="777">
        <f>ROUND( Q$7+(('coded NOLH for 12-16 factors'!Q19-1)*(Q$8-Q$7)/64), Q$9)</f>
        <v>0</v>
      </c>
    </row>
    <row r="26" spans="1:17" x14ac:dyDescent="0.2">
      <c r="A26" s="767">
        <v>16</v>
      </c>
      <c r="B26" s="775">
        <f>ROUND( B$7+(('coded NOLH for 12-16 factors'!B20-1)*(B$8-B$7)/64), B$9)</f>
        <v>1972</v>
      </c>
      <c r="C26" s="776">
        <f>ROUND( C$7+(('coded NOLH for 12-16 factors'!C20-1)*(C$8-C$7)/64), C$9)</f>
        <v>43.13</v>
      </c>
      <c r="D26" s="776">
        <f>ROUND( D$7+(('coded NOLH for 12-16 factors'!D20-1)*(D$8-D$7)/64), D$9)</f>
        <v>1.1399999999999999</v>
      </c>
      <c r="E26" s="776">
        <f>ROUND( E$7+(('coded NOLH for 12-16 factors'!E20-1)*(E$8-E$7)/64), E$9)</f>
        <v>388</v>
      </c>
      <c r="F26" s="776">
        <f>ROUND( F$7+(('coded NOLH for 12-16 factors'!F20-1)*(F$8-F$7)/64), F$9)</f>
        <v>0.13</v>
      </c>
      <c r="G26" s="776">
        <f>ROUND( G$7+(('coded NOLH for 12-16 factors'!G20-1)*(G$8-G$7)/64), G$9)</f>
        <v>0.18</v>
      </c>
      <c r="H26" s="776">
        <f>ROUND( H$7+(('coded NOLH for 12-16 factors'!H20-1)*(H$8-H$7)/64), H$9)</f>
        <v>0.2</v>
      </c>
      <c r="I26" s="776">
        <f>ROUND( I$7+(('coded NOLH for 12-16 factors'!I20-1)*(I$8-I$7)/64), I$9)</f>
        <v>-0.04</v>
      </c>
      <c r="J26" s="776">
        <f>ROUND( J$7+(('coded NOLH for 12-16 factors'!J20-1)*(J$8-J$7)/64), J$9)</f>
        <v>-0.05</v>
      </c>
      <c r="K26" s="776">
        <f>ROUND( K$7+(('coded NOLH for 12-16 factors'!K20-1)*(K$8-K$7)/64), K$9)</f>
        <v>0</v>
      </c>
      <c r="L26" s="776">
        <f>ROUND( L$7+(('coded NOLH for 12-16 factors'!L20-1)*(L$8-L$7)/64), L$9)</f>
        <v>0</v>
      </c>
      <c r="M26" s="776">
        <f>ROUND( M$7+(('coded NOLH for 12-16 factors'!M20-1)*(M$8-M$7)/64), M$9)</f>
        <v>0</v>
      </c>
      <c r="N26" s="776">
        <f>ROUND( N$7+(('coded NOLH for 12-16 factors'!N20-1)*(N$8-N$7)/64), N$9)</f>
        <v>0</v>
      </c>
      <c r="O26" s="776">
        <f>ROUND( O$7+(('coded NOLH for 12-16 factors'!O20-1)*(O$8-O$7)/64), O$9)</f>
        <v>0</v>
      </c>
      <c r="P26" s="776">
        <f>ROUND( P$7+(('coded NOLH for 12-16 factors'!P20-1)*(P$8-P$7)/64), P$9)</f>
        <v>0</v>
      </c>
      <c r="Q26" s="777">
        <f>ROUND( Q$7+(('coded NOLH for 12-16 factors'!Q20-1)*(Q$8-Q$7)/64), Q$9)</f>
        <v>0</v>
      </c>
    </row>
    <row r="27" spans="1:17" x14ac:dyDescent="0.2">
      <c r="A27" s="767">
        <v>17</v>
      </c>
      <c r="B27" s="775">
        <f>ROUND( B$7+(('coded NOLH for 12-16 factors'!B21-1)*(B$8-B$7)/64), B$9)</f>
        <v>2159</v>
      </c>
      <c r="C27" s="776">
        <f>ROUND( C$7+(('coded NOLH for 12-16 factors'!C21-1)*(C$8-C$7)/64), C$9)</f>
        <v>37.5</v>
      </c>
      <c r="D27" s="776">
        <f>ROUND( D$7+(('coded NOLH for 12-16 factors'!D21-1)*(D$8-D$7)/64), D$9)</f>
        <v>1.01</v>
      </c>
      <c r="E27" s="776">
        <f>ROUND( E$7+(('coded NOLH for 12-16 factors'!E21-1)*(E$8-E$7)/64), E$9)</f>
        <v>150</v>
      </c>
      <c r="F27" s="776">
        <f>ROUND( F$7+(('coded NOLH for 12-16 factors'!F21-1)*(F$8-F$7)/64), F$9)</f>
        <v>0.23</v>
      </c>
      <c r="G27" s="776">
        <f>ROUND( G$7+(('coded NOLH for 12-16 factors'!G21-1)*(G$8-G$7)/64), G$9)</f>
        <v>0.2</v>
      </c>
      <c r="H27" s="776">
        <f>ROUND( H$7+(('coded NOLH for 12-16 factors'!H21-1)*(H$8-H$7)/64), H$9)</f>
        <v>0.11</v>
      </c>
      <c r="I27" s="776">
        <f>ROUND( I$7+(('coded NOLH for 12-16 factors'!I21-1)*(I$8-I$7)/64), I$9)</f>
        <v>0.37</v>
      </c>
      <c r="J27" s="776">
        <f>ROUND( J$7+(('coded NOLH for 12-16 factors'!J21-1)*(J$8-J$7)/64), J$9)</f>
        <v>0.08</v>
      </c>
      <c r="K27" s="776">
        <f>ROUND( K$7+(('coded NOLH for 12-16 factors'!K21-1)*(K$8-K$7)/64), K$9)</f>
        <v>0</v>
      </c>
      <c r="L27" s="776">
        <f>ROUND( L$7+(('coded NOLH for 12-16 factors'!L21-1)*(L$8-L$7)/64), L$9)</f>
        <v>0</v>
      </c>
      <c r="M27" s="776">
        <f>ROUND( M$7+(('coded NOLH for 12-16 factors'!M21-1)*(M$8-M$7)/64), M$9)</f>
        <v>0</v>
      </c>
      <c r="N27" s="776">
        <f>ROUND( N$7+(('coded NOLH for 12-16 factors'!N21-1)*(N$8-N$7)/64), N$9)</f>
        <v>0</v>
      </c>
      <c r="O27" s="776">
        <f>ROUND( O$7+(('coded NOLH for 12-16 factors'!O21-1)*(O$8-O$7)/64), O$9)</f>
        <v>0</v>
      </c>
      <c r="P27" s="776">
        <f>ROUND( P$7+(('coded NOLH for 12-16 factors'!P21-1)*(P$8-P$7)/64), P$9)</f>
        <v>0</v>
      </c>
      <c r="Q27" s="777">
        <f>ROUND( Q$7+(('coded NOLH for 12-16 factors'!Q21-1)*(Q$8-Q$7)/64), Q$9)</f>
        <v>0</v>
      </c>
    </row>
    <row r="28" spans="1:17" x14ac:dyDescent="0.2">
      <c r="A28" s="767">
        <v>18</v>
      </c>
      <c r="B28" s="775">
        <f>ROUND( B$7+(('coded NOLH for 12-16 factors'!B22-1)*(B$8-B$7)/64), B$9)</f>
        <v>1863</v>
      </c>
      <c r="C28" s="776">
        <f>ROUND( C$7+(('coded NOLH for 12-16 factors'!C22-1)*(C$8-C$7)/64), C$9)</f>
        <v>54.38</v>
      </c>
      <c r="D28" s="776">
        <f>ROUND( D$7+(('coded NOLH for 12-16 factors'!D22-1)*(D$8-D$7)/64), D$9)</f>
        <v>0.91</v>
      </c>
      <c r="E28" s="776">
        <f>ROUND( E$7+(('coded NOLH for 12-16 factors'!E22-1)*(E$8-E$7)/64), E$9)</f>
        <v>238</v>
      </c>
      <c r="F28" s="776">
        <f>ROUND( F$7+(('coded NOLH for 12-16 factors'!F22-1)*(F$8-F$7)/64), F$9)</f>
        <v>0.22</v>
      </c>
      <c r="G28" s="776">
        <f>ROUND( G$7+(('coded NOLH for 12-16 factors'!G22-1)*(G$8-G$7)/64), G$9)</f>
        <v>-0.02</v>
      </c>
      <c r="H28" s="776">
        <f>ROUND( H$7+(('coded NOLH for 12-16 factors'!H22-1)*(H$8-H$7)/64), H$9)</f>
        <v>0.13</v>
      </c>
      <c r="I28" s="776">
        <f>ROUND( I$7+(('coded NOLH for 12-16 factors'!I22-1)*(I$8-I$7)/64), I$9)</f>
        <v>0.2</v>
      </c>
      <c r="J28" s="776">
        <f>ROUND( J$7+(('coded NOLH for 12-16 factors'!J22-1)*(J$8-J$7)/64), J$9)</f>
        <v>-0.14000000000000001</v>
      </c>
      <c r="K28" s="776">
        <f>ROUND( K$7+(('coded NOLH for 12-16 factors'!K22-1)*(K$8-K$7)/64), K$9)</f>
        <v>0</v>
      </c>
      <c r="L28" s="776">
        <f>ROUND( L$7+(('coded NOLH for 12-16 factors'!L22-1)*(L$8-L$7)/64), L$9)</f>
        <v>0</v>
      </c>
      <c r="M28" s="776">
        <f>ROUND( M$7+(('coded NOLH for 12-16 factors'!M22-1)*(M$8-M$7)/64), M$9)</f>
        <v>0</v>
      </c>
      <c r="N28" s="776">
        <f>ROUND( N$7+(('coded NOLH for 12-16 factors'!N22-1)*(N$8-N$7)/64), N$9)</f>
        <v>0</v>
      </c>
      <c r="O28" s="776">
        <f>ROUND( O$7+(('coded NOLH for 12-16 factors'!O22-1)*(O$8-O$7)/64), O$9)</f>
        <v>0</v>
      </c>
      <c r="P28" s="776">
        <f>ROUND( P$7+(('coded NOLH for 12-16 factors'!P22-1)*(P$8-P$7)/64), P$9)</f>
        <v>0</v>
      </c>
      <c r="Q28" s="777">
        <f>ROUND( Q$7+(('coded NOLH for 12-16 factors'!Q22-1)*(Q$8-Q$7)/64), Q$9)</f>
        <v>0</v>
      </c>
    </row>
    <row r="29" spans="1:17" x14ac:dyDescent="0.2">
      <c r="A29" s="767">
        <v>19</v>
      </c>
      <c r="B29" s="775">
        <f>ROUND( B$7+(('coded NOLH for 12-16 factors'!B23-1)*(B$8-B$7)/64), B$9)</f>
        <v>2034</v>
      </c>
      <c r="C29" s="776">
        <f>ROUND( C$7+(('coded NOLH for 12-16 factors'!C23-1)*(C$8-C$7)/64), C$9)</f>
        <v>35.630000000000003</v>
      </c>
      <c r="D29" s="776">
        <f>ROUND( D$7+(('coded NOLH for 12-16 factors'!D23-1)*(D$8-D$7)/64), D$9)</f>
        <v>1.1499999999999999</v>
      </c>
      <c r="E29" s="776">
        <f>ROUND( E$7+(('coded NOLH for 12-16 factors'!E23-1)*(E$8-E$7)/64), E$9)</f>
        <v>219</v>
      </c>
      <c r="F29" s="776">
        <f>ROUND( F$7+(('coded NOLH for 12-16 factors'!F23-1)*(F$8-F$7)/64), F$9)</f>
        <v>0.26</v>
      </c>
      <c r="G29" s="776">
        <f>ROUND( G$7+(('coded NOLH for 12-16 factors'!G23-1)*(G$8-G$7)/64), G$9)</f>
        <v>0.16</v>
      </c>
      <c r="H29" s="776">
        <f>ROUND( H$7+(('coded NOLH for 12-16 factors'!H23-1)*(H$8-H$7)/64), H$9)</f>
        <v>-0.19</v>
      </c>
      <c r="I29" s="776">
        <f>ROUND( I$7+(('coded NOLH for 12-16 factors'!I23-1)*(I$8-I$7)/64), I$9)</f>
        <v>-0.19</v>
      </c>
      <c r="J29" s="776">
        <f>ROUND( J$7+(('coded NOLH for 12-16 factors'!J23-1)*(J$8-J$7)/64), J$9)</f>
        <v>0.03</v>
      </c>
      <c r="K29" s="776">
        <f>ROUND( K$7+(('coded NOLH for 12-16 factors'!K23-1)*(K$8-K$7)/64), K$9)</f>
        <v>0</v>
      </c>
      <c r="L29" s="776">
        <f>ROUND( L$7+(('coded NOLH for 12-16 factors'!L23-1)*(L$8-L$7)/64), L$9)</f>
        <v>0</v>
      </c>
      <c r="M29" s="776">
        <f>ROUND( M$7+(('coded NOLH for 12-16 factors'!M23-1)*(M$8-M$7)/64), M$9)</f>
        <v>0</v>
      </c>
      <c r="N29" s="776">
        <f>ROUND( N$7+(('coded NOLH for 12-16 factors'!N23-1)*(N$8-N$7)/64), N$9)</f>
        <v>0</v>
      </c>
      <c r="O29" s="776">
        <f>ROUND( O$7+(('coded NOLH for 12-16 factors'!O23-1)*(O$8-O$7)/64), O$9)</f>
        <v>0</v>
      </c>
      <c r="P29" s="776">
        <f>ROUND( P$7+(('coded NOLH for 12-16 factors'!P23-1)*(P$8-P$7)/64), P$9)</f>
        <v>0</v>
      </c>
      <c r="Q29" s="777">
        <f>ROUND( Q$7+(('coded NOLH for 12-16 factors'!Q23-1)*(Q$8-Q$7)/64), Q$9)</f>
        <v>0</v>
      </c>
    </row>
    <row r="30" spans="1:17" x14ac:dyDescent="0.2">
      <c r="A30" s="767">
        <v>20</v>
      </c>
      <c r="B30" s="775">
        <f>ROUND( B$7+(('coded NOLH for 12-16 factors'!B24-1)*(B$8-B$7)/64), B$9)</f>
        <v>1909</v>
      </c>
      <c r="C30" s="776">
        <f>ROUND( C$7+(('coded NOLH for 12-16 factors'!C24-1)*(C$8-C$7)/64), C$9)</f>
        <v>49.38</v>
      </c>
      <c r="D30" s="776">
        <f>ROUND( D$7+(('coded NOLH for 12-16 factors'!D24-1)*(D$8-D$7)/64), D$9)</f>
        <v>1.39</v>
      </c>
      <c r="E30" s="776">
        <f>ROUND( E$7+(('coded NOLH for 12-16 factors'!E24-1)*(E$8-E$7)/64), E$9)</f>
        <v>125</v>
      </c>
      <c r="F30" s="776">
        <f>ROUND( F$7+(('coded NOLH for 12-16 factors'!F24-1)*(F$8-F$7)/64), F$9)</f>
        <v>0.21</v>
      </c>
      <c r="G30" s="776">
        <f>ROUND( G$7+(('coded NOLH for 12-16 factors'!G24-1)*(G$8-G$7)/64), G$9)</f>
        <v>-0.13</v>
      </c>
      <c r="H30" s="776">
        <f>ROUND( H$7+(('coded NOLH for 12-16 factors'!H24-1)*(H$8-H$7)/64), H$9)</f>
        <v>-0.03</v>
      </c>
      <c r="I30" s="776">
        <f>ROUND( I$7+(('coded NOLH for 12-16 factors'!I24-1)*(I$8-I$7)/64), I$9)</f>
        <v>-0.43</v>
      </c>
      <c r="J30" s="776">
        <f>ROUND( J$7+(('coded NOLH for 12-16 factors'!J24-1)*(J$8-J$7)/64), J$9)</f>
        <v>0.31</v>
      </c>
      <c r="K30" s="776">
        <f>ROUND( K$7+(('coded NOLH for 12-16 factors'!K24-1)*(K$8-K$7)/64), K$9)</f>
        <v>0</v>
      </c>
      <c r="L30" s="776">
        <f>ROUND( L$7+(('coded NOLH for 12-16 factors'!L24-1)*(L$8-L$7)/64), L$9)</f>
        <v>0</v>
      </c>
      <c r="M30" s="776">
        <f>ROUND( M$7+(('coded NOLH for 12-16 factors'!M24-1)*(M$8-M$7)/64), M$9)</f>
        <v>0</v>
      </c>
      <c r="N30" s="776">
        <f>ROUND( N$7+(('coded NOLH for 12-16 factors'!N24-1)*(N$8-N$7)/64), N$9)</f>
        <v>0</v>
      </c>
      <c r="O30" s="776">
        <f>ROUND( O$7+(('coded NOLH for 12-16 factors'!O24-1)*(O$8-O$7)/64), O$9)</f>
        <v>0</v>
      </c>
      <c r="P30" s="776">
        <f>ROUND( P$7+(('coded NOLH for 12-16 factors'!P24-1)*(P$8-P$7)/64), P$9)</f>
        <v>0</v>
      </c>
      <c r="Q30" s="777">
        <f>ROUND( Q$7+(('coded NOLH for 12-16 factors'!Q24-1)*(Q$8-Q$7)/64), Q$9)</f>
        <v>0</v>
      </c>
    </row>
    <row r="31" spans="1:17" x14ac:dyDescent="0.2">
      <c r="A31" s="767">
        <v>21</v>
      </c>
      <c r="B31" s="775">
        <f>ROUND( B$7+(('coded NOLH for 12-16 factors'!B25-1)*(B$8-B$7)/64), B$9)</f>
        <v>2128</v>
      </c>
      <c r="C31" s="776">
        <f>ROUND( C$7+(('coded NOLH for 12-16 factors'!C25-1)*(C$8-C$7)/64), C$9)</f>
        <v>28.13</v>
      </c>
      <c r="D31" s="776">
        <f>ROUND( D$7+(('coded NOLH for 12-16 factors'!D25-1)*(D$8-D$7)/64), D$9)</f>
        <v>1.03</v>
      </c>
      <c r="E31" s="776">
        <f>ROUND( E$7+(('coded NOLH for 12-16 factors'!E25-1)*(E$8-E$7)/64), E$9)</f>
        <v>138</v>
      </c>
      <c r="F31" s="776">
        <f>ROUND( F$7+(('coded NOLH for 12-16 factors'!F25-1)*(F$8-F$7)/64), F$9)</f>
        <v>0.3</v>
      </c>
      <c r="G31" s="776">
        <f>ROUND( G$7+(('coded NOLH for 12-16 factors'!G25-1)*(G$8-G$7)/64), G$9)</f>
        <v>-0.05</v>
      </c>
      <c r="H31" s="776">
        <f>ROUND( H$7+(('coded NOLH for 12-16 factors'!H25-1)*(H$8-H$7)/64), H$9)</f>
        <v>-0.19</v>
      </c>
      <c r="I31" s="776">
        <f>ROUND( I$7+(('coded NOLH for 12-16 factors'!I25-1)*(I$8-I$7)/64), I$9)</f>
        <v>0.1</v>
      </c>
      <c r="J31" s="776">
        <f>ROUND( J$7+(('coded NOLH for 12-16 factors'!J25-1)*(J$8-J$7)/64), J$9)</f>
        <v>-0.2</v>
      </c>
      <c r="K31" s="776">
        <f>ROUND( K$7+(('coded NOLH for 12-16 factors'!K25-1)*(K$8-K$7)/64), K$9)</f>
        <v>0</v>
      </c>
      <c r="L31" s="776">
        <f>ROUND( L$7+(('coded NOLH for 12-16 factors'!L25-1)*(L$8-L$7)/64), L$9)</f>
        <v>0</v>
      </c>
      <c r="M31" s="776">
        <f>ROUND( M$7+(('coded NOLH for 12-16 factors'!M25-1)*(M$8-M$7)/64), M$9)</f>
        <v>0</v>
      </c>
      <c r="N31" s="776">
        <f>ROUND( N$7+(('coded NOLH for 12-16 factors'!N25-1)*(N$8-N$7)/64), N$9)</f>
        <v>0</v>
      </c>
      <c r="O31" s="776">
        <f>ROUND( O$7+(('coded NOLH for 12-16 factors'!O25-1)*(O$8-O$7)/64), O$9)</f>
        <v>0</v>
      </c>
      <c r="P31" s="776">
        <f>ROUND( P$7+(('coded NOLH for 12-16 factors'!P25-1)*(P$8-P$7)/64), P$9)</f>
        <v>0</v>
      </c>
      <c r="Q31" s="777">
        <f>ROUND( Q$7+(('coded NOLH for 12-16 factors'!Q25-1)*(Q$8-Q$7)/64), Q$9)</f>
        <v>0</v>
      </c>
    </row>
    <row r="32" spans="1:17" x14ac:dyDescent="0.2">
      <c r="A32" s="767">
        <v>22</v>
      </c>
      <c r="B32" s="775">
        <f>ROUND( B$7+(('coded NOLH for 12-16 factors'!B26-1)*(B$8-B$7)/64), B$9)</f>
        <v>2097</v>
      </c>
      <c r="C32" s="776">
        <f>ROUND( C$7+(('coded NOLH for 12-16 factors'!C26-1)*(C$8-C$7)/64), C$9)</f>
        <v>53.13</v>
      </c>
      <c r="D32" s="776">
        <f>ROUND( D$7+(('coded NOLH for 12-16 factors'!D26-1)*(D$8-D$7)/64), D$9)</f>
        <v>0.7</v>
      </c>
      <c r="E32" s="776">
        <f>ROUND( E$7+(('coded NOLH for 12-16 factors'!E26-1)*(E$8-E$7)/64), E$9)</f>
        <v>163</v>
      </c>
      <c r="F32" s="776">
        <f>ROUND( F$7+(('coded NOLH for 12-16 factors'!F26-1)*(F$8-F$7)/64), F$9)</f>
        <v>0.2</v>
      </c>
      <c r="G32" s="776">
        <f>ROUND( G$7+(('coded NOLH for 12-16 factors'!G26-1)*(G$8-G$7)/64), G$9)</f>
        <v>0.08</v>
      </c>
      <c r="H32" s="776">
        <f>ROUND( H$7+(('coded NOLH for 12-16 factors'!H26-1)*(H$8-H$7)/64), H$9)</f>
        <v>-0.01</v>
      </c>
      <c r="I32" s="776">
        <f>ROUND( I$7+(('coded NOLH for 12-16 factors'!I26-1)*(I$8-I$7)/64), I$9)</f>
        <v>0.28999999999999998</v>
      </c>
      <c r="J32" s="776">
        <f>ROUND( J$7+(('coded NOLH for 12-16 factors'!J26-1)*(J$8-J$7)/64), J$9)</f>
        <v>-0.33</v>
      </c>
      <c r="K32" s="776">
        <f>ROUND( K$7+(('coded NOLH for 12-16 factors'!K26-1)*(K$8-K$7)/64), K$9)</f>
        <v>0</v>
      </c>
      <c r="L32" s="776">
        <f>ROUND( L$7+(('coded NOLH for 12-16 factors'!L26-1)*(L$8-L$7)/64), L$9)</f>
        <v>0</v>
      </c>
      <c r="M32" s="776">
        <f>ROUND( M$7+(('coded NOLH for 12-16 factors'!M26-1)*(M$8-M$7)/64), M$9)</f>
        <v>0</v>
      </c>
      <c r="N32" s="776">
        <f>ROUND( N$7+(('coded NOLH for 12-16 factors'!N26-1)*(N$8-N$7)/64), N$9)</f>
        <v>0</v>
      </c>
      <c r="O32" s="776">
        <f>ROUND( O$7+(('coded NOLH for 12-16 factors'!O26-1)*(O$8-O$7)/64), O$9)</f>
        <v>0</v>
      </c>
      <c r="P32" s="776">
        <f>ROUND( P$7+(('coded NOLH for 12-16 factors'!P26-1)*(P$8-P$7)/64), P$9)</f>
        <v>0</v>
      </c>
      <c r="Q32" s="777">
        <f>ROUND( Q$7+(('coded NOLH for 12-16 factors'!Q26-1)*(Q$8-Q$7)/64), Q$9)</f>
        <v>0</v>
      </c>
    </row>
    <row r="33" spans="1:17" x14ac:dyDescent="0.2">
      <c r="A33" s="767">
        <v>23</v>
      </c>
      <c r="B33" s="775">
        <f>ROUND( B$7+(('coded NOLH for 12-16 factors'!B27-1)*(B$8-B$7)/64), B$9)</f>
        <v>2300</v>
      </c>
      <c r="C33" s="776">
        <f>ROUND( C$7+(('coded NOLH for 12-16 factors'!C27-1)*(C$8-C$7)/64), C$9)</f>
        <v>36.25</v>
      </c>
      <c r="D33" s="776">
        <f>ROUND( D$7+(('coded NOLH for 12-16 factors'!D27-1)*(D$8-D$7)/64), D$9)</f>
        <v>1.34</v>
      </c>
      <c r="E33" s="776">
        <f>ROUND( E$7+(('coded NOLH for 12-16 factors'!E27-1)*(E$8-E$7)/64), E$9)</f>
        <v>200</v>
      </c>
      <c r="F33" s="776">
        <f>ROUND( F$7+(('coded NOLH for 12-16 factors'!F27-1)*(F$8-F$7)/64), F$9)</f>
        <v>0.28999999999999998</v>
      </c>
      <c r="G33" s="776">
        <f>ROUND( G$7+(('coded NOLH for 12-16 factors'!G27-1)*(G$8-G$7)/64), G$9)</f>
        <v>-0.15</v>
      </c>
      <c r="H33" s="776">
        <f>ROUND( H$7+(('coded NOLH for 12-16 factors'!H27-1)*(H$8-H$7)/64), H$9)</f>
        <v>0.09</v>
      </c>
      <c r="I33" s="776">
        <f>ROUND( I$7+(('coded NOLH for 12-16 factors'!I27-1)*(I$8-I$7)/64), I$9)</f>
        <v>-0.48</v>
      </c>
      <c r="J33" s="776">
        <f>ROUND( J$7+(('coded NOLH for 12-16 factors'!J27-1)*(J$8-J$7)/64), J$9)</f>
        <v>0.06</v>
      </c>
      <c r="K33" s="776">
        <f>ROUND( K$7+(('coded NOLH for 12-16 factors'!K27-1)*(K$8-K$7)/64), K$9)</f>
        <v>0</v>
      </c>
      <c r="L33" s="776">
        <f>ROUND( L$7+(('coded NOLH for 12-16 factors'!L27-1)*(L$8-L$7)/64), L$9)</f>
        <v>0</v>
      </c>
      <c r="M33" s="776">
        <f>ROUND( M$7+(('coded NOLH for 12-16 factors'!M27-1)*(M$8-M$7)/64), M$9)</f>
        <v>0</v>
      </c>
      <c r="N33" s="776">
        <f>ROUND( N$7+(('coded NOLH for 12-16 factors'!N27-1)*(N$8-N$7)/64), N$9)</f>
        <v>0</v>
      </c>
      <c r="O33" s="776">
        <f>ROUND( O$7+(('coded NOLH for 12-16 factors'!O27-1)*(O$8-O$7)/64), O$9)</f>
        <v>0</v>
      </c>
      <c r="P33" s="776">
        <f>ROUND( P$7+(('coded NOLH for 12-16 factors'!P27-1)*(P$8-P$7)/64), P$9)</f>
        <v>0</v>
      </c>
      <c r="Q33" s="777">
        <f>ROUND( Q$7+(('coded NOLH for 12-16 factors'!Q27-1)*(Q$8-Q$7)/64), Q$9)</f>
        <v>0</v>
      </c>
    </row>
    <row r="34" spans="1:17" x14ac:dyDescent="0.2">
      <c r="A34" s="767">
        <v>24</v>
      </c>
      <c r="B34" s="775">
        <f>ROUND( B$7+(('coded NOLH for 12-16 factors'!B28-1)*(B$8-B$7)/64), B$9)</f>
        <v>1894</v>
      </c>
      <c r="C34" s="776">
        <f>ROUND( C$7+(('coded NOLH for 12-16 factors'!C28-1)*(C$8-C$7)/64), C$9)</f>
        <v>60</v>
      </c>
      <c r="D34" s="776">
        <f>ROUND( D$7+(('coded NOLH for 12-16 factors'!D28-1)*(D$8-D$7)/64), D$9)</f>
        <v>1.36</v>
      </c>
      <c r="E34" s="776">
        <f>ROUND( E$7+(('coded NOLH for 12-16 factors'!E28-1)*(E$8-E$7)/64), E$9)</f>
        <v>250</v>
      </c>
      <c r="F34" s="776">
        <f>ROUND( F$7+(('coded NOLH for 12-16 factors'!F28-1)*(F$8-F$7)/64), F$9)</f>
        <v>0.24</v>
      </c>
      <c r="G34" s="776">
        <f>ROUND( G$7+(('coded NOLH for 12-16 factors'!G28-1)*(G$8-G$7)/64), G$9)</f>
        <v>0.01</v>
      </c>
      <c r="H34" s="776">
        <f>ROUND( H$7+(('coded NOLH for 12-16 factors'!H28-1)*(H$8-H$7)/64), H$9)</f>
        <v>0.03</v>
      </c>
      <c r="I34" s="776">
        <f>ROUND( I$7+(('coded NOLH for 12-16 factors'!I28-1)*(I$8-I$7)/64), I$9)</f>
        <v>-0.38</v>
      </c>
      <c r="J34" s="776">
        <f>ROUND( J$7+(('coded NOLH for 12-16 factors'!J28-1)*(J$8-J$7)/64), J$9)</f>
        <v>0.5</v>
      </c>
      <c r="K34" s="776">
        <f>ROUND( K$7+(('coded NOLH for 12-16 factors'!K28-1)*(K$8-K$7)/64), K$9)</f>
        <v>0</v>
      </c>
      <c r="L34" s="776">
        <f>ROUND( L$7+(('coded NOLH for 12-16 factors'!L28-1)*(L$8-L$7)/64), L$9)</f>
        <v>0</v>
      </c>
      <c r="M34" s="776">
        <f>ROUND( M$7+(('coded NOLH for 12-16 factors'!M28-1)*(M$8-M$7)/64), M$9)</f>
        <v>0</v>
      </c>
      <c r="N34" s="776">
        <f>ROUND( N$7+(('coded NOLH for 12-16 factors'!N28-1)*(N$8-N$7)/64), N$9)</f>
        <v>0</v>
      </c>
      <c r="O34" s="776">
        <f>ROUND( O$7+(('coded NOLH for 12-16 factors'!O28-1)*(O$8-O$7)/64), O$9)</f>
        <v>0</v>
      </c>
      <c r="P34" s="776">
        <f>ROUND( P$7+(('coded NOLH for 12-16 factors'!P28-1)*(P$8-P$7)/64), P$9)</f>
        <v>0</v>
      </c>
      <c r="Q34" s="777">
        <f>ROUND( Q$7+(('coded NOLH for 12-16 factors'!Q28-1)*(Q$8-Q$7)/64), Q$9)</f>
        <v>0</v>
      </c>
    </row>
    <row r="35" spans="1:17" x14ac:dyDescent="0.2">
      <c r="A35" s="767">
        <v>25</v>
      </c>
      <c r="B35" s="775">
        <f>ROUND( B$7+(('coded NOLH for 12-16 factors'!B29-1)*(B$8-B$7)/64), B$9)</f>
        <v>1925</v>
      </c>
      <c r="C35" s="776">
        <f>ROUND( C$7+(('coded NOLH for 12-16 factors'!C29-1)*(C$8-C$7)/64), C$9)</f>
        <v>30</v>
      </c>
      <c r="D35" s="776">
        <f>ROUND( D$7+(('coded NOLH for 12-16 factors'!D29-1)*(D$8-D$7)/64), D$9)</f>
        <v>0.78</v>
      </c>
      <c r="E35" s="776">
        <f>ROUND( E$7+(('coded NOLH for 12-16 factors'!E29-1)*(E$8-E$7)/64), E$9)</f>
        <v>338</v>
      </c>
      <c r="F35" s="776">
        <f>ROUND( F$7+(('coded NOLH for 12-16 factors'!F29-1)*(F$8-F$7)/64), F$9)</f>
        <v>0.26</v>
      </c>
      <c r="G35" s="776">
        <f>ROUND( G$7+(('coded NOLH for 12-16 factors'!G29-1)*(G$8-G$7)/64), G$9)</f>
        <v>0.09</v>
      </c>
      <c r="H35" s="776">
        <f>ROUND( H$7+(('coded NOLH for 12-16 factors'!H29-1)*(H$8-H$7)/64), H$9)</f>
        <v>0.18</v>
      </c>
      <c r="I35" s="776">
        <f>ROUND( I$7+(('coded NOLH for 12-16 factors'!I29-1)*(I$8-I$7)/64), I$9)</f>
        <v>-0.44</v>
      </c>
      <c r="J35" s="776">
        <f>ROUND( J$7+(('coded NOLH for 12-16 factors'!J29-1)*(J$8-J$7)/64), J$9)</f>
        <v>-0.41</v>
      </c>
      <c r="K35" s="776">
        <f>ROUND( K$7+(('coded NOLH for 12-16 factors'!K29-1)*(K$8-K$7)/64), K$9)</f>
        <v>0</v>
      </c>
      <c r="L35" s="776">
        <f>ROUND( L$7+(('coded NOLH for 12-16 factors'!L29-1)*(L$8-L$7)/64), L$9)</f>
        <v>0</v>
      </c>
      <c r="M35" s="776">
        <f>ROUND( M$7+(('coded NOLH for 12-16 factors'!M29-1)*(M$8-M$7)/64), M$9)</f>
        <v>0</v>
      </c>
      <c r="N35" s="776">
        <f>ROUND( N$7+(('coded NOLH for 12-16 factors'!N29-1)*(N$8-N$7)/64), N$9)</f>
        <v>0</v>
      </c>
      <c r="O35" s="776">
        <f>ROUND( O$7+(('coded NOLH for 12-16 factors'!O29-1)*(O$8-O$7)/64), O$9)</f>
        <v>0</v>
      </c>
      <c r="P35" s="776">
        <f>ROUND( P$7+(('coded NOLH for 12-16 factors'!P29-1)*(P$8-P$7)/64), P$9)</f>
        <v>0</v>
      </c>
      <c r="Q35" s="777">
        <f>ROUND( Q$7+(('coded NOLH for 12-16 factors'!Q29-1)*(Q$8-Q$7)/64), Q$9)</f>
        <v>0</v>
      </c>
    </row>
    <row r="36" spans="1:17" x14ac:dyDescent="0.2">
      <c r="A36" s="767">
        <v>26</v>
      </c>
      <c r="B36" s="775">
        <f>ROUND( B$7+(('coded NOLH for 12-16 factors'!B30-1)*(B$8-B$7)/64), B$9)</f>
        <v>2050</v>
      </c>
      <c r="C36" s="776">
        <f>ROUND( C$7+(('coded NOLH for 12-16 factors'!C30-1)*(C$8-C$7)/64), C$9)</f>
        <v>45</v>
      </c>
      <c r="D36" s="776">
        <f>ROUND( D$7+(('coded NOLH for 12-16 factors'!D30-1)*(D$8-D$7)/64), D$9)</f>
        <v>0.83</v>
      </c>
      <c r="E36" s="776">
        <f>ROUND( E$7+(('coded NOLH for 12-16 factors'!E30-1)*(E$8-E$7)/64), E$9)</f>
        <v>500</v>
      </c>
      <c r="F36" s="776">
        <f>ROUND( F$7+(('coded NOLH for 12-16 factors'!F30-1)*(F$8-F$7)/64), F$9)</f>
        <v>0.25</v>
      </c>
      <c r="G36" s="776">
        <f>ROUND( G$7+(('coded NOLH for 12-16 factors'!G30-1)*(G$8-G$7)/64), G$9)</f>
        <v>-0.13</v>
      </c>
      <c r="H36" s="776">
        <f>ROUND( H$7+(('coded NOLH for 12-16 factors'!H30-1)*(H$8-H$7)/64), H$9)</f>
        <v>0.06</v>
      </c>
      <c r="I36" s="776">
        <f>ROUND( I$7+(('coded NOLH for 12-16 factors'!I30-1)*(I$8-I$7)/64), I$9)</f>
        <v>-0.24</v>
      </c>
      <c r="J36" s="776">
        <f>ROUND( J$7+(('coded NOLH for 12-16 factors'!J30-1)*(J$8-J$7)/64), J$9)</f>
        <v>-0.13</v>
      </c>
      <c r="K36" s="776">
        <f>ROUND( K$7+(('coded NOLH for 12-16 factors'!K30-1)*(K$8-K$7)/64), K$9)</f>
        <v>0</v>
      </c>
      <c r="L36" s="776">
        <f>ROUND( L$7+(('coded NOLH for 12-16 factors'!L30-1)*(L$8-L$7)/64), L$9)</f>
        <v>0</v>
      </c>
      <c r="M36" s="776">
        <f>ROUND( M$7+(('coded NOLH for 12-16 factors'!M30-1)*(M$8-M$7)/64), M$9)</f>
        <v>0</v>
      </c>
      <c r="N36" s="776">
        <f>ROUND( N$7+(('coded NOLH for 12-16 factors'!N30-1)*(N$8-N$7)/64), N$9)</f>
        <v>0</v>
      </c>
      <c r="O36" s="776">
        <f>ROUND( O$7+(('coded NOLH for 12-16 factors'!O30-1)*(O$8-O$7)/64), O$9)</f>
        <v>0</v>
      </c>
      <c r="P36" s="776">
        <f>ROUND( P$7+(('coded NOLH for 12-16 factors'!P30-1)*(P$8-P$7)/64), P$9)</f>
        <v>0</v>
      </c>
      <c r="Q36" s="777">
        <f>ROUND( Q$7+(('coded NOLH for 12-16 factors'!Q30-1)*(Q$8-Q$7)/64), Q$9)</f>
        <v>0</v>
      </c>
    </row>
    <row r="37" spans="1:17" x14ac:dyDescent="0.2">
      <c r="A37" s="767">
        <v>27</v>
      </c>
      <c r="B37" s="775">
        <f>ROUND( B$7+(('coded NOLH for 12-16 factors'!B31-1)*(B$8-B$7)/64), B$9)</f>
        <v>2144</v>
      </c>
      <c r="C37" s="776">
        <f>ROUND( C$7+(('coded NOLH for 12-16 factors'!C31-1)*(C$8-C$7)/64), C$9)</f>
        <v>23.75</v>
      </c>
      <c r="D37" s="776">
        <f>ROUND( D$7+(('coded NOLH for 12-16 factors'!D31-1)*(D$8-D$7)/64), D$9)</f>
        <v>1.3</v>
      </c>
      <c r="E37" s="776">
        <f>ROUND( E$7+(('coded NOLH for 12-16 factors'!E31-1)*(E$8-E$7)/64), E$9)</f>
        <v>419</v>
      </c>
      <c r="F37" s="776">
        <f>ROUND( F$7+(('coded NOLH for 12-16 factors'!F31-1)*(F$8-F$7)/64), F$9)</f>
        <v>0.21</v>
      </c>
      <c r="G37" s="776">
        <f>ROUND( G$7+(('coded NOLH for 12-16 factors'!G31-1)*(G$8-G$7)/64), G$9)</f>
        <v>0.16</v>
      </c>
      <c r="H37" s="776">
        <f>ROUND( H$7+(('coded NOLH for 12-16 factors'!H31-1)*(H$8-H$7)/64), H$9)</f>
        <v>-7.0000000000000007E-2</v>
      </c>
      <c r="I37" s="776">
        <f>ROUND( I$7+(('coded NOLH for 12-16 factors'!I31-1)*(I$8-I$7)/64), I$9)</f>
        <v>0.35</v>
      </c>
      <c r="J37" s="776">
        <f>ROUND( J$7+(('coded NOLH for 12-16 factors'!J31-1)*(J$8-J$7)/64), J$9)</f>
        <v>0.27</v>
      </c>
      <c r="K37" s="776">
        <f>ROUND( K$7+(('coded NOLH for 12-16 factors'!K31-1)*(K$8-K$7)/64), K$9)</f>
        <v>0</v>
      </c>
      <c r="L37" s="776">
        <f>ROUND( L$7+(('coded NOLH for 12-16 factors'!L31-1)*(L$8-L$7)/64), L$9)</f>
        <v>0</v>
      </c>
      <c r="M37" s="776">
        <f>ROUND( M$7+(('coded NOLH for 12-16 factors'!M31-1)*(M$8-M$7)/64), M$9)</f>
        <v>0</v>
      </c>
      <c r="N37" s="776">
        <f>ROUND( N$7+(('coded NOLH for 12-16 factors'!N31-1)*(N$8-N$7)/64), N$9)</f>
        <v>0</v>
      </c>
      <c r="O37" s="776">
        <f>ROUND( O$7+(('coded NOLH for 12-16 factors'!O31-1)*(O$8-O$7)/64), O$9)</f>
        <v>0</v>
      </c>
      <c r="P37" s="776">
        <f>ROUND( P$7+(('coded NOLH for 12-16 factors'!P31-1)*(P$8-P$7)/64), P$9)</f>
        <v>0</v>
      </c>
      <c r="Q37" s="777">
        <f>ROUND( Q$7+(('coded NOLH for 12-16 factors'!Q31-1)*(Q$8-Q$7)/64), Q$9)</f>
        <v>0</v>
      </c>
    </row>
    <row r="38" spans="1:17" x14ac:dyDescent="0.2">
      <c r="A38" s="767">
        <v>28</v>
      </c>
      <c r="B38" s="775">
        <f>ROUND( B$7+(('coded NOLH for 12-16 factors'!B32-1)*(B$8-B$7)/64), B$9)</f>
        <v>2206</v>
      </c>
      <c r="C38" s="776">
        <f>ROUND( C$7+(('coded NOLH for 12-16 factors'!C32-1)*(C$8-C$7)/64), C$9)</f>
        <v>53.75</v>
      </c>
      <c r="D38" s="776">
        <f>ROUND( D$7+(('coded NOLH for 12-16 factors'!D32-1)*(D$8-D$7)/64), D$9)</f>
        <v>1.2</v>
      </c>
      <c r="E38" s="776">
        <f>ROUND( E$7+(('coded NOLH for 12-16 factors'!E32-1)*(E$8-E$7)/64), E$9)</f>
        <v>431</v>
      </c>
      <c r="F38" s="776">
        <f>ROUND( F$7+(('coded NOLH for 12-16 factors'!F32-1)*(F$8-F$7)/64), F$9)</f>
        <v>0.28000000000000003</v>
      </c>
      <c r="G38" s="776">
        <f>ROUND( G$7+(('coded NOLH for 12-16 factors'!G32-1)*(G$8-G$7)/64), G$9)</f>
        <v>-0.08</v>
      </c>
      <c r="H38" s="776">
        <f>ROUND( H$7+(('coded NOLH for 12-16 factors'!H32-1)*(H$8-H$7)/64), H$9)</f>
        <v>-0.15</v>
      </c>
      <c r="I38" s="776">
        <f>ROUND( I$7+(('coded NOLH for 12-16 factors'!I32-1)*(I$8-I$7)/64), I$9)</f>
        <v>0.06</v>
      </c>
      <c r="J38" s="776">
        <f>ROUND( J$7+(('coded NOLH for 12-16 factors'!J32-1)*(J$8-J$7)/64), J$9)</f>
        <v>0.23</v>
      </c>
      <c r="K38" s="776">
        <f>ROUND( K$7+(('coded NOLH for 12-16 factors'!K32-1)*(K$8-K$7)/64), K$9)</f>
        <v>0</v>
      </c>
      <c r="L38" s="776">
        <f>ROUND( L$7+(('coded NOLH for 12-16 factors'!L32-1)*(L$8-L$7)/64), L$9)</f>
        <v>0</v>
      </c>
      <c r="M38" s="776">
        <f>ROUND( M$7+(('coded NOLH for 12-16 factors'!M32-1)*(M$8-M$7)/64), M$9)</f>
        <v>0</v>
      </c>
      <c r="N38" s="776">
        <f>ROUND( N$7+(('coded NOLH for 12-16 factors'!N32-1)*(N$8-N$7)/64), N$9)</f>
        <v>0</v>
      </c>
      <c r="O38" s="776">
        <f>ROUND( O$7+(('coded NOLH for 12-16 factors'!O32-1)*(O$8-O$7)/64), O$9)</f>
        <v>0</v>
      </c>
      <c r="P38" s="776">
        <f>ROUND( P$7+(('coded NOLH for 12-16 factors'!P32-1)*(P$8-P$7)/64), P$9)</f>
        <v>0</v>
      </c>
      <c r="Q38" s="777">
        <f>ROUND( Q$7+(('coded NOLH for 12-16 factors'!Q32-1)*(Q$8-Q$7)/64), Q$9)</f>
        <v>0</v>
      </c>
    </row>
    <row r="39" spans="1:17" x14ac:dyDescent="0.2">
      <c r="A39" s="767">
        <v>29</v>
      </c>
      <c r="B39" s="775">
        <f>ROUND( B$7+(('coded NOLH for 12-16 factors'!B33-1)*(B$8-B$7)/64), B$9)</f>
        <v>2238</v>
      </c>
      <c r="C39" s="776">
        <f>ROUND( C$7+(('coded NOLH for 12-16 factors'!C33-1)*(C$8-C$7)/64), C$9)</f>
        <v>31.88</v>
      </c>
      <c r="D39" s="776">
        <f>ROUND( D$7+(('coded NOLH for 12-16 factors'!D33-1)*(D$8-D$7)/64), D$9)</f>
        <v>0.8</v>
      </c>
      <c r="E39" s="776">
        <f>ROUND( E$7+(('coded NOLH for 12-16 factors'!E33-1)*(E$8-E$7)/64), E$9)</f>
        <v>344</v>
      </c>
      <c r="F39" s="776">
        <f>ROUND( F$7+(('coded NOLH for 12-16 factors'!F33-1)*(F$8-F$7)/64), F$9)</f>
        <v>0.23</v>
      </c>
      <c r="G39" s="776">
        <f>ROUND( G$7+(('coded NOLH for 12-16 factors'!G33-1)*(G$8-G$7)/64), G$9)</f>
        <v>-0.12</v>
      </c>
      <c r="H39" s="776">
        <f>ROUND( H$7+(('coded NOLH for 12-16 factors'!H33-1)*(H$8-H$7)/64), H$9)</f>
        <v>-0.04</v>
      </c>
      <c r="I39" s="776">
        <f>ROUND( I$7+(('coded NOLH for 12-16 factors'!I33-1)*(I$8-I$7)/64), I$9)</f>
        <v>-0.52</v>
      </c>
      <c r="J39" s="776">
        <f>ROUND( J$7+(('coded NOLH for 12-16 factors'!J33-1)*(J$8-J$7)/64), J$9)</f>
        <v>-0.28000000000000003</v>
      </c>
      <c r="K39" s="776">
        <f>ROUND( K$7+(('coded NOLH for 12-16 factors'!K33-1)*(K$8-K$7)/64), K$9)</f>
        <v>0</v>
      </c>
      <c r="L39" s="776">
        <f>ROUND( L$7+(('coded NOLH for 12-16 factors'!L33-1)*(L$8-L$7)/64), L$9)</f>
        <v>0</v>
      </c>
      <c r="M39" s="776">
        <f>ROUND( M$7+(('coded NOLH for 12-16 factors'!M33-1)*(M$8-M$7)/64), M$9)</f>
        <v>0</v>
      </c>
      <c r="N39" s="776">
        <f>ROUND( N$7+(('coded NOLH for 12-16 factors'!N33-1)*(N$8-N$7)/64), N$9)</f>
        <v>0</v>
      </c>
      <c r="O39" s="776">
        <f>ROUND( O$7+(('coded NOLH for 12-16 factors'!O33-1)*(O$8-O$7)/64), O$9)</f>
        <v>0</v>
      </c>
      <c r="P39" s="776">
        <f>ROUND( P$7+(('coded NOLH for 12-16 factors'!P33-1)*(P$8-P$7)/64), P$9)</f>
        <v>0</v>
      </c>
      <c r="Q39" s="777">
        <f>ROUND( Q$7+(('coded NOLH for 12-16 factors'!Q33-1)*(Q$8-Q$7)/64), Q$9)</f>
        <v>0</v>
      </c>
    </row>
    <row r="40" spans="1:17" x14ac:dyDescent="0.2">
      <c r="A40" s="767">
        <v>30</v>
      </c>
      <c r="B40" s="775">
        <f>ROUND( B$7+(('coded NOLH for 12-16 factors'!B34-1)*(B$8-B$7)/64), B$9)</f>
        <v>2003</v>
      </c>
      <c r="C40" s="776">
        <f>ROUND( C$7+(('coded NOLH for 12-16 factors'!C34-1)*(C$8-C$7)/64), C$9)</f>
        <v>57.5</v>
      </c>
      <c r="D40" s="776">
        <f>ROUND( D$7+(('coded NOLH for 12-16 factors'!D34-1)*(D$8-D$7)/64), D$9)</f>
        <v>0.98</v>
      </c>
      <c r="E40" s="776">
        <f>ROUND( E$7+(('coded NOLH for 12-16 factors'!E34-1)*(E$8-E$7)/64), E$9)</f>
        <v>394</v>
      </c>
      <c r="F40" s="776">
        <f>ROUND( F$7+(('coded NOLH for 12-16 factors'!F34-1)*(F$8-F$7)/64), F$9)</f>
        <v>0.28000000000000003</v>
      </c>
      <c r="G40" s="776">
        <f>ROUND( G$7+(('coded NOLH for 12-16 factors'!G34-1)*(G$8-G$7)/64), G$9)</f>
        <v>0.19</v>
      </c>
      <c r="H40" s="776">
        <f>ROUND( H$7+(('coded NOLH for 12-16 factors'!H34-1)*(H$8-H$7)/64), H$9)</f>
        <v>-0.06</v>
      </c>
      <c r="I40" s="776">
        <f>ROUND( I$7+(('coded NOLH for 12-16 factors'!I34-1)*(I$8-I$7)/64), I$9)</f>
        <v>-7.0000000000000007E-2</v>
      </c>
      <c r="J40" s="776">
        <f>ROUND( J$7+(('coded NOLH for 12-16 factors'!J34-1)*(J$8-J$7)/64), J$9)</f>
        <v>-0.44</v>
      </c>
      <c r="K40" s="776">
        <f>ROUND( K$7+(('coded NOLH for 12-16 factors'!K34-1)*(K$8-K$7)/64), K$9)</f>
        <v>0</v>
      </c>
      <c r="L40" s="776">
        <f>ROUND( L$7+(('coded NOLH for 12-16 factors'!L34-1)*(L$8-L$7)/64), L$9)</f>
        <v>0</v>
      </c>
      <c r="M40" s="776">
        <f>ROUND( M$7+(('coded NOLH for 12-16 factors'!M34-1)*(M$8-M$7)/64), M$9)</f>
        <v>0</v>
      </c>
      <c r="N40" s="776">
        <f>ROUND( N$7+(('coded NOLH for 12-16 factors'!N34-1)*(N$8-N$7)/64), N$9)</f>
        <v>0</v>
      </c>
      <c r="O40" s="776">
        <f>ROUND( O$7+(('coded NOLH for 12-16 factors'!O34-1)*(O$8-O$7)/64), O$9)</f>
        <v>0</v>
      </c>
      <c r="P40" s="776">
        <f>ROUND( P$7+(('coded NOLH for 12-16 factors'!P34-1)*(P$8-P$7)/64), P$9)</f>
        <v>0</v>
      </c>
      <c r="Q40" s="777">
        <f>ROUND( Q$7+(('coded NOLH for 12-16 factors'!Q34-1)*(Q$8-Q$7)/64), Q$9)</f>
        <v>0</v>
      </c>
    </row>
    <row r="41" spans="1:17" x14ac:dyDescent="0.2">
      <c r="A41" s="767">
        <v>31</v>
      </c>
      <c r="B41" s="775">
        <f>ROUND( B$7+(('coded NOLH for 12-16 factors'!B35-1)*(B$8-B$7)/64), B$9)</f>
        <v>1956</v>
      </c>
      <c r="C41" s="776">
        <f>ROUND( C$7+(('coded NOLH for 12-16 factors'!C35-1)*(C$8-C$7)/64), C$9)</f>
        <v>25</v>
      </c>
      <c r="D41" s="776">
        <f>ROUND( D$7+(('coded NOLH for 12-16 factors'!D35-1)*(D$8-D$7)/64), D$9)</f>
        <v>1.26</v>
      </c>
      <c r="E41" s="776">
        <f>ROUND( E$7+(('coded NOLH for 12-16 factors'!E35-1)*(E$8-E$7)/64), E$9)</f>
        <v>325</v>
      </c>
      <c r="F41" s="776">
        <f>ROUND( F$7+(('coded NOLH for 12-16 factors'!F35-1)*(F$8-F$7)/64), F$9)</f>
        <v>0.28999999999999998</v>
      </c>
      <c r="G41" s="776">
        <f>ROUND( G$7+(('coded NOLH for 12-16 factors'!G35-1)*(G$8-G$7)/64), G$9)</f>
        <v>-0.04</v>
      </c>
      <c r="H41" s="776">
        <f>ROUND( H$7+(('coded NOLH for 12-16 factors'!H35-1)*(H$8-H$7)/64), H$9)</f>
        <v>0.11</v>
      </c>
      <c r="I41" s="776">
        <f>ROUND( I$7+(('coded NOLH for 12-16 factors'!I35-1)*(I$8-I$7)/64), I$9)</f>
        <v>0.17</v>
      </c>
      <c r="J41" s="776">
        <f>ROUND( J$7+(('coded NOLH for 12-16 factors'!J35-1)*(J$8-J$7)/64), J$9)</f>
        <v>0.42</v>
      </c>
      <c r="K41" s="776">
        <f>ROUND( K$7+(('coded NOLH for 12-16 factors'!K35-1)*(K$8-K$7)/64), K$9)</f>
        <v>0</v>
      </c>
      <c r="L41" s="776">
        <f>ROUND( L$7+(('coded NOLH for 12-16 factors'!L35-1)*(L$8-L$7)/64), L$9)</f>
        <v>0</v>
      </c>
      <c r="M41" s="776">
        <f>ROUND( M$7+(('coded NOLH for 12-16 factors'!M35-1)*(M$8-M$7)/64), M$9)</f>
        <v>0</v>
      </c>
      <c r="N41" s="776">
        <f>ROUND( N$7+(('coded NOLH for 12-16 factors'!N35-1)*(N$8-N$7)/64), N$9)</f>
        <v>0</v>
      </c>
      <c r="O41" s="776">
        <f>ROUND( O$7+(('coded NOLH for 12-16 factors'!O35-1)*(O$8-O$7)/64), O$9)</f>
        <v>0</v>
      </c>
      <c r="P41" s="776">
        <f>ROUND( P$7+(('coded NOLH for 12-16 factors'!P35-1)*(P$8-P$7)/64), P$9)</f>
        <v>0</v>
      </c>
      <c r="Q41" s="777">
        <f>ROUND( Q$7+(('coded NOLH for 12-16 factors'!Q35-1)*(Q$8-Q$7)/64), Q$9)</f>
        <v>0</v>
      </c>
    </row>
    <row r="42" spans="1:17" x14ac:dyDescent="0.2">
      <c r="A42" s="767">
        <v>32</v>
      </c>
      <c r="B42" s="775">
        <f>ROUND( B$7+(('coded NOLH for 12-16 factors'!B36-1)*(B$8-B$7)/64), B$9)</f>
        <v>2175</v>
      </c>
      <c r="C42" s="776">
        <f>ROUND( C$7+(('coded NOLH for 12-16 factors'!C36-1)*(C$8-C$7)/64), C$9)</f>
        <v>46.25</v>
      </c>
      <c r="D42" s="776">
        <f>ROUND( D$7+(('coded NOLH for 12-16 factors'!D36-1)*(D$8-D$7)/64), D$9)</f>
        <v>1.45</v>
      </c>
      <c r="E42" s="776">
        <f>ROUND( E$7+(('coded NOLH for 12-16 factors'!E36-1)*(E$8-E$7)/64), E$9)</f>
        <v>444</v>
      </c>
      <c r="F42" s="776">
        <f>ROUND( F$7+(('coded NOLH for 12-16 factors'!F36-1)*(F$8-F$7)/64), F$9)</f>
        <v>0.24</v>
      </c>
      <c r="G42" s="776">
        <f>ROUND( G$7+(('coded NOLH for 12-16 factors'!G36-1)*(G$8-G$7)/64), G$9)</f>
        <v>0.06</v>
      </c>
      <c r="H42" s="776">
        <f>ROUND( H$7+(('coded NOLH for 12-16 factors'!H36-1)*(H$8-H$7)/64), H$9)</f>
        <v>0.16</v>
      </c>
      <c r="I42" s="776">
        <f>ROUND( I$7+(('coded NOLH for 12-16 factors'!I36-1)*(I$8-I$7)/64), I$9)</f>
        <v>7.0000000000000007E-2</v>
      </c>
      <c r="J42" s="776">
        <f>ROUND( J$7+(('coded NOLH for 12-16 factors'!J36-1)*(J$8-J$7)/64), J$9)</f>
        <v>0.16</v>
      </c>
      <c r="K42" s="776">
        <f>ROUND( K$7+(('coded NOLH for 12-16 factors'!K36-1)*(K$8-K$7)/64), K$9)</f>
        <v>0</v>
      </c>
      <c r="L42" s="776">
        <f>ROUND( L$7+(('coded NOLH for 12-16 factors'!L36-1)*(L$8-L$7)/64), L$9)</f>
        <v>0</v>
      </c>
      <c r="M42" s="776">
        <f>ROUND( M$7+(('coded NOLH for 12-16 factors'!M36-1)*(M$8-M$7)/64), M$9)</f>
        <v>0</v>
      </c>
      <c r="N42" s="776">
        <f>ROUND( N$7+(('coded NOLH for 12-16 factors'!N36-1)*(N$8-N$7)/64), N$9)</f>
        <v>0</v>
      </c>
      <c r="O42" s="776">
        <f>ROUND( O$7+(('coded NOLH for 12-16 factors'!O36-1)*(O$8-O$7)/64), O$9)</f>
        <v>0</v>
      </c>
      <c r="P42" s="776">
        <f>ROUND( P$7+(('coded NOLH for 12-16 factors'!P36-1)*(P$8-P$7)/64), P$9)</f>
        <v>0</v>
      </c>
      <c r="Q42" s="777">
        <f>ROUND( Q$7+(('coded NOLH for 12-16 factors'!Q36-1)*(Q$8-Q$7)/64), Q$9)</f>
        <v>0</v>
      </c>
    </row>
    <row r="43" spans="1:17" x14ac:dyDescent="0.2">
      <c r="A43" s="767">
        <v>33</v>
      </c>
      <c r="B43" s="775">
        <f>ROUND( B$7+(('coded NOLH for 12-16 factors'!B37-1)*(B$8-B$7)/64), B$9)</f>
        <v>1800</v>
      </c>
      <c r="C43" s="776">
        <f>ROUND( C$7+(('coded NOLH for 12-16 factors'!C37-1)*(C$8-C$7)/64), C$9)</f>
        <v>40</v>
      </c>
      <c r="D43" s="776">
        <f>ROUND( D$7+(('coded NOLH for 12-16 factors'!D37-1)*(D$8-D$7)/64), D$9)</f>
        <v>1.1000000000000001</v>
      </c>
      <c r="E43" s="776">
        <f>ROUND( E$7+(('coded NOLH for 12-16 factors'!E37-1)*(E$8-E$7)/64), E$9)</f>
        <v>300</v>
      </c>
      <c r="F43" s="776">
        <f>ROUND( F$7+(('coded NOLH for 12-16 factors'!F37-1)*(F$8-F$7)/64), F$9)</f>
        <v>0.2</v>
      </c>
      <c r="G43" s="776">
        <f>ROUND( G$7+(('coded NOLH for 12-16 factors'!G37-1)*(G$8-G$7)/64), G$9)</f>
        <v>0</v>
      </c>
      <c r="H43" s="776">
        <f>ROUND( H$7+(('coded NOLH for 12-16 factors'!H37-1)*(H$8-H$7)/64), H$9)</f>
        <v>0</v>
      </c>
      <c r="I43" s="776">
        <f>ROUND( I$7+(('coded NOLH for 12-16 factors'!I37-1)*(I$8-I$7)/64), I$9)</f>
        <v>-0.1</v>
      </c>
      <c r="J43" s="776">
        <f>ROUND( J$7+(('coded NOLH for 12-16 factors'!J37-1)*(J$8-J$7)/64), J$9)</f>
        <v>0</v>
      </c>
      <c r="K43" s="776">
        <f>ROUND( K$7+(('coded NOLH for 12-16 factors'!K37-1)*(K$8-K$7)/64), K$9)</f>
        <v>0</v>
      </c>
      <c r="L43" s="776">
        <f>ROUND( L$7+(('coded NOLH for 12-16 factors'!L37-1)*(L$8-L$7)/64), L$9)</f>
        <v>0</v>
      </c>
      <c r="M43" s="776">
        <f>ROUND( M$7+(('coded NOLH for 12-16 factors'!M37-1)*(M$8-M$7)/64), M$9)</f>
        <v>0</v>
      </c>
      <c r="N43" s="776">
        <f>ROUND( N$7+(('coded NOLH for 12-16 factors'!N37-1)*(N$8-N$7)/64), N$9)</f>
        <v>0</v>
      </c>
      <c r="O43" s="776">
        <f>ROUND( O$7+(('coded NOLH for 12-16 factors'!O37-1)*(O$8-O$7)/64), O$9)</f>
        <v>0</v>
      </c>
      <c r="P43" s="776">
        <f>ROUND( P$7+(('coded NOLH for 12-16 factors'!P37-1)*(P$8-P$7)/64), P$9)</f>
        <v>0</v>
      </c>
      <c r="Q43" s="777">
        <f>ROUND( Q$7+(('coded NOLH for 12-16 factors'!Q37-1)*(Q$8-Q$7)/64), Q$9)</f>
        <v>0</v>
      </c>
    </row>
    <row r="44" spans="1:17" x14ac:dyDescent="0.2">
      <c r="A44" s="767">
        <v>34</v>
      </c>
      <c r="B44" s="775">
        <f>ROUND( B$7+(('coded NOLH for 12-16 factors'!B38-1)*(B$8-B$7)/64), B$9)</f>
        <v>1581</v>
      </c>
      <c r="C44" s="776">
        <f>ROUND( C$7+(('coded NOLH for 12-16 factors'!C38-1)*(C$8-C$7)/64), C$9)</f>
        <v>58.13</v>
      </c>
      <c r="D44" s="776">
        <f>ROUND( D$7+(('coded NOLH for 12-16 factors'!D38-1)*(D$8-D$7)/64), D$9)</f>
        <v>1.21</v>
      </c>
      <c r="E44" s="776">
        <f>ROUND( E$7+(('coded NOLH for 12-16 factors'!E38-1)*(E$8-E$7)/64), E$9)</f>
        <v>369</v>
      </c>
      <c r="F44" s="776">
        <f>ROUND( F$7+(('coded NOLH for 12-16 factors'!F38-1)*(F$8-F$7)/64), F$9)</f>
        <v>0.28000000000000003</v>
      </c>
      <c r="G44" s="776">
        <f>ROUND( G$7+(('coded NOLH for 12-16 factors'!G38-1)*(G$8-G$7)/64), G$9)</f>
        <v>-0.11</v>
      </c>
      <c r="H44" s="776">
        <f>ROUND( H$7+(('coded NOLH for 12-16 factors'!H38-1)*(H$8-H$7)/64), H$9)</f>
        <v>-0.12</v>
      </c>
      <c r="I44" s="776">
        <f>ROUND( I$7+(('coded NOLH for 12-16 factors'!I38-1)*(I$8-I$7)/64), I$9)</f>
        <v>-0.08</v>
      </c>
      <c r="J44" s="776">
        <f>ROUND( J$7+(('coded NOLH for 12-16 factors'!J38-1)*(J$8-J$7)/64), J$9)</f>
        <v>-0.47</v>
      </c>
      <c r="K44" s="776">
        <f>ROUND( K$7+(('coded NOLH for 12-16 factors'!K38-1)*(K$8-K$7)/64), K$9)</f>
        <v>0</v>
      </c>
      <c r="L44" s="776">
        <f>ROUND( L$7+(('coded NOLH for 12-16 factors'!L38-1)*(L$8-L$7)/64), L$9)</f>
        <v>0</v>
      </c>
      <c r="M44" s="776">
        <f>ROUND( M$7+(('coded NOLH for 12-16 factors'!M38-1)*(M$8-M$7)/64), M$9)</f>
        <v>0</v>
      </c>
      <c r="N44" s="776">
        <f>ROUND( N$7+(('coded NOLH for 12-16 factors'!N38-1)*(N$8-N$7)/64), N$9)</f>
        <v>0</v>
      </c>
      <c r="O44" s="776">
        <f>ROUND( O$7+(('coded NOLH for 12-16 factors'!O38-1)*(O$8-O$7)/64), O$9)</f>
        <v>0</v>
      </c>
      <c r="P44" s="776">
        <f>ROUND( P$7+(('coded NOLH for 12-16 factors'!P38-1)*(P$8-P$7)/64), P$9)</f>
        <v>0</v>
      </c>
      <c r="Q44" s="777">
        <f>ROUND( Q$7+(('coded NOLH for 12-16 factors'!Q38-1)*(Q$8-Q$7)/64), Q$9)</f>
        <v>0</v>
      </c>
    </row>
    <row r="45" spans="1:17" x14ac:dyDescent="0.2">
      <c r="A45" s="767">
        <v>35</v>
      </c>
      <c r="B45" s="775">
        <f>ROUND( B$7+(('coded NOLH for 12-16 factors'!B39-1)*(B$8-B$7)/64), B$9)</f>
        <v>1347</v>
      </c>
      <c r="C45" s="776">
        <f>ROUND( C$7+(('coded NOLH for 12-16 factors'!C39-1)*(C$8-C$7)/64), C$9)</f>
        <v>31.25</v>
      </c>
      <c r="D45" s="776">
        <f>ROUND( D$7+(('coded NOLH for 12-16 factors'!D39-1)*(D$8-D$7)/64), D$9)</f>
        <v>1.41</v>
      </c>
      <c r="E45" s="776">
        <f>ROUND( E$7+(('coded NOLH for 12-16 factors'!E39-1)*(E$8-E$7)/64), E$9)</f>
        <v>331</v>
      </c>
      <c r="F45" s="776">
        <f>ROUND( F$7+(('coded NOLH for 12-16 factors'!F39-1)*(F$8-F$7)/64), F$9)</f>
        <v>0.23</v>
      </c>
      <c r="G45" s="776">
        <f>ROUND( G$7+(('coded NOLH for 12-16 factors'!G39-1)*(G$8-G$7)/64), G$9)</f>
        <v>0.1</v>
      </c>
      <c r="H45" s="776">
        <f>ROUND( H$7+(('coded NOLH for 12-16 factors'!H39-1)*(H$8-H$7)/64), H$9)</f>
        <v>-0.02</v>
      </c>
      <c r="I45" s="776">
        <f>ROUND( I$7+(('coded NOLH for 12-16 factors'!I39-1)*(I$8-I$7)/64), I$9)</f>
        <v>-0.35</v>
      </c>
      <c r="J45" s="776">
        <f>ROUND( J$7+(('coded NOLH for 12-16 factors'!J39-1)*(J$8-J$7)/64), J$9)</f>
        <v>-0.22</v>
      </c>
      <c r="K45" s="776">
        <f>ROUND( K$7+(('coded NOLH for 12-16 factors'!K39-1)*(K$8-K$7)/64), K$9)</f>
        <v>0</v>
      </c>
      <c r="L45" s="776">
        <f>ROUND( L$7+(('coded NOLH for 12-16 factors'!L39-1)*(L$8-L$7)/64), L$9)</f>
        <v>0</v>
      </c>
      <c r="M45" s="776">
        <f>ROUND( M$7+(('coded NOLH for 12-16 factors'!M39-1)*(M$8-M$7)/64), M$9)</f>
        <v>0</v>
      </c>
      <c r="N45" s="776">
        <f>ROUND( N$7+(('coded NOLH for 12-16 factors'!N39-1)*(N$8-N$7)/64), N$9)</f>
        <v>0</v>
      </c>
      <c r="O45" s="776">
        <f>ROUND( O$7+(('coded NOLH for 12-16 factors'!O39-1)*(O$8-O$7)/64), O$9)</f>
        <v>0</v>
      </c>
      <c r="P45" s="776">
        <f>ROUND( P$7+(('coded NOLH for 12-16 factors'!P39-1)*(P$8-P$7)/64), P$9)</f>
        <v>0</v>
      </c>
      <c r="Q45" s="777">
        <f>ROUND( Q$7+(('coded NOLH for 12-16 factors'!Q39-1)*(Q$8-Q$7)/64), Q$9)</f>
        <v>0</v>
      </c>
    </row>
    <row r="46" spans="1:17" x14ac:dyDescent="0.2">
      <c r="A46" s="767">
        <v>36</v>
      </c>
      <c r="B46" s="775">
        <f>ROUND( B$7+(('coded NOLH for 12-16 factors'!B40-1)*(B$8-B$7)/64), B$9)</f>
        <v>1409</v>
      </c>
      <c r="C46" s="776">
        <f>ROUND( C$7+(('coded NOLH for 12-16 factors'!C40-1)*(C$8-C$7)/64), C$9)</f>
        <v>45.63</v>
      </c>
      <c r="D46" s="776">
        <f>ROUND( D$7+(('coded NOLH for 12-16 factors'!D40-1)*(D$8-D$7)/64), D$9)</f>
        <v>0.74</v>
      </c>
      <c r="E46" s="776">
        <f>ROUND( E$7+(('coded NOLH for 12-16 factors'!E40-1)*(E$8-E$7)/64), E$9)</f>
        <v>413</v>
      </c>
      <c r="F46" s="776">
        <f>ROUND( F$7+(('coded NOLH for 12-16 factors'!F40-1)*(F$8-F$7)/64), F$9)</f>
        <v>0.24</v>
      </c>
      <c r="G46" s="776">
        <f>ROUND( G$7+(('coded NOLH for 12-16 factors'!G40-1)*(G$8-G$7)/64), G$9)</f>
        <v>-0.14000000000000001</v>
      </c>
      <c r="H46" s="776">
        <f>ROUND( H$7+(('coded NOLH for 12-16 factors'!H40-1)*(H$8-H$7)/64), H$9)</f>
        <v>0.14000000000000001</v>
      </c>
      <c r="I46" s="776">
        <f>ROUND( I$7+(('coded NOLH for 12-16 factors'!I40-1)*(I$8-I$7)/64), I$9)</f>
        <v>-0.05</v>
      </c>
      <c r="J46" s="776">
        <f>ROUND( J$7+(('coded NOLH for 12-16 factors'!J40-1)*(J$8-J$7)/64), J$9)</f>
        <v>0.09</v>
      </c>
      <c r="K46" s="776">
        <f>ROUND( K$7+(('coded NOLH for 12-16 factors'!K40-1)*(K$8-K$7)/64), K$9)</f>
        <v>0</v>
      </c>
      <c r="L46" s="776">
        <f>ROUND( L$7+(('coded NOLH for 12-16 factors'!L40-1)*(L$8-L$7)/64), L$9)</f>
        <v>0</v>
      </c>
      <c r="M46" s="776">
        <f>ROUND( M$7+(('coded NOLH for 12-16 factors'!M40-1)*(M$8-M$7)/64), M$9)</f>
        <v>0</v>
      </c>
      <c r="N46" s="776">
        <f>ROUND( N$7+(('coded NOLH for 12-16 factors'!N40-1)*(N$8-N$7)/64), N$9)</f>
        <v>0</v>
      </c>
      <c r="O46" s="776">
        <f>ROUND( O$7+(('coded NOLH for 12-16 factors'!O40-1)*(O$8-O$7)/64), O$9)</f>
        <v>0</v>
      </c>
      <c r="P46" s="776">
        <f>ROUND( P$7+(('coded NOLH for 12-16 factors'!P40-1)*(P$8-P$7)/64), P$9)</f>
        <v>0</v>
      </c>
      <c r="Q46" s="777">
        <f>ROUND( Q$7+(('coded NOLH for 12-16 factors'!Q40-1)*(Q$8-Q$7)/64), Q$9)</f>
        <v>0</v>
      </c>
    </row>
    <row r="47" spans="1:17" x14ac:dyDescent="0.2">
      <c r="A47" s="767">
        <v>37</v>
      </c>
      <c r="B47" s="775">
        <f>ROUND( B$7+(('coded NOLH for 12-16 factors'!B41-1)*(B$8-B$7)/64), B$9)</f>
        <v>1659</v>
      </c>
      <c r="C47" s="776">
        <f>ROUND( C$7+(('coded NOLH for 12-16 factors'!C41-1)*(C$8-C$7)/64), C$9)</f>
        <v>24.38</v>
      </c>
      <c r="D47" s="776">
        <f>ROUND( D$7+(('coded NOLH for 12-16 factors'!D41-1)*(D$8-D$7)/64), D$9)</f>
        <v>0.93</v>
      </c>
      <c r="E47" s="776">
        <f>ROUND( E$7+(('coded NOLH for 12-16 factors'!E41-1)*(E$8-E$7)/64), E$9)</f>
        <v>319</v>
      </c>
      <c r="F47" s="776">
        <f>ROUND( F$7+(('coded NOLH for 12-16 factors'!F41-1)*(F$8-F$7)/64), F$9)</f>
        <v>0.28999999999999998</v>
      </c>
      <c r="G47" s="776">
        <f>ROUND( G$7+(('coded NOLH for 12-16 factors'!G41-1)*(G$8-G$7)/64), G$9)</f>
        <v>0.03</v>
      </c>
      <c r="H47" s="776">
        <f>ROUND( H$7+(('coded NOLH for 12-16 factors'!H41-1)*(H$8-H$7)/64), H$9)</f>
        <v>0.09</v>
      </c>
      <c r="I47" s="776">
        <f>ROUND( I$7+(('coded NOLH for 12-16 factors'!I41-1)*(I$8-I$7)/64), I$9)</f>
        <v>0.13</v>
      </c>
      <c r="J47" s="776">
        <f>ROUND( J$7+(('coded NOLH for 12-16 factors'!J41-1)*(J$8-J$7)/64), J$9)</f>
        <v>0.38</v>
      </c>
      <c r="K47" s="776">
        <f>ROUND( K$7+(('coded NOLH for 12-16 factors'!K41-1)*(K$8-K$7)/64), K$9)</f>
        <v>0</v>
      </c>
      <c r="L47" s="776">
        <f>ROUND( L$7+(('coded NOLH for 12-16 factors'!L41-1)*(L$8-L$7)/64), L$9)</f>
        <v>0</v>
      </c>
      <c r="M47" s="776">
        <f>ROUND( M$7+(('coded NOLH for 12-16 factors'!M41-1)*(M$8-M$7)/64), M$9)</f>
        <v>0</v>
      </c>
      <c r="N47" s="776">
        <f>ROUND( N$7+(('coded NOLH for 12-16 factors'!N41-1)*(N$8-N$7)/64), N$9)</f>
        <v>0</v>
      </c>
      <c r="O47" s="776">
        <f>ROUND( O$7+(('coded NOLH for 12-16 factors'!O41-1)*(O$8-O$7)/64), O$9)</f>
        <v>0</v>
      </c>
      <c r="P47" s="776">
        <f>ROUND( P$7+(('coded NOLH for 12-16 factors'!P41-1)*(P$8-P$7)/64), P$9)</f>
        <v>0</v>
      </c>
      <c r="Q47" s="777">
        <f>ROUND( Q$7+(('coded NOLH for 12-16 factors'!Q41-1)*(Q$8-Q$7)/64), Q$9)</f>
        <v>0</v>
      </c>
    </row>
    <row r="48" spans="1:17" x14ac:dyDescent="0.2">
      <c r="A48" s="767">
        <v>38</v>
      </c>
      <c r="B48" s="775">
        <f>ROUND( B$7+(('coded NOLH for 12-16 factors'!B42-1)*(B$8-B$7)/64), B$9)</f>
        <v>1378</v>
      </c>
      <c r="C48" s="776">
        <f>ROUND( C$7+(('coded NOLH for 12-16 factors'!C42-1)*(C$8-C$7)/64), C$9)</f>
        <v>41.25</v>
      </c>
      <c r="D48" s="776">
        <f>ROUND( D$7+(('coded NOLH for 12-16 factors'!D42-1)*(D$8-D$7)/64), D$9)</f>
        <v>1.35</v>
      </c>
      <c r="E48" s="776">
        <f>ROUND( E$7+(('coded NOLH for 12-16 factors'!E42-1)*(E$8-E$7)/64), E$9)</f>
        <v>494</v>
      </c>
      <c r="F48" s="776">
        <f>ROUND( F$7+(('coded NOLH for 12-16 factors'!F42-1)*(F$8-F$7)/64), F$9)</f>
        <v>0.28000000000000003</v>
      </c>
      <c r="G48" s="776">
        <f>ROUND( G$7+(('coded NOLH for 12-16 factors'!G42-1)*(G$8-G$7)/64), G$9)</f>
        <v>0.14000000000000001</v>
      </c>
      <c r="H48" s="776">
        <f>ROUND( H$7+(('coded NOLH for 12-16 factors'!H42-1)*(H$8-H$7)/64), H$9)</f>
        <v>0.1</v>
      </c>
      <c r="I48" s="776">
        <f>ROUND( I$7+(('coded NOLH for 12-16 factors'!I42-1)*(I$8-I$7)/64), I$9)</f>
        <v>-0.21</v>
      </c>
      <c r="J48" s="776">
        <f>ROUND( J$7+(('coded NOLH for 12-16 factors'!J42-1)*(J$8-J$7)/64), J$9)</f>
        <v>-0.11</v>
      </c>
      <c r="K48" s="776">
        <f>ROUND( K$7+(('coded NOLH for 12-16 factors'!K42-1)*(K$8-K$7)/64), K$9)</f>
        <v>0</v>
      </c>
      <c r="L48" s="776">
        <f>ROUND( L$7+(('coded NOLH for 12-16 factors'!L42-1)*(L$8-L$7)/64), L$9)</f>
        <v>0</v>
      </c>
      <c r="M48" s="776">
        <f>ROUND( M$7+(('coded NOLH for 12-16 factors'!M42-1)*(M$8-M$7)/64), M$9)</f>
        <v>0</v>
      </c>
      <c r="N48" s="776">
        <f>ROUND( N$7+(('coded NOLH for 12-16 factors'!N42-1)*(N$8-N$7)/64), N$9)</f>
        <v>0</v>
      </c>
      <c r="O48" s="776">
        <f>ROUND( O$7+(('coded NOLH for 12-16 factors'!O42-1)*(O$8-O$7)/64), O$9)</f>
        <v>0</v>
      </c>
      <c r="P48" s="776">
        <f>ROUND( P$7+(('coded NOLH for 12-16 factors'!P42-1)*(P$8-P$7)/64), P$9)</f>
        <v>0</v>
      </c>
      <c r="Q48" s="777">
        <f>ROUND( Q$7+(('coded NOLH for 12-16 factors'!Q42-1)*(Q$8-Q$7)/64), Q$9)</f>
        <v>0</v>
      </c>
    </row>
    <row r="49" spans="1:17" x14ac:dyDescent="0.2">
      <c r="A49" s="767">
        <v>39</v>
      </c>
      <c r="B49" s="775">
        <f>ROUND( B$7+(('coded NOLH for 12-16 factors'!B43-1)*(B$8-B$7)/64), B$9)</f>
        <v>1769</v>
      </c>
      <c r="C49" s="776">
        <f>ROUND( C$7+(('coded NOLH for 12-16 factors'!C43-1)*(C$8-C$7)/64), C$9)</f>
        <v>23.13</v>
      </c>
      <c r="D49" s="776">
        <f>ROUND( D$7+(('coded NOLH for 12-16 factors'!D43-1)*(D$8-D$7)/64), D$9)</f>
        <v>1.31</v>
      </c>
      <c r="E49" s="776">
        <f>ROUND( E$7+(('coded NOLH for 12-16 factors'!E43-1)*(E$8-E$7)/64), E$9)</f>
        <v>306</v>
      </c>
      <c r="F49" s="776">
        <f>ROUND( F$7+(('coded NOLH for 12-16 factors'!F43-1)*(F$8-F$7)/64), F$9)</f>
        <v>0.27</v>
      </c>
      <c r="G49" s="776">
        <f>ROUND( G$7+(('coded NOLH for 12-16 factors'!G43-1)*(G$8-G$7)/64), G$9)</f>
        <v>-0.06</v>
      </c>
      <c r="H49" s="776">
        <f>ROUND( H$7+(('coded NOLH for 12-16 factors'!H43-1)*(H$8-H$7)/64), H$9)</f>
        <v>0.14000000000000001</v>
      </c>
      <c r="I49" s="776">
        <f>ROUND( I$7+(('coded NOLH for 12-16 factors'!I43-1)*(I$8-I$7)/64), I$9)</f>
        <v>-0.46</v>
      </c>
      <c r="J49" s="776">
        <f>ROUND( J$7+(('coded NOLH for 12-16 factors'!J43-1)*(J$8-J$7)/64), J$9)</f>
        <v>-0.39</v>
      </c>
      <c r="K49" s="776">
        <f>ROUND( K$7+(('coded NOLH for 12-16 factors'!K43-1)*(K$8-K$7)/64), K$9)</f>
        <v>0</v>
      </c>
      <c r="L49" s="776">
        <f>ROUND( L$7+(('coded NOLH for 12-16 factors'!L43-1)*(L$8-L$7)/64), L$9)</f>
        <v>0</v>
      </c>
      <c r="M49" s="776">
        <f>ROUND( M$7+(('coded NOLH for 12-16 factors'!M43-1)*(M$8-M$7)/64), M$9)</f>
        <v>0</v>
      </c>
      <c r="N49" s="776">
        <f>ROUND( N$7+(('coded NOLH for 12-16 factors'!N43-1)*(N$8-N$7)/64), N$9)</f>
        <v>0</v>
      </c>
      <c r="O49" s="776">
        <f>ROUND( O$7+(('coded NOLH for 12-16 factors'!O43-1)*(O$8-O$7)/64), O$9)</f>
        <v>0</v>
      </c>
      <c r="P49" s="776">
        <f>ROUND( P$7+(('coded NOLH for 12-16 factors'!P43-1)*(P$8-P$7)/64), P$9)</f>
        <v>0</v>
      </c>
      <c r="Q49" s="777">
        <f>ROUND( Q$7+(('coded NOLH for 12-16 factors'!Q43-1)*(Q$8-Q$7)/64), Q$9)</f>
        <v>0</v>
      </c>
    </row>
    <row r="50" spans="1:17" x14ac:dyDescent="0.2">
      <c r="A50" s="767">
        <v>40</v>
      </c>
      <c r="B50" s="775">
        <f>ROUND( B$7+(('coded NOLH for 12-16 factors'!B44-1)*(B$8-B$7)/64), B$9)</f>
        <v>1534</v>
      </c>
      <c r="C50" s="776">
        <f>ROUND( C$7+(('coded NOLH for 12-16 factors'!C44-1)*(C$8-C$7)/64), C$9)</f>
        <v>52.5</v>
      </c>
      <c r="D50" s="776">
        <f>ROUND( D$7+(('coded NOLH for 12-16 factors'!D44-1)*(D$8-D$7)/64), D$9)</f>
        <v>1.08</v>
      </c>
      <c r="E50" s="776">
        <f>ROUND( E$7+(('coded NOLH for 12-16 factors'!E44-1)*(E$8-E$7)/64), E$9)</f>
        <v>488</v>
      </c>
      <c r="F50" s="776">
        <f>ROUND( F$7+(('coded NOLH for 12-16 factors'!F44-1)*(F$8-F$7)/64), F$9)</f>
        <v>0.25</v>
      </c>
      <c r="G50" s="776">
        <f>ROUND( G$7+(('coded NOLH for 12-16 factors'!G44-1)*(G$8-G$7)/64), G$9)</f>
        <v>7.0000000000000007E-2</v>
      </c>
      <c r="H50" s="776">
        <f>ROUND( H$7+(('coded NOLH for 12-16 factors'!H44-1)*(H$8-H$7)/64), H$9)</f>
        <v>-0.16</v>
      </c>
      <c r="I50" s="776">
        <f>ROUND( I$7+(('coded NOLH for 12-16 factors'!I44-1)*(I$8-I$7)/64), I$9)</f>
        <v>-0.02</v>
      </c>
      <c r="J50" s="776">
        <f>ROUND( J$7+(('coded NOLH for 12-16 factors'!J44-1)*(J$8-J$7)/64), J$9)</f>
        <v>0.34</v>
      </c>
      <c r="K50" s="776">
        <f>ROUND( K$7+(('coded NOLH for 12-16 factors'!K44-1)*(K$8-K$7)/64), K$9)</f>
        <v>0</v>
      </c>
      <c r="L50" s="776">
        <f>ROUND( L$7+(('coded NOLH for 12-16 factors'!L44-1)*(L$8-L$7)/64), L$9)</f>
        <v>0</v>
      </c>
      <c r="M50" s="776">
        <f>ROUND( M$7+(('coded NOLH for 12-16 factors'!M44-1)*(M$8-M$7)/64), M$9)</f>
        <v>0</v>
      </c>
      <c r="N50" s="776">
        <f>ROUND( N$7+(('coded NOLH for 12-16 factors'!N44-1)*(N$8-N$7)/64), N$9)</f>
        <v>0</v>
      </c>
      <c r="O50" s="776">
        <f>ROUND( O$7+(('coded NOLH for 12-16 factors'!O44-1)*(O$8-O$7)/64), O$9)</f>
        <v>0</v>
      </c>
      <c r="P50" s="776">
        <f>ROUND( P$7+(('coded NOLH for 12-16 factors'!P44-1)*(P$8-P$7)/64), P$9)</f>
        <v>0</v>
      </c>
      <c r="Q50" s="777">
        <f>ROUND( Q$7+(('coded NOLH for 12-16 factors'!Q44-1)*(Q$8-Q$7)/64), Q$9)</f>
        <v>0</v>
      </c>
    </row>
    <row r="51" spans="1:17" x14ac:dyDescent="0.2">
      <c r="A51" s="767">
        <v>41</v>
      </c>
      <c r="B51" s="775">
        <f>ROUND( B$7+(('coded NOLH for 12-16 factors'!B45-1)*(B$8-B$7)/64), B$9)</f>
        <v>1488</v>
      </c>
      <c r="C51" s="776">
        <f>ROUND( C$7+(('coded NOLH for 12-16 factors'!C45-1)*(C$8-C$7)/64), C$9)</f>
        <v>29.38</v>
      </c>
      <c r="D51" s="776">
        <f>ROUND( D$7+(('coded NOLH for 12-16 factors'!D45-1)*(D$8-D$7)/64), D$9)</f>
        <v>0.76</v>
      </c>
      <c r="E51" s="776">
        <f>ROUND( E$7+(('coded NOLH for 12-16 factors'!E45-1)*(E$8-E$7)/64), E$9)</f>
        <v>375</v>
      </c>
      <c r="F51" s="776">
        <f>ROUND( F$7+(('coded NOLH for 12-16 factors'!F45-1)*(F$8-F$7)/64), F$9)</f>
        <v>0.23</v>
      </c>
      <c r="G51" s="776">
        <f>ROUND( G$7+(('coded NOLH for 12-16 factors'!G45-1)*(G$8-G$7)/64), G$9)</f>
        <v>-0.17</v>
      </c>
      <c r="H51" s="776">
        <f>ROUND( H$7+(('coded NOLH for 12-16 factors'!H45-1)*(H$8-H$7)/64), H$9)</f>
        <v>-0.08</v>
      </c>
      <c r="I51" s="776">
        <f>ROUND( I$7+(('coded NOLH for 12-16 factors'!I45-1)*(I$8-I$7)/64), I$9)</f>
        <v>0.38</v>
      </c>
      <c r="J51" s="776">
        <f>ROUND( J$7+(('coded NOLH for 12-16 factors'!J45-1)*(J$8-J$7)/64), J$9)</f>
        <v>0.25</v>
      </c>
      <c r="K51" s="776">
        <f>ROUND( K$7+(('coded NOLH for 12-16 factors'!K45-1)*(K$8-K$7)/64), K$9)</f>
        <v>0</v>
      </c>
      <c r="L51" s="776">
        <f>ROUND( L$7+(('coded NOLH for 12-16 factors'!L45-1)*(L$8-L$7)/64), L$9)</f>
        <v>0</v>
      </c>
      <c r="M51" s="776">
        <f>ROUND( M$7+(('coded NOLH for 12-16 factors'!M45-1)*(M$8-M$7)/64), M$9)</f>
        <v>0</v>
      </c>
      <c r="N51" s="776">
        <f>ROUND( N$7+(('coded NOLH for 12-16 factors'!N45-1)*(N$8-N$7)/64), N$9)</f>
        <v>0</v>
      </c>
      <c r="O51" s="776">
        <f>ROUND( O$7+(('coded NOLH for 12-16 factors'!O45-1)*(O$8-O$7)/64), O$9)</f>
        <v>0</v>
      </c>
      <c r="P51" s="776">
        <f>ROUND( P$7+(('coded NOLH for 12-16 factors'!P45-1)*(P$8-P$7)/64), P$9)</f>
        <v>0</v>
      </c>
      <c r="Q51" s="777">
        <f>ROUND( Q$7+(('coded NOLH for 12-16 factors'!Q45-1)*(Q$8-Q$7)/64), Q$9)</f>
        <v>0</v>
      </c>
    </row>
    <row r="52" spans="1:17" x14ac:dyDescent="0.2">
      <c r="A52" s="767">
        <v>42</v>
      </c>
      <c r="B52" s="775">
        <f>ROUND( B$7+(('coded NOLH for 12-16 factors'!B46-1)*(B$8-B$7)/64), B$9)</f>
        <v>1613</v>
      </c>
      <c r="C52" s="776">
        <f>ROUND( C$7+(('coded NOLH for 12-16 factors'!C46-1)*(C$8-C$7)/64), C$9)</f>
        <v>58.75</v>
      </c>
      <c r="D52" s="776">
        <f>ROUND( D$7+(('coded NOLH for 12-16 factors'!D46-1)*(D$8-D$7)/64), D$9)</f>
        <v>1.49</v>
      </c>
      <c r="E52" s="776">
        <f>ROUND( E$7+(('coded NOLH for 12-16 factors'!E46-1)*(E$8-E$7)/64), E$9)</f>
        <v>175</v>
      </c>
      <c r="F52" s="776">
        <f>ROUND( F$7+(('coded NOLH for 12-16 factors'!F46-1)*(F$8-F$7)/64), F$9)</f>
        <v>0.22</v>
      </c>
      <c r="G52" s="776">
        <f>ROUND( G$7+(('coded NOLH for 12-16 factors'!G46-1)*(G$8-G$7)/64), G$9)</f>
        <v>-0.04</v>
      </c>
      <c r="H52" s="776">
        <f>ROUND( H$7+(('coded NOLH for 12-16 factors'!H46-1)*(H$8-H$7)/64), H$9)</f>
        <v>0.04</v>
      </c>
      <c r="I52" s="776">
        <f>ROUND( I$7+(('coded NOLH for 12-16 factors'!I46-1)*(I$8-I$7)/64), I$9)</f>
        <v>0.31</v>
      </c>
      <c r="J52" s="776">
        <f>ROUND( J$7+(('coded NOLH for 12-16 factors'!J46-1)*(J$8-J$7)/64), J$9)</f>
        <v>-0.3</v>
      </c>
      <c r="K52" s="776">
        <f>ROUND( K$7+(('coded NOLH for 12-16 factors'!K46-1)*(K$8-K$7)/64), K$9)</f>
        <v>0</v>
      </c>
      <c r="L52" s="776">
        <f>ROUND( L$7+(('coded NOLH for 12-16 factors'!L46-1)*(L$8-L$7)/64), L$9)</f>
        <v>0</v>
      </c>
      <c r="M52" s="776">
        <f>ROUND( M$7+(('coded NOLH for 12-16 factors'!M46-1)*(M$8-M$7)/64), M$9)</f>
        <v>0</v>
      </c>
      <c r="N52" s="776">
        <f>ROUND( N$7+(('coded NOLH for 12-16 factors'!N46-1)*(N$8-N$7)/64), N$9)</f>
        <v>0</v>
      </c>
      <c r="O52" s="776">
        <f>ROUND( O$7+(('coded NOLH for 12-16 factors'!O46-1)*(O$8-O$7)/64), O$9)</f>
        <v>0</v>
      </c>
      <c r="P52" s="776">
        <f>ROUND( P$7+(('coded NOLH for 12-16 factors'!P46-1)*(P$8-P$7)/64), P$9)</f>
        <v>0</v>
      </c>
      <c r="Q52" s="777">
        <f>ROUND( Q$7+(('coded NOLH for 12-16 factors'!Q46-1)*(Q$8-Q$7)/64), Q$9)</f>
        <v>0</v>
      </c>
    </row>
    <row r="53" spans="1:17" x14ac:dyDescent="0.2">
      <c r="A53" s="767">
        <v>43</v>
      </c>
      <c r="B53" s="775">
        <f>ROUND( B$7+(('coded NOLH for 12-16 factors'!B47-1)*(B$8-B$7)/64), B$9)</f>
        <v>1331</v>
      </c>
      <c r="C53" s="776">
        <f>ROUND( C$7+(('coded NOLH for 12-16 factors'!C47-1)*(C$8-C$7)/64), C$9)</f>
        <v>32.5</v>
      </c>
      <c r="D53" s="776">
        <f>ROUND( D$7+(('coded NOLH for 12-16 factors'!D47-1)*(D$8-D$7)/64), D$9)</f>
        <v>1.1100000000000001</v>
      </c>
      <c r="E53" s="776">
        <f>ROUND( E$7+(('coded NOLH for 12-16 factors'!E47-1)*(E$8-E$7)/64), E$9)</f>
        <v>194</v>
      </c>
      <c r="F53" s="776">
        <f>ROUND( F$7+(('coded NOLH for 12-16 factors'!F47-1)*(F$8-F$7)/64), F$9)</f>
        <v>0.3</v>
      </c>
      <c r="G53" s="776">
        <f>ROUND( G$7+(('coded NOLH for 12-16 factors'!G47-1)*(G$8-G$7)/64), G$9)</f>
        <v>0.09</v>
      </c>
      <c r="H53" s="776">
        <f>ROUND( H$7+(('coded NOLH for 12-16 factors'!H47-1)*(H$8-H$7)/64), H$9)</f>
        <v>-0.17</v>
      </c>
      <c r="I53" s="776">
        <f>ROUND( I$7+(('coded NOLH for 12-16 factors'!I47-1)*(I$8-I$7)/64), I$9)</f>
        <v>0.03</v>
      </c>
      <c r="J53" s="776">
        <f>ROUND( J$7+(('coded NOLH for 12-16 factors'!J47-1)*(J$8-J$7)/64), J$9)</f>
        <v>-0.17</v>
      </c>
      <c r="K53" s="776">
        <f>ROUND( K$7+(('coded NOLH for 12-16 factors'!K47-1)*(K$8-K$7)/64), K$9)</f>
        <v>0</v>
      </c>
      <c r="L53" s="776">
        <f>ROUND( L$7+(('coded NOLH for 12-16 factors'!L47-1)*(L$8-L$7)/64), L$9)</f>
        <v>0</v>
      </c>
      <c r="M53" s="776">
        <f>ROUND( M$7+(('coded NOLH for 12-16 factors'!M47-1)*(M$8-M$7)/64), M$9)</f>
        <v>0</v>
      </c>
      <c r="N53" s="776">
        <f>ROUND( N$7+(('coded NOLH for 12-16 factors'!N47-1)*(N$8-N$7)/64), N$9)</f>
        <v>0</v>
      </c>
      <c r="O53" s="776">
        <f>ROUND( O$7+(('coded NOLH for 12-16 factors'!O47-1)*(O$8-O$7)/64), O$9)</f>
        <v>0</v>
      </c>
      <c r="P53" s="776">
        <f>ROUND( P$7+(('coded NOLH for 12-16 factors'!P47-1)*(P$8-P$7)/64), P$9)</f>
        <v>0</v>
      </c>
      <c r="Q53" s="777">
        <f>ROUND( Q$7+(('coded NOLH for 12-16 factors'!Q47-1)*(Q$8-Q$7)/64), Q$9)</f>
        <v>0</v>
      </c>
    </row>
    <row r="54" spans="1:17" x14ac:dyDescent="0.2">
      <c r="A54" s="767">
        <v>44</v>
      </c>
      <c r="B54" s="775">
        <f>ROUND( B$7+(('coded NOLH for 12-16 factors'!B48-1)*(B$8-B$7)/64), B$9)</f>
        <v>1784</v>
      </c>
      <c r="C54" s="776">
        <f>ROUND( C$7+(('coded NOLH for 12-16 factors'!C48-1)*(C$8-C$7)/64), C$9)</f>
        <v>59.38</v>
      </c>
      <c r="D54" s="776">
        <f>ROUND( D$7+(('coded NOLH for 12-16 factors'!D48-1)*(D$8-D$7)/64), D$9)</f>
        <v>0.73</v>
      </c>
      <c r="E54" s="776">
        <f>ROUND( E$7+(('coded NOLH for 12-16 factors'!E48-1)*(E$8-E$7)/64), E$9)</f>
        <v>288</v>
      </c>
      <c r="F54" s="776">
        <f>ROUND( F$7+(('coded NOLH for 12-16 factors'!F48-1)*(F$8-F$7)/64), F$9)</f>
        <v>0.26</v>
      </c>
      <c r="G54" s="776">
        <f>ROUND( G$7+(('coded NOLH for 12-16 factors'!G48-1)*(G$8-G$7)/64), G$9)</f>
        <v>0.03</v>
      </c>
      <c r="H54" s="776">
        <f>ROUND( H$7+(('coded NOLH for 12-16 factors'!H48-1)*(H$8-H$7)/64), H$9)</f>
        <v>0.08</v>
      </c>
      <c r="I54" s="776">
        <f>ROUND( I$7+(('coded NOLH for 12-16 factors'!I48-1)*(I$8-I$7)/64), I$9)</f>
        <v>-0.28999999999999998</v>
      </c>
      <c r="J54" s="776">
        <f>ROUND( J$7+(('coded NOLH for 12-16 factors'!J48-1)*(J$8-J$7)/64), J$9)</f>
        <v>0.48</v>
      </c>
      <c r="K54" s="776">
        <f>ROUND( K$7+(('coded NOLH for 12-16 factors'!K48-1)*(K$8-K$7)/64), K$9)</f>
        <v>0</v>
      </c>
      <c r="L54" s="776">
        <f>ROUND( L$7+(('coded NOLH for 12-16 factors'!L48-1)*(L$8-L$7)/64), L$9)</f>
        <v>0</v>
      </c>
      <c r="M54" s="776">
        <f>ROUND( M$7+(('coded NOLH for 12-16 factors'!M48-1)*(M$8-M$7)/64), M$9)</f>
        <v>0</v>
      </c>
      <c r="N54" s="776">
        <f>ROUND( N$7+(('coded NOLH for 12-16 factors'!N48-1)*(N$8-N$7)/64), N$9)</f>
        <v>0</v>
      </c>
      <c r="O54" s="776">
        <f>ROUND( O$7+(('coded NOLH for 12-16 factors'!O48-1)*(O$8-O$7)/64), O$9)</f>
        <v>0</v>
      </c>
      <c r="P54" s="776">
        <f>ROUND( P$7+(('coded NOLH for 12-16 factors'!P48-1)*(P$8-P$7)/64), P$9)</f>
        <v>0</v>
      </c>
      <c r="Q54" s="777">
        <f>ROUND( Q$7+(('coded NOLH for 12-16 factors'!Q48-1)*(Q$8-Q$7)/64), Q$9)</f>
        <v>0</v>
      </c>
    </row>
    <row r="55" spans="1:17" x14ac:dyDescent="0.2">
      <c r="A55" s="767">
        <v>45</v>
      </c>
      <c r="B55" s="775">
        <f>ROUND( B$7+(('coded NOLH for 12-16 factors'!B49-1)*(B$8-B$7)/64), B$9)</f>
        <v>1316</v>
      </c>
      <c r="C55" s="776">
        <f>ROUND( C$7+(('coded NOLH for 12-16 factors'!C49-1)*(C$8-C$7)/64), C$9)</f>
        <v>39.380000000000003</v>
      </c>
      <c r="D55" s="776">
        <f>ROUND( D$7+(('coded NOLH for 12-16 factors'!D49-1)*(D$8-D$7)/64), D$9)</f>
        <v>0.95</v>
      </c>
      <c r="E55" s="776">
        <f>ROUND( E$7+(('coded NOLH for 12-16 factors'!E49-1)*(E$8-E$7)/64), E$9)</f>
        <v>131</v>
      </c>
      <c r="F55" s="776">
        <f>ROUND( F$7+(('coded NOLH for 12-16 factors'!F49-1)*(F$8-F$7)/64), F$9)</f>
        <v>0.27</v>
      </c>
      <c r="G55" s="776">
        <f>ROUND( G$7+(('coded NOLH for 12-16 factors'!G49-1)*(G$8-G$7)/64), G$9)</f>
        <v>0.18</v>
      </c>
      <c r="H55" s="776">
        <f>ROUND( H$7+(('coded NOLH for 12-16 factors'!H49-1)*(H$8-H$7)/64), H$9)</f>
        <v>0.05</v>
      </c>
      <c r="I55" s="776">
        <f>ROUND( I$7+(('coded NOLH for 12-16 factors'!I49-1)*(I$8-I$7)/64), I$9)</f>
        <v>-0.41</v>
      </c>
      <c r="J55" s="776">
        <f>ROUND( J$7+(('coded NOLH for 12-16 factors'!J49-1)*(J$8-J$7)/64), J$9)</f>
        <v>0.19</v>
      </c>
      <c r="K55" s="776">
        <f>ROUND( K$7+(('coded NOLH for 12-16 factors'!K49-1)*(K$8-K$7)/64), K$9)</f>
        <v>0</v>
      </c>
      <c r="L55" s="776">
        <f>ROUND( L$7+(('coded NOLH for 12-16 factors'!L49-1)*(L$8-L$7)/64), L$9)</f>
        <v>0</v>
      </c>
      <c r="M55" s="776">
        <f>ROUND( M$7+(('coded NOLH for 12-16 factors'!M49-1)*(M$8-M$7)/64), M$9)</f>
        <v>0</v>
      </c>
      <c r="N55" s="776">
        <f>ROUND( N$7+(('coded NOLH for 12-16 factors'!N49-1)*(N$8-N$7)/64), N$9)</f>
        <v>0</v>
      </c>
      <c r="O55" s="776">
        <f>ROUND( O$7+(('coded NOLH for 12-16 factors'!O49-1)*(O$8-O$7)/64), O$9)</f>
        <v>0</v>
      </c>
      <c r="P55" s="776">
        <f>ROUND( P$7+(('coded NOLH for 12-16 factors'!P49-1)*(P$8-P$7)/64), P$9)</f>
        <v>0</v>
      </c>
      <c r="Q55" s="777">
        <f>ROUND( Q$7+(('coded NOLH for 12-16 factors'!Q49-1)*(Q$8-Q$7)/64), Q$9)</f>
        <v>0</v>
      </c>
    </row>
    <row r="56" spans="1:17" x14ac:dyDescent="0.2">
      <c r="A56" s="767">
        <v>46</v>
      </c>
      <c r="B56" s="775">
        <f>ROUND( B$7+(('coded NOLH for 12-16 factors'!B50-1)*(B$8-B$7)/64), B$9)</f>
        <v>1753</v>
      </c>
      <c r="C56" s="776">
        <f>ROUND( C$7+(('coded NOLH for 12-16 factors'!C50-1)*(C$8-C$7)/64), C$9)</f>
        <v>51.25</v>
      </c>
      <c r="D56" s="776">
        <f>ROUND( D$7+(('coded NOLH for 12-16 factors'!D50-1)*(D$8-D$7)/64), D$9)</f>
        <v>1.24</v>
      </c>
      <c r="E56" s="776">
        <f>ROUND( E$7+(('coded NOLH for 12-16 factors'!E50-1)*(E$8-E$7)/64), E$9)</f>
        <v>244</v>
      </c>
      <c r="F56" s="776">
        <f>ROUND( F$7+(('coded NOLH for 12-16 factors'!F50-1)*(F$8-F$7)/64), F$9)</f>
        <v>0.22</v>
      </c>
      <c r="G56" s="776">
        <f>ROUND( G$7+(('coded NOLH for 12-16 factors'!G50-1)*(G$8-G$7)/64), G$9)</f>
        <v>0.01</v>
      </c>
      <c r="H56" s="776">
        <f>ROUND( H$7+(('coded NOLH for 12-16 factors'!H50-1)*(H$8-H$7)/64), H$9)</f>
        <v>0.13</v>
      </c>
      <c r="I56" s="776">
        <f>ROUND( I$7+(('coded NOLH for 12-16 factors'!I50-1)*(I$8-I$7)/64), I$9)</f>
        <v>0.12</v>
      </c>
      <c r="J56" s="776">
        <f>ROUND( J$7+(('coded NOLH for 12-16 factors'!J50-1)*(J$8-J$7)/64), J$9)</f>
        <v>-0.45</v>
      </c>
      <c r="K56" s="776">
        <f>ROUND( K$7+(('coded NOLH for 12-16 factors'!K50-1)*(K$8-K$7)/64), K$9)</f>
        <v>0</v>
      </c>
      <c r="L56" s="776">
        <f>ROUND( L$7+(('coded NOLH for 12-16 factors'!L50-1)*(L$8-L$7)/64), L$9)</f>
        <v>0</v>
      </c>
      <c r="M56" s="776">
        <f>ROUND( M$7+(('coded NOLH for 12-16 factors'!M50-1)*(M$8-M$7)/64), M$9)</f>
        <v>0</v>
      </c>
      <c r="N56" s="776">
        <f>ROUND( N$7+(('coded NOLH for 12-16 factors'!N50-1)*(N$8-N$7)/64), N$9)</f>
        <v>0</v>
      </c>
      <c r="O56" s="776">
        <f>ROUND( O$7+(('coded NOLH for 12-16 factors'!O50-1)*(O$8-O$7)/64), O$9)</f>
        <v>0</v>
      </c>
      <c r="P56" s="776">
        <f>ROUND( P$7+(('coded NOLH for 12-16 factors'!P50-1)*(P$8-P$7)/64), P$9)</f>
        <v>0</v>
      </c>
      <c r="Q56" s="777">
        <f>ROUND( Q$7+(('coded NOLH for 12-16 factors'!Q50-1)*(Q$8-Q$7)/64), Q$9)</f>
        <v>0</v>
      </c>
    </row>
    <row r="57" spans="1:17" x14ac:dyDescent="0.2">
      <c r="A57" s="767">
        <v>47</v>
      </c>
      <c r="B57" s="775">
        <f>ROUND( B$7+(('coded NOLH for 12-16 factors'!B51-1)*(B$8-B$7)/64), B$9)</f>
        <v>1519</v>
      </c>
      <c r="C57" s="776">
        <f>ROUND( C$7+(('coded NOLH for 12-16 factors'!C51-1)*(C$8-C$7)/64), C$9)</f>
        <v>38.130000000000003</v>
      </c>
      <c r="D57" s="776">
        <f>ROUND( D$7+(('coded NOLH for 12-16 factors'!D51-1)*(D$8-D$7)/64), D$9)</f>
        <v>1.1599999999999999</v>
      </c>
      <c r="E57" s="776">
        <f>ROUND( E$7+(('coded NOLH for 12-16 factors'!E51-1)*(E$8-E$7)/64), E$9)</f>
        <v>144</v>
      </c>
      <c r="F57" s="776">
        <f>ROUND( F$7+(('coded NOLH for 12-16 factors'!F51-1)*(F$8-F$7)/64), F$9)</f>
        <v>0.25</v>
      </c>
      <c r="G57" s="776">
        <f>ROUND( G$7+(('coded NOLH for 12-16 factors'!G51-1)*(G$8-G$7)/64), G$9)</f>
        <v>-0.19</v>
      </c>
      <c r="H57" s="776">
        <f>ROUND( H$7+(('coded NOLH for 12-16 factors'!H51-1)*(H$8-H$7)/64), H$9)</f>
        <v>0.18</v>
      </c>
      <c r="I57" s="776">
        <f>ROUND( I$7+(('coded NOLH for 12-16 factors'!I51-1)*(I$8-I$7)/64), I$9)</f>
        <v>0.4</v>
      </c>
      <c r="J57" s="776">
        <f>ROUND( J$7+(('coded NOLH for 12-16 factors'!J51-1)*(J$8-J$7)/64), J$9)</f>
        <v>-0.02</v>
      </c>
      <c r="K57" s="776">
        <f>ROUND( K$7+(('coded NOLH for 12-16 factors'!K51-1)*(K$8-K$7)/64), K$9)</f>
        <v>0</v>
      </c>
      <c r="L57" s="776">
        <f>ROUND( L$7+(('coded NOLH for 12-16 factors'!L51-1)*(L$8-L$7)/64), L$9)</f>
        <v>0</v>
      </c>
      <c r="M57" s="776">
        <f>ROUND( M$7+(('coded NOLH for 12-16 factors'!M51-1)*(M$8-M$7)/64), M$9)</f>
        <v>0</v>
      </c>
      <c r="N57" s="776">
        <f>ROUND( N$7+(('coded NOLH for 12-16 factors'!N51-1)*(N$8-N$7)/64), N$9)</f>
        <v>0</v>
      </c>
      <c r="O57" s="776">
        <f>ROUND( O$7+(('coded NOLH for 12-16 factors'!O51-1)*(O$8-O$7)/64), O$9)</f>
        <v>0</v>
      </c>
      <c r="P57" s="776">
        <f>ROUND( P$7+(('coded NOLH for 12-16 factors'!P51-1)*(P$8-P$7)/64), P$9)</f>
        <v>0</v>
      </c>
      <c r="Q57" s="777">
        <f>ROUND( Q$7+(('coded NOLH for 12-16 factors'!Q51-1)*(Q$8-Q$7)/64), Q$9)</f>
        <v>0</v>
      </c>
    </row>
    <row r="58" spans="1:17" x14ac:dyDescent="0.2">
      <c r="A58" s="767">
        <v>48</v>
      </c>
      <c r="B58" s="775">
        <f>ROUND( B$7+(('coded NOLH for 12-16 factors'!B52-1)*(B$8-B$7)/64), B$9)</f>
        <v>1722</v>
      </c>
      <c r="C58" s="776">
        <f>ROUND( C$7+(('coded NOLH for 12-16 factors'!C52-1)*(C$8-C$7)/64), C$9)</f>
        <v>46.88</v>
      </c>
      <c r="D58" s="776">
        <f>ROUND( D$7+(('coded NOLH for 12-16 factors'!D52-1)*(D$8-D$7)/64), D$9)</f>
        <v>0.88</v>
      </c>
      <c r="E58" s="776">
        <f>ROUND( E$7+(('coded NOLH for 12-16 factors'!E52-1)*(E$8-E$7)/64), E$9)</f>
        <v>119</v>
      </c>
      <c r="F58" s="776">
        <f>ROUND( F$7+(('coded NOLH for 12-16 factors'!F52-1)*(F$8-F$7)/64), F$9)</f>
        <v>0.21</v>
      </c>
      <c r="G58" s="776">
        <f>ROUND( G$7+(('coded NOLH for 12-16 factors'!G52-1)*(G$8-G$7)/64), G$9)</f>
        <v>0.11</v>
      </c>
      <c r="H58" s="776">
        <f>ROUND( H$7+(('coded NOLH for 12-16 factors'!H52-1)*(H$8-H$7)/64), H$9)</f>
        <v>0.01</v>
      </c>
      <c r="I58" s="776">
        <f>ROUND( I$7+(('coded NOLH for 12-16 factors'!I52-1)*(I$8-I$7)/64), I$9)</f>
        <v>-0.54</v>
      </c>
      <c r="J58" s="776">
        <f>ROUND( J$7+(('coded NOLH for 12-16 factors'!J52-1)*(J$8-J$7)/64), J$9)</f>
        <v>0.36</v>
      </c>
      <c r="K58" s="776">
        <f>ROUND( K$7+(('coded NOLH for 12-16 factors'!K52-1)*(K$8-K$7)/64), K$9)</f>
        <v>0</v>
      </c>
      <c r="L58" s="776">
        <f>ROUND( L$7+(('coded NOLH for 12-16 factors'!L52-1)*(L$8-L$7)/64), L$9)</f>
        <v>0</v>
      </c>
      <c r="M58" s="776">
        <f>ROUND( M$7+(('coded NOLH for 12-16 factors'!M52-1)*(M$8-M$7)/64), M$9)</f>
        <v>0</v>
      </c>
      <c r="N58" s="776">
        <f>ROUND( N$7+(('coded NOLH for 12-16 factors'!N52-1)*(N$8-N$7)/64), N$9)</f>
        <v>0</v>
      </c>
      <c r="O58" s="776">
        <f>ROUND( O$7+(('coded NOLH for 12-16 factors'!O52-1)*(O$8-O$7)/64), O$9)</f>
        <v>0</v>
      </c>
      <c r="P58" s="776">
        <f>ROUND( P$7+(('coded NOLH for 12-16 factors'!P52-1)*(P$8-P$7)/64), P$9)</f>
        <v>0</v>
      </c>
      <c r="Q58" s="777">
        <f>ROUND( Q$7+(('coded NOLH for 12-16 factors'!Q52-1)*(Q$8-Q$7)/64), Q$9)</f>
        <v>0</v>
      </c>
    </row>
    <row r="59" spans="1:17" x14ac:dyDescent="0.2">
      <c r="A59" s="767">
        <v>49</v>
      </c>
      <c r="B59" s="775">
        <f>ROUND( B$7+(('coded NOLH for 12-16 factors'!B53-1)*(B$8-B$7)/64), B$9)</f>
        <v>1628</v>
      </c>
      <c r="C59" s="776">
        <f>ROUND( C$7+(('coded NOLH for 12-16 factors'!C53-1)*(C$8-C$7)/64), C$9)</f>
        <v>36.880000000000003</v>
      </c>
      <c r="D59" s="776">
        <f>ROUND( D$7+(('coded NOLH for 12-16 factors'!D53-1)*(D$8-D$7)/64), D$9)</f>
        <v>1.06</v>
      </c>
      <c r="E59" s="776">
        <f>ROUND( E$7+(('coded NOLH for 12-16 factors'!E53-1)*(E$8-E$7)/64), E$9)</f>
        <v>213</v>
      </c>
      <c r="F59" s="776">
        <f>ROUND( F$7+(('coded NOLH for 12-16 factors'!F53-1)*(F$8-F$7)/64), F$9)</f>
        <v>0.27</v>
      </c>
      <c r="G59" s="776">
        <f>ROUND( G$7+(('coded NOLH for 12-16 factors'!G53-1)*(G$8-G$7)/64), G$9)</f>
        <v>-0.18</v>
      </c>
      <c r="H59" s="776">
        <f>ROUND( H$7+(('coded NOLH for 12-16 factors'!H53-1)*(H$8-H$7)/64), H$9)</f>
        <v>-0.2</v>
      </c>
      <c r="I59" s="776">
        <f>ROUND( I$7+(('coded NOLH for 12-16 factors'!I53-1)*(I$8-I$7)/64), I$9)</f>
        <v>-0.16</v>
      </c>
      <c r="J59" s="776">
        <f>ROUND( J$7+(('coded NOLH for 12-16 factors'!J53-1)*(J$8-J$7)/64), J$9)</f>
        <v>0.05</v>
      </c>
      <c r="K59" s="776">
        <f>ROUND( K$7+(('coded NOLH for 12-16 factors'!K53-1)*(K$8-K$7)/64), K$9)</f>
        <v>0</v>
      </c>
      <c r="L59" s="776">
        <f>ROUND( L$7+(('coded NOLH for 12-16 factors'!L53-1)*(L$8-L$7)/64), L$9)</f>
        <v>0</v>
      </c>
      <c r="M59" s="776">
        <f>ROUND( M$7+(('coded NOLH for 12-16 factors'!M53-1)*(M$8-M$7)/64), M$9)</f>
        <v>0</v>
      </c>
      <c r="N59" s="776">
        <f>ROUND( N$7+(('coded NOLH for 12-16 factors'!N53-1)*(N$8-N$7)/64), N$9)</f>
        <v>0</v>
      </c>
      <c r="O59" s="776">
        <f>ROUND( O$7+(('coded NOLH for 12-16 factors'!O53-1)*(O$8-O$7)/64), O$9)</f>
        <v>0</v>
      </c>
      <c r="P59" s="776">
        <f>ROUND( P$7+(('coded NOLH for 12-16 factors'!P53-1)*(P$8-P$7)/64), P$9)</f>
        <v>0</v>
      </c>
      <c r="Q59" s="777">
        <f>ROUND( Q$7+(('coded NOLH for 12-16 factors'!Q53-1)*(Q$8-Q$7)/64), Q$9)</f>
        <v>0</v>
      </c>
    </row>
    <row r="60" spans="1:17" x14ac:dyDescent="0.2">
      <c r="A60" s="767">
        <v>50</v>
      </c>
      <c r="B60" s="775">
        <f>ROUND( B$7+(('coded NOLH for 12-16 factors'!B54-1)*(B$8-B$7)/64), B$9)</f>
        <v>1441</v>
      </c>
      <c r="C60" s="776">
        <f>ROUND( C$7+(('coded NOLH for 12-16 factors'!C54-1)*(C$8-C$7)/64), C$9)</f>
        <v>42.5</v>
      </c>
      <c r="D60" s="776">
        <f>ROUND( D$7+(('coded NOLH for 12-16 factors'!D54-1)*(D$8-D$7)/64), D$9)</f>
        <v>1.19</v>
      </c>
      <c r="E60" s="776">
        <f>ROUND( E$7+(('coded NOLH for 12-16 factors'!E54-1)*(E$8-E$7)/64), E$9)</f>
        <v>450</v>
      </c>
      <c r="F60" s="776">
        <f>ROUND( F$7+(('coded NOLH for 12-16 factors'!F54-1)*(F$8-F$7)/64), F$9)</f>
        <v>0.17</v>
      </c>
      <c r="G60" s="776">
        <f>ROUND( G$7+(('coded NOLH for 12-16 factors'!G54-1)*(G$8-G$7)/64), G$9)</f>
        <v>-0.2</v>
      </c>
      <c r="H60" s="776">
        <f>ROUND( H$7+(('coded NOLH for 12-16 factors'!H54-1)*(H$8-H$7)/64), H$9)</f>
        <v>-0.11</v>
      </c>
      <c r="I60" s="776">
        <f>ROUND( I$7+(('coded NOLH for 12-16 factors'!I54-1)*(I$8-I$7)/64), I$9)</f>
        <v>-0.56999999999999995</v>
      </c>
      <c r="J60" s="776">
        <f>ROUND( J$7+(('coded NOLH for 12-16 factors'!J54-1)*(J$8-J$7)/64), J$9)</f>
        <v>-0.08</v>
      </c>
      <c r="K60" s="776">
        <f>ROUND( K$7+(('coded NOLH for 12-16 factors'!K54-1)*(K$8-K$7)/64), K$9)</f>
        <v>0</v>
      </c>
      <c r="L60" s="776">
        <f>ROUND( L$7+(('coded NOLH for 12-16 factors'!L54-1)*(L$8-L$7)/64), L$9)</f>
        <v>0</v>
      </c>
      <c r="M60" s="776">
        <f>ROUND( M$7+(('coded NOLH for 12-16 factors'!M54-1)*(M$8-M$7)/64), M$9)</f>
        <v>0</v>
      </c>
      <c r="N60" s="776">
        <f>ROUND( N$7+(('coded NOLH for 12-16 factors'!N54-1)*(N$8-N$7)/64), N$9)</f>
        <v>0</v>
      </c>
      <c r="O60" s="776">
        <f>ROUND( O$7+(('coded NOLH for 12-16 factors'!O54-1)*(O$8-O$7)/64), O$9)</f>
        <v>0</v>
      </c>
      <c r="P60" s="776">
        <f>ROUND( P$7+(('coded NOLH for 12-16 factors'!P54-1)*(P$8-P$7)/64), P$9)</f>
        <v>0</v>
      </c>
      <c r="Q60" s="777">
        <f>ROUND( Q$7+(('coded NOLH for 12-16 factors'!Q54-1)*(Q$8-Q$7)/64), Q$9)</f>
        <v>0</v>
      </c>
    </row>
    <row r="61" spans="1:17" x14ac:dyDescent="0.2">
      <c r="A61" s="767">
        <v>51</v>
      </c>
      <c r="B61" s="775">
        <f>ROUND( B$7+(('coded NOLH for 12-16 factors'!B55-1)*(B$8-B$7)/64), B$9)</f>
        <v>1738</v>
      </c>
      <c r="C61" s="776">
        <f>ROUND( C$7+(('coded NOLH for 12-16 factors'!C55-1)*(C$8-C$7)/64), C$9)</f>
        <v>25.63</v>
      </c>
      <c r="D61" s="776">
        <f>ROUND( D$7+(('coded NOLH for 12-16 factors'!D55-1)*(D$8-D$7)/64), D$9)</f>
        <v>1.29</v>
      </c>
      <c r="E61" s="776">
        <f>ROUND( E$7+(('coded NOLH for 12-16 factors'!E55-1)*(E$8-E$7)/64), E$9)</f>
        <v>363</v>
      </c>
      <c r="F61" s="776">
        <f>ROUND( F$7+(('coded NOLH for 12-16 factors'!F55-1)*(F$8-F$7)/64), F$9)</f>
        <v>0.18</v>
      </c>
      <c r="G61" s="776">
        <f>ROUND( G$7+(('coded NOLH for 12-16 factors'!G55-1)*(G$8-G$7)/64), G$9)</f>
        <v>0.02</v>
      </c>
      <c r="H61" s="776">
        <f>ROUND( H$7+(('coded NOLH for 12-16 factors'!H55-1)*(H$8-H$7)/64), H$9)</f>
        <v>-0.13</v>
      </c>
      <c r="I61" s="776">
        <f>ROUND( I$7+(('coded NOLH for 12-16 factors'!I55-1)*(I$8-I$7)/64), I$9)</f>
        <v>-0.4</v>
      </c>
      <c r="J61" s="776">
        <f>ROUND( J$7+(('coded NOLH for 12-16 factors'!J55-1)*(J$8-J$7)/64), J$9)</f>
        <v>0.14000000000000001</v>
      </c>
      <c r="K61" s="776">
        <f>ROUND( K$7+(('coded NOLH for 12-16 factors'!K55-1)*(K$8-K$7)/64), K$9)</f>
        <v>0</v>
      </c>
      <c r="L61" s="776">
        <f>ROUND( L$7+(('coded NOLH for 12-16 factors'!L55-1)*(L$8-L$7)/64), L$9)</f>
        <v>0</v>
      </c>
      <c r="M61" s="776">
        <f>ROUND( M$7+(('coded NOLH for 12-16 factors'!M55-1)*(M$8-M$7)/64), M$9)</f>
        <v>0</v>
      </c>
      <c r="N61" s="776">
        <f>ROUND( N$7+(('coded NOLH for 12-16 factors'!N55-1)*(N$8-N$7)/64), N$9)</f>
        <v>0</v>
      </c>
      <c r="O61" s="776">
        <f>ROUND( O$7+(('coded NOLH for 12-16 factors'!O55-1)*(O$8-O$7)/64), O$9)</f>
        <v>0</v>
      </c>
      <c r="P61" s="776">
        <f>ROUND( P$7+(('coded NOLH for 12-16 factors'!P55-1)*(P$8-P$7)/64), P$9)</f>
        <v>0</v>
      </c>
      <c r="Q61" s="777">
        <f>ROUND( Q$7+(('coded NOLH for 12-16 factors'!Q55-1)*(Q$8-Q$7)/64), Q$9)</f>
        <v>0</v>
      </c>
    </row>
    <row r="62" spans="1:17" x14ac:dyDescent="0.2">
      <c r="A62" s="767">
        <v>52</v>
      </c>
      <c r="B62" s="775">
        <f>ROUND( B$7+(('coded NOLH for 12-16 factors'!B56-1)*(B$8-B$7)/64), B$9)</f>
        <v>1566</v>
      </c>
      <c r="C62" s="776">
        <f>ROUND( C$7+(('coded NOLH for 12-16 factors'!C56-1)*(C$8-C$7)/64), C$9)</f>
        <v>44.38</v>
      </c>
      <c r="D62" s="776">
        <f>ROUND( D$7+(('coded NOLH for 12-16 factors'!D56-1)*(D$8-D$7)/64), D$9)</f>
        <v>1.05</v>
      </c>
      <c r="E62" s="776">
        <f>ROUND( E$7+(('coded NOLH for 12-16 factors'!E56-1)*(E$8-E$7)/64), E$9)</f>
        <v>381</v>
      </c>
      <c r="F62" s="776">
        <f>ROUND( F$7+(('coded NOLH for 12-16 factors'!F56-1)*(F$8-F$7)/64), F$9)</f>
        <v>0.14000000000000001</v>
      </c>
      <c r="G62" s="776">
        <f>ROUND( G$7+(('coded NOLH for 12-16 factors'!G56-1)*(G$8-G$7)/64), G$9)</f>
        <v>-0.16</v>
      </c>
      <c r="H62" s="776">
        <f>ROUND( H$7+(('coded NOLH for 12-16 factors'!H56-1)*(H$8-H$7)/64), H$9)</f>
        <v>0.19</v>
      </c>
      <c r="I62" s="776">
        <f>ROUND( I$7+(('coded NOLH for 12-16 factors'!I56-1)*(I$8-I$7)/64), I$9)</f>
        <v>-0.01</v>
      </c>
      <c r="J62" s="776">
        <f>ROUND( J$7+(('coded NOLH for 12-16 factors'!J56-1)*(J$8-J$7)/64), J$9)</f>
        <v>-0.03</v>
      </c>
      <c r="K62" s="776">
        <f>ROUND( K$7+(('coded NOLH for 12-16 factors'!K56-1)*(K$8-K$7)/64), K$9)</f>
        <v>0</v>
      </c>
      <c r="L62" s="776">
        <f>ROUND( L$7+(('coded NOLH for 12-16 factors'!L56-1)*(L$8-L$7)/64), L$9)</f>
        <v>0</v>
      </c>
      <c r="M62" s="776">
        <f>ROUND( M$7+(('coded NOLH for 12-16 factors'!M56-1)*(M$8-M$7)/64), M$9)</f>
        <v>0</v>
      </c>
      <c r="N62" s="776">
        <f>ROUND( N$7+(('coded NOLH for 12-16 factors'!N56-1)*(N$8-N$7)/64), N$9)</f>
        <v>0</v>
      </c>
      <c r="O62" s="776">
        <f>ROUND( O$7+(('coded NOLH for 12-16 factors'!O56-1)*(O$8-O$7)/64), O$9)</f>
        <v>0</v>
      </c>
      <c r="P62" s="776">
        <f>ROUND( P$7+(('coded NOLH for 12-16 factors'!P56-1)*(P$8-P$7)/64), P$9)</f>
        <v>0</v>
      </c>
      <c r="Q62" s="777">
        <f>ROUND( Q$7+(('coded NOLH for 12-16 factors'!Q56-1)*(Q$8-Q$7)/64), Q$9)</f>
        <v>0</v>
      </c>
    </row>
    <row r="63" spans="1:17" x14ac:dyDescent="0.2">
      <c r="A63" s="767">
        <v>53</v>
      </c>
      <c r="B63" s="775">
        <f>ROUND( B$7+(('coded NOLH for 12-16 factors'!B57-1)*(B$8-B$7)/64), B$9)</f>
        <v>1691</v>
      </c>
      <c r="C63" s="776">
        <f>ROUND( C$7+(('coded NOLH for 12-16 factors'!C57-1)*(C$8-C$7)/64), C$9)</f>
        <v>30.63</v>
      </c>
      <c r="D63" s="776">
        <f>ROUND( D$7+(('coded NOLH for 12-16 factors'!D57-1)*(D$8-D$7)/64), D$9)</f>
        <v>0.81</v>
      </c>
      <c r="E63" s="776">
        <f>ROUND( E$7+(('coded NOLH for 12-16 factors'!E57-1)*(E$8-E$7)/64), E$9)</f>
        <v>475</v>
      </c>
      <c r="F63" s="776">
        <f>ROUND( F$7+(('coded NOLH for 12-16 factors'!F57-1)*(F$8-F$7)/64), F$9)</f>
        <v>0.19</v>
      </c>
      <c r="G63" s="776">
        <f>ROUND( G$7+(('coded NOLH for 12-16 factors'!G57-1)*(G$8-G$7)/64), G$9)</f>
        <v>0.13</v>
      </c>
      <c r="H63" s="776">
        <f>ROUND( H$7+(('coded NOLH for 12-16 factors'!H57-1)*(H$8-H$7)/64), H$9)</f>
        <v>0.03</v>
      </c>
      <c r="I63" s="776">
        <f>ROUND( I$7+(('coded NOLH for 12-16 factors'!I57-1)*(I$8-I$7)/64), I$9)</f>
        <v>0.23</v>
      </c>
      <c r="J63" s="776">
        <f>ROUND( J$7+(('coded NOLH for 12-16 factors'!J57-1)*(J$8-J$7)/64), J$9)</f>
        <v>-0.31</v>
      </c>
      <c r="K63" s="776">
        <f>ROUND( K$7+(('coded NOLH for 12-16 factors'!K57-1)*(K$8-K$7)/64), K$9)</f>
        <v>0</v>
      </c>
      <c r="L63" s="776">
        <f>ROUND( L$7+(('coded NOLH for 12-16 factors'!L57-1)*(L$8-L$7)/64), L$9)</f>
        <v>0</v>
      </c>
      <c r="M63" s="776">
        <f>ROUND( M$7+(('coded NOLH for 12-16 factors'!M57-1)*(M$8-M$7)/64), M$9)</f>
        <v>0</v>
      </c>
      <c r="N63" s="776">
        <f>ROUND( N$7+(('coded NOLH for 12-16 factors'!N57-1)*(N$8-N$7)/64), N$9)</f>
        <v>0</v>
      </c>
      <c r="O63" s="776">
        <f>ROUND( O$7+(('coded NOLH for 12-16 factors'!O57-1)*(O$8-O$7)/64), O$9)</f>
        <v>0</v>
      </c>
      <c r="P63" s="776">
        <f>ROUND( P$7+(('coded NOLH for 12-16 factors'!P57-1)*(P$8-P$7)/64), P$9)</f>
        <v>0</v>
      </c>
      <c r="Q63" s="777">
        <f>ROUND( Q$7+(('coded NOLH for 12-16 factors'!Q57-1)*(Q$8-Q$7)/64), Q$9)</f>
        <v>0</v>
      </c>
    </row>
    <row r="64" spans="1:17" x14ac:dyDescent="0.2">
      <c r="A64" s="767">
        <v>54</v>
      </c>
      <c r="B64" s="775">
        <f>ROUND( B$7+(('coded NOLH for 12-16 factors'!B58-1)*(B$8-B$7)/64), B$9)</f>
        <v>1472</v>
      </c>
      <c r="C64" s="776">
        <f>ROUND( C$7+(('coded NOLH for 12-16 factors'!C58-1)*(C$8-C$7)/64), C$9)</f>
        <v>51.88</v>
      </c>
      <c r="D64" s="776">
        <f>ROUND( D$7+(('coded NOLH for 12-16 factors'!D58-1)*(D$8-D$7)/64), D$9)</f>
        <v>1.18</v>
      </c>
      <c r="E64" s="776">
        <f>ROUND( E$7+(('coded NOLH for 12-16 factors'!E58-1)*(E$8-E$7)/64), E$9)</f>
        <v>463</v>
      </c>
      <c r="F64" s="776">
        <f>ROUND( F$7+(('coded NOLH for 12-16 factors'!F58-1)*(F$8-F$7)/64), F$9)</f>
        <v>0.1</v>
      </c>
      <c r="G64" s="776">
        <f>ROUND( G$7+(('coded NOLH for 12-16 factors'!G58-1)*(G$8-G$7)/64), G$9)</f>
        <v>0.05</v>
      </c>
      <c r="H64" s="776">
        <f>ROUND( H$7+(('coded NOLH for 12-16 factors'!H58-1)*(H$8-H$7)/64), H$9)</f>
        <v>0.19</v>
      </c>
      <c r="I64" s="776">
        <f>ROUND( I$7+(('coded NOLH for 12-16 factors'!I58-1)*(I$8-I$7)/64), I$9)</f>
        <v>-0.3</v>
      </c>
      <c r="J64" s="776">
        <f>ROUND( J$7+(('coded NOLH for 12-16 factors'!J58-1)*(J$8-J$7)/64), J$9)</f>
        <v>0.2</v>
      </c>
      <c r="K64" s="776">
        <f>ROUND( K$7+(('coded NOLH for 12-16 factors'!K58-1)*(K$8-K$7)/64), K$9)</f>
        <v>0</v>
      </c>
      <c r="L64" s="776">
        <f>ROUND( L$7+(('coded NOLH for 12-16 factors'!L58-1)*(L$8-L$7)/64), L$9)</f>
        <v>0</v>
      </c>
      <c r="M64" s="776">
        <f>ROUND( M$7+(('coded NOLH for 12-16 factors'!M58-1)*(M$8-M$7)/64), M$9)</f>
        <v>0</v>
      </c>
      <c r="N64" s="776">
        <f>ROUND( N$7+(('coded NOLH for 12-16 factors'!N58-1)*(N$8-N$7)/64), N$9)</f>
        <v>0</v>
      </c>
      <c r="O64" s="776">
        <f>ROUND( O$7+(('coded NOLH for 12-16 factors'!O58-1)*(O$8-O$7)/64), O$9)</f>
        <v>0</v>
      </c>
      <c r="P64" s="776">
        <f>ROUND( P$7+(('coded NOLH for 12-16 factors'!P58-1)*(P$8-P$7)/64), P$9)</f>
        <v>0</v>
      </c>
      <c r="Q64" s="777">
        <f>ROUND( Q$7+(('coded NOLH for 12-16 factors'!Q58-1)*(Q$8-Q$7)/64), Q$9)</f>
        <v>0</v>
      </c>
    </row>
    <row r="65" spans="1:33" x14ac:dyDescent="0.2">
      <c r="A65" s="767">
        <v>55</v>
      </c>
      <c r="B65" s="775">
        <f>ROUND( B$7+(('coded NOLH for 12-16 factors'!B59-1)*(B$8-B$7)/64), B$9)</f>
        <v>1503</v>
      </c>
      <c r="C65" s="776">
        <f>ROUND( C$7+(('coded NOLH for 12-16 factors'!C59-1)*(C$8-C$7)/64), C$9)</f>
        <v>26.88</v>
      </c>
      <c r="D65" s="776">
        <f>ROUND( D$7+(('coded NOLH for 12-16 factors'!D59-1)*(D$8-D$7)/64), D$9)</f>
        <v>1.5</v>
      </c>
      <c r="E65" s="776">
        <f>ROUND( E$7+(('coded NOLH for 12-16 factors'!E59-1)*(E$8-E$7)/64), E$9)</f>
        <v>438</v>
      </c>
      <c r="F65" s="776">
        <f>ROUND( F$7+(('coded NOLH for 12-16 factors'!F59-1)*(F$8-F$7)/64), F$9)</f>
        <v>0.2</v>
      </c>
      <c r="G65" s="776">
        <f>ROUND( G$7+(('coded NOLH for 12-16 factors'!G59-1)*(G$8-G$7)/64), G$9)</f>
        <v>-0.08</v>
      </c>
      <c r="H65" s="776">
        <f>ROUND( H$7+(('coded NOLH for 12-16 factors'!H59-1)*(H$8-H$7)/64), H$9)</f>
        <v>0.01</v>
      </c>
      <c r="I65" s="776">
        <f>ROUND( I$7+(('coded NOLH for 12-16 factors'!I59-1)*(I$8-I$7)/64), I$9)</f>
        <v>-0.49</v>
      </c>
      <c r="J65" s="776">
        <f>ROUND( J$7+(('coded NOLH for 12-16 factors'!J59-1)*(J$8-J$7)/64), J$9)</f>
        <v>0.33</v>
      </c>
      <c r="K65" s="776">
        <f>ROUND( K$7+(('coded NOLH for 12-16 factors'!K59-1)*(K$8-K$7)/64), K$9)</f>
        <v>0</v>
      </c>
      <c r="L65" s="776">
        <f>ROUND( L$7+(('coded NOLH for 12-16 factors'!L59-1)*(L$8-L$7)/64), L$9)</f>
        <v>0</v>
      </c>
      <c r="M65" s="776">
        <f>ROUND( M$7+(('coded NOLH for 12-16 factors'!M59-1)*(M$8-M$7)/64), M$9)</f>
        <v>0</v>
      </c>
      <c r="N65" s="776">
        <f>ROUND( N$7+(('coded NOLH for 12-16 factors'!N59-1)*(N$8-N$7)/64), N$9)</f>
        <v>0</v>
      </c>
      <c r="O65" s="776">
        <f>ROUND( O$7+(('coded NOLH for 12-16 factors'!O59-1)*(O$8-O$7)/64), O$9)</f>
        <v>0</v>
      </c>
      <c r="P65" s="776">
        <f>ROUND( P$7+(('coded NOLH for 12-16 factors'!P59-1)*(P$8-P$7)/64), P$9)</f>
        <v>0</v>
      </c>
      <c r="Q65" s="777">
        <f>ROUND( Q$7+(('coded NOLH for 12-16 factors'!Q59-1)*(Q$8-Q$7)/64), Q$9)</f>
        <v>0</v>
      </c>
    </row>
    <row r="66" spans="1:33" x14ac:dyDescent="0.2">
      <c r="A66" s="767">
        <v>56</v>
      </c>
      <c r="B66" s="775">
        <f>ROUND( B$7+(('coded NOLH for 12-16 factors'!B60-1)*(B$8-B$7)/64), B$9)</f>
        <v>1300</v>
      </c>
      <c r="C66" s="776">
        <f>ROUND( C$7+(('coded NOLH for 12-16 factors'!C60-1)*(C$8-C$7)/64), C$9)</f>
        <v>43.75</v>
      </c>
      <c r="D66" s="776">
        <f>ROUND( D$7+(('coded NOLH for 12-16 factors'!D60-1)*(D$8-D$7)/64), D$9)</f>
        <v>0.86</v>
      </c>
      <c r="E66" s="776">
        <f>ROUND( E$7+(('coded NOLH for 12-16 factors'!E60-1)*(E$8-E$7)/64), E$9)</f>
        <v>400</v>
      </c>
      <c r="F66" s="776">
        <f>ROUND( F$7+(('coded NOLH for 12-16 factors'!F60-1)*(F$8-F$7)/64), F$9)</f>
        <v>0.11</v>
      </c>
      <c r="G66" s="776">
        <f>ROUND( G$7+(('coded NOLH for 12-16 factors'!G60-1)*(G$8-G$7)/64), G$9)</f>
        <v>0.15</v>
      </c>
      <c r="H66" s="776">
        <f>ROUND( H$7+(('coded NOLH for 12-16 factors'!H60-1)*(H$8-H$7)/64), H$9)</f>
        <v>-0.09</v>
      </c>
      <c r="I66" s="776">
        <f>ROUND( I$7+(('coded NOLH for 12-16 factors'!I60-1)*(I$8-I$7)/64), I$9)</f>
        <v>0.28000000000000003</v>
      </c>
      <c r="J66" s="776">
        <f>ROUND( J$7+(('coded NOLH for 12-16 factors'!J60-1)*(J$8-J$7)/64), J$9)</f>
        <v>-0.06</v>
      </c>
      <c r="K66" s="776">
        <f>ROUND( K$7+(('coded NOLH for 12-16 factors'!K60-1)*(K$8-K$7)/64), K$9)</f>
        <v>0</v>
      </c>
      <c r="L66" s="776">
        <f>ROUND( L$7+(('coded NOLH for 12-16 factors'!L60-1)*(L$8-L$7)/64), L$9)</f>
        <v>0</v>
      </c>
      <c r="M66" s="776">
        <f>ROUND( M$7+(('coded NOLH for 12-16 factors'!M60-1)*(M$8-M$7)/64), M$9)</f>
        <v>0</v>
      </c>
      <c r="N66" s="776">
        <f>ROUND( N$7+(('coded NOLH for 12-16 factors'!N60-1)*(N$8-N$7)/64), N$9)</f>
        <v>0</v>
      </c>
      <c r="O66" s="776">
        <f>ROUND( O$7+(('coded NOLH for 12-16 factors'!O60-1)*(O$8-O$7)/64), O$9)</f>
        <v>0</v>
      </c>
      <c r="P66" s="776">
        <f>ROUND( P$7+(('coded NOLH for 12-16 factors'!P60-1)*(P$8-P$7)/64), P$9)</f>
        <v>0</v>
      </c>
      <c r="Q66" s="777">
        <f>ROUND( Q$7+(('coded NOLH for 12-16 factors'!Q60-1)*(Q$8-Q$7)/64), Q$9)</f>
        <v>0</v>
      </c>
    </row>
    <row r="67" spans="1:33" x14ac:dyDescent="0.2">
      <c r="A67" s="767">
        <v>57</v>
      </c>
      <c r="B67" s="775">
        <f>ROUND( B$7+(('coded NOLH for 12-16 factors'!B61-1)*(B$8-B$7)/64), B$9)</f>
        <v>1706</v>
      </c>
      <c r="C67" s="776">
        <f>ROUND( C$7+(('coded NOLH for 12-16 factors'!C61-1)*(C$8-C$7)/64), C$9)</f>
        <v>20</v>
      </c>
      <c r="D67" s="776">
        <f>ROUND( D$7+(('coded NOLH for 12-16 factors'!D61-1)*(D$8-D$7)/64), D$9)</f>
        <v>0.84</v>
      </c>
      <c r="E67" s="776">
        <f>ROUND( E$7+(('coded NOLH for 12-16 factors'!E61-1)*(E$8-E$7)/64), E$9)</f>
        <v>350</v>
      </c>
      <c r="F67" s="776">
        <f>ROUND( F$7+(('coded NOLH for 12-16 factors'!F61-1)*(F$8-F$7)/64), F$9)</f>
        <v>0.16</v>
      </c>
      <c r="G67" s="776">
        <f>ROUND( G$7+(('coded NOLH for 12-16 factors'!G61-1)*(G$8-G$7)/64), G$9)</f>
        <v>-0.01</v>
      </c>
      <c r="H67" s="776">
        <f>ROUND( H$7+(('coded NOLH for 12-16 factors'!H61-1)*(H$8-H$7)/64), H$9)</f>
        <v>-0.03</v>
      </c>
      <c r="I67" s="776">
        <f>ROUND( I$7+(('coded NOLH for 12-16 factors'!I61-1)*(I$8-I$7)/64), I$9)</f>
        <v>0.18</v>
      </c>
      <c r="J67" s="776">
        <f>ROUND( J$7+(('coded NOLH for 12-16 factors'!J61-1)*(J$8-J$7)/64), J$9)</f>
        <v>-0.5</v>
      </c>
      <c r="K67" s="776">
        <f>ROUND( K$7+(('coded NOLH for 12-16 factors'!K61-1)*(K$8-K$7)/64), K$9)</f>
        <v>0</v>
      </c>
      <c r="L67" s="776">
        <f>ROUND( L$7+(('coded NOLH for 12-16 factors'!L61-1)*(L$8-L$7)/64), L$9)</f>
        <v>0</v>
      </c>
      <c r="M67" s="776">
        <f>ROUND( M$7+(('coded NOLH for 12-16 factors'!M61-1)*(M$8-M$7)/64), M$9)</f>
        <v>0</v>
      </c>
      <c r="N67" s="776">
        <f>ROUND( N$7+(('coded NOLH for 12-16 factors'!N61-1)*(N$8-N$7)/64), N$9)</f>
        <v>0</v>
      </c>
      <c r="O67" s="776">
        <f>ROUND( O$7+(('coded NOLH for 12-16 factors'!O61-1)*(O$8-O$7)/64), O$9)</f>
        <v>0</v>
      </c>
      <c r="P67" s="776">
        <f>ROUND( P$7+(('coded NOLH for 12-16 factors'!P61-1)*(P$8-P$7)/64), P$9)</f>
        <v>0</v>
      </c>
      <c r="Q67" s="777">
        <f>ROUND( Q$7+(('coded NOLH for 12-16 factors'!Q61-1)*(Q$8-Q$7)/64), Q$9)</f>
        <v>0</v>
      </c>
    </row>
    <row r="68" spans="1:33" x14ac:dyDescent="0.2">
      <c r="A68" s="767">
        <v>58</v>
      </c>
      <c r="B68" s="775">
        <f>ROUND( B$7+(('coded NOLH for 12-16 factors'!B62-1)*(B$8-B$7)/64), B$9)</f>
        <v>1675</v>
      </c>
      <c r="C68" s="776">
        <f>ROUND( C$7+(('coded NOLH for 12-16 factors'!C62-1)*(C$8-C$7)/64), C$9)</f>
        <v>50</v>
      </c>
      <c r="D68" s="776">
        <f>ROUND( D$7+(('coded NOLH for 12-16 factors'!D62-1)*(D$8-D$7)/64), D$9)</f>
        <v>1.43</v>
      </c>
      <c r="E68" s="776">
        <f>ROUND( E$7+(('coded NOLH for 12-16 factors'!E62-1)*(E$8-E$7)/64), E$9)</f>
        <v>263</v>
      </c>
      <c r="F68" s="776">
        <f>ROUND( F$7+(('coded NOLH for 12-16 factors'!F62-1)*(F$8-F$7)/64), F$9)</f>
        <v>0.14000000000000001</v>
      </c>
      <c r="G68" s="776">
        <f>ROUND( G$7+(('coded NOLH for 12-16 factors'!G62-1)*(G$8-G$7)/64), G$9)</f>
        <v>-0.09</v>
      </c>
      <c r="H68" s="776">
        <f>ROUND( H$7+(('coded NOLH for 12-16 factors'!H62-1)*(H$8-H$7)/64), H$9)</f>
        <v>-0.18</v>
      </c>
      <c r="I68" s="776">
        <f>ROUND( I$7+(('coded NOLH for 12-16 factors'!I62-1)*(I$8-I$7)/64), I$9)</f>
        <v>0.24</v>
      </c>
      <c r="J68" s="776">
        <f>ROUND( J$7+(('coded NOLH for 12-16 factors'!J62-1)*(J$8-J$7)/64), J$9)</f>
        <v>0.41</v>
      </c>
      <c r="K68" s="776">
        <f>ROUND( K$7+(('coded NOLH for 12-16 factors'!K62-1)*(K$8-K$7)/64), K$9)</f>
        <v>0</v>
      </c>
      <c r="L68" s="776">
        <f>ROUND( L$7+(('coded NOLH for 12-16 factors'!L62-1)*(L$8-L$7)/64), L$9)</f>
        <v>0</v>
      </c>
      <c r="M68" s="776">
        <f>ROUND( M$7+(('coded NOLH for 12-16 factors'!M62-1)*(M$8-M$7)/64), M$9)</f>
        <v>0</v>
      </c>
      <c r="N68" s="776">
        <f>ROUND( N$7+(('coded NOLH for 12-16 factors'!N62-1)*(N$8-N$7)/64), N$9)</f>
        <v>0</v>
      </c>
      <c r="O68" s="776">
        <f>ROUND( O$7+(('coded NOLH for 12-16 factors'!O62-1)*(O$8-O$7)/64), O$9)</f>
        <v>0</v>
      </c>
      <c r="P68" s="776">
        <f>ROUND( P$7+(('coded NOLH for 12-16 factors'!P62-1)*(P$8-P$7)/64), P$9)</f>
        <v>0</v>
      </c>
      <c r="Q68" s="777">
        <f>ROUND( Q$7+(('coded NOLH for 12-16 factors'!Q62-1)*(Q$8-Q$7)/64), Q$9)</f>
        <v>0</v>
      </c>
    </row>
    <row r="69" spans="1:33" x14ac:dyDescent="0.2">
      <c r="A69" s="767">
        <v>59</v>
      </c>
      <c r="B69" s="775">
        <f>ROUND( B$7+(('coded NOLH for 12-16 factors'!B63-1)*(B$8-B$7)/64), B$9)</f>
        <v>1550</v>
      </c>
      <c r="C69" s="776">
        <f>ROUND( C$7+(('coded NOLH for 12-16 factors'!C63-1)*(C$8-C$7)/64), C$9)</f>
        <v>35</v>
      </c>
      <c r="D69" s="776">
        <f>ROUND( D$7+(('coded NOLH for 12-16 factors'!D63-1)*(D$8-D$7)/64), D$9)</f>
        <v>1.38</v>
      </c>
      <c r="E69" s="776">
        <f>ROUND( E$7+(('coded NOLH for 12-16 factors'!E63-1)*(E$8-E$7)/64), E$9)</f>
        <v>100</v>
      </c>
      <c r="F69" s="776">
        <f>ROUND( F$7+(('coded NOLH for 12-16 factors'!F63-1)*(F$8-F$7)/64), F$9)</f>
        <v>0.15</v>
      </c>
      <c r="G69" s="776">
        <f>ROUND( G$7+(('coded NOLH for 12-16 factors'!G63-1)*(G$8-G$7)/64), G$9)</f>
        <v>0.13</v>
      </c>
      <c r="H69" s="776">
        <f>ROUND( H$7+(('coded NOLH for 12-16 factors'!H63-1)*(H$8-H$7)/64), H$9)</f>
        <v>-0.06</v>
      </c>
      <c r="I69" s="776">
        <f>ROUND( I$7+(('coded NOLH for 12-16 factors'!I63-1)*(I$8-I$7)/64), I$9)</f>
        <v>0.04</v>
      </c>
      <c r="J69" s="776">
        <f>ROUND( J$7+(('coded NOLH for 12-16 factors'!J63-1)*(J$8-J$7)/64), J$9)</f>
        <v>0.13</v>
      </c>
      <c r="K69" s="776">
        <f>ROUND( K$7+(('coded NOLH for 12-16 factors'!K63-1)*(K$8-K$7)/64), K$9)</f>
        <v>0</v>
      </c>
      <c r="L69" s="776">
        <f>ROUND( L$7+(('coded NOLH for 12-16 factors'!L63-1)*(L$8-L$7)/64), L$9)</f>
        <v>0</v>
      </c>
      <c r="M69" s="776">
        <f>ROUND( M$7+(('coded NOLH for 12-16 factors'!M63-1)*(M$8-M$7)/64), M$9)</f>
        <v>0</v>
      </c>
      <c r="N69" s="776">
        <f>ROUND( N$7+(('coded NOLH for 12-16 factors'!N63-1)*(N$8-N$7)/64), N$9)</f>
        <v>0</v>
      </c>
      <c r="O69" s="776">
        <f>ROUND( O$7+(('coded NOLH for 12-16 factors'!O63-1)*(O$8-O$7)/64), O$9)</f>
        <v>0</v>
      </c>
      <c r="P69" s="776">
        <f>ROUND( P$7+(('coded NOLH for 12-16 factors'!P63-1)*(P$8-P$7)/64), P$9)</f>
        <v>0</v>
      </c>
      <c r="Q69" s="777">
        <f>ROUND( Q$7+(('coded NOLH for 12-16 factors'!Q63-1)*(Q$8-Q$7)/64), Q$9)</f>
        <v>0</v>
      </c>
    </row>
    <row r="70" spans="1:33" x14ac:dyDescent="0.2">
      <c r="A70" s="767">
        <v>60</v>
      </c>
      <c r="B70" s="775">
        <f>ROUND( B$7+(('coded NOLH for 12-16 factors'!B64-1)*(B$8-B$7)/64), B$9)</f>
        <v>1456</v>
      </c>
      <c r="C70" s="776">
        <f>ROUND( C$7+(('coded NOLH for 12-16 factors'!C64-1)*(C$8-C$7)/64), C$9)</f>
        <v>56.25</v>
      </c>
      <c r="D70" s="776">
        <f>ROUND( D$7+(('coded NOLH for 12-16 factors'!D64-1)*(D$8-D$7)/64), D$9)</f>
        <v>0.9</v>
      </c>
      <c r="E70" s="776">
        <f>ROUND( E$7+(('coded NOLH for 12-16 factors'!E64-1)*(E$8-E$7)/64), E$9)</f>
        <v>181</v>
      </c>
      <c r="F70" s="776">
        <f>ROUND( F$7+(('coded NOLH for 12-16 factors'!F64-1)*(F$8-F$7)/64), F$9)</f>
        <v>0.19</v>
      </c>
      <c r="G70" s="776">
        <f>ROUND( G$7+(('coded NOLH for 12-16 factors'!G64-1)*(G$8-G$7)/64), G$9)</f>
        <v>-0.16</v>
      </c>
      <c r="H70" s="776">
        <f>ROUND( H$7+(('coded NOLH for 12-16 factors'!H64-1)*(H$8-H$7)/64), H$9)</f>
        <v>7.0000000000000007E-2</v>
      </c>
      <c r="I70" s="776">
        <f>ROUND( I$7+(('coded NOLH for 12-16 factors'!I64-1)*(I$8-I$7)/64), I$9)</f>
        <v>-0.55000000000000004</v>
      </c>
      <c r="J70" s="776">
        <f>ROUND( J$7+(('coded NOLH for 12-16 factors'!J64-1)*(J$8-J$7)/64), J$9)</f>
        <v>-0.27</v>
      </c>
      <c r="K70" s="776">
        <f>ROUND( K$7+(('coded NOLH for 12-16 factors'!K64-1)*(K$8-K$7)/64), K$9)</f>
        <v>0</v>
      </c>
      <c r="L70" s="776">
        <f>ROUND( L$7+(('coded NOLH for 12-16 factors'!L64-1)*(L$8-L$7)/64), L$9)</f>
        <v>0</v>
      </c>
      <c r="M70" s="776">
        <f>ROUND( M$7+(('coded NOLH for 12-16 factors'!M64-1)*(M$8-M$7)/64), M$9)</f>
        <v>0</v>
      </c>
      <c r="N70" s="776">
        <f>ROUND( N$7+(('coded NOLH for 12-16 factors'!N64-1)*(N$8-N$7)/64), N$9)</f>
        <v>0</v>
      </c>
      <c r="O70" s="776">
        <f>ROUND( O$7+(('coded NOLH for 12-16 factors'!O64-1)*(O$8-O$7)/64), O$9)</f>
        <v>0</v>
      </c>
      <c r="P70" s="776">
        <f>ROUND( P$7+(('coded NOLH for 12-16 factors'!P64-1)*(P$8-P$7)/64), P$9)</f>
        <v>0</v>
      </c>
      <c r="Q70" s="777">
        <f>ROUND( Q$7+(('coded NOLH for 12-16 factors'!Q64-1)*(Q$8-Q$7)/64), Q$9)</f>
        <v>0</v>
      </c>
    </row>
    <row r="71" spans="1:33" x14ac:dyDescent="0.2">
      <c r="A71" s="767">
        <v>61</v>
      </c>
      <c r="B71" s="775">
        <f>ROUND( B$7+(('coded NOLH for 12-16 factors'!B65-1)*(B$8-B$7)/64), B$9)</f>
        <v>1394</v>
      </c>
      <c r="C71" s="776">
        <f>ROUND( C$7+(('coded NOLH for 12-16 factors'!C65-1)*(C$8-C$7)/64), C$9)</f>
        <v>26.25</v>
      </c>
      <c r="D71" s="776">
        <f>ROUND( D$7+(('coded NOLH for 12-16 factors'!D65-1)*(D$8-D$7)/64), D$9)</f>
        <v>1</v>
      </c>
      <c r="E71" s="776">
        <f>ROUND( E$7+(('coded NOLH for 12-16 factors'!E65-1)*(E$8-E$7)/64), E$9)</f>
        <v>169</v>
      </c>
      <c r="F71" s="776">
        <f>ROUND( F$7+(('coded NOLH for 12-16 factors'!F65-1)*(F$8-F$7)/64), F$9)</f>
        <v>0.12</v>
      </c>
      <c r="G71" s="776">
        <f>ROUND( G$7+(('coded NOLH for 12-16 factors'!G65-1)*(G$8-G$7)/64), G$9)</f>
        <v>0.08</v>
      </c>
      <c r="H71" s="776">
        <f>ROUND( H$7+(('coded NOLH for 12-16 factors'!H65-1)*(H$8-H$7)/64), H$9)</f>
        <v>0.15</v>
      </c>
      <c r="I71" s="776">
        <f>ROUND( I$7+(('coded NOLH for 12-16 factors'!I65-1)*(I$8-I$7)/64), I$9)</f>
        <v>-0.26</v>
      </c>
      <c r="J71" s="776">
        <f>ROUND( J$7+(('coded NOLH for 12-16 factors'!J65-1)*(J$8-J$7)/64), J$9)</f>
        <v>-0.23</v>
      </c>
      <c r="K71" s="776">
        <f>ROUND( K$7+(('coded NOLH for 12-16 factors'!K65-1)*(K$8-K$7)/64), K$9)</f>
        <v>0</v>
      </c>
      <c r="L71" s="776">
        <f>ROUND( L$7+(('coded NOLH for 12-16 factors'!L65-1)*(L$8-L$7)/64), L$9)</f>
        <v>0</v>
      </c>
      <c r="M71" s="776">
        <f>ROUND( M$7+(('coded NOLH for 12-16 factors'!M65-1)*(M$8-M$7)/64), M$9)</f>
        <v>0</v>
      </c>
      <c r="N71" s="776">
        <f>ROUND( N$7+(('coded NOLH for 12-16 factors'!N65-1)*(N$8-N$7)/64), N$9)</f>
        <v>0</v>
      </c>
      <c r="O71" s="776">
        <f>ROUND( O$7+(('coded NOLH for 12-16 factors'!O65-1)*(O$8-O$7)/64), O$9)</f>
        <v>0</v>
      </c>
      <c r="P71" s="776">
        <f>ROUND( P$7+(('coded NOLH for 12-16 factors'!P65-1)*(P$8-P$7)/64), P$9)</f>
        <v>0</v>
      </c>
      <c r="Q71" s="777">
        <f>ROUND( Q$7+(('coded NOLH for 12-16 factors'!Q65-1)*(Q$8-Q$7)/64), Q$9)</f>
        <v>0</v>
      </c>
      <c r="S71" s="767" t="s">
        <v>563</v>
      </c>
    </row>
    <row r="72" spans="1:33" x14ac:dyDescent="0.2">
      <c r="A72" s="767">
        <v>62</v>
      </c>
      <c r="B72" s="775">
        <f>ROUND( B$7+(('coded NOLH for 12-16 factors'!B66-1)*(B$8-B$7)/64), B$9)</f>
        <v>1363</v>
      </c>
      <c r="C72" s="776">
        <f>ROUND( C$7+(('coded NOLH for 12-16 factors'!C66-1)*(C$8-C$7)/64), C$9)</f>
        <v>48.13</v>
      </c>
      <c r="D72" s="776">
        <f>ROUND( D$7+(('coded NOLH for 12-16 factors'!D66-1)*(D$8-D$7)/64), D$9)</f>
        <v>1.4</v>
      </c>
      <c r="E72" s="776">
        <f>ROUND( E$7+(('coded NOLH for 12-16 factors'!E66-1)*(E$8-E$7)/64), E$9)</f>
        <v>256</v>
      </c>
      <c r="F72" s="776">
        <f>ROUND( F$7+(('coded NOLH for 12-16 factors'!F66-1)*(F$8-F$7)/64), F$9)</f>
        <v>0.17</v>
      </c>
      <c r="G72" s="776">
        <f>ROUND( G$7+(('coded NOLH for 12-16 factors'!G66-1)*(G$8-G$7)/64), G$9)</f>
        <v>0.12</v>
      </c>
      <c r="H72" s="776">
        <f>ROUND( H$7+(('coded NOLH for 12-16 factors'!H66-1)*(H$8-H$7)/64), H$9)</f>
        <v>0.04</v>
      </c>
      <c r="I72" s="776">
        <f>ROUND( I$7+(('coded NOLH for 12-16 factors'!I66-1)*(I$8-I$7)/64), I$9)</f>
        <v>0.32</v>
      </c>
      <c r="J72" s="776">
        <f>ROUND( J$7+(('coded NOLH for 12-16 factors'!J66-1)*(J$8-J$7)/64), J$9)</f>
        <v>0.28000000000000003</v>
      </c>
      <c r="K72" s="776">
        <f>ROUND( K$7+(('coded NOLH for 12-16 factors'!K66-1)*(K$8-K$7)/64), K$9)</f>
        <v>0</v>
      </c>
      <c r="L72" s="776">
        <f>ROUND( L$7+(('coded NOLH for 12-16 factors'!L66-1)*(L$8-L$7)/64), L$9)</f>
        <v>0</v>
      </c>
      <c r="M72" s="776">
        <f>ROUND( M$7+(('coded NOLH for 12-16 factors'!M66-1)*(M$8-M$7)/64), M$9)</f>
        <v>0</v>
      </c>
      <c r="N72" s="776">
        <f>ROUND( N$7+(('coded NOLH for 12-16 factors'!N66-1)*(N$8-N$7)/64), N$9)</f>
        <v>0</v>
      </c>
      <c r="O72" s="776">
        <f>ROUND( O$7+(('coded NOLH for 12-16 factors'!O66-1)*(O$8-O$7)/64), O$9)</f>
        <v>0</v>
      </c>
      <c r="P72" s="776">
        <f>ROUND( P$7+(('coded NOLH for 12-16 factors'!P66-1)*(P$8-P$7)/64), P$9)</f>
        <v>0</v>
      </c>
      <c r="Q72" s="777">
        <f>ROUND( Q$7+(('coded NOLH for 12-16 factors'!Q66-1)*(Q$8-Q$7)/64), Q$9)</f>
        <v>0</v>
      </c>
      <c r="S72" s="767" t="s">
        <v>564</v>
      </c>
    </row>
    <row r="73" spans="1:33" x14ac:dyDescent="0.2">
      <c r="A73" s="767">
        <v>63</v>
      </c>
      <c r="B73" s="775">
        <f>ROUND( B$7+(('coded NOLH for 12-16 factors'!B67-1)*(B$8-B$7)/64), B$9)</f>
        <v>1597</v>
      </c>
      <c r="C73" s="776">
        <f>ROUND( C$7+(('coded NOLH for 12-16 factors'!C67-1)*(C$8-C$7)/64), C$9)</f>
        <v>22.5</v>
      </c>
      <c r="D73" s="776">
        <f>ROUND( D$7+(('coded NOLH for 12-16 factors'!D67-1)*(D$8-D$7)/64), D$9)</f>
        <v>1.23</v>
      </c>
      <c r="E73" s="776">
        <f>ROUND( E$7+(('coded NOLH for 12-16 factors'!E67-1)*(E$8-E$7)/64), E$9)</f>
        <v>206</v>
      </c>
      <c r="F73" s="776">
        <f>ROUND( F$7+(('coded NOLH for 12-16 factors'!F67-1)*(F$8-F$7)/64), F$9)</f>
        <v>0.12</v>
      </c>
      <c r="G73" s="776">
        <f>ROUND( G$7+(('coded NOLH for 12-16 factors'!G67-1)*(G$8-G$7)/64), G$9)</f>
        <v>-0.19</v>
      </c>
      <c r="H73" s="776">
        <f>ROUND( H$7+(('coded NOLH for 12-16 factors'!H67-1)*(H$8-H$7)/64), H$9)</f>
        <v>0.06</v>
      </c>
      <c r="I73" s="776">
        <f>ROUND( I$7+(('coded NOLH for 12-16 factors'!I67-1)*(I$8-I$7)/64), I$9)</f>
        <v>-0.13</v>
      </c>
      <c r="J73" s="776">
        <f>ROUND( J$7+(('coded NOLH for 12-16 factors'!J67-1)*(J$8-J$7)/64), J$9)</f>
        <v>0.44</v>
      </c>
      <c r="K73" s="776">
        <f>ROUND( K$7+(('coded NOLH for 12-16 factors'!K67-1)*(K$8-K$7)/64), K$9)</f>
        <v>0</v>
      </c>
      <c r="L73" s="776">
        <f>ROUND( L$7+(('coded NOLH for 12-16 factors'!L67-1)*(L$8-L$7)/64), L$9)</f>
        <v>0</v>
      </c>
      <c r="M73" s="776">
        <f>ROUND( M$7+(('coded NOLH for 12-16 factors'!M67-1)*(M$8-M$7)/64), M$9)</f>
        <v>0</v>
      </c>
      <c r="N73" s="776">
        <f>ROUND( N$7+(('coded NOLH for 12-16 factors'!N67-1)*(N$8-N$7)/64), N$9)</f>
        <v>0</v>
      </c>
      <c r="O73" s="776">
        <f>ROUND( O$7+(('coded NOLH for 12-16 factors'!O67-1)*(O$8-O$7)/64), O$9)</f>
        <v>0</v>
      </c>
      <c r="P73" s="776">
        <f>ROUND( P$7+(('coded NOLH for 12-16 factors'!P67-1)*(P$8-P$7)/64), P$9)</f>
        <v>0</v>
      </c>
      <c r="Q73" s="777">
        <f>ROUND( Q$7+(('coded NOLH for 12-16 factors'!Q67-1)*(Q$8-Q$7)/64), Q$9)</f>
        <v>0</v>
      </c>
      <c r="S73" s="767" t="s">
        <v>562</v>
      </c>
    </row>
    <row r="74" spans="1:33" x14ac:dyDescent="0.2">
      <c r="A74" s="767">
        <v>64</v>
      </c>
      <c r="B74" s="775">
        <f>ROUND( B$7+(('coded NOLH for 12-16 factors'!B68-1)*(B$8-B$7)/64), B$9)</f>
        <v>1644</v>
      </c>
      <c r="C74" s="776">
        <f>ROUND( C$7+(('coded NOLH for 12-16 factors'!C68-1)*(C$8-C$7)/64), C$9)</f>
        <v>55</v>
      </c>
      <c r="D74" s="776">
        <f>ROUND( D$7+(('coded NOLH for 12-16 factors'!D68-1)*(D$8-D$7)/64), D$9)</f>
        <v>0.94</v>
      </c>
      <c r="E74" s="776">
        <f>ROUND( E$7+(('coded NOLH for 12-16 factors'!E68-1)*(E$8-E$7)/64), E$9)</f>
        <v>275</v>
      </c>
      <c r="F74" s="776">
        <f>ROUND( F$7+(('coded NOLH for 12-16 factors'!F68-1)*(F$8-F$7)/64), F$9)</f>
        <v>0.11</v>
      </c>
      <c r="G74" s="776">
        <f>ROUND( G$7+(('coded NOLH for 12-16 factors'!G68-1)*(G$8-G$7)/64), G$9)</f>
        <v>0.04</v>
      </c>
      <c r="H74" s="776">
        <f>ROUND( H$7+(('coded NOLH for 12-16 factors'!H68-1)*(H$8-H$7)/64), H$9)</f>
        <v>-0.11</v>
      </c>
      <c r="I74" s="776">
        <f>ROUND( I$7+(('coded NOLH for 12-16 factors'!I68-1)*(I$8-I$7)/64), I$9)</f>
        <v>-0.37</v>
      </c>
      <c r="J74" s="776">
        <f>ROUND( J$7+(('coded NOLH for 12-16 factors'!J68-1)*(J$8-J$7)/64), J$9)</f>
        <v>-0.42</v>
      </c>
      <c r="K74" s="776">
        <f>ROUND( K$7+(('coded NOLH for 12-16 factors'!K68-1)*(K$8-K$7)/64), K$9)</f>
        <v>0</v>
      </c>
      <c r="L74" s="776">
        <f>ROUND( L$7+(('coded NOLH for 12-16 factors'!L68-1)*(L$8-L$7)/64), L$9)</f>
        <v>0</v>
      </c>
      <c r="M74" s="776">
        <f>ROUND( M$7+(('coded NOLH for 12-16 factors'!M68-1)*(M$8-M$7)/64), M$9)</f>
        <v>0</v>
      </c>
      <c r="N74" s="776">
        <f>ROUND( N$7+(('coded NOLH for 12-16 factors'!N68-1)*(N$8-N$7)/64), N$9)</f>
        <v>0</v>
      </c>
      <c r="O74" s="776">
        <f>ROUND( O$7+(('coded NOLH for 12-16 factors'!O68-1)*(O$8-O$7)/64), O$9)</f>
        <v>0</v>
      </c>
      <c r="P74" s="776">
        <f>ROUND( P$7+(('coded NOLH for 12-16 factors'!P68-1)*(P$8-P$7)/64), P$9)</f>
        <v>0</v>
      </c>
      <c r="Q74" s="777">
        <f>ROUND( Q$7+(('coded NOLH for 12-16 factors'!Q68-1)*(Q$8-Q$7)/64), Q$9)</f>
        <v>0</v>
      </c>
      <c r="T74" s="799" t="s">
        <v>561</v>
      </c>
    </row>
    <row r="75" spans="1:33" x14ac:dyDescent="0.2">
      <c r="A75" s="767">
        <v>65</v>
      </c>
      <c r="B75" s="775">
        <f>ROUND( B$7+(('coded NOLH for 12-16 factors'!B69-1)*(B$8-B$7)/64), B$9)</f>
        <v>1425</v>
      </c>
      <c r="C75" s="776">
        <f>ROUND( C$7+(('coded NOLH for 12-16 factors'!C69-1)*(C$8-C$7)/64), C$9)</f>
        <v>33.75</v>
      </c>
      <c r="D75" s="776">
        <f>ROUND( D$7+(('coded NOLH for 12-16 factors'!D69-1)*(D$8-D$7)/64), D$9)</f>
        <v>0.75</v>
      </c>
      <c r="E75" s="776">
        <f>ROUND( E$7+(('coded NOLH for 12-16 factors'!E69-1)*(E$8-E$7)/64), E$9)</f>
        <v>156</v>
      </c>
      <c r="F75" s="776">
        <f>ROUND( F$7+(('coded NOLH for 12-16 factors'!F69-1)*(F$8-F$7)/64), F$9)</f>
        <v>0.16</v>
      </c>
      <c r="G75" s="776">
        <f>ROUND( G$7+(('coded NOLH for 12-16 factors'!G69-1)*(G$8-G$7)/64), G$9)</f>
        <v>-0.06</v>
      </c>
      <c r="H75" s="776">
        <f>ROUND( H$7+(('coded NOLH for 12-16 factors'!H69-1)*(H$8-H$7)/64), H$9)</f>
        <v>-0.16</v>
      </c>
      <c r="I75" s="776">
        <f>ROUND( I$7+(('coded NOLH for 12-16 factors'!I69-1)*(I$8-I$7)/64), I$9)</f>
        <v>-0.27</v>
      </c>
      <c r="J75" s="776">
        <f>ROUND( J$7+(('coded NOLH for 12-16 factors'!J69-1)*(J$8-J$7)/64), J$9)</f>
        <v>-0.16</v>
      </c>
      <c r="K75" s="776">
        <f>ROUND( K$7+(('coded NOLH for 12-16 factors'!K69-1)*(K$8-K$7)/64), K$9)</f>
        <v>0</v>
      </c>
      <c r="L75" s="776">
        <f>ROUND( L$7+(('coded NOLH for 12-16 factors'!L69-1)*(L$8-L$7)/64), L$9)</f>
        <v>0</v>
      </c>
      <c r="M75" s="776">
        <f>ROUND( M$7+(('coded NOLH for 12-16 factors'!M69-1)*(M$8-M$7)/64), M$9)</f>
        <v>0</v>
      </c>
      <c r="N75" s="776">
        <f>ROUND( N$7+(('coded NOLH for 12-16 factors'!N69-1)*(N$8-N$7)/64), N$9)</f>
        <v>0</v>
      </c>
      <c r="O75" s="776">
        <f>ROUND( O$7+(('coded NOLH for 12-16 factors'!O69-1)*(O$8-O$7)/64), O$9)</f>
        <v>0</v>
      </c>
      <c r="P75" s="776">
        <f>ROUND( P$7+(('coded NOLH for 12-16 factors'!P69-1)*(P$8-P$7)/64), P$9)</f>
        <v>0</v>
      </c>
      <c r="Q75" s="777">
        <f>ROUND( Q$7+(('coded NOLH for 12-16 factors'!Q69-1)*(Q$8-Q$7)/64), Q$9)</f>
        <v>0</v>
      </c>
      <c r="R75" s="782">
        <v>1</v>
      </c>
      <c r="S75" s="782">
        <v>2</v>
      </c>
      <c r="T75" s="782">
        <v>3</v>
      </c>
      <c r="U75" s="782">
        <v>4</v>
      </c>
      <c r="V75" s="782">
        <v>5</v>
      </c>
      <c r="W75" s="782">
        <v>6</v>
      </c>
      <c r="X75" s="782">
        <v>7</v>
      </c>
      <c r="Y75" s="782">
        <v>8</v>
      </c>
      <c r="Z75" s="782">
        <v>9</v>
      </c>
      <c r="AA75" s="782">
        <v>10</v>
      </c>
      <c r="AB75" s="782">
        <v>11</v>
      </c>
      <c r="AC75" s="782">
        <v>12</v>
      </c>
      <c r="AD75" s="782">
        <v>13</v>
      </c>
      <c r="AE75" s="782">
        <v>14</v>
      </c>
      <c r="AF75" s="782">
        <v>15</v>
      </c>
      <c r="AG75" s="782">
        <v>16</v>
      </c>
    </row>
    <row r="76" spans="1:33" x14ac:dyDescent="0.2">
      <c r="A76" s="767">
        <v>66</v>
      </c>
      <c r="B76" s="778">
        <f>ROUND(B$7+R76*(B$8-B$7),3)</f>
        <v>2215.0630000000001</v>
      </c>
      <c r="C76" s="791">
        <f t="shared" ref="C76:Q76" si="1">ROUND(C$7+S76*(C$8-C$7),3)</f>
        <v>23.497</v>
      </c>
      <c r="D76" s="803">
        <f t="shared" si="1"/>
        <v>0.80300000000000005</v>
      </c>
      <c r="E76" s="779">
        <f t="shared" si="1"/>
        <v>463.52</v>
      </c>
      <c r="F76" s="803">
        <f t="shared" si="1"/>
        <v>0.26800000000000002</v>
      </c>
      <c r="G76" s="803">
        <f t="shared" si="1"/>
        <v>0.17799999999999999</v>
      </c>
      <c r="H76" s="803">
        <f t="shared" si="1"/>
        <v>0.123</v>
      </c>
      <c r="I76" s="803">
        <f t="shared" si="1"/>
        <v>0.373</v>
      </c>
      <c r="J76" s="803">
        <f t="shared" si="1"/>
        <v>-7.8E-2</v>
      </c>
      <c r="K76" s="779">
        <f t="shared" si="1"/>
        <v>0</v>
      </c>
      <c r="L76" s="779">
        <f t="shared" si="1"/>
        <v>0</v>
      </c>
      <c r="M76" s="779">
        <f t="shared" si="1"/>
        <v>0</v>
      </c>
      <c r="N76" s="779">
        <f t="shared" si="1"/>
        <v>0</v>
      </c>
      <c r="O76" s="779">
        <f t="shared" si="1"/>
        <v>0</v>
      </c>
      <c r="P76" s="779">
        <f t="shared" si="1"/>
        <v>0</v>
      </c>
      <c r="Q76" s="801">
        <f t="shared" si="1"/>
        <v>0</v>
      </c>
      <c r="R76" s="800">
        <v>0.91506299794063506</v>
      </c>
      <c r="S76" s="800">
        <v>8.7429526942317426E-2</v>
      </c>
      <c r="T76" s="800">
        <v>0.1288502757826564</v>
      </c>
      <c r="U76" s="800">
        <v>0.90879969263102622</v>
      </c>
      <c r="V76" s="800">
        <v>0.84246137733477522</v>
      </c>
      <c r="W76" s="800">
        <v>0.94546862120365682</v>
      </c>
      <c r="X76" s="800">
        <v>0.80785819021503369</v>
      </c>
      <c r="Y76" s="800">
        <v>0.97309495239454835</v>
      </c>
      <c r="Z76" s="800">
        <v>0.42178759002433486</v>
      </c>
      <c r="AA76" s="800">
        <v>0.55922917242158598</v>
      </c>
      <c r="AB76" s="800">
        <v>0.46749943935254357</v>
      </c>
      <c r="AC76" s="800">
        <v>0.11285261180003048</v>
      </c>
      <c r="AD76" s="800">
        <v>0.5027812572289625</v>
      </c>
      <c r="AE76" s="800">
        <v>0.43451276326100963</v>
      </c>
      <c r="AF76" s="800">
        <v>1.8138551519561674E-2</v>
      </c>
      <c r="AG76" s="800">
        <v>0.53202578812947121</v>
      </c>
    </row>
    <row r="77" spans="1:33" x14ac:dyDescent="0.2">
      <c r="A77" s="767">
        <v>67</v>
      </c>
      <c r="B77" s="778">
        <f>ROUND(B$7+R77*(B$8-B$7),3)</f>
        <v>1817.538</v>
      </c>
      <c r="C77" s="791">
        <f t="shared" ref="C77:J77" si="2">ROUND(C$7+S77*(C$8-C$7),3)</f>
        <v>30.728999999999999</v>
      </c>
      <c r="D77" s="803">
        <f t="shared" si="2"/>
        <v>1.4490000000000001</v>
      </c>
      <c r="E77" s="779">
        <f t="shared" si="2"/>
        <v>175.489</v>
      </c>
      <c r="F77" s="803">
        <f t="shared" si="2"/>
        <v>0.222</v>
      </c>
      <c r="G77" s="803">
        <f t="shared" si="2"/>
        <v>0.06</v>
      </c>
      <c r="H77" s="803">
        <f t="shared" si="2"/>
        <v>0.104</v>
      </c>
      <c r="I77" s="803">
        <f t="shared" si="2"/>
        <v>-0.48699999999999999</v>
      </c>
      <c r="J77" s="803">
        <f t="shared" si="2"/>
        <v>-0.106</v>
      </c>
      <c r="K77" s="779">
        <f t="shared" ref="K77:K140" si="3">ROUND(K$7+AA77*(K$8-K$7),3)</f>
        <v>0</v>
      </c>
      <c r="L77" s="779">
        <f t="shared" ref="L77:L140" si="4">ROUND(L$7+AB77*(L$8-L$7),3)</f>
        <v>0</v>
      </c>
      <c r="M77" s="779">
        <f t="shared" ref="M77:M140" si="5">ROUND(M$7+AC77*(M$8-M$7),3)</f>
        <v>0</v>
      </c>
      <c r="N77" s="779">
        <f t="shared" ref="N77:N140" si="6">ROUND(N$7+AD77*(N$8-N$7),3)</f>
        <v>0</v>
      </c>
      <c r="O77" s="779">
        <f t="shared" ref="O77:O140" si="7">ROUND(O$7+AE77*(O$8-O$7),3)</f>
        <v>0</v>
      </c>
      <c r="P77" s="779">
        <f t="shared" ref="P77:P140" si="8">ROUND(P$7+AF77*(P$8-P$7),3)</f>
        <v>0</v>
      </c>
      <c r="Q77" s="801">
        <f t="shared" ref="Q77:Q140" si="9">ROUND(Q$7+AG77*(Q$8-Q$7),3)</f>
        <v>0</v>
      </c>
      <c r="R77" s="800">
        <v>0.51753817913073685</v>
      </c>
      <c r="S77" s="800">
        <v>0.26822825941532902</v>
      </c>
      <c r="T77" s="800">
        <v>0.93640176808261577</v>
      </c>
      <c r="U77" s="800">
        <v>0.1887228794929896</v>
      </c>
      <c r="V77" s="800">
        <v>0.61162322440962469</v>
      </c>
      <c r="W77" s="800">
        <v>0.64992789856990907</v>
      </c>
      <c r="X77" s="800">
        <v>0.75917233107220339</v>
      </c>
      <c r="Y77" s="800">
        <v>0.11349445045713602</v>
      </c>
      <c r="Z77" s="800">
        <v>0.39381391828843848</v>
      </c>
      <c r="AA77" s="800">
        <v>0.50952207387990733</v>
      </c>
      <c r="AB77" s="800">
        <v>0.63089571320091964</v>
      </c>
      <c r="AC77" s="800">
        <v>0.81671544062366297</v>
      </c>
      <c r="AD77" s="800">
        <v>0.38134253134476426</v>
      </c>
      <c r="AE77" s="800">
        <v>0.52400469214337331</v>
      </c>
      <c r="AF77" s="800">
        <v>0.11840925279144465</v>
      </c>
      <c r="AG77" s="800">
        <v>0.79052779832607967</v>
      </c>
    </row>
    <row r="78" spans="1:33" x14ac:dyDescent="0.2">
      <c r="A78" s="767">
        <v>68</v>
      </c>
      <c r="B78" s="778">
        <f t="shared" ref="B78:B141" si="10">ROUND(B$7+R78*(B$8-B$7),3)</f>
        <v>2264.864</v>
      </c>
      <c r="C78" s="791">
        <f t="shared" ref="C78:C141" si="11">ROUND(C$7+S78*(C$8-C$7),3)</f>
        <v>44.44</v>
      </c>
      <c r="D78" s="803">
        <f>ROUND(D$7+T78*(D$8-D$7),3)</f>
        <v>1.014</v>
      </c>
      <c r="E78" s="779">
        <f t="shared" ref="E78:E141" si="12">ROUND(E$7+U78*(E$8-E$7),3)</f>
        <v>301.01100000000002</v>
      </c>
      <c r="F78" s="803">
        <f t="shared" ref="F78:F141" si="13">ROUND(F$7+V78*(F$8-F$7),3)</f>
        <v>0.19</v>
      </c>
      <c r="G78" s="803">
        <f t="shared" ref="G78:G141" si="14">ROUND(G$7+W78*(G$8-G$7),3)</f>
        <v>0.156</v>
      </c>
      <c r="H78" s="803">
        <f t="shared" ref="H78:H141" si="15">ROUND(H$7+X78*(H$8-H$7),3)</f>
        <v>5.3999999999999999E-2</v>
      </c>
      <c r="I78" s="803">
        <f t="shared" ref="I78:I141" si="16">ROUND(I$7+Y78*(I$8-I$7),3)</f>
        <v>-0.23799999999999999</v>
      </c>
      <c r="J78" s="803">
        <f t="shared" ref="J78:J141" si="17">ROUND(J$7+Z78*(J$8-J$7),3)</f>
        <v>-0.13200000000000001</v>
      </c>
      <c r="K78" s="779">
        <f t="shared" si="3"/>
        <v>0</v>
      </c>
      <c r="L78" s="779">
        <f t="shared" si="4"/>
        <v>0</v>
      </c>
      <c r="M78" s="779">
        <f t="shared" si="5"/>
        <v>0</v>
      </c>
      <c r="N78" s="779">
        <f t="shared" si="6"/>
        <v>0</v>
      </c>
      <c r="O78" s="779">
        <f t="shared" si="7"/>
        <v>0</v>
      </c>
      <c r="P78" s="779">
        <f t="shared" si="8"/>
        <v>0</v>
      </c>
      <c r="Q78" s="801">
        <f t="shared" si="9"/>
        <v>0</v>
      </c>
      <c r="R78" s="800">
        <v>0.9648644448850423</v>
      </c>
      <c r="S78" s="800">
        <v>0.61099371773683286</v>
      </c>
      <c r="T78" s="800">
        <v>0.39264780497738716</v>
      </c>
      <c r="U78" s="800">
        <v>0.50252641921448893</v>
      </c>
      <c r="V78" s="800">
        <v>0.45048209734620059</v>
      </c>
      <c r="W78" s="800">
        <v>0.88897561509745093</v>
      </c>
      <c r="X78" s="800">
        <v>0.63432059759773196</v>
      </c>
      <c r="Y78" s="800">
        <v>0.36235220988575145</v>
      </c>
      <c r="Z78" s="800">
        <v>0.36762619590282375</v>
      </c>
      <c r="AA78" s="800">
        <v>0.94403883353357221</v>
      </c>
      <c r="AB78" s="800">
        <v>0.23679292994791523</v>
      </c>
      <c r="AC78" s="800">
        <v>0.95288222920419952</v>
      </c>
      <c r="AD78" s="800">
        <v>0.14427667176538117</v>
      </c>
      <c r="AE78" s="800">
        <v>0.84249269598117138</v>
      </c>
      <c r="AF78" s="800">
        <v>0.98202277513508285</v>
      </c>
      <c r="AG78" s="800">
        <v>0.74874894964429717</v>
      </c>
    </row>
    <row r="79" spans="1:33" x14ac:dyDescent="0.2">
      <c r="A79" s="767">
        <v>69</v>
      </c>
      <c r="B79" s="778">
        <f t="shared" si="10"/>
        <v>1567.8610000000001</v>
      </c>
      <c r="C79" s="791">
        <f t="shared" si="11"/>
        <v>46.212000000000003</v>
      </c>
      <c r="D79" s="803">
        <f t="shared" ref="D79:D141" si="18">ROUND(D$7+T79*(D$8-D$7),3)</f>
        <v>1.4630000000000001</v>
      </c>
      <c r="E79" s="779">
        <f t="shared" si="12"/>
        <v>404.09199999999998</v>
      </c>
      <c r="F79" s="803">
        <f t="shared" si="13"/>
        <v>0.20300000000000001</v>
      </c>
      <c r="G79" s="803">
        <f t="shared" si="14"/>
        <v>-7.0999999999999994E-2</v>
      </c>
      <c r="H79" s="803">
        <f t="shared" si="15"/>
        <v>-7.4999999999999997E-2</v>
      </c>
      <c r="I79" s="803">
        <f t="shared" si="16"/>
        <v>-0.439</v>
      </c>
      <c r="J79" s="803">
        <f t="shared" si="17"/>
        <v>-0.45400000000000001</v>
      </c>
      <c r="K79" s="779">
        <f t="shared" si="3"/>
        <v>0</v>
      </c>
      <c r="L79" s="779">
        <f t="shared" si="4"/>
        <v>0</v>
      </c>
      <c r="M79" s="779">
        <f t="shared" si="5"/>
        <v>0</v>
      </c>
      <c r="N79" s="779">
        <f t="shared" si="6"/>
        <v>0</v>
      </c>
      <c r="O79" s="779">
        <f t="shared" si="7"/>
        <v>0</v>
      </c>
      <c r="P79" s="779">
        <f t="shared" si="8"/>
        <v>0</v>
      </c>
      <c r="Q79" s="801">
        <f t="shared" si="9"/>
        <v>0</v>
      </c>
      <c r="R79" s="800">
        <v>0.26786064835783863</v>
      </c>
      <c r="S79" s="800">
        <v>0.65529844863262698</v>
      </c>
      <c r="T79" s="800">
        <v>0.95321338869426964</v>
      </c>
      <c r="U79" s="800">
        <v>0.76023069011892297</v>
      </c>
      <c r="V79" s="800">
        <v>0.51357993679785741</v>
      </c>
      <c r="W79" s="800">
        <v>0.32313969332343817</v>
      </c>
      <c r="X79" s="800">
        <v>0.31238826648720175</v>
      </c>
      <c r="Y79" s="800">
        <v>0.16113757716102817</v>
      </c>
      <c r="Z79" s="800">
        <v>4.6495206463547878E-2</v>
      </c>
      <c r="AA79" s="800">
        <v>0.63408443857031038</v>
      </c>
      <c r="AB79" s="800">
        <v>5.2402951458036084E-2</v>
      </c>
      <c r="AC79" s="800">
        <v>0.98236511497601298</v>
      </c>
      <c r="AD79" s="800">
        <v>0.17499084241414109</v>
      </c>
      <c r="AE79" s="800">
        <v>0.90236436328208036</v>
      </c>
      <c r="AF79" s="800">
        <v>0.39692884123689098</v>
      </c>
      <c r="AG79" s="800">
        <v>0.79024963911789936</v>
      </c>
    </row>
    <row r="80" spans="1:33" x14ac:dyDescent="0.2">
      <c r="A80" s="767">
        <v>70</v>
      </c>
      <c r="B80" s="778">
        <f t="shared" si="10"/>
        <v>1371.47</v>
      </c>
      <c r="C80" s="791">
        <f t="shared" si="11"/>
        <v>36.460999999999999</v>
      </c>
      <c r="D80" s="803">
        <f t="shared" si="18"/>
        <v>0.94399999999999995</v>
      </c>
      <c r="E80" s="779">
        <f t="shared" si="12"/>
        <v>154.11699999999999</v>
      </c>
      <c r="F80" s="803">
        <f t="shared" si="13"/>
        <v>0.224</v>
      </c>
      <c r="G80" s="803">
        <f t="shared" si="14"/>
        <v>7.0000000000000001E-3</v>
      </c>
      <c r="H80" s="803">
        <f t="shared" si="15"/>
        <v>1.2999999999999999E-2</v>
      </c>
      <c r="I80" s="803">
        <f t="shared" si="16"/>
        <v>0.38700000000000001</v>
      </c>
      <c r="J80" s="803">
        <f t="shared" si="17"/>
        <v>-0.34599999999999997</v>
      </c>
      <c r="K80" s="779">
        <f t="shared" si="3"/>
        <v>0</v>
      </c>
      <c r="L80" s="779">
        <f t="shared" si="4"/>
        <v>0</v>
      </c>
      <c r="M80" s="779">
        <f t="shared" si="5"/>
        <v>0</v>
      </c>
      <c r="N80" s="779">
        <f t="shared" si="6"/>
        <v>0</v>
      </c>
      <c r="O80" s="779">
        <f t="shared" si="7"/>
        <v>0</v>
      </c>
      <c r="P80" s="779">
        <f t="shared" si="8"/>
        <v>0</v>
      </c>
      <c r="Q80" s="801">
        <f t="shared" si="9"/>
        <v>0</v>
      </c>
      <c r="R80" s="800">
        <v>7.1469997518486594E-2</v>
      </c>
      <c r="S80" s="800">
        <v>0.41151805905033823</v>
      </c>
      <c r="T80" s="800">
        <v>0.30483334142366403</v>
      </c>
      <c r="U80" s="800">
        <v>0.13529343864048438</v>
      </c>
      <c r="V80" s="800">
        <v>0.61788127658916769</v>
      </c>
      <c r="W80" s="800">
        <v>0.51859634432613311</v>
      </c>
      <c r="X80" s="800">
        <v>0.53178804378778666</v>
      </c>
      <c r="Y80" s="800">
        <v>0.98658574275203093</v>
      </c>
      <c r="Z80" s="800">
        <v>0.15382228701615885</v>
      </c>
      <c r="AA80" s="800">
        <v>0.74985241894228682</v>
      </c>
      <c r="AB80" s="800">
        <v>0.96166250433230771</v>
      </c>
      <c r="AC80" s="800">
        <v>0.67770897204273628</v>
      </c>
      <c r="AD80" s="800">
        <v>0.11844172538911613</v>
      </c>
      <c r="AE80" s="800">
        <v>0.75777122276611164</v>
      </c>
      <c r="AF80" s="800">
        <v>9.3344196949832647E-2</v>
      </c>
      <c r="AG80" s="800">
        <v>0.58581486548954842</v>
      </c>
    </row>
    <row r="81" spans="1:33" x14ac:dyDescent="0.2">
      <c r="A81" s="767">
        <v>71</v>
      </c>
      <c r="B81" s="778">
        <f t="shared" si="10"/>
        <v>1783.2070000000001</v>
      </c>
      <c r="C81" s="791">
        <f t="shared" si="11"/>
        <v>34.164999999999999</v>
      </c>
      <c r="D81" s="803">
        <f t="shared" si="18"/>
        <v>1.2869999999999999</v>
      </c>
      <c r="E81" s="779">
        <f t="shared" si="12"/>
        <v>483.17099999999999</v>
      </c>
      <c r="F81" s="803">
        <f t="shared" si="13"/>
        <v>0.17599999999999999</v>
      </c>
      <c r="G81" s="803">
        <f t="shared" si="14"/>
        <v>-7.0999999999999994E-2</v>
      </c>
      <c r="H81" s="803">
        <f t="shared" si="15"/>
        <v>0.11799999999999999</v>
      </c>
      <c r="I81" s="803">
        <f t="shared" si="16"/>
        <v>-0.35599999999999998</v>
      </c>
      <c r="J81" s="803">
        <f t="shared" si="17"/>
        <v>0.16500000000000001</v>
      </c>
      <c r="K81" s="779">
        <f t="shared" si="3"/>
        <v>0</v>
      </c>
      <c r="L81" s="779">
        <f t="shared" si="4"/>
        <v>0</v>
      </c>
      <c r="M81" s="779">
        <f t="shared" si="5"/>
        <v>0</v>
      </c>
      <c r="N81" s="779">
        <f t="shared" si="6"/>
        <v>0</v>
      </c>
      <c r="O81" s="779">
        <f t="shared" si="7"/>
        <v>0</v>
      </c>
      <c r="P81" s="779">
        <f t="shared" si="8"/>
        <v>0</v>
      </c>
      <c r="Q81" s="801">
        <f t="shared" si="9"/>
        <v>0</v>
      </c>
      <c r="R81" s="800">
        <v>0.48320728904921695</v>
      </c>
      <c r="S81" s="800">
        <v>0.35412960981440977</v>
      </c>
      <c r="T81" s="800">
        <v>0.73435682732205609</v>
      </c>
      <c r="U81" s="800">
        <v>0.95792830095558823</v>
      </c>
      <c r="V81" s="800">
        <v>0.38125841480729394</v>
      </c>
      <c r="W81" s="800">
        <v>0.32315286612996375</v>
      </c>
      <c r="X81" s="800">
        <v>0.79417774792945384</v>
      </c>
      <c r="Y81" s="800">
        <v>0.24367678272186932</v>
      </c>
      <c r="Z81" s="800">
        <v>0.66469671407398201</v>
      </c>
      <c r="AA81" s="800">
        <v>0.51712506203850617</v>
      </c>
      <c r="AB81" s="800">
        <v>0.80910102245975668</v>
      </c>
      <c r="AC81" s="800">
        <v>0.81076285400694315</v>
      </c>
      <c r="AD81" s="800">
        <v>0.56008421494884431</v>
      </c>
      <c r="AE81" s="800">
        <v>5.1234793266369372E-2</v>
      </c>
      <c r="AF81" s="800">
        <v>0.19731958911480674</v>
      </c>
      <c r="AG81" s="800">
        <v>0.48232236932680639</v>
      </c>
    </row>
    <row r="82" spans="1:33" x14ac:dyDescent="0.2">
      <c r="A82" s="767">
        <v>72</v>
      </c>
      <c r="B82" s="778">
        <f t="shared" si="10"/>
        <v>1827.4829999999999</v>
      </c>
      <c r="C82" s="791">
        <f t="shared" si="11"/>
        <v>25.49</v>
      </c>
      <c r="D82" s="803">
        <f t="shared" si="18"/>
        <v>1.427</v>
      </c>
      <c r="E82" s="779">
        <f t="shared" si="12"/>
        <v>141.54400000000001</v>
      </c>
      <c r="F82" s="803">
        <f t="shared" si="13"/>
        <v>0.29599999999999999</v>
      </c>
      <c r="G82" s="803">
        <f t="shared" si="14"/>
        <v>0.151</v>
      </c>
      <c r="H82" s="803">
        <f t="shared" si="15"/>
        <v>-0.10100000000000001</v>
      </c>
      <c r="I82" s="803">
        <f t="shared" si="16"/>
        <v>0.28399999999999997</v>
      </c>
      <c r="J82" s="803">
        <f t="shared" si="17"/>
        <v>0.10199999999999999</v>
      </c>
      <c r="K82" s="779">
        <f t="shared" si="3"/>
        <v>0</v>
      </c>
      <c r="L82" s="779">
        <f t="shared" si="4"/>
        <v>0</v>
      </c>
      <c r="M82" s="779">
        <f t="shared" si="5"/>
        <v>0</v>
      </c>
      <c r="N82" s="779">
        <f t="shared" si="6"/>
        <v>0</v>
      </c>
      <c r="O82" s="779">
        <f t="shared" si="7"/>
        <v>0</v>
      </c>
      <c r="P82" s="779">
        <f t="shared" si="8"/>
        <v>0</v>
      </c>
      <c r="Q82" s="801">
        <f t="shared" si="9"/>
        <v>0</v>
      </c>
      <c r="R82" s="800">
        <v>0.52748251008235147</v>
      </c>
      <c r="S82" s="800">
        <v>0.13724209106960872</v>
      </c>
      <c r="T82" s="800">
        <v>0.90931558497570431</v>
      </c>
      <c r="U82" s="800">
        <v>0.10386093971647725</v>
      </c>
      <c r="V82" s="800">
        <v>0.97931377753583615</v>
      </c>
      <c r="W82" s="800">
        <v>0.87843151985799128</v>
      </c>
      <c r="X82" s="800">
        <v>0.24825837787534666</v>
      </c>
      <c r="Y82" s="800">
        <v>0.88352735872000809</v>
      </c>
      <c r="Z82" s="800">
        <v>0.60187870332261761</v>
      </c>
      <c r="AA82" s="800">
        <v>0.27859567393018336</v>
      </c>
      <c r="AB82" s="800">
        <v>6.2045043558954571E-2</v>
      </c>
      <c r="AC82" s="800">
        <v>0.51113528184200663</v>
      </c>
      <c r="AD82" s="800">
        <v>0.22293018669581044</v>
      </c>
      <c r="AE82" s="800">
        <v>0.88358008227856322</v>
      </c>
      <c r="AF82" s="800">
        <v>0.1921820854741102</v>
      </c>
      <c r="AG82" s="800">
        <v>0.64725893367806675</v>
      </c>
    </row>
    <row r="83" spans="1:33" x14ac:dyDescent="0.2">
      <c r="A83" s="767">
        <v>73</v>
      </c>
      <c r="B83" s="778">
        <f t="shared" si="10"/>
        <v>2121.7660000000001</v>
      </c>
      <c r="C83" s="791">
        <f t="shared" si="11"/>
        <v>35.014000000000003</v>
      </c>
      <c r="D83" s="803">
        <f t="shared" si="18"/>
        <v>1.022</v>
      </c>
      <c r="E83" s="779">
        <f t="shared" si="12"/>
        <v>278.12400000000002</v>
      </c>
      <c r="F83" s="803">
        <f t="shared" si="13"/>
        <v>0.19900000000000001</v>
      </c>
      <c r="G83" s="803">
        <f t="shared" si="14"/>
        <v>0.17100000000000001</v>
      </c>
      <c r="H83" s="803">
        <f t="shared" si="15"/>
        <v>-7.8E-2</v>
      </c>
      <c r="I83" s="803">
        <f t="shared" si="16"/>
        <v>4.8000000000000001E-2</v>
      </c>
      <c r="J83" s="803">
        <f t="shared" si="17"/>
        <v>-0.114</v>
      </c>
      <c r="K83" s="779">
        <f t="shared" si="3"/>
        <v>0</v>
      </c>
      <c r="L83" s="779">
        <f t="shared" si="4"/>
        <v>0</v>
      </c>
      <c r="M83" s="779">
        <f t="shared" si="5"/>
        <v>0</v>
      </c>
      <c r="N83" s="779">
        <f t="shared" si="6"/>
        <v>0</v>
      </c>
      <c r="O83" s="779">
        <f t="shared" si="7"/>
        <v>0</v>
      </c>
      <c r="P83" s="779">
        <f t="shared" si="8"/>
        <v>0</v>
      </c>
      <c r="Q83" s="801">
        <f t="shared" si="9"/>
        <v>0</v>
      </c>
      <c r="R83" s="800">
        <v>0.82176602059037263</v>
      </c>
      <c r="S83" s="800">
        <v>0.37534344106416662</v>
      </c>
      <c r="T83" s="800">
        <v>0.4026407043159238</v>
      </c>
      <c r="U83" s="800">
        <v>0.4453108337517413</v>
      </c>
      <c r="V83" s="800">
        <v>0.49352627604988508</v>
      </c>
      <c r="W83" s="800">
        <v>0.92730840539763004</v>
      </c>
      <c r="X83" s="800">
        <v>0.30468977530142338</v>
      </c>
      <c r="Y83" s="800">
        <v>0.64785445297032662</v>
      </c>
      <c r="Z83" s="800">
        <v>0.38644213523194926</v>
      </c>
      <c r="AA83" s="800">
        <v>0.27589688506719356</v>
      </c>
      <c r="AB83" s="800">
        <v>0.24091559310271382</v>
      </c>
      <c r="AC83" s="800">
        <v>0.55293295583251112</v>
      </c>
      <c r="AD83" s="800">
        <v>0.73761718021963374</v>
      </c>
      <c r="AE83" s="800">
        <v>4.0489284120419633E-3</v>
      </c>
      <c r="AF83" s="800">
        <v>8.7296446698877039E-2</v>
      </c>
      <c r="AG83" s="800">
        <v>0.28967301778594878</v>
      </c>
    </row>
    <row r="84" spans="1:33" x14ac:dyDescent="0.2">
      <c r="A84" s="767">
        <v>74</v>
      </c>
      <c r="B84" s="778">
        <f t="shared" si="10"/>
        <v>1870.5050000000001</v>
      </c>
      <c r="C84" s="791">
        <f t="shared" si="11"/>
        <v>39.290999999999997</v>
      </c>
      <c r="D84" s="803">
        <f t="shared" si="18"/>
        <v>0.877</v>
      </c>
      <c r="E84" s="779">
        <f t="shared" si="12"/>
        <v>332.142</v>
      </c>
      <c r="F84" s="803">
        <f t="shared" si="13"/>
        <v>0.16600000000000001</v>
      </c>
      <c r="G84" s="803">
        <f t="shared" si="14"/>
        <v>3.6999999999999998E-2</v>
      </c>
      <c r="H84" s="803">
        <f t="shared" si="15"/>
        <v>0.157</v>
      </c>
      <c r="I84" s="803">
        <f t="shared" si="16"/>
        <v>0.10299999999999999</v>
      </c>
      <c r="J84" s="803">
        <f t="shared" si="17"/>
        <v>-3.9E-2</v>
      </c>
      <c r="K84" s="779">
        <f t="shared" si="3"/>
        <v>0</v>
      </c>
      <c r="L84" s="779">
        <f t="shared" si="4"/>
        <v>0</v>
      </c>
      <c r="M84" s="779">
        <f t="shared" si="5"/>
        <v>0</v>
      </c>
      <c r="N84" s="779">
        <f t="shared" si="6"/>
        <v>0</v>
      </c>
      <c r="O84" s="779">
        <f t="shared" si="7"/>
        <v>0</v>
      </c>
      <c r="P84" s="779">
        <f t="shared" si="8"/>
        <v>0</v>
      </c>
      <c r="Q84" s="801">
        <f t="shared" si="9"/>
        <v>0</v>
      </c>
      <c r="R84" s="800">
        <v>0.57050453259579759</v>
      </c>
      <c r="S84" s="800">
        <v>0.48227216847364229</v>
      </c>
      <c r="T84" s="800">
        <v>0.22123080781991478</v>
      </c>
      <c r="U84" s="800">
        <v>0.58035550293968363</v>
      </c>
      <c r="V84" s="800">
        <v>0.33203645858126885</v>
      </c>
      <c r="W84" s="800">
        <v>0.59126259499379819</v>
      </c>
      <c r="X84" s="800">
        <v>0.8923462116130404</v>
      </c>
      <c r="Y84" s="800">
        <v>0.70274195380767401</v>
      </c>
      <c r="Z84" s="800">
        <v>0.46054607560169392</v>
      </c>
      <c r="AA84" s="800">
        <v>0.92532430848700709</v>
      </c>
      <c r="AB84" s="800">
        <v>0.62346577689876126</v>
      </c>
      <c r="AC84" s="800">
        <v>0.25360894377581478</v>
      </c>
      <c r="AD84" s="800">
        <v>0.85775003099143898</v>
      </c>
      <c r="AE84" s="800">
        <v>0.34987613190642386</v>
      </c>
      <c r="AF84" s="800">
        <v>1.6822674891115663E-2</v>
      </c>
      <c r="AG84" s="800">
        <v>0.5221447886284557</v>
      </c>
    </row>
    <row r="85" spans="1:33" x14ac:dyDescent="0.2">
      <c r="A85" s="767">
        <v>75</v>
      </c>
      <c r="B85" s="778">
        <f t="shared" si="10"/>
        <v>2073.4769999999999</v>
      </c>
      <c r="C85" s="791">
        <f t="shared" si="11"/>
        <v>51.841000000000001</v>
      </c>
      <c r="D85" s="803">
        <f t="shared" si="18"/>
        <v>1.3260000000000001</v>
      </c>
      <c r="E85" s="779">
        <f t="shared" si="12"/>
        <v>441.35</v>
      </c>
      <c r="F85" s="803">
        <f t="shared" si="13"/>
        <v>0.18</v>
      </c>
      <c r="G85" s="803">
        <f t="shared" si="14"/>
        <v>0.124</v>
      </c>
      <c r="H85" s="803">
        <f t="shared" si="15"/>
        <v>-8.6999999999999994E-2</v>
      </c>
      <c r="I85" s="803">
        <f t="shared" si="16"/>
        <v>-0.38</v>
      </c>
      <c r="J85" s="803">
        <f t="shared" si="17"/>
        <v>-0.23499999999999999</v>
      </c>
      <c r="K85" s="779">
        <f t="shared" si="3"/>
        <v>0</v>
      </c>
      <c r="L85" s="779">
        <f t="shared" si="4"/>
        <v>0</v>
      </c>
      <c r="M85" s="779">
        <f t="shared" si="5"/>
        <v>0</v>
      </c>
      <c r="N85" s="779">
        <f t="shared" si="6"/>
        <v>0</v>
      </c>
      <c r="O85" s="779">
        <f t="shared" si="7"/>
        <v>0</v>
      </c>
      <c r="P85" s="779">
        <f t="shared" si="8"/>
        <v>0</v>
      </c>
      <c r="Q85" s="801">
        <f t="shared" si="9"/>
        <v>0</v>
      </c>
      <c r="R85" s="800">
        <v>0.77347672898548592</v>
      </c>
      <c r="S85" s="800">
        <v>0.79601765526364421</v>
      </c>
      <c r="T85" s="800">
        <v>0.78294186207848437</v>
      </c>
      <c r="U85" s="800">
        <v>0.85337475103207416</v>
      </c>
      <c r="V85" s="800">
        <v>0.39812002150203651</v>
      </c>
      <c r="W85" s="800">
        <v>0.81008428384787101</v>
      </c>
      <c r="X85" s="800">
        <v>0.28145115298052015</v>
      </c>
      <c r="Y85" s="800">
        <v>0.21994061109263385</v>
      </c>
      <c r="Z85" s="800">
        <v>0.26472785931469278</v>
      </c>
      <c r="AA85" s="800">
        <v>0.36569823775240262</v>
      </c>
      <c r="AB85" s="800">
        <v>0.68710563739364106</v>
      </c>
      <c r="AC85" s="800">
        <v>0.91459978379952611</v>
      </c>
      <c r="AD85" s="800">
        <v>7.7305209031060307E-2</v>
      </c>
      <c r="AE85" s="800">
        <v>0.78494821701389061</v>
      </c>
      <c r="AF85" s="800">
        <v>0.30275297262964029</v>
      </c>
      <c r="AG85" s="800">
        <v>0.14647962182318142</v>
      </c>
    </row>
    <row r="86" spans="1:33" x14ac:dyDescent="0.2">
      <c r="A86" s="767">
        <v>76</v>
      </c>
      <c r="B86" s="778">
        <f t="shared" si="10"/>
        <v>2073.7689999999998</v>
      </c>
      <c r="C86" s="791">
        <f t="shared" si="11"/>
        <v>21.875</v>
      </c>
      <c r="D86" s="803">
        <f t="shared" si="18"/>
        <v>1.4319999999999999</v>
      </c>
      <c r="E86" s="779">
        <f t="shared" si="12"/>
        <v>126.295</v>
      </c>
      <c r="F86" s="803">
        <f t="shared" si="13"/>
        <v>0.20599999999999999</v>
      </c>
      <c r="G86" s="803">
        <f t="shared" si="14"/>
        <v>-5.3999999999999999E-2</v>
      </c>
      <c r="H86" s="803">
        <f t="shared" si="15"/>
        <v>-3.5000000000000003E-2</v>
      </c>
      <c r="I86" s="803">
        <f t="shared" si="16"/>
        <v>-0.53</v>
      </c>
      <c r="J86" s="803">
        <f t="shared" si="17"/>
        <v>0.39</v>
      </c>
      <c r="K86" s="779">
        <f t="shared" si="3"/>
        <v>0</v>
      </c>
      <c r="L86" s="779">
        <f t="shared" si="4"/>
        <v>0</v>
      </c>
      <c r="M86" s="779">
        <f t="shared" si="5"/>
        <v>0</v>
      </c>
      <c r="N86" s="779">
        <f t="shared" si="6"/>
        <v>0</v>
      </c>
      <c r="O86" s="779">
        <f t="shared" si="7"/>
        <v>0</v>
      </c>
      <c r="P86" s="779">
        <f t="shared" si="8"/>
        <v>0</v>
      </c>
      <c r="Q86" s="801">
        <f t="shared" si="9"/>
        <v>0</v>
      </c>
      <c r="R86" s="800">
        <v>0.77376922883359767</v>
      </c>
      <c r="S86" s="800">
        <v>4.6863804275534715E-2</v>
      </c>
      <c r="T86" s="800">
        <v>0.91446209554626157</v>
      </c>
      <c r="U86" s="800">
        <v>6.5737304640866245E-2</v>
      </c>
      <c r="V86" s="800">
        <v>0.52813128948741395</v>
      </c>
      <c r="W86" s="800">
        <v>0.36552218170175588</v>
      </c>
      <c r="X86" s="800">
        <v>0.41133637852707561</v>
      </c>
      <c r="Y86" s="800">
        <v>7.0020756453029298E-2</v>
      </c>
      <c r="Z86" s="800">
        <v>0.89010548110259136</v>
      </c>
      <c r="AA86" s="800">
        <v>0.30024719486360718</v>
      </c>
      <c r="AB86" s="800">
        <v>0.97376589772604005</v>
      </c>
      <c r="AC86" s="800">
        <v>0.63344371451106074</v>
      </c>
      <c r="AD86" s="800">
        <v>0.26092925866105887</v>
      </c>
      <c r="AE86" s="800">
        <v>0.45412547178944274</v>
      </c>
      <c r="AF86" s="800">
        <v>0.8775219462129048</v>
      </c>
      <c r="AG86" s="800">
        <v>0.61284448989958595</v>
      </c>
    </row>
    <row r="87" spans="1:33" x14ac:dyDescent="0.2">
      <c r="A87" s="767">
        <v>77</v>
      </c>
      <c r="B87" s="778">
        <f t="shared" si="10"/>
        <v>1634.877</v>
      </c>
      <c r="C87" s="791">
        <f t="shared" si="11"/>
        <v>40.655000000000001</v>
      </c>
      <c r="D87" s="803">
        <f t="shared" si="18"/>
        <v>1.03</v>
      </c>
      <c r="E87" s="779">
        <f t="shared" si="12"/>
        <v>496.214</v>
      </c>
      <c r="F87" s="803">
        <f t="shared" si="13"/>
        <v>0.20499999999999999</v>
      </c>
      <c r="G87" s="803">
        <f t="shared" si="14"/>
        <v>5.3999999999999999E-2</v>
      </c>
      <c r="H87" s="803">
        <f t="shared" si="15"/>
        <v>-9.9000000000000005E-2</v>
      </c>
      <c r="I87" s="803">
        <f t="shared" si="16"/>
        <v>0.157</v>
      </c>
      <c r="J87" s="803">
        <f t="shared" si="17"/>
        <v>-0.16800000000000001</v>
      </c>
      <c r="K87" s="779">
        <f t="shared" si="3"/>
        <v>0</v>
      </c>
      <c r="L87" s="779">
        <f t="shared" si="4"/>
        <v>0</v>
      </c>
      <c r="M87" s="779">
        <f t="shared" si="5"/>
        <v>0</v>
      </c>
      <c r="N87" s="779">
        <f t="shared" si="6"/>
        <v>0</v>
      </c>
      <c r="O87" s="779">
        <f t="shared" si="7"/>
        <v>0</v>
      </c>
      <c r="P87" s="779">
        <f t="shared" si="8"/>
        <v>0</v>
      </c>
      <c r="Q87" s="801">
        <f t="shared" si="9"/>
        <v>0</v>
      </c>
      <c r="R87" s="800">
        <v>0.33487687454398951</v>
      </c>
      <c r="S87" s="800">
        <v>0.51637807104275057</v>
      </c>
      <c r="T87" s="800">
        <v>0.41219311466350683</v>
      </c>
      <c r="U87" s="800">
        <v>0.99053589539188325</v>
      </c>
      <c r="V87" s="800">
        <v>0.52256522335528266</v>
      </c>
      <c r="W87" s="800">
        <v>0.6344662020635321</v>
      </c>
      <c r="X87" s="800">
        <v>0.25344173033743023</v>
      </c>
      <c r="Y87" s="800">
        <v>0.75704742491401678</v>
      </c>
      <c r="Z87" s="800">
        <v>0.33207646742070607</v>
      </c>
      <c r="AA87" s="800">
        <v>2.4240968796120144E-2</v>
      </c>
      <c r="AB87" s="800">
        <v>1.7296723455420659E-2</v>
      </c>
      <c r="AC87" s="800">
        <v>0.32749828614151477</v>
      </c>
      <c r="AD87" s="800">
        <v>0.75794026954870153</v>
      </c>
      <c r="AE87" s="800">
        <v>0.52820225085238715</v>
      </c>
      <c r="AF87" s="800">
        <v>9.3450292115817235E-2</v>
      </c>
      <c r="AG87" s="800">
        <v>0.34877879364278164</v>
      </c>
    </row>
    <row r="88" spans="1:33" x14ac:dyDescent="0.2">
      <c r="A88" s="767">
        <v>78</v>
      </c>
      <c r="B88" s="778">
        <f t="shared" si="10"/>
        <v>2026.578</v>
      </c>
      <c r="C88" s="791">
        <f t="shared" si="11"/>
        <v>32.298000000000002</v>
      </c>
      <c r="D88" s="803">
        <f t="shared" si="18"/>
        <v>1.0509999999999999</v>
      </c>
      <c r="E88" s="779">
        <f t="shared" si="12"/>
        <v>375.79599999999999</v>
      </c>
      <c r="F88" s="803">
        <f t="shared" si="13"/>
        <v>0.14000000000000001</v>
      </c>
      <c r="G88" s="803">
        <f t="shared" si="14"/>
        <v>-0.15</v>
      </c>
      <c r="H88" s="803">
        <f t="shared" si="15"/>
        <v>9.0999999999999998E-2</v>
      </c>
      <c r="I88" s="803">
        <f t="shared" si="16"/>
        <v>-0.40400000000000003</v>
      </c>
      <c r="J88" s="803">
        <f t="shared" si="17"/>
        <v>3.2000000000000001E-2</v>
      </c>
      <c r="K88" s="779">
        <f t="shared" si="3"/>
        <v>0</v>
      </c>
      <c r="L88" s="779">
        <f t="shared" si="4"/>
        <v>0</v>
      </c>
      <c r="M88" s="779">
        <f t="shared" si="5"/>
        <v>0</v>
      </c>
      <c r="N88" s="779">
        <f t="shared" si="6"/>
        <v>0</v>
      </c>
      <c r="O88" s="779">
        <f t="shared" si="7"/>
        <v>0</v>
      </c>
      <c r="P88" s="779">
        <f t="shared" si="8"/>
        <v>0</v>
      </c>
      <c r="Q88" s="801">
        <f t="shared" si="9"/>
        <v>0</v>
      </c>
      <c r="R88" s="800">
        <v>0.72657758499042924</v>
      </c>
      <c r="S88" s="800">
        <v>0.30744822023536866</v>
      </c>
      <c r="T88" s="800">
        <v>0.43892395334988832</v>
      </c>
      <c r="U88" s="800">
        <v>0.68948886173742152</v>
      </c>
      <c r="V88" s="800">
        <v>0.19875753550719355</v>
      </c>
      <c r="W88" s="800">
        <v>0.12559524589463655</v>
      </c>
      <c r="X88" s="800">
        <v>0.72772690283658903</v>
      </c>
      <c r="Y88" s="800">
        <v>0.19574109737095713</v>
      </c>
      <c r="Z88" s="800">
        <v>0.53240418028584324</v>
      </c>
      <c r="AA88" s="800">
        <v>0.24585167900781879</v>
      </c>
      <c r="AB88" s="800">
        <v>0.55879956873189107</v>
      </c>
      <c r="AC88" s="800">
        <v>0.83562720900159071</v>
      </c>
      <c r="AD88" s="800">
        <v>3.4489488459402029E-2</v>
      </c>
      <c r="AE88" s="800">
        <v>8.8914883896220931E-2</v>
      </c>
      <c r="AF88" s="800">
        <v>0.49578098116891456</v>
      </c>
      <c r="AG88" s="800">
        <v>0.18560051041194903</v>
      </c>
    </row>
    <row r="89" spans="1:33" x14ac:dyDescent="0.2">
      <c r="A89" s="767">
        <v>79</v>
      </c>
      <c r="B89" s="778">
        <f t="shared" si="10"/>
        <v>2229.4140000000002</v>
      </c>
      <c r="C89" s="791">
        <f t="shared" si="11"/>
        <v>45.173999999999999</v>
      </c>
      <c r="D89" s="803">
        <f t="shared" si="18"/>
        <v>0.83199999999999996</v>
      </c>
      <c r="E89" s="779">
        <f t="shared" si="12"/>
        <v>351.03500000000003</v>
      </c>
      <c r="F89" s="803">
        <f t="shared" si="13"/>
        <v>0.16900000000000001</v>
      </c>
      <c r="G89" s="803">
        <f t="shared" si="14"/>
        <v>-0.17699999999999999</v>
      </c>
      <c r="H89" s="803">
        <f t="shared" si="15"/>
        <v>0.105</v>
      </c>
      <c r="I89" s="803">
        <f t="shared" si="16"/>
        <v>-4.0000000000000001E-3</v>
      </c>
      <c r="J89" s="803">
        <f t="shared" si="17"/>
        <v>0.27600000000000002</v>
      </c>
      <c r="K89" s="779">
        <f t="shared" si="3"/>
        <v>0</v>
      </c>
      <c r="L89" s="779">
        <f t="shared" si="4"/>
        <v>0</v>
      </c>
      <c r="M89" s="779">
        <f t="shared" si="5"/>
        <v>0</v>
      </c>
      <c r="N89" s="779">
        <f t="shared" si="6"/>
        <v>0</v>
      </c>
      <c r="O89" s="779">
        <f t="shared" si="7"/>
        <v>0</v>
      </c>
      <c r="P89" s="779">
        <f t="shared" si="8"/>
        <v>0</v>
      </c>
      <c r="Q89" s="801">
        <f t="shared" si="9"/>
        <v>0</v>
      </c>
      <c r="R89" s="800">
        <v>0.92941432051902073</v>
      </c>
      <c r="S89" s="800">
        <v>0.62935890290870211</v>
      </c>
      <c r="T89" s="800">
        <v>0.16546137426147078</v>
      </c>
      <c r="U89" s="800">
        <v>0.62758807858345944</v>
      </c>
      <c r="V89" s="800">
        <v>0.3455262385022112</v>
      </c>
      <c r="W89" s="800">
        <v>5.7040255109982008E-2</v>
      </c>
      <c r="X89" s="800">
        <v>0.76210672269291091</v>
      </c>
      <c r="Y89" s="800">
        <v>0.59579560516470209</v>
      </c>
      <c r="Z89" s="800">
        <v>0.77612089302073661</v>
      </c>
      <c r="AA89" s="800">
        <v>0.67105011347667165</v>
      </c>
      <c r="AB89" s="800">
        <v>0.94979473271364001</v>
      </c>
      <c r="AC89" s="800">
        <v>0.48283134529076699</v>
      </c>
      <c r="AD89" s="800">
        <v>0.33988883345134968</v>
      </c>
      <c r="AE89" s="800">
        <v>0.28121814083409957</v>
      </c>
      <c r="AF89" s="800">
        <v>0.10880076432681896</v>
      </c>
      <c r="AG89" s="800">
        <v>0.74846565142991495</v>
      </c>
    </row>
    <row r="90" spans="1:33" x14ac:dyDescent="0.2">
      <c r="A90" s="767">
        <v>80</v>
      </c>
      <c r="B90" s="778">
        <f t="shared" si="10"/>
        <v>1981.903</v>
      </c>
      <c r="C90" s="791">
        <f t="shared" si="11"/>
        <v>35.375999999999998</v>
      </c>
      <c r="D90" s="803">
        <f t="shared" si="18"/>
        <v>0.97199999999999998</v>
      </c>
      <c r="E90" s="779">
        <f t="shared" si="12"/>
        <v>466.54700000000003</v>
      </c>
      <c r="F90" s="803">
        <f t="shared" si="13"/>
        <v>0.17100000000000001</v>
      </c>
      <c r="G90" s="803">
        <f t="shared" si="14"/>
        <v>-0.151</v>
      </c>
      <c r="H90" s="803">
        <f t="shared" si="15"/>
        <v>-0.17599999999999999</v>
      </c>
      <c r="I90" s="803">
        <f t="shared" si="16"/>
        <v>-0.35299999999999998</v>
      </c>
      <c r="J90" s="803">
        <f t="shared" si="17"/>
        <v>0.43</v>
      </c>
      <c r="K90" s="779">
        <f t="shared" si="3"/>
        <v>0</v>
      </c>
      <c r="L90" s="779">
        <f t="shared" si="4"/>
        <v>0</v>
      </c>
      <c r="M90" s="779">
        <f t="shared" si="5"/>
        <v>0</v>
      </c>
      <c r="N90" s="779">
        <f t="shared" si="6"/>
        <v>0</v>
      </c>
      <c r="O90" s="779">
        <f t="shared" si="7"/>
        <v>0</v>
      </c>
      <c r="P90" s="779">
        <f t="shared" si="8"/>
        <v>0</v>
      </c>
      <c r="Q90" s="801">
        <f t="shared" si="9"/>
        <v>0</v>
      </c>
      <c r="R90" s="800">
        <v>0.68190277335779081</v>
      </c>
      <c r="S90" s="800">
        <v>0.38439537235729704</v>
      </c>
      <c r="T90" s="800">
        <v>0.34008002882401567</v>
      </c>
      <c r="U90" s="800">
        <v>0.91636786041355589</v>
      </c>
      <c r="V90" s="800">
        <v>0.35367574988249506</v>
      </c>
      <c r="W90" s="800">
        <v>0.12341283387818913</v>
      </c>
      <c r="X90" s="800">
        <v>5.9877963102751841E-2</v>
      </c>
      <c r="Y90" s="800">
        <v>0.24712486008096357</v>
      </c>
      <c r="Z90" s="800">
        <v>0.93025108829258729</v>
      </c>
      <c r="AA90" s="800">
        <v>0.30092956661713199</v>
      </c>
      <c r="AB90" s="800">
        <v>0.49868268508388136</v>
      </c>
      <c r="AC90" s="800">
        <v>0.55936725168871182</v>
      </c>
      <c r="AD90" s="800">
        <v>0.65538600945446035</v>
      </c>
      <c r="AE90" s="800">
        <v>0.73211702878931817</v>
      </c>
      <c r="AF90" s="800">
        <v>0.27202744198412365</v>
      </c>
      <c r="AG90" s="800">
        <v>0.50492348953601673</v>
      </c>
    </row>
    <row r="91" spans="1:33" x14ac:dyDescent="0.2">
      <c r="A91" s="767">
        <v>81</v>
      </c>
      <c r="B91" s="778">
        <f t="shared" si="10"/>
        <v>2228.7020000000002</v>
      </c>
      <c r="C91" s="791">
        <f t="shared" si="11"/>
        <v>47.061</v>
      </c>
      <c r="D91" s="803">
        <f t="shared" si="18"/>
        <v>1.292</v>
      </c>
      <c r="E91" s="779">
        <f t="shared" si="12"/>
        <v>239.45699999999999</v>
      </c>
      <c r="F91" s="803">
        <f t="shared" si="13"/>
        <v>0.246</v>
      </c>
      <c r="G91" s="803">
        <f t="shared" si="14"/>
        <v>-0.182</v>
      </c>
      <c r="H91" s="803">
        <f t="shared" si="15"/>
        <v>-2.3E-2</v>
      </c>
      <c r="I91" s="803">
        <f t="shared" si="16"/>
        <v>-3.9E-2</v>
      </c>
      <c r="J91" s="803">
        <f t="shared" si="17"/>
        <v>-0.47899999999999998</v>
      </c>
      <c r="K91" s="779">
        <f t="shared" si="3"/>
        <v>0</v>
      </c>
      <c r="L91" s="779">
        <f t="shared" si="4"/>
        <v>0</v>
      </c>
      <c r="M91" s="779">
        <f t="shared" si="5"/>
        <v>0</v>
      </c>
      <c r="N91" s="779">
        <f t="shared" si="6"/>
        <v>0</v>
      </c>
      <c r="O91" s="779">
        <f t="shared" si="7"/>
        <v>0</v>
      </c>
      <c r="P91" s="779">
        <f t="shared" si="8"/>
        <v>0</v>
      </c>
      <c r="Q91" s="801">
        <f t="shared" si="9"/>
        <v>0</v>
      </c>
      <c r="R91" s="800">
        <v>0.92870168090410687</v>
      </c>
      <c r="S91" s="800">
        <v>0.67652133517132185</v>
      </c>
      <c r="T91" s="800">
        <v>0.73977989274647304</v>
      </c>
      <c r="U91" s="800">
        <v>0.34864344813592818</v>
      </c>
      <c r="V91" s="800">
        <v>0.72938844411934023</v>
      </c>
      <c r="W91" s="800">
        <v>4.5325834829414324E-2</v>
      </c>
      <c r="X91" s="800">
        <v>0.4426272559806701</v>
      </c>
      <c r="Y91" s="800">
        <v>0.56077122005178803</v>
      </c>
      <c r="Z91" s="800">
        <v>2.0733527164444543E-2</v>
      </c>
      <c r="AA91" s="800">
        <v>0.45760779447182276</v>
      </c>
      <c r="AB91" s="800">
        <v>0.36005688104513345</v>
      </c>
      <c r="AC91" s="800">
        <v>0.3114568771444608</v>
      </c>
      <c r="AD91" s="800">
        <v>8.0095558464262639E-3</v>
      </c>
      <c r="AE91" s="800">
        <v>0.84767128509839773</v>
      </c>
      <c r="AF91" s="800">
        <v>0.81212769289545861</v>
      </c>
      <c r="AG91" s="800">
        <v>0.66323125288861184</v>
      </c>
    </row>
    <row r="92" spans="1:33" x14ac:dyDescent="0.2">
      <c r="A92" s="767">
        <v>82</v>
      </c>
      <c r="B92" s="778">
        <f t="shared" si="10"/>
        <v>2239.5079999999998</v>
      </c>
      <c r="C92" s="791">
        <f t="shared" si="11"/>
        <v>54.058999999999997</v>
      </c>
      <c r="D92" s="803">
        <f t="shared" si="18"/>
        <v>0.85799999999999998</v>
      </c>
      <c r="E92" s="779">
        <f t="shared" si="12"/>
        <v>242.72900000000001</v>
      </c>
      <c r="F92" s="803">
        <f t="shared" si="13"/>
        <v>0.255</v>
      </c>
      <c r="G92" s="803">
        <f t="shared" si="14"/>
        <v>-9.4E-2</v>
      </c>
      <c r="H92" s="803">
        <f t="shared" si="15"/>
        <v>0.19700000000000001</v>
      </c>
      <c r="I92" s="803">
        <f t="shared" si="16"/>
        <v>-6.4000000000000001E-2</v>
      </c>
      <c r="J92" s="803">
        <f t="shared" si="17"/>
        <v>0.151</v>
      </c>
      <c r="K92" s="779">
        <f t="shared" si="3"/>
        <v>0</v>
      </c>
      <c r="L92" s="779">
        <f t="shared" si="4"/>
        <v>0</v>
      </c>
      <c r="M92" s="779">
        <f t="shared" si="5"/>
        <v>0</v>
      </c>
      <c r="N92" s="779">
        <f t="shared" si="6"/>
        <v>0</v>
      </c>
      <c r="O92" s="779">
        <f t="shared" si="7"/>
        <v>0</v>
      </c>
      <c r="P92" s="779">
        <f t="shared" si="8"/>
        <v>0</v>
      </c>
      <c r="Q92" s="801">
        <f t="shared" si="9"/>
        <v>0</v>
      </c>
      <c r="R92" s="800">
        <v>0.93950753305517121</v>
      </c>
      <c r="S92" s="800">
        <v>0.85147706647906241</v>
      </c>
      <c r="T92" s="800">
        <v>0.1977885445143559</v>
      </c>
      <c r="U92" s="800">
        <v>0.35682310647353455</v>
      </c>
      <c r="V92" s="800">
        <v>0.7765053689577408</v>
      </c>
      <c r="W92" s="800">
        <v>0.26466694865977247</v>
      </c>
      <c r="X92" s="800">
        <v>0.99184199895938763</v>
      </c>
      <c r="Y92" s="800">
        <v>0.53633623105993222</v>
      </c>
      <c r="Z92" s="800">
        <v>0.65058378351979906</v>
      </c>
      <c r="AA92" s="800">
        <v>0.954268426079523</v>
      </c>
      <c r="AB92" s="800">
        <v>0.85869380243395688</v>
      </c>
      <c r="AC92" s="800">
        <v>0.81295117833169506</v>
      </c>
      <c r="AD92" s="800">
        <v>0.24230458749968986</v>
      </c>
      <c r="AE92" s="800">
        <v>0.68761258799870428</v>
      </c>
      <c r="AF92" s="800">
        <v>0.3823699809899046</v>
      </c>
      <c r="AG92" s="800">
        <v>0.69555677839035468</v>
      </c>
    </row>
    <row r="93" spans="1:33" x14ac:dyDescent="0.2">
      <c r="A93" s="767">
        <v>83</v>
      </c>
      <c r="B93" s="778">
        <f t="shared" si="10"/>
        <v>1985.992</v>
      </c>
      <c r="C93" s="791">
        <f t="shared" si="11"/>
        <v>39.896999999999998</v>
      </c>
      <c r="D93" s="803">
        <f t="shared" si="18"/>
        <v>1.194</v>
      </c>
      <c r="E93" s="779">
        <f t="shared" si="12"/>
        <v>352.70100000000002</v>
      </c>
      <c r="F93" s="803">
        <f t="shared" si="13"/>
        <v>0.16800000000000001</v>
      </c>
      <c r="G93" s="803">
        <f t="shared" si="14"/>
        <v>0.14399999999999999</v>
      </c>
      <c r="H93" s="803">
        <f t="shared" si="15"/>
        <v>6.7000000000000004E-2</v>
      </c>
      <c r="I93" s="803">
        <f t="shared" si="16"/>
        <v>0.218</v>
      </c>
      <c r="J93" s="803">
        <f t="shared" si="17"/>
        <v>-0.27100000000000002</v>
      </c>
      <c r="K93" s="779">
        <f t="shared" si="3"/>
        <v>0</v>
      </c>
      <c r="L93" s="779">
        <f t="shared" si="4"/>
        <v>0</v>
      </c>
      <c r="M93" s="779">
        <f t="shared" si="5"/>
        <v>0</v>
      </c>
      <c r="N93" s="779">
        <f t="shared" si="6"/>
        <v>0</v>
      </c>
      <c r="O93" s="779">
        <f t="shared" si="7"/>
        <v>0</v>
      </c>
      <c r="P93" s="779">
        <f t="shared" si="8"/>
        <v>0</v>
      </c>
      <c r="Q93" s="801">
        <f t="shared" si="9"/>
        <v>0</v>
      </c>
      <c r="R93" s="800">
        <v>0.68599226932251156</v>
      </c>
      <c r="S93" s="800">
        <v>0.49742672179387837</v>
      </c>
      <c r="T93" s="800">
        <v>0.61707951024232888</v>
      </c>
      <c r="U93" s="800">
        <v>0.63175320239011712</v>
      </c>
      <c r="V93" s="800">
        <v>0.34229325037260583</v>
      </c>
      <c r="W93" s="800">
        <v>0.86118156973610582</v>
      </c>
      <c r="X93" s="800">
        <v>0.66805432441654511</v>
      </c>
      <c r="Y93" s="800">
        <v>0.81786085412850384</v>
      </c>
      <c r="Z93" s="800">
        <v>0.22859887641061527</v>
      </c>
      <c r="AA93" s="800">
        <v>9.2093714435819929E-2</v>
      </c>
      <c r="AB93" s="800">
        <v>0.44416800780406229</v>
      </c>
      <c r="AC93" s="800">
        <v>0.46496910059575469</v>
      </c>
      <c r="AD93" s="800">
        <v>0.75703314437133062</v>
      </c>
      <c r="AE93" s="800">
        <v>0.7755383905719635</v>
      </c>
      <c r="AF93" s="800">
        <v>0.62379562052175641</v>
      </c>
      <c r="AG93" s="800">
        <v>0.11356797030402255</v>
      </c>
    </row>
    <row r="94" spans="1:33" x14ac:dyDescent="0.2">
      <c r="A94" s="767">
        <v>84</v>
      </c>
      <c r="B94" s="778">
        <f t="shared" si="10"/>
        <v>2135.3809999999999</v>
      </c>
      <c r="C94" s="791">
        <f t="shared" si="11"/>
        <v>34.462000000000003</v>
      </c>
      <c r="D94" s="803">
        <f t="shared" si="18"/>
        <v>0.999</v>
      </c>
      <c r="E94" s="779">
        <f t="shared" si="12"/>
        <v>118.62</v>
      </c>
      <c r="F94" s="803">
        <f t="shared" si="13"/>
        <v>0.20799999999999999</v>
      </c>
      <c r="G94" s="803">
        <f t="shared" si="14"/>
        <v>0.122</v>
      </c>
      <c r="H94" s="803">
        <f t="shared" si="15"/>
        <v>7.0000000000000007E-2</v>
      </c>
      <c r="I94" s="803">
        <f t="shared" si="16"/>
        <v>0.10199999999999999</v>
      </c>
      <c r="J94" s="803">
        <f t="shared" si="17"/>
        <v>-0.04</v>
      </c>
      <c r="K94" s="779">
        <f t="shared" si="3"/>
        <v>0</v>
      </c>
      <c r="L94" s="779">
        <f t="shared" si="4"/>
        <v>0</v>
      </c>
      <c r="M94" s="779">
        <f t="shared" si="5"/>
        <v>0</v>
      </c>
      <c r="N94" s="779">
        <f t="shared" si="6"/>
        <v>0</v>
      </c>
      <c r="O94" s="779">
        <f t="shared" si="7"/>
        <v>0</v>
      </c>
      <c r="P94" s="779">
        <f t="shared" si="8"/>
        <v>0</v>
      </c>
      <c r="Q94" s="801">
        <f t="shared" si="9"/>
        <v>0</v>
      </c>
      <c r="R94" s="800">
        <v>0.83538147601530865</v>
      </c>
      <c r="S94" s="800">
        <v>0.36155596209206919</v>
      </c>
      <c r="T94" s="800">
        <v>0.37328208413310948</v>
      </c>
      <c r="U94" s="800">
        <v>4.6551117721710056E-2</v>
      </c>
      <c r="V94" s="800">
        <v>0.53797654618456725</v>
      </c>
      <c r="W94" s="800">
        <v>0.805911391625173</v>
      </c>
      <c r="X94" s="800">
        <v>0.67475987532363402</v>
      </c>
      <c r="Y94" s="800">
        <v>0.70188151452400616</v>
      </c>
      <c r="Z94" s="800">
        <v>0.45964257380467211</v>
      </c>
      <c r="AA94" s="800">
        <v>0.39155594711167496</v>
      </c>
      <c r="AB94" s="800">
        <v>0.1348272052046624</v>
      </c>
      <c r="AC94" s="800">
        <v>0.59170412223025348</v>
      </c>
      <c r="AD94" s="800">
        <v>0.34234073793388731</v>
      </c>
      <c r="AE94" s="800">
        <v>0.62342177247552277</v>
      </c>
      <c r="AF94" s="800">
        <v>0.32280459688325347</v>
      </c>
      <c r="AG94" s="800">
        <v>0.48199607066068584</v>
      </c>
    </row>
    <row r="95" spans="1:33" x14ac:dyDescent="0.2">
      <c r="A95" s="767">
        <v>85</v>
      </c>
      <c r="B95" s="778">
        <f t="shared" si="10"/>
        <v>2081.116</v>
      </c>
      <c r="C95" s="791">
        <f t="shared" si="11"/>
        <v>52.844000000000001</v>
      </c>
      <c r="D95" s="803">
        <f t="shared" si="18"/>
        <v>1.331</v>
      </c>
      <c r="E95" s="779">
        <f t="shared" si="12"/>
        <v>293.40499999999997</v>
      </c>
      <c r="F95" s="803">
        <f t="shared" si="13"/>
        <v>0.20799999999999999</v>
      </c>
      <c r="G95" s="803">
        <f t="shared" si="14"/>
        <v>-5.1999999999999998E-2</v>
      </c>
      <c r="H95" s="803">
        <f t="shared" si="15"/>
        <v>-0.13500000000000001</v>
      </c>
      <c r="I95" s="803">
        <f t="shared" si="16"/>
        <v>0.34399999999999997</v>
      </c>
      <c r="J95" s="803">
        <f t="shared" si="17"/>
        <v>0.33200000000000002</v>
      </c>
      <c r="K95" s="779">
        <f t="shared" si="3"/>
        <v>0</v>
      </c>
      <c r="L95" s="779">
        <f t="shared" si="4"/>
        <v>0</v>
      </c>
      <c r="M95" s="779">
        <f t="shared" si="5"/>
        <v>0</v>
      </c>
      <c r="N95" s="779">
        <f t="shared" si="6"/>
        <v>0</v>
      </c>
      <c r="O95" s="779">
        <f t="shared" si="7"/>
        <v>0</v>
      </c>
      <c r="P95" s="779">
        <f t="shared" si="8"/>
        <v>0</v>
      </c>
      <c r="Q95" s="801">
        <f t="shared" si="9"/>
        <v>0</v>
      </c>
      <c r="R95" s="800">
        <v>0.78111601102666373</v>
      </c>
      <c r="S95" s="800">
        <v>0.8210979036903151</v>
      </c>
      <c r="T95" s="800">
        <v>0.7892370517657249</v>
      </c>
      <c r="U95" s="800">
        <v>0.48351220181293453</v>
      </c>
      <c r="V95" s="800">
        <v>0.53757659507724909</v>
      </c>
      <c r="W95" s="800">
        <v>0.37007158102157123</v>
      </c>
      <c r="X95" s="800">
        <v>0.16249502572071961</v>
      </c>
      <c r="Y95" s="800">
        <v>0.94376305260640569</v>
      </c>
      <c r="Z95" s="800">
        <v>0.831645719317058</v>
      </c>
      <c r="AA95" s="800">
        <v>0.2427647779780554</v>
      </c>
      <c r="AB95" s="800">
        <v>0.91258901098247225</v>
      </c>
      <c r="AC95" s="800">
        <v>0.83515308813841027</v>
      </c>
      <c r="AD95" s="800">
        <v>0.72021222674975838</v>
      </c>
      <c r="AE95" s="800">
        <v>0.7963061969961468</v>
      </c>
      <c r="AF95" s="800">
        <v>0.21151571356522636</v>
      </c>
      <c r="AG95" s="800">
        <v>0.22030954470866615</v>
      </c>
    </row>
    <row r="96" spans="1:33" x14ac:dyDescent="0.2">
      <c r="A96" s="767">
        <v>86</v>
      </c>
      <c r="B96" s="778">
        <f t="shared" si="10"/>
        <v>1866.076</v>
      </c>
      <c r="C96" s="791">
        <f t="shared" si="11"/>
        <v>23.244</v>
      </c>
      <c r="D96" s="803">
        <f t="shared" si="18"/>
        <v>0.98499999999999999</v>
      </c>
      <c r="E96" s="779">
        <f t="shared" si="12"/>
        <v>344.36700000000002</v>
      </c>
      <c r="F96" s="803">
        <f t="shared" si="13"/>
        <v>0.218</v>
      </c>
      <c r="G96" s="803">
        <f t="shared" si="14"/>
        <v>-0.16</v>
      </c>
      <c r="H96" s="803">
        <f t="shared" si="15"/>
        <v>6.5000000000000002E-2</v>
      </c>
      <c r="I96" s="803">
        <f t="shared" si="16"/>
        <v>0.114</v>
      </c>
      <c r="J96" s="803">
        <f t="shared" si="17"/>
        <v>0.14099999999999999</v>
      </c>
      <c r="K96" s="779">
        <f t="shared" si="3"/>
        <v>0</v>
      </c>
      <c r="L96" s="779">
        <f t="shared" si="4"/>
        <v>0</v>
      </c>
      <c r="M96" s="779">
        <f t="shared" si="5"/>
        <v>0</v>
      </c>
      <c r="N96" s="779">
        <f t="shared" si="6"/>
        <v>0</v>
      </c>
      <c r="O96" s="779">
        <f t="shared" si="7"/>
        <v>0</v>
      </c>
      <c r="P96" s="779">
        <f t="shared" si="8"/>
        <v>0</v>
      </c>
      <c r="Q96" s="801">
        <f t="shared" si="9"/>
        <v>0</v>
      </c>
      <c r="R96" s="800">
        <v>0.56607555156605804</v>
      </c>
      <c r="S96" s="800">
        <v>8.1097473688796606E-2</v>
      </c>
      <c r="T96" s="800">
        <v>0.35634341186058838</v>
      </c>
      <c r="U96" s="800">
        <v>0.61091842262374962</v>
      </c>
      <c r="V96" s="800">
        <v>0.59067085732923041</v>
      </c>
      <c r="W96" s="800">
        <v>0.10114330369655167</v>
      </c>
      <c r="X96" s="800">
        <v>0.66372534771021863</v>
      </c>
      <c r="Y96" s="800">
        <v>0.71439509760779241</v>
      </c>
      <c r="Z96" s="800">
        <v>0.64069596021994246</v>
      </c>
      <c r="AA96" s="800">
        <v>0.90170298922461778</v>
      </c>
      <c r="AB96" s="800">
        <v>0.58962189602022352</v>
      </c>
      <c r="AC96" s="800">
        <v>0.12368628525081482</v>
      </c>
      <c r="AD96" s="800">
        <v>0.23358804120591792</v>
      </c>
      <c r="AE96" s="800">
        <v>0.83451952422784048</v>
      </c>
      <c r="AF96" s="800">
        <v>0.93136654417601528</v>
      </c>
      <c r="AG96" s="800">
        <v>0.51464527791016601</v>
      </c>
    </row>
    <row r="97" spans="1:33" x14ac:dyDescent="0.2">
      <c r="A97" s="767">
        <v>87</v>
      </c>
      <c r="B97" s="778">
        <f t="shared" si="10"/>
        <v>1622.479</v>
      </c>
      <c r="C97" s="791">
        <f t="shared" si="11"/>
        <v>32.213999999999999</v>
      </c>
      <c r="D97" s="803">
        <f t="shared" si="18"/>
        <v>1.0469999999999999</v>
      </c>
      <c r="E97" s="779">
        <f t="shared" si="12"/>
        <v>135.52799999999999</v>
      </c>
      <c r="F97" s="803">
        <f t="shared" si="13"/>
        <v>0.215</v>
      </c>
      <c r="G97" s="803">
        <f t="shared" si="14"/>
        <v>-1.0999999999999999E-2</v>
      </c>
      <c r="H97" s="803">
        <f t="shared" si="15"/>
        <v>0.14699999999999999</v>
      </c>
      <c r="I97" s="803">
        <f t="shared" si="16"/>
        <v>-0.15</v>
      </c>
      <c r="J97" s="803">
        <f t="shared" si="17"/>
        <v>0.21099999999999999</v>
      </c>
      <c r="K97" s="779">
        <f t="shared" si="3"/>
        <v>0</v>
      </c>
      <c r="L97" s="779">
        <f t="shared" si="4"/>
        <v>0</v>
      </c>
      <c r="M97" s="779">
        <f t="shared" si="5"/>
        <v>0</v>
      </c>
      <c r="N97" s="779">
        <f t="shared" si="6"/>
        <v>0</v>
      </c>
      <c r="O97" s="779">
        <f t="shared" si="7"/>
        <v>0</v>
      </c>
      <c r="P97" s="779">
        <f t="shared" si="8"/>
        <v>0</v>
      </c>
      <c r="Q97" s="801">
        <f t="shared" si="9"/>
        <v>0</v>
      </c>
      <c r="R97" s="800">
        <v>0.32247854520453656</v>
      </c>
      <c r="S97" s="800">
        <v>0.30534686018902546</v>
      </c>
      <c r="T97" s="800">
        <v>0.43355587390808858</v>
      </c>
      <c r="U97" s="800">
        <v>8.8819763165835064E-2</v>
      </c>
      <c r="V97" s="800">
        <v>0.57273505410134762</v>
      </c>
      <c r="W97" s="800">
        <v>0.47308542645046925</v>
      </c>
      <c r="X97" s="800">
        <v>0.86864706521922297</v>
      </c>
      <c r="Y97" s="800">
        <v>0.44992660396893569</v>
      </c>
      <c r="Z97" s="800">
        <v>0.71104209902434556</v>
      </c>
      <c r="AA97" s="800">
        <v>0.29526473025985223</v>
      </c>
      <c r="AB97" s="800">
        <v>0.9379537403723841</v>
      </c>
      <c r="AC97" s="800">
        <v>0.82640958825146316</v>
      </c>
      <c r="AD97" s="800">
        <v>0.26270113596093136</v>
      </c>
      <c r="AE97" s="800">
        <v>0.26787823169544855</v>
      </c>
      <c r="AF97" s="800">
        <v>0.19655930434865809</v>
      </c>
      <c r="AG97" s="800">
        <v>0.34186474742642869</v>
      </c>
    </row>
    <row r="98" spans="1:33" x14ac:dyDescent="0.2">
      <c r="A98" s="767">
        <v>88</v>
      </c>
      <c r="B98" s="778">
        <f t="shared" si="10"/>
        <v>2274.3330000000001</v>
      </c>
      <c r="C98" s="791">
        <f t="shared" si="11"/>
        <v>47.622999999999998</v>
      </c>
      <c r="D98" s="803">
        <f t="shared" si="18"/>
        <v>0.81</v>
      </c>
      <c r="E98" s="779">
        <f t="shared" si="12"/>
        <v>340.23</v>
      </c>
      <c r="F98" s="803">
        <f t="shared" si="13"/>
        <v>0.218</v>
      </c>
      <c r="G98" s="803">
        <f t="shared" si="14"/>
        <v>-5.6000000000000001E-2</v>
      </c>
      <c r="H98" s="803">
        <f t="shared" si="15"/>
        <v>-0.13</v>
      </c>
      <c r="I98" s="803">
        <f t="shared" si="16"/>
        <v>0.371</v>
      </c>
      <c r="J98" s="803">
        <f t="shared" si="17"/>
        <v>-4.2999999999999997E-2</v>
      </c>
      <c r="K98" s="779">
        <f t="shared" si="3"/>
        <v>0</v>
      </c>
      <c r="L98" s="779">
        <f t="shared" si="4"/>
        <v>0</v>
      </c>
      <c r="M98" s="779">
        <f t="shared" si="5"/>
        <v>0</v>
      </c>
      <c r="N98" s="779">
        <f t="shared" si="6"/>
        <v>0</v>
      </c>
      <c r="O98" s="779">
        <f t="shared" si="7"/>
        <v>0</v>
      </c>
      <c r="P98" s="779">
        <f t="shared" si="8"/>
        <v>0</v>
      </c>
      <c r="Q98" s="801">
        <f t="shared" si="9"/>
        <v>0</v>
      </c>
      <c r="R98" s="800">
        <v>0.97433297332101687</v>
      </c>
      <c r="S98" s="800">
        <v>0.69057321676610295</v>
      </c>
      <c r="T98" s="800">
        <v>0.1368965848069984</v>
      </c>
      <c r="U98" s="800">
        <v>0.6005755981455293</v>
      </c>
      <c r="V98" s="800">
        <v>0.590611837206095</v>
      </c>
      <c r="W98" s="800">
        <v>0.35989298452221552</v>
      </c>
      <c r="X98" s="800">
        <v>0.17518244965880758</v>
      </c>
      <c r="Y98" s="800">
        <v>0.97137114223183796</v>
      </c>
      <c r="Z98" s="800">
        <v>0.45670556671594287</v>
      </c>
      <c r="AA98" s="800">
        <v>0.98079115994279098</v>
      </c>
      <c r="AB98" s="800">
        <v>0.53831560836233416</v>
      </c>
      <c r="AC98" s="800">
        <v>0.46444990745770132</v>
      </c>
      <c r="AD98" s="800">
        <v>0.90077896220257647</v>
      </c>
      <c r="AE98" s="800">
        <v>0.76901752727555839</v>
      </c>
      <c r="AF98" s="800">
        <v>0.40170094917904586</v>
      </c>
      <c r="AG98" s="800">
        <v>0.42390685795286054</v>
      </c>
    </row>
    <row r="99" spans="1:33" x14ac:dyDescent="0.2">
      <c r="A99" s="767">
        <v>89</v>
      </c>
      <c r="B99" s="778">
        <f t="shared" si="10"/>
        <v>1713.885</v>
      </c>
      <c r="C99" s="791">
        <f t="shared" si="11"/>
        <v>43.11</v>
      </c>
      <c r="D99" s="803">
        <f t="shared" si="18"/>
        <v>1.087</v>
      </c>
      <c r="E99" s="779">
        <f t="shared" si="12"/>
        <v>321.96499999999997</v>
      </c>
      <c r="F99" s="803">
        <f t="shared" si="13"/>
        <v>0.20599999999999999</v>
      </c>
      <c r="G99" s="803">
        <f t="shared" si="14"/>
        <v>4.2000000000000003E-2</v>
      </c>
      <c r="H99" s="803">
        <f t="shared" si="15"/>
        <v>-0.18099999999999999</v>
      </c>
      <c r="I99" s="803">
        <f t="shared" si="16"/>
        <v>0.29099999999999998</v>
      </c>
      <c r="J99" s="803">
        <f t="shared" si="17"/>
        <v>-0.379</v>
      </c>
      <c r="K99" s="779">
        <f t="shared" si="3"/>
        <v>0</v>
      </c>
      <c r="L99" s="779">
        <f t="shared" si="4"/>
        <v>0</v>
      </c>
      <c r="M99" s="779">
        <f t="shared" si="5"/>
        <v>0</v>
      </c>
      <c r="N99" s="779">
        <f t="shared" si="6"/>
        <v>0</v>
      </c>
      <c r="O99" s="779">
        <f t="shared" si="7"/>
        <v>0</v>
      </c>
      <c r="P99" s="779">
        <f t="shared" si="8"/>
        <v>0</v>
      </c>
      <c r="Q99" s="801">
        <f t="shared" si="9"/>
        <v>0</v>
      </c>
      <c r="R99" s="800">
        <v>0.41388476449573042</v>
      </c>
      <c r="S99" s="800">
        <v>0.57774264626240079</v>
      </c>
      <c r="T99" s="800">
        <v>0.48344134950736517</v>
      </c>
      <c r="U99" s="800">
        <v>0.55491236881570838</v>
      </c>
      <c r="V99" s="800">
        <v>0.52879413704240441</v>
      </c>
      <c r="W99" s="800">
        <v>0.60454420106837714</v>
      </c>
      <c r="X99" s="800">
        <v>4.7048930501700559E-2</v>
      </c>
      <c r="Y99" s="800">
        <v>0.89095315011320453</v>
      </c>
      <c r="Z99" s="800">
        <v>0.12100107444660768</v>
      </c>
      <c r="AA99" s="800">
        <v>0.54699747958367206</v>
      </c>
      <c r="AB99" s="800">
        <v>0.56605454555684098</v>
      </c>
      <c r="AC99" s="800">
        <v>0.51559634431181434</v>
      </c>
      <c r="AD99" s="800">
        <v>0.5806214363948009</v>
      </c>
      <c r="AE99" s="800">
        <v>8.5645471560980013E-2</v>
      </c>
      <c r="AF99" s="800">
        <v>0.63234708911792081</v>
      </c>
      <c r="AG99" s="800">
        <v>0.24693150348746873</v>
      </c>
    </row>
    <row r="100" spans="1:33" x14ac:dyDescent="0.2">
      <c r="A100" s="767">
        <v>90</v>
      </c>
      <c r="B100" s="778">
        <f t="shared" si="10"/>
        <v>1854.375</v>
      </c>
      <c r="C100" s="791">
        <f t="shared" si="11"/>
        <v>34.145000000000003</v>
      </c>
      <c r="D100" s="803">
        <f t="shared" si="18"/>
        <v>1.18</v>
      </c>
      <c r="E100" s="779">
        <f t="shared" si="12"/>
        <v>329.27199999999999</v>
      </c>
      <c r="F100" s="803">
        <f t="shared" si="13"/>
        <v>0.126</v>
      </c>
      <c r="G100" s="803">
        <f t="shared" si="14"/>
        <v>0.154</v>
      </c>
      <c r="H100" s="803">
        <f t="shared" si="15"/>
        <v>-0.126</v>
      </c>
      <c r="I100" s="803">
        <f t="shared" si="16"/>
        <v>-0.22800000000000001</v>
      </c>
      <c r="J100" s="803">
        <f t="shared" si="17"/>
        <v>-0.16600000000000001</v>
      </c>
      <c r="K100" s="779">
        <f t="shared" si="3"/>
        <v>0</v>
      </c>
      <c r="L100" s="779">
        <f t="shared" si="4"/>
        <v>0</v>
      </c>
      <c r="M100" s="779">
        <f t="shared" si="5"/>
        <v>0</v>
      </c>
      <c r="N100" s="779">
        <f t="shared" si="6"/>
        <v>0</v>
      </c>
      <c r="O100" s="779">
        <f t="shared" si="7"/>
        <v>0</v>
      </c>
      <c r="P100" s="779">
        <f t="shared" si="8"/>
        <v>0</v>
      </c>
      <c r="Q100" s="801">
        <f t="shared" si="9"/>
        <v>0</v>
      </c>
      <c r="R100" s="800">
        <v>0.55437508425756565</v>
      </c>
      <c r="S100" s="800">
        <v>0.35363086312175096</v>
      </c>
      <c r="T100" s="800">
        <v>0.59945556357468677</v>
      </c>
      <c r="U100" s="800">
        <v>0.57317951934719202</v>
      </c>
      <c r="V100" s="800">
        <v>0.12978257485108269</v>
      </c>
      <c r="W100" s="800">
        <v>0.88439231792400885</v>
      </c>
      <c r="X100" s="800">
        <v>0.18387077348655279</v>
      </c>
      <c r="Y100" s="800">
        <v>0.37162700671892968</v>
      </c>
      <c r="Z100" s="800">
        <v>0.33391963647598522</v>
      </c>
      <c r="AA100" s="800">
        <v>0.58139180140357227</v>
      </c>
      <c r="AB100" s="800">
        <v>0.22880322589493585</v>
      </c>
      <c r="AC100" s="800">
        <v>0.38812669049672122</v>
      </c>
      <c r="AD100" s="800">
        <v>0.21034055557354947</v>
      </c>
      <c r="AE100" s="800">
        <v>0.8230857906158866</v>
      </c>
      <c r="AF100" s="800">
        <v>0.43878980281224544</v>
      </c>
      <c r="AG100" s="800">
        <v>0.54722617435150334</v>
      </c>
    </row>
    <row r="101" spans="1:33" x14ac:dyDescent="0.2">
      <c r="A101" s="767">
        <v>91</v>
      </c>
      <c r="B101" s="778">
        <f t="shared" si="10"/>
        <v>2013.1780000000001</v>
      </c>
      <c r="C101" s="791">
        <f t="shared" si="11"/>
        <v>51.521999999999998</v>
      </c>
      <c r="D101" s="803">
        <f t="shared" si="18"/>
        <v>0.73599999999999999</v>
      </c>
      <c r="E101" s="779">
        <f t="shared" si="12"/>
        <v>103.983</v>
      </c>
      <c r="F101" s="803">
        <f t="shared" si="13"/>
        <v>0.11700000000000001</v>
      </c>
      <c r="G101" s="803">
        <f t="shared" si="14"/>
        <v>2E-3</v>
      </c>
      <c r="H101" s="803">
        <f t="shared" si="15"/>
        <v>1.6E-2</v>
      </c>
      <c r="I101" s="803">
        <f t="shared" si="16"/>
        <v>0.19500000000000001</v>
      </c>
      <c r="J101" s="803">
        <f t="shared" si="17"/>
        <v>-0.49299999999999999</v>
      </c>
      <c r="K101" s="779">
        <f t="shared" si="3"/>
        <v>0</v>
      </c>
      <c r="L101" s="779">
        <f t="shared" si="4"/>
        <v>0</v>
      </c>
      <c r="M101" s="779">
        <f t="shared" si="5"/>
        <v>0</v>
      </c>
      <c r="N101" s="779">
        <f t="shared" si="6"/>
        <v>0</v>
      </c>
      <c r="O101" s="779">
        <f t="shared" si="7"/>
        <v>0</v>
      </c>
      <c r="P101" s="779">
        <f t="shared" si="8"/>
        <v>0</v>
      </c>
      <c r="Q101" s="801">
        <f t="shared" si="9"/>
        <v>0</v>
      </c>
      <c r="R101" s="800">
        <v>0.71317846976060528</v>
      </c>
      <c r="S101" s="800">
        <v>0.78803837973019819</v>
      </c>
      <c r="T101" s="800">
        <v>4.5409024140064314E-2</v>
      </c>
      <c r="U101" s="800">
        <v>9.9577954705893923E-3</v>
      </c>
      <c r="V101" s="800">
        <v>8.4618835437246021E-2</v>
      </c>
      <c r="W101" s="800">
        <v>0.50468938418637255</v>
      </c>
      <c r="X101" s="800">
        <v>0.5391481520804865</v>
      </c>
      <c r="Y101" s="800">
        <v>0.7948621042403945</v>
      </c>
      <c r="Z101" s="800">
        <v>6.9071380391864112E-3</v>
      </c>
      <c r="AA101" s="800">
        <v>0.83677187794089702</v>
      </c>
      <c r="AB101" s="800">
        <v>0.79536568553061915</v>
      </c>
      <c r="AC101" s="800">
        <v>0.41557757089292369</v>
      </c>
      <c r="AD101" s="800">
        <v>0.72554602451988714</v>
      </c>
      <c r="AE101" s="800">
        <v>0.42468089235017326</v>
      </c>
      <c r="AF101" s="800">
        <v>0.63020098868627938</v>
      </c>
      <c r="AG101" s="800">
        <v>0.74791401600398366</v>
      </c>
    </row>
    <row r="102" spans="1:33" x14ac:dyDescent="0.2">
      <c r="A102" s="767">
        <v>92</v>
      </c>
      <c r="B102" s="778">
        <f t="shared" si="10"/>
        <v>1729.607</v>
      </c>
      <c r="C102" s="791">
        <f t="shared" si="11"/>
        <v>48.305</v>
      </c>
      <c r="D102" s="803">
        <f t="shared" si="18"/>
        <v>0.90100000000000002</v>
      </c>
      <c r="E102" s="779">
        <f t="shared" si="12"/>
        <v>242.90299999999999</v>
      </c>
      <c r="F102" s="803">
        <f t="shared" si="13"/>
        <v>0.20300000000000001</v>
      </c>
      <c r="G102" s="803">
        <f t="shared" si="14"/>
        <v>-0.11899999999999999</v>
      </c>
      <c r="H102" s="803">
        <f t="shared" si="15"/>
        <v>-5.0999999999999997E-2</v>
      </c>
      <c r="I102" s="803">
        <f t="shared" si="16"/>
        <v>5.0999999999999997E-2</v>
      </c>
      <c r="J102" s="803">
        <f t="shared" si="17"/>
        <v>-0.28499999999999998</v>
      </c>
      <c r="K102" s="779">
        <f t="shared" si="3"/>
        <v>0</v>
      </c>
      <c r="L102" s="779">
        <f t="shared" si="4"/>
        <v>0</v>
      </c>
      <c r="M102" s="779">
        <f t="shared" si="5"/>
        <v>0</v>
      </c>
      <c r="N102" s="779">
        <f t="shared" si="6"/>
        <v>0</v>
      </c>
      <c r="O102" s="779">
        <f t="shared" si="7"/>
        <v>0</v>
      </c>
      <c r="P102" s="779">
        <f t="shared" si="8"/>
        <v>0</v>
      </c>
      <c r="Q102" s="801">
        <f t="shared" si="9"/>
        <v>0</v>
      </c>
      <c r="R102" s="800">
        <v>0.42960679484342823</v>
      </c>
      <c r="S102" s="800">
        <v>0.70761902834091572</v>
      </c>
      <c r="T102" s="800">
        <v>0.25102415456512261</v>
      </c>
      <c r="U102" s="800">
        <v>0.35725840574148626</v>
      </c>
      <c r="V102" s="800">
        <v>0.51459770136637772</v>
      </c>
      <c r="W102" s="800">
        <v>0.20266000562321318</v>
      </c>
      <c r="X102" s="800">
        <v>0.37225624577892036</v>
      </c>
      <c r="Y102" s="800">
        <v>0.6508168046141235</v>
      </c>
      <c r="Z102" s="800">
        <v>0.21458370400091331</v>
      </c>
      <c r="AA102" s="800">
        <v>0.65932284807868347</v>
      </c>
      <c r="AB102" s="800">
        <v>0.86996932511946479</v>
      </c>
      <c r="AC102" s="800">
        <v>0.67613583579219916</v>
      </c>
      <c r="AD102" s="800">
        <v>4.7283026164035125E-2</v>
      </c>
      <c r="AE102" s="800">
        <v>0.30316698527310981</v>
      </c>
      <c r="AF102" s="800">
        <v>0.19964725027384533</v>
      </c>
      <c r="AG102" s="800">
        <v>9.6578122114497678E-2</v>
      </c>
    </row>
    <row r="103" spans="1:33" x14ac:dyDescent="0.2">
      <c r="A103" s="767">
        <v>93</v>
      </c>
      <c r="B103" s="778">
        <f t="shared" si="10"/>
        <v>1520.6759999999999</v>
      </c>
      <c r="C103" s="791">
        <f t="shared" si="11"/>
        <v>26.228999999999999</v>
      </c>
      <c r="D103" s="803">
        <f t="shared" si="18"/>
        <v>1.385</v>
      </c>
      <c r="E103" s="779">
        <f t="shared" si="12"/>
        <v>135.71100000000001</v>
      </c>
      <c r="F103" s="803">
        <f t="shared" si="13"/>
        <v>0.23899999999999999</v>
      </c>
      <c r="G103" s="803">
        <f t="shared" si="14"/>
        <v>2.8000000000000001E-2</v>
      </c>
      <c r="H103" s="803">
        <f t="shared" si="15"/>
        <v>-0.19700000000000001</v>
      </c>
      <c r="I103" s="803">
        <f t="shared" si="16"/>
        <v>-6.3E-2</v>
      </c>
      <c r="J103" s="803">
        <f t="shared" si="17"/>
        <v>-0.33100000000000002</v>
      </c>
      <c r="K103" s="779">
        <f t="shared" si="3"/>
        <v>0</v>
      </c>
      <c r="L103" s="779">
        <f t="shared" si="4"/>
        <v>0</v>
      </c>
      <c r="M103" s="779">
        <f t="shared" si="5"/>
        <v>0</v>
      </c>
      <c r="N103" s="779">
        <f t="shared" si="6"/>
        <v>0</v>
      </c>
      <c r="O103" s="779">
        <f t="shared" si="7"/>
        <v>0</v>
      </c>
      <c r="P103" s="779">
        <f t="shared" si="8"/>
        <v>0</v>
      </c>
      <c r="Q103" s="801">
        <f t="shared" si="9"/>
        <v>0</v>
      </c>
      <c r="R103" s="800">
        <v>0.22067577010089356</v>
      </c>
      <c r="S103" s="800">
        <v>0.15572358393144581</v>
      </c>
      <c r="T103" s="800">
        <v>0.85617874938028959</v>
      </c>
      <c r="U103" s="800">
        <v>8.9278602574992094E-2</v>
      </c>
      <c r="V103" s="800">
        <v>0.69488775025454241</v>
      </c>
      <c r="W103" s="800">
        <v>0.56983280696472205</v>
      </c>
      <c r="X103" s="800">
        <v>7.8813111489146603E-3</v>
      </c>
      <c r="Y103" s="800">
        <v>0.53662520596060304</v>
      </c>
      <c r="Z103" s="800">
        <v>0.16877464583289048</v>
      </c>
      <c r="AA103" s="800">
        <v>0.13698059808440588</v>
      </c>
      <c r="AB103" s="800">
        <v>0.35292370850292698</v>
      </c>
      <c r="AC103" s="800">
        <v>3.1082171388364888E-2</v>
      </c>
      <c r="AD103" s="800">
        <v>0.45564164065316015</v>
      </c>
      <c r="AE103" s="800">
        <v>0.1372271380570973</v>
      </c>
      <c r="AF103" s="800">
        <v>0.17479016275784831</v>
      </c>
      <c r="AG103" s="800">
        <v>0.83031774855938345</v>
      </c>
    </row>
    <row r="104" spans="1:33" x14ac:dyDescent="0.2">
      <c r="A104" s="767">
        <v>94</v>
      </c>
      <c r="B104" s="778">
        <f t="shared" si="10"/>
        <v>1627.0650000000001</v>
      </c>
      <c r="C104" s="791">
        <f t="shared" si="11"/>
        <v>27.413</v>
      </c>
      <c r="D104" s="803">
        <f t="shared" si="18"/>
        <v>0.86299999999999999</v>
      </c>
      <c r="E104" s="779">
        <f t="shared" si="12"/>
        <v>342.09300000000002</v>
      </c>
      <c r="F104" s="803">
        <f t="shared" si="13"/>
        <v>0.108</v>
      </c>
      <c r="G104" s="803">
        <f t="shared" si="14"/>
        <v>4.1000000000000002E-2</v>
      </c>
      <c r="H104" s="803">
        <f t="shared" si="15"/>
        <v>0.13900000000000001</v>
      </c>
      <c r="I104" s="803">
        <f t="shared" si="16"/>
        <v>0.25900000000000001</v>
      </c>
      <c r="J104" s="803">
        <f t="shared" si="17"/>
        <v>-0.45700000000000002</v>
      </c>
      <c r="K104" s="779">
        <f t="shared" si="3"/>
        <v>0</v>
      </c>
      <c r="L104" s="779">
        <f t="shared" si="4"/>
        <v>0</v>
      </c>
      <c r="M104" s="779">
        <f t="shared" si="5"/>
        <v>0</v>
      </c>
      <c r="N104" s="779">
        <f t="shared" si="6"/>
        <v>0</v>
      </c>
      <c r="O104" s="779">
        <f t="shared" si="7"/>
        <v>0</v>
      </c>
      <c r="P104" s="779">
        <f t="shared" si="8"/>
        <v>0</v>
      </c>
      <c r="Q104" s="801">
        <f t="shared" si="9"/>
        <v>0</v>
      </c>
      <c r="R104" s="800">
        <v>0.32706547914283512</v>
      </c>
      <c r="S104" s="800">
        <v>0.18532861967880232</v>
      </c>
      <c r="T104" s="800">
        <v>0.20366896076564589</v>
      </c>
      <c r="U104" s="800">
        <v>0.60523164428250753</v>
      </c>
      <c r="V104" s="800">
        <v>4.1352201035063763E-2</v>
      </c>
      <c r="W104" s="800">
        <v>0.60127896655920421</v>
      </c>
      <c r="X104" s="800">
        <v>0.84864721118029296</v>
      </c>
      <c r="Y104" s="800">
        <v>0.85917787306795035</v>
      </c>
      <c r="Z104" s="800">
        <v>4.279891807363867E-2</v>
      </c>
      <c r="AA104" s="800">
        <v>0.14076662879434676</v>
      </c>
      <c r="AB104" s="800">
        <v>0.8013210606829112</v>
      </c>
      <c r="AC104" s="800">
        <v>0.14866497651430788</v>
      </c>
      <c r="AD104" s="800">
        <v>5.046796167527956E-2</v>
      </c>
      <c r="AE104" s="800">
        <v>0.14677858111201392</v>
      </c>
      <c r="AF104" s="800">
        <v>0.2398068899641731</v>
      </c>
      <c r="AG104" s="800">
        <v>0.78206031286271849</v>
      </c>
    </row>
    <row r="105" spans="1:33" x14ac:dyDescent="0.2">
      <c r="A105" s="767">
        <v>95</v>
      </c>
      <c r="B105" s="778">
        <f t="shared" si="10"/>
        <v>2204.9369999999999</v>
      </c>
      <c r="C105" s="791">
        <f t="shared" si="11"/>
        <v>21.501000000000001</v>
      </c>
      <c r="D105" s="803">
        <f t="shared" si="18"/>
        <v>1.238</v>
      </c>
      <c r="E105" s="779">
        <f t="shared" si="12"/>
        <v>466.19799999999998</v>
      </c>
      <c r="F105" s="803">
        <f t="shared" si="13"/>
        <v>0.16700000000000001</v>
      </c>
      <c r="G105" s="803">
        <f t="shared" si="14"/>
        <v>-0.14799999999999999</v>
      </c>
      <c r="H105" s="803">
        <f t="shared" si="15"/>
        <v>-0.14199999999999999</v>
      </c>
      <c r="I105" s="803">
        <f t="shared" si="16"/>
        <v>-0.36</v>
      </c>
      <c r="J105" s="803">
        <f t="shared" si="17"/>
        <v>-0.28799999999999998</v>
      </c>
      <c r="K105" s="779">
        <f t="shared" si="3"/>
        <v>0</v>
      </c>
      <c r="L105" s="779">
        <f t="shared" si="4"/>
        <v>0</v>
      </c>
      <c r="M105" s="779">
        <f t="shared" si="5"/>
        <v>0</v>
      </c>
      <c r="N105" s="779">
        <f t="shared" si="6"/>
        <v>0</v>
      </c>
      <c r="O105" s="779">
        <f t="shared" si="7"/>
        <v>0</v>
      </c>
      <c r="P105" s="779">
        <f t="shared" si="8"/>
        <v>0</v>
      </c>
      <c r="Q105" s="801">
        <f t="shared" si="9"/>
        <v>0</v>
      </c>
      <c r="R105" s="800">
        <v>0.90493725635193178</v>
      </c>
      <c r="S105" s="800">
        <v>3.7521567195371364E-2</v>
      </c>
      <c r="T105" s="800">
        <v>0.67310582454292356</v>
      </c>
      <c r="U105" s="800">
        <v>0.91549503279781075</v>
      </c>
      <c r="V105" s="800">
        <v>0.33710622602381979</v>
      </c>
      <c r="W105" s="800">
        <v>0.12918536418799631</v>
      </c>
      <c r="X105" s="800">
        <v>0.14578345064667719</v>
      </c>
      <c r="Y105" s="800">
        <v>0.24016982052809666</v>
      </c>
      <c r="Z105" s="800">
        <v>0.2123271600280916</v>
      </c>
      <c r="AA105" s="800">
        <v>0.88240390296546889</v>
      </c>
      <c r="AB105" s="800">
        <v>0.28606869356622011</v>
      </c>
      <c r="AC105" s="800">
        <v>0.76933614702696818</v>
      </c>
      <c r="AD105" s="800">
        <v>6.4776950199199046E-2</v>
      </c>
      <c r="AE105" s="800">
        <v>2.7721201406223694E-2</v>
      </c>
      <c r="AF105" s="800">
        <v>0.42128399258284921</v>
      </c>
      <c r="AG105" s="800">
        <v>0.91986397012888865</v>
      </c>
    </row>
    <row r="106" spans="1:33" x14ac:dyDescent="0.2">
      <c r="A106" s="767">
        <v>96</v>
      </c>
      <c r="B106" s="778">
        <f t="shared" si="10"/>
        <v>1784.5630000000001</v>
      </c>
      <c r="C106" s="791">
        <f t="shared" si="11"/>
        <v>23.553999999999998</v>
      </c>
      <c r="D106" s="803">
        <f t="shared" si="18"/>
        <v>0.81100000000000005</v>
      </c>
      <c r="E106" s="779">
        <f t="shared" si="12"/>
        <v>365.565</v>
      </c>
      <c r="F106" s="803">
        <f t="shared" si="13"/>
        <v>0.108</v>
      </c>
      <c r="G106" s="803">
        <f t="shared" si="14"/>
        <v>0.13200000000000001</v>
      </c>
      <c r="H106" s="803">
        <f t="shared" si="15"/>
        <v>-0.155</v>
      </c>
      <c r="I106" s="803">
        <f t="shared" si="16"/>
        <v>-0.20699999999999999</v>
      </c>
      <c r="J106" s="803">
        <f t="shared" si="17"/>
        <v>6.6000000000000003E-2</v>
      </c>
      <c r="K106" s="779">
        <f t="shared" si="3"/>
        <v>0</v>
      </c>
      <c r="L106" s="779">
        <f t="shared" si="4"/>
        <v>0</v>
      </c>
      <c r="M106" s="779">
        <f t="shared" si="5"/>
        <v>0</v>
      </c>
      <c r="N106" s="779">
        <f t="shared" si="6"/>
        <v>0</v>
      </c>
      <c r="O106" s="779">
        <f t="shared" si="7"/>
        <v>0</v>
      </c>
      <c r="P106" s="779">
        <f t="shared" si="8"/>
        <v>0</v>
      </c>
      <c r="Q106" s="801">
        <f t="shared" si="9"/>
        <v>0</v>
      </c>
      <c r="R106" s="800">
        <v>0.48456320399328168</v>
      </c>
      <c r="S106" s="800">
        <v>8.8861203577467629E-2</v>
      </c>
      <c r="T106" s="800">
        <v>0.13923798385859787</v>
      </c>
      <c r="U106" s="800">
        <v>0.66391272742549456</v>
      </c>
      <c r="V106" s="800">
        <v>3.944336158294337E-2</v>
      </c>
      <c r="W106" s="800">
        <v>0.83093632541194828</v>
      </c>
      <c r="X106" s="800">
        <v>0.11164390230615373</v>
      </c>
      <c r="Y106" s="800">
        <v>0.39271530339453065</v>
      </c>
      <c r="Z106" s="800">
        <v>0.56560958622740143</v>
      </c>
      <c r="AA106" s="800">
        <v>0.77879579157575385</v>
      </c>
      <c r="AB106" s="800">
        <v>0.73592732071661648</v>
      </c>
      <c r="AC106" s="800">
        <v>0.49951335765293325</v>
      </c>
      <c r="AD106" s="800">
        <v>0.27258517336278809</v>
      </c>
      <c r="AE106" s="800">
        <v>0.29228635933516023</v>
      </c>
      <c r="AF106" s="800">
        <v>0.27669337819569773</v>
      </c>
      <c r="AG106" s="800">
        <v>0.8811112875883802</v>
      </c>
    </row>
    <row r="107" spans="1:33" x14ac:dyDescent="0.2">
      <c r="A107" s="767">
        <v>97</v>
      </c>
      <c r="B107" s="778">
        <f t="shared" si="10"/>
        <v>1472.4349999999999</v>
      </c>
      <c r="C107" s="791">
        <f t="shared" si="11"/>
        <v>47.116999999999997</v>
      </c>
      <c r="D107" s="803">
        <f t="shared" si="18"/>
        <v>1.113</v>
      </c>
      <c r="E107" s="779">
        <f t="shared" si="12"/>
        <v>414.81099999999998</v>
      </c>
      <c r="F107" s="803">
        <f t="shared" si="13"/>
        <v>0.27300000000000002</v>
      </c>
      <c r="G107" s="803">
        <f t="shared" si="14"/>
        <v>-0.11</v>
      </c>
      <c r="H107" s="803">
        <f t="shared" si="15"/>
        <v>-3.7999999999999999E-2</v>
      </c>
      <c r="I107" s="803">
        <f t="shared" si="16"/>
        <v>-0.51200000000000001</v>
      </c>
      <c r="J107" s="803">
        <f t="shared" si="17"/>
        <v>-0.215</v>
      </c>
      <c r="K107" s="779">
        <f t="shared" si="3"/>
        <v>0</v>
      </c>
      <c r="L107" s="779">
        <f t="shared" si="4"/>
        <v>0</v>
      </c>
      <c r="M107" s="779">
        <f t="shared" si="5"/>
        <v>0</v>
      </c>
      <c r="N107" s="779">
        <f t="shared" si="6"/>
        <v>0</v>
      </c>
      <c r="O107" s="779">
        <f t="shared" si="7"/>
        <v>0</v>
      </c>
      <c r="P107" s="779">
        <f t="shared" si="8"/>
        <v>0</v>
      </c>
      <c r="Q107" s="801">
        <f t="shared" si="9"/>
        <v>0</v>
      </c>
      <c r="R107" s="800">
        <v>0.17243532303287601</v>
      </c>
      <c r="S107" s="800">
        <v>0.67791268515642245</v>
      </c>
      <c r="T107" s="800">
        <v>0.51667059738210419</v>
      </c>
      <c r="U107" s="800">
        <v>0.78702745720525391</v>
      </c>
      <c r="V107" s="800">
        <v>0.8673746480060639</v>
      </c>
      <c r="W107" s="800">
        <v>0.22549468495650971</v>
      </c>
      <c r="X107" s="800">
        <v>0.40422662782900809</v>
      </c>
      <c r="Y107" s="800">
        <v>8.7712768774360628E-2</v>
      </c>
      <c r="Z107" s="800">
        <v>0.2853731694558882</v>
      </c>
      <c r="AA107" s="800">
        <v>0.22134021080817712</v>
      </c>
      <c r="AB107" s="800">
        <v>0.95452578570454794</v>
      </c>
      <c r="AC107" s="800">
        <v>0.12186537625427274</v>
      </c>
      <c r="AD107" s="800">
        <v>0.23000145222805657</v>
      </c>
      <c r="AE107" s="800">
        <v>0.84770804757472085</v>
      </c>
      <c r="AF107" s="800">
        <v>6.3125505566836937E-2</v>
      </c>
      <c r="AG107" s="800">
        <v>0.73289314435605035</v>
      </c>
    </row>
    <row r="108" spans="1:33" x14ac:dyDescent="0.2">
      <c r="A108" s="767">
        <v>98</v>
      </c>
      <c r="B108" s="778">
        <f t="shared" si="10"/>
        <v>1840.4590000000001</v>
      </c>
      <c r="C108" s="791">
        <f t="shared" si="11"/>
        <v>32.630000000000003</v>
      </c>
      <c r="D108" s="803">
        <f t="shared" si="18"/>
        <v>1.022</v>
      </c>
      <c r="E108" s="779">
        <f t="shared" si="12"/>
        <v>286.464</v>
      </c>
      <c r="F108" s="803">
        <f t="shared" si="13"/>
        <v>0.184</v>
      </c>
      <c r="G108" s="803">
        <f t="shared" si="14"/>
        <v>-0.11600000000000001</v>
      </c>
      <c r="H108" s="803">
        <f t="shared" si="15"/>
        <v>-0.16500000000000001</v>
      </c>
      <c r="I108" s="803">
        <f t="shared" si="16"/>
        <v>7.0000000000000007E-2</v>
      </c>
      <c r="J108" s="803">
        <f t="shared" si="17"/>
        <v>-0.45500000000000002</v>
      </c>
      <c r="K108" s="779">
        <f t="shared" si="3"/>
        <v>0</v>
      </c>
      <c r="L108" s="779">
        <f t="shared" si="4"/>
        <v>0</v>
      </c>
      <c r="M108" s="779">
        <f t="shared" si="5"/>
        <v>0</v>
      </c>
      <c r="N108" s="779">
        <f t="shared" si="6"/>
        <v>0</v>
      </c>
      <c r="O108" s="779">
        <f t="shared" si="7"/>
        <v>0</v>
      </c>
      <c r="P108" s="779">
        <f t="shared" si="8"/>
        <v>0</v>
      </c>
      <c r="Q108" s="801">
        <f t="shared" si="9"/>
        <v>0</v>
      </c>
      <c r="R108" s="800">
        <v>0.54045937552582646</v>
      </c>
      <c r="S108" s="800">
        <v>0.3157472770178491</v>
      </c>
      <c r="T108" s="800">
        <v>0.40253447308806656</v>
      </c>
      <c r="U108" s="800">
        <v>0.46615877684085572</v>
      </c>
      <c r="V108" s="800">
        <v>0.41832730095026793</v>
      </c>
      <c r="W108" s="800">
        <v>0.21045521712816573</v>
      </c>
      <c r="X108" s="800">
        <v>8.865270616016685E-2</v>
      </c>
      <c r="Y108" s="800">
        <v>0.66997667975046848</v>
      </c>
      <c r="Z108" s="800">
        <v>4.471259008765871E-2</v>
      </c>
      <c r="AA108" s="800">
        <v>0.89313327700996836</v>
      </c>
      <c r="AB108" s="800">
        <v>1.437142409978498E-2</v>
      </c>
      <c r="AC108" s="800">
        <v>0.98860727709348672</v>
      </c>
      <c r="AD108" s="800">
        <v>0.11989517564418073</v>
      </c>
      <c r="AE108" s="800">
        <v>0.55638839996931766</v>
      </c>
      <c r="AF108" s="800">
        <v>0.42226930170821275</v>
      </c>
      <c r="AG108" s="800">
        <v>0.73850314624051827</v>
      </c>
    </row>
    <row r="109" spans="1:33" x14ac:dyDescent="0.2">
      <c r="A109" s="767">
        <v>99</v>
      </c>
      <c r="B109" s="778">
        <f t="shared" si="10"/>
        <v>1659.5360000000001</v>
      </c>
      <c r="C109" s="791">
        <f t="shared" si="11"/>
        <v>22.835000000000001</v>
      </c>
      <c r="D109" s="803">
        <f t="shared" si="18"/>
        <v>1.448</v>
      </c>
      <c r="E109" s="779">
        <f t="shared" si="12"/>
        <v>175.553</v>
      </c>
      <c r="F109" s="803">
        <f t="shared" si="13"/>
        <v>0.26500000000000001</v>
      </c>
      <c r="G109" s="803">
        <f t="shared" si="14"/>
        <v>-5.2999999999999999E-2</v>
      </c>
      <c r="H109" s="803">
        <f t="shared" si="15"/>
        <v>-4.9000000000000002E-2</v>
      </c>
      <c r="I109" s="803">
        <f t="shared" si="16"/>
        <v>-0.29299999999999998</v>
      </c>
      <c r="J109" s="803">
        <f t="shared" si="17"/>
        <v>-0.41599999999999998</v>
      </c>
      <c r="K109" s="779">
        <f t="shared" si="3"/>
        <v>0</v>
      </c>
      <c r="L109" s="779">
        <f t="shared" si="4"/>
        <v>0</v>
      </c>
      <c r="M109" s="779">
        <f t="shared" si="5"/>
        <v>0</v>
      </c>
      <c r="N109" s="779">
        <f t="shared" si="6"/>
        <v>0</v>
      </c>
      <c r="O109" s="779">
        <f t="shared" si="7"/>
        <v>0</v>
      </c>
      <c r="P109" s="779">
        <f t="shared" si="8"/>
        <v>0</v>
      </c>
      <c r="Q109" s="801">
        <f t="shared" si="9"/>
        <v>0</v>
      </c>
      <c r="R109" s="800">
        <v>0.35953576417905897</v>
      </c>
      <c r="S109" s="800">
        <v>7.0870740654993436E-2</v>
      </c>
      <c r="T109" s="800">
        <v>0.93523033362490671</v>
      </c>
      <c r="U109" s="800">
        <v>0.18888180319825221</v>
      </c>
      <c r="V109" s="800">
        <v>0.82420363706594835</v>
      </c>
      <c r="W109" s="800">
        <v>0.36869183706987774</v>
      </c>
      <c r="X109" s="800">
        <v>0.37657045361196417</v>
      </c>
      <c r="Y109" s="800">
        <v>0.30742278115273103</v>
      </c>
      <c r="Z109" s="800">
        <v>8.4249184127044963E-2</v>
      </c>
      <c r="AA109" s="800">
        <v>0.14556514786779484</v>
      </c>
      <c r="AB109" s="800">
        <v>0.80230110983159031</v>
      </c>
      <c r="AC109" s="800">
        <v>0.37175113795914061</v>
      </c>
      <c r="AD109" s="800">
        <v>2.3658207243148488E-2</v>
      </c>
      <c r="AE109" s="800">
        <v>0.36722309171769429</v>
      </c>
      <c r="AF109" s="800">
        <v>0.52096548057201164</v>
      </c>
      <c r="AG109" s="800">
        <v>0.55567770159740315</v>
      </c>
    </row>
    <row r="110" spans="1:33" x14ac:dyDescent="0.2">
      <c r="A110" s="767">
        <v>100</v>
      </c>
      <c r="B110" s="778">
        <f t="shared" si="10"/>
        <v>1477.6690000000001</v>
      </c>
      <c r="C110" s="791">
        <f t="shared" si="11"/>
        <v>59.398000000000003</v>
      </c>
      <c r="D110" s="803">
        <f t="shared" si="18"/>
        <v>1.266</v>
      </c>
      <c r="E110" s="779">
        <f t="shared" si="12"/>
        <v>206.47200000000001</v>
      </c>
      <c r="F110" s="803">
        <f t="shared" si="13"/>
        <v>0.23599999999999999</v>
      </c>
      <c r="G110" s="803">
        <f t="shared" si="14"/>
        <v>-5.7000000000000002E-2</v>
      </c>
      <c r="H110" s="803">
        <f t="shared" si="15"/>
        <v>0.16900000000000001</v>
      </c>
      <c r="I110" s="803">
        <f t="shared" si="16"/>
        <v>-0.496</v>
      </c>
      <c r="J110" s="803">
        <f t="shared" si="17"/>
        <v>-3.9E-2</v>
      </c>
      <c r="K110" s="779">
        <f t="shared" si="3"/>
        <v>0</v>
      </c>
      <c r="L110" s="779">
        <f t="shared" si="4"/>
        <v>0</v>
      </c>
      <c r="M110" s="779">
        <f t="shared" si="5"/>
        <v>0</v>
      </c>
      <c r="N110" s="779">
        <f t="shared" si="6"/>
        <v>0</v>
      </c>
      <c r="O110" s="779">
        <f t="shared" si="7"/>
        <v>0</v>
      </c>
      <c r="P110" s="779">
        <f t="shared" si="8"/>
        <v>0</v>
      </c>
      <c r="Q110" s="801">
        <f t="shared" si="9"/>
        <v>0</v>
      </c>
      <c r="R110" s="800">
        <v>0.17766924402937367</v>
      </c>
      <c r="S110" s="800">
        <v>0.98494579082976241</v>
      </c>
      <c r="T110" s="800">
        <v>0.70790870308571352</v>
      </c>
      <c r="U110" s="800">
        <v>0.26617907108941841</v>
      </c>
      <c r="V110" s="800">
        <v>0.67911747148086121</v>
      </c>
      <c r="W110" s="800">
        <v>0.35749992029148192</v>
      </c>
      <c r="X110" s="800">
        <v>0.92196880574659623</v>
      </c>
      <c r="Y110" s="800">
        <v>0.10372485461651804</v>
      </c>
      <c r="Z110" s="800">
        <v>0.46090721351865549</v>
      </c>
      <c r="AA110" s="800">
        <v>0.50619274307992945</v>
      </c>
      <c r="AB110" s="800">
        <v>0.25622457106625973</v>
      </c>
      <c r="AC110" s="800">
        <v>0.17767730893883382</v>
      </c>
      <c r="AD110" s="800">
        <v>0.99462273841150783</v>
      </c>
      <c r="AE110" s="800">
        <v>0.52615735665522523</v>
      </c>
      <c r="AF110" s="800">
        <v>0.15313211340139854</v>
      </c>
      <c r="AG110" s="800">
        <v>0.26856857575509696</v>
      </c>
    </row>
    <row r="111" spans="1:33" x14ac:dyDescent="0.2">
      <c r="A111" s="767">
        <v>101</v>
      </c>
      <c r="B111" s="778">
        <f t="shared" si="10"/>
        <v>1497.864</v>
      </c>
      <c r="C111" s="791">
        <f t="shared" si="11"/>
        <v>40.603999999999999</v>
      </c>
      <c r="D111" s="803">
        <f t="shared" si="18"/>
        <v>1.4650000000000001</v>
      </c>
      <c r="E111" s="779">
        <f t="shared" si="12"/>
        <v>302.56</v>
      </c>
      <c r="F111" s="803">
        <f t="shared" si="13"/>
        <v>0.27900000000000003</v>
      </c>
      <c r="G111" s="803">
        <f t="shared" si="14"/>
        <v>-0.11600000000000001</v>
      </c>
      <c r="H111" s="803">
        <f t="shared" si="15"/>
        <v>0.16900000000000001</v>
      </c>
      <c r="I111" s="803">
        <f t="shared" si="16"/>
        <v>0.13200000000000001</v>
      </c>
      <c r="J111" s="803">
        <f t="shared" si="17"/>
        <v>-0.23899999999999999</v>
      </c>
      <c r="K111" s="779">
        <f t="shared" si="3"/>
        <v>0</v>
      </c>
      <c r="L111" s="779">
        <f t="shared" si="4"/>
        <v>0</v>
      </c>
      <c r="M111" s="779">
        <f t="shared" si="5"/>
        <v>0</v>
      </c>
      <c r="N111" s="779">
        <f t="shared" si="6"/>
        <v>0</v>
      </c>
      <c r="O111" s="779">
        <f t="shared" si="7"/>
        <v>0</v>
      </c>
      <c r="P111" s="779">
        <f t="shared" si="8"/>
        <v>0</v>
      </c>
      <c r="Q111" s="801">
        <f t="shared" si="9"/>
        <v>0</v>
      </c>
      <c r="R111" s="800">
        <v>0.19786408406953104</v>
      </c>
      <c r="S111" s="800">
        <v>0.51510067060432407</v>
      </c>
      <c r="T111" s="800">
        <v>0.95620574637033262</v>
      </c>
      <c r="U111" s="800">
        <v>0.50640030675721792</v>
      </c>
      <c r="V111" s="800">
        <v>0.89569654514655328</v>
      </c>
      <c r="W111" s="800">
        <v>0.20974507446636781</v>
      </c>
      <c r="X111" s="800">
        <v>0.9236126183691753</v>
      </c>
      <c r="Y111" s="800">
        <v>0.73188410195125342</v>
      </c>
      <c r="Z111" s="800">
        <v>0.26059608228219888</v>
      </c>
      <c r="AA111" s="800">
        <v>0.25546709889325758</v>
      </c>
      <c r="AB111" s="800">
        <v>0.44281176882973561</v>
      </c>
      <c r="AC111" s="800">
        <v>0.9759662722948631</v>
      </c>
      <c r="AD111" s="800">
        <v>0.99715652547200684</v>
      </c>
      <c r="AE111" s="800">
        <v>0.71222867992763395</v>
      </c>
      <c r="AF111" s="800">
        <v>0.43989032556034235</v>
      </c>
      <c r="AG111" s="800">
        <v>0.50735263669100039</v>
      </c>
    </row>
    <row r="112" spans="1:33" x14ac:dyDescent="0.2">
      <c r="A112" s="767">
        <v>102</v>
      </c>
      <c r="B112" s="778">
        <f t="shared" si="10"/>
        <v>2152.0079999999998</v>
      </c>
      <c r="C112" s="791">
        <f t="shared" si="11"/>
        <v>47.427</v>
      </c>
      <c r="D112" s="803">
        <f t="shared" si="18"/>
        <v>1.3859999999999999</v>
      </c>
      <c r="E112" s="779">
        <f t="shared" si="12"/>
        <v>383.40199999999999</v>
      </c>
      <c r="F112" s="803">
        <f t="shared" si="13"/>
        <v>0.25600000000000001</v>
      </c>
      <c r="G112" s="803">
        <f t="shared" si="14"/>
        <v>0.16</v>
      </c>
      <c r="H112" s="803">
        <f t="shared" si="15"/>
        <v>-7.9000000000000001E-2</v>
      </c>
      <c r="I112" s="803">
        <f t="shared" si="16"/>
        <v>-6.0999999999999999E-2</v>
      </c>
      <c r="J112" s="803">
        <f t="shared" si="17"/>
        <v>0.32300000000000001</v>
      </c>
      <c r="K112" s="779">
        <f t="shared" si="3"/>
        <v>0</v>
      </c>
      <c r="L112" s="779">
        <f t="shared" si="4"/>
        <v>0</v>
      </c>
      <c r="M112" s="779">
        <f t="shared" si="5"/>
        <v>0</v>
      </c>
      <c r="N112" s="779">
        <f t="shared" si="6"/>
        <v>0</v>
      </c>
      <c r="O112" s="779">
        <f t="shared" si="7"/>
        <v>0</v>
      </c>
      <c r="P112" s="779">
        <f t="shared" si="8"/>
        <v>0</v>
      </c>
      <c r="Q112" s="801">
        <f t="shared" si="9"/>
        <v>0</v>
      </c>
      <c r="R112" s="800">
        <v>0.85200751626870341</v>
      </c>
      <c r="S112" s="800">
        <v>0.685683552436962</v>
      </c>
      <c r="T112" s="800">
        <v>0.85691791619377133</v>
      </c>
      <c r="U112" s="800">
        <v>0.70850519284929825</v>
      </c>
      <c r="V112" s="800">
        <v>0.78178170927298174</v>
      </c>
      <c r="W112" s="800">
        <v>0.90053508674770755</v>
      </c>
      <c r="X112" s="800">
        <v>0.30151416936650166</v>
      </c>
      <c r="Y112" s="800">
        <v>0.53887821842591221</v>
      </c>
      <c r="Z112" s="800">
        <v>0.82258011516903196</v>
      </c>
      <c r="AA112" s="800">
        <v>0.31897626216782127</v>
      </c>
      <c r="AB112" s="800">
        <v>2.4981835618866577E-2</v>
      </c>
      <c r="AC112" s="800">
        <v>0.45549196573095785</v>
      </c>
      <c r="AD112" s="800">
        <v>0.49225565514965197</v>
      </c>
      <c r="AE112" s="800">
        <v>0.88555562514403507</v>
      </c>
      <c r="AF112" s="800">
        <v>0.83038113440542227</v>
      </c>
      <c r="AG112" s="800">
        <v>0.29041621061786915</v>
      </c>
    </row>
    <row r="113" spans="1:33" x14ac:dyDescent="0.2">
      <c r="A113" s="767">
        <v>103</v>
      </c>
      <c r="B113" s="778">
        <f t="shared" si="10"/>
        <v>1557.9349999999999</v>
      </c>
      <c r="C113" s="791">
        <f t="shared" si="11"/>
        <v>33.642000000000003</v>
      </c>
      <c r="D113" s="803">
        <f t="shared" si="18"/>
        <v>1.4339999999999999</v>
      </c>
      <c r="E113" s="779">
        <f t="shared" si="12"/>
        <v>170.89</v>
      </c>
      <c r="F113" s="803">
        <f t="shared" si="13"/>
        <v>0.16200000000000001</v>
      </c>
      <c r="G113" s="803">
        <f t="shared" si="14"/>
        <v>-0.106</v>
      </c>
      <c r="H113" s="803">
        <f t="shared" si="15"/>
        <v>-0.13300000000000001</v>
      </c>
      <c r="I113" s="803">
        <f t="shared" si="16"/>
        <v>-0.104</v>
      </c>
      <c r="J113" s="803">
        <f t="shared" si="17"/>
        <v>-0.39700000000000002</v>
      </c>
      <c r="K113" s="779">
        <f t="shared" si="3"/>
        <v>0</v>
      </c>
      <c r="L113" s="779">
        <f t="shared" si="4"/>
        <v>0</v>
      </c>
      <c r="M113" s="779">
        <f t="shared" si="5"/>
        <v>0</v>
      </c>
      <c r="N113" s="779">
        <f t="shared" si="6"/>
        <v>0</v>
      </c>
      <c r="O113" s="779">
        <f t="shared" si="7"/>
        <v>0</v>
      </c>
      <c r="P113" s="779">
        <f t="shared" si="8"/>
        <v>0</v>
      </c>
      <c r="Q113" s="801">
        <f t="shared" si="9"/>
        <v>0</v>
      </c>
      <c r="R113" s="800">
        <v>0.25793539046991354</v>
      </c>
      <c r="S113" s="800">
        <v>0.34105651668766546</v>
      </c>
      <c r="T113" s="800">
        <v>0.91788324310039915</v>
      </c>
      <c r="U113" s="800">
        <v>0.17722460489674108</v>
      </c>
      <c r="V113" s="800">
        <v>0.30849734036666299</v>
      </c>
      <c r="W113" s="800">
        <v>0.23503774061469007</v>
      </c>
      <c r="X113" s="800">
        <v>0.16741794243154506</v>
      </c>
      <c r="Y113" s="800">
        <v>0.49632911727862949</v>
      </c>
      <c r="Z113" s="800">
        <v>0.1027293423824599</v>
      </c>
      <c r="AA113" s="800">
        <v>0.86680831049563756</v>
      </c>
      <c r="AB113" s="800">
        <v>0.71235589259878007</v>
      </c>
      <c r="AC113" s="800">
        <v>0.76028355085741051</v>
      </c>
      <c r="AD113" s="800">
        <v>0.17844896527595877</v>
      </c>
      <c r="AE113" s="800">
        <v>0.10738557559447148</v>
      </c>
      <c r="AF113" s="800">
        <v>4.2024716382024319E-2</v>
      </c>
      <c r="AG113" s="800">
        <v>0.41827134793407672</v>
      </c>
    </row>
    <row r="114" spans="1:33" x14ac:dyDescent="0.2">
      <c r="A114" s="767">
        <v>104</v>
      </c>
      <c r="B114" s="778">
        <f t="shared" si="10"/>
        <v>1926.17</v>
      </c>
      <c r="C114" s="791">
        <f t="shared" si="11"/>
        <v>38.002000000000002</v>
      </c>
      <c r="D114" s="803">
        <f t="shared" si="18"/>
        <v>0.81</v>
      </c>
      <c r="E114" s="779">
        <f t="shared" si="12"/>
        <v>252.99700000000001</v>
      </c>
      <c r="F114" s="803">
        <f t="shared" si="13"/>
        <v>0.20300000000000001</v>
      </c>
      <c r="G114" s="803">
        <f t="shared" si="14"/>
        <v>9.1999999999999998E-2</v>
      </c>
      <c r="H114" s="803">
        <f t="shared" si="15"/>
        <v>2.9000000000000001E-2</v>
      </c>
      <c r="I114" s="803">
        <f t="shared" si="16"/>
        <v>-0.24399999999999999</v>
      </c>
      <c r="J114" s="803">
        <f t="shared" si="17"/>
        <v>0.13200000000000001</v>
      </c>
      <c r="K114" s="779">
        <f t="shared" si="3"/>
        <v>0</v>
      </c>
      <c r="L114" s="779">
        <f t="shared" si="4"/>
        <v>0</v>
      </c>
      <c r="M114" s="779">
        <f t="shared" si="5"/>
        <v>0</v>
      </c>
      <c r="N114" s="779">
        <f t="shared" si="6"/>
        <v>0</v>
      </c>
      <c r="O114" s="779">
        <f t="shared" si="7"/>
        <v>0</v>
      </c>
      <c r="P114" s="779">
        <f t="shared" si="8"/>
        <v>0</v>
      </c>
      <c r="Q114" s="801">
        <f t="shared" si="9"/>
        <v>0</v>
      </c>
      <c r="R114" s="800">
        <v>0.62617005578870644</v>
      </c>
      <c r="S114" s="800">
        <v>0.45005574231442902</v>
      </c>
      <c r="T114" s="800">
        <v>0.13722157558842629</v>
      </c>
      <c r="U114" s="800">
        <v>0.3824932852696491</v>
      </c>
      <c r="V114" s="800">
        <v>0.51355016777668772</v>
      </c>
      <c r="W114" s="800">
        <v>0.73031398708414119</v>
      </c>
      <c r="X114" s="800">
        <v>0.57198430710393466</v>
      </c>
      <c r="Y114" s="800">
        <v>0.35606138952497823</v>
      </c>
      <c r="Z114" s="800">
        <v>0.63199617247089568</v>
      </c>
      <c r="AA114" s="800">
        <v>0.64336881097763665</v>
      </c>
      <c r="AB114" s="800">
        <v>0.34199821227882443</v>
      </c>
      <c r="AC114" s="800">
        <v>0.45159041376113873</v>
      </c>
      <c r="AD114" s="800">
        <v>0.48661952433527289</v>
      </c>
      <c r="AE114" s="800">
        <v>0.87791647113944926</v>
      </c>
      <c r="AF114" s="800">
        <v>0.37020351631578707</v>
      </c>
      <c r="AG114" s="800">
        <v>0.79192062444628919</v>
      </c>
    </row>
    <row r="115" spans="1:33" x14ac:dyDescent="0.2">
      <c r="A115" s="767">
        <v>105</v>
      </c>
      <c r="B115" s="778">
        <f t="shared" si="10"/>
        <v>1512.1020000000001</v>
      </c>
      <c r="C115" s="791">
        <f t="shared" si="11"/>
        <v>23.619</v>
      </c>
      <c r="D115" s="803">
        <f t="shared" si="18"/>
        <v>0.77600000000000002</v>
      </c>
      <c r="E115" s="779">
        <f t="shared" si="12"/>
        <v>307.95100000000002</v>
      </c>
      <c r="F115" s="803">
        <f t="shared" si="13"/>
        <v>0.223</v>
      </c>
      <c r="G115" s="803">
        <f t="shared" si="14"/>
        <v>6.3E-2</v>
      </c>
      <c r="H115" s="803">
        <f t="shared" si="15"/>
        <v>-1.4E-2</v>
      </c>
      <c r="I115" s="803">
        <f t="shared" si="16"/>
        <v>0.3</v>
      </c>
      <c r="J115" s="803">
        <f t="shared" si="17"/>
        <v>0.13700000000000001</v>
      </c>
      <c r="K115" s="779">
        <f t="shared" si="3"/>
        <v>0</v>
      </c>
      <c r="L115" s="779">
        <f t="shared" si="4"/>
        <v>0</v>
      </c>
      <c r="M115" s="779">
        <f t="shared" si="5"/>
        <v>0</v>
      </c>
      <c r="N115" s="779">
        <f t="shared" si="6"/>
        <v>0</v>
      </c>
      <c r="O115" s="779">
        <f t="shared" si="7"/>
        <v>0</v>
      </c>
      <c r="P115" s="779">
        <f t="shared" si="8"/>
        <v>0</v>
      </c>
      <c r="Q115" s="801">
        <f t="shared" si="9"/>
        <v>0</v>
      </c>
      <c r="R115" s="800">
        <v>0.2121017209272561</v>
      </c>
      <c r="S115" s="800">
        <v>9.0462759757817257E-2</v>
      </c>
      <c r="T115" s="800">
        <v>9.4511500129046189E-2</v>
      </c>
      <c r="U115" s="800">
        <v>0.51987822564619124</v>
      </c>
      <c r="V115" s="800">
        <v>0.61455688937987507</v>
      </c>
      <c r="W115" s="800">
        <v>0.65690545703362835</v>
      </c>
      <c r="X115" s="800">
        <v>0.46597301444460271</v>
      </c>
      <c r="Y115" s="800">
        <v>0.89988777390094377</v>
      </c>
      <c r="Z115" s="800">
        <v>0.63661175518021484</v>
      </c>
      <c r="AA115" s="800">
        <v>0.42376205434017777</v>
      </c>
      <c r="AB115" s="800">
        <v>0.17832709360559817</v>
      </c>
      <c r="AC115" s="800">
        <v>0.64716308663825817</v>
      </c>
      <c r="AD115" s="800">
        <v>0.37335511345687689</v>
      </c>
      <c r="AE115" s="800">
        <v>0.42608301913524804</v>
      </c>
      <c r="AF115" s="800">
        <v>0.18036975078404094</v>
      </c>
      <c r="AG115" s="800">
        <v>0.45589954174503833</v>
      </c>
    </row>
    <row r="116" spans="1:33" x14ac:dyDescent="0.2">
      <c r="A116" s="767">
        <v>106</v>
      </c>
      <c r="B116" s="778">
        <f t="shared" si="10"/>
        <v>1755.64</v>
      </c>
      <c r="C116" s="791">
        <f t="shared" si="11"/>
        <v>34.149000000000001</v>
      </c>
      <c r="D116" s="803">
        <f t="shared" si="18"/>
        <v>1.286</v>
      </c>
      <c r="E116" s="779">
        <f t="shared" si="12"/>
        <v>272.334</v>
      </c>
      <c r="F116" s="803">
        <f t="shared" si="13"/>
        <v>0.155</v>
      </c>
      <c r="G116" s="803">
        <f t="shared" si="14"/>
        <v>0.113</v>
      </c>
      <c r="H116" s="803">
        <f t="shared" si="15"/>
        <v>-7.1999999999999995E-2</v>
      </c>
      <c r="I116" s="803">
        <f t="shared" si="16"/>
        <v>-5.8000000000000003E-2</v>
      </c>
      <c r="J116" s="803">
        <f t="shared" si="17"/>
        <v>0.08</v>
      </c>
      <c r="K116" s="779">
        <f t="shared" si="3"/>
        <v>0</v>
      </c>
      <c r="L116" s="779">
        <f t="shared" si="4"/>
        <v>0</v>
      </c>
      <c r="M116" s="779">
        <f t="shared" si="5"/>
        <v>0</v>
      </c>
      <c r="N116" s="779">
        <f t="shared" si="6"/>
        <v>0</v>
      </c>
      <c r="O116" s="779">
        <f t="shared" si="7"/>
        <v>0</v>
      </c>
      <c r="P116" s="779">
        <f t="shared" si="8"/>
        <v>0</v>
      </c>
      <c r="Q116" s="801">
        <f t="shared" si="9"/>
        <v>0</v>
      </c>
      <c r="R116" s="800">
        <v>0.45564006319657779</v>
      </c>
      <c r="S116" s="800">
        <v>0.35372493255259096</v>
      </c>
      <c r="T116" s="800">
        <v>0.73293053188818624</v>
      </c>
      <c r="U116" s="800">
        <v>0.43083376080669999</v>
      </c>
      <c r="V116" s="800">
        <v>0.27515453949377977</v>
      </c>
      <c r="W116" s="800">
        <v>0.7830636281543486</v>
      </c>
      <c r="X116" s="800">
        <v>0.31945539183505689</v>
      </c>
      <c r="Y116" s="800">
        <v>0.54212769126899907</v>
      </c>
      <c r="Z116" s="800">
        <v>0.58026462629607944</v>
      </c>
      <c r="AA116" s="800">
        <v>0.1642592550380233</v>
      </c>
      <c r="AB116" s="800">
        <v>0.92911907359755985</v>
      </c>
      <c r="AC116" s="800">
        <v>0.40290351755344223</v>
      </c>
      <c r="AD116" s="800">
        <v>0.99150186471252844</v>
      </c>
      <c r="AE116" s="800">
        <v>0.88309952534308389</v>
      </c>
      <c r="AF116" s="800">
        <v>0.30849160633184625</v>
      </c>
      <c r="AG116" s="800">
        <v>0.92499814915435796</v>
      </c>
    </row>
    <row r="117" spans="1:33" x14ac:dyDescent="0.2">
      <c r="A117" s="767">
        <v>107</v>
      </c>
      <c r="B117" s="778">
        <f t="shared" si="10"/>
        <v>1429.8579999999999</v>
      </c>
      <c r="C117" s="791">
        <f t="shared" si="11"/>
        <v>38.393999999999998</v>
      </c>
      <c r="D117" s="803">
        <f t="shared" si="18"/>
        <v>0.88600000000000001</v>
      </c>
      <c r="E117" s="779">
        <f t="shared" si="12"/>
        <v>167.999</v>
      </c>
      <c r="F117" s="803">
        <f t="shared" si="13"/>
        <v>0.255</v>
      </c>
      <c r="G117" s="803">
        <f t="shared" si="14"/>
        <v>7.0000000000000007E-2</v>
      </c>
      <c r="H117" s="803">
        <f t="shared" si="15"/>
        <v>-0.02</v>
      </c>
      <c r="I117" s="803">
        <f t="shared" si="16"/>
        <v>-0.33200000000000002</v>
      </c>
      <c r="J117" s="803">
        <f t="shared" si="17"/>
        <v>2.1999999999999999E-2</v>
      </c>
      <c r="K117" s="779">
        <f t="shared" si="3"/>
        <v>0</v>
      </c>
      <c r="L117" s="779">
        <f t="shared" si="4"/>
        <v>0</v>
      </c>
      <c r="M117" s="779">
        <f t="shared" si="5"/>
        <v>0</v>
      </c>
      <c r="N117" s="779">
        <f t="shared" si="6"/>
        <v>0</v>
      </c>
      <c r="O117" s="779">
        <f t="shared" si="7"/>
        <v>0</v>
      </c>
      <c r="P117" s="779">
        <f t="shared" si="8"/>
        <v>0</v>
      </c>
      <c r="Q117" s="801">
        <f t="shared" si="9"/>
        <v>0</v>
      </c>
      <c r="R117" s="800">
        <v>0.12985766666106546</v>
      </c>
      <c r="S117" s="800">
        <v>0.45984265717570472</v>
      </c>
      <c r="T117" s="800">
        <v>0.23234254450811109</v>
      </c>
      <c r="U117" s="800">
        <v>0.16999726681777927</v>
      </c>
      <c r="V117" s="800">
        <v>0.77377471340068049</v>
      </c>
      <c r="W117" s="800">
        <v>0.67405275117074526</v>
      </c>
      <c r="X117" s="800">
        <v>0.45070255603002785</v>
      </c>
      <c r="Y117" s="800">
        <v>0.26794511921423381</v>
      </c>
      <c r="Z117" s="800">
        <v>0.5224176724258135</v>
      </c>
      <c r="AA117" s="800">
        <v>0.25488600522600513</v>
      </c>
      <c r="AB117" s="800">
        <v>0.7790342363415268</v>
      </c>
      <c r="AC117" s="800">
        <v>0.76088644834286256</v>
      </c>
      <c r="AD117" s="800">
        <v>0.58752592281853688</v>
      </c>
      <c r="AE117" s="800">
        <v>0.87257741421363233</v>
      </c>
      <c r="AF117" s="800">
        <v>0.3638941107939303</v>
      </c>
      <c r="AG117" s="800">
        <v>0.20295355395533854</v>
      </c>
    </row>
    <row r="118" spans="1:33" x14ac:dyDescent="0.2">
      <c r="A118" s="767">
        <v>108</v>
      </c>
      <c r="B118" s="778">
        <f t="shared" si="10"/>
        <v>2260.6759999999999</v>
      </c>
      <c r="C118" s="791">
        <f t="shared" si="11"/>
        <v>26.282</v>
      </c>
      <c r="D118" s="803">
        <f t="shared" si="18"/>
        <v>1.202</v>
      </c>
      <c r="E118" s="779">
        <f t="shared" si="12"/>
        <v>190.50800000000001</v>
      </c>
      <c r="F118" s="803">
        <f t="shared" si="13"/>
        <v>0.21099999999999999</v>
      </c>
      <c r="G118" s="803">
        <f t="shared" si="14"/>
        <v>-8.5999999999999993E-2</v>
      </c>
      <c r="H118" s="803">
        <f t="shared" si="15"/>
        <v>-6.5000000000000002E-2</v>
      </c>
      <c r="I118" s="803">
        <f t="shared" si="16"/>
        <v>-0.16900000000000001</v>
      </c>
      <c r="J118" s="803">
        <f t="shared" si="17"/>
        <v>-0.16600000000000001</v>
      </c>
      <c r="K118" s="779">
        <f t="shared" si="3"/>
        <v>0</v>
      </c>
      <c r="L118" s="779">
        <f t="shared" si="4"/>
        <v>0</v>
      </c>
      <c r="M118" s="779">
        <f t="shared" si="5"/>
        <v>0</v>
      </c>
      <c r="N118" s="779">
        <f t="shared" si="6"/>
        <v>0</v>
      </c>
      <c r="O118" s="779">
        <f t="shared" si="7"/>
        <v>0</v>
      </c>
      <c r="P118" s="779">
        <f t="shared" si="8"/>
        <v>0</v>
      </c>
      <c r="Q118" s="801">
        <f t="shared" si="9"/>
        <v>0</v>
      </c>
      <c r="R118" s="800">
        <v>0.96067566299491802</v>
      </c>
      <c r="S118" s="800">
        <v>0.15704237081204164</v>
      </c>
      <c r="T118" s="800">
        <v>0.62778478250121339</v>
      </c>
      <c r="U118" s="800">
        <v>0.22626882885073263</v>
      </c>
      <c r="V118" s="800">
        <v>0.55390818687828614</v>
      </c>
      <c r="W118" s="800">
        <v>0.2841457880322048</v>
      </c>
      <c r="X118" s="800">
        <v>0.33833697318407896</v>
      </c>
      <c r="Y118" s="800">
        <v>0.43061190411590977</v>
      </c>
      <c r="Z118" s="800">
        <v>0.33435513205794298</v>
      </c>
      <c r="AA118" s="800">
        <v>0.30366105386970854</v>
      </c>
      <c r="AB118" s="800">
        <v>0.43051563203496879</v>
      </c>
      <c r="AC118" s="800">
        <v>0.49539003520383218</v>
      </c>
      <c r="AD118" s="800">
        <v>0.16602948109081606</v>
      </c>
      <c r="AE118" s="800">
        <v>0.73050494553911594</v>
      </c>
      <c r="AF118" s="800">
        <v>0.21078858632549213</v>
      </c>
      <c r="AG118" s="800">
        <v>0.244766788360268</v>
      </c>
    </row>
    <row r="119" spans="1:33" x14ac:dyDescent="0.2">
      <c r="A119" s="767">
        <v>109</v>
      </c>
      <c r="B119" s="778">
        <f t="shared" si="10"/>
        <v>2044.34</v>
      </c>
      <c r="C119" s="791">
        <f t="shared" si="11"/>
        <v>23.952000000000002</v>
      </c>
      <c r="D119" s="803">
        <f t="shared" si="18"/>
        <v>0.72</v>
      </c>
      <c r="E119" s="779">
        <f t="shared" si="12"/>
        <v>356.07100000000003</v>
      </c>
      <c r="F119" s="803">
        <f t="shared" si="13"/>
        <v>0.14699999999999999</v>
      </c>
      <c r="G119" s="803">
        <f t="shared" si="14"/>
        <v>5.5E-2</v>
      </c>
      <c r="H119" s="803">
        <f t="shared" si="15"/>
        <v>1.4E-2</v>
      </c>
      <c r="I119" s="803">
        <f t="shared" si="16"/>
        <v>-0.129</v>
      </c>
      <c r="J119" s="803">
        <f t="shared" si="17"/>
        <v>0.498</v>
      </c>
      <c r="K119" s="779">
        <f t="shared" si="3"/>
        <v>0</v>
      </c>
      <c r="L119" s="779">
        <f t="shared" si="4"/>
        <v>0</v>
      </c>
      <c r="M119" s="779">
        <f t="shared" si="5"/>
        <v>0</v>
      </c>
      <c r="N119" s="779">
        <f t="shared" si="6"/>
        <v>0</v>
      </c>
      <c r="O119" s="779">
        <f t="shared" si="7"/>
        <v>0</v>
      </c>
      <c r="P119" s="779">
        <f t="shared" si="8"/>
        <v>0</v>
      </c>
      <c r="Q119" s="801">
        <f t="shared" si="9"/>
        <v>0</v>
      </c>
      <c r="R119" s="800">
        <v>0.74433958439492842</v>
      </c>
      <c r="S119" s="800">
        <v>9.8798161509742632E-2</v>
      </c>
      <c r="T119" s="800">
        <v>2.5446793063657713E-2</v>
      </c>
      <c r="U119" s="800">
        <v>0.64017775341084648</v>
      </c>
      <c r="V119" s="800">
        <v>0.23705095533889764</v>
      </c>
      <c r="W119" s="800">
        <v>0.63727503616410264</v>
      </c>
      <c r="X119" s="800">
        <v>0.53534578156816692</v>
      </c>
      <c r="Y119" s="800">
        <v>0.47081977104928618</v>
      </c>
      <c r="Z119" s="800">
        <v>0.99818568257279938</v>
      </c>
      <c r="AA119" s="800">
        <v>0.81286337139349618</v>
      </c>
      <c r="AB119" s="800">
        <v>0.45171717614078477</v>
      </c>
      <c r="AC119" s="800">
        <v>0.3541926942575585</v>
      </c>
      <c r="AD119" s="800">
        <v>0.46420616933128722</v>
      </c>
      <c r="AE119" s="800">
        <v>0.2243957105628881</v>
      </c>
      <c r="AF119" s="800">
        <v>0.90918598816387852</v>
      </c>
      <c r="AG119" s="800">
        <v>0.20717707592570045</v>
      </c>
    </row>
    <row r="120" spans="1:33" x14ac:dyDescent="0.2">
      <c r="A120" s="767">
        <v>110</v>
      </c>
      <c r="B120" s="778">
        <f t="shared" si="10"/>
        <v>1887.348</v>
      </c>
      <c r="C120" s="791">
        <f t="shared" si="11"/>
        <v>55.037999999999997</v>
      </c>
      <c r="D120" s="803">
        <f t="shared" si="18"/>
        <v>1.282</v>
      </c>
      <c r="E120" s="779">
        <f t="shared" si="12"/>
        <v>135.69399999999999</v>
      </c>
      <c r="F120" s="803">
        <f t="shared" si="13"/>
        <v>0.28299999999999997</v>
      </c>
      <c r="G120" s="803">
        <f t="shared" si="14"/>
        <v>0.185</v>
      </c>
      <c r="H120" s="803">
        <f t="shared" si="15"/>
        <v>-0.06</v>
      </c>
      <c r="I120" s="803">
        <f t="shared" si="16"/>
        <v>0.23</v>
      </c>
      <c r="J120" s="803">
        <f t="shared" si="17"/>
        <v>-3.5999999999999997E-2</v>
      </c>
      <c r="K120" s="779">
        <f t="shared" si="3"/>
        <v>0</v>
      </c>
      <c r="L120" s="779">
        <f t="shared" si="4"/>
        <v>0</v>
      </c>
      <c r="M120" s="779">
        <f t="shared" si="5"/>
        <v>0</v>
      </c>
      <c r="N120" s="779">
        <f t="shared" si="6"/>
        <v>0</v>
      </c>
      <c r="O120" s="779">
        <f t="shared" si="7"/>
        <v>0</v>
      </c>
      <c r="P120" s="779">
        <f t="shared" si="8"/>
        <v>0</v>
      </c>
      <c r="Q120" s="801">
        <f t="shared" si="9"/>
        <v>0</v>
      </c>
      <c r="R120" s="800">
        <v>0.58734832103398138</v>
      </c>
      <c r="S120" s="800">
        <v>0.875957199109893</v>
      </c>
      <c r="T120" s="800">
        <v>0.72698143020184158</v>
      </c>
      <c r="U120" s="800">
        <v>8.9234927018209453E-2</v>
      </c>
      <c r="V120" s="800">
        <v>0.91496533285650206</v>
      </c>
      <c r="W120" s="800">
        <v>0.96233337843802835</v>
      </c>
      <c r="X120" s="800">
        <v>0.35080185208229753</v>
      </c>
      <c r="Y120" s="800">
        <v>0.83016391810750134</v>
      </c>
      <c r="Z120" s="800">
        <v>0.46408009440935272</v>
      </c>
      <c r="AA120" s="800">
        <v>0.90330376107292998</v>
      </c>
      <c r="AB120" s="800">
        <v>0.69810799076576657</v>
      </c>
      <c r="AC120" s="800">
        <v>0.25610315781517967</v>
      </c>
      <c r="AD120" s="800">
        <v>0.40996605003238262</v>
      </c>
      <c r="AE120" s="800">
        <v>0.80388593660643104</v>
      </c>
      <c r="AF120" s="800">
        <v>9.8994718032833218E-2</v>
      </c>
      <c r="AG120" s="800">
        <v>6.4387198359817654E-2</v>
      </c>
    </row>
    <row r="121" spans="1:33" x14ac:dyDescent="0.2">
      <c r="A121" s="767">
        <v>111</v>
      </c>
      <c r="B121" s="778">
        <f t="shared" si="10"/>
        <v>1866.88</v>
      </c>
      <c r="C121" s="791">
        <f t="shared" si="11"/>
        <v>55.53</v>
      </c>
      <c r="D121" s="803">
        <f t="shared" si="18"/>
        <v>0.91800000000000004</v>
      </c>
      <c r="E121" s="779">
        <f t="shared" si="12"/>
        <v>185.49600000000001</v>
      </c>
      <c r="F121" s="803">
        <f t="shared" si="13"/>
        <v>0.248</v>
      </c>
      <c r="G121" s="803">
        <f t="shared" si="14"/>
        <v>0.02</v>
      </c>
      <c r="H121" s="803">
        <f t="shared" si="15"/>
        <v>0.108</v>
      </c>
      <c r="I121" s="803">
        <f t="shared" si="16"/>
        <v>-0.3</v>
      </c>
      <c r="J121" s="803">
        <f t="shared" si="17"/>
        <v>-0.251</v>
      </c>
      <c r="K121" s="779">
        <f t="shared" si="3"/>
        <v>0</v>
      </c>
      <c r="L121" s="779">
        <f t="shared" si="4"/>
        <v>0</v>
      </c>
      <c r="M121" s="779">
        <f t="shared" si="5"/>
        <v>0</v>
      </c>
      <c r="N121" s="779">
        <f t="shared" si="6"/>
        <v>0</v>
      </c>
      <c r="O121" s="779">
        <f t="shared" si="7"/>
        <v>0</v>
      </c>
      <c r="P121" s="779">
        <f t="shared" si="8"/>
        <v>0</v>
      </c>
      <c r="Q121" s="801">
        <f t="shared" si="9"/>
        <v>0</v>
      </c>
      <c r="R121" s="800">
        <v>0.56688016328812985</v>
      </c>
      <c r="S121" s="800">
        <v>0.88825296493895445</v>
      </c>
      <c r="T121" s="800">
        <v>0.27250174920035208</v>
      </c>
      <c r="U121" s="800">
        <v>0.21374062276802142</v>
      </c>
      <c r="V121" s="800">
        <v>0.73750743924286633</v>
      </c>
      <c r="W121" s="800">
        <v>0.5505452688523419</v>
      </c>
      <c r="X121" s="800">
        <v>0.76897089714404443</v>
      </c>
      <c r="Y121" s="800">
        <v>0.29954551877966085</v>
      </c>
      <c r="Z121" s="800">
        <v>0.24910091939989609</v>
      </c>
      <c r="AA121" s="800">
        <v>0.44291826753014729</v>
      </c>
      <c r="AB121" s="800">
        <v>0.40170942960019329</v>
      </c>
      <c r="AC121" s="800">
        <v>0.68549985422010196</v>
      </c>
      <c r="AD121" s="800">
        <v>0.50959635806383419</v>
      </c>
      <c r="AE121" s="800">
        <v>0.22347405823579347</v>
      </c>
      <c r="AF121" s="800">
        <v>0.93770395676049756</v>
      </c>
      <c r="AG121" s="800">
        <v>0.76431850937666346</v>
      </c>
    </row>
    <row r="122" spans="1:33" x14ac:dyDescent="0.2">
      <c r="A122" s="767">
        <v>112</v>
      </c>
      <c r="B122" s="778">
        <f t="shared" si="10"/>
        <v>1364.769</v>
      </c>
      <c r="C122" s="791">
        <f t="shared" si="11"/>
        <v>32.426000000000002</v>
      </c>
      <c r="D122" s="803">
        <f t="shared" si="18"/>
        <v>1</v>
      </c>
      <c r="E122" s="779">
        <f t="shared" si="12"/>
        <v>232.05699999999999</v>
      </c>
      <c r="F122" s="803">
        <f t="shared" si="13"/>
        <v>0.109</v>
      </c>
      <c r="G122" s="803">
        <f t="shared" si="14"/>
        <v>-0.14599999999999999</v>
      </c>
      <c r="H122" s="803">
        <f t="shared" si="15"/>
        <v>4.0000000000000001E-3</v>
      </c>
      <c r="I122" s="803">
        <f t="shared" si="16"/>
        <v>8.2000000000000003E-2</v>
      </c>
      <c r="J122" s="803">
        <f t="shared" si="17"/>
        <v>-0.39500000000000002</v>
      </c>
      <c r="K122" s="779">
        <f t="shared" si="3"/>
        <v>0</v>
      </c>
      <c r="L122" s="779">
        <f t="shared" si="4"/>
        <v>0</v>
      </c>
      <c r="M122" s="779">
        <f t="shared" si="5"/>
        <v>0</v>
      </c>
      <c r="N122" s="779">
        <f t="shared" si="6"/>
        <v>0</v>
      </c>
      <c r="O122" s="779">
        <f t="shared" si="7"/>
        <v>0</v>
      </c>
      <c r="P122" s="779">
        <f t="shared" si="8"/>
        <v>0</v>
      </c>
      <c r="Q122" s="801">
        <f t="shared" si="9"/>
        <v>0</v>
      </c>
      <c r="R122" s="800">
        <v>6.4768811218113176E-2</v>
      </c>
      <c r="S122" s="800">
        <v>0.31064169315425294</v>
      </c>
      <c r="T122" s="800">
        <v>0.37478675474505885</v>
      </c>
      <c r="U122" s="800">
        <v>0.33014126297205737</v>
      </c>
      <c r="V122" s="800">
        <v>4.3774987769203078E-2</v>
      </c>
      <c r="W122" s="800">
        <v>0.13460283349909352</v>
      </c>
      <c r="X122" s="800">
        <v>0.51123561694915998</v>
      </c>
      <c r="Y122" s="800">
        <v>0.68188798459074018</v>
      </c>
      <c r="Z122" s="800">
        <v>0.10513833463866185</v>
      </c>
      <c r="AA122" s="800">
        <v>0.29921891715453164</v>
      </c>
      <c r="AB122" s="800">
        <v>8.3798617764231698E-2</v>
      </c>
      <c r="AC122" s="800">
        <v>0.90304129297231595</v>
      </c>
      <c r="AD122" s="800">
        <v>6.9924609886768962E-3</v>
      </c>
      <c r="AE122" s="800">
        <v>0.2970004715999609</v>
      </c>
      <c r="AF122" s="800">
        <v>0.80206950437021018</v>
      </c>
      <c r="AG122" s="800">
        <v>0.88618389624700056</v>
      </c>
    </row>
    <row r="123" spans="1:33" x14ac:dyDescent="0.2">
      <c r="A123" s="767">
        <v>113</v>
      </c>
      <c r="B123" s="778">
        <f t="shared" si="10"/>
        <v>1947.3779999999999</v>
      </c>
      <c r="C123" s="791">
        <f t="shared" si="11"/>
        <v>31.023</v>
      </c>
      <c r="D123" s="803">
        <f t="shared" si="18"/>
        <v>0.90400000000000003</v>
      </c>
      <c r="E123" s="779">
        <f t="shared" si="12"/>
        <v>182.411</v>
      </c>
      <c r="F123" s="803">
        <f t="shared" si="13"/>
        <v>0.115</v>
      </c>
      <c r="G123" s="803">
        <f t="shared" si="14"/>
        <v>-0.14799999999999999</v>
      </c>
      <c r="H123" s="803">
        <f t="shared" si="15"/>
        <v>-9.0999999999999998E-2</v>
      </c>
      <c r="I123" s="803">
        <f t="shared" si="16"/>
        <v>7.1999999999999995E-2</v>
      </c>
      <c r="J123" s="803">
        <f t="shared" si="17"/>
        <v>-0.42099999999999999</v>
      </c>
      <c r="K123" s="779">
        <f t="shared" si="3"/>
        <v>0</v>
      </c>
      <c r="L123" s="779">
        <f t="shared" si="4"/>
        <v>0</v>
      </c>
      <c r="M123" s="779">
        <f t="shared" si="5"/>
        <v>0</v>
      </c>
      <c r="N123" s="779">
        <f t="shared" si="6"/>
        <v>0</v>
      </c>
      <c r="O123" s="779">
        <f t="shared" si="7"/>
        <v>0</v>
      </c>
      <c r="P123" s="779">
        <f t="shared" si="8"/>
        <v>0</v>
      </c>
      <c r="Q123" s="801">
        <f t="shared" si="9"/>
        <v>0</v>
      </c>
      <c r="R123" s="800">
        <v>0.64737766534423569</v>
      </c>
      <c r="S123" s="800">
        <v>0.275576543406024</v>
      </c>
      <c r="T123" s="800">
        <v>0.25500405226171052</v>
      </c>
      <c r="U123" s="800">
        <v>0.2060266369686512</v>
      </c>
      <c r="V123" s="800">
        <v>7.3878898498338064E-2</v>
      </c>
      <c r="W123" s="800">
        <v>0.13024182534187256</v>
      </c>
      <c r="X123" s="800">
        <v>0.27137427267741598</v>
      </c>
      <c r="Y123" s="800">
        <v>0.67237858276877427</v>
      </c>
      <c r="Z123" s="800">
        <v>7.891066054722129E-2</v>
      </c>
      <c r="AA123" s="800">
        <v>0.358433753615368</v>
      </c>
      <c r="AB123" s="800">
        <v>0.2762887321275157</v>
      </c>
      <c r="AC123" s="800">
        <v>6.1838762390307944E-2</v>
      </c>
      <c r="AD123" s="800">
        <v>0.26076744000106022</v>
      </c>
      <c r="AE123" s="800">
        <v>1.8680611071810072E-2</v>
      </c>
      <c r="AF123" s="800">
        <v>0.93049223134598436</v>
      </c>
      <c r="AG123" s="800">
        <v>9.613120822906418E-2</v>
      </c>
    </row>
    <row r="124" spans="1:33" x14ac:dyDescent="0.2">
      <c r="A124" s="767">
        <v>114</v>
      </c>
      <c r="B124" s="778">
        <f t="shared" si="10"/>
        <v>1595.6790000000001</v>
      </c>
      <c r="C124" s="791">
        <f t="shared" si="11"/>
        <v>58.548999999999999</v>
      </c>
      <c r="D124" s="803">
        <f t="shared" si="18"/>
        <v>0.95799999999999996</v>
      </c>
      <c r="E124" s="779">
        <f t="shared" si="12"/>
        <v>161.071</v>
      </c>
      <c r="F124" s="803">
        <f t="shared" si="13"/>
        <v>0.28299999999999997</v>
      </c>
      <c r="G124" s="803">
        <f t="shared" si="14"/>
        <v>-0.17799999999999999</v>
      </c>
      <c r="H124" s="803">
        <f t="shared" si="15"/>
        <v>-0.151</v>
      </c>
      <c r="I124" s="803">
        <f t="shared" si="16"/>
        <v>-0.51200000000000001</v>
      </c>
      <c r="J124" s="803">
        <f t="shared" si="17"/>
        <v>0.42799999999999999</v>
      </c>
      <c r="K124" s="779">
        <f t="shared" si="3"/>
        <v>0</v>
      </c>
      <c r="L124" s="779">
        <f t="shared" si="4"/>
        <v>0</v>
      </c>
      <c r="M124" s="779">
        <f t="shared" si="5"/>
        <v>0</v>
      </c>
      <c r="N124" s="779">
        <f t="shared" si="6"/>
        <v>0</v>
      </c>
      <c r="O124" s="779">
        <f t="shared" si="7"/>
        <v>0</v>
      </c>
      <c r="P124" s="779">
        <f t="shared" si="8"/>
        <v>0</v>
      </c>
      <c r="Q124" s="801">
        <f t="shared" si="9"/>
        <v>0</v>
      </c>
      <c r="R124" s="800">
        <v>0.29567880104624022</v>
      </c>
      <c r="S124" s="800">
        <v>0.96373644907126099</v>
      </c>
      <c r="T124" s="800">
        <v>0.32206689955475998</v>
      </c>
      <c r="U124" s="800">
        <v>0.15267759012294058</v>
      </c>
      <c r="V124" s="800">
        <v>0.9140970268012939</v>
      </c>
      <c r="W124" s="800">
        <v>5.6126738376913177E-2</v>
      </c>
      <c r="X124" s="800">
        <v>0.1237290066268959</v>
      </c>
      <c r="Y124" s="800">
        <v>8.7562355472120101E-2</v>
      </c>
      <c r="Z124" s="800">
        <v>0.92826449895529684</v>
      </c>
      <c r="AA124" s="800">
        <v>0.4343874994592074</v>
      </c>
      <c r="AB124" s="800">
        <v>0.91355679857837546</v>
      </c>
      <c r="AC124" s="800">
        <v>0.91997648147010469</v>
      </c>
      <c r="AD124" s="800">
        <v>0.44944300778024882</v>
      </c>
      <c r="AE124" s="800">
        <v>0.20149123928085766</v>
      </c>
      <c r="AF124" s="800">
        <v>0.80168848822605598</v>
      </c>
      <c r="AG124" s="800">
        <v>0.65183688520407634</v>
      </c>
    </row>
    <row r="125" spans="1:33" x14ac:dyDescent="0.2">
      <c r="A125" s="767">
        <v>115</v>
      </c>
      <c r="B125" s="778">
        <f t="shared" si="10"/>
        <v>1322.0329999999999</v>
      </c>
      <c r="C125" s="791">
        <f t="shared" si="11"/>
        <v>32.975999999999999</v>
      </c>
      <c r="D125" s="803">
        <f t="shared" si="18"/>
        <v>0.85399999999999998</v>
      </c>
      <c r="E125" s="779">
        <f t="shared" si="12"/>
        <v>210.22200000000001</v>
      </c>
      <c r="F125" s="803">
        <f t="shared" si="13"/>
        <v>0.14000000000000001</v>
      </c>
      <c r="G125" s="803">
        <f t="shared" si="14"/>
        <v>4.1000000000000002E-2</v>
      </c>
      <c r="H125" s="803">
        <f t="shared" si="15"/>
        <v>0.13400000000000001</v>
      </c>
      <c r="I125" s="803">
        <f t="shared" si="16"/>
        <v>-0.52700000000000002</v>
      </c>
      <c r="J125" s="803">
        <f t="shared" si="17"/>
        <v>-0.443</v>
      </c>
      <c r="K125" s="779">
        <f t="shared" si="3"/>
        <v>0</v>
      </c>
      <c r="L125" s="779">
        <f t="shared" si="4"/>
        <v>0</v>
      </c>
      <c r="M125" s="779">
        <f t="shared" si="5"/>
        <v>0</v>
      </c>
      <c r="N125" s="779">
        <f t="shared" si="6"/>
        <v>0</v>
      </c>
      <c r="O125" s="779">
        <f t="shared" si="7"/>
        <v>0</v>
      </c>
      <c r="P125" s="779">
        <f t="shared" si="8"/>
        <v>0</v>
      </c>
      <c r="Q125" s="801">
        <f t="shared" si="9"/>
        <v>0</v>
      </c>
      <c r="R125" s="800">
        <v>2.2033491023935259E-2</v>
      </c>
      <c r="S125" s="800">
        <v>0.32439814276767043</v>
      </c>
      <c r="T125" s="800">
        <v>0.19244554102981482</v>
      </c>
      <c r="U125" s="800">
        <v>0.27555525859867058</v>
      </c>
      <c r="V125" s="800">
        <v>0.19879868653244726</v>
      </c>
      <c r="W125" s="800">
        <v>0.60238531737307344</v>
      </c>
      <c r="X125" s="800">
        <v>0.83522130827833641</v>
      </c>
      <c r="Y125" s="800">
        <v>7.3023603991033026E-2</v>
      </c>
      <c r="Z125" s="800">
        <v>5.6779954913702024E-2</v>
      </c>
      <c r="AA125" s="800">
        <v>0.63730637390420908</v>
      </c>
      <c r="AB125" s="800">
        <v>0.89581564555922177</v>
      </c>
      <c r="AC125" s="800">
        <v>0.44693504375158521</v>
      </c>
      <c r="AD125" s="800">
        <v>0.92928941967919143</v>
      </c>
      <c r="AE125" s="800">
        <v>0.56452000907947752</v>
      </c>
      <c r="AF125" s="800">
        <v>0.80363503337355024</v>
      </c>
      <c r="AG125" s="800">
        <v>0.85791638123053293</v>
      </c>
    </row>
    <row r="126" spans="1:33" x14ac:dyDescent="0.2">
      <c r="A126" s="767">
        <v>116</v>
      </c>
      <c r="B126" s="778">
        <f t="shared" si="10"/>
        <v>1440.327</v>
      </c>
      <c r="C126" s="791">
        <f t="shared" si="11"/>
        <v>40.540999999999997</v>
      </c>
      <c r="D126" s="803">
        <f t="shared" si="18"/>
        <v>1.2270000000000001</v>
      </c>
      <c r="E126" s="779">
        <f t="shared" si="12"/>
        <v>245.42500000000001</v>
      </c>
      <c r="F126" s="803">
        <f t="shared" si="13"/>
        <v>0.13800000000000001</v>
      </c>
      <c r="G126" s="803">
        <f t="shared" si="14"/>
        <v>0.19</v>
      </c>
      <c r="H126" s="803">
        <f t="shared" si="15"/>
        <v>0.19500000000000001</v>
      </c>
      <c r="I126" s="803">
        <f t="shared" si="16"/>
        <v>-0.22</v>
      </c>
      <c r="J126" s="803">
        <f t="shared" si="17"/>
        <v>7.4999999999999997E-2</v>
      </c>
      <c r="K126" s="779">
        <f t="shared" si="3"/>
        <v>0</v>
      </c>
      <c r="L126" s="779">
        <f t="shared" si="4"/>
        <v>0</v>
      </c>
      <c r="M126" s="779">
        <f t="shared" si="5"/>
        <v>0</v>
      </c>
      <c r="N126" s="779">
        <f t="shared" si="6"/>
        <v>0</v>
      </c>
      <c r="O126" s="779">
        <f t="shared" si="7"/>
        <v>0</v>
      </c>
      <c r="P126" s="779">
        <f t="shared" si="8"/>
        <v>0</v>
      </c>
      <c r="Q126" s="801">
        <f t="shared" si="9"/>
        <v>0</v>
      </c>
      <c r="R126" s="800">
        <v>0.14032745654783418</v>
      </c>
      <c r="S126" s="800">
        <v>0.51351580353256843</v>
      </c>
      <c r="T126" s="800">
        <v>0.65867395911852078</v>
      </c>
      <c r="U126" s="800">
        <v>0.36356356207679053</v>
      </c>
      <c r="V126" s="800">
        <v>0.19091831225683031</v>
      </c>
      <c r="W126" s="800">
        <v>0.97571214942283102</v>
      </c>
      <c r="X126" s="800">
        <v>0.98677791970193907</v>
      </c>
      <c r="Y126" s="800">
        <v>0.37990278445020964</v>
      </c>
      <c r="Z126" s="800">
        <v>0.5747262034287125</v>
      </c>
      <c r="AA126" s="800">
        <v>0.88688422920886856</v>
      </c>
      <c r="AB126" s="800">
        <v>0.81618082742659936</v>
      </c>
      <c r="AC126" s="800">
        <v>0.57398980015929779</v>
      </c>
      <c r="AD126" s="800">
        <v>0.60066012525334334</v>
      </c>
      <c r="AE126" s="800">
        <v>0.17040133175156491</v>
      </c>
      <c r="AF126" s="800">
        <v>0.79390952256902647</v>
      </c>
      <c r="AG126" s="800">
        <v>7.9286300273428645E-2</v>
      </c>
    </row>
    <row r="127" spans="1:33" x14ac:dyDescent="0.2">
      <c r="A127" s="767">
        <v>117</v>
      </c>
      <c r="B127" s="778">
        <f t="shared" si="10"/>
        <v>2075.721</v>
      </c>
      <c r="C127" s="791">
        <f t="shared" si="11"/>
        <v>46.930999999999997</v>
      </c>
      <c r="D127" s="803">
        <f t="shared" si="18"/>
        <v>1.081</v>
      </c>
      <c r="E127" s="779">
        <f t="shared" si="12"/>
        <v>265.779</v>
      </c>
      <c r="F127" s="803">
        <f t="shared" si="13"/>
        <v>0.13</v>
      </c>
      <c r="G127" s="803">
        <f t="shared" si="14"/>
        <v>-7.3999999999999996E-2</v>
      </c>
      <c r="H127" s="803">
        <f t="shared" si="15"/>
        <v>0.127</v>
      </c>
      <c r="I127" s="803">
        <f t="shared" si="16"/>
        <v>4.2000000000000003E-2</v>
      </c>
      <c r="J127" s="803">
        <f t="shared" si="17"/>
        <v>-8.6999999999999994E-2</v>
      </c>
      <c r="K127" s="779">
        <f t="shared" si="3"/>
        <v>0</v>
      </c>
      <c r="L127" s="779">
        <f t="shared" si="4"/>
        <v>0</v>
      </c>
      <c r="M127" s="779">
        <f t="shared" si="5"/>
        <v>0</v>
      </c>
      <c r="N127" s="779">
        <f t="shared" si="6"/>
        <v>0</v>
      </c>
      <c r="O127" s="779">
        <f t="shared" si="7"/>
        <v>0</v>
      </c>
      <c r="P127" s="779">
        <f t="shared" si="8"/>
        <v>0</v>
      </c>
      <c r="Q127" s="801">
        <f t="shared" si="9"/>
        <v>0</v>
      </c>
      <c r="R127" s="800">
        <v>0.77572065685342506</v>
      </c>
      <c r="S127" s="800">
        <v>0.67328193536705594</v>
      </c>
      <c r="T127" s="800">
        <v>0.47589629625747798</v>
      </c>
      <c r="U127" s="800">
        <v>0.41444719042102096</v>
      </c>
      <c r="V127" s="800">
        <v>0.15015724630775651</v>
      </c>
      <c r="W127" s="800">
        <v>0.31413760003529345</v>
      </c>
      <c r="X127" s="800">
        <v>0.81759438123733719</v>
      </c>
      <c r="Y127" s="800">
        <v>0.64181091014586955</v>
      </c>
      <c r="Z127" s="800">
        <v>0.41263202939246679</v>
      </c>
      <c r="AA127" s="800">
        <v>0.42941951616300178</v>
      </c>
      <c r="AB127" s="800">
        <v>0.32926638384400808</v>
      </c>
      <c r="AC127" s="800">
        <v>0.29327580324757407</v>
      </c>
      <c r="AD127" s="800">
        <v>0.1595371020954115</v>
      </c>
      <c r="AE127" s="800">
        <v>0.55828388623298131</v>
      </c>
      <c r="AF127" s="800">
        <v>0.6453321086370809</v>
      </c>
      <c r="AG127" s="800">
        <v>0.31395871058533475</v>
      </c>
    </row>
    <row r="128" spans="1:33" x14ac:dyDescent="0.2">
      <c r="A128" s="767">
        <v>118</v>
      </c>
      <c r="B128" s="778">
        <f t="shared" si="10"/>
        <v>1497.616</v>
      </c>
      <c r="C128" s="791">
        <f t="shared" si="11"/>
        <v>30.045000000000002</v>
      </c>
      <c r="D128" s="803">
        <f t="shared" si="18"/>
        <v>0.997</v>
      </c>
      <c r="E128" s="779">
        <f t="shared" si="12"/>
        <v>183.49700000000001</v>
      </c>
      <c r="F128" s="803">
        <f t="shared" si="13"/>
        <v>0.188</v>
      </c>
      <c r="G128" s="803">
        <f t="shared" si="14"/>
        <v>-0.121</v>
      </c>
      <c r="H128" s="803">
        <f t="shared" si="15"/>
        <v>-3.1E-2</v>
      </c>
      <c r="I128" s="803">
        <f t="shared" si="16"/>
        <v>-0.59199999999999997</v>
      </c>
      <c r="J128" s="803">
        <f t="shared" si="17"/>
        <v>0.41499999999999998</v>
      </c>
      <c r="K128" s="779">
        <f t="shared" si="3"/>
        <v>0</v>
      </c>
      <c r="L128" s="779">
        <f t="shared" si="4"/>
        <v>0</v>
      </c>
      <c r="M128" s="779">
        <f t="shared" si="5"/>
        <v>0</v>
      </c>
      <c r="N128" s="779">
        <f t="shared" si="6"/>
        <v>0</v>
      </c>
      <c r="O128" s="779">
        <f t="shared" si="7"/>
        <v>0</v>
      </c>
      <c r="P128" s="779">
        <f t="shared" si="8"/>
        <v>0</v>
      </c>
      <c r="Q128" s="801">
        <f t="shared" si="9"/>
        <v>0</v>
      </c>
      <c r="R128" s="800">
        <v>0.19761603870834199</v>
      </c>
      <c r="S128" s="800">
        <v>0.25113059410543337</v>
      </c>
      <c r="T128" s="800">
        <v>0.37164176504297086</v>
      </c>
      <c r="U128" s="800">
        <v>0.20874185123986022</v>
      </c>
      <c r="V128" s="800">
        <v>0.43982409989955229</v>
      </c>
      <c r="W128" s="800">
        <v>0.19823778396339164</v>
      </c>
      <c r="X128" s="800">
        <v>0.42374578431298049</v>
      </c>
      <c r="Y128" s="800">
        <v>8.373744507847114E-3</v>
      </c>
      <c r="Z128" s="800">
        <v>0.91491045818082606</v>
      </c>
      <c r="AA128" s="800">
        <v>0.17571816398352325</v>
      </c>
      <c r="AB128" s="800">
        <v>0.94927900101488605</v>
      </c>
      <c r="AC128" s="800">
        <v>1.0729360502516827E-2</v>
      </c>
      <c r="AD128" s="800">
        <v>0.86705843801140081</v>
      </c>
      <c r="AE128" s="800">
        <v>0.28969590976439352</v>
      </c>
      <c r="AF128" s="800">
        <v>0.21724491754653741</v>
      </c>
      <c r="AG128" s="800">
        <v>0.23832794607450491</v>
      </c>
    </row>
    <row r="129" spans="1:33" x14ac:dyDescent="0.2">
      <c r="A129" s="767">
        <v>119</v>
      </c>
      <c r="B129" s="778">
        <f t="shared" si="10"/>
        <v>1730.2270000000001</v>
      </c>
      <c r="C129" s="791">
        <f t="shared" si="11"/>
        <v>35.078000000000003</v>
      </c>
      <c r="D129" s="803">
        <f t="shared" si="18"/>
        <v>0.874</v>
      </c>
      <c r="E129" s="779">
        <f t="shared" si="12"/>
        <v>138.67099999999999</v>
      </c>
      <c r="F129" s="803">
        <f t="shared" si="13"/>
        <v>0.22900000000000001</v>
      </c>
      <c r="G129" s="803">
        <f t="shared" si="14"/>
        <v>7.6999999999999999E-2</v>
      </c>
      <c r="H129" s="803">
        <f t="shared" si="15"/>
        <v>-0.06</v>
      </c>
      <c r="I129" s="803">
        <f t="shared" si="16"/>
        <v>-1.4999999999999999E-2</v>
      </c>
      <c r="J129" s="803">
        <f t="shared" si="17"/>
        <v>7.0000000000000001E-3</v>
      </c>
      <c r="K129" s="779">
        <f t="shared" si="3"/>
        <v>0</v>
      </c>
      <c r="L129" s="779">
        <f t="shared" si="4"/>
        <v>0</v>
      </c>
      <c r="M129" s="779">
        <f t="shared" si="5"/>
        <v>0</v>
      </c>
      <c r="N129" s="779">
        <f t="shared" si="6"/>
        <v>0</v>
      </c>
      <c r="O129" s="779">
        <f t="shared" si="7"/>
        <v>0</v>
      </c>
      <c r="P129" s="779">
        <f t="shared" si="8"/>
        <v>0</v>
      </c>
      <c r="Q129" s="801">
        <f t="shared" si="9"/>
        <v>0</v>
      </c>
      <c r="R129" s="800">
        <v>0.43022653489202245</v>
      </c>
      <c r="S129" s="800">
        <v>0.37694441022168912</v>
      </c>
      <c r="T129" s="800">
        <v>0.21727618576044472</v>
      </c>
      <c r="U129" s="800">
        <v>9.6676874118263978E-2</v>
      </c>
      <c r="V129" s="800">
        <v>0.64262156830634254</v>
      </c>
      <c r="W129" s="800">
        <v>0.69174767261429482</v>
      </c>
      <c r="X129" s="800">
        <v>0.35119572770351004</v>
      </c>
      <c r="Y129" s="800">
        <v>0.58503782411515193</v>
      </c>
      <c r="Z129" s="800">
        <v>0.50681331761772863</v>
      </c>
      <c r="AA129" s="800">
        <v>9.4734486228573611E-2</v>
      </c>
      <c r="AB129" s="800">
        <v>0.91260628995660598</v>
      </c>
      <c r="AC129" s="800">
        <v>0.72882140930648531</v>
      </c>
      <c r="AD129" s="800">
        <v>0.45657351772501753</v>
      </c>
      <c r="AE129" s="800">
        <v>0.10273382629767958</v>
      </c>
      <c r="AF129" s="800">
        <v>0.81922254063290434</v>
      </c>
      <c r="AG129" s="800">
        <v>0.40457652716590786</v>
      </c>
    </row>
    <row r="130" spans="1:33" x14ac:dyDescent="0.2">
      <c r="A130" s="767">
        <v>120</v>
      </c>
      <c r="B130" s="778">
        <f t="shared" si="10"/>
        <v>1436.6289999999999</v>
      </c>
      <c r="C130" s="791">
        <f t="shared" si="11"/>
        <v>50.16</v>
      </c>
      <c r="D130" s="803">
        <f t="shared" si="18"/>
        <v>0.79900000000000004</v>
      </c>
      <c r="E130" s="779">
        <f t="shared" si="12"/>
        <v>455.28</v>
      </c>
      <c r="F130" s="803">
        <f t="shared" si="13"/>
        <v>0.23799999999999999</v>
      </c>
      <c r="G130" s="803">
        <f t="shared" si="14"/>
        <v>-0.153</v>
      </c>
      <c r="H130" s="803">
        <f t="shared" si="15"/>
        <v>0.19600000000000001</v>
      </c>
      <c r="I130" s="803">
        <f t="shared" si="16"/>
        <v>-6.0000000000000001E-3</v>
      </c>
      <c r="J130" s="803">
        <f t="shared" si="17"/>
        <v>-0.46800000000000003</v>
      </c>
      <c r="K130" s="779">
        <f t="shared" si="3"/>
        <v>0</v>
      </c>
      <c r="L130" s="779">
        <f t="shared" si="4"/>
        <v>0</v>
      </c>
      <c r="M130" s="779">
        <f t="shared" si="5"/>
        <v>0</v>
      </c>
      <c r="N130" s="779">
        <f t="shared" si="6"/>
        <v>0</v>
      </c>
      <c r="O130" s="779">
        <f t="shared" si="7"/>
        <v>0</v>
      </c>
      <c r="P130" s="779">
        <f t="shared" si="8"/>
        <v>0</v>
      </c>
      <c r="Q130" s="801">
        <f t="shared" si="9"/>
        <v>0</v>
      </c>
      <c r="R130" s="800">
        <v>0.13662881108741687</v>
      </c>
      <c r="S130" s="800">
        <v>0.75400249515156526</v>
      </c>
      <c r="T130" s="800">
        <v>0.1238327663782961</v>
      </c>
      <c r="U130" s="800">
        <v>0.88819952759378928</v>
      </c>
      <c r="V130" s="800">
        <v>0.6880041981771402</v>
      </c>
      <c r="W130" s="800">
        <v>0.11832989718610842</v>
      </c>
      <c r="X130" s="800">
        <v>0.98877871877093837</v>
      </c>
      <c r="Y130" s="800">
        <v>0.59361994376305416</v>
      </c>
      <c r="Z130" s="800">
        <v>3.2197890516622252E-2</v>
      </c>
      <c r="AA130" s="800">
        <v>0.46808467134702703</v>
      </c>
      <c r="AB130" s="800">
        <v>0.67493759810582576</v>
      </c>
      <c r="AC130" s="800">
        <v>0.1617840334252264</v>
      </c>
      <c r="AD130" s="800">
        <v>0.96655079626853202</v>
      </c>
      <c r="AE130" s="800">
        <v>1.6463547389445332E-2</v>
      </c>
      <c r="AF130" s="800">
        <v>1.0154310128982935E-2</v>
      </c>
      <c r="AG130" s="800">
        <v>0.2914154705825891</v>
      </c>
    </row>
    <row r="131" spans="1:33" x14ac:dyDescent="0.2">
      <c r="A131" s="767">
        <v>121</v>
      </c>
      <c r="B131" s="778">
        <f t="shared" si="10"/>
        <v>1476.3320000000001</v>
      </c>
      <c r="C131" s="791">
        <f t="shared" si="11"/>
        <v>20.716000000000001</v>
      </c>
      <c r="D131" s="803">
        <f t="shared" si="18"/>
        <v>1.304</v>
      </c>
      <c r="E131" s="779">
        <f t="shared" si="12"/>
        <v>184.755</v>
      </c>
      <c r="F131" s="803">
        <f t="shared" si="13"/>
        <v>0.188</v>
      </c>
      <c r="G131" s="803">
        <f t="shared" si="14"/>
        <v>3.5999999999999997E-2</v>
      </c>
      <c r="H131" s="803">
        <f t="shared" si="15"/>
        <v>0.17</v>
      </c>
      <c r="I131" s="803">
        <f t="shared" si="16"/>
        <v>-0.57399999999999995</v>
      </c>
      <c r="J131" s="803">
        <f t="shared" si="17"/>
        <v>-0.42299999999999999</v>
      </c>
      <c r="K131" s="779">
        <f t="shared" si="3"/>
        <v>0</v>
      </c>
      <c r="L131" s="779">
        <f t="shared" si="4"/>
        <v>0</v>
      </c>
      <c r="M131" s="779">
        <f t="shared" si="5"/>
        <v>0</v>
      </c>
      <c r="N131" s="779">
        <f t="shared" si="6"/>
        <v>0</v>
      </c>
      <c r="O131" s="779">
        <f t="shared" si="7"/>
        <v>0</v>
      </c>
      <c r="P131" s="779">
        <f t="shared" si="8"/>
        <v>0</v>
      </c>
      <c r="Q131" s="801">
        <f t="shared" si="9"/>
        <v>0</v>
      </c>
      <c r="R131" s="800">
        <v>0.17633202437462903</v>
      </c>
      <c r="S131" s="800">
        <v>1.7902344180157792E-2</v>
      </c>
      <c r="T131" s="800">
        <v>0.7555249758530086</v>
      </c>
      <c r="U131" s="800">
        <v>0.21188706878655972</v>
      </c>
      <c r="V131" s="800">
        <v>0.43840012901340986</v>
      </c>
      <c r="W131" s="800">
        <v>0.58918298882144315</v>
      </c>
      <c r="X131" s="800">
        <v>0.92446232871764655</v>
      </c>
      <c r="Y131" s="800">
        <v>2.6296426969826037E-2</v>
      </c>
      <c r="Z131" s="800">
        <v>7.7080821606479666E-2</v>
      </c>
      <c r="AA131" s="800">
        <v>0.3246689681069822</v>
      </c>
      <c r="AB131" s="800">
        <v>6.9112419226655564E-2</v>
      </c>
      <c r="AC131" s="800">
        <v>0.88230095734888503</v>
      </c>
      <c r="AD131" s="800">
        <v>0.90728030749430022</v>
      </c>
      <c r="AE131" s="800">
        <v>0.78343420702167366</v>
      </c>
      <c r="AF131" s="800">
        <v>0.95513704675146072</v>
      </c>
      <c r="AG131" s="800">
        <v>0.50433690624006577</v>
      </c>
    </row>
    <row r="132" spans="1:33" x14ac:dyDescent="0.2">
      <c r="A132" s="767">
        <v>122</v>
      </c>
      <c r="B132" s="778">
        <f t="shared" si="10"/>
        <v>1556.2090000000001</v>
      </c>
      <c r="C132" s="791">
        <f t="shared" si="11"/>
        <v>45.829000000000001</v>
      </c>
      <c r="D132" s="803">
        <f t="shared" si="18"/>
        <v>1.0529999999999999</v>
      </c>
      <c r="E132" s="779">
        <f t="shared" si="12"/>
        <v>164.31800000000001</v>
      </c>
      <c r="F132" s="803">
        <f t="shared" si="13"/>
        <v>0.3</v>
      </c>
      <c r="G132" s="803">
        <f t="shared" si="14"/>
        <v>-0.104</v>
      </c>
      <c r="H132" s="803">
        <f t="shared" si="15"/>
        <v>3.5999999999999997E-2</v>
      </c>
      <c r="I132" s="803">
        <f t="shared" si="16"/>
        <v>-0.215</v>
      </c>
      <c r="J132" s="803">
        <f t="shared" si="17"/>
        <v>-0.434</v>
      </c>
      <c r="K132" s="779">
        <f t="shared" si="3"/>
        <v>0</v>
      </c>
      <c r="L132" s="779">
        <f t="shared" si="4"/>
        <v>0</v>
      </c>
      <c r="M132" s="779">
        <f t="shared" si="5"/>
        <v>0</v>
      </c>
      <c r="N132" s="779">
        <f t="shared" si="6"/>
        <v>0</v>
      </c>
      <c r="O132" s="779">
        <f t="shared" si="7"/>
        <v>0</v>
      </c>
      <c r="P132" s="779">
        <f t="shared" si="8"/>
        <v>0</v>
      </c>
      <c r="Q132" s="801">
        <f t="shared" si="9"/>
        <v>0</v>
      </c>
      <c r="R132" s="800">
        <v>0.25620851330794703</v>
      </c>
      <c r="S132" s="800">
        <v>0.64572149779600529</v>
      </c>
      <c r="T132" s="800">
        <v>0.44087981040440316</v>
      </c>
      <c r="U132" s="800">
        <v>0.16079513633739484</v>
      </c>
      <c r="V132" s="800">
        <v>0.99894432429460522</v>
      </c>
      <c r="W132" s="800">
        <v>0.24033683377345993</v>
      </c>
      <c r="X132" s="800">
        <v>0.58912911529887324</v>
      </c>
      <c r="Y132" s="800">
        <v>0.38532815795125641</v>
      </c>
      <c r="Z132" s="800">
        <v>6.616553916095369E-2</v>
      </c>
      <c r="AA132" s="800">
        <v>0.84309820764974641</v>
      </c>
      <c r="AB132" s="800">
        <v>0.18150937850160964</v>
      </c>
      <c r="AC132" s="800">
        <v>0.38155950148147932</v>
      </c>
      <c r="AD132" s="800">
        <v>0.83122708903443354</v>
      </c>
      <c r="AE132" s="800">
        <v>0.83088061559205972</v>
      </c>
      <c r="AF132" s="800">
        <v>0.51143324347395969</v>
      </c>
      <c r="AG132" s="800">
        <v>0.32234546569885292</v>
      </c>
    </row>
    <row r="133" spans="1:33" x14ac:dyDescent="0.2">
      <c r="A133" s="767">
        <v>123</v>
      </c>
      <c r="B133" s="778">
        <f t="shared" si="10"/>
        <v>2105.0889999999999</v>
      </c>
      <c r="C133" s="791">
        <f t="shared" si="11"/>
        <v>23.838999999999999</v>
      </c>
      <c r="D133" s="803">
        <f t="shared" si="18"/>
        <v>1.105</v>
      </c>
      <c r="E133" s="779">
        <f t="shared" si="12"/>
        <v>380.73599999999999</v>
      </c>
      <c r="F133" s="803">
        <f t="shared" si="13"/>
        <v>0.17799999999999999</v>
      </c>
      <c r="G133" s="803">
        <f t="shared" si="14"/>
        <v>0.2</v>
      </c>
      <c r="H133" s="803">
        <f t="shared" si="15"/>
        <v>2.8000000000000001E-2</v>
      </c>
      <c r="I133" s="803">
        <f t="shared" si="16"/>
        <v>-0.38100000000000001</v>
      </c>
      <c r="J133" s="803">
        <f t="shared" si="17"/>
        <v>-0.11</v>
      </c>
      <c r="K133" s="779">
        <f t="shared" si="3"/>
        <v>0</v>
      </c>
      <c r="L133" s="779">
        <f t="shared" si="4"/>
        <v>0</v>
      </c>
      <c r="M133" s="779">
        <f t="shared" si="5"/>
        <v>0</v>
      </c>
      <c r="N133" s="779">
        <f t="shared" si="6"/>
        <v>0</v>
      </c>
      <c r="O133" s="779">
        <f t="shared" si="7"/>
        <v>0</v>
      </c>
      <c r="P133" s="779">
        <f t="shared" si="8"/>
        <v>0</v>
      </c>
      <c r="Q133" s="801">
        <f t="shared" si="9"/>
        <v>0</v>
      </c>
      <c r="R133" s="800">
        <v>0.80508888518212851</v>
      </c>
      <c r="S133" s="800">
        <v>9.5972020155892679E-2</v>
      </c>
      <c r="T133" s="800">
        <v>0.50673362096360108</v>
      </c>
      <c r="U133" s="800">
        <v>0.70183939585624122</v>
      </c>
      <c r="V133" s="800">
        <v>0.39198763930357572</v>
      </c>
      <c r="W133" s="800">
        <v>0.99977913237318583</v>
      </c>
      <c r="X133" s="800">
        <v>0.57004474917997228</v>
      </c>
      <c r="Y133" s="800">
        <v>0.21897497076745809</v>
      </c>
      <c r="Z133" s="800">
        <v>0.38959745622508735</v>
      </c>
      <c r="AA133" s="800">
        <v>2.6842677440304219E-2</v>
      </c>
      <c r="AB133" s="800">
        <v>0.64489666092359377</v>
      </c>
      <c r="AC133" s="800">
        <v>0.54846332067752834</v>
      </c>
      <c r="AD133" s="800">
        <v>0.30150284887225398</v>
      </c>
      <c r="AE133" s="800">
        <v>0.26085192786474931</v>
      </c>
      <c r="AF133" s="800">
        <v>0.69590642010185177</v>
      </c>
      <c r="AG133" s="800">
        <v>0.89250694270399478</v>
      </c>
    </row>
    <row r="134" spans="1:33" x14ac:dyDescent="0.2">
      <c r="A134" s="767">
        <v>124</v>
      </c>
      <c r="B134" s="778">
        <f t="shared" si="10"/>
        <v>2198.4369999999999</v>
      </c>
      <c r="C134" s="791">
        <f t="shared" si="11"/>
        <v>30.073</v>
      </c>
      <c r="D134" s="803">
        <f t="shared" si="18"/>
        <v>1.25</v>
      </c>
      <c r="E134" s="779">
        <f t="shared" si="12"/>
        <v>256.23599999999999</v>
      </c>
      <c r="F134" s="803">
        <f t="shared" si="13"/>
        <v>0.27200000000000002</v>
      </c>
      <c r="G134" s="803">
        <f t="shared" si="14"/>
        <v>3.1E-2</v>
      </c>
      <c r="H134" s="803">
        <f t="shared" si="15"/>
        <v>-0.151</v>
      </c>
      <c r="I134" s="803">
        <f t="shared" si="16"/>
        <v>-0.20599999999999999</v>
      </c>
      <c r="J134" s="803">
        <f t="shared" si="17"/>
        <v>0.126</v>
      </c>
      <c r="K134" s="779">
        <f t="shared" si="3"/>
        <v>0</v>
      </c>
      <c r="L134" s="779">
        <f t="shared" si="4"/>
        <v>0</v>
      </c>
      <c r="M134" s="779">
        <f t="shared" si="5"/>
        <v>0</v>
      </c>
      <c r="N134" s="779">
        <f t="shared" si="6"/>
        <v>0</v>
      </c>
      <c r="O134" s="779">
        <f t="shared" si="7"/>
        <v>0</v>
      </c>
      <c r="P134" s="779">
        <f t="shared" si="8"/>
        <v>0</v>
      </c>
      <c r="Q134" s="801">
        <f t="shared" si="9"/>
        <v>0</v>
      </c>
      <c r="R134" s="800">
        <v>0.89843683532278795</v>
      </c>
      <c r="S134" s="800">
        <v>0.25182998101336018</v>
      </c>
      <c r="T134" s="800">
        <v>0.68722806108884127</v>
      </c>
      <c r="U134" s="800">
        <v>0.39058987456612959</v>
      </c>
      <c r="V134" s="800">
        <v>0.85928990884493717</v>
      </c>
      <c r="W134" s="800">
        <v>0.57822408481560617</v>
      </c>
      <c r="X134" s="800">
        <v>0.12223832893026931</v>
      </c>
      <c r="Y134" s="800">
        <v>0.39441763863653678</v>
      </c>
      <c r="Z134" s="800">
        <v>0.62633910436909779</v>
      </c>
      <c r="AA134" s="800">
        <v>0.65833480237469899</v>
      </c>
      <c r="AB134" s="800">
        <v>0.54905553019226749</v>
      </c>
      <c r="AC134" s="800">
        <v>0.69143494335866929</v>
      </c>
      <c r="AD134" s="800">
        <v>0.17860816883194264</v>
      </c>
      <c r="AE134" s="800">
        <v>2.5090051203666919E-2</v>
      </c>
      <c r="AF134" s="800">
        <v>0.48107355736676283</v>
      </c>
      <c r="AG134" s="800">
        <v>0.3100738144307843</v>
      </c>
    </row>
    <row r="135" spans="1:33" x14ac:dyDescent="0.2">
      <c r="A135" s="767">
        <v>125</v>
      </c>
      <c r="B135" s="778">
        <f t="shared" si="10"/>
        <v>2131.9110000000001</v>
      </c>
      <c r="C135" s="791">
        <f t="shared" si="11"/>
        <v>52.966999999999999</v>
      </c>
      <c r="D135" s="803">
        <f t="shared" si="18"/>
        <v>1.3069999999999999</v>
      </c>
      <c r="E135" s="779">
        <f t="shared" si="12"/>
        <v>265.54199999999997</v>
      </c>
      <c r="F135" s="803">
        <f t="shared" si="13"/>
        <v>0.29499999999999998</v>
      </c>
      <c r="G135" s="803">
        <f t="shared" si="14"/>
        <v>-0.111</v>
      </c>
      <c r="H135" s="803">
        <f t="shared" si="15"/>
        <v>0.151</v>
      </c>
      <c r="I135" s="803">
        <f t="shared" si="16"/>
        <v>-0.28299999999999997</v>
      </c>
      <c r="J135" s="803">
        <f t="shared" si="17"/>
        <v>-0.42899999999999999</v>
      </c>
      <c r="K135" s="779">
        <f t="shared" si="3"/>
        <v>0</v>
      </c>
      <c r="L135" s="779">
        <f t="shared" si="4"/>
        <v>0</v>
      </c>
      <c r="M135" s="779">
        <f t="shared" si="5"/>
        <v>0</v>
      </c>
      <c r="N135" s="779">
        <f t="shared" si="6"/>
        <v>0</v>
      </c>
      <c r="O135" s="779">
        <f t="shared" si="7"/>
        <v>0</v>
      </c>
      <c r="P135" s="779">
        <f t="shared" si="8"/>
        <v>0</v>
      </c>
      <c r="Q135" s="801">
        <f t="shared" si="9"/>
        <v>0</v>
      </c>
      <c r="R135" s="800">
        <v>0.83191115235817858</v>
      </c>
      <c r="S135" s="800">
        <v>0.82417382304296671</v>
      </c>
      <c r="T135" s="800">
        <v>0.75848618377941324</v>
      </c>
      <c r="U135" s="800">
        <v>0.41385451007852192</v>
      </c>
      <c r="V135" s="800">
        <v>0.97656022430001477</v>
      </c>
      <c r="W135" s="800">
        <v>0.22163434899769285</v>
      </c>
      <c r="X135" s="800">
        <v>0.8764535859805046</v>
      </c>
      <c r="Y135" s="800">
        <v>0.31749382123404779</v>
      </c>
      <c r="Z135" s="800">
        <v>7.0772329031881798E-2</v>
      </c>
      <c r="AA135" s="800">
        <v>0.21673732399770085</v>
      </c>
      <c r="AB135" s="800">
        <v>0.30155896690632933</v>
      </c>
      <c r="AC135" s="800">
        <v>0.15825183802203757</v>
      </c>
      <c r="AD135" s="800">
        <v>0.94153071889774231</v>
      </c>
      <c r="AE135" s="800">
        <v>0.67622768765549834</v>
      </c>
      <c r="AF135" s="800">
        <v>3.1171950333605647E-2</v>
      </c>
      <c r="AG135" s="800">
        <v>2.7047827024964222E-2</v>
      </c>
    </row>
    <row r="136" spans="1:33" x14ac:dyDescent="0.2">
      <c r="A136" s="767">
        <v>126</v>
      </c>
      <c r="B136" s="778">
        <f t="shared" si="10"/>
        <v>1509.067</v>
      </c>
      <c r="C136" s="791">
        <f t="shared" si="11"/>
        <v>29.459</v>
      </c>
      <c r="D136" s="803">
        <f t="shared" si="18"/>
        <v>0.82699999999999996</v>
      </c>
      <c r="E136" s="779">
        <f t="shared" si="12"/>
        <v>295.411</v>
      </c>
      <c r="F136" s="803">
        <f t="shared" si="13"/>
        <v>0.17799999999999999</v>
      </c>
      <c r="G136" s="803">
        <f t="shared" si="14"/>
        <v>0.182</v>
      </c>
      <c r="H136" s="803">
        <f t="shared" si="15"/>
        <v>0.16200000000000001</v>
      </c>
      <c r="I136" s="803">
        <f t="shared" si="16"/>
        <v>-0.126</v>
      </c>
      <c r="J136" s="803">
        <f t="shared" si="17"/>
        <v>-0.111</v>
      </c>
      <c r="K136" s="779">
        <f t="shared" si="3"/>
        <v>0</v>
      </c>
      <c r="L136" s="779">
        <f t="shared" si="4"/>
        <v>0</v>
      </c>
      <c r="M136" s="779">
        <f t="shared" si="5"/>
        <v>0</v>
      </c>
      <c r="N136" s="779">
        <f t="shared" si="6"/>
        <v>0</v>
      </c>
      <c r="O136" s="779">
        <f t="shared" si="7"/>
        <v>0</v>
      </c>
      <c r="P136" s="779">
        <f t="shared" si="8"/>
        <v>0</v>
      </c>
      <c r="Q136" s="801">
        <f t="shared" si="9"/>
        <v>0</v>
      </c>
      <c r="R136" s="800">
        <v>0.20906650638367341</v>
      </c>
      <c r="S136" s="800">
        <v>0.23647387260146713</v>
      </c>
      <c r="T136" s="800">
        <v>0.15840044910438378</v>
      </c>
      <c r="U136" s="800">
        <v>0.48852684697367998</v>
      </c>
      <c r="V136" s="800">
        <v>0.38794899640030445</v>
      </c>
      <c r="W136" s="800">
        <v>0.95402063344370402</v>
      </c>
      <c r="X136" s="800">
        <v>0.9040062667500367</v>
      </c>
      <c r="Y136" s="800">
        <v>0.47414797397305242</v>
      </c>
      <c r="Z136" s="800">
        <v>0.38868463138794407</v>
      </c>
      <c r="AA136" s="800">
        <v>0.78228754488634833</v>
      </c>
      <c r="AB136" s="800">
        <v>0.97212757340972422</v>
      </c>
      <c r="AC136" s="800">
        <v>0.70564046763792321</v>
      </c>
      <c r="AD136" s="800">
        <v>0.89642258001660424</v>
      </c>
      <c r="AE136" s="800">
        <v>0.34264254593908205</v>
      </c>
      <c r="AF136" s="800">
        <v>0.99898000375727314</v>
      </c>
      <c r="AG136" s="800">
        <v>0.53289884457060854</v>
      </c>
    </row>
    <row r="137" spans="1:33" x14ac:dyDescent="0.2">
      <c r="A137" s="767">
        <v>127</v>
      </c>
      <c r="B137" s="778">
        <f t="shared" si="10"/>
        <v>1643.7190000000001</v>
      </c>
      <c r="C137" s="791">
        <f t="shared" si="11"/>
        <v>38.145000000000003</v>
      </c>
      <c r="D137" s="803">
        <f t="shared" si="18"/>
        <v>1.034</v>
      </c>
      <c r="E137" s="779">
        <f t="shared" si="12"/>
        <v>326.57799999999997</v>
      </c>
      <c r="F137" s="803">
        <f t="shared" si="13"/>
        <v>0.245</v>
      </c>
      <c r="G137" s="803">
        <f t="shared" si="14"/>
        <v>-6.0000000000000001E-3</v>
      </c>
      <c r="H137" s="803">
        <f t="shared" si="15"/>
        <v>-5.0000000000000001E-3</v>
      </c>
      <c r="I137" s="803">
        <f t="shared" si="16"/>
        <v>-0.24</v>
      </c>
      <c r="J137" s="803">
        <f t="shared" si="17"/>
        <v>1.4E-2</v>
      </c>
      <c r="K137" s="779">
        <f t="shared" si="3"/>
        <v>0</v>
      </c>
      <c r="L137" s="779">
        <f t="shared" si="4"/>
        <v>0</v>
      </c>
      <c r="M137" s="779">
        <f t="shared" si="5"/>
        <v>0</v>
      </c>
      <c r="N137" s="779">
        <f t="shared" si="6"/>
        <v>0</v>
      </c>
      <c r="O137" s="779">
        <f t="shared" si="7"/>
        <v>0</v>
      </c>
      <c r="P137" s="779">
        <f t="shared" si="8"/>
        <v>0</v>
      </c>
      <c r="Q137" s="801">
        <f t="shared" si="9"/>
        <v>0</v>
      </c>
      <c r="R137" s="800">
        <v>0.34371899645539838</v>
      </c>
      <c r="S137" s="800">
        <v>0.45363195947315527</v>
      </c>
      <c r="T137" s="800">
        <v>0.41744951157868226</v>
      </c>
      <c r="U137" s="800">
        <v>0.5664457911122025</v>
      </c>
      <c r="V137" s="800">
        <v>0.72544259727039795</v>
      </c>
      <c r="W137" s="800">
        <v>0.48380134081778348</v>
      </c>
      <c r="X137" s="800">
        <v>0.48862348677980982</v>
      </c>
      <c r="Y137" s="800">
        <v>0.35961627317345501</v>
      </c>
      <c r="Z137" s="800">
        <v>0.51360464863321642</v>
      </c>
      <c r="AA137" s="800">
        <v>0.92584150444137825</v>
      </c>
      <c r="AB137" s="800">
        <v>0.83620408748529418</v>
      </c>
      <c r="AC137" s="800">
        <v>0.80299956899525882</v>
      </c>
      <c r="AD137" s="800">
        <v>0.40237544980410267</v>
      </c>
      <c r="AE137" s="800">
        <v>7.4441117791696931E-2</v>
      </c>
      <c r="AF137" s="800">
        <v>0.53393883653126339</v>
      </c>
      <c r="AG137" s="800">
        <v>0.64424373376797384</v>
      </c>
    </row>
    <row r="138" spans="1:33" x14ac:dyDescent="0.2">
      <c r="A138" s="767">
        <v>128</v>
      </c>
      <c r="B138" s="778">
        <f t="shared" si="10"/>
        <v>1869.652</v>
      </c>
      <c r="C138" s="791">
        <f t="shared" si="11"/>
        <v>57.16</v>
      </c>
      <c r="D138" s="803">
        <f t="shared" si="18"/>
        <v>1.2549999999999999</v>
      </c>
      <c r="E138" s="779">
        <f t="shared" si="12"/>
        <v>279.03300000000002</v>
      </c>
      <c r="F138" s="803">
        <f t="shared" si="13"/>
        <v>0.24099999999999999</v>
      </c>
      <c r="G138" s="803">
        <f t="shared" si="14"/>
        <v>0.16200000000000001</v>
      </c>
      <c r="H138" s="803">
        <f t="shared" si="15"/>
        <v>-0.17499999999999999</v>
      </c>
      <c r="I138" s="803">
        <f t="shared" si="16"/>
        <v>0.24299999999999999</v>
      </c>
      <c r="J138" s="803">
        <f t="shared" si="17"/>
        <v>0.35899999999999999</v>
      </c>
      <c r="K138" s="779">
        <f t="shared" si="3"/>
        <v>0</v>
      </c>
      <c r="L138" s="779">
        <f t="shared" si="4"/>
        <v>0</v>
      </c>
      <c r="M138" s="779">
        <f t="shared" si="5"/>
        <v>0</v>
      </c>
      <c r="N138" s="779">
        <f t="shared" si="6"/>
        <v>0</v>
      </c>
      <c r="O138" s="779">
        <f t="shared" si="7"/>
        <v>0</v>
      </c>
      <c r="P138" s="779">
        <f t="shared" si="8"/>
        <v>0</v>
      </c>
      <c r="Q138" s="801">
        <f t="shared" si="9"/>
        <v>0</v>
      </c>
      <c r="R138" s="800">
        <v>0.56965188884352813</v>
      </c>
      <c r="S138" s="800">
        <v>0.92900196307770588</v>
      </c>
      <c r="T138" s="800">
        <v>0.69322659125766528</v>
      </c>
      <c r="U138" s="800">
        <v>0.44758350050254792</v>
      </c>
      <c r="V138" s="800">
        <v>0.70350593034761244</v>
      </c>
      <c r="W138" s="800">
        <v>0.90590479838567173</v>
      </c>
      <c r="X138" s="800">
        <v>6.287549414079574E-2</v>
      </c>
      <c r="Y138" s="800">
        <v>0.84271539680544827</v>
      </c>
      <c r="Z138" s="800">
        <v>0.85931402163037374</v>
      </c>
      <c r="AA138" s="800">
        <v>1.3184053952718933E-2</v>
      </c>
      <c r="AB138" s="800">
        <v>0.61493944275387147</v>
      </c>
      <c r="AC138" s="800">
        <v>8.6919839871042459E-2</v>
      </c>
      <c r="AD138" s="800">
        <v>0.34091437932807267</v>
      </c>
      <c r="AE138" s="800">
        <v>0.59740195519082739</v>
      </c>
      <c r="AF138" s="800">
        <v>0.53592320304822716</v>
      </c>
      <c r="AG138" s="800">
        <v>0.76546729992958096</v>
      </c>
    </row>
    <row r="139" spans="1:33" x14ac:dyDescent="0.2">
      <c r="A139" s="767">
        <v>129</v>
      </c>
      <c r="B139" s="778">
        <f t="shared" si="10"/>
        <v>1828.5550000000001</v>
      </c>
      <c r="C139" s="791">
        <f t="shared" si="11"/>
        <v>38.915999999999997</v>
      </c>
      <c r="D139" s="803">
        <f t="shared" si="18"/>
        <v>0.93</v>
      </c>
      <c r="E139" s="779">
        <f t="shared" si="12"/>
        <v>407.24</v>
      </c>
      <c r="F139" s="803">
        <f t="shared" si="13"/>
        <v>0.26700000000000002</v>
      </c>
      <c r="G139" s="803">
        <f t="shared" si="14"/>
        <v>-0.159</v>
      </c>
      <c r="H139" s="803">
        <f t="shared" si="15"/>
        <v>1.6E-2</v>
      </c>
      <c r="I139" s="803">
        <f t="shared" si="16"/>
        <v>-6.0999999999999999E-2</v>
      </c>
      <c r="J139" s="803">
        <f t="shared" si="17"/>
        <v>0.376</v>
      </c>
      <c r="K139" s="779">
        <f t="shared" si="3"/>
        <v>0</v>
      </c>
      <c r="L139" s="779">
        <f t="shared" si="4"/>
        <v>0</v>
      </c>
      <c r="M139" s="779">
        <f t="shared" si="5"/>
        <v>0</v>
      </c>
      <c r="N139" s="779">
        <f t="shared" si="6"/>
        <v>0</v>
      </c>
      <c r="O139" s="779">
        <f t="shared" si="7"/>
        <v>0</v>
      </c>
      <c r="P139" s="779">
        <f t="shared" si="8"/>
        <v>0</v>
      </c>
      <c r="Q139" s="801">
        <f t="shared" si="9"/>
        <v>0</v>
      </c>
      <c r="R139" s="800">
        <v>0.52855455118035699</v>
      </c>
      <c r="S139" s="800">
        <v>0.47290172600258695</v>
      </c>
      <c r="T139" s="800">
        <v>0.28805593895783765</v>
      </c>
      <c r="U139" s="800">
        <v>0.7681010147761822</v>
      </c>
      <c r="V139" s="800">
        <v>0.8340962381175302</v>
      </c>
      <c r="W139" s="800">
        <v>0.10149217849223813</v>
      </c>
      <c r="X139" s="800">
        <v>0.53995779556728973</v>
      </c>
      <c r="Y139" s="800">
        <v>0.53937072342975789</v>
      </c>
      <c r="Z139" s="800">
        <v>0.87587129186121748</v>
      </c>
      <c r="AA139" s="800">
        <v>0.5656391076221633</v>
      </c>
      <c r="AB139" s="800">
        <v>0.66319003490620509</v>
      </c>
      <c r="AC139" s="800">
        <v>0.85850489659897367</v>
      </c>
      <c r="AD139" s="800">
        <v>0.14070517445541175</v>
      </c>
      <c r="AE139" s="800">
        <v>4.9145355594664486E-2</v>
      </c>
      <c r="AF139" s="800">
        <v>0.55260484814182609</v>
      </c>
      <c r="AG139" s="800">
        <v>0.73377525136598953</v>
      </c>
    </row>
    <row r="140" spans="1:33" x14ac:dyDescent="0.2">
      <c r="A140" s="767">
        <v>130</v>
      </c>
      <c r="B140" s="778">
        <f t="shared" si="10"/>
        <v>2218.6309999999999</v>
      </c>
      <c r="C140" s="791">
        <f t="shared" si="11"/>
        <v>23.901</v>
      </c>
      <c r="D140" s="803">
        <f t="shared" si="18"/>
        <v>0.84499999999999997</v>
      </c>
      <c r="E140" s="779">
        <f t="shared" si="12"/>
        <v>404.75200000000001</v>
      </c>
      <c r="F140" s="803">
        <f t="shared" si="13"/>
        <v>0.20699999999999999</v>
      </c>
      <c r="G140" s="803">
        <f t="shared" si="14"/>
        <v>-9.4E-2</v>
      </c>
      <c r="H140" s="803">
        <f t="shared" si="15"/>
        <v>1.9E-2</v>
      </c>
      <c r="I140" s="803">
        <f t="shared" si="16"/>
        <v>-0.45300000000000001</v>
      </c>
      <c r="J140" s="803">
        <f t="shared" si="17"/>
        <v>-0.443</v>
      </c>
      <c r="K140" s="779">
        <f t="shared" si="3"/>
        <v>0</v>
      </c>
      <c r="L140" s="779">
        <f t="shared" si="4"/>
        <v>0</v>
      </c>
      <c r="M140" s="779">
        <f t="shared" si="5"/>
        <v>0</v>
      </c>
      <c r="N140" s="779">
        <f t="shared" si="6"/>
        <v>0</v>
      </c>
      <c r="O140" s="779">
        <f t="shared" si="7"/>
        <v>0</v>
      </c>
      <c r="P140" s="779">
        <f t="shared" si="8"/>
        <v>0</v>
      </c>
      <c r="Q140" s="801">
        <f t="shared" si="9"/>
        <v>0</v>
      </c>
      <c r="R140" s="800">
        <v>0.9186311367015062</v>
      </c>
      <c r="S140" s="800">
        <v>9.7531398233564603E-2</v>
      </c>
      <c r="T140" s="800">
        <v>0.18157114816049968</v>
      </c>
      <c r="U140" s="800">
        <v>0.76188035507007812</v>
      </c>
      <c r="V140" s="800">
        <v>0.53714430209630393</v>
      </c>
      <c r="W140" s="800">
        <v>0.26402032745108484</v>
      </c>
      <c r="X140" s="800">
        <v>0.54779566434463756</v>
      </c>
      <c r="Y140" s="800">
        <v>0.14685627331529572</v>
      </c>
      <c r="Z140" s="800">
        <v>5.726278791662831E-2</v>
      </c>
      <c r="AA140" s="800">
        <v>0.30123131350562682</v>
      </c>
      <c r="AB140" s="800">
        <v>0.23190258035418376</v>
      </c>
      <c r="AC140" s="800">
        <v>0.31852018862149212</v>
      </c>
      <c r="AD140" s="800">
        <v>0.62279362542286998</v>
      </c>
      <c r="AE140" s="800">
        <v>0.61323842261412975</v>
      </c>
      <c r="AF140" s="800">
        <v>0.65412781608987602</v>
      </c>
      <c r="AG140" s="800">
        <v>0.4857138610106293</v>
      </c>
    </row>
    <row r="141" spans="1:33" x14ac:dyDescent="0.2">
      <c r="A141" s="767">
        <v>131</v>
      </c>
      <c r="B141" s="778">
        <f t="shared" si="10"/>
        <v>1728.7460000000001</v>
      </c>
      <c r="C141" s="791">
        <f t="shared" si="11"/>
        <v>22.114999999999998</v>
      </c>
      <c r="D141" s="803">
        <f t="shared" si="18"/>
        <v>0.98499999999999999</v>
      </c>
      <c r="E141" s="779">
        <f t="shared" si="12"/>
        <v>467.61399999999998</v>
      </c>
      <c r="F141" s="803">
        <f t="shared" si="13"/>
        <v>0.29099999999999998</v>
      </c>
      <c r="G141" s="803">
        <f t="shared" si="14"/>
        <v>0.03</v>
      </c>
      <c r="H141" s="803">
        <f t="shared" si="15"/>
        <v>0.09</v>
      </c>
      <c r="I141" s="803">
        <f t="shared" si="16"/>
        <v>-0.52600000000000002</v>
      </c>
      <c r="J141" s="803">
        <f t="shared" si="17"/>
        <v>-0.18</v>
      </c>
      <c r="K141" s="779">
        <f t="shared" ref="K141:K204" si="19">ROUND(K$7+AA141*(K$8-K$7),3)</f>
        <v>0</v>
      </c>
      <c r="L141" s="779">
        <f t="shared" ref="L141:L204" si="20">ROUND(L$7+AB141*(L$8-L$7),3)</f>
        <v>0</v>
      </c>
      <c r="M141" s="779">
        <f t="shared" ref="M141:M204" si="21">ROUND(M$7+AC141*(M$8-M$7),3)</f>
        <v>0</v>
      </c>
      <c r="N141" s="779">
        <f t="shared" ref="N141:N204" si="22">ROUND(N$7+AD141*(N$8-N$7),3)</f>
        <v>0</v>
      </c>
      <c r="O141" s="779">
        <f t="shared" ref="O141:O204" si="23">ROUND(O$7+AE141*(O$8-O$7),3)</f>
        <v>0</v>
      </c>
      <c r="P141" s="779">
        <f t="shared" ref="P141:P204" si="24">ROUND(P$7+AF141*(P$8-P$7),3)</f>
        <v>0</v>
      </c>
      <c r="Q141" s="801">
        <f t="shared" ref="Q141:Q204" si="25">ROUND(Q$7+AG141*(Q$8-Q$7),3)</f>
        <v>0</v>
      </c>
      <c r="R141" s="800">
        <v>0.42874569408764152</v>
      </c>
      <c r="S141" s="800">
        <v>5.2880894224346053E-2</v>
      </c>
      <c r="T141" s="800">
        <v>0.35602978676899932</v>
      </c>
      <c r="U141" s="800">
        <v>0.91903570384076971</v>
      </c>
      <c r="V141" s="800">
        <v>0.95627034514513531</v>
      </c>
      <c r="W141" s="800">
        <v>0.57564592725977815</v>
      </c>
      <c r="X141" s="800">
        <v>0.7243560638682105</v>
      </c>
      <c r="Y141" s="800">
        <v>7.4109386787389431E-2</v>
      </c>
      <c r="Z141" s="800">
        <v>0.31975592153078902</v>
      </c>
      <c r="AA141" s="800">
        <v>0.72101252711110908</v>
      </c>
      <c r="AB141" s="800">
        <v>0.67768506688876273</v>
      </c>
      <c r="AC141" s="800">
        <v>0.9470939987276914</v>
      </c>
      <c r="AD141" s="800">
        <v>0.17247751469150996</v>
      </c>
      <c r="AE141" s="800">
        <v>0.15138477871589784</v>
      </c>
      <c r="AF141" s="800">
        <v>0.89338750350800478</v>
      </c>
      <c r="AG141" s="800">
        <v>0.4891982030678601</v>
      </c>
    </row>
    <row r="142" spans="1:33" x14ac:dyDescent="0.2">
      <c r="A142" s="767">
        <v>132</v>
      </c>
      <c r="B142" s="778">
        <f t="shared" ref="B142:B205" si="26">ROUND(B$7+R142*(B$8-B$7),3)</f>
        <v>1350.6489999999999</v>
      </c>
      <c r="C142" s="791">
        <f t="shared" ref="C142:C205" si="27">ROUND(C$7+S142*(C$8-C$7),3)</f>
        <v>34.802999999999997</v>
      </c>
      <c r="D142" s="803">
        <f t="shared" ref="D142:D205" si="28">ROUND(D$7+T142*(D$8-D$7),3)</f>
        <v>0.86899999999999999</v>
      </c>
      <c r="E142" s="779">
        <f t="shared" ref="E142:E205" si="29">ROUND(E$7+U142*(E$8-E$7),3)</f>
        <v>184.63900000000001</v>
      </c>
      <c r="F142" s="803">
        <f t="shared" ref="F142:F205" si="30">ROUND(F$7+V142*(F$8-F$7),3)</f>
        <v>0.21299999999999999</v>
      </c>
      <c r="G142" s="803">
        <f t="shared" ref="G142:G205" si="31">ROUND(G$7+W142*(G$8-G$7),3)</f>
        <v>-0.16600000000000001</v>
      </c>
      <c r="H142" s="803">
        <f t="shared" ref="H142:H205" si="32">ROUND(H$7+X142*(H$8-H$7),3)</f>
        <v>0.129</v>
      </c>
      <c r="I142" s="803">
        <f t="shared" ref="I142:I205" si="33">ROUND(I$7+Y142*(I$8-I$7),3)</f>
        <v>-0.53800000000000003</v>
      </c>
      <c r="J142" s="803">
        <f t="shared" ref="J142:J205" si="34">ROUND(J$7+Z142*(J$8-J$7),3)</f>
        <v>-0.39</v>
      </c>
      <c r="K142" s="779">
        <f t="shared" si="19"/>
        <v>0</v>
      </c>
      <c r="L142" s="779">
        <f t="shared" si="20"/>
        <v>0</v>
      </c>
      <c r="M142" s="779">
        <f t="shared" si="21"/>
        <v>0</v>
      </c>
      <c r="N142" s="779">
        <f t="shared" si="22"/>
        <v>0</v>
      </c>
      <c r="O142" s="779">
        <f t="shared" si="23"/>
        <v>0</v>
      </c>
      <c r="P142" s="779">
        <f t="shared" si="24"/>
        <v>0</v>
      </c>
      <c r="Q142" s="801">
        <f t="shared" si="25"/>
        <v>0</v>
      </c>
      <c r="R142" s="800">
        <v>5.0649383382950441E-2</v>
      </c>
      <c r="S142" s="800">
        <v>0.37008579869284475</v>
      </c>
      <c r="T142" s="800">
        <v>0.21148142333284803</v>
      </c>
      <c r="U142" s="800">
        <v>0.21159829907769023</v>
      </c>
      <c r="V142" s="800">
        <v>0.56475665920768769</v>
      </c>
      <c r="W142" s="800">
        <v>8.6206913277621755E-2</v>
      </c>
      <c r="X142" s="800">
        <v>0.82179061001775322</v>
      </c>
      <c r="Y142" s="800">
        <v>6.2480750452795442E-2</v>
      </c>
      <c r="Z142" s="800">
        <v>0.11020484758493743</v>
      </c>
      <c r="AA142" s="800">
        <v>0.60173246691730209</v>
      </c>
      <c r="AB142" s="800">
        <v>0.49913591228200249</v>
      </c>
      <c r="AC142" s="800">
        <v>0.4302337312113601</v>
      </c>
      <c r="AD142" s="800">
        <v>2.9524556550062475E-2</v>
      </c>
      <c r="AE142" s="800">
        <v>4.710424710854888E-2</v>
      </c>
      <c r="AF142" s="800">
        <v>0.88558465560952704</v>
      </c>
      <c r="AG142" s="800">
        <v>0.53615337276135566</v>
      </c>
    </row>
    <row r="143" spans="1:33" x14ac:dyDescent="0.2">
      <c r="A143" s="767">
        <v>133</v>
      </c>
      <c r="B143" s="778">
        <f t="shared" si="26"/>
        <v>1596.6420000000001</v>
      </c>
      <c r="C143" s="791">
        <f t="shared" si="27"/>
        <v>50.682000000000002</v>
      </c>
      <c r="D143" s="803">
        <f t="shared" si="28"/>
        <v>1.387</v>
      </c>
      <c r="E143" s="779">
        <f t="shared" si="29"/>
        <v>203.49700000000001</v>
      </c>
      <c r="F143" s="803">
        <f t="shared" si="30"/>
        <v>0.20200000000000001</v>
      </c>
      <c r="G143" s="803">
        <f t="shared" si="31"/>
        <v>-0.124</v>
      </c>
      <c r="H143" s="803">
        <f t="shared" si="32"/>
        <v>-0.17299999999999999</v>
      </c>
      <c r="I143" s="803">
        <f t="shared" si="33"/>
        <v>0.38300000000000001</v>
      </c>
      <c r="J143" s="803">
        <f t="shared" si="34"/>
        <v>0.26300000000000001</v>
      </c>
      <c r="K143" s="779">
        <f t="shared" si="19"/>
        <v>0</v>
      </c>
      <c r="L143" s="779">
        <f t="shared" si="20"/>
        <v>0</v>
      </c>
      <c r="M143" s="779">
        <f t="shared" si="21"/>
        <v>0</v>
      </c>
      <c r="N143" s="779">
        <f t="shared" si="22"/>
        <v>0</v>
      </c>
      <c r="O143" s="779">
        <f t="shared" si="23"/>
        <v>0</v>
      </c>
      <c r="P143" s="779">
        <f t="shared" si="24"/>
        <v>0</v>
      </c>
      <c r="Q143" s="801">
        <f t="shared" si="25"/>
        <v>0</v>
      </c>
      <c r="R143" s="800">
        <v>0.29664184243439573</v>
      </c>
      <c r="S143" s="800">
        <v>0.76705275260802608</v>
      </c>
      <c r="T143" s="800">
        <v>0.85825858337177185</v>
      </c>
      <c r="U143" s="800">
        <v>0.25874134398502546</v>
      </c>
      <c r="V143" s="800">
        <v>0.50779461567004658</v>
      </c>
      <c r="W143" s="800">
        <v>0.18971767178424004</v>
      </c>
      <c r="X143" s="800">
        <v>6.6374131624061361E-2</v>
      </c>
      <c r="Y143" s="800">
        <v>0.98272193137641961</v>
      </c>
      <c r="Z143" s="800">
        <v>0.76296918026822413</v>
      </c>
      <c r="AA143" s="800">
        <v>0.67800320456705365</v>
      </c>
      <c r="AB143" s="800">
        <v>0.97574976099533084</v>
      </c>
      <c r="AC143" s="800">
        <v>0.96506438672884576</v>
      </c>
      <c r="AD143" s="800">
        <v>0.48412727410591194</v>
      </c>
      <c r="AE143" s="800">
        <v>0.15040000294816247</v>
      </c>
      <c r="AF143" s="800">
        <v>0.34569794653441577</v>
      </c>
      <c r="AG143" s="800">
        <v>0.51773750449896583</v>
      </c>
    </row>
    <row r="144" spans="1:33" x14ac:dyDescent="0.2">
      <c r="A144" s="767">
        <v>134</v>
      </c>
      <c r="B144" s="778">
        <f t="shared" si="26"/>
        <v>2021.3630000000001</v>
      </c>
      <c r="C144" s="791">
        <f t="shared" si="27"/>
        <v>36.898000000000003</v>
      </c>
      <c r="D144" s="803">
        <f t="shared" si="28"/>
        <v>0.70499999999999996</v>
      </c>
      <c r="E144" s="779">
        <f t="shared" si="29"/>
        <v>460.61</v>
      </c>
      <c r="F144" s="803">
        <f t="shared" si="30"/>
        <v>0.125</v>
      </c>
      <c r="G144" s="803">
        <f t="shared" si="31"/>
        <v>-1.7000000000000001E-2</v>
      </c>
      <c r="H144" s="803">
        <f t="shared" si="32"/>
        <v>0.16</v>
      </c>
      <c r="I144" s="803">
        <f t="shared" si="33"/>
        <v>-0.13100000000000001</v>
      </c>
      <c r="J144" s="803">
        <f t="shared" si="34"/>
        <v>-1.7000000000000001E-2</v>
      </c>
      <c r="K144" s="779">
        <f t="shared" si="19"/>
        <v>0</v>
      </c>
      <c r="L144" s="779">
        <f t="shared" si="20"/>
        <v>0</v>
      </c>
      <c r="M144" s="779">
        <f t="shared" si="21"/>
        <v>0</v>
      </c>
      <c r="N144" s="779">
        <f t="shared" si="22"/>
        <v>0</v>
      </c>
      <c r="O144" s="779">
        <f t="shared" si="23"/>
        <v>0</v>
      </c>
      <c r="P144" s="779">
        <f t="shared" si="24"/>
        <v>0</v>
      </c>
      <c r="Q144" s="801">
        <f t="shared" si="25"/>
        <v>0</v>
      </c>
      <c r="R144" s="800">
        <v>0.7213630242972694</v>
      </c>
      <c r="S144" s="800">
        <v>0.42245039893690439</v>
      </c>
      <c r="T144" s="800">
        <v>6.2737469290868875E-3</v>
      </c>
      <c r="U144" s="800">
        <v>0.90152379876715427</v>
      </c>
      <c r="V144" s="800">
        <v>0.1261332446390927</v>
      </c>
      <c r="W144" s="800">
        <v>0.4584730827914093</v>
      </c>
      <c r="X144" s="800">
        <v>0.90025540019349259</v>
      </c>
      <c r="Y144" s="800">
        <v>0.46853626205434273</v>
      </c>
      <c r="Z144" s="800">
        <v>0.48292935884269672</v>
      </c>
      <c r="AA144" s="800">
        <v>0.86041423010065177</v>
      </c>
      <c r="AB144" s="800">
        <v>0.18068587711598794</v>
      </c>
      <c r="AC144" s="800">
        <v>0.21643531125684079</v>
      </c>
      <c r="AD144" s="800">
        <v>0.88329763335660039</v>
      </c>
      <c r="AE144" s="800">
        <v>0.31714510127705042</v>
      </c>
      <c r="AF144" s="800">
        <v>0.86874357331438867</v>
      </c>
      <c r="AG144" s="800">
        <v>0.44257265369738041</v>
      </c>
    </row>
    <row r="145" spans="1:33" x14ac:dyDescent="0.2">
      <c r="A145" s="767">
        <v>135</v>
      </c>
      <c r="B145" s="778">
        <f t="shared" si="26"/>
        <v>2064.7040000000002</v>
      </c>
      <c r="C145" s="791">
        <f t="shared" si="27"/>
        <v>51.247999999999998</v>
      </c>
      <c r="D145" s="803">
        <f t="shared" si="28"/>
        <v>1.387</v>
      </c>
      <c r="E145" s="779">
        <f t="shared" si="29"/>
        <v>200.221</v>
      </c>
      <c r="F145" s="803">
        <f t="shared" si="30"/>
        <v>0.25800000000000001</v>
      </c>
      <c r="G145" s="803">
        <f t="shared" si="31"/>
        <v>-5.1999999999999998E-2</v>
      </c>
      <c r="H145" s="803">
        <f t="shared" si="32"/>
        <v>0.19400000000000001</v>
      </c>
      <c r="I145" s="803">
        <f t="shared" si="33"/>
        <v>-0.39200000000000002</v>
      </c>
      <c r="J145" s="803">
        <f t="shared" si="34"/>
        <v>0.47099999999999997</v>
      </c>
      <c r="K145" s="779">
        <f t="shared" si="19"/>
        <v>0</v>
      </c>
      <c r="L145" s="779">
        <f t="shared" si="20"/>
        <v>0</v>
      </c>
      <c r="M145" s="779">
        <f t="shared" si="21"/>
        <v>0</v>
      </c>
      <c r="N145" s="779">
        <f t="shared" si="22"/>
        <v>0</v>
      </c>
      <c r="O145" s="779">
        <f t="shared" si="23"/>
        <v>0</v>
      </c>
      <c r="P145" s="779">
        <f t="shared" si="24"/>
        <v>0</v>
      </c>
      <c r="Q145" s="801">
        <f t="shared" si="25"/>
        <v>0</v>
      </c>
      <c r="R145" s="800">
        <v>0.76470397931385947</v>
      </c>
      <c r="S145" s="800">
        <v>0.78120711802806475</v>
      </c>
      <c r="T145" s="800">
        <v>0.85904400171447182</v>
      </c>
      <c r="U145" s="800">
        <v>0.25055142575927536</v>
      </c>
      <c r="V145" s="800">
        <v>0.78910239488561418</v>
      </c>
      <c r="W145" s="800">
        <v>0.36952097356844582</v>
      </c>
      <c r="X145" s="800">
        <v>0.98596373313897168</v>
      </c>
      <c r="Y145" s="800">
        <v>0.20834171083732345</v>
      </c>
      <c r="Z145" s="800">
        <v>0.9713853479375486</v>
      </c>
      <c r="AA145" s="800">
        <v>0.66833302343575307</v>
      </c>
      <c r="AB145" s="800">
        <v>0.85312635043853124</v>
      </c>
      <c r="AC145" s="800">
        <v>7.1008983810826654E-2</v>
      </c>
      <c r="AD145" s="800">
        <v>0.90635165500873338</v>
      </c>
      <c r="AE145" s="800">
        <v>0.74837736495732798</v>
      </c>
      <c r="AF145" s="800">
        <v>0.23852140883600581</v>
      </c>
      <c r="AG145" s="800">
        <v>0.90459647751694727</v>
      </c>
    </row>
    <row r="146" spans="1:33" x14ac:dyDescent="0.2">
      <c r="A146" s="767">
        <v>136</v>
      </c>
      <c r="B146" s="778">
        <f t="shared" si="26"/>
        <v>2079.8789999999999</v>
      </c>
      <c r="C146" s="791">
        <f t="shared" si="27"/>
        <v>49.046999999999997</v>
      </c>
      <c r="D146" s="803">
        <f t="shared" si="28"/>
        <v>1.3740000000000001</v>
      </c>
      <c r="E146" s="779">
        <f t="shared" si="29"/>
        <v>318.33</v>
      </c>
      <c r="F146" s="803">
        <f t="shared" si="30"/>
        <v>0.27300000000000002</v>
      </c>
      <c r="G146" s="803">
        <f t="shared" si="31"/>
        <v>4.8000000000000001E-2</v>
      </c>
      <c r="H146" s="803">
        <f t="shared" si="32"/>
        <v>-3.9E-2</v>
      </c>
      <c r="I146" s="803">
        <f t="shared" si="33"/>
        <v>-0.30199999999999999</v>
      </c>
      <c r="J146" s="803">
        <f t="shared" si="34"/>
        <v>0.34300000000000003</v>
      </c>
      <c r="K146" s="779">
        <f t="shared" si="19"/>
        <v>0</v>
      </c>
      <c r="L146" s="779">
        <f t="shared" si="20"/>
        <v>0</v>
      </c>
      <c r="M146" s="779">
        <f t="shared" si="21"/>
        <v>0</v>
      </c>
      <c r="N146" s="779">
        <f t="shared" si="22"/>
        <v>0</v>
      </c>
      <c r="O146" s="779">
        <f t="shared" si="23"/>
        <v>0</v>
      </c>
      <c r="P146" s="779">
        <f t="shared" si="24"/>
        <v>0</v>
      </c>
      <c r="Q146" s="801">
        <f t="shared" si="25"/>
        <v>0</v>
      </c>
      <c r="R146" s="800">
        <v>0.77987940351142937</v>
      </c>
      <c r="S146" s="800">
        <v>0.72616854093474548</v>
      </c>
      <c r="T146" s="800">
        <v>0.84218044263170078</v>
      </c>
      <c r="U146" s="800">
        <v>0.54582507472785535</v>
      </c>
      <c r="V146" s="800">
        <v>0.86530627133540827</v>
      </c>
      <c r="W146" s="800">
        <v>0.61922737088942759</v>
      </c>
      <c r="X146" s="800">
        <v>0.40340984113505374</v>
      </c>
      <c r="Y146" s="800">
        <v>0.29828883218158508</v>
      </c>
      <c r="Z146" s="800">
        <v>0.84323498650490725</v>
      </c>
      <c r="AA146" s="800">
        <v>0.70040151775753379</v>
      </c>
      <c r="AB146" s="800">
        <v>0.1521337151996951</v>
      </c>
      <c r="AC146" s="800">
        <v>0.43411640853955424</v>
      </c>
      <c r="AD146" s="800">
        <v>0.73066245572710276</v>
      </c>
      <c r="AE146" s="800">
        <v>0.71154447462544057</v>
      </c>
      <c r="AF146" s="800">
        <v>0.6305884490291489</v>
      </c>
      <c r="AG146" s="800">
        <v>0.59513238512678335</v>
      </c>
    </row>
    <row r="147" spans="1:33" x14ac:dyDescent="0.2">
      <c r="A147" s="767">
        <v>137</v>
      </c>
      <c r="B147" s="778">
        <f t="shared" si="26"/>
        <v>1742.1590000000001</v>
      </c>
      <c r="C147" s="791">
        <f t="shared" si="27"/>
        <v>21.437000000000001</v>
      </c>
      <c r="D147" s="803">
        <f t="shared" si="28"/>
        <v>1.286</v>
      </c>
      <c r="E147" s="779">
        <f t="shared" si="29"/>
        <v>186.50899999999999</v>
      </c>
      <c r="F147" s="803">
        <f t="shared" si="30"/>
        <v>0.13400000000000001</v>
      </c>
      <c r="G147" s="803">
        <f t="shared" si="31"/>
        <v>6.4000000000000001E-2</v>
      </c>
      <c r="H147" s="803">
        <f t="shared" si="32"/>
        <v>5.1999999999999998E-2</v>
      </c>
      <c r="I147" s="803">
        <f t="shared" si="33"/>
        <v>-0.11899999999999999</v>
      </c>
      <c r="J147" s="803">
        <f t="shared" si="34"/>
        <v>-4.7E-2</v>
      </c>
      <c r="K147" s="779">
        <f t="shared" si="19"/>
        <v>0</v>
      </c>
      <c r="L147" s="779">
        <f t="shared" si="20"/>
        <v>0</v>
      </c>
      <c r="M147" s="779">
        <f t="shared" si="21"/>
        <v>0</v>
      </c>
      <c r="N147" s="779">
        <f t="shared" si="22"/>
        <v>0</v>
      </c>
      <c r="O147" s="779">
        <f t="shared" si="23"/>
        <v>0</v>
      </c>
      <c r="P147" s="779">
        <f t="shared" si="24"/>
        <v>0</v>
      </c>
      <c r="Q147" s="801">
        <f t="shared" si="25"/>
        <v>0</v>
      </c>
      <c r="R147" s="800">
        <v>0.44215886886604228</v>
      </c>
      <c r="S147" s="800">
        <v>3.5934610076209239E-2</v>
      </c>
      <c r="T147" s="800">
        <v>0.73251024260867081</v>
      </c>
      <c r="U147" s="800">
        <v>0.21627314606476467</v>
      </c>
      <c r="V147" s="800">
        <v>0.17025945415293842</v>
      </c>
      <c r="W147" s="800">
        <v>0.65929492837659009</v>
      </c>
      <c r="X147" s="800">
        <v>0.63004671804401091</v>
      </c>
      <c r="Y147" s="800">
        <v>0.48109115536615032</v>
      </c>
      <c r="Z147" s="800">
        <v>0.45299997257826141</v>
      </c>
      <c r="AA147" s="800">
        <v>0.44457294624925681</v>
      </c>
      <c r="AB147" s="800">
        <v>0.42687641988615255</v>
      </c>
      <c r="AC147" s="800">
        <v>0.27328952089486613</v>
      </c>
      <c r="AD147" s="800">
        <v>0.61572098859832125</v>
      </c>
      <c r="AE147" s="800">
        <v>5.5879970795481904E-2</v>
      </c>
      <c r="AF147" s="800">
        <v>0.3296532653630222</v>
      </c>
      <c r="AG147" s="800">
        <v>0.60867448908733524</v>
      </c>
    </row>
    <row r="148" spans="1:33" x14ac:dyDescent="0.2">
      <c r="A148" s="767">
        <v>138</v>
      </c>
      <c r="B148" s="778">
        <f t="shared" si="26"/>
        <v>1555.932</v>
      </c>
      <c r="C148" s="791">
        <f t="shared" si="27"/>
        <v>29.085000000000001</v>
      </c>
      <c r="D148" s="803">
        <f t="shared" si="28"/>
        <v>1.133</v>
      </c>
      <c r="E148" s="779">
        <f t="shared" si="29"/>
        <v>385.86500000000001</v>
      </c>
      <c r="F148" s="803">
        <f t="shared" si="30"/>
        <v>0.14399999999999999</v>
      </c>
      <c r="G148" s="803">
        <f t="shared" si="31"/>
        <v>-0.17399999999999999</v>
      </c>
      <c r="H148" s="803">
        <f t="shared" si="32"/>
        <v>-0.17699999999999999</v>
      </c>
      <c r="I148" s="803">
        <f t="shared" si="33"/>
        <v>-0.33300000000000002</v>
      </c>
      <c r="J148" s="803">
        <f t="shared" si="34"/>
        <v>0.34599999999999997</v>
      </c>
      <c r="K148" s="779">
        <f t="shared" si="19"/>
        <v>0</v>
      </c>
      <c r="L148" s="779">
        <f t="shared" si="20"/>
        <v>0</v>
      </c>
      <c r="M148" s="779">
        <f t="shared" si="21"/>
        <v>0</v>
      </c>
      <c r="N148" s="779">
        <f t="shared" si="22"/>
        <v>0</v>
      </c>
      <c r="O148" s="779">
        <f t="shared" si="23"/>
        <v>0</v>
      </c>
      <c r="P148" s="779">
        <f t="shared" si="24"/>
        <v>0</v>
      </c>
      <c r="Q148" s="801">
        <f t="shared" si="25"/>
        <v>0</v>
      </c>
      <c r="R148" s="800">
        <v>0.25593242476278633</v>
      </c>
      <c r="S148" s="800">
        <v>0.22712066686789689</v>
      </c>
      <c r="T148" s="800">
        <v>0.5407542288785725</v>
      </c>
      <c r="U148" s="800">
        <v>0.7146632186393409</v>
      </c>
      <c r="V148" s="800">
        <v>0.2194920665343677</v>
      </c>
      <c r="W148" s="800">
        <v>6.5248715696294979E-2</v>
      </c>
      <c r="X148" s="800">
        <v>5.7583681728450853E-2</v>
      </c>
      <c r="Y148" s="800">
        <v>0.26674827905707821</v>
      </c>
      <c r="Z148" s="800">
        <v>0.84644198822429428</v>
      </c>
      <c r="AA148" s="800">
        <v>0.60333042972795781</v>
      </c>
      <c r="AB148" s="800">
        <v>0.83630812950521582</v>
      </c>
      <c r="AC148" s="800">
        <v>0.47967462476113598</v>
      </c>
      <c r="AD148" s="800">
        <v>0.83223255223303461</v>
      </c>
      <c r="AE148" s="800">
        <v>0.86721983233960354</v>
      </c>
      <c r="AF148" s="800">
        <v>0.2114642608452787</v>
      </c>
      <c r="AG148" s="800">
        <v>0.83322661305104517</v>
      </c>
    </row>
    <row r="149" spans="1:33" x14ac:dyDescent="0.2">
      <c r="A149" s="767">
        <v>139</v>
      </c>
      <c r="B149" s="778">
        <f t="shared" si="26"/>
        <v>1967.712</v>
      </c>
      <c r="C149" s="791">
        <f t="shared" si="27"/>
        <v>48.567</v>
      </c>
      <c r="D149" s="803">
        <f t="shared" si="28"/>
        <v>1.1719999999999999</v>
      </c>
      <c r="E149" s="779">
        <f t="shared" si="29"/>
        <v>216.71199999999999</v>
      </c>
      <c r="F149" s="803">
        <f t="shared" si="30"/>
        <v>0.192</v>
      </c>
      <c r="G149" s="803">
        <f t="shared" si="31"/>
        <v>7.4999999999999997E-2</v>
      </c>
      <c r="H149" s="803">
        <f t="shared" si="32"/>
        <v>-0.16</v>
      </c>
      <c r="I149" s="803">
        <f t="shared" si="33"/>
        <v>-0.52200000000000002</v>
      </c>
      <c r="J149" s="803">
        <f t="shared" si="34"/>
        <v>0.186</v>
      </c>
      <c r="K149" s="779">
        <f t="shared" si="19"/>
        <v>0</v>
      </c>
      <c r="L149" s="779">
        <f t="shared" si="20"/>
        <v>0</v>
      </c>
      <c r="M149" s="779">
        <f t="shared" si="21"/>
        <v>0</v>
      </c>
      <c r="N149" s="779">
        <f t="shared" si="22"/>
        <v>0</v>
      </c>
      <c r="O149" s="779">
        <f t="shared" si="23"/>
        <v>0</v>
      </c>
      <c r="P149" s="779">
        <f t="shared" si="24"/>
        <v>0</v>
      </c>
      <c r="Q149" s="801">
        <f t="shared" si="25"/>
        <v>0</v>
      </c>
      <c r="R149" s="800">
        <v>0.66771223226804166</v>
      </c>
      <c r="S149" s="800">
        <v>0.71418019642633301</v>
      </c>
      <c r="T149" s="800">
        <v>0.58945487966361743</v>
      </c>
      <c r="U149" s="800">
        <v>0.29177906833178813</v>
      </c>
      <c r="V149" s="800">
        <v>0.46127682819508609</v>
      </c>
      <c r="W149" s="800">
        <v>0.68637066810203262</v>
      </c>
      <c r="X149" s="800">
        <v>9.9899282662565536E-2</v>
      </c>
      <c r="Y149" s="800">
        <v>7.8062849377218524E-2</v>
      </c>
      <c r="Z149" s="800">
        <v>0.68551091861474545</v>
      </c>
      <c r="AA149" s="800">
        <v>0.26043628437701061</v>
      </c>
      <c r="AB149" s="800">
        <v>0.5089289113945108</v>
      </c>
      <c r="AC149" s="800">
        <v>0.82682277631923284</v>
      </c>
      <c r="AD149" s="800">
        <v>0.98748239964229578</v>
      </c>
      <c r="AE149" s="800">
        <v>0.44751745862051195</v>
      </c>
      <c r="AF149" s="800">
        <v>0.69087818346802254</v>
      </c>
      <c r="AG149" s="800">
        <v>0.57256458500253682</v>
      </c>
    </row>
    <row r="150" spans="1:33" x14ac:dyDescent="0.2">
      <c r="A150" s="767">
        <v>140</v>
      </c>
      <c r="B150" s="778">
        <f t="shared" si="26"/>
        <v>1470.289</v>
      </c>
      <c r="C150" s="791">
        <f t="shared" si="27"/>
        <v>22.960999999999999</v>
      </c>
      <c r="D150" s="803">
        <f t="shared" si="28"/>
        <v>1.452</v>
      </c>
      <c r="E150" s="779">
        <f t="shared" si="29"/>
        <v>485.63900000000001</v>
      </c>
      <c r="F150" s="803">
        <f t="shared" si="30"/>
        <v>0.24399999999999999</v>
      </c>
      <c r="G150" s="803">
        <f t="shared" si="31"/>
        <v>0.115</v>
      </c>
      <c r="H150" s="803">
        <f t="shared" si="32"/>
        <v>-8.0000000000000002E-3</v>
      </c>
      <c r="I150" s="803">
        <f t="shared" si="33"/>
        <v>-0.16400000000000001</v>
      </c>
      <c r="J150" s="803">
        <f t="shared" si="34"/>
        <v>0.126</v>
      </c>
      <c r="K150" s="779">
        <f t="shared" si="19"/>
        <v>0</v>
      </c>
      <c r="L150" s="779">
        <f t="shared" si="20"/>
        <v>0</v>
      </c>
      <c r="M150" s="779">
        <f t="shared" si="21"/>
        <v>0</v>
      </c>
      <c r="N150" s="779">
        <f t="shared" si="22"/>
        <v>0</v>
      </c>
      <c r="O150" s="779">
        <f t="shared" si="23"/>
        <v>0</v>
      </c>
      <c r="P150" s="779">
        <f t="shared" si="24"/>
        <v>0</v>
      </c>
      <c r="Q150" s="801">
        <f t="shared" si="25"/>
        <v>0</v>
      </c>
      <c r="R150" s="800">
        <v>0.17028865751770883</v>
      </c>
      <c r="S150" s="800">
        <v>7.4012795299687628E-2</v>
      </c>
      <c r="T150" s="800">
        <v>0.93979325750236276</v>
      </c>
      <c r="U150" s="800">
        <v>0.96409729013238421</v>
      </c>
      <c r="V150" s="800">
        <v>0.7194533173667188</v>
      </c>
      <c r="W150" s="800">
        <v>0.78646004262545122</v>
      </c>
      <c r="X150" s="800">
        <v>0.47898423276137192</v>
      </c>
      <c r="Y150" s="800">
        <v>0.43592058945653334</v>
      </c>
      <c r="Z150" s="800">
        <v>0.62615900253357726</v>
      </c>
      <c r="AA150" s="800">
        <v>0.2786004652231906</v>
      </c>
      <c r="AB150" s="800">
        <v>0.65869831045631499</v>
      </c>
      <c r="AC150" s="800">
        <v>0.98258726161227883</v>
      </c>
      <c r="AD150" s="800">
        <v>0.53019335440817517</v>
      </c>
      <c r="AE150" s="800">
        <v>0.39626386710754902</v>
      </c>
      <c r="AF150" s="800">
        <v>2.340883003580907E-2</v>
      </c>
      <c r="AG150" s="800">
        <v>0.77160746247751244</v>
      </c>
    </row>
    <row r="151" spans="1:33" x14ac:dyDescent="0.2">
      <c r="A151" s="767">
        <v>141</v>
      </c>
      <c r="B151" s="778">
        <f t="shared" si="26"/>
        <v>2011.8240000000001</v>
      </c>
      <c r="C151" s="791">
        <f t="shared" si="27"/>
        <v>39.15</v>
      </c>
      <c r="D151" s="803">
        <f t="shared" si="28"/>
        <v>0.71899999999999997</v>
      </c>
      <c r="E151" s="779">
        <f t="shared" si="29"/>
        <v>317.25400000000002</v>
      </c>
      <c r="F151" s="803">
        <f t="shared" si="30"/>
        <v>0.157</v>
      </c>
      <c r="G151" s="803">
        <f t="shared" si="31"/>
        <v>0.124</v>
      </c>
      <c r="H151" s="803">
        <f t="shared" si="32"/>
        <v>0.16700000000000001</v>
      </c>
      <c r="I151" s="803">
        <f t="shared" si="33"/>
        <v>-0.51700000000000002</v>
      </c>
      <c r="J151" s="803">
        <f t="shared" si="34"/>
        <v>3.2000000000000001E-2</v>
      </c>
      <c r="K151" s="779">
        <f t="shared" si="19"/>
        <v>0</v>
      </c>
      <c r="L151" s="779">
        <f t="shared" si="20"/>
        <v>0</v>
      </c>
      <c r="M151" s="779">
        <f t="shared" si="21"/>
        <v>0</v>
      </c>
      <c r="N151" s="779">
        <f t="shared" si="22"/>
        <v>0</v>
      </c>
      <c r="O151" s="779">
        <f t="shared" si="23"/>
        <v>0</v>
      </c>
      <c r="P151" s="779">
        <f t="shared" si="24"/>
        <v>0</v>
      </c>
      <c r="Q151" s="801">
        <f t="shared" si="25"/>
        <v>0</v>
      </c>
      <c r="R151" s="800">
        <v>0.71182410497557713</v>
      </c>
      <c r="S151" s="800">
        <v>0.4787563121983921</v>
      </c>
      <c r="T151" s="800">
        <v>2.3308664159339632E-2</v>
      </c>
      <c r="U151" s="800">
        <v>0.54313479377598239</v>
      </c>
      <c r="V151" s="800">
        <v>0.28330852242669946</v>
      </c>
      <c r="W151" s="800">
        <v>0.8095566000404667</v>
      </c>
      <c r="X151" s="800">
        <v>0.91833571390193069</v>
      </c>
      <c r="Y151" s="800">
        <v>8.298883758600395E-2</v>
      </c>
      <c r="Z151" s="800">
        <v>0.53179758593255566</v>
      </c>
      <c r="AA151" s="800">
        <v>0.54692116255913803</v>
      </c>
      <c r="AB151" s="800">
        <v>0.63143855913380598</v>
      </c>
      <c r="AC151" s="800">
        <v>0.38391151873334939</v>
      </c>
      <c r="AD151" s="800">
        <v>0.63010628795476809</v>
      </c>
      <c r="AE151" s="800">
        <v>0.78175677065943916</v>
      </c>
      <c r="AF151" s="800">
        <v>0.71516223966266557</v>
      </c>
      <c r="AG151" s="800">
        <v>0.1972551383539991</v>
      </c>
    </row>
    <row r="152" spans="1:33" x14ac:dyDescent="0.2">
      <c r="A152" s="767">
        <v>142</v>
      </c>
      <c r="B152" s="778">
        <f t="shared" si="26"/>
        <v>2285.7190000000001</v>
      </c>
      <c r="C152" s="791">
        <f t="shared" si="27"/>
        <v>38.222999999999999</v>
      </c>
      <c r="D152" s="803">
        <f t="shared" si="28"/>
        <v>1.212</v>
      </c>
      <c r="E152" s="779">
        <f t="shared" si="29"/>
        <v>245.69300000000001</v>
      </c>
      <c r="F152" s="803">
        <f t="shared" si="30"/>
        <v>0.113</v>
      </c>
      <c r="G152" s="803">
        <f t="shared" si="31"/>
        <v>-5.0999999999999997E-2</v>
      </c>
      <c r="H152" s="803">
        <f t="shared" si="32"/>
        <v>0.124</v>
      </c>
      <c r="I152" s="803">
        <f t="shared" si="33"/>
        <v>-0.374</v>
      </c>
      <c r="J152" s="803">
        <f t="shared" si="34"/>
        <v>-0.39100000000000001</v>
      </c>
      <c r="K152" s="779">
        <f t="shared" si="19"/>
        <v>0</v>
      </c>
      <c r="L152" s="779">
        <f t="shared" si="20"/>
        <v>0</v>
      </c>
      <c r="M152" s="779">
        <f t="shared" si="21"/>
        <v>0</v>
      </c>
      <c r="N152" s="779">
        <f t="shared" si="22"/>
        <v>0</v>
      </c>
      <c r="O152" s="779">
        <f t="shared" si="23"/>
        <v>0</v>
      </c>
      <c r="P152" s="779">
        <f t="shared" si="24"/>
        <v>0</v>
      </c>
      <c r="Q152" s="801">
        <f t="shared" si="25"/>
        <v>0</v>
      </c>
      <c r="R152" s="800">
        <v>0.98571925220581091</v>
      </c>
      <c r="S152" s="800">
        <v>0.45558400407218325</v>
      </c>
      <c r="T152" s="800">
        <v>0.63978388580954093</v>
      </c>
      <c r="U152" s="800">
        <v>0.36423213277807331</v>
      </c>
      <c r="V152" s="800">
        <v>6.6947972905364694E-2</v>
      </c>
      <c r="W152" s="800">
        <v>0.37268878125857108</v>
      </c>
      <c r="X152" s="800">
        <v>0.80959964331722523</v>
      </c>
      <c r="Y152" s="800">
        <v>0.22606541642746281</v>
      </c>
      <c r="Z152" s="800">
        <v>0.10889572368739453</v>
      </c>
      <c r="AA152" s="800">
        <v>0.31079999342281084</v>
      </c>
      <c r="AB152" s="800">
        <v>0.14612290821541973</v>
      </c>
      <c r="AC152" s="800">
        <v>7.5582154457927264E-2</v>
      </c>
      <c r="AD152" s="800">
        <v>0.54401988922458799</v>
      </c>
      <c r="AE152" s="800">
        <v>0.5789821926870623</v>
      </c>
      <c r="AF152" s="800">
        <v>0.87446593271002315</v>
      </c>
      <c r="AG152" s="800">
        <v>0.71901644719155589</v>
      </c>
    </row>
    <row r="153" spans="1:33" x14ac:dyDescent="0.2">
      <c r="A153" s="767">
        <v>143</v>
      </c>
      <c r="B153" s="778">
        <f t="shared" si="26"/>
        <v>1764.519</v>
      </c>
      <c r="C153" s="791">
        <f t="shared" si="27"/>
        <v>32.228000000000002</v>
      </c>
      <c r="D153" s="803">
        <f t="shared" si="28"/>
        <v>0.71499999999999997</v>
      </c>
      <c r="E153" s="779">
        <f t="shared" si="29"/>
        <v>495.39299999999997</v>
      </c>
      <c r="F153" s="803">
        <f t="shared" si="30"/>
        <v>0.28100000000000003</v>
      </c>
      <c r="G153" s="803">
        <f t="shared" si="31"/>
        <v>0.17599999999999999</v>
      </c>
      <c r="H153" s="803">
        <f t="shared" si="32"/>
        <v>5.8999999999999997E-2</v>
      </c>
      <c r="I153" s="803">
        <f t="shared" si="33"/>
        <v>0.16600000000000001</v>
      </c>
      <c r="J153" s="803">
        <f t="shared" si="34"/>
        <v>0.38800000000000001</v>
      </c>
      <c r="K153" s="779">
        <f t="shared" si="19"/>
        <v>0</v>
      </c>
      <c r="L153" s="779">
        <f t="shared" si="20"/>
        <v>0</v>
      </c>
      <c r="M153" s="779">
        <f t="shared" si="21"/>
        <v>0</v>
      </c>
      <c r="N153" s="779">
        <f t="shared" si="22"/>
        <v>0</v>
      </c>
      <c r="O153" s="779">
        <f t="shared" si="23"/>
        <v>0</v>
      </c>
      <c r="P153" s="779">
        <f t="shared" si="24"/>
        <v>0</v>
      </c>
      <c r="Q153" s="801">
        <f t="shared" si="25"/>
        <v>0</v>
      </c>
      <c r="R153" s="800">
        <v>0.46451900152729464</v>
      </c>
      <c r="S153" s="800">
        <v>0.30571103131363797</v>
      </c>
      <c r="T153" s="800">
        <v>1.9295884519710427E-2</v>
      </c>
      <c r="U153" s="800">
        <v>0.98848194667256639</v>
      </c>
      <c r="V153" s="800">
        <v>0.90350626877352636</v>
      </c>
      <c r="W153" s="800">
        <v>0.94006735597393265</v>
      </c>
      <c r="X153" s="800">
        <v>0.6483070281449258</v>
      </c>
      <c r="Y153" s="800">
        <v>0.76593657090650336</v>
      </c>
      <c r="Z153" s="800">
        <v>0.88839596078562999</v>
      </c>
      <c r="AA153" s="800">
        <v>0.11477089667589879</v>
      </c>
      <c r="AB153" s="800">
        <v>0.32726207019528242</v>
      </c>
      <c r="AC153" s="800">
        <v>0.28690897636446566</v>
      </c>
      <c r="AD153" s="800">
        <v>0.17423483054098732</v>
      </c>
      <c r="AE153" s="800">
        <v>0.880751149128985</v>
      </c>
      <c r="AF153" s="800">
        <v>0.61060350498079285</v>
      </c>
      <c r="AG153" s="800">
        <v>5.5173737006920853E-2</v>
      </c>
    </row>
    <row r="154" spans="1:33" x14ac:dyDescent="0.2">
      <c r="A154" s="767">
        <v>144</v>
      </c>
      <c r="B154" s="778">
        <f t="shared" si="26"/>
        <v>2255.4389999999999</v>
      </c>
      <c r="C154" s="791">
        <f t="shared" si="27"/>
        <v>55.302999999999997</v>
      </c>
      <c r="D154" s="803">
        <f t="shared" si="28"/>
        <v>1.2789999999999999</v>
      </c>
      <c r="E154" s="779">
        <f t="shared" si="29"/>
        <v>250.86500000000001</v>
      </c>
      <c r="F154" s="803">
        <f t="shared" si="30"/>
        <v>0.28000000000000003</v>
      </c>
      <c r="G154" s="803">
        <f t="shared" si="31"/>
        <v>2.5999999999999999E-2</v>
      </c>
      <c r="H154" s="803">
        <f t="shared" si="32"/>
        <v>-0.17</v>
      </c>
      <c r="I154" s="803">
        <f t="shared" si="33"/>
        <v>-0.36299999999999999</v>
      </c>
      <c r="J154" s="803">
        <f t="shared" si="34"/>
        <v>-0.26800000000000002</v>
      </c>
      <c r="K154" s="779">
        <f t="shared" si="19"/>
        <v>0</v>
      </c>
      <c r="L154" s="779">
        <f t="shared" si="20"/>
        <v>0</v>
      </c>
      <c r="M154" s="779">
        <f t="shared" si="21"/>
        <v>0</v>
      </c>
      <c r="N154" s="779">
        <f t="shared" si="22"/>
        <v>0</v>
      </c>
      <c r="O154" s="779">
        <f t="shared" si="23"/>
        <v>0</v>
      </c>
      <c r="P154" s="779">
        <f t="shared" si="24"/>
        <v>0</v>
      </c>
      <c r="Q154" s="801">
        <f t="shared" si="25"/>
        <v>0</v>
      </c>
      <c r="R154" s="800">
        <v>0.95543856660012538</v>
      </c>
      <c r="S154" s="800">
        <v>0.882572538471602</v>
      </c>
      <c r="T154" s="800">
        <v>0.72327369326246915</v>
      </c>
      <c r="U154" s="800">
        <v>0.37716194940682057</v>
      </c>
      <c r="V154" s="800">
        <v>0.90202971336917404</v>
      </c>
      <c r="W154" s="800">
        <v>0.56448205621609893</v>
      </c>
      <c r="X154" s="800">
        <v>7.5196502970217294E-2</v>
      </c>
      <c r="Y154" s="800">
        <v>0.23675329726956718</v>
      </c>
      <c r="Z154" s="800">
        <v>0.23235936576706984</v>
      </c>
      <c r="AA154" s="800">
        <v>0.24218590195641632</v>
      </c>
      <c r="AB154" s="800">
        <v>0.69828161040128811</v>
      </c>
      <c r="AC154" s="800">
        <v>0.3556939445560342</v>
      </c>
      <c r="AD154" s="800">
        <v>0.28026125078051378</v>
      </c>
      <c r="AE154" s="800">
        <v>0.30808663438360329</v>
      </c>
      <c r="AF154" s="800">
        <v>0.17689615423600646</v>
      </c>
      <c r="AG154" s="800">
        <v>0.34710547619676646</v>
      </c>
    </row>
    <row r="155" spans="1:33" x14ac:dyDescent="0.2">
      <c r="A155" s="767">
        <v>145</v>
      </c>
      <c r="B155" s="778">
        <f t="shared" si="26"/>
        <v>1524.827</v>
      </c>
      <c r="C155" s="791">
        <f t="shared" si="27"/>
        <v>40.6</v>
      </c>
      <c r="D155" s="803">
        <f t="shared" si="28"/>
        <v>0.73699999999999999</v>
      </c>
      <c r="E155" s="779">
        <f t="shared" si="29"/>
        <v>389.34899999999999</v>
      </c>
      <c r="F155" s="803">
        <f t="shared" si="30"/>
        <v>0.13300000000000001</v>
      </c>
      <c r="G155" s="803">
        <f t="shared" si="31"/>
        <v>-0.16700000000000001</v>
      </c>
      <c r="H155" s="803">
        <f t="shared" si="32"/>
        <v>-9.1999999999999998E-2</v>
      </c>
      <c r="I155" s="803">
        <f t="shared" si="33"/>
        <v>-5.3999999999999999E-2</v>
      </c>
      <c r="J155" s="803">
        <f t="shared" si="34"/>
        <v>8.9999999999999993E-3</v>
      </c>
      <c r="K155" s="779">
        <f t="shared" si="19"/>
        <v>0</v>
      </c>
      <c r="L155" s="779">
        <f t="shared" si="20"/>
        <v>0</v>
      </c>
      <c r="M155" s="779">
        <f t="shared" si="21"/>
        <v>0</v>
      </c>
      <c r="N155" s="779">
        <f t="shared" si="22"/>
        <v>0</v>
      </c>
      <c r="O155" s="779">
        <f t="shared" si="23"/>
        <v>0</v>
      </c>
      <c r="P155" s="779">
        <f t="shared" si="24"/>
        <v>0</v>
      </c>
      <c r="Q155" s="801">
        <f t="shared" si="25"/>
        <v>0</v>
      </c>
      <c r="R155" s="800">
        <v>0.22482739698703413</v>
      </c>
      <c r="S155" s="800">
        <v>0.51500976350851457</v>
      </c>
      <c r="T155" s="800">
        <v>4.5827406475022037E-2</v>
      </c>
      <c r="U155" s="800">
        <v>0.72337252447525802</v>
      </c>
      <c r="V155" s="800">
        <v>0.1663562365263711</v>
      </c>
      <c r="W155" s="800">
        <v>8.1914822503672102E-2</v>
      </c>
      <c r="X155" s="800">
        <v>0.26891794312151207</v>
      </c>
      <c r="Y155" s="800">
        <v>0.54558273388760081</v>
      </c>
      <c r="Z155" s="800">
        <v>0.50890203285793223</v>
      </c>
      <c r="AA155" s="800">
        <v>0.62442196036040887</v>
      </c>
      <c r="AB155" s="800">
        <v>0.92074176035508282</v>
      </c>
      <c r="AC155" s="800">
        <v>0.11610753565687837</v>
      </c>
      <c r="AD155" s="800">
        <v>0.81413028150301125</v>
      </c>
      <c r="AE155" s="800">
        <v>0.51268513301513818</v>
      </c>
      <c r="AF155" s="800">
        <v>0.84169736685121899</v>
      </c>
      <c r="AG155" s="800">
        <v>0.54026384956627782</v>
      </c>
    </row>
    <row r="156" spans="1:33" x14ac:dyDescent="0.2">
      <c r="A156" s="767">
        <v>146</v>
      </c>
      <c r="B156" s="778">
        <f t="shared" si="26"/>
        <v>1304.4469999999999</v>
      </c>
      <c r="C156" s="791">
        <f t="shared" si="27"/>
        <v>42.820999999999998</v>
      </c>
      <c r="D156" s="803">
        <f t="shared" si="28"/>
        <v>1.361</v>
      </c>
      <c r="E156" s="779">
        <f t="shared" si="29"/>
        <v>271.89699999999999</v>
      </c>
      <c r="F156" s="803">
        <f t="shared" si="30"/>
        <v>0.28499999999999998</v>
      </c>
      <c r="G156" s="803">
        <f t="shared" si="31"/>
        <v>-4.8000000000000001E-2</v>
      </c>
      <c r="H156" s="803">
        <f t="shared" si="32"/>
        <v>3.1E-2</v>
      </c>
      <c r="I156" s="803">
        <f t="shared" si="33"/>
        <v>-2.5000000000000001E-2</v>
      </c>
      <c r="J156" s="803">
        <f t="shared" si="34"/>
        <v>0.22500000000000001</v>
      </c>
      <c r="K156" s="779">
        <f t="shared" si="19"/>
        <v>0</v>
      </c>
      <c r="L156" s="779">
        <f t="shared" si="20"/>
        <v>0</v>
      </c>
      <c r="M156" s="779">
        <f t="shared" si="21"/>
        <v>0</v>
      </c>
      <c r="N156" s="779">
        <f t="shared" si="22"/>
        <v>0</v>
      </c>
      <c r="O156" s="779">
        <f t="shared" si="23"/>
        <v>0</v>
      </c>
      <c r="P156" s="779">
        <f t="shared" si="24"/>
        <v>0</v>
      </c>
      <c r="Q156" s="801">
        <f t="shared" si="25"/>
        <v>0</v>
      </c>
      <c r="R156" s="800">
        <v>4.4468799415595672E-3</v>
      </c>
      <c r="S156" s="800">
        <v>0.57052208648524305</v>
      </c>
      <c r="T156" s="800">
        <v>0.82658041355155576</v>
      </c>
      <c r="U156" s="800">
        <v>0.42974137436334681</v>
      </c>
      <c r="V156" s="800">
        <v>0.92742795785451126</v>
      </c>
      <c r="W156" s="800">
        <v>0.37882121984224337</v>
      </c>
      <c r="X156" s="800">
        <v>0.57661659305317969</v>
      </c>
      <c r="Y156" s="800">
        <v>0.57509223920581709</v>
      </c>
      <c r="Z156" s="800">
        <v>0.72492380195675354</v>
      </c>
      <c r="AA156" s="800">
        <v>0.95557376660917703</v>
      </c>
      <c r="AB156" s="800">
        <v>0.89452818655393118</v>
      </c>
      <c r="AC156" s="800">
        <v>0.54858381821672031</v>
      </c>
      <c r="AD156" s="800">
        <v>0.33031692431387716</v>
      </c>
      <c r="AE156" s="800">
        <v>0.31950227225015948</v>
      </c>
      <c r="AF156" s="800">
        <v>0.69647407670609685</v>
      </c>
      <c r="AG156" s="800">
        <v>0.85255879349316477</v>
      </c>
    </row>
    <row r="157" spans="1:33" x14ac:dyDescent="0.2">
      <c r="A157" s="767">
        <v>147</v>
      </c>
      <c r="B157" s="778">
        <f t="shared" si="26"/>
        <v>1416.7360000000001</v>
      </c>
      <c r="C157" s="791">
        <f t="shared" si="27"/>
        <v>40.347999999999999</v>
      </c>
      <c r="D157" s="803">
        <f t="shared" si="28"/>
        <v>1.34</v>
      </c>
      <c r="E157" s="779">
        <f t="shared" si="29"/>
        <v>373.363</v>
      </c>
      <c r="F157" s="803">
        <f t="shared" si="30"/>
        <v>0.23899999999999999</v>
      </c>
      <c r="G157" s="803">
        <f t="shared" si="31"/>
        <v>-0.106</v>
      </c>
      <c r="H157" s="803">
        <f t="shared" si="32"/>
        <v>9.6000000000000002E-2</v>
      </c>
      <c r="I157" s="803">
        <f t="shared" si="33"/>
        <v>0.107</v>
      </c>
      <c r="J157" s="803">
        <f t="shared" si="34"/>
        <v>6.8000000000000005E-2</v>
      </c>
      <c r="K157" s="779">
        <f t="shared" si="19"/>
        <v>0</v>
      </c>
      <c r="L157" s="779">
        <f t="shared" si="20"/>
        <v>0</v>
      </c>
      <c r="M157" s="779">
        <f t="shared" si="21"/>
        <v>0</v>
      </c>
      <c r="N157" s="779">
        <f t="shared" si="22"/>
        <v>0</v>
      </c>
      <c r="O157" s="779">
        <f t="shared" si="23"/>
        <v>0</v>
      </c>
      <c r="P157" s="779">
        <f t="shared" si="24"/>
        <v>0</v>
      </c>
      <c r="Q157" s="801">
        <f t="shared" si="25"/>
        <v>0</v>
      </c>
      <c r="R157" s="800">
        <v>0.11673604368895274</v>
      </c>
      <c r="S157" s="800">
        <v>0.50869195598478822</v>
      </c>
      <c r="T157" s="800">
        <v>0.80023383806094672</v>
      </c>
      <c r="U157" s="800">
        <v>0.68340791025797798</v>
      </c>
      <c r="V157" s="800">
        <v>0.69722613622432139</v>
      </c>
      <c r="W157" s="800">
        <v>0.23463705445114735</v>
      </c>
      <c r="X157" s="800">
        <v>0.74021237709205912</v>
      </c>
      <c r="Y157" s="800">
        <v>0.70698583790509151</v>
      </c>
      <c r="Z157" s="800">
        <v>0.56819342017830832</v>
      </c>
      <c r="AA157" s="800">
        <v>0.97195507673749204</v>
      </c>
      <c r="AB157" s="800">
        <v>0.45656926852819657</v>
      </c>
      <c r="AC157" s="800">
        <v>6.7911638965970744E-2</v>
      </c>
      <c r="AD157" s="800">
        <v>0.34140895252689107</v>
      </c>
      <c r="AE157" s="800">
        <v>0.12250809618447833</v>
      </c>
      <c r="AF157" s="800">
        <v>6.8026537091583239E-2</v>
      </c>
      <c r="AG157" s="800">
        <v>0.16676166521633473</v>
      </c>
    </row>
    <row r="158" spans="1:33" x14ac:dyDescent="0.2">
      <c r="A158" s="767">
        <v>148</v>
      </c>
      <c r="B158" s="778">
        <f t="shared" si="26"/>
        <v>1397.1130000000001</v>
      </c>
      <c r="C158" s="791">
        <f t="shared" si="27"/>
        <v>59.512999999999998</v>
      </c>
      <c r="D158" s="803">
        <f t="shared" si="28"/>
        <v>1.377</v>
      </c>
      <c r="E158" s="779">
        <f t="shared" si="29"/>
        <v>177.66900000000001</v>
      </c>
      <c r="F158" s="803">
        <f t="shared" si="30"/>
        <v>0.16800000000000001</v>
      </c>
      <c r="G158" s="803">
        <f t="shared" si="31"/>
        <v>-2.7E-2</v>
      </c>
      <c r="H158" s="803">
        <f t="shared" si="32"/>
        <v>4.1000000000000002E-2</v>
      </c>
      <c r="I158" s="803">
        <f t="shared" si="33"/>
        <v>6.9000000000000006E-2</v>
      </c>
      <c r="J158" s="803">
        <f t="shared" si="34"/>
        <v>0.35699999999999998</v>
      </c>
      <c r="K158" s="779">
        <f t="shared" si="19"/>
        <v>0</v>
      </c>
      <c r="L158" s="779">
        <f t="shared" si="20"/>
        <v>0</v>
      </c>
      <c r="M158" s="779">
        <f t="shared" si="21"/>
        <v>0</v>
      </c>
      <c r="N158" s="779">
        <f t="shared" si="22"/>
        <v>0</v>
      </c>
      <c r="O158" s="779">
        <f t="shared" si="23"/>
        <v>0</v>
      </c>
      <c r="P158" s="779">
        <f t="shared" si="24"/>
        <v>0</v>
      </c>
      <c r="Q158" s="801">
        <f t="shared" si="25"/>
        <v>0</v>
      </c>
      <c r="R158" s="800">
        <v>9.7112893049130733E-2</v>
      </c>
      <c r="S158" s="800">
        <v>0.98782365231444669</v>
      </c>
      <c r="T158" s="800">
        <v>0.84657711559321147</v>
      </c>
      <c r="U158" s="800">
        <v>0.19417364912249591</v>
      </c>
      <c r="V158" s="800">
        <v>0.33752208908001891</v>
      </c>
      <c r="W158" s="800">
        <v>0.43351548964782249</v>
      </c>
      <c r="X158" s="800">
        <v>0.60336066678036937</v>
      </c>
      <c r="Y158" s="800">
        <v>0.6687276547404637</v>
      </c>
      <c r="Z158" s="800">
        <v>0.85706885490016704</v>
      </c>
      <c r="AA158" s="800">
        <v>0.84317924839854774</v>
      </c>
      <c r="AB158" s="800">
        <v>0.30710785347173064</v>
      </c>
      <c r="AC158" s="800">
        <v>0.37969836307360305</v>
      </c>
      <c r="AD158" s="800">
        <v>0.95191942926110529</v>
      </c>
      <c r="AE158" s="800">
        <v>0.53280850836806937</v>
      </c>
      <c r="AF158" s="800">
        <v>0.56634577873288849</v>
      </c>
      <c r="AG158" s="800">
        <v>5.8489294886823195E-3</v>
      </c>
    </row>
    <row r="159" spans="1:33" x14ac:dyDescent="0.2">
      <c r="A159" s="767">
        <v>149</v>
      </c>
      <c r="B159" s="778">
        <f t="shared" si="26"/>
        <v>1624.5119999999999</v>
      </c>
      <c r="C159" s="791">
        <f t="shared" si="27"/>
        <v>58.375</v>
      </c>
      <c r="D159" s="803">
        <f t="shared" si="28"/>
        <v>0.86599999999999999</v>
      </c>
      <c r="E159" s="779">
        <f t="shared" si="29"/>
        <v>368.80900000000003</v>
      </c>
      <c r="F159" s="803">
        <f t="shared" si="30"/>
        <v>0.14399999999999999</v>
      </c>
      <c r="G159" s="803">
        <f t="shared" si="31"/>
        <v>-1.4E-2</v>
      </c>
      <c r="H159" s="803">
        <f t="shared" si="32"/>
        <v>-8.8999999999999996E-2</v>
      </c>
      <c r="I159" s="803">
        <f t="shared" si="33"/>
        <v>-0.432</v>
      </c>
      <c r="J159" s="803">
        <f t="shared" si="34"/>
        <v>-2.1000000000000001E-2</v>
      </c>
      <c r="K159" s="779">
        <f t="shared" si="19"/>
        <v>0</v>
      </c>
      <c r="L159" s="779">
        <f t="shared" si="20"/>
        <v>0</v>
      </c>
      <c r="M159" s="779">
        <f t="shared" si="21"/>
        <v>0</v>
      </c>
      <c r="N159" s="779">
        <f t="shared" si="22"/>
        <v>0</v>
      </c>
      <c r="O159" s="779">
        <f t="shared" si="23"/>
        <v>0</v>
      </c>
      <c r="P159" s="779">
        <f t="shared" si="24"/>
        <v>0</v>
      </c>
      <c r="Q159" s="801">
        <f t="shared" si="25"/>
        <v>0</v>
      </c>
      <c r="R159" s="800">
        <v>0.32451232064461499</v>
      </c>
      <c r="S159" s="800">
        <v>0.95938691649444641</v>
      </c>
      <c r="T159" s="800">
        <v>0.20687940666642024</v>
      </c>
      <c r="U159" s="800">
        <v>0.67202174893971789</v>
      </c>
      <c r="V159" s="800">
        <v>0.22067939590625008</v>
      </c>
      <c r="W159" s="800">
        <v>0.4653720077869371</v>
      </c>
      <c r="X159" s="800">
        <v>0.27659362910679119</v>
      </c>
      <c r="Y159" s="800">
        <v>0.16751967157307301</v>
      </c>
      <c r="Z159" s="800">
        <v>0.47863950327229121</v>
      </c>
      <c r="AA159" s="800">
        <v>0.58038679021720796</v>
      </c>
      <c r="AB159" s="800">
        <v>0.54804938335617115</v>
      </c>
      <c r="AC159" s="800">
        <v>0.33557222991971836</v>
      </c>
      <c r="AD159" s="800">
        <v>6.8206949882832046E-2</v>
      </c>
      <c r="AE159" s="800">
        <v>0.42842360511337663</v>
      </c>
      <c r="AF159" s="800">
        <v>0.18478366828119297</v>
      </c>
      <c r="AG159" s="800">
        <v>0.30107789018331732</v>
      </c>
    </row>
    <row r="160" spans="1:33" x14ac:dyDescent="0.2">
      <c r="A160" s="767">
        <v>150</v>
      </c>
      <c r="B160" s="778">
        <f t="shared" si="26"/>
        <v>1341.91</v>
      </c>
      <c r="C160" s="791">
        <f t="shared" si="27"/>
        <v>29.128</v>
      </c>
      <c r="D160" s="803">
        <f t="shared" si="28"/>
        <v>0.98099999999999998</v>
      </c>
      <c r="E160" s="779">
        <f t="shared" si="29"/>
        <v>155.458</v>
      </c>
      <c r="F160" s="803">
        <f t="shared" si="30"/>
        <v>0.16700000000000001</v>
      </c>
      <c r="G160" s="803">
        <f t="shared" si="31"/>
        <v>0.04</v>
      </c>
      <c r="H160" s="803">
        <f t="shared" si="32"/>
        <v>0.14599999999999999</v>
      </c>
      <c r="I160" s="803">
        <f t="shared" si="33"/>
        <v>-0.42499999999999999</v>
      </c>
      <c r="J160" s="803">
        <f t="shared" si="34"/>
        <v>-2.5999999999999999E-2</v>
      </c>
      <c r="K160" s="779">
        <f t="shared" si="19"/>
        <v>0</v>
      </c>
      <c r="L160" s="779">
        <f t="shared" si="20"/>
        <v>0</v>
      </c>
      <c r="M160" s="779">
        <f t="shared" si="21"/>
        <v>0</v>
      </c>
      <c r="N160" s="779">
        <f t="shared" si="22"/>
        <v>0</v>
      </c>
      <c r="O160" s="779">
        <f t="shared" si="23"/>
        <v>0</v>
      </c>
      <c r="P160" s="779">
        <f t="shared" si="24"/>
        <v>0</v>
      </c>
      <c r="Q160" s="801">
        <f t="shared" si="25"/>
        <v>0</v>
      </c>
      <c r="R160" s="800">
        <v>4.1910304943469812E-2</v>
      </c>
      <c r="S160" s="800">
        <v>0.22819417265594166</v>
      </c>
      <c r="T160" s="800">
        <v>0.35184121681134273</v>
      </c>
      <c r="U160" s="800">
        <v>0.13864568524496479</v>
      </c>
      <c r="V160" s="800">
        <v>0.33482365645184253</v>
      </c>
      <c r="W160" s="800">
        <v>0.59983133649272535</v>
      </c>
      <c r="X160" s="800">
        <v>0.86575743966851937</v>
      </c>
      <c r="Y160" s="800">
        <v>0.17519495016780862</v>
      </c>
      <c r="Z160" s="800">
        <v>0.47395472671102179</v>
      </c>
      <c r="AA160" s="800">
        <v>0.59077918369904048</v>
      </c>
      <c r="AB160" s="800">
        <v>0.20972727275507563</v>
      </c>
      <c r="AC160" s="800">
        <v>1.925953184131024E-3</v>
      </c>
      <c r="AD160" s="800">
        <v>0.94804185131894259</v>
      </c>
      <c r="AE160" s="800">
        <v>0.30521458449063232</v>
      </c>
      <c r="AF160" s="800">
        <v>0.42505291792490008</v>
      </c>
      <c r="AG160" s="800">
        <v>3.5405998445514175E-2</v>
      </c>
    </row>
    <row r="161" spans="1:33" x14ac:dyDescent="0.2">
      <c r="A161" s="767">
        <v>151</v>
      </c>
      <c r="B161" s="778">
        <f t="shared" si="26"/>
        <v>1402.8530000000001</v>
      </c>
      <c r="C161" s="791">
        <f t="shared" si="27"/>
        <v>55.24</v>
      </c>
      <c r="D161" s="803">
        <f t="shared" si="28"/>
        <v>0.91600000000000004</v>
      </c>
      <c r="E161" s="779">
        <f t="shared" si="29"/>
        <v>151.60599999999999</v>
      </c>
      <c r="F161" s="803">
        <f t="shared" si="30"/>
        <v>0.16500000000000001</v>
      </c>
      <c r="G161" s="803">
        <f t="shared" si="31"/>
        <v>-2E-3</v>
      </c>
      <c r="H161" s="803">
        <f t="shared" si="32"/>
        <v>9.9000000000000005E-2</v>
      </c>
      <c r="I161" s="803">
        <f t="shared" si="33"/>
        <v>-0.14299999999999999</v>
      </c>
      <c r="J161" s="803">
        <f t="shared" si="34"/>
        <v>2.8000000000000001E-2</v>
      </c>
      <c r="K161" s="779">
        <f t="shared" si="19"/>
        <v>0</v>
      </c>
      <c r="L161" s="779">
        <f t="shared" si="20"/>
        <v>0</v>
      </c>
      <c r="M161" s="779">
        <f t="shared" si="21"/>
        <v>0</v>
      </c>
      <c r="N161" s="779">
        <f t="shared" si="22"/>
        <v>0</v>
      </c>
      <c r="O161" s="779">
        <f t="shared" si="23"/>
        <v>0</v>
      </c>
      <c r="P161" s="779">
        <f t="shared" si="24"/>
        <v>0</v>
      </c>
      <c r="Q161" s="801">
        <f t="shared" si="25"/>
        <v>0</v>
      </c>
      <c r="R161" s="800">
        <v>0.10285282361825354</v>
      </c>
      <c r="S161" s="800">
        <v>0.88098877692566846</v>
      </c>
      <c r="T161" s="800">
        <v>0.26997574864569507</v>
      </c>
      <c r="U161" s="800">
        <v>0.1290138118605122</v>
      </c>
      <c r="V161" s="800">
        <v>0.32299668382530522</v>
      </c>
      <c r="W161" s="800">
        <v>0.49494257868528457</v>
      </c>
      <c r="X161" s="800">
        <v>0.74776576574711395</v>
      </c>
      <c r="Y161" s="800">
        <v>0.45712433591711443</v>
      </c>
      <c r="Z161" s="800">
        <v>0.52767921047406174</v>
      </c>
      <c r="AA161" s="800">
        <v>0.43111096035523655</v>
      </c>
      <c r="AB161" s="800">
        <v>0.94957677292852349</v>
      </c>
      <c r="AC161" s="800">
        <v>0.63771012934590154</v>
      </c>
      <c r="AD161" s="800">
        <v>0.40228343038385606</v>
      </c>
      <c r="AE161" s="800">
        <v>0.94480437290750852</v>
      </c>
      <c r="AF161" s="800">
        <v>0.77036984333655534</v>
      </c>
      <c r="AG161" s="800">
        <v>0.58235169460905956</v>
      </c>
    </row>
    <row r="162" spans="1:33" x14ac:dyDescent="0.2">
      <c r="A162" s="767">
        <v>152</v>
      </c>
      <c r="B162" s="778">
        <f t="shared" si="26"/>
        <v>1429.05</v>
      </c>
      <c r="C162" s="791">
        <f t="shared" si="27"/>
        <v>36.853000000000002</v>
      </c>
      <c r="D162" s="803">
        <f t="shared" si="28"/>
        <v>1.4</v>
      </c>
      <c r="E162" s="779">
        <f t="shared" si="29"/>
        <v>113.379</v>
      </c>
      <c r="F162" s="803">
        <f t="shared" si="30"/>
        <v>0.17899999999999999</v>
      </c>
      <c r="G162" s="803">
        <f t="shared" si="31"/>
        <v>0.153</v>
      </c>
      <c r="H162" s="803">
        <f t="shared" si="32"/>
        <v>4.8000000000000001E-2</v>
      </c>
      <c r="I162" s="803">
        <f t="shared" si="33"/>
        <v>0.38100000000000001</v>
      </c>
      <c r="J162" s="803">
        <f t="shared" si="34"/>
        <v>-0.34499999999999997</v>
      </c>
      <c r="K162" s="779">
        <f t="shared" si="19"/>
        <v>0</v>
      </c>
      <c r="L162" s="779">
        <f t="shared" si="20"/>
        <v>0</v>
      </c>
      <c r="M162" s="779">
        <f t="shared" si="21"/>
        <v>0</v>
      </c>
      <c r="N162" s="779">
        <f t="shared" si="22"/>
        <v>0</v>
      </c>
      <c r="O162" s="779">
        <f t="shared" si="23"/>
        <v>0</v>
      </c>
      <c r="P162" s="779">
        <f t="shared" si="24"/>
        <v>0</v>
      </c>
      <c r="Q162" s="801">
        <f t="shared" si="25"/>
        <v>0</v>
      </c>
      <c r="R162" s="800">
        <v>0.12905037736573355</v>
      </c>
      <c r="S162" s="800">
        <v>0.4213129949523069</v>
      </c>
      <c r="T162" s="800">
        <v>0.87478247764138384</v>
      </c>
      <c r="U162" s="800">
        <v>3.3446848403361762E-2</v>
      </c>
      <c r="V162" s="800">
        <v>0.39575088181739304</v>
      </c>
      <c r="W162" s="800">
        <v>0.88278812635026527</v>
      </c>
      <c r="X162" s="800">
        <v>0.62008092780371327</v>
      </c>
      <c r="Y162" s="800">
        <v>0.98139001119189884</v>
      </c>
      <c r="Z162" s="800">
        <v>0.15511298342957103</v>
      </c>
      <c r="AA162" s="800">
        <v>0.18402758566861321</v>
      </c>
      <c r="AB162" s="800">
        <v>0.21596585547660563</v>
      </c>
      <c r="AC162" s="800">
        <v>0.30079917816386181</v>
      </c>
      <c r="AD162" s="800">
        <v>0.49900588127233203</v>
      </c>
      <c r="AE162" s="800">
        <v>0.85085926014223134</v>
      </c>
      <c r="AF162" s="800">
        <v>0.83165576637474348</v>
      </c>
      <c r="AG162" s="800">
        <v>1.3082044303239337E-2</v>
      </c>
    </row>
    <row r="163" spans="1:33" x14ac:dyDescent="0.2">
      <c r="A163" s="767">
        <v>153</v>
      </c>
      <c r="B163" s="778">
        <f t="shared" si="26"/>
        <v>1735.2819999999999</v>
      </c>
      <c r="C163" s="791">
        <f t="shared" si="27"/>
        <v>51.201999999999998</v>
      </c>
      <c r="D163" s="803">
        <f t="shared" si="28"/>
        <v>0.96699999999999997</v>
      </c>
      <c r="E163" s="779">
        <f t="shared" si="29"/>
        <v>471.06099999999998</v>
      </c>
      <c r="F163" s="803">
        <f t="shared" si="30"/>
        <v>0.27</v>
      </c>
      <c r="G163" s="803">
        <f t="shared" si="31"/>
        <v>0.14099999999999999</v>
      </c>
      <c r="H163" s="803">
        <f t="shared" si="32"/>
        <v>1.7999999999999999E-2</v>
      </c>
      <c r="I163" s="803">
        <f t="shared" si="33"/>
        <v>0.16</v>
      </c>
      <c r="J163" s="803">
        <f t="shared" si="34"/>
        <v>-0.35399999999999998</v>
      </c>
      <c r="K163" s="779">
        <f t="shared" si="19"/>
        <v>0</v>
      </c>
      <c r="L163" s="779">
        <f t="shared" si="20"/>
        <v>0</v>
      </c>
      <c r="M163" s="779">
        <f t="shared" si="21"/>
        <v>0</v>
      </c>
      <c r="N163" s="779">
        <f t="shared" si="22"/>
        <v>0</v>
      </c>
      <c r="O163" s="779">
        <f t="shared" si="23"/>
        <v>0</v>
      </c>
      <c r="P163" s="779">
        <f t="shared" si="24"/>
        <v>0</v>
      </c>
      <c r="Q163" s="801">
        <f t="shared" si="25"/>
        <v>0</v>
      </c>
      <c r="R163" s="800">
        <v>0.43528157963569192</v>
      </c>
      <c r="S163" s="800">
        <v>0.78006076545872838</v>
      </c>
      <c r="T163" s="800">
        <v>0.3341041209858715</v>
      </c>
      <c r="U163" s="800">
        <v>0.92765181924138751</v>
      </c>
      <c r="V163" s="800">
        <v>0.85136402896633978</v>
      </c>
      <c r="W163" s="800">
        <v>0.85240951841020285</v>
      </c>
      <c r="X163" s="800">
        <v>0.54511359903841794</v>
      </c>
      <c r="Y163" s="800">
        <v>0.76048678972836015</v>
      </c>
      <c r="Z163" s="800">
        <v>0.14588932720527803</v>
      </c>
      <c r="AA163" s="800">
        <v>0.43347486391350121</v>
      </c>
      <c r="AB163" s="800">
        <v>0.93795302031924666</v>
      </c>
      <c r="AC163" s="800">
        <v>0.27394630169115297</v>
      </c>
      <c r="AD163" s="800">
        <v>0.8133481552617875</v>
      </c>
      <c r="AE163" s="800">
        <v>0.66616555913969611</v>
      </c>
      <c r="AF163" s="800">
        <v>7.9494672664991994E-2</v>
      </c>
      <c r="AG163" s="800">
        <v>0.25029060622506583</v>
      </c>
    </row>
    <row r="164" spans="1:33" x14ac:dyDescent="0.2">
      <c r="A164" s="767">
        <v>154</v>
      </c>
      <c r="B164" s="778">
        <f t="shared" si="26"/>
        <v>1376.4010000000001</v>
      </c>
      <c r="C164" s="791">
        <f t="shared" si="27"/>
        <v>56.116999999999997</v>
      </c>
      <c r="D164" s="803">
        <f t="shared" si="28"/>
        <v>1.5</v>
      </c>
      <c r="E164" s="779">
        <f t="shared" si="29"/>
        <v>485.99299999999999</v>
      </c>
      <c r="F164" s="803">
        <f t="shared" si="30"/>
        <v>0.12</v>
      </c>
      <c r="G164" s="803">
        <f t="shared" si="31"/>
        <v>-0.10100000000000001</v>
      </c>
      <c r="H164" s="803">
        <f t="shared" si="32"/>
        <v>0.183</v>
      </c>
      <c r="I164" s="803">
        <f t="shared" si="33"/>
        <v>0.255</v>
      </c>
      <c r="J164" s="803">
        <f t="shared" si="34"/>
        <v>0.41199999999999998</v>
      </c>
      <c r="K164" s="779">
        <f t="shared" si="19"/>
        <v>0</v>
      </c>
      <c r="L164" s="779">
        <f t="shared" si="20"/>
        <v>0</v>
      </c>
      <c r="M164" s="779">
        <f t="shared" si="21"/>
        <v>0</v>
      </c>
      <c r="N164" s="779">
        <f t="shared" si="22"/>
        <v>0</v>
      </c>
      <c r="O164" s="779">
        <f t="shared" si="23"/>
        <v>0</v>
      </c>
      <c r="P164" s="779">
        <f t="shared" si="24"/>
        <v>0</v>
      </c>
      <c r="Q164" s="801">
        <f t="shared" si="25"/>
        <v>0</v>
      </c>
      <c r="R164" s="800">
        <v>7.640134618823291E-2</v>
      </c>
      <c r="S164" s="800">
        <v>0.90291430667094574</v>
      </c>
      <c r="T164" s="800">
        <v>0.99965555320258159</v>
      </c>
      <c r="U164" s="800">
        <v>0.96498342020973404</v>
      </c>
      <c r="V164" s="800">
        <v>0.10105412239073963</v>
      </c>
      <c r="W164" s="800">
        <v>0.24737725203123617</v>
      </c>
      <c r="X164" s="800">
        <v>0.95806832613176729</v>
      </c>
      <c r="Y164" s="800">
        <v>0.85513076664335763</v>
      </c>
      <c r="Z164" s="800">
        <v>0.91187007481167204</v>
      </c>
      <c r="AA164" s="800">
        <v>0.86481810553777438</v>
      </c>
      <c r="AB164" s="800">
        <v>0.88270512270314905</v>
      </c>
      <c r="AC164" s="800">
        <v>0.66351298028144756</v>
      </c>
      <c r="AD164" s="800">
        <v>0.51207509542594976</v>
      </c>
      <c r="AE164" s="800">
        <v>0.39491285901981876</v>
      </c>
      <c r="AF164" s="800">
        <v>0.23326071006935201</v>
      </c>
      <c r="AG164" s="800">
        <v>0.97660060783651759</v>
      </c>
    </row>
    <row r="165" spans="1:33" x14ac:dyDescent="0.2">
      <c r="A165" s="767">
        <v>155</v>
      </c>
      <c r="B165" s="778">
        <f t="shared" si="26"/>
        <v>1475.732</v>
      </c>
      <c r="C165" s="791">
        <f t="shared" si="27"/>
        <v>56.165999999999997</v>
      </c>
      <c r="D165" s="803">
        <f t="shared" si="28"/>
        <v>0.80100000000000005</v>
      </c>
      <c r="E165" s="779">
        <f t="shared" si="29"/>
        <v>425.51499999999999</v>
      </c>
      <c r="F165" s="803">
        <f t="shared" si="30"/>
        <v>0.27100000000000002</v>
      </c>
      <c r="G165" s="803">
        <f t="shared" si="31"/>
        <v>3.6999999999999998E-2</v>
      </c>
      <c r="H165" s="803">
        <f t="shared" si="32"/>
        <v>-9.6000000000000002E-2</v>
      </c>
      <c r="I165" s="803">
        <f t="shared" si="33"/>
        <v>0.04</v>
      </c>
      <c r="J165" s="803">
        <f t="shared" si="34"/>
        <v>0.24399999999999999</v>
      </c>
      <c r="K165" s="779">
        <f t="shared" si="19"/>
        <v>0</v>
      </c>
      <c r="L165" s="779">
        <f t="shared" si="20"/>
        <v>0</v>
      </c>
      <c r="M165" s="779">
        <f t="shared" si="21"/>
        <v>0</v>
      </c>
      <c r="N165" s="779">
        <f t="shared" si="22"/>
        <v>0</v>
      </c>
      <c r="O165" s="779">
        <f t="shared" si="23"/>
        <v>0</v>
      </c>
      <c r="P165" s="779">
        <f t="shared" si="24"/>
        <v>0</v>
      </c>
      <c r="Q165" s="801">
        <f t="shared" si="25"/>
        <v>0</v>
      </c>
      <c r="R165" s="800">
        <v>0.17573245771620083</v>
      </c>
      <c r="S165" s="800">
        <v>0.90415931291969065</v>
      </c>
      <c r="T165" s="800">
        <v>0.12608281443468017</v>
      </c>
      <c r="U165" s="800">
        <v>0.8137865763575316</v>
      </c>
      <c r="V165" s="800">
        <v>0.85661201522658559</v>
      </c>
      <c r="W165" s="800">
        <v>0.5918931108106319</v>
      </c>
      <c r="X165" s="800">
        <v>0.25903873464062366</v>
      </c>
      <c r="Y165" s="800">
        <v>0.63961597059193553</v>
      </c>
      <c r="Z165" s="800">
        <v>0.74362403244022623</v>
      </c>
      <c r="AA165" s="800">
        <v>0.91353031281228081</v>
      </c>
      <c r="AB165" s="800">
        <v>0.83207505364634626</v>
      </c>
      <c r="AC165" s="800">
        <v>0.66072470428306707</v>
      </c>
      <c r="AD165" s="800">
        <v>0.90180376496462533</v>
      </c>
      <c r="AE165" s="800">
        <v>3.2233695656889272E-2</v>
      </c>
      <c r="AF165" s="800">
        <v>0.78253948617675162</v>
      </c>
      <c r="AG165" s="800">
        <v>0.30752605813759359</v>
      </c>
    </row>
    <row r="166" spans="1:33" x14ac:dyDescent="0.2">
      <c r="A166" s="767">
        <v>156</v>
      </c>
      <c r="B166" s="778">
        <f t="shared" si="26"/>
        <v>1655.357</v>
      </c>
      <c r="C166" s="791">
        <f t="shared" si="27"/>
        <v>33.357999999999997</v>
      </c>
      <c r="D166" s="803">
        <f t="shared" si="28"/>
        <v>1.1120000000000001</v>
      </c>
      <c r="E166" s="779">
        <f t="shared" si="29"/>
        <v>165.98400000000001</v>
      </c>
      <c r="F166" s="803">
        <f t="shared" si="30"/>
        <v>0.19500000000000001</v>
      </c>
      <c r="G166" s="803">
        <f t="shared" si="31"/>
        <v>-0.125</v>
      </c>
      <c r="H166" s="803">
        <f t="shared" si="32"/>
        <v>-0.16800000000000001</v>
      </c>
      <c r="I166" s="803">
        <f t="shared" si="33"/>
        <v>-0.59499999999999997</v>
      </c>
      <c r="J166" s="803">
        <f t="shared" si="34"/>
        <v>6.8000000000000005E-2</v>
      </c>
      <c r="K166" s="779">
        <f t="shared" si="19"/>
        <v>0</v>
      </c>
      <c r="L166" s="779">
        <f t="shared" si="20"/>
        <v>0</v>
      </c>
      <c r="M166" s="779">
        <f t="shared" si="21"/>
        <v>0</v>
      </c>
      <c r="N166" s="779">
        <f t="shared" si="22"/>
        <v>0</v>
      </c>
      <c r="O166" s="779">
        <f t="shared" si="23"/>
        <v>0</v>
      </c>
      <c r="P166" s="779">
        <f t="shared" si="24"/>
        <v>0</v>
      </c>
      <c r="Q166" s="801">
        <f t="shared" si="25"/>
        <v>0</v>
      </c>
      <c r="R166" s="800">
        <v>0.35535745666247209</v>
      </c>
      <c r="S166" s="800">
        <v>0.33394424257874245</v>
      </c>
      <c r="T166" s="800">
        <v>0.51469257963010007</v>
      </c>
      <c r="U166" s="800">
        <v>0.16495962279607745</v>
      </c>
      <c r="V166" s="800">
        <v>0.47556661816057932</v>
      </c>
      <c r="W166" s="800">
        <v>0.18832304845128855</v>
      </c>
      <c r="X166" s="800">
        <v>8.0490563429535755E-2</v>
      </c>
      <c r="Y166" s="800">
        <v>4.5045547462396751E-3</v>
      </c>
      <c r="Z166" s="800">
        <v>0.56845296630187314</v>
      </c>
      <c r="AA166" s="800">
        <v>0.46654968874196479</v>
      </c>
      <c r="AB166" s="800">
        <v>0.64517846318816063</v>
      </c>
      <c r="AC166" s="800">
        <v>0.80068067908429263</v>
      </c>
      <c r="AD166" s="800">
        <v>0.92633772692216343</v>
      </c>
      <c r="AE166" s="800">
        <v>0.69065540604869446</v>
      </c>
      <c r="AF166" s="800">
        <v>0.78854210533674474</v>
      </c>
      <c r="AG166" s="800">
        <v>0.97913969347377883</v>
      </c>
    </row>
    <row r="167" spans="1:33" x14ac:dyDescent="0.2">
      <c r="A167" s="767">
        <v>157</v>
      </c>
      <c r="B167" s="778">
        <f t="shared" si="26"/>
        <v>1713.606</v>
      </c>
      <c r="C167" s="791">
        <f t="shared" si="27"/>
        <v>44.654000000000003</v>
      </c>
      <c r="D167" s="803">
        <f t="shared" si="28"/>
        <v>1.1160000000000001</v>
      </c>
      <c r="E167" s="779">
        <f t="shared" si="29"/>
        <v>116.348</v>
      </c>
      <c r="F167" s="803">
        <f t="shared" si="30"/>
        <v>0.152</v>
      </c>
      <c r="G167" s="803">
        <f t="shared" si="31"/>
        <v>-5.6000000000000001E-2</v>
      </c>
      <c r="H167" s="803">
        <f t="shared" si="32"/>
        <v>0.16900000000000001</v>
      </c>
      <c r="I167" s="803">
        <f t="shared" si="33"/>
        <v>0.36799999999999999</v>
      </c>
      <c r="J167" s="803">
        <f t="shared" si="34"/>
        <v>-0.23400000000000001</v>
      </c>
      <c r="K167" s="779">
        <f t="shared" si="19"/>
        <v>0</v>
      </c>
      <c r="L167" s="779">
        <f t="shared" si="20"/>
        <v>0</v>
      </c>
      <c r="M167" s="779">
        <f t="shared" si="21"/>
        <v>0</v>
      </c>
      <c r="N167" s="779">
        <f t="shared" si="22"/>
        <v>0</v>
      </c>
      <c r="O167" s="779">
        <f t="shared" si="23"/>
        <v>0</v>
      </c>
      <c r="P167" s="779">
        <f t="shared" si="24"/>
        <v>0</v>
      </c>
      <c r="Q167" s="801">
        <f t="shared" si="25"/>
        <v>0</v>
      </c>
      <c r="R167" s="800">
        <v>0.41360599715625013</v>
      </c>
      <c r="S167" s="800">
        <v>0.61634678031037171</v>
      </c>
      <c r="T167" s="800">
        <v>0.51997249630007858</v>
      </c>
      <c r="U167" s="800">
        <v>4.0869225023261735E-2</v>
      </c>
      <c r="V167" s="800">
        <v>0.26214871650034433</v>
      </c>
      <c r="W167" s="800">
        <v>0.36080564419507788</v>
      </c>
      <c r="X167" s="800">
        <v>0.92222868608448749</v>
      </c>
      <c r="Y167" s="800">
        <v>0.96828226885534685</v>
      </c>
      <c r="Z167" s="800">
        <v>0.26638348153336711</v>
      </c>
      <c r="AA167" s="800">
        <v>0.21520667995908149</v>
      </c>
      <c r="AB167" s="800">
        <v>0.26586895495503371</v>
      </c>
      <c r="AC167" s="800">
        <v>0.78250246942412782</v>
      </c>
      <c r="AD167" s="800">
        <v>9.1972700549701747E-3</v>
      </c>
      <c r="AE167" s="800">
        <v>0.65595423488669746</v>
      </c>
      <c r="AF167" s="800">
        <v>1.866525580981615E-2</v>
      </c>
      <c r="AG167" s="800">
        <v>2.4707811629263166E-2</v>
      </c>
    </row>
    <row r="168" spans="1:33" x14ac:dyDescent="0.2">
      <c r="A168" s="767">
        <v>158</v>
      </c>
      <c r="B168" s="778">
        <f t="shared" si="26"/>
        <v>1657.0630000000001</v>
      </c>
      <c r="C168" s="791">
        <f t="shared" si="27"/>
        <v>47.524000000000001</v>
      </c>
      <c r="D168" s="803">
        <f t="shared" si="28"/>
        <v>1.141</v>
      </c>
      <c r="E168" s="779">
        <f t="shared" si="29"/>
        <v>153.995</v>
      </c>
      <c r="F168" s="803">
        <f t="shared" si="30"/>
        <v>0.26700000000000002</v>
      </c>
      <c r="G168" s="803">
        <f t="shared" si="31"/>
        <v>0.154</v>
      </c>
      <c r="H168" s="803">
        <f t="shared" si="32"/>
        <v>-9.8000000000000004E-2</v>
      </c>
      <c r="I168" s="803">
        <f t="shared" si="33"/>
        <v>-0.24299999999999999</v>
      </c>
      <c r="J168" s="803">
        <f t="shared" si="34"/>
        <v>-0.46300000000000002</v>
      </c>
      <c r="K168" s="779">
        <f t="shared" si="19"/>
        <v>0</v>
      </c>
      <c r="L168" s="779">
        <f t="shared" si="20"/>
        <v>0</v>
      </c>
      <c r="M168" s="779">
        <f t="shared" si="21"/>
        <v>0</v>
      </c>
      <c r="N168" s="779">
        <f t="shared" si="22"/>
        <v>0</v>
      </c>
      <c r="O168" s="779">
        <f t="shared" si="23"/>
        <v>0</v>
      </c>
      <c r="P168" s="779">
        <f t="shared" si="24"/>
        <v>0</v>
      </c>
      <c r="Q168" s="801">
        <f t="shared" si="25"/>
        <v>0</v>
      </c>
      <c r="R168" s="800">
        <v>0.35706344301332238</v>
      </c>
      <c r="S168" s="800">
        <v>0.6880903735785725</v>
      </c>
      <c r="T168" s="800">
        <v>0.55076674060175235</v>
      </c>
      <c r="U168" s="800">
        <v>0.13498699623364074</v>
      </c>
      <c r="V168" s="800">
        <v>0.83282534129256702</v>
      </c>
      <c r="W168" s="800">
        <v>0.88472999626017301</v>
      </c>
      <c r="X168" s="800">
        <v>0.25565587285617986</v>
      </c>
      <c r="Y168" s="800">
        <v>0.35698635439049942</v>
      </c>
      <c r="Z168" s="800">
        <v>3.654541087219676E-2</v>
      </c>
      <c r="AA168" s="800">
        <v>0.67764809636878465</v>
      </c>
      <c r="AB168" s="800">
        <v>0.82453165445552368</v>
      </c>
      <c r="AC168" s="800">
        <v>0.48887132469733985</v>
      </c>
      <c r="AD168" s="800">
        <v>0.48664621942231456</v>
      </c>
      <c r="AE168" s="800">
        <v>0.78700205334858642</v>
      </c>
      <c r="AF168" s="800">
        <v>0.15773807479340263</v>
      </c>
      <c r="AG168" s="800">
        <v>0.58261506274569974</v>
      </c>
    </row>
    <row r="169" spans="1:33" x14ac:dyDescent="0.2">
      <c r="A169" s="767">
        <v>159</v>
      </c>
      <c r="B169" s="778">
        <f t="shared" si="26"/>
        <v>1917.2049999999999</v>
      </c>
      <c r="C169" s="791">
        <f t="shared" si="27"/>
        <v>45.523000000000003</v>
      </c>
      <c r="D169" s="803">
        <f t="shared" si="28"/>
        <v>1.1100000000000001</v>
      </c>
      <c r="E169" s="779">
        <f t="shared" si="29"/>
        <v>139.001</v>
      </c>
      <c r="F169" s="803">
        <f t="shared" si="30"/>
        <v>0.14399999999999999</v>
      </c>
      <c r="G169" s="803">
        <f t="shared" si="31"/>
        <v>0.16700000000000001</v>
      </c>
      <c r="H169" s="803">
        <f t="shared" si="32"/>
        <v>-0.14000000000000001</v>
      </c>
      <c r="I169" s="803">
        <f t="shared" si="33"/>
        <v>-0.27600000000000002</v>
      </c>
      <c r="J169" s="803">
        <f t="shared" si="34"/>
        <v>0.30399999999999999</v>
      </c>
      <c r="K169" s="779">
        <f t="shared" si="19"/>
        <v>0</v>
      </c>
      <c r="L169" s="779">
        <f t="shared" si="20"/>
        <v>0</v>
      </c>
      <c r="M169" s="779">
        <f t="shared" si="21"/>
        <v>0</v>
      </c>
      <c r="N169" s="779">
        <f t="shared" si="22"/>
        <v>0</v>
      </c>
      <c r="O169" s="779">
        <f t="shared" si="23"/>
        <v>0</v>
      </c>
      <c r="P169" s="779">
        <f t="shared" si="24"/>
        <v>0</v>
      </c>
      <c r="Q169" s="801">
        <f t="shared" si="25"/>
        <v>0</v>
      </c>
      <c r="R169" s="800">
        <v>0.61720468279310803</v>
      </c>
      <c r="S169" s="800">
        <v>0.63807260155178835</v>
      </c>
      <c r="T169" s="800">
        <v>0.51276213475918686</v>
      </c>
      <c r="U169" s="800">
        <v>9.7502006008592268E-2</v>
      </c>
      <c r="V169" s="800">
        <v>0.21976368517786471</v>
      </c>
      <c r="W169" s="800">
        <v>0.91632949652332474</v>
      </c>
      <c r="X169" s="800">
        <v>0.14956903730070181</v>
      </c>
      <c r="Y169" s="800">
        <v>0.32417186849801438</v>
      </c>
      <c r="Z169" s="800">
        <v>0.80424389975050037</v>
      </c>
      <c r="AA169" s="800">
        <v>0.57993392727032067</v>
      </c>
      <c r="AB169" s="800">
        <v>6.2627204314664953E-2</v>
      </c>
      <c r="AC169" s="800">
        <v>0.24888396581023198</v>
      </c>
      <c r="AD169" s="800">
        <v>0.16165712743406258</v>
      </c>
      <c r="AE169" s="800">
        <v>0.38255025064975945</v>
      </c>
      <c r="AF169" s="800">
        <v>0.16802948398003004</v>
      </c>
      <c r="AG169" s="800">
        <v>0.50569581992744683</v>
      </c>
    </row>
    <row r="170" spans="1:33" x14ac:dyDescent="0.2">
      <c r="A170" s="767">
        <v>160</v>
      </c>
      <c r="B170" s="778">
        <f t="shared" si="26"/>
        <v>1743.8989999999999</v>
      </c>
      <c r="C170" s="791">
        <f t="shared" si="27"/>
        <v>44.866999999999997</v>
      </c>
      <c r="D170" s="803">
        <f t="shared" si="28"/>
        <v>0.82099999999999995</v>
      </c>
      <c r="E170" s="779">
        <f t="shared" si="29"/>
        <v>126.871</v>
      </c>
      <c r="F170" s="803">
        <f t="shared" si="30"/>
        <v>0.16300000000000001</v>
      </c>
      <c r="G170" s="803">
        <f t="shared" si="31"/>
        <v>0.153</v>
      </c>
      <c r="H170" s="803">
        <f t="shared" si="32"/>
        <v>0.12</v>
      </c>
      <c r="I170" s="803">
        <f t="shared" si="33"/>
        <v>-0.55200000000000005</v>
      </c>
      <c r="J170" s="803">
        <f t="shared" si="34"/>
        <v>2.5000000000000001E-2</v>
      </c>
      <c r="K170" s="779">
        <f t="shared" si="19"/>
        <v>0</v>
      </c>
      <c r="L170" s="779">
        <f t="shared" si="20"/>
        <v>0</v>
      </c>
      <c r="M170" s="779">
        <f t="shared" si="21"/>
        <v>0</v>
      </c>
      <c r="N170" s="779">
        <f t="shared" si="22"/>
        <v>0</v>
      </c>
      <c r="O170" s="779">
        <f t="shared" si="23"/>
        <v>0</v>
      </c>
      <c r="P170" s="779">
        <f t="shared" si="24"/>
        <v>0</v>
      </c>
      <c r="Q170" s="801">
        <f t="shared" si="25"/>
        <v>0</v>
      </c>
      <c r="R170" s="800">
        <v>0.44389863699636367</v>
      </c>
      <c r="S170" s="800">
        <v>0.62167135180015598</v>
      </c>
      <c r="T170" s="800">
        <v>0.15081904095886323</v>
      </c>
      <c r="U170" s="800">
        <v>6.7178519355822308E-2</v>
      </c>
      <c r="V170" s="800">
        <v>0.31741014806457524</v>
      </c>
      <c r="W170" s="800">
        <v>0.88158499326064044</v>
      </c>
      <c r="X170" s="800">
        <v>0.80030506674771296</v>
      </c>
      <c r="Y170" s="800">
        <v>4.7996964799094655E-2</v>
      </c>
      <c r="Z170" s="800">
        <v>0.52547536334673239</v>
      </c>
      <c r="AA170" s="800">
        <v>0.83384670462171429</v>
      </c>
      <c r="AB170" s="800">
        <v>0.56801761690960884</v>
      </c>
      <c r="AC170" s="800">
        <v>0.12132109128829749</v>
      </c>
      <c r="AD170" s="800">
        <v>0.89408250494037611</v>
      </c>
      <c r="AE170" s="800">
        <v>0.45307949553509042</v>
      </c>
      <c r="AF170" s="800">
        <v>0.10357507911384412</v>
      </c>
      <c r="AG170" s="800">
        <v>0.6665525575641017</v>
      </c>
    </row>
    <row r="171" spans="1:33" x14ac:dyDescent="0.2">
      <c r="A171" s="767">
        <v>161</v>
      </c>
      <c r="B171" s="778">
        <f t="shared" si="26"/>
        <v>2101.6439999999998</v>
      </c>
      <c r="C171" s="791">
        <f t="shared" si="27"/>
        <v>34.088000000000001</v>
      </c>
      <c r="D171" s="803">
        <f t="shared" si="28"/>
        <v>1.3280000000000001</v>
      </c>
      <c r="E171" s="779">
        <f t="shared" si="29"/>
        <v>170.649</v>
      </c>
      <c r="F171" s="803">
        <f t="shared" si="30"/>
        <v>0.20599999999999999</v>
      </c>
      <c r="G171" s="803">
        <f t="shared" si="31"/>
        <v>4.2999999999999997E-2</v>
      </c>
      <c r="H171" s="803">
        <f t="shared" si="32"/>
        <v>0.157</v>
      </c>
      <c r="I171" s="803">
        <f t="shared" si="33"/>
        <v>-0.21199999999999999</v>
      </c>
      <c r="J171" s="803">
        <f t="shared" si="34"/>
        <v>0.25700000000000001</v>
      </c>
      <c r="K171" s="779">
        <f t="shared" si="19"/>
        <v>0</v>
      </c>
      <c r="L171" s="779">
        <f t="shared" si="20"/>
        <v>0</v>
      </c>
      <c r="M171" s="779">
        <f t="shared" si="21"/>
        <v>0</v>
      </c>
      <c r="N171" s="779">
        <f t="shared" si="22"/>
        <v>0</v>
      </c>
      <c r="O171" s="779">
        <f t="shared" si="23"/>
        <v>0</v>
      </c>
      <c r="P171" s="779">
        <f t="shared" si="24"/>
        <v>0</v>
      </c>
      <c r="Q171" s="801">
        <f t="shared" si="25"/>
        <v>0</v>
      </c>
      <c r="R171" s="800">
        <v>0.8016435986107493</v>
      </c>
      <c r="S171" s="800">
        <v>0.3522011693060868</v>
      </c>
      <c r="T171" s="800">
        <v>0.78496946034704707</v>
      </c>
      <c r="U171" s="800">
        <v>0.17662270993947737</v>
      </c>
      <c r="V171" s="800">
        <v>0.53226010852043704</v>
      </c>
      <c r="W171" s="800">
        <v>0.60807854089602564</v>
      </c>
      <c r="X171" s="800">
        <v>0.89252816598892704</v>
      </c>
      <c r="Y171" s="800">
        <v>0.38755913255254937</v>
      </c>
      <c r="Z171" s="800">
        <v>0.75684076112822718</v>
      </c>
      <c r="AA171" s="800">
        <v>0.2631601389054119</v>
      </c>
      <c r="AB171" s="800">
        <v>0.5359081346164799</v>
      </c>
      <c r="AC171" s="800">
        <v>0.68415064848914708</v>
      </c>
      <c r="AD171" s="800">
        <v>0.45503904863967426</v>
      </c>
      <c r="AE171" s="800">
        <v>0.27432734996459418</v>
      </c>
      <c r="AF171" s="800">
        <v>0.22041162002012471</v>
      </c>
      <c r="AG171" s="800">
        <v>1.3617118387670657E-2</v>
      </c>
    </row>
    <row r="172" spans="1:33" x14ac:dyDescent="0.2">
      <c r="A172" s="767">
        <v>162</v>
      </c>
      <c r="B172" s="778">
        <f t="shared" si="26"/>
        <v>1358.3420000000001</v>
      </c>
      <c r="C172" s="791">
        <f t="shared" si="27"/>
        <v>43.533999999999999</v>
      </c>
      <c r="D172" s="803">
        <f t="shared" si="28"/>
        <v>1.1060000000000001</v>
      </c>
      <c r="E172" s="779">
        <f t="shared" si="29"/>
        <v>352.791</v>
      </c>
      <c r="F172" s="803">
        <f t="shared" si="30"/>
        <v>0.23599999999999999</v>
      </c>
      <c r="G172" s="803">
        <f t="shared" si="31"/>
        <v>-0.17100000000000001</v>
      </c>
      <c r="H172" s="803">
        <f t="shared" si="32"/>
        <v>1.7999999999999999E-2</v>
      </c>
      <c r="I172" s="803">
        <f t="shared" si="33"/>
        <v>-4.5999999999999999E-2</v>
      </c>
      <c r="J172" s="803">
        <f t="shared" si="34"/>
        <v>0.20399999999999999</v>
      </c>
      <c r="K172" s="779">
        <f t="shared" si="19"/>
        <v>0</v>
      </c>
      <c r="L172" s="779">
        <f t="shared" si="20"/>
        <v>0</v>
      </c>
      <c r="M172" s="779">
        <f t="shared" si="21"/>
        <v>0</v>
      </c>
      <c r="N172" s="779">
        <f t="shared" si="22"/>
        <v>0</v>
      </c>
      <c r="O172" s="779">
        <f t="shared" si="23"/>
        <v>0</v>
      </c>
      <c r="P172" s="779">
        <f t="shared" si="24"/>
        <v>0</v>
      </c>
      <c r="Q172" s="801">
        <f t="shared" si="25"/>
        <v>0</v>
      </c>
      <c r="R172" s="800">
        <v>5.8342013480575439E-2</v>
      </c>
      <c r="S172" s="800">
        <v>0.58836168502350172</v>
      </c>
      <c r="T172" s="800">
        <v>0.5077809521762181</v>
      </c>
      <c r="U172" s="800">
        <v>0.63197767097398527</v>
      </c>
      <c r="V172" s="800">
        <v>0.68205805484366255</v>
      </c>
      <c r="W172" s="800">
        <v>7.3563357375873273E-2</v>
      </c>
      <c r="X172" s="800">
        <v>0.54380147353717534</v>
      </c>
      <c r="Y172" s="800">
        <v>0.55382594621225367</v>
      </c>
      <c r="Z172" s="800">
        <v>0.70421186677947456</v>
      </c>
      <c r="AA172" s="800">
        <v>0.10679482871183676</v>
      </c>
      <c r="AB172" s="800">
        <v>5.5289512016600262E-2</v>
      </c>
      <c r="AC172" s="800">
        <v>0.29519861923630419</v>
      </c>
      <c r="AD172" s="800">
        <v>0.68616845931465431</v>
      </c>
      <c r="AE172" s="800">
        <v>0.72047579045467047</v>
      </c>
      <c r="AF172" s="800">
        <v>0.70437406178137496</v>
      </c>
      <c r="AG172" s="800">
        <v>0.87608590088365479</v>
      </c>
    </row>
    <row r="173" spans="1:33" x14ac:dyDescent="0.2">
      <c r="A173" s="767">
        <v>163</v>
      </c>
      <c r="B173" s="778">
        <f t="shared" si="26"/>
        <v>2298.91</v>
      </c>
      <c r="C173" s="791">
        <f t="shared" si="27"/>
        <v>39.073</v>
      </c>
      <c r="D173" s="803">
        <f t="shared" si="28"/>
        <v>1.3979999999999999</v>
      </c>
      <c r="E173" s="779">
        <f t="shared" si="29"/>
        <v>498.67500000000001</v>
      </c>
      <c r="F173" s="803">
        <f t="shared" si="30"/>
        <v>0.20799999999999999</v>
      </c>
      <c r="G173" s="803">
        <f t="shared" si="31"/>
        <v>0.13900000000000001</v>
      </c>
      <c r="H173" s="803">
        <f t="shared" si="32"/>
        <v>-0.17299999999999999</v>
      </c>
      <c r="I173" s="803">
        <f t="shared" si="33"/>
        <v>-0.28399999999999997</v>
      </c>
      <c r="J173" s="803">
        <f t="shared" si="34"/>
        <v>0.21099999999999999</v>
      </c>
      <c r="K173" s="779">
        <f t="shared" si="19"/>
        <v>0</v>
      </c>
      <c r="L173" s="779">
        <f t="shared" si="20"/>
        <v>0</v>
      </c>
      <c r="M173" s="779">
        <f t="shared" si="21"/>
        <v>0</v>
      </c>
      <c r="N173" s="779">
        <f t="shared" si="22"/>
        <v>0</v>
      </c>
      <c r="O173" s="779">
        <f t="shared" si="23"/>
        <v>0</v>
      </c>
      <c r="P173" s="779">
        <f t="shared" si="24"/>
        <v>0</v>
      </c>
      <c r="Q173" s="801">
        <f t="shared" si="25"/>
        <v>0</v>
      </c>
      <c r="R173" s="800">
        <v>0.9989095334115452</v>
      </c>
      <c r="S173" s="800">
        <v>0.47681385459609105</v>
      </c>
      <c r="T173" s="800">
        <v>0.8719979034161176</v>
      </c>
      <c r="U173" s="800">
        <v>0.9966873325753467</v>
      </c>
      <c r="V173" s="800">
        <v>0.5417282695735649</v>
      </c>
      <c r="W173" s="800">
        <v>0.84724081416531571</v>
      </c>
      <c r="X173" s="800">
        <v>6.6594449181666127E-2</v>
      </c>
      <c r="Y173" s="800">
        <v>0.31557734980854979</v>
      </c>
      <c r="Z173" s="800">
        <v>0.7114136931127728</v>
      </c>
      <c r="AA173" s="800">
        <v>0.80061546097030745</v>
      </c>
      <c r="AB173" s="800">
        <v>0.96807461064308242</v>
      </c>
      <c r="AC173" s="800">
        <v>0.76735354381932641</v>
      </c>
      <c r="AD173" s="800">
        <v>0.7830939561410154</v>
      </c>
      <c r="AE173" s="800">
        <v>0.2092906781720737</v>
      </c>
      <c r="AF173" s="800">
        <v>0.67057990402328005</v>
      </c>
      <c r="AG173" s="800">
        <v>0.14936291716207706</v>
      </c>
    </row>
    <row r="174" spans="1:33" x14ac:dyDescent="0.2">
      <c r="A174" s="767">
        <v>164</v>
      </c>
      <c r="B174" s="778">
        <f t="shared" si="26"/>
        <v>2040.1379999999999</v>
      </c>
      <c r="C174" s="791">
        <f t="shared" si="27"/>
        <v>31.550999999999998</v>
      </c>
      <c r="D174" s="803">
        <f t="shared" si="28"/>
        <v>0.98399999999999999</v>
      </c>
      <c r="E174" s="779">
        <f t="shared" si="29"/>
        <v>498.93700000000001</v>
      </c>
      <c r="F174" s="803">
        <f t="shared" si="30"/>
        <v>0.27800000000000002</v>
      </c>
      <c r="G174" s="803">
        <f t="shared" si="31"/>
        <v>-0.17599999999999999</v>
      </c>
      <c r="H174" s="803">
        <f t="shared" si="32"/>
        <v>1.4999999999999999E-2</v>
      </c>
      <c r="I174" s="803">
        <f t="shared" si="33"/>
        <v>-0.46700000000000003</v>
      </c>
      <c r="J174" s="803">
        <f t="shared" si="34"/>
        <v>-0.10299999999999999</v>
      </c>
      <c r="K174" s="779">
        <f t="shared" si="19"/>
        <v>0</v>
      </c>
      <c r="L174" s="779">
        <f t="shared" si="20"/>
        <v>0</v>
      </c>
      <c r="M174" s="779">
        <f t="shared" si="21"/>
        <v>0</v>
      </c>
      <c r="N174" s="779">
        <f t="shared" si="22"/>
        <v>0</v>
      </c>
      <c r="O174" s="779">
        <f t="shared" si="23"/>
        <v>0</v>
      </c>
      <c r="P174" s="779">
        <f t="shared" si="24"/>
        <v>0</v>
      </c>
      <c r="Q174" s="801">
        <f t="shared" si="25"/>
        <v>0</v>
      </c>
      <c r="R174" s="800">
        <v>0.74013751312269482</v>
      </c>
      <c r="S174" s="800">
        <v>0.28876252945553116</v>
      </c>
      <c r="T174" s="800">
        <v>0.35522508842035794</v>
      </c>
      <c r="U174" s="800">
        <v>0.99734181268881794</v>
      </c>
      <c r="V174" s="800">
        <v>0.89004602003516864</v>
      </c>
      <c r="W174" s="800">
        <v>6.0128652681750827E-2</v>
      </c>
      <c r="X174" s="800">
        <v>0.53637508050772265</v>
      </c>
      <c r="Y174" s="800">
        <v>0.13320019434530084</v>
      </c>
      <c r="Z174" s="800">
        <v>0.39720719516196956</v>
      </c>
      <c r="AA174" s="800">
        <v>0.24913453922032691</v>
      </c>
      <c r="AB174" s="800">
        <v>0.63712321972831987</v>
      </c>
      <c r="AC174" s="800">
        <v>0.84416260262076237</v>
      </c>
      <c r="AD174" s="800">
        <v>0.49699842662999205</v>
      </c>
      <c r="AE174" s="800">
        <v>0.59645980341728044</v>
      </c>
      <c r="AF174" s="800">
        <v>0.44095260051147378</v>
      </c>
      <c r="AG174" s="800">
        <v>0.72586295573888771</v>
      </c>
    </row>
    <row r="175" spans="1:33" x14ac:dyDescent="0.2">
      <c r="A175" s="767">
        <v>165</v>
      </c>
      <c r="B175" s="778">
        <f t="shared" si="26"/>
        <v>1853.519</v>
      </c>
      <c r="C175" s="791">
        <f t="shared" si="27"/>
        <v>51.646000000000001</v>
      </c>
      <c r="D175" s="803">
        <f t="shared" si="28"/>
        <v>1.256</v>
      </c>
      <c r="E175" s="779">
        <f t="shared" si="29"/>
        <v>386.85</v>
      </c>
      <c r="F175" s="803">
        <f t="shared" si="30"/>
        <v>0.188</v>
      </c>
      <c r="G175" s="803">
        <f t="shared" si="31"/>
        <v>0.17199999999999999</v>
      </c>
      <c r="H175" s="803">
        <f t="shared" si="32"/>
        <v>0.115</v>
      </c>
      <c r="I175" s="803">
        <f t="shared" si="33"/>
        <v>0.314</v>
      </c>
      <c r="J175" s="803">
        <f t="shared" si="34"/>
        <v>-0.153</v>
      </c>
      <c r="K175" s="779">
        <f t="shared" si="19"/>
        <v>0</v>
      </c>
      <c r="L175" s="779">
        <f t="shared" si="20"/>
        <v>0</v>
      </c>
      <c r="M175" s="779">
        <f t="shared" si="21"/>
        <v>0</v>
      </c>
      <c r="N175" s="779">
        <f t="shared" si="22"/>
        <v>0</v>
      </c>
      <c r="O175" s="779">
        <f t="shared" si="23"/>
        <v>0</v>
      </c>
      <c r="P175" s="779">
        <f t="shared" si="24"/>
        <v>0</v>
      </c>
      <c r="Q175" s="801">
        <f t="shared" si="25"/>
        <v>0</v>
      </c>
      <c r="R175" s="800">
        <v>0.55351876850590109</v>
      </c>
      <c r="S175" s="800">
        <v>0.79114825839117997</v>
      </c>
      <c r="T175" s="800">
        <v>0.69467341745384603</v>
      </c>
      <c r="U175" s="800">
        <v>0.71712412885754573</v>
      </c>
      <c r="V175" s="800">
        <v>0.44152056797393013</v>
      </c>
      <c r="W175" s="800">
        <v>0.92904595380049348</v>
      </c>
      <c r="X175" s="800">
        <v>0.78851840278137941</v>
      </c>
      <c r="Y175" s="800">
        <v>0.91443593834299797</v>
      </c>
      <c r="Z175" s="800">
        <v>0.34663625873830617</v>
      </c>
      <c r="AA175" s="800">
        <v>0.8025264173434199</v>
      </c>
      <c r="AB175" s="800">
        <v>0.33749399335779628</v>
      </c>
      <c r="AC175" s="800">
        <v>0.65661403635111637</v>
      </c>
      <c r="AD175" s="800">
        <v>0.39858151458297175</v>
      </c>
      <c r="AE175" s="800">
        <v>0.20140972736285012</v>
      </c>
      <c r="AF175" s="800">
        <v>0.4896986075305737</v>
      </c>
      <c r="AG175" s="800">
        <v>0.30874622181665123</v>
      </c>
    </row>
    <row r="176" spans="1:33" x14ac:dyDescent="0.2">
      <c r="A176" s="767">
        <v>166</v>
      </c>
      <c r="B176" s="778">
        <f t="shared" si="26"/>
        <v>1584.963</v>
      </c>
      <c r="C176" s="791">
        <f t="shared" si="27"/>
        <v>57.534999999999997</v>
      </c>
      <c r="D176" s="803">
        <f t="shared" si="28"/>
        <v>1.1040000000000001</v>
      </c>
      <c r="E176" s="779">
        <f t="shared" si="29"/>
        <v>484.221</v>
      </c>
      <c r="F176" s="803">
        <f t="shared" si="30"/>
        <v>0.128</v>
      </c>
      <c r="G176" s="803">
        <f t="shared" si="31"/>
        <v>0.19900000000000001</v>
      </c>
      <c r="H176" s="803">
        <f t="shared" si="32"/>
        <v>-0.13</v>
      </c>
      <c r="I176" s="803">
        <f t="shared" si="33"/>
        <v>0.03</v>
      </c>
      <c r="J176" s="803">
        <f t="shared" si="34"/>
        <v>5.1999999999999998E-2</v>
      </c>
      <c r="K176" s="779">
        <f t="shared" si="19"/>
        <v>0</v>
      </c>
      <c r="L176" s="779">
        <f t="shared" si="20"/>
        <v>0</v>
      </c>
      <c r="M176" s="779">
        <f t="shared" si="21"/>
        <v>0</v>
      </c>
      <c r="N176" s="779">
        <f t="shared" si="22"/>
        <v>0</v>
      </c>
      <c r="O176" s="779">
        <f t="shared" si="23"/>
        <v>0</v>
      </c>
      <c r="P176" s="779">
        <f t="shared" si="24"/>
        <v>0</v>
      </c>
      <c r="Q176" s="801">
        <f t="shared" si="25"/>
        <v>0</v>
      </c>
      <c r="R176" s="800">
        <v>0.28496333614512726</v>
      </c>
      <c r="S176" s="800">
        <v>0.93838583301501599</v>
      </c>
      <c r="T176" s="800">
        <v>0.50507307578595262</v>
      </c>
      <c r="U176" s="800">
        <v>0.96055312485518862</v>
      </c>
      <c r="V176" s="800">
        <v>0.13875136256669141</v>
      </c>
      <c r="W176" s="800">
        <v>0.9978162027630102</v>
      </c>
      <c r="X176" s="800">
        <v>0.17563216865568954</v>
      </c>
      <c r="Y176" s="800">
        <v>0.63048129199610636</v>
      </c>
      <c r="Z176" s="800">
        <v>0.5522599815435677</v>
      </c>
      <c r="AA176" s="800">
        <v>0.97508737921800615</v>
      </c>
      <c r="AB176" s="800">
        <v>0.50181365015615276</v>
      </c>
      <c r="AC176" s="800">
        <v>0.58054337086569774</v>
      </c>
      <c r="AD176" s="800">
        <v>0.30079909282324491</v>
      </c>
      <c r="AE176" s="800">
        <v>0.28216824540070551</v>
      </c>
      <c r="AF176" s="800">
        <v>0.48521397613691963</v>
      </c>
      <c r="AG176" s="800">
        <v>1.1422400227664498E-2</v>
      </c>
    </row>
    <row r="177" spans="1:33" x14ac:dyDescent="0.2">
      <c r="A177" s="767">
        <v>167</v>
      </c>
      <c r="B177" s="778">
        <f t="shared" si="26"/>
        <v>2264.9369999999999</v>
      </c>
      <c r="C177" s="791">
        <f t="shared" si="27"/>
        <v>41.261000000000003</v>
      </c>
      <c r="D177" s="803">
        <f t="shared" si="28"/>
        <v>0.94599999999999995</v>
      </c>
      <c r="E177" s="779">
        <f t="shared" si="29"/>
        <v>140.15799999999999</v>
      </c>
      <c r="F177" s="803">
        <f t="shared" si="30"/>
        <v>0.26200000000000001</v>
      </c>
      <c r="G177" s="803">
        <f t="shared" si="31"/>
        <v>2.5000000000000001E-2</v>
      </c>
      <c r="H177" s="803">
        <f t="shared" si="32"/>
        <v>0.128</v>
      </c>
      <c r="I177" s="803">
        <f t="shared" si="33"/>
        <v>1.7999999999999999E-2</v>
      </c>
      <c r="J177" s="803">
        <f t="shared" si="34"/>
        <v>-0.22</v>
      </c>
      <c r="K177" s="779">
        <f t="shared" si="19"/>
        <v>0</v>
      </c>
      <c r="L177" s="779">
        <f t="shared" si="20"/>
        <v>0</v>
      </c>
      <c r="M177" s="779">
        <f t="shared" si="21"/>
        <v>0</v>
      </c>
      <c r="N177" s="779">
        <f t="shared" si="22"/>
        <v>0</v>
      </c>
      <c r="O177" s="779">
        <f t="shared" si="23"/>
        <v>0</v>
      </c>
      <c r="P177" s="779">
        <f t="shared" si="24"/>
        <v>0</v>
      </c>
      <c r="Q177" s="801">
        <f t="shared" si="25"/>
        <v>0</v>
      </c>
      <c r="R177" s="800">
        <v>0.96493723655416097</v>
      </c>
      <c r="S177" s="800">
        <v>0.53152163116039131</v>
      </c>
      <c r="T177" s="800">
        <v>0.30711887628866186</v>
      </c>
      <c r="U177" s="800">
        <v>0.10039617671002787</v>
      </c>
      <c r="V177" s="800">
        <v>0.81005726020154567</v>
      </c>
      <c r="W177" s="800">
        <v>0.56173111822846467</v>
      </c>
      <c r="X177" s="800">
        <v>0.81878539107451009</v>
      </c>
      <c r="Y177" s="800">
        <v>0.61827303598512662</v>
      </c>
      <c r="Z177" s="800">
        <v>0.27970308268997313</v>
      </c>
      <c r="AA177" s="800">
        <v>0.50721455270347571</v>
      </c>
      <c r="AB177" s="800">
        <v>0.10271455307138111</v>
      </c>
      <c r="AC177" s="800">
        <v>0.90943601643124194</v>
      </c>
      <c r="AD177" s="800">
        <v>0.58672432123098162</v>
      </c>
      <c r="AE177" s="800">
        <v>0.97894803687340248</v>
      </c>
      <c r="AF177" s="800">
        <v>0.33157263164198159</v>
      </c>
      <c r="AG177" s="800">
        <v>0.93553476972353466</v>
      </c>
    </row>
    <row r="178" spans="1:33" x14ac:dyDescent="0.2">
      <c r="A178" s="767">
        <v>168</v>
      </c>
      <c r="B178" s="778">
        <f t="shared" si="26"/>
        <v>1624.2439999999999</v>
      </c>
      <c r="C178" s="791">
        <f t="shared" si="27"/>
        <v>46.338999999999999</v>
      </c>
      <c r="D178" s="803">
        <f t="shared" si="28"/>
        <v>1.454</v>
      </c>
      <c r="E178" s="779">
        <f t="shared" si="29"/>
        <v>338.47399999999999</v>
      </c>
      <c r="F178" s="803">
        <f t="shared" si="30"/>
        <v>0.28000000000000003</v>
      </c>
      <c r="G178" s="803">
        <f t="shared" si="31"/>
        <v>0.187</v>
      </c>
      <c r="H178" s="803">
        <f t="shared" si="32"/>
        <v>-0.17100000000000001</v>
      </c>
      <c r="I178" s="803">
        <f t="shared" si="33"/>
        <v>-0.55800000000000005</v>
      </c>
      <c r="J178" s="803">
        <f t="shared" si="34"/>
        <v>0.49</v>
      </c>
      <c r="K178" s="779">
        <f t="shared" si="19"/>
        <v>0</v>
      </c>
      <c r="L178" s="779">
        <f t="shared" si="20"/>
        <v>0</v>
      </c>
      <c r="M178" s="779">
        <f t="shared" si="21"/>
        <v>0</v>
      </c>
      <c r="N178" s="779">
        <f t="shared" si="22"/>
        <v>0</v>
      </c>
      <c r="O178" s="779">
        <f t="shared" si="23"/>
        <v>0</v>
      </c>
      <c r="P178" s="779">
        <f t="shared" si="24"/>
        <v>0</v>
      </c>
      <c r="Q178" s="801">
        <f t="shared" si="25"/>
        <v>0</v>
      </c>
      <c r="R178" s="800">
        <v>0.32424432351800647</v>
      </c>
      <c r="S178" s="800">
        <v>0.65847814439553731</v>
      </c>
      <c r="T178" s="800">
        <v>0.94300234782141945</v>
      </c>
      <c r="U178" s="800">
        <v>0.59618385419511832</v>
      </c>
      <c r="V178" s="800">
        <v>0.90203378266085144</v>
      </c>
      <c r="W178" s="800">
        <v>0.96654936151157467</v>
      </c>
      <c r="X178" s="800">
        <v>7.1821825620703494E-2</v>
      </c>
      <c r="Y178" s="800">
        <v>4.2304090317470844E-2</v>
      </c>
      <c r="Z178" s="800">
        <v>0.98958769174201411</v>
      </c>
      <c r="AA178" s="800">
        <v>0.88904548520703242</v>
      </c>
      <c r="AB178" s="800">
        <v>0.88765587015763314</v>
      </c>
      <c r="AC178" s="800">
        <v>5.2717136223164651E-2</v>
      </c>
      <c r="AD178" s="800">
        <v>0.5772163625139598</v>
      </c>
      <c r="AE178" s="800">
        <v>0.13449817382614937</v>
      </c>
      <c r="AF178" s="800">
        <v>0.34761184181934079</v>
      </c>
      <c r="AG178" s="800">
        <v>0.83375796815698</v>
      </c>
    </row>
    <row r="179" spans="1:33" x14ac:dyDescent="0.2">
      <c r="A179" s="767">
        <v>169</v>
      </c>
      <c r="B179" s="778">
        <f t="shared" si="26"/>
        <v>1636.6780000000001</v>
      </c>
      <c r="C179" s="791">
        <f t="shared" si="27"/>
        <v>50.773000000000003</v>
      </c>
      <c r="D179" s="803">
        <f t="shared" si="28"/>
        <v>1.3049999999999999</v>
      </c>
      <c r="E179" s="779">
        <f t="shared" si="29"/>
        <v>447.18599999999998</v>
      </c>
      <c r="F179" s="803">
        <f t="shared" si="30"/>
        <v>0.108</v>
      </c>
      <c r="G179" s="803">
        <f t="shared" si="31"/>
        <v>-0.03</v>
      </c>
      <c r="H179" s="803">
        <f t="shared" si="32"/>
        <v>5.0999999999999997E-2</v>
      </c>
      <c r="I179" s="803">
        <f t="shared" si="33"/>
        <v>-0.48</v>
      </c>
      <c r="J179" s="803">
        <f t="shared" si="34"/>
        <v>0.28199999999999997</v>
      </c>
      <c r="K179" s="779">
        <f t="shared" si="19"/>
        <v>0</v>
      </c>
      <c r="L179" s="779">
        <f t="shared" si="20"/>
        <v>0</v>
      </c>
      <c r="M179" s="779">
        <f t="shared" si="21"/>
        <v>0</v>
      </c>
      <c r="N179" s="779">
        <f t="shared" si="22"/>
        <v>0</v>
      </c>
      <c r="O179" s="779">
        <f t="shared" si="23"/>
        <v>0</v>
      </c>
      <c r="P179" s="779">
        <f t="shared" si="24"/>
        <v>0</v>
      </c>
      <c r="Q179" s="801">
        <f t="shared" si="25"/>
        <v>0</v>
      </c>
      <c r="R179" s="800">
        <v>0.33667765355185286</v>
      </c>
      <c r="S179" s="800">
        <v>0.76931627809122372</v>
      </c>
      <c r="T179" s="800">
        <v>0.75603811990666936</v>
      </c>
      <c r="U179" s="800">
        <v>0.86796497974687059</v>
      </c>
      <c r="V179" s="800">
        <v>3.9202277082707182E-2</v>
      </c>
      <c r="W179" s="800">
        <v>0.42454152187602934</v>
      </c>
      <c r="X179" s="800">
        <v>0.62663070644571017</v>
      </c>
      <c r="Y179" s="800">
        <v>0.12033981156668438</v>
      </c>
      <c r="Z179" s="800">
        <v>0.78199041180450901</v>
      </c>
      <c r="AA179" s="800">
        <v>0.38664796969917692</v>
      </c>
      <c r="AB179" s="800">
        <v>0.34533738717986862</v>
      </c>
      <c r="AC179" s="800">
        <v>0.67319137897152548</v>
      </c>
      <c r="AD179" s="800">
        <v>0.48147934594585862</v>
      </c>
      <c r="AE179" s="800">
        <v>0.77381402489783635</v>
      </c>
      <c r="AF179" s="800">
        <v>0.71305681338470317</v>
      </c>
      <c r="AG179" s="800">
        <v>0.83107257652153521</v>
      </c>
    </row>
    <row r="180" spans="1:33" x14ac:dyDescent="0.2">
      <c r="A180" s="767">
        <v>170</v>
      </c>
      <c r="B180" s="778">
        <f t="shared" si="26"/>
        <v>2261.8009999999999</v>
      </c>
      <c r="C180" s="791">
        <f t="shared" si="27"/>
        <v>23.315000000000001</v>
      </c>
      <c r="D180" s="803">
        <f t="shared" si="28"/>
        <v>0.93899999999999995</v>
      </c>
      <c r="E180" s="779">
        <f t="shared" si="29"/>
        <v>277.298</v>
      </c>
      <c r="F180" s="803">
        <f t="shared" si="30"/>
        <v>0.158</v>
      </c>
      <c r="G180" s="803">
        <f t="shared" si="31"/>
        <v>0.17</v>
      </c>
      <c r="H180" s="803">
        <f t="shared" si="32"/>
        <v>-0.04</v>
      </c>
      <c r="I180" s="803">
        <f t="shared" si="33"/>
        <v>0.19400000000000001</v>
      </c>
      <c r="J180" s="803">
        <f t="shared" si="34"/>
        <v>0.498</v>
      </c>
      <c r="K180" s="779">
        <f t="shared" si="19"/>
        <v>0</v>
      </c>
      <c r="L180" s="779">
        <f t="shared" si="20"/>
        <v>0</v>
      </c>
      <c r="M180" s="779">
        <f t="shared" si="21"/>
        <v>0</v>
      </c>
      <c r="N180" s="779">
        <f t="shared" si="22"/>
        <v>0</v>
      </c>
      <c r="O180" s="779">
        <f t="shared" si="23"/>
        <v>0</v>
      </c>
      <c r="P180" s="779">
        <f t="shared" si="24"/>
        <v>0</v>
      </c>
      <c r="Q180" s="801">
        <f t="shared" si="25"/>
        <v>0</v>
      </c>
      <c r="R180" s="800">
        <v>0.96180088683632836</v>
      </c>
      <c r="S180" s="800">
        <v>8.2885242534872616E-2</v>
      </c>
      <c r="T180" s="800">
        <v>0.29821149319115814</v>
      </c>
      <c r="U180" s="800">
        <v>0.44324462730972114</v>
      </c>
      <c r="V180" s="800">
        <v>0.29018494307528742</v>
      </c>
      <c r="W180" s="800">
        <v>0.92504384392142391</v>
      </c>
      <c r="X180" s="800">
        <v>0.40096848696794429</v>
      </c>
      <c r="Y180" s="800">
        <v>0.79430299873631938</v>
      </c>
      <c r="Z180" s="800">
        <v>0.99767533964913335</v>
      </c>
      <c r="AA180" s="800">
        <v>0.40209824919336457</v>
      </c>
      <c r="AB180" s="800">
        <v>0.74442654362956184</v>
      </c>
      <c r="AC180" s="800">
        <v>5.3827337429987909E-2</v>
      </c>
      <c r="AD180" s="800">
        <v>0.30876906657280501</v>
      </c>
      <c r="AE180" s="800">
        <v>0.86286712204638372</v>
      </c>
      <c r="AF180" s="800">
        <v>0.1698597674910558</v>
      </c>
      <c r="AG180" s="800">
        <v>0.23125459880053412</v>
      </c>
    </row>
    <row r="181" spans="1:33" x14ac:dyDescent="0.2">
      <c r="A181" s="767">
        <v>171</v>
      </c>
      <c r="B181" s="778">
        <f t="shared" si="26"/>
        <v>1846.32</v>
      </c>
      <c r="C181" s="791">
        <f t="shared" si="27"/>
        <v>55.667000000000002</v>
      </c>
      <c r="D181" s="803">
        <f t="shared" si="28"/>
        <v>1.3360000000000001</v>
      </c>
      <c r="E181" s="779">
        <f t="shared" si="29"/>
        <v>274.85500000000002</v>
      </c>
      <c r="F181" s="803">
        <f t="shared" si="30"/>
        <v>0.188</v>
      </c>
      <c r="G181" s="803">
        <f t="shared" si="31"/>
        <v>-2.1999999999999999E-2</v>
      </c>
      <c r="H181" s="803">
        <f t="shared" si="32"/>
        <v>0</v>
      </c>
      <c r="I181" s="803">
        <f t="shared" si="33"/>
        <v>0.19400000000000001</v>
      </c>
      <c r="J181" s="803">
        <f t="shared" si="34"/>
        <v>2.4E-2</v>
      </c>
      <c r="K181" s="779">
        <f t="shared" si="19"/>
        <v>0</v>
      </c>
      <c r="L181" s="779">
        <f t="shared" si="20"/>
        <v>0</v>
      </c>
      <c r="M181" s="779">
        <f t="shared" si="21"/>
        <v>0</v>
      </c>
      <c r="N181" s="779">
        <f t="shared" si="22"/>
        <v>0</v>
      </c>
      <c r="O181" s="779">
        <f t="shared" si="23"/>
        <v>0</v>
      </c>
      <c r="P181" s="779">
        <f t="shared" si="24"/>
        <v>0</v>
      </c>
      <c r="Q181" s="801">
        <f t="shared" si="25"/>
        <v>0</v>
      </c>
      <c r="R181" s="800">
        <v>0.5463198907982344</v>
      </c>
      <c r="S181" s="800">
        <v>0.89166331887551564</v>
      </c>
      <c r="T181" s="800">
        <v>0.79506431476595441</v>
      </c>
      <c r="U181" s="800">
        <v>0.43713863151984989</v>
      </c>
      <c r="V181" s="800">
        <v>0.43800135746785052</v>
      </c>
      <c r="W181" s="800">
        <v>0.44390865934140644</v>
      </c>
      <c r="X181" s="800">
        <v>0.49997685033597461</v>
      </c>
      <c r="Y181" s="800">
        <v>0.79388371485766074</v>
      </c>
      <c r="Z181" s="800">
        <v>0.52446979900174362</v>
      </c>
      <c r="AA181" s="800">
        <v>0.74032298886567005</v>
      </c>
      <c r="AB181" s="800">
        <v>0.75163336846294426</v>
      </c>
      <c r="AC181" s="800">
        <v>0.10375163724206848</v>
      </c>
      <c r="AD181" s="800">
        <v>0.4747779492504518</v>
      </c>
      <c r="AE181" s="800">
        <v>0.895318382884843</v>
      </c>
      <c r="AF181" s="800">
        <v>0.37468538338475732</v>
      </c>
      <c r="AG181" s="800">
        <v>2.5780466385732614E-2</v>
      </c>
    </row>
    <row r="182" spans="1:33" x14ac:dyDescent="0.2">
      <c r="A182" s="767">
        <v>172</v>
      </c>
      <c r="B182" s="778">
        <f t="shared" si="26"/>
        <v>2035.9469999999999</v>
      </c>
      <c r="C182" s="791">
        <f t="shared" si="27"/>
        <v>59.405000000000001</v>
      </c>
      <c r="D182" s="803">
        <f t="shared" si="28"/>
        <v>1.018</v>
      </c>
      <c r="E182" s="779">
        <f t="shared" si="29"/>
        <v>215.29599999999999</v>
      </c>
      <c r="F182" s="803">
        <f t="shared" si="30"/>
        <v>0.20100000000000001</v>
      </c>
      <c r="G182" s="803">
        <f t="shared" si="31"/>
        <v>0.17899999999999999</v>
      </c>
      <c r="H182" s="803">
        <f t="shared" si="32"/>
        <v>0.151</v>
      </c>
      <c r="I182" s="803">
        <f t="shared" si="33"/>
        <v>0.254</v>
      </c>
      <c r="J182" s="803">
        <f t="shared" si="34"/>
        <v>-1.6E-2</v>
      </c>
      <c r="K182" s="779">
        <f t="shared" si="19"/>
        <v>0</v>
      </c>
      <c r="L182" s="779">
        <f t="shared" si="20"/>
        <v>0</v>
      </c>
      <c r="M182" s="779">
        <f t="shared" si="21"/>
        <v>0</v>
      </c>
      <c r="N182" s="779">
        <f t="shared" si="22"/>
        <v>0</v>
      </c>
      <c r="O182" s="779">
        <f t="shared" si="23"/>
        <v>0</v>
      </c>
      <c r="P182" s="779">
        <f t="shared" si="24"/>
        <v>0</v>
      </c>
      <c r="Q182" s="801">
        <f t="shared" si="25"/>
        <v>0</v>
      </c>
      <c r="R182" s="800">
        <v>0.7359473476027103</v>
      </c>
      <c r="S182" s="800">
        <v>0.98513385627289107</v>
      </c>
      <c r="T182" s="800">
        <v>0.39711435336729561</v>
      </c>
      <c r="U182" s="800">
        <v>0.28823967873572487</v>
      </c>
      <c r="V182" s="800">
        <v>0.50724766498611995</v>
      </c>
      <c r="W182" s="800">
        <v>0.94746836962941017</v>
      </c>
      <c r="X182" s="800">
        <v>0.87802667377729182</v>
      </c>
      <c r="Y182" s="800">
        <v>0.85360652135050497</v>
      </c>
      <c r="Z182" s="800">
        <v>0.48376524043532498</v>
      </c>
      <c r="AA182" s="800">
        <v>0.65857283802889466</v>
      </c>
      <c r="AB182" s="800">
        <v>0.65080028596248607</v>
      </c>
      <c r="AC182" s="800">
        <v>0.24831266109566619</v>
      </c>
      <c r="AD182" s="800">
        <v>0.58384669538053802</v>
      </c>
      <c r="AE182" s="800">
        <v>0.47282072227793492</v>
      </c>
      <c r="AF182" s="800">
        <v>0.53358590798747663</v>
      </c>
      <c r="AG182" s="800">
        <v>0.53914815059300891</v>
      </c>
    </row>
    <row r="183" spans="1:33" x14ac:dyDescent="0.2">
      <c r="A183" s="767">
        <v>173</v>
      </c>
      <c r="B183" s="778">
        <f t="shared" si="26"/>
        <v>1636.4459999999999</v>
      </c>
      <c r="C183" s="791">
        <f t="shared" si="27"/>
        <v>27.193000000000001</v>
      </c>
      <c r="D183" s="803">
        <f t="shared" si="28"/>
        <v>0.82699999999999996</v>
      </c>
      <c r="E183" s="779">
        <f t="shared" si="29"/>
        <v>163.48599999999999</v>
      </c>
      <c r="F183" s="803">
        <f t="shared" si="30"/>
        <v>0.20200000000000001</v>
      </c>
      <c r="G183" s="803">
        <f t="shared" si="31"/>
        <v>-0.10299999999999999</v>
      </c>
      <c r="H183" s="803">
        <f t="shared" si="32"/>
        <v>2.1000000000000001E-2</v>
      </c>
      <c r="I183" s="803">
        <f t="shared" si="33"/>
        <v>-0.39100000000000001</v>
      </c>
      <c r="J183" s="803">
        <f t="shared" si="34"/>
        <v>0.376</v>
      </c>
      <c r="K183" s="779">
        <f t="shared" si="19"/>
        <v>0</v>
      </c>
      <c r="L183" s="779">
        <f t="shared" si="20"/>
        <v>0</v>
      </c>
      <c r="M183" s="779">
        <f t="shared" si="21"/>
        <v>0</v>
      </c>
      <c r="N183" s="779">
        <f t="shared" si="22"/>
        <v>0</v>
      </c>
      <c r="O183" s="779">
        <f t="shared" si="23"/>
        <v>0</v>
      </c>
      <c r="P183" s="779">
        <f t="shared" si="24"/>
        <v>0</v>
      </c>
      <c r="Q183" s="801">
        <f t="shared" si="25"/>
        <v>0</v>
      </c>
      <c r="R183" s="800">
        <v>0.33644584477182748</v>
      </c>
      <c r="S183" s="800">
        <v>0.17982965970660014</v>
      </c>
      <c r="T183" s="800">
        <v>0.158925282076121</v>
      </c>
      <c r="U183" s="800">
        <v>0.15871513157535855</v>
      </c>
      <c r="V183" s="800">
        <v>0.50825177665737242</v>
      </c>
      <c r="W183" s="800">
        <v>0.24131429947705207</v>
      </c>
      <c r="X183" s="800">
        <v>0.5516064025704086</v>
      </c>
      <c r="Y183" s="800">
        <v>0.20853963538476361</v>
      </c>
      <c r="Z183" s="800">
        <v>0.87571240926481086</v>
      </c>
      <c r="AA183" s="800">
        <v>0.73035612522076299</v>
      </c>
      <c r="AB183" s="800">
        <v>0.95471235737349314</v>
      </c>
      <c r="AC183" s="800">
        <v>0.50768305933989388</v>
      </c>
      <c r="AD183" s="800">
        <v>0.22638511182282894</v>
      </c>
      <c r="AE183" s="800">
        <v>0.91549254514064682</v>
      </c>
      <c r="AF183" s="800">
        <v>0.38953945287734004</v>
      </c>
      <c r="AG183" s="800">
        <v>5.7002202096786969E-2</v>
      </c>
    </row>
    <row r="184" spans="1:33" x14ac:dyDescent="0.2">
      <c r="A184" s="767">
        <v>174</v>
      </c>
      <c r="B184" s="778">
        <f t="shared" si="26"/>
        <v>2048.9029999999998</v>
      </c>
      <c r="C184" s="791">
        <f t="shared" si="27"/>
        <v>53.79</v>
      </c>
      <c r="D184" s="803">
        <f t="shared" si="28"/>
        <v>1.448</v>
      </c>
      <c r="E184" s="779">
        <f t="shared" si="29"/>
        <v>354.05500000000001</v>
      </c>
      <c r="F184" s="803">
        <f t="shared" si="30"/>
        <v>0.19400000000000001</v>
      </c>
      <c r="G184" s="803">
        <f t="shared" si="31"/>
        <v>3.2000000000000001E-2</v>
      </c>
      <c r="H184" s="803">
        <f t="shared" si="32"/>
        <v>-7.0000000000000001E-3</v>
      </c>
      <c r="I184" s="803">
        <f t="shared" si="33"/>
        <v>8.4000000000000005E-2</v>
      </c>
      <c r="J184" s="803">
        <f t="shared" si="34"/>
        <v>0.27800000000000002</v>
      </c>
      <c r="K184" s="779">
        <f t="shared" si="19"/>
        <v>0</v>
      </c>
      <c r="L184" s="779">
        <f t="shared" si="20"/>
        <v>0</v>
      </c>
      <c r="M184" s="779">
        <f t="shared" si="21"/>
        <v>0</v>
      </c>
      <c r="N184" s="779">
        <f t="shared" si="22"/>
        <v>0</v>
      </c>
      <c r="O184" s="779">
        <f t="shared" si="23"/>
        <v>0</v>
      </c>
      <c r="P184" s="779">
        <f t="shared" si="24"/>
        <v>0</v>
      </c>
      <c r="Q184" s="801">
        <f t="shared" si="25"/>
        <v>0</v>
      </c>
      <c r="R184" s="800">
        <v>0.748903166746822</v>
      </c>
      <c r="S184" s="800">
        <v>0.84474544799538642</v>
      </c>
      <c r="T184" s="800">
        <v>0.93473112391588331</v>
      </c>
      <c r="U184" s="800">
        <v>0.63513636545850483</v>
      </c>
      <c r="V184" s="800">
        <v>0.47152486948133698</v>
      </c>
      <c r="W184" s="800">
        <v>0.57933403876551326</v>
      </c>
      <c r="X184" s="800">
        <v>0.48234118577991902</v>
      </c>
      <c r="Y184" s="800">
        <v>0.68421194913433869</v>
      </c>
      <c r="Z184" s="800">
        <v>0.77824943834468663</v>
      </c>
      <c r="AA184" s="800">
        <v>0.50337813439904444</v>
      </c>
      <c r="AB184" s="800">
        <v>0.98745863315997728</v>
      </c>
      <c r="AC184" s="800">
        <v>0.93979698241945142</v>
      </c>
      <c r="AD184" s="800">
        <v>8.5987196409686772E-2</v>
      </c>
      <c r="AE184" s="800">
        <v>0.39081039227946734</v>
      </c>
      <c r="AF184" s="800">
        <v>0.5910257525734296</v>
      </c>
      <c r="AG184" s="800">
        <v>0.46118853055726428</v>
      </c>
    </row>
    <row r="185" spans="1:33" x14ac:dyDescent="0.2">
      <c r="A185" s="767">
        <v>175</v>
      </c>
      <c r="B185" s="778">
        <f t="shared" si="26"/>
        <v>1936.8109999999999</v>
      </c>
      <c r="C185" s="791">
        <f t="shared" si="27"/>
        <v>36.569000000000003</v>
      </c>
      <c r="D185" s="803">
        <f t="shared" si="28"/>
        <v>0.83</v>
      </c>
      <c r="E185" s="779">
        <f t="shared" si="29"/>
        <v>298.43099999999998</v>
      </c>
      <c r="F185" s="803">
        <f t="shared" si="30"/>
        <v>0.24399999999999999</v>
      </c>
      <c r="G185" s="803">
        <f t="shared" si="31"/>
        <v>2.8000000000000001E-2</v>
      </c>
      <c r="H185" s="803">
        <f t="shared" si="32"/>
        <v>5.1999999999999998E-2</v>
      </c>
      <c r="I185" s="803">
        <f t="shared" si="33"/>
        <v>-0.316</v>
      </c>
      <c r="J185" s="803">
        <f t="shared" si="34"/>
        <v>-0.192</v>
      </c>
      <c r="K185" s="779">
        <f t="shared" si="19"/>
        <v>0</v>
      </c>
      <c r="L185" s="779">
        <f t="shared" si="20"/>
        <v>0</v>
      </c>
      <c r="M185" s="779">
        <f t="shared" si="21"/>
        <v>0</v>
      </c>
      <c r="N185" s="779">
        <f t="shared" si="22"/>
        <v>0</v>
      </c>
      <c r="O185" s="779">
        <f t="shared" si="23"/>
        <v>0</v>
      </c>
      <c r="P185" s="779">
        <f t="shared" si="24"/>
        <v>0</v>
      </c>
      <c r="Q185" s="801">
        <f t="shared" si="25"/>
        <v>0</v>
      </c>
      <c r="R185" s="800">
        <v>0.63681065616277288</v>
      </c>
      <c r="S185" s="800">
        <v>0.414227641462384</v>
      </c>
      <c r="T185" s="800">
        <v>0.16238626850569116</v>
      </c>
      <c r="U185" s="800">
        <v>0.49607678101601194</v>
      </c>
      <c r="V185" s="800">
        <v>0.72203655346020668</v>
      </c>
      <c r="W185" s="800">
        <v>0.56967379922358918</v>
      </c>
      <c r="X185" s="800">
        <v>0.63106053938672391</v>
      </c>
      <c r="Y185" s="800">
        <v>0.2836523048286772</v>
      </c>
      <c r="Z185" s="800">
        <v>0.30755057993812129</v>
      </c>
      <c r="AA185" s="800">
        <v>7.7514275661411114E-2</v>
      </c>
      <c r="AB185" s="800">
        <v>0.29098949751729875</v>
      </c>
      <c r="AC185" s="800">
        <v>0.81909237414921432</v>
      </c>
      <c r="AD185" s="800">
        <v>0.76465599514787519</v>
      </c>
      <c r="AE185" s="800">
        <v>0.45253090730649048</v>
      </c>
      <c r="AF185" s="800">
        <v>0.86766820174096981</v>
      </c>
      <c r="AG185" s="800">
        <v>0.7029785753031349</v>
      </c>
    </row>
    <row r="186" spans="1:33" x14ac:dyDescent="0.2">
      <c r="A186" s="767">
        <v>176</v>
      </c>
      <c r="B186" s="778">
        <f t="shared" si="26"/>
        <v>1619.338</v>
      </c>
      <c r="C186" s="791">
        <f t="shared" si="27"/>
        <v>51.034999999999997</v>
      </c>
      <c r="D186" s="803">
        <f t="shared" si="28"/>
        <v>1.3540000000000001</v>
      </c>
      <c r="E186" s="779">
        <f t="shared" si="29"/>
        <v>275.31599999999997</v>
      </c>
      <c r="F186" s="803">
        <f t="shared" si="30"/>
        <v>0.108</v>
      </c>
      <c r="G186" s="803">
        <f t="shared" si="31"/>
        <v>0.13600000000000001</v>
      </c>
      <c r="H186" s="803">
        <f t="shared" si="32"/>
        <v>0.17899999999999999</v>
      </c>
      <c r="I186" s="803">
        <f t="shared" si="33"/>
        <v>-8.6999999999999994E-2</v>
      </c>
      <c r="J186" s="803">
        <f t="shared" si="34"/>
        <v>0.23499999999999999</v>
      </c>
      <c r="K186" s="779">
        <f t="shared" si="19"/>
        <v>0</v>
      </c>
      <c r="L186" s="779">
        <f t="shared" si="20"/>
        <v>0</v>
      </c>
      <c r="M186" s="779">
        <f t="shared" si="21"/>
        <v>0</v>
      </c>
      <c r="N186" s="779">
        <f t="shared" si="22"/>
        <v>0</v>
      </c>
      <c r="O186" s="779">
        <f t="shared" si="23"/>
        <v>0</v>
      </c>
      <c r="P186" s="779">
        <f t="shared" si="24"/>
        <v>0</v>
      </c>
      <c r="Q186" s="801">
        <f t="shared" si="25"/>
        <v>0</v>
      </c>
      <c r="R186" s="800">
        <v>0.31933822834715209</v>
      </c>
      <c r="S186" s="800">
        <v>0.77586534654071349</v>
      </c>
      <c r="T186" s="800">
        <v>0.81721080128019541</v>
      </c>
      <c r="U186" s="800">
        <v>0.43828897538960065</v>
      </c>
      <c r="V186" s="800">
        <v>3.9432781565489128E-2</v>
      </c>
      <c r="W186" s="800">
        <v>0.83988783940508505</v>
      </c>
      <c r="X186" s="800">
        <v>0.94704616206658898</v>
      </c>
      <c r="Y186" s="800">
        <v>0.51319929878094983</v>
      </c>
      <c r="Z186" s="800">
        <v>0.73539908699062595</v>
      </c>
      <c r="AA186" s="800">
        <v>0.49953699985272138</v>
      </c>
      <c r="AB186" s="800">
        <v>0.34064726430427039</v>
      </c>
      <c r="AC186" s="800">
        <v>0.727068781711384</v>
      </c>
      <c r="AD186" s="800">
        <v>0.74572560158819667</v>
      </c>
      <c r="AE186" s="800">
        <v>0.92982866400633568</v>
      </c>
      <c r="AF186" s="800">
        <v>0.77559638092964578</v>
      </c>
      <c r="AG186" s="800">
        <v>0.61393681756225427</v>
      </c>
    </row>
    <row r="187" spans="1:33" x14ac:dyDescent="0.2">
      <c r="A187" s="767">
        <v>177</v>
      </c>
      <c r="B187" s="778">
        <f t="shared" si="26"/>
        <v>1491.329</v>
      </c>
      <c r="C187" s="791">
        <f t="shared" si="27"/>
        <v>35.029000000000003</v>
      </c>
      <c r="D187" s="803">
        <f t="shared" si="28"/>
        <v>0.73499999999999999</v>
      </c>
      <c r="E187" s="779">
        <f t="shared" si="29"/>
        <v>321.17200000000003</v>
      </c>
      <c r="F187" s="803">
        <f t="shared" si="30"/>
        <v>0.26</v>
      </c>
      <c r="G187" s="803">
        <f t="shared" si="31"/>
        <v>-8.2000000000000003E-2</v>
      </c>
      <c r="H187" s="803">
        <f t="shared" si="32"/>
        <v>8.8999999999999996E-2</v>
      </c>
      <c r="I187" s="803">
        <f t="shared" si="33"/>
        <v>-0.16300000000000001</v>
      </c>
      <c r="J187" s="803">
        <f t="shared" si="34"/>
        <v>0.499</v>
      </c>
      <c r="K187" s="779">
        <f t="shared" si="19"/>
        <v>0</v>
      </c>
      <c r="L187" s="779">
        <f t="shared" si="20"/>
        <v>0</v>
      </c>
      <c r="M187" s="779">
        <f t="shared" si="21"/>
        <v>0</v>
      </c>
      <c r="N187" s="779">
        <f t="shared" si="22"/>
        <v>0</v>
      </c>
      <c r="O187" s="779">
        <f t="shared" si="23"/>
        <v>0</v>
      </c>
      <c r="P187" s="779">
        <f t="shared" si="24"/>
        <v>0</v>
      </c>
      <c r="Q187" s="801">
        <f t="shared" si="25"/>
        <v>0</v>
      </c>
      <c r="R187" s="800">
        <v>0.19132932590757223</v>
      </c>
      <c r="S187" s="800">
        <v>0.37571796525831558</v>
      </c>
      <c r="T187" s="800">
        <v>4.3680247748435597E-2</v>
      </c>
      <c r="U187" s="800">
        <v>0.55292993255080258</v>
      </c>
      <c r="V187" s="800">
        <v>0.79934906849039555</v>
      </c>
      <c r="W187" s="800">
        <v>0.29611288770077737</v>
      </c>
      <c r="X187" s="800">
        <v>0.72135572680445936</v>
      </c>
      <c r="Y187" s="800">
        <v>0.43716830408682483</v>
      </c>
      <c r="Z187" s="800">
        <v>0.99906577067287483</v>
      </c>
      <c r="AA187" s="800">
        <v>0.78518235372742118</v>
      </c>
      <c r="AB187" s="800">
        <v>0.73715030456692299</v>
      </c>
      <c r="AC187" s="800">
        <v>0.11926832924914899</v>
      </c>
      <c r="AD187" s="800">
        <v>0.47459441610007369</v>
      </c>
      <c r="AE187" s="800">
        <v>1.9488375359938415E-3</v>
      </c>
      <c r="AF187" s="800">
        <v>0.22550308866968238</v>
      </c>
      <c r="AG187" s="800">
        <v>0.32883349113670413</v>
      </c>
    </row>
    <row r="188" spans="1:33" x14ac:dyDescent="0.2">
      <c r="A188" s="767">
        <v>178</v>
      </c>
      <c r="B188" s="778">
        <f t="shared" si="26"/>
        <v>1717.89</v>
      </c>
      <c r="C188" s="791">
        <f t="shared" si="27"/>
        <v>30.023</v>
      </c>
      <c r="D188" s="803">
        <f t="shared" si="28"/>
        <v>1.161</v>
      </c>
      <c r="E188" s="779">
        <f t="shared" si="29"/>
        <v>277.83600000000001</v>
      </c>
      <c r="F188" s="803">
        <f t="shared" si="30"/>
        <v>0.23599999999999999</v>
      </c>
      <c r="G188" s="803">
        <f t="shared" si="31"/>
        <v>-9.1999999999999998E-2</v>
      </c>
      <c r="H188" s="803">
        <f t="shared" si="32"/>
        <v>0.17299999999999999</v>
      </c>
      <c r="I188" s="803">
        <f t="shared" si="33"/>
        <v>-0.184</v>
      </c>
      <c r="J188" s="803">
        <f t="shared" si="34"/>
        <v>-0.14799999999999999</v>
      </c>
      <c r="K188" s="779">
        <f t="shared" si="19"/>
        <v>0</v>
      </c>
      <c r="L188" s="779">
        <f t="shared" si="20"/>
        <v>0</v>
      </c>
      <c r="M188" s="779">
        <f t="shared" si="21"/>
        <v>0</v>
      </c>
      <c r="N188" s="779">
        <f t="shared" si="22"/>
        <v>0</v>
      </c>
      <c r="O188" s="779">
        <f t="shared" si="23"/>
        <v>0</v>
      </c>
      <c r="P188" s="779">
        <f t="shared" si="24"/>
        <v>0</v>
      </c>
      <c r="Q188" s="801">
        <f t="shared" si="25"/>
        <v>0</v>
      </c>
      <c r="R188" s="800">
        <v>0.4178897805046391</v>
      </c>
      <c r="S188" s="800">
        <v>0.25056551801996907</v>
      </c>
      <c r="T188" s="800">
        <v>0.57585330133108725</v>
      </c>
      <c r="U188" s="800">
        <v>0.44458919526844465</v>
      </c>
      <c r="V188" s="800">
        <v>0.67971256760417786</v>
      </c>
      <c r="W188" s="800">
        <v>0.27017706394248631</v>
      </c>
      <c r="X188" s="800">
        <v>0.93372010750100065</v>
      </c>
      <c r="Y188" s="800">
        <v>0.41613797645018158</v>
      </c>
      <c r="Z188" s="800">
        <v>0.35199343110451109</v>
      </c>
      <c r="AA188" s="800">
        <v>0.83813690928313855</v>
      </c>
      <c r="AB188" s="800">
        <v>0.62019918288865139</v>
      </c>
      <c r="AC188" s="800">
        <v>0.53754104601914698</v>
      </c>
      <c r="AD188" s="800">
        <v>0.56904711361691385</v>
      </c>
      <c r="AE188" s="800">
        <v>6.310561052968644E-2</v>
      </c>
      <c r="AF188" s="800">
        <v>0.49736127527116691</v>
      </c>
      <c r="AG188" s="800">
        <v>0.51023438403534982</v>
      </c>
    </row>
    <row r="189" spans="1:33" x14ac:dyDescent="0.2">
      <c r="A189" s="767">
        <v>179</v>
      </c>
      <c r="B189" s="778">
        <f t="shared" si="26"/>
        <v>2245.7130000000002</v>
      </c>
      <c r="C189" s="791">
        <f t="shared" si="27"/>
        <v>48.975000000000001</v>
      </c>
      <c r="D189" s="803">
        <f t="shared" si="28"/>
        <v>1.054</v>
      </c>
      <c r="E189" s="779">
        <f t="shared" si="29"/>
        <v>257.40699999999998</v>
      </c>
      <c r="F189" s="803">
        <f t="shared" si="30"/>
        <v>0.23899999999999999</v>
      </c>
      <c r="G189" s="803">
        <f t="shared" si="31"/>
        <v>0.16600000000000001</v>
      </c>
      <c r="H189" s="803">
        <f t="shared" si="32"/>
        <v>-8.4000000000000005E-2</v>
      </c>
      <c r="I189" s="803">
        <f t="shared" si="33"/>
        <v>0.36699999999999999</v>
      </c>
      <c r="J189" s="803">
        <f t="shared" si="34"/>
        <v>-0.14399999999999999</v>
      </c>
      <c r="K189" s="779">
        <f t="shared" si="19"/>
        <v>0</v>
      </c>
      <c r="L189" s="779">
        <f t="shared" si="20"/>
        <v>0</v>
      </c>
      <c r="M189" s="779">
        <f t="shared" si="21"/>
        <v>0</v>
      </c>
      <c r="N189" s="779">
        <f t="shared" si="22"/>
        <v>0</v>
      </c>
      <c r="O189" s="779">
        <f t="shared" si="23"/>
        <v>0</v>
      </c>
      <c r="P189" s="779">
        <f t="shared" si="24"/>
        <v>0</v>
      </c>
      <c r="Q189" s="801">
        <f t="shared" si="25"/>
        <v>0</v>
      </c>
      <c r="R189" s="800">
        <v>0.94571327088663948</v>
      </c>
      <c r="S189" s="800">
        <v>0.72437604787808763</v>
      </c>
      <c r="T189" s="800">
        <v>0.44219979169531876</v>
      </c>
      <c r="U189" s="800">
        <v>0.39351794133779938</v>
      </c>
      <c r="V189" s="800">
        <v>0.69646735875992083</v>
      </c>
      <c r="W189" s="800">
        <v>0.91606494629378965</v>
      </c>
      <c r="X189" s="800">
        <v>0.28899554428952812</v>
      </c>
      <c r="Y189" s="800">
        <v>0.96663168652035913</v>
      </c>
      <c r="Z189" s="800">
        <v>0.35554157491695237</v>
      </c>
      <c r="AA189" s="800">
        <v>0.65168243147372529</v>
      </c>
      <c r="AB189" s="800">
        <v>0.86968476191748023</v>
      </c>
      <c r="AC189" s="800">
        <v>0.2848728788806375</v>
      </c>
      <c r="AD189" s="800">
        <v>0.57392403515337831</v>
      </c>
      <c r="AE189" s="800">
        <v>0.32509224298660377</v>
      </c>
      <c r="AF189" s="800">
        <v>0.14244496295417997</v>
      </c>
      <c r="AG189" s="800">
        <v>0.35502217478858422</v>
      </c>
    </row>
    <row r="190" spans="1:33" x14ac:dyDescent="0.2">
      <c r="A190" s="767">
        <v>180</v>
      </c>
      <c r="B190" s="778">
        <f t="shared" si="26"/>
        <v>2288.2629999999999</v>
      </c>
      <c r="C190" s="791">
        <f t="shared" si="27"/>
        <v>50.545999999999999</v>
      </c>
      <c r="D190" s="803">
        <f t="shared" si="28"/>
        <v>1.2769999999999999</v>
      </c>
      <c r="E190" s="779">
        <f t="shared" si="29"/>
        <v>384.55399999999997</v>
      </c>
      <c r="F190" s="803">
        <f t="shared" si="30"/>
        <v>0.13100000000000001</v>
      </c>
      <c r="G190" s="803">
        <f t="shared" si="31"/>
        <v>-1.2E-2</v>
      </c>
      <c r="H190" s="803">
        <f t="shared" si="32"/>
        <v>-0.107</v>
      </c>
      <c r="I190" s="803">
        <f t="shared" si="33"/>
        <v>-0.26800000000000002</v>
      </c>
      <c r="J190" s="803">
        <f t="shared" si="34"/>
        <v>0.48299999999999998</v>
      </c>
      <c r="K190" s="779">
        <f t="shared" si="19"/>
        <v>0</v>
      </c>
      <c r="L190" s="779">
        <f t="shared" si="20"/>
        <v>0</v>
      </c>
      <c r="M190" s="779">
        <f t="shared" si="21"/>
        <v>0</v>
      </c>
      <c r="N190" s="779">
        <f t="shared" si="22"/>
        <v>0</v>
      </c>
      <c r="O190" s="779">
        <f t="shared" si="23"/>
        <v>0</v>
      </c>
      <c r="P190" s="779">
        <f t="shared" si="24"/>
        <v>0</v>
      </c>
      <c r="Q190" s="801">
        <f t="shared" si="25"/>
        <v>0</v>
      </c>
      <c r="R190" s="800">
        <v>0.98826262600343617</v>
      </c>
      <c r="S190" s="800">
        <v>0.76365896416748502</v>
      </c>
      <c r="T190" s="800">
        <v>0.72091713146248693</v>
      </c>
      <c r="U190" s="800">
        <v>0.71138507130878059</v>
      </c>
      <c r="V190" s="800">
        <v>0.15610872826776856</v>
      </c>
      <c r="W190" s="800">
        <v>0.46950409977692797</v>
      </c>
      <c r="X190" s="800">
        <v>0.23299022576198591</v>
      </c>
      <c r="Y190" s="800">
        <v>0.33213321289918274</v>
      </c>
      <c r="Z190" s="800">
        <v>0.98348705874766051</v>
      </c>
      <c r="AA190" s="800">
        <v>0.18580841058271536</v>
      </c>
      <c r="AB190" s="800">
        <v>0.47243198773449457</v>
      </c>
      <c r="AC190" s="800">
        <v>0.39335377418515538</v>
      </c>
      <c r="AD190" s="800">
        <v>0.40655251506845835</v>
      </c>
      <c r="AE190" s="800">
        <v>0.93820488449260642</v>
      </c>
      <c r="AF190" s="800">
        <v>0.26397715493096441</v>
      </c>
      <c r="AG190" s="800">
        <v>0.74541964672201311</v>
      </c>
    </row>
    <row r="191" spans="1:33" x14ac:dyDescent="0.2">
      <c r="A191" s="767">
        <v>181</v>
      </c>
      <c r="B191" s="778">
        <f t="shared" si="26"/>
        <v>1571.258</v>
      </c>
      <c r="C191" s="791">
        <f t="shared" si="27"/>
        <v>23.091000000000001</v>
      </c>
      <c r="D191" s="803">
        <f t="shared" si="28"/>
        <v>1.2010000000000001</v>
      </c>
      <c r="E191" s="779">
        <f t="shared" si="29"/>
        <v>228.571</v>
      </c>
      <c r="F191" s="803">
        <f t="shared" si="30"/>
        <v>0.24099999999999999</v>
      </c>
      <c r="G191" s="803">
        <f t="shared" si="31"/>
        <v>-0.02</v>
      </c>
      <c r="H191" s="803">
        <f t="shared" si="32"/>
        <v>-9.9000000000000005E-2</v>
      </c>
      <c r="I191" s="803">
        <f t="shared" si="33"/>
        <v>-0.14699999999999999</v>
      </c>
      <c r="J191" s="803">
        <f t="shared" si="34"/>
        <v>3.7999999999999999E-2</v>
      </c>
      <c r="K191" s="779">
        <f t="shared" si="19"/>
        <v>0</v>
      </c>
      <c r="L191" s="779">
        <f t="shared" si="20"/>
        <v>0</v>
      </c>
      <c r="M191" s="779">
        <f t="shared" si="21"/>
        <v>0</v>
      </c>
      <c r="N191" s="779">
        <f t="shared" si="22"/>
        <v>0</v>
      </c>
      <c r="O191" s="779">
        <f t="shared" si="23"/>
        <v>0</v>
      </c>
      <c r="P191" s="779">
        <f t="shared" si="24"/>
        <v>0</v>
      </c>
      <c r="Q191" s="801">
        <f t="shared" si="25"/>
        <v>0</v>
      </c>
      <c r="R191" s="800">
        <v>0.27125796891610865</v>
      </c>
      <c r="S191" s="800">
        <v>7.7286642856218557E-2</v>
      </c>
      <c r="T191" s="800">
        <v>0.62566972101647589</v>
      </c>
      <c r="U191" s="800">
        <v>0.32142818291840158</v>
      </c>
      <c r="V191" s="800">
        <v>0.70365707072900374</v>
      </c>
      <c r="W191" s="800">
        <v>0.44936521942193675</v>
      </c>
      <c r="X191" s="800">
        <v>0.25137897750390292</v>
      </c>
      <c r="Y191" s="800">
        <v>0.45339469861486492</v>
      </c>
      <c r="Z191" s="800">
        <v>0.538128990161447</v>
      </c>
      <c r="AA191" s="800">
        <v>0.11727921678401054</v>
      </c>
      <c r="AB191" s="800">
        <v>0.24070494776223939</v>
      </c>
      <c r="AC191" s="800">
        <v>0.10222240556166262</v>
      </c>
      <c r="AD191" s="800">
        <v>0.5540283913129237</v>
      </c>
      <c r="AE191" s="800">
        <v>0.15667203374924132</v>
      </c>
      <c r="AF191" s="800">
        <v>0.19233648552326976</v>
      </c>
      <c r="AG191" s="800">
        <v>0.7847586980266521</v>
      </c>
    </row>
    <row r="192" spans="1:33" x14ac:dyDescent="0.2">
      <c r="A192" s="767">
        <v>182</v>
      </c>
      <c r="B192" s="778">
        <f t="shared" si="26"/>
        <v>1814.9269999999999</v>
      </c>
      <c r="C192" s="791">
        <f t="shared" si="27"/>
        <v>35.802</v>
      </c>
      <c r="D192" s="803">
        <f t="shared" si="28"/>
        <v>1.1140000000000001</v>
      </c>
      <c r="E192" s="779">
        <f t="shared" si="29"/>
        <v>489.976</v>
      </c>
      <c r="F192" s="803">
        <f t="shared" si="30"/>
        <v>0.187</v>
      </c>
      <c r="G192" s="803">
        <f t="shared" si="31"/>
        <v>-9.6000000000000002E-2</v>
      </c>
      <c r="H192" s="803">
        <f t="shared" si="32"/>
        <v>6.4000000000000001E-2</v>
      </c>
      <c r="I192" s="803">
        <f t="shared" si="33"/>
        <v>-0.16300000000000001</v>
      </c>
      <c r="J192" s="803">
        <f t="shared" si="34"/>
        <v>0.21</v>
      </c>
      <c r="K192" s="779">
        <f t="shared" si="19"/>
        <v>0</v>
      </c>
      <c r="L192" s="779">
        <f t="shared" si="20"/>
        <v>0</v>
      </c>
      <c r="M192" s="779">
        <f t="shared" si="21"/>
        <v>0</v>
      </c>
      <c r="N192" s="779">
        <f t="shared" si="22"/>
        <v>0</v>
      </c>
      <c r="O192" s="779">
        <f t="shared" si="23"/>
        <v>0</v>
      </c>
      <c r="P192" s="779">
        <f t="shared" si="24"/>
        <v>0</v>
      </c>
      <c r="Q192" s="801">
        <f t="shared" si="25"/>
        <v>0</v>
      </c>
      <c r="R192" s="800">
        <v>0.51492651284933955</v>
      </c>
      <c r="S192" s="800">
        <v>0.39505326167735444</v>
      </c>
      <c r="T192" s="800">
        <v>0.51706976346731992</v>
      </c>
      <c r="U192" s="800">
        <v>0.97494042388854352</v>
      </c>
      <c r="V192" s="800">
        <v>0.43475367938915266</v>
      </c>
      <c r="W192" s="800">
        <v>0.25998849681065472</v>
      </c>
      <c r="X192" s="800">
        <v>0.66115209134698716</v>
      </c>
      <c r="Y192" s="800">
        <v>0.43711820837088411</v>
      </c>
      <c r="Z192" s="800">
        <v>0.71048430271089347</v>
      </c>
      <c r="AA192" s="800">
        <v>0.60722012749494436</v>
      </c>
      <c r="AB192" s="800">
        <v>0.68024057628527457</v>
      </c>
      <c r="AC192" s="800">
        <v>0.36334873760198205</v>
      </c>
      <c r="AD192" s="800">
        <v>0.4371659434188454</v>
      </c>
      <c r="AE192" s="800">
        <v>0.48144988571627367</v>
      </c>
      <c r="AF192" s="800">
        <v>0.25555816249439178</v>
      </c>
      <c r="AG192" s="800">
        <v>0.94683732919564734</v>
      </c>
    </row>
    <row r="193" spans="1:33" x14ac:dyDescent="0.2">
      <c r="A193" s="767">
        <v>183</v>
      </c>
      <c r="B193" s="778">
        <f t="shared" si="26"/>
        <v>1754.0119999999999</v>
      </c>
      <c r="C193" s="791">
        <f t="shared" si="27"/>
        <v>32.43</v>
      </c>
      <c r="D193" s="803">
        <f t="shared" si="28"/>
        <v>1.1599999999999999</v>
      </c>
      <c r="E193" s="779">
        <f t="shared" si="29"/>
        <v>439.65</v>
      </c>
      <c r="F193" s="803">
        <f t="shared" si="30"/>
        <v>0.191</v>
      </c>
      <c r="G193" s="803">
        <f t="shared" si="31"/>
        <v>-4.0000000000000001E-3</v>
      </c>
      <c r="H193" s="803">
        <f t="shared" si="32"/>
        <v>7.6999999999999999E-2</v>
      </c>
      <c r="I193" s="803">
        <f t="shared" si="33"/>
        <v>0.22800000000000001</v>
      </c>
      <c r="J193" s="803">
        <f t="shared" si="34"/>
        <v>4.1000000000000002E-2</v>
      </c>
      <c r="K193" s="779">
        <f t="shared" si="19"/>
        <v>0</v>
      </c>
      <c r="L193" s="779">
        <f t="shared" si="20"/>
        <v>0</v>
      </c>
      <c r="M193" s="779">
        <f t="shared" si="21"/>
        <v>0</v>
      </c>
      <c r="N193" s="779">
        <f t="shared" si="22"/>
        <v>0</v>
      </c>
      <c r="O193" s="779">
        <f t="shared" si="23"/>
        <v>0</v>
      </c>
      <c r="P193" s="779">
        <f t="shared" si="24"/>
        <v>0</v>
      </c>
      <c r="Q193" s="801">
        <f t="shared" si="25"/>
        <v>0</v>
      </c>
      <c r="R193" s="800">
        <v>0.45401227798945265</v>
      </c>
      <c r="S193" s="800">
        <v>0.31074494798081553</v>
      </c>
      <c r="T193" s="800">
        <v>0.57494673280763342</v>
      </c>
      <c r="U193" s="800">
        <v>0.84912563854051437</v>
      </c>
      <c r="V193" s="800">
        <v>0.4565005682295401</v>
      </c>
      <c r="W193" s="800">
        <v>0.48976689015143526</v>
      </c>
      <c r="X193" s="800">
        <v>0.6917635280705674</v>
      </c>
      <c r="Y193" s="800">
        <v>0.82809680561874921</v>
      </c>
      <c r="Z193" s="800">
        <v>0.54149210762957434</v>
      </c>
      <c r="AA193" s="800">
        <v>0.74055816925326901</v>
      </c>
      <c r="AB193" s="800">
        <v>0.1223262146127525</v>
      </c>
      <c r="AC193" s="800">
        <v>0.63559406557514742</v>
      </c>
      <c r="AD193" s="800">
        <v>0.63910011849471571</v>
      </c>
      <c r="AE193" s="800">
        <v>6.2397042623716148E-2</v>
      </c>
      <c r="AF193" s="800">
        <v>0.18359814406523878</v>
      </c>
      <c r="AG193" s="800">
        <v>0.60538742459242267</v>
      </c>
    </row>
    <row r="194" spans="1:33" x14ac:dyDescent="0.2">
      <c r="A194" s="767">
        <v>184</v>
      </c>
      <c r="B194" s="778">
        <f t="shared" si="26"/>
        <v>1824.7639999999999</v>
      </c>
      <c r="C194" s="791">
        <f t="shared" si="27"/>
        <v>40.927</v>
      </c>
      <c r="D194" s="803">
        <f t="shared" si="28"/>
        <v>1.23</v>
      </c>
      <c r="E194" s="779">
        <f t="shared" si="29"/>
        <v>437.62099999999998</v>
      </c>
      <c r="F194" s="803">
        <f t="shared" si="30"/>
        <v>0.155</v>
      </c>
      <c r="G194" s="803">
        <f t="shared" si="31"/>
        <v>-0.107</v>
      </c>
      <c r="H194" s="803">
        <f t="shared" si="32"/>
        <v>-0.123</v>
      </c>
      <c r="I194" s="803">
        <f t="shared" si="33"/>
        <v>-0.379</v>
      </c>
      <c r="J194" s="803">
        <f t="shared" si="34"/>
        <v>0.49</v>
      </c>
      <c r="K194" s="779">
        <f t="shared" si="19"/>
        <v>0</v>
      </c>
      <c r="L194" s="779">
        <f t="shared" si="20"/>
        <v>0</v>
      </c>
      <c r="M194" s="779">
        <f t="shared" si="21"/>
        <v>0</v>
      </c>
      <c r="N194" s="779">
        <f t="shared" si="22"/>
        <v>0</v>
      </c>
      <c r="O194" s="779">
        <f t="shared" si="23"/>
        <v>0</v>
      </c>
      <c r="P194" s="779">
        <f t="shared" si="24"/>
        <v>0</v>
      </c>
      <c r="Q194" s="801">
        <f t="shared" si="25"/>
        <v>0</v>
      </c>
      <c r="R194" s="800">
        <v>0.52476440508894195</v>
      </c>
      <c r="S194" s="800">
        <v>0.52316971604638585</v>
      </c>
      <c r="T194" s="800">
        <v>0.66211158370255607</v>
      </c>
      <c r="U194" s="800">
        <v>0.84405135332816805</v>
      </c>
      <c r="V194" s="800">
        <v>0.27386493467798201</v>
      </c>
      <c r="W194" s="800">
        <v>0.23213162713700153</v>
      </c>
      <c r="X194" s="800">
        <v>0.19290091308491975</v>
      </c>
      <c r="Y194" s="800">
        <v>0.22105617702297753</v>
      </c>
      <c r="Z194" s="800">
        <v>0.98982002936760782</v>
      </c>
      <c r="AA194" s="800">
        <v>0.3210656477248196</v>
      </c>
      <c r="AB194" s="800">
        <v>0.96753500265924997</v>
      </c>
      <c r="AC194" s="800">
        <v>0.67809734353573747</v>
      </c>
      <c r="AD194" s="800">
        <v>0.67351063541650658</v>
      </c>
      <c r="AE194" s="800">
        <v>0.34482426543319344</v>
      </c>
      <c r="AF194" s="800">
        <v>0.43079394914092162</v>
      </c>
      <c r="AG194" s="800">
        <v>0.45992210185258642</v>
      </c>
    </row>
    <row r="195" spans="1:33" x14ac:dyDescent="0.2">
      <c r="A195" s="767">
        <v>185</v>
      </c>
      <c r="B195" s="778">
        <f t="shared" si="26"/>
        <v>1506.19</v>
      </c>
      <c r="C195" s="791">
        <f t="shared" si="27"/>
        <v>56.085000000000001</v>
      </c>
      <c r="D195" s="803">
        <f t="shared" si="28"/>
        <v>0.78400000000000003</v>
      </c>
      <c r="E195" s="779">
        <f t="shared" si="29"/>
        <v>385.95400000000001</v>
      </c>
      <c r="F195" s="803">
        <f t="shared" si="30"/>
        <v>0.21099999999999999</v>
      </c>
      <c r="G195" s="803">
        <f t="shared" si="31"/>
        <v>5.5E-2</v>
      </c>
      <c r="H195" s="803">
        <f t="shared" si="32"/>
        <v>0.191</v>
      </c>
      <c r="I195" s="803">
        <f t="shared" si="33"/>
        <v>-0.121</v>
      </c>
      <c r="J195" s="803">
        <f t="shared" si="34"/>
        <v>0.45500000000000002</v>
      </c>
      <c r="K195" s="779">
        <f t="shared" si="19"/>
        <v>0</v>
      </c>
      <c r="L195" s="779">
        <f t="shared" si="20"/>
        <v>0</v>
      </c>
      <c r="M195" s="779">
        <f t="shared" si="21"/>
        <v>0</v>
      </c>
      <c r="N195" s="779">
        <f t="shared" si="22"/>
        <v>0</v>
      </c>
      <c r="O195" s="779">
        <f t="shared" si="23"/>
        <v>0</v>
      </c>
      <c r="P195" s="779">
        <f t="shared" si="24"/>
        <v>0</v>
      </c>
      <c r="Q195" s="801">
        <f t="shared" si="25"/>
        <v>0</v>
      </c>
      <c r="R195" s="800">
        <v>0.20619025301093419</v>
      </c>
      <c r="S195" s="800">
        <v>0.90212122485630031</v>
      </c>
      <c r="T195" s="800">
        <v>0.10536585523335595</v>
      </c>
      <c r="U195" s="800">
        <v>0.71488495626564053</v>
      </c>
      <c r="V195" s="800">
        <v>0.55305530829824545</v>
      </c>
      <c r="W195" s="800">
        <v>0.63664071351504314</v>
      </c>
      <c r="X195" s="800">
        <v>0.97756812710697094</v>
      </c>
      <c r="Y195" s="800">
        <v>0.47909462459793917</v>
      </c>
      <c r="Z195" s="800">
        <v>0.9546862509064038</v>
      </c>
      <c r="AA195" s="800">
        <v>0.83846810082307455</v>
      </c>
      <c r="AB195" s="800">
        <v>0.66742656641742293</v>
      </c>
      <c r="AC195" s="800">
        <v>0.25640519995575761</v>
      </c>
      <c r="AD195" s="800">
        <v>0.97023012617151316</v>
      </c>
      <c r="AE195" s="800">
        <v>0.56777771241910613</v>
      </c>
      <c r="AF195" s="800">
        <v>0.96799946139290904</v>
      </c>
      <c r="AG195" s="800">
        <v>0.8235122623272213</v>
      </c>
    </row>
    <row r="196" spans="1:33" x14ac:dyDescent="0.2">
      <c r="A196" s="767">
        <v>186</v>
      </c>
      <c r="B196" s="778">
        <f t="shared" si="26"/>
        <v>1686.682</v>
      </c>
      <c r="C196" s="791">
        <f t="shared" si="27"/>
        <v>20.917999999999999</v>
      </c>
      <c r="D196" s="803">
        <f t="shared" si="28"/>
        <v>1.214</v>
      </c>
      <c r="E196" s="779">
        <f t="shared" si="29"/>
        <v>482.72199999999998</v>
      </c>
      <c r="F196" s="803">
        <f t="shared" si="30"/>
        <v>0.17199999999999999</v>
      </c>
      <c r="G196" s="803">
        <f t="shared" si="31"/>
        <v>-6.0999999999999999E-2</v>
      </c>
      <c r="H196" s="803">
        <f t="shared" si="32"/>
        <v>0.128</v>
      </c>
      <c r="I196" s="803">
        <f t="shared" si="33"/>
        <v>-4.4999999999999998E-2</v>
      </c>
      <c r="J196" s="803">
        <f t="shared" si="34"/>
        <v>0.46200000000000002</v>
      </c>
      <c r="K196" s="779">
        <f t="shared" si="19"/>
        <v>0</v>
      </c>
      <c r="L196" s="779">
        <f t="shared" si="20"/>
        <v>0</v>
      </c>
      <c r="M196" s="779">
        <f t="shared" si="21"/>
        <v>0</v>
      </c>
      <c r="N196" s="779">
        <f t="shared" si="22"/>
        <v>0</v>
      </c>
      <c r="O196" s="779">
        <f t="shared" si="23"/>
        <v>0</v>
      </c>
      <c r="P196" s="779">
        <f t="shared" si="24"/>
        <v>0</v>
      </c>
      <c r="Q196" s="801">
        <f t="shared" si="25"/>
        <v>0</v>
      </c>
      <c r="R196" s="800">
        <v>0.38668192695035841</v>
      </c>
      <c r="S196" s="800">
        <v>2.2941905719126354E-2</v>
      </c>
      <c r="T196" s="800">
        <v>0.64277868268595728</v>
      </c>
      <c r="U196" s="800">
        <v>0.95680535860430393</v>
      </c>
      <c r="V196" s="800">
        <v>0.36032593082416697</v>
      </c>
      <c r="W196" s="800">
        <v>0.34847311577988016</v>
      </c>
      <c r="X196" s="800">
        <v>0.81955940597940469</v>
      </c>
      <c r="Y196" s="800">
        <v>0.55451576087510235</v>
      </c>
      <c r="Z196" s="800">
        <v>0.96243311297611911</v>
      </c>
      <c r="AA196" s="800">
        <v>0.75573548659698486</v>
      </c>
      <c r="AB196" s="800">
        <v>0.33399764971278345</v>
      </c>
      <c r="AC196" s="800">
        <v>0.26941908374123957</v>
      </c>
      <c r="AD196" s="800">
        <v>0.49404376546423101</v>
      </c>
      <c r="AE196" s="800">
        <v>5.7470361015043991E-3</v>
      </c>
      <c r="AF196" s="800">
        <v>0.64455489609231631</v>
      </c>
      <c r="AG196" s="800">
        <v>0.92813947995392887</v>
      </c>
    </row>
    <row r="197" spans="1:33" x14ac:dyDescent="0.2">
      <c r="A197" s="767">
        <v>187</v>
      </c>
      <c r="B197" s="778">
        <f t="shared" si="26"/>
        <v>1549.182</v>
      </c>
      <c r="C197" s="791">
        <f t="shared" si="27"/>
        <v>21.882999999999999</v>
      </c>
      <c r="D197" s="803">
        <f t="shared" si="28"/>
        <v>1.3380000000000001</v>
      </c>
      <c r="E197" s="779">
        <f t="shared" si="29"/>
        <v>402.19799999999998</v>
      </c>
      <c r="F197" s="803">
        <f t="shared" si="30"/>
        <v>0.245</v>
      </c>
      <c r="G197" s="803">
        <f t="shared" si="31"/>
        <v>1.0999999999999999E-2</v>
      </c>
      <c r="H197" s="803">
        <f t="shared" si="32"/>
        <v>-0.17899999999999999</v>
      </c>
      <c r="I197" s="803">
        <f t="shared" si="33"/>
        <v>0.10100000000000001</v>
      </c>
      <c r="J197" s="803">
        <f t="shared" si="34"/>
        <v>-0.19</v>
      </c>
      <c r="K197" s="779">
        <f t="shared" si="19"/>
        <v>0</v>
      </c>
      <c r="L197" s="779">
        <f t="shared" si="20"/>
        <v>0</v>
      </c>
      <c r="M197" s="779">
        <f t="shared" si="21"/>
        <v>0</v>
      </c>
      <c r="N197" s="779">
        <f t="shared" si="22"/>
        <v>0</v>
      </c>
      <c r="O197" s="779">
        <f t="shared" si="23"/>
        <v>0</v>
      </c>
      <c r="P197" s="779">
        <f t="shared" si="24"/>
        <v>0</v>
      </c>
      <c r="Q197" s="801">
        <f t="shared" si="25"/>
        <v>0</v>
      </c>
      <c r="R197" s="800">
        <v>0.24918249982719409</v>
      </c>
      <c r="S197" s="800">
        <v>4.7083596363157509E-2</v>
      </c>
      <c r="T197" s="800">
        <v>0.79770284728634666</v>
      </c>
      <c r="U197" s="800">
        <v>0.75549588749703778</v>
      </c>
      <c r="V197" s="800">
        <v>0.72600803866288555</v>
      </c>
      <c r="W197" s="800">
        <v>0.52682734062087688</v>
      </c>
      <c r="X197" s="800">
        <v>5.2058970000444682E-2</v>
      </c>
      <c r="Y197" s="800">
        <v>0.70080570470698056</v>
      </c>
      <c r="Z197" s="800">
        <v>0.31003748642242246</v>
      </c>
      <c r="AA197" s="800">
        <v>0.81928539696934966</v>
      </c>
      <c r="AB197" s="800">
        <v>0.72979477974927143</v>
      </c>
      <c r="AC197" s="800">
        <v>0.40932743371508362</v>
      </c>
      <c r="AD197" s="800">
        <v>0.85383282490571</v>
      </c>
      <c r="AE197" s="800">
        <v>0.18296463930494489</v>
      </c>
      <c r="AF197" s="800">
        <v>0.41283431986883878</v>
      </c>
      <c r="AG197" s="800">
        <v>0.37308996819147711</v>
      </c>
    </row>
    <row r="198" spans="1:33" x14ac:dyDescent="0.2">
      <c r="A198" s="767">
        <v>188</v>
      </c>
      <c r="B198" s="778">
        <f t="shared" si="26"/>
        <v>1861.0029999999999</v>
      </c>
      <c r="C198" s="791">
        <f t="shared" si="27"/>
        <v>56.604999999999997</v>
      </c>
      <c r="D198" s="803">
        <f t="shared" si="28"/>
        <v>1.02</v>
      </c>
      <c r="E198" s="779">
        <f t="shared" si="29"/>
        <v>292.24799999999999</v>
      </c>
      <c r="F198" s="803">
        <f t="shared" si="30"/>
        <v>0.12</v>
      </c>
      <c r="G198" s="803">
        <f t="shared" si="31"/>
        <v>-8.8999999999999996E-2</v>
      </c>
      <c r="H198" s="803">
        <f t="shared" si="32"/>
        <v>-7.2999999999999995E-2</v>
      </c>
      <c r="I198" s="803">
        <f t="shared" si="33"/>
        <v>-0.53100000000000003</v>
      </c>
      <c r="J198" s="803">
        <f t="shared" si="34"/>
        <v>8.8999999999999996E-2</v>
      </c>
      <c r="K198" s="779">
        <f t="shared" si="19"/>
        <v>0</v>
      </c>
      <c r="L198" s="779">
        <f t="shared" si="20"/>
        <v>0</v>
      </c>
      <c r="M198" s="779">
        <f t="shared" si="21"/>
        <v>0</v>
      </c>
      <c r="N198" s="779">
        <f t="shared" si="22"/>
        <v>0</v>
      </c>
      <c r="O198" s="779">
        <f t="shared" si="23"/>
        <v>0</v>
      </c>
      <c r="P198" s="779">
        <f t="shared" si="24"/>
        <v>0</v>
      </c>
      <c r="Q198" s="801">
        <f t="shared" si="25"/>
        <v>0</v>
      </c>
      <c r="R198" s="800">
        <v>0.56100269254668389</v>
      </c>
      <c r="S198" s="800">
        <v>0.91513525373474547</v>
      </c>
      <c r="T198" s="800">
        <v>0.40000701308765729</v>
      </c>
      <c r="U198" s="800">
        <v>0.48061879458928325</v>
      </c>
      <c r="V198" s="800">
        <v>0.10191776749076809</v>
      </c>
      <c r="W198" s="800">
        <v>0.27856655892786397</v>
      </c>
      <c r="X198" s="800">
        <v>0.31827680482992826</v>
      </c>
      <c r="Y198" s="800">
        <v>6.9242975642203941E-2</v>
      </c>
      <c r="Z198" s="800">
        <v>0.58898816307393731</v>
      </c>
      <c r="AA198" s="800">
        <v>0.91745259235801857</v>
      </c>
      <c r="AB198" s="800">
        <v>0.3058188929448542</v>
      </c>
      <c r="AC198" s="800">
        <v>0.80573731889705225</v>
      </c>
      <c r="AD198" s="800">
        <v>0.60994573866461688</v>
      </c>
      <c r="AE198" s="800">
        <v>0.92313819335690916</v>
      </c>
      <c r="AF198" s="800">
        <v>0.89200670524546977</v>
      </c>
      <c r="AG198" s="800">
        <v>0.29012774677663378</v>
      </c>
    </row>
    <row r="199" spans="1:33" x14ac:dyDescent="0.2">
      <c r="A199" s="767">
        <v>189</v>
      </c>
      <c r="B199" s="778">
        <f t="shared" si="26"/>
        <v>1641.9949999999999</v>
      </c>
      <c r="C199" s="791">
        <f t="shared" si="27"/>
        <v>40.533999999999999</v>
      </c>
      <c r="D199" s="803">
        <f t="shared" si="28"/>
        <v>0.70899999999999996</v>
      </c>
      <c r="E199" s="779">
        <f t="shared" si="29"/>
        <v>311.06599999999997</v>
      </c>
      <c r="F199" s="803">
        <f t="shared" si="30"/>
        <v>0.20799999999999999</v>
      </c>
      <c r="G199" s="803">
        <f t="shared" si="31"/>
        <v>6.6000000000000003E-2</v>
      </c>
      <c r="H199" s="803">
        <f t="shared" si="32"/>
        <v>3.9E-2</v>
      </c>
      <c r="I199" s="803">
        <f t="shared" si="33"/>
        <v>0.22</v>
      </c>
      <c r="J199" s="803">
        <f t="shared" si="34"/>
        <v>-0.23200000000000001</v>
      </c>
      <c r="K199" s="779">
        <f t="shared" si="19"/>
        <v>0</v>
      </c>
      <c r="L199" s="779">
        <f t="shared" si="20"/>
        <v>0</v>
      </c>
      <c r="M199" s="779">
        <f t="shared" si="21"/>
        <v>0</v>
      </c>
      <c r="N199" s="779">
        <f t="shared" si="22"/>
        <v>0</v>
      </c>
      <c r="O199" s="779">
        <f t="shared" si="23"/>
        <v>0</v>
      </c>
      <c r="P199" s="779">
        <f t="shared" si="24"/>
        <v>0</v>
      </c>
      <c r="Q199" s="801">
        <f t="shared" si="25"/>
        <v>0</v>
      </c>
      <c r="R199" s="800">
        <v>0.34199532811620936</v>
      </c>
      <c r="S199" s="800">
        <v>0.51333917208758484</v>
      </c>
      <c r="T199" s="800">
        <v>1.06275540851547E-2</v>
      </c>
      <c r="U199" s="800">
        <v>0.5276644272064196</v>
      </c>
      <c r="V199" s="800">
        <v>0.54248649781307656</v>
      </c>
      <c r="W199" s="800">
        <v>0.66436493276039355</v>
      </c>
      <c r="X199" s="800">
        <v>0.59735464959776485</v>
      </c>
      <c r="Y199" s="800">
        <v>0.819737764617127</v>
      </c>
      <c r="Z199" s="800">
        <v>0.2678025732466538</v>
      </c>
      <c r="AA199" s="800">
        <v>0.5930683779572945</v>
      </c>
      <c r="AB199" s="800">
        <v>0.35551927363853664</v>
      </c>
      <c r="AC199" s="800">
        <v>0.29282361125979584</v>
      </c>
      <c r="AD199" s="800">
        <v>0.10558969771290194</v>
      </c>
      <c r="AE199" s="800">
        <v>0.92520099387546151</v>
      </c>
      <c r="AF199" s="800">
        <v>0.81674547941124742</v>
      </c>
      <c r="AG199" s="800">
        <v>7.4960585116886858E-2</v>
      </c>
    </row>
    <row r="200" spans="1:33" x14ac:dyDescent="0.2">
      <c r="A200" s="767">
        <v>190</v>
      </c>
      <c r="B200" s="778">
        <f t="shared" si="26"/>
        <v>1870.7829999999999</v>
      </c>
      <c r="C200" s="791">
        <f t="shared" si="27"/>
        <v>39.204000000000001</v>
      </c>
      <c r="D200" s="803">
        <f t="shared" si="28"/>
        <v>0.84499999999999997</v>
      </c>
      <c r="E200" s="779">
        <f t="shared" si="29"/>
        <v>312.44200000000001</v>
      </c>
      <c r="F200" s="803">
        <f t="shared" si="30"/>
        <v>0.27300000000000002</v>
      </c>
      <c r="G200" s="803">
        <f t="shared" si="31"/>
        <v>9.6000000000000002E-2</v>
      </c>
      <c r="H200" s="803">
        <f t="shared" si="32"/>
        <v>-6.4000000000000001E-2</v>
      </c>
      <c r="I200" s="803">
        <f t="shared" si="33"/>
        <v>-0.16700000000000001</v>
      </c>
      <c r="J200" s="803">
        <f t="shared" si="34"/>
        <v>0.34100000000000003</v>
      </c>
      <c r="K200" s="779">
        <f t="shared" si="19"/>
        <v>0</v>
      </c>
      <c r="L200" s="779">
        <f t="shared" si="20"/>
        <v>0</v>
      </c>
      <c r="M200" s="779">
        <f t="shared" si="21"/>
        <v>0</v>
      </c>
      <c r="N200" s="779">
        <f t="shared" si="22"/>
        <v>0</v>
      </c>
      <c r="O200" s="779">
        <f t="shared" si="23"/>
        <v>0</v>
      </c>
      <c r="P200" s="779">
        <f t="shared" si="24"/>
        <v>0</v>
      </c>
      <c r="Q200" s="801">
        <f t="shared" si="25"/>
        <v>0</v>
      </c>
      <c r="R200" s="800">
        <v>0.57078278236313373</v>
      </c>
      <c r="S200" s="800">
        <v>0.48010258431635933</v>
      </c>
      <c r="T200" s="800">
        <v>0.18092381660630141</v>
      </c>
      <c r="U200" s="800">
        <v>0.53110413174813964</v>
      </c>
      <c r="V200" s="800">
        <v>0.86432421828508632</v>
      </c>
      <c r="W200" s="800">
        <v>0.74118017301279115</v>
      </c>
      <c r="X200" s="800">
        <v>0.34107340191596469</v>
      </c>
      <c r="Y200" s="800">
        <v>0.43295259980903766</v>
      </c>
      <c r="Z200" s="800">
        <v>0.84135428002549961</v>
      </c>
      <c r="AA200" s="800">
        <v>0.14258950256378855</v>
      </c>
      <c r="AB200" s="800">
        <v>0.89602085681176513</v>
      </c>
      <c r="AC200" s="800">
        <v>0.66315163334561911</v>
      </c>
      <c r="AD200" s="800">
        <v>0.90932859864680571</v>
      </c>
      <c r="AE200" s="800">
        <v>0.96467788401030319</v>
      </c>
      <c r="AF200" s="800">
        <v>0.16035476054762043</v>
      </c>
      <c r="AG200" s="800">
        <v>0.31275255655303813</v>
      </c>
    </row>
    <row r="201" spans="1:33" x14ac:dyDescent="0.2">
      <c r="A201" s="767">
        <v>191</v>
      </c>
      <c r="B201" s="778">
        <f t="shared" si="26"/>
        <v>1941.7650000000001</v>
      </c>
      <c r="C201" s="791">
        <f t="shared" si="27"/>
        <v>44.604999999999997</v>
      </c>
      <c r="D201" s="803">
        <f t="shared" si="28"/>
        <v>0.98099999999999998</v>
      </c>
      <c r="E201" s="779">
        <f t="shared" si="29"/>
        <v>160.35</v>
      </c>
      <c r="F201" s="803">
        <f t="shared" si="30"/>
        <v>0.13300000000000001</v>
      </c>
      <c r="G201" s="803">
        <f t="shared" si="31"/>
        <v>-0.17599999999999999</v>
      </c>
      <c r="H201" s="803">
        <f t="shared" si="32"/>
        <v>3.6999999999999998E-2</v>
      </c>
      <c r="I201" s="803">
        <f t="shared" si="33"/>
        <v>-0.53200000000000003</v>
      </c>
      <c r="J201" s="803">
        <f t="shared" si="34"/>
        <v>0.316</v>
      </c>
      <c r="K201" s="779">
        <f t="shared" si="19"/>
        <v>0</v>
      </c>
      <c r="L201" s="779">
        <f t="shared" si="20"/>
        <v>0</v>
      </c>
      <c r="M201" s="779">
        <f t="shared" si="21"/>
        <v>0</v>
      </c>
      <c r="N201" s="779">
        <f t="shared" si="22"/>
        <v>0</v>
      </c>
      <c r="O201" s="779">
        <f t="shared" si="23"/>
        <v>0</v>
      </c>
      <c r="P201" s="779">
        <f t="shared" si="24"/>
        <v>0</v>
      </c>
      <c r="Q201" s="801">
        <f t="shared" si="25"/>
        <v>0</v>
      </c>
      <c r="R201" s="800">
        <v>0.64176468756361282</v>
      </c>
      <c r="S201" s="800">
        <v>0.61513350233289654</v>
      </c>
      <c r="T201" s="800">
        <v>0.35067660832311809</v>
      </c>
      <c r="U201" s="800">
        <v>0.15087512725775709</v>
      </c>
      <c r="V201" s="800">
        <v>0.1663722818454032</v>
      </c>
      <c r="W201" s="800">
        <v>5.8995185416082063E-2</v>
      </c>
      <c r="X201" s="800">
        <v>0.59132580328720241</v>
      </c>
      <c r="Y201" s="800">
        <v>6.8373375561189276E-2</v>
      </c>
      <c r="Z201" s="800">
        <v>0.81569104279689852</v>
      </c>
      <c r="AA201" s="800">
        <v>0.14472473769845506</v>
      </c>
      <c r="AB201" s="800">
        <v>0.28114408116170764</v>
      </c>
      <c r="AC201" s="800">
        <v>0.58359781112506659</v>
      </c>
      <c r="AD201" s="800">
        <v>2.5763922999241906E-2</v>
      </c>
      <c r="AE201" s="800">
        <v>0.69348109706440919</v>
      </c>
      <c r="AF201" s="800">
        <v>0.69442581125520064</v>
      </c>
      <c r="AG201" s="800">
        <v>0.91333579433797329</v>
      </c>
    </row>
    <row r="202" spans="1:33" x14ac:dyDescent="0.2">
      <c r="A202" s="767">
        <v>192</v>
      </c>
      <c r="B202" s="778">
        <f t="shared" si="26"/>
        <v>2098.1799999999998</v>
      </c>
      <c r="C202" s="791">
        <f t="shared" si="27"/>
        <v>34.095999999999997</v>
      </c>
      <c r="D202" s="803">
        <f t="shared" si="28"/>
        <v>1.119</v>
      </c>
      <c r="E202" s="779">
        <f t="shared" si="29"/>
        <v>314.21499999999997</v>
      </c>
      <c r="F202" s="803">
        <f t="shared" si="30"/>
        <v>0.25600000000000001</v>
      </c>
      <c r="G202" s="803">
        <f t="shared" si="31"/>
        <v>-7.9000000000000001E-2</v>
      </c>
      <c r="H202" s="803">
        <f t="shared" si="32"/>
        <v>-0.106</v>
      </c>
      <c r="I202" s="803">
        <f t="shared" si="33"/>
        <v>-0.433</v>
      </c>
      <c r="J202" s="803">
        <f t="shared" si="34"/>
        <v>7.8E-2</v>
      </c>
      <c r="K202" s="779">
        <f t="shared" si="19"/>
        <v>0</v>
      </c>
      <c r="L202" s="779">
        <f t="shared" si="20"/>
        <v>0</v>
      </c>
      <c r="M202" s="779">
        <f t="shared" si="21"/>
        <v>0</v>
      </c>
      <c r="N202" s="779">
        <f t="shared" si="22"/>
        <v>0</v>
      </c>
      <c r="O202" s="779">
        <f t="shared" si="23"/>
        <v>0</v>
      </c>
      <c r="P202" s="779">
        <f t="shared" si="24"/>
        <v>0</v>
      </c>
      <c r="Q202" s="801">
        <f t="shared" si="25"/>
        <v>0</v>
      </c>
      <c r="R202" s="800">
        <v>0.79818026655874863</v>
      </c>
      <c r="S202" s="800">
        <v>0.35240065851364122</v>
      </c>
      <c r="T202" s="800">
        <v>0.52381350145967298</v>
      </c>
      <c r="U202" s="800">
        <v>0.5355379836681845</v>
      </c>
      <c r="V202" s="800">
        <v>0.78175075780658931</v>
      </c>
      <c r="W202" s="800">
        <v>0.30266120839466604</v>
      </c>
      <c r="X202" s="800">
        <v>0.23529678840498269</v>
      </c>
      <c r="Y202" s="800">
        <v>0.16653059515467294</v>
      </c>
      <c r="Z202" s="800">
        <v>0.57815658904286138</v>
      </c>
      <c r="AA202" s="800">
        <v>0.10932459035973663</v>
      </c>
      <c r="AB202" s="800">
        <v>3.613608955805625E-2</v>
      </c>
      <c r="AC202" s="800">
        <v>0.48478568700076963</v>
      </c>
      <c r="AD202" s="800">
        <v>0.25637730257879143</v>
      </c>
      <c r="AE202" s="800">
        <v>0.65785596320176054</v>
      </c>
      <c r="AF202" s="800">
        <v>5.3162919956317833E-2</v>
      </c>
      <c r="AG202" s="800">
        <v>0.75215378746124295</v>
      </c>
    </row>
    <row r="203" spans="1:33" x14ac:dyDescent="0.2">
      <c r="A203" s="767">
        <v>193</v>
      </c>
      <c r="B203" s="778">
        <f t="shared" si="26"/>
        <v>1327.538</v>
      </c>
      <c r="C203" s="791">
        <f t="shared" si="27"/>
        <v>51.268000000000001</v>
      </c>
      <c r="D203" s="803">
        <f t="shared" si="28"/>
        <v>1.0820000000000001</v>
      </c>
      <c r="E203" s="779">
        <f t="shared" si="29"/>
        <v>383.22199999999998</v>
      </c>
      <c r="F203" s="803">
        <f t="shared" si="30"/>
        <v>0.121</v>
      </c>
      <c r="G203" s="803">
        <f t="shared" si="31"/>
        <v>0.129</v>
      </c>
      <c r="H203" s="803">
        <f t="shared" si="32"/>
        <v>-3.1E-2</v>
      </c>
      <c r="I203" s="803">
        <f t="shared" si="33"/>
        <v>-7.0999999999999994E-2</v>
      </c>
      <c r="J203" s="803">
        <f t="shared" si="34"/>
        <v>0.10199999999999999</v>
      </c>
      <c r="K203" s="779">
        <f t="shared" si="19"/>
        <v>0</v>
      </c>
      <c r="L203" s="779">
        <f t="shared" si="20"/>
        <v>0</v>
      </c>
      <c r="M203" s="779">
        <f t="shared" si="21"/>
        <v>0</v>
      </c>
      <c r="N203" s="779">
        <f t="shared" si="22"/>
        <v>0</v>
      </c>
      <c r="O203" s="779">
        <f t="shared" si="23"/>
        <v>0</v>
      </c>
      <c r="P203" s="779">
        <f t="shared" si="24"/>
        <v>0</v>
      </c>
      <c r="Q203" s="801">
        <f t="shared" si="25"/>
        <v>0</v>
      </c>
      <c r="R203" s="800">
        <v>2.753770703782743E-2</v>
      </c>
      <c r="S203" s="800">
        <v>0.78168958327003346</v>
      </c>
      <c r="T203" s="800">
        <v>0.47727215646058263</v>
      </c>
      <c r="U203" s="800">
        <v>0.7080560932729717</v>
      </c>
      <c r="V203" s="800">
        <v>0.10724259166306926</v>
      </c>
      <c r="W203" s="800">
        <v>0.82283210632686377</v>
      </c>
      <c r="X203" s="800">
        <v>0.42140081947201757</v>
      </c>
      <c r="Y203" s="800">
        <v>0.52920266815241335</v>
      </c>
      <c r="Z203" s="800">
        <v>0.60246268165068351</v>
      </c>
      <c r="AA203" s="800">
        <v>0.55191097754859764</v>
      </c>
      <c r="AB203" s="800">
        <v>0.81684714355015808</v>
      </c>
      <c r="AC203" s="800">
        <v>0.24104530486386433</v>
      </c>
      <c r="AD203" s="800">
        <v>6.72121924540513E-2</v>
      </c>
      <c r="AE203" s="800">
        <v>0.73328907875534355</v>
      </c>
      <c r="AF203" s="800">
        <v>0.14839535768839718</v>
      </c>
      <c r="AG203" s="800">
        <v>0.29613932692754341</v>
      </c>
    </row>
    <row r="204" spans="1:33" x14ac:dyDescent="0.2">
      <c r="A204" s="767">
        <v>194</v>
      </c>
      <c r="B204" s="778">
        <f t="shared" si="26"/>
        <v>2172.9110000000001</v>
      </c>
      <c r="C204" s="791">
        <f t="shared" si="27"/>
        <v>42.45</v>
      </c>
      <c r="D204" s="803">
        <f t="shared" si="28"/>
        <v>0.92900000000000005</v>
      </c>
      <c r="E204" s="779">
        <f t="shared" si="29"/>
        <v>107.571</v>
      </c>
      <c r="F204" s="803">
        <f t="shared" si="30"/>
        <v>0.191</v>
      </c>
      <c r="G204" s="803">
        <f t="shared" si="31"/>
        <v>9.6000000000000002E-2</v>
      </c>
      <c r="H204" s="803">
        <f t="shared" si="32"/>
        <v>-0.121</v>
      </c>
      <c r="I204" s="803">
        <f t="shared" si="33"/>
        <v>-0.52</v>
      </c>
      <c r="J204" s="803">
        <f t="shared" si="34"/>
        <v>-0.22500000000000001</v>
      </c>
      <c r="K204" s="779">
        <f t="shared" si="19"/>
        <v>0</v>
      </c>
      <c r="L204" s="779">
        <f t="shared" si="20"/>
        <v>0</v>
      </c>
      <c r="M204" s="779">
        <f t="shared" si="21"/>
        <v>0</v>
      </c>
      <c r="N204" s="779">
        <f t="shared" si="22"/>
        <v>0</v>
      </c>
      <c r="O204" s="779">
        <f t="shared" si="23"/>
        <v>0</v>
      </c>
      <c r="P204" s="779">
        <f t="shared" si="24"/>
        <v>0</v>
      </c>
      <c r="Q204" s="801">
        <f t="shared" si="25"/>
        <v>0</v>
      </c>
      <c r="R204" s="800">
        <v>0.87291098671848888</v>
      </c>
      <c r="S204" s="800">
        <v>0.56124205912563452</v>
      </c>
      <c r="T204" s="800">
        <v>0.28608636285101796</v>
      </c>
      <c r="U204" s="800">
        <v>1.89273865891737E-2</v>
      </c>
      <c r="V204" s="800">
        <v>0.45725544332564683</v>
      </c>
      <c r="W204" s="800">
        <v>0.73897857847098236</v>
      </c>
      <c r="X204" s="800">
        <v>0.19805801854550387</v>
      </c>
      <c r="Y204" s="800">
        <v>7.9899049871179018E-2</v>
      </c>
      <c r="Z204" s="800">
        <v>0.27465804755786627</v>
      </c>
      <c r="AA204" s="800">
        <v>0.49999429542221263</v>
      </c>
      <c r="AB204" s="800">
        <v>0.65342297231334301</v>
      </c>
      <c r="AC204" s="800">
        <v>0.35752230920406214</v>
      </c>
      <c r="AD204" s="800">
        <v>0.7617623831264736</v>
      </c>
      <c r="AE204" s="800">
        <v>0.23770792155399578</v>
      </c>
      <c r="AF204" s="800">
        <v>0.79463642677912882</v>
      </c>
      <c r="AG204" s="800">
        <v>0.2667943023805206</v>
      </c>
    </row>
    <row r="205" spans="1:33" x14ac:dyDescent="0.2">
      <c r="A205" s="767">
        <v>195</v>
      </c>
      <c r="B205" s="778">
        <f t="shared" si="26"/>
        <v>1658.095</v>
      </c>
      <c r="C205" s="791">
        <f t="shared" si="27"/>
        <v>45.552999999999997</v>
      </c>
      <c r="D205" s="803">
        <f t="shared" si="28"/>
        <v>1.431</v>
      </c>
      <c r="E205" s="779">
        <f t="shared" si="29"/>
        <v>401.25799999999998</v>
      </c>
      <c r="F205" s="803">
        <f t="shared" si="30"/>
        <v>0.158</v>
      </c>
      <c r="G205" s="803">
        <f t="shared" si="31"/>
        <v>-3.2000000000000001E-2</v>
      </c>
      <c r="H205" s="803">
        <f t="shared" si="32"/>
        <v>2.3E-2</v>
      </c>
      <c r="I205" s="803">
        <f t="shared" si="33"/>
        <v>-0.53500000000000003</v>
      </c>
      <c r="J205" s="803">
        <f t="shared" si="34"/>
        <v>0.22600000000000001</v>
      </c>
      <c r="K205" s="779">
        <f t="shared" ref="K205:K268" si="35">ROUND(K$7+AA205*(K$8-K$7),3)</f>
        <v>0</v>
      </c>
      <c r="L205" s="779">
        <f t="shared" ref="L205:L268" si="36">ROUND(L$7+AB205*(L$8-L$7),3)</f>
        <v>0</v>
      </c>
      <c r="M205" s="779">
        <f t="shared" ref="M205:M268" si="37">ROUND(M$7+AC205*(M$8-M$7),3)</f>
        <v>0</v>
      </c>
      <c r="N205" s="779">
        <f t="shared" ref="N205:N268" si="38">ROUND(N$7+AD205*(N$8-N$7),3)</f>
        <v>0</v>
      </c>
      <c r="O205" s="779">
        <f t="shared" ref="O205:O268" si="39">ROUND(O$7+AE205*(O$8-O$7),3)</f>
        <v>0</v>
      </c>
      <c r="P205" s="779">
        <f t="shared" ref="P205:P268" si="40">ROUND(P$7+AF205*(P$8-P$7),3)</f>
        <v>0</v>
      </c>
      <c r="Q205" s="801">
        <f t="shared" ref="Q205:Q268" si="41">ROUND(Q$7+AG205*(Q$8-Q$7),3)</f>
        <v>0</v>
      </c>
      <c r="R205" s="800">
        <v>0.35809472261135811</v>
      </c>
      <c r="S205" s="800">
        <v>0.63882904721284695</v>
      </c>
      <c r="T205" s="800">
        <v>0.9138253565457356</v>
      </c>
      <c r="U205" s="800">
        <v>0.75314601036800444</v>
      </c>
      <c r="V205" s="800">
        <v>0.28870168980601019</v>
      </c>
      <c r="W205" s="800">
        <v>0.42028704461960797</v>
      </c>
      <c r="X205" s="800">
        <v>0.55660580018581141</v>
      </c>
      <c r="Y205" s="800">
        <v>6.543685609009442E-2</v>
      </c>
      <c r="Z205" s="800">
        <v>0.72572173230361448</v>
      </c>
      <c r="AA205" s="800">
        <v>0.71784774002166174</v>
      </c>
      <c r="AB205" s="800">
        <v>0.41066364290139334</v>
      </c>
      <c r="AC205" s="800">
        <v>0.28473587679035672</v>
      </c>
      <c r="AD205" s="800">
        <v>0.67477542076441333</v>
      </c>
      <c r="AE205" s="800">
        <v>0.71907325646945619</v>
      </c>
      <c r="AF205" s="800">
        <v>0.56566549459216042</v>
      </c>
      <c r="AG205" s="800">
        <v>0.83458335453749921</v>
      </c>
    </row>
    <row r="206" spans="1:33" x14ac:dyDescent="0.2">
      <c r="A206" s="767">
        <v>196</v>
      </c>
      <c r="B206" s="778">
        <f t="shared" ref="B206:B269" si="42">ROUND(B$7+R206*(B$8-B$7),3)</f>
        <v>2093.6570000000002</v>
      </c>
      <c r="C206" s="791">
        <f t="shared" ref="C206:C269" si="43">ROUND(C$7+S206*(C$8-C$7),3)</f>
        <v>52.017000000000003</v>
      </c>
      <c r="D206" s="803">
        <f t="shared" ref="D206:D269" si="44">ROUND(D$7+T206*(D$8-D$7),3)</f>
        <v>1.3109999999999999</v>
      </c>
      <c r="E206" s="779">
        <f t="shared" ref="E206:E269" si="45">ROUND(E$7+U206*(E$8-E$7),3)</f>
        <v>358.322</v>
      </c>
      <c r="F206" s="803">
        <f t="shared" ref="F206:F269" si="46">ROUND(F$7+V206*(F$8-F$7),3)</f>
        <v>0.224</v>
      </c>
      <c r="G206" s="803">
        <f t="shared" ref="G206:G269" si="47">ROUND(G$7+W206*(G$8-G$7),3)</f>
        <v>0.14699999999999999</v>
      </c>
      <c r="H206" s="803">
        <f t="shared" ref="H206:H269" si="48">ROUND(H$7+X206*(H$8-H$7),3)</f>
        <v>2.5999999999999999E-2</v>
      </c>
      <c r="I206" s="803">
        <f t="shared" ref="I206:I269" si="49">ROUND(I$7+Y206*(I$8-I$7),3)</f>
        <v>4.4999999999999998E-2</v>
      </c>
      <c r="J206" s="803">
        <f t="shared" ref="J206:J269" si="50">ROUND(J$7+Z206*(J$8-J$7),3)</f>
        <v>0.20100000000000001</v>
      </c>
      <c r="K206" s="779">
        <f t="shared" si="35"/>
        <v>0</v>
      </c>
      <c r="L206" s="779">
        <f t="shared" si="36"/>
        <v>0</v>
      </c>
      <c r="M206" s="779">
        <f t="shared" si="37"/>
        <v>0</v>
      </c>
      <c r="N206" s="779">
        <f t="shared" si="38"/>
        <v>0</v>
      </c>
      <c r="O206" s="779">
        <f t="shared" si="39"/>
        <v>0</v>
      </c>
      <c r="P206" s="779">
        <f t="shared" si="40"/>
        <v>0</v>
      </c>
      <c r="Q206" s="801">
        <f t="shared" si="41"/>
        <v>0</v>
      </c>
      <c r="R206" s="800">
        <v>0.79365657851072779</v>
      </c>
      <c r="S206" s="800">
        <v>0.8004289264922696</v>
      </c>
      <c r="T206" s="800">
        <v>0.76365300509238587</v>
      </c>
      <c r="U206" s="800">
        <v>0.64580561419850846</v>
      </c>
      <c r="V206" s="800">
        <v>0.61863237494043311</v>
      </c>
      <c r="W206" s="800">
        <v>0.86752275726207417</v>
      </c>
      <c r="X206" s="800">
        <v>0.56623541172135639</v>
      </c>
      <c r="Y206" s="800">
        <v>0.6450177386846192</v>
      </c>
      <c r="Z206" s="800">
        <v>0.70141715518507108</v>
      </c>
      <c r="AA206" s="800">
        <v>0.49493987616721968</v>
      </c>
      <c r="AB206" s="800">
        <v>0.39588956471894376</v>
      </c>
      <c r="AC206" s="800">
        <v>0.83530201973583151</v>
      </c>
      <c r="AD206" s="800">
        <v>0.49426948715660945</v>
      </c>
      <c r="AE206" s="800">
        <v>0.69933162816116723</v>
      </c>
      <c r="AF206" s="800">
        <v>0.91721622473774911</v>
      </c>
      <c r="AG206" s="800">
        <v>0.7961437331441088</v>
      </c>
    </row>
    <row r="207" spans="1:33" x14ac:dyDescent="0.2">
      <c r="A207" s="767">
        <v>197</v>
      </c>
      <c r="B207" s="778">
        <f t="shared" si="42"/>
        <v>1776.328</v>
      </c>
      <c r="C207" s="791">
        <f t="shared" si="43"/>
        <v>30.111000000000001</v>
      </c>
      <c r="D207" s="803">
        <f t="shared" si="44"/>
        <v>0.71</v>
      </c>
      <c r="E207" s="779">
        <f t="shared" si="45"/>
        <v>197.417</v>
      </c>
      <c r="F207" s="803">
        <f t="shared" si="46"/>
        <v>0.20399999999999999</v>
      </c>
      <c r="G207" s="803">
        <f t="shared" si="47"/>
        <v>-3.5000000000000003E-2</v>
      </c>
      <c r="H207" s="803">
        <f t="shared" si="48"/>
        <v>0.184</v>
      </c>
      <c r="I207" s="803">
        <f t="shared" si="49"/>
        <v>0.30099999999999999</v>
      </c>
      <c r="J207" s="803">
        <f t="shared" si="50"/>
        <v>-0.34899999999999998</v>
      </c>
      <c r="K207" s="779">
        <f t="shared" si="35"/>
        <v>0</v>
      </c>
      <c r="L207" s="779">
        <f t="shared" si="36"/>
        <v>0</v>
      </c>
      <c r="M207" s="779">
        <f t="shared" si="37"/>
        <v>0</v>
      </c>
      <c r="N207" s="779">
        <f t="shared" si="38"/>
        <v>0</v>
      </c>
      <c r="O207" s="779">
        <f t="shared" si="39"/>
        <v>0</v>
      </c>
      <c r="P207" s="779">
        <f t="shared" si="40"/>
        <v>0</v>
      </c>
      <c r="Q207" s="801">
        <f t="shared" si="41"/>
        <v>0</v>
      </c>
      <c r="R207" s="800">
        <v>0.47632808167639618</v>
      </c>
      <c r="S207" s="800">
        <v>0.25277711498158406</v>
      </c>
      <c r="T207" s="800">
        <v>1.214611428215584E-2</v>
      </c>
      <c r="U207" s="800">
        <v>0.24354287433741739</v>
      </c>
      <c r="V207" s="800">
        <v>0.52154676239892273</v>
      </c>
      <c r="W207" s="800">
        <v>0.41241287143830985</v>
      </c>
      <c r="X207" s="800">
        <v>0.96010165843641071</v>
      </c>
      <c r="Y207" s="800">
        <v>0.90107454997731551</v>
      </c>
      <c r="Z207" s="800">
        <v>0.15118967137553962</v>
      </c>
      <c r="AA207" s="800">
        <v>0.92020825294751996</v>
      </c>
      <c r="AB207" s="800">
        <v>0.58867235848543509</v>
      </c>
      <c r="AC207" s="800">
        <v>0.77776506823539582</v>
      </c>
      <c r="AD207" s="800">
        <v>0.52175913486123016</v>
      </c>
      <c r="AE207" s="800">
        <v>0.41895669049809192</v>
      </c>
      <c r="AF207" s="800">
        <v>0.49977809848678567</v>
      </c>
      <c r="AG207" s="800">
        <v>0.85265729217138142</v>
      </c>
    </row>
    <row r="208" spans="1:33" x14ac:dyDescent="0.2">
      <c r="A208" s="767">
        <v>198</v>
      </c>
      <c r="B208" s="778">
        <f t="shared" si="42"/>
        <v>2094.4639999999999</v>
      </c>
      <c r="C208" s="791">
        <f t="shared" si="43"/>
        <v>58.814</v>
      </c>
      <c r="D208" s="803">
        <f t="shared" si="44"/>
        <v>0.77</v>
      </c>
      <c r="E208" s="779">
        <f t="shared" si="45"/>
        <v>123.58199999999999</v>
      </c>
      <c r="F208" s="803">
        <f t="shared" si="46"/>
        <v>0.2</v>
      </c>
      <c r="G208" s="803">
        <f t="shared" si="47"/>
        <v>-0.159</v>
      </c>
      <c r="H208" s="803">
        <f t="shared" si="48"/>
        <v>5.8999999999999997E-2</v>
      </c>
      <c r="I208" s="803">
        <f t="shared" si="49"/>
        <v>-0.48399999999999999</v>
      </c>
      <c r="J208" s="803">
        <f t="shared" si="50"/>
        <v>-0.17</v>
      </c>
      <c r="K208" s="779">
        <f t="shared" si="35"/>
        <v>0</v>
      </c>
      <c r="L208" s="779">
        <f t="shared" si="36"/>
        <v>0</v>
      </c>
      <c r="M208" s="779">
        <f t="shared" si="37"/>
        <v>0</v>
      </c>
      <c r="N208" s="779">
        <f t="shared" si="38"/>
        <v>0</v>
      </c>
      <c r="O208" s="779">
        <f t="shared" si="39"/>
        <v>0</v>
      </c>
      <c r="P208" s="779">
        <f t="shared" si="40"/>
        <v>0</v>
      </c>
      <c r="Q208" s="801">
        <f t="shared" si="41"/>
        <v>0</v>
      </c>
      <c r="R208" s="800">
        <v>0.79446351424289696</v>
      </c>
      <c r="S208" s="800">
        <v>0.97034891813188229</v>
      </c>
      <c r="T208" s="800">
        <v>8.7045668458591963E-2</v>
      </c>
      <c r="U208" s="800">
        <v>5.89546704353624E-2</v>
      </c>
      <c r="V208" s="800">
        <v>0.4996235408262838</v>
      </c>
      <c r="W208" s="800">
        <v>0.10148202080152668</v>
      </c>
      <c r="X208" s="800">
        <v>0.64666513110270274</v>
      </c>
      <c r="Y208" s="800">
        <v>0.11569856225022801</v>
      </c>
      <c r="Z208" s="800">
        <v>0.32987054309365949</v>
      </c>
      <c r="AA208" s="800">
        <v>0.68611009005148926</v>
      </c>
      <c r="AB208" s="800">
        <v>0.49987467837849398</v>
      </c>
      <c r="AC208" s="800">
        <v>0.52251148619477006</v>
      </c>
      <c r="AD208" s="800">
        <v>5.5247217252476832E-2</v>
      </c>
      <c r="AE208" s="800">
        <v>0.95954501392475122</v>
      </c>
      <c r="AF208" s="800">
        <v>0.49810933635886512</v>
      </c>
      <c r="AG208" s="800">
        <v>0.17439444857491249</v>
      </c>
    </row>
    <row r="209" spans="1:33" x14ac:dyDescent="0.2">
      <c r="A209" s="767">
        <v>199</v>
      </c>
      <c r="B209" s="778">
        <f t="shared" si="42"/>
        <v>1594.5730000000001</v>
      </c>
      <c r="C209" s="791">
        <f t="shared" si="43"/>
        <v>28.053999999999998</v>
      </c>
      <c r="D209" s="803">
        <f t="shared" si="44"/>
        <v>1.492</v>
      </c>
      <c r="E209" s="779">
        <f t="shared" si="45"/>
        <v>133.858</v>
      </c>
      <c r="F209" s="803">
        <f t="shared" si="46"/>
        <v>0.24</v>
      </c>
      <c r="G209" s="803">
        <f t="shared" si="47"/>
        <v>6.5000000000000002E-2</v>
      </c>
      <c r="H209" s="803">
        <f t="shared" si="48"/>
        <v>0.14399999999999999</v>
      </c>
      <c r="I209" s="803">
        <f t="shared" si="49"/>
        <v>-0.22</v>
      </c>
      <c r="J209" s="803">
        <f t="shared" si="50"/>
        <v>0.38900000000000001</v>
      </c>
      <c r="K209" s="779">
        <f t="shared" si="35"/>
        <v>0</v>
      </c>
      <c r="L209" s="779">
        <f t="shared" si="36"/>
        <v>0</v>
      </c>
      <c r="M209" s="779">
        <f t="shared" si="37"/>
        <v>0</v>
      </c>
      <c r="N209" s="779">
        <f t="shared" si="38"/>
        <v>0</v>
      </c>
      <c r="O209" s="779">
        <f t="shared" si="39"/>
        <v>0</v>
      </c>
      <c r="P209" s="779">
        <f t="shared" si="40"/>
        <v>0</v>
      </c>
      <c r="Q209" s="801">
        <f t="shared" si="41"/>
        <v>0</v>
      </c>
      <c r="R209" s="800">
        <v>0.29457336214947127</v>
      </c>
      <c r="S209" s="800">
        <v>0.20134169024674242</v>
      </c>
      <c r="T209" s="800">
        <v>0.98985970950854296</v>
      </c>
      <c r="U209" s="800">
        <v>8.4645335957220236E-2</v>
      </c>
      <c r="V209" s="800">
        <v>0.69942449884895574</v>
      </c>
      <c r="W209" s="800">
        <v>0.66175521448328567</v>
      </c>
      <c r="X209" s="800">
        <v>0.85969852852985851</v>
      </c>
      <c r="Y209" s="800">
        <v>0.38012358335846685</v>
      </c>
      <c r="Z209" s="800">
        <v>0.88923024335292622</v>
      </c>
      <c r="AA209" s="800">
        <v>0.42443057538104312</v>
      </c>
      <c r="AB209" s="800">
        <v>0.25099894838062031</v>
      </c>
      <c r="AC209" s="800">
        <v>0.6994694763571232</v>
      </c>
      <c r="AD209" s="800">
        <v>0.50341645802560331</v>
      </c>
      <c r="AE209" s="800">
        <v>0.89281141022341237</v>
      </c>
      <c r="AF209" s="800">
        <v>0.94633603638992903</v>
      </c>
      <c r="AG209" s="800">
        <v>1.7053077254947202E-2</v>
      </c>
    </row>
    <row r="210" spans="1:33" x14ac:dyDescent="0.2">
      <c r="A210" s="767">
        <v>200</v>
      </c>
      <c r="B210" s="778">
        <f t="shared" si="42"/>
        <v>1825.086</v>
      </c>
      <c r="C210" s="791">
        <f t="shared" si="43"/>
        <v>56.945</v>
      </c>
      <c r="D210" s="803">
        <f t="shared" si="44"/>
        <v>0.996</v>
      </c>
      <c r="E210" s="779">
        <f t="shared" si="45"/>
        <v>178.024</v>
      </c>
      <c r="F210" s="803">
        <f t="shared" si="46"/>
        <v>0.214</v>
      </c>
      <c r="G210" s="803">
        <f t="shared" si="47"/>
        <v>-9.6000000000000002E-2</v>
      </c>
      <c r="H210" s="803">
        <f t="shared" si="48"/>
        <v>0.159</v>
      </c>
      <c r="I210" s="803">
        <f t="shared" si="49"/>
        <v>0.12</v>
      </c>
      <c r="J210" s="803">
        <f t="shared" si="50"/>
        <v>0.29399999999999998</v>
      </c>
      <c r="K210" s="779">
        <f t="shared" si="35"/>
        <v>0</v>
      </c>
      <c r="L210" s="779">
        <f t="shared" si="36"/>
        <v>0</v>
      </c>
      <c r="M210" s="779">
        <f t="shared" si="37"/>
        <v>0</v>
      </c>
      <c r="N210" s="779">
        <f t="shared" si="38"/>
        <v>0</v>
      </c>
      <c r="O210" s="779">
        <f t="shared" si="39"/>
        <v>0</v>
      </c>
      <c r="P210" s="779">
        <f t="shared" si="40"/>
        <v>0</v>
      </c>
      <c r="Q210" s="801">
        <f t="shared" si="41"/>
        <v>0</v>
      </c>
      <c r="R210" s="800">
        <v>0.52508617846151107</v>
      </c>
      <c r="S210" s="800">
        <v>0.923621797720098</v>
      </c>
      <c r="T210" s="800">
        <v>0.37022515828440461</v>
      </c>
      <c r="U210" s="800">
        <v>0.19505877175856212</v>
      </c>
      <c r="V210" s="800">
        <v>0.5716604356457472</v>
      </c>
      <c r="W210" s="800">
        <v>0.25940473063195713</v>
      </c>
      <c r="X210" s="800">
        <v>0.89639539586616723</v>
      </c>
      <c r="Y210" s="800">
        <v>0.71984277593407531</v>
      </c>
      <c r="Z210" s="800">
        <v>0.79428739789106717</v>
      </c>
      <c r="AA210" s="800">
        <v>0.72405831068926141</v>
      </c>
      <c r="AB210" s="800">
        <v>0.68124346396485336</v>
      </c>
      <c r="AC210" s="800">
        <v>0.46052023288210053</v>
      </c>
      <c r="AD210" s="800">
        <v>0.77126768699993697</v>
      </c>
      <c r="AE210" s="800">
        <v>0.21213004809270075</v>
      </c>
      <c r="AF210" s="800">
        <v>0.61390374794998881</v>
      </c>
      <c r="AG210" s="800">
        <v>0.81779164510556679</v>
      </c>
    </row>
    <row r="211" spans="1:33" x14ac:dyDescent="0.2">
      <c r="A211" s="767">
        <v>201</v>
      </c>
      <c r="B211" s="778">
        <f t="shared" si="42"/>
        <v>2191.5529999999999</v>
      </c>
      <c r="C211" s="791">
        <f t="shared" si="43"/>
        <v>34.158999999999999</v>
      </c>
      <c r="D211" s="803">
        <f t="shared" si="44"/>
        <v>0.98</v>
      </c>
      <c r="E211" s="779">
        <f t="shared" si="45"/>
        <v>182.28</v>
      </c>
      <c r="F211" s="803">
        <f t="shared" si="46"/>
        <v>0.26100000000000001</v>
      </c>
      <c r="G211" s="803">
        <f t="shared" si="47"/>
        <v>-0.151</v>
      </c>
      <c r="H211" s="803">
        <f t="shared" si="48"/>
        <v>-7.5999999999999998E-2</v>
      </c>
      <c r="I211" s="803">
        <f t="shared" si="49"/>
        <v>-0.59499999999999997</v>
      </c>
      <c r="J211" s="803">
        <f t="shared" si="50"/>
        <v>-0.26600000000000001</v>
      </c>
      <c r="K211" s="779">
        <f t="shared" si="35"/>
        <v>0</v>
      </c>
      <c r="L211" s="779">
        <f t="shared" si="36"/>
        <v>0</v>
      </c>
      <c r="M211" s="779">
        <f t="shared" si="37"/>
        <v>0</v>
      </c>
      <c r="N211" s="779">
        <f t="shared" si="38"/>
        <v>0</v>
      </c>
      <c r="O211" s="779">
        <f t="shared" si="39"/>
        <v>0</v>
      </c>
      <c r="P211" s="779">
        <f t="shared" si="40"/>
        <v>0</v>
      </c>
      <c r="Q211" s="801">
        <f t="shared" si="41"/>
        <v>0</v>
      </c>
      <c r="R211" s="800">
        <v>0.89155298836109342</v>
      </c>
      <c r="S211" s="800">
        <v>0.35396427910808448</v>
      </c>
      <c r="T211" s="800">
        <v>0.34953465199237543</v>
      </c>
      <c r="U211" s="800">
        <v>0.20570072308556486</v>
      </c>
      <c r="V211" s="800">
        <v>0.80656162260403585</v>
      </c>
      <c r="W211" s="800">
        <v>0.12359220767443013</v>
      </c>
      <c r="X211" s="800">
        <v>0.3111728686061207</v>
      </c>
      <c r="Y211" s="800">
        <v>5.0904443515104036E-3</v>
      </c>
      <c r="Z211" s="800">
        <v>0.2342440323430165</v>
      </c>
      <c r="AA211" s="800">
        <v>0.36900594377484985</v>
      </c>
      <c r="AB211" s="800">
        <v>0.87711888355903944</v>
      </c>
      <c r="AC211" s="800">
        <v>7.6393059767499993E-3</v>
      </c>
      <c r="AD211" s="800">
        <v>0.1584198899022371</v>
      </c>
      <c r="AE211" s="800">
        <v>0.64276623503716124</v>
      </c>
      <c r="AF211" s="800">
        <v>0.77197054774288998</v>
      </c>
      <c r="AG211" s="800">
        <v>9.483785927102939E-2</v>
      </c>
    </row>
    <row r="212" spans="1:33" x14ac:dyDescent="0.2">
      <c r="A212" s="767">
        <v>202</v>
      </c>
      <c r="B212" s="778">
        <f t="shared" si="42"/>
        <v>2291.1750000000002</v>
      </c>
      <c r="C212" s="791">
        <f t="shared" si="43"/>
        <v>45.110999999999997</v>
      </c>
      <c r="D212" s="803">
        <f t="shared" si="44"/>
        <v>1.373</v>
      </c>
      <c r="E212" s="779">
        <f t="shared" si="45"/>
        <v>238.59899999999999</v>
      </c>
      <c r="F212" s="803">
        <f t="shared" si="46"/>
        <v>0.221</v>
      </c>
      <c r="G212" s="803">
        <f t="shared" si="47"/>
        <v>7.5999999999999998E-2</v>
      </c>
      <c r="H212" s="803">
        <f t="shared" si="48"/>
        <v>0.107</v>
      </c>
      <c r="I212" s="803">
        <f t="shared" si="49"/>
        <v>-8.9999999999999993E-3</v>
      </c>
      <c r="J212" s="803">
        <f t="shared" si="50"/>
        <v>-0.34699999999999998</v>
      </c>
      <c r="K212" s="779">
        <f t="shared" si="35"/>
        <v>0</v>
      </c>
      <c r="L212" s="779">
        <f t="shared" si="36"/>
        <v>0</v>
      </c>
      <c r="M212" s="779">
        <f t="shared" si="37"/>
        <v>0</v>
      </c>
      <c r="N212" s="779">
        <f t="shared" si="38"/>
        <v>0</v>
      </c>
      <c r="O212" s="779">
        <f t="shared" si="39"/>
        <v>0</v>
      </c>
      <c r="P212" s="779">
        <f t="shared" si="40"/>
        <v>0</v>
      </c>
      <c r="Q212" s="801">
        <f t="shared" si="41"/>
        <v>0</v>
      </c>
      <c r="R212" s="800">
        <v>0.99117541989576186</v>
      </c>
      <c r="S212" s="800">
        <v>0.62778450248840567</v>
      </c>
      <c r="T212" s="800">
        <v>0.84106108386009182</v>
      </c>
      <c r="U212" s="800">
        <v>0.34649794724169891</v>
      </c>
      <c r="V212" s="800">
        <v>0.6054603773723547</v>
      </c>
      <c r="W212" s="800">
        <v>0.69009082846047465</v>
      </c>
      <c r="X212" s="800">
        <v>0.76828889902406861</v>
      </c>
      <c r="Y212" s="800">
        <v>0.59102254330400805</v>
      </c>
      <c r="Z212" s="800">
        <v>0.15314666847560254</v>
      </c>
      <c r="AA212" s="800">
        <v>0.60844384566119247</v>
      </c>
      <c r="AB212" s="800">
        <v>0.60496720031741347</v>
      </c>
      <c r="AC212" s="800">
        <v>8.9731967330098805E-2</v>
      </c>
      <c r="AD212" s="800">
        <v>0.13071454207391919</v>
      </c>
      <c r="AE212" s="800">
        <v>0.23603864207253</v>
      </c>
      <c r="AF212" s="800">
        <v>0.72051546032906622</v>
      </c>
      <c r="AG212" s="800">
        <v>0.80559107185116008</v>
      </c>
    </row>
    <row r="213" spans="1:33" x14ac:dyDescent="0.2">
      <c r="A213" s="767">
        <v>203</v>
      </c>
      <c r="B213" s="778">
        <f t="shared" si="42"/>
        <v>2222.203</v>
      </c>
      <c r="C213" s="791">
        <f t="shared" si="43"/>
        <v>37.286999999999999</v>
      </c>
      <c r="D213" s="803">
        <f t="shared" si="44"/>
        <v>0.99299999999999999</v>
      </c>
      <c r="E213" s="779">
        <f t="shared" si="45"/>
        <v>248.54300000000001</v>
      </c>
      <c r="F213" s="803">
        <f t="shared" si="46"/>
        <v>0.15</v>
      </c>
      <c r="G213" s="803">
        <f t="shared" si="47"/>
        <v>0.151</v>
      </c>
      <c r="H213" s="803">
        <f t="shared" si="48"/>
        <v>-5.0999999999999997E-2</v>
      </c>
      <c r="I213" s="803">
        <f t="shared" si="49"/>
        <v>0.311</v>
      </c>
      <c r="J213" s="803">
        <f t="shared" si="50"/>
        <v>0.36699999999999999</v>
      </c>
      <c r="K213" s="779">
        <f t="shared" si="35"/>
        <v>0</v>
      </c>
      <c r="L213" s="779">
        <f t="shared" si="36"/>
        <v>0</v>
      </c>
      <c r="M213" s="779">
        <f t="shared" si="37"/>
        <v>0</v>
      </c>
      <c r="N213" s="779">
        <f t="shared" si="38"/>
        <v>0</v>
      </c>
      <c r="O213" s="779">
        <f t="shared" si="39"/>
        <v>0</v>
      </c>
      <c r="P213" s="779">
        <f t="shared" si="40"/>
        <v>0</v>
      </c>
      <c r="Q213" s="801">
        <f t="shared" si="41"/>
        <v>0</v>
      </c>
      <c r="R213" s="800">
        <v>0.92220300847480463</v>
      </c>
      <c r="S213" s="800">
        <v>0.43217244629534723</v>
      </c>
      <c r="T213" s="800">
        <v>0.3667633260740597</v>
      </c>
      <c r="U213" s="800">
        <v>0.37135708705291992</v>
      </c>
      <c r="V213" s="800">
        <v>0.24770131812266416</v>
      </c>
      <c r="W213" s="800">
        <v>0.87732035088233784</v>
      </c>
      <c r="X213" s="800">
        <v>0.37351478211096056</v>
      </c>
      <c r="Y213" s="800">
        <v>0.91104455820384189</v>
      </c>
      <c r="Z213" s="800">
        <v>0.86706117414189599</v>
      </c>
      <c r="AA213" s="800">
        <v>4.6383522903877927E-2</v>
      </c>
      <c r="AB213" s="800">
        <v>0.68708098203241419</v>
      </c>
      <c r="AC213" s="800">
        <v>0.37068455970493241</v>
      </c>
      <c r="AD213" s="800">
        <v>0.2543782377464352</v>
      </c>
      <c r="AE213" s="800">
        <v>9.164069601833047E-2</v>
      </c>
      <c r="AF213" s="800">
        <v>0.52358957933843486</v>
      </c>
      <c r="AG213" s="800">
        <v>2.1513516936471411E-2</v>
      </c>
    </row>
    <row r="214" spans="1:33" x14ac:dyDescent="0.2">
      <c r="A214" s="767">
        <v>204</v>
      </c>
      <c r="B214" s="778">
        <f t="shared" si="42"/>
        <v>1436.556</v>
      </c>
      <c r="C214" s="791">
        <f t="shared" si="43"/>
        <v>38.561</v>
      </c>
      <c r="D214" s="803">
        <f t="shared" si="44"/>
        <v>1.1040000000000001</v>
      </c>
      <c r="E214" s="779">
        <f t="shared" si="45"/>
        <v>372.55799999999999</v>
      </c>
      <c r="F214" s="803">
        <f t="shared" si="46"/>
        <v>0.221</v>
      </c>
      <c r="G214" s="803">
        <f t="shared" si="47"/>
        <v>-6.2E-2</v>
      </c>
      <c r="H214" s="803">
        <f t="shared" si="48"/>
        <v>-7.5999999999999998E-2</v>
      </c>
      <c r="I214" s="803">
        <f t="shared" si="49"/>
        <v>-0.48299999999999998</v>
      </c>
      <c r="J214" s="803">
        <f t="shared" si="50"/>
        <v>0.222</v>
      </c>
      <c r="K214" s="779">
        <f t="shared" si="35"/>
        <v>0</v>
      </c>
      <c r="L214" s="779">
        <f t="shared" si="36"/>
        <v>0</v>
      </c>
      <c r="M214" s="779">
        <f t="shared" si="37"/>
        <v>0</v>
      </c>
      <c r="N214" s="779">
        <f t="shared" si="38"/>
        <v>0</v>
      </c>
      <c r="O214" s="779">
        <f t="shared" si="39"/>
        <v>0</v>
      </c>
      <c r="P214" s="779">
        <f t="shared" si="40"/>
        <v>0</v>
      </c>
      <c r="Q214" s="801">
        <f t="shared" si="41"/>
        <v>0</v>
      </c>
      <c r="R214" s="800">
        <v>0.13655582931593269</v>
      </c>
      <c r="S214" s="800">
        <v>0.46403594993145159</v>
      </c>
      <c r="T214" s="800">
        <v>0.50460078016198773</v>
      </c>
      <c r="U214" s="800">
        <v>0.68139474869424232</v>
      </c>
      <c r="V214" s="800">
        <v>0.60659886448945477</v>
      </c>
      <c r="W214" s="800">
        <v>0.34388871570265178</v>
      </c>
      <c r="X214" s="800">
        <v>0.31003187713295277</v>
      </c>
      <c r="Y214" s="800">
        <v>0.11733969882810846</v>
      </c>
      <c r="Z214" s="800">
        <v>0.72169695667985789</v>
      </c>
      <c r="AA214" s="800">
        <v>0.38707066270521162</v>
      </c>
      <c r="AB214" s="800">
        <v>0.74249558711664709</v>
      </c>
      <c r="AC214" s="800">
        <v>0.44475285009052368</v>
      </c>
      <c r="AD214" s="800">
        <v>0.37569882897455165</v>
      </c>
      <c r="AE214" s="800">
        <v>3.9104952861785947E-2</v>
      </c>
      <c r="AF214" s="800">
        <v>0.22281292089767335</v>
      </c>
      <c r="AG214" s="800">
        <v>0.51733372714289882</v>
      </c>
    </row>
    <row r="215" spans="1:33" x14ac:dyDescent="0.2">
      <c r="A215" s="767">
        <v>205</v>
      </c>
      <c r="B215" s="778">
        <f t="shared" si="42"/>
        <v>2100.42</v>
      </c>
      <c r="C215" s="791">
        <f t="shared" si="43"/>
        <v>36.759</v>
      </c>
      <c r="D215" s="803">
        <f t="shared" si="44"/>
        <v>1.0349999999999999</v>
      </c>
      <c r="E215" s="779">
        <f t="shared" si="45"/>
        <v>131.559</v>
      </c>
      <c r="F215" s="803">
        <f t="shared" si="46"/>
        <v>0.245</v>
      </c>
      <c r="G215" s="803">
        <f t="shared" si="47"/>
        <v>0.125</v>
      </c>
      <c r="H215" s="803">
        <f t="shared" si="48"/>
        <v>8.3000000000000004E-2</v>
      </c>
      <c r="I215" s="803">
        <f t="shared" si="49"/>
        <v>-0.44600000000000001</v>
      </c>
      <c r="J215" s="803">
        <f t="shared" si="50"/>
        <v>0.46300000000000002</v>
      </c>
      <c r="K215" s="779">
        <f t="shared" si="35"/>
        <v>0</v>
      </c>
      <c r="L215" s="779">
        <f t="shared" si="36"/>
        <v>0</v>
      </c>
      <c r="M215" s="779">
        <f t="shared" si="37"/>
        <v>0</v>
      </c>
      <c r="N215" s="779">
        <f t="shared" si="38"/>
        <v>0</v>
      </c>
      <c r="O215" s="779">
        <f t="shared" si="39"/>
        <v>0</v>
      </c>
      <c r="P215" s="779">
        <f t="shared" si="40"/>
        <v>0</v>
      </c>
      <c r="Q215" s="801">
        <f t="shared" si="41"/>
        <v>0</v>
      </c>
      <c r="R215" s="800">
        <v>0.8004195473210699</v>
      </c>
      <c r="S215" s="800">
        <v>0.41898165551625877</v>
      </c>
      <c r="T215" s="800">
        <v>0.41836459290449945</v>
      </c>
      <c r="U215" s="800">
        <v>7.8897320859045106E-2</v>
      </c>
      <c r="V215" s="800">
        <v>0.72594227623289254</v>
      </c>
      <c r="W215" s="800">
        <v>0.81201662983762524</v>
      </c>
      <c r="X215" s="800">
        <v>0.70851934755383139</v>
      </c>
      <c r="Y215" s="800">
        <v>0.15411809133662391</v>
      </c>
      <c r="Z215" s="800">
        <v>0.96330580220818496</v>
      </c>
      <c r="AA215" s="800">
        <v>0.45420607667901391</v>
      </c>
      <c r="AB215" s="800">
        <v>0.81704972323216052</v>
      </c>
      <c r="AC215" s="800">
        <v>0.31045565788351503</v>
      </c>
      <c r="AD215" s="800">
        <v>0.72024150870676862</v>
      </c>
      <c r="AE215" s="800">
        <v>0.90584871314149829</v>
      </c>
      <c r="AF215" s="800">
        <v>0.61036619099908129</v>
      </c>
      <c r="AG215" s="800">
        <v>0.59972043038221501</v>
      </c>
    </row>
    <row r="216" spans="1:33" x14ac:dyDescent="0.2">
      <c r="A216" s="767">
        <v>206</v>
      </c>
      <c r="B216" s="778">
        <f t="shared" si="42"/>
        <v>1994.1320000000001</v>
      </c>
      <c r="C216" s="791">
        <f t="shared" si="43"/>
        <v>39.808999999999997</v>
      </c>
      <c r="D216" s="803">
        <f t="shared" si="44"/>
        <v>1.369</v>
      </c>
      <c r="E216" s="779">
        <f t="shared" si="45"/>
        <v>197.53800000000001</v>
      </c>
      <c r="F216" s="803">
        <f t="shared" si="46"/>
        <v>0.27300000000000002</v>
      </c>
      <c r="G216" s="803">
        <f t="shared" si="47"/>
        <v>-0.16200000000000001</v>
      </c>
      <c r="H216" s="803">
        <f t="shared" si="48"/>
        <v>0.158</v>
      </c>
      <c r="I216" s="803">
        <f t="shared" si="49"/>
        <v>0.373</v>
      </c>
      <c r="J216" s="803">
        <f t="shared" si="50"/>
        <v>-0.34200000000000003</v>
      </c>
      <c r="K216" s="779">
        <f t="shared" si="35"/>
        <v>0</v>
      </c>
      <c r="L216" s="779">
        <f t="shared" si="36"/>
        <v>0</v>
      </c>
      <c r="M216" s="779">
        <f t="shared" si="37"/>
        <v>0</v>
      </c>
      <c r="N216" s="779">
        <f t="shared" si="38"/>
        <v>0</v>
      </c>
      <c r="O216" s="779">
        <f t="shared" si="39"/>
        <v>0</v>
      </c>
      <c r="P216" s="779">
        <f t="shared" si="40"/>
        <v>0</v>
      </c>
      <c r="Q216" s="801">
        <f t="shared" si="41"/>
        <v>0</v>
      </c>
      <c r="R216" s="800">
        <v>0.69413241201686826</v>
      </c>
      <c r="S216" s="800">
        <v>0.49521691450598548</v>
      </c>
      <c r="T216" s="800">
        <v>0.83640357700916534</v>
      </c>
      <c r="U216" s="800">
        <v>0.24384492859324847</v>
      </c>
      <c r="V216" s="800">
        <v>0.86696775528369796</v>
      </c>
      <c r="W216" s="800">
        <v>9.5615468250542235E-2</v>
      </c>
      <c r="X216" s="800">
        <v>0.89498383033715512</v>
      </c>
      <c r="Y216" s="800">
        <v>0.97315099971080476</v>
      </c>
      <c r="Z216" s="800">
        <v>0.15837471784073665</v>
      </c>
      <c r="AA216" s="800">
        <v>0.8223539254681651</v>
      </c>
      <c r="AB216" s="800">
        <v>0.2521528534971017</v>
      </c>
      <c r="AC216" s="800">
        <v>0.22401936827928859</v>
      </c>
      <c r="AD216" s="800">
        <v>0.97288752208848828</v>
      </c>
      <c r="AE216" s="800">
        <v>8.5363445029809859E-2</v>
      </c>
      <c r="AF216" s="800">
        <v>0.74905234556118361</v>
      </c>
      <c r="AG216" s="800">
        <v>0.92443930608515956</v>
      </c>
    </row>
    <row r="217" spans="1:33" x14ac:dyDescent="0.2">
      <c r="A217" s="767">
        <v>207</v>
      </c>
      <c r="B217" s="778">
        <f t="shared" si="42"/>
        <v>2200.652</v>
      </c>
      <c r="C217" s="791">
        <f t="shared" si="43"/>
        <v>28.233000000000001</v>
      </c>
      <c r="D217" s="803">
        <f t="shared" si="44"/>
        <v>1.492</v>
      </c>
      <c r="E217" s="779">
        <f t="shared" si="45"/>
        <v>265.59699999999998</v>
      </c>
      <c r="F217" s="803">
        <f t="shared" si="46"/>
        <v>0.221</v>
      </c>
      <c r="G217" s="803">
        <f t="shared" si="47"/>
        <v>-8.1000000000000003E-2</v>
      </c>
      <c r="H217" s="803">
        <f t="shared" si="48"/>
        <v>-8.0000000000000002E-3</v>
      </c>
      <c r="I217" s="803">
        <f t="shared" si="49"/>
        <v>0.26500000000000001</v>
      </c>
      <c r="J217" s="803">
        <f t="shared" si="50"/>
        <v>-0.02</v>
      </c>
      <c r="K217" s="779">
        <f t="shared" si="35"/>
        <v>0</v>
      </c>
      <c r="L217" s="779">
        <f t="shared" si="36"/>
        <v>0</v>
      </c>
      <c r="M217" s="779">
        <f t="shared" si="37"/>
        <v>0</v>
      </c>
      <c r="N217" s="779">
        <f t="shared" si="38"/>
        <v>0</v>
      </c>
      <c r="O217" s="779">
        <f t="shared" si="39"/>
        <v>0</v>
      </c>
      <c r="P217" s="779">
        <f t="shared" si="40"/>
        <v>0</v>
      </c>
      <c r="Q217" s="801">
        <f t="shared" si="41"/>
        <v>0</v>
      </c>
      <c r="R217" s="800">
        <v>0.90065161499731272</v>
      </c>
      <c r="S217" s="800">
        <v>0.20582946159024285</v>
      </c>
      <c r="T217" s="800">
        <v>0.9897852593624975</v>
      </c>
      <c r="U217" s="800">
        <v>0.41399256843099097</v>
      </c>
      <c r="V217" s="800">
        <v>0.60358076500459357</v>
      </c>
      <c r="W217" s="800">
        <v>0.29771417896886865</v>
      </c>
      <c r="X217" s="800">
        <v>0.47983537428908918</v>
      </c>
      <c r="Y217" s="800">
        <v>0.86512269865103897</v>
      </c>
      <c r="Z217" s="800">
        <v>0.47994397651207088</v>
      </c>
      <c r="AA217" s="800">
        <v>0.97336645964347868</v>
      </c>
      <c r="AB217" s="800">
        <v>0.33018943709414716</v>
      </c>
      <c r="AC217" s="800">
        <v>0.89098791657676402</v>
      </c>
      <c r="AD217" s="800">
        <v>0.34255690005467954</v>
      </c>
      <c r="AE217" s="800">
        <v>0.29538605641401483</v>
      </c>
      <c r="AF217" s="800">
        <v>0.58855280216504868</v>
      </c>
      <c r="AG217" s="800">
        <v>0.50939610466022089</v>
      </c>
    </row>
    <row r="218" spans="1:33" x14ac:dyDescent="0.2">
      <c r="A218" s="767">
        <v>208</v>
      </c>
      <c r="B218" s="778">
        <f t="shared" si="42"/>
        <v>1722.3240000000001</v>
      </c>
      <c r="C218" s="791">
        <f t="shared" si="43"/>
        <v>49.984000000000002</v>
      </c>
      <c r="D218" s="803">
        <f t="shared" si="44"/>
        <v>0.76700000000000002</v>
      </c>
      <c r="E218" s="779">
        <f t="shared" si="45"/>
        <v>119.86499999999999</v>
      </c>
      <c r="F218" s="803">
        <f t="shared" si="46"/>
        <v>0.189</v>
      </c>
      <c r="G218" s="803">
        <f t="shared" si="47"/>
        <v>-0.182</v>
      </c>
      <c r="H218" s="803">
        <f t="shared" si="48"/>
        <v>-0.159</v>
      </c>
      <c r="I218" s="803">
        <f t="shared" si="49"/>
        <v>-0.10100000000000001</v>
      </c>
      <c r="J218" s="803">
        <f t="shared" si="50"/>
        <v>2.5999999999999999E-2</v>
      </c>
      <c r="K218" s="779">
        <f t="shared" si="35"/>
        <v>0</v>
      </c>
      <c r="L218" s="779">
        <f t="shared" si="36"/>
        <v>0</v>
      </c>
      <c r="M218" s="779">
        <f t="shared" si="37"/>
        <v>0</v>
      </c>
      <c r="N218" s="779">
        <f t="shared" si="38"/>
        <v>0</v>
      </c>
      <c r="O218" s="779">
        <f t="shared" si="39"/>
        <v>0</v>
      </c>
      <c r="P218" s="779">
        <f t="shared" si="40"/>
        <v>0</v>
      </c>
      <c r="Q218" s="801">
        <f t="shared" si="41"/>
        <v>0</v>
      </c>
      <c r="R218" s="800">
        <v>0.42232379933165964</v>
      </c>
      <c r="S218" s="800">
        <v>0.74959430292868034</v>
      </c>
      <c r="T218" s="800">
        <v>8.3175144374372012E-2</v>
      </c>
      <c r="U218" s="800">
        <v>4.9661492330079215E-2</v>
      </c>
      <c r="V218" s="800">
        <v>0.44263795057201993</v>
      </c>
      <c r="W218" s="800">
        <v>4.5727225733693921E-2</v>
      </c>
      <c r="X218" s="800">
        <v>0.1019850318312856</v>
      </c>
      <c r="Y218" s="800">
        <v>0.49933560234237118</v>
      </c>
      <c r="Z218" s="800">
        <v>0.5256615560684772</v>
      </c>
      <c r="AA218" s="800">
        <v>0.22848251128903341</v>
      </c>
      <c r="AB218" s="800">
        <v>0.25120924999597161</v>
      </c>
      <c r="AC218" s="800">
        <v>0.39402775704899484</v>
      </c>
      <c r="AD218" s="800">
        <v>0.8729863717955022</v>
      </c>
      <c r="AE218" s="800">
        <v>0.86132442963859712</v>
      </c>
      <c r="AF218" s="800">
        <v>0.81949135530799655</v>
      </c>
      <c r="AG218" s="800">
        <v>0.10367651538041167</v>
      </c>
    </row>
    <row r="219" spans="1:33" x14ac:dyDescent="0.2">
      <c r="A219" s="767">
        <v>209</v>
      </c>
      <c r="B219" s="778">
        <f t="shared" si="42"/>
        <v>1318.7460000000001</v>
      </c>
      <c r="C219" s="791">
        <f t="shared" si="43"/>
        <v>46.835999999999999</v>
      </c>
      <c r="D219" s="803">
        <f t="shared" si="44"/>
        <v>0.82099999999999995</v>
      </c>
      <c r="E219" s="779">
        <f t="shared" si="45"/>
        <v>325.41500000000002</v>
      </c>
      <c r="F219" s="803">
        <f t="shared" si="46"/>
        <v>0.19800000000000001</v>
      </c>
      <c r="G219" s="803">
        <f t="shared" si="47"/>
        <v>-0.16300000000000001</v>
      </c>
      <c r="H219" s="803">
        <f t="shared" si="48"/>
        <v>7.3999999999999996E-2</v>
      </c>
      <c r="I219" s="803">
        <f t="shared" si="49"/>
        <v>0.39700000000000002</v>
      </c>
      <c r="J219" s="803">
        <f t="shared" si="50"/>
        <v>-0.03</v>
      </c>
      <c r="K219" s="779">
        <f t="shared" si="35"/>
        <v>0</v>
      </c>
      <c r="L219" s="779">
        <f t="shared" si="36"/>
        <v>0</v>
      </c>
      <c r="M219" s="779">
        <f t="shared" si="37"/>
        <v>0</v>
      </c>
      <c r="N219" s="779">
        <f t="shared" si="38"/>
        <v>0</v>
      </c>
      <c r="O219" s="779">
        <f t="shared" si="39"/>
        <v>0</v>
      </c>
      <c r="P219" s="779">
        <f t="shared" si="40"/>
        <v>0</v>
      </c>
      <c r="Q219" s="801">
        <f t="shared" si="41"/>
        <v>0</v>
      </c>
      <c r="R219" s="800">
        <v>1.8746028333588405E-2</v>
      </c>
      <c r="S219" s="800">
        <v>0.67089010408805361</v>
      </c>
      <c r="T219" s="800">
        <v>0.15130938939842609</v>
      </c>
      <c r="U219" s="800">
        <v>0.56353825114024592</v>
      </c>
      <c r="V219" s="800">
        <v>0.4917128253993478</v>
      </c>
      <c r="W219" s="800">
        <v>9.2775154977381535E-2</v>
      </c>
      <c r="X219" s="800">
        <v>0.68536240415488525</v>
      </c>
      <c r="Y219" s="800">
        <v>0.99720539352656368</v>
      </c>
      <c r="Z219" s="800">
        <v>0.470288571144584</v>
      </c>
      <c r="AA219" s="800">
        <v>3.0163568742851532E-2</v>
      </c>
      <c r="AB219" s="800">
        <v>0.64262068719887422</v>
      </c>
      <c r="AC219" s="800">
        <v>0.35591211244044252</v>
      </c>
      <c r="AD219" s="800">
        <v>0.69980006671699557</v>
      </c>
      <c r="AE219" s="800">
        <v>0.58248657712259866</v>
      </c>
      <c r="AF219" s="800">
        <v>6.5435157689762491E-2</v>
      </c>
      <c r="AG219" s="800">
        <v>0.10304477468273854</v>
      </c>
    </row>
    <row r="220" spans="1:33" x14ac:dyDescent="0.2">
      <c r="A220" s="767">
        <v>210</v>
      </c>
      <c r="B220" s="778">
        <f t="shared" si="42"/>
        <v>1350.4459999999999</v>
      </c>
      <c r="C220" s="791">
        <f t="shared" si="43"/>
        <v>53.927</v>
      </c>
      <c r="D220" s="803">
        <f t="shared" si="44"/>
        <v>0.877</v>
      </c>
      <c r="E220" s="779">
        <f t="shared" si="45"/>
        <v>197.822</v>
      </c>
      <c r="F220" s="803">
        <f t="shared" si="46"/>
        <v>0.122</v>
      </c>
      <c r="G220" s="803">
        <f t="shared" si="47"/>
        <v>0.13100000000000001</v>
      </c>
      <c r="H220" s="803">
        <f t="shared" si="48"/>
        <v>0.19</v>
      </c>
      <c r="I220" s="803">
        <f t="shared" si="49"/>
        <v>-0.45100000000000001</v>
      </c>
      <c r="J220" s="803">
        <f t="shared" si="50"/>
        <v>3.1E-2</v>
      </c>
      <c r="K220" s="779">
        <f t="shared" si="35"/>
        <v>0</v>
      </c>
      <c r="L220" s="779">
        <f t="shared" si="36"/>
        <v>0</v>
      </c>
      <c r="M220" s="779">
        <f t="shared" si="37"/>
        <v>0</v>
      </c>
      <c r="N220" s="779">
        <f t="shared" si="38"/>
        <v>0</v>
      </c>
      <c r="O220" s="779">
        <f t="shared" si="39"/>
        <v>0</v>
      </c>
      <c r="P220" s="779">
        <f t="shared" si="40"/>
        <v>0</v>
      </c>
      <c r="Q220" s="801">
        <f t="shared" si="41"/>
        <v>0</v>
      </c>
      <c r="R220" s="800">
        <v>5.0445849950083055E-2</v>
      </c>
      <c r="S220" s="800">
        <v>0.84818404740700104</v>
      </c>
      <c r="T220" s="800">
        <v>0.22141991466723088</v>
      </c>
      <c r="U220" s="800">
        <v>0.24455565125212286</v>
      </c>
      <c r="V220" s="800">
        <v>0.11127973849203088</v>
      </c>
      <c r="W220" s="800">
        <v>0.82751335585557628</v>
      </c>
      <c r="X220" s="800">
        <v>0.9746952880973152</v>
      </c>
      <c r="Y220" s="800">
        <v>0.14879023900235711</v>
      </c>
      <c r="Z220" s="800">
        <v>0.53144266106031179</v>
      </c>
      <c r="AA220" s="800">
        <v>0.94377990071745155</v>
      </c>
      <c r="AB220" s="800">
        <v>0.62124040492072297</v>
      </c>
      <c r="AC220" s="800">
        <v>0.73015070201785093</v>
      </c>
      <c r="AD220" s="800">
        <v>0.27868717302797685</v>
      </c>
      <c r="AE220" s="800">
        <v>0.62219447697414476</v>
      </c>
      <c r="AF220" s="800">
        <v>0.15100304042450274</v>
      </c>
      <c r="AG220" s="800">
        <v>0.56225866081974218</v>
      </c>
    </row>
    <row r="221" spans="1:33" x14ac:dyDescent="0.2">
      <c r="A221" s="767">
        <v>211</v>
      </c>
      <c r="B221" s="778">
        <f t="shared" si="42"/>
        <v>1478.5519999999999</v>
      </c>
      <c r="C221" s="791">
        <f t="shared" si="43"/>
        <v>22.574000000000002</v>
      </c>
      <c r="D221" s="803">
        <f t="shared" si="44"/>
        <v>1.3049999999999999</v>
      </c>
      <c r="E221" s="779">
        <f t="shared" si="45"/>
        <v>344.62799999999999</v>
      </c>
      <c r="F221" s="803">
        <f t="shared" si="46"/>
        <v>0.23300000000000001</v>
      </c>
      <c r="G221" s="803">
        <f t="shared" si="47"/>
        <v>-7.8E-2</v>
      </c>
      <c r="H221" s="803">
        <f t="shared" si="48"/>
        <v>9.9000000000000005E-2</v>
      </c>
      <c r="I221" s="803">
        <f t="shared" si="49"/>
        <v>3.6999999999999998E-2</v>
      </c>
      <c r="J221" s="803">
        <f t="shared" si="50"/>
        <v>-0.25</v>
      </c>
      <c r="K221" s="779">
        <f t="shared" si="35"/>
        <v>0</v>
      </c>
      <c r="L221" s="779">
        <f t="shared" si="36"/>
        <v>0</v>
      </c>
      <c r="M221" s="779">
        <f t="shared" si="37"/>
        <v>0</v>
      </c>
      <c r="N221" s="779">
        <f t="shared" si="38"/>
        <v>0</v>
      </c>
      <c r="O221" s="779">
        <f t="shared" si="39"/>
        <v>0</v>
      </c>
      <c r="P221" s="779">
        <f t="shared" si="40"/>
        <v>0</v>
      </c>
      <c r="Q221" s="801">
        <f t="shared" si="41"/>
        <v>0</v>
      </c>
      <c r="R221" s="800">
        <v>0.17855224748932153</v>
      </c>
      <c r="S221" s="800">
        <v>6.4347189809923044E-2</v>
      </c>
      <c r="T221" s="800">
        <v>0.75598219100567843</v>
      </c>
      <c r="U221" s="800">
        <v>0.61156940493604273</v>
      </c>
      <c r="V221" s="800">
        <v>0.6651758563571859</v>
      </c>
      <c r="W221" s="800">
        <v>0.30530165869624903</v>
      </c>
      <c r="X221" s="800">
        <v>0.74777584775945882</v>
      </c>
      <c r="Y221" s="800">
        <v>0.63745105118372647</v>
      </c>
      <c r="Z221" s="800">
        <v>0.24966583285405597</v>
      </c>
      <c r="AA221" s="800">
        <v>7.712505387862334E-2</v>
      </c>
      <c r="AB221" s="800">
        <v>0.36115232948024778</v>
      </c>
      <c r="AC221" s="800">
        <v>0.53017045549974051</v>
      </c>
      <c r="AD221" s="800">
        <v>0.85285620797764616</v>
      </c>
      <c r="AE221" s="800">
        <v>0.43369961948764746</v>
      </c>
      <c r="AF221" s="800">
        <v>0.63892067214020576</v>
      </c>
      <c r="AG221" s="800">
        <v>9.8593730991317186E-2</v>
      </c>
    </row>
    <row r="222" spans="1:33" x14ac:dyDescent="0.2">
      <c r="A222" s="767">
        <v>212</v>
      </c>
      <c r="B222" s="778">
        <f t="shared" si="42"/>
        <v>1549.213</v>
      </c>
      <c r="C222" s="791">
        <f t="shared" si="43"/>
        <v>52.963000000000001</v>
      </c>
      <c r="D222" s="803">
        <f t="shared" si="44"/>
        <v>1.4590000000000001</v>
      </c>
      <c r="E222" s="779">
        <f t="shared" si="45"/>
        <v>361.95400000000001</v>
      </c>
      <c r="F222" s="803">
        <f t="shared" si="46"/>
        <v>0.26</v>
      </c>
      <c r="G222" s="803">
        <f t="shared" si="47"/>
        <v>7.3999999999999996E-2</v>
      </c>
      <c r="H222" s="803">
        <f t="shared" si="48"/>
        <v>-0.10100000000000001</v>
      </c>
      <c r="I222" s="803">
        <f t="shared" si="49"/>
        <v>-0.27800000000000002</v>
      </c>
      <c r="J222" s="803">
        <f t="shared" si="50"/>
        <v>0.33200000000000002</v>
      </c>
      <c r="K222" s="779">
        <f t="shared" si="35"/>
        <v>0</v>
      </c>
      <c r="L222" s="779">
        <f t="shared" si="36"/>
        <v>0</v>
      </c>
      <c r="M222" s="779">
        <f t="shared" si="37"/>
        <v>0</v>
      </c>
      <c r="N222" s="779">
        <f t="shared" si="38"/>
        <v>0</v>
      </c>
      <c r="O222" s="779">
        <f t="shared" si="39"/>
        <v>0</v>
      </c>
      <c r="P222" s="779">
        <f t="shared" si="40"/>
        <v>0</v>
      </c>
      <c r="Q222" s="801">
        <f t="shared" si="41"/>
        <v>0</v>
      </c>
      <c r="R222" s="800">
        <v>0.24921327521886483</v>
      </c>
      <c r="S222" s="800">
        <v>0.82406468453530468</v>
      </c>
      <c r="T222" s="800">
        <v>0.94842210491611922</v>
      </c>
      <c r="U222" s="800">
        <v>0.65488400345568709</v>
      </c>
      <c r="V222" s="800">
        <v>0.79952839967328171</v>
      </c>
      <c r="W222" s="800">
        <v>0.68565971588981711</v>
      </c>
      <c r="X222" s="800">
        <v>0.24853798675823702</v>
      </c>
      <c r="Y222" s="800">
        <v>0.3223743741038777</v>
      </c>
      <c r="Z222" s="800">
        <v>0.83212188036964685</v>
      </c>
      <c r="AA222" s="800">
        <v>0.70727716986133182</v>
      </c>
      <c r="AB222" s="800">
        <v>4.2028703990962812E-3</v>
      </c>
      <c r="AC222" s="800">
        <v>0.53012960453966862</v>
      </c>
      <c r="AD222" s="800">
        <v>0.75659899717578993</v>
      </c>
      <c r="AE222" s="800">
        <v>0.65507785831232279</v>
      </c>
      <c r="AF222" s="800">
        <v>0.29286992718722304</v>
      </c>
      <c r="AG222" s="800">
        <v>0.86784369250734328</v>
      </c>
    </row>
    <row r="223" spans="1:33" x14ac:dyDescent="0.2">
      <c r="A223" s="767">
        <v>213</v>
      </c>
      <c r="B223" s="778">
        <f t="shared" si="42"/>
        <v>2081.2159999999999</v>
      </c>
      <c r="C223" s="791">
        <f t="shared" si="43"/>
        <v>34.649000000000001</v>
      </c>
      <c r="D223" s="803">
        <f t="shared" si="44"/>
        <v>0.78300000000000003</v>
      </c>
      <c r="E223" s="779">
        <f t="shared" si="45"/>
        <v>473.23099999999999</v>
      </c>
      <c r="F223" s="803">
        <f t="shared" si="46"/>
        <v>0.19</v>
      </c>
      <c r="G223" s="803">
        <f t="shared" si="47"/>
        <v>0.1</v>
      </c>
      <c r="H223" s="803">
        <f t="shared" si="48"/>
        <v>0.16500000000000001</v>
      </c>
      <c r="I223" s="803">
        <f t="shared" si="49"/>
        <v>-0.20399999999999999</v>
      </c>
      <c r="J223" s="803">
        <f t="shared" si="50"/>
        <v>0.02</v>
      </c>
      <c r="K223" s="779">
        <f t="shared" si="35"/>
        <v>0</v>
      </c>
      <c r="L223" s="779">
        <f t="shared" si="36"/>
        <v>0</v>
      </c>
      <c r="M223" s="779">
        <f t="shared" si="37"/>
        <v>0</v>
      </c>
      <c r="N223" s="779">
        <f t="shared" si="38"/>
        <v>0</v>
      </c>
      <c r="O223" s="779">
        <f t="shared" si="39"/>
        <v>0</v>
      </c>
      <c r="P223" s="779">
        <f t="shared" si="40"/>
        <v>0</v>
      </c>
      <c r="Q223" s="801">
        <f t="shared" si="41"/>
        <v>0</v>
      </c>
      <c r="R223" s="800">
        <v>0.78121558239107602</v>
      </c>
      <c r="S223" s="800">
        <v>0.36621623741208853</v>
      </c>
      <c r="T223" s="800">
        <v>0.10346013214147087</v>
      </c>
      <c r="U223" s="800">
        <v>0.93307724560654515</v>
      </c>
      <c r="V223" s="800">
        <v>0.4497479312548941</v>
      </c>
      <c r="W223" s="800">
        <v>0.75096790282882542</v>
      </c>
      <c r="X223" s="800">
        <v>0.91355660052279475</v>
      </c>
      <c r="Y223" s="800">
        <v>0.3962469963820181</v>
      </c>
      <c r="Z223" s="800">
        <v>0.5195779464633844</v>
      </c>
      <c r="AA223" s="800">
        <v>0.85193321634742292</v>
      </c>
      <c r="AB223" s="800">
        <v>0.96299548485999642</v>
      </c>
      <c r="AC223" s="800">
        <v>0.74279262831973847</v>
      </c>
      <c r="AD223" s="800">
        <v>2.1069482424222796E-2</v>
      </c>
      <c r="AE223" s="800">
        <v>0.48134717089019996</v>
      </c>
      <c r="AF223" s="800">
        <v>0.67678670160382015</v>
      </c>
      <c r="AG223" s="800">
        <v>0.27373571480759495</v>
      </c>
    </row>
    <row r="224" spans="1:33" x14ac:dyDescent="0.2">
      <c r="A224" s="767">
        <v>214</v>
      </c>
      <c r="B224" s="778">
        <f t="shared" si="42"/>
        <v>1609.4849999999999</v>
      </c>
      <c r="C224" s="791">
        <f t="shared" si="43"/>
        <v>46.938000000000002</v>
      </c>
      <c r="D224" s="803">
        <f t="shared" si="44"/>
        <v>1.4419999999999999</v>
      </c>
      <c r="E224" s="779">
        <f t="shared" si="45"/>
        <v>196.68</v>
      </c>
      <c r="F224" s="803">
        <f t="shared" si="46"/>
        <v>0.17399999999999999</v>
      </c>
      <c r="G224" s="803">
        <f t="shared" si="47"/>
        <v>-2.1999999999999999E-2</v>
      </c>
      <c r="H224" s="803">
        <f t="shared" si="48"/>
        <v>0.13100000000000001</v>
      </c>
      <c r="I224" s="803">
        <f t="shared" si="49"/>
        <v>-0.443</v>
      </c>
      <c r="J224" s="803">
        <f t="shared" si="50"/>
        <v>-0.16800000000000001</v>
      </c>
      <c r="K224" s="779">
        <f t="shared" si="35"/>
        <v>0</v>
      </c>
      <c r="L224" s="779">
        <f t="shared" si="36"/>
        <v>0</v>
      </c>
      <c r="M224" s="779">
        <f t="shared" si="37"/>
        <v>0</v>
      </c>
      <c r="N224" s="779">
        <f t="shared" si="38"/>
        <v>0</v>
      </c>
      <c r="O224" s="779">
        <f t="shared" si="39"/>
        <v>0</v>
      </c>
      <c r="P224" s="779">
        <f t="shared" si="40"/>
        <v>0</v>
      </c>
      <c r="Q224" s="801">
        <f t="shared" si="41"/>
        <v>0</v>
      </c>
      <c r="R224" s="800">
        <v>0.30948504557570888</v>
      </c>
      <c r="S224" s="800">
        <v>0.67344633438310753</v>
      </c>
      <c r="T224" s="800">
        <v>0.92692743183402371</v>
      </c>
      <c r="U224" s="800">
        <v>0.24169935269016529</v>
      </c>
      <c r="V224" s="800">
        <v>0.36856564525297486</v>
      </c>
      <c r="W224" s="800">
        <v>0.44536834827461658</v>
      </c>
      <c r="X224" s="800">
        <v>0.82807401912115064</v>
      </c>
      <c r="Y224" s="800">
        <v>0.15703770541274409</v>
      </c>
      <c r="Z224" s="800">
        <v>0.33161470557889605</v>
      </c>
      <c r="AA224" s="800">
        <v>0.47230193625015182</v>
      </c>
      <c r="AB224" s="800">
        <v>0.95812617478270456</v>
      </c>
      <c r="AC224" s="800">
        <v>0.25649459750485037</v>
      </c>
      <c r="AD224" s="800">
        <v>0.21472900528119576</v>
      </c>
      <c r="AE224" s="800">
        <v>0.47371637939891287</v>
      </c>
      <c r="AF224" s="800">
        <v>0.57129845933921897</v>
      </c>
      <c r="AG224" s="800">
        <v>0.17911183394137042</v>
      </c>
    </row>
    <row r="225" spans="1:33" x14ac:dyDescent="0.2">
      <c r="A225" s="767">
        <v>215</v>
      </c>
      <c r="B225" s="778">
        <f t="shared" si="42"/>
        <v>1917.9469999999999</v>
      </c>
      <c r="C225" s="791">
        <f t="shared" si="43"/>
        <v>53.701999999999998</v>
      </c>
      <c r="D225" s="803">
        <f t="shared" si="44"/>
        <v>1.474</v>
      </c>
      <c r="E225" s="779">
        <f t="shared" si="45"/>
        <v>490.69900000000001</v>
      </c>
      <c r="F225" s="803">
        <f t="shared" si="46"/>
        <v>0.17699999999999999</v>
      </c>
      <c r="G225" s="803">
        <f t="shared" si="47"/>
        <v>-2.5000000000000001E-2</v>
      </c>
      <c r="H225" s="803">
        <f t="shared" si="48"/>
        <v>-0.128</v>
      </c>
      <c r="I225" s="803">
        <f t="shared" si="49"/>
        <v>-0.46800000000000003</v>
      </c>
      <c r="J225" s="803">
        <f t="shared" si="50"/>
        <v>-0.314</v>
      </c>
      <c r="K225" s="779">
        <f t="shared" si="35"/>
        <v>0</v>
      </c>
      <c r="L225" s="779">
        <f t="shared" si="36"/>
        <v>0</v>
      </c>
      <c r="M225" s="779">
        <f t="shared" si="37"/>
        <v>0</v>
      </c>
      <c r="N225" s="779">
        <f t="shared" si="38"/>
        <v>0</v>
      </c>
      <c r="O225" s="779">
        <f t="shared" si="39"/>
        <v>0</v>
      </c>
      <c r="P225" s="779">
        <f t="shared" si="40"/>
        <v>0</v>
      </c>
      <c r="Q225" s="801">
        <f t="shared" si="41"/>
        <v>0</v>
      </c>
      <c r="R225" s="800">
        <v>0.61794711214022835</v>
      </c>
      <c r="S225" s="800">
        <v>0.84254691424249173</v>
      </c>
      <c r="T225" s="800">
        <v>0.96789094898829264</v>
      </c>
      <c r="U225" s="800">
        <v>0.97674789302610088</v>
      </c>
      <c r="V225" s="800">
        <v>0.38720877400867371</v>
      </c>
      <c r="W225" s="800">
        <v>0.43696515762920451</v>
      </c>
      <c r="X225" s="800">
        <v>0.17967905160079423</v>
      </c>
      <c r="Y225" s="800">
        <v>0.13225418940517841</v>
      </c>
      <c r="Z225" s="800">
        <v>0.18604285619679317</v>
      </c>
      <c r="AA225" s="800">
        <v>0.41012958263478982</v>
      </c>
      <c r="AB225" s="800">
        <v>0.81827159233947511</v>
      </c>
      <c r="AC225" s="800">
        <v>0.77478666864096357</v>
      </c>
      <c r="AD225" s="800">
        <v>0.42873841254394329</v>
      </c>
      <c r="AE225" s="800">
        <v>0.82787352105777923</v>
      </c>
      <c r="AF225" s="800">
        <v>0.62390742706858882</v>
      </c>
      <c r="AG225" s="800">
        <v>0.30988075507451185</v>
      </c>
    </row>
    <row r="226" spans="1:33" x14ac:dyDescent="0.2">
      <c r="A226" s="767">
        <v>216</v>
      </c>
      <c r="B226" s="778">
        <f t="shared" si="42"/>
        <v>1685.8309999999999</v>
      </c>
      <c r="C226" s="791">
        <f t="shared" si="43"/>
        <v>47.481999999999999</v>
      </c>
      <c r="D226" s="803">
        <f t="shared" si="44"/>
        <v>0.998</v>
      </c>
      <c r="E226" s="779">
        <f t="shared" si="45"/>
        <v>277.12099999999998</v>
      </c>
      <c r="F226" s="803">
        <f t="shared" si="46"/>
        <v>0.24099999999999999</v>
      </c>
      <c r="G226" s="803">
        <f t="shared" si="47"/>
        <v>1.6E-2</v>
      </c>
      <c r="H226" s="803">
        <f t="shared" si="48"/>
        <v>-7.5999999999999998E-2</v>
      </c>
      <c r="I226" s="803">
        <f t="shared" si="49"/>
        <v>0.317</v>
      </c>
      <c r="J226" s="803">
        <f t="shared" si="50"/>
        <v>0.39100000000000001</v>
      </c>
      <c r="K226" s="779">
        <f t="shared" si="35"/>
        <v>0</v>
      </c>
      <c r="L226" s="779">
        <f t="shared" si="36"/>
        <v>0</v>
      </c>
      <c r="M226" s="779">
        <f t="shared" si="37"/>
        <v>0</v>
      </c>
      <c r="N226" s="779">
        <f t="shared" si="38"/>
        <v>0</v>
      </c>
      <c r="O226" s="779">
        <f t="shared" si="39"/>
        <v>0</v>
      </c>
      <c r="P226" s="779">
        <f t="shared" si="40"/>
        <v>0</v>
      </c>
      <c r="Q226" s="801">
        <f t="shared" si="41"/>
        <v>0</v>
      </c>
      <c r="R226" s="800">
        <v>0.3858313820662721</v>
      </c>
      <c r="S226" s="800">
        <v>0.6870489618614658</v>
      </c>
      <c r="T226" s="800">
        <v>0.37306051444469257</v>
      </c>
      <c r="U226" s="800">
        <v>0.44280310747881957</v>
      </c>
      <c r="V226" s="800">
        <v>0.70560032440810561</v>
      </c>
      <c r="W226" s="800">
        <v>0.54116644569243511</v>
      </c>
      <c r="X226" s="800">
        <v>0.31040001896444458</v>
      </c>
      <c r="Y226" s="800">
        <v>0.91650359253814173</v>
      </c>
      <c r="Z226" s="800">
        <v>0.89058149723738234</v>
      </c>
      <c r="AA226" s="800">
        <v>0.65905547763184602</v>
      </c>
      <c r="AB226" s="800">
        <v>0.23509288351721958</v>
      </c>
      <c r="AC226" s="800">
        <v>0.82568107161282067</v>
      </c>
      <c r="AD226" s="800">
        <v>0.17877711319518341</v>
      </c>
      <c r="AE226" s="800">
        <v>0.57316755071171976</v>
      </c>
      <c r="AF226" s="800">
        <v>0.8351112190827642</v>
      </c>
      <c r="AG226" s="800">
        <v>0.23818895191994305</v>
      </c>
    </row>
    <row r="227" spans="1:33" x14ac:dyDescent="0.2">
      <c r="A227" s="767">
        <v>217</v>
      </c>
      <c r="B227" s="778">
        <f t="shared" si="42"/>
        <v>1815.992</v>
      </c>
      <c r="C227" s="791">
        <f t="shared" si="43"/>
        <v>55.51</v>
      </c>
      <c r="D227" s="803">
        <f t="shared" si="44"/>
        <v>1.393</v>
      </c>
      <c r="E227" s="779">
        <f t="shared" si="45"/>
        <v>479.48</v>
      </c>
      <c r="F227" s="803">
        <f t="shared" si="46"/>
        <v>0.13300000000000001</v>
      </c>
      <c r="G227" s="803">
        <f t="shared" si="47"/>
        <v>-0.114</v>
      </c>
      <c r="H227" s="803">
        <f t="shared" si="48"/>
        <v>0.14199999999999999</v>
      </c>
      <c r="I227" s="803">
        <f t="shared" si="49"/>
        <v>-0.32200000000000001</v>
      </c>
      <c r="J227" s="803">
        <f t="shared" si="50"/>
        <v>-0.219</v>
      </c>
      <c r="K227" s="779">
        <f t="shared" si="35"/>
        <v>0</v>
      </c>
      <c r="L227" s="779">
        <f t="shared" si="36"/>
        <v>0</v>
      </c>
      <c r="M227" s="779">
        <f t="shared" si="37"/>
        <v>0</v>
      </c>
      <c r="N227" s="779">
        <f t="shared" si="38"/>
        <v>0</v>
      </c>
      <c r="O227" s="779">
        <f t="shared" si="39"/>
        <v>0</v>
      </c>
      <c r="P227" s="779">
        <f t="shared" si="40"/>
        <v>0</v>
      </c>
      <c r="Q227" s="801">
        <f t="shared" si="41"/>
        <v>0</v>
      </c>
      <c r="R227" s="800">
        <v>0.51599220864489548</v>
      </c>
      <c r="S227" s="800">
        <v>0.88776208429365966</v>
      </c>
      <c r="T227" s="800">
        <v>0.86575485139876207</v>
      </c>
      <c r="U227" s="800">
        <v>0.9487004871991308</v>
      </c>
      <c r="V227" s="800">
        <v>0.16724744482937837</v>
      </c>
      <c r="W227" s="800">
        <v>0.21380151356424837</v>
      </c>
      <c r="X227" s="800">
        <v>0.85470442851959361</v>
      </c>
      <c r="Y227" s="800">
        <v>0.2781710373460885</v>
      </c>
      <c r="Z227" s="800">
        <v>0.28140473799454913</v>
      </c>
      <c r="AA227" s="800">
        <v>0.45969512614360608</v>
      </c>
      <c r="AB227" s="800">
        <v>5.6457156837480205E-2</v>
      </c>
      <c r="AC227" s="800">
        <v>0.12434081766547611</v>
      </c>
      <c r="AD227" s="800">
        <v>0.26604347075795431</v>
      </c>
      <c r="AE227" s="800">
        <v>0.57381779756139661</v>
      </c>
      <c r="AF227" s="800">
        <v>0.47251193750396969</v>
      </c>
      <c r="AG227" s="800">
        <v>0.76544408756558446</v>
      </c>
    </row>
    <row r="228" spans="1:33" x14ac:dyDescent="0.2">
      <c r="A228" s="767">
        <v>218</v>
      </c>
      <c r="B228" s="778">
        <f t="shared" si="42"/>
        <v>1969.799</v>
      </c>
      <c r="C228" s="791">
        <f t="shared" si="43"/>
        <v>38.012999999999998</v>
      </c>
      <c r="D228" s="803">
        <f t="shared" si="44"/>
        <v>1.3149999999999999</v>
      </c>
      <c r="E228" s="779">
        <f t="shared" si="45"/>
        <v>263.041</v>
      </c>
      <c r="F228" s="803">
        <f t="shared" si="46"/>
        <v>0.20499999999999999</v>
      </c>
      <c r="G228" s="803">
        <f t="shared" si="47"/>
        <v>0.12</v>
      </c>
      <c r="H228" s="803">
        <f t="shared" si="48"/>
        <v>0.183</v>
      </c>
      <c r="I228" s="803">
        <f t="shared" si="49"/>
        <v>-0.28199999999999997</v>
      </c>
      <c r="J228" s="803">
        <f t="shared" si="50"/>
        <v>1.0999999999999999E-2</v>
      </c>
      <c r="K228" s="779">
        <f t="shared" si="35"/>
        <v>0</v>
      </c>
      <c r="L228" s="779">
        <f t="shared" si="36"/>
        <v>0</v>
      </c>
      <c r="M228" s="779">
        <f t="shared" si="37"/>
        <v>0</v>
      </c>
      <c r="N228" s="779">
        <f t="shared" si="38"/>
        <v>0</v>
      </c>
      <c r="O228" s="779">
        <f t="shared" si="39"/>
        <v>0</v>
      </c>
      <c r="P228" s="779">
        <f t="shared" si="40"/>
        <v>0</v>
      </c>
      <c r="Q228" s="801">
        <f t="shared" si="41"/>
        <v>0</v>
      </c>
      <c r="R228" s="800">
        <v>0.66979877186599346</v>
      </c>
      <c r="S228" s="800">
        <v>0.45031920122053826</v>
      </c>
      <c r="T228" s="800">
        <v>0.7684124345891552</v>
      </c>
      <c r="U228" s="800">
        <v>0.40760298932940708</v>
      </c>
      <c r="V228" s="800">
        <v>0.52501135706536428</v>
      </c>
      <c r="W228" s="800">
        <v>0.80015877856027473</v>
      </c>
      <c r="X228" s="800">
        <v>0.95686558151898637</v>
      </c>
      <c r="Y228" s="800">
        <v>0.31833732458336339</v>
      </c>
      <c r="Z228" s="800">
        <v>0.51110121658539842</v>
      </c>
      <c r="AA228" s="800">
        <v>0.28359628475386744</v>
      </c>
      <c r="AB228" s="800">
        <v>0.90272144815049726</v>
      </c>
      <c r="AC228" s="800">
        <v>0.98916753668128299</v>
      </c>
      <c r="AD228" s="800">
        <v>0.15070702544101633</v>
      </c>
      <c r="AE228" s="800">
        <v>0.51358528743486986</v>
      </c>
      <c r="AF228" s="800">
        <v>0.62013922308003089</v>
      </c>
      <c r="AG228" s="800">
        <v>0.3662682349288382</v>
      </c>
    </row>
    <row r="229" spans="1:33" x14ac:dyDescent="0.2">
      <c r="A229" s="767">
        <v>219</v>
      </c>
      <c r="B229" s="778">
        <f t="shared" si="42"/>
        <v>1584.6289999999999</v>
      </c>
      <c r="C229" s="791">
        <f t="shared" si="43"/>
        <v>40.19</v>
      </c>
      <c r="D229" s="803">
        <f t="shared" si="44"/>
        <v>1.2050000000000001</v>
      </c>
      <c r="E229" s="779">
        <f t="shared" si="45"/>
        <v>109.127</v>
      </c>
      <c r="F229" s="803">
        <f t="shared" si="46"/>
        <v>0.28100000000000003</v>
      </c>
      <c r="G229" s="803">
        <f t="shared" si="47"/>
        <v>-0.17599999999999999</v>
      </c>
      <c r="H229" s="803">
        <f t="shared" si="48"/>
        <v>0.153</v>
      </c>
      <c r="I229" s="803">
        <f t="shared" si="49"/>
        <v>-0.34</v>
      </c>
      <c r="J229" s="803">
        <f t="shared" si="50"/>
        <v>0.39600000000000002</v>
      </c>
      <c r="K229" s="779">
        <f t="shared" si="35"/>
        <v>0</v>
      </c>
      <c r="L229" s="779">
        <f t="shared" si="36"/>
        <v>0</v>
      </c>
      <c r="M229" s="779">
        <f t="shared" si="37"/>
        <v>0</v>
      </c>
      <c r="N229" s="779">
        <f t="shared" si="38"/>
        <v>0</v>
      </c>
      <c r="O229" s="779">
        <f t="shared" si="39"/>
        <v>0</v>
      </c>
      <c r="P229" s="779">
        <f t="shared" si="40"/>
        <v>0</v>
      </c>
      <c r="Q229" s="801">
        <f t="shared" si="41"/>
        <v>0</v>
      </c>
      <c r="R229" s="800">
        <v>0.2846291019473931</v>
      </c>
      <c r="S229" s="800">
        <v>0.50475177584395248</v>
      </c>
      <c r="T229" s="800">
        <v>0.63123790197593377</v>
      </c>
      <c r="U229" s="800">
        <v>2.2817320409935116E-2</v>
      </c>
      <c r="V229" s="800">
        <v>0.90309512946446446</v>
      </c>
      <c r="W229" s="800">
        <v>5.9591840567806975E-2</v>
      </c>
      <c r="X229" s="800">
        <v>0.88125570548100918</v>
      </c>
      <c r="Y229" s="800">
        <v>0.25963679271214601</v>
      </c>
      <c r="Z229" s="800">
        <v>0.89609397952016046</v>
      </c>
      <c r="AA229" s="800">
        <v>0.9335900061713881</v>
      </c>
      <c r="AB229" s="800">
        <v>7.043055403587184E-2</v>
      </c>
      <c r="AC229" s="800">
        <v>0.80813833506959765</v>
      </c>
      <c r="AD229" s="800">
        <v>4.3288719803368569E-2</v>
      </c>
      <c r="AE229" s="800">
        <v>0.65199784296521124</v>
      </c>
      <c r="AF229" s="800">
        <v>0.64489118699032022</v>
      </c>
      <c r="AG229" s="800">
        <v>0.15751878712717948</v>
      </c>
    </row>
    <row r="230" spans="1:33" x14ac:dyDescent="0.2">
      <c r="A230" s="767">
        <v>220</v>
      </c>
      <c r="B230" s="778">
        <f t="shared" si="42"/>
        <v>1933.184</v>
      </c>
      <c r="C230" s="791">
        <f t="shared" si="43"/>
        <v>22.198</v>
      </c>
      <c r="D230" s="803">
        <f t="shared" si="44"/>
        <v>1.1160000000000001</v>
      </c>
      <c r="E230" s="779">
        <f t="shared" si="45"/>
        <v>242.375</v>
      </c>
      <c r="F230" s="803">
        <f t="shared" si="46"/>
        <v>0.105</v>
      </c>
      <c r="G230" s="803">
        <f t="shared" si="47"/>
        <v>-9.6000000000000002E-2</v>
      </c>
      <c r="H230" s="803">
        <f t="shared" si="48"/>
        <v>-2.4E-2</v>
      </c>
      <c r="I230" s="803">
        <f t="shared" si="49"/>
        <v>-0.34499999999999997</v>
      </c>
      <c r="J230" s="803">
        <f t="shared" si="50"/>
        <v>0.48099999999999998</v>
      </c>
      <c r="K230" s="779">
        <f t="shared" si="35"/>
        <v>0</v>
      </c>
      <c r="L230" s="779">
        <f t="shared" si="36"/>
        <v>0</v>
      </c>
      <c r="M230" s="779">
        <f t="shared" si="37"/>
        <v>0</v>
      </c>
      <c r="N230" s="779">
        <f t="shared" si="38"/>
        <v>0</v>
      </c>
      <c r="O230" s="779">
        <f t="shared" si="39"/>
        <v>0</v>
      </c>
      <c r="P230" s="779">
        <f t="shared" si="40"/>
        <v>0</v>
      </c>
      <c r="Q230" s="801">
        <f t="shared" si="41"/>
        <v>0</v>
      </c>
      <c r="R230" s="800">
        <v>0.6331843562012871</v>
      </c>
      <c r="S230" s="800">
        <v>5.4957425258261305E-2</v>
      </c>
      <c r="T230" s="800">
        <v>0.51955384272734439</v>
      </c>
      <c r="U230" s="800">
        <v>0.35593829517260867</v>
      </c>
      <c r="V230" s="800">
        <v>2.683566596752418E-2</v>
      </c>
      <c r="W230" s="800">
        <v>0.26014668582942602</v>
      </c>
      <c r="X230" s="800">
        <v>0.4395252494673394</v>
      </c>
      <c r="Y230" s="800">
        <v>0.25470813443605966</v>
      </c>
      <c r="Z230" s="800">
        <v>0.98061927358568257</v>
      </c>
      <c r="AA230" s="800">
        <v>0.3470941420491751</v>
      </c>
      <c r="AB230" s="800">
        <v>0.4036266945531638</v>
      </c>
      <c r="AC230" s="800">
        <v>0.98859502657221698</v>
      </c>
      <c r="AD230" s="800">
        <v>0.63857529390734613</v>
      </c>
      <c r="AE230" s="800">
        <v>0.63174118653886469</v>
      </c>
      <c r="AF230" s="800">
        <v>0.47908609237949706</v>
      </c>
      <c r="AG230" s="800">
        <v>0.33547084655434678</v>
      </c>
    </row>
    <row r="231" spans="1:33" x14ac:dyDescent="0.2">
      <c r="A231" s="767">
        <v>221</v>
      </c>
      <c r="B231" s="778">
        <f t="shared" si="42"/>
        <v>1938.7370000000001</v>
      </c>
      <c r="C231" s="791">
        <f t="shared" si="43"/>
        <v>41.828000000000003</v>
      </c>
      <c r="D231" s="803">
        <f t="shared" si="44"/>
        <v>1.417</v>
      </c>
      <c r="E231" s="779">
        <f t="shared" si="45"/>
        <v>201.42400000000001</v>
      </c>
      <c r="F231" s="803">
        <f t="shared" si="46"/>
        <v>0.22500000000000001</v>
      </c>
      <c r="G231" s="803">
        <f t="shared" si="47"/>
        <v>-0.186</v>
      </c>
      <c r="H231" s="803">
        <f t="shared" si="48"/>
        <v>9.7000000000000003E-2</v>
      </c>
      <c r="I231" s="803">
        <f t="shared" si="49"/>
        <v>1E-3</v>
      </c>
      <c r="J231" s="803">
        <f t="shared" si="50"/>
        <v>0.14499999999999999</v>
      </c>
      <c r="K231" s="779">
        <f t="shared" si="35"/>
        <v>0</v>
      </c>
      <c r="L231" s="779">
        <f t="shared" si="36"/>
        <v>0</v>
      </c>
      <c r="M231" s="779">
        <f t="shared" si="37"/>
        <v>0</v>
      </c>
      <c r="N231" s="779">
        <f t="shared" si="38"/>
        <v>0</v>
      </c>
      <c r="O231" s="779">
        <f t="shared" si="39"/>
        <v>0</v>
      </c>
      <c r="P231" s="779">
        <f t="shared" si="40"/>
        <v>0</v>
      </c>
      <c r="Q231" s="801">
        <f t="shared" si="41"/>
        <v>0</v>
      </c>
      <c r="R231" s="800">
        <v>0.63873702487528305</v>
      </c>
      <c r="S231" s="800">
        <v>0.54569074016439367</v>
      </c>
      <c r="T231" s="800">
        <v>0.89674578321076071</v>
      </c>
      <c r="U231" s="800">
        <v>0.25356015440813418</v>
      </c>
      <c r="V231" s="800">
        <v>0.62678630892964715</v>
      </c>
      <c r="W231" s="800">
        <v>3.4309866638465469E-2</v>
      </c>
      <c r="X231" s="800">
        <v>0.74211018607951229</v>
      </c>
      <c r="Y231" s="800">
        <v>0.6008321410042573</v>
      </c>
      <c r="Z231" s="800">
        <v>0.6450931295050919</v>
      </c>
      <c r="AA231" s="800">
        <v>0.74193104313042924</v>
      </c>
      <c r="AB231" s="800">
        <v>0.81376109955793685</v>
      </c>
      <c r="AC231" s="800">
        <v>0.47658713846191059</v>
      </c>
      <c r="AD231" s="800">
        <v>0.39872500969249258</v>
      </c>
      <c r="AE231" s="800">
        <v>0.68521565264272855</v>
      </c>
      <c r="AF231" s="800">
        <v>0.32084871435993456</v>
      </c>
      <c r="AG231" s="800">
        <v>0.23791856107390263</v>
      </c>
    </row>
    <row r="232" spans="1:33" x14ac:dyDescent="0.2">
      <c r="A232" s="767">
        <v>222</v>
      </c>
      <c r="B232" s="778">
        <f t="shared" si="42"/>
        <v>1802.7560000000001</v>
      </c>
      <c r="C232" s="791">
        <f t="shared" si="43"/>
        <v>41.067999999999998</v>
      </c>
      <c r="D232" s="803">
        <f t="shared" si="44"/>
        <v>1.0569999999999999</v>
      </c>
      <c r="E232" s="779">
        <f t="shared" si="45"/>
        <v>158.30600000000001</v>
      </c>
      <c r="F232" s="803">
        <f t="shared" si="46"/>
        <v>0.111</v>
      </c>
      <c r="G232" s="803">
        <f t="shared" si="47"/>
        <v>-0.124</v>
      </c>
      <c r="H232" s="803">
        <f t="shared" si="48"/>
        <v>0.13900000000000001</v>
      </c>
      <c r="I232" s="803">
        <f t="shared" si="49"/>
        <v>0.114</v>
      </c>
      <c r="J232" s="803">
        <f t="shared" si="50"/>
        <v>-1.4E-2</v>
      </c>
      <c r="K232" s="779">
        <f t="shared" si="35"/>
        <v>0</v>
      </c>
      <c r="L232" s="779">
        <f t="shared" si="36"/>
        <v>0</v>
      </c>
      <c r="M232" s="779">
        <f t="shared" si="37"/>
        <v>0</v>
      </c>
      <c r="N232" s="779">
        <f t="shared" si="38"/>
        <v>0</v>
      </c>
      <c r="O232" s="779">
        <f t="shared" si="39"/>
        <v>0</v>
      </c>
      <c r="P232" s="779">
        <f t="shared" si="40"/>
        <v>0</v>
      </c>
      <c r="Q232" s="801">
        <f t="shared" si="41"/>
        <v>0</v>
      </c>
      <c r="R232" s="800">
        <v>0.50275646417018816</v>
      </c>
      <c r="S232" s="800">
        <v>0.52670929561251467</v>
      </c>
      <c r="T232" s="800">
        <v>0.4465131979371556</v>
      </c>
      <c r="U232" s="800">
        <v>0.14576428164425237</v>
      </c>
      <c r="V232" s="800">
        <v>5.2776407203132703E-2</v>
      </c>
      <c r="W232" s="800">
        <v>0.1899081809375649</v>
      </c>
      <c r="X232" s="800">
        <v>0.8486442987648658</v>
      </c>
      <c r="Y232" s="800">
        <v>0.71357074825811961</v>
      </c>
      <c r="Z232" s="800">
        <v>0.48616435634472976</v>
      </c>
      <c r="AA232" s="800">
        <v>7.3757127179362891E-2</v>
      </c>
      <c r="AB232" s="800">
        <v>0.9404515638264862</v>
      </c>
      <c r="AC232" s="800">
        <v>3.5793295108429546E-2</v>
      </c>
      <c r="AD232" s="800">
        <v>0.38929456480020352</v>
      </c>
      <c r="AE232" s="800">
        <v>9.855315270678533E-2</v>
      </c>
      <c r="AF232" s="800">
        <v>0.36969617120173692</v>
      </c>
      <c r="AG232" s="800">
        <v>0.9854881765531549</v>
      </c>
    </row>
    <row r="233" spans="1:33" x14ac:dyDescent="0.2">
      <c r="A233" s="767">
        <v>223</v>
      </c>
      <c r="B233" s="778">
        <f t="shared" si="42"/>
        <v>1622.4780000000001</v>
      </c>
      <c r="C233" s="791">
        <f t="shared" si="43"/>
        <v>53.814999999999998</v>
      </c>
      <c r="D233" s="803">
        <f t="shared" si="44"/>
        <v>1.151</v>
      </c>
      <c r="E233" s="779">
        <f t="shared" si="45"/>
        <v>240.221</v>
      </c>
      <c r="F233" s="803">
        <f t="shared" si="46"/>
        <v>0.13500000000000001</v>
      </c>
      <c r="G233" s="803">
        <f t="shared" si="47"/>
        <v>-6.4000000000000001E-2</v>
      </c>
      <c r="H233" s="803">
        <f t="shared" si="48"/>
        <v>2.1000000000000001E-2</v>
      </c>
      <c r="I233" s="803">
        <f t="shared" si="49"/>
        <v>7.9000000000000001E-2</v>
      </c>
      <c r="J233" s="803">
        <f t="shared" si="50"/>
        <v>-9.2999999999999999E-2</v>
      </c>
      <c r="K233" s="779">
        <f t="shared" si="35"/>
        <v>0</v>
      </c>
      <c r="L233" s="779">
        <f t="shared" si="36"/>
        <v>0</v>
      </c>
      <c r="M233" s="779">
        <f t="shared" si="37"/>
        <v>0</v>
      </c>
      <c r="N233" s="779">
        <f t="shared" si="38"/>
        <v>0</v>
      </c>
      <c r="O233" s="779">
        <f t="shared" si="39"/>
        <v>0</v>
      </c>
      <c r="P233" s="779">
        <f t="shared" si="40"/>
        <v>0</v>
      </c>
      <c r="Q233" s="801">
        <f t="shared" si="41"/>
        <v>0</v>
      </c>
      <c r="R233" s="800">
        <v>0.32247752794138285</v>
      </c>
      <c r="S233" s="800">
        <v>0.84538649956624601</v>
      </c>
      <c r="T233" s="800">
        <v>0.56370416987784677</v>
      </c>
      <c r="U233" s="800">
        <v>0.35055289447035543</v>
      </c>
      <c r="V233" s="800">
        <v>0.17302362674224436</v>
      </c>
      <c r="W233" s="800">
        <v>0.34032674329273394</v>
      </c>
      <c r="X233" s="800">
        <v>0.55235512110236684</v>
      </c>
      <c r="Y233" s="800">
        <v>0.6792831588347038</v>
      </c>
      <c r="Z233" s="800">
        <v>0.40657216772766558</v>
      </c>
      <c r="AA233" s="800">
        <v>0.72293771820265673</v>
      </c>
      <c r="AB233" s="800">
        <v>0.41948999678563414</v>
      </c>
      <c r="AC233" s="800">
        <v>0.71193543512482238</v>
      </c>
      <c r="AD233" s="800">
        <v>0.7533890048124805</v>
      </c>
      <c r="AE233" s="800">
        <v>0.62137091445010217</v>
      </c>
      <c r="AF233" s="800">
        <v>0.67152725476495401</v>
      </c>
      <c r="AG233" s="800">
        <v>0.91092478175789804</v>
      </c>
    </row>
    <row r="234" spans="1:33" x14ac:dyDescent="0.2">
      <c r="A234" s="767">
        <v>224</v>
      </c>
      <c r="B234" s="778">
        <f t="shared" si="42"/>
        <v>2230.6579999999999</v>
      </c>
      <c r="C234" s="791">
        <f t="shared" si="43"/>
        <v>23.402999999999999</v>
      </c>
      <c r="D234" s="803">
        <f t="shared" si="44"/>
        <v>0.746</v>
      </c>
      <c r="E234" s="779">
        <f t="shared" si="45"/>
        <v>273.94200000000001</v>
      </c>
      <c r="F234" s="803">
        <f t="shared" si="46"/>
        <v>0.115</v>
      </c>
      <c r="G234" s="803">
        <f t="shared" si="47"/>
        <v>-0.127</v>
      </c>
      <c r="H234" s="803">
        <f t="shared" si="48"/>
        <v>-0.14499999999999999</v>
      </c>
      <c r="I234" s="803">
        <f t="shared" si="49"/>
        <v>-0.52400000000000002</v>
      </c>
      <c r="J234" s="803">
        <f t="shared" si="50"/>
        <v>0.443</v>
      </c>
      <c r="K234" s="779">
        <f t="shared" si="35"/>
        <v>0</v>
      </c>
      <c r="L234" s="779">
        <f t="shared" si="36"/>
        <v>0</v>
      </c>
      <c r="M234" s="779">
        <f t="shared" si="37"/>
        <v>0</v>
      </c>
      <c r="N234" s="779">
        <f t="shared" si="38"/>
        <v>0</v>
      </c>
      <c r="O234" s="779">
        <f t="shared" si="39"/>
        <v>0</v>
      </c>
      <c r="P234" s="779">
        <f t="shared" si="40"/>
        <v>0</v>
      </c>
      <c r="Q234" s="801">
        <f t="shared" si="41"/>
        <v>0</v>
      </c>
      <c r="R234" s="800">
        <v>0.93065793499509464</v>
      </c>
      <c r="S234" s="800">
        <v>8.5080294681086577E-2</v>
      </c>
      <c r="T234" s="800">
        <v>5.8083758451971224E-2</v>
      </c>
      <c r="U234" s="800">
        <v>0.43485615326842875</v>
      </c>
      <c r="V234" s="800">
        <v>7.3961949840658958E-2</v>
      </c>
      <c r="W234" s="800">
        <v>0.18193997456079447</v>
      </c>
      <c r="X234" s="800">
        <v>0.13678462345740439</v>
      </c>
      <c r="Y234" s="800">
        <v>7.642286346584104E-2</v>
      </c>
      <c r="Z234" s="800">
        <v>0.94311229662062523</v>
      </c>
      <c r="AA234" s="800">
        <v>0.3234051754214935</v>
      </c>
      <c r="AB234" s="800">
        <v>0.56235429290432248</v>
      </c>
      <c r="AC234" s="800">
        <v>0.7091536473195621</v>
      </c>
      <c r="AD234" s="800">
        <v>0.45103479006856084</v>
      </c>
      <c r="AE234" s="800">
        <v>0.7507290820220418</v>
      </c>
      <c r="AF234" s="800">
        <v>0.69392959986682279</v>
      </c>
      <c r="AG234" s="800">
        <v>0.95743298920463249</v>
      </c>
    </row>
    <row r="235" spans="1:33" x14ac:dyDescent="0.2">
      <c r="A235" s="767">
        <v>225</v>
      </c>
      <c r="B235" s="778">
        <f t="shared" si="42"/>
        <v>1386.223</v>
      </c>
      <c r="C235" s="791">
        <f t="shared" si="43"/>
        <v>27.015000000000001</v>
      </c>
      <c r="D235" s="803">
        <f t="shared" si="44"/>
        <v>0.84499999999999997</v>
      </c>
      <c r="E235" s="779">
        <f t="shared" si="45"/>
        <v>382.03399999999999</v>
      </c>
      <c r="F235" s="803">
        <f t="shared" si="46"/>
        <v>0.24</v>
      </c>
      <c r="G235" s="803">
        <f t="shared" si="47"/>
        <v>3.3000000000000002E-2</v>
      </c>
      <c r="H235" s="803">
        <f t="shared" si="48"/>
        <v>-1.9E-2</v>
      </c>
      <c r="I235" s="803">
        <f t="shared" si="49"/>
        <v>-2.8000000000000001E-2</v>
      </c>
      <c r="J235" s="803">
        <f t="shared" si="50"/>
        <v>-0.43099999999999999</v>
      </c>
      <c r="K235" s="779">
        <f t="shared" si="35"/>
        <v>0</v>
      </c>
      <c r="L235" s="779">
        <f t="shared" si="36"/>
        <v>0</v>
      </c>
      <c r="M235" s="779">
        <f t="shared" si="37"/>
        <v>0</v>
      </c>
      <c r="N235" s="779">
        <f t="shared" si="38"/>
        <v>0</v>
      </c>
      <c r="O235" s="779">
        <f t="shared" si="39"/>
        <v>0</v>
      </c>
      <c r="P235" s="779">
        <f t="shared" si="40"/>
        <v>0</v>
      </c>
      <c r="Q235" s="801">
        <f t="shared" si="41"/>
        <v>0</v>
      </c>
      <c r="R235" s="800">
        <v>8.6223013694923689E-2</v>
      </c>
      <c r="S235" s="800">
        <v>0.1753811766365021</v>
      </c>
      <c r="T235" s="800">
        <v>0.1808891893505592</v>
      </c>
      <c r="U235" s="800">
        <v>0.70508395457422079</v>
      </c>
      <c r="V235" s="800">
        <v>0.70085984967012738</v>
      </c>
      <c r="W235" s="800">
        <v>0.58231860023387449</v>
      </c>
      <c r="X235" s="800">
        <v>0.45349675794954714</v>
      </c>
      <c r="Y235" s="800">
        <v>0.57205495188308753</v>
      </c>
      <c r="Z235" s="800">
        <v>6.8859280097896214E-2</v>
      </c>
      <c r="AA235" s="800">
        <v>5.5675851142055199E-3</v>
      </c>
      <c r="AB235" s="800">
        <v>0.116236247808018</v>
      </c>
      <c r="AC235" s="800">
        <v>0.87935377695032735</v>
      </c>
      <c r="AD235" s="800">
        <v>0.56691866951444392</v>
      </c>
      <c r="AE235" s="800">
        <v>0.50119243538771607</v>
      </c>
      <c r="AF235" s="800">
        <v>0.87695928585024452</v>
      </c>
      <c r="AG235" s="800">
        <v>3.3406968426891059E-2</v>
      </c>
    </row>
    <row r="236" spans="1:33" x14ac:dyDescent="0.2">
      <c r="A236" s="767">
        <v>226</v>
      </c>
      <c r="B236" s="778">
        <f t="shared" si="42"/>
        <v>2186.875</v>
      </c>
      <c r="C236" s="791">
        <f t="shared" si="43"/>
        <v>46.061</v>
      </c>
      <c r="D236" s="803">
        <f t="shared" si="44"/>
        <v>1.163</v>
      </c>
      <c r="E236" s="779">
        <f t="shared" si="45"/>
        <v>152.23400000000001</v>
      </c>
      <c r="F236" s="803">
        <f t="shared" si="46"/>
        <v>0.253</v>
      </c>
      <c r="G236" s="803">
        <f t="shared" si="47"/>
        <v>-0.18</v>
      </c>
      <c r="H236" s="803">
        <f t="shared" si="48"/>
        <v>0.16900000000000001</v>
      </c>
      <c r="I236" s="803">
        <f t="shared" si="49"/>
        <v>0.22900000000000001</v>
      </c>
      <c r="J236" s="803">
        <f t="shared" si="50"/>
        <v>-0.23</v>
      </c>
      <c r="K236" s="779">
        <f t="shared" si="35"/>
        <v>0</v>
      </c>
      <c r="L236" s="779">
        <f t="shared" si="36"/>
        <v>0</v>
      </c>
      <c r="M236" s="779">
        <f t="shared" si="37"/>
        <v>0</v>
      </c>
      <c r="N236" s="779">
        <f t="shared" si="38"/>
        <v>0</v>
      </c>
      <c r="O236" s="779">
        <f t="shared" si="39"/>
        <v>0</v>
      </c>
      <c r="P236" s="779">
        <f t="shared" si="40"/>
        <v>0</v>
      </c>
      <c r="Q236" s="801">
        <f t="shared" si="41"/>
        <v>0</v>
      </c>
      <c r="R236" s="800">
        <v>0.88687456891240901</v>
      </c>
      <c r="S236" s="800">
        <v>0.6515259433913354</v>
      </c>
      <c r="T236" s="800">
        <v>0.57872507688966623</v>
      </c>
      <c r="U236" s="800">
        <v>0.13058523723191173</v>
      </c>
      <c r="V236" s="800">
        <v>0.76625926549518919</v>
      </c>
      <c r="W236" s="800">
        <v>5.0359668853640183E-2</v>
      </c>
      <c r="X236" s="800">
        <v>0.92339064019856731</v>
      </c>
      <c r="Y236" s="800">
        <v>0.82864463733655147</v>
      </c>
      <c r="Z236" s="800">
        <v>0.27006997905827956</v>
      </c>
      <c r="AA236" s="800">
        <v>0.36214558584147405</v>
      </c>
      <c r="AB236" s="800">
        <v>7.183963340051347E-2</v>
      </c>
      <c r="AC236" s="800">
        <v>5.1015372933203129E-2</v>
      </c>
      <c r="AD236" s="800">
        <v>0.50100239110849432</v>
      </c>
      <c r="AE236" s="800">
        <v>0.87030169227992982</v>
      </c>
      <c r="AF236" s="800">
        <v>0.45505451452758183</v>
      </c>
      <c r="AG236" s="800">
        <v>0.44238753972974787</v>
      </c>
    </row>
    <row r="237" spans="1:33" x14ac:dyDescent="0.2">
      <c r="A237" s="767">
        <v>227</v>
      </c>
      <c r="B237" s="778">
        <f t="shared" si="42"/>
        <v>2079.7719999999999</v>
      </c>
      <c r="C237" s="791">
        <f t="shared" si="43"/>
        <v>53.975000000000001</v>
      </c>
      <c r="D237" s="803">
        <f t="shared" si="44"/>
        <v>0.89900000000000002</v>
      </c>
      <c r="E237" s="779">
        <f t="shared" si="45"/>
        <v>276.52499999999998</v>
      </c>
      <c r="F237" s="803">
        <f t="shared" si="46"/>
        <v>0.253</v>
      </c>
      <c r="G237" s="803">
        <f t="shared" si="47"/>
        <v>0.14599999999999999</v>
      </c>
      <c r="H237" s="803">
        <f t="shared" si="48"/>
        <v>7.4999999999999997E-2</v>
      </c>
      <c r="I237" s="803">
        <f t="shared" si="49"/>
        <v>-0.25900000000000001</v>
      </c>
      <c r="J237" s="803">
        <f t="shared" si="50"/>
        <v>0.318</v>
      </c>
      <c r="K237" s="779">
        <f t="shared" si="35"/>
        <v>0</v>
      </c>
      <c r="L237" s="779">
        <f t="shared" si="36"/>
        <v>0</v>
      </c>
      <c r="M237" s="779">
        <f t="shared" si="37"/>
        <v>0</v>
      </c>
      <c r="N237" s="779">
        <f t="shared" si="38"/>
        <v>0</v>
      </c>
      <c r="O237" s="779">
        <f t="shared" si="39"/>
        <v>0</v>
      </c>
      <c r="P237" s="779">
        <f t="shared" si="40"/>
        <v>0</v>
      </c>
      <c r="Q237" s="801">
        <f t="shared" si="41"/>
        <v>0</v>
      </c>
      <c r="R237" s="800">
        <v>0.77977248561369639</v>
      </c>
      <c r="S237" s="800">
        <v>0.84936399479356739</v>
      </c>
      <c r="T237" s="800">
        <v>0.24866712064924412</v>
      </c>
      <c r="U237" s="800">
        <v>0.44131126204359172</v>
      </c>
      <c r="V237" s="800">
        <v>0.76417851358530453</v>
      </c>
      <c r="W237" s="800">
        <v>0.86446186818730519</v>
      </c>
      <c r="X237" s="800">
        <v>0.68864592800419577</v>
      </c>
      <c r="Y237" s="800">
        <v>0.34123232015534788</v>
      </c>
      <c r="Z237" s="800">
        <v>0.81780888148300113</v>
      </c>
      <c r="AA237" s="800">
        <v>0.81802480758894391</v>
      </c>
      <c r="AB237" s="800">
        <v>0.55591068247187758</v>
      </c>
      <c r="AC237" s="800">
        <v>0.9090231256090987</v>
      </c>
      <c r="AD237" s="800">
        <v>0.85830840383372831</v>
      </c>
      <c r="AE237" s="800">
        <v>5.5294167390917304E-2</v>
      </c>
      <c r="AF237" s="800">
        <v>0.69197840887125461</v>
      </c>
      <c r="AG237" s="800">
        <v>0.87904916257279564</v>
      </c>
    </row>
    <row r="238" spans="1:33" x14ac:dyDescent="0.2">
      <c r="A238" s="767">
        <v>228</v>
      </c>
      <c r="B238" s="778">
        <f t="shared" si="42"/>
        <v>2287.4920000000002</v>
      </c>
      <c r="C238" s="791">
        <f t="shared" si="43"/>
        <v>49.173000000000002</v>
      </c>
      <c r="D238" s="803">
        <f t="shared" si="44"/>
        <v>0.94299999999999995</v>
      </c>
      <c r="E238" s="779">
        <f t="shared" si="45"/>
        <v>177.755</v>
      </c>
      <c r="F238" s="803">
        <f t="shared" si="46"/>
        <v>0.29399999999999998</v>
      </c>
      <c r="G238" s="803">
        <f t="shared" si="47"/>
        <v>-1.4E-2</v>
      </c>
      <c r="H238" s="803">
        <f t="shared" si="48"/>
        <v>0.11899999999999999</v>
      </c>
      <c r="I238" s="803">
        <f t="shared" si="49"/>
        <v>-0.40100000000000002</v>
      </c>
      <c r="J238" s="803">
        <f t="shared" si="50"/>
        <v>-0.20599999999999999</v>
      </c>
      <c r="K238" s="779">
        <f t="shared" si="35"/>
        <v>0</v>
      </c>
      <c r="L238" s="779">
        <f t="shared" si="36"/>
        <v>0</v>
      </c>
      <c r="M238" s="779">
        <f t="shared" si="37"/>
        <v>0</v>
      </c>
      <c r="N238" s="779">
        <f t="shared" si="38"/>
        <v>0</v>
      </c>
      <c r="O238" s="779">
        <f t="shared" si="39"/>
        <v>0</v>
      </c>
      <c r="P238" s="779">
        <f t="shared" si="40"/>
        <v>0</v>
      </c>
      <c r="Q238" s="801">
        <f t="shared" si="41"/>
        <v>0</v>
      </c>
      <c r="R238" s="800">
        <v>0.98749180829105954</v>
      </c>
      <c r="S238" s="800">
        <v>0.72931920125059091</v>
      </c>
      <c r="T238" s="800">
        <v>0.30398793320991224</v>
      </c>
      <c r="U238" s="800">
        <v>0.19438658511875839</v>
      </c>
      <c r="V238" s="800">
        <v>0.97123639383704152</v>
      </c>
      <c r="W238" s="800">
        <v>0.4661109880855433</v>
      </c>
      <c r="X238" s="800">
        <v>0.79785731537494398</v>
      </c>
      <c r="Y238" s="800">
        <v>0.19903465285023636</v>
      </c>
      <c r="Z238" s="800">
        <v>0.29369745155440075</v>
      </c>
      <c r="AA238" s="800">
        <v>0.27585747101394942</v>
      </c>
      <c r="AB238" s="800">
        <v>0.8625495167530739</v>
      </c>
      <c r="AC238" s="800">
        <v>0.18150867163029671</v>
      </c>
      <c r="AD238" s="800">
        <v>0.63957699947337687</v>
      </c>
      <c r="AE238" s="800">
        <v>0.16151413898676992</v>
      </c>
      <c r="AF238" s="800">
        <v>0.20199878203676602</v>
      </c>
      <c r="AG238" s="800">
        <v>0.15383088801232281</v>
      </c>
    </row>
    <row r="239" spans="1:33" x14ac:dyDescent="0.2">
      <c r="A239" s="767">
        <v>229</v>
      </c>
      <c r="B239" s="778">
        <f t="shared" si="42"/>
        <v>2002.2650000000001</v>
      </c>
      <c r="C239" s="791">
        <f t="shared" si="43"/>
        <v>46.173999999999999</v>
      </c>
      <c r="D239" s="803">
        <f t="shared" si="44"/>
        <v>1.1200000000000001</v>
      </c>
      <c r="E239" s="779">
        <f t="shared" si="45"/>
        <v>259.88900000000001</v>
      </c>
      <c r="F239" s="803">
        <f t="shared" si="46"/>
        <v>0.23</v>
      </c>
      <c r="G239" s="803">
        <f t="shared" si="47"/>
        <v>4.1000000000000002E-2</v>
      </c>
      <c r="H239" s="803">
        <f t="shared" si="48"/>
        <v>5.8000000000000003E-2</v>
      </c>
      <c r="I239" s="803">
        <f t="shared" si="49"/>
        <v>2.1000000000000001E-2</v>
      </c>
      <c r="J239" s="803">
        <f t="shared" si="50"/>
        <v>1.0999999999999999E-2</v>
      </c>
      <c r="K239" s="779">
        <f t="shared" si="35"/>
        <v>0</v>
      </c>
      <c r="L239" s="779">
        <f t="shared" si="36"/>
        <v>0</v>
      </c>
      <c r="M239" s="779">
        <f t="shared" si="37"/>
        <v>0</v>
      </c>
      <c r="N239" s="779">
        <f t="shared" si="38"/>
        <v>0</v>
      </c>
      <c r="O239" s="779">
        <f t="shared" si="39"/>
        <v>0</v>
      </c>
      <c r="P239" s="779">
        <f t="shared" si="40"/>
        <v>0</v>
      </c>
      <c r="Q239" s="801">
        <f t="shared" si="41"/>
        <v>0</v>
      </c>
      <c r="R239" s="800">
        <v>0.70226504111435861</v>
      </c>
      <c r="S239" s="800">
        <v>0.65435698765953165</v>
      </c>
      <c r="T239" s="800">
        <v>0.52464302197554846</v>
      </c>
      <c r="U239" s="800">
        <v>0.39972141618275481</v>
      </c>
      <c r="V239" s="800">
        <v>0.65208133949861069</v>
      </c>
      <c r="W239" s="800">
        <v>0.60190057831063348</v>
      </c>
      <c r="X239" s="800">
        <v>0.64393334260403545</v>
      </c>
      <c r="Y239" s="800">
        <v>0.62089462417446684</v>
      </c>
      <c r="Z239" s="800">
        <v>0.51145037644303659</v>
      </c>
      <c r="AA239" s="800">
        <v>0.635910900107718</v>
      </c>
      <c r="AB239" s="800">
        <v>0.48062197085768965</v>
      </c>
      <c r="AC239" s="800">
        <v>0.42507552638888557</v>
      </c>
      <c r="AD239" s="800">
        <v>0.44816924369667954</v>
      </c>
      <c r="AE239" s="800">
        <v>0.17167379375975023</v>
      </c>
      <c r="AF239" s="800">
        <v>4.8674717156079628E-2</v>
      </c>
      <c r="AG239" s="800">
        <v>0.56920152181127392</v>
      </c>
    </row>
    <row r="240" spans="1:33" x14ac:dyDescent="0.2">
      <c r="A240" s="767">
        <v>230</v>
      </c>
      <c r="B240" s="778">
        <f t="shared" si="42"/>
        <v>1493.731</v>
      </c>
      <c r="C240" s="791">
        <f t="shared" si="43"/>
        <v>57.436999999999998</v>
      </c>
      <c r="D240" s="803">
        <f t="shared" si="44"/>
        <v>0.79800000000000004</v>
      </c>
      <c r="E240" s="779">
        <f t="shared" si="45"/>
        <v>290.17399999999998</v>
      </c>
      <c r="F240" s="803">
        <f t="shared" si="46"/>
        <v>0.13400000000000001</v>
      </c>
      <c r="G240" s="803">
        <f t="shared" si="47"/>
        <v>-0.184</v>
      </c>
      <c r="H240" s="803">
        <f t="shared" si="48"/>
        <v>0.11899999999999999</v>
      </c>
      <c r="I240" s="803">
        <f t="shared" si="49"/>
        <v>0.12</v>
      </c>
      <c r="J240" s="803">
        <f t="shared" si="50"/>
        <v>0.47399999999999998</v>
      </c>
      <c r="K240" s="779">
        <f t="shared" si="35"/>
        <v>0</v>
      </c>
      <c r="L240" s="779">
        <f t="shared" si="36"/>
        <v>0</v>
      </c>
      <c r="M240" s="779">
        <f t="shared" si="37"/>
        <v>0</v>
      </c>
      <c r="N240" s="779">
        <f t="shared" si="38"/>
        <v>0</v>
      </c>
      <c r="O240" s="779">
        <f t="shared" si="39"/>
        <v>0</v>
      </c>
      <c r="P240" s="779">
        <f t="shared" si="40"/>
        <v>0</v>
      </c>
      <c r="Q240" s="801">
        <f t="shared" si="41"/>
        <v>0</v>
      </c>
      <c r="R240" s="800">
        <v>0.19373105869414919</v>
      </c>
      <c r="S240" s="800">
        <v>0.93593021924538333</v>
      </c>
      <c r="T240" s="800">
        <v>0.12282881591577843</v>
      </c>
      <c r="U240" s="800">
        <v>0.47543444924109413</v>
      </c>
      <c r="V240" s="800">
        <v>0.16955692741606054</v>
      </c>
      <c r="W240" s="800">
        <v>3.9067875603943647E-2</v>
      </c>
      <c r="X240" s="800">
        <v>0.79721376263595822</v>
      </c>
      <c r="Y240" s="800">
        <v>0.72021478055871146</v>
      </c>
      <c r="Z240" s="800">
        <v>0.97411506533853365</v>
      </c>
      <c r="AA240" s="800">
        <v>6.6317597826189512E-2</v>
      </c>
      <c r="AB240" s="800">
        <v>0.85237402540050078</v>
      </c>
      <c r="AC240" s="800">
        <v>0.89122400266343282</v>
      </c>
      <c r="AD240" s="800">
        <v>0.32926419207656987</v>
      </c>
      <c r="AE240" s="800">
        <v>4.9024548101481602E-2</v>
      </c>
      <c r="AF240" s="800">
        <v>0.52172746594879582</v>
      </c>
      <c r="AG240" s="800">
        <v>0.62872133820849663</v>
      </c>
    </row>
    <row r="241" spans="1:33" x14ac:dyDescent="0.2">
      <c r="A241" s="767">
        <v>231</v>
      </c>
      <c r="B241" s="778">
        <f t="shared" si="42"/>
        <v>1544.944</v>
      </c>
      <c r="C241" s="791">
        <f t="shared" si="43"/>
        <v>28.428999999999998</v>
      </c>
      <c r="D241" s="803">
        <f t="shared" si="44"/>
        <v>1.0920000000000001</v>
      </c>
      <c r="E241" s="779">
        <f t="shared" si="45"/>
        <v>192.33600000000001</v>
      </c>
      <c r="F241" s="803">
        <f t="shared" si="46"/>
        <v>0.23699999999999999</v>
      </c>
      <c r="G241" s="803">
        <f t="shared" si="47"/>
        <v>0.121</v>
      </c>
      <c r="H241" s="803">
        <f t="shared" si="48"/>
        <v>0.17899999999999999</v>
      </c>
      <c r="I241" s="803">
        <f t="shared" si="49"/>
        <v>-0.314</v>
      </c>
      <c r="J241" s="803">
        <f t="shared" si="50"/>
        <v>0.47799999999999998</v>
      </c>
      <c r="K241" s="779">
        <f t="shared" si="35"/>
        <v>0</v>
      </c>
      <c r="L241" s="779">
        <f t="shared" si="36"/>
        <v>0</v>
      </c>
      <c r="M241" s="779">
        <f t="shared" si="37"/>
        <v>0</v>
      </c>
      <c r="N241" s="779">
        <f t="shared" si="38"/>
        <v>0</v>
      </c>
      <c r="O241" s="779">
        <f t="shared" si="39"/>
        <v>0</v>
      </c>
      <c r="P241" s="779">
        <f t="shared" si="40"/>
        <v>0</v>
      </c>
      <c r="Q241" s="801">
        <f t="shared" si="41"/>
        <v>0</v>
      </c>
      <c r="R241" s="800">
        <v>0.24494402179136066</v>
      </c>
      <c r="S241" s="800">
        <v>0.21071971200404294</v>
      </c>
      <c r="T241" s="800">
        <v>0.48990674954165614</v>
      </c>
      <c r="U241" s="800">
        <v>0.23084061952981427</v>
      </c>
      <c r="V241" s="800">
        <v>0.68525032032480027</v>
      </c>
      <c r="W241" s="800">
        <v>0.80219878309282822</v>
      </c>
      <c r="X241" s="800">
        <v>0.9479167345455265</v>
      </c>
      <c r="Y241" s="800">
        <v>0.28630672698938509</v>
      </c>
      <c r="Z241" s="800">
        <v>0.97831066541798584</v>
      </c>
      <c r="AA241" s="800">
        <v>0.64785735451517457</v>
      </c>
      <c r="AB241" s="800">
        <v>0.6446981285591552</v>
      </c>
      <c r="AC241" s="800">
        <v>0.83267834731355972</v>
      </c>
      <c r="AD241" s="800">
        <v>0.66271641271515191</v>
      </c>
      <c r="AE241" s="800">
        <v>0.57380116016498672</v>
      </c>
      <c r="AF241" s="800">
        <v>0.15485109132297492</v>
      </c>
      <c r="AG241" s="800">
        <v>0.909145650157695</v>
      </c>
    </row>
    <row r="242" spans="1:33" x14ac:dyDescent="0.2">
      <c r="A242" s="767">
        <v>232</v>
      </c>
      <c r="B242" s="778">
        <f t="shared" si="42"/>
        <v>1530.2760000000001</v>
      </c>
      <c r="C242" s="791">
        <f t="shared" si="43"/>
        <v>22.085999999999999</v>
      </c>
      <c r="D242" s="803">
        <f t="shared" si="44"/>
        <v>1.27</v>
      </c>
      <c r="E242" s="779">
        <f t="shared" si="45"/>
        <v>387.834</v>
      </c>
      <c r="F242" s="803">
        <f t="shared" si="46"/>
        <v>0.13300000000000001</v>
      </c>
      <c r="G242" s="803">
        <f t="shared" si="47"/>
        <v>0.108</v>
      </c>
      <c r="H242" s="803">
        <f t="shared" si="48"/>
        <v>4.5999999999999999E-2</v>
      </c>
      <c r="I242" s="803">
        <f t="shared" si="49"/>
        <v>0.26500000000000001</v>
      </c>
      <c r="J242" s="803">
        <f t="shared" si="50"/>
        <v>5.7000000000000002E-2</v>
      </c>
      <c r="K242" s="779">
        <f t="shared" si="35"/>
        <v>0</v>
      </c>
      <c r="L242" s="779">
        <f t="shared" si="36"/>
        <v>0</v>
      </c>
      <c r="M242" s="779">
        <f t="shared" si="37"/>
        <v>0</v>
      </c>
      <c r="N242" s="779">
        <f t="shared" si="38"/>
        <v>0</v>
      </c>
      <c r="O242" s="779">
        <f t="shared" si="39"/>
        <v>0</v>
      </c>
      <c r="P242" s="779">
        <f t="shared" si="40"/>
        <v>0</v>
      </c>
      <c r="Q242" s="801">
        <f t="shared" si="41"/>
        <v>0</v>
      </c>
      <c r="R242" s="800">
        <v>0.23027612441460243</v>
      </c>
      <c r="S242" s="800">
        <v>5.2150408465879816E-2</v>
      </c>
      <c r="T242" s="800">
        <v>0.71243289169437263</v>
      </c>
      <c r="U242" s="800">
        <v>0.71958549040868069</v>
      </c>
      <c r="V242" s="800">
        <v>0.16575190921916039</v>
      </c>
      <c r="W242" s="800">
        <v>0.76890713573739078</v>
      </c>
      <c r="X242" s="800">
        <v>0.61414673406601994</v>
      </c>
      <c r="Y242" s="800">
        <v>0.86481706506983402</v>
      </c>
      <c r="Z242" s="800">
        <v>0.55687088924064276</v>
      </c>
      <c r="AA242" s="800">
        <v>0.33265802902155572</v>
      </c>
      <c r="AB242" s="800">
        <v>0.36326002725202788</v>
      </c>
      <c r="AC242" s="800">
        <v>0.86247064160970044</v>
      </c>
      <c r="AD242" s="800">
        <v>0.63092756853706489</v>
      </c>
      <c r="AE242" s="800">
        <v>0.58033876912223348</v>
      </c>
      <c r="AF242" s="800">
        <v>0.20674187044541947</v>
      </c>
      <c r="AG242" s="800">
        <v>0.14512677586579392</v>
      </c>
    </row>
    <row r="243" spans="1:33" x14ac:dyDescent="0.2">
      <c r="A243" s="767">
        <v>233</v>
      </c>
      <c r="B243" s="778">
        <f t="shared" si="42"/>
        <v>1737.88</v>
      </c>
      <c r="C243" s="791">
        <f t="shared" si="43"/>
        <v>43.715000000000003</v>
      </c>
      <c r="D243" s="803">
        <f t="shared" si="44"/>
        <v>1.107</v>
      </c>
      <c r="E243" s="779">
        <f t="shared" si="45"/>
        <v>308.92899999999997</v>
      </c>
      <c r="F243" s="803">
        <f t="shared" si="46"/>
        <v>0.18099999999999999</v>
      </c>
      <c r="G243" s="803">
        <f t="shared" si="47"/>
        <v>-4.3999999999999997E-2</v>
      </c>
      <c r="H243" s="803">
        <f t="shared" si="48"/>
        <v>-0.17599999999999999</v>
      </c>
      <c r="I243" s="803">
        <f t="shared" si="49"/>
        <v>0.38800000000000001</v>
      </c>
      <c r="J243" s="803">
        <f t="shared" si="50"/>
        <v>1.6E-2</v>
      </c>
      <c r="K243" s="779">
        <f t="shared" si="35"/>
        <v>0</v>
      </c>
      <c r="L243" s="779">
        <f t="shared" si="36"/>
        <v>0</v>
      </c>
      <c r="M243" s="779">
        <f t="shared" si="37"/>
        <v>0</v>
      </c>
      <c r="N243" s="779">
        <f t="shared" si="38"/>
        <v>0</v>
      </c>
      <c r="O243" s="779">
        <f t="shared" si="39"/>
        <v>0</v>
      </c>
      <c r="P243" s="779">
        <f t="shared" si="40"/>
        <v>0</v>
      </c>
      <c r="Q243" s="801">
        <f t="shared" si="41"/>
        <v>0</v>
      </c>
      <c r="R243" s="800">
        <v>0.43787968632839191</v>
      </c>
      <c r="S243" s="800">
        <v>0.59288590548529096</v>
      </c>
      <c r="T243" s="800">
        <v>0.50921187822608094</v>
      </c>
      <c r="U243" s="800">
        <v>0.52232132557837252</v>
      </c>
      <c r="V243" s="800">
        <v>0.40393509670892169</v>
      </c>
      <c r="W243" s="800">
        <v>0.39115141562930456</v>
      </c>
      <c r="X243" s="800">
        <v>6.1137695907982126E-2</v>
      </c>
      <c r="Y243" s="800">
        <v>0.98828525244964571</v>
      </c>
      <c r="Z243" s="800">
        <v>0.51642944905299037</v>
      </c>
      <c r="AA243" s="800">
        <v>0.65738013962592678</v>
      </c>
      <c r="AB243" s="800">
        <v>0.89346199596836062</v>
      </c>
      <c r="AC243" s="800">
        <v>0.44671479374784606</v>
      </c>
      <c r="AD243" s="800">
        <v>0.63782995846122859</v>
      </c>
      <c r="AE243" s="800">
        <v>0.95258963673897012</v>
      </c>
      <c r="AF243" s="800">
        <v>0.26676646875479293</v>
      </c>
      <c r="AG243" s="800">
        <v>0.86621865554131239</v>
      </c>
    </row>
    <row r="244" spans="1:33" x14ac:dyDescent="0.2">
      <c r="A244" s="767">
        <v>234</v>
      </c>
      <c r="B244" s="778">
        <f t="shared" si="42"/>
        <v>2144.2429999999999</v>
      </c>
      <c r="C244" s="791">
        <f t="shared" si="43"/>
        <v>49.981999999999999</v>
      </c>
      <c r="D244" s="803">
        <f t="shared" si="44"/>
        <v>1.464</v>
      </c>
      <c r="E244" s="779">
        <f t="shared" si="45"/>
        <v>252.089</v>
      </c>
      <c r="F244" s="803">
        <f t="shared" si="46"/>
        <v>0.218</v>
      </c>
      <c r="G244" s="803">
        <f t="shared" si="47"/>
        <v>0.13100000000000001</v>
      </c>
      <c r="H244" s="803">
        <f t="shared" si="48"/>
        <v>-0.15</v>
      </c>
      <c r="I244" s="803">
        <f t="shared" si="49"/>
        <v>-0.27400000000000002</v>
      </c>
      <c r="J244" s="803">
        <f t="shared" si="50"/>
        <v>1.0999999999999999E-2</v>
      </c>
      <c r="K244" s="779">
        <f t="shared" si="35"/>
        <v>0</v>
      </c>
      <c r="L244" s="779">
        <f t="shared" si="36"/>
        <v>0</v>
      </c>
      <c r="M244" s="779">
        <f t="shared" si="37"/>
        <v>0</v>
      </c>
      <c r="N244" s="779">
        <f t="shared" si="38"/>
        <v>0</v>
      </c>
      <c r="O244" s="779">
        <f t="shared" si="39"/>
        <v>0</v>
      </c>
      <c r="P244" s="779">
        <f t="shared" si="40"/>
        <v>0</v>
      </c>
      <c r="Q244" s="801">
        <f t="shared" si="41"/>
        <v>0</v>
      </c>
      <c r="R244" s="800">
        <v>0.84424292300693904</v>
      </c>
      <c r="S244" s="800">
        <v>0.74956154306701372</v>
      </c>
      <c r="T244" s="800">
        <v>0.95451533840976122</v>
      </c>
      <c r="U244" s="800">
        <v>0.38022224483731737</v>
      </c>
      <c r="V244" s="800">
        <v>0.59212174731126965</v>
      </c>
      <c r="W244" s="800">
        <v>0.82813299103100124</v>
      </c>
      <c r="X244" s="800">
        <v>0.12567632100573156</v>
      </c>
      <c r="Y244" s="800">
        <v>0.32636867730182972</v>
      </c>
      <c r="Z244" s="800">
        <v>0.51116799167934934</v>
      </c>
      <c r="AA244" s="800">
        <v>0.46624466029598644</v>
      </c>
      <c r="AB244" s="800">
        <v>0.95837684955620828</v>
      </c>
      <c r="AC244" s="800">
        <v>0.24898240196487309</v>
      </c>
      <c r="AD244" s="800">
        <v>0.99789382463129028</v>
      </c>
      <c r="AE244" s="800">
        <v>0.32258547258259596</v>
      </c>
      <c r="AF244" s="800">
        <v>0.78823307394067288</v>
      </c>
      <c r="AG244" s="800">
        <v>0.87445867460888826</v>
      </c>
    </row>
    <row r="245" spans="1:33" x14ac:dyDescent="0.2">
      <c r="A245" s="767">
        <v>235</v>
      </c>
      <c r="B245" s="778">
        <f t="shared" si="42"/>
        <v>1323.914</v>
      </c>
      <c r="C245" s="791">
        <f t="shared" si="43"/>
        <v>43.006</v>
      </c>
      <c r="D245" s="803">
        <f t="shared" si="44"/>
        <v>0.81299999999999994</v>
      </c>
      <c r="E245" s="779">
        <f t="shared" si="45"/>
        <v>246.94</v>
      </c>
      <c r="F245" s="803">
        <f t="shared" si="46"/>
        <v>0.129</v>
      </c>
      <c r="G245" s="803">
        <f t="shared" si="47"/>
        <v>0.17599999999999999</v>
      </c>
      <c r="H245" s="803">
        <f t="shared" si="48"/>
        <v>1.6E-2</v>
      </c>
      <c r="I245" s="803">
        <f t="shared" si="49"/>
        <v>-0.27400000000000002</v>
      </c>
      <c r="J245" s="803">
        <f t="shared" si="50"/>
        <v>0.123</v>
      </c>
      <c r="K245" s="779">
        <f t="shared" si="35"/>
        <v>0</v>
      </c>
      <c r="L245" s="779">
        <f t="shared" si="36"/>
        <v>0</v>
      </c>
      <c r="M245" s="779">
        <f t="shared" si="37"/>
        <v>0</v>
      </c>
      <c r="N245" s="779">
        <f t="shared" si="38"/>
        <v>0</v>
      </c>
      <c r="O245" s="779">
        <f t="shared" si="39"/>
        <v>0</v>
      </c>
      <c r="P245" s="779">
        <f t="shared" si="40"/>
        <v>0</v>
      </c>
      <c r="Q245" s="801">
        <f t="shared" si="41"/>
        <v>0</v>
      </c>
      <c r="R245" s="800">
        <v>2.391394950991621E-2</v>
      </c>
      <c r="S245" s="800">
        <v>0.57515326191664895</v>
      </c>
      <c r="T245" s="800">
        <v>0.14090542764191849</v>
      </c>
      <c r="U245" s="800">
        <v>0.36734952714517033</v>
      </c>
      <c r="V245" s="800">
        <v>0.1464178380994583</v>
      </c>
      <c r="W245" s="800">
        <v>0.94119281628293994</v>
      </c>
      <c r="X245" s="800">
        <v>0.540319552578167</v>
      </c>
      <c r="Y245" s="800">
        <v>0.32626319635643475</v>
      </c>
      <c r="Z245" s="800">
        <v>0.62280937072100251</v>
      </c>
      <c r="AA245" s="800">
        <v>0.18217990947537943</v>
      </c>
      <c r="AB245" s="800">
        <v>0.75093733888335379</v>
      </c>
      <c r="AC245" s="800">
        <v>0.22047028356291076</v>
      </c>
      <c r="AD245" s="800">
        <v>0.69789700714503555</v>
      </c>
      <c r="AE245" s="800">
        <v>0.35044870140636519</v>
      </c>
      <c r="AF245" s="800">
        <v>0.44921668476580479</v>
      </c>
      <c r="AG245" s="800">
        <v>0.35200142189520078</v>
      </c>
    </row>
    <row r="246" spans="1:33" x14ac:dyDescent="0.2">
      <c r="A246" s="767">
        <v>236</v>
      </c>
      <c r="B246" s="778">
        <f t="shared" si="42"/>
        <v>1943.8610000000001</v>
      </c>
      <c r="C246" s="791">
        <f t="shared" si="43"/>
        <v>47.689</v>
      </c>
      <c r="D246" s="803">
        <f t="shared" si="44"/>
        <v>0.93899999999999995</v>
      </c>
      <c r="E246" s="779">
        <f t="shared" si="45"/>
        <v>263.21899999999999</v>
      </c>
      <c r="F246" s="803">
        <f t="shared" si="46"/>
        <v>0.10299999999999999</v>
      </c>
      <c r="G246" s="803">
        <f t="shared" si="47"/>
        <v>0.19</v>
      </c>
      <c r="H246" s="803">
        <f t="shared" si="48"/>
        <v>-0.16</v>
      </c>
      <c r="I246" s="803">
        <f t="shared" si="49"/>
        <v>-8.2000000000000003E-2</v>
      </c>
      <c r="J246" s="803">
        <f t="shared" si="50"/>
        <v>-0.36699999999999999</v>
      </c>
      <c r="K246" s="779">
        <f t="shared" si="35"/>
        <v>0</v>
      </c>
      <c r="L246" s="779">
        <f t="shared" si="36"/>
        <v>0</v>
      </c>
      <c r="M246" s="779">
        <f t="shared" si="37"/>
        <v>0</v>
      </c>
      <c r="N246" s="779">
        <f t="shared" si="38"/>
        <v>0</v>
      </c>
      <c r="O246" s="779">
        <f t="shared" si="39"/>
        <v>0</v>
      </c>
      <c r="P246" s="779">
        <f t="shared" si="40"/>
        <v>0</v>
      </c>
      <c r="Q246" s="801">
        <f t="shared" si="41"/>
        <v>0</v>
      </c>
      <c r="R246" s="800">
        <v>0.64386143577146782</v>
      </c>
      <c r="S246" s="800">
        <v>0.69222262694047043</v>
      </c>
      <c r="T246" s="800">
        <v>0.29877289317213773</v>
      </c>
      <c r="U246" s="800">
        <v>0.40804692842811674</v>
      </c>
      <c r="V246" s="800">
        <v>1.513824051020829E-2</v>
      </c>
      <c r="W246" s="800">
        <v>0.9752899922693673</v>
      </c>
      <c r="X246" s="800">
        <v>0.10030279858681002</v>
      </c>
      <c r="Y246" s="800">
        <v>0.51835001982213391</v>
      </c>
      <c r="Z246" s="800">
        <v>0.13322416974694096</v>
      </c>
      <c r="AA246" s="800">
        <v>0.80298411019434435</v>
      </c>
      <c r="AB246" s="800">
        <v>0.69033935144737768</v>
      </c>
      <c r="AC246" s="800">
        <v>0.79112791794700987</v>
      </c>
      <c r="AD246" s="800">
        <v>0.74436117468890783</v>
      </c>
      <c r="AE246" s="800">
        <v>0.38761494721864642</v>
      </c>
      <c r="AF246" s="800">
        <v>0.55607233054161087</v>
      </c>
      <c r="AG246" s="800">
        <v>0.62624694821791627</v>
      </c>
    </row>
    <row r="247" spans="1:33" x14ac:dyDescent="0.2">
      <c r="A247" s="767">
        <v>237</v>
      </c>
      <c r="B247" s="778">
        <f t="shared" si="42"/>
        <v>2106.4209999999998</v>
      </c>
      <c r="C247" s="791">
        <f t="shared" si="43"/>
        <v>32.603999999999999</v>
      </c>
      <c r="D247" s="803">
        <f t="shared" si="44"/>
        <v>0.92200000000000004</v>
      </c>
      <c r="E247" s="779">
        <f t="shared" si="45"/>
        <v>342.56599999999997</v>
      </c>
      <c r="F247" s="803">
        <f t="shared" si="46"/>
        <v>0.28000000000000003</v>
      </c>
      <c r="G247" s="803">
        <f t="shared" si="47"/>
        <v>9.8000000000000004E-2</v>
      </c>
      <c r="H247" s="803">
        <f t="shared" si="48"/>
        <v>-6.2E-2</v>
      </c>
      <c r="I247" s="803">
        <f t="shared" si="49"/>
        <v>-0.503</v>
      </c>
      <c r="J247" s="803">
        <f t="shared" si="50"/>
        <v>0.248</v>
      </c>
      <c r="K247" s="779">
        <f t="shared" si="35"/>
        <v>0</v>
      </c>
      <c r="L247" s="779">
        <f t="shared" si="36"/>
        <v>0</v>
      </c>
      <c r="M247" s="779">
        <f t="shared" si="37"/>
        <v>0</v>
      </c>
      <c r="N247" s="779">
        <f t="shared" si="38"/>
        <v>0</v>
      </c>
      <c r="O247" s="779">
        <f t="shared" si="39"/>
        <v>0</v>
      </c>
      <c r="P247" s="779">
        <f t="shared" si="40"/>
        <v>0</v>
      </c>
      <c r="Q247" s="801">
        <f t="shared" si="41"/>
        <v>0</v>
      </c>
      <c r="R247" s="800">
        <v>0.80642143773236197</v>
      </c>
      <c r="S247" s="800">
        <v>0.31510238010825065</v>
      </c>
      <c r="T247" s="800">
        <v>0.27737985053487879</v>
      </c>
      <c r="U247" s="800">
        <v>0.60641601591658123</v>
      </c>
      <c r="V247" s="800">
        <v>0.89965851684137499</v>
      </c>
      <c r="W247" s="800">
        <v>0.74523236947103644</v>
      </c>
      <c r="X247" s="800">
        <v>0.34583162170429971</v>
      </c>
      <c r="Y247" s="800">
        <v>9.7285643805735122E-2</v>
      </c>
      <c r="Z247" s="800">
        <v>0.7476983597422876</v>
      </c>
      <c r="AA247" s="800">
        <v>5.0918338496313997E-2</v>
      </c>
      <c r="AB247" s="800">
        <v>0.23225751383664173</v>
      </c>
      <c r="AC247" s="800">
        <v>0.84134100129979772</v>
      </c>
      <c r="AD247" s="800">
        <v>7.3546886739457862E-2</v>
      </c>
      <c r="AE247" s="800">
        <v>0.11892888696867965</v>
      </c>
      <c r="AF247" s="800">
        <v>0.17482239621678142</v>
      </c>
      <c r="AG247" s="800">
        <v>0.11934581508541775</v>
      </c>
    </row>
    <row r="248" spans="1:33" x14ac:dyDescent="0.2">
      <c r="A248" s="767">
        <v>238</v>
      </c>
      <c r="B248" s="778">
        <f t="shared" si="42"/>
        <v>1614.528</v>
      </c>
      <c r="C248" s="791">
        <f t="shared" si="43"/>
        <v>28.516999999999999</v>
      </c>
      <c r="D248" s="803">
        <f t="shared" si="44"/>
        <v>0.999</v>
      </c>
      <c r="E248" s="779">
        <f t="shared" si="45"/>
        <v>412.97399999999999</v>
      </c>
      <c r="F248" s="803">
        <f t="shared" si="46"/>
        <v>0.12</v>
      </c>
      <c r="G248" s="803">
        <f t="shared" si="47"/>
        <v>-8.6999999999999994E-2</v>
      </c>
      <c r="H248" s="803">
        <f t="shared" si="48"/>
        <v>-0.122</v>
      </c>
      <c r="I248" s="803">
        <f t="shared" si="49"/>
        <v>0.121</v>
      </c>
      <c r="J248" s="803">
        <f t="shared" si="50"/>
        <v>0.182</v>
      </c>
      <c r="K248" s="779">
        <f t="shared" si="35"/>
        <v>0</v>
      </c>
      <c r="L248" s="779">
        <f t="shared" si="36"/>
        <v>0</v>
      </c>
      <c r="M248" s="779">
        <f t="shared" si="37"/>
        <v>0</v>
      </c>
      <c r="N248" s="779">
        <f t="shared" si="38"/>
        <v>0</v>
      </c>
      <c r="O248" s="779">
        <f t="shared" si="39"/>
        <v>0</v>
      </c>
      <c r="P248" s="779">
        <f t="shared" si="40"/>
        <v>0</v>
      </c>
      <c r="Q248" s="801">
        <f t="shared" si="41"/>
        <v>0</v>
      </c>
      <c r="R248" s="800">
        <v>0.3145276533643877</v>
      </c>
      <c r="S248" s="800">
        <v>0.21293152493231748</v>
      </c>
      <c r="T248" s="800">
        <v>0.37322010580946252</v>
      </c>
      <c r="U248" s="800">
        <v>0.782434691169001</v>
      </c>
      <c r="V248" s="800">
        <v>9.7771818497588647E-2</v>
      </c>
      <c r="W248" s="800">
        <v>0.28211275363148014</v>
      </c>
      <c r="X248" s="800">
        <v>0.19463710267498746</v>
      </c>
      <c r="Y248" s="800">
        <v>0.72123972923157975</v>
      </c>
      <c r="Z248" s="800">
        <v>0.68185804579873932</v>
      </c>
      <c r="AA248" s="800">
        <v>0.8386205516856986</v>
      </c>
      <c r="AB248" s="800">
        <v>0.10711649065012285</v>
      </c>
      <c r="AC248" s="800">
        <v>0.36161426782952744</v>
      </c>
      <c r="AD248" s="800">
        <v>0.47133729146632142</v>
      </c>
      <c r="AE248" s="800">
        <v>0.3960343580022252</v>
      </c>
      <c r="AF248" s="800">
        <v>0.10900402127415987</v>
      </c>
      <c r="AG248" s="800">
        <v>0.30380718815741059</v>
      </c>
    </row>
    <row r="249" spans="1:33" x14ac:dyDescent="0.2">
      <c r="A249" s="767">
        <v>239</v>
      </c>
      <c r="B249" s="778">
        <f t="shared" si="42"/>
        <v>1689.5250000000001</v>
      </c>
      <c r="C249" s="791">
        <f t="shared" si="43"/>
        <v>38.947000000000003</v>
      </c>
      <c r="D249" s="803">
        <f t="shared" si="44"/>
        <v>1.1830000000000001</v>
      </c>
      <c r="E249" s="779">
        <f t="shared" si="45"/>
        <v>133.05600000000001</v>
      </c>
      <c r="F249" s="803">
        <f t="shared" si="46"/>
        <v>0.159</v>
      </c>
      <c r="G249" s="803">
        <f t="shared" si="47"/>
        <v>-8.4000000000000005E-2</v>
      </c>
      <c r="H249" s="803">
        <f t="shared" si="48"/>
        <v>-6.0999999999999999E-2</v>
      </c>
      <c r="I249" s="803">
        <f t="shared" si="49"/>
        <v>-0.19</v>
      </c>
      <c r="J249" s="803">
        <f t="shared" si="50"/>
        <v>-0.34899999999999998</v>
      </c>
      <c r="K249" s="779">
        <f t="shared" si="35"/>
        <v>0</v>
      </c>
      <c r="L249" s="779">
        <f t="shared" si="36"/>
        <v>0</v>
      </c>
      <c r="M249" s="779">
        <f t="shared" si="37"/>
        <v>0</v>
      </c>
      <c r="N249" s="779">
        <f t="shared" si="38"/>
        <v>0</v>
      </c>
      <c r="O249" s="779">
        <f t="shared" si="39"/>
        <v>0</v>
      </c>
      <c r="P249" s="779">
        <f t="shared" si="40"/>
        <v>0</v>
      </c>
      <c r="Q249" s="801">
        <f t="shared" si="41"/>
        <v>0</v>
      </c>
      <c r="R249" s="800">
        <v>0.38952547911765179</v>
      </c>
      <c r="S249" s="800">
        <v>0.47366567540828597</v>
      </c>
      <c r="T249" s="800">
        <v>0.60367761533204556</v>
      </c>
      <c r="U249" s="800">
        <v>8.2638771806649136E-2</v>
      </c>
      <c r="V249" s="800">
        <v>0.29377720348103331</v>
      </c>
      <c r="W249" s="800">
        <v>0.28950938268936244</v>
      </c>
      <c r="X249" s="800">
        <v>0.34871948229939487</v>
      </c>
      <c r="Y249" s="800">
        <v>0.40997019718816152</v>
      </c>
      <c r="Z249" s="800">
        <v>0.15148378007249164</v>
      </c>
      <c r="AA249" s="800">
        <v>0.89115313541816621</v>
      </c>
      <c r="AB249" s="800">
        <v>0.34218429554136753</v>
      </c>
      <c r="AC249" s="800">
        <v>0.86338258705578275</v>
      </c>
      <c r="AD249" s="800">
        <v>0.62281435610726354</v>
      </c>
      <c r="AE249" s="800">
        <v>0.67094320239150917</v>
      </c>
      <c r="AF249" s="800">
        <v>4.6015241889094338E-2</v>
      </c>
      <c r="AG249" s="800">
        <v>0.68734540488166396</v>
      </c>
    </row>
    <row r="250" spans="1:33" x14ac:dyDescent="0.2">
      <c r="A250" s="767">
        <v>240</v>
      </c>
      <c r="B250" s="778">
        <f t="shared" si="42"/>
        <v>1928.249</v>
      </c>
      <c r="C250" s="791">
        <f t="shared" si="43"/>
        <v>22.105</v>
      </c>
      <c r="D250" s="803">
        <f t="shared" si="44"/>
        <v>1.1319999999999999</v>
      </c>
      <c r="E250" s="779">
        <f t="shared" si="45"/>
        <v>408.03199999999998</v>
      </c>
      <c r="F250" s="803">
        <f t="shared" si="46"/>
        <v>0.28799999999999998</v>
      </c>
      <c r="G250" s="803">
        <f t="shared" si="47"/>
        <v>0.19600000000000001</v>
      </c>
      <c r="H250" s="803">
        <f t="shared" si="48"/>
        <v>-0.193</v>
      </c>
      <c r="I250" s="803">
        <f t="shared" si="49"/>
        <v>-8.5000000000000006E-2</v>
      </c>
      <c r="J250" s="803">
        <f t="shared" si="50"/>
        <v>0.46300000000000002</v>
      </c>
      <c r="K250" s="779">
        <f t="shared" si="35"/>
        <v>0</v>
      </c>
      <c r="L250" s="779">
        <f t="shared" si="36"/>
        <v>0</v>
      </c>
      <c r="M250" s="779">
        <f t="shared" si="37"/>
        <v>0</v>
      </c>
      <c r="N250" s="779">
        <f t="shared" si="38"/>
        <v>0</v>
      </c>
      <c r="O250" s="779">
        <f t="shared" si="39"/>
        <v>0</v>
      </c>
      <c r="P250" s="779">
        <f t="shared" si="40"/>
        <v>0</v>
      </c>
      <c r="Q250" s="801">
        <f t="shared" si="41"/>
        <v>0</v>
      </c>
      <c r="R250" s="800">
        <v>0.62824922992769949</v>
      </c>
      <c r="S250" s="800">
        <v>5.2624256032575367E-2</v>
      </c>
      <c r="T250" s="800">
        <v>0.53995499515592282</v>
      </c>
      <c r="U250" s="800">
        <v>0.77008110871527635</v>
      </c>
      <c r="V250" s="800">
        <v>0.93988704897749853</v>
      </c>
      <c r="W250" s="800">
        <v>0.98975401268957708</v>
      </c>
      <c r="X250" s="800">
        <v>1.858768082676443E-2</v>
      </c>
      <c r="Y250" s="800">
        <v>0.51529034708063215</v>
      </c>
      <c r="Z250" s="800">
        <v>0.96316622880561242</v>
      </c>
      <c r="AA250" s="800">
        <v>0.89047424568500511</v>
      </c>
      <c r="AB250" s="800">
        <v>0.94961113834850475</v>
      </c>
      <c r="AC250" s="800">
        <v>0.83610910583883269</v>
      </c>
      <c r="AD250" s="800">
        <v>0.19096668646166837</v>
      </c>
      <c r="AE250" s="800">
        <v>1.7249626176352617E-2</v>
      </c>
      <c r="AF250" s="800">
        <v>0.65394545954903005</v>
      </c>
      <c r="AG250" s="800">
        <v>0.15676813516989507</v>
      </c>
    </row>
    <row r="251" spans="1:33" x14ac:dyDescent="0.2">
      <c r="A251" s="767">
        <v>241</v>
      </c>
      <c r="B251" s="778">
        <f t="shared" si="42"/>
        <v>1713.934</v>
      </c>
      <c r="C251" s="791">
        <f t="shared" si="43"/>
        <v>44.996000000000002</v>
      </c>
      <c r="D251" s="803">
        <f t="shared" si="44"/>
        <v>0.94599999999999995</v>
      </c>
      <c r="E251" s="779">
        <f t="shared" si="45"/>
        <v>458.423</v>
      </c>
      <c r="F251" s="803">
        <f t="shared" si="46"/>
        <v>0.16600000000000001</v>
      </c>
      <c r="G251" s="803">
        <f t="shared" si="47"/>
        <v>1.6E-2</v>
      </c>
      <c r="H251" s="803">
        <f t="shared" si="48"/>
        <v>-0.1</v>
      </c>
      <c r="I251" s="803">
        <f t="shared" si="49"/>
        <v>-0.23799999999999999</v>
      </c>
      <c r="J251" s="803">
        <f t="shared" si="50"/>
        <v>0.27300000000000002</v>
      </c>
      <c r="K251" s="779">
        <f t="shared" si="35"/>
        <v>0</v>
      </c>
      <c r="L251" s="779">
        <f t="shared" si="36"/>
        <v>0</v>
      </c>
      <c r="M251" s="779">
        <f t="shared" si="37"/>
        <v>0</v>
      </c>
      <c r="N251" s="779">
        <f t="shared" si="38"/>
        <v>0</v>
      </c>
      <c r="O251" s="779">
        <f t="shared" si="39"/>
        <v>0</v>
      </c>
      <c r="P251" s="779">
        <f t="shared" si="40"/>
        <v>0</v>
      </c>
      <c r="Q251" s="801">
        <f t="shared" si="41"/>
        <v>0</v>
      </c>
      <c r="R251" s="800">
        <v>0.41393353749644135</v>
      </c>
      <c r="S251" s="800">
        <v>0.62490851318509189</v>
      </c>
      <c r="T251" s="800">
        <v>0.30763597738984072</v>
      </c>
      <c r="U251" s="800">
        <v>0.89605819411286514</v>
      </c>
      <c r="V251" s="800">
        <v>0.32904882037028194</v>
      </c>
      <c r="W251" s="800">
        <v>0.53916757013955696</v>
      </c>
      <c r="X251" s="800">
        <v>0.25047084742783854</v>
      </c>
      <c r="Y251" s="800">
        <v>0.36206652499041236</v>
      </c>
      <c r="Z251" s="800">
        <v>0.77321607434536999</v>
      </c>
      <c r="AA251" s="800">
        <v>0.37161037841373235</v>
      </c>
      <c r="AB251" s="800">
        <v>0.8754640049164979</v>
      </c>
      <c r="AC251" s="800">
        <v>0.93889635778795733</v>
      </c>
      <c r="AD251" s="800">
        <v>0.70180669096870918</v>
      </c>
      <c r="AE251" s="800">
        <v>0.11688884968177127</v>
      </c>
      <c r="AF251" s="800">
        <v>0.31433533495084587</v>
      </c>
      <c r="AG251" s="800">
        <v>0.47701109001681419</v>
      </c>
    </row>
    <row r="252" spans="1:33" x14ac:dyDescent="0.2">
      <c r="A252" s="767">
        <v>242</v>
      </c>
      <c r="B252" s="778">
        <f t="shared" si="42"/>
        <v>1330.806</v>
      </c>
      <c r="C252" s="791">
        <f t="shared" si="43"/>
        <v>55.933</v>
      </c>
      <c r="D252" s="803">
        <f t="shared" si="44"/>
        <v>1.1919999999999999</v>
      </c>
      <c r="E252" s="779">
        <f t="shared" si="45"/>
        <v>104.557</v>
      </c>
      <c r="F252" s="803">
        <f t="shared" si="46"/>
        <v>0.23899999999999999</v>
      </c>
      <c r="G252" s="803">
        <f t="shared" si="47"/>
        <v>-3.6999999999999998E-2</v>
      </c>
      <c r="H252" s="803">
        <f t="shared" si="48"/>
        <v>-4.8000000000000001E-2</v>
      </c>
      <c r="I252" s="803">
        <f t="shared" si="49"/>
        <v>-0.41299999999999998</v>
      </c>
      <c r="J252" s="803">
        <f t="shared" si="50"/>
        <v>0.251</v>
      </c>
      <c r="K252" s="779">
        <f t="shared" si="35"/>
        <v>0</v>
      </c>
      <c r="L252" s="779">
        <f t="shared" si="36"/>
        <v>0</v>
      </c>
      <c r="M252" s="779">
        <f t="shared" si="37"/>
        <v>0</v>
      </c>
      <c r="N252" s="779">
        <f t="shared" si="38"/>
        <v>0</v>
      </c>
      <c r="O252" s="779">
        <f t="shared" si="39"/>
        <v>0</v>
      </c>
      <c r="P252" s="779">
        <f t="shared" si="40"/>
        <v>0</v>
      </c>
      <c r="Q252" s="801">
        <f t="shared" si="41"/>
        <v>0</v>
      </c>
      <c r="R252" s="800">
        <v>3.0806333708102485E-2</v>
      </c>
      <c r="S252" s="800">
        <v>0.89833171761534947</v>
      </c>
      <c r="T252" s="800">
        <v>0.61514234255244615</v>
      </c>
      <c r="U252" s="800">
        <v>1.1391623982532129E-2</v>
      </c>
      <c r="V252" s="800">
        <v>0.69529990783724605</v>
      </c>
      <c r="W252" s="800">
        <v>0.40841259737824587</v>
      </c>
      <c r="X252" s="800">
        <v>0.38113441065512677</v>
      </c>
      <c r="Y252" s="800">
        <v>0.18673724475719311</v>
      </c>
      <c r="Z252" s="800">
        <v>0.75076336967751989</v>
      </c>
      <c r="AA252" s="800">
        <v>0.38376435266399322</v>
      </c>
      <c r="AB252" s="800">
        <v>0.19582631906759995</v>
      </c>
      <c r="AC252" s="800">
        <v>0.12174398394299579</v>
      </c>
      <c r="AD252" s="800">
        <v>0.44382629180097433</v>
      </c>
      <c r="AE252" s="800">
        <v>0.79059130684450785</v>
      </c>
      <c r="AF252" s="800">
        <v>0.52824242595728865</v>
      </c>
      <c r="AG252" s="800">
        <v>0.57426920693821748</v>
      </c>
    </row>
    <row r="253" spans="1:33" x14ac:dyDescent="0.2">
      <c r="A253" s="767">
        <v>243</v>
      </c>
      <c r="B253" s="778">
        <f t="shared" si="42"/>
        <v>1847.08</v>
      </c>
      <c r="C253" s="791">
        <f t="shared" si="43"/>
        <v>41.902000000000001</v>
      </c>
      <c r="D253" s="803">
        <f t="shared" si="44"/>
        <v>0.871</v>
      </c>
      <c r="E253" s="779">
        <f t="shared" si="45"/>
        <v>374.98899999999998</v>
      </c>
      <c r="F253" s="803">
        <f t="shared" si="46"/>
        <v>0.23599999999999999</v>
      </c>
      <c r="G253" s="803">
        <f t="shared" si="47"/>
        <v>-0.185</v>
      </c>
      <c r="H253" s="803">
        <f t="shared" si="48"/>
        <v>1.6E-2</v>
      </c>
      <c r="I253" s="803">
        <f t="shared" si="49"/>
        <v>4.1000000000000002E-2</v>
      </c>
      <c r="J253" s="803">
        <f t="shared" si="50"/>
        <v>5.0000000000000001E-3</v>
      </c>
      <c r="K253" s="779">
        <f t="shared" si="35"/>
        <v>0</v>
      </c>
      <c r="L253" s="779">
        <f t="shared" si="36"/>
        <v>0</v>
      </c>
      <c r="M253" s="779">
        <f t="shared" si="37"/>
        <v>0</v>
      </c>
      <c r="N253" s="779">
        <f t="shared" si="38"/>
        <v>0</v>
      </c>
      <c r="O253" s="779">
        <f t="shared" si="39"/>
        <v>0</v>
      </c>
      <c r="P253" s="779">
        <f t="shared" si="40"/>
        <v>0</v>
      </c>
      <c r="Q253" s="801">
        <f t="shared" si="41"/>
        <v>0</v>
      </c>
      <c r="R253" s="800">
        <v>0.54708035808634459</v>
      </c>
      <c r="S253" s="800">
        <v>0.54754835543454239</v>
      </c>
      <c r="T253" s="800">
        <v>0.21433903686876576</v>
      </c>
      <c r="U253" s="800">
        <v>0.6874732078941036</v>
      </c>
      <c r="V253" s="800">
        <v>0.67894928060852677</v>
      </c>
      <c r="W253" s="800">
        <v>3.7174782296222286E-2</v>
      </c>
      <c r="X253" s="800">
        <v>0.54044317427891586</v>
      </c>
      <c r="Y253" s="800">
        <v>0.64144762862280003</v>
      </c>
      <c r="Z253" s="800">
        <v>0.5050464166813835</v>
      </c>
      <c r="AA253" s="800">
        <v>7.1204734263062952E-2</v>
      </c>
      <c r="AB253" s="800">
        <v>0.74395905340595969</v>
      </c>
      <c r="AC253" s="800">
        <v>0.51523492825007766</v>
      </c>
      <c r="AD253" s="800">
        <v>0.51422928389315059</v>
      </c>
      <c r="AE253" s="800">
        <v>0.98669360648650317</v>
      </c>
      <c r="AF253" s="800">
        <v>0.44237164814971164</v>
      </c>
      <c r="AG253" s="800">
        <v>0.3539391188694575</v>
      </c>
    </row>
    <row r="254" spans="1:33" x14ac:dyDescent="0.2">
      <c r="A254" s="767">
        <v>244</v>
      </c>
      <c r="B254" s="778">
        <f t="shared" si="42"/>
        <v>2215.0549999999998</v>
      </c>
      <c r="C254" s="791">
        <f t="shared" si="43"/>
        <v>25.265000000000001</v>
      </c>
      <c r="D254" s="803">
        <f t="shared" si="44"/>
        <v>0.96099999999999997</v>
      </c>
      <c r="E254" s="779">
        <f t="shared" si="45"/>
        <v>403.30799999999999</v>
      </c>
      <c r="F254" s="803">
        <f t="shared" si="46"/>
        <v>0.17899999999999999</v>
      </c>
      <c r="G254" s="803">
        <f t="shared" si="47"/>
        <v>-0.13800000000000001</v>
      </c>
      <c r="H254" s="803">
        <f t="shared" si="48"/>
        <v>2.7E-2</v>
      </c>
      <c r="I254" s="803">
        <f t="shared" si="49"/>
        <v>-0.51</v>
      </c>
      <c r="J254" s="803">
        <f t="shared" si="50"/>
        <v>0.27100000000000002</v>
      </c>
      <c r="K254" s="779">
        <f t="shared" si="35"/>
        <v>0</v>
      </c>
      <c r="L254" s="779">
        <f t="shared" si="36"/>
        <v>0</v>
      </c>
      <c r="M254" s="779">
        <f t="shared" si="37"/>
        <v>0</v>
      </c>
      <c r="N254" s="779">
        <f t="shared" si="38"/>
        <v>0</v>
      </c>
      <c r="O254" s="779">
        <f t="shared" si="39"/>
        <v>0</v>
      </c>
      <c r="P254" s="779">
        <f t="shared" si="40"/>
        <v>0</v>
      </c>
      <c r="Q254" s="801">
        <f t="shared" si="41"/>
        <v>0</v>
      </c>
      <c r="R254" s="800">
        <v>0.91505547921883745</v>
      </c>
      <c r="S254" s="800">
        <v>0.1316293688670197</v>
      </c>
      <c r="T254" s="800">
        <v>0.32670511833912974</v>
      </c>
      <c r="U254" s="800">
        <v>0.75826954808673985</v>
      </c>
      <c r="V254" s="800">
        <v>0.39306469824156232</v>
      </c>
      <c r="W254" s="800">
        <v>0.15464714392257117</v>
      </c>
      <c r="X254" s="800">
        <v>0.56657897116458023</v>
      </c>
      <c r="Y254" s="800">
        <v>9.0318756727758798E-2</v>
      </c>
      <c r="Z254" s="800">
        <v>0.77136393870145759</v>
      </c>
      <c r="AA254" s="800">
        <v>0.18181294253266778</v>
      </c>
      <c r="AB254" s="800">
        <v>0.21543055510149245</v>
      </c>
      <c r="AC254" s="800">
        <v>0.93973363475628413</v>
      </c>
      <c r="AD254" s="800">
        <v>0.23190597346327491</v>
      </c>
      <c r="AE254" s="800">
        <v>0.99526106859551855</v>
      </c>
      <c r="AF254" s="800">
        <v>0.79452771320455973</v>
      </c>
      <c r="AG254" s="800">
        <v>0.45597031613120365</v>
      </c>
    </row>
    <row r="255" spans="1:33" x14ac:dyDescent="0.2">
      <c r="A255" s="767">
        <v>245</v>
      </c>
      <c r="B255" s="778">
        <f t="shared" si="42"/>
        <v>2178.915</v>
      </c>
      <c r="C255" s="791">
        <f t="shared" si="43"/>
        <v>55.457999999999998</v>
      </c>
      <c r="D255" s="803">
        <f t="shared" si="44"/>
        <v>1.3859999999999999</v>
      </c>
      <c r="E255" s="779">
        <f t="shared" si="45"/>
        <v>421.21100000000001</v>
      </c>
      <c r="F255" s="803">
        <f t="shared" si="46"/>
        <v>0.223</v>
      </c>
      <c r="G255" s="803">
        <f t="shared" si="47"/>
        <v>-0.155</v>
      </c>
      <c r="H255" s="803">
        <f t="shared" si="48"/>
        <v>8.9999999999999993E-3</v>
      </c>
      <c r="I255" s="803">
        <f t="shared" si="49"/>
        <v>0.17899999999999999</v>
      </c>
      <c r="J255" s="803">
        <f t="shared" si="50"/>
        <v>-0.16400000000000001</v>
      </c>
      <c r="K255" s="779">
        <f t="shared" si="35"/>
        <v>0</v>
      </c>
      <c r="L255" s="779">
        <f t="shared" si="36"/>
        <v>0</v>
      </c>
      <c r="M255" s="779">
        <f t="shared" si="37"/>
        <v>0</v>
      </c>
      <c r="N255" s="779">
        <f t="shared" si="38"/>
        <v>0</v>
      </c>
      <c r="O255" s="779">
        <f t="shared" si="39"/>
        <v>0</v>
      </c>
      <c r="P255" s="779">
        <f t="shared" si="40"/>
        <v>0</v>
      </c>
      <c r="Q255" s="801">
        <f t="shared" si="41"/>
        <v>0</v>
      </c>
      <c r="R255" s="800">
        <v>0.87891477604799051</v>
      </c>
      <c r="S255" s="800">
        <v>0.88645781548376046</v>
      </c>
      <c r="T255" s="800">
        <v>0.85738496746630521</v>
      </c>
      <c r="U255" s="800">
        <v>0.80302742701268526</v>
      </c>
      <c r="V255" s="800">
        <v>0.61646479872505855</v>
      </c>
      <c r="W255" s="800">
        <v>0.11330474269796675</v>
      </c>
      <c r="X255" s="800">
        <v>0.52298100611374743</v>
      </c>
      <c r="Y255" s="800">
        <v>0.77886835142605204</v>
      </c>
      <c r="Z255" s="800">
        <v>0.33620544670439401</v>
      </c>
      <c r="AA255" s="800">
        <v>0.29070752679118639</v>
      </c>
      <c r="AB255" s="800">
        <v>0.66934550700253914</v>
      </c>
      <c r="AC255" s="800">
        <v>0.46321084603211549</v>
      </c>
      <c r="AD255" s="800">
        <v>0.33284808211327832</v>
      </c>
      <c r="AE255" s="800">
        <v>0.63950001355197361</v>
      </c>
      <c r="AF255" s="800">
        <v>0.4807741484359277</v>
      </c>
      <c r="AG255" s="800">
        <v>0.53042871467437169</v>
      </c>
    </row>
    <row r="256" spans="1:33" x14ac:dyDescent="0.2">
      <c r="A256" s="767">
        <v>246</v>
      </c>
      <c r="B256" s="778">
        <f t="shared" si="42"/>
        <v>1998.7360000000001</v>
      </c>
      <c r="C256" s="791">
        <f t="shared" si="43"/>
        <v>43.137999999999998</v>
      </c>
      <c r="D256" s="803">
        <f t="shared" si="44"/>
        <v>0.81899999999999995</v>
      </c>
      <c r="E256" s="779">
        <f t="shared" si="45"/>
        <v>470.68200000000002</v>
      </c>
      <c r="F256" s="803">
        <f t="shared" si="46"/>
        <v>0.161</v>
      </c>
      <c r="G256" s="803">
        <f t="shared" si="47"/>
        <v>-1.7999999999999999E-2</v>
      </c>
      <c r="H256" s="803">
        <f t="shared" si="48"/>
        <v>6.5000000000000002E-2</v>
      </c>
      <c r="I256" s="803">
        <f t="shared" si="49"/>
        <v>-0.45700000000000002</v>
      </c>
      <c r="J256" s="803">
        <f t="shared" si="50"/>
        <v>3.2000000000000001E-2</v>
      </c>
      <c r="K256" s="779">
        <f t="shared" si="35"/>
        <v>0</v>
      </c>
      <c r="L256" s="779">
        <f t="shared" si="36"/>
        <v>0</v>
      </c>
      <c r="M256" s="779">
        <f t="shared" si="37"/>
        <v>0</v>
      </c>
      <c r="N256" s="779">
        <f t="shared" si="38"/>
        <v>0</v>
      </c>
      <c r="O256" s="779">
        <f t="shared" si="39"/>
        <v>0</v>
      </c>
      <c r="P256" s="779">
        <f t="shared" si="40"/>
        <v>0</v>
      </c>
      <c r="Q256" s="801">
        <f t="shared" si="41"/>
        <v>0</v>
      </c>
      <c r="R256" s="800">
        <v>0.69873623199901436</v>
      </c>
      <c r="S256" s="800">
        <v>0.57844455060946043</v>
      </c>
      <c r="T256" s="800">
        <v>0.14833609537020709</v>
      </c>
      <c r="U256" s="800">
        <v>0.92670526797069297</v>
      </c>
      <c r="V256" s="800">
        <v>0.30504060003065914</v>
      </c>
      <c r="W256" s="800">
        <v>0.45536038883700047</v>
      </c>
      <c r="X256" s="800">
        <v>0.66199479622135571</v>
      </c>
      <c r="Y256" s="800">
        <v>0.1432873242287751</v>
      </c>
      <c r="Z256" s="800">
        <v>0.53222807400452155</v>
      </c>
      <c r="AA256" s="800">
        <v>0.67323965257801899</v>
      </c>
      <c r="AB256" s="800">
        <v>0.76921075983604825</v>
      </c>
      <c r="AC256" s="800">
        <v>0.17289614949619059</v>
      </c>
      <c r="AD256" s="800">
        <v>0.97128181402198099</v>
      </c>
      <c r="AE256" s="800">
        <v>0.72063713195621593</v>
      </c>
      <c r="AF256" s="800">
        <v>0.39456500968070718</v>
      </c>
      <c r="AG256" s="800">
        <v>0.73546699547325245</v>
      </c>
    </row>
    <row r="257" spans="1:33" x14ac:dyDescent="0.2">
      <c r="A257" s="767">
        <v>247</v>
      </c>
      <c r="B257" s="778">
        <f t="shared" si="42"/>
        <v>1521.8910000000001</v>
      </c>
      <c r="C257" s="791">
        <f t="shared" si="43"/>
        <v>57.402999999999999</v>
      </c>
      <c r="D257" s="803">
        <f t="shared" si="44"/>
        <v>1.0349999999999999</v>
      </c>
      <c r="E257" s="779">
        <f t="shared" si="45"/>
        <v>486.78399999999999</v>
      </c>
      <c r="F257" s="803">
        <f t="shared" si="46"/>
        <v>0.29799999999999999</v>
      </c>
      <c r="G257" s="803">
        <f t="shared" si="47"/>
        <v>0.14099999999999999</v>
      </c>
      <c r="H257" s="803">
        <f t="shared" si="48"/>
        <v>3.6999999999999998E-2</v>
      </c>
      <c r="I257" s="803">
        <f t="shared" si="49"/>
        <v>0.192</v>
      </c>
      <c r="J257" s="803">
        <f t="shared" si="50"/>
        <v>7.3999999999999996E-2</v>
      </c>
      <c r="K257" s="779">
        <f t="shared" si="35"/>
        <v>0</v>
      </c>
      <c r="L257" s="779">
        <f t="shared" si="36"/>
        <v>0</v>
      </c>
      <c r="M257" s="779">
        <f t="shared" si="37"/>
        <v>0</v>
      </c>
      <c r="N257" s="779">
        <f t="shared" si="38"/>
        <v>0</v>
      </c>
      <c r="O257" s="779">
        <f t="shared" si="39"/>
        <v>0</v>
      </c>
      <c r="P257" s="779">
        <f t="shared" si="40"/>
        <v>0</v>
      </c>
      <c r="Q257" s="801">
        <f t="shared" si="41"/>
        <v>0</v>
      </c>
      <c r="R257" s="800">
        <v>0.22189085707273759</v>
      </c>
      <c r="S257" s="800">
        <v>0.93507427933686249</v>
      </c>
      <c r="T257" s="800">
        <v>0.41840080320843853</v>
      </c>
      <c r="U257" s="800">
        <v>0.96696000803543924</v>
      </c>
      <c r="V257" s="800">
        <v>0.98763210790119993</v>
      </c>
      <c r="W257" s="800">
        <v>0.85355356706176855</v>
      </c>
      <c r="X257" s="800">
        <v>0.59214645759889561</v>
      </c>
      <c r="Y257" s="800">
        <v>0.79181366907427075</v>
      </c>
      <c r="Z257" s="800">
        <v>0.5739257636648093</v>
      </c>
      <c r="AA257" s="800">
        <v>0.49508542366419861</v>
      </c>
      <c r="AB257" s="800">
        <v>0.43096964461665366</v>
      </c>
      <c r="AC257" s="800">
        <v>0.38488946302583948</v>
      </c>
      <c r="AD257" s="800">
        <v>0.70294859967317092</v>
      </c>
      <c r="AE257" s="800">
        <v>0.81339152610125098</v>
      </c>
      <c r="AF257" s="800">
        <v>0.87418473287242082</v>
      </c>
      <c r="AG257" s="800">
        <v>0.54638825216721509</v>
      </c>
    </row>
    <row r="258" spans="1:33" x14ac:dyDescent="0.2">
      <c r="A258" s="767">
        <v>248</v>
      </c>
      <c r="B258" s="778">
        <f t="shared" si="42"/>
        <v>1980.57</v>
      </c>
      <c r="C258" s="791">
        <f t="shared" si="43"/>
        <v>40.817999999999998</v>
      </c>
      <c r="D258" s="803">
        <f t="shared" si="44"/>
        <v>0.77500000000000002</v>
      </c>
      <c r="E258" s="779">
        <f t="shared" si="45"/>
        <v>476.87700000000001</v>
      </c>
      <c r="F258" s="803">
        <f t="shared" si="46"/>
        <v>0.16400000000000001</v>
      </c>
      <c r="G258" s="803">
        <f t="shared" si="47"/>
        <v>0.152</v>
      </c>
      <c r="H258" s="803">
        <f t="shared" si="48"/>
        <v>0.156</v>
      </c>
      <c r="I258" s="803">
        <f t="shared" si="49"/>
        <v>-0.13200000000000001</v>
      </c>
      <c r="J258" s="803">
        <f t="shared" si="50"/>
        <v>0.11700000000000001</v>
      </c>
      <c r="K258" s="779">
        <f t="shared" si="35"/>
        <v>0</v>
      </c>
      <c r="L258" s="779">
        <f t="shared" si="36"/>
        <v>0</v>
      </c>
      <c r="M258" s="779">
        <f t="shared" si="37"/>
        <v>0</v>
      </c>
      <c r="N258" s="779">
        <f t="shared" si="38"/>
        <v>0</v>
      </c>
      <c r="O258" s="779">
        <f t="shared" si="39"/>
        <v>0</v>
      </c>
      <c r="P258" s="779">
        <f t="shared" si="40"/>
        <v>0</v>
      </c>
      <c r="Q258" s="801">
        <f t="shared" si="41"/>
        <v>0</v>
      </c>
      <c r="R258" s="800">
        <v>0.68057029039013084</v>
      </c>
      <c r="S258" s="800">
        <v>0.5204563457522543</v>
      </c>
      <c r="T258" s="800">
        <v>9.3827357116002652E-2</v>
      </c>
      <c r="U258" s="800">
        <v>0.94219366931238824</v>
      </c>
      <c r="V258" s="800">
        <v>0.32191753556035552</v>
      </c>
      <c r="W258" s="800">
        <v>0.88122382142959754</v>
      </c>
      <c r="X258" s="800">
        <v>0.89058390455456538</v>
      </c>
      <c r="Y258" s="800">
        <v>0.46845612338760623</v>
      </c>
      <c r="Z258" s="800">
        <v>0.61710631199951826</v>
      </c>
      <c r="AA258" s="800">
        <v>0.67698235224348369</v>
      </c>
      <c r="AB258" s="800">
        <v>0.19722148056665989</v>
      </c>
      <c r="AC258" s="800">
        <v>0.32192490819286002</v>
      </c>
      <c r="AD258" s="800">
        <v>0.16953339195879114</v>
      </c>
      <c r="AE258" s="800">
        <v>0.91054644675275576</v>
      </c>
      <c r="AF258" s="800">
        <v>0.73944187582197562</v>
      </c>
      <c r="AG258" s="800">
        <v>0.92123364789627693</v>
      </c>
    </row>
    <row r="259" spans="1:33" x14ac:dyDescent="0.2">
      <c r="A259" s="767">
        <v>249</v>
      </c>
      <c r="B259" s="778">
        <f t="shared" si="42"/>
        <v>1646.46</v>
      </c>
      <c r="C259" s="791">
        <f t="shared" si="43"/>
        <v>33.734999999999999</v>
      </c>
      <c r="D259" s="803">
        <f t="shared" si="44"/>
        <v>1.2949999999999999</v>
      </c>
      <c r="E259" s="779">
        <f t="shared" si="45"/>
        <v>370.53399999999999</v>
      </c>
      <c r="F259" s="803">
        <f t="shared" si="46"/>
        <v>0.254</v>
      </c>
      <c r="G259" s="803">
        <f t="shared" si="47"/>
        <v>0.123</v>
      </c>
      <c r="H259" s="803">
        <f t="shared" si="48"/>
        <v>0.17199999999999999</v>
      </c>
      <c r="I259" s="803">
        <f t="shared" si="49"/>
        <v>0.35199999999999998</v>
      </c>
      <c r="J259" s="803">
        <f t="shared" si="50"/>
        <v>-2E-3</v>
      </c>
      <c r="K259" s="779">
        <f t="shared" si="35"/>
        <v>0</v>
      </c>
      <c r="L259" s="779">
        <f t="shared" si="36"/>
        <v>0</v>
      </c>
      <c r="M259" s="779">
        <f t="shared" si="37"/>
        <v>0</v>
      </c>
      <c r="N259" s="779">
        <f t="shared" si="38"/>
        <v>0</v>
      </c>
      <c r="O259" s="779">
        <f t="shared" si="39"/>
        <v>0</v>
      </c>
      <c r="P259" s="779">
        <f t="shared" si="40"/>
        <v>0</v>
      </c>
      <c r="Q259" s="801">
        <f t="shared" si="41"/>
        <v>0</v>
      </c>
      <c r="R259" s="800">
        <v>0.34645985392026013</v>
      </c>
      <c r="S259" s="800">
        <v>0.34338234942414159</v>
      </c>
      <c r="T259" s="800">
        <v>0.74401412747673668</v>
      </c>
      <c r="U259" s="800">
        <v>0.67633468402037344</v>
      </c>
      <c r="V259" s="800">
        <v>0.76779597312933723</v>
      </c>
      <c r="W259" s="800">
        <v>0.8065555283959408</v>
      </c>
      <c r="X259" s="800">
        <v>0.92932697647433971</v>
      </c>
      <c r="Y259" s="800">
        <v>0.95182274813119161</v>
      </c>
      <c r="Z259" s="800">
        <v>0.49788855841272051</v>
      </c>
      <c r="AA259" s="800">
        <v>0.35279620950863155</v>
      </c>
      <c r="AB259" s="800">
        <v>0.56744993994470161</v>
      </c>
      <c r="AC259" s="800">
        <v>0.91295789518774928</v>
      </c>
      <c r="AD259" s="800">
        <v>7.0845888867614337E-2</v>
      </c>
      <c r="AE259" s="800">
        <v>0.27515650263865266</v>
      </c>
      <c r="AF259" s="800">
        <v>0.66963961296353169</v>
      </c>
      <c r="AG259" s="800">
        <v>0.58442188313756427</v>
      </c>
    </row>
    <row r="260" spans="1:33" x14ac:dyDescent="0.2">
      <c r="A260" s="767">
        <v>250</v>
      </c>
      <c r="B260" s="778">
        <f t="shared" si="42"/>
        <v>1736.1179999999999</v>
      </c>
      <c r="C260" s="791">
        <f t="shared" si="43"/>
        <v>44.125</v>
      </c>
      <c r="D260" s="803">
        <f t="shared" si="44"/>
        <v>0.81100000000000005</v>
      </c>
      <c r="E260" s="779">
        <f t="shared" si="45"/>
        <v>328.053</v>
      </c>
      <c r="F260" s="803">
        <f t="shared" si="46"/>
        <v>0.214</v>
      </c>
      <c r="G260" s="803">
        <f t="shared" si="47"/>
        <v>-0.16400000000000001</v>
      </c>
      <c r="H260" s="803">
        <f t="shared" si="48"/>
        <v>3.3000000000000002E-2</v>
      </c>
      <c r="I260" s="803">
        <f t="shared" si="49"/>
        <v>-0.29899999999999999</v>
      </c>
      <c r="J260" s="803">
        <f t="shared" si="50"/>
        <v>0.47199999999999998</v>
      </c>
      <c r="K260" s="779">
        <f t="shared" si="35"/>
        <v>0</v>
      </c>
      <c r="L260" s="779">
        <f t="shared" si="36"/>
        <v>0</v>
      </c>
      <c r="M260" s="779">
        <f t="shared" si="37"/>
        <v>0</v>
      </c>
      <c r="N260" s="779">
        <f t="shared" si="38"/>
        <v>0</v>
      </c>
      <c r="O260" s="779">
        <f t="shared" si="39"/>
        <v>0</v>
      </c>
      <c r="P260" s="779">
        <f t="shared" si="40"/>
        <v>0</v>
      </c>
      <c r="Q260" s="801">
        <f t="shared" si="41"/>
        <v>0</v>
      </c>
      <c r="R260" s="800">
        <v>0.43611803489439327</v>
      </c>
      <c r="S260" s="800">
        <v>0.60313246626310069</v>
      </c>
      <c r="T260" s="800">
        <v>0.13907077797795508</v>
      </c>
      <c r="U260" s="800">
        <v>0.57013257237608495</v>
      </c>
      <c r="V260" s="800">
        <v>0.56819645032060273</v>
      </c>
      <c r="W260" s="800">
        <v>9.0005170246603372E-2</v>
      </c>
      <c r="X260" s="800">
        <v>0.58320767724252809</v>
      </c>
      <c r="Y260" s="800">
        <v>0.30132326174886592</v>
      </c>
      <c r="Z260" s="800">
        <v>0.97222190249572327</v>
      </c>
      <c r="AA260" s="800">
        <v>0.34185272753852636</v>
      </c>
      <c r="AB260" s="800">
        <v>0.13940448393546234</v>
      </c>
      <c r="AC260" s="800">
        <v>0.88541566257786808</v>
      </c>
      <c r="AD260" s="800">
        <v>0.39578352332056821</v>
      </c>
      <c r="AE260" s="800">
        <v>0.60885815045643255</v>
      </c>
      <c r="AF260" s="800">
        <v>0.47594897945880221</v>
      </c>
      <c r="AG260" s="800">
        <v>0.33365622960901165</v>
      </c>
    </row>
    <row r="261" spans="1:33" x14ac:dyDescent="0.2">
      <c r="A261" s="767">
        <v>251</v>
      </c>
      <c r="B261" s="778">
        <f t="shared" si="42"/>
        <v>1477.165</v>
      </c>
      <c r="C261" s="791">
        <f t="shared" si="43"/>
        <v>32.393000000000001</v>
      </c>
      <c r="D261" s="803">
        <f t="shared" si="44"/>
        <v>1.196</v>
      </c>
      <c r="E261" s="779">
        <f t="shared" si="45"/>
        <v>159.512</v>
      </c>
      <c r="F261" s="803">
        <f t="shared" si="46"/>
        <v>0.29399999999999998</v>
      </c>
      <c r="G261" s="803">
        <f t="shared" si="47"/>
        <v>-0.186</v>
      </c>
      <c r="H261" s="803">
        <f t="shared" si="48"/>
        <v>0.159</v>
      </c>
      <c r="I261" s="803">
        <f t="shared" si="49"/>
        <v>-0.309</v>
      </c>
      <c r="J261" s="803">
        <f t="shared" si="50"/>
        <v>0.26900000000000002</v>
      </c>
      <c r="K261" s="779">
        <f t="shared" si="35"/>
        <v>0</v>
      </c>
      <c r="L261" s="779">
        <f t="shared" si="36"/>
        <v>0</v>
      </c>
      <c r="M261" s="779">
        <f t="shared" si="37"/>
        <v>0</v>
      </c>
      <c r="N261" s="779">
        <f t="shared" si="38"/>
        <v>0</v>
      </c>
      <c r="O261" s="779">
        <f t="shared" si="39"/>
        <v>0</v>
      </c>
      <c r="P261" s="779">
        <f t="shared" si="40"/>
        <v>0</v>
      </c>
      <c r="Q261" s="801">
        <f t="shared" si="41"/>
        <v>0</v>
      </c>
      <c r="R261" s="800">
        <v>0.17716527082160238</v>
      </c>
      <c r="S261" s="800">
        <v>0.30983022897744528</v>
      </c>
      <c r="T261" s="800">
        <v>0.62029168320408712</v>
      </c>
      <c r="U261" s="800">
        <v>0.14877898829787761</v>
      </c>
      <c r="V261" s="800">
        <v>0.96986915280897446</v>
      </c>
      <c r="W261" s="800">
        <v>3.50153682298594E-2</v>
      </c>
      <c r="X261" s="800">
        <v>0.89775969901416874</v>
      </c>
      <c r="Y261" s="800">
        <v>0.2914746724912417</v>
      </c>
      <c r="Z261" s="800">
        <v>0.76885075043690632</v>
      </c>
      <c r="AA261" s="800">
        <v>0.39921552672025407</v>
      </c>
      <c r="AB261" s="800">
        <v>0.53432758789907597</v>
      </c>
      <c r="AC261" s="800">
        <v>0.11678721680295467</v>
      </c>
      <c r="AD261" s="800">
        <v>0.69158224338321106</v>
      </c>
      <c r="AE261" s="800">
        <v>8.0507645833620689E-2</v>
      </c>
      <c r="AF261" s="800">
        <v>0.78875014665789456</v>
      </c>
      <c r="AG261" s="800">
        <v>0.65494203459847988</v>
      </c>
    </row>
    <row r="262" spans="1:33" x14ac:dyDescent="0.2">
      <c r="A262" s="767">
        <v>252</v>
      </c>
      <c r="B262" s="778">
        <f t="shared" si="42"/>
        <v>1980.2619999999999</v>
      </c>
      <c r="C262" s="791">
        <f t="shared" si="43"/>
        <v>40.978999999999999</v>
      </c>
      <c r="D262" s="803">
        <f t="shared" si="44"/>
        <v>1.2649999999999999</v>
      </c>
      <c r="E262" s="779">
        <f t="shared" si="45"/>
        <v>270.61</v>
      </c>
      <c r="F262" s="803">
        <f t="shared" si="46"/>
        <v>0.26400000000000001</v>
      </c>
      <c r="G262" s="803">
        <f t="shared" si="47"/>
        <v>8.9999999999999993E-3</v>
      </c>
      <c r="H262" s="803">
        <f t="shared" si="48"/>
        <v>-0.193</v>
      </c>
      <c r="I262" s="803">
        <f t="shared" si="49"/>
        <v>-8.0000000000000002E-3</v>
      </c>
      <c r="J262" s="803">
        <f t="shared" si="50"/>
        <v>0.03</v>
      </c>
      <c r="K262" s="779">
        <f t="shared" si="35"/>
        <v>0</v>
      </c>
      <c r="L262" s="779">
        <f t="shared" si="36"/>
        <v>0</v>
      </c>
      <c r="M262" s="779">
        <f t="shared" si="37"/>
        <v>0</v>
      </c>
      <c r="N262" s="779">
        <f t="shared" si="38"/>
        <v>0</v>
      </c>
      <c r="O262" s="779">
        <f t="shared" si="39"/>
        <v>0</v>
      </c>
      <c r="P262" s="779">
        <f t="shared" si="40"/>
        <v>0</v>
      </c>
      <c r="Q262" s="801">
        <f t="shared" si="41"/>
        <v>0</v>
      </c>
      <c r="R262" s="800">
        <v>0.68026150384613593</v>
      </c>
      <c r="S262" s="800">
        <v>0.52448328240246345</v>
      </c>
      <c r="T262" s="800">
        <v>0.70611224700930852</v>
      </c>
      <c r="U262" s="800">
        <v>0.4265260296224066</v>
      </c>
      <c r="V262" s="800">
        <v>0.81932772935954146</v>
      </c>
      <c r="W262" s="800">
        <v>0.52205492857993485</v>
      </c>
      <c r="X262" s="800">
        <v>1.6927050412839484E-2</v>
      </c>
      <c r="Y262" s="800">
        <v>0.59185938984874054</v>
      </c>
      <c r="Z262" s="800">
        <v>0.52955134071362187</v>
      </c>
      <c r="AA262" s="800">
        <v>0.36034460418805381</v>
      </c>
      <c r="AB262" s="800">
        <v>0.7078170261557728</v>
      </c>
      <c r="AC262" s="800">
        <v>0.73918029873834712</v>
      </c>
      <c r="AD262" s="800">
        <v>0.56267565060008762</v>
      </c>
      <c r="AE262" s="800">
        <v>0.75599533146887776</v>
      </c>
      <c r="AF262" s="800">
        <v>0.28476356439433592</v>
      </c>
      <c r="AG262" s="800">
        <v>0.82321163716765766</v>
      </c>
    </row>
    <row r="263" spans="1:33" x14ac:dyDescent="0.2">
      <c r="A263" s="767">
        <v>253</v>
      </c>
      <c r="B263" s="778">
        <f t="shared" si="42"/>
        <v>1840.511</v>
      </c>
      <c r="C263" s="791">
        <f t="shared" si="43"/>
        <v>54.802999999999997</v>
      </c>
      <c r="D263" s="803">
        <f t="shared" si="44"/>
        <v>1.3819999999999999</v>
      </c>
      <c r="E263" s="779">
        <f t="shared" si="45"/>
        <v>129.49600000000001</v>
      </c>
      <c r="F263" s="803">
        <f t="shared" si="46"/>
        <v>0.248</v>
      </c>
      <c r="G263" s="803">
        <f t="shared" si="47"/>
        <v>-7.0000000000000007E-2</v>
      </c>
      <c r="H263" s="803">
        <f t="shared" si="48"/>
        <v>-0.187</v>
      </c>
      <c r="I263" s="803">
        <f t="shared" si="49"/>
        <v>-6.5000000000000002E-2</v>
      </c>
      <c r="J263" s="803">
        <f t="shared" si="50"/>
        <v>-1.6E-2</v>
      </c>
      <c r="K263" s="779">
        <f t="shared" si="35"/>
        <v>0</v>
      </c>
      <c r="L263" s="779">
        <f t="shared" si="36"/>
        <v>0</v>
      </c>
      <c r="M263" s="779">
        <f t="shared" si="37"/>
        <v>0</v>
      </c>
      <c r="N263" s="779">
        <f t="shared" si="38"/>
        <v>0</v>
      </c>
      <c r="O263" s="779">
        <f t="shared" si="39"/>
        <v>0</v>
      </c>
      <c r="P263" s="779">
        <f t="shared" si="40"/>
        <v>0</v>
      </c>
      <c r="Q263" s="801">
        <f t="shared" si="41"/>
        <v>0</v>
      </c>
      <c r="R263" s="800">
        <v>0.54051128695747019</v>
      </c>
      <c r="S263" s="800">
        <v>0.87008610656811236</v>
      </c>
      <c r="T263" s="800">
        <v>0.85300272066146887</v>
      </c>
      <c r="U263" s="800">
        <v>7.374047626048541E-2</v>
      </c>
      <c r="V263" s="800">
        <v>0.73819041266714069</v>
      </c>
      <c r="W263" s="800">
        <v>0.32430010500663797</v>
      </c>
      <c r="X263" s="800">
        <v>3.2092346254440129E-2</v>
      </c>
      <c r="Y263" s="800">
        <v>0.5346785654616516</v>
      </c>
      <c r="Z263" s="800">
        <v>0.48409446837372117</v>
      </c>
      <c r="AA263" s="800">
        <v>0.16829682660834688</v>
      </c>
      <c r="AB263" s="800">
        <v>0.73461960259732129</v>
      </c>
      <c r="AC263" s="800">
        <v>0.26580786206624907</v>
      </c>
      <c r="AD263" s="800">
        <v>0.47323551017571797</v>
      </c>
      <c r="AE263" s="800">
        <v>0.86914494523303276</v>
      </c>
      <c r="AF263" s="800">
        <v>0.8588219797246327</v>
      </c>
      <c r="AG263" s="800">
        <v>0.60479654638490876</v>
      </c>
    </row>
    <row r="264" spans="1:33" x14ac:dyDescent="0.2">
      <c r="A264" s="767">
        <v>254</v>
      </c>
      <c r="B264" s="778">
        <f t="shared" si="42"/>
        <v>1734.9169999999999</v>
      </c>
      <c r="C264" s="791">
        <f t="shared" si="43"/>
        <v>55.173000000000002</v>
      </c>
      <c r="D264" s="803">
        <f t="shared" si="44"/>
        <v>1.458</v>
      </c>
      <c r="E264" s="779">
        <f t="shared" si="45"/>
        <v>271.36900000000003</v>
      </c>
      <c r="F264" s="803">
        <f t="shared" si="46"/>
        <v>0.18099999999999999</v>
      </c>
      <c r="G264" s="803">
        <f t="shared" si="47"/>
        <v>2.7E-2</v>
      </c>
      <c r="H264" s="803">
        <f t="shared" si="48"/>
        <v>3.3000000000000002E-2</v>
      </c>
      <c r="I264" s="803">
        <f t="shared" si="49"/>
        <v>0.01</v>
      </c>
      <c r="J264" s="803">
        <f t="shared" si="50"/>
        <v>-0.28699999999999998</v>
      </c>
      <c r="K264" s="779">
        <f t="shared" si="35"/>
        <v>0</v>
      </c>
      <c r="L264" s="779">
        <f t="shared" si="36"/>
        <v>0</v>
      </c>
      <c r="M264" s="779">
        <f t="shared" si="37"/>
        <v>0</v>
      </c>
      <c r="N264" s="779">
        <f t="shared" si="38"/>
        <v>0</v>
      </c>
      <c r="O264" s="779">
        <f t="shared" si="39"/>
        <v>0</v>
      </c>
      <c r="P264" s="779">
        <f t="shared" si="40"/>
        <v>0</v>
      </c>
      <c r="Q264" s="801">
        <f t="shared" si="41"/>
        <v>0</v>
      </c>
      <c r="R264" s="800">
        <v>0.43491670464323617</v>
      </c>
      <c r="S264" s="800">
        <v>0.87931524590293086</v>
      </c>
      <c r="T264" s="800">
        <v>0.94751516837918581</v>
      </c>
      <c r="U264" s="800">
        <v>0.42842283418373739</v>
      </c>
      <c r="V264" s="800">
        <v>0.40706537520312303</v>
      </c>
      <c r="W264" s="800">
        <v>0.56674236320144067</v>
      </c>
      <c r="X264" s="800">
        <v>0.58218834839085631</v>
      </c>
      <c r="Y264" s="800">
        <v>0.60951063470835543</v>
      </c>
      <c r="Z264" s="800">
        <v>0.21263117121154951</v>
      </c>
      <c r="AA264" s="800">
        <v>0.21293644108098841</v>
      </c>
      <c r="AB264" s="800">
        <v>0.53918578160965269</v>
      </c>
      <c r="AC264" s="800">
        <v>5.7114399692024476E-2</v>
      </c>
      <c r="AD264" s="800">
        <v>8.1550436906562607E-2</v>
      </c>
      <c r="AE264" s="800">
        <v>0.2674733288271981</v>
      </c>
      <c r="AF264" s="800">
        <v>0.94807530827448128</v>
      </c>
      <c r="AG264" s="800">
        <v>0.56363975411860012</v>
      </c>
    </row>
    <row r="265" spans="1:33" x14ac:dyDescent="0.2">
      <c r="A265" s="767">
        <v>255</v>
      </c>
      <c r="B265" s="778">
        <f t="shared" si="42"/>
        <v>2043.2550000000001</v>
      </c>
      <c r="C265" s="791">
        <f t="shared" si="43"/>
        <v>47.645000000000003</v>
      </c>
      <c r="D265" s="803">
        <f t="shared" si="44"/>
        <v>0.84199999999999997</v>
      </c>
      <c r="E265" s="779">
        <f t="shared" si="45"/>
        <v>260.91199999999998</v>
      </c>
      <c r="F265" s="803">
        <f t="shared" si="46"/>
        <v>0.14499999999999999</v>
      </c>
      <c r="G265" s="803">
        <f t="shared" si="47"/>
        <v>-0.13900000000000001</v>
      </c>
      <c r="H265" s="803">
        <f t="shared" si="48"/>
        <v>-0.153</v>
      </c>
      <c r="I265" s="803">
        <f t="shared" si="49"/>
        <v>-0.13</v>
      </c>
      <c r="J265" s="803">
        <f t="shared" si="50"/>
        <v>-0.38</v>
      </c>
      <c r="K265" s="779">
        <f t="shared" si="35"/>
        <v>0</v>
      </c>
      <c r="L265" s="779">
        <f t="shared" si="36"/>
        <v>0</v>
      </c>
      <c r="M265" s="779">
        <f t="shared" si="37"/>
        <v>0</v>
      </c>
      <c r="N265" s="779">
        <f t="shared" si="38"/>
        <v>0</v>
      </c>
      <c r="O265" s="779">
        <f t="shared" si="39"/>
        <v>0</v>
      </c>
      <c r="P265" s="779">
        <f t="shared" si="40"/>
        <v>0</v>
      </c>
      <c r="Q265" s="801">
        <f t="shared" si="41"/>
        <v>0</v>
      </c>
      <c r="R265" s="800">
        <v>0.7432553944740532</v>
      </c>
      <c r="S265" s="800">
        <v>0.69113453812362591</v>
      </c>
      <c r="T265" s="800">
        <v>0.17695106657386039</v>
      </c>
      <c r="U265" s="800">
        <v>0.4022810228341418</v>
      </c>
      <c r="V265" s="800">
        <v>0.22262875669279381</v>
      </c>
      <c r="W265" s="800">
        <v>0.15339733416373091</v>
      </c>
      <c r="X265" s="800">
        <v>0.11872490289042825</v>
      </c>
      <c r="Y265" s="800">
        <v>0.46962606593092404</v>
      </c>
      <c r="Z265" s="800">
        <v>0.11991569766314747</v>
      </c>
      <c r="AA265" s="800">
        <v>0.27589300093163993</v>
      </c>
      <c r="AB265" s="800">
        <v>0.21990529185595264</v>
      </c>
      <c r="AC265" s="800">
        <v>0.58097645987898316</v>
      </c>
      <c r="AD265" s="800">
        <v>0.71905105844875694</v>
      </c>
      <c r="AE265" s="800">
        <v>0.28284032877560672</v>
      </c>
      <c r="AF265" s="800">
        <v>0.5962318770357079</v>
      </c>
      <c r="AG265" s="800">
        <v>0.44322914165561622</v>
      </c>
    </row>
    <row r="266" spans="1:33" x14ac:dyDescent="0.2">
      <c r="A266" s="767">
        <v>256</v>
      </c>
      <c r="B266" s="778">
        <f t="shared" si="42"/>
        <v>1350.7819999999999</v>
      </c>
      <c r="C266" s="791">
        <f t="shared" si="43"/>
        <v>52.744</v>
      </c>
      <c r="D266" s="803">
        <f t="shared" si="44"/>
        <v>1.25</v>
      </c>
      <c r="E266" s="779">
        <f t="shared" si="45"/>
        <v>106.604</v>
      </c>
      <c r="F266" s="803">
        <f t="shared" si="46"/>
        <v>0.182</v>
      </c>
      <c r="G266" s="803">
        <f t="shared" si="47"/>
        <v>5.1999999999999998E-2</v>
      </c>
      <c r="H266" s="803">
        <f t="shared" si="48"/>
        <v>9.2999999999999999E-2</v>
      </c>
      <c r="I266" s="803">
        <f t="shared" si="49"/>
        <v>-0.40699999999999997</v>
      </c>
      <c r="J266" s="803">
        <f t="shared" si="50"/>
        <v>-7.1999999999999995E-2</v>
      </c>
      <c r="K266" s="779">
        <f t="shared" si="35"/>
        <v>0</v>
      </c>
      <c r="L266" s="779">
        <f t="shared" si="36"/>
        <v>0</v>
      </c>
      <c r="M266" s="779">
        <f t="shared" si="37"/>
        <v>0</v>
      </c>
      <c r="N266" s="779">
        <f t="shared" si="38"/>
        <v>0</v>
      </c>
      <c r="O266" s="779">
        <f t="shared" si="39"/>
        <v>0</v>
      </c>
      <c r="P266" s="779">
        <f t="shared" si="40"/>
        <v>0</v>
      </c>
      <c r="Q266" s="801">
        <f t="shared" si="41"/>
        <v>0</v>
      </c>
      <c r="R266" s="800">
        <v>5.0782303641303983E-2</v>
      </c>
      <c r="S266" s="800">
        <v>0.81859369812923843</v>
      </c>
      <c r="T266" s="800">
        <v>0.68725802603595676</v>
      </c>
      <c r="U266" s="800">
        <v>1.650978562545391E-2</v>
      </c>
      <c r="V266" s="800">
        <v>0.41064248804766912</v>
      </c>
      <c r="W266" s="800">
        <v>0.62888841035838439</v>
      </c>
      <c r="X266" s="800">
        <v>0.73207822529153033</v>
      </c>
      <c r="Y266" s="800">
        <v>0.19273123989650942</v>
      </c>
      <c r="Z266" s="800">
        <v>0.42764117604674567</v>
      </c>
      <c r="AA266" s="800">
        <v>0.55696024971566205</v>
      </c>
      <c r="AB266" s="800">
        <v>4.8316273659228859E-2</v>
      </c>
      <c r="AC266" s="800">
        <v>2.6762531648274135E-2</v>
      </c>
      <c r="AD266" s="800">
        <v>0.5335795067468676</v>
      </c>
      <c r="AE266" s="800">
        <v>2.0193181867555254E-2</v>
      </c>
      <c r="AF266" s="800">
        <v>0.40972053303297662</v>
      </c>
      <c r="AG266" s="800">
        <v>0.34374083031412972</v>
      </c>
    </row>
    <row r="267" spans="1:33" x14ac:dyDescent="0.2">
      <c r="A267" s="767">
        <v>257</v>
      </c>
      <c r="B267" s="778">
        <f t="shared" si="42"/>
        <v>2154.6260000000002</v>
      </c>
      <c r="C267" s="791">
        <f t="shared" si="43"/>
        <v>53.338000000000001</v>
      </c>
      <c r="D267" s="803">
        <f t="shared" si="44"/>
        <v>1.0369999999999999</v>
      </c>
      <c r="E267" s="779">
        <f t="shared" si="45"/>
        <v>496.49299999999999</v>
      </c>
      <c r="F267" s="803">
        <f t="shared" si="46"/>
        <v>0.11899999999999999</v>
      </c>
      <c r="G267" s="803">
        <f t="shared" si="47"/>
        <v>4.2999999999999997E-2</v>
      </c>
      <c r="H267" s="803">
        <f t="shared" si="48"/>
        <v>-0.1</v>
      </c>
      <c r="I267" s="803">
        <f t="shared" si="49"/>
        <v>-0.26</v>
      </c>
      <c r="J267" s="803">
        <f t="shared" si="50"/>
        <v>-0.26300000000000001</v>
      </c>
      <c r="K267" s="779">
        <f t="shared" si="35"/>
        <v>0</v>
      </c>
      <c r="L267" s="779">
        <f t="shared" si="36"/>
        <v>0</v>
      </c>
      <c r="M267" s="779">
        <f t="shared" si="37"/>
        <v>0</v>
      </c>
      <c r="N267" s="779">
        <f t="shared" si="38"/>
        <v>0</v>
      </c>
      <c r="O267" s="779">
        <f t="shared" si="39"/>
        <v>0</v>
      </c>
      <c r="P267" s="779">
        <f t="shared" si="40"/>
        <v>0</v>
      </c>
      <c r="Q267" s="801">
        <f t="shared" si="41"/>
        <v>0</v>
      </c>
      <c r="R267" s="800">
        <v>0.85462583974953443</v>
      </c>
      <c r="S267" s="800">
        <v>0.83345699827513187</v>
      </c>
      <c r="T267" s="800">
        <v>0.42160231243648294</v>
      </c>
      <c r="U267" s="800">
        <v>0.99123201845423592</v>
      </c>
      <c r="V267" s="800">
        <v>9.3949929383639441E-2</v>
      </c>
      <c r="W267" s="800">
        <v>0.60699410121153485</v>
      </c>
      <c r="X267" s="800">
        <v>0.24998068568791199</v>
      </c>
      <c r="Y267" s="800">
        <v>0.34009494755053782</v>
      </c>
      <c r="Z267" s="800">
        <v>0.23743229264953469</v>
      </c>
      <c r="AA267" s="800">
        <v>0.69900715468470298</v>
      </c>
      <c r="AB267" s="800">
        <v>0.96215529158680158</v>
      </c>
      <c r="AC267" s="800">
        <v>0.2876410370617043</v>
      </c>
      <c r="AD267" s="800">
        <v>0.80571297921444396</v>
      </c>
      <c r="AE267" s="800">
        <v>0.62566896197271327</v>
      </c>
      <c r="AF267" s="800">
        <v>0.99208028993303332</v>
      </c>
      <c r="AG267" s="800">
        <v>0.55099098782548861</v>
      </c>
    </row>
    <row r="268" spans="1:33" x14ac:dyDescent="0.2">
      <c r="A268" s="767">
        <v>258</v>
      </c>
      <c r="B268" s="778">
        <f t="shared" si="42"/>
        <v>1328.8119999999999</v>
      </c>
      <c r="C268" s="791">
        <f t="shared" si="43"/>
        <v>57.308999999999997</v>
      </c>
      <c r="D268" s="803">
        <f t="shared" si="44"/>
        <v>1.2849999999999999</v>
      </c>
      <c r="E268" s="779">
        <f t="shared" si="45"/>
        <v>490.315</v>
      </c>
      <c r="F268" s="803">
        <f t="shared" si="46"/>
        <v>0.16200000000000001</v>
      </c>
      <c r="G268" s="803">
        <f t="shared" si="47"/>
        <v>6.6000000000000003E-2</v>
      </c>
      <c r="H268" s="803">
        <f t="shared" si="48"/>
        <v>0.09</v>
      </c>
      <c r="I268" s="803">
        <f t="shared" si="49"/>
        <v>0.23499999999999999</v>
      </c>
      <c r="J268" s="803">
        <f t="shared" si="50"/>
        <v>0.20200000000000001</v>
      </c>
      <c r="K268" s="779">
        <f t="shared" si="35"/>
        <v>0</v>
      </c>
      <c r="L268" s="779">
        <f t="shared" si="36"/>
        <v>0</v>
      </c>
      <c r="M268" s="779">
        <f t="shared" si="37"/>
        <v>0</v>
      </c>
      <c r="N268" s="779">
        <f t="shared" si="38"/>
        <v>0</v>
      </c>
      <c r="O268" s="779">
        <f t="shared" si="39"/>
        <v>0</v>
      </c>
      <c r="P268" s="779">
        <f t="shared" si="40"/>
        <v>0</v>
      </c>
      <c r="Q268" s="801">
        <f t="shared" si="41"/>
        <v>0</v>
      </c>
      <c r="R268" s="800">
        <v>2.88120631830594E-2</v>
      </c>
      <c r="S268" s="800">
        <v>0.93273455483662571</v>
      </c>
      <c r="T268" s="800">
        <v>0.73088028265951033</v>
      </c>
      <c r="U268" s="800">
        <v>0.97578721285376246</v>
      </c>
      <c r="V268" s="800">
        <v>0.30934045820917033</v>
      </c>
      <c r="W268" s="800">
        <v>0.66507902163697674</v>
      </c>
      <c r="X268" s="800">
        <v>0.72581835020407837</v>
      </c>
      <c r="Y268" s="800">
        <v>0.8346377876127582</v>
      </c>
      <c r="Z268" s="800">
        <v>0.70212325569224077</v>
      </c>
      <c r="AA268" s="800">
        <v>0.5371939153424552</v>
      </c>
      <c r="AB268" s="800">
        <v>0.44571839562505577</v>
      </c>
      <c r="AC268" s="800">
        <v>0.36150691596170659</v>
      </c>
      <c r="AD268" s="800">
        <v>0.98426757068617066</v>
      </c>
      <c r="AE268" s="800">
        <v>0.84555875243752066</v>
      </c>
      <c r="AF268" s="800">
        <v>0.30233261903357778</v>
      </c>
      <c r="AG268" s="800">
        <v>0.11410738402464837</v>
      </c>
    </row>
    <row r="269" spans="1:33" x14ac:dyDescent="0.2">
      <c r="A269" s="767">
        <v>259</v>
      </c>
      <c r="B269" s="778">
        <f t="shared" si="42"/>
        <v>2132.3180000000002</v>
      </c>
      <c r="C269" s="791">
        <f t="shared" si="43"/>
        <v>56.127000000000002</v>
      </c>
      <c r="D269" s="803">
        <f t="shared" si="44"/>
        <v>0.749</v>
      </c>
      <c r="E269" s="779">
        <f t="shared" si="45"/>
        <v>326.22699999999998</v>
      </c>
      <c r="F269" s="803">
        <f t="shared" si="46"/>
        <v>0.2</v>
      </c>
      <c r="G269" s="803">
        <f t="shared" si="47"/>
        <v>0.19800000000000001</v>
      </c>
      <c r="H269" s="803">
        <f t="shared" si="48"/>
        <v>0.13400000000000001</v>
      </c>
      <c r="I269" s="803">
        <f t="shared" si="49"/>
        <v>0.28199999999999997</v>
      </c>
      <c r="J269" s="803">
        <f t="shared" si="50"/>
        <v>0.42699999999999999</v>
      </c>
      <c r="K269" s="779">
        <f t="shared" ref="K269:K275" si="51">ROUND(K$7+AA269*(K$8-K$7),3)</f>
        <v>0</v>
      </c>
      <c r="L269" s="779">
        <f t="shared" ref="L269:L275" si="52">ROUND(L$7+AB269*(L$8-L$7),3)</f>
        <v>0</v>
      </c>
      <c r="M269" s="779">
        <f t="shared" ref="M269:M275" si="53">ROUND(M$7+AC269*(M$8-M$7),3)</f>
        <v>0</v>
      </c>
      <c r="N269" s="779">
        <f t="shared" ref="N269:N275" si="54">ROUND(N$7+AD269*(N$8-N$7),3)</f>
        <v>0</v>
      </c>
      <c r="O269" s="779">
        <f t="shared" ref="O269:O275" si="55">ROUND(O$7+AE269*(O$8-O$7),3)</f>
        <v>0</v>
      </c>
      <c r="P269" s="779">
        <f t="shared" ref="P269:P275" si="56">ROUND(P$7+AF269*(P$8-P$7),3)</f>
        <v>0</v>
      </c>
      <c r="Q269" s="801">
        <f t="shared" ref="Q269:Q275" si="57">ROUND(Q$7+AG269*(Q$8-Q$7),3)</f>
        <v>0</v>
      </c>
      <c r="R269" s="800">
        <v>0.83231817538108133</v>
      </c>
      <c r="S269" s="800">
        <v>0.90317761909135774</v>
      </c>
      <c r="T269" s="800">
        <v>6.1148537941543291E-2</v>
      </c>
      <c r="U269" s="800">
        <v>0.56556848657471415</v>
      </c>
      <c r="V269" s="800">
        <v>0.50015439798266026</v>
      </c>
      <c r="W269" s="800">
        <v>0.99420602634655064</v>
      </c>
      <c r="X269" s="800">
        <v>0.83600814702449899</v>
      </c>
      <c r="Y269" s="800">
        <v>0.88200060998346963</v>
      </c>
      <c r="Z269" s="800">
        <v>0.92653046112065995</v>
      </c>
      <c r="AA269" s="800">
        <v>3.431285356514957E-2</v>
      </c>
      <c r="AB269" s="800">
        <v>0.28637300834644253</v>
      </c>
      <c r="AC269" s="800">
        <v>0.62311593239249463</v>
      </c>
      <c r="AD269" s="800">
        <v>0.70164905871252947</v>
      </c>
      <c r="AE269" s="800">
        <v>0.89687920844617297</v>
      </c>
      <c r="AF269" s="800">
        <v>0.59776604351601037</v>
      </c>
      <c r="AG269" s="800">
        <v>0.59419150193362169</v>
      </c>
    </row>
    <row r="270" spans="1:33" x14ac:dyDescent="0.2">
      <c r="A270" s="767">
        <v>260</v>
      </c>
      <c r="B270" s="778">
        <f t="shared" ref="B270:B275" si="58">ROUND(B$7+R270*(B$8-B$7),3)</f>
        <v>2185.7979999999998</v>
      </c>
      <c r="C270" s="791">
        <f t="shared" ref="C270:C275" si="59">ROUND(C$7+S270*(C$8-C$7),3)</f>
        <v>40.450000000000003</v>
      </c>
      <c r="D270" s="803">
        <f t="shared" ref="D270:D275" si="60">ROUND(D$7+T270*(D$8-D$7),3)</f>
        <v>0.85399999999999998</v>
      </c>
      <c r="E270" s="779">
        <f t="shared" ref="E270:E275" si="61">ROUND(E$7+U270*(E$8-E$7),3)</f>
        <v>370.67099999999999</v>
      </c>
      <c r="F270" s="803">
        <f t="shared" ref="F270:F275" si="62">ROUND(F$7+V270*(F$8-F$7),3)</f>
        <v>0.108</v>
      </c>
      <c r="G270" s="803">
        <f t="shared" ref="G270:G275" si="63">ROUND(G$7+W270*(G$8-G$7),3)</f>
        <v>-5.0999999999999997E-2</v>
      </c>
      <c r="H270" s="803">
        <f t="shared" ref="H270:H275" si="64">ROUND(H$7+X270*(H$8-H$7),3)</f>
        <v>-4.2000000000000003E-2</v>
      </c>
      <c r="I270" s="803">
        <f t="shared" ref="I270:I275" si="65">ROUND(I$7+Y270*(I$8-I$7),3)</f>
        <v>0.35899999999999999</v>
      </c>
      <c r="J270" s="803">
        <f t="shared" ref="J270:J275" si="66">ROUND(J$7+Z270*(J$8-J$7),3)</f>
        <v>-0.48599999999999999</v>
      </c>
      <c r="K270" s="779">
        <f t="shared" si="51"/>
        <v>0</v>
      </c>
      <c r="L270" s="779">
        <f t="shared" si="52"/>
        <v>0</v>
      </c>
      <c r="M270" s="779">
        <f t="shared" si="53"/>
        <v>0</v>
      </c>
      <c r="N270" s="779">
        <f t="shared" si="54"/>
        <v>0</v>
      </c>
      <c r="O270" s="779">
        <f t="shared" si="55"/>
        <v>0</v>
      </c>
      <c r="P270" s="779">
        <f t="shared" si="56"/>
        <v>0</v>
      </c>
      <c r="Q270" s="801">
        <f t="shared" si="57"/>
        <v>0</v>
      </c>
      <c r="R270" s="800">
        <v>0.88579764200619393</v>
      </c>
      <c r="S270" s="800">
        <v>0.51125880611860419</v>
      </c>
      <c r="T270" s="800">
        <v>0.19310976281626258</v>
      </c>
      <c r="U270" s="800">
        <v>0.67667644069665611</v>
      </c>
      <c r="V270" s="800">
        <v>4.0687218640682365E-2</v>
      </c>
      <c r="W270" s="800">
        <v>0.37215394586096873</v>
      </c>
      <c r="X270" s="800">
        <v>0.39403847429529903</v>
      </c>
      <c r="Y270" s="800">
        <v>0.95890913118788679</v>
      </c>
      <c r="Z270" s="800">
        <v>1.4116990170169763E-2</v>
      </c>
      <c r="AA270" s="800">
        <v>0.61789985932991875</v>
      </c>
      <c r="AB270" s="800">
        <v>0.65299636922700977</v>
      </c>
      <c r="AC270" s="800">
        <v>0.10340534457534101</v>
      </c>
      <c r="AD270" s="800">
        <v>0.50515287721859481</v>
      </c>
      <c r="AE270" s="800">
        <v>0.50346438294978169</v>
      </c>
      <c r="AF270" s="800">
        <v>0.27996897227478501</v>
      </c>
      <c r="AG270" s="800">
        <v>0.52904375263616277</v>
      </c>
    </row>
    <row r="271" spans="1:33" x14ac:dyDescent="0.2">
      <c r="A271" s="767">
        <v>261</v>
      </c>
      <c r="B271" s="778">
        <f t="shared" si="58"/>
        <v>2104.9270000000001</v>
      </c>
      <c r="C271" s="791">
        <f t="shared" si="59"/>
        <v>53.737000000000002</v>
      </c>
      <c r="D271" s="803">
        <f t="shared" si="60"/>
        <v>0.91500000000000004</v>
      </c>
      <c r="E271" s="779">
        <f t="shared" si="61"/>
        <v>236.84200000000001</v>
      </c>
      <c r="F271" s="803">
        <f t="shared" si="62"/>
        <v>0.191</v>
      </c>
      <c r="G271" s="803">
        <f t="shared" si="63"/>
        <v>0</v>
      </c>
      <c r="H271" s="803">
        <f t="shared" si="64"/>
        <v>-0.13700000000000001</v>
      </c>
      <c r="I271" s="803">
        <f t="shared" si="65"/>
        <v>-0.58399999999999996</v>
      </c>
      <c r="J271" s="803">
        <f t="shared" si="66"/>
        <v>6.5000000000000002E-2</v>
      </c>
      <c r="K271" s="779">
        <f t="shared" si="51"/>
        <v>0</v>
      </c>
      <c r="L271" s="779">
        <f t="shared" si="52"/>
        <v>0</v>
      </c>
      <c r="M271" s="779">
        <f t="shared" si="53"/>
        <v>0</v>
      </c>
      <c r="N271" s="779">
        <f t="shared" si="54"/>
        <v>0</v>
      </c>
      <c r="O271" s="779">
        <f t="shared" si="55"/>
        <v>0</v>
      </c>
      <c r="P271" s="779">
        <f t="shared" si="56"/>
        <v>0</v>
      </c>
      <c r="Q271" s="801">
        <f t="shared" si="57"/>
        <v>0</v>
      </c>
      <c r="R271" s="800">
        <v>0.80492734156750079</v>
      </c>
      <c r="S271" s="800">
        <v>0.84341917455543292</v>
      </c>
      <c r="T271" s="800">
        <v>0.26881801698740981</v>
      </c>
      <c r="U271" s="800">
        <v>0.3421040584431283</v>
      </c>
      <c r="V271" s="800">
        <v>0.45288690345564098</v>
      </c>
      <c r="W271" s="800">
        <v>0.50018389918213491</v>
      </c>
      <c r="X271" s="800">
        <v>0.15824693054430372</v>
      </c>
      <c r="Y271" s="800">
        <v>1.5773492877740214E-2</v>
      </c>
      <c r="Z271" s="800">
        <v>0.56548378445883762</v>
      </c>
      <c r="AA271" s="800">
        <v>0.87378976860100044</v>
      </c>
      <c r="AB271" s="800">
        <v>0.28771745432623297</v>
      </c>
      <c r="AC271" s="800">
        <v>0.11420194054944843</v>
      </c>
      <c r="AD271" s="800">
        <v>0.78409846068525968</v>
      </c>
      <c r="AE271" s="800">
        <v>0.55049400197332565</v>
      </c>
      <c r="AF271" s="800">
        <v>6.7695230918822014E-2</v>
      </c>
      <c r="AG271" s="800">
        <v>0.10139431162740209</v>
      </c>
    </row>
    <row r="272" spans="1:33" x14ac:dyDescent="0.2">
      <c r="A272" s="767">
        <v>262</v>
      </c>
      <c r="B272" s="778">
        <f t="shared" si="58"/>
        <v>2161.7919999999999</v>
      </c>
      <c r="C272" s="791">
        <f t="shared" si="59"/>
        <v>25.888999999999999</v>
      </c>
      <c r="D272" s="803">
        <f t="shared" si="60"/>
        <v>1.391</v>
      </c>
      <c r="E272" s="779">
        <f t="shared" si="61"/>
        <v>237.84100000000001</v>
      </c>
      <c r="F272" s="803">
        <f t="shared" si="62"/>
        <v>0.19600000000000001</v>
      </c>
      <c r="G272" s="803">
        <f t="shared" si="63"/>
        <v>0.13300000000000001</v>
      </c>
      <c r="H272" s="803">
        <f t="shared" si="64"/>
        <v>-0.17799999999999999</v>
      </c>
      <c r="I272" s="803">
        <f t="shared" si="65"/>
        <v>0.25600000000000001</v>
      </c>
      <c r="J272" s="803">
        <f t="shared" si="66"/>
        <v>-0.28899999999999998</v>
      </c>
      <c r="K272" s="779">
        <f t="shared" si="51"/>
        <v>0</v>
      </c>
      <c r="L272" s="779">
        <f t="shared" si="52"/>
        <v>0</v>
      </c>
      <c r="M272" s="779">
        <f t="shared" si="53"/>
        <v>0</v>
      </c>
      <c r="N272" s="779">
        <f t="shared" si="54"/>
        <v>0</v>
      </c>
      <c r="O272" s="779">
        <f t="shared" si="55"/>
        <v>0</v>
      </c>
      <c r="P272" s="779">
        <f t="shared" si="56"/>
        <v>0</v>
      </c>
      <c r="Q272" s="801">
        <f t="shared" si="57"/>
        <v>0</v>
      </c>
      <c r="R272" s="800">
        <v>0.86179212974823938</v>
      </c>
      <c r="S272" s="800">
        <v>0.14721608686659793</v>
      </c>
      <c r="T272" s="800">
        <v>0.86347433425265308</v>
      </c>
      <c r="U272" s="800">
        <v>0.34460260797592579</v>
      </c>
      <c r="V272" s="800">
        <v>0.47956909021332572</v>
      </c>
      <c r="W272" s="800">
        <v>0.83231206381731326</v>
      </c>
      <c r="X272" s="800">
        <v>5.5775523323836396E-2</v>
      </c>
      <c r="Y272" s="800">
        <v>0.85620508060288425</v>
      </c>
      <c r="Z272" s="800">
        <v>0.21117189616517995</v>
      </c>
      <c r="AA272" s="800">
        <v>0.70337441428710035</v>
      </c>
      <c r="AB272" s="800">
        <v>0.84198088110535829</v>
      </c>
      <c r="AC272" s="800">
        <v>0.18577090643588057</v>
      </c>
      <c r="AD272" s="800">
        <v>9.6065419234215521E-2</v>
      </c>
      <c r="AE272" s="800">
        <v>0.16282675333823049</v>
      </c>
      <c r="AF272" s="800">
        <v>0.52717860749768086</v>
      </c>
      <c r="AG272" s="800">
        <v>0.1524969235040784</v>
      </c>
    </row>
    <row r="273" spans="1:33" x14ac:dyDescent="0.2">
      <c r="A273" s="767">
        <v>263</v>
      </c>
      <c r="B273" s="778">
        <f t="shared" si="58"/>
        <v>1591.046</v>
      </c>
      <c r="C273" s="791">
        <f t="shared" si="59"/>
        <v>31.786999999999999</v>
      </c>
      <c r="D273" s="803">
        <f t="shared" si="60"/>
        <v>0.997</v>
      </c>
      <c r="E273" s="779">
        <f t="shared" si="61"/>
        <v>136.08699999999999</v>
      </c>
      <c r="F273" s="803">
        <f t="shared" si="62"/>
        <v>0.23799999999999999</v>
      </c>
      <c r="G273" s="803">
        <f t="shared" si="63"/>
        <v>6.0000000000000001E-3</v>
      </c>
      <c r="H273" s="803">
        <f t="shared" si="64"/>
        <v>0.16500000000000001</v>
      </c>
      <c r="I273" s="803">
        <f t="shared" si="65"/>
        <v>4.5999999999999999E-2</v>
      </c>
      <c r="J273" s="803">
        <f t="shared" si="66"/>
        <v>0.14199999999999999</v>
      </c>
      <c r="K273" s="779">
        <f t="shared" si="51"/>
        <v>0</v>
      </c>
      <c r="L273" s="779">
        <f t="shared" si="52"/>
        <v>0</v>
      </c>
      <c r="M273" s="779">
        <f t="shared" si="53"/>
        <v>0</v>
      </c>
      <c r="N273" s="779">
        <f t="shared" si="54"/>
        <v>0</v>
      </c>
      <c r="O273" s="779">
        <f t="shared" si="55"/>
        <v>0</v>
      </c>
      <c r="P273" s="779">
        <f t="shared" si="56"/>
        <v>0</v>
      </c>
      <c r="Q273" s="801">
        <f t="shared" si="57"/>
        <v>0</v>
      </c>
      <c r="R273" s="800">
        <v>0.29104554498710622</v>
      </c>
      <c r="S273" s="800">
        <v>0.29466490827817149</v>
      </c>
      <c r="T273" s="800">
        <v>0.37181072831590634</v>
      </c>
      <c r="U273" s="800">
        <v>9.0217786831145785E-2</v>
      </c>
      <c r="V273" s="800">
        <v>0.68816969246862447</v>
      </c>
      <c r="W273" s="800">
        <v>0.51428939256621775</v>
      </c>
      <c r="X273" s="800">
        <v>0.91365677470001461</v>
      </c>
      <c r="Y273" s="800">
        <v>0.64617677810586271</v>
      </c>
      <c r="Z273" s="800">
        <v>0.64159377790417149</v>
      </c>
      <c r="AA273" s="800">
        <v>0.86987346351441119</v>
      </c>
      <c r="AB273" s="800">
        <v>0.31944173137997711</v>
      </c>
      <c r="AC273" s="800">
        <v>0.67922517313706809</v>
      </c>
      <c r="AD273" s="800">
        <v>5.7615763300475353E-2</v>
      </c>
      <c r="AE273" s="800">
        <v>0.48891838406627919</v>
      </c>
      <c r="AF273" s="800">
        <v>0.11534600165550002</v>
      </c>
      <c r="AG273" s="800">
        <v>0.95986604752338789</v>
      </c>
    </row>
    <row r="274" spans="1:33" x14ac:dyDescent="0.2">
      <c r="A274" s="767">
        <v>264</v>
      </c>
      <c r="B274" s="778">
        <f t="shared" si="58"/>
        <v>1446.576</v>
      </c>
      <c r="C274" s="791">
        <f t="shared" si="59"/>
        <v>31.523</v>
      </c>
      <c r="D274" s="803">
        <f t="shared" si="60"/>
        <v>0.99199999999999999</v>
      </c>
      <c r="E274" s="779">
        <f t="shared" si="61"/>
        <v>123.033</v>
      </c>
      <c r="F274" s="803">
        <f t="shared" si="62"/>
        <v>0.19400000000000001</v>
      </c>
      <c r="G274" s="803">
        <f t="shared" si="63"/>
        <v>-0.126</v>
      </c>
      <c r="H274" s="803">
        <f t="shared" si="64"/>
        <v>0.152</v>
      </c>
      <c r="I274" s="803">
        <f t="shared" si="65"/>
        <v>-9.2999999999999999E-2</v>
      </c>
      <c r="J274" s="803">
        <f t="shared" si="66"/>
        <v>-2.3E-2</v>
      </c>
      <c r="K274" s="779">
        <f t="shared" si="51"/>
        <v>0</v>
      </c>
      <c r="L274" s="779">
        <f t="shared" si="52"/>
        <v>0</v>
      </c>
      <c r="M274" s="779">
        <f t="shared" si="53"/>
        <v>0</v>
      </c>
      <c r="N274" s="779">
        <f t="shared" si="54"/>
        <v>0</v>
      </c>
      <c r="O274" s="779">
        <f t="shared" si="55"/>
        <v>0</v>
      </c>
      <c r="P274" s="779">
        <f t="shared" si="56"/>
        <v>0</v>
      </c>
      <c r="Q274" s="801">
        <f t="shared" si="57"/>
        <v>0</v>
      </c>
      <c r="R274" s="800">
        <v>0.14657573490756337</v>
      </c>
      <c r="S274" s="800">
        <v>0.28807827329654412</v>
      </c>
      <c r="T274" s="800">
        <v>0.36480046117368836</v>
      </c>
      <c r="U274" s="800">
        <v>5.7581530882388154E-2</v>
      </c>
      <c r="V274" s="800">
        <v>0.46945779608911453</v>
      </c>
      <c r="W274" s="800">
        <v>0.18445137170293824</v>
      </c>
      <c r="X274" s="800">
        <v>0.87970653322471315</v>
      </c>
      <c r="Y274" s="800">
        <v>0.50692491190791755</v>
      </c>
      <c r="Z274" s="800">
        <v>0.47672487784306405</v>
      </c>
      <c r="AA274" s="800">
        <v>0.40597587949205616</v>
      </c>
      <c r="AB274" s="800">
        <v>3.9473555424729301E-2</v>
      </c>
      <c r="AC274" s="800">
        <v>0.25284518323230398</v>
      </c>
      <c r="AD274" s="800">
        <v>0.45911027724632092</v>
      </c>
      <c r="AE274" s="800">
        <v>0.22298743427206291</v>
      </c>
      <c r="AF274" s="800">
        <v>0.75626035514769863</v>
      </c>
      <c r="AG274" s="800">
        <v>0.79700275226301709</v>
      </c>
    </row>
    <row r="275" spans="1:33" x14ac:dyDescent="0.2">
      <c r="A275" s="767">
        <v>265</v>
      </c>
      <c r="B275" s="778">
        <f t="shared" si="58"/>
        <v>1859.6130000000001</v>
      </c>
      <c r="C275" s="791">
        <f t="shared" si="59"/>
        <v>39.453000000000003</v>
      </c>
      <c r="D275" s="803">
        <f t="shared" si="60"/>
        <v>0.85799999999999998</v>
      </c>
      <c r="E275" s="779">
        <f t="shared" si="61"/>
        <v>208.05500000000001</v>
      </c>
      <c r="F275" s="803">
        <f t="shared" si="62"/>
        <v>0.17699999999999999</v>
      </c>
      <c r="G275" s="803">
        <f t="shared" si="63"/>
        <v>7.9000000000000001E-2</v>
      </c>
      <c r="H275" s="803">
        <f t="shared" si="64"/>
        <v>0.19600000000000001</v>
      </c>
      <c r="I275" s="803">
        <f t="shared" si="65"/>
        <v>-0.33100000000000002</v>
      </c>
      <c r="J275" s="803">
        <f t="shared" si="66"/>
        <v>0.20699999999999999</v>
      </c>
      <c r="K275" s="779">
        <f t="shared" si="51"/>
        <v>0</v>
      </c>
      <c r="L275" s="779">
        <f t="shared" si="52"/>
        <v>0</v>
      </c>
      <c r="M275" s="779">
        <f t="shared" si="53"/>
        <v>0</v>
      </c>
      <c r="N275" s="779">
        <f t="shared" si="54"/>
        <v>0</v>
      </c>
      <c r="O275" s="779">
        <f t="shared" si="55"/>
        <v>0</v>
      </c>
      <c r="P275" s="779">
        <f t="shared" si="56"/>
        <v>0</v>
      </c>
      <c r="Q275" s="801">
        <f t="shared" si="57"/>
        <v>0</v>
      </c>
      <c r="R275" s="800">
        <v>0.55961346407467893</v>
      </c>
      <c r="S275" s="800">
        <v>0.48632562042820693</v>
      </c>
      <c r="T275" s="800">
        <v>0.19787379841542208</v>
      </c>
      <c r="U275" s="800">
        <v>0.2701379877741934</v>
      </c>
      <c r="V275" s="800">
        <v>0.38576076453397212</v>
      </c>
      <c r="W275" s="800">
        <v>0.69830686648788831</v>
      </c>
      <c r="X275" s="800">
        <v>0.98931725153102668</v>
      </c>
      <c r="Y275" s="800">
        <v>0.26932321028839734</v>
      </c>
      <c r="Z275" s="800">
        <v>0.70684685327225949</v>
      </c>
      <c r="AA275" s="800">
        <v>0.2314062399431579</v>
      </c>
      <c r="AB275" s="800">
        <v>0.28733974429244635</v>
      </c>
      <c r="AC275" s="800">
        <v>0.9618131549613097</v>
      </c>
      <c r="AD275" s="800">
        <v>0.48539984486438392</v>
      </c>
      <c r="AE275" s="800">
        <v>0.68009450431555074</v>
      </c>
      <c r="AF275" s="800">
        <v>0.8918870794175292</v>
      </c>
      <c r="AG275" s="800">
        <v>0.28952478721724884</v>
      </c>
    </row>
    <row r="276" spans="1:33" x14ac:dyDescent="0.2">
      <c r="A276" s="767">
        <v>266</v>
      </c>
      <c r="B276" s="778">
        <f t="shared" ref="B276:B339" si="67">ROUND(B$7+R276*(B$8-B$7),3)</f>
        <v>1697.364</v>
      </c>
      <c r="C276" s="791">
        <f t="shared" ref="C276:C339" si="68">ROUND(C$7+S276*(C$8-C$7),3)</f>
        <v>47.758000000000003</v>
      </c>
      <c r="D276" s="803">
        <f t="shared" ref="D276:D339" si="69">ROUND(D$7+T276*(D$8-D$7),3)</f>
        <v>1.1930000000000001</v>
      </c>
      <c r="E276" s="779">
        <f t="shared" ref="E276:E339" si="70">ROUND(E$7+U276*(E$8-E$7),3)</f>
        <v>288.63799999999998</v>
      </c>
      <c r="F276" s="803">
        <f t="shared" ref="F276:F339" si="71">ROUND(F$7+V276*(F$8-F$7),3)</f>
        <v>0.252</v>
      </c>
      <c r="G276" s="803">
        <f t="shared" ref="G276:G339" si="72">ROUND(G$7+W276*(G$8-G$7),3)</f>
        <v>5.8000000000000003E-2</v>
      </c>
      <c r="H276" s="803">
        <f t="shared" ref="H276:H339" si="73">ROUND(H$7+X276*(H$8-H$7),3)</f>
        <v>-2.5999999999999999E-2</v>
      </c>
      <c r="I276" s="803">
        <f t="shared" ref="I276:I339" si="74">ROUND(I$7+Y276*(I$8-I$7),3)</f>
        <v>-0.29399999999999998</v>
      </c>
      <c r="J276" s="803">
        <f t="shared" ref="J276:J339" si="75">ROUND(J$7+Z276*(J$8-J$7),3)</f>
        <v>-0.13300000000000001</v>
      </c>
      <c r="K276" s="779">
        <f t="shared" ref="K276:K339" si="76">ROUND(K$7+AA276*(K$8-K$7),3)</f>
        <v>0</v>
      </c>
      <c r="L276" s="779">
        <f t="shared" ref="L276:L339" si="77">ROUND(L$7+AB276*(L$8-L$7),3)</f>
        <v>0</v>
      </c>
      <c r="M276" s="779">
        <f t="shared" ref="M276:M339" si="78">ROUND(M$7+AC276*(M$8-M$7),3)</f>
        <v>0</v>
      </c>
      <c r="N276" s="779">
        <f t="shared" ref="N276:N339" si="79">ROUND(N$7+AD276*(N$8-N$7),3)</f>
        <v>0</v>
      </c>
      <c r="O276" s="779">
        <f t="shared" ref="O276:O339" si="80">ROUND(O$7+AE276*(O$8-O$7),3)</f>
        <v>0</v>
      </c>
      <c r="P276" s="779">
        <f t="shared" ref="P276:P339" si="81">ROUND(P$7+AF276*(P$8-P$7),3)</f>
        <v>0</v>
      </c>
      <c r="Q276" s="801">
        <f t="shared" ref="Q276:Q339" si="82">ROUND(Q$7+AG276*(Q$8-Q$7),3)</f>
        <v>0</v>
      </c>
      <c r="R276" s="800">
        <v>0.39736396750410452</v>
      </c>
      <c r="S276" s="800">
        <v>0.6939570581767821</v>
      </c>
      <c r="T276" s="800">
        <v>0.61603248278528799</v>
      </c>
      <c r="U276" s="800">
        <v>0.47159498297247004</v>
      </c>
      <c r="V276" s="800">
        <v>0.758008855028656</v>
      </c>
      <c r="W276" s="800">
        <v>0.64531096145041644</v>
      </c>
      <c r="X276" s="800">
        <v>0.43466855079337696</v>
      </c>
      <c r="Y276" s="800">
        <v>0.30578075618302902</v>
      </c>
      <c r="Z276" s="800">
        <v>0.36678452988808896</v>
      </c>
      <c r="AA276" s="800">
        <v>0.51126737892350371</v>
      </c>
      <c r="AB276" s="800">
        <v>0.93871222536531507</v>
      </c>
      <c r="AC276" s="800">
        <v>0.97941144793900581</v>
      </c>
      <c r="AD276" s="800">
        <v>6.9756053826100728E-2</v>
      </c>
      <c r="AE276" s="800">
        <v>0.52776108717195835</v>
      </c>
      <c r="AF276" s="800">
        <v>0.27887407759920579</v>
      </c>
      <c r="AG276" s="800">
        <v>0.36962903560903182</v>
      </c>
    </row>
    <row r="277" spans="1:33" x14ac:dyDescent="0.2">
      <c r="A277" s="767">
        <v>267</v>
      </c>
      <c r="B277" s="778">
        <f t="shared" si="67"/>
        <v>1595.1110000000001</v>
      </c>
      <c r="C277" s="791">
        <f t="shared" si="68"/>
        <v>21.015999999999998</v>
      </c>
      <c r="D277" s="803">
        <f t="shared" si="69"/>
        <v>1.3140000000000001</v>
      </c>
      <c r="E277" s="779">
        <f t="shared" si="70"/>
        <v>480.767</v>
      </c>
      <c r="F277" s="803">
        <f t="shared" si="71"/>
        <v>0.23599999999999999</v>
      </c>
      <c r="G277" s="803">
        <f t="shared" si="72"/>
        <v>0.16700000000000001</v>
      </c>
      <c r="H277" s="803">
        <f t="shared" si="73"/>
        <v>-6.6000000000000003E-2</v>
      </c>
      <c r="I277" s="803">
        <f t="shared" si="74"/>
        <v>-0.41099999999999998</v>
      </c>
      <c r="J277" s="803">
        <f t="shared" si="75"/>
        <v>-0.28199999999999997</v>
      </c>
      <c r="K277" s="779">
        <f t="shared" si="76"/>
        <v>0</v>
      </c>
      <c r="L277" s="779">
        <f t="shared" si="77"/>
        <v>0</v>
      </c>
      <c r="M277" s="779">
        <f t="shared" si="78"/>
        <v>0</v>
      </c>
      <c r="N277" s="779">
        <f t="shared" si="79"/>
        <v>0</v>
      </c>
      <c r="O277" s="779">
        <f t="shared" si="80"/>
        <v>0</v>
      </c>
      <c r="P277" s="779">
        <f t="shared" si="81"/>
        <v>0</v>
      </c>
      <c r="Q277" s="801">
        <f t="shared" si="82"/>
        <v>0</v>
      </c>
      <c r="R277" s="800">
        <v>0.29511111615577634</v>
      </c>
      <c r="S277" s="800">
        <v>2.5405416596775199E-2</v>
      </c>
      <c r="T277" s="800">
        <v>0.76723135927273878</v>
      </c>
      <c r="U277" s="800">
        <v>0.95191745867424893</v>
      </c>
      <c r="V277" s="800">
        <v>0.68002751236954728</v>
      </c>
      <c r="W277" s="800">
        <v>0.91801980749833656</v>
      </c>
      <c r="X277" s="800">
        <v>0.33378570232672422</v>
      </c>
      <c r="Y277" s="800">
        <v>0.18886591189416724</v>
      </c>
      <c r="Z277" s="800">
        <v>0.21810174124977755</v>
      </c>
      <c r="AA277" s="800">
        <v>4.4809167102318526E-2</v>
      </c>
      <c r="AB277" s="800">
        <v>0.97184000745885446</v>
      </c>
      <c r="AC277" s="800">
        <v>6.6308025019465644E-2</v>
      </c>
      <c r="AD277" s="800">
        <v>0.91393680383639464</v>
      </c>
      <c r="AE277" s="800">
        <v>0.94395253974631466</v>
      </c>
      <c r="AF277" s="800">
        <v>0.98441414277213279</v>
      </c>
      <c r="AG277" s="800">
        <v>0.39593992011696133</v>
      </c>
    </row>
    <row r="278" spans="1:33" x14ac:dyDescent="0.2">
      <c r="A278" s="767">
        <v>268</v>
      </c>
      <c r="B278" s="778">
        <f t="shared" si="67"/>
        <v>2203.5059999999999</v>
      </c>
      <c r="C278" s="791">
        <f t="shared" si="68"/>
        <v>26.001000000000001</v>
      </c>
      <c r="D278" s="803">
        <f t="shared" si="69"/>
        <v>0.98</v>
      </c>
      <c r="E278" s="779">
        <f t="shared" si="70"/>
        <v>273.81900000000002</v>
      </c>
      <c r="F278" s="803">
        <f t="shared" si="71"/>
        <v>0.251</v>
      </c>
      <c r="G278" s="803">
        <f t="shared" si="72"/>
        <v>-0.16</v>
      </c>
      <c r="H278" s="803">
        <f t="shared" si="73"/>
        <v>0.187</v>
      </c>
      <c r="I278" s="803">
        <f t="shared" si="74"/>
        <v>-0.33900000000000002</v>
      </c>
      <c r="J278" s="803">
        <f t="shared" si="75"/>
        <v>0.19600000000000001</v>
      </c>
      <c r="K278" s="779">
        <f t="shared" si="76"/>
        <v>0</v>
      </c>
      <c r="L278" s="779">
        <f t="shared" si="77"/>
        <v>0</v>
      </c>
      <c r="M278" s="779">
        <f t="shared" si="78"/>
        <v>0</v>
      </c>
      <c r="N278" s="779">
        <f t="shared" si="79"/>
        <v>0</v>
      </c>
      <c r="O278" s="779">
        <f t="shared" si="80"/>
        <v>0</v>
      </c>
      <c r="P278" s="779">
        <f t="shared" si="81"/>
        <v>0</v>
      </c>
      <c r="Q278" s="801">
        <f t="shared" si="82"/>
        <v>0</v>
      </c>
      <c r="R278" s="800">
        <v>0.90350553643359888</v>
      </c>
      <c r="S278" s="800">
        <v>0.15002932350001363</v>
      </c>
      <c r="T278" s="800">
        <v>0.3494004058332103</v>
      </c>
      <c r="U278" s="800">
        <v>0.43454717894121331</v>
      </c>
      <c r="V278" s="800">
        <v>0.75494442068924006</v>
      </c>
      <c r="W278" s="800">
        <v>0.10005875345754756</v>
      </c>
      <c r="X278" s="800">
        <v>0.96836883497106485</v>
      </c>
      <c r="Y278" s="800">
        <v>0.26109364571119997</v>
      </c>
      <c r="Z278" s="800">
        <v>0.69582024814696486</v>
      </c>
      <c r="AA278" s="800">
        <v>0.42590219076030222</v>
      </c>
      <c r="AB278" s="800">
        <v>0.33518963167001825</v>
      </c>
      <c r="AC278" s="800">
        <v>0.85333775111446519</v>
      </c>
      <c r="AD278" s="800">
        <v>0.6781439975570277</v>
      </c>
      <c r="AE278" s="800">
        <v>0.55609468152268982</v>
      </c>
      <c r="AF278" s="800">
        <v>0.47805301176398496</v>
      </c>
      <c r="AG278" s="800">
        <v>0.92054906480987386</v>
      </c>
    </row>
    <row r="279" spans="1:33" x14ac:dyDescent="0.2">
      <c r="A279" s="767">
        <v>269</v>
      </c>
      <c r="B279" s="778">
        <f t="shared" si="67"/>
        <v>1617.6859999999999</v>
      </c>
      <c r="C279" s="791">
        <f t="shared" si="68"/>
        <v>53.018999999999998</v>
      </c>
      <c r="D279" s="803">
        <f t="shared" si="69"/>
        <v>1.222</v>
      </c>
      <c r="E279" s="779">
        <f t="shared" si="70"/>
        <v>459.56299999999999</v>
      </c>
      <c r="F279" s="803">
        <f t="shared" si="71"/>
        <v>0.14499999999999999</v>
      </c>
      <c r="G279" s="803">
        <f t="shared" si="72"/>
        <v>-8.6999999999999994E-2</v>
      </c>
      <c r="H279" s="803">
        <f t="shared" si="73"/>
        <v>0.13500000000000001</v>
      </c>
      <c r="I279" s="803">
        <f t="shared" si="74"/>
        <v>0.34899999999999998</v>
      </c>
      <c r="J279" s="803">
        <f t="shared" si="75"/>
        <v>0.14799999999999999</v>
      </c>
      <c r="K279" s="779">
        <f t="shared" si="76"/>
        <v>0</v>
      </c>
      <c r="L279" s="779">
        <f t="shared" si="77"/>
        <v>0</v>
      </c>
      <c r="M279" s="779">
        <f t="shared" si="78"/>
        <v>0</v>
      </c>
      <c r="N279" s="779">
        <f t="shared" si="79"/>
        <v>0</v>
      </c>
      <c r="O279" s="779">
        <f t="shared" si="80"/>
        <v>0</v>
      </c>
      <c r="P279" s="779">
        <f t="shared" si="81"/>
        <v>0</v>
      </c>
      <c r="Q279" s="801">
        <f t="shared" si="82"/>
        <v>0</v>
      </c>
      <c r="R279" s="800">
        <v>0.31768556366469991</v>
      </c>
      <c r="S279" s="800">
        <v>0.82547369384950819</v>
      </c>
      <c r="T279" s="800">
        <v>0.65280077262350011</v>
      </c>
      <c r="U279" s="800">
        <v>0.89890680109040166</v>
      </c>
      <c r="V279" s="800">
        <v>0.22699311000005673</v>
      </c>
      <c r="W279" s="800">
        <v>0.28282456001716727</v>
      </c>
      <c r="X279" s="800">
        <v>0.83856229477780375</v>
      </c>
      <c r="Y279" s="800">
        <v>0.94927579770385917</v>
      </c>
      <c r="Z279" s="800">
        <v>0.64795130903796527</v>
      </c>
      <c r="AA279" s="800">
        <v>0.1271264536338842</v>
      </c>
      <c r="AB279" s="800">
        <v>0.60407089820487114</v>
      </c>
      <c r="AC279" s="800">
        <v>0.82099451383259081</v>
      </c>
      <c r="AD279" s="800">
        <v>8.8619278196962581E-2</v>
      </c>
      <c r="AE279" s="800">
        <v>0.92616394955565817</v>
      </c>
      <c r="AF279" s="800">
        <v>0.62843375891059394</v>
      </c>
      <c r="AG279" s="800">
        <v>0.12169830288990424</v>
      </c>
    </row>
    <row r="280" spans="1:33" x14ac:dyDescent="0.2">
      <c r="A280" s="767">
        <v>270</v>
      </c>
      <c r="B280" s="778">
        <f t="shared" si="67"/>
        <v>1581.066</v>
      </c>
      <c r="C280" s="791">
        <f t="shared" si="68"/>
        <v>26.552</v>
      </c>
      <c r="D280" s="803">
        <f t="shared" si="69"/>
        <v>1.0960000000000001</v>
      </c>
      <c r="E280" s="779">
        <f t="shared" si="70"/>
        <v>228.69300000000001</v>
      </c>
      <c r="F280" s="803">
        <f t="shared" si="71"/>
        <v>0.22</v>
      </c>
      <c r="G280" s="803">
        <f t="shared" si="72"/>
        <v>8.0000000000000002E-3</v>
      </c>
      <c r="H280" s="803">
        <f t="shared" si="73"/>
        <v>-0.152</v>
      </c>
      <c r="I280" s="803">
        <f t="shared" si="74"/>
        <v>-0.17199999999999999</v>
      </c>
      <c r="J280" s="803">
        <f t="shared" si="75"/>
        <v>0.16700000000000001</v>
      </c>
      <c r="K280" s="779">
        <f t="shared" si="76"/>
        <v>0</v>
      </c>
      <c r="L280" s="779">
        <f t="shared" si="77"/>
        <v>0</v>
      </c>
      <c r="M280" s="779">
        <f t="shared" si="78"/>
        <v>0</v>
      </c>
      <c r="N280" s="779">
        <f t="shared" si="79"/>
        <v>0</v>
      </c>
      <c r="O280" s="779">
        <f t="shared" si="80"/>
        <v>0</v>
      </c>
      <c r="P280" s="779">
        <f t="shared" si="81"/>
        <v>0</v>
      </c>
      <c r="Q280" s="801">
        <f t="shared" si="82"/>
        <v>0</v>
      </c>
      <c r="R280" s="800">
        <v>0.28106558950474747</v>
      </c>
      <c r="S280" s="800">
        <v>0.16379820633748676</v>
      </c>
      <c r="T280" s="800">
        <v>0.49468099824828615</v>
      </c>
      <c r="U280" s="800">
        <v>0.32173348324759266</v>
      </c>
      <c r="V280" s="800">
        <v>0.60046208222408359</v>
      </c>
      <c r="W280" s="800">
        <v>0.52102625720566531</v>
      </c>
      <c r="X280" s="800">
        <v>0.12021506339982047</v>
      </c>
      <c r="Y280" s="800">
        <v>0.42845205772487405</v>
      </c>
      <c r="Z280" s="800">
        <v>0.66712174862846796</v>
      </c>
      <c r="AA280" s="800">
        <v>0.62656850630125549</v>
      </c>
      <c r="AB280" s="800">
        <v>0.52681643327871386</v>
      </c>
      <c r="AC280" s="800">
        <v>0.24358122798850357</v>
      </c>
      <c r="AD280" s="800">
        <v>0.18408293160284139</v>
      </c>
      <c r="AE280" s="800">
        <v>0.74798758183244551</v>
      </c>
      <c r="AF280" s="800">
        <v>0.72446565234350691</v>
      </c>
      <c r="AG280" s="800">
        <v>0.8316182367459829</v>
      </c>
    </row>
    <row r="281" spans="1:33" x14ac:dyDescent="0.2">
      <c r="A281" s="767">
        <v>271</v>
      </c>
      <c r="B281" s="778">
        <f t="shared" si="67"/>
        <v>2021.2090000000001</v>
      </c>
      <c r="C281" s="791">
        <f t="shared" si="68"/>
        <v>31.864000000000001</v>
      </c>
      <c r="D281" s="803">
        <f t="shared" si="69"/>
        <v>0.91600000000000004</v>
      </c>
      <c r="E281" s="779">
        <f t="shared" si="70"/>
        <v>489.45800000000003</v>
      </c>
      <c r="F281" s="803">
        <f t="shared" si="71"/>
        <v>0.16200000000000001</v>
      </c>
      <c r="G281" s="803">
        <f t="shared" si="72"/>
        <v>-0.127</v>
      </c>
      <c r="H281" s="803">
        <f t="shared" si="73"/>
        <v>-0.13500000000000001</v>
      </c>
      <c r="I281" s="803">
        <f t="shared" si="74"/>
        <v>-0.33</v>
      </c>
      <c r="J281" s="803">
        <f t="shared" si="75"/>
        <v>-0.20499999999999999</v>
      </c>
      <c r="K281" s="779">
        <f t="shared" si="76"/>
        <v>0</v>
      </c>
      <c r="L281" s="779">
        <f t="shared" si="77"/>
        <v>0</v>
      </c>
      <c r="M281" s="779">
        <f t="shared" si="78"/>
        <v>0</v>
      </c>
      <c r="N281" s="779">
        <f t="shared" si="79"/>
        <v>0</v>
      </c>
      <c r="O281" s="779">
        <f t="shared" si="80"/>
        <v>0</v>
      </c>
      <c r="P281" s="779">
        <f t="shared" si="81"/>
        <v>0</v>
      </c>
      <c r="Q281" s="801">
        <f t="shared" si="82"/>
        <v>0</v>
      </c>
      <c r="R281" s="800">
        <v>0.72120919878190959</v>
      </c>
      <c r="S281" s="800">
        <v>0.29659887121088879</v>
      </c>
      <c r="T281" s="800">
        <v>0.27009037035511485</v>
      </c>
      <c r="U281" s="800">
        <v>0.97364558948370339</v>
      </c>
      <c r="V281" s="800">
        <v>0.30819004069539424</v>
      </c>
      <c r="W281" s="800">
        <v>0.18367997840335426</v>
      </c>
      <c r="X281" s="800">
        <v>0.16137741427871011</v>
      </c>
      <c r="Y281" s="800">
        <v>0.26965216891311528</v>
      </c>
      <c r="Z281" s="800">
        <v>0.29458336865094681</v>
      </c>
      <c r="AA281" s="800">
        <v>0.68135107921625293</v>
      </c>
      <c r="AB281" s="800">
        <v>0.54470079895699097</v>
      </c>
      <c r="AC281" s="800">
        <v>0.26824958967706924</v>
      </c>
      <c r="AD281" s="800">
        <v>0.34635032796103693</v>
      </c>
      <c r="AE281" s="800">
        <v>0.71246803881477727</v>
      </c>
      <c r="AF281" s="800">
        <v>0.36562234152724971</v>
      </c>
      <c r="AG281" s="800">
        <v>0.54552806156280442</v>
      </c>
    </row>
    <row r="282" spans="1:33" x14ac:dyDescent="0.2">
      <c r="A282" s="767">
        <v>272</v>
      </c>
      <c r="B282" s="778">
        <f t="shared" si="67"/>
        <v>1935.6220000000001</v>
      </c>
      <c r="C282" s="791">
        <f t="shared" si="68"/>
        <v>51.604999999999997</v>
      </c>
      <c r="D282" s="803">
        <f t="shared" si="69"/>
        <v>1.032</v>
      </c>
      <c r="E282" s="779">
        <f t="shared" si="70"/>
        <v>438.01</v>
      </c>
      <c r="F282" s="803">
        <f t="shared" si="71"/>
        <v>0.27100000000000002</v>
      </c>
      <c r="G282" s="803">
        <f t="shared" si="72"/>
        <v>0.187</v>
      </c>
      <c r="H282" s="803">
        <f t="shared" si="73"/>
        <v>-2.5999999999999999E-2</v>
      </c>
      <c r="I282" s="803">
        <f t="shared" si="74"/>
        <v>0.216</v>
      </c>
      <c r="J282" s="803">
        <f t="shared" si="75"/>
        <v>0.22</v>
      </c>
      <c r="K282" s="779">
        <f t="shared" si="76"/>
        <v>0</v>
      </c>
      <c r="L282" s="779">
        <f t="shared" si="77"/>
        <v>0</v>
      </c>
      <c r="M282" s="779">
        <f t="shared" si="78"/>
        <v>0</v>
      </c>
      <c r="N282" s="779">
        <f t="shared" si="79"/>
        <v>0</v>
      </c>
      <c r="O282" s="779">
        <f t="shared" si="80"/>
        <v>0</v>
      </c>
      <c r="P282" s="779">
        <f t="shared" si="81"/>
        <v>0</v>
      </c>
      <c r="Q282" s="801">
        <f t="shared" si="82"/>
        <v>0</v>
      </c>
      <c r="R282" s="800">
        <v>0.63562211086255471</v>
      </c>
      <c r="S282" s="800">
        <v>0.79012899258708069</v>
      </c>
      <c r="T282" s="800">
        <v>0.41515417202094229</v>
      </c>
      <c r="U282" s="800">
        <v>0.84502507394098703</v>
      </c>
      <c r="V282" s="800">
        <v>0.85552722699518491</v>
      </c>
      <c r="W282" s="800">
        <v>0.96629002849056378</v>
      </c>
      <c r="X282" s="800">
        <v>0.4349653641507697</v>
      </c>
      <c r="Y282" s="800">
        <v>0.81587301073694729</v>
      </c>
      <c r="Z282" s="800">
        <v>0.71967046152761371</v>
      </c>
      <c r="AA282" s="800">
        <v>0.30126793613702474</v>
      </c>
      <c r="AB282" s="800">
        <v>0.64436147722562376</v>
      </c>
      <c r="AC282" s="800">
        <v>0.42426454971833849</v>
      </c>
      <c r="AD282" s="800">
        <v>0.81922491874311087</v>
      </c>
      <c r="AE282" s="800">
        <v>0.57514853150776524</v>
      </c>
      <c r="AF282" s="800">
        <v>0.10487132566297019</v>
      </c>
      <c r="AG282" s="800">
        <v>0.6818126638195009</v>
      </c>
    </row>
    <row r="283" spans="1:33" x14ac:dyDescent="0.2">
      <c r="A283" s="767">
        <v>273</v>
      </c>
      <c r="B283" s="778">
        <f t="shared" si="67"/>
        <v>1395.163</v>
      </c>
      <c r="C283" s="791">
        <f t="shared" si="68"/>
        <v>54.262</v>
      </c>
      <c r="D283" s="803">
        <f t="shared" si="69"/>
        <v>1.0580000000000001</v>
      </c>
      <c r="E283" s="779">
        <f t="shared" si="70"/>
        <v>212.309</v>
      </c>
      <c r="F283" s="803">
        <f t="shared" si="71"/>
        <v>0.28000000000000003</v>
      </c>
      <c r="G283" s="803">
        <f t="shared" si="72"/>
        <v>2.9000000000000001E-2</v>
      </c>
      <c r="H283" s="803">
        <f t="shared" si="73"/>
        <v>-0.19900000000000001</v>
      </c>
      <c r="I283" s="803">
        <f t="shared" si="74"/>
        <v>-5.8000000000000003E-2</v>
      </c>
      <c r="J283" s="803">
        <f t="shared" si="75"/>
        <v>0.432</v>
      </c>
      <c r="K283" s="779">
        <f t="shared" si="76"/>
        <v>0</v>
      </c>
      <c r="L283" s="779">
        <f t="shared" si="77"/>
        <v>0</v>
      </c>
      <c r="M283" s="779">
        <f t="shared" si="78"/>
        <v>0</v>
      </c>
      <c r="N283" s="779">
        <f t="shared" si="79"/>
        <v>0</v>
      </c>
      <c r="O283" s="779">
        <f t="shared" si="80"/>
        <v>0</v>
      </c>
      <c r="P283" s="779">
        <f t="shared" si="81"/>
        <v>0</v>
      </c>
      <c r="Q283" s="801">
        <f t="shared" si="82"/>
        <v>0</v>
      </c>
      <c r="R283" s="800">
        <v>9.516281694212958E-2</v>
      </c>
      <c r="S283" s="800">
        <v>0.85655045151471987</v>
      </c>
      <c r="T283" s="800">
        <v>0.44798113956313879</v>
      </c>
      <c r="U283" s="800">
        <v>0.28077160780811139</v>
      </c>
      <c r="V283" s="800">
        <v>0.8981480317101872</v>
      </c>
      <c r="W283" s="800">
        <v>0.57185214102687232</v>
      </c>
      <c r="X283" s="800">
        <v>2.6011545018143067E-3</v>
      </c>
      <c r="Y283" s="800">
        <v>0.54171089188262511</v>
      </c>
      <c r="Z283" s="800">
        <v>0.93168571673978329</v>
      </c>
      <c r="AA283" s="800">
        <v>0.5187166517030869</v>
      </c>
      <c r="AB283" s="800">
        <v>0.86963793509567988</v>
      </c>
      <c r="AC283" s="800">
        <v>0.12175170974129723</v>
      </c>
      <c r="AD283" s="800">
        <v>0.37706585858369401</v>
      </c>
      <c r="AE283" s="800">
        <v>0.18550641243114618</v>
      </c>
      <c r="AF283" s="800">
        <v>0.63818464850611178</v>
      </c>
      <c r="AG283" s="800">
        <v>0.28462573073272601</v>
      </c>
    </row>
    <row r="284" spans="1:33" x14ac:dyDescent="0.2">
      <c r="A284" s="767">
        <v>274</v>
      </c>
      <c r="B284" s="778">
        <f t="shared" si="67"/>
        <v>2231.817</v>
      </c>
      <c r="C284" s="791">
        <f t="shared" si="68"/>
        <v>59.889000000000003</v>
      </c>
      <c r="D284" s="803">
        <f t="shared" si="69"/>
        <v>1.081</v>
      </c>
      <c r="E284" s="779">
        <f t="shared" si="70"/>
        <v>411.21800000000002</v>
      </c>
      <c r="F284" s="803">
        <f t="shared" si="71"/>
        <v>0.27700000000000002</v>
      </c>
      <c r="G284" s="803">
        <f t="shared" si="72"/>
        <v>-0.13900000000000001</v>
      </c>
      <c r="H284" s="803">
        <f t="shared" si="73"/>
        <v>5.7000000000000002E-2</v>
      </c>
      <c r="I284" s="803">
        <f t="shared" si="74"/>
        <v>-0.38500000000000001</v>
      </c>
      <c r="J284" s="803">
        <f t="shared" si="75"/>
        <v>-0.28799999999999998</v>
      </c>
      <c r="K284" s="779">
        <f t="shared" si="76"/>
        <v>0</v>
      </c>
      <c r="L284" s="779">
        <f t="shared" si="77"/>
        <v>0</v>
      </c>
      <c r="M284" s="779">
        <f t="shared" si="78"/>
        <v>0</v>
      </c>
      <c r="N284" s="779">
        <f t="shared" si="79"/>
        <v>0</v>
      </c>
      <c r="O284" s="779">
        <f t="shared" si="80"/>
        <v>0</v>
      </c>
      <c r="P284" s="779">
        <f t="shared" si="81"/>
        <v>0</v>
      </c>
      <c r="Q284" s="801">
        <f t="shared" si="82"/>
        <v>0</v>
      </c>
      <c r="R284" s="800">
        <v>0.93181712668384253</v>
      </c>
      <c r="S284" s="800">
        <v>0.99723166397884988</v>
      </c>
      <c r="T284" s="800">
        <v>0.47583736666419207</v>
      </c>
      <c r="U284" s="800">
        <v>0.77804503572374994</v>
      </c>
      <c r="V284" s="800">
        <v>0.88273425879888301</v>
      </c>
      <c r="W284" s="800">
        <v>0.15273074781822649</v>
      </c>
      <c r="X284" s="800">
        <v>0.64246113097730972</v>
      </c>
      <c r="Y284" s="800">
        <v>0.21491410799330812</v>
      </c>
      <c r="Z284" s="800">
        <v>0.21173014970781046</v>
      </c>
      <c r="AA284" s="800">
        <v>0.78063184327484425</v>
      </c>
      <c r="AB284" s="800">
        <v>0.64570297929806764</v>
      </c>
      <c r="AC284" s="800">
        <v>0.28786878619006029</v>
      </c>
      <c r="AD284" s="800">
        <v>0.79855818568951775</v>
      </c>
      <c r="AE284" s="800">
        <v>0.9735317315737092</v>
      </c>
      <c r="AF284" s="800">
        <v>0.72458962999757026</v>
      </c>
      <c r="AG284" s="800">
        <v>0.87253707574241268</v>
      </c>
    </row>
    <row r="285" spans="1:33" x14ac:dyDescent="0.2">
      <c r="A285" s="767">
        <v>275</v>
      </c>
      <c r="B285" s="778">
        <f t="shared" si="67"/>
        <v>1623.009</v>
      </c>
      <c r="C285" s="791">
        <f t="shared" si="68"/>
        <v>58.537999999999997</v>
      </c>
      <c r="D285" s="803">
        <f t="shared" si="69"/>
        <v>0.90900000000000003</v>
      </c>
      <c r="E285" s="779">
        <f t="shared" si="70"/>
        <v>421.61399999999998</v>
      </c>
      <c r="F285" s="803">
        <f t="shared" si="71"/>
        <v>0.193</v>
      </c>
      <c r="G285" s="803">
        <f t="shared" si="72"/>
        <v>-5.8000000000000003E-2</v>
      </c>
      <c r="H285" s="803">
        <f t="shared" si="73"/>
        <v>0.105</v>
      </c>
      <c r="I285" s="803">
        <f t="shared" si="74"/>
        <v>-8.9999999999999993E-3</v>
      </c>
      <c r="J285" s="803">
        <f t="shared" si="75"/>
        <v>-6.4000000000000001E-2</v>
      </c>
      <c r="K285" s="779">
        <f t="shared" si="76"/>
        <v>0</v>
      </c>
      <c r="L285" s="779">
        <f t="shared" si="77"/>
        <v>0</v>
      </c>
      <c r="M285" s="779">
        <f t="shared" si="78"/>
        <v>0</v>
      </c>
      <c r="N285" s="779">
        <f t="shared" si="79"/>
        <v>0</v>
      </c>
      <c r="O285" s="779">
        <f t="shared" si="80"/>
        <v>0</v>
      </c>
      <c r="P285" s="779">
        <f t="shared" si="81"/>
        <v>0</v>
      </c>
      <c r="Q285" s="801">
        <f t="shared" si="82"/>
        <v>0</v>
      </c>
      <c r="R285" s="800">
        <v>0.32300932349516076</v>
      </c>
      <c r="S285" s="800">
        <v>0.96344036350986351</v>
      </c>
      <c r="T285" s="800">
        <v>0.26118001566832616</v>
      </c>
      <c r="U285" s="800">
        <v>0.80403582127430928</v>
      </c>
      <c r="V285" s="800">
        <v>0.46296367277938666</v>
      </c>
      <c r="W285" s="800">
        <v>0.35577406097756981</v>
      </c>
      <c r="X285" s="800">
        <v>0.76258625814347658</v>
      </c>
      <c r="Y285" s="800">
        <v>0.59103516529355027</v>
      </c>
      <c r="Z285" s="800">
        <v>0.43615318374529977</v>
      </c>
      <c r="AA285" s="800">
        <v>0.62714407767224434</v>
      </c>
      <c r="AB285" s="800">
        <v>0.71211771086741427</v>
      </c>
      <c r="AC285" s="800">
        <v>0.11443384936368306</v>
      </c>
      <c r="AD285" s="800">
        <v>0.70689217127736481</v>
      </c>
      <c r="AE285" s="800">
        <v>0.74175898767633919</v>
      </c>
      <c r="AF285" s="800">
        <v>0.60757869812084209</v>
      </c>
      <c r="AG285" s="800">
        <v>3.8597084119181946E-2</v>
      </c>
    </row>
    <row r="286" spans="1:33" x14ac:dyDescent="0.2">
      <c r="A286" s="767">
        <v>276</v>
      </c>
      <c r="B286" s="778">
        <f t="shared" si="67"/>
        <v>1695.722</v>
      </c>
      <c r="C286" s="791">
        <f t="shared" si="68"/>
        <v>40.81</v>
      </c>
      <c r="D286" s="803">
        <f t="shared" si="69"/>
        <v>0.98399999999999999</v>
      </c>
      <c r="E286" s="779">
        <f t="shared" si="70"/>
        <v>175.96299999999999</v>
      </c>
      <c r="F286" s="803">
        <f t="shared" si="71"/>
        <v>0.22</v>
      </c>
      <c r="G286" s="803">
        <f t="shared" si="72"/>
        <v>0.114</v>
      </c>
      <c r="H286" s="803">
        <f t="shared" si="73"/>
        <v>9.5000000000000001E-2</v>
      </c>
      <c r="I286" s="803">
        <f t="shared" si="74"/>
        <v>-0.33</v>
      </c>
      <c r="J286" s="803">
        <f t="shared" si="75"/>
        <v>-0.33400000000000002</v>
      </c>
      <c r="K286" s="779">
        <f t="shared" si="76"/>
        <v>0</v>
      </c>
      <c r="L286" s="779">
        <f t="shared" si="77"/>
        <v>0</v>
      </c>
      <c r="M286" s="779">
        <f t="shared" si="78"/>
        <v>0</v>
      </c>
      <c r="N286" s="779">
        <f t="shared" si="79"/>
        <v>0</v>
      </c>
      <c r="O286" s="779">
        <f t="shared" si="80"/>
        <v>0</v>
      </c>
      <c r="P286" s="779">
        <f t="shared" si="81"/>
        <v>0</v>
      </c>
      <c r="Q286" s="801">
        <f t="shared" si="82"/>
        <v>0</v>
      </c>
      <c r="R286" s="800">
        <v>0.3957217198501698</v>
      </c>
      <c r="S286" s="800">
        <v>0.52025426678787778</v>
      </c>
      <c r="T286" s="800">
        <v>0.35562191043356983</v>
      </c>
      <c r="U286" s="800">
        <v>0.18990646954962287</v>
      </c>
      <c r="V286" s="800">
        <v>0.59770557651879519</v>
      </c>
      <c r="W286" s="800">
        <v>0.7850924792708952</v>
      </c>
      <c r="X286" s="800">
        <v>0.73744227808496121</v>
      </c>
      <c r="Y286" s="800">
        <v>0.27027985113271646</v>
      </c>
      <c r="Z286" s="800">
        <v>0.16589775963028675</v>
      </c>
      <c r="AA286" s="800">
        <v>0.2873960961795019</v>
      </c>
      <c r="AB286" s="800">
        <v>0.784674012304167</v>
      </c>
      <c r="AC286" s="800">
        <v>0.12516414038482226</v>
      </c>
      <c r="AD286" s="800">
        <v>0.47341870725916413</v>
      </c>
      <c r="AE286" s="800">
        <v>0.3799840429715774</v>
      </c>
      <c r="AF286" s="800">
        <v>0.12201474563377768</v>
      </c>
      <c r="AG286" s="800">
        <v>0.95486520736616154</v>
      </c>
    </row>
    <row r="287" spans="1:33" x14ac:dyDescent="0.2">
      <c r="A287" s="767">
        <v>277</v>
      </c>
      <c r="B287" s="778">
        <f t="shared" si="67"/>
        <v>1729.46</v>
      </c>
      <c r="C287" s="791">
        <f t="shared" si="68"/>
        <v>25.13</v>
      </c>
      <c r="D287" s="803">
        <f t="shared" si="69"/>
        <v>1.1970000000000001</v>
      </c>
      <c r="E287" s="779">
        <f t="shared" si="70"/>
        <v>293.14999999999998</v>
      </c>
      <c r="F287" s="803">
        <f t="shared" si="71"/>
        <v>0.16300000000000001</v>
      </c>
      <c r="G287" s="803">
        <f t="shared" si="72"/>
        <v>0.106</v>
      </c>
      <c r="H287" s="803">
        <f t="shared" si="73"/>
        <v>-2E-3</v>
      </c>
      <c r="I287" s="803">
        <f t="shared" si="74"/>
        <v>0.309</v>
      </c>
      <c r="J287" s="803">
        <f t="shared" si="75"/>
        <v>-0.311</v>
      </c>
      <c r="K287" s="779">
        <f t="shared" si="76"/>
        <v>0</v>
      </c>
      <c r="L287" s="779">
        <f t="shared" si="77"/>
        <v>0</v>
      </c>
      <c r="M287" s="779">
        <f t="shared" si="78"/>
        <v>0</v>
      </c>
      <c r="N287" s="779">
        <f t="shared" si="79"/>
        <v>0</v>
      </c>
      <c r="O287" s="779">
        <f t="shared" si="80"/>
        <v>0</v>
      </c>
      <c r="P287" s="779">
        <f t="shared" si="81"/>
        <v>0</v>
      </c>
      <c r="Q287" s="801">
        <f t="shared" si="82"/>
        <v>0</v>
      </c>
      <c r="R287" s="800">
        <v>0.42946048870756737</v>
      </c>
      <c r="S287" s="800">
        <v>0.12824933327749644</v>
      </c>
      <c r="T287" s="800">
        <v>0.62089298917813762</v>
      </c>
      <c r="U287" s="800">
        <v>0.48287544202075583</v>
      </c>
      <c r="V287" s="800">
        <v>0.31291713862097914</v>
      </c>
      <c r="W287" s="800">
        <v>0.76461403593805477</v>
      </c>
      <c r="X287" s="800">
        <v>0.49430093394650987</v>
      </c>
      <c r="Y287" s="800">
        <v>0.90938112297635088</v>
      </c>
      <c r="Z287" s="800">
        <v>0.18888609196060324</v>
      </c>
      <c r="AA287" s="800">
        <v>0.55055760701675849</v>
      </c>
      <c r="AB287" s="800">
        <v>0.54754292582983666</v>
      </c>
      <c r="AC287" s="800">
        <v>0.56884488185602222</v>
      </c>
      <c r="AD287" s="800">
        <v>0.18136688648596699</v>
      </c>
      <c r="AE287" s="800">
        <v>6.1979558857583994E-2</v>
      </c>
      <c r="AF287" s="800">
        <v>0.12355617422546694</v>
      </c>
      <c r="AG287" s="800">
        <v>0.85753868965875457</v>
      </c>
    </row>
    <row r="288" spans="1:33" x14ac:dyDescent="0.2">
      <c r="A288" s="767">
        <v>278</v>
      </c>
      <c r="B288" s="778">
        <f t="shared" si="67"/>
        <v>1512.7619999999999</v>
      </c>
      <c r="C288" s="791">
        <f t="shared" si="68"/>
        <v>48.530999999999999</v>
      </c>
      <c r="D288" s="803">
        <f t="shared" si="69"/>
        <v>0.95199999999999996</v>
      </c>
      <c r="E288" s="779">
        <f t="shared" si="70"/>
        <v>179.131</v>
      </c>
      <c r="F288" s="803">
        <f t="shared" si="71"/>
        <v>0.113</v>
      </c>
      <c r="G288" s="803">
        <f t="shared" si="72"/>
        <v>-0.17100000000000001</v>
      </c>
      <c r="H288" s="803">
        <f t="shared" si="73"/>
        <v>-0.106</v>
      </c>
      <c r="I288" s="803">
        <f t="shared" si="74"/>
        <v>-0.53</v>
      </c>
      <c r="J288" s="803">
        <f t="shared" si="75"/>
        <v>-0.35099999999999998</v>
      </c>
      <c r="K288" s="779">
        <f t="shared" si="76"/>
        <v>0</v>
      </c>
      <c r="L288" s="779">
        <f t="shared" si="77"/>
        <v>0</v>
      </c>
      <c r="M288" s="779">
        <f t="shared" si="78"/>
        <v>0</v>
      </c>
      <c r="N288" s="779">
        <f t="shared" si="79"/>
        <v>0</v>
      </c>
      <c r="O288" s="779">
        <f t="shared" si="80"/>
        <v>0</v>
      </c>
      <c r="P288" s="779">
        <f t="shared" si="81"/>
        <v>0</v>
      </c>
      <c r="Q288" s="801">
        <f t="shared" si="82"/>
        <v>0</v>
      </c>
      <c r="R288" s="800">
        <v>0.212762241601549</v>
      </c>
      <c r="S288" s="800">
        <v>0.71328438674581351</v>
      </c>
      <c r="T288" s="800">
        <v>0.31488531285871557</v>
      </c>
      <c r="U288" s="800">
        <v>0.19782789764456388</v>
      </c>
      <c r="V288" s="800">
        <v>6.648200383174141E-2</v>
      </c>
      <c r="W288" s="800">
        <v>7.2577306969787592E-2</v>
      </c>
      <c r="X288" s="800">
        <v>0.23579065139613453</v>
      </c>
      <c r="Y288" s="800">
        <v>6.9634694624625459E-2</v>
      </c>
      <c r="Z288" s="800">
        <v>0.14862876177210527</v>
      </c>
      <c r="AA288" s="800">
        <v>0.84241910547600718</v>
      </c>
      <c r="AB288" s="800">
        <v>0.97787438363864065</v>
      </c>
      <c r="AC288" s="800">
        <v>0.40018011341199178</v>
      </c>
      <c r="AD288" s="800">
        <v>0.70726878713693186</v>
      </c>
      <c r="AE288" s="800">
        <v>0.33496936500440189</v>
      </c>
      <c r="AF288" s="800">
        <v>0.54028112623392222</v>
      </c>
      <c r="AG288" s="800">
        <v>0.22953202797230543</v>
      </c>
    </row>
    <row r="289" spans="1:33" x14ac:dyDescent="0.2">
      <c r="A289" s="767">
        <v>279</v>
      </c>
      <c r="B289" s="778">
        <f t="shared" si="67"/>
        <v>2004.444</v>
      </c>
      <c r="C289" s="791">
        <f t="shared" si="68"/>
        <v>23.611000000000001</v>
      </c>
      <c r="D289" s="803">
        <f t="shared" si="69"/>
        <v>0.93600000000000005</v>
      </c>
      <c r="E289" s="779">
        <f t="shared" si="70"/>
        <v>394.923</v>
      </c>
      <c r="F289" s="803">
        <f t="shared" si="71"/>
        <v>0.161</v>
      </c>
      <c r="G289" s="803">
        <f t="shared" si="72"/>
        <v>0.113</v>
      </c>
      <c r="H289" s="803">
        <f t="shared" si="73"/>
        <v>-0.125</v>
      </c>
      <c r="I289" s="803">
        <f t="shared" si="74"/>
        <v>8.3000000000000004E-2</v>
      </c>
      <c r="J289" s="803">
        <f t="shared" si="75"/>
        <v>-0.251</v>
      </c>
      <c r="K289" s="779">
        <f t="shared" si="76"/>
        <v>0</v>
      </c>
      <c r="L289" s="779">
        <f t="shared" si="77"/>
        <v>0</v>
      </c>
      <c r="M289" s="779">
        <f t="shared" si="78"/>
        <v>0</v>
      </c>
      <c r="N289" s="779">
        <f t="shared" si="79"/>
        <v>0</v>
      </c>
      <c r="O289" s="779">
        <f t="shared" si="80"/>
        <v>0</v>
      </c>
      <c r="P289" s="779">
        <f t="shared" si="81"/>
        <v>0</v>
      </c>
      <c r="Q289" s="801">
        <f t="shared" si="82"/>
        <v>0</v>
      </c>
      <c r="R289" s="800">
        <v>0.70444429867144387</v>
      </c>
      <c r="S289" s="800">
        <v>9.0276983125100463E-2</v>
      </c>
      <c r="T289" s="800">
        <v>0.29451467412197518</v>
      </c>
      <c r="U289" s="800">
        <v>0.73730838701097678</v>
      </c>
      <c r="V289" s="800">
        <v>0.30667075046571424</v>
      </c>
      <c r="W289" s="800">
        <v>0.78310740645961807</v>
      </c>
      <c r="X289" s="800">
        <v>0.18635961189747507</v>
      </c>
      <c r="Y289" s="800">
        <v>0.68250613895259049</v>
      </c>
      <c r="Z289" s="800">
        <v>0.24897293408946486</v>
      </c>
      <c r="AA289" s="800">
        <v>0.28584194168957389</v>
      </c>
      <c r="AB289" s="800">
        <v>0.6306791242492984</v>
      </c>
      <c r="AC289" s="800">
        <v>0.40696125839664465</v>
      </c>
      <c r="AD289" s="800">
        <v>0.51655524061242997</v>
      </c>
      <c r="AE289" s="800">
        <v>0.34281475175763132</v>
      </c>
      <c r="AF289" s="800">
        <v>0.92320115797681312</v>
      </c>
      <c r="AG289" s="800">
        <v>0.81314537048313906</v>
      </c>
    </row>
    <row r="290" spans="1:33" x14ac:dyDescent="0.2">
      <c r="A290" s="767">
        <v>280</v>
      </c>
      <c r="B290" s="778">
        <f t="shared" si="67"/>
        <v>1348.8230000000001</v>
      </c>
      <c r="C290" s="791">
        <f t="shared" si="68"/>
        <v>43.368000000000002</v>
      </c>
      <c r="D290" s="803">
        <f t="shared" si="69"/>
        <v>1.3220000000000001</v>
      </c>
      <c r="E290" s="779">
        <f t="shared" si="70"/>
        <v>200.83500000000001</v>
      </c>
      <c r="F290" s="803">
        <f t="shared" si="71"/>
        <v>0.27400000000000002</v>
      </c>
      <c r="G290" s="803">
        <f t="shared" si="72"/>
        <v>6.4000000000000001E-2</v>
      </c>
      <c r="H290" s="803">
        <f t="shared" si="73"/>
        <v>0.17299999999999999</v>
      </c>
      <c r="I290" s="803">
        <f t="shared" si="74"/>
        <v>0.01</v>
      </c>
      <c r="J290" s="803">
        <f t="shared" si="75"/>
        <v>0.36099999999999999</v>
      </c>
      <c r="K290" s="779">
        <f t="shared" si="76"/>
        <v>0</v>
      </c>
      <c r="L290" s="779">
        <f t="shared" si="77"/>
        <v>0</v>
      </c>
      <c r="M290" s="779">
        <f t="shared" si="78"/>
        <v>0</v>
      </c>
      <c r="N290" s="779">
        <f t="shared" si="79"/>
        <v>0</v>
      </c>
      <c r="O290" s="779">
        <f t="shared" si="80"/>
        <v>0</v>
      </c>
      <c r="P290" s="779">
        <f t="shared" si="81"/>
        <v>0</v>
      </c>
      <c r="Q290" s="801">
        <f t="shared" si="82"/>
        <v>0</v>
      </c>
      <c r="R290" s="800">
        <v>4.8822586700557613E-2</v>
      </c>
      <c r="S290" s="800">
        <v>0.5841903578741181</v>
      </c>
      <c r="T290" s="800">
        <v>0.77746955965425679</v>
      </c>
      <c r="U290" s="800">
        <v>0.2520863628422304</v>
      </c>
      <c r="V290" s="800">
        <v>0.8685956360747642</v>
      </c>
      <c r="W290" s="800">
        <v>0.65923516362567647</v>
      </c>
      <c r="X290" s="800">
        <v>0.93170216545564133</v>
      </c>
      <c r="Y290" s="800">
        <v>0.61037119764064163</v>
      </c>
      <c r="Z290" s="800">
        <v>0.86148156544431498</v>
      </c>
      <c r="AA290" s="800">
        <v>0.52669250745637131</v>
      </c>
      <c r="AB290" s="800">
        <v>0.58700305257617225</v>
      </c>
      <c r="AC290" s="800">
        <v>0.3959145720581343</v>
      </c>
      <c r="AD290" s="800">
        <v>0.31478678130324911</v>
      </c>
      <c r="AE290" s="800">
        <v>0.71657396037287846</v>
      </c>
      <c r="AF290" s="800">
        <v>0.60577234130280588</v>
      </c>
      <c r="AG290" s="800">
        <v>0.87724739452954259</v>
      </c>
    </row>
    <row r="291" spans="1:33" x14ac:dyDescent="0.2">
      <c r="A291" s="767">
        <v>281</v>
      </c>
      <c r="B291" s="778">
        <f t="shared" si="67"/>
        <v>1555.5170000000001</v>
      </c>
      <c r="C291" s="791">
        <f t="shared" si="68"/>
        <v>32.301000000000002</v>
      </c>
      <c r="D291" s="803">
        <f t="shared" si="69"/>
        <v>0.755</v>
      </c>
      <c r="E291" s="779">
        <f t="shared" si="70"/>
        <v>286.78100000000001</v>
      </c>
      <c r="F291" s="803">
        <f t="shared" si="71"/>
        <v>0.29899999999999999</v>
      </c>
      <c r="G291" s="803">
        <f t="shared" si="72"/>
        <v>0.17499999999999999</v>
      </c>
      <c r="H291" s="803">
        <f t="shared" si="73"/>
        <v>0.157</v>
      </c>
      <c r="I291" s="803">
        <f t="shared" si="74"/>
        <v>-0.52800000000000002</v>
      </c>
      <c r="J291" s="803">
        <f t="shared" si="75"/>
        <v>-0.19400000000000001</v>
      </c>
      <c r="K291" s="779">
        <f t="shared" si="76"/>
        <v>0</v>
      </c>
      <c r="L291" s="779">
        <f t="shared" si="77"/>
        <v>0</v>
      </c>
      <c r="M291" s="779">
        <f t="shared" si="78"/>
        <v>0</v>
      </c>
      <c r="N291" s="779">
        <f t="shared" si="79"/>
        <v>0</v>
      </c>
      <c r="O291" s="779">
        <f t="shared" si="80"/>
        <v>0</v>
      </c>
      <c r="P291" s="779">
        <f t="shared" si="81"/>
        <v>0</v>
      </c>
      <c r="Q291" s="801">
        <f t="shared" si="82"/>
        <v>0</v>
      </c>
      <c r="R291" s="800">
        <v>0.25551717804510976</v>
      </c>
      <c r="S291" s="800">
        <v>0.30753490429740704</v>
      </c>
      <c r="T291" s="800">
        <v>6.8811984044566565E-2</v>
      </c>
      <c r="U291" s="800">
        <v>0.46695264980196782</v>
      </c>
      <c r="V291" s="800">
        <v>0.99480294499734057</v>
      </c>
      <c r="W291" s="800">
        <v>0.93873849732835979</v>
      </c>
      <c r="X291" s="800">
        <v>0.89141390841160062</v>
      </c>
      <c r="Y291" s="800">
        <v>7.2110631237428224E-2</v>
      </c>
      <c r="Z291" s="800">
        <v>0.30607200509115107</v>
      </c>
      <c r="AA291" s="800">
        <v>1.4584666503011379E-3</v>
      </c>
      <c r="AB291" s="800">
        <v>0.53467000059443592</v>
      </c>
      <c r="AC291" s="800">
        <v>0.51473784352202057</v>
      </c>
      <c r="AD291" s="800">
        <v>0.51286864581616987</v>
      </c>
      <c r="AE291" s="800">
        <v>0.206691953664907</v>
      </c>
      <c r="AF291" s="800">
        <v>0.14305297926261384</v>
      </c>
      <c r="AG291" s="800">
        <v>0.26999025580702696</v>
      </c>
    </row>
    <row r="292" spans="1:33" x14ac:dyDescent="0.2">
      <c r="A292" s="767">
        <v>282</v>
      </c>
      <c r="B292" s="778">
        <f t="shared" si="67"/>
        <v>1323.684</v>
      </c>
      <c r="C292" s="791">
        <f t="shared" si="68"/>
        <v>55.515999999999998</v>
      </c>
      <c r="D292" s="803">
        <f t="shared" si="69"/>
        <v>0.83599999999999997</v>
      </c>
      <c r="E292" s="779">
        <f t="shared" si="70"/>
        <v>130.464</v>
      </c>
      <c r="F292" s="803">
        <f t="shared" si="71"/>
        <v>0.252</v>
      </c>
      <c r="G292" s="803">
        <f t="shared" si="72"/>
        <v>0.19400000000000001</v>
      </c>
      <c r="H292" s="803">
        <f t="shared" si="73"/>
        <v>0.13700000000000001</v>
      </c>
      <c r="I292" s="803">
        <f t="shared" si="74"/>
        <v>-0.441</v>
      </c>
      <c r="J292" s="803">
        <f t="shared" si="75"/>
        <v>-0.39900000000000002</v>
      </c>
      <c r="K292" s="779">
        <f t="shared" si="76"/>
        <v>0</v>
      </c>
      <c r="L292" s="779">
        <f t="shared" si="77"/>
        <v>0</v>
      </c>
      <c r="M292" s="779">
        <f t="shared" si="78"/>
        <v>0</v>
      </c>
      <c r="N292" s="779">
        <f t="shared" si="79"/>
        <v>0</v>
      </c>
      <c r="O292" s="779">
        <f t="shared" si="80"/>
        <v>0</v>
      </c>
      <c r="P292" s="779">
        <f t="shared" si="81"/>
        <v>0</v>
      </c>
      <c r="Q292" s="801">
        <f t="shared" si="82"/>
        <v>0</v>
      </c>
      <c r="R292" s="800">
        <v>2.3684241301779374E-2</v>
      </c>
      <c r="S292" s="800">
        <v>0.88789761995746508</v>
      </c>
      <c r="T292" s="800">
        <v>0.16950916883331812</v>
      </c>
      <c r="U292" s="800">
        <v>7.6158810653782938E-2</v>
      </c>
      <c r="V292" s="800">
        <v>0.7590966610113723</v>
      </c>
      <c r="W292" s="800">
        <v>0.98436833533358026</v>
      </c>
      <c r="X292" s="800">
        <v>0.84256260558479235</v>
      </c>
      <c r="Y292" s="800">
        <v>0.15909264330743056</v>
      </c>
      <c r="Z292" s="800">
        <v>0.10105984773070387</v>
      </c>
      <c r="AA292" s="800">
        <v>0.2178954595869339</v>
      </c>
      <c r="AB292" s="800">
        <v>0.10325098720869486</v>
      </c>
      <c r="AC292" s="800">
        <v>0.73032061173465446</v>
      </c>
      <c r="AD292" s="800">
        <v>0.79401899855333213</v>
      </c>
      <c r="AE292" s="800">
        <v>0.47640321177686196</v>
      </c>
      <c r="AF292" s="800">
        <v>0.3331124558006725</v>
      </c>
      <c r="AG292" s="800">
        <v>0.83248913008261072</v>
      </c>
    </row>
    <row r="293" spans="1:33" x14ac:dyDescent="0.2">
      <c r="A293" s="767">
        <v>283</v>
      </c>
      <c r="B293" s="778">
        <f t="shared" si="67"/>
        <v>1475.229</v>
      </c>
      <c r="C293" s="791">
        <f t="shared" si="68"/>
        <v>56.49</v>
      </c>
      <c r="D293" s="803">
        <f t="shared" si="69"/>
        <v>0.82299999999999995</v>
      </c>
      <c r="E293" s="779">
        <f t="shared" si="70"/>
        <v>376.36099999999999</v>
      </c>
      <c r="F293" s="803">
        <f t="shared" si="71"/>
        <v>0.156</v>
      </c>
      <c r="G293" s="803">
        <f t="shared" si="72"/>
        <v>0.112</v>
      </c>
      <c r="H293" s="803">
        <f t="shared" si="73"/>
        <v>-0.19500000000000001</v>
      </c>
      <c r="I293" s="803">
        <f t="shared" si="74"/>
        <v>0.191</v>
      </c>
      <c r="J293" s="803">
        <f t="shared" si="75"/>
        <v>-0.16900000000000001</v>
      </c>
      <c r="K293" s="779">
        <f t="shared" si="76"/>
        <v>0</v>
      </c>
      <c r="L293" s="779">
        <f t="shared" si="77"/>
        <v>0</v>
      </c>
      <c r="M293" s="779">
        <f t="shared" si="78"/>
        <v>0</v>
      </c>
      <c r="N293" s="779">
        <f t="shared" si="79"/>
        <v>0</v>
      </c>
      <c r="O293" s="779">
        <f t="shared" si="80"/>
        <v>0</v>
      </c>
      <c r="P293" s="779">
        <f t="shared" si="81"/>
        <v>0</v>
      </c>
      <c r="Q293" s="801">
        <f t="shared" si="82"/>
        <v>0</v>
      </c>
      <c r="R293" s="800">
        <v>0.17522909956341992</v>
      </c>
      <c r="S293" s="800">
        <v>0.91224907569435087</v>
      </c>
      <c r="T293" s="800">
        <v>0.1543138657763643</v>
      </c>
      <c r="U293" s="800">
        <v>0.69090367704511613</v>
      </c>
      <c r="V293" s="800">
        <v>0.2775425354502421</v>
      </c>
      <c r="W293" s="800">
        <v>0.7805361686661042</v>
      </c>
      <c r="X293" s="800">
        <v>1.2973575084030631E-2</v>
      </c>
      <c r="Y293" s="800">
        <v>0.79140516322663712</v>
      </c>
      <c r="Z293" s="800">
        <v>0.33132448126651926</v>
      </c>
      <c r="AA293" s="800">
        <v>0.10625579815527741</v>
      </c>
      <c r="AB293" s="800">
        <v>3.3824850720877264E-2</v>
      </c>
      <c r="AC293" s="800">
        <v>0.17929532263053838</v>
      </c>
      <c r="AD293" s="800">
        <v>0.64726648532700426</v>
      </c>
      <c r="AE293" s="800">
        <v>0.52399911618361117</v>
      </c>
      <c r="AF293" s="800">
        <v>0.71099227008510146</v>
      </c>
      <c r="AG293" s="800">
        <v>0.50977765192582047</v>
      </c>
    </row>
    <row r="294" spans="1:33" x14ac:dyDescent="0.2">
      <c r="A294" s="767">
        <v>284</v>
      </c>
      <c r="B294" s="778">
        <f t="shared" si="67"/>
        <v>2000.5730000000001</v>
      </c>
      <c r="C294" s="791">
        <f t="shared" si="68"/>
        <v>42.017000000000003</v>
      </c>
      <c r="D294" s="803">
        <f t="shared" si="69"/>
        <v>0.95399999999999996</v>
      </c>
      <c r="E294" s="779">
        <f t="shared" si="70"/>
        <v>384.81200000000001</v>
      </c>
      <c r="F294" s="803">
        <f t="shared" si="71"/>
        <v>0.129</v>
      </c>
      <c r="G294" s="803">
        <f t="shared" si="72"/>
        <v>-4.3999999999999997E-2</v>
      </c>
      <c r="H294" s="803">
        <f t="shared" si="73"/>
        <v>0.17899999999999999</v>
      </c>
      <c r="I294" s="803">
        <f t="shared" si="74"/>
        <v>0.153</v>
      </c>
      <c r="J294" s="803">
        <f t="shared" si="75"/>
        <v>0.4</v>
      </c>
      <c r="K294" s="779">
        <f t="shared" si="76"/>
        <v>0</v>
      </c>
      <c r="L294" s="779">
        <f t="shared" si="77"/>
        <v>0</v>
      </c>
      <c r="M294" s="779">
        <f t="shared" si="78"/>
        <v>0</v>
      </c>
      <c r="N294" s="779">
        <f t="shared" si="79"/>
        <v>0</v>
      </c>
      <c r="O294" s="779">
        <f t="shared" si="80"/>
        <v>0</v>
      </c>
      <c r="P294" s="779">
        <f t="shared" si="81"/>
        <v>0</v>
      </c>
      <c r="Q294" s="801">
        <f t="shared" si="82"/>
        <v>0</v>
      </c>
      <c r="R294" s="800">
        <v>0.70057332226077995</v>
      </c>
      <c r="S294" s="800">
        <v>0.55042562079143065</v>
      </c>
      <c r="T294" s="800">
        <v>0.31707985932544824</v>
      </c>
      <c r="U294" s="800">
        <v>0.71203059653841128</v>
      </c>
      <c r="V294" s="800">
        <v>0.14529025146517427</v>
      </c>
      <c r="W294" s="800">
        <v>0.3890618322299032</v>
      </c>
      <c r="X294" s="800">
        <v>0.94810207373018873</v>
      </c>
      <c r="Y294" s="800">
        <v>0.7525963999529266</v>
      </c>
      <c r="Z294" s="800">
        <v>0.90019877650043512</v>
      </c>
      <c r="AA294" s="800">
        <v>0.21392929251070325</v>
      </c>
      <c r="AB294" s="800">
        <v>0.83820139511764391</v>
      </c>
      <c r="AC294" s="800">
        <v>0.53298926838388361</v>
      </c>
      <c r="AD294" s="800">
        <v>0.57395591790026679</v>
      </c>
      <c r="AE294" s="800">
        <v>0.88962008644457391</v>
      </c>
      <c r="AF294" s="800">
        <v>0.49676553683743441</v>
      </c>
      <c r="AG294" s="800">
        <v>0.70904483723276734</v>
      </c>
    </row>
    <row r="295" spans="1:33" x14ac:dyDescent="0.2">
      <c r="A295" s="767">
        <v>285</v>
      </c>
      <c r="B295" s="778">
        <f t="shared" si="67"/>
        <v>1569.261</v>
      </c>
      <c r="C295" s="791">
        <f t="shared" si="68"/>
        <v>35.755000000000003</v>
      </c>
      <c r="D295" s="803">
        <f t="shared" si="69"/>
        <v>1.2769999999999999</v>
      </c>
      <c r="E295" s="779">
        <f t="shared" si="70"/>
        <v>164.59800000000001</v>
      </c>
      <c r="F295" s="803">
        <f t="shared" si="71"/>
        <v>0.22600000000000001</v>
      </c>
      <c r="G295" s="803">
        <f t="shared" si="72"/>
        <v>-0.14399999999999999</v>
      </c>
      <c r="H295" s="803">
        <f t="shared" si="73"/>
        <v>0.123</v>
      </c>
      <c r="I295" s="803">
        <f t="shared" si="74"/>
        <v>-0.13500000000000001</v>
      </c>
      <c r="J295" s="803">
        <f t="shared" si="75"/>
        <v>-0.11899999999999999</v>
      </c>
      <c r="K295" s="779">
        <f t="shared" si="76"/>
        <v>0</v>
      </c>
      <c r="L295" s="779">
        <f t="shared" si="77"/>
        <v>0</v>
      </c>
      <c r="M295" s="779">
        <f t="shared" si="78"/>
        <v>0</v>
      </c>
      <c r="N295" s="779">
        <f t="shared" si="79"/>
        <v>0</v>
      </c>
      <c r="O295" s="779">
        <f t="shared" si="80"/>
        <v>0</v>
      </c>
      <c r="P295" s="779">
        <f t="shared" si="81"/>
        <v>0</v>
      </c>
      <c r="Q295" s="801">
        <f t="shared" si="82"/>
        <v>0</v>
      </c>
      <c r="R295" s="800">
        <v>0.26926090523565693</v>
      </c>
      <c r="S295" s="800">
        <v>0.39386623362859641</v>
      </c>
      <c r="T295" s="800">
        <v>0.72104311770803287</v>
      </c>
      <c r="U295" s="800">
        <v>0.16149447533316252</v>
      </c>
      <c r="V295" s="800">
        <v>0.63079170507967441</v>
      </c>
      <c r="W295" s="800">
        <v>0.14079289638819636</v>
      </c>
      <c r="X295" s="800">
        <v>0.80778253923842813</v>
      </c>
      <c r="Y295" s="800">
        <v>0.46466891233617813</v>
      </c>
      <c r="Z295" s="800">
        <v>0.38117834986633148</v>
      </c>
      <c r="AA295" s="800">
        <v>0.31313674634140021</v>
      </c>
      <c r="AB295" s="800">
        <v>0.55460123085952717</v>
      </c>
      <c r="AC295" s="800">
        <v>0.12814340804835245</v>
      </c>
      <c r="AD295" s="800">
        <v>0.85576625734834921</v>
      </c>
      <c r="AE295" s="800">
        <v>0.18425959307315742</v>
      </c>
      <c r="AF295" s="800">
        <v>0.62139985919983876</v>
      </c>
      <c r="AG295" s="800">
        <v>0.20446737124415593</v>
      </c>
    </row>
    <row r="296" spans="1:33" x14ac:dyDescent="0.2">
      <c r="A296" s="767">
        <v>286</v>
      </c>
      <c r="B296" s="778">
        <f t="shared" si="67"/>
        <v>1554.9639999999999</v>
      </c>
      <c r="C296" s="791">
        <f t="shared" si="68"/>
        <v>27</v>
      </c>
      <c r="D296" s="803">
        <f t="shared" si="69"/>
        <v>1.1120000000000001</v>
      </c>
      <c r="E296" s="779">
        <f t="shared" si="70"/>
        <v>296.20100000000002</v>
      </c>
      <c r="F296" s="803">
        <f t="shared" si="71"/>
        <v>0.129</v>
      </c>
      <c r="G296" s="803">
        <f t="shared" si="72"/>
        <v>-5.1999999999999998E-2</v>
      </c>
      <c r="H296" s="803">
        <f t="shared" si="73"/>
        <v>-0.11899999999999999</v>
      </c>
      <c r="I296" s="803">
        <f t="shared" si="74"/>
        <v>-8.8999999999999996E-2</v>
      </c>
      <c r="J296" s="803">
        <f t="shared" si="75"/>
        <v>0.26100000000000001</v>
      </c>
      <c r="K296" s="779">
        <f t="shared" si="76"/>
        <v>0</v>
      </c>
      <c r="L296" s="779">
        <f t="shared" si="77"/>
        <v>0</v>
      </c>
      <c r="M296" s="779">
        <f t="shared" si="78"/>
        <v>0</v>
      </c>
      <c r="N296" s="779">
        <f t="shared" si="79"/>
        <v>0</v>
      </c>
      <c r="O296" s="779">
        <f t="shared" si="80"/>
        <v>0</v>
      </c>
      <c r="P296" s="779">
        <f t="shared" si="81"/>
        <v>0</v>
      </c>
      <c r="Q296" s="801">
        <f t="shared" si="82"/>
        <v>0</v>
      </c>
      <c r="R296" s="800">
        <v>0.25496442909904315</v>
      </c>
      <c r="S296" s="800">
        <v>0.17500097873888276</v>
      </c>
      <c r="T296" s="800">
        <v>0.51560187093726351</v>
      </c>
      <c r="U296" s="800">
        <v>0.49050222593667192</v>
      </c>
      <c r="V296" s="800">
        <v>0.14725108682441568</v>
      </c>
      <c r="W296" s="800">
        <v>0.36895714596558726</v>
      </c>
      <c r="X296" s="800">
        <v>0.20200403723123961</v>
      </c>
      <c r="Y296" s="800">
        <v>0.51088427713049567</v>
      </c>
      <c r="Z296" s="800">
        <v>0.76137458366604238</v>
      </c>
      <c r="AA296" s="800">
        <v>0.11028652863369015</v>
      </c>
      <c r="AB296" s="800">
        <v>0.24725987095649216</v>
      </c>
      <c r="AC296" s="800">
        <v>0.93628586564206129</v>
      </c>
      <c r="AD296" s="800">
        <v>0.67796355325350233</v>
      </c>
      <c r="AE296" s="800">
        <v>0.53696893945277746</v>
      </c>
      <c r="AF296" s="800">
        <v>0.40117326164275668</v>
      </c>
      <c r="AG296" s="800">
        <v>0.65405084912754274</v>
      </c>
    </row>
    <row r="297" spans="1:33" x14ac:dyDescent="0.2">
      <c r="A297" s="767">
        <v>287</v>
      </c>
      <c r="B297" s="778">
        <f t="shared" si="67"/>
        <v>2046.5229999999999</v>
      </c>
      <c r="C297" s="791">
        <f t="shared" si="68"/>
        <v>51.634999999999998</v>
      </c>
      <c r="D297" s="803">
        <f t="shared" si="69"/>
        <v>1.302</v>
      </c>
      <c r="E297" s="779">
        <f t="shared" si="70"/>
        <v>460.32499999999999</v>
      </c>
      <c r="F297" s="803">
        <f t="shared" si="71"/>
        <v>0.16700000000000001</v>
      </c>
      <c r="G297" s="803">
        <f t="shared" si="72"/>
        <v>-0.10299999999999999</v>
      </c>
      <c r="H297" s="803">
        <f t="shared" si="73"/>
        <v>0.13100000000000001</v>
      </c>
      <c r="I297" s="803">
        <f t="shared" si="74"/>
        <v>-0.104</v>
      </c>
      <c r="J297" s="803">
        <f t="shared" si="75"/>
        <v>-0.4</v>
      </c>
      <c r="K297" s="779">
        <f t="shared" si="76"/>
        <v>0</v>
      </c>
      <c r="L297" s="779">
        <f t="shared" si="77"/>
        <v>0</v>
      </c>
      <c r="M297" s="779">
        <f t="shared" si="78"/>
        <v>0</v>
      </c>
      <c r="N297" s="779">
        <f t="shared" si="79"/>
        <v>0</v>
      </c>
      <c r="O297" s="779">
        <f t="shared" si="80"/>
        <v>0</v>
      </c>
      <c r="P297" s="779">
        <f t="shared" si="81"/>
        <v>0</v>
      </c>
      <c r="Q297" s="801">
        <f t="shared" si="82"/>
        <v>0</v>
      </c>
      <c r="R297" s="800">
        <v>0.74652316339400426</v>
      </c>
      <c r="S297" s="800">
        <v>0.79086854672835416</v>
      </c>
      <c r="T297" s="800">
        <v>0.75295800835777227</v>
      </c>
      <c r="U297" s="800">
        <v>0.90081253970315778</v>
      </c>
      <c r="V297" s="800">
        <v>0.33657991829855238</v>
      </c>
      <c r="W297" s="800">
        <v>0.24372054265351495</v>
      </c>
      <c r="X297" s="800">
        <v>0.82851069751374984</v>
      </c>
      <c r="Y297" s="800">
        <v>0.4964815016776849</v>
      </c>
      <c r="Z297" s="800">
        <v>9.997724874974423E-2</v>
      </c>
      <c r="AA297" s="800">
        <v>0.53295977373502001</v>
      </c>
      <c r="AB297" s="800">
        <v>0.57117130620858847</v>
      </c>
      <c r="AC297" s="800">
        <v>0.64039876739645818</v>
      </c>
      <c r="AD297" s="800">
        <v>0.9768925308370412</v>
      </c>
      <c r="AE297" s="800">
        <v>0.23643721960959163</v>
      </c>
      <c r="AF297" s="800">
        <v>0.15974556023757203</v>
      </c>
      <c r="AG297" s="800">
        <v>0.27569713350751324</v>
      </c>
    </row>
    <row r="298" spans="1:33" x14ac:dyDescent="0.2">
      <c r="A298" s="767">
        <v>288</v>
      </c>
      <c r="B298" s="778">
        <f t="shared" si="67"/>
        <v>1887.8409999999999</v>
      </c>
      <c r="C298" s="791">
        <f t="shared" si="68"/>
        <v>21.510999999999999</v>
      </c>
      <c r="D298" s="803">
        <f t="shared" si="69"/>
        <v>0.98</v>
      </c>
      <c r="E298" s="779">
        <f t="shared" si="70"/>
        <v>411.35500000000002</v>
      </c>
      <c r="F298" s="803">
        <f t="shared" si="71"/>
        <v>0.111</v>
      </c>
      <c r="G298" s="803">
        <f t="shared" si="72"/>
        <v>6.6000000000000003E-2</v>
      </c>
      <c r="H298" s="803">
        <f t="shared" si="73"/>
        <v>8.3000000000000004E-2</v>
      </c>
      <c r="I298" s="803">
        <f t="shared" si="74"/>
        <v>0.378</v>
      </c>
      <c r="J298" s="803">
        <f t="shared" si="75"/>
        <v>6.8000000000000005E-2</v>
      </c>
      <c r="K298" s="779">
        <f t="shared" si="76"/>
        <v>0</v>
      </c>
      <c r="L298" s="779">
        <f t="shared" si="77"/>
        <v>0</v>
      </c>
      <c r="M298" s="779">
        <f t="shared" si="78"/>
        <v>0</v>
      </c>
      <c r="N298" s="779">
        <f t="shared" si="79"/>
        <v>0</v>
      </c>
      <c r="O298" s="779">
        <f t="shared" si="80"/>
        <v>0</v>
      </c>
      <c r="P298" s="779">
        <f t="shared" si="81"/>
        <v>0</v>
      </c>
      <c r="Q298" s="801">
        <f t="shared" si="82"/>
        <v>0</v>
      </c>
      <c r="R298" s="800">
        <v>0.58784123385793285</v>
      </c>
      <c r="S298" s="800">
        <v>3.7778659239293244E-2</v>
      </c>
      <c r="T298" s="800">
        <v>0.34946730142151849</v>
      </c>
      <c r="U298" s="800">
        <v>0.77838769747728254</v>
      </c>
      <c r="V298" s="800">
        <v>5.3157946984543236E-2</v>
      </c>
      <c r="W298" s="800">
        <v>0.66575112082895527</v>
      </c>
      <c r="X298" s="800">
        <v>0.70628516479766434</v>
      </c>
      <c r="Y298" s="800">
        <v>0.97762326200116123</v>
      </c>
      <c r="Z298" s="800">
        <v>0.5683464598390543</v>
      </c>
      <c r="AA298" s="800">
        <v>0.35089533662592509</v>
      </c>
      <c r="AB298" s="800">
        <v>0.19626731914772966</v>
      </c>
      <c r="AC298" s="800">
        <v>7.380799919939296E-2</v>
      </c>
      <c r="AD298" s="800">
        <v>0.4866776821743517</v>
      </c>
      <c r="AE298" s="800">
        <v>0.77605567413958487</v>
      </c>
      <c r="AF298" s="800">
        <v>0.7797928994795762</v>
      </c>
      <c r="AG298" s="800">
        <v>0.64718129706161953</v>
      </c>
    </row>
    <row r="299" spans="1:33" x14ac:dyDescent="0.2">
      <c r="A299" s="767">
        <v>289</v>
      </c>
      <c r="B299" s="778">
        <f t="shared" si="67"/>
        <v>1803.567</v>
      </c>
      <c r="C299" s="791">
        <f t="shared" si="68"/>
        <v>54.594000000000001</v>
      </c>
      <c r="D299" s="803">
        <f t="shared" si="69"/>
        <v>1.0609999999999999</v>
      </c>
      <c r="E299" s="779">
        <f t="shared" si="70"/>
        <v>352.76900000000001</v>
      </c>
      <c r="F299" s="803">
        <f t="shared" si="71"/>
        <v>0.191</v>
      </c>
      <c r="G299" s="803">
        <f t="shared" si="72"/>
        <v>-8.5000000000000006E-2</v>
      </c>
      <c r="H299" s="803">
        <f t="shared" si="73"/>
        <v>-0.13200000000000001</v>
      </c>
      <c r="I299" s="803">
        <f t="shared" si="74"/>
        <v>-0.52100000000000002</v>
      </c>
      <c r="J299" s="803">
        <f t="shared" si="75"/>
        <v>0.24299999999999999</v>
      </c>
      <c r="K299" s="779">
        <f t="shared" si="76"/>
        <v>0</v>
      </c>
      <c r="L299" s="779">
        <f t="shared" si="77"/>
        <v>0</v>
      </c>
      <c r="M299" s="779">
        <f t="shared" si="78"/>
        <v>0</v>
      </c>
      <c r="N299" s="779">
        <f t="shared" si="79"/>
        <v>0</v>
      </c>
      <c r="O299" s="779">
        <f t="shared" si="80"/>
        <v>0</v>
      </c>
      <c r="P299" s="779">
        <f t="shared" si="81"/>
        <v>0</v>
      </c>
      <c r="Q299" s="801">
        <f t="shared" si="82"/>
        <v>0</v>
      </c>
      <c r="R299" s="800">
        <v>0.50356739014929686</v>
      </c>
      <c r="S299" s="800">
        <v>0.86485601638108767</v>
      </c>
      <c r="T299" s="800">
        <v>0.45186783324720625</v>
      </c>
      <c r="U299" s="800">
        <v>0.63192274232350165</v>
      </c>
      <c r="V299" s="800">
        <v>0.45569905835071201</v>
      </c>
      <c r="W299" s="800">
        <v>0.28858827946499443</v>
      </c>
      <c r="X299" s="800">
        <v>0.16935619007397085</v>
      </c>
      <c r="Y299" s="800">
        <v>7.8704082781223983E-2</v>
      </c>
      <c r="Z299" s="800">
        <v>0.74288727000295474</v>
      </c>
      <c r="AA299" s="800">
        <v>0.53804451502497319</v>
      </c>
      <c r="AB299" s="800">
        <v>0.70232380456027399</v>
      </c>
      <c r="AC299" s="800">
        <v>0.58986914449071504</v>
      </c>
      <c r="AD299" s="800">
        <v>0.55496651952652731</v>
      </c>
      <c r="AE299" s="800">
        <v>0.77505123246804963</v>
      </c>
      <c r="AF299" s="800">
        <v>0.30506200715720633</v>
      </c>
      <c r="AG299" s="800">
        <v>0.59544180090396892</v>
      </c>
    </row>
    <row r="300" spans="1:33" x14ac:dyDescent="0.2">
      <c r="A300" s="767">
        <v>290</v>
      </c>
      <c r="B300" s="778">
        <f t="shared" si="67"/>
        <v>2137.1320000000001</v>
      </c>
      <c r="C300" s="791">
        <f t="shared" si="68"/>
        <v>22.888999999999999</v>
      </c>
      <c r="D300" s="803">
        <f t="shared" si="69"/>
        <v>0.72299999999999998</v>
      </c>
      <c r="E300" s="779">
        <f t="shared" si="70"/>
        <v>480.435</v>
      </c>
      <c r="F300" s="803">
        <f t="shared" si="71"/>
        <v>0.126</v>
      </c>
      <c r="G300" s="803">
        <f t="shared" si="72"/>
        <v>0.127</v>
      </c>
      <c r="H300" s="803">
        <f t="shared" si="73"/>
        <v>-8.5999999999999993E-2</v>
      </c>
      <c r="I300" s="803">
        <f t="shared" si="74"/>
        <v>0.37</v>
      </c>
      <c r="J300" s="803">
        <f t="shared" si="75"/>
        <v>-0.42299999999999999</v>
      </c>
      <c r="K300" s="779">
        <f t="shared" si="76"/>
        <v>0</v>
      </c>
      <c r="L300" s="779">
        <f t="shared" si="77"/>
        <v>0</v>
      </c>
      <c r="M300" s="779">
        <f t="shared" si="78"/>
        <v>0</v>
      </c>
      <c r="N300" s="779">
        <f t="shared" si="79"/>
        <v>0</v>
      </c>
      <c r="O300" s="779">
        <f t="shared" si="80"/>
        <v>0</v>
      </c>
      <c r="P300" s="779">
        <f t="shared" si="81"/>
        <v>0</v>
      </c>
      <c r="Q300" s="801">
        <f t="shared" si="82"/>
        <v>0</v>
      </c>
      <c r="R300" s="800">
        <v>0.83713234059536823</v>
      </c>
      <c r="S300" s="800">
        <v>7.2212934166503318E-2</v>
      </c>
      <c r="T300" s="800">
        <v>2.8999951320572981E-2</v>
      </c>
      <c r="U300" s="800">
        <v>0.95108735057858973</v>
      </c>
      <c r="V300" s="800">
        <v>0.12967843797383505</v>
      </c>
      <c r="W300" s="800">
        <v>0.81792338635645012</v>
      </c>
      <c r="X300" s="800">
        <v>0.28496102741016405</v>
      </c>
      <c r="Y300" s="800">
        <v>0.96967335300218449</v>
      </c>
      <c r="Z300" s="800">
        <v>7.7226365390472451E-2</v>
      </c>
      <c r="AA300" s="800">
        <v>0.80898970174192908</v>
      </c>
      <c r="AB300" s="800">
        <v>0.13214476002901165</v>
      </c>
      <c r="AC300" s="800">
        <v>0.42521409124158704</v>
      </c>
      <c r="AD300" s="800">
        <v>0.83926540290867868</v>
      </c>
      <c r="AE300" s="800">
        <v>0.67311036149131087</v>
      </c>
      <c r="AF300" s="800">
        <v>0.84980318542226674</v>
      </c>
      <c r="AG300" s="800">
        <v>0.47308842958368191</v>
      </c>
    </row>
    <row r="301" spans="1:33" x14ac:dyDescent="0.2">
      <c r="A301" s="767">
        <v>291</v>
      </c>
      <c r="B301" s="778">
        <f t="shared" si="67"/>
        <v>1775.106</v>
      </c>
      <c r="C301" s="791">
        <f t="shared" si="68"/>
        <v>45.91</v>
      </c>
      <c r="D301" s="803">
        <f t="shared" si="69"/>
        <v>1.157</v>
      </c>
      <c r="E301" s="779">
        <f t="shared" si="70"/>
        <v>126.759</v>
      </c>
      <c r="F301" s="803">
        <f t="shared" si="71"/>
        <v>0.21</v>
      </c>
      <c r="G301" s="803">
        <f t="shared" si="72"/>
        <v>-0.17599999999999999</v>
      </c>
      <c r="H301" s="803">
        <f t="shared" si="73"/>
        <v>0.129</v>
      </c>
      <c r="I301" s="803">
        <f t="shared" si="74"/>
        <v>0.20100000000000001</v>
      </c>
      <c r="J301" s="803">
        <f t="shared" si="75"/>
        <v>0.24199999999999999</v>
      </c>
      <c r="K301" s="779">
        <f t="shared" si="76"/>
        <v>0</v>
      </c>
      <c r="L301" s="779">
        <f t="shared" si="77"/>
        <v>0</v>
      </c>
      <c r="M301" s="779">
        <f t="shared" si="78"/>
        <v>0</v>
      </c>
      <c r="N301" s="779">
        <f t="shared" si="79"/>
        <v>0</v>
      </c>
      <c r="O301" s="779">
        <f t="shared" si="80"/>
        <v>0</v>
      </c>
      <c r="P301" s="779">
        <f t="shared" si="81"/>
        <v>0</v>
      </c>
      <c r="Q301" s="801">
        <f t="shared" si="82"/>
        <v>0</v>
      </c>
      <c r="R301" s="800">
        <v>0.47510598562540995</v>
      </c>
      <c r="S301" s="800">
        <v>0.64776172158545109</v>
      </c>
      <c r="T301" s="800">
        <v>0.57072058682853266</v>
      </c>
      <c r="U301" s="800">
        <v>6.6898726042787682E-2</v>
      </c>
      <c r="V301" s="800">
        <v>0.54961938960587242</v>
      </c>
      <c r="W301" s="800">
        <v>5.9371053075067182E-2</v>
      </c>
      <c r="X301" s="800">
        <v>0.82170226676354141</v>
      </c>
      <c r="Y301" s="800">
        <v>0.80058448421646811</v>
      </c>
      <c r="Z301" s="800">
        <v>0.74171839263079553</v>
      </c>
      <c r="AA301" s="800">
        <v>0.90731588517910089</v>
      </c>
      <c r="AB301" s="800">
        <v>0.91477684991893804</v>
      </c>
      <c r="AC301" s="800">
        <v>0.55580512175934327</v>
      </c>
      <c r="AD301" s="800">
        <v>0.69173631846285599</v>
      </c>
      <c r="AE301" s="800">
        <v>0.56757674514894207</v>
      </c>
      <c r="AF301" s="800">
        <v>8.6617667419741529E-2</v>
      </c>
      <c r="AG301" s="800">
        <v>0.93137223985412398</v>
      </c>
    </row>
    <row r="302" spans="1:33" x14ac:dyDescent="0.2">
      <c r="A302" s="767">
        <v>292</v>
      </c>
      <c r="B302" s="778">
        <f t="shared" si="67"/>
        <v>1623.972</v>
      </c>
      <c r="C302" s="791">
        <f t="shared" si="68"/>
        <v>49.561</v>
      </c>
      <c r="D302" s="803">
        <f t="shared" si="69"/>
        <v>0.88100000000000001</v>
      </c>
      <c r="E302" s="779">
        <f t="shared" si="70"/>
        <v>130.20599999999999</v>
      </c>
      <c r="F302" s="803">
        <f t="shared" si="71"/>
        <v>0.114</v>
      </c>
      <c r="G302" s="803">
        <f t="shared" si="72"/>
        <v>6.8000000000000005E-2</v>
      </c>
      <c r="H302" s="803">
        <f t="shared" si="73"/>
        <v>-0.159</v>
      </c>
      <c r="I302" s="803">
        <f t="shared" si="74"/>
        <v>-0.154</v>
      </c>
      <c r="J302" s="803">
        <f t="shared" si="75"/>
        <v>0.115</v>
      </c>
      <c r="K302" s="779">
        <f t="shared" si="76"/>
        <v>0</v>
      </c>
      <c r="L302" s="779">
        <f t="shared" si="77"/>
        <v>0</v>
      </c>
      <c r="M302" s="779">
        <f t="shared" si="78"/>
        <v>0</v>
      </c>
      <c r="N302" s="779">
        <f t="shared" si="79"/>
        <v>0</v>
      </c>
      <c r="O302" s="779">
        <f t="shared" si="80"/>
        <v>0</v>
      </c>
      <c r="P302" s="779">
        <f t="shared" si="81"/>
        <v>0</v>
      </c>
      <c r="Q302" s="801">
        <f t="shared" si="82"/>
        <v>0</v>
      </c>
      <c r="R302" s="800">
        <v>0.32397232310945501</v>
      </c>
      <c r="S302" s="800">
        <v>0.73902652422805803</v>
      </c>
      <c r="T302" s="800">
        <v>0.22616820438437946</v>
      </c>
      <c r="U302" s="800">
        <v>7.5514721791600015E-2</v>
      </c>
      <c r="V302" s="800">
        <v>6.8220885328180603E-2</v>
      </c>
      <c r="W302" s="800">
        <v>0.67069445243522852</v>
      </c>
      <c r="X302" s="800">
        <v>0.10164375122584768</v>
      </c>
      <c r="Y302" s="800">
        <v>0.44554599168543518</v>
      </c>
      <c r="Z302" s="800">
        <v>0.61538070888618501</v>
      </c>
      <c r="AA302" s="800">
        <v>4.2500782019156191E-2</v>
      </c>
      <c r="AB302" s="800">
        <v>0.54258614526291837</v>
      </c>
      <c r="AC302" s="800">
        <v>2.6775189305380365E-2</v>
      </c>
      <c r="AD302" s="800">
        <v>0.95834608755171458</v>
      </c>
      <c r="AE302" s="800">
        <v>0.5475225911376973</v>
      </c>
      <c r="AF302" s="800">
        <v>0.42604959352936345</v>
      </c>
      <c r="AG302" s="800">
        <v>0.63936199550415718</v>
      </c>
    </row>
    <row r="303" spans="1:33" x14ac:dyDescent="0.2">
      <c r="A303" s="767">
        <v>293</v>
      </c>
      <c r="B303" s="778">
        <f t="shared" si="67"/>
        <v>1323.644</v>
      </c>
      <c r="C303" s="791">
        <f t="shared" si="68"/>
        <v>28.587</v>
      </c>
      <c r="D303" s="803">
        <f t="shared" si="69"/>
        <v>1.371</v>
      </c>
      <c r="E303" s="779">
        <f t="shared" si="70"/>
        <v>400.71699999999998</v>
      </c>
      <c r="F303" s="803">
        <f t="shared" si="71"/>
        <v>0.18</v>
      </c>
      <c r="G303" s="803">
        <f t="shared" si="72"/>
        <v>0.156</v>
      </c>
      <c r="H303" s="803">
        <f t="shared" si="73"/>
        <v>-0.17799999999999999</v>
      </c>
      <c r="I303" s="803">
        <f t="shared" si="74"/>
        <v>-0.16800000000000001</v>
      </c>
      <c r="J303" s="803">
        <f t="shared" si="75"/>
        <v>9.4E-2</v>
      </c>
      <c r="K303" s="779">
        <f t="shared" si="76"/>
        <v>0</v>
      </c>
      <c r="L303" s="779">
        <f t="shared" si="77"/>
        <v>0</v>
      </c>
      <c r="M303" s="779">
        <f t="shared" si="78"/>
        <v>0</v>
      </c>
      <c r="N303" s="779">
        <f t="shared" si="79"/>
        <v>0</v>
      </c>
      <c r="O303" s="779">
        <f t="shared" si="80"/>
        <v>0</v>
      </c>
      <c r="P303" s="779">
        <f t="shared" si="81"/>
        <v>0</v>
      </c>
      <c r="Q303" s="801">
        <f t="shared" si="82"/>
        <v>0</v>
      </c>
      <c r="R303" s="800">
        <v>2.364402983534819E-2</v>
      </c>
      <c r="S303" s="800">
        <v>0.21467392749697289</v>
      </c>
      <c r="T303" s="800">
        <v>0.83847413563645445</v>
      </c>
      <c r="U303" s="800">
        <v>0.7517932693911793</v>
      </c>
      <c r="V303" s="800">
        <v>0.40091770990588671</v>
      </c>
      <c r="W303" s="800">
        <v>0.89081406991667678</v>
      </c>
      <c r="X303" s="800">
        <v>5.6105680220248422E-2</v>
      </c>
      <c r="Y303" s="800">
        <v>0.43166220394605692</v>
      </c>
      <c r="Z303" s="800">
        <v>0.59416716690144533</v>
      </c>
      <c r="AA303" s="800">
        <v>0.45298948135823491</v>
      </c>
      <c r="AB303" s="800">
        <v>0.85425431835684751</v>
      </c>
      <c r="AC303" s="800">
        <v>0.12602286771255589</v>
      </c>
      <c r="AD303" s="800">
        <v>0.40660495677509523</v>
      </c>
      <c r="AE303" s="800">
        <v>0.95830431000607785</v>
      </c>
      <c r="AF303" s="800">
        <v>0.80015828182932658</v>
      </c>
      <c r="AG303" s="800">
        <v>0.46862034230647176</v>
      </c>
    </row>
    <row r="304" spans="1:33" x14ac:dyDescent="0.2">
      <c r="A304" s="767">
        <v>294</v>
      </c>
      <c r="B304" s="778">
        <f t="shared" si="67"/>
        <v>1885.979</v>
      </c>
      <c r="C304" s="791">
        <f t="shared" si="68"/>
        <v>56.823</v>
      </c>
      <c r="D304" s="803">
        <f t="shared" si="69"/>
        <v>1.3380000000000001</v>
      </c>
      <c r="E304" s="779">
        <f t="shared" si="70"/>
        <v>196.07599999999999</v>
      </c>
      <c r="F304" s="803">
        <f t="shared" si="71"/>
        <v>0.23400000000000001</v>
      </c>
      <c r="G304" s="803">
        <f t="shared" si="72"/>
        <v>-7.2999999999999995E-2</v>
      </c>
      <c r="H304" s="803">
        <f t="shared" si="73"/>
        <v>-0.155</v>
      </c>
      <c r="I304" s="803">
        <f t="shared" si="74"/>
        <v>-6.4000000000000001E-2</v>
      </c>
      <c r="J304" s="803">
        <f t="shared" si="75"/>
        <v>-0.29399999999999998</v>
      </c>
      <c r="K304" s="779">
        <f t="shared" si="76"/>
        <v>0</v>
      </c>
      <c r="L304" s="779">
        <f t="shared" si="77"/>
        <v>0</v>
      </c>
      <c r="M304" s="779">
        <f t="shared" si="78"/>
        <v>0</v>
      </c>
      <c r="N304" s="779">
        <f t="shared" si="79"/>
        <v>0</v>
      </c>
      <c r="O304" s="779">
        <f t="shared" si="80"/>
        <v>0</v>
      </c>
      <c r="P304" s="779">
        <f t="shared" si="81"/>
        <v>0</v>
      </c>
      <c r="Q304" s="801">
        <f t="shared" si="82"/>
        <v>0</v>
      </c>
      <c r="R304" s="800">
        <v>0.58597941257433117</v>
      </c>
      <c r="S304" s="800">
        <v>0.92057381838772911</v>
      </c>
      <c r="T304" s="800">
        <v>0.79730786518027241</v>
      </c>
      <c r="U304" s="800">
        <v>0.24018941244799974</v>
      </c>
      <c r="V304" s="800">
        <v>0.66884043122808789</v>
      </c>
      <c r="W304" s="800">
        <v>0.31746467886416452</v>
      </c>
      <c r="X304" s="800">
        <v>0.11278117656645759</v>
      </c>
      <c r="Y304" s="800">
        <v>0.53592848742519228</v>
      </c>
      <c r="Z304" s="800">
        <v>0.20576189409557155</v>
      </c>
      <c r="AA304" s="800">
        <v>0.58188300090159384</v>
      </c>
      <c r="AB304" s="800">
        <v>0.16043911039864645</v>
      </c>
      <c r="AC304" s="800">
        <v>0.2994624532728708</v>
      </c>
      <c r="AD304" s="800">
        <v>0.69794159754622775</v>
      </c>
      <c r="AE304" s="800">
        <v>0.42399872269624095</v>
      </c>
      <c r="AF304" s="800">
        <v>0.12098344098679792</v>
      </c>
      <c r="AG304" s="800">
        <v>5.8250590699244986E-2</v>
      </c>
    </row>
    <row r="305" spans="1:33" x14ac:dyDescent="0.2">
      <c r="A305" s="767">
        <v>295</v>
      </c>
      <c r="B305" s="778">
        <f t="shared" si="67"/>
        <v>1988.9659999999999</v>
      </c>
      <c r="C305" s="791">
        <f t="shared" si="68"/>
        <v>42.207000000000001</v>
      </c>
      <c r="D305" s="803">
        <f t="shared" si="69"/>
        <v>0.75900000000000001</v>
      </c>
      <c r="E305" s="779">
        <f t="shared" si="70"/>
        <v>132.77799999999999</v>
      </c>
      <c r="F305" s="803">
        <f t="shared" si="71"/>
        <v>0.192</v>
      </c>
      <c r="G305" s="803">
        <f t="shared" si="72"/>
        <v>-0.14699999999999999</v>
      </c>
      <c r="H305" s="803">
        <f t="shared" si="73"/>
        <v>-0.16</v>
      </c>
      <c r="I305" s="803">
        <f t="shared" si="74"/>
        <v>-0.54200000000000004</v>
      </c>
      <c r="J305" s="803">
        <f t="shared" si="75"/>
        <v>-0.29199999999999998</v>
      </c>
      <c r="K305" s="779">
        <f t="shared" si="76"/>
        <v>0</v>
      </c>
      <c r="L305" s="779">
        <f t="shared" si="77"/>
        <v>0</v>
      </c>
      <c r="M305" s="779">
        <f t="shared" si="78"/>
        <v>0</v>
      </c>
      <c r="N305" s="779">
        <f t="shared" si="79"/>
        <v>0</v>
      </c>
      <c r="O305" s="779">
        <f t="shared" si="80"/>
        <v>0</v>
      </c>
      <c r="P305" s="779">
        <f t="shared" si="81"/>
        <v>0</v>
      </c>
      <c r="Q305" s="801">
        <f t="shared" si="82"/>
        <v>0</v>
      </c>
      <c r="R305" s="800">
        <v>0.68896575906973834</v>
      </c>
      <c r="S305" s="800">
        <v>0.55516778190618599</v>
      </c>
      <c r="T305" s="800">
        <v>7.3313243658586935E-2</v>
      </c>
      <c r="U305" s="800">
        <v>8.1944337432220848E-2</v>
      </c>
      <c r="V305" s="800">
        <v>0.46229994236431471</v>
      </c>
      <c r="W305" s="800">
        <v>0.13131610060176602</v>
      </c>
      <c r="X305" s="800">
        <v>9.9229795045667202E-2</v>
      </c>
      <c r="Y305" s="800">
        <v>5.8196677540561237E-2</v>
      </c>
      <c r="Z305" s="800">
        <v>0.20834616678863394</v>
      </c>
      <c r="AA305" s="800">
        <v>0.44110824412889127</v>
      </c>
      <c r="AB305" s="800">
        <v>0.91055362632383285</v>
      </c>
      <c r="AC305" s="800">
        <v>0.44233173118317404</v>
      </c>
      <c r="AD305" s="800">
        <v>0.22121187741448001</v>
      </c>
      <c r="AE305" s="800">
        <v>0.94897844659703323</v>
      </c>
      <c r="AF305" s="800">
        <v>0.6219493369215563</v>
      </c>
      <c r="AG305" s="800">
        <v>0.64125649870828794</v>
      </c>
    </row>
    <row r="306" spans="1:33" x14ac:dyDescent="0.2">
      <c r="A306" s="767">
        <v>296</v>
      </c>
      <c r="B306" s="778">
        <f t="shared" si="67"/>
        <v>1589.6949999999999</v>
      </c>
      <c r="C306" s="791">
        <f t="shared" si="68"/>
        <v>54.859000000000002</v>
      </c>
      <c r="D306" s="803">
        <f t="shared" si="69"/>
        <v>0.72099999999999997</v>
      </c>
      <c r="E306" s="779">
        <f t="shared" si="70"/>
        <v>167.577</v>
      </c>
      <c r="F306" s="803">
        <f t="shared" si="71"/>
        <v>0.13500000000000001</v>
      </c>
      <c r="G306" s="803">
        <f t="shared" si="72"/>
        <v>4.2000000000000003E-2</v>
      </c>
      <c r="H306" s="803">
        <f t="shared" si="73"/>
        <v>-9.1999999999999998E-2</v>
      </c>
      <c r="I306" s="803">
        <f t="shared" si="74"/>
        <v>-0.28599999999999998</v>
      </c>
      <c r="J306" s="803">
        <f t="shared" si="75"/>
        <v>7.5999999999999998E-2</v>
      </c>
      <c r="K306" s="779">
        <f t="shared" si="76"/>
        <v>0</v>
      </c>
      <c r="L306" s="779">
        <f t="shared" si="77"/>
        <v>0</v>
      </c>
      <c r="M306" s="779">
        <f t="shared" si="78"/>
        <v>0</v>
      </c>
      <c r="N306" s="779">
        <f t="shared" si="79"/>
        <v>0</v>
      </c>
      <c r="O306" s="779">
        <f t="shared" si="80"/>
        <v>0</v>
      </c>
      <c r="P306" s="779">
        <f t="shared" si="81"/>
        <v>0</v>
      </c>
      <c r="Q306" s="801">
        <f t="shared" si="82"/>
        <v>0</v>
      </c>
      <c r="R306" s="800">
        <v>0.28969503542042796</v>
      </c>
      <c r="S306" s="800">
        <v>0.87148518420302212</v>
      </c>
      <c r="T306" s="800">
        <v>2.6674275969129413E-2</v>
      </c>
      <c r="U306" s="800">
        <v>0.16894303970870506</v>
      </c>
      <c r="V306" s="800">
        <v>0.17333613025341932</v>
      </c>
      <c r="W306" s="800">
        <v>0.60553668351436829</v>
      </c>
      <c r="X306" s="800">
        <v>0.2708741943429136</v>
      </c>
      <c r="Y306" s="800">
        <v>0.31408803075105818</v>
      </c>
      <c r="Z306" s="800">
        <v>0.57577962962261009</v>
      </c>
      <c r="AA306" s="800">
        <v>0.2334010946413585</v>
      </c>
      <c r="AB306" s="800">
        <v>0.66706118205705367</v>
      </c>
      <c r="AC306" s="800">
        <v>0.60089121776317178</v>
      </c>
      <c r="AD306" s="800">
        <v>0.37165654488400435</v>
      </c>
      <c r="AE306" s="800">
        <v>0.72625351355744616</v>
      </c>
      <c r="AF306" s="800">
        <v>0.5226387096902102</v>
      </c>
      <c r="AG306" s="800">
        <v>0.53279936797694383</v>
      </c>
    </row>
    <row r="307" spans="1:33" x14ac:dyDescent="0.2">
      <c r="A307" s="767">
        <v>297</v>
      </c>
      <c r="B307" s="778">
        <f t="shared" si="67"/>
        <v>1670.4079999999999</v>
      </c>
      <c r="C307" s="791">
        <f t="shared" si="68"/>
        <v>48.417000000000002</v>
      </c>
      <c r="D307" s="803">
        <f t="shared" si="69"/>
        <v>0.77800000000000002</v>
      </c>
      <c r="E307" s="779">
        <f t="shared" si="70"/>
        <v>377.62299999999999</v>
      </c>
      <c r="F307" s="803">
        <f t="shared" si="71"/>
        <v>0.161</v>
      </c>
      <c r="G307" s="803">
        <f t="shared" si="72"/>
        <v>0.106</v>
      </c>
      <c r="H307" s="803">
        <f t="shared" si="73"/>
        <v>2.9000000000000001E-2</v>
      </c>
      <c r="I307" s="803">
        <f t="shared" si="74"/>
        <v>-0.47299999999999998</v>
      </c>
      <c r="J307" s="803">
        <f t="shared" si="75"/>
        <v>-0.373</v>
      </c>
      <c r="K307" s="779">
        <f t="shared" si="76"/>
        <v>0</v>
      </c>
      <c r="L307" s="779">
        <f t="shared" si="77"/>
        <v>0</v>
      </c>
      <c r="M307" s="779">
        <f t="shared" si="78"/>
        <v>0</v>
      </c>
      <c r="N307" s="779">
        <f t="shared" si="79"/>
        <v>0</v>
      </c>
      <c r="O307" s="779">
        <f t="shared" si="80"/>
        <v>0</v>
      </c>
      <c r="P307" s="779">
        <f t="shared" si="81"/>
        <v>0</v>
      </c>
      <c r="Q307" s="801">
        <f t="shared" si="82"/>
        <v>0</v>
      </c>
      <c r="R307" s="800">
        <v>0.37040790288041059</v>
      </c>
      <c r="S307" s="800">
        <v>0.71043371208792894</v>
      </c>
      <c r="T307" s="800">
        <v>9.793357688416382E-2</v>
      </c>
      <c r="U307" s="800">
        <v>0.69405659017846055</v>
      </c>
      <c r="V307" s="800">
        <v>0.30565019217065537</v>
      </c>
      <c r="W307" s="800">
        <v>0.76417043911179716</v>
      </c>
      <c r="X307" s="800">
        <v>0.57219880265452583</v>
      </c>
      <c r="Y307" s="800">
        <v>0.12739502705667027</v>
      </c>
      <c r="Z307" s="800">
        <v>0.12682174720845485</v>
      </c>
      <c r="AA307" s="800">
        <v>0.16649235885833147</v>
      </c>
      <c r="AB307" s="800">
        <v>0.30547301311745778</v>
      </c>
      <c r="AC307" s="800">
        <v>0.79737051074127641</v>
      </c>
      <c r="AD307" s="800">
        <v>0.88237382349416071</v>
      </c>
      <c r="AE307" s="800">
        <v>6.9216089607197939E-2</v>
      </c>
      <c r="AF307" s="800">
        <v>0.44323871124716185</v>
      </c>
      <c r="AG307" s="800">
        <v>0.14758057327053564</v>
      </c>
    </row>
    <row r="308" spans="1:33" x14ac:dyDescent="0.2">
      <c r="A308" s="767">
        <v>298</v>
      </c>
      <c r="B308" s="778">
        <f t="shared" si="67"/>
        <v>1599.549</v>
      </c>
      <c r="C308" s="791">
        <f t="shared" si="68"/>
        <v>53.167000000000002</v>
      </c>
      <c r="D308" s="803">
        <f t="shared" si="69"/>
        <v>0.86899999999999999</v>
      </c>
      <c r="E308" s="779">
        <f t="shared" si="70"/>
        <v>388.202</v>
      </c>
      <c r="F308" s="803">
        <f t="shared" si="71"/>
        <v>0.23599999999999999</v>
      </c>
      <c r="G308" s="803">
        <f t="shared" si="72"/>
        <v>7.9000000000000001E-2</v>
      </c>
      <c r="H308" s="803">
        <f t="shared" si="73"/>
        <v>4.1000000000000002E-2</v>
      </c>
      <c r="I308" s="803">
        <f t="shared" si="74"/>
        <v>-0.35299999999999998</v>
      </c>
      <c r="J308" s="803">
        <f t="shared" si="75"/>
        <v>-0.312</v>
      </c>
      <c r="K308" s="779">
        <f t="shared" si="76"/>
        <v>0</v>
      </c>
      <c r="L308" s="779">
        <f t="shared" si="77"/>
        <v>0</v>
      </c>
      <c r="M308" s="779">
        <f t="shared" si="78"/>
        <v>0</v>
      </c>
      <c r="N308" s="779">
        <f t="shared" si="79"/>
        <v>0</v>
      </c>
      <c r="O308" s="779">
        <f t="shared" si="80"/>
        <v>0</v>
      </c>
      <c r="P308" s="779">
        <f t="shared" si="81"/>
        <v>0</v>
      </c>
      <c r="Q308" s="801">
        <f t="shared" si="82"/>
        <v>0</v>
      </c>
      <c r="R308" s="800">
        <v>0.29954909573971888</v>
      </c>
      <c r="S308" s="800">
        <v>0.82917815213393342</v>
      </c>
      <c r="T308" s="800">
        <v>0.21093020505075133</v>
      </c>
      <c r="U308" s="800">
        <v>0.7205041260900833</v>
      </c>
      <c r="V308" s="800">
        <v>0.67983478787973939</v>
      </c>
      <c r="W308" s="800">
        <v>0.69804741167149598</v>
      </c>
      <c r="X308" s="800">
        <v>0.6016946733749079</v>
      </c>
      <c r="Y308" s="800">
        <v>0.24741040065783515</v>
      </c>
      <c r="Z308" s="800">
        <v>0.1882527626839372</v>
      </c>
      <c r="AA308" s="800">
        <v>0.77408481909674975</v>
      </c>
      <c r="AB308" s="800">
        <v>0.94387941335054626</v>
      </c>
      <c r="AC308" s="800">
        <v>0.38110783225335332</v>
      </c>
      <c r="AD308" s="800">
        <v>0.87884677565257496</v>
      </c>
      <c r="AE308" s="800">
        <v>0.77832463285184461</v>
      </c>
      <c r="AF308" s="800">
        <v>8.3656894434576135E-2</v>
      </c>
      <c r="AG308" s="800">
        <v>0.52584273455998465</v>
      </c>
    </row>
    <row r="309" spans="1:33" x14ac:dyDescent="0.2">
      <c r="A309" s="767">
        <v>299</v>
      </c>
      <c r="B309" s="778">
        <f t="shared" si="67"/>
        <v>1619.296</v>
      </c>
      <c r="C309" s="791">
        <f t="shared" si="68"/>
        <v>29.513999999999999</v>
      </c>
      <c r="D309" s="803">
        <f t="shared" si="69"/>
        <v>1.224</v>
      </c>
      <c r="E309" s="779">
        <f t="shared" si="70"/>
        <v>284.11500000000001</v>
      </c>
      <c r="F309" s="803">
        <f t="shared" si="71"/>
        <v>0.29899999999999999</v>
      </c>
      <c r="G309" s="803">
        <f t="shared" si="72"/>
        <v>-3.5000000000000003E-2</v>
      </c>
      <c r="H309" s="803">
        <f t="shared" si="73"/>
        <v>0.12</v>
      </c>
      <c r="I309" s="803">
        <f t="shared" si="74"/>
        <v>-1.6E-2</v>
      </c>
      <c r="J309" s="803">
        <f t="shared" si="75"/>
        <v>-0.05</v>
      </c>
      <c r="K309" s="779">
        <f t="shared" si="76"/>
        <v>0</v>
      </c>
      <c r="L309" s="779">
        <f t="shared" si="77"/>
        <v>0</v>
      </c>
      <c r="M309" s="779">
        <f t="shared" si="78"/>
        <v>0</v>
      </c>
      <c r="N309" s="779">
        <f t="shared" si="79"/>
        <v>0</v>
      </c>
      <c r="O309" s="779">
        <f t="shared" si="80"/>
        <v>0</v>
      </c>
      <c r="P309" s="779">
        <f t="shared" si="81"/>
        <v>0</v>
      </c>
      <c r="Q309" s="801">
        <f t="shared" si="82"/>
        <v>0</v>
      </c>
      <c r="R309" s="800">
        <v>0.3192961896577019</v>
      </c>
      <c r="S309" s="800">
        <v>0.23784012846875091</v>
      </c>
      <c r="T309" s="800">
        <v>0.65450891699187996</v>
      </c>
      <c r="U309" s="800">
        <v>0.46028858558475738</v>
      </c>
      <c r="V309" s="800">
        <v>0.99375014067384471</v>
      </c>
      <c r="W309" s="800">
        <v>0.41315593787859117</v>
      </c>
      <c r="X309" s="800">
        <v>0.79921211769632294</v>
      </c>
      <c r="Y309" s="800">
        <v>0.58440709782000877</v>
      </c>
      <c r="Z309" s="800">
        <v>0.45001303937990722</v>
      </c>
      <c r="AA309" s="800">
        <v>0.84700411150286903</v>
      </c>
      <c r="AB309" s="800">
        <v>0.46523768415513433</v>
      </c>
      <c r="AC309" s="800">
        <v>0.81544046693320216</v>
      </c>
      <c r="AD309" s="800">
        <v>2.1413016166652032E-2</v>
      </c>
      <c r="AE309" s="800">
        <v>0.77648084627269998</v>
      </c>
      <c r="AF309" s="800">
        <v>0.93730503654836572</v>
      </c>
      <c r="AG309" s="800">
        <v>0.95666237810460653</v>
      </c>
    </row>
    <row r="310" spans="1:33" x14ac:dyDescent="0.2">
      <c r="A310" s="767">
        <v>300</v>
      </c>
      <c r="B310" s="778">
        <f t="shared" si="67"/>
        <v>1418.97</v>
      </c>
      <c r="C310" s="791">
        <f t="shared" si="68"/>
        <v>21.024999999999999</v>
      </c>
      <c r="D310" s="803">
        <f t="shared" si="69"/>
        <v>1.0369999999999999</v>
      </c>
      <c r="E310" s="779">
        <f t="shared" si="70"/>
        <v>130.453</v>
      </c>
      <c r="F310" s="803">
        <f t="shared" si="71"/>
        <v>0.17899999999999999</v>
      </c>
      <c r="G310" s="803">
        <f t="shared" si="72"/>
        <v>-5.0000000000000001E-3</v>
      </c>
      <c r="H310" s="803">
        <f t="shared" si="73"/>
        <v>-0.10100000000000001</v>
      </c>
      <c r="I310" s="803">
        <f t="shared" si="74"/>
        <v>0.31</v>
      </c>
      <c r="J310" s="803">
        <f t="shared" si="75"/>
        <v>4.2000000000000003E-2</v>
      </c>
      <c r="K310" s="779">
        <f t="shared" si="76"/>
        <v>0</v>
      </c>
      <c r="L310" s="779">
        <f t="shared" si="77"/>
        <v>0</v>
      </c>
      <c r="M310" s="779">
        <f t="shared" si="78"/>
        <v>0</v>
      </c>
      <c r="N310" s="779">
        <f t="shared" si="79"/>
        <v>0</v>
      </c>
      <c r="O310" s="779">
        <f t="shared" si="80"/>
        <v>0</v>
      </c>
      <c r="P310" s="779">
        <f t="shared" si="81"/>
        <v>0</v>
      </c>
      <c r="Q310" s="801">
        <f t="shared" si="82"/>
        <v>0</v>
      </c>
      <c r="R310" s="800">
        <v>0.11896979318636558</v>
      </c>
      <c r="S310" s="800">
        <v>2.5632596517785156E-2</v>
      </c>
      <c r="T310" s="800">
        <v>0.42081263984927886</v>
      </c>
      <c r="U310" s="800">
        <v>7.6133448676134696E-2</v>
      </c>
      <c r="V310" s="800">
        <v>0.39361576618411709</v>
      </c>
      <c r="W310" s="800">
        <v>0.48632129692980541</v>
      </c>
      <c r="X310" s="800">
        <v>0.24625827130139755</v>
      </c>
      <c r="Y310" s="800">
        <v>0.90996522619488629</v>
      </c>
      <c r="Z310" s="800">
        <v>0.54152618732875291</v>
      </c>
      <c r="AA310" s="800">
        <v>6.9701431911362799E-2</v>
      </c>
      <c r="AB310" s="800">
        <v>0.82635134671585098</v>
      </c>
      <c r="AC310" s="800">
        <v>0.76102692000825989</v>
      </c>
      <c r="AD310" s="800">
        <v>0.80525934285129186</v>
      </c>
      <c r="AE310" s="800">
        <v>0.16639356722345078</v>
      </c>
      <c r="AF310" s="800">
        <v>9.6157878195460067E-2</v>
      </c>
      <c r="AG310" s="800">
        <v>0.32588729203459721</v>
      </c>
    </row>
    <row r="311" spans="1:33" x14ac:dyDescent="0.2">
      <c r="A311" s="767">
        <v>301</v>
      </c>
      <c r="B311" s="778">
        <f t="shared" si="67"/>
        <v>1453.182</v>
      </c>
      <c r="C311" s="791">
        <f t="shared" si="68"/>
        <v>41.02</v>
      </c>
      <c r="D311" s="803">
        <f t="shared" si="69"/>
        <v>1.2629999999999999</v>
      </c>
      <c r="E311" s="779">
        <f t="shared" si="70"/>
        <v>352.57100000000003</v>
      </c>
      <c r="F311" s="803">
        <f t="shared" si="71"/>
        <v>0.27500000000000002</v>
      </c>
      <c r="G311" s="803">
        <f t="shared" si="72"/>
        <v>7.0000000000000001E-3</v>
      </c>
      <c r="H311" s="803">
        <f t="shared" si="73"/>
        <v>1.2999999999999999E-2</v>
      </c>
      <c r="I311" s="803">
        <f t="shared" si="74"/>
        <v>-0.107</v>
      </c>
      <c r="J311" s="803">
        <f t="shared" si="75"/>
        <v>0.496</v>
      </c>
      <c r="K311" s="779">
        <f t="shared" si="76"/>
        <v>0</v>
      </c>
      <c r="L311" s="779">
        <f t="shared" si="77"/>
        <v>0</v>
      </c>
      <c r="M311" s="779">
        <f t="shared" si="78"/>
        <v>0</v>
      </c>
      <c r="N311" s="779">
        <f t="shared" si="79"/>
        <v>0</v>
      </c>
      <c r="O311" s="779">
        <f t="shared" si="80"/>
        <v>0</v>
      </c>
      <c r="P311" s="779">
        <f t="shared" si="81"/>
        <v>0</v>
      </c>
      <c r="Q311" s="801">
        <f t="shared" si="82"/>
        <v>0</v>
      </c>
      <c r="R311" s="800">
        <v>0.15318237061815299</v>
      </c>
      <c r="S311" s="800">
        <v>0.52551232280186333</v>
      </c>
      <c r="T311" s="800">
        <v>0.70336125228461888</v>
      </c>
      <c r="U311" s="800">
        <v>0.63142654106878526</v>
      </c>
      <c r="V311" s="800">
        <v>0.87575782979415551</v>
      </c>
      <c r="W311" s="800">
        <v>0.51678057373655406</v>
      </c>
      <c r="X311" s="800">
        <v>0.53360666071733109</v>
      </c>
      <c r="Y311" s="800">
        <v>0.49260706507054819</v>
      </c>
      <c r="Z311" s="800">
        <v>0.99558667850559435</v>
      </c>
      <c r="AA311" s="800">
        <v>0.92123958974654974</v>
      </c>
      <c r="AB311" s="800">
        <v>0.85608658914994407</v>
      </c>
      <c r="AC311" s="800">
        <v>5.6435491796962278E-2</v>
      </c>
      <c r="AD311" s="800">
        <v>0.48443146437634621</v>
      </c>
      <c r="AE311" s="800">
        <v>0.69356236961515139</v>
      </c>
      <c r="AF311" s="800">
        <v>0.31351500999883553</v>
      </c>
      <c r="AG311" s="800">
        <v>0.30352868256062282</v>
      </c>
    </row>
    <row r="312" spans="1:33" x14ac:dyDescent="0.2">
      <c r="A312" s="767">
        <v>302</v>
      </c>
      <c r="B312" s="778">
        <f t="shared" si="67"/>
        <v>2134.4989999999998</v>
      </c>
      <c r="C312" s="791">
        <f t="shared" si="68"/>
        <v>55.311999999999998</v>
      </c>
      <c r="D312" s="803">
        <f t="shared" si="69"/>
        <v>0.878</v>
      </c>
      <c r="E312" s="779">
        <f t="shared" si="70"/>
        <v>287.06700000000001</v>
      </c>
      <c r="F312" s="803">
        <f t="shared" si="71"/>
        <v>0.23699999999999999</v>
      </c>
      <c r="G312" s="803">
        <f t="shared" si="72"/>
        <v>0.122</v>
      </c>
      <c r="H312" s="803">
        <f t="shared" si="73"/>
        <v>-8.5000000000000006E-2</v>
      </c>
      <c r="I312" s="803">
        <f t="shared" si="74"/>
        <v>0.28199999999999997</v>
      </c>
      <c r="J312" s="803">
        <f t="shared" si="75"/>
        <v>-0.104</v>
      </c>
      <c r="K312" s="779">
        <f t="shared" si="76"/>
        <v>0</v>
      </c>
      <c r="L312" s="779">
        <f t="shared" si="77"/>
        <v>0</v>
      </c>
      <c r="M312" s="779">
        <f t="shared" si="78"/>
        <v>0</v>
      </c>
      <c r="N312" s="779">
        <f t="shared" si="79"/>
        <v>0</v>
      </c>
      <c r="O312" s="779">
        <f t="shared" si="80"/>
        <v>0</v>
      </c>
      <c r="P312" s="779">
        <f t="shared" si="81"/>
        <v>0</v>
      </c>
      <c r="Q312" s="801">
        <f t="shared" si="82"/>
        <v>0</v>
      </c>
      <c r="R312" s="800">
        <v>0.83449863554424875</v>
      </c>
      <c r="S312" s="800">
        <v>0.8828083605794701</v>
      </c>
      <c r="T312" s="800">
        <v>0.22208166230885917</v>
      </c>
      <c r="U312" s="800">
        <v>0.46766795346136691</v>
      </c>
      <c r="V312" s="800">
        <v>0.68680964451987425</v>
      </c>
      <c r="W312" s="800">
        <v>0.80430587070001591</v>
      </c>
      <c r="X312" s="800">
        <v>0.2876091111623118</v>
      </c>
      <c r="Y312" s="800">
        <v>0.8818681090093502</v>
      </c>
      <c r="Z312" s="800">
        <v>0.39573821049732283</v>
      </c>
      <c r="AA312" s="800">
        <v>0.72123068944939972</v>
      </c>
      <c r="AB312" s="800">
        <v>0.3770322388550883</v>
      </c>
      <c r="AC312" s="800">
        <v>0.65347930720895375</v>
      </c>
      <c r="AD312" s="800">
        <v>0.4317115050299043</v>
      </c>
      <c r="AE312" s="800">
        <v>0.51205835977999847</v>
      </c>
      <c r="AF312" s="800">
        <v>0.89079268401344003</v>
      </c>
      <c r="AG312" s="800">
        <v>0.36057273707847026</v>
      </c>
    </row>
    <row r="313" spans="1:33" x14ac:dyDescent="0.2">
      <c r="A313" s="767">
        <v>303</v>
      </c>
      <c r="B313" s="778">
        <f t="shared" si="67"/>
        <v>2232.6410000000001</v>
      </c>
      <c r="C313" s="791">
        <f t="shared" si="68"/>
        <v>48.161999999999999</v>
      </c>
      <c r="D313" s="803">
        <f t="shared" si="69"/>
        <v>1.3540000000000001</v>
      </c>
      <c r="E313" s="779">
        <f t="shared" si="70"/>
        <v>234.346</v>
      </c>
      <c r="F313" s="803">
        <f t="shared" si="71"/>
        <v>0.26100000000000001</v>
      </c>
      <c r="G313" s="803">
        <f t="shared" si="72"/>
        <v>7.3999999999999996E-2</v>
      </c>
      <c r="H313" s="803">
        <f t="shared" si="73"/>
        <v>-2E-3</v>
      </c>
      <c r="I313" s="803">
        <f t="shared" si="74"/>
        <v>0.11700000000000001</v>
      </c>
      <c r="J313" s="803">
        <f t="shared" si="75"/>
        <v>1.4999999999999999E-2</v>
      </c>
      <c r="K313" s="779">
        <f t="shared" si="76"/>
        <v>0</v>
      </c>
      <c r="L313" s="779">
        <f t="shared" si="77"/>
        <v>0</v>
      </c>
      <c r="M313" s="779">
        <f t="shared" si="78"/>
        <v>0</v>
      </c>
      <c r="N313" s="779">
        <f t="shared" si="79"/>
        <v>0</v>
      </c>
      <c r="O313" s="779">
        <f t="shared" si="80"/>
        <v>0</v>
      </c>
      <c r="P313" s="779">
        <f t="shared" si="81"/>
        <v>0</v>
      </c>
      <c r="Q313" s="801">
        <f t="shared" si="82"/>
        <v>0</v>
      </c>
      <c r="R313" s="800">
        <v>0.93264067231735814</v>
      </c>
      <c r="S313" s="800">
        <v>0.7040430231222764</v>
      </c>
      <c r="T313" s="800">
        <v>0.81733125532640016</v>
      </c>
      <c r="U313" s="800">
        <v>0.33586385626877402</v>
      </c>
      <c r="V313" s="800">
        <v>0.80676494032236024</v>
      </c>
      <c r="W313" s="800">
        <v>0.68388846870909148</v>
      </c>
      <c r="X313" s="800">
        <v>0.49480233266627194</v>
      </c>
      <c r="Y313" s="800">
        <v>0.71722109966398351</v>
      </c>
      <c r="Z313" s="800">
        <v>0.51509597940394714</v>
      </c>
      <c r="AA313" s="800">
        <v>0.34983134676202354</v>
      </c>
      <c r="AB313" s="800">
        <v>0.71952614626104883</v>
      </c>
      <c r="AC313" s="800">
        <v>0.15759443804273876</v>
      </c>
      <c r="AD313" s="800">
        <v>0.68496580980818622</v>
      </c>
      <c r="AE313" s="800">
        <v>0.87384506363107839</v>
      </c>
      <c r="AF313" s="800">
        <v>0.72364956371422462</v>
      </c>
      <c r="AG313" s="800">
        <v>0.37080795410212442</v>
      </c>
    </row>
    <row r="314" spans="1:33" x14ac:dyDescent="0.2">
      <c r="A314" s="767">
        <v>304</v>
      </c>
      <c r="B314" s="778">
        <f t="shared" si="67"/>
        <v>1683.6690000000001</v>
      </c>
      <c r="C314" s="791">
        <f t="shared" si="68"/>
        <v>52.643000000000001</v>
      </c>
      <c r="D314" s="803">
        <f t="shared" si="69"/>
        <v>1.3480000000000001</v>
      </c>
      <c r="E314" s="779">
        <f t="shared" si="70"/>
        <v>298.61799999999999</v>
      </c>
      <c r="F314" s="803">
        <f t="shared" si="71"/>
        <v>0.153</v>
      </c>
      <c r="G314" s="803">
        <f t="shared" si="72"/>
        <v>-8.4000000000000005E-2</v>
      </c>
      <c r="H314" s="803">
        <f t="shared" si="73"/>
        <v>0.13</v>
      </c>
      <c r="I314" s="803">
        <f t="shared" si="74"/>
        <v>0.25600000000000001</v>
      </c>
      <c r="J314" s="803">
        <f t="shared" si="75"/>
        <v>-0.123</v>
      </c>
      <c r="K314" s="779">
        <f t="shared" si="76"/>
        <v>0</v>
      </c>
      <c r="L314" s="779">
        <f t="shared" si="77"/>
        <v>0</v>
      </c>
      <c r="M314" s="779">
        <f t="shared" si="78"/>
        <v>0</v>
      </c>
      <c r="N314" s="779">
        <f t="shared" si="79"/>
        <v>0</v>
      </c>
      <c r="O314" s="779">
        <f t="shared" si="80"/>
        <v>0</v>
      </c>
      <c r="P314" s="779">
        <f t="shared" si="81"/>
        <v>0</v>
      </c>
      <c r="Q314" s="801">
        <f t="shared" si="82"/>
        <v>0</v>
      </c>
      <c r="R314" s="800">
        <v>0.38366856281869144</v>
      </c>
      <c r="S314" s="800">
        <v>0.81607161420839058</v>
      </c>
      <c r="T314" s="800">
        <v>0.80937822500603085</v>
      </c>
      <c r="U314" s="800">
        <v>0.49654457455272383</v>
      </c>
      <c r="V314" s="800">
        <v>0.26254733667131358</v>
      </c>
      <c r="W314" s="800">
        <v>0.29030238630628047</v>
      </c>
      <c r="X314" s="800">
        <v>0.82473166318180713</v>
      </c>
      <c r="Y314" s="800">
        <v>0.85570017549869948</v>
      </c>
      <c r="Z314" s="800">
        <v>0.37683199713767457</v>
      </c>
      <c r="AA314" s="800">
        <v>9.3223546451414174E-3</v>
      </c>
      <c r="AB314" s="800">
        <v>0.41634592735706577</v>
      </c>
      <c r="AC314" s="800">
        <v>0.94486435194962348</v>
      </c>
      <c r="AD314" s="800">
        <v>2.8062244528907487E-2</v>
      </c>
      <c r="AE314" s="800">
        <v>0.92122551884108939</v>
      </c>
      <c r="AF314" s="800">
        <v>0.3708651058621808</v>
      </c>
      <c r="AG314" s="800">
        <v>0.13613833585060076</v>
      </c>
    </row>
    <row r="315" spans="1:33" x14ac:dyDescent="0.2">
      <c r="A315" s="767">
        <v>305</v>
      </c>
      <c r="B315" s="778">
        <f t="shared" si="67"/>
        <v>1360.3679999999999</v>
      </c>
      <c r="C315" s="791">
        <f t="shared" si="68"/>
        <v>45.658000000000001</v>
      </c>
      <c r="D315" s="803">
        <f t="shared" si="69"/>
        <v>0.83799999999999997</v>
      </c>
      <c r="E315" s="779">
        <f t="shared" si="70"/>
        <v>259.93400000000003</v>
      </c>
      <c r="F315" s="803">
        <f t="shared" si="71"/>
        <v>0.22600000000000001</v>
      </c>
      <c r="G315" s="803">
        <f t="shared" si="72"/>
        <v>-4.8000000000000001E-2</v>
      </c>
      <c r="H315" s="803">
        <f t="shared" si="73"/>
        <v>6.5000000000000002E-2</v>
      </c>
      <c r="I315" s="803">
        <f t="shared" si="74"/>
        <v>-0.45</v>
      </c>
      <c r="J315" s="803">
        <f t="shared" si="75"/>
        <v>-2E-3</v>
      </c>
      <c r="K315" s="779">
        <f t="shared" si="76"/>
        <v>0</v>
      </c>
      <c r="L315" s="779">
        <f t="shared" si="77"/>
        <v>0</v>
      </c>
      <c r="M315" s="779">
        <f t="shared" si="78"/>
        <v>0</v>
      </c>
      <c r="N315" s="779">
        <f t="shared" si="79"/>
        <v>0</v>
      </c>
      <c r="O315" s="779">
        <f t="shared" si="80"/>
        <v>0</v>
      </c>
      <c r="P315" s="779">
        <f t="shared" si="81"/>
        <v>0</v>
      </c>
      <c r="Q315" s="801">
        <f t="shared" si="82"/>
        <v>0</v>
      </c>
      <c r="R315" s="800">
        <v>6.0367902660822148E-2</v>
      </c>
      <c r="S315" s="800">
        <v>0.6414416993535591</v>
      </c>
      <c r="T315" s="800">
        <v>0.17241851407092368</v>
      </c>
      <c r="U315" s="800">
        <v>0.39983508902687026</v>
      </c>
      <c r="V315" s="800">
        <v>0.6293650728518787</v>
      </c>
      <c r="W315" s="800">
        <v>0.37944381245577985</v>
      </c>
      <c r="X315" s="800">
        <v>0.6619469380634615</v>
      </c>
      <c r="Y315" s="800">
        <v>0.15001921406862362</v>
      </c>
      <c r="Z315" s="800">
        <v>0.49761646514220392</v>
      </c>
      <c r="AA315" s="800">
        <v>0.64625231340049449</v>
      </c>
      <c r="AB315" s="800">
        <v>0.69010462648220494</v>
      </c>
      <c r="AC315" s="800">
        <v>5.9129942533904467E-2</v>
      </c>
      <c r="AD315" s="800">
        <v>0.57750422488222186</v>
      </c>
      <c r="AE315" s="800">
        <v>0.88733342886934274</v>
      </c>
      <c r="AF315" s="800">
        <v>1.044448289928257E-2</v>
      </c>
      <c r="AG315" s="800">
        <v>0.90390821654636189</v>
      </c>
    </row>
    <row r="316" spans="1:33" x14ac:dyDescent="0.2">
      <c r="A316" s="767">
        <v>306</v>
      </c>
      <c r="B316" s="778">
        <f t="shared" si="67"/>
        <v>2177.1390000000001</v>
      </c>
      <c r="C316" s="791">
        <f t="shared" si="68"/>
        <v>29.529</v>
      </c>
      <c r="D316" s="803">
        <f t="shared" si="69"/>
        <v>1.4</v>
      </c>
      <c r="E316" s="779">
        <f t="shared" si="70"/>
        <v>477.78199999999998</v>
      </c>
      <c r="F316" s="803">
        <f t="shared" si="71"/>
        <v>0.17199999999999999</v>
      </c>
      <c r="G316" s="803">
        <f t="shared" si="72"/>
        <v>0.11899999999999999</v>
      </c>
      <c r="H316" s="803">
        <f t="shared" si="73"/>
        <v>0.09</v>
      </c>
      <c r="I316" s="803">
        <f t="shared" si="74"/>
        <v>-8.2000000000000003E-2</v>
      </c>
      <c r="J316" s="803">
        <f t="shared" si="75"/>
        <v>-0.46300000000000002</v>
      </c>
      <c r="K316" s="779">
        <f t="shared" si="76"/>
        <v>0</v>
      </c>
      <c r="L316" s="779">
        <f t="shared" si="77"/>
        <v>0</v>
      </c>
      <c r="M316" s="779">
        <f t="shared" si="78"/>
        <v>0</v>
      </c>
      <c r="N316" s="779">
        <f t="shared" si="79"/>
        <v>0</v>
      </c>
      <c r="O316" s="779">
        <f t="shared" si="80"/>
        <v>0</v>
      </c>
      <c r="P316" s="779">
        <f t="shared" si="81"/>
        <v>0</v>
      </c>
      <c r="Q316" s="801">
        <f t="shared" si="82"/>
        <v>0</v>
      </c>
      <c r="R316" s="800">
        <v>0.8771392295193724</v>
      </c>
      <c r="S316" s="800">
        <v>0.23821805023470044</v>
      </c>
      <c r="T316" s="800">
        <v>0.87561028392376838</v>
      </c>
      <c r="U316" s="800">
        <v>0.94445535043110029</v>
      </c>
      <c r="V316" s="800">
        <v>0.35753237020935147</v>
      </c>
      <c r="W316" s="800">
        <v>0.79656643814863959</v>
      </c>
      <c r="X316" s="800">
        <v>0.7243573242355934</v>
      </c>
      <c r="Y316" s="800">
        <v>0.51805262737300783</v>
      </c>
      <c r="Z316" s="800">
        <v>3.6729420392935919E-2</v>
      </c>
      <c r="AA316" s="800">
        <v>0.1284094998440789</v>
      </c>
      <c r="AB316" s="800">
        <v>9.9668400238474342E-2</v>
      </c>
      <c r="AC316" s="800">
        <v>2.0297179628230078E-2</v>
      </c>
      <c r="AD316" s="800">
        <v>0.71462957170106955</v>
      </c>
      <c r="AE316" s="800">
        <v>0.85108760156247032</v>
      </c>
      <c r="AF316" s="800">
        <v>0.19632858572189305</v>
      </c>
      <c r="AG316" s="800">
        <v>0.95602099436822652</v>
      </c>
    </row>
    <row r="317" spans="1:33" x14ac:dyDescent="0.2">
      <c r="A317" s="767">
        <v>307</v>
      </c>
      <c r="B317" s="778">
        <f t="shared" si="67"/>
        <v>2244.1309999999999</v>
      </c>
      <c r="C317" s="791">
        <f t="shared" si="68"/>
        <v>20.606000000000002</v>
      </c>
      <c r="D317" s="803">
        <f t="shared" si="69"/>
        <v>0.78800000000000003</v>
      </c>
      <c r="E317" s="779">
        <f t="shared" si="70"/>
        <v>302.63400000000001</v>
      </c>
      <c r="F317" s="803">
        <f t="shared" si="71"/>
        <v>0.20499999999999999</v>
      </c>
      <c r="G317" s="803">
        <f t="shared" si="72"/>
        <v>7.4999999999999997E-2</v>
      </c>
      <c r="H317" s="803">
        <f t="shared" si="73"/>
        <v>0.188</v>
      </c>
      <c r="I317" s="803">
        <f t="shared" si="74"/>
        <v>0.26500000000000001</v>
      </c>
      <c r="J317" s="803">
        <f t="shared" si="75"/>
        <v>-0.378</v>
      </c>
      <c r="K317" s="779">
        <f t="shared" si="76"/>
        <v>0</v>
      </c>
      <c r="L317" s="779">
        <f t="shared" si="77"/>
        <v>0</v>
      </c>
      <c r="M317" s="779">
        <f t="shared" si="78"/>
        <v>0</v>
      </c>
      <c r="N317" s="779">
        <f t="shared" si="79"/>
        <v>0</v>
      </c>
      <c r="O317" s="779">
        <f t="shared" si="80"/>
        <v>0</v>
      </c>
      <c r="P317" s="779">
        <f t="shared" si="81"/>
        <v>0</v>
      </c>
      <c r="Q317" s="801">
        <f t="shared" si="82"/>
        <v>0</v>
      </c>
      <c r="R317" s="800">
        <v>0.94413068653366117</v>
      </c>
      <c r="S317" s="800">
        <v>1.5146856342218573E-2</v>
      </c>
      <c r="T317" s="800">
        <v>0.11032173655909094</v>
      </c>
      <c r="U317" s="800">
        <v>0.50658517217417176</v>
      </c>
      <c r="V317" s="800">
        <v>0.52687126071005608</v>
      </c>
      <c r="W317" s="800">
        <v>0.6882200043474983</v>
      </c>
      <c r="X317" s="800">
        <v>0.97116366082224093</v>
      </c>
      <c r="Y317" s="800">
        <v>0.86484798955075637</v>
      </c>
      <c r="Z317" s="800">
        <v>0.121845305913024</v>
      </c>
      <c r="AA317" s="800">
        <v>0.93105855125546766</v>
      </c>
      <c r="AB317" s="800">
        <v>0.91896252024342284</v>
      </c>
      <c r="AC317" s="800">
        <v>0.74341260222749483</v>
      </c>
      <c r="AD317" s="800">
        <v>0.84169416483061055</v>
      </c>
      <c r="AE317" s="800">
        <v>0.30296124165922333</v>
      </c>
      <c r="AF317" s="800">
        <v>0.73594391881691201</v>
      </c>
      <c r="AG317" s="800">
        <v>0.41994052859476494</v>
      </c>
    </row>
    <row r="318" spans="1:33" x14ac:dyDescent="0.2">
      <c r="A318" s="767">
        <v>308</v>
      </c>
      <c r="B318" s="778">
        <f t="shared" si="67"/>
        <v>1592.8240000000001</v>
      </c>
      <c r="C318" s="791">
        <f t="shared" si="68"/>
        <v>42.584000000000003</v>
      </c>
      <c r="D318" s="803">
        <f t="shared" si="69"/>
        <v>1.1679999999999999</v>
      </c>
      <c r="E318" s="779">
        <f t="shared" si="70"/>
        <v>398.642</v>
      </c>
      <c r="F318" s="803">
        <f t="shared" si="71"/>
        <v>0.21299999999999999</v>
      </c>
      <c r="G318" s="803">
        <f t="shared" si="72"/>
        <v>-0.17</v>
      </c>
      <c r="H318" s="803">
        <f t="shared" si="73"/>
        <v>0.16200000000000001</v>
      </c>
      <c r="I318" s="803">
        <f t="shared" si="74"/>
        <v>-0.22500000000000001</v>
      </c>
      <c r="J318" s="803">
        <f t="shared" si="75"/>
        <v>1.2E-2</v>
      </c>
      <c r="K318" s="779">
        <f t="shared" si="76"/>
        <v>0</v>
      </c>
      <c r="L318" s="779">
        <f t="shared" si="77"/>
        <v>0</v>
      </c>
      <c r="M318" s="779">
        <f t="shared" si="78"/>
        <v>0</v>
      </c>
      <c r="N318" s="779">
        <f t="shared" si="79"/>
        <v>0</v>
      </c>
      <c r="O318" s="779">
        <f t="shared" si="80"/>
        <v>0</v>
      </c>
      <c r="P318" s="779">
        <f t="shared" si="81"/>
        <v>0</v>
      </c>
      <c r="Q318" s="801">
        <f t="shared" si="82"/>
        <v>0</v>
      </c>
      <c r="R318" s="800">
        <v>0.29282371240059613</v>
      </c>
      <c r="S318" s="800">
        <v>0.56459356064089428</v>
      </c>
      <c r="T318" s="800">
        <v>0.5849287286166247</v>
      </c>
      <c r="U318" s="800">
        <v>0.7466059096898926</v>
      </c>
      <c r="V318" s="800">
        <v>0.56395925781482725</v>
      </c>
      <c r="W318" s="800">
        <v>7.5130760450457967E-2</v>
      </c>
      <c r="X318" s="800">
        <v>0.90624467927556684</v>
      </c>
      <c r="Y318" s="800">
        <v>0.37526477958480742</v>
      </c>
      <c r="Z318" s="800">
        <v>0.51162647766455349</v>
      </c>
      <c r="AA318" s="800">
        <v>0.23336541143309775</v>
      </c>
      <c r="AB318" s="800">
        <v>0.36518514096217092</v>
      </c>
      <c r="AC318" s="800">
        <v>0.5207894212073344</v>
      </c>
      <c r="AD318" s="800">
        <v>0.27096375961219143</v>
      </c>
      <c r="AE318" s="800">
        <v>0.15744454418593123</v>
      </c>
      <c r="AF318" s="800">
        <v>0.23605443838501228</v>
      </c>
      <c r="AG318" s="800">
        <v>0.24744391712748093</v>
      </c>
    </row>
    <row r="319" spans="1:33" x14ac:dyDescent="0.2">
      <c r="A319" s="767">
        <v>309</v>
      </c>
      <c r="B319" s="778">
        <f t="shared" si="67"/>
        <v>1945.2929999999999</v>
      </c>
      <c r="C319" s="791">
        <f t="shared" si="68"/>
        <v>20.434999999999999</v>
      </c>
      <c r="D319" s="803">
        <f t="shared" si="69"/>
        <v>1.4470000000000001</v>
      </c>
      <c r="E319" s="779">
        <f t="shared" si="70"/>
        <v>410.81099999999998</v>
      </c>
      <c r="F319" s="803">
        <f t="shared" si="71"/>
        <v>0.124</v>
      </c>
      <c r="G319" s="803">
        <f t="shared" si="72"/>
        <v>3.6999999999999998E-2</v>
      </c>
      <c r="H319" s="803">
        <f t="shared" si="73"/>
        <v>4.2000000000000003E-2</v>
      </c>
      <c r="I319" s="803">
        <f t="shared" si="74"/>
        <v>-0.58599999999999997</v>
      </c>
      <c r="J319" s="803">
        <f t="shared" si="75"/>
        <v>-0.192</v>
      </c>
      <c r="K319" s="779">
        <f t="shared" si="76"/>
        <v>0</v>
      </c>
      <c r="L319" s="779">
        <f t="shared" si="77"/>
        <v>0</v>
      </c>
      <c r="M319" s="779">
        <f t="shared" si="78"/>
        <v>0</v>
      </c>
      <c r="N319" s="779">
        <f t="shared" si="79"/>
        <v>0</v>
      </c>
      <c r="O319" s="779">
        <f t="shared" si="80"/>
        <v>0</v>
      </c>
      <c r="P319" s="779">
        <f t="shared" si="81"/>
        <v>0</v>
      </c>
      <c r="Q319" s="801">
        <f t="shared" si="82"/>
        <v>0</v>
      </c>
      <c r="R319" s="800">
        <v>0.64529269412158541</v>
      </c>
      <c r="S319" s="800">
        <v>1.0885767491597198E-2</v>
      </c>
      <c r="T319" s="800">
        <v>0.93343037151135588</v>
      </c>
      <c r="U319" s="800">
        <v>0.77702737707288294</v>
      </c>
      <c r="V319" s="800">
        <v>0.11765300118460575</v>
      </c>
      <c r="W319" s="800">
        <v>0.5935445595739367</v>
      </c>
      <c r="X319" s="800">
        <v>0.60567567976572556</v>
      </c>
      <c r="Y319" s="800">
        <v>1.4314694127879557E-2</v>
      </c>
      <c r="Z319" s="800">
        <v>0.30759107120591367</v>
      </c>
      <c r="AA319" s="800">
        <v>0.3991451323059384</v>
      </c>
      <c r="AB319" s="800">
        <v>0.62077793247619117</v>
      </c>
      <c r="AC319" s="800">
        <v>0.45435206953098284</v>
      </c>
      <c r="AD319" s="800">
        <v>0.60149641485562277</v>
      </c>
      <c r="AE319" s="800">
        <v>0.6541474308281523</v>
      </c>
      <c r="AF319" s="800">
        <v>0.38027839746277603</v>
      </c>
      <c r="AG319" s="800">
        <v>0.1928778881812655</v>
      </c>
    </row>
    <row r="320" spans="1:33" x14ac:dyDescent="0.2">
      <c r="A320" s="767">
        <v>310</v>
      </c>
      <c r="B320" s="778">
        <f t="shared" si="67"/>
        <v>1689.6959999999999</v>
      </c>
      <c r="C320" s="791">
        <f t="shared" si="68"/>
        <v>38.927999999999997</v>
      </c>
      <c r="D320" s="803">
        <f t="shared" si="69"/>
        <v>0.84399999999999997</v>
      </c>
      <c r="E320" s="779">
        <f t="shared" si="70"/>
        <v>378.04</v>
      </c>
      <c r="F320" s="803">
        <f t="shared" si="71"/>
        <v>0.152</v>
      </c>
      <c r="G320" s="803">
        <f t="shared" si="72"/>
        <v>0.17</v>
      </c>
      <c r="H320" s="803">
        <f t="shared" si="73"/>
        <v>-4.0000000000000001E-3</v>
      </c>
      <c r="I320" s="803">
        <f t="shared" si="74"/>
        <v>-0.29199999999999998</v>
      </c>
      <c r="J320" s="803">
        <f t="shared" si="75"/>
        <v>0.40500000000000003</v>
      </c>
      <c r="K320" s="779">
        <f t="shared" si="76"/>
        <v>0</v>
      </c>
      <c r="L320" s="779">
        <f t="shared" si="77"/>
        <v>0</v>
      </c>
      <c r="M320" s="779">
        <f t="shared" si="78"/>
        <v>0</v>
      </c>
      <c r="N320" s="779">
        <f t="shared" si="79"/>
        <v>0</v>
      </c>
      <c r="O320" s="779">
        <f t="shared" si="80"/>
        <v>0</v>
      </c>
      <c r="P320" s="779">
        <f t="shared" si="81"/>
        <v>0</v>
      </c>
      <c r="Q320" s="801">
        <f t="shared" si="82"/>
        <v>0</v>
      </c>
      <c r="R320" s="800">
        <v>0.38969617860239036</v>
      </c>
      <c r="S320" s="800">
        <v>0.47319736604905083</v>
      </c>
      <c r="T320" s="800">
        <v>0.18044371847694696</v>
      </c>
      <c r="U320" s="800">
        <v>0.69509995158723881</v>
      </c>
      <c r="V320" s="800">
        <v>0.2607084852084588</v>
      </c>
      <c r="W320" s="800">
        <v>0.92545937118185428</v>
      </c>
      <c r="X320" s="800">
        <v>0.48945796987043044</v>
      </c>
      <c r="Y320" s="800">
        <v>0.30763444984964905</v>
      </c>
      <c r="Z320" s="800">
        <v>0.90505055412492719</v>
      </c>
      <c r="AA320" s="800">
        <v>0.12771583779095919</v>
      </c>
      <c r="AB320" s="800">
        <v>0.84224047938174362</v>
      </c>
      <c r="AC320" s="800">
        <v>0.34926452638900718</v>
      </c>
      <c r="AD320" s="800">
        <v>0.91232630775299361</v>
      </c>
      <c r="AE320" s="800">
        <v>0.58616606280975525</v>
      </c>
      <c r="AF320" s="800">
        <v>0.85167060259013638</v>
      </c>
      <c r="AG320" s="800">
        <v>0.63056388919345263</v>
      </c>
    </row>
    <row r="321" spans="1:33" x14ac:dyDescent="0.2">
      <c r="A321" s="767">
        <v>311</v>
      </c>
      <c r="B321" s="778">
        <f t="shared" si="67"/>
        <v>1954.3130000000001</v>
      </c>
      <c r="C321" s="791">
        <f t="shared" si="68"/>
        <v>48.886000000000003</v>
      </c>
      <c r="D321" s="803">
        <f t="shared" si="69"/>
        <v>1.2150000000000001</v>
      </c>
      <c r="E321" s="779">
        <f t="shared" si="70"/>
        <v>468.12700000000001</v>
      </c>
      <c r="F321" s="803">
        <f t="shared" si="71"/>
        <v>0.216</v>
      </c>
      <c r="G321" s="803">
        <f t="shared" si="72"/>
        <v>3.2000000000000001E-2</v>
      </c>
      <c r="H321" s="803">
        <f t="shared" si="73"/>
        <v>0.188</v>
      </c>
      <c r="I321" s="803">
        <f t="shared" si="74"/>
        <v>0.33200000000000002</v>
      </c>
      <c r="J321" s="803">
        <f t="shared" si="75"/>
        <v>-0.49099999999999999</v>
      </c>
      <c r="K321" s="779">
        <f t="shared" si="76"/>
        <v>0</v>
      </c>
      <c r="L321" s="779">
        <f t="shared" si="77"/>
        <v>0</v>
      </c>
      <c r="M321" s="779">
        <f t="shared" si="78"/>
        <v>0</v>
      </c>
      <c r="N321" s="779">
        <f t="shared" si="79"/>
        <v>0</v>
      </c>
      <c r="O321" s="779">
        <f t="shared" si="80"/>
        <v>0</v>
      </c>
      <c r="P321" s="779">
        <f t="shared" si="81"/>
        <v>0</v>
      </c>
      <c r="Q321" s="801">
        <f t="shared" si="82"/>
        <v>0</v>
      </c>
      <c r="R321" s="800">
        <v>0.65431263795042438</v>
      </c>
      <c r="S321" s="800">
        <v>0.72215757387342483</v>
      </c>
      <c r="T321" s="800">
        <v>0.64370990947698292</v>
      </c>
      <c r="U321" s="800">
        <v>0.92031652314284496</v>
      </c>
      <c r="V321" s="800">
        <v>0.57988501707090323</v>
      </c>
      <c r="W321" s="800">
        <v>0.57962995230591519</v>
      </c>
      <c r="X321" s="800">
        <v>0.97049163920651016</v>
      </c>
      <c r="Y321" s="800">
        <v>0.93222151055878288</v>
      </c>
      <c r="Z321" s="800">
        <v>9.250658579031068E-3</v>
      </c>
      <c r="AA321" s="800">
        <v>0.53083824373896826</v>
      </c>
      <c r="AB321" s="800">
        <v>0.57831006989264633</v>
      </c>
      <c r="AC321" s="800">
        <v>0.15715061427875843</v>
      </c>
      <c r="AD321" s="800">
        <v>0.67158997295670553</v>
      </c>
      <c r="AE321" s="800">
        <v>0.72264293436727611</v>
      </c>
      <c r="AF321" s="800">
        <v>0.65275092796774126</v>
      </c>
      <c r="AG321" s="800">
        <v>0.66022300026742575</v>
      </c>
    </row>
    <row r="322" spans="1:33" x14ac:dyDescent="0.2">
      <c r="A322" s="767">
        <v>312</v>
      </c>
      <c r="B322" s="778">
        <f t="shared" si="67"/>
        <v>1524.182</v>
      </c>
      <c r="C322" s="791">
        <f t="shared" si="68"/>
        <v>50.829000000000001</v>
      </c>
      <c r="D322" s="803">
        <f t="shared" si="69"/>
        <v>1.3240000000000001</v>
      </c>
      <c r="E322" s="779">
        <f t="shared" si="70"/>
        <v>228.72300000000001</v>
      </c>
      <c r="F322" s="803">
        <f t="shared" si="71"/>
        <v>0.19600000000000001</v>
      </c>
      <c r="G322" s="803">
        <f t="shared" si="72"/>
        <v>0.14299999999999999</v>
      </c>
      <c r="H322" s="803">
        <f t="shared" si="73"/>
        <v>2.5999999999999999E-2</v>
      </c>
      <c r="I322" s="803">
        <f t="shared" si="74"/>
        <v>-6.7000000000000004E-2</v>
      </c>
      <c r="J322" s="803">
        <f t="shared" si="75"/>
        <v>-0.152</v>
      </c>
      <c r="K322" s="779">
        <f t="shared" si="76"/>
        <v>0</v>
      </c>
      <c r="L322" s="779">
        <f t="shared" si="77"/>
        <v>0</v>
      </c>
      <c r="M322" s="779">
        <f t="shared" si="78"/>
        <v>0</v>
      </c>
      <c r="N322" s="779">
        <f t="shared" si="79"/>
        <v>0</v>
      </c>
      <c r="O322" s="779">
        <f t="shared" si="80"/>
        <v>0</v>
      </c>
      <c r="P322" s="779">
        <f t="shared" si="81"/>
        <v>0</v>
      </c>
      <c r="Q322" s="801">
        <f t="shared" si="82"/>
        <v>0</v>
      </c>
      <c r="R322" s="800">
        <v>0.22418172397514768</v>
      </c>
      <c r="S322" s="800">
        <v>0.77073353448842263</v>
      </c>
      <c r="T322" s="800">
        <v>0.77942742261285269</v>
      </c>
      <c r="U322" s="800">
        <v>0.3218063454982637</v>
      </c>
      <c r="V322" s="800">
        <v>0.47834960904669344</v>
      </c>
      <c r="W322" s="800">
        <v>0.85784305592145949</v>
      </c>
      <c r="X322" s="800">
        <v>0.56546273410045855</v>
      </c>
      <c r="Y322" s="800">
        <v>0.53320977141105852</v>
      </c>
      <c r="Z322" s="800">
        <v>0.34825021980898507</v>
      </c>
      <c r="AA322" s="800">
        <v>0.59335212739053034</v>
      </c>
      <c r="AB322" s="800">
        <v>0.27771432483821235</v>
      </c>
      <c r="AC322" s="800">
        <v>0.31206651675196928</v>
      </c>
      <c r="AD322" s="800">
        <v>0.41914956774339884</v>
      </c>
      <c r="AE322" s="800">
        <v>0.37395408552185183</v>
      </c>
      <c r="AF322" s="800">
        <v>8.7807737015711207E-2</v>
      </c>
      <c r="AG322" s="800">
        <v>0.39308363272330293</v>
      </c>
    </row>
    <row r="323" spans="1:33" x14ac:dyDescent="0.2">
      <c r="A323" s="767">
        <v>313</v>
      </c>
      <c r="B323" s="778">
        <f t="shared" si="67"/>
        <v>1528.2619999999999</v>
      </c>
      <c r="C323" s="791">
        <f t="shared" si="68"/>
        <v>34.271999999999998</v>
      </c>
      <c r="D323" s="803">
        <f t="shared" si="69"/>
        <v>1.292</v>
      </c>
      <c r="E323" s="779">
        <f t="shared" si="70"/>
        <v>301.15899999999999</v>
      </c>
      <c r="F323" s="803">
        <f t="shared" si="71"/>
        <v>0.27700000000000002</v>
      </c>
      <c r="G323" s="803">
        <f t="shared" si="72"/>
        <v>0.186</v>
      </c>
      <c r="H323" s="803">
        <f t="shared" si="73"/>
        <v>7.0000000000000007E-2</v>
      </c>
      <c r="I323" s="803">
        <f t="shared" si="74"/>
        <v>-0.19600000000000001</v>
      </c>
      <c r="J323" s="803">
        <f t="shared" si="75"/>
        <v>0.223</v>
      </c>
      <c r="K323" s="779">
        <f t="shared" si="76"/>
        <v>0</v>
      </c>
      <c r="L323" s="779">
        <f t="shared" si="77"/>
        <v>0</v>
      </c>
      <c r="M323" s="779">
        <f t="shared" si="78"/>
        <v>0</v>
      </c>
      <c r="N323" s="779">
        <f t="shared" si="79"/>
        <v>0</v>
      </c>
      <c r="O323" s="779">
        <f t="shared" si="80"/>
        <v>0</v>
      </c>
      <c r="P323" s="779">
        <f t="shared" si="81"/>
        <v>0</v>
      </c>
      <c r="Q323" s="801">
        <f t="shared" si="82"/>
        <v>0</v>
      </c>
      <c r="R323" s="800">
        <v>0.22826174054079706</v>
      </c>
      <c r="S323" s="800">
        <v>0.35679185668267688</v>
      </c>
      <c r="T323" s="800">
        <v>0.74035852889581011</v>
      </c>
      <c r="U323" s="800">
        <v>0.50289794316329728</v>
      </c>
      <c r="V323" s="800">
        <v>0.88688570725431259</v>
      </c>
      <c r="W323" s="800">
        <v>0.96483856958607273</v>
      </c>
      <c r="X323" s="800">
        <v>0.67485149720764193</v>
      </c>
      <c r="Y323" s="800">
        <v>0.40391746445230381</v>
      </c>
      <c r="Z323" s="800">
        <v>0.7225947938167957</v>
      </c>
      <c r="AA323" s="800">
        <v>0.29902644621267294</v>
      </c>
      <c r="AB323" s="800">
        <v>0.36446638239352469</v>
      </c>
      <c r="AC323" s="800">
        <v>0.58276067977840706</v>
      </c>
      <c r="AD323" s="800">
        <v>6.5839099467215334E-2</v>
      </c>
      <c r="AE323" s="800">
        <v>2.477724068403464E-2</v>
      </c>
      <c r="AF323" s="800">
        <v>0.96603915998227174</v>
      </c>
      <c r="AG323" s="800">
        <v>0.3833001828393926</v>
      </c>
    </row>
    <row r="324" spans="1:33" x14ac:dyDescent="0.2">
      <c r="A324" s="767">
        <v>314</v>
      </c>
      <c r="B324" s="778">
        <f t="shared" si="67"/>
        <v>1685.279</v>
      </c>
      <c r="C324" s="791">
        <f t="shared" si="68"/>
        <v>54.515000000000001</v>
      </c>
      <c r="D324" s="803">
        <f t="shared" si="69"/>
        <v>1.02</v>
      </c>
      <c r="E324" s="779">
        <f t="shared" si="70"/>
        <v>415.62</v>
      </c>
      <c r="F324" s="803">
        <f t="shared" si="71"/>
        <v>0.112</v>
      </c>
      <c r="G324" s="803">
        <f t="shared" si="72"/>
        <v>-8.1000000000000003E-2</v>
      </c>
      <c r="H324" s="803">
        <f t="shared" si="73"/>
        <v>0.105</v>
      </c>
      <c r="I324" s="803">
        <f t="shared" si="74"/>
        <v>-0.46899999999999997</v>
      </c>
      <c r="J324" s="803">
        <f t="shared" si="75"/>
        <v>-0.48</v>
      </c>
      <c r="K324" s="779">
        <f t="shared" si="76"/>
        <v>0</v>
      </c>
      <c r="L324" s="779">
        <f t="shared" si="77"/>
        <v>0</v>
      </c>
      <c r="M324" s="779">
        <f t="shared" si="78"/>
        <v>0</v>
      </c>
      <c r="N324" s="779">
        <f t="shared" si="79"/>
        <v>0</v>
      </c>
      <c r="O324" s="779">
        <f t="shared" si="80"/>
        <v>0</v>
      </c>
      <c r="P324" s="779">
        <f t="shared" si="81"/>
        <v>0</v>
      </c>
      <c r="Q324" s="801">
        <f t="shared" si="82"/>
        <v>0</v>
      </c>
      <c r="R324" s="800">
        <v>0.38527870798338615</v>
      </c>
      <c r="S324" s="800">
        <v>0.86288618269766093</v>
      </c>
      <c r="T324" s="800">
        <v>0.40048245455365361</v>
      </c>
      <c r="U324" s="800">
        <v>0.78905119605393514</v>
      </c>
      <c r="V324" s="800">
        <v>6.0542446344210465E-2</v>
      </c>
      <c r="W324" s="800">
        <v>0.29722827420059927</v>
      </c>
      <c r="X324" s="800">
        <v>0.76151468525641186</v>
      </c>
      <c r="Y324" s="800">
        <v>0.13085288581411769</v>
      </c>
      <c r="Z324" s="800">
        <v>2.0018491531235472E-2</v>
      </c>
      <c r="AA324" s="800">
        <v>3.8418899379613292E-2</v>
      </c>
      <c r="AB324" s="800">
        <v>0.96558286440099206</v>
      </c>
      <c r="AC324" s="800">
        <v>0.9229170924857546</v>
      </c>
      <c r="AD324" s="800">
        <v>0.31035993490165537</v>
      </c>
      <c r="AE324" s="800">
        <v>0.39254334109775291</v>
      </c>
      <c r="AF324" s="800">
        <v>0.26501480693638635</v>
      </c>
      <c r="AG324" s="800">
        <v>0.30865489039098226</v>
      </c>
    </row>
    <row r="325" spans="1:33" x14ac:dyDescent="0.2">
      <c r="A325" s="767">
        <v>315</v>
      </c>
      <c r="B325" s="778">
        <f t="shared" si="67"/>
        <v>2074.8870000000002</v>
      </c>
      <c r="C325" s="791">
        <f t="shared" si="68"/>
        <v>57.796999999999997</v>
      </c>
      <c r="D325" s="803">
        <f t="shared" si="69"/>
        <v>1.0580000000000001</v>
      </c>
      <c r="E325" s="779">
        <f t="shared" si="70"/>
        <v>471.048</v>
      </c>
      <c r="F325" s="803">
        <f t="shared" si="71"/>
        <v>0.184</v>
      </c>
      <c r="G325" s="803">
        <f t="shared" si="72"/>
        <v>7.0999999999999994E-2</v>
      </c>
      <c r="H325" s="803">
        <f t="shared" si="73"/>
        <v>0.14499999999999999</v>
      </c>
      <c r="I325" s="803">
        <f t="shared" si="74"/>
        <v>0.183</v>
      </c>
      <c r="J325" s="803">
        <f t="shared" si="75"/>
        <v>-0.214</v>
      </c>
      <c r="K325" s="779">
        <f t="shared" si="76"/>
        <v>0</v>
      </c>
      <c r="L325" s="779">
        <f t="shared" si="77"/>
        <v>0</v>
      </c>
      <c r="M325" s="779">
        <f t="shared" si="78"/>
        <v>0</v>
      </c>
      <c r="N325" s="779">
        <f t="shared" si="79"/>
        <v>0</v>
      </c>
      <c r="O325" s="779">
        <f t="shared" si="80"/>
        <v>0</v>
      </c>
      <c r="P325" s="779">
        <f t="shared" si="81"/>
        <v>0</v>
      </c>
      <c r="Q325" s="801">
        <f t="shared" si="82"/>
        <v>0</v>
      </c>
      <c r="R325" s="800">
        <v>0.77488744219649153</v>
      </c>
      <c r="S325" s="800">
        <v>0.94493730281090671</v>
      </c>
      <c r="T325" s="800">
        <v>0.44725166803026351</v>
      </c>
      <c r="U325" s="800">
        <v>0.92762099790420682</v>
      </c>
      <c r="V325" s="800">
        <v>0.41985344426596571</v>
      </c>
      <c r="W325" s="800">
        <v>0.67640977109282985</v>
      </c>
      <c r="X325" s="800">
        <v>0.86354680179497367</v>
      </c>
      <c r="Y325" s="800">
        <v>0.78277783987928651</v>
      </c>
      <c r="Z325" s="800">
        <v>0.28603329119061438</v>
      </c>
      <c r="AA325" s="800">
        <v>0.69441843383818314</v>
      </c>
      <c r="AB325" s="800">
        <v>0.69993149762868723</v>
      </c>
      <c r="AC325" s="800">
        <v>0.85946662827027354</v>
      </c>
      <c r="AD325" s="800">
        <v>0.16543648553233314</v>
      </c>
      <c r="AE325" s="800">
        <v>0.84041978175844856</v>
      </c>
      <c r="AF325" s="800">
        <v>0.94616309073465432</v>
      </c>
      <c r="AG325" s="800">
        <v>0.90139426030249958</v>
      </c>
    </row>
    <row r="326" spans="1:33" x14ac:dyDescent="0.2">
      <c r="A326" s="767">
        <v>316</v>
      </c>
      <c r="B326" s="778">
        <f t="shared" si="67"/>
        <v>1387.008</v>
      </c>
      <c r="C326" s="791">
        <f t="shared" si="68"/>
        <v>55.088999999999999</v>
      </c>
      <c r="D326" s="803">
        <f t="shared" si="69"/>
        <v>1.417</v>
      </c>
      <c r="E326" s="779">
        <f t="shared" si="70"/>
        <v>235.97800000000001</v>
      </c>
      <c r="F326" s="803">
        <f t="shared" si="71"/>
        <v>0.27800000000000002</v>
      </c>
      <c r="G326" s="803">
        <f t="shared" si="72"/>
        <v>0.17399999999999999</v>
      </c>
      <c r="H326" s="803">
        <f t="shared" si="73"/>
        <v>-0.182</v>
      </c>
      <c r="I326" s="803">
        <f t="shared" si="74"/>
        <v>0.36199999999999999</v>
      </c>
      <c r="J326" s="803">
        <f t="shared" si="75"/>
        <v>0.44600000000000001</v>
      </c>
      <c r="K326" s="779">
        <f t="shared" si="76"/>
        <v>0</v>
      </c>
      <c r="L326" s="779">
        <f t="shared" si="77"/>
        <v>0</v>
      </c>
      <c r="M326" s="779">
        <f t="shared" si="78"/>
        <v>0</v>
      </c>
      <c r="N326" s="779">
        <f t="shared" si="79"/>
        <v>0</v>
      </c>
      <c r="O326" s="779">
        <f t="shared" si="80"/>
        <v>0</v>
      </c>
      <c r="P326" s="779">
        <f t="shared" si="81"/>
        <v>0</v>
      </c>
      <c r="Q326" s="801">
        <f t="shared" si="82"/>
        <v>0</v>
      </c>
      <c r="R326" s="800">
        <v>8.7007599498721389E-2</v>
      </c>
      <c r="S326" s="800">
        <v>0.87723583321265219</v>
      </c>
      <c r="T326" s="800">
        <v>0.89613302162385544</v>
      </c>
      <c r="U326" s="800">
        <v>0.33994551992146704</v>
      </c>
      <c r="V326" s="800">
        <v>0.89029992612880948</v>
      </c>
      <c r="W326" s="800">
        <v>0.93395997737688152</v>
      </c>
      <c r="X326" s="800">
        <v>4.485613413448164E-2</v>
      </c>
      <c r="Y326" s="800">
        <v>0.96155735720383662</v>
      </c>
      <c r="Z326" s="800">
        <v>0.94582393224585215</v>
      </c>
      <c r="AA326" s="800">
        <v>0.21809819415128462</v>
      </c>
      <c r="AB326" s="800">
        <v>6.9367502815557147E-2</v>
      </c>
      <c r="AC326" s="800">
        <v>0.20177050896941551</v>
      </c>
      <c r="AD326" s="800">
        <v>0.30087334604023652</v>
      </c>
      <c r="AE326" s="800">
        <v>0.66191867454156805</v>
      </c>
      <c r="AF326" s="800">
        <v>0.73111651185612714</v>
      </c>
      <c r="AG326" s="800">
        <v>0.479588730913723</v>
      </c>
    </row>
    <row r="327" spans="1:33" x14ac:dyDescent="0.2">
      <c r="A327" s="767">
        <v>317</v>
      </c>
      <c r="B327" s="778">
        <f t="shared" si="67"/>
        <v>2258.1149999999998</v>
      </c>
      <c r="C327" s="791">
        <f t="shared" si="68"/>
        <v>36.020000000000003</v>
      </c>
      <c r="D327" s="803">
        <f t="shared" si="69"/>
        <v>1.194</v>
      </c>
      <c r="E327" s="779">
        <f t="shared" si="70"/>
        <v>138.69399999999999</v>
      </c>
      <c r="F327" s="803">
        <f t="shared" si="71"/>
        <v>0.27800000000000002</v>
      </c>
      <c r="G327" s="803">
        <f t="shared" si="72"/>
        <v>0.14099999999999999</v>
      </c>
      <c r="H327" s="803">
        <f t="shared" si="73"/>
        <v>0.183</v>
      </c>
      <c r="I327" s="803">
        <f t="shared" si="74"/>
        <v>-0.48799999999999999</v>
      </c>
      <c r="J327" s="803">
        <f t="shared" si="75"/>
        <v>0.46300000000000002</v>
      </c>
      <c r="K327" s="779">
        <f t="shared" si="76"/>
        <v>0</v>
      </c>
      <c r="L327" s="779">
        <f t="shared" si="77"/>
        <v>0</v>
      </c>
      <c r="M327" s="779">
        <f t="shared" si="78"/>
        <v>0</v>
      </c>
      <c r="N327" s="779">
        <f t="shared" si="79"/>
        <v>0</v>
      </c>
      <c r="O327" s="779">
        <f t="shared" si="80"/>
        <v>0</v>
      </c>
      <c r="P327" s="779">
        <f t="shared" si="81"/>
        <v>0</v>
      </c>
      <c r="Q327" s="801">
        <f t="shared" si="82"/>
        <v>0</v>
      </c>
      <c r="R327" s="800">
        <v>0.95811512086268424</v>
      </c>
      <c r="S327" s="800">
        <v>0.40050243657539697</v>
      </c>
      <c r="T327" s="800">
        <v>0.61795684990006428</v>
      </c>
      <c r="U327" s="800">
        <v>9.6735447927757234E-2</v>
      </c>
      <c r="V327" s="800">
        <v>0.89192271046550131</v>
      </c>
      <c r="W327" s="800">
        <v>0.85339406605150026</v>
      </c>
      <c r="X327" s="800">
        <v>0.95868653513684288</v>
      </c>
      <c r="Y327" s="800">
        <v>0.11230769931892814</v>
      </c>
      <c r="Z327" s="800">
        <v>0.96292072700280362</v>
      </c>
      <c r="AA327" s="800">
        <v>0.67184988655227329</v>
      </c>
      <c r="AB327" s="800">
        <v>0.22790370229133727</v>
      </c>
      <c r="AC327" s="800">
        <v>0.25720097491214278</v>
      </c>
      <c r="AD327" s="800">
        <v>0.37336101200903238</v>
      </c>
      <c r="AE327" s="800">
        <v>0.62190847305186958</v>
      </c>
      <c r="AF327" s="800">
        <v>9.7292841215259052E-2</v>
      </c>
      <c r="AG327" s="800">
        <v>0.65323477537934704</v>
      </c>
    </row>
    <row r="328" spans="1:33" x14ac:dyDescent="0.2">
      <c r="A328" s="767">
        <v>318</v>
      </c>
      <c r="B328" s="778">
        <f t="shared" si="67"/>
        <v>1780.347</v>
      </c>
      <c r="C328" s="791">
        <f t="shared" si="68"/>
        <v>28.725999999999999</v>
      </c>
      <c r="D328" s="803">
        <f t="shared" si="69"/>
        <v>1.2789999999999999</v>
      </c>
      <c r="E328" s="779">
        <f t="shared" si="70"/>
        <v>106.376</v>
      </c>
      <c r="F328" s="803">
        <f t="shared" si="71"/>
        <v>0.18</v>
      </c>
      <c r="G328" s="803">
        <f t="shared" si="72"/>
        <v>-0.17699999999999999</v>
      </c>
      <c r="H328" s="803">
        <f t="shared" si="73"/>
        <v>-6.8000000000000005E-2</v>
      </c>
      <c r="I328" s="803">
        <f t="shared" si="74"/>
        <v>0.245</v>
      </c>
      <c r="J328" s="803">
        <f t="shared" si="75"/>
        <v>0.34699999999999998</v>
      </c>
      <c r="K328" s="779">
        <f t="shared" si="76"/>
        <v>0</v>
      </c>
      <c r="L328" s="779">
        <f t="shared" si="77"/>
        <v>0</v>
      </c>
      <c r="M328" s="779">
        <f t="shared" si="78"/>
        <v>0</v>
      </c>
      <c r="N328" s="779">
        <f t="shared" si="79"/>
        <v>0</v>
      </c>
      <c r="O328" s="779">
        <f t="shared" si="80"/>
        <v>0</v>
      </c>
      <c r="P328" s="779">
        <f t="shared" si="81"/>
        <v>0</v>
      </c>
      <c r="Q328" s="801">
        <f t="shared" si="82"/>
        <v>0</v>
      </c>
      <c r="R328" s="800">
        <v>0.48034678178910983</v>
      </c>
      <c r="S328" s="800">
        <v>0.21815176309794204</v>
      </c>
      <c r="T328" s="800">
        <v>0.72425672592584955</v>
      </c>
      <c r="U328" s="800">
        <v>1.5940010234120172E-2</v>
      </c>
      <c r="V328" s="800">
        <v>0.39961572633780407</v>
      </c>
      <c r="W328" s="800">
        <v>5.6674747478532961E-2</v>
      </c>
      <c r="X328" s="800">
        <v>0.32934209989849927</v>
      </c>
      <c r="Y328" s="800">
        <v>0.84480091160232684</v>
      </c>
      <c r="Z328" s="800">
        <v>0.84675766496264993</v>
      </c>
      <c r="AA328" s="800">
        <v>0.13352545242969438</v>
      </c>
      <c r="AB328" s="800">
        <v>0.93187817496793945</v>
      </c>
      <c r="AC328" s="800">
        <v>0.224248531420289</v>
      </c>
      <c r="AD328" s="800">
        <v>0.17151674916966653</v>
      </c>
      <c r="AE328" s="800">
        <v>0.76455889359498519</v>
      </c>
      <c r="AF328" s="800">
        <v>0.23566609780241321</v>
      </c>
      <c r="AG328" s="800">
        <v>0.19386508516628587</v>
      </c>
    </row>
    <row r="329" spans="1:33" x14ac:dyDescent="0.2">
      <c r="A329" s="767">
        <v>319</v>
      </c>
      <c r="B329" s="778">
        <f t="shared" si="67"/>
        <v>1535.3989999999999</v>
      </c>
      <c r="C329" s="791">
        <f t="shared" si="68"/>
        <v>27.974</v>
      </c>
      <c r="D329" s="803">
        <f t="shared" si="69"/>
        <v>1.4079999999999999</v>
      </c>
      <c r="E329" s="779">
        <f t="shared" si="70"/>
        <v>263.97399999999999</v>
      </c>
      <c r="F329" s="803">
        <f t="shared" si="71"/>
        <v>0.14000000000000001</v>
      </c>
      <c r="G329" s="803">
        <f t="shared" si="72"/>
        <v>0.129</v>
      </c>
      <c r="H329" s="803">
        <f t="shared" si="73"/>
        <v>3.2000000000000001E-2</v>
      </c>
      <c r="I329" s="803">
        <f t="shared" si="74"/>
        <v>-0.53300000000000003</v>
      </c>
      <c r="J329" s="803">
        <f t="shared" si="75"/>
        <v>0.27100000000000002</v>
      </c>
      <c r="K329" s="779">
        <f t="shared" si="76"/>
        <v>0</v>
      </c>
      <c r="L329" s="779">
        <f t="shared" si="77"/>
        <v>0</v>
      </c>
      <c r="M329" s="779">
        <f t="shared" si="78"/>
        <v>0</v>
      </c>
      <c r="N329" s="779">
        <f t="shared" si="79"/>
        <v>0</v>
      </c>
      <c r="O329" s="779">
        <f t="shared" si="80"/>
        <v>0</v>
      </c>
      <c r="P329" s="779">
        <f t="shared" si="81"/>
        <v>0</v>
      </c>
      <c r="Q329" s="801">
        <f t="shared" si="82"/>
        <v>0</v>
      </c>
      <c r="R329" s="800">
        <v>0.2353990599681075</v>
      </c>
      <c r="S329" s="800">
        <v>0.19936164193196593</v>
      </c>
      <c r="T329" s="800">
        <v>0.88559007779519328</v>
      </c>
      <c r="U329" s="800">
        <v>0.4099351173214002</v>
      </c>
      <c r="V329" s="800">
        <v>0.19814564725822259</v>
      </c>
      <c r="W329" s="800">
        <v>0.82164182130531027</v>
      </c>
      <c r="X329" s="800">
        <v>0.58087951692993478</v>
      </c>
      <c r="Y329" s="800">
        <v>6.7305636627977394E-2</v>
      </c>
      <c r="Z329" s="800">
        <v>0.77057784679046848</v>
      </c>
      <c r="AA329" s="800">
        <v>0.85776277109100452</v>
      </c>
      <c r="AB329" s="800">
        <v>0.61116015527111434</v>
      </c>
      <c r="AC329" s="800">
        <v>0.23768718831429458</v>
      </c>
      <c r="AD329" s="800">
        <v>0.87951860188750219</v>
      </c>
      <c r="AE329" s="800">
        <v>0.50177728126959409</v>
      </c>
      <c r="AF329" s="800">
        <v>3.7769285193399393E-2</v>
      </c>
      <c r="AG329" s="800">
        <v>0.86060403762238602</v>
      </c>
    </row>
    <row r="330" spans="1:33" x14ac:dyDescent="0.2">
      <c r="A330" s="767">
        <v>320</v>
      </c>
      <c r="B330" s="778">
        <f t="shared" si="67"/>
        <v>2109.3609999999999</v>
      </c>
      <c r="C330" s="791">
        <f t="shared" si="68"/>
        <v>38.521999999999998</v>
      </c>
      <c r="D330" s="803">
        <f t="shared" si="69"/>
        <v>0.94199999999999995</v>
      </c>
      <c r="E330" s="779">
        <f t="shared" si="70"/>
        <v>242.798</v>
      </c>
      <c r="F330" s="803">
        <f t="shared" si="71"/>
        <v>0.11600000000000001</v>
      </c>
      <c r="G330" s="803">
        <f t="shared" si="72"/>
        <v>0.1</v>
      </c>
      <c r="H330" s="803">
        <f t="shared" si="73"/>
        <v>3.1E-2</v>
      </c>
      <c r="I330" s="803">
        <f t="shared" si="74"/>
        <v>0.14699999999999999</v>
      </c>
      <c r="J330" s="803">
        <f t="shared" si="75"/>
        <v>-0.29799999999999999</v>
      </c>
      <c r="K330" s="779">
        <f t="shared" si="76"/>
        <v>0</v>
      </c>
      <c r="L330" s="779">
        <f t="shared" si="77"/>
        <v>0</v>
      </c>
      <c r="M330" s="779">
        <f t="shared" si="78"/>
        <v>0</v>
      </c>
      <c r="N330" s="779">
        <f t="shared" si="79"/>
        <v>0</v>
      </c>
      <c r="O330" s="779">
        <f t="shared" si="80"/>
        <v>0</v>
      </c>
      <c r="P330" s="779">
        <f t="shared" si="81"/>
        <v>0</v>
      </c>
      <c r="Q330" s="801">
        <f t="shared" si="82"/>
        <v>0</v>
      </c>
      <c r="R330" s="800">
        <v>0.80936100923175047</v>
      </c>
      <c r="S330" s="800">
        <v>0.46304546786995859</v>
      </c>
      <c r="T330" s="800">
        <v>0.30250534871784684</v>
      </c>
      <c r="U330" s="800">
        <v>0.35699394525531858</v>
      </c>
      <c r="V330" s="800">
        <v>7.9892488362945158E-2</v>
      </c>
      <c r="W330" s="800">
        <v>0.75002109454015009</v>
      </c>
      <c r="X330" s="800">
        <v>0.57848885748990331</v>
      </c>
      <c r="Y330" s="800">
        <v>0.74736288042479904</v>
      </c>
      <c r="Z330" s="800">
        <v>0.20234843340224273</v>
      </c>
      <c r="AA330" s="800">
        <v>0.17475773852006227</v>
      </c>
      <c r="AB330" s="800">
        <v>0.80923407551053139</v>
      </c>
      <c r="AC330" s="800">
        <v>0.13203982314466711</v>
      </c>
      <c r="AD330" s="800">
        <v>0.56675470948932993</v>
      </c>
      <c r="AE330" s="800">
        <v>0.33648848769540873</v>
      </c>
      <c r="AF330" s="800">
        <v>0.52557989866423571</v>
      </c>
      <c r="AG330" s="800">
        <v>7.8688711991521054E-2</v>
      </c>
    </row>
    <row r="331" spans="1:33" x14ac:dyDescent="0.2">
      <c r="A331" s="767">
        <v>321</v>
      </c>
      <c r="B331" s="778">
        <f t="shared" si="67"/>
        <v>2205.8229999999999</v>
      </c>
      <c r="C331" s="791">
        <f t="shared" si="68"/>
        <v>50.128999999999998</v>
      </c>
      <c r="D331" s="803">
        <f t="shared" si="69"/>
        <v>0.94799999999999995</v>
      </c>
      <c r="E331" s="779">
        <f t="shared" si="70"/>
        <v>115.298</v>
      </c>
      <c r="F331" s="803">
        <f t="shared" si="71"/>
        <v>0.183</v>
      </c>
      <c r="G331" s="803">
        <f t="shared" si="72"/>
        <v>0.14799999999999999</v>
      </c>
      <c r="H331" s="803">
        <f t="shared" si="73"/>
        <v>-1.7999999999999999E-2</v>
      </c>
      <c r="I331" s="803">
        <f t="shared" si="74"/>
        <v>1.6E-2</v>
      </c>
      <c r="J331" s="803">
        <f t="shared" si="75"/>
        <v>-0.35699999999999998</v>
      </c>
      <c r="K331" s="779">
        <f t="shared" si="76"/>
        <v>0</v>
      </c>
      <c r="L331" s="779">
        <f t="shared" si="77"/>
        <v>0</v>
      </c>
      <c r="M331" s="779">
        <f t="shared" si="78"/>
        <v>0</v>
      </c>
      <c r="N331" s="779">
        <f t="shared" si="79"/>
        <v>0</v>
      </c>
      <c r="O331" s="779">
        <f t="shared" si="80"/>
        <v>0</v>
      </c>
      <c r="P331" s="779">
        <f t="shared" si="81"/>
        <v>0</v>
      </c>
      <c r="Q331" s="801">
        <f t="shared" si="82"/>
        <v>0</v>
      </c>
      <c r="R331" s="800">
        <v>0.90582260548052629</v>
      </c>
      <c r="S331" s="800">
        <v>0.7532229796488934</v>
      </c>
      <c r="T331" s="800">
        <v>0.31049764412839831</v>
      </c>
      <c r="U331" s="800">
        <v>3.8244785474507714E-2</v>
      </c>
      <c r="V331" s="800">
        <v>0.41310241566524064</v>
      </c>
      <c r="W331" s="800">
        <v>0.87038673758481233</v>
      </c>
      <c r="X331" s="800">
        <v>0.45590587619320988</v>
      </c>
      <c r="Y331" s="800">
        <v>0.61596851652160145</v>
      </c>
      <c r="Z331" s="800">
        <v>0.14281753807414854</v>
      </c>
      <c r="AA331" s="800">
        <v>0.31124684747948006</v>
      </c>
      <c r="AB331" s="800">
        <v>0.65763488676580728</v>
      </c>
      <c r="AC331" s="800">
        <v>0.13874994102058558</v>
      </c>
      <c r="AD331" s="800">
        <v>0.66303442425351267</v>
      </c>
      <c r="AE331" s="800">
        <v>0.42512020175667742</v>
      </c>
      <c r="AF331" s="800">
        <v>0.18419418345943206</v>
      </c>
      <c r="AG331" s="800">
        <v>0.63025139691889631</v>
      </c>
    </row>
    <row r="332" spans="1:33" x14ac:dyDescent="0.2">
      <c r="A332" s="767">
        <v>322</v>
      </c>
      <c r="B332" s="778">
        <f t="shared" si="67"/>
        <v>1454.134</v>
      </c>
      <c r="C332" s="791">
        <f t="shared" si="68"/>
        <v>50.969000000000001</v>
      </c>
      <c r="D332" s="803">
        <f t="shared" si="69"/>
        <v>1.1850000000000001</v>
      </c>
      <c r="E332" s="779">
        <f t="shared" si="70"/>
        <v>170.995</v>
      </c>
      <c r="F332" s="803">
        <f t="shared" si="71"/>
        <v>0.20699999999999999</v>
      </c>
      <c r="G332" s="803">
        <f t="shared" si="72"/>
        <v>0.19600000000000001</v>
      </c>
      <c r="H332" s="803">
        <f t="shared" si="73"/>
        <v>-0.16900000000000001</v>
      </c>
      <c r="I332" s="803">
        <f t="shared" si="74"/>
        <v>-0.13300000000000001</v>
      </c>
      <c r="J332" s="803">
        <f t="shared" si="75"/>
        <v>0.38700000000000001</v>
      </c>
      <c r="K332" s="779">
        <f t="shared" si="76"/>
        <v>0</v>
      </c>
      <c r="L332" s="779">
        <f t="shared" si="77"/>
        <v>0</v>
      </c>
      <c r="M332" s="779">
        <f t="shared" si="78"/>
        <v>0</v>
      </c>
      <c r="N332" s="779">
        <f t="shared" si="79"/>
        <v>0</v>
      </c>
      <c r="O332" s="779">
        <f t="shared" si="80"/>
        <v>0</v>
      </c>
      <c r="P332" s="779">
        <f t="shared" si="81"/>
        <v>0</v>
      </c>
      <c r="Q332" s="801">
        <f t="shared" si="82"/>
        <v>0</v>
      </c>
      <c r="R332" s="800">
        <v>0.15413397455918243</v>
      </c>
      <c r="S332" s="800">
        <v>0.77423456037458471</v>
      </c>
      <c r="T332" s="800">
        <v>0.60642694233160255</v>
      </c>
      <c r="U332" s="800">
        <v>0.17748682252737857</v>
      </c>
      <c r="V332" s="800">
        <v>0.5371519522571836</v>
      </c>
      <c r="W332" s="800">
        <v>0.98915403827765547</v>
      </c>
      <c r="X332" s="800">
        <v>7.7902411074909139E-2</v>
      </c>
      <c r="Y332" s="800">
        <v>0.46720808079355292</v>
      </c>
      <c r="Z332" s="800">
        <v>0.88662825264770839</v>
      </c>
      <c r="AA332" s="800">
        <v>8.6354188235058471E-2</v>
      </c>
      <c r="AB332" s="800">
        <v>0.7251749776644395</v>
      </c>
      <c r="AC332" s="800">
        <v>7.6083110465032133E-2</v>
      </c>
      <c r="AD332" s="800">
        <v>0.70818179463654762</v>
      </c>
      <c r="AE332" s="800">
        <v>0.70227146431064991</v>
      </c>
      <c r="AF332" s="800">
        <v>0.89958043684406841</v>
      </c>
      <c r="AG332" s="800">
        <v>5.728076912225033E-2</v>
      </c>
    </row>
    <row r="333" spans="1:33" x14ac:dyDescent="0.2">
      <c r="A333" s="767">
        <v>323</v>
      </c>
      <c r="B333" s="778">
        <f t="shared" si="67"/>
        <v>1876.0930000000001</v>
      </c>
      <c r="C333" s="791">
        <f t="shared" si="68"/>
        <v>33.392000000000003</v>
      </c>
      <c r="D333" s="803">
        <f t="shared" si="69"/>
        <v>1.4339999999999999</v>
      </c>
      <c r="E333" s="779">
        <f t="shared" si="70"/>
        <v>220.328</v>
      </c>
      <c r="F333" s="803">
        <f t="shared" si="71"/>
        <v>0.27400000000000002</v>
      </c>
      <c r="G333" s="803">
        <f t="shared" si="72"/>
        <v>-0.14699999999999999</v>
      </c>
      <c r="H333" s="803">
        <f t="shared" si="73"/>
        <v>-0.17100000000000001</v>
      </c>
      <c r="I333" s="803">
        <f t="shared" si="74"/>
        <v>-9.8000000000000004E-2</v>
      </c>
      <c r="J333" s="803">
        <f t="shared" si="75"/>
        <v>0.112</v>
      </c>
      <c r="K333" s="779">
        <f t="shared" si="76"/>
        <v>0</v>
      </c>
      <c r="L333" s="779">
        <f t="shared" si="77"/>
        <v>0</v>
      </c>
      <c r="M333" s="779">
        <f t="shared" si="78"/>
        <v>0</v>
      </c>
      <c r="N333" s="779">
        <f t="shared" si="79"/>
        <v>0</v>
      </c>
      <c r="O333" s="779">
        <f t="shared" si="80"/>
        <v>0</v>
      </c>
      <c r="P333" s="779">
        <f t="shared" si="81"/>
        <v>0</v>
      </c>
      <c r="Q333" s="801">
        <f t="shared" si="82"/>
        <v>0</v>
      </c>
      <c r="R333" s="800">
        <v>0.57609265679400479</v>
      </c>
      <c r="S333" s="800">
        <v>0.33481119660303504</v>
      </c>
      <c r="T333" s="800">
        <v>0.91751138109827191</v>
      </c>
      <c r="U333" s="800">
        <v>0.3008211127297562</v>
      </c>
      <c r="V333" s="800">
        <v>0.8681084218174131</v>
      </c>
      <c r="W333" s="800">
        <v>0.13232828107981243</v>
      </c>
      <c r="X333" s="800">
        <v>7.1645507275343912E-2</v>
      </c>
      <c r="Y333" s="800">
        <v>0.5019520712913127</v>
      </c>
      <c r="Z333" s="800">
        <v>0.61157225063736897</v>
      </c>
      <c r="AA333" s="800">
        <v>0.31618787994492659</v>
      </c>
      <c r="AB333" s="800">
        <v>0.58118401058187841</v>
      </c>
      <c r="AC333" s="800">
        <v>0.60732165693249629</v>
      </c>
      <c r="AD333" s="800">
        <v>0.12203394716521165</v>
      </c>
      <c r="AE333" s="800">
        <v>0.82278888171560682</v>
      </c>
      <c r="AF333" s="800">
        <v>0.81621244584952635</v>
      </c>
      <c r="AG333" s="800">
        <v>0.6535355813341005</v>
      </c>
    </row>
    <row r="334" spans="1:33" x14ac:dyDescent="0.2">
      <c r="A334" s="767">
        <v>324</v>
      </c>
      <c r="B334" s="778">
        <f t="shared" si="67"/>
        <v>1720.633</v>
      </c>
      <c r="C334" s="791">
        <f t="shared" si="68"/>
        <v>32.308999999999997</v>
      </c>
      <c r="D334" s="803">
        <f t="shared" si="69"/>
        <v>1.4370000000000001</v>
      </c>
      <c r="E334" s="779">
        <f t="shared" si="70"/>
        <v>474.84100000000001</v>
      </c>
      <c r="F334" s="803">
        <f t="shared" si="71"/>
        <v>0.18</v>
      </c>
      <c r="G334" s="803">
        <f t="shared" si="72"/>
        <v>-2E-3</v>
      </c>
      <c r="H334" s="803">
        <f t="shared" si="73"/>
        <v>-7.6999999999999999E-2</v>
      </c>
      <c r="I334" s="803">
        <f t="shared" si="74"/>
        <v>0.39600000000000002</v>
      </c>
      <c r="J334" s="803">
        <f t="shared" si="75"/>
        <v>0.17599999999999999</v>
      </c>
      <c r="K334" s="779">
        <f t="shared" si="76"/>
        <v>0</v>
      </c>
      <c r="L334" s="779">
        <f t="shared" si="77"/>
        <v>0</v>
      </c>
      <c r="M334" s="779">
        <f t="shared" si="78"/>
        <v>0</v>
      </c>
      <c r="N334" s="779">
        <f t="shared" si="79"/>
        <v>0</v>
      </c>
      <c r="O334" s="779">
        <f t="shared" si="80"/>
        <v>0</v>
      </c>
      <c r="P334" s="779">
        <f t="shared" si="81"/>
        <v>0</v>
      </c>
      <c r="Q334" s="801">
        <f t="shared" si="82"/>
        <v>0</v>
      </c>
      <c r="R334" s="800">
        <v>0.42063272294626686</v>
      </c>
      <c r="S334" s="800">
        <v>0.30772332208366815</v>
      </c>
      <c r="T334" s="800">
        <v>0.92152012975751174</v>
      </c>
      <c r="U334" s="800">
        <v>0.93710202446369539</v>
      </c>
      <c r="V334" s="800">
        <v>0.39751983840506921</v>
      </c>
      <c r="W334" s="800">
        <v>0.49470524211213307</v>
      </c>
      <c r="X334" s="800">
        <v>0.308356961014565</v>
      </c>
      <c r="Y334" s="800">
        <v>0.99613965854347375</v>
      </c>
      <c r="Z334" s="800">
        <v>0.67581501192492177</v>
      </c>
      <c r="AA334" s="800">
        <v>0.72280055121309872</v>
      </c>
      <c r="AB334" s="800">
        <v>0.27414173778045747</v>
      </c>
      <c r="AC334" s="800">
        <v>0.80612025154061662</v>
      </c>
      <c r="AD334" s="800">
        <v>0.8068319326418949</v>
      </c>
      <c r="AE334" s="800">
        <v>0.21003379044168846</v>
      </c>
      <c r="AF334" s="800">
        <v>0.67033793696103561</v>
      </c>
      <c r="AG334" s="800">
        <v>0.35754658480504975</v>
      </c>
    </row>
    <row r="335" spans="1:33" x14ac:dyDescent="0.2">
      <c r="A335" s="767">
        <v>325</v>
      </c>
      <c r="B335" s="778">
        <f t="shared" si="67"/>
        <v>1658.885</v>
      </c>
      <c r="C335" s="791">
        <f t="shared" si="68"/>
        <v>28.257999999999999</v>
      </c>
      <c r="D335" s="803">
        <f t="shared" si="69"/>
        <v>0.95899999999999996</v>
      </c>
      <c r="E335" s="779">
        <f t="shared" si="70"/>
        <v>470.39299999999997</v>
      </c>
      <c r="F335" s="803">
        <f t="shared" si="71"/>
        <v>0.11</v>
      </c>
      <c r="G335" s="803">
        <f t="shared" si="72"/>
        <v>-3.5999999999999997E-2</v>
      </c>
      <c r="H335" s="803">
        <f t="shared" si="73"/>
        <v>-0.185</v>
      </c>
      <c r="I335" s="803">
        <f t="shared" si="74"/>
        <v>-0.36699999999999999</v>
      </c>
      <c r="J335" s="803">
        <f t="shared" si="75"/>
        <v>0.47099999999999997</v>
      </c>
      <c r="K335" s="779">
        <f t="shared" si="76"/>
        <v>0</v>
      </c>
      <c r="L335" s="779">
        <f t="shared" si="77"/>
        <v>0</v>
      </c>
      <c r="M335" s="779">
        <f t="shared" si="78"/>
        <v>0</v>
      </c>
      <c r="N335" s="779">
        <f t="shared" si="79"/>
        <v>0</v>
      </c>
      <c r="O335" s="779">
        <f t="shared" si="80"/>
        <v>0</v>
      </c>
      <c r="P335" s="779">
        <f t="shared" si="81"/>
        <v>0</v>
      </c>
      <c r="Q335" s="801">
        <f t="shared" si="82"/>
        <v>0</v>
      </c>
      <c r="R335" s="800">
        <v>0.35888506061021752</v>
      </c>
      <c r="S335" s="800">
        <v>0.20645837517161725</v>
      </c>
      <c r="T335" s="800">
        <v>0.32425016334554169</v>
      </c>
      <c r="U335" s="800">
        <v>0.92598155751567746</v>
      </c>
      <c r="V335" s="800">
        <v>5.0410450682993768E-2</v>
      </c>
      <c r="W335" s="800">
        <v>0.40877471674042221</v>
      </c>
      <c r="X335" s="800">
        <v>3.6832050632210733E-2</v>
      </c>
      <c r="Y335" s="800">
        <v>0.23275548572507643</v>
      </c>
      <c r="Z335" s="800">
        <v>0.97070639935898673</v>
      </c>
      <c r="AA335" s="800">
        <v>0.7069382894922408</v>
      </c>
      <c r="AB335" s="800">
        <v>0.15171383682936213</v>
      </c>
      <c r="AC335" s="800">
        <v>0.62685438501298951</v>
      </c>
      <c r="AD335" s="800">
        <v>0.65940868167663935</v>
      </c>
      <c r="AE335" s="800">
        <v>0.98545937021252128</v>
      </c>
      <c r="AF335" s="800">
        <v>0.13585700126551969</v>
      </c>
      <c r="AG335" s="800">
        <v>0.31984882924808433</v>
      </c>
    </row>
    <row r="336" spans="1:33" x14ac:dyDescent="0.2">
      <c r="A336" s="767">
        <v>326</v>
      </c>
      <c r="B336" s="778">
        <f t="shared" si="67"/>
        <v>1837.086</v>
      </c>
      <c r="C336" s="791">
        <f t="shared" si="68"/>
        <v>32.314</v>
      </c>
      <c r="D336" s="803">
        <f t="shared" si="69"/>
        <v>0.92600000000000005</v>
      </c>
      <c r="E336" s="779">
        <f t="shared" si="70"/>
        <v>163.78399999999999</v>
      </c>
      <c r="F336" s="803">
        <f t="shared" si="71"/>
        <v>0.154</v>
      </c>
      <c r="G336" s="803">
        <f t="shared" si="72"/>
        <v>-0.154</v>
      </c>
      <c r="H336" s="803">
        <f t="shared" si="73"/>
        <v>8.5999999999999993E-2</v>
      </c>
      <c r="I336" s="803">
        <f t="shared" si="74"/>
        <v>-0.32</v>
      </c>
      <c r="J336" s="803">
        <f t="shared" si="75"/>
        <v>0.156</v>
      </c>
      <c r="K336" s="779">
        <f t="shared" si="76"/>
        <v>0</v>
      </c>
      <c r="L336" s="779">
        <f t="shared" si="77"/>
        <v>0</v>
      </c>
      <c r="M336" s="779">
        <f t="shared" si="78"/>
        <v>0</v>
      </c>
      <c r="N336" s="779">
        <f t="shared" si="79"/>
        <v>0</v>
      </c>
      <c r="O336" s="779">
        <f t="shared" si="80"/>
        <v>0</v>
      </c>
      <c r="P336" s="779">
        <f t="shared" si="81"/>
        <v>0</v>
      </c>
      <c r="Q336" s="801">
        <f t="shared" si="82"/>
        <v>0</v>
      </c>
      <c r="R336" s="800">
        <v>0.53708621757896136</v>
      </c>
      <c r="S336" s="800">
        <v>0.3078444810758405</v>
      </c>
      <c r="T336" s="800">
        <v>0.28196509578990536</v>
      </c>
      <c r="U336" s="800">
        <v>0.15946040571877618</v>
      </c>
      <c r="V336" s="800">
        <v>0.27234396687926377</v>
      </c>
      <c r="W336" s="800">
        <v>0.11511895829001451</v>
      </c>
      <c r="X336" s="800">
        <v>0.71604439423364918</v>
      </c>
      <c r="Y336" s="800">
        <v>0.2799324554575997</v>
      </c>
      <c r="Z336" s="800">
        <v>0.6561055285701255</v>
      </c>
      <c r="AA336" s="800">
        <v>0.8461092812144938</v>
      </c>
      <c r="AB336" s="800">
        <v>2.2547415265475101E-2</v>
      </c>
      <c r="AC336" s="800">
        <v>0.2653804783486291</v>
      </c>
      <c r="AD336" s="800">
        <v>0.89114241654474824</v>
      </c>
      <c r="AE336" s="800">
        <v>0.21249204008148337</v>
      </c>
      <c r="AF336" s="800">
        <v>0.7656448273152423</v>
      </c>
      <c r="AG336" s="800">
        <v>0.79332498336392354</v>
      </c>
    </row>
    <row r="337" spans="1:33" x14ac:dyDescent="0.2">
      <c r="A337" s="767">
        <v>327</v>
      </c>
      <c r="B337" s="778">
        <f t="shared" si="67"/>
        <v>2167.8440000000001</v>
      </c>
      <c r="C337" s="791">
        <f t="shared" si="68"/>
        <v>41.07</v>
      </c>
      <c r="D337" s="803">
        <f t="shared" si="69"/>
        <v>0.83599999999999997</v>
      </c>
      <c r="E337" s="779">
        <f t="shared" si="70"/>
        <v>220.208</v>
      </c>
      <c r="F337" s="803">
        <f t="shared" si="71"/>
        <v>0.28599999999999998</v>
      </c>
      <c r="G337" s="803">
        <f t="shared" si="72"/>
        <v>-0.17100000000000001</v>
      </c>
      <c r="H337" s="803">
        <f t="shared" si="73"/>
        <v>0.182</v>
      </c>
      <c r="I337" s="803">
        <f t="shared" si="74"/>
        <v>0.26600000000000001</v>
      </c>
      <c r="J337" s="803">
        <f t="shared" si="75"/>
        <v>0.37</v>
      </c>
      <c r="K337" s="779">
        <f t="shared" si="76"/>
        <v>0</v>
      </c>
      <c r="L337" s="779">
        <f t="shared" si="77"/>
        <v>0</v>
      </c>
      <c r="M337" s="779">
        <f t="shared" si="78"/>
        <v>0</v>
      </c>
      <c r="N337" s="779">
        <f t="shared" si="79"/>
        <v>0</v>
      </c>
      <c r="O337" s="779">
        <f t="shared" si="80"/>
        <v>0</v>
      </c>
      <c r="P337" s="779">
        <f t="shared" si="81"/>
        <v>0</v>
      </c>
      <c r="Q337" s="801">
        <f t="shared" si="82"/>
        <v>0</v>
      </c>
      <c r="R337" s="800">
        <v>0.86784366407094093</v>
      </c>
      <c r="S337" s="800">
        <v>0.5267526506151885</v>
      </c>
      <c r="T337" s="800">
        <v>0.17017595563058929</v>
      </c>
      <c r="U337" s="800">
        <v>0.30052101168243983</v>
      </c>
      <c r="V337" s="800">
        <v>0.93007485718308847</v>
      </c>
      <c r="W337" s="800">
        <v>7.3029723667266788E-2</v>
      </c>
      <c r="X337" s="800">
        <v>0.95505108812460282</v>
      </c>
      <c r="Y337" s="800">
        <v>0.86612102668069413</v>
      </c>
      <c r="Z337" s="800">
        <v>0.86959462585784653</v>
      </c>
      <c r="AA337" s="800">
        <v>0.94867154535015241</v>
      </c>
      <c r="AB337" s="800">
        <v>1.2845102855998047E-2</v>
      </c>
      <c r="AC337" s="800">
        <v>0.74596649781048652</v>
      </c>
      <c r="AD337" s="800">
        <v>0.58198912538448477</v>
      </c>
      <c r="AE337" s="800">
        <v>0.82181294986268039</v>
      </c>
      <c r="AF337" s="800">
        <v>0.73980430723131363</v>
      </c>
      <c r="AG337" s="800">
        <v>0.87055829373210014</v>
      </c>
    </row>
    <row r="338" spans="1:33" x14ac:dyDescent="0.2">
      <c r="A338" s="767">
        <v>328</v>
      </c>
      <c r="B338" s="778">
        <f t="shared" si="67"/>
        <v>2154.61</v>
      </c>
      <c r="C338" s="791">
        <f t="shared" si="68"/>
        <v>54.661999999999999</v>
      </c>
      <c r="D338" s="803">
        <f t="shared" si="69"/>
        <v>1.298</v>
      </c>
      <c r="E338" s="779">
        <f t="shared" si="70"/>
        <v>274.58</v>
      </c>
      <c r="F338" s="803">
        <f t="shared" si="71"/>
        <v>0.10299999999999999</v>
      </c>
      <c r="G338" s="803">
        <f t="shared" si="72"/>
        <v>-2.1999999999999999E-2</v>
      </c>
      <c r="H338" s="803">
        <f t="shared" si="73"/>
        <v>-0.129</v>
      </c>
      <c r="I338" s="803">
        <f t="shared" si="74"/>
        <v>0.39500000000000002</v>
      </c>
      <c r="J338" s="803">
        <f t="shared" si="75"/>
        <v>0.129</v>
      </c>
      <c r="K338" s="779">
        <f t="shared" si="76"/>
        <v>0</v>
      </c>
      <c r="L338" s="779">
        <f t="shared" si="77"/>
        <v>0</v>
      </c>
      <c r="M338" s="779">
        <f t="shared" si="78"/>
        <v>0</v>
      </c>
      <c r="N338" s="779">
        <f t="shared" si="79"/>
        <v>0</v>
      </c>
      <c r="O338" s="779">
        <f t="shared" si="80"/>
        <v>0</v>
      </c>
      <c r="P338" s="779">
        <f t="shared" si="81"/>
        <v>0</v>
      </c>
      <c r="Q338" s="801">
        <f t="shared" si="82"/>
        <v>0</v>
      </c>
      <c r="R338" s="800">
        <v>0.85460957765144108</v>
      </c>
      <c r="S338" s="800">
        <v>0.86655272050513799</v>
      </c>
      <c r="T338" s="800">
        <v>0.74750831510064653</v>
      </c>
      <c r="U338" s="800">
        <v>0.43644913718014822</v>
      </c>
      <c r="V338" s="800">
        <v>1.2550505649591148E-2</v>
      </c>
      <c r="W338" s="800">
        <v>0.44538170336012506</v>
      </c>
      <c r="X338" s="800">
        <v>0.17740463444713117</v>
      </c>
      <c r="Y338" s="800">
        <v>0.99535826006075345</v>
      </c>
      <c r="Z338" s="800">
        <v>0.62917174807981768</v>
      </c>
      <c r="AA338" s="800">
        <v>0.61036250839435091</v>
      </c>
      <c r="AB338" s="800">
        <v>0.38671387587719885</v>
      </c>
      <c r="AC338" s="800">
        <v>0.43089711392586239</v>
      </c>
      <c r="AD338" s="800">
        <v>6.5747943504059214E-2</v>
      </c>
      <c r="AE338" s="800">
        <v>0.89864755610204894</v>
      </c>
      <c r="AF338" s="800">
        <v>0.47418523776288835</v>
      </c>
      <c r="AG338" s="800">
        <v>0.242021053414476</v>
      </c>
    </row>
    <row r="339" spans="1:33" x14ac:dyDescent="0.2">
      <c r="A339" s="767">
        <v>329</v>
      </c>
      <c r="B339" s="778">
        <f t="shared" si="67"/>
        <v>1383.38</v>
      </c>
      <c r="C339" s="791">
        <f t="shared" si="68"/>
        <v>25.791</v>
      </c>
      <c r="D339" s="803">
        <f t="shared" si="69"/>
        <v>1.0649999999999999</v>
      </c>
      <c r="E339" s="779">
        <f t="shared" si="70"/>
        <v>326.40699999999998</v>
      </c>
      <c r="F339" s="803">
        <f t="shared" si="71"/>
        <v>0.19400000000000001</v>
      </c>
      <c r="G339" s="803">
        <f t="shared" si="72"/>
        <v>-4.8000000000000001E-2</v>
      </c>
      <c r="H339" s="803">
        <f t="shared" si="73"/>
        <v>-0.19700000000000001</v>
      </c>
      <c r="I339" s="803">
        <f t="shared" si="74"/>
        <v>-0.48899999999999999</v>
      </c>
      <c r="J339" s="803">
        <f t="shared" si="75"/>
        <v>-0.24299999999999999</v>
      </c>
      <c r="K339" s="779">
        <f t="shared" si="76"/>
        <v>0</v>
      </c>
      <c r="L339" s="779">
        <f t="shared" si="77"/>
        <v>0</v>
      </c>
      <c r="M339" s="779">
        <f t="shared" si="78"/>
        <v>0</v>
      </c>
      <c r="N339" s="779">
        <f t="shared" si="79"/>
        <v>0</v>
      </c>
      <c r="O339" s="779">
        <f t="shared" si="80"/>
        <v>0</v>
      </c>
      <c r="P339" s="779">
        <f t="shared" si="81"/>
        <v>0</v>
      </c>
      <c r="Q339" s="801">
        <f t="shared" si="82"/>
        <v>0</v>
      </c>
      <c r="R339" s="800">
        <v>8.3379530617102016E-2</v>
      </c>
      <c r="S339" s="800">
        <v>0.14476956432781962</v>
      </c>
      <c r="T339" s="800">
        <v>0.45654799198678619</v>
      </c>
      <c r="U339" s="800">
        <v>0.56601870980229119</v>
      </c>
      <c r="V339" s="800">
        <v>0.47134573193215978</v>
      </c>
      <c r="W339" s="800">
        <v>0.38042801924844405</v>
      </c>
      <c r="X339" s="800">
        <v>6.7904986382134602E-3</v>
      </c>
      <c r="Y339" s="800">
        <v>0.11098191295514204</v>
      </c>
      <c r="Z339" s="800">
        <v>0.25721945561362725</v>
      </c>
      <c r="AA339" s="800">
        <v>0.28342460237155942</v>
      </c>
      <c r="AB339" s="800">
        <v>0.32744317322862226</v>
      </c>
      <c r="AC339" s="800">
        <v>0.70006153677662419</v>
      </c>
      <c r="AD339" s="800">
        <v>0.53222455309221539</v>
      </c>
      <c r="AE339" s="800">
        <v>0.99078567670606499</v>
      </c>
      <c r="AF339" s="800">
        <v>0.87084071770643179</v>
      </c>
      <c r="AG339" s="800">
        <v>0.8859189620081841</v>
      </c>
    </row>
    <row r="340" spans="1:33" x14ac:dyDescent="0.2">
      <c r="A340" s="767">
        <v>330</v>
      </c>
      <c r="B340" s="778">
        <f t="shared" ref="B340:B403" si="83">ROUND(B$7+R340*(B$8-B$7),3)</f>
        <v>1709.827</v>
      </c>
      <c r="C340" s="791">
        <f t="shared" ref="C340:C403" si="84">ROUND(C$7+S340*(C$8-C$7),3)</f>
        <v>42.292000000000002</v>
      </c>
      <c r="D340" s="803">
        <f t="shared" ref="D340:D403" si="85">ROUND(D$7+T340*(D$8-D$7),3)</f>
        <v>1.3640000000000001</v>
      </c>
      <c r="E340" s="779">
        <f t="shared" ref="E340:E403" si="86">ROUND(E$7+U340*(E$8-E$7),3)</f>
        <v>472.00900000000001</v>
      </c>
      <c r="F340" s="803">
        <f t="shared" ref="F340:F403" si="87">ROUND(F$7+V340*(F$8-F$7),3)</f>
        <v>0.216</v>
      </c>
      <c r="G340" s="803">
        <f t="shared" ref="G340:G403" si="88">ROUND(G$7+W340*(G$8-G$7),3)</f>
        <v>0.14299999999999999</v>
      </c>
      <c r="H340" s="803">
        <f t="shared" ref="H340:H403" si="89">ROUND(H$7+X340*(H$8-H$7),3)</f>
        <v>0.108</v>
      </c>
      <c r="I340" s="803">
        <f t="shared" ref="I340:I403" si="90">ROUND(I$7+Y340*(I$8-I$7),3)</f>
        <v>0.35599999999999998</v>
      </c>
      <c r="J340" s="803">
        <f t="shared" ref="J340:J403" si="91">ROUND(J$7+Z340*(J$8-J$7),3)</f>
        <v>-0.23300000000000001</v>
      </c>
      <c r="K340" s="779">
        <f t="shared" ref="K340:K403" si="92">ROUND(K$7+AA340*(K$8-K$7),3)</f>
        <v>0</v>
      </c>
      <c r="L340" s="779">
        <f t="shared" ref="L340:L403" si="93">ROUND(L$7+AB340*(L$8-L$7),3)</f>
        <v>0</v>
      </c>
      <c r="M340" s="779">
        <f t="shared" ref="M340:M403" si="94">ROUND(M$7+AC340*(M$8-M$7),3)</f>
        <v>0</v>
      </c>
      <c r="N340" s="779">
        <f t="shared" ref="N340:N403" si="95">ROUND(N$7+AD340*(N$8-N$7),3)</f>
        <v>0</v>
      </c>
      <c r="O340" s="779">
        <f t="shared" ref="O340:O403" si="96">ROUND(O$7+AE340*(O$8-O$7),3)</f>
        <v>0</v>
      </c>
      <c r="P340" s="779">
        <f t="shared" ref="P340:P403" si="97">ROUND(P$7+AF340*(P$8-P$7),3)</f>
        <v>0</v>
      </c>
      <c r="Q340" s="801">
        <f t="shared" ref="Q340:Q403" si="98">ROUND(Q$7+AG340*(Q$8-Q$7),3)</f>
        <v>0</v>
      </c>
      <c r="R340" s="800">
        <v>0.409827477124586</v>
      </c>
      <c r="S340" s="800">
        <v>0.55730644182882971</v>
      </c>
      <c r="T340" s="800">
        <v>0.82960368299681031</v>
      </c>
      <c r="U340" s="800">
        <v>0.93002132281145788</v>
      </c>
      <c r="V340" s="800">
        <v>0.57811805419744489</v>
      </c>
      <c r="W340" s="800">
        <v>0.8580117865471304</v>
      </c>
      <c r="X340" s="800">
        <v>0.77079386486461265</v>
      </c>
      <c r="Y340" s="800">
        <v>0.95568191965918625</v>
      </c>
      <c r="Z340" s="800">
        <v>0.26682686344996331</v>
      </c>
      <c r="AA340" s="800">
        <v>8.8759703984219507E-2</v>
      </c>
      <c r="AB340" s="800">
        <v>0.91679055467004522</v>
      </c>
      <c r="AC340" s="800">
        <v>0.80054643593423958</v>
      </c>
      <c r="AD340" s="800">
        <v>0.42959714005926353</v>
      </c>
      <c r="AE340" s="800">
        <v>0.96460699614082457</v>
      </c>
      <c r="AF340" s="800">
        <v>0.48720821387621016</v>
      </c>
      <c r="AG340" s="800">
        <v>0.16911888551967524</v>
      </c>
    </row>
    <row r="341" spans="1:33" x14ac:dyDescent="0.2">
      <c r="A341" s="767">
        <v>331</v>
      </c>
      <c r="B341" s="778">
        <f t="shared" si="83"/>
        <v>1734.998</v>
      </c>
      <c r="C341" s="791">
        <f t="shared" si="84"/>
        <v>56.994</v>
      </c>
      <c r="D341" s="803">
        <f t="shared" si="85"/>
        <v>1.286</v>
      </c>
      <c r="E341" s="779">
        <f t="shared" si="86"/>
        <v>387.04700000000003</v>
      </c>
      <c r="F341" s="803">
        <f t="shared" si="87"/>
        <v>0.124</v>
      </c>
      <c r="G341" s="803">
        <f t="shared" si="88"/>
        <v>-0.16700000000000001</v>
      </c>
      <c r="H341" s="803">
        <f t="shared" si="89"/>
        <v>-0.104</v>
      </c>
      <c r="I341" s="803">
        <f t="shared" si="90"/>
        <v>1E-3</v>
      </c>
      <c r="J341" s="803">
        <f t="shared" si="91"/>
        <v>9.1999999999999998E-2</v>
      </c>
      <c r="K341" s="779">
        <f t="shared" si="92"/>
        <v>0</v>
      </c>
      <c r="L341" s="779">
        <f t="shared" si="93"/>
        <v>0</v>
      </c>
      <c r="M341" s="779">
        <f t="shared" si="94"/>
        <v>0</v>
      </c>
      <c r="N341" s="779">
        <f t="shared" si="95"/>
        <v>0</v>
      </c>
      <c r="O341" s="779">
        <f t="shared" si="96"/>
        <v>0</v>
      </c>
      <c r="P341" s="779">
        <f t="shared" si="97"/>
        <v>0</v>
      </c>
      <c r="Q341" s="801">
        <f t="shared" si="98"/>
        <v>0</v>
      </c>
      <c r="R341" s="800">
        <v>0.43499800696485935</v>
      </c>
      <c r="S341" s="800">
        <v>0.92484611530490402</v>
      </c>
      <c r="T341" s="800">
        <v>0.73259487746864316</v>
      </c>
      <c r="U341" s="800">
        <v>0.71761777590969023</v>
      </c>
      <c r="V341" s="800">
        <v>0.11756496391310922</v>
      </c>
      <c r="W341" s="800">
        <v>8.1250437929426989E-2</v>
      </c>
      <c r="X341" s="800">
        <v>0.23890729669152821</v>
      </c>
      <c r="Y341" s="800">
        <v>0.60075481968274691</v>
      </c>
      <c r="Z341" s="800">
        <v>0.59197552524535069</v>
      </c>
      <c r="AA341" s="800">
        <v>9.6754534190217401E-2</v>
      </c>
      <c r="AB341" s="800">
        <v>0.40822872775418895</v>
      </c>
      <c r="AC341" s="800">
        <v>6.0075570940474443E-2</v>
      </c>
      <c r="AD341" s="800">
        <v>0.83844565294432516</v>
      </c>
      <c r="AE341" s="800">
        <v>0.55564523292949985</v>
      </c>
      <c r="AF341" s="800">
        <v>0.13235312827927759</v>
      </c>
      <c r="AG341" s="800">
        <v>8.8099867900307993E-2</v>
      </c>
    </row>
    <row r="342" spans="1:33" x14ac:dyDescent="0.2">
      <c r="A342" s="767">
        <v>332</v>
      </c>
      <c r="B342" s="778">
        <f t="shared" si="83"/>
        <v>1367.3109999999999</v>
      </c>
      <c r="C342" s="791">
        <f t="shared" si="84"/>
        <v>44.073</v>
      </c>
      <c r="D342" s="803">
        <f t="shared" si="85"/>
        <v>1.397</v>
      </c>
      <c r="E342" s="779">
        <f t="shared" si="86"/>
        <v>138.84700000000001</v>
      </c>
      <c r="F342" s="803">
        <f t="shared" si="87"/>
        <v>0.29599999999999999</v>
      </c>
      <c r="G342" s="803">
        <f t="shared" si="88"/>
        <v>-9.4E-2</v>
      </c>
      <c r="H342" s="803">
        <f t="shared" si="89"/>
        <v>0.109</v>
      </c>
      <c r="I342" s="803">
        <f t="shared" si="90"/>
        <v>-0.439</v>
      </c>
      <c r="J342" s="803">
        <f t="shared" si="91"/>
        <v>-0.23100000000000001</v>
      </c>
      <c r="K342" s="779">
        <f t="shared" si="92"/>
        <v>0</v>
      </c>
      <c r="L342" s="779">
        <f t="shared" si="93"/>
        <v>0</v>
      </c>
      <c r="M342" s="779">
        <f t="shared" si="94"/>
        <v>0</v>
      </c>
      <c r="N342" s="779">
        <f t="shared" si="95"/>
        <v>0</v>
      </c>
      <c r="O342" s="779">
        <f t="shared" si="96"/>
        <v>0</v>
      </c>
      <c r="P342" s="779">
        <f t="shared" si="97"/>
        <v>0</v>
      </c>
      <c r="Q342" s="801">
        <f t="shared" si="98"/>
        <v>0</v>
      </c>
      <c r="R342" s="800">
        <v>6.731064525790087E-2</v>
      </c>
      <c r="S342" s="800">
        <v>0.6018326189220774</v>
      </c>
      <c r="T342" s="800">
        <v>0.87116062319046472</v>
      </c>
      <c r="U342" s="800">
        <v>9.7117136474049959E-2</v>
      </c>
      <c r="V342" s="800">
        <v>0.9807409746165201</v>
      </c>
      <c r="W342" s="800">
        <v>0.2637923154966102</v>
      </c>
      <c r="X342" s="800">
        <v>0.77225837928575869</v>
      </c>
      <c r="Y342" s="800">
        <v>0.16080938084018681</v>
      </c>
      <c r="Z342" s="800">
        <v>0.26893987354369331</v>
      </c>
      <c r="AA342" s="800">
        <v>0.49881778838942459</v>
      </c>
      <c r="AB342" s="800">
        <v>0.67935275823606744</v>
      </c>
      <c r="AC342" s="800">
        <v>0.90864100522814495</v>
      </c>
      <c r="AD342" s="800">
        <v>0.64823547885335031</v>
      </c>
      <c r="AE342" s="800">
        <v>0.48088469203281226</v>
      </c>
      <c r="AF342" s="800">
        <v>0.10234305627219131</v>
      </c>
      <c r="AG342" s="800">
        <v>0.7915175777211092</v>
      </c>
    </row>
    <row r="343" spans="1:33" x14ac:dyDescent="0.2">
      <c r="A343" s="767">
        <v>333</v>
      </c>
      <c r="B343" s="778">
        <f t="shared" si="83"/>
        <v>2127.576</v>
      </c>
      <c r="C343" s="791">
        <f t="shared" si="84"/>
        <v>29.036000000000001</v>
      </c>
      <c r="D343" s="803">
        <f t="shared" si="85"/>
        <v>0.76300000000000001</v>
      </c>
      <c r="E343" s="779">
        <f t="shared" si="86"/>
        <v>415.22500000000002</v>
      </c>
      <c r="F343" s="803">
        <f t="shared" si="87"/>
        <v>0.26</v>
      </c>
      <c r="G343" s="803">
        <f t="shared" si="88"/>
        <v>6.5000000000000002E-2</v>
      </c>
      <c r="H343" s="803">
        <f t="shared" si="89"/>
        <v>-2.8000000000000001E-2</v>
      </c>
      <c r="I343" s="803">
        <f t="shared" si="90"/>
        <v>-0.45400000000000001</v>
      </c>
      <c r="J343" s="803">
        <f t="shared" si="91"/>
        <v>-0.16800000000000001</v>
      </c>
      <c r="K343" s="779">
        <f t="shared" si="92"/>
        <v>0</v>
      </c>
      <c r="L343" s="779">
        <f t="shared" si="93"/>
        <v>0</v>
      </c>
      <c r="M343" s="779">
        <f t="shared" si="94"/>
        <v>0</v>
      </c>
      <c r="N343" s="779">
        <f t="shared" si="95"/>
        <v>0</v>
      </c>
      <c r="O343" s="779">
        <f t="shared" si="96"/>
        <v>0</v>
      </c>
      <c r="P343" s="779">
        <f t="shared" si="97"/>
        <v>0</v>
      </c>
      <c r="Q343" s="801">
        <f t="shared" si="98"/>
        <v>0</v>
      </c>
      <c r="R343" s="800">
        <v>0.82757563712377868</v>
      </c>
      <c r="S343" s="800">
        <v>0.22589338109477008</v>
      </c>
      <c r="T343" s="800">
        <v>7.8724960986256365E-2</v>
      </c>
      <c r="U343" s="800">
        <v>0.78806150096936134</v>
      </c>
      <c r="V343" s="800">
        <v>0.8012145800573589</v>
      </c>
      <c r="W343" s="800">
        <v>0.66317366546070089</v>
      </c>
      <c r="X343" s="800">
        <v>0.42940312719756168</v>
      </c>
      <c r="Y343" s="800">
        <v>0.14596657452989137</v>
      </c>
      <c r="Z343" s="800">
        <v>0.33170982876412058</v>
      </c>
      <c r="AA343" s="800">
        <v>0.44360241335799</v>
      </c>
      <c r="AB343" s="800">
        <v>0.47220931332293181</v>
      </c>
      <c r="AC343" s="800">
        <v>0.94215417091067521</v>
      </c>
      <c r="AD343" s="800">
        <v>0.91311025792543976</v>
      </c>
      <c r="AE343" s="800">
        <v>0.39926012015793166</v>
      </c>
      <c r="AF343" s="800">
        <v>0.58729298824028697</v>
      </c>
      <c r="AG343" s="800">
        <v>0.74610261054069071</v>
      </c>
    </row>
    <row r="344" spans="1:33" x14ac:dyDescent="0.2">
      <c r="A344" s="767">
        <v>334</v>
      </c>
      <c r="B344" s="778">
        <f t="shared" si="83"/>
        <v>1855.2260000000001</v>
      </c>
      <c r="C344" s="791">
        <f t="shared" si="84"/>
        <v>38.042000000000002</v>
      </c>
      <c r="D344" s="803">
        <f t="shared" si="85"/>
        <v>1.0620000000000001</v>
      </c>
      <c r="E344" s="779">
        <f t="shared" si="86"/>
        <v>461.74200000000002</v>
      </c>
      <c r="F344" s="803">
        <f t="shared" si="87"/>
        <v>0.22500000000000001</v>
      </c>
      <c r="G344" s="803">
        <f t="shared" si="88"/>
        <v>0.10199999999999999</v>
      </c>
      <c r="H344" s="803">
        <f t="shared" si="89"/>
        <v>-5.0999999999999997E-2</v>
      </c>
      <c r="I344" s="803">
        <f t="shared" si="90"/>
        <v>0.121</v>
      </c>
      <c r="J344" s="803">
        <f t="shared" si="91"/>
        <v>0.46</v>
      </c>
      <c r="K344" s="779">
        <f t="shared" si="92"/>
        <v>0</v>
      </c>
      <c r="L344" s="779">
        <f t="shared" si="93"/>
        <v>0</v>
      </c>
      <c r="M344" s="779">
        <f t="shared" si="94"/>
        <v>0</v>
      </c>
      <c r="N344" s="779">
        <f t="shared" si="95"/>
        <v>0</v>
      </c>
      <c r="O344" s="779">
        <f t="shared" si="96"/>
        <v>0</v>
      </c>
      <c r="P344" s="779">
        <f t="shared" si="97"/>
        <v>0</v>
      </c>
      <c r="Q344" s="801">
        <f t="shared" si="98"/>
        <v>0</v>
      </c>
      <c r="R344" s="800">
        <v>0.55522592245272706</v>
      </c>
      <c r="S344" s="800">
        <v>0.45105831691702358</v>
      </c>
      <c r="T344" s="800">
        <v>0.45215549891046369</v>
      </c>
      <c r="U344" s="800">
        <v>0.90435461331018607</v>
      </c>
      <c r="V344" s="800">
        <v>0.62380903200596216</v>
      </c>
      <c r="W344" s="800">
        <v>0.75427700069825243</v>
      </c>
      <c r="X344" s="800">
        <v>0.37291605589537991</v>
      </c>
      <c r="Y344" s="800">
        <v>0.7205910387387191</v>
      </c>
      <c r="Z344" s="800">
        <v>0.95950450270195387</v>
      </c>
      <c r="AA344" s="800">
        <v>0.49154497051616697</v>
      </c>
      <c r="AB344" s="800">
        <v>0.15389026588622856</v>
      </c>
      <c r="AC344" s="800">
        <v>0.26135108623851944</v>
      </c>
      <c r="AD344" s="800">
        <v>0.92805545055091887</v>
      </c>
      <c r="AE344" s="800">
        <v>0.73382190760128618</v>
      </c>
      <c r="AF344" s="800">
        <v>0.46093654837688902</v>
      </c>
      <c r="AG344" s="800">
        <v>0.22109532500674201</v>
      </c>
    </row>
    <row r="345" spans="1:33" x14ac:dyDescent="0.2">
      <c r="A345" s="767">
        <v>335</v>
      </c>
      <c r="B345" s="778">
        <f t="shared" si="83"/>
        <v>2169.2600000000002</v>
      </c>
      <c r="C345" s="791">
        <f t="shared" si="84"/>
        <v>53.887</v>
      </c>
      <c r="D345" s="803">
        <f t="shared" si="85"/>
        <v>1.2829999999999999</v>
      </c>
      <c r="E345" s="779">
        <f t="shared" si="86"/>
        <v>359.57400000000001</v>
      </c>
      <c r="F345" s="803">
        <f t="shared" si="87"/>
        <v>0.22600000000000001</v>
      </c>
      <c r="G345" s="803">
        <f t="shared" si="88"/>
        <v>0.115</v>
      </c>
      <c r="H345" s="803">
        <f t="shared" si="89"/>
        <v>-0.14499999999999999</v>
      </c>
      <c r="I345" s="803">
        <f t="shared" si="90"/>
        <v>-0.02</v>
      </c>
      <c r="J345" s="803">
        <f t="shared" si="91"/>
        <v>-8.0000000000000002E-3</v>
      </c>
      <c r="K345" s="779">
        <f t="shared" si="92"/>
        <v>0</v>
      </c>
      <c r="L345" s="779">
        <f t="shared" si="93"/>
        <v>0</v>
      </c>
      <c r="M345" s="779">
        <f t="shared" si="94"/>
        <v>0</v>
      </c>
      <c r="N345" s="779">
        <f t="shared" si="95"/>
        <v>0</v>
      </c>
      <c r="O345" s="779">
        <f t="shared" si="96"/>
        <v>0</v>
      </c>
      <c r="P345" s="779">
        <f t="shared" si="97"/>
        <v>0</v>
      </c>
      <c r="Q345" s="801">
        <f t="shared" si="98"/>
        <v>0</v>
      </c>
      <c r="R345" s="800">
        <v>0.86926049079067236</v>
      </c>
      <c r="S345" s="800">
        <v>0.84718217578406818</v>
      </c>
      <c r="T345" s="800">
        <v>0.72862038511016269</v>
      </c>
      <c r="U345" s="800">
        <v>0.64893622718136501</v>
      </c>
      <c r="V345" s="800">
        <v>0.63064797835607644</v>
      </c>
      <c r="W345" s="800">
        <v>0.7865555387934956</v>
      </c>
      <c r="X345" s="800">
        <v>0.13758399792636944</v>
      </c>
      <c r="Y345" s="800">
        <v>0.58021906215780283</v>
      </c>
      <c r="Z345" s="800">
        <v>0.4917261360283689</v>
      </c>
      <c r="AA345" s="800">
        <v>0.13195005878974464</v>
      </c>
      <c r="AB345" s="800">
        <v>0.66374386544441455</v>
      </c>
      <c r="AC345" s="800">
        <v>0.7111080706172912</v>
      </c>
      <c r="AD345" s="800">
        <v>0.51140039601111253</v>
      </c>
      <c r="AE345" s="800">
        <v>0.72382901113236264</v>
      </c>
      <c r="AF345" s="800">
        <v>0.13066087671741078</v>
      </c>
      <c r="AG345" s="800">
        <v>0.27628919248089034</v>
      </c>
    </row>
    <row r="346" spans="1:33" x14ac:dyDescent="0.2">
      <c r="A346" s="767">
        <v>336</v>
      </c>
      <c r="B346" s="778">
        <f t="shared" si="83"/>
        <v>1980.674</v>
      </c>
      <c r="C346" s="791">
        <f t="shared" si="84"/>
        <v>26.568999999999999</v>
      </c>
      <c r="D346" s="803">
        <f t="shared" si="85"/>
        <v>1.008</v>
      </c>
      <c r="E346" s="779">
        <f t="shared" si="86"/>
        <v>331.49</v>
      </c>
      <c r="F346" s="803">
        <f t="shared" si="87"/>
        <v>0.26300000000000001</v>
      </c>
      <c r="G346" s="803">
        <f t="shared" si="88"/>
        <v>-0.13</v>
      </c>
      <c r="H346" s="803">
        <f t="shared" si="89"/>
        <v>0.14299999999999999</v>
      </c>
      <c r="I346" s="803">
        <f t="shared" si="90"/>
        <v>3.3000000000000002E-2</v>
      </c>
      <c r="J346" s="803">
        <f t="shared" si="91"/>
        <v>-0.17899999999999999</v>
      </c>
      <c r="K346" s="779">
        <f t="shared" si="92"/>
        <v>0</v>
      </c>
      <c r="L346" s="779">
        <f t="shared" si="93"/>
        <v>0</v>
      </c>
      <c r="M346" s="779">
        <f t="shared" si="94"/>
        <v>0</v>
      </c>
      <c r="N346" s="779">
        <f t="shared" si="95"/>
        <v>0</v>
      </c>
      <c r="O346" s="779">
        <f t="shared" si="96"/>
        <v>0</v>
      </c>
      <c r="P346" s="779">
        <f t="shared" si="97"/>
        <v>0</v>
      </c>
      <c r="Q346" s="801">
        <f t="shared" si="98"/>
        <v>0</v>
      </c>
      <c r="R346" s="800">
        <v>0.6806738887272975</v>
      </c>
      <c r="S346" s="800">
        <v>0.16422407958706342</v>
      </c>
      <c r="T346" s="800">
        <v>0.38541841567749824</v>
      </c>
      <c r="U346" s="800">
        <v>0.57872542098254875</v>
      </c>
      <c r="V346" s="800">
        <v>0.81640734298351869</v>
      </c>
      <c r="W346" s="800">
        <v>0.17587322394703298</v>
      </c>
      <c r="X346" s="800">
        <v>0.85746035192506198</v>
      </c>
      <c r="Y346" s="800">
        <v>0.63309864762987678</v>
      </c>
      <c r="Z346" s="800">
        <v>0.3209138470003452</v>
      </c>
      <c r="AA346" s="800">
        <v>0.24639608862476725</v>
      </c>
      <c r="AB346" s="800">
        <v>0.95411707298055126</v>
      </c>
      <c r="AC346" s="800">
        <v>0.3853174249455884</v>
      </c>
      <c r="AD346" s="800">
        <v>0.51166273402210138</v>
      </c>
      <c r="AE346" s="800">
        <v>0.89585256271951919</v>
      </c>
      <c r="AF346" s="800">
        <v>0.44240042565284032</v>
      </c>
      <c r="AG346" s="800">
        <v>0.45524499594982304</v>
      </c>
    </row>
    <row r="347" spans="1:33" x14ac:dyDescent="0.2">
      <c r="A347" s="767">
        <v>337</v>
      </c>
      <c r="B347" s="778">
        <f t="shared" si="83"/>
        <v>2211.7339999999999</v>
      </c>
      <c r="C347" s="791">
        <f t="shared" si="84"/>
        <v>26.891999999999999</v>
      </c>
      <c r="D347" s="803">
        <f t="shared" si="85"/>
        <v>1.387</v>
      </c>
      <c r="E347" s="779">
        <f t="shared" si="86"/>
        <v>456.38900000000001</v>
      </c>
      <c r="F347" s="803">
        <f t="shared" si="87"/>
        <v>0.16200000000000001</v>
      </c>
      <c r="G347" s="803">
        <f t="shared" si="88"/>
        <v>9.1999999999999998E-2</v>
      </c>
      <c r="H347" s="803">
        <f t="shared" si="89"/>
        <v>-7.0000000000000001E-3</v>
      </c>
      <c r="I347" s="803">
        <f t="shared" si="90"/>
        <v>4.9000000000000002E-2</v>
      </c>
      <c r="J347" s="803">
        <f t="shared" si="91"/>
        <v>0.41799999999999998</v>
      </c>
      <c r="K347" s="779">
        <f t="shared" si="92"/>
        <v>0</v>
      </c>
      <c r="L347" s="779">
        <f t="shared" si="93"/>
        <v>0</v>
      </c>
      <c r="M347" s="779">
        <f t="shared" si="94"/>
        <v>0</v>
      </c>
      <c r="N347" s="779">
        <f t="shared" si="95"/>
        <v>0</v>
      </c>
      <c r="O347" s="779">
        <f t="shared" si="96"/>
        <v>0</v>
      </c>
      <c r="P347" s="779">
        <f t="shared" si="97"/>
        <v>0</v>
      </c>
      <c r="Q347" s="801">
        <f t="shared" si="98"/>
        <v>0</v>
      </c>
      <c r="R347" s="800">
        <v>0.91173388992367066</v>
      </c>
      <c r="S347" s="800">
        <v>0.1723043257931286</v>
      </c>
      <c r="T347" s="800">
        <v>0.85886752800317967</v>
      </c>
      <c r="U347" s="800">
        <v>0.89097313547916279</v>
      </c>
      <c r="V347" s="800">
        <v>0.31234284542786905</v>
      </c>
      <c r="W347" s="800">
        <v>0.72975491103920942</v>
      </c>
      <c r="X347" s="800">
        <v>0.48331351932516531</v>
      </c>
      <c r="Y347" s="800">
        <v>0.64909375774378442</v>
      </c>
      <c r="Z347" s="800">
        <v>0.91848470995839138</v>
      </c>
      <c r="AA347" s="800">
        <v>0.78743033595343948</v>
      </c>
      <c r="AB347" s="800">
        <v>0.75340238630299472</v>
      </c>
      <c r="AC347" s="800">
        <v>0.80098851331986876</v>
      </c>
      <c r="AD347" s="800">
        <v>0.66761572453189555</v>
      </c>
      <c r="AE347" s="800">
        <v>0.14542864085585494</v>
      </c>
      <c r="AF347" s="800">
        <v>0.95305007337771175</v>
      </c>
      <c r="AG347" s="800">
        <v>0.82359652202964539</v>
      </c>
    </row>
    <row r="348" spans="1:33" x14ac:dyDescent="0.2">
      <c r="A348" s="767">
        <v>338</v>
      </c>
      <c r="B348" s="778">
        <f t="shared" si="83"/>
        <v>1992.5309999999999</v>
      </c>
      <c r="C348" s="791">
        <f t="shared" si="84"/>
        <v>46.831000000000003</v>
      </c>
      <c r="D348" s="803">
        <f t="shared" si="85"/>
        <v>0.99299999999999999</v>
      </c>
      <c r="E348" s="779">
        <f t="shared" si="86"/>
        <v>498.392</v>
      </c>
      <c r="F348" s="803">
        <f t="shared" si="87"/>
        <v>0.15</v>
      </c>
      <c r="G348" s="803">
        <f t="shared" si="88"/>
        <v>0.03</v>
      </c>
      <c r="H348" s="803">
        <f t="shared" si="89"/>
        <v>-9.4E-2</v>
      </c>
      <c r="I348" s="803">
        <f t="shared" si="90"/>
        <v>-7.2999999999999995E-2</v>
      </c>
      <c r="J348" s="803">
        <f t="shared" si="91"/>
        <v>-0.23100000000000001</v>
      </c>
      <c r="K348" s="779">
        <f t="shared" si="92"/>
        <v>0</v>
      </c>
      <c r="L348" s="779">
        <f t="shared" si="93"/>
        <v>0</v>
      </c>
      <c r="M348" s="779">
        <f t="shared" si="94"/>
        <v>0</v>
      </c>
      <c r="N348" s="779">
        <f t="shared" si="95"/>
        <v>0</v>
      </c>
      <c r="O348" s="779">
        <f t="shared" si="96"/>
        <v>0</v>
      </c>
      <c r="P348" s="779">
        <f t="shared" si="97"/>
        <v>0</v>
      </c>
      <c r="Q348" s="801">
        <f t="shared" si="98"/>
        <v>0</v>
      </c>
      <c r="R348" s="800">
        <v>0.69253056088483345</v>
      </c>
      <c r="S348" s="800">
        <v>0.67076283425329097</v>
      </c>
      <c r="T348" s="800">
        <v>0.36592512974147773</v>
      </c>
      <c r="U348" s="800">
        <v>0.99597963061112049</v>
      </c>
      <c r="V348" s="800">
        <v>0.25026977794129035</v>
      </c>
      <c r="W348" s="800">
        <v>0.57446177362714279</v>
      </c>
      <c r="X348" s="800">
        <v>0.26455818784658858</v>
      </c>
      <c r="Y348" s="800">
        <v>0.52729459224163067</v>
      </c>
      <c r="Z348" s="800">
        <v>0.26887651055305917</v>
      </c>
      <c r="AA348" s="800">
        <v>0.81039595156575983</v>
      </c>
      <c r="AB348" s="800">
        <v>0.175073856630234</v>
      </c>
      <c r="AC348" s="800">
        <v>0.88510346694838482</v>
      </c>
      <c r="AD348" s="800">
        <v>0.54992720336211653</v>
      </c>
      <c r="AE348" s="800">
        <v>0.81947913270944417</v>
      </c>
      <c r="AF348" s="800">
        <v>0.16536254128608219</v>
      </c>
      <c r="AG348" s="800">
        <v>0.32207542231546282</v>
      </c>
    </row>
    <row r="349" spans="1:33" x14ac:dyDescent="0.2">
      <c r="A349" s="767">
        <v>339</v>
      </c>
      <c r="B349" s="778">
        <f t="shared" si="83"/>
        <v>2117.6669999999999</v>
      </c>
      <c r="C349" s="791">
        <f t="shared" si="84"/>
        <v>47.927999999999997</v>
      </c>
      <c r="D349" s="803">
        <f t="shared" si="85"/>
        <v>1.44</v>
      </c>
      <c r="E349" s="779">
        <f t="shared" si="86"/>
        <v>290.08800000000002</v>
      </c>
      <c r="F349" s="803">
        <f t="shared" si="87"/>
        <v>0.13600000000000001</v>
      </c>
      <c r="G349" s="803">
        <f t="shared" si="88"/>
        <v>8.5999999999999993E-2</v>
      </c>
      <c r="H349" s="803">
        <f t="shared" si="89"/>
        <v>-0.13800000000000001</v>
      </c>
      <c r="I349" s="803">
        <f t="shared" si="90"/>
        <v>7.4999999999999997E-2</v>
      </c>
      <c r="J349" s="803">
        <f t="shared" si="91"/>
        <v>0.29699999999999999</v>
      </c>
      <c r="K349" s="779">
        <f t="shared" si="92"/>
        <v>0</v>
      </c>
      <c r="L349" s="779">
        <f t="shared" si="93"/>
        <v>0</v>
      </c>
      <c r="M349" s="779">
        <f t="shared" si="94"/>
        <v>0</v>
      </c>
      <c r="N349" s="779">
        <f t="shared" si="95"/>
        <v>0</v>
      </c>
      <c r="O349" s="779">
        <f t="shared" si="96"/>
        <v>0</v>
      </c>
      <c r="P349" s="779">
        <f t="shared" si="97"/>
        <v>0</v>
      </c>
      <c r="Q349" s="801">
        <f t="shared" si="98"/>
        <v>0</v>
      </c>
      <c r="R349" s="800">
        <v>0.81766703874312685</v>
      </c>
      <c r="S349" s="800">
        <v>0.69818874906056405</v>
      </c>
      <c r="T349" s="800">
        <v>0.92454271815753064</v>
      </c>
      <c r="U349" s="800">
        <v>0.47522036371032927</v>
      </c>
      <c r="V349" s="800">
        <v>0.1780370515859202</v>
      </c>
      <c r="W349" s="800">
        <v>0.71416919647801325</v>
      </c>
      <c r="X349" s="800">
        <v>0.15431507703100356</v>
      </c>
      <c r="Y349" s="800">
        <v>0.67482034736434149</v>
      </c>
      <c r="Z349" s="800">
        <v>0.7966403861629231</v>
      </c>
      <c r="AA349" s="800">
        <v>0.2630328889551673</v>
      </c>
      <c r="AB349" s="800">
        <v>0.67265537640698037</v>
      </c>
      <c r="AC349" s="800">
        <v>0.97363814896071943</v>
      </c>
      <c r="AD349" s="800">
        <v>0.61170135648648094</v>
      </c>
      <c r="AE349" s="800">
        <v>3.1065844061307413E-2</v>
      </c>
      <c r="AF349" s="800">
        <v>0.91919396746617532</v>
      </c>
      <c r="AG349" s="800">
        <v>0.46461649125767057</v>
      </c>
    </row>
    <row r="350" spans="1:33" x14ac:dyDescent="0.2">
      <c r="A350" s="767">
        <v>340</v>
      </c>
      <c r="B350" s="778">
        <f t="shared" si="83"/>
        <v>1508.0530000000001</v>
      </c>
      <c r="C350" s="791">
        <f t="shared" si="84"/>
        <v>50.341999999999999</v>
      </c>
      <c r="D350" s="803">
        <f t="shared" si="85"/>
        <v>1.3320000000000001</v>
      </c>
      <c r="E350" s="779">
        <f t="shared" si="86"/>
        <v>342.15699999999998</v>
      </c>
      <c r="F350" s="803">
        <f t="shared" si="87"/>
        <v>0.248</v>
      </c>
      <c r="G350" s="803">
        <f t="shared" si="88"/>
        <v>-8.3000000000000004E-2</v>
      </c>
      <c r="H350" s="803">
        <f t="shared" si="89"/>
        <v>0.14199999999999999</v>
      </c>
      <c r="I350" s="803">
        <f t="shared" si="90"/>
        <v>-0.23599999999999999</v>
      </c>
      <c r="J350" s="803">
        <f t="shared" si="91"/>
        <v>-0.46600000000000003</v>
      </c>
      <c r="K350" s="779">
        <f t="shared" si="92"/>
        <v>0</v>
      </c>
      <c r="L350" s="779">
        <f t="shared" si="93"/>
        <v>0</v>
      </c>
      <c r="M350" s="779">
        <f t="shared" si="94"/>
        <v>0</v>
      </c>
      <c r="N350" s="779">
        <f t="shared" si="95"/>
        <v>0</v>
      </c>
      <c r="O350" s="779">
        <f t="shared" si="96"/>
        <v>0</v>
      </c>
      <c r="P350" s="779">
        <f t="shared" si="97"/>
        <v>0</v>
      </c>
      <c r="Q350" s="801">
        <f t="shared" si="98"/>
        <v>0</v>
      </c>
      <c r="R350" s="800">
        <v>0.20805251582901063</v>
      </c>
      <c r="S350" s="800">
        <v>0.75854147285759055</v>
      </c>
      <c r="T350" s="800">
        <v>0.79021530343980462</v>
      </c>
      <c r="U350" s="800">
        <v>0.60539329761439353</v>
      </c>
      <c r="V350" s="800">
        <v>0.73943952374352062</v>
      </c>
      <c r="W350" s="800">
        <v>0.29183786754372687</v>
      </c>
      <c r="X350" s="800">
        <v>0.85449521146020457</v>
      </c>
      <c r="Y350" s="800">
        <v>0.36405152851485678</v>
      </c>
      <c r="Z350" s="800">
        <v>3.3851631103799074E-2</v>
      </c>
      <c r="AA350" s="800">
        <v>0.91463687538826777</v>
      </c>
      <c r="AB350" s="800">
        <v>0.49689506633821801</v>
      </c>
      <c r="AC350" s="800">
        <v>8.0462259169018613E-2</v>
      </c>
      <c r="AD350" s="800">
        <v>0.99148139119479395</v>
      </c>
      <c r="AE350" s="800">
        <v>0.31615078045200018</v>
      </c>
      <c r="AF350" s="800">
        <v>0.49727376801039425</v>
      </c>
      <c r="AG350" s="800">
        <v>0.77082875256039041</v>
      </c>
    </row>
    <row r="351" spans="1:33" x14ac:dyDescent="0.2">
      <c r="A351" s="767">
        <v>341</v>
      </c>
      <c r="B351" s="778">
        <f t="shared" si="83"/>
        <v>1855.905</v>
      </c>
      <c r="C351" s="791">
        <f t="shared" si="84"/>
        <v>20.446000000000002</v>
      </c>
      <c r="D351" s="803">
        <f t="shared" si="85"/>
        <v>0.98199999999999998</v>
      </c>
      <c r="E351" s="779">
        <f t="shared" si="86"/>
        <v>403.03699999999998</v>
      </c>
      <c r="F351" s="803">
        <f t="shared" si="87"/>
        <v>0.246</v>
      </c>
      <c r="G351" s="803">
        <f t="shared" si="88"/>
        <v>-0.122</v>
      </c>
      <c r="H351" s="803">
        <f t="shared" si="89"/>
        <v>3.3000000000000002E-2</v>
      </c>
      <c r="I351" s="803">
        <f t="shared" si="90"/>
        <v>0.20499999999999999</v>
      </c>
      <c r="J351" s="803">
        <f t="shared" si="91"/>
        <v>-0.47299999999999998</v>
      </c>
      <c r="K351" s="779">
        <f t="shared" si="92"/>
        <v>0</v>
      </c>
      <c r="L351" s="779">
        <f t="shared" si="93"/>
        <v>0</v>
      </c>
      <c r="M351" s="779">
        <f t="shared" si="94"/>
        <v>0</v>
      </c>
      <c r="N351" s="779">
        <f t="shared" si="95"/>
        <v>0</v>
      </c>
      <c r="O351" s="779">
        <f t="shared" si="96"/>
        <v>0</v>
      </c>
      <c r="P351" s="779">
        <f t="shared" si="97"/>
        <v>0</v>
      </c>
      <c r="Q351" s="801">
        <f t="shared" si="98"/>
        <v>0</v>
      </c>
      <c r="R351" s="800">
        <v>0.55590529056855598</v>
      </c>
      <c r="S351" s="800">
        <v>1.1153824597189388E-2</v>
      </c>
      <c r="T351" s="800">
        <v>0.35206467855407375</v>
      </c>
      <c r="U351" s="800">
        <v>0.75759201718815761</v>
      </c>
      <c r="V351" s="800">
        <v>0.73178138470996734</v>
      </c>
      <c r="W351" s="800">
        <v>0.19538132244116324</v>
      </c>
      <c r="X351" s="800">
        <v>0.58345558672693854</v>
      </c>
      <c r="Y351" s="800">
        <v>0.80504619067611427</v>
      </c>
      <c r="Z351" s="800">
        <v>2.7045223143342567E-2</v>
      </c>
      <c r="AA351" s="800">
        <v>0.85616238170457915</v>
      </c>
      <c r="AB351" s="800">
        <v>0.64388413312322945</v>
      </c>
      <c r="AC351" s="800">
        <v>0.10664531637064911</v>
      </c>
      <c r="AD351" s="800">
        <v>0.49687033833021588</v>
      </c>
      <c r="AE351" s="800">
        <v>0.80198280590332904</v>
      </c>
      <c r="AF351" s="800">
        <v>0.17301832161472697</v>
      </c>
      <c r="AG351" s="800">
        <v>0.56912101868177811</v>
      </c>
    </row>
    <row r="352" spans="1:33" x14ac:dyDescent="0.2">
      <c r="A352" s="767">
        <v>342</v>
      </c>
      <c r="B352" s="778">
        <f t="shared" si="83"/>
        <v>1446.5170000000001</v>
      </c>
      <c r="C352" s="791">
        <f t="shared" si="84"/>
        <v>24.289000000000001</v>
      </c>
      <c r="D352" s="803">
        <f t="shared" si="85"/>
        <v>1.262</v>
      </c>
      <c r="E352" s="779">
        <f t="shared" si="86"/>
        <v>406.37900000000002</v>
      </c>
      <c r="F352" s="803">
        <f t="shared" si="87"/>
        <v>0.17799999999999999</v>
      </c>
      <c r="G352" s="803">
        <f t="shared" si="88"/>
        <v>2.4E-2</v>
      </c>
      <c r="H352" s="803">
        <f t="shared" si="89"/>
        <v>-3.2000000000000001E-2</v>
      </c>
      <c r="I352" s="803">
        <f t="shared" si="90"/>
        <v>0.23</v>
      </c>
      <c r="J352" s="803">
        <f t="shared" si="91"/>
        <v>-0.40600000000000003</v>
      </c>
      <c r="K352" s="779">
        <f t="shared" si="92"/>
        <v>0</v>
      </c>
      <c r="L352" s="779">
        <f t="shared" si="93"/>
        <v>0</v>
      </c>
      <c r="M352" s="779">
        <f t="shared" si="94"/>
        <v>0</v>
      </c>
      <c r="N352" s="779">
        <f t="shared" si="95"/>
        <v>0</v>
      </c>
      <c r="O352" s="779">
        <f t="shared" si="96"/>
        <v>0</v>
      </c>
      <c r="P352" s="779">
        <f t="shared" si="97"/>
        <v>0</v>
      </c>
      <c r="Q352" s="801">
        <f t="shared" si="98"/>
        <v>0</v>
      </c>
      <c r="R352" s="800">
        <v>0.14651664688201571</v>
      </c>
      <c r="S352" s="800">
        <v>0.10722238996404376</v>
      </c>
      <c r="T352" s="800">
        <v>0.70296448346258145</v>
      </c>
      <c r="U352" s="800">
        <v>0.76594658064825827</v>
      </c>
      <c r="V352" s="800">
        <v>0.39178388890895366</v>
      </c>
      <c r="W352" s="800">
        <v>0.5597518468587056</v>
      </c>
      <c r="X352" s="800">
        <v>0.41921341820562841</v>
      </c>
      <c r="Y352" s="800">
        <v>0.82953094616423362</v>
      </c>
      <c r="Z352" s="800">
        <v>9.3537087298056543E-2</v>
      </c>
      <c r="AA352" s="800">
        <v>0.69969271862351878</v>
      </c>
      <c r="AB352" s="800">
        <v>0.82074337452954682</v>
      </c>
      <c r="AC352" s="800">
        <v>0.61672594192614427</v>
      </c>
      <c r="AD352" s="800">
        <v>0.2329167426730957</v>
      </c>
      <c r="AE352" s="800">
        <v>0.41275720492659385</v>
      </c>
      <c r="AF352" s="800">
        <v>3.5550834282551458E-2</v>
      </c>
      <c r="AG352" s="800">
        <v>0.53618869049771989</v>
      </c>
    </row>
    <row r="353" spans="1:33" x14ac:dyDescent="0.2">
      <c r="A353" s="767">
        <v>343</v>
      </c>
      <c r="B353" s="778">
        <f t="shared" si="83"/>
        <v>1628.5719999999999</v>
      </c>
      <c r="C353" s="791">
        <f t="shared" si="84"/>
        <v>22.032</v>
      </c>
      <c r="D353" s="803">
        <f t="shared" si="85"/>
        <v>0.97299999999999998</v>
      </c>
      <c r="E353" s="779">
        <f t="shared" si="86"/>
        <v>254.54300000000001</v>
      </c>
      <c r="F353" s="803">
        <f t="shared" si="87"/>
        <v>0.156</v>
      </c>
      <c r="G353" s="803">
        <f t="shared" si="88"/>
        <v>-0.152</v>
      </c>
      <c r="H353" s="803">
        <f t="shared" si="89"/>
        <v>0.11700000000000001</v>
      </c>
      <c r="I353" s="803">
        <f t="shared" si="90"/>
        <v>-0.17</v>
      </c>
      <c r="J353" s="803">
        <f t="shared" si="91"/>
        <v>-0.30099999999999999</v>
      </c>
      <c r="K353" s="779">
        <f t="shared" si="92"/>
        <v>0</v>
      </c>
      <c r="L353" s="779">
        <f t="shared" si="93"/>
        <v>0</v>
      </c>
      <c r="M353" s="779">
        <f t="shared" si="94"/>
        <v>0</v>
      </c>
      <c r="N353" s="779">
        <f t="shared" si="95"/>
        <v>0</v>
      </c>
      <c r="O353" s="779">
        <f t="shared" si="96"/>
        <v>0</v>
      </c>
      <c r="P353" s="779">
        <f t="shared" si="97"/>
        <v>0</v>
      </c>
      <c r="Q353" s="801">
        <f t="shared" si="98"/>
        <v>0</v>
      </c>
      <c r="R353" s="800">
        <v>0.32857227788235588</v>
      </c>
      <c r="S353" s="800">
        <v>5.0803032085145583E-2</v>
      </c>
      <c r="T353" s="800">
        <v>0.34121374076275657</v>
      </c>
      <c r="U353" s="800">
        <v>0.38635805801378198</v>
      </c>
      <c r="V353" s="800">
        <v>0.28109602402824474</v>
      </c>
      <c r="W353" s="800">
        <v>0.12081574895307445</v>
      </c>
      <c r="X353" s="800">
        <v>0.79335076942926219</v>
      </c>
      <c r="Y353" s="800">
        <v>0.42962905165225285</v>
      </c>
      <c r="Z353" s="800">
        <v>0.19891621127927106</v>
      </c>
      <c r="AA353" s="800">
        <v>0.55776598648540898</v>
      </c>
      <c r="AB353" s="800">
        <v>9.699692727053022E-2</v>
      </c>
      <c r="AC353" s="800">
        <v>9.7739513408050316E-2</v>
      </c>
      <c r="AD353" s="800">
        <v>1.1953809519374081E-2</v>
      </c>
      <c r="AE353" s="800">
        <v>0.87365611183638758</v>
      </c>
      <c r="AF353" s="800">
        <v>3.353436770505247E-2</v>
      </c>
      <c r="AG353" s="800">
        <v>0.37511640010686764</v>
      </c>
    </row>
    <row r="354" spans="1:33" x14ac:dyDescent="0.2">
      <c r="A354" s="767">
        <v>344</v>
      </c>
      <c r="B354" s="778">
        <f t="shared" si="83"/>
        <v>1654.288</v>
      </c>
      <c r="C354" s="791">
        <f t="shared" si="84"/>
        <v>37.722000000000001</v>
      </c>
      <c r="D354" s="803">
        <f t="shared" si="85"/>
        <v>0.98699999999999999</v>
      </c>
      <c r="E354" s="779">
        <f t="shared" si="86"/>
        <v>415.74700000000001</v>
      </c>
      <c r="F354" s="803">
        <f t="shared" si="87"/>
        <v>0.16700000000000001</v>
      </c>
      <c r="G354" s="803">
        <f t="shared" si="88"/>
        <v>-0.187</v>
      </c>
      <c r="H354" s="803">
        <f t="shared" si="89"/>
        <v>0.152</v>
      </c>
      <c r="I354" s="803">
        <f t="shared" si="90"/>
        <v>-0.191</v>
      </c>
      <c r="J354" s="803">
        <f t="shared" si="91"/>
        <v>-4.2999999999999997E-2</v>
      </c>
      <c r="K354" s="779">
        <f t="shared" si="92"/>
        <v>0</v>
      </c>
      <c r="L354" s="779">
        <f t="shared" si="93"/>
        <v>0</v>
      </c>
      <c r="M354" s="779">
        <f t="shared" si="94"/>
        <v>0</v>
      </c>
      <c r="N354" s="779">
        <f t="shared" si="95"/>
        <v>0</v>
      </c>
      <c r="O354" s="779">
        <f t="shared" si="96"/>
        <v>0</v>
      </c>
      <c r="P354" s="779">
        <f t="shared" si="97"/>
        <v>0</v>
      </c>
      <c r="Q354" s="801">
        <f t="shared" si="98"/>
        <v>0</v>
      </c>
      <c r="R354" s="800">
        <v>0.35428842999880761</v>
      </c>
      <c r="S354" s="800">
        <v>0.44304736019613866</v>
      </c>
      <c r="T354" s="800">
        <v>0.35892156113330664</v>
      </c>
      <c r="U354" s="800">
        <v>0.78936684282709557</v>
      </c>
      <c r="V354" s="800">
        <v>0.3329265887860744</v>
      </c>
      <c r="W354" s="800">
        <v>3.3707387013035217E-2</v>
      </c>
      <c r="X354" s="800">
        <v>0.87876774093147103</v>
      </c>
      <c r="Y354" s="800">
        <v>0.40872506440285661</v>
      </c>
      <c r="Z354" s="800">
        <v>0.45666500868046711</v>
      </c>
      <c r="AA354" s="800">
        <v>0.41960224227941323</v>
      </c>
      <c r="AB354" s="800">
        <v>0.97547996770236467</v>
      </c>
      <c r="AC354" s="800">
        <v>0.98928640158287817</v>
      </c>
      <c r="AD354" s="800">
        <v>0.1445743191621246</v>
      </c>
      <c r="AE354" s="800">
        <v>0.90445028631074986</v>
      </c>
      <c r="AF354" s="800">
        <v>0.87144930258573883</v>
      </c>
      <c r="AG354" s="800">
        <v>0.76198947478182921</v>
      </c>
    </row>
    <row r="355" spans="1:33" x14ac:dyDescent="0.2">
      <c r="A355" s="767">
        <v>345</v>
      </c>
      <c r="B355" s="778">
        <f t="shared" si="83"/>
        <v>1670.547</v>
      </c>
      <c r="C355" s="791">
        <f t="shared" si="84"/>
        <v>31.597999999999999</v>
      </c>
      <c r="D355" s="803">
        <f t="shared" si="85"/>
        <v>1.179</v>
      </c>
      <c r="E355" s="779">
        <f t="shared" si="86"/>
        <v>419.89299999999997</v>
      </c>
      <c r="F355" s="803">
        <f t="shared" si="87"/>
        <v>0.193</v>
      </c>
      <c r="G355" s="803">
        <f t="shared" si="88"/>
        <v>7.6999999999999999E-2</v>
      </c>
      <c r="H355" s="803">
        <f t="shared" si="89"/>
        <v>-0.19600000000000001</v>
      </c>
      <c r="I355" s="803">
        <f t="shared" si="90"/>
        <v>0.32600000000000001</v>
      </c>
      <c r="J355" s="803">
        <f t="shared" si="91"/>
        <v>-0.1</v>
      </c>
      <c r="K355" s="779">
        <f t="shared" si="92"/>
        <v>0</v>
      </c>
      <c r="L355" s="779">
        <f t="shared" si="93"/>
        <v>0</v>
      </c>
      <c r="M355" s="779">
        <f t="shared" si="94"/>
        <v>0</v>
      </c>
      <c r="N355" s="779">
        <f t="shared" si="95"/>
        <v>0</v>
      </c>
      <c r="O355" s="779">
        <f t="shared" si="96"/>
        <v>0</v>
      </c>
      <c r="P355" s="779">
        <f t="shared" si="97"/>
        <v>0</v>
      </c>
      <c r="Q355" s="801">
        <f t="shared" si="98"/>
        <v>0</v>
      </c>
      <c r="R355" s="800">
        <v>0.37054719159142169</v>
      </c>
      <c r="S355" s="800">
        <v>0.28994532655768868</v>
      </c>
      <c r="T355" s="800">
        <v>0.59913359027504498</v>
      </c>
      <c r="U355" s="800">
        <v>0.79973332721837465</v>
      </c>
      <c r="V355" s="800">
        <v>0.46639837992398114</v>
      </c>
      <c r="W355" s="800">
        <v>0.69152205138489753</v>
      </c>
      <c r="X355" s="800">
        <v>8.8636274671444193E-3</v>
      </c>
      <c r="Y355" s="800">
        <v>0.9262222969863021</v>
      </c>
      <c r="Z355" s="800">
        <v>0.39994163277021122</v>
      </c>
      <c r="AA355" s="800">
        <v>0.87434487388448878</v>
      </c>
      <c r="AB355" s="800">
        <v>0.56073329304616426</v>
      </c>
      <c r="AC355" s="800">
        <v>0.78590631779180065</v>
      </c>
      <c r="AD355" s="800">
        <v>0.47941711393240705</v>
      </c>
      <c r="AE355" s="800">
        <v>0.66053113467073066</v>
      </c>
      <c r="AF355" s="800">
        <v>0.61032084220025284</v>
      </c>
      <c r="AG355" s="800">
        <v>1.7379122837725136E-3</v>
      </c>
    </row>
    <row r="356" spans="1:33" x14ac:dyDescent="0.2">
      <c r="A356" s="767">
        <v>346</v>
      </c>
      <c r="B356" s="778">
        <f t="shared" si="83"/>
        <v>1901.4190000000001</v>
      </c>
      <c r="C356" s="791">
        <f t="shared" si="84"/>
        <v>59.383000000000003</v>
      </c>
      <c r="D356" s="803">
        <f t="shared" si="85"/>
        <v>0.73699999999999999</v>
      </c>
      <c r="E356" s="779">
        <f t="shared" si="86"/>
        <v>308.24</v>
      </c>
      <c r="F356" s="803">
        <f t="shared" si="87"/>
        <v>0.29599999999999999</v>
      </c>
      <c r="G356" s="803">
        <f t="shared" si="88"/>
        <v>7.6999999999999999E-2</v>
      </c>
      <c r="H356" s="803">
        <f t="shared" si="89"/>
        <v>0.13400000000000001</v>
      </c>
      <c r="I356" s="803">
        <f t="shared" si="90"/>
        <v>-0.48899999999999999</v>
      </c>
      <c r="J356" s="803">
        <f t="shared" si="91"/>
        <v>-0.47</v>
      </c>
      <c r="K356" s="779">
        <f t="shared" si="92"/>
        <v>0</v>
      </c>
      <c r="L356" s="779">
        <f t="shared" si="93"/>
        <v>0</v>
      </c>
      <c r="M356" s="779">
        <f t="shared" si="94"/>
        <v>0</v>
      </c>
      <c r="N356" s="779">
        <f t="shared" si="95"/>
        <v>0</v>
      </c>
      <c r="O356" s="779">
        <f t="shared" si="96"/>
        <v>0</v>
      </c>
      <c r="P356" s="779">
        <f t="shared" si="97"/>
        <v>0</v>
      </c>
      <c r="Q356" s="801">
        <f t="shared" si="98"/>
        <v>0</v>
      </c>
      <c r="R356" s="800">
        <v>0.60141892524992047</v>
      </c>
      <c r="S356" s="800">
        <v>0.98456824625800243</v>
      </c>
      <c r="T356" s="800">
        <v>4.612398478424995E-2</v>
      </c>
      <c r="U356" s="800">
        <v>0.52060033695630503</v>
      </c>
      <c r="V356" s="800">
        <v>0.9817505580640582</v>
      </c>
      <c r="W356" s="800">
        <v>0.69158581746664993</v>
      </c>
      <c r="X356" s="800">
        <v>0.83609602288476048</v>
      </c>
      <c r="Y356" s="800">
        <v>0.11061861841405274</v>
      </c>
      <c r="Z356" s="800">
        <v>2.9789873903587782E-2</v>
      </c>
      <c r="AA356" s="800">
        <v>0.9198049438914232</v>
      </c>
      <c r="AB356" s="800">
        <v>2.0935344717457505E-2</v>
      </c>
      <c r="AC356" s="800">
        <v>0.34636343687029714</v>
      </c>
      <c r="AD356" s="800">
        <v>0.33940740220085852</v>
      </c>
      <c r="AE356" s="800">
        <v>0.30104235682335034</v>
      </c>
      <c r="AF356" s="800">
        <v>5.3423400578860636E-2</v>
      </c>
      <c r="AG356" s="800">
        <v>0.75894400722319977</v>
      </c>
    </row>
    <row r="357" spans="1:33" x14ac:dyDescent="0.2">
      <c r="A357" s="767">
        <v>347</v>
      </c>
      <c r="B357" s="778">
        <f t="shared" si="83"/>
        <v>2178.3670000000002</v>
      </c>
      <c r="C357" s="791">
        <f t="shared" si="84"/>
        <v>29.274999999999999</v>
      </c>
      <c r="D357" s="803">
        <f t="shared" si="85"/>
        <v>0.89100000000000001</v>
      </c>
      <c r="E357" s="779">
        <f t="shared" si="86"/>
        <v>339.67399999999998</v>
      </c>
      <c r="F357" s="803">
        <f t="shared" si="87"/>
        <v>0.153</v>
      </c>
      <c r="G357" s="803">
        <f t="shared" si="88"/>
        <v>-2.5999999999999999E-2</v>
      </c>
      <c r="H357" s="803">
        <f t="shared" si="89"/>
        <v>0.155</v>
      </c>
      <c r="I357" s="803">
        <f t="shared" si="90"/>
        <v>0.21299999999999999</v>
      </c>
      <c r="J357" s="803">
        <f t="shared" si="91"/>
        <v>0.252</v>
      </c>
      <c r="K357" s="779">
        <f t="shared" si="92"/>
        <v>0</v>
      </c>
      <c r="L357" s="779">
        <f t="shared" si="93"/>
        <v>0</v>
      </c>
      <c r="M357" s="779">
        <f t="shared" si="94"/>
        <v>0</v>
      </c>
      <c r="N357" s="779">
        <f t="shared" si="95"/>
        <v>0</v>
      </c>
      <c r="O357" s="779">
        <f t="shared" si="96"/>
        <v>0</v>
      </c>
      <c r="P357" s="779">
        <f t="shared" si="97"/>
        <v>0</v>
      </c>
      <c r="Q357" s="801">
        <f t="shared" si="98"/>
        <v>0</v>
      </c>
      <c r="R357" s="800">
        <v>0.87836654462194197</v>
      </c>
      <c r="S357" s="800">
        <v>0.23186867140655465</v>
      </c>
      <c r="T357" s="800">
        <v>0.2392230297285094</v>
      </c>
      <c r="U357" s="800">
        <v>0.59918509542892373</v>
      </c>
      <c r="V357" s="800">
        <v>0.26355994095723689</v>
      </c>
      <c r="W357" s="800">
        <v>0.43395842787746997</v>
      </c>
      <c r="X357" s="800">
        <v>0.88684499753850699</v>
      </c>
      <c r="Y357" s="800">
        <v>0.81341198713553742</v>
      </c>
      <c r="Z357" s="800">
        <v>0.75198734611259765</v>
      </c>
      <c r="AA357" s="800">
        <v>4.7295791517502295E-2</v>
      </c>
      <c r="AB357" s="800">
        <v>0.66773330544216958</v>
      </c>
      <c r="AC357" s="800">
        <v>0.79012163129106672</v>
      </c>
      <c r="AD357" s="800">
        <v>0.45253627091528947</v>
      </c>
      <c r="AE357" s="800">
        <v>0.99621326032476354</v>
      </c>
      <c r="AF357" s="800">
        <v>0.23451466085778139</v>
      </c>
      <c r="AG357" s="800">
        <v>0.70455108460980931</v>
      </c>
    </row>
    <row r="358" spans="1:33" x14ac:dyDescent="0.2">
      <c r="A358" s="767">
        <v>348</v>
      </c>
      <c r="B358" s="778">
        <f t="shared" si="83"/>
        <v>2093.076</v>
      </c>
      <c r="C358" s="791">
        <f t="shared" si="84"/>
        <v>24.89</v>
      </c>
      <c r="D358" s="803">
        <f t="shared" si="85"/>
        <v>1.359</v>
      </c>
      <c r="E358" s="779">
        <f t="shared" si="86"/>
        <v>289.303</v>
      </c>
      <c r="F358" s="803">
        <f t="shared" si="87"/>
        <v>0.28299999999999997</v>
      </c>
      <c r="G358" s="803">
        <f t="shared" si="88"/>
        <v>-0.192</v>
      </c>
      <c r="H358" s="803">
        <f t="shared" si="89"/>
        <v>0.04</v>
      </c>
      <c r="I358" s="803">
        <f t="shared" si="90"/>
        <v>-0.59499999999999997</v>
      </c>
      <c r="J358" s="803">
        <f t="shared" si="91"/>
        <v>-0.13900000000000001</v>
      </c>
      <c r="K358" s="779">
        <f t="shared" si="92"/>
        <v>0</v>
      </c>
      <c r="L358" s="779">
        <f t="shared" si="93"/>
        <v>0</v>
      </c>
      <c r="M358" s="779">
        <f t="shared" si="94"/>
        <v>0</v>
      </c>
      <c r="N358" s="779">
        <f t="shared" si="95"/>
        <v>0</v>
      </c>
      <c r="O358" s="779">
        <f t="shared" si="96"/>
        <v>0</v>
      </c>
      <c r="P358" s="779">
        <f t="shared" si="97"/>
        <v>0</v>
      </c>
      <c r="Q358" s="801">
        <f t="shared" si="98"/>
        <v>0</v>
      </c>
      <c r="R358" s="800">
        <v>0.79307630082002145</v>
      </c>
      <c r="S358" s="800">
        <v>0.12226005598936873</v>
      </c>
      <c r="T358" s="800">
        <v>0.82383079798566716</v>
      </c>
      <c r="U358" s="800">
        <v>0.47325664112584798</v>
      </c>
      <c r="V358" s="800">
        <v>0.91531197159015931</v>
      </c>
      <c r="W358" s="800">
        <v>1.8946892498064805E-2</v>
      </c>
      <c r="X358" s="800">
        <v>0.60118933029027921</v>
      </c>
      <c r="Y358" s="800">
        <v>4.6065480066264097E-3</v>
      </c>
      <c r="Z358" s="800">
        <v>0.36083584644505495</v>
      </c>
      <c r="AA358" s="800">
        <v>0.67207668650731145</v>
      </c>
      <c r="AB358" s="800">
        <v>1.1880092935085962E-2</v>
      </c>
      <c r="AC358" s="800">
        <v>0.73270830084943661</v>
      </c>
      <c r="AD358" s="800">
        <v>0.761214430984821</v>
      </c>
      <c r="AE358" s="800">
        <v>0.24467474255051369</v>
      </c>
      <c r="AF358" s="800">
        <v>9.5081157027727681E-3</v>
      </c>
      <c r="AG358" s="800">
        <v>0.97221176699521827</v>
      </c>
    </row>
    <row r="359" spans="1:33" x14ac:dyDescent="0.2">
      <c r="A359" s="767">
        <v>349</v>
      </c>
      <c r="B359" s="778">
        <f t="shared" si="83"/>
        <v>1728.52</v>
      </c>
      <c r="C359" s="791">
        <f t="shared" si="84"/>
        <v>25.466999999999999</v>
      </c>
      <c r="D359" s="803">
        <f t="shared" si="85"/>
        <v>1.4630000000000001</v>
      </c>
      <c r="E359" s="779">
        <f t="shared" si="86"/>
        <v>284.07900000000001</v>
      </c>
      <c r="F359" s="803">
        <f t="shared" si="87"/>
        <v>0.17799999999999999</v>
      </c>
      <c r="G359" s="803">
        <f t="shared" si="88"/>
        <v>0.152</v>
      </c>
      <c r="H359" s="803">
        <f t="shared" si="89"/>
        <v>3.0000000000000001E-3</v>
      </c>
      <c r="I359" s="803">
        <f t="shared" si="90"/>
        <v>-6.3E-2</v>
      </c>
      <c r="J359" s="803">
        <f t="shared" si="91"/>
        <v>-0.41099999999999998</v>
      </c>
      <c r="K359" s="779">
        <f t="shared" si="92"/>
        <v>0</v>
      </c>
      <c r="L359" s="779">
        <f t="shared" si="93"/>
        <v>0</v>
      </c>
      <c r="M359" s="779">
        <f t="shared" si="94"/>
        <v>0</v>
      </c>
      <c r="N359" s="779">
        <f t="shared" si="95"/>
        <v>0</v>
      </c>
      <c r="O359" s="779">
        <f t="shared" si="96"/>
        <v>0</v>
      </c>
      <c r="P359" s="779">
        <f t="shared" si="97"/>
        <v>0</v>
      </c>
      <c r="Q359" s="801">
        <f t="shared" si="98"/>
        <v>0</v>
      </c>
      <c r="R359" s="800">
        <v>0.42852016323315889</v>
      </c>
      <c r="S359" s="800">
        <v>0.13666520666475424</v>
      </c>
      <c r="T359" s="800">
        <v>0.95330357098509366</v>
      </c>
      <c r="U359" s="800">
        <v>0.46019763574167316</v>
      </c>
      <c r="V359" s="800">
        <v>0.38899948237835169</v>
      </c>
      <c r="W359" s="800">
        <v>0.87938081296068271</v>
      </c>
      <c r="X359" s="800">
        <v>0.50723684238368782</v>
      </c>
      <c r="Y359" s="800">
        <v>0.53701941587518176</v>
      </c>
      <c r="Z359" s="800">
        <v>8.8723200793837775E-2</v>
      </c>
      <c r="AA359" s="800">
        <v>0.78627374936793593</v>
      </c>
      <c r="AB359" s="800">
        <v>0.23061770027562334</v>
      </c>
      <c r="AC359" s="800">
        <v>0.55485441124618162</v>
      </c>
      <c r="AD359" s="800">
        <v>0.9788138717394258</v>
      </c>
      <c r="AE359" s="800">
        <v>0.62758004702050663</v>
      </c>
      <c r="AF359" s="800">
        <v>0.74291598701959327</v>
      </c>
      <c r="AG359" s="800">
        <v>0.98692011334923291</v>
      </c>
    </row>
    <row r="360" spans="1:33" x14ac:dyDescent="0.2">
      <c r="A360" s="767">
        <v>350</v>
      </c>
      <c r="B360" s="778">
        <f t="shared" si="83"/>
        <v>1966.3510000000001</v>
      </c>
      <c r="C360" s="791">
        <f t="shared" si="84"/>
        <v>24.018999999999998</v>
      </c>
      <c r="D360" s="803">
        <f t="shared" si="85"/>
        <v>1.4279999999999999</v>
      </c>
      <c r="E360" s="779">
        <f t="shared" si="86"/>
        <v>484.20800000000003</v>
      </c>
      <c r="F360" s="803">
        <f t="shared" si="87"/>
        <v>0.26200000000000001</v>
      </c>
      <c r="G360" s="803">
        <f t="shared" si="88"/>
        <v>0.14799999999999999</v>
      </c>
      <c r="H360" s="803">
        <f t="shared" si="89"/>
        <v>5.7000000000000002E-2</v>
      </c>
      <c r="I360" s="803">
        <f t="shared" si="90"/>
        <v>-9.4E-2</v>
      </c>
      <c r="J360" s="803">
        <f t="shared" si="91"/>
        <v>-0.19</v>
      </c>
      <c r="K360" s="779">
        <f t="shared" si="92"/>
        <v>0</v>
      </c>
      <c r="L360" s="779">
        <f t="shared" si="93"/>
        <v>0</v>
      </c>
      <c r="M360" s="779">
        <f t="shared" si="94"/>
        <v>0</v>
      </c>
      <c r="N360" s="779">
        <f t="shared" si="95"/>
        <v>0</v>
      </c>
      <c r="O360" s="779">
        <f t="shared" si="96"/>
        <v>0</v>
      </c>
      <c r="P360" s="779">
        <f t="shared" si="97"/>
        <v>0</v>
      </c>
      <c r="Q360" s="801">
        <f t="shared" si="98"/>
        <v>0</v>
      </c>
      <c r="R360" s="800">
        <v>0.66635112393984308</v>
      </c>
      <c r="S360" s="800">
        <v>0.10048502607187437</v>
      </c>
      <c r="T360" s="800">
        <v>0.90957335796161487</v>
      </c>
      <c r="U360" s="800">
        <v>0.96052040177993347</v>
      </c>
      <c r="V360" s="800">
        <v>0.81027126312243147</v>
      </c>
      <c r="W360" s="800">
        <v>0.8693059014456932</v>
      </c>
      <c r="X360" s="800">
        <v>0.6423672724317</v>
      </c>
      <c r="Y360" s="800">
        <v>0.50555099697117145</v>
      </c>
      <c r="Z360" s="800">
        <v>0.31001073851156069</v>
      </c>
      <c r="AA360" s="800">
        <v>0.57938676256811306</v>
      </c>
      <c r="AB360" s="800">
        <v>0.69470295874793919</v>
      </c>
      <c r="AC360" s="800">
        <v>0.80501085703832842</v>
      </c>
      <c r="AD360" s="800">
        <v>0.73051044337630255</v>
      </c>
      <c r="AE360" s="800">
        <v>0.54470917201874913</v>
      </c>
      <c r="AF360" s="800">
        <v>0.37188884992574789</v>
      </c>
      <c r="AG360" s="800">
        <v>0.29722622661908238</v>
      </c>
    </row>
    <row r="361" spans="1:33" x14ac:dyDescent="0.2">
      <c r="A361" s="767">
        <v>351</v>
      </c>
      <c r="B361" s="778">
        <f t="shared" si="83"/>
        <v>1887.1579999999999</v>
      </c>
      <c r="C361" s="791">
        <f t="shared" si="84"/>
        <v>57.732999999999997</v>
      </c>
      <c r="D361" s="803">
        <f t="shared" si="85"/>
        <v>0.88300000000000001</v>
      </c>
      <c r="E361" s="779">
        <f t="shared" si="86"/>
        <v>366.89699999999999</v>
      </c>
      <c r="F361" s="803">
        <f t="shared" si="87"/>
        <v>0.192</v>
      </c>
      <c r="G361" s="803">
        <f t="shared" si="88"/>
        <v>0.14499999999999999</v>
      </c>
      <c r="H361" s="803">
        <f t="shared" si="89"/>
        <v>-0.13100000000000001</v>
      </c>
      <c r="I361" s="803">
        <f t="shared" si="90"/>
        <v>0.114</v>
      </c>
      <c r="J361" s="803">
        <f t="shared" si="91"/>
        <v>-0.26400000000000001</v>
      </c>
      <c r="K361" s="779">
        <f t="shared" si="92"/>
        <v>0</v>
      </c>
      <c r="L361" s="779">
        <f t="shared" si="93"/>
        <v>0</v>
      </c>
      <c r="M361" s="779">
        <f t="shared" si="94"/>
        <v>0</v>
      </c>
      <c r="N361" s="779">
        <f t="shared" si="95"/>
        <v>0</v>
      </c>
      <c r="O361" s="779">
        <f t="shared" si="96"/>
        <v>0</v>
      </c>
      <c r="P361" s="779">
        <f t="shared" si="97"/>
        <v>0</v>
      </c>
      <c r="Q361" s="801">
        <f t="shared" si="98"/>
        <v>0</v>
      </c>
      <c r="R361" s="800">
        <v>0.58715829276693932</v>
      </c>
      <c r="S361" s="800">
        <v>0.94333167147879471</v>
      </c>
      <c r="T361" s="800">
        <v>0.22923733612137032</v>
      </c>
      <c r="U361" s="800">
        <v>0.66724128989906928</v>
      </c>
      <c r="V361" s="800">
        <v>0.45842188775462167</v>
      </c>
      <c r="W361" s="800">
        <v>0.86267868921943014</v>
      </c>
      <c r="X361" s="800">
        <v>0.17150753535443308</v>
      </c>
      <c r="Y361" s="800">
        <v>0.71440159032012041</v>
      </c>
      <c r="Z361" s="800">
        <v>0.23648020515419632</v>
      </c>
      <c r="AA361" s="800">
        <v>0.40868999125007655</v>
      </c>
      <c r="AB361" s="800">
        <v>0.98128561010543913</v>
      </c>
      <c r="AC361" s="800">
        <v>0.95707718367399786</v>
      </c>
      <c r="AD361" s="800">
        <v>8.7321082788616611E-2</v>
      </c>
      <c r="AE361" s="800">
        <v>0.77393405326163389</v>
      </c>
      <c r="AF361" s="800">
        <v>0.17359350999340839</v>
      </c>
      <c r="AG361" s="800">
        <v>0.74382052600988147</v>
      </c>
    </row>
    <row r="362" spans="1:33" x14ac:dyDescent="0.2">
      <c r="A362" s="767">
        <v>352</v>
      </c>
      <c r="B362" s="778">
        <f t="shared" si="83"/>
        <v>1908.6690000000001</v>
      </c>
      <c r="C362" s="791">
        <f t="shared" si="84"/>
        <v>44.372</v>
      </c>
      <c r="D362" s="803">
        <f t="shared" si="85"/>
        <v>0.81599999999999995</v>
      </c>
      <c r="E362" s="779">
        <f t="shared" si="86"/>
        <v>359.86599999999999</v>
      </c>
      <c r="F362" s="803">
        <f t="shared" si="87"/>
        <v>0.26800000000000002</v>
      </c>
      <c r="G362" s="803">
        <f t="shared" si="88"/>
        <v>-0.14299999999999999</v>
      </c>
      <c r="H362" s="803">
        <f t="shared" si="89"/>
        <v>7.0000000000000001E-3</v>
      </c>
      <c r="I362" s="803">
        <f t="shared" si="90"/>
        <v>5.7000000000000002E-2</v>
      </c>
      <c r="J362" s="803">
        <f t="shared" si="91"/>
        <v>-0.48399999999999999</v>
      </c>
      <c r="K362" s="779">
        <f t="shared" si="92"/>
        <v>0</v>
      </c>
      <c r="L362" s="779">
        <f t="shared" si="93"/>
        <v>0</v>
      </c>
      <c r="M362" s="779">
        <f t="shared" si="94"/>
        <v>0</v>
      </c>
      <c r="N362" s="779">
        <f t="shared" si="95"/>
        <v>0</v>
      </c>
      <c r="O362" s="779">
        <f t="shared" si="96"/>
        <v>0</v>
      </c>
      <c r="P362" s="779">
        <f t="shared" si="97"/>
        <v>0</v>
      </c>
      <c r="Q362" s="801">
        <f t="shared" si="98"/>
        <v>0</v>
      </c>
      <c r="R362" s="800">
        <v>0.60866883044604037</v>
      </c>
      <c r="S362" s="800">
        <v>0.60930982149707014</v>
      </c>
      <c r="T362" s="800">
        <v>0.14492206009021702</v>
      </c>
      <c r="U362" s="800">
        <v>0.64966574995791493</v>
      </c>
      <c r="V362" s="800">
        <v>0.84081379519906307</v>
      </c>
      <c r="W362" s="800">
        <v>0.1416598830964485</v>
      </c>
      <c r="X362" s="800">
        <v>0.51839109848618348</v>
      </c>
      <c r="Y362" s="800">
        <v>0.65677140989088523</v>
      </c>
      <c r="Z362" s="800">
        <v>1.5532577901022693E-2</v>
      </c>
      <c r="AA362" s="800">
        <v>0.84246892640595328</v>
      </c>
      <c r="AB362" s="800">
        <v>0.11039837105259298</v>
      </c>
      <c r="AC362" s="800">
        <v>0.14745185325553545</v>
      </c>
      <c r="AD362" s="800">
        <v>0.97399456290703079</v>
      </c>
      <c r="AE362" s="800">
        <v>0.12546554060473292</v>
      </c>
      <c r="AF362" s="800">
        <v>0.60593256678621388</v>
      </c>
      <c r="AG362" s="800">
        <v>0.37141005053981213</v>
      </c>
    </row>
    <row r="363" spans="1:33" x14ac:dyDescent="0.2">
      <c r="A363" s="767">
        <v>353</v>
      </c>
      <c r="B363" s="778">
        <f t="shared" si="83"/>
        <v>1397.681</v>
      </c>
      <c r="C363" s="791">
        <f t="shared" si="84"/>
        <v>55.997</v>
      </c>
      <c r="D363" s="803">
        <f t="shared" si="85"/>
        <v>1.349</v>
      </c>
      <c r="E363" s="779">
        <f t="shared" si="86"/>
        <v>471.95400000000001</v>
      </c>
      <c r="F363" s="803">
        <f t="shared" si="87"/>
        <v>0.153</v>
      </c>
      <c r="G363" s="803">
        <f t="shared" si="88"/>
        <v>0.14399999999999999</v>
      </c>
      <c r="H363" s="803">
        <f t="shared" si="89"/>
        <v>-0.17699999999999999</v>
      </c>
      <c r="I363" s="803">
        <f t="shared" si="90"/>
        <v>-0.46300000000000002</v>
      </c>
      <c r="J363" s="803">
        <f t="shared" si="91"/>
        <v>0.41</v>
      </c>
      <c r="K363" s="779">
        <f t="shared" si="92"/>
        <v>0</v>
      </c>
      <c r="L363" s="779">
        <f t="shared" si="93"/>
        <v>0</v>
      </c>
      <c r="M363" s="779">
        <f t="shared" si="94"/>
        <v>0</v>
      </c>
      <c r="N363" s="779">
        <f t="shared" si="95"/>
        <v>0</v>
      </c>
      <c r="O363" s="779">
        <f t="shared" si="96"/>
        <v>0</v>
      </c>
      <c r="P363" s="779">
        <f t="shared" si="97"/>
        <v>0</v>
      </c>
      <c r="Q363" s="801">
        <f t="shared" si="98"/>
        <v>0</v>
      </c>
      <c r="R363" s="800">
        <v>9.7680962428164264E-2</v>
      </c>
      <c r="S363" s="800">
        <v>0.89992529374498831</v>
      </c>
      <c r="T363" s="800">
        <v>0.81128265104417441</v>
      </c>
      <c r="U363" s="800">
        <v>0.92988507456862624</v>
      </c>
      <c r="V363" s="800">
        <v>0.26429444869757668</v>
      </c>
      <c r="W363" s="800">
        <v>0.8591722083467882</v>
      </c>
      <c r="X363" s="800">
        <v>5.8497762129641084E-2</v>
      </c>
      <c r="Y363" s="800">
        <v>0.13735863002529913</v>
      </c>
      <c r="Z363" s="800">
        <v>0.91002851108337612</v>
      </c>
      <c r="AA363" s="800">
        <v>0.7333232524948915</v>
      </c>
      <c r="AB363" s="800">
        <v>0.45518146662082593</v>
      </c>
      <c r="AC363" s="800">
        <v>0.3236728047929629</v>
      </c>
      <c r="AD363" s="800">
        <v>0.64633550586026667</v>
      </c>
      <c r="AE363" s="800">
        <v>0.98833676582365282</v>
      </c>
      <c r="AF363" s="800">
        <v>5.1150527287676661E-3</v>
      </c>
      <c r="AG363" s="800">
        <v>0.92761347381009729</v>
      </c>
    </row>
    <row r="364" spans="1:33" x14ac:dyDescent="0.2">
      <c r="A364" s="767">
        <v>354</v>
      </c>
      <c r="B364" s="778">
        <f t="shared" si="83"/>
        <v>1494.5319999999999</v>
      </c>
      <c r="C364" s="791">
        <f t="shared" si="84"/>
        <v>47.628</v>
      </c>
      <c r="D364" s="803">
        <f t="shared" si="85"/>
        <v>0.82499999999999996</v>
      </c>
      <c r="E364" s="779">
        <f t="shared" si="86"/>
        <v>474.69499999999999</v>
      </c>
      <c r="F364" s="803">
        <f t="shared" si="87"/>
        <v>0.28499999999999998</v>
      </c>
      <c r="G364" s="803">
        <f t="shared" si="88"/>
        <v>0.155</v>
      </c>
      <c r="H364" s="803">
        <f t="shared" si="89"/>
        <v>-0.193</v>
      </c>
      <c r="I364" s="803">
        <f t="shared" si="90"/>
        <v>0.191</v>
      </c>
      <c r="J364" s="803">
        <f t="shared" si="91"/>
        <v>-0.40500000000000003</v>
      </c>
      <c r="K364" s="779">
        <f t="shared" si="92"/>
        <v>0</v>
      </c>
      <c r="L364" s="779">
        <f t="shared" si="93"/>
        <v>0</v>
      </c>
      <c r="M364" s="779">
        <f t="shared" si="94"/>
        <v>0</v>
      </c>
      <c r="N364" s="779">
        <f t="shared" si="95"/>
        <v>0</v>
      </c>
      <c r="O364" s="779">
        <f t="shared" si="96"/>
        <v>0</v>
      </c>
      <c r="P364" s="779">
        <f t="shared" si="97"/>
        <v>0</v>
      </c>
      <c r="Q364" s="801">
        <f t="shared" si="98"/>
        <v>0</v>
      </c>
      <c r="R364" s="800">
        <v>0.19453183565266763</v>
      </c>
      <c r="S364" s="800">
        <v>0.69069673249455121</v>
      </c>
      <c r="T364" s="800">
        <v>0.15673104102674629</v>
      </c>
      <c r="U364" s="800">
        <v>0.93673839506006462</v>
      </c>
      <c r="V364" s="800">
        <v>0.92429917271476514</v>
      </c>
      <c r="W364" s="800">
        <v>0.88858322224575848</v>
      </c>
      <c r="X364" s="800">
        <v>1.6531241569710087E-2</v>
      </c>
      <c r="Y364" s="800">
        <v>0.7913359911892307</v>
      </c>
      <c r="Z364" s="800">
        <v>9.5145032306331312E-2</v>
      </c>
      <c r="AA364" s="800">
        <v>0.84369325778211501</v>
      </c>
      <c r="AB364" s="800">
        <v>0.18999505118956639</v>
      </c>
      <c r="AC364" s="800">
        <v>0.57474755982247083</v>
      </c>
      <c r="AD364" s="800">
        <v>0.39348361350456273</v>
      </c>
      <c r="AE364" s="800">
        <v>0.95805554841968632</v>
      </c>
      <c r="AF364" s="800">
        <v>0.5234735165913742</v>
      </c>
      <c r="AG364" s="800">
        <v>0.99486126976696232</v>
      </c>
    </row>
    <row r="365" spans="1:33" x14ac:dyDescent="0.2">
      <c r="A365" s="767">
        <v>355</v>
      </c>
      <c r="B365" s="778">
        <f t="shared" si="83"/>
        <v>1791.3009999999999</v>
      </c>
      <c r="C365" s="791">
        <f t="shared" si="84"/>
        <v>58.087000000000003</v>
      </c>
      <c r="D365" s="803">
        <f t="shared" si="85"/>
        <v>1.048</v>
      </c>
      <c r="E365" s="779">
        <f t="shared" si="86"/>
        <v>118.694</v>
      </c>
      <c r="F365" s="803">
        <f t="shared" si="87"/>
        <v>0.154</v>
      </c>
      <c r="G365" s="803">
        <f t="shared" si="88"/>
        <v>0.182</v>
      </c>
      <c r="H365" s="803">
        <f t="shared" si="89"/>
        <v>2.4E-2</v>
      </c>
      <c r="I365" s="803">
        <f t="shared" si="90"/>
        <v>-0.47799999999999998</v>
      </c>
      <c r="J365" s="803">
        <f t="shared" si="91"/>
        <v>0.33400000000000002</v>
      </c>
      <c r="K365" s="779">
        <f t="shared" si="92"/>
        <v>0</v>
      </c>
      <c r="L365" s="779">
        <f t="shared" si="93"/>
        <v>0</v>
      </c>
      <c r="M365" s="779">
        <f t="shared" si="94"/>
        <v>0</v>
      </c>
      <c r="N365" s="779">
        <f t="shared" si="95"/>
        <v>0</v>
      </c>
      <c r="O365" s="779">
        <f t="shared" si="96"/>
        <v>0</v>
      </c>
      <c r="P365" s="779">
        <f t="shared" si="97"/>
        <v>0</v>
      </c>
      <c r="Q365" s="801">
        <f t="shared" si="98"/>
        <v>0</v>
      </c>
      <c r="R365" s="800">
        <v>0.49130080234577722</v>
      </c>
      <c r="S365" s="800">
        <v>0.95217531929803656</v>
      </c>
      <c r="T365" s="800">
        <v>0.43479773521429699</v>
      </c>
      <c r="U365" s="800">
        <v>4.6734764729411404E-2</v>
      </c>
      <c r="V365" s="800">
        <v>0.26974169304892948</v>
      </c>
      <c r="W365" s="800">
        <v>0.95502416404992496</v>
      </c>
      <c r="X365" s="800">
        <v>0.5588643679112576</v>
      </c>
      <c r="Y365" s="800">
        <v>0.1218860970262301</v>
      </c>
      <c r="Z365" s="800">
        <v>0.83387814870624344</v>
      </c>
      <c r="AA365" s="800">
        <v>0.60450867328502955</v>
      </c>
      <c r="AB365" s="800">
        <v>0.27766432497499971</v>
      </c>
      <c r="AC365" s="800">
        <v>0.92533530057963098</v>
      </c>
      <c r="AD365" s="800">
        <v>3.8120897157630784E-2</v>
      </c>
      <c r="AE365" s="800">
        <v>0.52044491871626375</v>
      </c>
      <c r="AF365" s="800">
        <v>0.85566381538571756</v>
      </c>
      <c r="AG365" s="800">
        <v>0.88935288437368265</v>
      </c>
    </row>
    <row r="366" spans="1:33" x14ac:dyDescent="0.2">
      <c r="A366" s="767">
        <v>356</v>
      </c>
      <c r="B366" s="778">
        <f t="shared" si="83"/>
        <v>1688.018</v>
      </c>
      <c r="C366" s="791">
        <f t="shared" si="84"/>
        <v>22.933</v>
      </c>
      <c r="D366" s="803">
        <f t="shared" si="85"/>
        <v>1.196</v>
      </c>
      <c r="E366" s="779">
        <f t="shared" si="86"/>
        <v>177.06100000000001</v>
      </c>
      <c r="F366" s="803">
        <f t="shared" si="87"/>
        <v>0.252</v>
      </c>
      <c r="G366" s="803">
        <f t="shared" si="88"/>
        <v>0.114</v>
      </c>
      <c r="H366" s="803">
        <f t="shared" si="89"/>
        <v>0.108</v>
      </c>
      <c r="I366" s="803">
        <f t="shared" si="90"/>
        <v>0.23400000000000001</v>
      </c>
      <c r="J366" s="803">
        <f t="shared" si="91"/>
        <v>-0.36499999999999999</v>
      </c>
      <c r="K366" s="779">
        <f t="shared" si="92"/>
        <v>0</v>
      </c>
      <c r="L366" s="779">
        <f t="shared" si="93"/>
        <v>0</v>
      </c>
      <c r="M366" s="779">
        <f t="shared" si="94"/>
        <v>0</v>
      </c>
      <c r="N366" s="779">
        <f t="shared" si="95"/>
        <v>0</v>
      </c>
      <c r="O366" s="779">
        <f t="shared" si="96"/>
        <v>0</v>
      </c>
      <c r="P366" s="779">
        <f t="shared" si="97"/>
        <v>0</v>
      </c>
      <c r="Q366" s="801">
        <f t="shared" si="98"/>
        <v>0</v>
      </c>
      <c r="R366" s="800">
        <v>0.38801835297625253</v>
      </c>
      <c r="S366" s="800">
        <v>7.3326926544122428E-2</v>
      </c>
      <c r="T366" s="800">
        <v>0.61953951070014512</v>
      </c>
      <c r="U366" s="800">
        <v>0.19265253191962028</v>
      </c>
      <c r="V366" s="800">
        <v>0.7624234266188018</v>
      </c>
      <c r="W366" s="800">
        <v>0.78393972058353756</v>
      </c>
      <c r="X366" s="800">
        <v>0.7710713008557295</v>
      </c>
      <c r="Y366" s="800">
        <v>0.83359555301022903</v>
      </c>
      <c r="Z366" s="800">
        <v>0.13479417801875804</v>
      </c>
      <c r="AA366" s="800">
        <v>9.6071872667732316E-3</v>
      </c>
      <c r="AB366" s="800">
        <v>0.45694323453414754</v>
      </c>
      <c r="AC366" s="800">
        <v>0.96544557135380193</v>
      </c>
      <c r="AD366" s="800">
        <v>9.9641207764064599E-2</v>
      </c>
      <c r="AE366" s="800">
        <v>0.48290621476692153</v>
      </c>
      <c r="AF366" s="800">
        <v>0.15612260359893104</v>
      </c>
      <c r="AG366" s="800">
        <v>0.70139813105890969</v>
      </c>
    </row>
    <row r="367" spans="1:33" x14ac:dyDescent="0.2">
      <c r="A367" s="767">
        <v>357</v>
      </c>
      <c r="B367" s="778">
        <f t="shared" si="83"/>
        <v>2020.0119999999999</v>
      </c>
      <c r="C367" s="791">
        <f t="shared" si="84"/>
        <v>35.798999999999999</v>
      </c>
      <c r="D367" s="803">
        <f t="shared" si="85"/>
        <v>0.98399999999999999</v>
      </c>
      <c r="E367" s="779">
        <f t="shared" si="86"/>
        <v>425.08600000000001</v>
      </c>
      <c r="F367" s="803">
        <f t="shared" si="87"/>
        <v>0.187</v>
      </c>
      <c r="G367" s="803">
        <f t="shared" si="88"/>
        <v>-0.02</v>
      </c>
      <c r="H367" s="803">
        <f t="shared" si="89"/>
        <v>0.109</v>
      </c>
      <c r="I367" s="803">
        <f t="shared" si="90"/>
        <v>-0.45500000000000002</v>
      </c>
      <c r="J367" s="803">
        <f t="shared" si="91"/>
        <v>7.3999999999999996E-2</v>
      </c>
      <c r="K367" s="779">
        <f t="shared" si="92"/>
        <v>0</v>
      </c>
      <c r="L367" s="779">
        <f t="shared" si="93"/>
        <v>0</v>
      </c>
      <c r="M367" s="779">
        <f t="shared" si="94"/>
        <v>0</v>
      </c>
      <c r="N367" s="779">
        <f t="shared" si="95"/>
        <v>0</v>
      </c>
      <c r="O367" s="779">
        <f t="shared" si="96"/>
        <v>0</v>
      </c>
      <c r="P367" s="779">
        <f t="shared" si="97"/>
        <v>0</v>
      </c>
      <c r="Q367" s="801">
        <f t="shared" si="98"/>
        <v>0</v>
      </c>
      <c r="R367" s="800">
        <v>0.72001152241921229</v>
      </c>
      <c r="S367" s="800">
        <v>0.39498700346670834</v>
      </c>
      <c r="T367" s="800">
        <v>0.35485443257993809</v>
      </c>
      <c r="U367" s="800">
        <v>0.8127161520084113</v>
      </c>
      <c r="V367" s="800">
        <v>0.4327429806029508</v>
      </c>
      <c r="W367" s="800">
        <v>0.4508920171826577</v>
      </c>
      <c r="X367" s="800">
        <v>0.77226937398035689</v>
      </c>
      <c r="Y367" s="800">
        <v>0.14461905984145584</v>
      </c>
      <c r="Z367" s="800">
        <v>0.57431760204704163</v>
      </c>
      <c r="AA367" s="800">
        <v>3.0191838090858458E-2</v>
      </c>
      <c r="AB367" s="800">
        <v>0.96329530321869372</v>
      </c>
      <c r="AC367" s="800">
        <v>0.64529241310993057</v>
      </c>
      <c r="AD367" s="800">
        <v>0.88446466323096751</v>
      </c>
      <c r="AE367" s="800">
        <v>0.10204783274203022</v>
      </c>
      <c r="AF367" s="800">
        <v>0.42007403804213017</v>
      </c>
      <c r="AG367" s="800">
        <v>0.68592016026113234</v>
      </c>
    </row>
    <row r="368" spans="1:33" x14ac:dyDescent="0.2">
      <c r="A368" s="767">
        <v>358</v>
      </c>
      <c r="B368" s="778">
        <f t="shared" si="83"/>
        <v>1982.213</v>
      </c>
      <c r="C368" s="791">
        <f t="shared" si="84"/>
        <v>59.893000000000001</v>
      </c>
      <c r="D368" s="803">
        <f t="shared" si="85"/>
        <v>1.1819999999999999</v>
      </c>
      <c r="E368" s="779">
        <f t="shared" si="86"/>
        <v>394.83199999999999</v>
      </c>
      <c r="F368" s="803">
        <f t="shared" si="87"/>
        <v>0.26300000000000001</v>
      </c>
      <c r="G368" s="803">
        <f t="shared" si="88"/>
        <v>0.13200000000000001</v>
      </c>
      <c r="H368" s="803">
        <f t="shared" si="89"/>
        <v>0.187</v>
      </c>
      <c r="I368" s="803">
        <f t="shared" si="90"/>
        <v>0.27500000000000002</v>
      </c>
      <c r="J368" s="803">
        <f t="shared" si="91"/>
        <v>-2.5000000000000001E-2</v>
      </c>
      <c r="K368" s="779">
        <f t="shared" si="92"/>
        <v>0</v>
      </c>
      <c r="L368" s="779">
        <f t="shared" si="93"/>
        <v>0</v>
      </c>
      <c r="M368" s="779">
        <f t="shared" si="94"/>
        <v>0</v>
      </c>
      <c r="N368" s="779">
        <f t="shared" si="95"/>
        <v>0</v>
      </c>
      <c r="O368" s="779">
        <f t="shared" si="96"/>
        <v>0</v>
      </c>
      <c r="P368" s="779">
        <f t="shared" si="97"/>
        <v>0</v>
      </c>
      <c r="Q368" s="801">
        <f t="shared" si="98"/>
        <v>0</v>
      </c>
      <c r="R368" s="800">
        <v>0.68221277066557462</v>
      </c>
      <c r="S368" s="800">
        <v>0.99731606860645039</v>
      </c>
      <c r="T368" s="800">
        <v>0.60250698783742995</v>
      </c>
      <c r="U368" s="800">
        <v>0.73708022023025188</v>
      </c>
      <c r="V368" s="800">
        <v>0.81680051496455963</v>
      </c>
      <c r="W368" s="800">
        <v>0.83010388773031285</v>
      </c>
      <c r="X368" s="800">
        <v>0.96755948991369867</v>
      </c>
      <c r="Y368" s="800">
        <v>0.87495243923773891</v>
      </c>
      <c r="Z368" s="800">
        <v>0.47459697275415602</v>
      </c>
      <c r="AA368" s="800">
        <v>0.70172772385715587</v>
      </c>
      <c r="AB368" s="800">
        <v>0.1972196758949939</v>
      </c>
      <c r="AC368" s="800">
        <v>0.64633333761032608</v>
      </c>
      <c r="AD368" s="800">
        <v>0.16609374719997427</v>
      </c>
      <c r="AE368" s="800">
        <v>0.55544691151702819</v>
      </c>
      <c r="AF368" s="800">
        <v>0.85743918932644581</v>
      </c>
      <c r="AG368" s="800">
        <v>9.0605609832429379E-2</v>
      </c>
    </row>
    <row r="369" spans="1:33" x14ac:dyDescent="0.2">
      <c r="A369" s="767">
        <v>359</v>
      </c>
      <c r="B369" s="778">
        <f t="shared" si="83"/>
        <v>1788.877</v>
      </c>
      <c r="C369" s="791">
        <f t="shared" si="84"/>
        <v>24.765000000000001</v>
      </c>
      <c r="D369" s="803">
        <f t="shared" si="85"/>
        <v>0.878</v>
      </c>
      <c r="E369" s="779">
        <f t="shared" si="86"/>
        <v>163.05000000000001</v>
      </c>
      <c r="F369" s="803">
        <f t="shared" si="87"/>
        <v>0.29499999999999998</v>
      </c>
      <c r="G369" s="803">
        <f t="shared" si="88"/>
        <v>-0.106</v>
      </c>
      <c r="H369" s="803">
        <f t="shared" si="89"/>
        <v>-0.104</v>
      </c>
      <c r="I369" s="803">
        <f t="shared" si="90"/>
        <v>0.27600000000000002</v>
      </c>
      <c r="J369" s="803">
        <f t="shared" si="91"/>
        <v>-0.33300000000000002</v>
      </c>
      <c r="K369" s="779">
        <f t="shared" si="92"/>
        <v>0</v>
      </c>
      <c r="L369" s="779">
        <f t="shared" si="93"/>
        <v>0</v>
      </c>
      <c r="M369" s="779">
        <f t="shared" si="94"/>
        <v>0</v>
      </c>
      <c r="N369" s="779">
        <f t="shared" si="95"/>
        <v>0</v>
      </c>
      <c r="O369" s="779">
        <f t="shared" si="96"/>
        <v>0</v>
      </c>
      <c r="P369" s="779">
        <f t="shared" si="97"/>
        <v>0</v>
      </c>
      <c r="Q369" s="801">
        <f t="shared" si="98"/>
        <v>0</v>
      </c>
      <c r="R369" s="800">
        <v>0.48887736768423207</v>
      </c>
      <c r="S369" s="800">
        <v>0.11913038161479816</v>
      </c>
      <c r="T369" s="800">
        <v>0.22232513229263995</v>
      </c>
      <c r="U369" s="800">
        <v>0.15762481675653706</v>
      </c>
      <c r="V369" s="800">
        <v>0.9745184956589853</v>
      </c>
      <c r="W369" s="800">
        <v>0.23562237743954551</v>
      </c>
      <c r="X369" s="800">
        <v>0.24012286464809474</v>
      </c>
      <c r="Y369" s="800">
        <v>0.87611754356233418</v>
      </c>
      <c r="Z369" s="800">
        <v>0.1668826197741744</v>
      </c>
      <c r="AA369" s="800">
        <v>0.55961047767891792</v>
      </c>
      <c r="AB369" s="800">
        <v>0.553637529115108</v>
      </c>
      <c r="AC369" s="800">
        <v>0.27946297500012496</v>
      </c>
      <c r="AD369" s="800">
        <v>0.50665922329723245</v>
      </c>
      <c r="AE369" s="800">
        <v>0.57306254977852378</v>
      </c>
      <c r="AF369" s="800">
        <v>0.12961292090513277</v>
      </c>
      <c r="AG369" s="800">
        <v>0.94321496829378815</v>
      </c>
    </row>
    <row r="370" spans="1:33" x14ac:dyDescent="0.2">
      <c r="A370" s="767">
        <v>360</v>
      </c>
      <c r="B370" s="778">
        <f t="shared" si="83"/>
        <v>1672.0630000000001</v>
      </c>
      <c r="C370" s="791">
        <f t="shared" si="84"/>
        <v>30.689</v>
      </c>
      <c r="D370" s="803">
        <f t="shared" si="85"/>
        <v>1.081</v>
      </c>
      <c r="E370" s="779">
        <f t="shared" si="86"/>
        <v>235.39</v>
      </c>
      <c r="F370" s="803">
        <f t="shared" si="87"/>
        <v>0.14899999999999999</v>
      </c>
      <c r="G370" s="803">
        <f t="shared" si="88"/>
        <v>-0.151</v>
      </c>
      <c r="H370" s="803">
        <f t="shared" si="89"/>
        <v>0.109</v>
      </c>
      <c r="I370" s="803">
        <f t="shared" si="90"/>
        <v>-0.318</v>
      </c>
      <c r="J370" s="803">
        <f t="shared" si="91"/>
        <v>-0.40500000000000003</v>
      </c>
      <c r="K370" s="779">
        <f t="shared" si="92"/>
        <v>0</v>
      </c>
      <c r="L370" s="779">
        <f t="shared" si="93"/>
        <v>0</v>
      </c>
      <c r="M370" s="779">
        <f t="shared" si="94"/>
        <v>0</v>
      </c>
      <c r="N370" s="779">
        <f t="shared" si="95"/>
        <v>0</v>
      </c>
      <c r="O370" s="779">
        <f t="shared" si="96"/>
        <v>0</v>
      </c>
      <c r="P370" s="779">
        <f t="shared" si="97"/>
        <v>0</v>
      </c>
      <c r="Q370" s="801">
        <f t="shared" si="98"/>
        <v>0</v>
      </c>
      <c r="R370" s="800">
        <v>0.37206339989070092</v>
      </c>
      <c r="S370" s="800">
        <v>0.26723151608937001</v>
      </c>
      <c r="T370" s="800">
        <v>0.47625472230102228</v>
      </c>
      <c r="U370" s="800">
        <v>0.33847443245972186</v>
      </c>
      <c r="V370" s="800">
        <v>0.24320379840146999</v>
      </c>
      <c r="W370" s="800">
        <v>0.12342096953006998</v>
      </c>
      <c r="X370" s="800">
        <v>0.77218497956879251</v>
      </c>
      <c r="Y370" s="800">
        <v>0.28170221850360355</v>
      </c>
      <c r="Z370" s="800">
        <v>9.4818770285363008E-2</v>
      </c>
      <c r="AA370" s="800">
        <v>0.68081342467441408</v>
      </c>
      <c r="AB370" s="800">
        <v>0.38778466417929369</v>
      </c>
      <c r="AC370" s="800">
        <v>0.2809376258258135</v>
      </c>
      <c r="AD370" s="800">
        <v>0.53428193362919363</v>
      </c>
      <c r="AE370" s="800">
        <v>0.13430065399970825</v>
      </c>
      <c r="AF370" s="800">
        <v>0.45474153040901211</v>
      </c>
      <c r="AG370" s="800">
        <v>0.24991361838599613</v>
      </c>
    </row>
    <row r="371" spans="1:33" x14ac:dyDescent="0.2">
      <c r="A371" s="767">
        <v>361</v>
      </c>
      <c r="B371" s="778">
        <f t="shared" si="83"/>
        <v>1505.94</v>
      </c>
      <c r="C371" s="791">
        <f t="shared" si="84"/>
        <v>26.355</v>
      </c>
      <c r="D371" s="803">
        <f t="shared" si="85"/>
        <v>0.86</v>
      </c>
      <c r="E371" s="779">
        <f t="shared" si="86"/>
        <v>491.548</v>
      </c>
      <c r="F371" s="803">
        <f t="shared" si="87"/>
        <v>0.14899999999999999</v>
      </c>
      <c r="G371" s="803">
        <f t="shared" si="88"/>
        <v>6.0000000000000001E-3</v>
      </c>
      <c r="H371" s="803">
        <f t="shared" si="89"/>
        <v>8.8999999999999996E-2</v>
      </c>
      <c r="I371" s="803">
        <f t="shared" si="90"/>
        <v>-0.371</v>
      </c>
      <c r="J371" s="803">
        <f t="shared" si="91"/>
        <v>0.158</v>
      </c>
      <c r="K371" s="779">
        <f t="shared" si="92"/>
        <v>0</v>
      </c>
      <c r="L371" s="779">
        <f t="shared" si="93"/>
        <v>0</v>
      </c>
      <c r="M371" s="779">
        <f t="shared" si="94"/>
        <v>0</v>
      </c>
      <c r="N371" s="779">
        <f t="shared" si="95"/>
        <v>0</v>
      </c>
      <c r="O371" s="779">
        <f t="shared" si="96"/>
        <v>0</v>
      </c>
      <c r="P371" s="779">
        <f t="shared" si="97"/>
        <v>0</v>
      </c>
      <c r="Q371" s="801">
        <f t="shared" si="98"/>
        <v>0</v>
      </c>
      <c r="R371" s="800">
        <v>0.20594040014527792</v>
      </c>
      <c r="S371" s="800">
        <v>0.15886852110988714</v>
      </c>
      <c r="T371" s="800">
        <v>0.1994385228455684</v>
      </c>
      <c r="U371" s="800">
        <v>0.9788695203215011</v>
      </c>
      <c r="V371" s="800">
        <v>0.2432101026861978</v>
      </c>
      <c r="W371" s="800">
        <v>0.51391323171906877</v>
      </c>
      <c r="X371" s="800">
        <v>0.72276797632996115</v>
      </c>
      <c r="Y371" s="800">
        <v>0.22922374640646681</v>
      </c>
      <c r="Z371" s="800">
        <v>0.65821904385038998</v>
      </c>
      <c r="AA371" s="800">
        <v>0.78589163246749039</v>
      </c>
      <c r="AB371" s="800">
        <v>0.68758968117422647</v>
      </c>
      <c r="AC371" s="800">
        <v>0.87927034280305028</v>
      </c>
      <c r="AD371" s="800">
        <v>0.5320732773924941</v>
      </c>
      <c r="AE371" s="800">
        <v>0.54357848265141573</v>
      </c>
      <c r="AF371" s="800">
        <v>0.13062170383464611</v>
      </c>
      <c r="AG371" s="800">
        <v>0.75177285671521477</v>
      </c>
    </row>
    <row r="372" spans="1:33" x14ac:dyDescent="0.2">
      <c r="A372" s="767">
        <v>362</v>
      </c>
      <c r="B372" s="778">
        <f t="shared" si="83"/>
        <v>2240.5369999999998</v>
      </c>
      <c r="C372" s="791">
        <f t="shared" si="84"/>
        <v>36.575000000000003</v>
      </c>
      <c r="D372" s="803">
        <f t="shared" si="85"/>
        <v>1.4219999999999999</v>
      </c>
      <c r="E372" s="779">
        <f t="shared" si="86"/>
        <v>151.148</v>
      </c>
      <c r="F372" s="803">
        <f t="shared" si="87"/>
        <v>0.124</v>
      </c>
      <c r="G372" s="803">
        <f t="shared" si="88"/>
        <v>-0.16400000000000001</v>
      </c>
      <c r="H372" s="803">
        <f t="shared" si="89"/>
        <v>6.9000000000000006E-2</v>
      </c>
      <c r="I372" s="803">
        <f t="shared" si="90"/>
        <v>-0.23</v>
      </c>
      <c r="J372" s="803">
        <f t="shared" si="91"/>
        <v>0.36099999999999999</v>
      </c>
      <c r="K372" s="779">
        <f t="shared" si="92"/>
        <v>0</v>
      </c>
      <c r="L372" s="779">
        <f t="shared" si="93"/>
        <v>0</v>
      </c>
      <c r="M372" s="779">
        <f t="shared" si="94"/>
        <v>0</v>
      </c>
      <c r="N372" s="779">
        <f t="shared" si="95"/>
        <v>0</v>
      </c>
      <c r="O372" s="779">
        <f t="shared" si="96"/>
        <v>0</v>
      </c>
      <c r="P372" s="779">
        <f t="shared" si="97"/>
        <v>0</v>
      </c>
      <c r="Q372" s="801">
        <f t="shared" si="98"/>
        <v>0</v>
      </c>
      <c r="R372" s="800">
        <v>0.94053745219578011</v>
      </c>
      <c r="S372" s="800">
        <v>0.41438464314564893</v>
      </c>
      <c r="T372" s="800">
        <v>0.90247314280257429</v>
      </c>
      <c r="U372" s="800">
        <v>0.12787101065148054</v>
      </c>
      <c r="V372" s="800">
        <v>0.11965900013424491</v>
      </c>
      <c r="W372" s="800">
        <v>9.085428472549828E-2</v>
      </c>
      <c r="X372" s="800">
        <v>0.67243390746141363</v>
      </c>
      <c r="Y372" s="800">
        <v>0.36975758077628118</v>
      </c>
      <c r="Z372" s="800">
        <v>0.86105790245088121</v>
      </c>
      <c r="AA372" s="800">
        <v>0.17008451317791973</v>
      </c>
      <c r="AB372" s="800">
        <v>0.42243461702022245</v>
      </c>
      <c r="AC372" s="800">
        <v>0.22930951903629382</v>
      </c>
      <c r="AD372" s="800">
        <v>0.72143379021187792</v>
      </c>
      <c r="AE372" s="800">
        <v>0.8140602645691809</v>
      </c>
      <c r="AF372" s="800">
        <v>0.76859578265888395</v>
      </c>
      <c r="AG372" s="800">
        <v>0.42412169264924715</v>
      </c>
    </row>
    <row r="373" spans="1:33" x14ac:dyDescent="0.2">
      <c r="A373" s="767">
        <v>363</v>
      </c>
      <c r="B373" s="778">
        <f t="shared" si="83"/>
        <v>2004.7270000000001</v>
      </c>
      <c r="C373" s="791">
        <f t="shared" si="84"/>
        <v>38.363</v>
      </c>
      <c r="D373" s="803">
        <f t="shared" si="85"/>
        <v>1.01</v>
      </c>
      <c r="E373" s="779">
        <f t="shared" si="86"/>
        <v>251.96100000000001</v>
      </c>
      <c r="F373" s="803">
        <f t="shared" si="87"/>
        <v>0.23400000000000001</v>
      </c>
      <c r="G373" s="803">
        <f t="shared" si="88"/>
        <v>8.2000000000000003E-2</v>
      </c>
      <c r="H373" s="803">
        <f t="shared" si="89"/>
        <v>0.16400000000000001</v>
      </c>
      <c r="I373" s="803">
        <f t="shared" si="90"/>
        <v>0.183</v>
      </c>
      <c r="J373" s="803">
        <f t="shared" si="91"/>
        <v>-0.39200000000000002</v>
      </c>
      <c r="K373" s="779">
        <f t="shared" si="92"/>
        <v>0</v>
      </c>
      <c r="L373" s="779">
        <f t="shared" si="93"/>
        <v>0</v>
      </c>
      <c r="M373" s="779">
        <f t="shared" si="94"/>
        <v>0</v>
      </c>
      <c r="N373" s="779">
        <f t="shared" si="95"/>
        <v>0</v>
      </c>
      <c r="O373" s="779">
        <f t="shared" si="96"/>
        <v>0</v>
      </c>
      <c r="P373" s="779">
        <f t="shared" si="97"/>
        <v>0</v>
      </c>
      <c r="Q373" s="801">
        <f t="shared" si="98"/>
        <v>0</v>
      </c>
      <c r="R373" s="800">
        <v>0.70472746612197179</v>
      </c>
      <c r="S373" s="800">
        <v>0.45906397338976057</v>
      </c>
      <c r="T373" s="800">
        <v>0.38730548137034904</v>
      </c>
      <c r="U373" s="800">
        <v>0.37990223676262325</v>
      </c>
      <c r="V373" s="800">
        <v>0.66817494214534323</v>
      </c>
      <c r="W373" s="800">
        <v>0.70426845708256702</v>
      </c>
      <c r="X373" s="800">
        <v>0.90973108617409748</v>
      </c>
      <c r="Y373" s="800">
        <v>0.78310625396051659</v>
      </c>
      <c r="Z373" s="800">
        <v>0.10788147032588224</v>
      </c>
      <c r="AA373" s="800">
        <v>0.30422830160168413</v>
      </c>
      <c r="AB373" s="800">
        <v>0.78108535301865345</v>
      </c>
      <c r="AC373" s="800">
        <v>0.45483449618882643</v>
      </c>
      <c r="AD373" s="800">
        <v>0.83815654961160346</v>
      </c>
      <c r="AE373" s="800">
        <v>0.13149016975603145</v>
      </c>
      <c r="AF373" s="800">
        <v>0.69730553462650446</v>
      </c>
      <c r="AG373" s="800">
        <v>0.69124227695879281</v>
      </c>
    </row>
    <row r="374" spans="1:33" x14ac:dyDescent="0.2">
      <c r="A374" s="767">
        <v>364</v>
      </c>
      <c r="B374" s="778">
        <f t="shared" si="83"/>
        <v>1895.827</v>
      </c>
      <c r="C374" s="791">
        <f t="shared" si="84"/>
        <v>33.726999999999997</v>
      </c>
      <c r="D374" s="803">
        <f t="shared" si="85"/>
        <v>1.472</v>
      </c>
      <c r="E374" s="779">
        <f t="shared" si="86"/>
        <v>156.53</v>
      </c>
      <c r="F374" s="803">
        <f t="shared" si="87"/>
        <v>0.123</v>
      </c>
      <c r="G374" s="803">
        <f t="shared" si="88"/>
        <v>0.188</v>
      </c>
      <c r="H374" s="803">
        <f t="shared" si="89"/>
        <v>-0.161</v>
      </c>
      <c r="I374" s="803">
        <f t="shared" si="90"/>
        <v>-0.53300000000000003</v>
      </c>
      <c r="J374" s="803">
        <f t="shared" si="91"/>
        <v>-6.3E-2</v>
      </c>
      <c r="K374" s="779">
        <f t="shared" si="92"/>
        <v>0</v>
      </c>
      <c r="L374" s="779">
        <f t="shared" si="93"/>
        <v>0</v>
      </c>
      <c r="M374" s="779">
        <f t="shared" si="94"/>
        <v>0</v>
      </c>
      <c r="N374" s="779">
        <f t="shared" si="95"/>
        <v>0</v>
      </c>
      <c r="O374" s="779">
        <f t="shared" si="96"/>
        <v>0</v>
      </c>
      <c r="P374" s="779">
        <f t="shared" si="97"/>
        <v>0</v>
      </c>
      <c r="Q374" s="801">
        <f t="shared" si="98"/>
        <v>0</v>
      </c>
      <c r="R374" s="800">
        <v>0.595826775574541</v>
      </c>
      <c r="S374" s="800">
        <v>0.3431864045490608</v>
      </c>
      <c r="T374" s="800">
        <v>0.96506604781246264</v>
      </c>
      <c r="U374" s="800">
        <v>0.14132589240464222</v>
      </c>
      <c r="V374" s="800">
        <v>0.1140279402413602</v>
      </c>
      <c r="W374" s="800">
        <v>0.97108990650823468</v>
      </c>
      <c r="X374" s="800">
        <v>9.6557089224882486E-2</v>
      </c>
      <c r="Y374" s="800">
        <v>6.7482325128644827E-2</v>
      </c>
      <c r="Z374" s="800">
        <v>0.43749324979058901</v>
      </c>
      <c r="AA374" s="800">
        <v>0.32016587100513705</v>
      </c>
      <c r="AB374" s="800">
        <v>0.94358770378162371</v>
      </c>
      <c r="AC374" s="800">
        <v>0.67308061747432146</v>
      </c>
      <c r="AD374" s="800">
        <v>0.75721946634928328</v>
      </c>
      <c r="AE374" s="800">
        <v>0.39825727649098142</v>
      </c>
      <c r="AF374" s="800">
        <v>0.73842293358142463</v>
      </c>
      <c r="AG374" s="800">
        <v>0.59238596883498029</v>
      </c>
    </row>
    <row r="375" spans="1:33" x14ac:dyDescent="0.2">
      <c r="A375" s="767">
        <v>365</v>
      </c>
      <c r="B375" s="778">
        <f t="shared" si="83"/>
        <v>1316.009</v>
      </c>
      <c r="C375" s="791">
        <f t="shared" si="84"/>
        <v>54.622999999999998</v>
      </c>
      <c r="D375" s="803">
        <f t="shared" si="85"/>
        <v>0.95199999999999996</v>
      </c>
      <c r="E375" s="779">
        <f t="shared" si="86"/>
        <v>388.25799999999998</v>
      </c>
      <c r="F375" s="803">
        <f t="shared" si="87"/>
        <v>0.17599999999999999</v>
      </c>
      <c r="G375" s="803">
        <f t="shared" si="88"/>
        <v>7.0000000000000007E-2</v>
      </c>
      <c r="H375" s="803">
        <f t="shared" si="89"/>
        <v>7.0000000000000001E-3</v>
      </c>
      <c r="I375" s="803">
        <f t="shared" si="90"/>
        <v>-0.14699999999999999</v>
      </c>
      <c r="J375" s="803">
        <f t="shared" si="91"/>
        <v>-0.25900000000000001</v>
      </c>
      <c r="K375" s="779">
        <f t="shared" si="92"/>
        <v>0</v>
      </c>
      <c r="L375" s="779">
        <f t="shared" si="93"/>
        <v>0</v>
      </c>
      <c r="M375" s="779">
        <f t="shared" si="94"/>
        <v>0</v>
      </c>
      <c r="N375" s="779">
        <f t="shared" si="95"/>
        <v>0</v>
      </c>
      <c r="O375" s="779">
        <f t="shared" si="96"/>
        <v>0</v>
      </c>
      <c r="P375" s="779">
        <f t="shared" si="97"/>
        <v>0</v>
      </c>
      <c r="Q375" s="801">
        <f t="shared" si="98"/>
        <v>0</v>
      </c>
      <c r="R375" s="800">
        <v>1.600888083535501E-2</v>
      </c>
      <c r="S375" s="800">
        <v>0.86556880630033806</v>
      </c>
      <c r="T375" s="800">
        <v>0.31524920163925707</v>
      </c>
      <c r="U375" s="800">
        <v>0.72064562495493412</v>
      </c>
      <c r="V375" s="800">
        <v>0.37971896955689177</v>
      </c>
      <c r="W375" s="800">
        <v>0.67597024654758631</v>
      </c>
      <c r="X375" s="800">
        <v>0.51700406639370711</v>
      </c>
      <c r="Y375" s="800">
        <v>0.45315867922790709</v>
      </c>
      <c r="Z375" s="800">
        <v>0.24069827280660272</v>
      </c>
      <c r="AA375" s="800">
        <v>0.72624662075000401</v>
      </c>
      <c r="AB375" s="800">
        <v>0.94032830908872567</v>
      </c>
      <c r="AC375" s="800">
        <v>0.59738262216703242</v>
      </c>
      <c r="AD375" s="800">
        <v>0.69615279567028521</v>
      </c>
      <c r="AE375" s="800">
        <v>0.20730704496774777</v>
      </c>
      <c r="AF375" s="800">
        <v>0.85921197384485826</v>
      </c>
      <c r="AG375" s="800">
        <v>0.69115151369458183</v>
      </c>
    </row>
    <row r="376" spans="1:33" x14ac:dyDescent="0.2">
      <c r="A376" s="767">
        <v>366</v>
      </c>
      <c r="B376" s="778">
        <f t="shared" si="83"/>
        <v>2084.7939999999999</v>
      </c>
      <c r="C376" s="791">
        <f t="shared" si="84"/>
        <v>57.594999999999999</v>
      </c>
      <c r="D376" s="803">
        <f t="shared" si="85"/>
        <v>1.2370000000000001</v>
      </c>
      <c r="E376" s="779">
        <f t="shared" si="86"/>
        <v>172.238</v>
      </c>
      <c r="F376" s="803">
        <f t="shared" si="87"/>
        <v>0.107</v>
      </c>
      <c r="G376" s="803">
        <f t="shared" si="88"/>
        <v>-0.08</v>
      </c>
      <c r="H376" s="803">
        <f t="shared" si="89"/>
        <v>-0.19</v>
      </c>
      <c r="I376" s="803">
        <f t="shared" si="90"/>
        <v>0.158</v>
      </c>
      <c r="J376" s="803">
        <f t="shared" si="91"/>
        <v>5.6000000000000001E-2</v>
      </c>
      <c r="K376" s="779">
        <f t="shared" si="92"/>
        <v>0</v>
      </c>
      <c r="L376" s="779">
        <f t="shared" si="93"/>
        <v>0</v>
      </c>
      <c r="M376" s="779">
        <f t="shared" si="94"/>
        <v>0</v>
      </c>
      <c r="N376" s="779">
        <f t="shared" si="95"/>
        <v>0</v>
      </c>
      <c r="O376" s="779">
        <f t="shared" si="96"/>
        <v>0</v>
      </c>
      <c r="P376" s="779">
        <f t="shared" si="97"/>
        <v>0</v>
      </c>
      <c r="Q376" s="801">
        <f t="shared" si="98"/>
        <v>0</v>
      </c>
      <c r="R376" s="800">
        <v>0.78479422824314204</v>
      </c>
      <c r="S376" s="800">
        <v>0.93986534763902541</v>
      </c>
      <c r="T376" s="800">
        <v>0.67104492635744517</v>
      </c>
      <c r="U376" s="800">
        <v>0.18059580156148902</v>
      </c>
      <c r="V376" s="800">
        <v>3.3171419023059201E-2</v>
      </c>
      <c r="W376" s="800">
        <v>0.29971441615103256</v>
      </c>
      <c r="X376" s="800">
        <v>2.4838797226184983E-2</v>
      </c>
      <c r="Y376" s="800">
        <v>0.75825613960126659</v>
      </c>
      <c r="Z376" s="800">
        <v>0.55611749451045345</v>
      </c>
      <c r="AA376" s="800">
        <v>0.54704888353796055</v>
      </c>
      <c r="AB376" s="800">
        <v>0.40480591901520979</v>
      </c>
      <c r="AC376" s="800">
        <v>0.99924867721496369</v>
      </c>
      <c r="AD376" s="800">
        <v>0.85516693691494794</v>
      </c>
      <c r="AE376" s="800">
        <v>0.67348898093632403</v>
      </c>
      <c r="AF376" s="800">
        <v>0.28213745074279739</v>
      </c>
      <c r="AG376" s="800">
        <v>0.95583378291757015</v>
      </c>
    </row>
    <row r="377" spans="1:33" x14ac:dyDescent="0.2">
      <c r="A377" s="767">
        <v>367</v>
      </c>
      <c r="B377" s="778">
        <f t="shared" si="83"/>
        <v>2153.8850000000002</v>
      </c>
      <c r="C377" s="791">
        <f t="shared" si="84"/>
        <v>28.443000000000001</v>
      </c>
      <c r="D377" s="803">
        <f t="shared" si="85"/>
        <v>0.89500000000000002</v>
      </c>
      <c r="E377" s="779">
        <f t="shared" si="86"/>
        <v>464.017</v>
      </c>
      <c r="F377" s="803">
        <f t="shared" si="87"/>
        <v>0.13400000000000001</v>
      </c>
      <c r="G377" s="803">
        <f t="shared" si="88"/>
        <v>3.3000000000000002E-2</v>
      </c>
      <c r="H377" s="803">
        <f t="shared" si="89"/>
        <v>3.1E-2</v>
      </c>
      <c r="I377" s="803">
        <f t="shared" si="90"/>
        <v>-0.1</v>
      </c>
      <c r="J377" s="803">
        <f t="shared" si="91"/>
        <v>-0.249</v>
      </c>
      <c r="K377" s="779">
        <f t="shared" si="92"/>
        <v>0</v>
      </c>
      <c r="L377" s="779">
        <f t="shared" si="93"/>
        <v>0</v>
      </c>
      <c r="M377" s="779">
        <f t="shared" si="94"/>
        <v>0</v>
      </c>
      <c r="N377" s="779">
        <f t="shared" si="95"/>
        <v>0</v>
      </c>
      <c r="O377" s="779">
        <f t="shared" si="96"/>
        <v>0</v>
      </c>
      <c r="P377" s="779">
        <f t="shared" si="97"/>
        <v>0</v>
      </c>
      <c r="Q377" s="801">
        <f t="shared" si="98"/>
        <v>0</v>
      </c>
      <c r="R377" s="800">
        <v>0.8538845413859969</v>
      </c>
      <c r="S377" s="800">
        <v>0.21106813958576842</v>
      </c>
      <c r="T377" s="800">
        <v>0.24402726966530697</v>
      </c>
      <c r="U377" s="800">
        <v>0.91004150856852306</v>
      </c>
      <c r="V377" s="800">
        <v>0.169678316409276</v>
      </c>
      <c r="W377" s="800">
        <v>0.5821057673592015</v>
      </c>
      <c r="X377" s="800">
        <v>0.5785471381880356</v>
      </c>
      <c r="Y377" s="800">
        <v>0.49962705990793177</v>
      </c>
      <c r="Z377" s="800">
        <v>0.25109678470033969</v>
      </c>
      <c r="AA377" s="800">
        <v>3.5951212880739214E-2</v>
      </c>
      <c r="AB377" s="800">
        <v>0.43832599887451329</v>
      </c>
      <c r="AC377" s="800">
        <v>0.23467365099657478</v>
      </c>
      <c r="AD377" s="800">
        <v>0.98316193463910895</v>
      </c>
      <c r="AE377" s="800">
        <v>0.8643387601756477</v>
      </c>
      <c r="AF377" s="800">
        <v>0.17028797186245981</v>
      </c>
      <c r="AG377" s="800">
        <v>0.62566634610253646</v>
      </c>
    </row>
    <row r="378" spans="1:33" x14ac:dyDescent="0.2">
      <c r="A378" s="767">
        <v>368</v>
      </c>
      <c r="B378" s="778">
        <f t="shared" si="83"/>
        <v>1750.4480000000001</v>
      </c>
      <c r="C378" s="791">
        <f t="shared" si="84"/>
        <v>28.596</v>
      </c>
      <c r="D378" s="803">
        <f t="shared" si="85"/>
        <v>1.36</v>
      </c>
      <c r="E378" s="779">
        <f t="shared" si="86"/>
        <v>271.01400000000001</v>
      </c>
      <c r="F378" s="803">
        <f t="shared" si="87"/>
        <v>0.16</v>
      </c>
      <c r="G378" s="803">
        <f t="shared" si="88"/>
        <v>-0.187</v>
      </c>
      <c r="H378" s="803">
        <f t="shared" si="89"/>
        <v>-0.104</v>
      </c>
      <c r="I378" s="803">
        <f t="shared" si="90"/>
        <v>-0.216</v>
      </c>
      <c r="J378" s="803">
        <f t="shared" si="91"/>
        <v>-0.47399999999999998</v>
      </c>
      <c r="K378" s="779">
        <f t="shared" si="92"/>
        <v>0</v>
      </c>
      <c r="L378" s="779">
        <f t="shared" si="93"/>
        <v>0</v>
      </c>
      <c r="M378" s="779">
        <f t="shared" si="94"/>
        <v>0</v>
      </c>
      <c r="N378" s="779">
        <f t="shared" si="95"/>
        <v>0</v>
      </c>
      <c r="O378" s="779">
        <f t="shared" si="96"/>
        <v>0</v>
      </c>
      <c r="P378" s="779">
        <f t="shared" si="97"/>
        <v>0</v>
      </c>
      <c r="Q378" s="801">
        <f t="shared" si="98"/>
        <v>0</v>
      </c>
      <c r="R378" s="800">
        <v>0.45044770040127835</v>
      </c>
      <c r="S378" s="800">
        <v>0.21490160043217899</v>
      </c>
      <c r="T378" s="800">
        <v>0.82479243894507559</v>
      </c>
      <c r="U378" s="800">
        <v>0.42753618868616905</v>
      </c>
      <c r="V378" s="800">
        <v>0.29772176862436284</v>
      </c>
      <c r="W378" s="800">
        <v>3.1659838076928182E-2</v>
      </c>
      <c r="X378" s="800">
        <v>0.24023854504432685</v>
      </c>
      <c r="Y378" s="800">
        <v>0.38402447329789025</v>
      </c>
      <c r="Z378" s="800">
        <v>2.5904339839023072E-2</v>
      </c>
      <c r="AA378" s="800">
        <v>0.53944872646218767</v>
      </c>
      <c r="AB378" s="800">
        <v>0.39815983296649193</v>
      </c>
      <c r="AC378" s="800">
        <v>0.77267899213003011</v>
      </c>
      <c r="AD378" s="800">
        <v>0.89022080339471055</v>
      </c>
      <c r="AE378" s="800">
        <v>0.4896351601087775</v>
      </c>
      <c r="AF378" s="800">
        <v>0.12813128289891085</v>
      </c>
      <c r="AG378" s="800">
        <v>0.66554761785499039</v>
      </c>
    </row>
    <row r="379" spans="1:33" x14ac:dyDescent="0.2">
      <c r="A379" s="767">
        <v>369</v>
      </c>
      <c r="B379" s="778">
        <f t="shared" si="83"/>
        <v>1590.5060000000001</v>
      </c>
      <c r="C379" s="791">
        <f t="shared" si="84"/>
        <v>25.652000000000001</v>
      </c>
      <c r="D379" s="803">
        <f t="shared" si="85"/>
        <v>1.1919999999999999</v>
      </c>
      <c r="E379" s="779">
        <f t="shared" si="86"/>
        <v>315.346</v>
      </c>
      <c r="F379" s="803">
        <f t="shared" si="87"/>
        <v>0.22</v>
      </c>
      <c r="G379" s="803">
        <f t="shared" si="88"/>
        <v>0.128</v>
      </c>
      <c r="H379" s="803">
        <f t="shared" si="89"/>
        <v>-0.11</v>
      </c>
      <c r="I379" s="803">
        <f t="shared" si="90"/>
        <v>0.06</v>
      </c>
      <c r="J379" s="803">
        <f t="shared" si="91"/>
        <v>0.22600000000000001</v>
      </c>
      <c r="K379" s="779">
        <f t="shared" si="92"/>
        <v>0</v>
      </c>
      <c r="L379" s="779">
        <f t="shared" si="93"/>
        <v>0</v>
      </c>
      <c r="M379" s="779">
        <f t="shared" si="94"/>
        <v>0</v>
      </c>
      <c r="N379" s="779">
        <f t="shared" si="95"/>
        <v>0</v>
      </c>
      <c r="O379" s="779">
        <f t="shared" si="96"/>
        <v>0</v>
      </c>
      <c r="P379" s="779">
        <f t="shared" si="97"/>
        <v>0</v>
      </c>
      <c r="Q379" s="801">
        <f t="shared" si="98"/>
        <v>0</v>
      </c>
      <c r="R379" s="800">
        <v>0.29050585594552303</v>
      </c>
      <c r="S379" s="800">
        <v>0.14130277746131836</v>
      </c>
      <c r="T379" s="800">
        <v>0.61552656721949117</v>
      </c>
      <c r="U379" s="800">
        <v>0.53836539965402774</v>
      </c>
      <c r="V379" s="800">
        <v>0.60020214344045131</v>
      </c>
      <c r="W379" s="800">
        <v>0.82114859790822914</v>
      </c>
      <c r="X379" s="800">
        <v>0.2242477308575046</v>
      </c>
      <c r="Y379" s="800">
        <v>0.65955689261812556</v>
      </c>
      <c r="Z379" s="800">
        <v>0.72615083008287384</v>
      </c>
      <c r="AA379" s="800">
        <v>0.59088138280211477</v>
      </c>
      <c r="AB379" s="800">
        <v>0.21638210057456531</v>
      </c>
      <c r="AC379" s="800">
        <v>0.60647279342250759</v>
      </c>
      <c r="AD379" s="800">
        <v>0.73519027607305498</v>
      </c>
      <c r="AE379" s="800">
        <v>0.19254591251295905</v>
      </c>
      <c r="AF379" s="800">
        <v>0.38833693505269729</v>
      </c>
      <c r="AG379" s="800">
        <v>0.93569697890323111</v>
      </c>
    </row>
    <row r="380" spans="1:33" x14ac:dyDescent="0.2">
      <c r="A380" s="767">
        <v>370</v>
      </c>
      <c r="B380" s="778">
        <f t="shared" si="83"/>
        <v>2040.309</v>
      </c>
      <c r="C380" s="791">
        <f t="shared" si="84"/>
        <v>59.073999999999998</v>
      </c>
      <c r="D380" s="803">
        <f t="shared" si="85"/>
        <v>1.175</v>
      </c>
      <c r="E380" s="779">
        <f t="shared" si="86"/>
        <v>436.75799999999998</v>
      </c>
      <c r="F380" s="803">
        <f t="shared" si="87"/>
        <v>0.254</v>
      </c>
      <c r="G380" s="803">
        <f t="shared" si="88"/>
        <v>9.6000000000000002E-2</v>
      </c>
      <c r="H380" s="803">
        <f t="shared" si="89"/>
        <v>0.18</v>
      </c>
      <c r="I380" s="803">
        <f t="shared" si="90"/>
        <v>-0.24299999999999999</v>
      </c>
      <c r="J380" s="803">
        <f t="shared" si="91"/>
        <v>-0.46700000000000003</v>
      </c>
      <c r="K380" s="779">
        <f t="shared" si="92"/>
        <v>0</v>
      </c>
      <c r="L380" s="779">
        <f t="shared" si="93"/>
        <v>0</v>
      </c>
      <c r="M380" s="779">
        <f t="shared" si="94"/>
        <v>0</v>
      </c>
      <c r="N380" s="779">
        <f t="shared" si="95"/>
        <v>0</v>
      </c>
      <c r="O380" s="779">
        <f t="shared" si="96"/>
        <v>0</v>
      </c>
      <c r="P380" s="779">
        <f t="shared" si="97"/>
        <v>0</v>
      </c>
      <c r="Q380" s="801">
        <f t="shared" si="98"/>
        <v>0</v>
      </c>
      <c r="R380" s="800">
        <v>0.74030923254081638</v>
      </c>
      <c r="S380" s="800">
        <v>0.97685169969783536</v>
      </c>
      <c r="T380" s="800">
        <v>0.59435571347540839</v>
      </c>
      <c r="U380" s="800">
        <v>0.84189506664399782</v>
      </c>
      <c r="V380" s="800">
        <v>0.7709741103453378</v>
      </c>
      <c r="W380" s="800">
        <v>0.73900809379968979</v>
      </c>
      <c r="X380" s="800">
        <v>0.94915428541011515</v>
      </c>
      <c r="Y380" s="800">
        <v>0.35663984374594182</v>
      </c>
      <c r="Z380" s="800">
        <v>3.3002411118989494E-2</v>
      </c>
      <c r="AA380" s="800">
        <v>0.44672966837590156</v>
      </c>
      <c r="AB380" s="800">
        <v>0.67449530999259033</v>
      </c>
      <c r="AC380" s="800">
        <v>0.89753465773593732</v>
      </c>
      <c r="AD380" s="800">
        <v>3.9187106432128083E-2</v>
      </c>
      <c r="AE380" s="800">
        <v>3.6508047739116645E-2</v>
      </c>
      <c r="AF380" s="800">
        <v>0.79490356738401224</v>
      </c>
      <c r="AG380" s="800">
        <v>0.75966428407120679</v>
      </c>
    </row>
    <row r="381" spans="1:33" x14ac:dyDescent="0.2">
      <c r="A381" s="767">
        <v>371</v>
      </c>
      <c r="B381" s="778">
        <f t="shared" si="83"/>
        <v>2249.6509999999998</v>
      </c>
      <c r="C381" s="791">
        <f t="shared" si="84"/>
        <v>59.012999999999998</v>
      </c>
      <c r="D381" s="803">
        <f t="shared" si="85"/>
        <v>1.212</v>
      </c>
      <c r="E381" s="779">
        <f t="shared" si="86"/>
        <v>464.8</v>
      </c>
      <c r="F381" s="803">
        <f t="shared" si="87"/>
        <v>0.16800000000000001</v>
      </c>
      <c r="G381" s="803">
        <f t="shared" si="88"/>
        <v>-0.17</v>
      </c>
      <c r="H381" s="803">
        <f t="shared" si="89"/>
        <v>2.1999999999999999E-2</v>
      </c>
      <c r="I381" s="803">
        <f t="shared" si="90"/>
        <v>-0.501</v>
      </c>
      <c r="J381" s="803">
        <f t="shared" si="91"/>
        <v>6.9000000000000006E-2</v>
      </c>
      <c r="K381" s="779">
        <f t="shared" si="92"/>
        <v>0</v>
      </c>
      <c r="L381" s="779">
        <f t="shared" si="93"/>
        <v>0</v>
      </c>
      <c r="M381" s="779">
        <f t="shared" si="94"/>
        <v>0</v>
      </c>
      <c r="N381" s="779">
        <f t="shared" si="95"/>
        <v>0</v>
      </c>
      <c r="O381" s="779">
        <f t="shared" si="96"/>
        <v>0</v>
      </c>
      <c r="P381" s="779">
        <f t="shared" si="97"/>
        <v>0</v>
      </c>
      <c r="Q381" s="801">
        <f t="shared" si="98"/>
        <v>0</v>
      </c>
      <c r="R381" s="800">
        <v>0.94965148425708168</v>
      </c>
      <c r="S381" s="800">
        <v>0.9753242606277438</v>
      </c>
      <c r="T381" s="800">
        <v>0.63985540293887799</v>
      </c>
      <c r="U381" s="800">
        <v>0.91200035821141467</v>
      </c>
      <c r="V381" s="800">
        <v>0.34059266762984786</v>
      </c>
      <c r="W381" s="800">
        <v>7.5448434310742885E-2</v>
      </c>
      <c r="X381" s="800">
        <v>0.55610608624842739</v>
      </c>
      <c r="Y381" s="800">
        <v>9.9227051739619987E-2</v>
      </c>
      <c r="Z381" s="800">
        <v>0.56912926121807117</v>
      </c>
      <c r="AA381" s="800">
        <v>0.20073416608758077</v>
      </c>
      <c r="AB381" s="800">
        <v>0.79302981523995819</v>
      </c>
      <c r="AC381" s="800">
        <v>0.4657778561100222</v>
      </c>
      <c r="AD381" s="800">
        <v>0.3588616216141175</v>
      </c>
      <c r="AE381" s="800">
        <v>0.22908843480880736</v>
      </c>
      <c r="AF381" s="800">
        <v>0.5556517291103461</v>
      </c>
      <c r="AG381" s="800">
        <v>0.30949693258254096</v>
      </c>
    </row>
    <row r="382" spans="1:33" x14ac:dyDescent="0.2">
      <c r="A382" s="767">
        <v>372</v>
      </c>
      <c r="B382" s="778">
        <f t="shared" si="83"/>
        <v>2195.8649999999998</v>
      </c>
      <c r="C382" s="791">
        <f t="shared" si="84"/>
        <v>30.963000000000001</v>
      </c>
      <c r="D382" s="803">
        <f t="shared" si="85"/>
        <v>1.3859999999999999</v>
      </c>
      <c r="E382" s="779">
        <f t="shared" si="86"/>
        <v>108.36199999999999</v>
      </c>
      <c r="F382" s="803">
        <f t="shared" si="87"/>
        <v>0.19900000000000001</v>
      </c>
      <c r="G382" s="803">
        <f t="shared" si="88"/>
        <v>0.19</v>
      </c>
      <c r="H382" s="803">
        <f t="shared" si="89"/>
        <v>0.192</v>
      </c>
      <c r="I382" s="803">
        <f t="shared" si="90"/>
        <v>-0.53200000000000003</v>
      </c>
      <c r="J382" s="803">
        <f t="shared" si="91"/>
        <v>-0.03</v>
      </c>
      <c r="K382" s="779">
        <f t="shared" si="92"/>
        <v>0</v>
      </c>
      <c r="L382" s="779">
        <f t="shared" si="93"/>
        <v>0</v>
      </c>
      <c r="M382" s="779">
        <f t="shared" si="94"/>
        <v>0</v>
      </c>
      <c r="N382" s="779">
        <f t="shared" si="95"/>
        <v>0</v>
      </c>
      <c r="O382" s="779">
        <f t="shared" si="96"/>
        <v>0</v>
      </c>
      <c r="P382" s="779">
        <f t="shared" si="97"/>
        <v>0</v>
      </c>
      <c r="Q382" s="801">
        <f t="shared" si="98"/>
        <v>0</v>
      </c>
      <c r="R382" s="800">
        <v>0.8958651307268638</v>
      </c>
      <c r="S382" s="800">
        <v>0.27406880185775762</v>
      </c>
      <c r="T382" s="800">
        <v>0.85707062745567653</v>
      </c>
      <c r="U382" s="800">
        <v>2.0905563690568063E-2</v>
      </c>
      <c r="V382" s="800">
        <v>0.4970948793710781</v>
      </c>
      <c r="W382" s="800">
        <v>0.97624780753646501</v>
      </c>
      <c r="X382" s="800">
        <v>0.97990773935508735</v>
      </c>
      <c r="Y382" s="800">
        <v>6.7911770323796805E-2</v>
      </c>
      <c r="Z382" s="800">
        <v>0.47004134468775038</v>
      </c>
      <c r="AA382" s="800">
        <v>4.8653233938625751E-2</v>
      </c>
      <c r="AB382" s="800">
        <v>0.56842434148873056</v>
      </c>
      <c r="AC382" s="800">
        <v>0.63403404606169311</v>
      </c>
      <c r="AD382" s="800">
        <v>0.3142944463383367</v>
      </c>
      <c r="AE382" s="800">
        <v>0.50608824108526973</v>
      </c>
      <c r="AF382" s="800">
        <v>7.2153198552906694E-3</v>
      </c>
      <c r="AG382" s="800">
        <v>0.19739878012974876</v>
      </c>
    </row>
    <row r="383" spans="1:33" x14ac:dyDescent="0.2">
      <c r="A383" s="767">
        <v>373</v>
      </c>
      <c r="B383" s="778">
        <f t="shared" si="83"/>
        <v>2268.846</v>
      </c>
      <c r="C383" s="791">
        <f t="shared" si="84"/>
        <v>51.374000000000002</v>
      </c>
      <c r="D383" s="803">
        <f t="shared" si="85"/>
        <v>1.1910000000000001</v>
      </c>
      <c r="E383" s="779">
        <f t="shared" si="86"/>
        <v>179.935</v>
      </c>
      <c r="F383" s="803">
        <f t="shared" si="87"/>
        <v>0.16200000000000001</v>
      </c>
      <c r="G383" s="803">
        <f t="shared" si="88"/>
        <v>-5.8999999999999997E-2</v>
      </c>
      <c r="H383" s="803">
        <f t="shared" si="89"/>
        <v>3.5000000000000003E-2</v>
      </c>
      <c r="I383" s="803">
        <f t="shared" si="90"/>
        <v>-0.32900000000000001</v>
      </c>
      <c r="J383" s="803">
        <f t="shared" si="91"/>
        <v>0.27400000000000002</v>
      </c>
      <c r="K383" s="779">
        <f t="shared" si="92"/>
        <v>0</v>
      </c>
      <c r="L383" s="779">
        <f t="shared" si="93"/>
        <v>0</v>
      </c>
      <c r="M383" s="779">
        <f t="shared" si="94"/>
        <v>0</v>
      </c>
      <c r="N383" s="779">
        <f t="shared" si="95"/>
        <v>0</v>
      </c>
      <c r="O383" s="779">
        <f t="shared" si="96"/>
        <v>0</v>
      </c>
      <c r="P383" s="779">
        <f t="shared" si="97"/>
        <v>0</v>
      </c>
      <c r="Q383" s="801">
        <f t="shared" si="98"/>
        <v>0</v>
      </c>
      <c r="R383" s="800">
        <v>0.9688455958464729</v>
      </c>
      <c r="S383" s="800">
        <v>0.78433954219187307</v>
      </c>
      <c r="T383" s="800">
        <v>0.61375417439991231</v>
      </c>
      <c r="U383" s="800">
        <v>0.19983642289789427</v>
      </c>
      <c r="V383" s="800">
        <v>0.30833914062319656</v>
      </c>
      <c r="W383" s="800">
        <v>0.35168017292742682</v>
      </c>
      <c r="X383" s="800">
        <v>0.58661216956006068</v>
      </c>
      <c r="Y383" s="800">
        <v>0.27091121908025062</v>
      </c>
      <c r="Z383" s="800">
        <v>0.77414542362693006</v>
      </c>
      <c r="AA383" s="800">
        <v>0.71370793159475665</v>
      </c>
      <c r="AB383" s="800">
        <v>0.42440886538745637</v>
      </c>
      <c r="AC383" s="800">
        <v>0.9338883475248092</v>
      </c>
      <c r="AD383" s="800">
        <v>0.53717923252138144</v>
      </c>
      <c r="AE383" s="800">
        <v>0.83791160793399033</v>
      </c>
      <c r="AF383" s="800">
        <v>0.28796355563519915</v>
      </c>
      <c r="AG383" s="800">
        <v>0.18028572622496308</v>
      </c>
    </row>
    <row r="384" spans="1:33" x14ac:dyDescent="0.2">
      <c r="A384" s="767">
        <v>374</v>
      </c>
      <c r="B384" s="778">
        <f t="shared" si="83"/>
        <v>1345.635</v>
      </c>
      <c r="C384" s="791">
        <f t="shared" si="84"/>
        <v>27.35</v>
      </c>
      <c r="D384" s="803">
        <f t="shared" si="85"/>
        <v>0.82099999999999995</v>
      </c>
      <c r="E384" s="779">
        <f t="shared" si="86"/>
        <v>136.173</v>
      </c>
      <c r="F384" s="803">
        <f t="shared" si="87"/>
        <v>0.217</v>
      </c>
      <c r="G384" s="803">
        <f t="shared" si="88"/>
        <v>5.1999999999999998E-2</v>
      </c>
      <c r="H384" s="803">
        <f t="shared" si="89"/>
        <v>-3.5000000000000003E-2</v>
      </c>
      <c r="I384" s="803">
        <f t="shared" si="90"/>
        <v>0.253</v>
      </c>
      <c r="J384" s="803">
        <f t="shared" si="91"/>
        <v>0.29699999999999999</v>
      </c>
      <c r="K384" s="779">
        <f t="shared" si="92"/>
        <v>0</v>
      </c>
      <c r="L384" s="779">
        <f t="shared" si="93"/>
        <v>0</v>
      </c>
      <c r="M384" s="779">
        <f t="shared" si="94"/>
        <v>0</v>
      </c>
      <c r="N384" s="779">
        <f t="shared" si="95"/>
        <v>0</v>
      </c>
      <c r="O384" s="779">
        <f t="shared" si="96"/>
        <v>0</v>
      </c>
      <c r="P384" s="779">
        <f t="shared" si="97"/>
        <v>0</v>
      </c>
      <c r="Q384" s="801">
        <f t="shared" si="98"/>
        <v>0</v>
      </c>
      <c r="R384" s="800">
        <v>4.5635274007666649E-2</v>
      </c>
      <c r="S384" s="800">
        <v>0.18375563367967063</v>
      </c>
      <c r="T384" s="800">
        <v>0.15176523371691997</v>
      </c>
      <c r="U384" s="800">
        <v>9.0433581034238375E-2</v>
      </c>
      <c r="V384" s="800">
        <v>0.58473530749565539</v>
      </c>
      <c r="W384" s="800">
        <v>0.62951819101983397</v>
      </c>
      <c r="X384" s="800">
        <v>0.41152943461267533</v>
      </c>
      <c r="Y384" s="800">
        <v>0.85334280458639922</v>
      </c>
      <c r="Z384" s="800">
        <v>0.79687816990794769</v>
      </c>
      <c r="AA384" s="800">
        <v>0.56158030228554368</v>
      </c>
      <c r="AB384" s="800">
        <v>0.53095203170508942</v>
      </c>
      <c r="AC384" s="800">
        <v>0.45641983768735772</v>
      </c>
      <c r="AD384" s="800">
        <v>0.12511702206657049</v>
      </c>
      <c r="AE384" s="800">
        <v>0.12598821033956786</v>
      </c>
      <c r="AF384" s="800">
        <v>0.94453021011378957</v>
      </c>
      <c r="AG384" s="800">
        <v>5.440628559392513E-2</v>
      </c>
    </row>
    <row r="385" spans="1:33" x14ac:dyDescent="0.2">
      <c r="A385" s="767">
        <v>375</v>
      </c>
      <c r="B385" s="778">
        <f t="shared" si="83"/>
        <v>1443.654</v>
      </c>
      <c r="C385" s="791">
        <f t="shared" si="84"/>
        <v>44.720999999999997</v>
      </c>
      <c r="D385" s="803">
        <f t="shared" si="85"/>
        <v>1.3879999999999999</v>
      </c>
      <c r="E385" s="779">
        <f t="shared" si="86"/>
        <v>338.03300000000002</v>
      </c>
      <c r="F385" s="803">
        <f t="shared" si="87"/>
        <v>0.127</v>
      </c>
      <c r="G385" s="803">
        <f t="shared" si="88"/>
        <v>6.0000000000000001E-3</v>
      </c>
      <c r="H385" s="803">
        <f t="shared" si="89"/>
        <v>5.2999999999999999E-2</v>
      </c>
      <c r="I385" s="803">
        <f t="shared" si="90"/>
        <v>-0.40200000000000002</v>
      </c>
      <c r="J385" s="803">
        <f t="shared" si="91"/>
        <v>0.38600000000000001</v>
      </c>
      <c r="K385" s="779">
        <f t="shared" si="92"/>
        <v>0</v>
      </c>
      <c r="L385" s="779">
        <f t="shared" si="93"/>
        <v>0</v>
      </c>
      <c r="M385" s="779">
        <f t="shared" si="94"/>
        <v>0</v>
      </c>
      <c r="N385" s="779">
        <f t="shared" si="95"/>
        <v>0</v>
      </c>
      <c r="O385" s="779">
        <f t="shared" si="96"/>
        <v>0</v>
      </c>
      <c r="P385" s="779">
        <f t="shared" si="97"/>
        <v>0</v>
      </c>
      <c r="Q385" s="801">
        <f t="shared" si="98"/>
        <v>0</v>
      </c>
      <c r="R385" s="800">
        <v>0.14365352017535704</v>
      </c>
      <c r="S385" s="800">
        <v>0.61802039724402369</v>
      </c>
      <c r="T385" s="800">
        <v>0.86015719395084134</v>
      </c>
      <c r="U385" s="800">
        <v>0.59508313629740828</v>
      </c>
      <c r="V385" s="800">
        <v>0.13374107352759479</v>
      </c>
      <c r="W385" s="800">
        <v>0.51407985291522951</v>
      </c>
      <c r="X385" s="800">
        <v>0.63271190240465491</v>
      </c>
      <c r="Y385" s="800">
        <v>0.19757192712438931</v>
      </c>
      <c r="Z385" s="800">
        <v>0.88591092731281162</v>
      </c>
      <c r="AA385" s="800">
        <v>2.5803899823904297E-2</v>
      </c>
      <c r="AB385" s="800">
        <v>0.2980913769882968</v>
      </c>
      <c r="AC385" s="800">
        <v>0.87008720832680242</v>
      </c>
      <c r="AD385" s="800">
        <v>0.25587544007099727</v>
      </c>
      <c r="AE385" s="800">
        <v>0.31664283684075833</v>
      </c>
      <c r="AF385" s="800">
        <v>0.93691624031155185</v>
      </c>
      <c r="AG385" s="800">
        <v>3.4290079841034715E-2</v>
      </c>
    </row>
    <row r="386" spans="1:33" x14ac:dyDescent="0.2">
      <c r="A386" s="767">
        <v>376</v>
      </c>
      <c r="B386" s="778">
        <f t="shared" si="83"/>
        <v>2071.3560000000002</v>
      </c>
      <c r="C386" s="791">
        <f t="shared" si="84"/>
        <v>56.621000000000002</v>
      </c>
      <c r="D386" s="803">
        <f t="shared" si="85"/>
        <v>1.2969999999999999</v>
      </c>
      <c r="E386" s="779">
        <f t="shared" si="86"/>
        <v>178.602</v>
      </c>
      <c r="F386" s="803">
        <f t="shared" si="87"/>
        <v>0.246</v>
      </c>
      <c r="G386" s="803">
        <f t="shared" si="88"/>
        <v>-0.11799999999999999</v>
      </c>
      <c r="H386" s="803">
        <f t="shared" si="89"/>
        <v>-9.4E-2</v>
      </c>
      <c r="I386" s="803">
        <f t="shared" si="90"/>
        <v>-9.9000000000000005E-2</v>
      </c>
      <c r="J386" s="803">
        <f t="shared" si="91"/>
        <v>0.49299999999999999</v>
      </c>
      <c r="K386" s="779">
        <f t="shared" si="92"/>
        <v>0</v>
      </c>
      <c r="L386" s="779">
        <f t="shared" si="93"/>
        <v>0</v>
      </c>
      <c r="M386" s="779">
        <f t="shared" si="94"/>
        <v>0</v>
      </c>
      <c r="N386" s="779">
        <f t="shared" si="95"/>
        <v>0</v>
      </c>
      <c r="O386" s="779">
        <f t="shared" si="96"/>
        <v>0</v>
      </c>
      <c r="P386" s="779">
        <f t="shared" si="97"/>
        <v>0</v>
      </c>
      <c r="Q386" s="801">
        <f t="shared" si="98"/>
        <v>0</v>
      </c>
      <c r="R386" s="800">
        <v>0.77135644025019312</v>
      </c>
      <c r="S386" s="800">
        <v>0.91552000808910972</v>
      </c>
      <c r="T386" s="800">
        <v>0.74591910508692338</v>
      </c>
      <c r="U386" s="800">
        <v>0.19650389198031948</v>
      </c>
      <c r="V386" s="800">
        <v>0.72788059605860245</v>
      </c>
      <c r="W386" s="800">
        <v>0.20438571840938358</v>
      </c>
      <c r="X386" s="800">
        <v>0.26434042486962317</v>
      </c>
      <c r="Y386" s="800">
        <v>0.50087802747610966</v>
      </c>
      <c r="Z386" s="800">
        <v>0.99324480803655046</v>
      </c>
      <c r="AA386" s="800">
        <v>0.79158136350774044</v>
      </c>
      <c r="AB386" s="800">
        <v>0.3916487750522456</v>
      </c>
      <c r="AC386" s="800">
        <v>0.42406032989015885</v>
      </c>
      <c r="AD386" s="800">
        <v>0.31788450367104171</v>
      </c>
      <c r="AE386" s="800">
        <v>9.4474820028452866E-2</v>
      </c>
      <c r="AF386" s="800">
        <v>0.47365750124969241</v>
      </c>
      <c r="AG386" s="800">
        <v>0.1866933409171746</v>
      </c>
    </row>
    <row r="387" spans="1:33" x14ac:dyDescent="0.2">
      <c r="A387" s="767">
        <v>377</v>
      </c>
      <c r="B387" s="778">
        <f t="shared" si="83"/>
        <v>2291.1799999999998</v>
      </c>
      <c r="C387" s="791">
        <f t="shared" si="84"/>
        <v>33.674999999999997</v>
      </c>
      <c r="D387" s="803">
        <f t="shared" si="85"/>
        <v>0.96399999999999997</v>
      </c>
      <c r="E387" s="779">
        <f t="shared" si="86"/>
        <v>282.38099999999997</v>
      </c>
      <c r="F387" s="803">
        <f t="shared" si="87"/>
        <v>0.23</v>
      </c>
      <c r="G387" s="803">
        <f t="shared" si="88"/>
        <v>0.193</v>
      </c>
      <c r="H387" s="803">
        <f t="shared" si="89"/>
        <v>6.0000000000000001E-3</v>
      </c>
      <c r="I387" s="803">
        <f t="shared" si="90"/>
        <v>0.161</v>
      </c>
      <c r="J387" s="803">
        <f t="shared" si="91"/>
        <v>-2.8000000000000001E-2</v>
      </c>
      <c r="K387" s="779">
        <f t="shared" si="92"/>
        <v>0</v>
      </c>
      <c r="L387" s="779">
        <f t="shared" si="93"/>
        <v>0</v>
      </c>
      <c r="M387" s="779">
        <f t="shared" si="94"/>
        <v>0</v>
      </c>
      <c r="N387" s="779">
        <f t="shared" si="95"/>
        <v>0</v>
      </c>
      <c r="O387" s="779">
        <f t="shared" si="96"/>
        <v>0</v>
      </c>
      <c r="P387" s="779">
        <f t="shared" si="97"/>
        <v>0</v>
      </c>
      <c r="Q387" s="801">
        <f t="shared" si="98"/>
        <v>0</v>
      </c>
      <c r="R387" s="800">
        <v>0.99118021341862306</v>
      </c>
      <c r="S387" s="800">
        <v>0.34187585886391625</v>
      </c>
      <c r="T387" s="800">
        <v>0.32969380387229608</v>
      </c>
      <c r="U387" s="800">
        <v>0.45595263765881855</v>
      </c>
      <c r="V387" s="800">
        <v>0.64816473418703846</v>
      </c>
      <c r="W387" s="800">
        <v>0.98140295908166475</v>
      </c>
      <c r="X387" s="800">
        <v>0.51569821142096139</v>
      </c>
      <c r="Y387" s="800">
        <v>0.76102364594161886</v>
      </c>
      <c r="Z387" s="800">
        <v>0.47209626774707525</v>
      </c>
      <c r="AA387" s="800">
        <v>0.62407076783231574</v>
      </c>
      <c r="AB387" s="800">
        <v>0.94561324348794462</v>
      </c>
      <c r="AC387" s="800">
        <v>0.84320684931303336</v>
      </c>
      <c r="AD387" s="800">
        <v>7.3727831945718969E-2</v>
      </c>
      <c r="AE387" s="800">
        <v>0.48976544392910426</v>
      </c>
      <c r="AF387" s="800">
        <v>0.80191038532340542</v>
      </c>
      <c r="AG387" s="800">
        <v>4.0120770509370018E-2</v>
      </c>
    </row>
    <row r="388" spans="1:33" x14ac:dyDescent="0.2">
      <c r="A388" s="767">
        <v>378</v>
      </c>
      <c r="B388" s="778">
        <f t="shared" si="83"/>
        <v>1332.07</v>
      </c>
      <c r="C388" s="791">
        <f t="shared" si="84"/>
        <v>37.640999999999998</v>
      </c>
      <c r="D388" s="803">
        <f t="shared" si="85"/>
        <v>0.88200000000000001</v>
      </c>
      <c r="E388" s="779">
        <f t="shared" si="86"/>
        <v>251.001</v>
      </c>
      <c r="F388" s="803">
        <f t="shared" si="87"/>
        <v>0.127</v>
      </c>
      <c r="G388" s="803">
        <f t="shared" si="88"/>
        <v>-0.104</v>
      </c>
      <c r="H388" s="803">
        <f t="shared" si="89"/>
        <v>0.14299999999999999</v>
      </c>
      <c r="I388" s="803">
        <f t="shared" si="90"/>
        <v>0.39400000000000002</v>
      </c>
      <c r="J388" s="803">
        <f t="shared" si="91"/>
        <v>-0.185</v>
      </c>
      <c r="K388" s="779">
        <f t="shared" si="92"/>
        <v>0</v>
      </c>
      <c r="L388" s="779">
        <f t="shared" si="93"/>
        <v>0</v>
      </c>
      <c r="M388" s="779">
        <f t="shared" si="94"/>
        <v>0</v>
      </c>
      <c r="N388" s="779">
        <f t="shared" si="95"/>
        <v>0</v>
      </c>
      <c r="O388" s="779">
        <f t="shared" si="96"/>
        <v>0</v>
      </c>
      <c r="P388" s="779">
        <f t="shared" si="97"/>
        <v>0</v>
      </c>
      <c r="Q388" s="801">
        <f t="shared" si="98"/>
        <v>0</v>
      </c>
      <c r="R388" s="800">
        <v>3.2069618807930245E-2</v>
      </c>
      <c r="S388" s="800">
        <v>0.44101341070679256</v>
      </c>
      <c r="T388" s="800">
        <v>0.22724426506583995</v>
      </c>
      <c r="U388" s="800">
        <v>0.37750171134804522</v>
      </c>
      <c r="V388" s="800">
        <v>0.13405840588768247</v>
      </c>
      <c r="W388" s="800">
        <v>0.24051479479846938</v>
      </c>
      <c r="X388" s="800">
        <v>0.85634101711780874</v>
      </c>
      <c r="Y388" s="800">
        <v>0.99385750522795757</v>
      </c>
      <c r="Z388" s="800">
        <v>0.31468765709652025</v>
      </c>
      <c r="AA388" s="800">
        <v>0.62144526464682093</v>
      </c>
      <c r="AB388" s="800">
        <v>0.58606081278818534</v>
      </c>
      <c r="AC388" s="800">
        <v>0.80472064100262874</v>
      </c>
      <c r="AD388" s="800">
        <v>0.41607327189421306</v>
      </c>
      <c r="AE388" s="800">
        <v>0.39940601356895922</v>
      </c>
      <c r="AF388" s="800">
        <v>0.27397220306220726</v>
      </c>
      <c r="AG388" s="800">
        <v>0.68762045009325379</v>
      </c>
    </row>
    <row r="389" spans="1:33" x14ac:dyDescent="0.2">
      <c r="A389" s="767">
        <v>379</v>
      </c>
      <c r="B389" s="778">
        <f t="shared" si="83"/>
        <v>2152.453</v>
      </c>
      <c r="C389" s="791">
        <f t="shared" si="84"/>
        <v>24.783999999999999</v>
      </c>
      <c r="D389" s="803">
        <f t="shared" si="85"/>
        <v>1.3220000000000001</v>
      </c>
      <c r="E389" s="779">
        <f t="shared" si="86"/>
        <v>323.56099999999998</v>
      </c>
      <c r="F389" s="803">
        <f t="shared" si="87"/>
        <v>0.14399999999999999</v>
      </c>
      <c r="G389" s="803">
        <f t="shared" si="88"/>
        <v>0.16600000000000001</v>
      </c>
      <c r="H389" s="803">
        <f t="shared" si="89"/>
        <v>-2.4E-2</v>
      </c>
      <c r="I389" s="803">
        <f t="shared" si="90"/>
        <v>-0.57199999999999995</v>
      </c>
      <c r="J389" s="803">
        <f t="shared" si="91"/>
        <v>-0.46</v>
      </c>
      <c r="K389" s="779">
        <f t="shared" si="92"/>
        <v>0</v>
      </c>
      <c r="L389" s="779">
        <f t="shared" si="93"/>
        <v>0</v>
      </c>
      <c r="M389" s="779">
        <f t="shared" si="94"/>
        <v>0</v>
      </c>
      <c r="N389" s="779">
        <f t="shared" si="95"/>
        <v>0</v>
      </c>
      <c r="O389" s="779">
        <f t="shared" si="96"/>
        <v>0</v>
      </c>
      <c r="P389" s="779">
        <f t="shared" si="97"/>
        <v>0</v>
      </c>
      <c r="Q389" s="801">
        <f t="shared" si="98"/>
        <v>0</v>
      </c>
      <c r="R389" s="800">
        <v>0.85245302832311531</v>
      </c>
      <c r="S389" s="800">
        <v>0.11959722040665899</v>
      </c>
      <c r="T389" s="800">
        <v>0.77764480254747237</v>
      </c>
      <c r="U389" s="800">
        <v>0.55890137066563295</v>
      </c>
      <c r="V389" s="800">
        <v>0.21951398120453025</v>
      </c>
      <c r="W389" s="800">
        <v>0.91579949668614868</v>
      </c>
      <c r="X389" s="800">
        <v>0.43942441565137291</v>
      </c>
      <c r="Y389" s="800">
        <v>2.8441437918000467E-2</v>
      </c>
      <c r="Z389" s="800">
        <v>4.0205629500145279E-2</v>
      </c>
      <c r="AA389" s="800">
        <v>0.26100462827590976</v>
      </c>
      <c r="AB389" s="800">
        <v>0.22973177140503298</v>
      </c>
      <c r="AC389" s="800">
        <v>0.55504842875186466</v>
      </c>
      <c r="AD389" s="800">
        <v>0.81429152963134366</v>
      </c>
      <c r="AE389" s="800">
        <v>0.26753613360084338</v>
      </c>
      <c r="AF389" s="800">
        <v>0.90917685360348088</v>
      </c>
      <c r="AG389" s="800">
        <v>0.94854507495092089</v>
      </c>
    </row>
    <row r="390" spans="1:33" x14ac:dyDescent="0.2">
      <c r="A390" s="767">
        <v>380</v>
      </c>
      <c r="B390" s="778">
        <f t="shared" si="83"/>
        <v>2157.866</v>
      </c>
      <c r="C390" s="791">
        <f t="shared" si="84"/>
        <v>41.186</v>
      </c>
      <c r="D390" s="803">
        <f t="shared" si="85"/>
        <v>0.90800000000000003</v>
      </c>
      <c r="E390" s="779">
        <f t="shared" si="86"/>
        <v>304.40199999999999</v>
      </c>
      <c r="F390" s="803">
        <f t="shared" si="87"/>
        <v>0.126</v>
      </c>
      <c r="G390" s="803">
        <f t="shared" si="88"/>
        <v>-3.5999999999999997E-2</v>
      </c>
      <c r="H390" s="803">
        <f t="shared" si="89"/>
        <v>0.19400000000000001</v>
      </c>
      <c r="I390" s="803">
        <f t="shared" si="90"/>
        <v>0.06</v>
      </c>
      <c r="J390" s="803">
        <f t="shared" si="91"/>
        <v>1.2999999999999999E-2</v>
      </c>
      <c r="K390" s="779">
        <f t="shared" si="92"/>
        <v>0</v>
      </c>
      <c r="L390" s="779">
        <f t="shared" si="93"/>
        <v>0</v>
      </c>
      <c r="M390" s="779">
        <f t="shared" si="94"/>
        <v>0</v>
      </c>
      <c r="N390" s="779">
        <f t="shared" si="95"/>
        <v>0</v>
      </c>
      <c r="O390" s="779">
        <f t="shared" si="96"/>
        <v>0</v>
      </c>
      <c r="P390" s="779">
        <f t="shared" si="97"/>
        <v>0</v>
      </c>
      <c r="Q390" s="801">
        <f t="shared" si="98"/>
        <v>0</v>
      </c>
      <c r="R390" s="800">
        <v>0.85786621727310031</v>
      </c>
      <c r="S390" s="800">
        <v>0.52964829568617322</v>
      </c>
      <c r="T390" s="800">
        <v>0.25988651200168655</v>
      </c>
      <c r="U390" s="800">
        <v>0.51100615449597642</v>
      </c>
      <c r="V390" s="800">
        <v>0.12893505927761206</v>
      </c>
      <c r="W390" s="800">
        <v>0.40941766622030518</v>
      </c>
      <c r="X390" s="800">
        <v>0.98489603063553266</v>
      </c>
      <c r="Y390" s="800">
        <v>0.65956632428099626</v>
      </c>
      <c r="Z390" s="800">
        <v>0.51314631480459905</v>
      </c>
      <c r="AA390" s="800">
        <v>0.26782905895412101</v>
      </c>
      <c r="AB390" s="800">
        <v>7.9842524853761532E-2</v>
      </c>
      <c r="AC390" s="800">
        <v>0.41269172992032299</v>
      </c>
      <c r="AD390" s="800">
        <v>0.28636793975230657</v>
      </c>
      <c r="AE390" s="800">
        <v>0.23364320841395081</v>
      </c>
      <c r="AF390" s="800">
        <v>0.94623789290712801</v>
      </c>
      <c r="AG390" s="800">
        <v>0.8380081272756158</v>
      </c>
    </row>
    <row r="391" spans="1:33" x14ac:dyDescent="0.2">
      <c r="A391" s="767">
        <v>381</v>
      </c>
      <c r="B391" s="778">
        <f t="shared" si="83"/>
        <v>1669.7260000000001</v>
      </c>
      <c r="C391" s="791">
        <f t="shared" si="84"/>
        <v>30.164000000000001</v>
      </c>
      <c r="D391" s="803">
        <f t="shared" si="85"/>
        <v>1.33</v>
      </c>
      <c r="E391" s="779">
        <f t="shared" si="86"/>
        <v>302.58499999999998</v>
      </c>
      <c r="F391" s="803">
        <f t="shared" si="87"/>
        <v>0.20300000000000001</v>
      </c>
      <c r="G391" s="803">
        <f t="shared" si="88"/>
        <v>-2.7E-2</v>
      </c>
      <c r="H391" s="803">
        <f t="shared" si="89"/>
        <v>-0.155</v>
      </c>
      <c r="I391" s="803">
        <f t="shared" si="90"/>
        <v>0.29299999999999998</v>
      </c>
      <c r="J391" s="803">
        <f t="shared" si="91"/>
        <v>-0.34699999999999998</v>
      </c>
      <c r="K391" s="779">
        <f t="shared" si="92"/>
        <v>0</v>
      </c>
      <c r="L391" s="779">
        <f t="shared" si="93"/>
        <v>0</v>
      </c>
      <c r="M391" s="779">
        <f t="shared" si="94"/>
        <v>0</v>
      </c>
      <c r="N391" s="779">
        <f t="shared" si="95"/>
        <v>0</v>
      </c>
      <c r="O391" s="779">
        <f t="shared" si="96"/>
        <v>0</v>
      </c>
      <c r="P391" s="779">
        <f t="shared" si="97"/>
        <v>0</v>
      </c>
      <c r="Q391" s="801">
        <f t="shared" si="98"/>
        <v>0</v>
      </c>
      <c r="R391" s="800">
        <v>0.36972581538494875</v>
      </c>
      <c r="S391" s="800">
        <v>0.25410988477258323</v>
      </c>
      <c r="T391" s="800">
        <v>0.78716789180251634</v>
      </c>
      <c r="U391" s="800">
        <v>0.50646296288577175</v>
      </c>
      <c r="V391" s="800">
        <v>0.51477542048404323</v>
      </c>
      <c r="W391" s="800">
        <v>0.43187320213328906</v>
      </c>
      <c r="X391" s="800">
        <v>0.1117241734256772</v>
      </c>
      <c r="Y391" s="800">
        <v>0.8927888996964346</v>
      </c>
      <c r="Z391" s="800">
        <v>0.1529363268895686</v>
      </c>
      <c r="AA391" s="800">
        <v>0.36732252651688457</v>
      </c>
      <c r="AB391" s="800">
        <v>0.11928022321837783</v>
      </c>
      <c r="AC391" s="800">
        <v>0.73691380701486509</v>
      </c>
      <c r="AD391" s="800">
        <v>0.27823652559431367</v>
      </c>
      <c r="AE391" s="800">
        <v>0.52627339027873954</v>
      </c>
      <c r="AF391" s="800">
        <v>0.66210527745107806</v>
      </c>
      <c r="AG391" s="800">
        <v>0.25183092751524583</v>
      </c>
    </row>
    <row r="392" spans="1:33" x14ac:dyDescent="0.2">
      <c r="A392" s="767">
        <v>382</v>
      </c>
      <c r="B392" s="778">
        <f t="shared" si="83"/>
        <v>2064.0010000000002</v>
      </c>
      <c r="C392" s="791">
        <f t="shared" si="84"/>
        <v>24.623000000000001</v>
      </c>
      <c r="D392" s="803">
        <f t="shared" si="85"/>
        <v>0.77700000000000002</v>
      </c>
      <c r="E392" s="779">
        <f t="shared" si="86"/>
        <v>148.97800000000001</v>
      </c>
      <c r="F392" s="803">
        <f t="shared" si="87"/>
        <v>0.26200000000000001</v>
      </c>
      <c r="G392" s="803">
        <f t="shared" si="88"/>
        <v>6.3E-2</v>
      </c>
      <c r="H392" s="803">
        <f t="shared" si="89"/>
        <v>-9.1999999999999998E-2</v>
      </c>
      <c r="I392" s="803">
        <f t="shared" si="90"/>
        <v>-0.52100000000000002</v>
      </c>
      <c r="J392" s="803">
        <f t="shared" si="91"/>
        <v>-0.46899999999999997</v>
      </c>
      <c r="K392" s="779">
        <f t="shared" si="92"/>
        <v>0</v>
      </c>
      <c r="L392" s="779">
        <f t="shared" si="93"/>
        <v>0</v>
      </c>
      <c r="M392" s="779">
        <f t="shared" si="94"/>
        <v>0</v>
      </c>
      <c r="N392" s="779">
        <f t="shared" si="95"/>
        <v>0</v>
      </c>
      <c r="O392" s="779">
        <f t="shared" si="96"/>
        <v>0</v>
      </c>
      <c r="P392" s="779">
        <f t="shared" si="97"/>
        <v>0</v>
      </c>
      <c r="Q392" s="801">
        <f t="shared" si="98"/>
        <v>0</v>
      </c>
      <c r="R392" s="800">
        <v>0.76400145542720066</v>
      </c>
      <c r="S392" s="800">
        <v>0.11556413294833245</v>
      </c>
      <c r="T392" s="800">
        <v>9.6414798608839836E-2</v>
      </c>
      <c r="U392" s="800">
        <v>0.12244469266268609</v>
      </c>
      <c r="V392" s="800">
        <v>0.80813545564158296</v>
      </c>
      <c r="W392" s="800">
        <v>0.65640813127568876</v>
      </c>
      <c r="X392" s="800">
        <v>0.26897011727535713</v>
      </c>
      <c r="Y392" s="800">
        <v>7.8909668695154145E-2</v>
      </c>
      <c r="Z392" s="800">
        <v>3.0897857459519007E-2</v>
      </c>
      <c r="AA392" s="800">
        <v>0.27304719906034414</v>
      </c>
      <c r="AB392" s="800">
        <v>0.11667522403071351</v>
      </c>
      <c r="AC392" s="800">
        <v>0.9704869801312056</v>
      </c>
      <c r="AD392" s="800">
        <v>0.95300271136218784</v>
      </c>
      <c r="AE392" s="800">
        <v>0.76297184550332375</v>
      </c>
      <c r="AF392" s="800">
        <v>0.5703363643626389</v>
      </c>
      <c r="AG392" s="800">
        <v>0.64236164964337483</v>
      </c>
    </row>
    <row r="393" spans="1:33" x14ac:dyDescent="0.2">
      <c r="A393" s="767">
        <v>383</v>
      </c>
      <c r="B393" s="778">
        <f t="shared" si="83"/>
        <v>1971.8530000000001</v>
      </c>
      <c r="C393" s="791">
        <f t="shared" si="84"/>
        <v>50.938000000000002</v>
      </c>
      <c r="D393" s="803">
        <f t="shared" si="85"/>
        <v>1.157</v>
      </c>
      <c r="E393" s="779">
        <f t="shared" si="86"/>
        <v>196.523</v>
      </c>
      <c r="F393" s="803">
        <f t="shared" si="87"/>
        <v>0.29499999999999998</v>
      </c>
      <c r="G393" s="803">
        <f t="shared" si="88"/>
        <v>5.5E-2</v>
      </c>
      <c r="H393" s="803">
        <f t="shared" si="89"/>
        <v>-7.9000000000000001E-2</v>
      </c>
      <c r="I393" s="803">
        <f t="shared" si="90"/>
        <v>0.28599999999999998</v>
      </c>
      <c r="J393" s="803">
        <f t="shared" si="91"/>
        <v>0.40899999999999997</v>
      </c>
      <c r="K393" s="779">
        <f t="shared" si="92"/>
        <v>0</v>
      </c>
      <c r="L393" s="779">
        <f t="shared" si="93"/>
        <v>0</v>
      </c>
      <c r="M393" s="779">
        <f t="shared" si="94"/>
        <v>0</v>
      </c>
      <c r="N393" s="779">
        <f t="shared" si="95"/>
        <v>0</v>
      </c>
      <c r="O393" s="779">
        <f t="shared" si="96"/>
        <v>0</v>
      </c>
      <c r="P393" s="779">
        <f t="shared" si="97"/>
        <v>0</v>
      </c>
      <c r="Q393" s="801">
        <f t="shared" si="98"/>
        <v>0</v>
      </c>
      <c r="R393" s="800">
        <v>0.67185265194050525</v>
      </c>
      <c r="S393" s="800">
        <v>0.77344094451116341</v>
      </c>
      <c r="T393" s="800">
        <v>0.57167447759378653</v>
      </c>
      <c r="U393" s="800">
        <v>0.24130859192802179</v>
      </c>
      <c r="V393" s="800">
        <v>0.97272940265023278</v>
      </c>
      <c r="W393" s="800">
        <v>0.63775594787365619</v>
      </c>
      <c r="X393" s="800">
        <v>0.30372391194943826</v>
      </c>
      <c r="Y393" s="800">
        <v>0.88598029795168276</v>
      </c>
      <c r="Z393" s="800">
        <v>0.90899490069140254</v>
      </c>
      <c r="AA393" s="800">
        <v>0.99675588540307059</v>
      </c>
      <c r="AB393" s="800">
        <v>0.38949772160682072</v>
      </c>
      <c r="AC393" s="800">
        <v>0.16929189884939499</v>
      </c>
      <c r="AD393" s="800">
        <v>0.40627637194881538</v>
      </c>
      <c r="AE393" s="800">
        <v>0.90547123101554161</v>
      </c>
      <c r="AF393" s="800">
        <v>0.72742978586234153</v>
      </c>
      <c r="AG393" s="800">
        <v>0.87074141071253675</v>
      </c>
    </row>
    <row r="394" spans="1:33" x14ac:dyDescent="0.2">
      <c r="A394" s="767">
        <v>384</v>
      </c>
      <c r="B394" s="778">
        <f t="shared" si="83"/>
        <v>2126.2959999999998</v>
      </c>
      <c r="C394" s="791">
        <f t="shared" si="84"/>
        <v>50.273000000000003</v>
      </c>
      <c r="D394" s="803">
        <f t="shared" si="85"/>
        <v>1.087</v>
      </c>
      <c r="E394" s="779">
        <f t="shared" si="86"/>
        <v>315.65300000000002</v>
      </c>
      <c r="F394" s="803">
        <f t="shared" si="87"/>
        <v>0.17799999999999999</v>
      </c>
      <c r="G394" s="803">
        <f t="shared" si="88"/>
        <v>-6.0999999999999999E-2</v>
      </c>
      <c r="H394" s="803">
        <f t="shared" si="89"/>
        <v>-9.9000000000000005E-2</v>
      </c>
      <c r="I394" s="803">
        <f t="shared" si="90"/>
        <v>-0.14699999999999999</v>
      </c>
      <c r="J394" s="803">
        <f t="shared" si="91"/>
        <v>0.20699999999999999</v>
      </c>
      <c r="K394" s="779">
        <f t="shared" si="92"/>
        <v>0</v>
      </c>
      <c r="L394" s="779">
        <f t="shared" si="93"/>
        <v>0</v>
      </c>
      <c r="M394" s="779">
        <f t="shared" si="94"/>
        <v>0</v>
      </c>
      <c r="N394" s="779">
        <f t="shared" si="95"/>
        <v>0</v>
      </c>
      <c r="O394" s="779">
        <f t="shared" si="96"/>
        <v>0</v>
      </c>
      <c r="P394" s="779">
        <f t="shared" si="97"/>
        <v>0</v>
      </c>
      <c r="Q394" s="801">
        <f t="shared" si="98"/>
        <v>0</v>
      </c>
      <c r="R394" s="800">
        <v>0.82629614496997705</v>
      </c>
      <c r="S394" s="800">
        <v>0.75682290382168305</v>
      </c>
      <c r="T394" s="800">
        <v>0.48345242622065687</v>
      </c>
      <c r="U394" s="800">
        <v>0.53913201544661504</v>
      </c>
      <c r="V394" s="800">
        <v>0.39116908002737683</v>
      </c>
      <c r="W394" s="800">
        <v>0.34834816431610982</v>
      </c>
      <c r="X394" s="800">
        <v>0.25229023417760932</v>
      </c>
      <c r="Y394" s="800">
        <v>0.45320985114759327</v>
      </c>
      <c r="Z394" s="800">
        <v>0.7066590842479813</v>
      </c>
      <c r="AA394" s="800">
        <v>0.88304138702368784</v>
      </c>
      <c r="AB394" s="800">
        <v>0.89167248859111592</v>
      </c>
      <c r="AC394" s="800">
        <v>2.0869829320492639E-2</v>
      </c>
      <c r="AD394" s="800">
        <v>0.88589603044467335</v>
      </c>
      <c r="AE394" s="800">
        <v>0.31726752401606262</v>
      </c>
      <c r="AF394" s="800">
        <v>0.93983257087421701</v>
      </c>
      <c r="AG394" s="800">
        <v>0.98791715289340887</v>
      </c>
    </row>
    <row r="395" spans="1:33" x14ac:dyDescent="0.2">
      <c r="A395" s="767">
        <v>385</v>
      </c>
      <c r="B395" s="778">
        <f t="shared" si="83"/>
        <v>2183.0239999999999</v>
      </c>
      <c r="C395" s="791">
        <f t="shared" si="84"/>
        <v>50.55</v>
      </c>
      <c r="D395" s="803">
        <f t="shared" si="85"/>
        <v>1.456</v>
      </c>
      <c r="E395" s="779">
        <f t="shared" si="86"/>
        <v>124.44199999999999</v>
      </c>
      <c r="F395" s="803">
        <f t="shared" si="87"/>
        <v>0.20799999999999999</v>
      </c>
      <c r="G395" s="803">
        <f t="shared" si="88"/>
        <v>-0.02</v>
      </c>
      <c r="H395" s="803">
        <f t="shared" si="89"/>
        <v>7.1999999999999995E-2</v>
      </c>
      <c r="I395" s="803">
        <f t="shared" si="90"/>
        <v>-0.42799999999999999</v>
      </c>
      <c r="J395" s="803">
        <f t="shared" si="91"/>
        <v>-0.17299999999999999</v>
      </c>
      <c r="K395" s="779">
        <f t="shared" si="92"/>
        <v>0</v>
      </c>
      <c r="L395" s="779">
        <f t="shared" si="93"/>
        <v>0</v>
      </c>
      <c r="M395" s="779">
        <f t="shared" si="94"/>
        <v>0</v>
      </c>
      <c r="N395" s="779">
        <f t="shared" si="95"/>
        <v>0</v>
      </c>
      <c r="O395" s="779">
        <f t="shared" si="96"/>
        <v>0</v>
      </c>
      <c r="P395" s="779">
        <f t="shared" si="97"/>
        <v>0</v>
      </c>
      <c r="Q395" s="801">
        <f t="shared" si="98"/>
        <v>0</v>
      </c>
      <c r="R395" s="800">
        <v>0.88302410721334468</v>
      </c>
      <c r="S395" s="800">
        <v>0.76374211701698025</v>
      </c>
      <c r="T395" s="800">
        <v>0.9445736195282497</v>
      </c>
      <c r="U395" s="800">
        <v>6.110551042348833E-2</v>
      </c>
      <c r="V395" s="800">
        <v>0.54101345282194524</v>
      </c>
      <c r="W395" s="800">
        <v>0.44899941944569599</v>
      </c>
      <c r="X395" s="800">
        <v>0.67922124304896458</v>
      </c>
      <c r="Y395" s="800">
        <v>0.17238755112172299</v>
      </c>
      <c r="Z395" s="800">
        <v>0.32656147890379605</v>
      </c>
      <c r="AA395" s="800">
        <v>0.22204246248728166</v>
      </c>
      <c r="AB395" s="800">
        <v>0.15502692135005924</v>
      </c>
      <c r="AC395" s="800">
        <v>0.53382317436163762</v>
      </c>
      <c r="AD395" s="800">
        <v>0.84324466482567717</v>
      </c>
      <c r="AE395" s="800">
        <v>0.66330211757169133</v>
      </c>
      <c r="AF395" s="800">
        <v>0.51492435029996919</v>
      </c>
      <c r="AG395" s="800">
        <v>0.38288414968295503</v>
      </c>
    </row>
    <row r="396" spans="1:33" x14ac:dyDescent="0.2">
      <c r="A396" s="767">
        <v>386</v>
      </c>
      <c r="B396" s="778">
        <f t="shared" si="83"/>
        <v>1650.4739999999999</v>
      </c>
      <c r="C396" s="791">
        <f t="shared" si="84"/>
        <v>36.524000000000001</v>
      </c>
      <c r="D396" s="803">
        <f t="shared" si="85"/>
        <v>0.72599999999999998</v>
      </c>
      <c r="E396" s="779">
        <f t="shared" si="86"/>
        <v>259.286</v>
      </c>
      <c r="F396" s="803">
        <f t="shared" si="87"/>
        <v>0.23899999999999999</v>
      </c>
      <c r="G396" s="803">
        <f t="shared" si="88"/>
        <v>0</v>
      </c>
      <c r="H396" s="803">
        <f t="shared" si="89"/>
        <v>-6.0000000000000001E-3</v>
      </c>
      <c r="I396" s="803">
        <f t="shared" si="90"/>
        <v>-0.57699999999999996</v>
      </c>
      <c r="J396" s="803">
        <f t="shared" si="91"/>
        <v>0.27900000000000003</v>
      </c>
      <c r="K396" s="779">
        <f t="shared" si="92"/>
        <v>0</v>
      </c>
      <c r="L396" s="779">
        <f t="shared" si="93"/>
        <v>0</v>
      </c>
      <c r="M396" s="779">
        <f t="shared" si="94"/>
        <v>0</v>
      </c>
      <c r="N396" s="779">
        <f t="shared" si="95"/>
        <v>0</v>
      </c>
      <c r="O396" s="779">
        <f t="shared" si="96"/>
        <v>0</v>
      </c>
      <c r="P396" s="779">
        <f t="shared" si="97"/>
        <v>0</v>
      </c>
      <c r="Q396" s="801">
        <f t="shared" si="98"/>
        <v>0</v>
      </c>
      <c r="R396" s="800">
        <v>0.35047361432449364</v>
      </c>
      <c r="S396" s="800">
        <v>0.41310899259421363</v>
      </c>
      <c r="T396" s="800">
        <v>3.2031310065033791E-2</v>
      </c>
      <c r="U396" s="800">
        <v>0.39821481426975169</v>
      </c>
      <c r="V396" s="800">
        <v>0.69565763566694694</v>
      </c>
      <c r="W396" s="800">
        <v>0.49950485536907163</v>
      </c>
      <c r="X396" s="800">
        <v>0.48594948973270014</v>
      </c>
      <c r="Y396" s="800">
        <v>2.3024870807215492E-2</v>
      </c>
      <c r="Z396" s="800">
        <v>0.77946778750749368</v>
      </c>
      <c r="AA396" s="800">
        <v>0.67752571076689017</v>
      </c>
      <c r="AB396" s="800">
        <v>0.76264224424552751</v>
      </c>
      <c r="AC396" s="800">
        <v>0.13984870703908847</v>
      </c>
      <c r="AD396" s="800">
        <v>0.42439148126230308</v>
      </c>
      <c r="AE396" s="800">
        <v>0.86844737884226197</v>
      </c>
      <c r="AF396" s="800">
        <v>0.97976846288028341</v>
      </c>
      <c r="AG396" s="800">
        <v>0.18251395773667112</v>
      </c>
    </row>
    <row r="397" spans="1:33" x14ac:dyDescent="0.2">
      <c r="A397" s="767">
        <v>387</v>
      </c>
      <c r="B397" s="778">
        <f t="shared" si="83"/>
        <v>1938.3320000000001</v>
      </c>
      <c r="C397" s="791">
        <f t="shared" si="84"/>
        <v>57.503999999999998</v>
      </c>
      <c r="D397" s="803">
        <f t="shared" si="85"/>
        <v>0.82499999999999996</v>
      </c>
      <c r="E397" s="779">
        <f t="shared" si="86"/>
        <v>248.101</v>
      </c>
      <c r="F397" s="803">
        <f t="shared" si="87"/>
        <v>0.156</v>
      </c>
      <c r="G397" s="803">
        <f t="shared" si="88"/>
        <v>-0.17399999999999999</v>
      </c>
      <c r="H397" s="803">
        <f t="shared" si="89"/>
        <v>0.03</v>
      </c>
      <c r="I397" s="803">
        <f t="shared" si="90"/>
        <v>0.29899999999999999</v>
      </c>
      <c r="J397" s="803">
        <f t="shared" si="91"/>
        <v>-0.28899999999999998</v>
      </c>
      <c r="K397" s="779">
        <f t="shared" si="92"/>
        <v>0</v>
      </c>
      <c r="L397" s="779">
        <f t="shared" si="93"/>
        <v>0</v>
      </c>
      <c r="M397" s="779">
        <f t="shared" si="94"/>
        <v>0</v>
      </c>
      <c r="N397" s="779">
        <f t="shared" si="95"/>
        <v>0</v>
      </c>
      <c r="O397" s="779">
        <f t="shared" si="96"/>
        <v>0</v>
      </c>
      <c r="P397" s="779">
        <f t="shared" si="97"/>
        <v>0</v>
      </c>
      <c r="Q397" s="801">
        <f t="shared" si="98"/>
        <v>0</v>
      </c>
      <c r="R397" s="800">
        <v>0.63833229250666701</v>
      </c>
      <c r="S397" s="800">
        <v>0.93760980768287816</v>
      </c>
      <c r="T397" s="800">
        <v>0.15583358458867314</v>
      </c>
      <c r="U397" s="800">
        <v>0.37025312658629583</v>
      </c>
      <c r="V397" s="800">
        <v>0.27886779990003463</v>
      </c>
      <c r="W397" s="800">
        <v>6.5638602422036674E-2</v>
      </c>
      <c r="X397" s="800">
        <v>0.57453034537466707</v>
      </c>
      <c r="Y397" s="800">
        <v>0.89912925068049077</v>
      </c>
      <c r="Z397" s="800">
        <v>0.2112490267415571</v>
      </c>
      <c r="AA397" s="800">
        <v>0.76403504858204407</v>
      </c>
      <c r="AB397" s="800">
        <v>0.53730785286232197</v>
      </c>
      <c r="AC397" s="800">
        <v>0.44740775551392153</v>
      </c>
      <c r="AD397" s="800">
        <v>0.8949852805130013</v>
      </c>
      <c r="AE397" s="800">
        <v>0.2697298721044824</v>
      </c>
      <c r="AF397" s="800">
        <v>0.45497112291322728</v>
      </c>
      <c r="AG397" s="800">
        <v>5.4439224320485091E-2</v>
      </c>
    </row>
    <row r="398" spans="1:33" x14ac:dyDescent="0.2">
      <c r="A398" s="767">
        <v>388</v>
      </c>
      <c r="B398" s="778">
        <f t="shared" si="83"/>
        <v>1736.5429999999999</v>
      </c>
      <c r="C398" s="791">
        <f t="shared" si="84"/>
        <v>53.006999999999998</v>
      </c>
      <c r="D398" s="803">
        <f t="shared" si="85"/>
        <v>1.129</v>
      </c>
      <c r="E398" s="779">
        <f t="shared" si="86"/>
        <v>129.59</v>
      </c>
      <c r="F398" s="803">
        <f t="shared" si="87"/>
        <v>0.16200000000000001</v>
      </c>
      <c r="G398" s="803">
        <f t="shared" si="88"/>
        <v>0.16700000000000001</v>
      </c>
      <c r="H398" s="803">
        <f t="shared" si="89"/>
        <v>-2.3E-2</v>
      </c>
      <c r="I398" s="803">
        <f t="shared" si="90"/>
        <v>-0.34300000000000003</v>
      </c>
      <c r="J398" s="803">
        <f t="shared" si="91"/>
        <v>-0.39300000000000002</v>
      </c>
      <c r="K398" s="779">
        <f t="shared" si="92"/>
        <v>0</v>
      </c>
      <c r="L398" s="779">
        <f t="shared" si="93"/>
        <v>0</v>
      </c>
      <c r="M398" s="779">
        <f t="shared" si="94"/>
        <v>0</v>
      </c>
      <c r="N398" s="779">
        <f t="shared" si="95"/>
        <v>0</v>
      </c>
      <c r="O398" s="779">
        <f t="shared" si="96"/>
        <v>0</v>
      </c>
      <c r="P398" s="779">
        <f t="shared" si="97"/>
        <v>0</v>
      </c>
      <c r="Q398" s="801">
        <f t="shared" si="98"/>
        <v>0</v>
      </c>
      <c r="R398" s="800">
        <v>0.43654330619192805</v>
      </c>
      <c r="S398" s="800">
        <v>0.82518672519085445</v>
      </c>
      <c r="T398" s="800">
        <v>0.53594555010906553</v>
      </c>
      <c r="U398" s="800">
        <v>7.397482447355308E-2</v>
      </c>
      <c r="V398" s="800">
        <v>0.30994093358355124</v>
      </c>
      <c r="W398" s="800">
        <v>0.9173938495754852</v>
      </c>
      <c r="X398" s="800">
        <v>0.44216300327544122</v>
      </c>
      <c r="Y398" s="800">
        <v>0.2565439915757558</v>
      </c>
      <c r="Z398" s="800">
        <v>0.10688751717728651</v>
      </c>
      <c r="AA398" s="800">
        <v>0.70499442980481786</v>
      </c>
      <c r="AB398" s="800">
        <v>0.74346384550839184</v>
      </c>
      <c r="AC398" s="800">
        <v>0.30112280928015678</v>
      </c>
      <c r="AD398" s="800">
        <v>0.69649172506865997</v>
      </c>
      <c r="AE398" s="800">
        <v>0.16864850429297573</v>
      </c>
      <c r="AF398" s="800">
        <v>0.37609812441496326</v>
      </c>
      <c r="AG398" s="800">
        <v>0.19661843387102584</v>
      </c>
    </row>
    <row r="399" spans="1:33" x14ac:dyDescent="0.2">
      <c r="A399" s="767">
        <v>389</v>
      </c>
      <c r="B399" s="778">
        <f t="shared" si="83"/>
        <v>1731.5640000000001</v>
      </c>
      <c r="C399" s="791">
        <f t="shared" si="84"/>
        <v>21.600999999999999</v>
      </c>
      <c r="D399" s="803">
        <f t="shared" si="85"/>
        <v>1.464</v>
      </c>
      <c r="E399" s="779">
        <f t="shared" si="86"/>
        <v>147.46</v>
      </c>
      <c r="F399" s="803">
        <f t="shared" si="87"/>
        <v>0.20499999999999999</v>
      </c>
      <c r="G399" s="803">
        <f t="shared" si="88"/>
        <v>0.13600000000000001</v>
      </c>
      <c r="H399" s="803">
        <f t="shared" si="89"/>
        <v>6.2E-2</v>
      </c>
      <c r="I399" s="803">
        <f t="shared" si="90"/>
        <v>0.14099999999999999</v>
      </c>
      <c r="J399" s="803">
        <f t="shared" si="91"/>
        <v>-5.8000000000000003E-2</v>
      </c>
      <c r="K399" s="779">
        <f t="shared" si="92"/>
        <v>0</v>
      </c>
      <c r="L399" s="779">
        <f t="shared" si="93"/>
        <v>0</v>
      </c>
      <c r="M399" s="779">
        <f t="shared" si="94"/>
        <v>0</v>
      </c>
      <c r="N399" s="779">
        <f t="shared" si="95"/>
        <v>0</v>
      </c>
      <c r="O399" s="779">
        <f t="shared" si="96"/>
        <v>0</v>
      </c>
      <c r="P399" s="779">
        <f t="shared" si="97"/>
        <v>0</v>
      </c>
      <c r="Q399" s="801">
        <f t="shared" si="98"/>
        <v>0</v>
      </c>
      <c r="R399" s="800">
        <v>0.43156358829508257</v>
      </c>
      <c r="S399" s="800">
        <v>4.0030529321855912E-2</v>
      </c>
      <c r="T399" s="800">
        <v>0.95457430401033938</v>
      </c>
      <c r="U399" s="800">
        <v>0.11864905269405368</v>
      </c>
      <c r="V399" s="800">
        <v>0.52660838557434864</v>
      </c>
      <c r="W399" s="800">
        <v>0.84017660757598012</v>
      </c>
      <c r="X399" s="800">
        <v>0.65451019162266755</v>
      </c>
      <c r="Y399" s="800">
        <v>0.74131664458973201</v>
      </c>
      <c r="Z399" s="800">
        <v>0.44244381662372767</v>
      </c>
      <c r="AA399" s="800">
        <v>0.75309455157657879</v>
      </c>
      <c r="AB399" s="800">
        <v>0.73206807463027412</v>
      </c>
      <c r="AC399" s="800">
        <v>0.6286755531184326</v>
      </c>
      <c r="AD399" s="800">
        <v>0.20372916731508994</v>
      </c>
      <c r="AE399" s="800">
        <v>0.77048702143399139</v>
      </c>
      <c r="AF399" s="800">
        <v>0.30797767955551714</v>
      </c>
      <c r="AG399" s="800">
        <v>5.7285624767000165E-2</v>
      </c>
    </row>
    <row r="400" spans="1:33" x14ac:dyDescent="0.2">
      <c r="A400" s="767">
        <v>390</v>
      </c>
      <c r="B400" s="778">
        <f t="shared" si="83"/>
        <v>1793.749</v>
      </c>
      <c r="C400" s="791">
        <f t="shared" si="84"/>
        <v>23.48</v>
      </c>
      <c r="D400" s="803">
        <f t="shared" si="85"/>
        <v>0.76200000000000001</v>
      </c>
      <c r="E400" s="779">
        <f t="shared" si="86"/>
        <v>214.744</v>
      </c>
      <c r="F400" s="803">
        <f t="shared" si="87"/>
        <v>0.26900000000000002</v>
      </c>
      <c r="G400" s="803">
        <f t="shared" si="88"/>
        <v>-0.14499999999999999</v>
      </c>
      <c r="H400" s="803">
        <f t="shared" si="89"/>
        <v>-0.124</v>
      </c>
      <c r="I400" s="803">
        <f t="shared" si="90"/>
        <v>0.27900000000000003</v>
      </c>
      <c r="J400" s="803">
        <f t="shared" si="91"/>
        <v>-0.33300000000000002</v>
      </c>
      <c r="K400" s="779">
        <f t="shared" si="92"/>
        <v>0</v>
      </c>
      <c r="L400" s="779">
        <f t="shared" si="93"/>
        <v>0</v>
      </c>
      <c r="M400" s="779">
        <f t="shared" si="94"/>
        <v>0</v>
      </c>
      <c r="N400" s="779">
        <f t="shared" si="95"/>
        <v>0</v>
      </c>
      <c r="O400" s="779">
        <f t="shared" si="96"/>
        <v>0</v>
      </c>
      <c r="P400" s="779">
        <f t="shared" si="97"/>
        <v>0</v>
      </c>
      <c r="Q400" s="801">
        <f t="shared" si="98"/>
        <v>0</v>
      </c>
      <c r="R400" s="800">
        <v>0.49374892413074334</v>
      </c>
      <c r="S400" s="800">
        <v>8.7008452453857577E-2</v>
      </c>
      <c r="T400" s="800">
        <v>7.7370189761723163E-2</v>
      </c>
      <c r="U400" s="800">
        <v>0.28686039845231015</v>
      </c>
      <c r="V400" s="800">
        <v>0.84660484455014018</v>
      </c>
      <c r="W400" s="800">
        <v>0.13634137434003502</v>
      </c>
      <c r="X400" s="800">
        <v>0.19014712380026966</v>
      </c>
      <c r="Y400" s="800">
        <v>0.87898995077560182</v>
      </c>
      <c r="Z400" s="800">
        <v>0.16667321093996446</v>
      </c>
      <c r="AA400" s="800">
        <v>0.85199564919396542</v>
      </c>
      <c r="AB400" s="800">
        <v>0.81562393677672396</v>
      </c>
      <c r="AC400" s="800">
        <v>0.62153355169545521</v>
      </c>
      <c r="AD400" s="800">
        <v>0.66344154227501562</v>
      </c>
      <c r="AE400" s="800">
        <v>0.87890681116524949</v>
      </c>
      <c r="AF400" s="800">
        <v>0.84576037458721987</v>
      </c>
      <c r="AG400" s="800">
        <v>0.231131193730993</v>
      </c>
    </row>
    <row r="401" spans="1:33" x14ac:dyDescent="0.2">
      <c r="A401" s="767">
        <v>391</v>
      </c>
      <c r="B401" s="778">
        <f t="shared" si="83"/>
        <v>1925.7180000000001</v>
      </c>
      <c r="C401" s="791">
        <f t="shared" si="84"/>
        <v>57.235999999999997</v>
      </c>
      <c r="D401" s="803">
        <f t="shared" si="85"/>
        <v>1.2370000000000001</v>
      </c>
      <c r="E401" s="779">
        <f t="shared" si="86"/>
        <v>483.76900000000001</v>
      </c>
      <c r="F401" s="803">
        <f t="shared" si="87"/>
        <v>0.28399999999999997</v>
      </c>
      <c r="G401" s="803">
        <f t="shared" si="88"/>
        <v>6.3E-2</v>
      </c>
      <c r="H401" s="803">
        <f t="shared" si="89"/>
        <v>-0.17599999999999999</v>
      </c>
      <c r="I401" s="803">
        <f t="shared" si="90"/>
        <v>-0.159</v>
      </c>
      <c r="J401" s="803">
        <f t="shared" si="91"/>
        <v>-0.14599999999999999</v>
      </c>
      <c r="K401" s="779">
        <f t="shared" si="92"/>
        <v>0</v>
      </c>
      <c r="L401" s="779">
        <f t="shared" si="93"/>
        <v>0</v>
      </c>
      <c r="M401" s="779">
        <f t="shared" si="94"/>
        <v>0</v>
      </c>
      <c r="N401" s="779">
        <f t="shared" si="95"/>
        <v>0</v>
      </c>
      <c r="O401" s="779">
        <f t="shared" si="96"/>
        <v>0</v>
      </c>
      <c r="P401" s="779">
        <f t="shared" si="97"/>
        <v>0</v>
      </c>
      <c r="Q401" s="801">
        <f t="shared" si="98"/>
        <v>0</v>
      </c>
      <c r="R401" s="800">
        <v>0.62571824508184981</v>
      </c>
      <c r="S401" s="800">
        <v>0.93089276013497635</v>
      </c>
      <c r="T401" s="800">
        <v>0.67134247555857363</v>
      </c>
      <c r="U401" s="800">
        <v>0.95942324424077718</v>
      </c>
      <c r="V401" s="800">
        <v>0.92146164323651369</v>
      </c>
      <c r="W401" s="800">
        <v>0.65801848486249204</v>
      </c>
      <c r="X401" s="800">
        <v>6.0631393243400167E-2</v>
      </c>
      <c r="Y401" s="800">
        <v>0.44138768691670227</v>
      </c>
      <c r="Z401" s="800">
        <v>0.35409112133883425</v>
      </c>
      <c r="AA401" s="800">
        <v>0.27142986418677895</v>
      </c>
      <c r="AB401" s="800">
        <v>0.39823374333675432</v>
      </c>
      <c r="AC401" s="800">
        <v>0.20074975711725329</v>
      </c>
      <c r="AD401" s="800">
        <v>0.87433934034490013</v>
      </c>
      <c r="AE401" s="800">
        <v>0.71318095793661218</v>
      </c>
      <c r="AF401" s="800">
        <v>0.3929235853494405</v>
      </c>
      <c r="AG401" s="800">
        <v>0.75084648089169992</v>
      </c>
    </row>
    <row r="402" spans="1:33" x14ac:dyDescent="0.2">
      <c r="A402" s="767">
        <v>392</v>
      </c>
      <c r="B402" s="778">
        <f t="shared" si="83"/>
        <v>1838.4770000000001</v>
      </c>
      <c r="C402" s="791">
        <f t="shared" si="84"/>
        <v>32.656999999999996</v>
      </c>
      <c r="D402" s="803">
        <f t="shared" si="85"/>
        <v>1.4610000000000001</v>
      </c>
      <c r="E402" s="779">
        <f t="shared" si="86"/>
        <v>283.173</v>
      </c>
      <c r="F402" s="803">
        <f t="shared" si="87"/>
        <v>0.22800000000000001</v>
      </c>
      <c r="G402" s="803">
        <f t="shared" si="88"/>
        <v>-4.8000000000000001E-2</v>
      </c>
      <c r="H402" s="803">
        <f t="shared" si="89"/>
        <v>-4.4999999999999998E-2</v>
      </c>
      <c r="I402" s="803">
        <f t="shared" si="90"/>
        <v>-0.16600000000000001</v>
      </c>
      <c r="J402" s="803">
        <f t="shared" si="91"/>
        <v>-0.128</v>
      </c>
      <c r="K402" s="779">
        <f t="shared" si="92"/>
        <v>0</v>
      </c>
      <c r="L402" s="779">
        <f t="shared" si="93"/>
        <v>0</v>
      </c>
      <c r="M402" s="779">
        <f t="shared" si="94"/>
        <v>0</v>
      </c>
      <c r="N402" s="779">
        <f t="shared" si="95"/>
        <v>0</v>
      </c>
      <c r="O402" s="779">
        <f t="shared" si="96"/>
        <v>0</v>
      </c>
      <c r="P402" s="779">
        <f t="shared" si="97"/>
        <v>0</v>
      </c>
      <c r="Q402" s="801">
        <f t="shared" si="98"/>
        <v>0</v>
      </c>
      <c r="R402" s="800">
        <v>0.53847738221295716</v>
      </c>
      <c r="S402" s="800">
        <v>0.31641375784867365</v>
      </c>
      <c r="T402" s="800">
        <v>0.95138422624433217</v>
      </c>
      <c r="U402" s="800">
        <v>0.45793195638256046</v>
      </c>
      <c r="V402" s="800">
        <v>0.63987978851021865</v>
      </c>
      <c r="W402" s="800">
        <v>0.38070840979094966</v>
      </c>
      <c r="X402" s="800">
        <v>0.38783316471338647</v>
      </c>
      <c r="Y402" s="800">
        <v>0.43420870059687033</v>
      </c>
      <c r="Z402" s="800">
        <v>0.37233319625615557</v>
      </c>
      <c r="AA402" s="800">
        <v>0.29874920485911727</v>
      </c>
      <c r="AB402" s="800">
        <v>0.42679124577270122</v>
      </c>
      <c r="AC402" s="800">
        <v>0.96001820197321119</v>
      </c>
      <c r="AD402" s="800">
        <v>3.455239064571114E-2</v>
      </c>
      <c r="AE402" s="800">
        <v>0.58432961108630976</v>
      </c>
      <c r="AF402" s="800">
        <v>0.68508504091906031</v>
      </c>
      <c r="AG402" s="800">
        <v>0.33663945715764987</v>
      </c>
    </row>
    <row r="403" spans="1:33" x14ac:dyDescent="0.2">
      <c r="A403" s="767">
        <v>393</v>
      </c>
      <c r="B403" s="778">
        <f t="shared" si="83"/>
        <v>1440.9059999999999</v>
      </c>
      <c r="C403" s="791">
        <f t="shared" si="84"/>
        <v>40.860999999999997</v>
      </c>
      <c r="D403" s="803">
        <f t="shared" si="85"/>
        <v>1.238</v>
      </c>
      <c r="E403" s="779">
        <f t="shared" si="86"/>
        <v>233.93700000000001</v>
      </c>
      <c r="F403" s="803">
        <f t="shared" si="87"/>
        <v>0.11600000000000001</v>
      </c>
      <c r="G403" s="803">
        <f t="shared" si="88"/>
        <v>0.184</v>
      </c>
      <c r="H403" s="803">
        <f t="shared" si="89"/>
        <v>-0.16400000000000001</v>
      </c>
      <c r="I403" s="803">
        <f t="shared" si="90"/>
        <v>0.105</v>
      </c>
      <c r="J403" s="803">
        <f t="shared" si="91"/>
        <v>0.35</v>
      </c>
      <c r="K403" s="779">
        <f t="shared" si="92"/>
        <v>0</v>
      </c>
      <c r="L403" s="779">
        <f t="shared" si="93"/>
        <v>0</v>
      </c>
      <c r="M403" s="779">
        <f t="shared" si="94"/>
        <v>0</v>
      </c>
      <c r="N403" s="779">
        <f t="shared" si="95"/>
        <v>0</v>
      </c>
      <c r="O403" s="779">
        <f t="shared" si="96"/>
        <v>0</v>
      </c>
      <c r="P403" s="779">
        <f t="shared" si="97"/>
        <v>0</v>
      </c>
      <c r="Q403" s="801">
        <f t="shared" si="98"/>
        <v>0</v>
      </c>
      <c r="R403" s="800">
        <v>0.14090568853594665</v>
      </c>
      <c r="S403" s="800">
        <v>0.52152355119307414</v>
      </c>
      <c r="T403" s="800">
        <v>0.67246149445854186</v>
      </c>
      <c r="U403" s="800">
        <v>0.33484261814678129</v>
      </c>
      <c r="V403" s="800">
        <v>8.0868627551961447E-2</v>
      </c>
      <c r="W403" s="800">
        <v>0.96097323130830581</v>
      </c>
      <c r="X403" s="800">
        <v>9.0959276549530621E-2</v>
      </c>
      <c r="Y403" s="800">
        <v>0.70518863310123492</v>
      </c>
      <c r="Z403" s="800">
        <v>0.85020186902457573</v>
      </c>
      <c r="AA403" s="800">
        <v>0.97467883862063787</v>
      </c>
      <c r="AB403" s="800">
        <v>0.57959312854701239</v>
      </c>
      <c r="AC403" s="800">
        <v>1.3185020739196918E-2</v>
      </c>
      <c r="AD403" s="800">
        <v>0.62406826005401683</v>
      </c>
      <c r="AE403" s="800">
        <v>0.49279598939814118</v>
      </c>
      <c r="AF403" s="800">
        <v>0.26046471400995796</v>
      </c>
      <c r="AG403" s="800">
        <v>0.28953108900354252</v>
      </c>
    </row>
    <row r="404" spans="1:33" x14ac:dyDescent="0.2">
      <c r="A404" s="767">
        <v>394</v>
      </c>
      <c r="B404" s="778">
        <f t="shared" ref="B404:B467" si="99">ROUND(B$7+R404*(B$8-B$7),3)</f>
        <v>1391.548</v>
      </c>
      <c r="C404" s="791">
        <f t="shared" ref="C404:C467" si="100">ROUND(C$7+S404*(C$8-C$7),3)</f>
        <v>58.142000000000003</v>
      </c>
      <c r="D404" s="803">
        <f t="shared" ref="D404:D467" si="101">ROUND(D$7+T404*(D$8-D$7),3)</f>
        <v>1.048</v>
      </c>
      <c r="E404" s="779">
        <f t="shared" ref="E404:E467" si="102">ROUND(E$7+U404*(E$8-E$7),3)</f>
        <v>106.139</v>
      </c>
      <c r="F404" s="803">
        <f t="shared" ref="F404:F467" si="103">ROUND(F$7+V404*(F$8-F$7),3)</f>
        <v>0.11</v>
      </c>
      <c r="G404" s="803">
        <f t="shared" ref="G404:G467" si="104">ROUND(G$7+W404*(G$8-G$7),3)</f>
        <v>0.104</v>
      </c>
      <c r="H404" s="803">
        <f t="shared" ref="H404:H467" si="105">ROUND(H$7+X404*(H$8-H$7),3)</f>
        <v>-7.5999999999999998E-2</v>
      </c>
      <c r="I404" s="803">
        <f t="shared" ref="I404:I467" si="106">ROUND(I$7+Y404*(I$8-I$7),3)</f>
        <v>-0.39900000000000002</v>
      </c>
      <c r="J404" s="803">
        <f t="shared" ref="J404:J467" si="107">ROUND(J$7+Z404*(J$8-J$7),3)</f>
        <v>-0.35599999999999998</v>
      </c>
      <c r="K404" s="779">
        <f t="shared" ref="K404:K467" si="108">ROUND(K$7+AA404*(K$8-K$7),3)</f>
        <v>0</v>
      </c>
      <c r="L404" s="779">
        <f t="shared" ref="L404:L467" si="109">ROUND(L$7+AB404*(L$8-L$7),3)</f>
        <v>0</v>
      </c>
      <c r="M404" s="779">
        <f t="shared" ref="M404:M467" si="110">ROUND(M$7+AC404*(M$8-M$7),3)</f>
        <v>0</v>
      </c>
      <c r="N404" s="779">
        <f t="shared" ref="N404:N467" si="111">ROUND(N$7+AD404*(N$8-N$7),3)</f>
        <v>0</v>
      </c>
      <c r="O404" s="779">
        <f t="shared" ref="O404:O467" si="112">ROUND(O$7+AE404*(O$8-O$7),3)</f>
        <v>0</v>
      </c>
      <c r="P404" s="779">
        <f t="shared" ref="P404:P467" si="113">ROUND(P$7+AF404*(P$8-P$7),3)</f>
        <v>0</v>
      </c>
      <c r="Q404" s="801">
        <f t="shared" ref="Q404:Q467" si="114">ROUND(Q$7+AG404*(Q$8-Q$7),3)</f>
        <v>0</v>
      </c>
      <c r="R404" s="800">
        <v>9.1548346650051848E-2</v>
      </c>
      <c r="S404" s="800">
        <v>0.95356047677367684</v>
      </c>
      <c r="T404" s="800">
        <v>0.43452273894196625</v>
      </c>
      <c r="U404" s="800">
        <v>1.5347168018402968E-2</v>
      </c>
      <c r="V404" s="800">
        <v>4.9022833396585641E-2</v>
      </c>
      <c r="W404" s="800">
        <v>0.76072039248951651</v>
      </c>
      <c r="X404" s="800">
        <v>0.3088712952358541</v>
      </c>
      <c r="Y404" s="800">
        <v>0.20102847972725257</v>
      </c>
      <c r="Z404" s="800">
        <v>0.1443027967570284</v>
      </c>
      <c r="AA404" s="800">
        <v>0.98956643297752855</v>
      </c>
      <c r="AB404" s="800">
        <v>0.63148447475426461</v>
      </c>
      <c r="AC404" s="800">
        <v>0.10834379587566445</v>
      </c>
      <c r="AD404" s="800">
        <v>7.1218544779451776E-2</v>
      </c>
      <c r="AE404" s="800">
        <v>0.62625844573179812</v>
      </c>
      <c r="AF404" s="800">
        <v>0.18562824233542397</v>
      </c>
      <c r="AG404" s="800">
        <v>0.50026081588509275</v>
      </c>
    </row>
    <row r="405" spans="1:33" x14ac:dyDescent="0.2">
      <c r="A405" s="767">
        <v>395</v>
      </c>
      <c r="B405" s="778">
        <f t="shared" si="99"/>
        <v>1666.278</v>
      </c>
      <c r="C405" s="791">
        <f t="shared" si="100"/>
        <v>52.325000000000003</v>
      </c>
      <c r="D405" s="803">
        <f t="shared" si="101"/>
        <v>1.44</v>
      </c>
      <c r="E405" s="779">
        <f t="shared" si="102"/>
        <v>379.41300000000001</v>
      </c>
      <c r="F405" s="803">
        <f t="shared" si="103"/>
        <v>0.26500000000000001</v>
      </c>
      <c r="G405" s="803">
        <f t="shared" si="104"/>
        <v>-0.156</v>
      </c>
      <c r="H405" s="803">
        <f t="shared" si="105"/>
        <v>7.0000000000000001E-3</v>
      </c>
      <c r="I405" s="803">
        <f t="shared" si="106"/>
        <v>-3.7999999999999999E-2</v>
      </c>
      <c r="J405" s="803">
        <f t="shared" si="107"/>
        <v>-0.22700000000000001</v>
      </c>
      <c r="K405" s="779">
        <f t="shared" si="108"/>
        <v>0</v>
      </c>
      <c r="L405" s="779">
        <f t="shared" si="109"/>
        <v>0</v>
      </c>
      <c r="M405" s="779">
        <f t="shared" si="110"/>
        <v>0</v>
      </c>
      <c r="N405" s="779">
        <f t="shared" si="111"/>
        <v>0</v>
      </c>
      <c r="O405" s="779">
        <f t="shared" si="112"/>
        <v>0</v>
      </c>
      <c r="P405" s="779">
        <f t="shared" si="113"/>
        <v>0</v>
      </c>
      <c r="Q405" s="801">
        <f t="shared" si="114"/>
        <v>0</v>
      </c>
      <c r="R405" s="800">
        <v>0.3662780949511909</v>
      </c>
      <c r="S405" s="800">
        <v>0.80812694368012394</v>
      </c>
      <c r="T405" s="800">
        <v>0.92548122084592155</v>
      </c>
      <c r="U405" s="800">
        <v>0.6985325989592055</v>
      </c>
      <c r="V405" s="800">
        <v>0.8239907521367672</v>
      </c>
      <c r="W405" s="800">
        <v>0.11089823716095326</v>
      </c>
      <c r="X405" s="800">
        <v>0.51725794129365443</v>
      </c>
      <c r="Y405" s="800">
        <v>0.56194995142808046</v>
      </c>
      <c r="Z405" s="800">
        <v>0.27346827480908553</v>
      </c>
      <c r="AA405" s="800">
        <v>0.24591297858115646</v>
      </c>
      <c r="AB405" s="800">
        <v>0.71615099339954968</v>
      </c>
      <c r="AC405" s="800">
        <v>0.84748511887977529</v>
      </c>
      <c r="AD405" s="800">
        <v>0.75077275689847112</v>
      </c>
      <c r="AE405" s="800">
        <v>0.57908635638089212</v>
      </c>
      <c r="AF405" s="800">
        <v>0.65535789866420124</v>
      </c>
      <c r="AG405" s="800">
        <v>0.7182949589890234</v>
      </c>
    </row>
    <row r="406" spans="1:33" x14ac:dyDescent="0.2">
      <c r="A406" s="767">
        <v>396</v>
      </c>
      <c r="B406" s="778">
        <f t="shared" si="99"/>
        <v>1803.712</v>
      </c>
      <c r="C406" s="791">
        <f t="shared" si="100"/>
        <v>53.793999999999997</v>
      </c>
      <c r="D406" s="803">
        <f t="shared" si="101"/>
        <v>0.83599999999999997</v>
      </c>
      <c r="E406" s="779">
        <f t="shared" si="102"/>
        <v>144.71199999999999</v>
      </c>
      <c r="F406" s="803">
        <f t="shared" si="103"/>
        <v>0.17399999999999999</v>
      </c>
      <c r="G406" s="803">
        <f t="shared" si="104"/>
        <v>0.16400000000000001</v>
      </c>
      <c r="H406" s="803">
        <f t="shared" si="105"/>
        <v>-0.153</v>
      </c>
      <c r="I406" s="803">
        <f t="shared" si="106"/>
        <v>0.27800000000000002</v>
      </c>
      <c r="J406" s="803">
        <f t="shared" si="107"/>
        <v>-0.49299999999999999</v>
      </c>
      <c r="K406" s="779">
        <f t="shared" si="108"/>
        <v>0</v>
      </c>
      <c r="L406" s="779">
        <f t="shared" si="109"/>
        <v>0</v>
      </c>
      <c r="M406" s="779">
        <f t="shared" si="110"/>
        <v>0</v>
      </c>
      <c r="N406" s="779">
        <f t="shared" si="111"/>
        <v>0</v>
      </c>
      <c r="O406" s="779">
        <f t="shared" si="112"/>
        <v>0</v>
      </c>
      <c r="P406" s="779">
        <f t="shared" si="113"/>
        <v>0</v>
      </c>
      <c r="Q406" s="801">
        <f t="shared" si="114"/>
        <v>0</v>
      </c>
      <c r="R406" s="800">
        <v>0.50371159758951123</v>
      </c>
      <c r="S406" s="800">
        <v>0.84484893582415455</v>
      </c>
      <c r="T406" s="800">
        <v>0.16954263355283106</v>
      </c>
      <c r="U406" s="800">
        <v>0.11178115882807649</v>
      </c>
      <c r="V406" s="800">
        <v>0.3684416897127718</v>
      </c>
      <c r="W406" s="800">
        <v>0.91018618126699713</v>
      </c>
      <c r="X406" s="800">
        <v>0.11709735376692887</v>
      </c>
      <c r="Y406" s="800">
        <v>0.87805549591270782</v>
      </c>
      <c r="Z406" s="800">
        <v>7.2834747306245173E-3</v>
      </c>
      <c r="AA406" s="800">
        <v>0.24590393579495362</v>
      </c>
      <c r="AB406" s="800">
        <v>0.26454904829972425</v>
      </c>
      <c r="AC406" s="800">
        <v>0.63876842000209721</v>
      </c>
      <c r="AD406" s="800">
        <v>0.25114484466766807</v>
      </c>
      <c r="AE406" s="800">
        <v>0.75662253894159004</v>
      </c>
      <c r="AF406" s="800">
        <v>0.82802278478445435</v>
      </c>
      <c r="AG406" s="800">
        <v>0.14520440581025673</v>
      </c>
    </row>
    <row r="407" spans="1:33" x14ac:dyDescent="0.2">
      <c r="A407" s="767">
        <v>397</v>
      </c>
      <c r="B407" s="778">
        <f t="shared" si="99"/>
        <v>1490.777</v>
      </c>
      <c r="C407" s="791">
        <f t="shared" si="100"/>
        <v>50.84</v>
      </c>
      <c r="D407" s="803">
        <f t="shared" si="101"/>
        <v>1.167</v>
      </c>
      <c r="E407" s="779">
        <f t="shared" si="102"/>
        <v>172.542</v>
      </c>
      <c r="F407" s="803">
        <f t="shared" si="103"/>
        <v>0.126</v>
      </c>
      <c r="G407" s="803">
        <f t="shared" si="104"/>
        <v>-1.7999999999999999E-2</v>
      </c>
      <c r="H407" s="803">
        <f t="shared" si="105"/>
        <v>-2.4E-2</v>
      </c>
      <c r="I407" s="803">
        <f t="shared" si="106"/>
        <v>0.17399999999999999</v>
      </c>
      <c r="J407" s="803">
        <f t="shared" si="107"/>
        <v>0.246</v>
      </c>
      <c r="K407" s="779">
        <f t="shared" si="108"/>
        <v>0</v>
      </c>
      <c r="L407" s="779">
        <f t="shared" si="109"/>
        <v>0</v>
      </c>
      <c r="M407" s="779">
        <f t="shared" si="110"/>
        <v>0</v>
      </c>
      <c r="N407" s="779">
        <f t="shared" si="111"/>
        <v>0</v>
      </c>
      <c r="O407" s="779">
        <f t="shared" si="112"/>
        <v>0</v>
      </c>
      <c r="P407" s="779">
        <f t="shared" si="113"/>
        <v>0</v>
      </c>
      <c r="Q407" s="801">
        <f t="shared" si="114"/>
        <v>0</v>
      </c>
      <c r="R407" s="800">
        <v>0.19077684613259149</v>
      </c>
      <c r="S407" s="800">
        <v>0.77099682008329129</v>
      </c>
      <c r="T407" s="800">
        <v>0.58420373217125909</v>
      </c>
      <c r="U407" s="800">
        <v>0.18135467465880717</v>
      </c>
      <c r="V407" s="800">
        <v>0.13173595851165498</v>
      </c>
      <c r="W407" s="800">
        <v>0.45402330476169561</v>
      </c>
      <c r="X407" s="800">
        <v>0.44121350723112318</v>
      </c>
      <c r="Y407" s="800">
        <v>0.77443408202891695</v>
      </c>
      <c r="Z407" s="800">
        <v>0.74647357803464409</v>
      </c>
      <c r="AA407" s="800">
        <v>0.99707991606698854</v>
      </c>
      <c r="AB407" s="800">
        <v>0.89113125877261612</v>
      </c>
      <c r="AC407" s="800">
        <v>0.98754538352046306</v>
      </c>
      <c r="AD407" s="800">
        <v>0.87722626701481754</v>
      </c>
      <c r="AE407" s="800">
        <v>0.50036613799222474</v>
      </c>
      <c r="AF407" s="800">
        <v>0.23445635126762476</v>
      </c>
      <c r="AG407" s="800">
        <v>0.44717191622714292</v>
      </c>
    </row>
    <row r="408" spans="1:33" x14ac:dyDescent="0.2">
      <c r="A408" s="767">
        <v>398</v>
      </c>
      <c r="B408" s="778">
        <f t="shared" si="99"/>
        <v>1619.1869999999999</v>
      </c>
      <c r="C408" s="791">
        <f t="shared" si="100"/>
        <v>57.738999999999997</v>
      </c>
      <c r="D408" s="803">
        <f t="shared" si="101"/>
        <v>1.4890000000000001</v>
      </c>
      <c r="E408" s="779">
        <f t="shared" si="102"/>
        <v>289.01400000000001</v>
      </c>
      <c r="F408" s="803">
        <f t="shared" si="103"/>
        <v>0.13100000000000001</v>
      </c>
      <c r="G408" s="803">
        <f t="shared" si="104"/>
        <v>0.11700000000000001</v>
      </c>
      <c r="H408" s="803">
        <f t="shared" si="105"/>
        <v>6.9000000000000006E-2</v>
      </c>
      <c r="I408" s="803">
        <f t="shared" si="106"/>
        <v>-0.16800000000000001</v>
      </c>
      <c r="J408" s="803">
        <f t="shared" si="107"/>
        <v>0.38900000000000001</v>
      </c>
      <c r="K408" s="779">
        <f t="shared" si="108"/>
        <v>0</v>
      </c>
      <c r="L408" s="779">
        <f t="shared" si="109"/>
        <v>0</v>
      </c>
      <c r="M408" s="779">
        <f t="shared" si="110"/>
        <v>0</v>
      </c>
      <c r="N408" s="779">
        <f t="shared" si="111"/>
        <v>0</v>
      </c>
      <c r="O408" s="779">
        <f t="shared" si="112"/>
        <v>0</v>
      </c>
      <c r="P408" s="779">
        <f t="shared" si="113"/>
        <v>0</v>
      </c>
      <c r="Q408" s="801">
        <f t="shared" si="114"/>
        <v>0</v>
      </c>
      <c r="R408" s="800">
        <v>0.31918733764538798</v>
      </c>
      <c r="S408" s="800">
        <v>0.94347961935774804</v>
      </c>
      <c r="T408" s="800">
        <v>0.98609613872225177</v>
      </c>
      <c r="U408" s="800">
        <v>0.47253529068160227</v>
      </c>
      <c r="V408" s="800">
        <v>0.15336920218302652</v>
      </c>
      <c r="W408" s="800">
        <v>0.79160703086833284</v>
      </c>
      <c r="X408" s="800">
        <v>0.67313023317515464</v>
      </c>
      <c r="Y408" s="800">
        <v>0.43214006144182193</v>
      </c>
      <c r="Z408" s="800">
        <v>0.88916140840691571</v>
      </c>
      <c r="AA408" s="800">
        <v>2.2832949232458488E-2</v>
      </c>
      <c r="AB408" s="800">
        <v>0.93437621050019104</v>
      </c>
      <c r="AC408" s="800">
        <v>0.49822721424089955</v>
      </c>
      <c r="AD408" s="800">
        <v>0.38795788364184636</v>
      </c>
      <c r="AE408" s="800">
        <v>0.98563594630902263</v>
      </c>
      <c r="AF408" s="800">
        <v>0.81629677645038956</v>
      </c>
      <c r="AG408" s="800">
        <v>0.58212876528570945</v>
      </c>
    </row>
    <row r="409" spans="1:33" x14ac:dyDescent="0.2">
      <c r="A409" s="767">
        <v>399</v>
      </c>
      <c r="B409" s="778">
        <f t="shared" si="99"/>
        <v>1340</v>
      </c>
      <c r="C409" s="791">
        <f t="shared" si="100"/>
        <v>32.826000000000001</v>
      </c>
      <c r="D409" s="803">
        <f t="shared" si="101"/>
        <v>0.75900000000000001</v>
      </c>
      <c r="E409" s="779">
        <f t="shared" si="102"/>
        <v>383.49900000000002</v>
      </c>
      <c r="F409" s="803">
        <f t="shared" si="103"/>
        <v>0.16600000000000001</v>
      </c>
      <c r="G409" s="803">
        <f t="shared" si="104"/>
        <v>4.2000000000000003E-2</v>
      </c>
      <c r="H409" s="803">
        <f t="shared" si="105"/>
        <v>-6.0999999999999999E-2</v>
      </c>
      <c r="I409" s="803">
        <f t="shared" si="106"/>
        <v>-0.23499999999999999</v>
      </c>
      <c r="J409" s="803">
        <f t="shared" si="107"/>
        <v>9.7000000000000003E-2</v>
      </c>
      <c r="K409" s="779">
        <f t="shared" si="108"/>
        <v>0</v>
      </c>
      <c r="L409" s="779">
        <f t="shared" si="109"/>
        <v>0</v>
      </c>
      <c r="M409" s="779">
        <f t="shared" si="110"/>
        <v>0</v>
      </c>
      <c r="N409" s="779">
        <f t="shared" si="111"/>
        <v>0</v>
      </c>
      <c r="O409" s="779">
        <f t="shared" si="112"/>
        <v>0</v>
      </c>
      <c r="P409" s="779">
        <f t="shared" si="113"/>
        <v>0</v>
      </c>
      <c r="Q409" s="801">
        <f t="shared" si="114"/>
        <v>0</v>
      </c>
      <c r="R409" s="800">
        <v>3.9999788051780838E-2</v>
      </c>
      <c r="S409" s="800">
        <v>0.32064218512379183</v>
      </c>
      <c r="T409" s="800">
        <v>7.4346315720075107E-2</v>
      </c>
      <c r="U409" s="800">
        <v>0.70874787416412033</v>
      </c>
      <c r="V409" s="800">
        <v>0.33247079772730548</v>
      </c>
      <c r="W409" s="800">
        <v>0.60538850196022365</v>
      </c>
      <c r="X409" s="800">
        <v>0.34785257097106348</v>
      </c>
      <c r="Y409" s="800">
        <v>0.36505604061466357</v>
      </c>
      <c r="Z409" s="800">
        <v>0.59678195254955246</v>
      </c>
      <c r="AA409" s="800">
        <v>0.97128548838690776</v>
      </c>
      <c r="AB409" s="800">
        <v>0.53798036380793179</v>
      </c>
      <c r="AC409" s="800">
        <v>0.39196664622658695</v>
      </c>
      <c r="AD409" s="800">
        <v>0.92103816337994293</v>
      </c>
      <c r="AE409" s="800">
        <v>0.19670062340305494</v>
      </c>
      <c r="AF409" s="800">
        <v>0.47835202539145827</v>
      </c>
      <c r="AG409" s="800">
        <v>0.40726174505074564</v>
      </c>
    </row>
    <row r="410" spans="1:33" x14ac:dyDescent="0.2">
      <c r="A410" s="767">
        <v>400</v>
      </c>
      <c r="B410" s="778">
        <f t="shared" si="99"/>
        <v>1442.047</v>
      </c>
      <c r="C410" s="791">
        <f t="shared" si="100"/>
        <v>47.698</v>
      </c>
      <c r="D410" s="803">
        <f t="shared" si="101"/>
        <v>1.4370000000000001</v>
      </c>
      <c r="E410" s="779">
        <f t="shared" si="102"/>
        <v>400.74200000000002</v>
      </c>
      <c r="F410" s="803">
        <f t="shared" si="103"/>
        <v>0.105</v>
      </c>
      <c r="G410" s="803">
        <f t="shared" si="104"/>
        <v>0.183</v>
      </c>
      <c r="H410" s="803">
        <f t="shared" si="105"/>
        <v>0.156</v>
      </c>
      <c r="I410" s="803">
        <f t="shared" si="106"/>
        <v>-0.42</v>
      </c>
      <c r="J410" s="803">
        <f t="shared" si="107"/>
        <v>-0.42</v>
      </c>
      <c r="K410" s="779">
        <f t="shared" si="108"/>
        <v>0</v>
      </c>
      <c r="L410" s="779">
        <f t="shared" si="109"/>
        <v>0</v>
      </c>
      <c r="M410" s="779">
        <f t="shared" si="110"/>
        <v>0</v>
      </c>
      <c r="N410" s="779">
        <f t="shared" si="111"/>
        <v>0</v>
      </c>
      <c r="O410" s="779">
        <f t="shared" si="112"/>
        <v>0</v>
      </c>
      <c r="P410" s="779">
        <f t="shared" si="113"/>
        <v>0</v>
      </c>
      <c r="Q410" s="801">
        <f t="shared" si="114"/>
        <v>0</v>
      </c>
      <c r="R410" s="800">
        <v>0.1420471145825426</v>
      </c>
      <c r="S410" s="800">
        <v>0.69243764421923615</v>
      </c>
      <c r="T410" s="800">
        <v>0.92152326415794183</v>
      </c>
      <c r="U410" s="800">
        <v>0.75185486434250759</v>
      </c>
      <c r="V410" s="800">
        <v>2.3093415272796847E-2</v>
      </c>
      <c r="W410" s="800">
        <v>0.95828070880619987</v>
      </c>
      <c r="X410" s="800">
        <v>0.89064898412957971</v>
      </c>
      <c r="Y410" s="800">
        <v>0.17962515199576279</v>
      </c>
      <c r="Z410" s="800">
        <v>7.9688807149811081E-2</v>
      </c>
      <c r="AA410" s="800">
        <v>0.63144902476081499</v>
      </c>
      <c r="AB410" s="800">
        <v>0.89318314229964357</v>
      </c>
      <c r="AC410" s="800">
        <v>0.18976902947792984</v>
      </c>
      <c r="AD410" s="800">
        <v>0.6412756795086213</v>
      </c>
      <c r="AE410" s="800">
        <v>0.69767200451535738</v>
      </c>
      <c r="AF410" s="800">
        <v>0.86907477687801049</v>
      </c>
      <c r="AG410" s="800">
        <v>0.88798508991344149</v>
      </c>
    </row>
    <row r="411" spans="1:33" x14ac:dyDescent="0.2">
      <c r="A411" s="767">
        <v>401</v>
      </c>
      <c r="B411" s="778">
        <f t="shared" si="99"/>
        <v>1342.442</v>
      </c>
      <c r="C411" s="791">
        <f t="shared" si="100"/>
        <v>36.253999999999998</v>
      </c>
      <c r="D411" s="803">
        <f t="shared" si="101"/>
        <v>1.43</v>
      </c>
      <c r="E411" s="779">
        <f t="shared" si="102"/>
        <v>396.23700000000002</v>
      </c>
      <c r="F411" s="803">
        <f t="shared" si="103"/>
        <v>0.13</v>
      </c>
      <c r="G411" s="803">
        <f t="shared" si="104"/>
        <v>-0.05</v>
      </c>
      <c r="H411" s="803">
        <f t="shared" si="105"/>
        <v>-0.13300000000000001</v>
      </c>
      <c r="I411" s="803">
        <f t="shared" si="106"/>
        <v>0.159</v>
      </c>
      <c r="J411" s="803">
        <f t="shared" si="107"/>
        <v>-0.13900000000000001</v>
      </c>
      <c r="K411" s="779">
        <f t="shared" si="108"/>
        <v>0</v>
      </c>
      <c r="L411" s="779">
        <f t="shared" si="109"/>
        <v>0</v>
      </c>
      <c r="M411" s="779">
        <f t="shared" si="110"/>
        <v>0</v>
      </c>
      <c r="N411" s="779">
        <f t="shared" si="111"/>
        <v>0</v>
      </c>
      <c r="O411" s="779">
        <f t="shared" si="112"/>
        <v>0</v>
      </c>
      <c r="P411" s="779">
        <f t="shared" si="113"/>
        <v>0</v>
      </c>
      <c r="Q411" s="801">
        <f t="shared" si="114"/>
        <v>0</v>
      </c>
      <c r="R411" s="800">
        <v>4.2442011346820796E-2</v>
      </c>
      <c r="S411" s="800">
        <v>0.40634914653454524</v>
      </c>
      <c r="T411" s="800">
        <v>0.91210129488917191</v>
      </c>
      <c r="U411" s="800">
        <v>0.74059305728993918</v>
      </c>
      <c r="V411" s="800">
        <v>0.15058307823175776</v>
      </c>
      <c r="W411" s="800">
        <v>0.37439176840637223</v>
      </c>
      <c r="X411" s="800">
        <v>0.16797619827249111</v>
      </c>
      <c r="Y411" s="800">
        <v>0.7591009492877151</v>
      </c>
      <c r="Z411" s="800">
        <v>0.36099375949629298</v>
      </c>
      <c r="AA411" s="800">
        <v>0.46191285585049835</v>
      </c>
      <c r="AB411" s="800">
        <v>0.97465289604596039</v>
      </c>
      <c r="AC411" s="800">
        <v>0.32617238411360749</v>
      </c>
      <c r="AD411" s="800">
        <v>0.30382192071995218</v>
      </c>
      <c r="AE411" s="800">
        <v>0.74831326820321598</v>
      </c>
      <c r="AF411" s="800">
        <v>0.40530479755288051</v>
      </c>
      <c r="AG411" s="800">
        <v>3.6795970155803936E-2</v>
      </c>
    </row>
    <row r="412" spans="1:33" x14ac:dyDescent="0.2">
      <c r="A412" s="767">
        <v>402</v>
      </c>
      <c r="B412" s="778">
        <f t="shared" si="99"/>
        <v>1933.741</v>
      </c>
      <c r="C412" s="791">
        <f t="shared" si="100"/>
        <v>31.103000000000002</v>
      </c>
      <c r="D412" s="803">
        <f t="shared" si="101"/>
        <v>0.84399999999999997</v>
      </c>
      <c r="E412" s="779">
        <f t="shared" si="102"/>
        <v>380.18900000000002</v>
      </c>
      <c r="F412" s="803">
        <f t="shared" si="103"/>
        <v>0.27800000000000002</v>
      </c>
      <c r="G412" s="803">
        <f t="shared" si="104"/>
        <v>-0.13600000000000001</v>
      </c>
      <c r="H412" s="803">
        <f t="shared" si="105"/>
        <v>1.2E-2</v>
      </c>
      <c r="I412" s="803">
        <f t="shared" si="106"/>
        <v>0.25600000000000001</v>
      </c>
      <c r="J412" s="803">
        <f t="shared" si="107"/>
        <v>-0.19500000000000001</v>
      </c>
      <c r="K412" s="779">
        <f t="shared" si="108"/>
        <v>0</v>
      </c>
      <c r="L412" s="779">
        <f t="shared" si="109"/>
        <v>0</v>
      </c>
      <c r="M412" s="779">
        <f t="shared" si="110"/>
        <v>0</v>
      </c>
      <c r="N412" s="779">
        <f t="shared" si="111"/>
        <v>0</v>
      </c>
      <c r="O412" s="779">
        <f t="shared" si="112"/>
        <v>0</v>
      </c>
      <c r="P412" s="779">
        <f t="shared" si="113"/>
        <v>0</v>
      </c>
      <c r="Q412" s="801">
        <f t="shared" si="114"/>
        <v>0</v>
      </c>
      <c r="R412" s="800">
        <v>0.63374095559986987</v>
      </c>
      <c r="S412" s="800">
        <v>0.27756664581311163</v>
      </c>
      <c r="T412" s="800">
        <v>0.18010462553602635</v>
      </c>
      <c r="U412" s="800">
        <v>0.70047196155489011</v>
      </c>
      <c r="V412" s="800">
        <v>0.89176590272692424</v>
      </c>
      <c r="W412" s="800">
        <v>0.16080958259881351</v>
      </c>
      <c r="X412" s="800">
        <v>0.53022666740718638</v>
      </c>
      <c r="Y412" s="800">
        <v>0.85626919996451212</v>
      </c>
      <c r="Z412" s="800">
        <v>0.30475428449901587</v>
      </c>
      <c r="AA412" s="800">
        <v>0.41412407235581805</v>
      </c>
      <c r="AB412" s="800">
        <v>0.37475071228873558</v>
      </c>
      <c r="AC412" s="800">
        <v>0.62093605936645946</v>
      </c>
      <c r="AD412" s="800">
        <v>8.6063816684389227E-2</v>
      </c>
      <c r="AE412" s="800">
        <v>1.5865789503547001E-2</v>
      </c>
      <c r="AF412" s="800">
        <v>0.62328116479815132</v>
      </c>
      <c r="AG412" s="800">
        <v>0.11369338359870163</v>
      </c>
    </row>
    <row r="413" spans="1:33" x14ac:dyDescent="0.2">
      <c r="A413" s="767">
        <v>403</v>
      </c>
      <c r="B413" s="778">
        <f t="shared" si="99"/>
        <v>1839.8489999999999</v>
      </c>
      <c r="C413" s="791">
        <f t="shared" si="100"/>
        <v>33.356999999999999</v>
      </c>
      <c r="D413" s="803">
        <f t="shared" si="101"/>
        <v>1.252</v>
      </c>
      <c r="E413" s="779">
        <f t="shared" si="102"/>
        <v>344.81900000000002</v>
      </c>
      <c r="F413" s="803">
        <f t="shared" si="103"/>
        <v>0.13200000000000001</v>
      </c>
      <c r="G413" s="803">
        <f t="shared" si="104"/>
        <v>-0.16300000000000001</v>
      </c>
      <c r="H413" s="803">
        <f t="shared" si="105"/>
        <v>-0.183</v>
      </c>
      <c r="I413" s="803">
        <f t="shared" si="106"/>
        <v>0.312</v>
      </c>
      <c r="J413" s="803">
        <f t="shared" si="107"/>
        <v>0.46899999999999997</v>
      </c>
      <c r="K413" s="779">
        <f t="shared" si="108"/>
        <v>0</v>
      </c>
      <c r="L413" s="779">
        <f t="shared" si="109"/>
        <v>0</v>
      </c>
      <c r="M413" s="779">
        <f t="shared" si="110"/>
        <v>0</v>
      </c>
      <c r="N413" s="779">
        <f t="shared" si="111"/>
        <v>0</v>
      </c>
      <c r="O413" s="779">
        <f t="shared" si="112"/>
        <v>0</v>
      </c>
      <c r="P413" s="779">
        <f t="shared" si="113"/>
        <v>0</v>
      </c>
      <c r="Q413" s="801">
        <f t="shared" si="114"/>
        <v>0</v>
      </c>
      <c r="R413" s="800">
        <v>0.53984921045240264</v>
      </c>
      <c r="S413" s="800">
        <v>0.33392119124229713</v>
      </c>
      <c r="T413" s="800">
        <v>0.69028439068458358</v>
      </c>
      <c r="U413" s="800">
        <v>0.61204646029767162</v>
      </c>
      <c r="V413" s="800">
        <v>0.16118250862725847</v>
      </c>
      <c r="W413" s="800">
        <v>9.3348473104854501E-2</v>
      </c>
      <c r="X413" s="800">
        <v>4.3023179988007088E-2</v>
      </c>
      <c r="Y413" s="800">
        <v>0.91186315225642867</v>
      </c>
      <c r="Z413" s="800">
        <v>0.96909437863264092</v>
      </c>
      <c r="AA413" s="800">
        <v>0.69231305162879808</v>
      </c>
      <c r="AB413" s="800">
        <v>0.84686237175558676</v>
      </c>
      <c r="AC413" s="800">
        <v>0.64898067447711849</v>
      </c>
      <c r="AD413" s="800">
        <v>0.20908573831531418</v>
      </c>
      <c r="AE413" s="800">
        <v>0.63694507322100813</v>
      </c>
      <c r="AF413" s="800">
        <v>0.23989134663115352</v>
      </c>
      <c r="AG413" s="800">
        <v>0.61946135375732525</v>
      </c>
    </row>
    <row r="414" spans="1:33" x14ac:dyDescent="0.2">
      <c r="A414" s="767">
        <v>404</v>
      </c>
      <c r="B414" s="778">
        <f t="shared" si="99"/>
        <v>1663.8019999999999</v>
      </c>
      <c r="C414" s="791">
        <f t="shared" si="100"/>
        <v>35.598999999999997</v>
      </c>
      <c r="D414" s="803">
        <f t="shared" si="101"/>
        <v>0.75</v>
      </c>
      <c r="E414" s="779">
        <f t="shared" si="102"/>
        <v>458.149</v>
      </c>
      <c r="F414" s="803">
        <f t="shared" si="103"/>
        <v>0.106</v>
      </c>
      <c r="G414" s="803">
        <f t="shared" si="104"/>
        <v>0.121</v>
      </c>
      <c r="H414" s="803">
        <f t="shared" si="105"/>
        <v>8.9999999999999993E-3</v>
      </c>
      <c r="I414" s="803">
        <f t="shared" si="106"/>
        <v>-0.25</v>
      </c>
      <c r="J414" s="803">
        <f t="shared" si="107"/>
        <v>-0.26100000000000001</v>
      </c>
      <c r="K414" s="779">
        <f t="shared" si="108"/>
        <v>0</v>
      </c>
      <c r="L414" s="779">
        <f t="shared" si="109"/>
        <v>0</v>
      </c>
      <c r="M414" s="779">
        <f t="shared" si="110"/>
        <v>0</v>
      </c>
      <c r="N414" s="779">
        <f t="shared" si="111"/>
        <v>0</v>
      </c>
      <c r="O414" s="779">
        <f t="shared" si="112"/>
        <v>0</v>
      </c>
      <c r="P414" s="779">
        <f t="shared" si="113"/>
        <v>0</v>
      </c>
      <c r="Q414" s="801">
        <f t="shared" si="114"/>
        <v>0</v>
      </c>
      <c r="R414" s="800">
        <v>0.3638022347958908</v>
      </c>
      <c r="S414" s="800">
        <v>0.38997575846839172</v>
      </c>
      <c r="T414" s="800">
        <v>6.3000708287761609E-2</v>
      </c>
      <c r="U414" s="800">
        <v>0.89537145223795633</v>
      </c>
      <c r="V414" s="800">
        <v>3.1549288427602185E-2</v>
      </c>
      <c r="W414" s="800">
        <v>0.8020386392060912</v>
      </c>
      <c r="X414" s="800">
        <v>0.52275207075167518</v>
      </c>
      <c r="Y414" s="800">
        <v>0.35045113123559801</v>
      </c>
      <c r="Z414" s="800">
        <v>0.23941621098678123</v>
      </c>
      <c r="AA414" s="800">
        <v>0.54681728519812567</v>
      </c>
      <c r="AB414" s="800">
        <v>0.69146665847384714</v>
      </c>
      <c r="AC414" s="800">
        <v>0.46551751279451947</v>
      </c>
      <c r="AD414" s="800">
        <v>2.7203096314420194E-2</v>
      </c>
      <c r="AE414" s="800">
        <v>0.37724978144186594</v>
      </c>
      <c r="AF414" s="800">
        <v>0.91593927523949681</v>
      </c>
      <c r="AG414" s="800">
        <v>0.96740226677626595</v>
      </c>
    </row>
    <row r="415" spans="1:33" x14ac:dyDescent="0.2">
      <c r="A415" s="767">
        <v>405</v>
      </c>
      <c r="B415" s="778">
        <f t="shared" si="99"/>
        <v>2086.81</v>
      </c>
      <c r="C415" s="791">
        <f t="shared" si="100"/>
        <v>40.514000000000003</v>
      </c>
      <c r="D415" s="803">
        <f t="shared" si="101"/>
        <v>1.427</v>
      </c>
      <c r="E415" s="779">
        <f t="shared" si="102"/>
        <v>107.206</v>
      </c>
      <c r="F415" s="803">
        <f t="shared" si="103"/>
        <v>0.104</v>
      </c>
      <c r="G415" s="803">
        <f t="shared" si="104"/>
        <v>-0.109</v>
      </c>
      <c r="H415" s="803">
        <f t="shared" si="105"/>
        <v>-0.14699999999999999</v>
      </c>
      <c r="I415" s="803">
        <f t="shared" si="106"/>
        <v>-0.124</v>
      </c>
      <c r="J415" s="803">
        <f t="shared" si="107"/>
        <v>-0.222</v>
      </c>
      <c r="K415" s="779">
        <f t="shared" si="108"/>
        <v>0</v>
      </c>
      <c r="L415" s="779">
        <f t="shared" si="109"/>
        <v>0</v>
      </c>
      <c r="M415" s="779">
        <f t="shared" si="110"/>
        <v>0</v>
      </c>
      <c r="N415" s="779">
        <f t="shared" si="111"/>
        <v>0</v>
      </c>
      <c r="O415" s="779">
        <f t="shared" si="112"/>
        <v>0</v>
      </c>
      <c r="P415" s="779">
        <f t="shared" si="113"/>
        <v>0</v>
      </c>
      <c r="Q415" s="801">
        <f t="shared" si="114"/>
        <v>0</v>
      </c>
      <c r="R415" s="800">
        <v>0.78680966717767931</v>
      </c>
      <c r="S415" s="800">
        <v>0.5128419778510237</v>
      </c>
      <c r="T415" s="800">
        <v>0.9088135353414879</v>
      </c>
      <c r="U415" s="800">
        <v>1.801608961535961E-2</v>
      </c>
      <c r="V415" s="800">
        <v>2.0505150570784059E-2</v>
      </c>
      <c r="W415" s="800">
        <v>0.22760322768378738</v>
      </c>
      <c r="X415" s="800">
        <v>0.13363849122791593</v>
      </c>
      <c r="Y415" s="800">
        <v>0.47588410969988815</v>
      </c>
      <c r="Z415" s="800">
        <v>0.27826174325912212</v>
      </c>
      <c r="AA415" s="800">
        <v>0.66790952926413549</v>
      </c>
      <c r="AB415" s="800">
        <v>0.12829787165327722</v>
      </c>
      <c r="AC415" s="800">
        <v>0.99305818590236294</v>
      </c>
      <c r="AD415" s="800">
        <v>9.8769014945060962E-2</v>
      </c>
      <c r="AE415" s="800">
        <v>0.16605737201849358</v>
      </c>
      <c r="AF415" s="800">
        <v>0.32380862564950075</v>
      </c>
      <c r="AG415" s="800">
        <v>0.70495214246649163</v>
      </c>
    </row>
    <row r="416" spans="1:33" x14ac:dyDescent="0.2">
      <c r="A416" s="767">
        <v>406</v>
      </c>
      <c r="B416" s="778">
        <f t="shared" si="99"/>
        <v>1412.127</v>
      </c>
      <c r="C416" s="791">
        <f t="shared" si="100"/>
        <v>43.899000000000001</v>
      </c>
      <c r="D416" s="803">
        <f t="shared" si="101"/>
        <v>1.1459999999999999</v>
      </c>
      <c r="E416" s="779">
        <f t="shared" si="102"/>
        <v>259.50200000000001</v>
      </c>
      <c r="F416" s="803">
        <f t="shared" si="103"/>
        <v>0.27300000000000002</v>
      </c>
      <c r="G416" s="803">
        <f t="shared" si="104"/>
        <v>-0.193</v>
      </c>
      <c r="H416" s="803">
        <f t="shared" si="105"/>
        <v>0.16400000000000001</v>
      </c>
      <c r="I416" s="803">
        <f t="shared" si="106"/>
        <v>0.26700000000000002</v>
      </c>
      <c r="J416" s="803">
        <f t="shared" si="107"/>
        <v>0.215</v>
      </c>
      <c r="K416" s="779">
        <f t="shared" si="108"/>
        <v>0</v>
      </c>
      <c r="L416" s="779">
        <f t="shared" si="109"/>
        <v>0</v>
      </c>
      <c r="M416" s="779">
        <f t="shared" si="110"/>
        <v>0</v>
      </c>
      <c r="N416" s="779">
        <f t="shared" si="111"/>
        <v>0</v>
      </c>
      <c r="O416" s="779">
        <f t="shared" si="112"/>
        <v>0</v>
      </c>
      <c r="P416" s="779">
        <f t="shared" si="113"/>
        <v>0</v>
      </c>
      <c r="Q416" s="801">
        <f t="shared" si="114"/>
        <v>0</v>
      </c>
      <c r="R416" s="800">
        <v>0.11212692936119184</v>
      </c>
      <c r="S416" s="800">
        <v>0.59747392770213981</v>
      </c>
      <c r="T416" s="800">
        <v>0.55745264175923459</v>
      </c>
      <c r="U416" s="800">
        <v>0.39875529459940151</v>
      </c>
      <c r="V416" s="800">
        <v>0.86595588594811712</v>
      </c>
      <c r="W416" s="800">
        <v>1.7355090931821415E-2</v>
      </c>
      <c r="X416" s="800">
        <v>0.90901741717018936</v>
      </c>
      <c r="Y416" s="800">
        <v>0.866709844471651</v>
      </c>
      <c r="Z416" s="800">
        <v>0.71502410772788916</v>
      </c>
      <c r="AA416" s="800">
        <v>0.38860040728341139</v>
      </c>
      <c r="AB416" s="800">
        <v>0.67198992001010838</v>
      </c>
      <c r="AC416" s="800">
        <v>0.78006172329514789</v>
      </c>
      <c r="AD416" s="800">
        <v>0.4402537679914682</v>
      </c>
      <c r="AE416" s="800">
        <v>9.3062551551057582E-2</v>
      </c>
      <c r="AF416" s="800">
        <v>0.77331645749018729</v>
      </c>
      <c r="AG416" s="800">
        <v>0.79365624529478784</v>
      </c>
    </row>
    <row r="417" spans="1:33" x14ac:dyDescent="0.2">
      <c r="A417" s="767">
        <v>407</v>
      </c>
      <c r="B417" s="778">
        <f t="shared" si="99"/>
        <v>2117.5100000000002</v>
      </c>
      <c r="C417" s="791">
        <f t="shared" si="100"/>
        <v>33.551000000000002</v>
      </c>
      <c r="D417" s="803">
        <f t="shared" si="101"/>
        <v>1.1579999999999999</v>
      </c>
      <c r="E417" s="779">
        <f t="shared" si="102"/>
        <v>429.73099999999999</v>
      </c>
      <c r="F417" s="803">
        <f t="shared" si="103"/>
        <v>0.19800000000000001</v>
      </c>
      <c r="G417" s="803">
        <f t="shared" si="104"/>
        <v>6.3E-2</v>
      </c>
      <c r="H417" s="803">
        <f t="shared" si="105"/>
        <v>0.129</v>
      </c>
      <c r="I417" s="803">
        <f t="shared" si="106"/>
        <v>0.124</v>
      </c>
      <c r="J417" s="803">
        <f t="shared" si="107"/>
        <v>-0.42799999999999999</v>
      </c>
      <c r="K417" s="779">
        <f t="shared" si="108"/>
        <v>0</v>
      </c>
      <c r="L417" s="779">
        <f t="shared" si="109"/>
        <v>0</v>
      </c>
      <c r="M417" s="779">
        <f t="shared" si="110"/>
        <v>0</v>
      </c>
      <c r="N417" s="779">
        <f t="shared" si="111"/>
        <v>0</v>
      </c>
      <c r="O417" s="779">
        <f t="shared" si="112"/>
        <v>0</v>
      </c>
      <c r="P417" s="779">
        <f t="shared" si="113"/>
        <v>0</v>
      </c>
      <c r="Q417" s="801">
        <f t="shared" si="114"/>
        <v>0</v>
      </c>
      <c r="R417" s="800">
        <v>0.81750970555813929</v>
      </c>
      <c r="S417" s="800">
        <v>0.3387734947627673</v>
      </c>
      <c r="T417" s="800">
        <v>0.57221647171682222</v>
      </c>
      <c r="U417" s="800">
        <v>0.82432719357886919</v>
      </c>
      <c r="V417" s="800">
        <v>0.49248656603796359</v>
      </c>
      <c r="W417" s="800">
        <v>0.65645122294020419</v>
      </c>
      <c r="X417" s="800">
        <v>0.8218546158130825</v>
      </c>
      <c r="Y417" s="800">
        <v>0.72447776058103208</v>
      </c>
      <c r="Z417" s="800">
        <v>7.179203866694317E-2</v>
      </c>
      <c r="AA417" s="800">
        <v>0.87701343159190948</v>
      </c>
      <c r="AB417" s="800">
        <v>0.28613535384303401</v>
      </c>
      <c r="AC417" s="800">
        <v>0.97797511180997665</v>
      </c>
      <c r="AD417" s="800">
        <v>0.80877164510599231</v>
      </c>
      <c r="AE417" s="800">
        <v>0.63345557199945601</v>
      </c>
      <c r="AF417" s="800">
        <v>0.62184141008806304</v>
      </c>
      <c r="AG417" s="800">
        <v>0.72237760645261517</v>
      </c>
    </row>
    <row r="418" spans="1:33" x14ac:dyDescent="0.2">
      <c r="A418" s="767">
        <v>408</v>
      </c>
      <c r="B418" s="778">
        <f t="shared" si="99"/>
        <v>1738.671</v>
      </c>
      <c r="C418" s="791">
        <f t="shared" si="100"/>
        <v>41.725000000000001</v>
      </c>
      <c r="D418" s="803">
        <f t="shared" si="101"/>
        <v>1.427</v>
      </c>
      <c r="E418" s="779">
        <f t="shared" si="102"/>
        <v>451.18700000000001</v>
      </c>
      <c r="F418" s="803">
        <f t="shared" si="103"/>
        <v>0.28499999999999998</v>
      </c>
      <c r="G418" s="803">
        <f t="shared" si="104"/>
        <v>3.1E-2</v>
      </c>
      <c r="H418" s="803">
        <f t="shared" si="105"/>
        <v>0.121</v>
      </c>
      <c r="I418" s="803">
        <f t="shared" si="106"/>
        <v>0.10299999999999999</v>
      </c>
      <c r="J418" s="803">
        <f t="shared" si="107"/>
        <v>0.23699999999999999</v>
      </c>
      <c r="K418" s="779">
        <f t="shared" si="108"/>
        <v>0</v>
      </c>
      <c r="L418" s="779">
        <f t="shared" si="109"/>
        <v>0</v>
      </c>
      <c r="M418" s="779">
        <f t="shared" si="110"/>
        <v>0</v>
      </c>
      <c r="N418" s="779">
        <f t="shared" si="111"/>
        <v>0</v>
      </c>
      <c r="O418" s="779">
        <f t="shared" si="112"/>
        <v>0</v>
      </c>
      <c r="P418" s="779">
        <f t="shared" si="113"/>
        <v>0</v>
      </c>
      <c r="Q418" s="801">
        <f t="shared" si="114"/>
        <v>0</v>
      </c>
      <c r="R418" s="800">
        <v>0.43867095877749285</v>
      </c>
      <c r="S418" s="800">
        <v>0.543137140609117</v>
      </c>
      <c r="T418" s="800">
        <v>0.90936050893223175</v>
      </c>
      <c r="U418" s="800">
        <v>0.87796841197075159</v>
      </c>
      <c r="V418" s="800">
        <v>0.92352760543856083</v>
      </c>
      <c r="W418" s="800">
        <v>0.57774319049201095</v>
      </c>
      <c r="X418" s="800">
        <v>0.80352849033813301</v>
      </c>
      <c r="Y418" s="800">
        <v>0.70311088173127123</v>
      </c>
      <c r="Z418" s="800">
        <v>0.73657285544759021</v>
      </c>
      <c r="AA418" s="800">
        <v>0.59927084198487857</v>
      </c>
      <c r="AB418" s="800">
        <v>0.89525004572363942</v>
      </c>
      <c r="AC418" s="800">
        <v>3.9632982270447648E-2</v>
      </c>
      <c r="AD418" s="800">
        <v>0.49063659839952556</v>
      </c>
      <c r="AE418" s="800">
        <v>0.97011096126187291</v>
      </c>
      <c r="AF418" s="800">
        <v>0.64405090353621164</v>
      </c>
      <c r="AG418" s="800">
        <v>0.7079893929697133</v>
      </c>
    </row>
    <row r="419" spans="1:33" x14ac:dyDescent="0.2">
      <c r="A419" s="767">
        <v>409</v>
      </c>
      <c r="B419" s="778">
        <f t="shared" si="99"/>
        <v>2110.069</v>
      </c>
      <c r="C419" s="791">
        <f t="shared" si="100"/>
        <v>37.124000000000002</v>
      </c>
      <c r="D419" s="803">
        <f t="shared" si="101"/>
        <v>1.28</v>
      </c>
      <c r="E419" s="779">
        <f t="shared" si="102"/>
        <v>210.303</v>
      </c>
      <c r="F419" s="803">
        <f t="shared" si="103"/>
        <v>0.29699999999999999</v>
      </c>
      <c r="G419" s="803">
        <f t="shared" si="104"/>
        <v>0.113</v>
      </c>
      <c r="H419" s="803">
        <f t="shared" si="105"/>
        <v>-0.13200000000000001</v>
      </c>
      <c r="I419" s="803">
        <f t="shared" si="106"/>
        <v>-0.223</v>
      </c>
      <c r="J419" s="803">
        <f t="shared" si="107"/>
        <v>-0.26100000000000001</v>
      </c>
      <c r="K419" s="779">
        <f t="shared" si="108"/>
        <v>0</v>
      </c>
      <c r="L419" s="779">
        <f t="shared" si="109"/>
        <v>0</v>
      </c>
      <c r="M419" s="779">
        <f t="shared" si="110"/>
        <v>0</v>
      </c>
      <c r="N419" s="779">
        <f t="shared" si="111"/>
        <v>0</v>
      </c>
      <c r="O419" s="779">
        <f t="shared" si="112"/>
        <v>0</v>
      </c>
      <c r="P419" s="779">
        <f t="shared" si="113"/>
        <v>0</v>
      </c>
      <c r="Q419" s="801">
        <f t="shared" si="114"/>
        <v>0</v>
      </c>
      <c r="R419" s="800">
        <v>0.81006887628438762</v>
      </c>
      <c r="S419" s="800">
        <v>0.42809167529404535</v>
      </c>
      <c r="T419" s="800">
        <v>0.72531463946150077</v>
      </c>
      <c r="U419" s="800">
        <v>0.27575739203434224</v>
      </c>
      <c r="V419" s="800">
        <v>0.98363088393112574</v>
      </c>
      <c r="W419" s="800">
        <v>0.78306831684168077</v>
      </c>
      <c r="X419" s="800">
        <v>0.17103003648291848</v>
      </c>
      <c r="Y419" s="800">
        <v>0.3771373626662885</v>
      </c>
      <c r="Z419" s="800">
        <v>0.2390141187537369</v>
      </c>
      <c r="AA419" s="800">
        <v>0.89545734109704</v>
      </c>
      <c r="AB419" s="800">
        <v>0.68500320180235086</v>
      </c>
      <c r="AC419" s="800">
        <v>0.83466932601510158</v>
      </c>
      <c r="AD419" s="800">
        <v>0.1369013048563491</v>
      </c>
      <c r="AE419" s="800">
        <v>8.9315445629396306E-2</v>
      </c>
      <c r="AF419" s="800">
        <v>2.7174052569510998E-2</v>
      </c>
      <c r="AG419" s="800">
        <v>0.18096185578412438</v>
      </c>
    </row>
    <row r="420" spans="1:33" x14ac:dyDescent="0.2">
      <c r="A420" s="767">
        <v>410</v>
      </c>
      <c r="B420" s="778">
        <f t="shared" si="99"/>
        <v>1964.2750000000001</v>
      </c>
      <c r="C420" s="791">
        <f t="shared" si="100"/>
        <v>27.512</v>
      </c>
      <c r="D420" s="803">
        <f t="shared" si="101"/>
        <v>1.3</v>
      </c>
      <c r="E420" s="779">
        <f t="shared" si="102"/>
        <v>161.10400000000001</v>
      </c>
      <c r="F420" s="803">
        <f t="shared" si="103"/>
        <v>0.16500000000000001</v>
      </c>
      <c r="G420" s="803">
        <f t="shared" si="104"/>
        <v>2.1999999999999999E-2</v>
      </c>
      <c r="H420" s="803">
        <f t="shared" si="105"/>
        <v>-8.1000000000000003E-2</v>
      </c>
      <c r="I420" s="803">
        <f t="shared" si="106"/>
        <v>-0.38600000000000001</v>
      </c>
      <c r="J420" s="803">
        <f t="shared" si="107"/>
        <v>-0.188</v>
      </c>
      <c r="K420" s="779">
        <f t="shared" si="108"/>
        <v>0</v>
      </c>
      <c r="L420" s="779">
        <f t="shared" si="109"/>
        <v>0</v>
      </c>
      <c r="M420" s="779">
        <f t="shared" si="110"/>
        <v>0</v>
      </c>
      <c r="N420" s="779">
        <f t="shared" si="111"/>
        <v>0</v>
      </c>
      <c r="O420" s="779">
        <f t="shared" si="112"/>
        <v>0</v>
      </c>
      <c r="P420" s="779">
        <f t="shared" si="113"/>
        <v>0</v>
      </c>
      <c r="Q420" s="801">
        <f t="shared" si="114"/>
        <v>0</v>
      </c>
      <c r="R420" s="800">
        <v>0.66427498596359769</v>
      </c>
      <c r="S420" s="800">
        <v>0.18780131054619786</v>
      </c>
      <c r="T420" s="800">
        <v>0.74985223812045332</v>
      </c>
      <c r="U420" s="800">
        <v>0.15275882429623544</v>
      </c>
      <c r="V420" s="800">
        <v>0.3268785148404425</v>
      </c>
      <c r="W420" s="800">
        <v>0.55393091863132182</v>
      </c>
      <c r="X420" s="800">
        <v>0.29641729417959983</v>
      </c>
      <c r="Y420" s="800">
        <v>0.21389868227853093</v>
      </c>
      <c r="Z420" s="800">
        <v>0.3115751206840971</v>
      </c>
      <c r="AA420" s="800">
        <v>1.2662770896053499E-2</v>
      </c>
      <c r="AB420" s="800">
        <v>2.1405209184019114E-2</v>
      </c>
      <c r="AC420" s="800">
        <v>0.96471649007268057</v>
      </c>
      <c r="AD420" s="800">
        <v>0.76009087936429121</v>
      </c>
      <c r="AE420" s="800">
        <v>0.13588846226578266</v>
      </c>
      <c r="AF420" s="800">
        <v>0.59968807107461675</v>
      </c>
      <c r="AG420" s="800">
        <v>0.4270807430181085</v>
      </c>
    </row>
    <row r="421" spans="1:33" x14ac:dyDescent="0.2">
      <c r="A421" s="767">
        <v>411</v>
      </c>
      <c r="B421" s="778">
        <f t="shared" si="99"/>
        <v>2233.1909999999998</v>
      </c>
      <c r="C421" s="791">
        <f t="shared" si="100"/>
        <v>26.827999999999999</v>
      </c>
      <c r="D421" s="803">
        <f t="shared" si="101"/>
        <v>0.96299999999999997</v>
      </c>
      <c r="E421" s="779">
        <f t="shared" si="102"/>
        <v>411.95</v>
      </c>
      <c r="F421" s="803">
        <f t="shared" si="103"/>
        <v>0.219</v>
      </c>
      <c r="G421" s="803">
        <f t="shared" si="104"/>
        <v>-2.9000000000000001E-2</v>
      </c>
      <c r="H421" s="803">
        <f t="shared" si="105"/>
        <v>0.13300000000000001</v>
      </c>
      <c r="I421" s="803">
        <f t="shared" si="106"/>
        <v>-0.28100000000000003</v>
      </c>
      <c r="J421" s="803">
        <f t="shared" si="107"/>
        <v>0.42</v>
      </c>
      <c r="K421" s="779">
        <f t="shared" si="108"/>
        <v>0</v>
      </c>
      <c r="L421" s="779">
        <f t="shared" si="109"/>
        <v>0</v>
      </c>
      <c r="M421" s="779">
        <f t="shared" si="110"/>
        <v>0</v>
      </c>
      <c r="N421" s="779">
        <f t="shared" si="111"/>
        <v>0</v>
      </c>
      <c r="O421" s="779">
        <f t="shared" si="112"/>
        <v>0</v>
      </c>
      <c r="P421" s="779">
        <f t="shared" si="113"/>
        <v>0</v>
      </c>
      <c r="Q421" s="801">
        <f t="shared" si="114"/>
        <v>0</v>
      </c>
      <c r="R421" s="800">
        <v>0.93319141323724408</v>
      </c>
      <c r="S421" s="800">
        <v>0.17069701038082075</v>
      </c>
      <c r="T421" s="800">
        <v>0.32854059998838314</v>
      </c>
      <c r="U421" s="800">
        <v>0.77987551639728081</v>
      </c>
      <c r="V421" s="800">
        <v>0.59612866989716229</v>
      </c>
      <c r="W421" s="800">
        <v>0.42707650104898043</v>
      </c>
      <c r="X421" s="800">
        <v>0.83253165502340598</v>
      </c>
      <c r="Y421" s="800">
        <v>0.31863015882201462</v>
      </c>
      <c r="Z421" s="800">
        <v>0.92047717108968674</v>
      </c>
      <c r="AA421" s="800">
        <v>7.8054414368907699E-2</v>
      </c>
      <c r="AB421" s="800">
        <v>0.85920154001281657</v>
      </c>
      <c r="AC421" s="800">
        <v>0.45268538261236624</v>
      </c>
      <c r="AD421" s="800">
        <v>0.57712386770184443</v>
      </c>
      <c r="AE421" s="800">
        <v>0.84295072266007398</v>
      </c>
      <c r="AF421" s="800">
        <v>6.9900854228454712E-2</v>
      </c>
      <c r="AG421" s="800">
        <v>0.11502858087915169</v>
      </c>
    </row>
    <row r="422" spans="1:33" x14ac:dyDescent="0.2">
      <c r="A422" s="767">
        <v>412</v>
      </c>
      <c r="B422" s="778">
        <f t="shared" si="99"/>
        <v>1796.8140000000001</v>
      </c>
      <c r="C422" s="791">
        <f t="shared" si="100"/>
        <v>40.151000000000003</v>
      </c>
      <c r="D422" s="803">
        <f t="shared" si="101"/>
        <v>0.83099999999999996</v>
      </c>
      <c r="E422" s="779">
        <f t="shared" si="102"/>
        <v>367.55500000000001</v>
      </c>
      <c r="F422" s="803">
        <f t="shared" si="103"/>
        <v>0.11700000000000001</v>
      </c>
      <c r="G422" s="803">
        <f t="shared" si="104"/>
        <v>-5.8999999999999997E-2</v>
      </c>
      <c r="H422" s="803">
        <f t="shared" si="105"/>
        <v>8.4000000000000005E-2</v>
      </c>
      <c r="I422" s="803">
        <f t="shared" si="106"/>
        <v>-0.1</v>
      </c>
      <c r="J422" s="803">
        <f t="shared" si="107"/>
        <v>0.14199999999999999</v>
      </c>
      <c r="K422" s="779">
        <f t="shared" si="108"/>
        <v>0</v>
      </c>
      <c r="L422" s="779">
        <f t="shared" si="109"/>
        <v>0</v>
      </c>
      <c r="M422" s="779">
        <f t="shared" si="110"/>
        <v>0</v>
      </c>
      <c r="N422" s="779">
        <f t="shared" si="111"/>
        <v>0</v>
      </c>
      <c r="O422" s="779">
        <f t="shared" si="112"/>
        <v>0</v>
      </c>
      <c r="P422" s="779">
        <f t="shared" si="113"/>
        <v>0</v>
      </c>
      <c r="Q422" s="801">
        <f t="shared" si="114"/>
        <v>0</v>
      </c>
      <c r="R422" s="800">
        <v>0.49681388452463804</v>
      </c>
      <c r="S422" s="800">
        <v>0.5037705164538463</v>
      </c>
      <c r="T422" s="800">
        <v>0.1642863306629937</v>
      </c>
      <c r="U422" s="800">
        <v>0.66888692525280202</v>
      </c>
      <c r="V422" s="800">
        <v>8.5492910738827921E-2</v>
      </c>
      <c r="W422" s="800">
        <v>0.35323189739151339</v>
      </c>
      <c r="X422" s="800">
        <v>0.70994698512532628</v>
      </c>
      <c r="Y422" s="800">
        <v>0.5002097040857747</v>
      </c>
      <c r="Z422" s="800">
        <v>0.64188413067401529</v>
      </c>
      <c r="AA422" s="800">
        <v>5.2609936433620774E-3</v>
      </c>
      <c r="AB422" s="800">
        <v>0.64496663188474435</v>
      </c>
      <c r="AC422" s="800">
        <v>0.34681704424908166</v>
      </c>
      <c r="AD422" s="800">
        <v>0.48070573948372042</v>
      </c>
      <c r="AE422" s="800">
        <v>2.6624357331167969E-2</v>
      </c>
      <c r="AF422" s="800">
        <v>0.13879456110830146</v>
      </c>
      <c r="AG422" s="800">
        <v>0.95030097256019463</v>
      </c>
    </row>
    <row r="423" spans="1:33" x14ac:dyDescent="0.2">
      <c r="A423" s="767">
        <v>413</v>
      </c>
      <c r="B423" s="778">
        <f t="shared" si="99"/>
        <v>1582.2270000000001</v>
      </c>
      <c r="C423" s="791">
        <f t="shared" si="100"/>
        <v>38.207000000000001</v>
      </c>
      <c r="D423" s="803">
        <f t="shared" si="101"/>
        <v>1.1020000000000001</v>
      </c>
      <c r="E423" s="779">
        <f t="shared" si="102"/>
        <v>319.49799999999999</v>
      </c>
      <c r="F423" s="803">
        <f t="shared" si="103"/>
        <v>0.25</v>
      </c>
      <c r="G423" s="803">
        <f t="shared" si="104"/>
        <v>-2.5999999999999999E-2</v>
      </c>
      <c r="H423" s="803">
        <f t="shared" si="105"/>
        <v>4.8000000000000001E-2</v>
      </c>
      <c r="I423" s="803">
        <f t="shared" si="106"/>
        <v>-0.28599999999999998</v>
      </c>
      <c r="J423" s="803">
        <f t="shared" si="107"/>
        <v>4.3999999999999997E-2</v>
      </c>
      <c r="K423" s="779">
        <f t="shared" si="108"/>
        <v>0</v>
      </c>
      <c r="L423" s="779">
        <f t="shared" si="109"/>
        <v>0</v>
      </c>
      <c r="M423" s="779">
        <f t="shared" si="110"/>
        <v>0</v>
      </c>
      <c r="N423" s="779">
        <f t="shared" si="111"/>
        <v>0</v>
      </c>
      <c r="O423" s="779">
        <f t="shared" si="112"/>
        <v>0</v>
      </c>
      <c r="P423" s="779">
        <f t="shared" si="113"/>
        <v>0</v>
      </c>
      <c r="Q423" s="801">
        <f t="shared" si="114"/>
        <v>0</v>
      </c>
      <c r="R423" s="800">
        <v>0.28222653512658336</v>
      </c>
      <c r="S423" s="800">
        <v>0.45516858896201662</v>
      </c>
      <c r="T423" s="800">
        <v>0.50222249780495243</v>
      </c>
      <c r="U423" s="800">
        <v>0.54874562385814052</v>
      </c>
      <c r="V423" s="800">
        <v>0.75103223916018258</v>
      </c>
      <c r="W423" s="800">
        <v>0.43468967549135462</v>
      </c>
      <c r="X423" s="800">
        <v>0.62028477222433764</v>
      </c>
      <c r="Y423" s="800">
        <v>0.31373855642755999</v>
      </c>
      <c r="Z423" s="800">
        <v>0.54444831947009464</v>
      </c>
      <c r="AA423" s="800">
        <v>0.27643877435861985</v>
      </c>
      <c r="AB423" s="800">
        <v>0.60630678098903679</v>
      </c>
      <c r="AC423" s="800">
        <v>4.8300056668107771E-2</v>
      </c>
      <c r="AD423" s="800">
        <v>0.60767716832262542</v>
      </c>
      <c r="AE423" s="800">
        <v>0.63889300614510802</v>
      </c>
      <c r="AF423" s="800">
        <v>0.40486191556165307</v>
      </c>
      <c r="AG423" s="800">
        <v>0.15106630240141095</v>
      </c>
    </row>
    <row r="424" spans="1:33" x14ac:dyDescent="0.2">
      <c r="A424" s="767">
        <v>414</v>
      </c>
      <c r="B424" s="778">
        <f t="shared" si="99"/>
        <v>1742.173</v>
      </c>
      <c r="C424" s="791">
        <f t="shared" si="100"/>
        <v>31.695</v>
      </c>
      <c r="D424" s="803">
        <f t="shared" si="101"/>
        <v>1.216</v>
      </c>
      <c r="E424" s="779">
        <f t="shared" si="102"/>
        <v>354.29399999999998</v>
      </c>
      <c r="F424" s="803">
        <f t="shared" si="103"/>
        <v>0.24399999999999999</v>
      </c>
      <c r="G424" s="803">
        <f t="shared" si="104"/>
        <v>4.2000000000000003E-2</v>
      </c>
      <c r="H424" s="803">
        <f t="shared" si="105"/>
        <v>0.01</v>
      </c>
      <c r="I424" s="803">
        <f t="shared" si="106"/>
        <v>7.2999999999999995E-2</v>
      </c>
      <c r="J424" s="803">
        <f t="shared" si="107"/>
        <v>-0.19400000000000001</v>
      </c>
      <c r="K424" s="779">
        <f t="shared" si="108"/>
        <v>0</v>
      </c>
      <c r="L424" s="779">
        <f t="shared" si="109"/>
        <v>0</v>
      </c>
      <c r="M424" s="779">
        <f t="shared" si="110"/>
        <v>0</v>
      </c>
      <c r="N424" s="779">
        <f t="shared" si="111"/>
        <v>0</v>
      </c>
      <c r="O424" s="779">
        <f t="shared" si="112"/>
        <v>0</v>
      </c>
      <c r="P424" s="779">
        <f t="shared" si="113"/>
        <v>0</v>
      </c>
      <c r="Q424" s="801">
        <f t="shared" si="114"/>
        <v>0</v>
      </c>
      <c r="R424" s="800">
        <v>0.4421726783726232</v>
      </c>
      <c r="S424" s="800">
        <v>0.29236690408709787</v>
      </c>
      <c r="T424" s="800">
        <v>0.64459995808186221</v>
      </c>
      <c r="U424" s="800">
        <v>0.63573596461714343</v>
      </c>
      <c r="V424" s="800">
        <v>0.71940837859371909</v>
      </c>
      <c r="W424" s="800">
        <v>0.60498992068203405</v>
      </c>
      <c r="X424" s="800">
        <v>0.52386865151504314</v>
      </c>
      <c r="Y424" s="800">
        <v>0.6734555100046391</v>
      </c>
      <c r="Z424" s="800">
        <v>0.30640843418066721</v>
      </c>
      <c r="AA424" s="800">
        <v>0.98095233721334418</v>
      </c>
      <c r="AB424" s="800">
        <v>8.1587955772783327E-2</v>
      </c>
      <c r="AC424" s="800">
        <v>9.4801620825562427E-2</v>
      </c>
      <c r="AD424" s="800">
        <v>0.77229981170289386</v>
      </c>
      <c r="AE424" s="800">
        <v>0.8566630858308415</v>
      </c>
      <c r="AF424" s="800">
        <v>6.8206502344350883E-2</v>
      </c>
      <c r="AG424" s="800">
        <v>0.95205297027684677</v>
      </c>
    </row>
    <row r="425" spans="1:33" x14ac:dyDescent="0.2">
      <c r="A425" s="767">
        <v>415</v>
      </c>
      <c r="B425" s="778">
        <f t="shared" si="99"/>
        <v>2189.152</v>
      </c>
      <c r="C425" s="791">
        <f t="shared" si="100"/>
        <v>37.024000000000001</v>
      </c>
      <c r="D425" s="803">
        <f t="shared" si="101"/>
        <v>0.90200000000000002</v>
      </c>
      <c r="E425" s="779">
        <f t="shared" si="102"/>
        <v>229.07599999999999</v>
      </c>
      <c r="F425" s="803">
        <f t="shared" si="103"/>
        <v>0.18</v>
      </c>
      <c r="G425" s="803">
        <f t="shared" si="104"/>
        <v>4.5999999999999999E-2</v>
      </c>
      <c r="H425" s="803">
        <f t="shared" si="105"/>
        <v>0.188</v>
      </c>
      <c r="I425" s="803">
        <f t="shared" si="106"/>
        <v>-0.44</v>
      </c>
      <c r="J425" s="803">
        <f t="shared" si="107"/>
        <v>-0.439</v>
      </c>
      <c r="K425" s="779">
        <f t="shared" si="108"/>
        <v>0</v>
      </c>
      <c r="L425" s="779">
        <f t="shared" si="109"/>
        <v>0</v>
      </c>
      <c r="M425" s="779">
        <f t="shared" si="110"/>
        <v>0</v>
      </c>
      <c r="N425" s="779">
        <f t="shared" si="111"/>
        <v>0</v>
      </c>
      <c r="O425" s="779">
        <f t="shared" si="112"/>
        <v>0</v>
      </c>
      <c r="P425" s="779">
        <f t="shared" si="113"/>
        <v>0</v>
      </c>
      <c r="Q425" s="801">
        <f t="shared" si="114"/>
        <v>0</v>
      </c>
      <c r="R425" s="800">
        <v>0.88915179422211277</v>
      </c>
      <c r="S425" s="800">
        <v>0.42559019767423323</v>
      </c>
      <c r="T425" s="800">
        <v>0.25257214749514656</v>
      </c>
      <c r="U425" s="800">
        <v>0.32269003186208434</v>
      </c>
      <c r="V425" s="800">
        <v>0.39959031685107238</v>
      </c>
      <c r="W425" s="800">
        <v>0.61555630590257193</v>
      </c>
      <c r="X425" s="800">
        <v>0.9711575638675638</v>
      </c>
      <c r="Y425" s="800">
        <v>0.16048663377999084</v>
      </c>
      <c r="Z425" s="800">
        <v>6.1338338797761516E-2</v>
      </c>
      <c r="AA425" s="800">
        <v>0.40885122818599851</v>
      </c>
      <c r="AB425" s="800">
        <v>0.49650308323428227</v>
      </c>
      <c r="AC425" s="800">
        <v>0.55011780807182253</v>
      </c>
      <c r="AD425" s="800">
        <v>0.45381664290716817</v>
      </c>
      <c r="AE425" s="800">
        <v>6.4071392666191662E-2</v>
      </c>
      <c r="AF425" s="800">
        <v>0.89317459868989568</v>
      </c>
      <c r="AG425" s="800">
        <v>0.94614219598378846</v>
      </c>
    </row>
    <row r="426" spans="1:33" x14ac:dyDescent="0.2">
      <c r="A426" s="767">
        <v>416</v>
      </c>
      <c r="B426" s="778">
        <f t="shared" si="99"/>
        <v>1480.7819999999999</v>
      </c>
      <c r="C426" s="791">
        <f t="shared" si="100"/>
        <v>27.346</v>
      </c>
      <c r="D426" s="803">
        <f t="shared" si="101"/>
        <v>0.98799999999999999</v>
      </c>
      <c r="E426" s="779">
        <f t="shared" si="102"/>
        <v>260.64400000000001</v>
      </c>
      <c r="F426" s="803">
        <f t="shared" si="103"/>
        <v>0.17199999999999999</v>
      </c>
      <c r="G426" s="803">
        <f t="shared" si="104"/>
        <v>-0.1</v>
      </c>
      <c r="H426" s="803">
        <f t="shared" si="105"/>
        <v>0.17100000000000001</v>
      </c>
      <c r="I426" s="803">
        <f t="shared" si="106"/>
        <v>-0.36799999999999999</v>
      </c>
      <c r="J426" s="803">
        <f t="shared" si="107"/>
        <v>-0.25800000000000001</v>
      </c>
      <c r="K426" s="779">
        <f t="shared" si="108"/>
        <v>0</v>
      </c>
      <c r="L426" s="779">
        <f t="shared" si="109"/>
        <v>0</v>
      </c>
      <c r="M426" s="779">
        <f t="shared" si="110"/>
        <v>0</v>
      </c>
      <c r="N426" s="779">
        <f t="shared" si="111"/>
        <v>0</v>
      </c>
      <c r="O426" s="779">
        <f t="shared" si="112"/>
        <v>0</v>
      </c>
      <c r="P426" s="779">
        <f t="shared" si="113"/>
        <v>0</v>
      </c>
      <c r="Q426" s="801">
        <f t="shared" si="114"/>
        <v>0</v>
      </c>
      <c r="R426" s="800">
        <v>0.18078227686169457</v>
      </c>
      <c r="S426" s="800">
        <v>0.18364274490002896</v>
      </c>
      <c r="T426" s="800">
        <v>0.36032786639829351</v>
      </c>
      <c r="U426" s="800">
        <v>0.40161010306837719</v>
      </c>
      <c r="V426" s="800">
        <v>0.36109120009993378</v>
      </c>
      <c r="W426" s="800">
        <v>0.251020464186126</v>
      </c>
      <c r="X426" s="800">
        <v>0.92840495486769037</v>
      </c>
      <c r="Y426" s="800">
        <v>0.23171277764395892</v>
      </c>
      <c r="Z426" s="800">
        <v>0.24221819285245338</v>
      </c>
      <c r="AA426" s="800">
        <v>0.16115564583917086</v>
      </c>
      <c r="AB426" s="800">
        <v>0.34378216562199682</v>
      </c>
      <c r="AC426" s="800">
        <v>5.338490491950787E-3</v>
      </c>
      <c r="AD426" s="800">
        <v>0.88064357926746495</v>
      </c>
      <c r="AE426" s="800">
        <v>0.10465528469932306</v>
      </c>
      <c r="AF426" s="800">
        <v>0.27035189307712648</v>
      </c>
      <c r="AG426" s="800">
        <v>0.62199431758808144</v>
      </c>
    </row>
    <row r="427" spans="1:33" x14ac:dyDescent="0.2">
      <c r="A427" s="767">
        <v>417</v>
      </c>
      <c r="B427" s="778">
        <f t="shared" si="99"/>
        <v>1937.248</v>
      </c>
      <c r="C427" s="791">
        <f t="shared" si="100"/>
        <v>35.531999999999996</v>
      </c>
      <c r="D427" s="803">
        <f t="shared" si="101"/>
        <v>1.04</v>
      </c>
      <c r="E427" s="779">
        <f t="shared" si="102"/>
        <v>426.01600000000002</v>
      </c>
      <c r="F427" s="803">
        <f t="shared" si="103"/>
        <v>0.189</v>
      </c>
      <c r="G427" s="803">
        <f t="shared" si="104"/>
        <v>3.5000000000000003E-2</v>
      </c>
      <c r="H427" s="803">
        <f t="shared" si="105"/>
        <v>-4.8000000000000001E-2</v>
      </c>
      <c r="I427" s="803">
        <f t="shared" si="106"/>
        <v>0.02</v>
      </c>
      <c r="J427" s="803">
        <f t="shared" si="107"/>
        <v>-0.186</v>
      </c>
      <c r="K427" s="779">
        <f t="shared" si="108"/>
        <v>0</v>
      </c>
      <c r="L427" s="779">
        <f t="shared" si="109"/>
        <v>0</v>
      </c>
      <c r="M427" s="779">
        <f t="shared" si="110"/>
        <v>0</v>
      </c>
      <c r="N427" s="779">
        <f t="shared" si="111"/>
        <v>0</v>
      </c>
      <c r="O427" s="779">
        <f t="shared" si="112"/>
        <v>0</v>
      </c>
      <c r="P427" s="779">
        <f t="shared" si="113"/>
        <v>0</v>
      </c>
      <c r="Q427" s="801">
        <f t="shared" si="114"/>
        <v>0</v>
      </c>
      <c r="R427" s="800">
        <v>0.63724823953883547</v>
      </c>
      <c r="S427" s="800">
        <v>0.38828824608846113</v>
      </c>
      <c r="T427" s="800">
        <v>0.42555180248624602</v>
      </c>
      <c r="U427" s="800">
        <v>0.81503992357701782</v>
      </c>
      <c r="V427" s="800">
        <v>0.44563155902679441</v>
      </c>
      <c r="W427" s="800">
        <v>0.58625863685084101</v>
      </c>
      <c r="X427" s="800">
        <v>0.3807443566825367</v>
      </c>
      <c r="Y427" s="800">
        <v>0.61973789459806061</v>
      </c>
      <c r="Z427" s="800">
        <v>0.31400767157770493</v>
      </c>
      <c r="AA427" s="800">
        <v>0.19045442280616609</v>
      </c>
      <c r="AB427" s="800">
        <v>0.50971648463541186</v>
      </c>
      <c r="AC427" s="800">
        <v>0.93557709842090364</v>
      </c>
      <c r="AD427" s="800">
        <v>0.85478493671283995</v>
      </c>
      <c r="AE427" s="800">
        <v>0.63117576288526478</v>
      </c>
      <c r="AF427" s="800">
        <v>0.84749814679647328</v>
      </c>
      <c r="AG427" s="800">
        <v>0.97275023059870025</v>
      </c>
    </row>
    <row r="428" spans="1:33" x14ac:dyDescent="0.2">
      <c r="A428" s="767">
        <v>418</v>
      </c>
      <c r="B428" s="778">
        <f t="shared" si="99"/>
        <v>1896.0519999999999</v>
      </c>
      <c r="C428" s="791">
        <f t="shared" si="100"/>
        <v>22.597999999999999</v>
      </c>
      <c r="D428" s="803">
        <f t="shared" si="101"/>
        <v>1.3029999999999999</v>
      </c>
      <c r="E428" s="779">
        <f t="shared" si="102"/>
        <v>214.041</v>
      </c>
      <c r="F428" s="803">
        <f t="shared" si="103"/>
        <v>0.184</v>
      </c>
      <c r="G428" s="803">
        <f t="shared" si="104"/>
        <v>-8.3000000000000004E-2</v>
      </c>
      <c r="H428" s="803">
        <f t="shared" si="105"/>
        <v>-0.121</v>
      </c>
      <c r="I428" s="803">
        <f t="shared" si="106"/>
        <v>-0.109</v>
      </c>
      <c r="J428" s="803">
        <f t="shared" si="107"/>
        <v>-0.45900000000000002</v>
      </c>
      <c r="K428" s="779">
        <f t="shared" si="108"/>
        <v>0</v>
      </c>
      <c r="L428" s="779">
        <f t="shared" si="109"/>
        <v>0</v>
      </c>
      <c r="M428" s="779">
        <f t="shared" si="110"/>
        <v>0</v>
      </c>
      <c r="N428" s="779">
        <f t="shared" si="111"/>
        <v>0</v>
      </c>
      <c r="O428" s="779">
        <f t="shared" si="112"/>
        <v>0</v>
      </c>
      <c r="P428" s="779">
        <f t="shared" si="113"/>
        <v>0</v>
      </c>
      <c r="Q428" s="801">
        <f t="shared" si="114"/>
        <v>0</v>
      </c>
      <c r="R428" s="800">
        <v>0.59605224987559291</v>
      </c>
      <c r="S428" s="800">
        <v>6.4954782726973304E-2</v>
      </c>
      <c r="T428" s="800">
        <v>0.75387068135925472</v>
      </c>
      <c r="U428" s="800">
        <v>0.2851032837419043</v>
      </c>
      <c r="V428" s="800">
        <v>0.42006421609107136</v>
      </c>
      <c r="W428" s="800">
        <v>0.29127060580701736</v>
      </c>
      <c r="X428" s="800">
        <v>0.19687592044569002</v>
      </c>
      <c r="Y428" s="800">
        <v>0.49090147663635642</v>
      </c>
      <c r="Z428" s="800">
        <v>4.1274979030411885E-2</v>
      </c>
      <c r="AA428" s="800">
        <v>0.32079607534914734</v>
      </c>
      <c r="AB428" s="800">
        <v>0.22354133337213966</v>
      </c>
      <c r="AC428" s="800">
        <v>0.35626139010985136</v>
      </c>
      <c r="AD428" s="800">
        <v>1.8184117977066205E-2</v>
      </c>
      <c r="AE428" s="800">
        <v>0.8627487748816679</v>
      </c>
      <c r="AF428" s="800">
        <v>0.81997870616219437</v>
      </c>
      <c r="AG428" s="800">
        <v>0.46691519702237538</v>
      </c>
    </row>
    <row r="429" spans="1:33" x14ac:dyDescent="0.2">
      <c r="A429" s="767">
        <v>419</v>
      </c>
      <c r="B429" s="778">
        <f t="shared" si="99"/>
        <v>1779.3920000000001</v>
      </c>
      <c r="C429" s="791">
        <f t="shared" si="100"/>
        <v>42.728999999999999</v>
      </c>
      <c r="D429" s="803">
        <f t="shared" si="101"/>
        <v>0.75700000000000001</v>
      </c>
      <c r="E429" s="779">
        <f t="shared" si="102"/>
        <v>322.976</v>
      </c>
      <c r="F429" s="803">
        <f t="shared" si="103"/>
        <v>0.1</v>
      </c>
      <c r="G429" s="803">
        <f t="shared" si="104"/>
        <v>0.189</v>
      </c>
      <c r="H429" s="803">
        <f t="shared" si="105"/>
        <v>-0.16900000000000001</v>
      </c>
      <c r="I429" s="803">
        <f t="shared" si="106"/>
        <v>1.7000000000000001E-2</v>
      </c>
      <c r="J429" s="803">
        <f t="shared" si="107"/>
        <v>-0.28100000000000003</v>
      </c>
      <c r="K429" s="779">
        <f t="shared" si="108"/>
        <v>0</v>
      </c>
      <c r="L429" s="779">
        <f t="shared" si="109"/>
        <v>0</v>
      </c>
      <c r="M429" s="779">
        <f t="shared" si="110"/>
        <v>0</v>
      </c>
      <c r="N429" s="779">
        <f t="shared" si="111"/>
        <v>0</v>
      </c>
      <c r="O429" s="779">
        <f t="shared" si="112"/>
        <v>0</v>
      </c>
      <c r="P429" s="779">
        <f t="shared" si="113"/>
        <v>0</v>
      </c>
      <c r="Q429" s="801">
        <f t="shared" si="114"/>
        <v>0</v>
      </c>
      <c r="R429" s="800">
        <v>0.47939176222560231</v>
      </c>
      <c r="S429" s="800">
        <v>0.56823578553752063</v>
      </c>
      <c r="T429" s="800">
        <v>7.164793124480906E-2</v>
      </c>
      <c r="U429" s="800">
        <v>0.55743896378366986</v>
      </c>
      <c r="V429" s="800">
        <v>1.9273702614456267E-3</v>
      </c>
      <c r="W429" s="800">
        <v>0.97146202825366212</v>
      </c>
      <c r="X429" s="800">
        <v>7.685293885232114E-2</v>
      </c>
      <c r="Y429" s="800">
        <v>0.61713219050853962</v>
      </c>
      <c r="Z429" s="800">
        <v>0.21942919151802831</v>
      </c>
      <c r="AA429" s="800">
        <v>0.39047696841813251</v>
      </c>
      <c r="AB429" s="800">
        <v>0.79143712112607034</v>
      </c>
      <c r="AC429" s="800">
        <v>0.28332105109687589</v>
      </c>
      <c r="AD429" s="800">
        <v>0.52875242709349435</v>
      </c>
      <c r="AE429" s="800">
        <v>0.817491580675614</v>
      </c>
      <c r="AF429" s="800">
        <v>0.28220796957471228</v>
      </c>
      <c r="AG429" s="800">
        <v>0.61067292708871568</v>
      </c>
    </row>
    <row r="430" spans="1:33" x14ac:dyDescent="0.2">
      <c r="A430" s="767">
        <v>420</v>
      </c>
      <c r="B430" s="778">
        <f t="shared" si="99"/>
        <v>1533.346</v>
      </c>
      <c r="C430" s="791">
        <f t="shared" si="100"/>
        <v>33.722999999999999</v>
      </c>
      <c r="D430" s="803">
        <f t="shared" si="101"/>
        <v>1.1339999999999999</v>
      </c>
      <c r="E430" s="779">
        <f t="shared" si="102"/>
        <v>497.06599999999997</v>
      </c>
      <c r="F430" s="803">
        <f t="shared" si="103"/>
        <v>0.111</v>
      </c>
      <c r="G430" s="803">
        <f t="shared" si="104"/>
        <v>5.1999999999999998E-2</v>
      </c>
      <c r="H430" s="803">
        <f t="shared" si="105"/>
        <v>9.7000000000000003E-2</v>
      </c>
      <c r="I430" s="803">
        <f t="shared" si="106"/>
        <v>-0.155</v>
      </c>
      <c r="J430" s="803">
        <f t="shared" si="107"/>
        <v>0.13200000000000001</v>
      </c>
      <c r="K430" s="779">
        <f t="shared" si="108"/>
        <v>0</v>
      </c>
      <c r="L430" s="779">
        <f t="shared" si="109"/>
        <v>0</v>
      </c>
      <c r="M430" s="779">
        <f t="shared" si="110"/>
        <v>0</v>
      </c>
      <c r="N430" s="779">
        <f t="shared" si="111"/>
        <v>0</v>
      </c>
      <c r="O430" s="779">
        <f t="shared" si="112"/>
        <v>0</v>
      </c>
      <c r="P430" s="779">
        <f t="shared" si="113"/>
        <v>0</v>
      </c>
      <c r="Q430" s="801">
        <f t="shared" si="114"/>
        <v>0</v>
      </c>
      <c r="R430" s="800">
        <v>0.23334590119206466</v>
      </c>
      <c r="S430" s="800">
        <v>0.34307714048126114</v>
      </c>
      <c r="T430" s="800">
        <v>0.54274961524329068</v>
      </c>
      <c r="U430" s="800">
        <v>0.99266495791770215</v>
      </c>
      <c r="V430" s="800">
        <v>5.3221922534878785E-2</v>
      </c>
      <c r="W430" s="800">
        <v>0.63023283436045197</v>
      </c>
      <c r="X430" s="800">
        <v>0.74258943865360783</v>
      </c>
      <c r="Y430" s="800">
        <v>0.44521445841190987</v>
      </c>
      <c r="Z430" s="800">
        <v>0.63228749073598312</v>
      </c>
      <c r="AA430" s="800">
        <v>0.47926396462064536</v>
      </c>
      <c r="AB430" s="800">
        <v>6.5464314237565935E-2</v>
      </c>
      <c r="AC430" s="800">
        <v>0.79493656601569185</v>
      </c>
      <c r="AD430" s="800">
        <v>0.84123820496250146</v>
      </c>
      <c r="AE430" s="800">
        <v>0.98136852452834755</v>
      </c>
      <c r="AF430" s="800">
        <v>0.30165407005764533</v>
      </c>
      <c r="AG430" s="800">
        <v>0.89261534602785164</v>
      </c>
    </row>
    <row r="431" spans="1:33" x14ac:dyDescent="0.2">
      <c r="A431" s="767">
        <v>421</v>
      </c>
      <c r="B431" s="778">
        <f t="shared" si="99"/>
        <v>1403.5450000000001</v>
      </c>
      <c r="C431" s="791">
        <f t="shared" si="100"/>
        <v>26.515000000000001</v>
      </c>
      <c r="D431" s="803">
        <f t="shared" si="101"/>
        <v>0.88100000000000001</v>
      </c>
      <c r="E431" s="779">
        <f t="shared" si="102"/>
        <v>441.935</v>
      </c>
      <c r="F431" s="803">
        <f t="shared" si="103"/>
        <v>0.17699999999999999</v>
      </c>
      <c r="G431" s="803">
        <f t="shared" si="104"/>
        <v>-0.14399999999999999</v>
      </c>
      <c r="H431" s="803">
        <f t="shared" si="105"/>
        <v>0.159</v>
      </c>
      <c r="I431" s="803">
        <f t="shared" si="106"/>
        <v>-0.14000000000000001</v>
      </c>
      <c r="J431" s="803">
        <f t="shared" si="107"/>
        <v>-0.375</v>
      </c>
      <c r="K431" s="779">
        <f t="shared" si="108"/>
        <v>0</v>
      </c>
      <c r="L431" s="779">
        <f t="shared" si="109"/>
        <v>0</v>
      </c>
      <c r="M431" s="779">
        <f t="shared" si="110"/>
        <v>0</v>
      </c>
      <c r="N431" s="779">
        <f t="shared" si="111"/>
        <v>0</v>
      </c>
      <c r="O431" s="779">
        <f t="shared" si="112"/>
        <v>0</v>
      </c>
      <c r="P431" s="779">
        <f t="shared" si="113"/>
        <v>0</v>
      </c>
      <c r="Q431" s="801">
        <f t="shared" si="114"/>
        <v>0</v>
      </c>
      <c r="R431" s="800">
        <v>0.10354498009228641</v>
      </c>
      <c r="S431" s="800">
        <v>0.16288063598048008</v>
      </c>
      <c r="T431" s="800">
        <v>0.2261221948645209</v>
      </c>
      <c r="U431" s="800">
        <v>0.85483671804111572</v>
      </c>
      <c r="V431" s="800">
        <v>0.38294960983193671</v>
      </c>
      <c r="W431" s="800">
        <v>0.13876943542741782</v>
      </c>
      <c r="X431" s="800">
        <v>0.89633994530379602</v>
      </c>
      <c r="Y431" s="800">
        <v>0.46038992994877026</v>
      </c>
      <c r="Z431" s="800">
        <v>0.12547086820620845</v>
      </c>
      <c r="AA431" s="800">
        <v>5.2836767186995814E-2</v>
      </c>
      <c r="AB431" s="800">
        <v>0.27679242962036565</v>
      </c>
      <c r="AC431" s="800">
        <v>0.43083277600511982</v>
      </c>
      <c r="AD431" s="800">
        <v>0.23536869289892759</v>
      </c>
      <c r="AE431" s="800">
        <v>6.7959397715637859E-2</v>
      </c>
      <c r="AF431" s="800">
        <v>0.63776805646982859</v>
      </c>
      <c r="AG431" s="800">
        <v>0.11236820364240185</v>
      </c>
    </row>
    <row r="432" spans="1:33" x14ac:dyDescent="0.2">
      <c r="A432" s="767">
        <v>422</v>
      </c>
      <c r="B432" s="778">
        <f t="shared" si="99"/>
        <v>2107.011</v>
      </c>
      <c r="C432" s="791">
        <f t="shared" si="100"/>
        <v>36.951000000000001</v>
      </c>
      <c r="D432" s="803">
        <f t="shared" si="101"/>
        <v>0.71599999999999997</v>
      </c>
      <c r="E432" s="779">
        <f t="shared" si="102"/>
        <v>186.5</v>
      </c>
      <c r="F432" s="803">
        <f t="shared" si="103"/>
        <v>0.105</v>
      </c>
      <c r="G432" s="803">
        <f t="shared" si="104"/>
        <v>5.7000000000000002E-2</v>
      </c>
      <c r="H432" s="803">
        <f t="shared" si="105"/>
        <v>-4.2000000000000003E-2</v>
      </c>
      <c r="I432" s="803">
        <f t="shared" si="106"/>
        <v>-9.5000000000000001E-2</v>
      </c>
      <c r="J432" s="803">
        <f t="shared" si="107"/>
        <v>-0.48899999999999999</v>
      </c>
      <c r="K432" s="779">
        <f t="shared" si="108"/>
        <v>0</v>
      </c>
      <c r="L432" s="779">
        <f t="shared" si="109"/>
        <v>0</v>
      </c>
      <c r="M432" s="779">
        <f t="shared" si="110"/>
        <v>0</v>
      </c>
      <c r="N432" s="779">
        <f t="shared" si="111"/>
        <v>0</v>
      </c>
      <c r="O432" s="779">
        <f t="shared" si="112"/>
        <v>0</v>
      </c>
      <c r="P432" s="779">
        <f t="shared" si="113"/>
        <v>0</v>
      </c>
      <c r="Q432" s="801">
        <f t="shared" si="114"/>
        <v>0</v>
      </c>
      <c r="R432" s="800">
        <v>0.80701084999841743</v>
      </c>
      <c r="S432" s="800">
        <v>0.42377358922389452</v>
      </c>
      <c r="T432" s="800">
        <v>1.9894127117035976E-2</v>
      </c>
      <c r="U432" s="800">
        <v>0.21625116504913933</v>
      </c>
      <c r="V432" s="800">
        <v>2.330256773181516E-2</v>
      </c>
      <c r="W432" s="800">
        <v>0.64230710583234873</v>
      </c>
      <c r="X432" s="800">
        <v>0.39527272400718916</v>
      </c>
      <c r="Y432" s="800">
        <v>0.50527654884034934</v>
      </c>
      <c r="Z432" s="800">
        <v>1.0687969049964607E-2</v>
      </c>
      <c r="AA432" s="800">
        <v>0.51140264279241787</v>
      </c>
      <c r="AB432" s="800">
        <v>0.73701530747792743</v>
      </c>
      <c r="AC432" s="800">
        <v>0.12155225227486721</v>
      </c>
      <c r="AD432" s="800">
        <v>0.95915762540182647</v>
      </c>
      <c r="AE432" s="800">
        <v>0.96426882710250938</v>
      </c>
      <c r="AF432" s="800">
        <v>2.2208898803598998E-2</v>
      </c>
      <c r="AG432" s="800">
        <v>0.9582672177808228</v>
      </c>
    </row>
    <row r="433" spans="1:33" x14ac:dyDescent="0.2">
      <c r="A433" s="767">
        <v>423</v>
      </c>
      <c r="B433" s="778">
        <f t="shared" si="99"/>
        <v>2052.337</v>
      </c>
      <c r="C433" s="791">
        <f t="shared" si="100"/>
        <v>31.492000000000001</v>
      </c>
      <c r="D433" s="803">
        <f t="shared" si="101"/>
        <v>0.70599999999999996</v>
      </c>
      <c r="E433" s="779">
        <f t="shared" si="102"/>
        <v>283.17700000000002</v>
      </c>
      <c r="F433" s="803">
        <f t="shared" si="103"/>
        <v>0.21</v>
      </c>
      <c r="G433" s="803">
        <f t="shared" si="104"/>
        <v>0.127</v>
      </c>
      <c r="H433" s="803">
        <f t="shared" si="105"/>
        <v>6.9000000000000006E-2</v>
      </c>
      <c r="I433" s="803">
        <f t="shared" si="106"/>
        <v>-0.59399999999999997</v>
      </c>
      <c r="J433" s="803">
        <f t="shared" si="107"/>
        <v>-0.223</v>
      </c>
      <c r="K433" s="779">
        <f t="shared" si="108"/>
        <v>0</v>
      </c>
      <c r="L433" s="779">
        <f t="shared" si="109"/>
        <v>0</v>
      </c>
      <c r="M433" s="779">
        <f t="shared" si="110"/>
        <v>0</v>
      </c>
      <c r="N433" s="779">
        <f t="shared" si="111"/>
        <v>0</v>
      </c>
      <c r="O433" s="779">
        <f t="shared" si="112"/>
        <v>0</v>
      </c>
      <c r="P433" s="779">
        <f t="shared" si="113"/>
        <v>0</v>
      </c>
      <c r="Q433" s="801">
        <f t="shared" si="114"/>
        <v>0</v>
      </c>
      <c r="R433" s="800">
        <v>0.75233670280142861</v>
      </c>
      <c r="S433" s="800">
        <v>0.2873061792818834</v>
      </c>
      <c r="T433" s="800">
        <v>7.9348118116442379E-3</v>
      </c>
      <c r="U433" s="800">
        <v>0.45794182093759117</v>
      </c>
      <c r="V433" s="800">
        <v>0.55169848938792876</v>
      </c>
      <c r="W433" s="800">
        <v>0.81703713156181623</v>
      </c>
      <c r="X433" s="800">
        <v>0.67307896432744652</v>
      </c>
      <c r="Y433" s="800">
        <v>6.2618209525935331E-3</v>
      </c>
      <c r="Z433" s="800">
        <v>0.27683193465377232</v>
      </c>
      <c r="AA433" s="800">
        <v>8.2957789791978098E-2</v>
      </c>
      <c r="AB433" s="800">
        <v>0.93325551247889649</v>
      </c>
      <c r="AC433" s="800">
        <v>0.97524431981760584</v>
      </c>
      <c r="AD433" s="800">
        <v>0.70840921564148085</v>
      </c>
      <c r="AE433" s="800">
        <v>0.54726833224470983</v>
      </c>
      <c r="AF433" s="800">
        <v>7.9360351466957746E-2</v>
      </c>
      <c r="AG433" s="800">
        <v>0.44754985777633194</v>
      </c>
    </row>
    <row r="434" spans="1:33" x14ac:dyDescent="0.2">
      <c r="A434" s="767">
        <v>424</v>
      </c>
      <c r="B434" s="778">
        <f t="shared" si="99"/>
        <v>2069.373</v>
      </c>
      <c r="C434" s="791">
        <f t="shared" si="100"/>
        <v>39.067</v>
      </c>
      <c r="D434" s="803">
        <f t="shared" si="101"/>
        <v>0.88700000000000001</v>
      </c>
      <c r="E434" s="779">
        <f t="shared" si="102"/>
        <v>329.82600000000002</v>
      </c>
      <c r="F434" s="803">
        <f t="shared" si="103"/>
        <v>0.11799999999999999</v>
      </c>
      <c r="G434" s="803">
        <f t="shared" si="104"/>
        <v>-7.8E-2</v>
      </c>
      <c r="H434" s="803">
        <f t="shared" si="105"/>
        <v>5.1999999999999998E-2</v>
      </c>
      <c r="I434" s="803">
        <f t="shared" si="106"/>
        <v>0.371</v>
      </c>
      <c r="J434" s="803">
        <f t="shared" si="107"/>
        <v>-0.21099999999999999</v>
      </c>
      <c r="K434" s="779">
        <f t="shared" si="108"/>
        <v>0</v>
      </c>
      <c r="L434" s="779">
        <f t="shared" si="109"/>
        <v>0</v>
      </c>
      <c r="M434" s="779">
        <f t="shared" si="110"/>
        <v>0</v>
      </c>
      <c r="N434" s="779">
        <f t="shared" si="111"/>
        <v>0</v>
      </c>
      <c r="O434" s="779">
        <f t="shared" si="112"/>
        <v>0</v>
      </c>
      <c r="P434" s="779">
        <f t="shared" si="113"/>
        <v>0</v>
      </c>
      <c r="Q434" s="801">
        <f t="shared" si="114"/>
        <v>0</v>
      </c>
      <c r="R434" s="800">
        <v>0.76937345613551378</v>
      </c>
      <c r="S434" s="800">
        <v>0.47667232630113687</v>
      </c>
      <c r="T434" s="800">
        <v>0.2340416473009973</v>
      </c>
      <c r="U434" s="800">
        <v>0.5745661013170974</v>
      </c>
      <c r="V434" s="800">
        <v>8.8469655169501227E-2</v>
      </c>
      <c r="W434" s="800">
        <v>0.30578199629457992</v>
      </c>
      <c r="X434" s="800">
        <v>0.62962660795574699</v>
      </c>
      <c r="Y434" s="800">
        <v>0.97053456676848426</v>
      </c>
      <c r="Z434" s="800">
        <v>0.28878273331749049</v>
      </c>
      <c r="AA434" s="800">
        <v>0.73815630185343373</v>
      </c>
      <c r="AB434" s="800">
        <v>0.78377791554850307</v>
      </c>
      <c r="AC434" s="800">
        <v>0.68492130455267342</v>
      </c>
      <c r="AD434" s="800">
        <v>0.50099605618899323</v>
      </c>
      <c r="AE434" s="800">
        <v>0.6716553058361201</v>
      </c>
      <c r="AF434" s="800">
        <v>1.2686830277725325E-2</v>
      </c>
      <c r="AG434" s="800">
        <v>0.11461772975162876</v>
      </c>
    </row>
    <row r="435" spans="1:33" x14ac:dyDescent="0.2">
      <c r="A435" s="767">
        <v>425</v>
      </c>
      <c r="B435" s="778">
        <f t="shared" si="99"/>
        <v>2173.0749999999998</v>
      </c>
      <c r="C435" s="791">
        <f t="shared" si="100"/>
        <v>54.052</v>
      </c>
      <c r="D435" s="803">
        <f t="shared" si="101"/>
        <v>1.083</v>
      </c>
      <c r="E435" s="779">
        <f t="shared" si="102"/>
        <v>455.16399999999999</v>
      </c>
      <c r="F435" s="803">
        <f t="shared" si="103"/>
        <v>0.222</v>
      </c>
      <c r="G435" s="803">
        <f t="shared" si="104"/>
        <v>9.6000000000000002E-2</v>
      </c>
      <c r="H435" s="803">
        <f t="shared" si="105"/>
        <v>0.185</v>
      </c>
      <c r="I435" s="803">
        <f t="shared" si="106"/>
        <v>-0.35199999999999998</v>
      </c>
      <c r="J435" s="803">
        <f t="shared" si="107"/>
        <v>-9.4E-2</v>
      </c>
      <c r="K435" s="779">
        <f t="shared" si="108"/>
        <v>0</v>
      </c>
      <c r="L435" s="779">
        <f t="shared" si="109"/>
        <v>0</v>
      </c>
      <c r="M435" s="779">
        <f t="shared" si="110"/>
        <v>0</v>
      </c>
      <c r="N435" s="779">
        <f t="shared" si="111"/>
        <v>0</v>
      </c>
      <c r="O435" s="779">
        <f t="shared" si="112"/>
        <v>0</v>
      </c>
      <c r="P435" s="779">
        <f t="shared" si="113"/>
        <v>0</v>
      </c>
      <c r="Q435" s="801">
        <f t="shared" si="114"/>
        <v>0</v>
      </c>
      <c r="R435" s="800">
        <v>0.87307518667021955</v>
      </c>
      <c r="S435" s="800">
        <v>0.85131216765570938</v>
      </c>
      <c r="T435" s="800">
        <v>0.47864262563732063</v>
      </c>
      <c r="U435" s="800">
        <v>0.88791096593192187</v>
      </c>
      <c r="V435" s="800">
        <v>0.61216237425527242</v>
      </c>
      <c r="W435" s="800">
        <v>0.73996282210305309</v>
      </c>
      <c r="X435" s="800">
        <v>0.96358644569941454</v>
      </c>
      <c r="Y435" s="800">
        <v>0.24753924617405354</v>
      </c>
      <c r="Z435" s="800">
        <v>0.40582462030421773</v>
      </c>
      <c r="AA435" s="800">
        <v>0.63444946318867335</v>
      </c>
      <c r="AB435" s="800">
        <v>1.8816767585717931E-2</v>
      </c>
      <c r="AC435" s="800">
        <v>0.7570768023618939</v>
      </c>
      <c r="AD435" s="800">
        <v>0.62814441473493365</v>
      </c>
      <c r="AE435" s="800">
        <v>0.65634633981977697</v>
      </c>
      <c r="AF435" s="800">
        <v>0.60987640347378647</v>
      </c>
      <c r="AG435" s="800">
        <v>0.66474723518921086</v>
      </c>
    </row>
    <row r="436" spans="1:33" x14ac:dyDescent="0.2">
      <c r="A436" s="767">
        <v>426</v>
      </c>
      <c r="B436" s="778">
        <f t="shared" si="99"/>
        <v>1896.4770000000001</v>
      </c>
      <c r="C436" s="791">
        <f t="shared" si="100"/>
        <v>46.055</v>
      </c>
      <c r="D436" s="803">
        <f t="shared" si="101"/>
        <v>1.125</v>
      </c>
      <c r="E436" s="779">
        <f t="shared" si="102"/>
        <v>452.20499999999998</v>
      </c>
      <c r="F436" s="803">
        <f t="shared" si="103"/>
        <v>0.126</v>
      </c>
      <c r="G436" s="803">
        <f t="shared" si="104"/>
        <v>-3.7999999999999999E-2</v>
      </c>
      <c r="H436" s="803">
        <f t="shared" si="105"/>
        <v>-0.15</v>
      </c>
      <c r="I436" s="803">
        <f t="shared" si="106"/>
        <v>6.2E-2</v>
      </c>
      <c r="J436" s="803">
        <f t="shared" si="107"/>
        <v>0.26200000000000001</v>
      </c>
      <c r="K436" s="779">
        <f t="shared" si="108"/>
        <v>0</v>
      </c>
      <c r="L436" s="779">
        <f t="shared" si="109"/>
        <v>0</v>
      </c>
      <c r="M436" s="779">
        <f t="shared" si="110"/>
        <v>0</v>
      </c>
      <c r="N436" s="779">
        <f t="shared" si="111"/>
        <v>0</v>
      </c>
      <c r="O436" s="779">
        <f t="shared" si="112"/>
        <v>0</v>
      </c>
      <c r="P436" s="779">
        <f t="shared" si="113"/>
        <v>0</v>
      </c>
      <c r="Q436" s="801">
        <f t="shared" si="114"/>
        <v>0</v>
      </c>
      <c r="R436" s="800">
        <v>0.59647700961956074</v>
      </c>
      <c r="S436" s="800">
        <v>0.65136579419153307</v>
      </c>
      <c r="T436" s="800">
        <v>0.53138606967295565</v>
      </c>
      <c r="U436" s="800">
        <v>0.88051277518629356</v>
      </c>
      <c r="V436" s="800">
        <v>0.12917856314165366</v>
      </c>
      <c r="W436" s="800">
        <v>0.40551326194664084</v>
      </c>
      <c r="X436" s="800">
        <v>0.12554082404849887</v>
      </c>
      <c r="Y436" s="800">
        <v>0.66216911272655288</v>
      </c>
      <c r="Z436" s="800">
        <v>0.76248900622040217</v>
      </c>
      <c r="AA436" s="800">
        <v>0.2856795913736716</v>
      </c>
      <c r="AB436" s="800">
        <v>0.82702771245591633</v>
      </c>
      <c r="AC436" s="800">
        <v>0.11099861936579258</v>
      </c>
      <c r="AD436" s="800">
        <v>0.90168516909347241</v>
      </c>
      <c r="AE436" s="800">
        <v>0.99553451664255754</v>
      </c>
      <c r="AF436" s="800">
        <v>0.72501884588751919</v>
      </c>
      <c r="AG436" s="800">
        <v>0.33826013000066135</v>
      </c>
    </row>
    <row r="437" spans="1:33" x14ac:dyDescent="0.2">
      <c r="A437" s="767">
        <v>427</v>
      </c>
      <c r="B437" s="778">
        <f t="shared" si="99"/>
        <v>1371.663</v>
      </c>
      <c r="C437" s="791">
        <f t="shared" si="100"/>
        <v>22.018000000000001</v>
      </c>
      <c r="D437" s="803">
        <f t="shared" si="101"/>
        <v>1.0660000000000001</v>
      </c>
      <c r="E437" s="779">
        <f t="shared" si="102"/>
        <v>336.56299999999999</v>
      </c>
      <c r="F437" s="803">
        <f t="shared" si="103"/>
        <v>0.105</v>
      </c>
      <c r="G437" s="803">
        <f t="shared" si="104"/>
        <v>8.0000000000000002E-3</v>
      </c>
      <c r="H437" s="803">
        <f t="shared" si="105"/>
        <v>0.17100000000000001</v>
      </c>
      <c r="I437" s="803">
        <f t="shared" si="106"/>
        <v>-0.184</v>
      </c>
      <c r="J437" s="803">
        <f t="shared" si="107"/>
        <v>-0.373</v>
      </c>
      <c r="K437" s="779">
        <f t="shared" si="108"/>
        <v>0</v>
      </c>
      <c r="L437" s="779">
        <f t="shared" si="109"/>
        <v>0</v>
      </c>
      <c r="M437" s="779">
        <f t="shared" si="110"/>
        <v>0</v>
      </c>
      <c r="N437" s="779">
        <f t="shared" si="111"/>
        <v>0</v>
      </c>
      <c r="O437" s="779">
        <f t="shared" si="112"/>
        <v>0</v>
      </c>
      <c r="P437" s="779">
        <f t="shared" si="113"/>
        <v>0</v>
      </c>
      <c r="Q437" s="801">
        <f t="shared" si="114"/>
        <v>0</v>
      </c>
      <c r="R437" s="800">
        <v>7.1662841688112544E-2</v>
      </c>
      <c r="S437" s="800">
        <v>5.0456081748892601E-2</v>
      </c>
      <c r="T437" s="800">
        <v>0.45729755526402682</v>
      </c>
      <c r="U437" s="800">
        <v>0.591407697523742</v>
      </c>
      <c r="V437" s="800">
        <v>2.5990252898960065E-2</v>
      </c>
      <c r="W437" s="800">
        <v>0.52003710089310617</v>
      </c>
      <c r="X437" s="800">
        <v>0.92657720952901079</v>
      </c>
      <c r="Y437" s="800">
        <v>0.41618864083559848</v>
      </c>
      <c r="Z437" s="800">
        <v>0.12734682642439532</v>
      </c>
      <c r="AA437" s="800">
        <v>0.76981353227705229</v>
      </c>
      <c r="AB437" s="800">
        <v>0.58699349935698819</v>
      </c>
      <c r="AC437" s="800">
        <v>1.677144332597913E-3</v>
      </c>
      <c r="AD437" s="800">
        <v>0.95249276804849614</v>
      </c>
      <c r="AE437" s="800">
        <v>0.5736557283807141</v>
      </c>
      <c r="AF437" s="800">
        <v>0.30535879551562173</v>
      </c>
      <c r="AG437" s="800">
        <v>0.67441571836337699</v>
      </c>
    </row>
    <row r="438" spans="1:33" x14ac:dyDescent="0.2">
      <c r="A438" s="767">
        <v>428</v>
      </c>
      <c r="B438" s="778">
        <f t="shared" si="99"/>
        <v>2005.06</v>
      </c>
      <c r="C438" s="791">
        <f t="shared" si="100"/>
        <v>32.142000000000003</v>
      </c>
      <c r="D438" s="803">
        <f t="shared" si="101"/>
        <v>1.302</v>
      </c>
      <c r="E438" s="779">
        <f t="shared" si="102"/>
        <v>383.94</v>
      </c>
      <c r="F438" s="803">
        <f t="shared" si="103"/>
        <v>0.24299999999999999</v>
      </c>
      <c r="G438" s="803">
        <f t="shared" si="104"/>
        <v>0.10299999999999999</v>
      </c>
      <c r="H438" s="803">
        <f t="shared" si="105"/>
        <v>-7.1999999999999995E-2</v>
      </c>
      <c r="I438" s="803">
        <f t="shared" si="106"/>
        <v>0.22500000000000001</v>
      </c>
      <c r="J438" s="803">
        <f t="shared" si="107"/>
        <v>0.34399999999999997</v>
      </c>
      <c r="K438" s="779">
        <f t="shared" si="108"/>
        <v>0</v>
      </c>
      <c r="L438" s="779">
        <f t="shared" si="109"/>
        <v>0</v>
      </c>
      <c r="M438" s="779">
        <f t="shared" si="110"/>
        <v>0</v>
      </c>
      <c r="N438" s="779">
        <f t="shared" si="111"/>
        <v>0</v>
      </c>
      <c r="O438" s="779">
        <f t="shared" si="112"/>
        <v>0</v>
      </c>
      <c r="P438" s="779">
        <f t="shared" si="113"/>
        <v>0</v>
      </c>
      <c r="Q438" s="801">
        <f t="shared" si="114"/>
        <v>0</v>
      </c>
      <c r="R438" s="800">
        <v>0.70506017381860708</v>
      </c>
      <c r="S438" s="800">
        <v>0.30356051683774832</v>
      </c>
      <c r="T438" s="800">
        <v>0.75310829096584797</v>
      </c>
      <c r="U438" s="800">
        <v>0.70984888123212064</v>
      </c>
      <c r="V438" s="800">
        <v>0.71553216576490575</v>
      </c>
      <c r="W438" s="800">
        <v>0.75823541763061042</v>
      </c>
      <c r="X438" s="800">
        <v>0.31951830295154016</v>
      </c>
      <c r="Y438" s="800">
        <v>0.82456954553908657</v>
      </c>
      <c r="Z438" s="800">
        <v>0.84379130395251933</v>
      </c>
      <c r="AA438" s="800">
        <v>0.2803850463731492</v>
      </c>
      <c r="AB438" s="800">
        <v>0.65764698814706624</v>
      </c>
      <c r="AC438" s="800">
        <v>8.1205322192863139E-2</v>
      </c>
      <c r="AD438" s="800">
        <v>0.55073584176288637</v>
      </c>
      <c r="AE438" s="800">
        <v>0.63914967860214833</v>
      </c>
      <c r="AF438" s="800">
        <v>0.93394590287616719</v>
      </c>
      <c r="AG438" s="800">
        <v>0.73124245807858956</v>
      </c>
    </row>
    <row r="439" spans="1:33" x14ac:dyDescent="0.2">
      <c r="A439" s="767">
        <v>429</v>
      </c>
      <c r="B439" s="778">
        <f t="shared" si="99"/>
        <v>2149.4270000000001</v>
      </c>
      <c r="C439" s="791">
        <f t="shared" si="100"/>
        <v>29.102</v>
      </c>
      <c r="D439" s="803">
        <f t="shared" si="101"/>
        <v>1.415</v>
      </c>
      <c r="E439" s="779">
        <f t="shared" si="102"/>
        <v>183.393</v>
      </c>
      <c r="F439" s="803">
        <f t="shared" si="103"/>
        <v>0.23699999999999999</v>
      </c>
      <c r="G439" s="803">
        <f t="shared" si="104"/>
        <v>-0.14000000000000001</v>
      </c>
      <c r="H439" s="803">
        <f t="shared" si="105"/>
        <v>-6.9000000000000006E-2</v>
      </c>
      <c r="I439" s="803">
        <f t="shared" si="106"/>
        <v>0.222</v>
      </c>
      <c r="J439" s="803">
        <f t="shared" si="107"/>
        <v>0.13</v>
      </c>
      <c r="K439" s="779">
        <f t="shared" si="108"/>
        <v>0</v>
      </c>
      <c r="L439" s="779">
        <f t="shared" si="109"/>
        <v>0</v>
      </c>
      <c r="M439" s="779">
        <f t="shared" si="110"/>
        <v>0</v>
      </c>
      <c r="N439" s="779">
        <f t="shared" si="111"/>
        <v>0</v>
      </c>
      <c r="O439" s="779">
        <f t="shared" si="112"/>
        <v>0</v>
      </c>
      <c r="P439" s="779">
        <f t="shared" si="113"/>
        <v>0</v>
      </c>
      <c r="Q439" s="801">
        <f t="shared" si="114"/>
        <v>0</v>
      </c>
      <c r="R439" s="800">
        <v>0.84942720394829663</v>
      </c>
      <c r="S439" s="800">
        <v>0.22755840222132784</v>
      </c>
      <c r="T439" s="800">
        <v>0.89371229180327649</v>
      </c>
      <c r="U439" s="800">
        <v>0.20848157342808449</v>
      </c>
      <c r="V439" s="800">
        <v>0.68488927464121041</v>
      </c>
      <c r="W439" s="800">
        <v>0.15046333322932937</v>
      </c>
      <c r="X439" s="800">
        <v>0.32869805892955894</v>
      </c>
      <c r="Y439" s="800">
        <v>0.82152043007925779</v>
      </c>
      <c r="Z439" s="800">
        <v>0.63015506356733819</v>
      </c>
      <c r="AA439" s="800">
        <v>0.86347593272147949</v>
      </c>
      <c r="AB439" s="800">
        <v>0.69679674161362148</v>
      </c>
      <c r="AC439" s="800">
        <v>0.59174341747970716</v>
      </c>
      <c r="AD439" s="800">
        <v>0.21830474504291031</v>
      </c>
      <c r="AE439" s="800">
        <v>0.88508090445636145</v>
      </c>
      <c r="AF439" s="800">
        <v>0.42628715497172653</v>
      </c>
      <c r="AG439" s="800">
        <v>0.77515892829271027</v>
      </c>
    </row>
    <row r="440" spans="1:33" x14ac:dyDescent="0.2">
      <c r="A440" s="767">
        <v>430</v>
      </c>
      <c r="B440" s="778">
        <f t="shared" si="99"/>
        <v>1751.4970000000001</v>
      </c>
      <c r="C440" s="791">
        <f t="shared" si="100"/>
        <v>22.347999999999999</v>
      </c>
      <c r="D440" s="803">
        <f t="shared" si="101"/>
        <v>0.85499999999999998</v>
      </c>
      <c r="E440" s="779">
        <f t="shared" si="102"/>
        <v>379.56400000000002</v>
      </c>
      <c r="F440" s="803">
        <f t="shared" si="103"/>
        <v>0.23899999999999999</v>
      </c>
      <c r="G440" s="803">
        <f t="shared" si="104"/>
        <v>-0.11600000000000001</v>
      </c>
      <c r="H440" s="803">
        <f t="shared" si="105"/>
        <v>8.9999999999999993E-3</v>
      </c>
      <c r="I440" s="803">
        <f t="shared" si="106"/>
        <v>0.17799999999999999</v>
      </c>
      <c r="J440" s="803">
        <f t="shared" si="107"/>
        <v>0.318</v>
      </c>
      <c r="K440" s="779">
        <f t="shared" si="108"/>
        <v>0</v>
      </c>
      <c r="L440" s="779">
        <f t="shared" si="109"/>
        <v>0</v>
      </c>
      <c r="M440" s="779">
        <f t="shared" si="110"/>
        <v>0</v>
      </c>
      <c r="N440" s="779">
        <f t="shared" si="111"/>
        <v>0</v>
      </c>
      <c r="O440" s="779">
        <f t="shared" si="112"/>
        <v>0</v>
      </c>
      <c r="P440" s="779">
        <f t="shared" si="113"/>
        <v>0</v>
      </c>
      <c r="Q440" s="801">
        <f t="shared" si="114"/>
        <v>0</v>
      </c>
      <c r="R440" s="800">
        <v>0.45149743917708285</v>
      </c>
      <c r="S440" s="800">
        <v>5.8692035243566032E-2</v>
      </c>
      <c r="T440" s="800">
        <v>0.19407300564800367</v>
      </c>
      <c r="U440" s="800">
        <v>0.69891041588807457</v>
      </c>
      <c r="V440" s="800">
        <v>0.69529151823284951</v>
      </c>
      <c r="W440" s="800">
        <v>0.2105573330027769</v>
      </c>
      <c r="X440" s="800">
        <v>0.52257771643242812</v>
      </c>
      <c r="Y440" s="800">
        <v>0.77804146695777054</v>
      </c>
      <c r="Z440" s="800">
        <v>0.81798748989885406</v>
      </c>
      <c r="AA440" s="800">
        <v>0.98181658300108476</v>
      </c>
      <c r="AB440" s="800">
        <v>0.71359496646908505</v>
      </c>
      <c r="AC440" s="800">
        <v>0.69900059462347708</v>
      </c>
      <c r="AD440" s="800">
        <v>0.90848516600589291</v>
      </c>
      <c r="AE440" s="800">
        <v>0.12446197773323553</v>
      </c>
      <c r="AF440" s="800">
        <v>0.96779770912649909</v>
      </c>
      <c r="AG440" s="800">
        <v>6.9039699372101748E-2</v>
      </c>
    </row>
    <row r="441" spans="1:33" x14ac:dyDescent="0.2">
      <c r="A441" s="767">
        <v>431</v>
      </c>
      <c r="B441" s="778">
        <f t="shared" si="99"/>
        <v>2096.6489999999999</v>
      </c>
      <c r="C441" s="791">
        <f t="shared" si="100"/>
        <v>48.198</v>
      </c>
      <c r="D441" s="803">
        <f t="shared" si="101"/>
        <v>1.056</v>
      </c>
      <c r="E441" s="779">
        <f t="shared" si="102"/>
        <v>357.45499999999998</v>
      </c>
      <c r="F441" s="803">
        <f t="shared" si="103"/>
        <v>0.112</v>
      </c>
      <c r="G441" s="803">
        <f t="shared" si="104"/>
        <v>-6.6000000000000003E-2</v>
      </c>
      <c r="H441" s="803">
        <f t="shared" si="105"/>
        <v>-0.123</v>
      </c>
      <c r="I441" s="803">
        <f t="shared" si="106"/>
        <v>-0.04</v>
      </c>
      <c r="J441" s="803">
        <f t="shared" si="107"/>
        <v>0.156</v>
      </c>
      <c r="K441" s="779">
        <f t="shared" si="108"/>
        <v>0</v>
      </c>
      <c r="L441" s="779">
        <f t="shared" si="109"/>
        <v>0</v>
      </c>
      <c r="M441" s="779">
        <f t="shared" si="110"/>
        <v>0</v>
      </c>
      <c r="N441" s="779">
        <f t="shared" si="111"/>
        <v>0</v>
      </c>
      <c r="O441" s="779">
        <f t="shared" si="112"/>
        <v>0</v>
      </c>
      <c r="P441" s="779">
        <f t="shared" si="113"/>
        <v>0</v>
      </c>
      <c r="Q441" s="801">
        <f t="shared" si="114"/>
        <v>0</v>
      </c>
      <c r="R441" s="800">
        <v>0.79664851121476044</v>
      </c>
      <c r="S441" s="800">
        <v>0.70495219694924316</v>
      </c>
      <c r="T441" s="800">
        <v>0.44443614184741487</v>
      </c>
      <c r="U441" s="800">
        <v>0.64363691148917324</v>
      </c>
      <c r="V441" s="800">
        <v>5.7680399121259329E-2</v>
      </c>
      <c r="W441" s="800">
        <v>0.33557762508715661</v>
      </c>
      <c r="X441" s="800">
        <v>0.19138267425181277</v>
      </c>
      <c r="Y441" s="800">
        <v>0.55997928796073171</v>
      </c>
      <c r="Z441" s="800">
        <v>0.65559695790692818</v>
      </c>
      <c r="AA441" s="800">
        <v>0.16827072610457572</v>
      </c>
      <c r="AB441" s="800">
        <v>0.33322717149922787</v>
      </c>
      <c r="AC441" s="800">
        <v>8.4616667313434979E-2</v>
      </c>
      <c r="AD441" s="800">
        <v>0.99412054825189078</v>
      </c>
      <c r="AE441" s="800">
        <v>0.88497112089774366</v>
      </c>
      <c r="AF441" s="800">
        <v>0.90874065309023655</v>
      </c>
      <c r="AG441" s="800">
        <v>0.40784042499395579</v>
      </c>
    </row>
    <row r="442" spans="1:33" x14ac:dyDescent="0.2">
      <c r="A442" s="767">
        <v>432</v>
      </c>
      <c r="B442" s="778">
        <f t="shared" si="99"/>
        <v>1556.5609999999999</v>
      </c>
      <c r="C442" s="791">
        <f t="shared" si="100"/>
        <v>32.612000000000002</v>
      </c>
      <c r="D442" s="803">
        <f t="shared" si="101"/>
        <v>1.3109999999999999</v>
      </c>
      <c r="E442" s="779">
        <f t="shared" si="102"/>
        <v>451.67599999999999</v>
      </c>
      <c r="F442" s="803">
        <f t="shared" si="103"/>
        <v>0.248</v>
      </c>
      <c r="G442" s="803">
        <f t="shared" si="104"/>
        <v>0.09</v>
      </c>
      <c r="H442" s="803">
        <f t="shared" si="105"/>
        <v>0.13700000000000001</v>
      </c>
      <c r="I442" s="803">
        <f t="shared" si="106"/>
        <v>-5.3999999999999999E-2</v>
      </c>
      <c r="J442" s="803">
        <f t="shared" si="107"/>
        <v>-0.39800000000000002</v>
      </c>
      <c r="K442" s="779">
        <f t="shared" si="108"/>
        <v>0</v>
      </c>
      <c r="L442" s="779">
        <f t="shared" si="109"/>
        <v>0</v>
      </c>
      <c r="M442" s="779">
        <f t="shared" si="110"/>
        <v>0</v>
      </c>
      <c r="N442" s="779">
        <f t="shared" si="111"/>
        <v>0</v>
      </c>
      <c r="O442" s="779">
        <f t="shared" si="112"/>
        <v>0</v>
      </c>
      <c r="P442" s="779">
        <f t="shared" si="113"/>
        <v>0</v>
      </c>
      <c r="Q442" s="801">
        <f t="shared" si="114"/>
        <v>0</v>
      </c>
      <c r="R442" s="800">
        <v>0.25656088371774333</v>
      </c>
      <c r="S442" s="800">
        <v>0.31529020129703333</v>
      </c>
      <c r="T442" s="800">
        <v>0.76327894765188897</v>
      </c>
      <c r="U442" s="800">
        <v>0.87918929952735358</v>
      </c>
      <c r="V442" s="800">
        <v>0.74185065051245014</v>
      </c>
      <c r="W442" s="800">
        <v>0.72600262038492724</v>
      </c>
      <c r="X442" s="800">
        <v>0.84302498386303881</v>
      </c>
      <c r="Y442" s="800">
        <v>0.54582391188357027</v>
      </c>
      <c r="Z442" s="800">
        <v>0.1024079078536736</v>
      </c>
      <c r="AA442" s="800">
        <v>0.60560151250514449</v>
      </c>
      <c r="AB442" s="800">
        <v>0.37188664774737124</v>
      </c>
      <c r="AC442" s="800">
        <v>0.96389499014121705</v>
      </c>
      <c r="AD442" s="800">
        <v>0.20197571710161888</v>
      </c>
      <c r="AE442" s="800">
        <v>0.47179168359925006</v>
      </c>
      <c r="AF442" s="800">
        <v>0.31816063580055209</v>
      </c>
      <c r="AG442" s="800">
        <v>0.7227098883412949</v>
      </c>
    </row>
    <row r="443" spans="1:33" x14ac:dyDescent="0.2">
      <c r="A443" s="767">
        <v>433</v>
      </c>
      <c r="B443" s="778">
        <f t="shared" si="99"/>
        <v>2095.8829999999998</v>
      </c>
      <c r="C443" s="791">
        <f t="shared" si="100"/>
        <v>58.997</v>
      </c>
      <c r="D443" s="803">
        <f t="shared" si="101"/>
        <v>0.91600000000000004</v>
      </c>
      <c r="E443" s="779">
        <f t="shared" si="102"/>
        <v>258.02199999999999</v>
      </c>
      <c r="F443" s="803">
        <f t="shared" si="103"/>
        <v>0.26900000000000002</v>
      </c>
      <c r="G443" s="803">
        <f t="shared" si="104"/>
        <v>0.123</v>
      </c>
      <c r="H443" s="803">
        <f t="shared" si="105"/>
        <v>-0.128</v>
      </c>
      <c r="I443" s="803">
        <f t="shared" si="106"/>
        <v>-0.47599999999999998</v>
      </c>
      <c r="J443" s="803">
        <f t="shared" si="107"/>
        <v>-0.44800000000000001</v>
      </c>
      <c r="K443" s="779">
        <f t="shared" si="108"/>
        <v>0</v>
      </c>
      <c r="L443" s="779">
        <f t="shared" si="109"/>
        <v>0</v>
      </c>
      <c r="M443" s="779">
        <f t="shared" si="110"/>
        <v>0</v>
      </c>
      <c r="N443" s="779">
        <f t="shared" si="111"/>
        <v>0</v>
      </c>
      <c r="O443" s="779">
        <f t="shared" si="112"/>
        <v>0</v>
      </c>
      <c r="P443" s="779">
        <f t="shared" si="113"/>
        <v>0</v>
      </c>
      <c r="Q443" s="801">
        <f t="shared" si="114"/>
        <v>0</v>
      </c>
      <c r="R443" s="800">
        <v>0.79588274097967959</v>
      </c>
      <c r="S443" s="800">
        <v>0.97493545589384323</v>
      </c>
      <c r="T443" s="800">
        <v>0.26945833894962667</v>
      </c>
      <c r="U443" s="800">
        <v>0.39505428267528353</v>
      </c>
      <c r="V443" s="800">
        <v>0.84417033598136626</v>
      </c>
      <c r="W443" s="800">
        <v>0.80822360783763658</v>
      </c>
      <c r="X443" s="800">
        <v>0.1805528687392941</v>
      </c>
      <c r="Y443" s="800">
        <v>0.12422823201543309</v>
      </c>
      <c r="Z443" s="800">
        <v>5.1511163586635988E-2</v>
      </c>
      <c r="AA443" s="800">
        <v>0.30251816003344245</v>
      </c>
      <c r="AB443" s="800">
        <v>7.520470825365555E-2</v>
      </c>
      <c r="AC443" s="800">
        <v>0.81347380987813356</v>
      </c>
      <c r="AD443" s="800">
        <v>0.7745311621236074</v>
      </c>
      <c r="AE443" s="800">
        <v>0.58005678600885324</v>
      </c>
      <c r="AF443" s="800">
        <v>0.67438152676219953</v>
      </c>
      <c r="AG443" s="800">
        <v>0.36043818519533566</v>
      </c>
    </row>
    <row r="444" spans="1:33" x14ac:dyDescent="0.2">
      <c r="A444" s="767">
        <v>434</v>
      </c>
      <c r="B444" s="778">
        <f t="shared" si="99"/>
        <v>1588.8440000000001</v>
      </c>
      <c r="C444" s="791">
        <f t="shared" si="100"/>
        <v>57.155999999999999</v>
      </c>
      <c r="D444" s="803">
        <f t="shared" si="101"/>
        <v>1.046</v>
      </c>
      <c r="E444" s="779">
        <f t="shared" si="102"/>
        <v>413.673</v>
      </c>
      <c r="F444" s="803">
        <f t="shared" si="103"/>
        <v>0.23100000000000001</v>
      </c>
      <c r="G444" s="803">
        <f t="shared" si="104"/>
        <v>5.7000000000000002E-2</v>
      </c>
      <c r="H444" s="803">
        <f t="shared" si="105"/>
        <v>0.16500000000000001</v>
      </c>
      <c r="I444" s="803">
        <f t="shared" si="106"/>
        <v>-1.7000000000000001E-2</v>
      </c>
      <c r="J444" s="803">
        <f t="shared" si="107"/>
        <v>-0.1</v>
      </c>
      <c r="K444" s="779">
        <f t="shared" si="108"/>
        <v>0</v>
      </c>
      <c r="L444" s="779">
        <f t="shared" si="109"/>
        <v>0</v>
      </c>
      <c r="M444" s="779">
        <f t="shared" si="110"/>
        <v>0</v>
      </c>
      <c r="N444" s="779">
        <f t="shared" si="111"/>
        <v>0</v>
      </c>
      <c r="O444" s="779">
        <f t="shared" si="112"/>
        <v>0</v>
      </c>
      <c r="P444" s="779">
        <f t="shared" si="113"/>
        <v>0</v>
      </c>
      <c r="Q444" s="801">
        <f t="shared" si="114"/>
        <v>0</v>
      </c>
      <c r="R444" s="800">
        <v>0.2888439053042634</v>
      </c>
      <c r="S444" s="800">
        <v>0.92891008693606292</v>
      </c>
      <c r="T444" s="800">
        <v>0.43259529784277106</v>
      </c>
      <c r="U444" s="800">
        <v>0.78418216732147472</v>
      </c>
      <c r="V444" s="800">
        <v>0.65255969297894367</v>
      </c>
      <c r="W444" s="800">
        <v>0.64193974888336691</v>
      </c>
      <c r="X444" s="800">
        <v>0.91295412121688091</v>
      </c>
      <c r="Y444" s="800">
        <v>0.58276360360563539</v>
      </c>
      <c r="Z444" s="800">
        <v>0.39999218464334318</v>
      </c>
      <c r="AA444" s="800">
        <v>0.1997565876284112</v>
      </c>
      <c r="AB444" s="800">
        <v>0.77604796016887923</v>
      </c>
      <c r="AC444" s="800">
        <v>0.5150229870466424</v>
      </c>
      <c r="AD444" s="800">
        <v>0.14793089921341973</v>
      </c>
      <c r="AE444" s="800">
        <v>0.8618819348915655</v>
      </c>
      <c r="AF444" s="800">
        <v>0.32075316638114815</v>
      </c>
      <c r="AG444" s="800">
        <v>0.15255152441269459</v>
      </c>
    </row>
    <row r="445" spans="1:33" x14ac:dyDescent="0.2">
      <c r="A445" s="767">
        <v>435</v>
      </c>
      <c r="B445" s="778">
        <f t="shared" si="99"/>
        <v>1851.559</v>
      </c>
      <c r="C445" s="791">
        <f t="shared" si="100"/>
        <v>54.1</v>
      </c>
      <c r="D445" s="803">
        <f t="shared" si="101"/>
        <v>1.147</v>
      </c>
      <c r="E445" s="779">
        <f t="shared" si="102"/>
        <v>124.014</v>
      </c>
      <c r="F445" s="803">
        <f t="shared" si="103"/>
        <v>0.23499999999999999</v>
      </c>
      <c r="G445" s="803">
        <f t="shared" si="104"/>
        <v>8.5999999999999993E-2</v>
      </c>
      <c r="H445" s="803">
        <f t="shared" si="105"/>
        <v>9.0999999999999998E-2</v>
      </c>
      <c r="I445" s="803">
        <f t="shared" si="106"/>
        <v>0.183</v>
      </c>
      <c r="J445" s="803">
        <f t="shared" si="107"/>
        <v>0.191</v>
      </c>
      <c r="K445" s="779">
        <f t="shared" si="108"/>
        <v>0</v>
      </c>
      <c r="L445" s="779">
        <f t="shared" si="109"/>
        <v>0</v>
      </c>
      <c r="M445" s="779">
        <f t="shared" si="110"/>
        <v>0</v>
      </c>
      <c r="N445" s="779">
        <f t="shared" si="111"/>
        <v>0</v>
      </c>
      <c r="O445" s="779">
        <f t="shared" si="112"/>
        <v>0</v>
      </c>
      <c r="P445" s="779">
        <f t="shared" si="113"/>
        <v>0</v>
      </c>
      <c r="Q445" s="801">
        <f t="shared" si="114"/>
        <v>0</v>
      </c>
      <c r="R445" s="800">
        <v>0.55155909094532474</v>
      </c>
      <c r="S445" s="800">
        <v>0.85250967231895025</v>
      </c>
      <c r="T445" s="800">
        <v>0.55852855677161384</v>
      </c>
      <c r="U445" s="800">
        <v>6.0035802598259247E-2</v>
      </c>
      <c r="V445" s="800">
        <v>0.67577629226369307</v>
      </c>
      <c r="W445" s="800">
        <v>0.71596423409090282</v>
      </c>
      <c r="X445" s="800">
        <v>0.72689920049129209</v>
      </c>
      <c r="Y445" s="800">
        <v>0.78342035065980153</v>
      </c>
      <c r="Z445" s="800">
        <v>0.69059492381950882</v>
      </c>
      <c r="AA445" s="800">
        <v>0.98426586719562636</v>
      </c>
      <c r="AB445" s="800">
        <v>0.37074496033846716</v>
      </c>
      <c r="AC445" s="800">
        <v>0.13562441827068572</v>
      </c>
      <c r="AD445" s="800">
        <v>0.40736806648338686</v>
      </c>
      <c r="AE445" s="800">
        <v>0.7151980960083848</v>
      </c>
      <c r="AF445" s="800">
        <v>0.73509288839828035</v>
      </c>
      <c r="AG445" s="800">
        <v>0.88045657055023596</v>
      </c>
    </row>
    <row r="446" spans="1:33" x14ac:dyDescent="0.2">
      <c r="A446" s="767">
        <v>436</v>
      </c>
      <c r="B446" s="778">
        <f t="shared" si="99"/>
        <v>1593.9580000000001</v>
      </c>
      <c r="C446" s="791">
        <f t="shared" si="100"/>
        <v>59.874000000000002</v>
      </c>
      <c r="D446" s="803">
        <f t="shared" si="101"/>
        <v>0.84499999999999997</v>
      </c>
      <c r="E446" s="779">
        <f t="shared" si="102"/>
        <v>404.88099999999997</v>
      </c>
      <c r="F446" s="803">
        <f t="shared" si="103"/>
        <v>0.16900000000000001</v>
      </c>
      <c r="G446" s="803">
        <f t="shared" si="104"/>
        <v>1.0999999999999999E-2</v>
      </c>
      <c r="H446" s="803">
        <f t="shared" si="105"/>
        <v>0.126</v>
      </c>
      <c r="I446" s="803">
        <f t="shared" si="106"/>
        <v>0.36199999999999999</v>
      </c>
      <c r="J446" s="803">
        <f t="shared" si="107"/>
        <v>-0.28000000000000003</v>
      </c>
      <c r="K446" s="779">
        <f t="shared" si="108"/>
        <v>0</v>
      </c>
      <c r="L446" s="779">
        <f t="shared" si="109"/>
        <v>0</v>
      </c>
      <c r="M446" s="779">
        <f t="shared" si="110"/>
        <v>0</v>
      </c>
      <c r="N446" s="779">
        <f t="shared" si="111"/>
        <v>0</v>
      </c>
      <c r="O446" s="779">
        <f t="shared" si="112"/>
        <v>0</v>
      </c>
      <c r="P446" s="779">
        <f t="shared" si="113"/>
        <v>0</v>
      </c>
      <c r="Q446" s="801">
        <f t="shared" si="114"/>
        <v>0</v>
      </c>
      <c r="R446" s="800">
        <v>0.29395833747519895</v>
      </c>
      <c r="S446" s="800">
        <v>0.99684086452987197</v>
      </c>
      <c r="T446" s="800">
        <v>0.18164316811368042</v>
      </c>
      <c r="U446" s="800">
        <v>0.76220176513070503</v>
      </c>
      <c r="V446" s="800">
        <v>0.34396252056737076</v>
      </c>
      <c r="W446" s="800">
        <v>0.52786565187044532</v>
      </c>
      <c r="X446" s="800">
        <v>0.81413731714928184</v>
      </c>
      <c r="Y446" s="800">
        <v>0.96153584485560495</v>
      </c>
      <c r="Z446" s="800">
        <v>0.22006123207833905</v>
      </c>
      <c r="AA446" s="800">
        <v>0.63635167599039022</v>
      </c>
      <c r="AB446" s="800">
        <v>0.25187850482110496</v>
      </c>
      <c r="AC446" s="800">
        <v>3.8760890944329107E-2</v>
      </c>
      <c r="AD446" s="800">
        <v>0.95765772108712</v>
      </c>
      <c r="AE446" s="800">
        <v>0.70581558889532825</v>
      </c>
      <c r="AF446" s="800">
        <v>0.74432614613023484</v>
      </c>
      <c r="AG446" s="800">
        <v>0.35378039932204652</v>
      </c>
    </row>
    <row r="447" spans="1:33" x14ac:dyDescent="0.2">
      <c r="A447" s="767">
        <v>437</v>
      </c>
      <c r="B447" s="778">
        <f t="shared" si="99"/>
        <v>2015.9110000000001</v>
      </c>
      <c r="C447" s="791">
        <f t="shared" si="100"/>
        <v>55.43</v>
      </c>
      <c r="D447" s="803">
        <f t="shared" si="101"/>
        <v>1.151</v>
      </c>
      <c r="E447" s="779">
        <f t="shared" si="102"/>
        <v>186.37200000000001</v>
      </c>
      <c r="F447" s="803">
        <f t="shared" si="103"/>
        <v>0.17799999999999999</v>
      </c>
      <c r="G447" s="803">
        <f t="shared" si="104"/>
        <v>-0.14499999999999999</v>
      </c>
      <c r="H447" s="803">
        <f t="shared" si="105"/>
        <v>0.11899999999999999</v>
      </c>
      <c r="I447" s="803">
        <f t="shared" si="106"/>
        <v>2.7E-2</v>
      </c>
      <c r="J447" s="803">
        <f t="shared" si="107"/>
        <v>0.191</v>
      </c>
      <c r="K447" s="779">
        <f t="shared" si="108"/>
        <v>0</v>
      </c>
      <c r="L447" s="779">
        <f t="shared" si="109"/>
        <v>0</v>
      </c>
      <c r="M447" s="779">
        <f t="shared" si="110"/>
        <v>0</v>
      </c>
      <c r="N447" s="779">
        <f t="shared" si="111"/>
        <v>0</v>
      </c>
      <c r="O447" s="779">
        <f t="shared" si="112"/>
        <v>0</v>
      </c>
      <c r="P447" s="779">
        <f t="shared" si="113"/>
        <v>0</v>
      </c>
      <c r="Q447" s="801">
        <f t="shared" si="114"/>
        <v>0</v>
      </c>
      <c r="R447" s="800">
        <v>0.71591136720673476</v>
      </c>
      <c r="S447" s="800">
        <v>0.88575943311243155</v>
      </c>
      <c r="T447" s="800">
        <v>0.56395744908687562</v>
      </c>
      <c r="U447" s="800">
        <v>0.21592887286935714</v>
      </c>
      <c r="V447" s="800">
        <v>0.39025634446356539</v>
      </c>
      <c r="W447" s="800">
        <v>0.13685850591175119</v>
      </c>
      <c r="X447" s="800">
        <v>0.79630235576727482</v>
      </c>
      <c r="Y447" s="800">
        <v>0.62681810718960373</v>
      </c>
      <c r="Z447" s="800">
        <v>0.69052528165611859</v>
      </c>
      <c r="AA447" s="800">
        <v>0.11626449660014948</v>
      </c>
      <c r="AB447" s="800">
        <v>0.53898973330597144</v>
      </c>
      <c r="AC447" s="800">
        <v>0.54160303102996643</v>
      </c>
      <c r="AD447" s="800">
        <v>0.83002305794401576</v>
      </c>
      <c r="AE447" s="800">
        <v>0.66489837516505812</v>
      </c>
      <c r="AF447" s="800">
        <v>3.3059809683474661E-2</v>
      </c>
      <c r="AG447" s="800">
        <v>0.7651938353092218</v>
      </c>
    </row>
    <row r="448" spans="1:33" x14ac:dyDescent="0.2">
      <c r="A448" s="767">
        <v>438</v>
      </c>
      <c r="B448" s="778">
        <f t="shared" si="99"/>
        <v>1352.8330000000001</v>
      </c>
      <c r="C448" s="791">
        <f t="shared" si="100"/>
        <v>21.640999999999998</v>
      </c>
      <c r="D448" s="803">
        <f t="shared" si="101"/>
        <v>0.77400000000000002</v>
      </c>
      <c r="E448" s="779">
        <f t="shared" si="102"/>
        <v>401.11500000000001</v>
      </c>
      <c r="F448" s="803">
        <f t="shared" si="103"/>
        <v>0.216</v>
      </c>
      <c r="G448" s="803">
        <f t="shared" si="104"/>
        <v>-7.4999999999999997E-2</v>
      </c>
      <c r="H448" s="803">
        <f t="shared" si="105"/>
        <v>5.2999999999999999E-2</v>
      </c>
      <c r="I448" s="803">
        <f t="shared" si="106"/>
        <v>-0.26900000000000002</v>
      </c>
      <c r="J448" s="803">
        <f t="shared" si="107"/>
        <v>0.161</v>
      </c>
      <c r="K448" s="779">
        <f t="shared" si="108"/>
        <v>0</v>
      </c>
      <c r="L448" s="779">
        <f t="shared" si="109"/>
        <v>0</v>
      </c>
      <c r="M448" s="779">
        <f t="shared" si="110"/>
        <v>0</v>
      </c>
      <c r="N448" s="779">
        <f t="shared" si="111"/>
        <v>0</v>
      </c>
      <c r="O448" s="779">
        <f t="shared" si="112"/>
        <v>0</v>
      </c>
      <c r="P448" s="779">
        <f t="shared" si="113"/>
        <v>0</v>
      </c>
      <c r="Q448" s="801">
        <f t="shared" si="114"/>
        <v>0</v>
      </c>
      <c r="R448" s="800">
        <v>5.2832581887362173E-2</v>
      </c>
      <c r="S448" s="800">
        <v>4.1035423946670369E-2</v>
      </c>
      <c r="T448" s="800">
        <v>9.1981149790544836E-2</v>
      </c>
      <c r="U448" s="800">
        <v>0.75278717026322306</v>
      </c>
      <c r="V448" s="800">
        <v>0.58052941116630408</v>
      </c>
      <c r="W448" s="800">
        <v>0.31320113739152389</v>
      </c>
      <c r="X448" s="800">
        <v>0.63143316399367166</v>
      </c>
      <c r="Y448" s="800">
        <v>0.33052314638779967</v>
      </c>
      <c r="Z448" s="800">
        <v>0.66051403180811485</v>
      </c>
      <c r="AA448" s="800">
        <v>0.85143482427724915</v>
      </c>
      <c r="AB448" s="800">
        <v>0.16089732138456203</v>
      </c>
      <c r="AC448" s="800">
        <v>0.70364501310767269</v>
      </c>
      <c r="AD448" s="800">
        <v>0.52155753953669592</v>
      </c>
      <c r="AE448" s="800">
        <v>0.66072320054991573</v>
      </c>
      <c r="AF448" s="800">
        <v>0.56982141020844401</v>
      </c>
      <c r="AG448" s="800">
        <v>0.34022016077560446</v>
      </c>
    </row>
    <row r="449" spans="1:33" x14ac:dyDescent="0.2">
      <c r="A449" s="767">
        <v>439</v>
      </c>
      <c r="B449" s="778">
        <f t="shared" si="99"/>
        <v>1591.829</v>
      </c>
      <c r="C449" s="791">
        <f t="shared" si="100"/>
        <v>35.542999999999999</v>
      </c>
      <c r="D449" s="803">
        <f t="shared" si="101"/>
        <v>0.996</v>
      </c>
      <c r="E449" s="779">
        <f t="shared" si="102"/>
        <v>284.01600000000002</v>
      </c>
      <c r="F449" s="803">
        <f t="shared" si="103"/>
        <v>0.223</v>
      </c>
      <c r="G449" s="803">
        <f t="shared" si="104"/>
        <v>-0.13900000000000001</v>
      </c>
      <c r="H449" s="803">
        <f t="shared" si="105"/>
        <v>-8.9999999999999993E-3</v>
      </c>
      <c r="I449" s="803">
        <f t="shared" si="106"/>
        <v>2.1000000000000001E-2</v>
      </c>
      <c r="J449" s="803">
        <f t="shared" si="107"/>
        <v>-0.42699999999999999</v>
      </c>
      <c r="K449" s="779">
        <f t="shared" si="108"/>
        <v>0</v>
      </c>
      <c r="L449" s="779">
        <f t="shared" si="109"/>
        <v>0</v>
      </c>
      <c r="M449" s="779">
        <f t="shared" si="110"/>
        <v>0</v>
      </c>
      <c r="N449" s="779">
        <f t="shared" si="111"/>
        <v>0</v>
      </c>
      <c r="O449" s="779">
        <f t="shared" si="112"/>
        <v>0</v>
      </c>
      <c r="P449" s="779">
        <f t="shared" si="113"/>
        <v>0</v>
      </c>
      <c r="Q449" s="801">
        <f t="shared" si="114"/>
        <v>0</v>
      </c>
      <c r="R449" s="800">
        <v>0.29182858444361837</v>
      </c>
      <c r="S449" s="800">
        <v>0.38857290990775062</v>
      </c>
      <c r="T449" s="800">
        <v>0.37040081071023512</v>
      </c>
      <c r="U449" s="800">
        <v>0.46003902676657704</v>
      </c>
      <c r="V449" s="800">
        <v>0.61737936544412109</v>
      </c>
      <c r="W449" s="800">
        <v>0.15242342461349057</v>
      </c>
      <c r="X449" s="800">
        <v>0.47679547263028665</v>
      </c>
      <c r="Y449" s="800">
        <v>0.62055117682515326</v>
      </c>
      <c r="Z449" s="800">
        <v>7.317338592643885E-2</v>
      </c>
      <c r="AA449" s="800">
        <v>0.5474424239635407</v>
      </c>
      <c r="AB449" s="800">
        <v>0.31615222037557622</v>
      </c>
      <c r="AC449" s="800">
        <v>0.40309154592857654</v>
      </c>
      <c r="AD449" s="800">
        <v>0.58365045289858686</v>
      </c>
      <c r="AE449" s="800">
        <v>0.66409474466162755</v>
      </c>
      <c r="AF449" s="800">
        <v>0.72599922750627466</v>
      </c>
      <c r="AG449" s="800">
        <v>3.8574711256083805E-2</v>
      </c>
    </row>
    <row r="450" spans="1:33" x14ac:dyDescent="0.2">
      <c r="A450" s="767">
        <v>440</v>
      </c>
      <c r="B450" s="778">
        <f t="shared" si="99"/>
        <v>1607.0360000000001</v>
      </c>
      <c r="C450" s="791">
        <f t="shared" si="100"/>
        <v>33.860999999999997</v>
      </c>
      <c r="D450" s="803">
        <f t="shared" si="101"/>
        <v>0.81200000000000006</v>
      </c>
      <c r="E450" s="779">
        <f t="shared" si="102"/>
        <v>226.19399999999999</v>
      </c>
      <c r="F450" s="803">
        <f t="shared" si="103"/>
        <v>0.26500000000000001</v>
      </c>
      <c r="G450" s="803">
        <f t="shared" si="104"/>
        <v>1.7999999999999999E-2</v>
      </c>
      <c r="H450" s="803">
        <f t="shared" si="105"/>
        <v>0.151</v>
      </c>
      <c r="I450" s="803">
        <f t="shared" si="106"/>
        <v>-0.22500000000000001</v>
      </c>
      <c r="J450" s="803">
        <f t="shared" si="107"/>
        <v>-0.16600000000000001</v>
      </c>
      <c r="K450" s="779">
        <f t="shared" si="108"/>
        <v>0</v>
      </c>
      <c r="L450" s="779">
        <f t="shared" si="109"/>
        <v>0</v>
      </c>
      <c r="M450" s="779">
        <f t="shared" si="110"/>
        <v>0</v>
      </c>
      <c r="N450" s="779">
        <f t="shared" si="111"/>
        <v>0</v>
      </c>
      <c r="O450" s="779">
        <f t="shared" si="112"/>
        <v>0</v>
      </c>
      <c r="P450" s="779">
        <f t="shared" si="113"/>
        <v>0</v>
      </c>
      <c r="Q450" s="801">
        <f t="shared" si="114"/>
        <v>0</v>
      </c>
      <c r="R450" s="800">
        <v>0.3070357324946581</v>
      </c>
      <c r="S450" s="800">
        <v>0.34651364820300024</v>
      </c>
      <c r="T450" s="800">
        <v>0.13947237426608072</v>
      </c>
      <c r="U450" s="800">
        <v>0.31548472790214199</v>
      </c>
      <c r="V450" s="800">
        <v>0.82670874194177602</v>
      </c>
      <c r="W450" s="800">
        <v>0.54618007865169582</v>
      </c>
      <c r="X450" s="800">
        <v>0.87768554171960866</v>
      </c>
      <c r="Y450" s="800">
        <v>0.37509432211449367</v>
      </c>
      <c r="Z450" s="800">
        <v>0.33404227082146176</v>
      </c>
      <c r="AA450" s="800">
        <v>0.51151716873590303</v>
      </c>
      <c r="AB450" s="800">
        <v>0.49744951110384972</v>
      </c>
      <c r="AC450" s="800">
        <v>0.54464339087541569</v>
      </c>
      <c r="AD450" s="800">
        <v>0.89826889735385673</v>
      </c>
      <c r="AE450" s="800">
        <v>0.71411590095583799</v>
      </c>
      <c r="AF450" s="800">
        <v>0.15650829088418439</v>
      </c>
      <c r="AG450" s="800">
        <v>6.5157212009019361E-2</v>
      </c>
    </row>
    <row r="451" spans="1:33" x14ac:dyDescent="0.2">
      <c r="A451" s="767">
        <v>441</v>
      </c>
      <c r="B451" s="778">
        <f t="shared" si="99"/>
        <v>1467.538</v>
      </c>
      <c r="C451" s="791">
        <f t="shared" si="100"/>
        <v>30.114999999999998</v>
      </c>
      <c r="D451" s="803">
        <f t="shared" si="101"/>
        <v>1.2829999999999999</v>
      </c>
      <c r="E451" s="779">
        <f t="shared" si="102"/>
        <v>272.06299999999999</v>
      </c>
      <c r="F451" s="803">
        <f t="shared" si="103"/>
        <v>0.16900000000000001</v>
      </c>
      <c r="G451" s="803">
        <f t="shared" si="104"/>
        <v>0.14799999999999999</v>
      </c>
      <c r="H451" s="803">
        <f t="shared" si="105"/>
        <v>-0.16400000000000001</v>
      </c>
      <c r="I451" s="803">
        <f t="shared" si="106"/>
        <v>-0.53800000000000003</v>
      </c>
      <c r="J451" s="803">
        <f t="shared" si="107"/>
        <v>0.112</v>
      </c>
      <c r="K451" s="779">
        <f t="shared" si="108"/>
        <v>0</v>
      </c>
      <c r="L451" s="779">
        <f t="shared" si="109"/>
        <v>0</v>
      </c>
      <c r="M451" s="779">
        <f t="shared" si="110"/>
        <v>0</v>
      </c>
      <c r="N451" s="779">
        <f t="shared" si="111"/>
        <v>0</v>
      </c>
      <c r="O451" s="779">
        <f t="shared" si="112"/>
        <v>0</v>
      </c>
      <c r="P451" s="779">
        <f t="shared" si="113"/>
        <v>0</v>
      </c>
      <c r="Q451" s="801">
        <f t="shared" si="114"/>
        <v>0</v>
      </c>
      <c r="R451" s="800">
        <v>0.16753810391931434</v>
      </c>
      <c r="S451" s="800">
        <v>0.2528707186583975</v>
      </c>
      <c r="T451" s="800">
        <v>0.7293493104247688</v>
      </c>
      <c r="U451" s="800">
        <v>0.43015749025391159</v>
      </c>
      <c r="V451" s="800">
        <v>0.34416835345510433</v>
      </c>
      <c r="W451" s="800">
        <v>0.86881666296126991</v>
      </c>
      <c r="X451" s="800">
        <v>8.9163859676118618E-2</v>
      </c>
      <c r="Y451" s="800">
        <v>6.1731740531792978E-2</v>
      </c>
      <c r="Z451" s="800">
        <v>0.6119767855763637</v>
      </c>
      <c r="AA451" s="800">
        <v>0.27372665617034586</v>
      </c>
      <c r="AB451" s="800">
        <v>0.82388507382630438</v>
      </c>
      <c r="AC451" s="800">
        <v>0.28980526340232637</v>
      </c>
      <c r="AD451" s="800">
        <v>0.57004851681386504</v>
      </c>
      <c r="AE451" s="800">
        <v>0.64880504505676029</v>
      </c>
      <c r="AF451" s="800">
        <v>0.86538279245574046</v>
      </c>
      <c r="AG451" s="800">
        <v>0.83602294898858398</v>
      </c>
    </row>
    <row r="452" spans="1:33" x14ac:dyDescent="0.2">
      <c r="A452" s="767">
        <v>442</v>
      </c>
      <c r="B452" s="778">
        <f t="shared" si="99"/>
        <v>1843.7</v>
      </c>
      <c r="C452" s="791">
        <f t="shared" si="100"/>
        <v>22.597000000000001</v>
      </c>
      <c r="D452" s="803">
        <f t="shared" si="101"/>
        <v>0.96199999999999997</v>
      </c>
      <c r="E452" s="779">
        <f t="shared" si="102"/>
        <v>105.69</v>
      </c>
      <c r="F452" s="803">
        <f t="shared" si="103"/>
        <v>0.23499999999999999</v>
      </c>
      <c r="G452" s="803">
        <f t="shared" si="104"/>
        <v>0.17100000000000001</v>
      </c>
      <c r="H452" s="803">
        <f t="shared" si="105"/>
        <v>0.13200000000000001</v>
      </c>
      <c r="I452" s="803">
        <f t="shared" si="106"/>
        <v>-0.17299999999999999</v>
      </c>
      <c r="J452" s="803">
        <f t="shared" si="107"/>
        <v>-0.22800000000000001</v>
      </c>
      <c r="K452" s="779">
        <f t="shared" si="108"/>
        <v>0</v>
      </c>
      <c r="L452" s="779">
        <f t="shared" si="109"/>
        <v>0</v>
      </c>
      <c r="M452" s="779">
        <f t="shared" si="110"/>
        <v>0</v>
      </c>
      <c r="N452" s="779">
        <f t="shared" si="111"/>
        <v>0</v>
      </c>
      <c r="O452" s="779">
        <f t="shared" si="112"/>
        <v>0</v>
      </c>
      <c r="P452" s="779">
        <f t="shared" si="113"/>
        <v>0</v>
      </c>
      <c r="Q452" s="801">
        <f t="shared" si="114"/>
        <v>0</v>
      </c>
      <c r="R452" s="800">
        <v>0.54370014707111425</v>
      </c>
      <c r="S452" s="800">
        <v>6.4930012751930333E-2</v>
      </c>
      <c r="T452" s="800">
        <v>0.32698219933710804</v>
      </c>
      <c r="U452" s="800">
        <v>1.4224102041473285E-2</v>
      </c>
      <c r="V452" s="800">
        <v>0.67604754590407901</v>
      </c>
      <c r="W452" s="800">
        <v>0.92756042172000563</v>
      </c>
      <c r="X452" s="800">
        <v>0.82881044079790367</v>
      </c>
      <c r="Y452" s="800">
        <v>0.42731467301545589</v>
      </c>
      <c r="Z452" s="800">
        <v>0.27219880406801333</v>
      </c>
      <c r="AA452" s="800">
        <v>0.25356761493803626</v>
      </c>
      <c r="AB452" s="800">
        <v>0.83890892040029896</v>
      </c>
      <c r="AC452" s="800">
        <v>0.22719305609322082</v>
      </c>
      <c r="AD452" s="800">
        <v>0.79003471618593324</v>
      </c>
      <c r="AE452" s="800">
        <v>0.11833462382663595</v>
      </c>
      <c r="AF452" s="800">
        <v>0.65106452812403737</v>
      </c>
      <c r="AG452" s="800">
        <v>0.80555962523976654</v>
      </c>
    </row>
    <row r="453" spans="1:33" x14ac:dyDescent="0.2">
      <c r="A453" s="767">
        <v>443</v>
      </c>
      <c r="B453" s="778">
        <f t="shared" si="99"/>
        <v>1727.3219999999999</v>
      </c>
      <c r="C453" s="791">
        <f t="shared" si="100"/>
        <v>44.76</v>
      </c>
      <c r="D453" s="803">
        <f t="shared" si="101"/>
        <v>0.84699999999999998</v>
      </c>
      <c r="E453" s="779">
        <f t="shared" si="102"/>
        <v>251.31399999999999</v>
      </c>
      <c r="F453" s="803">
        <f t="shared" si="103"/>
        <v>0.129</v>
      </c>
      <c r="G453" s="803">
        <f t="shared" si="104"/>
        <v>-0.18</v>
      </c>
      <c r="H453" s="803">
        <f t="shared" si="105"/>
        <v>-0.14099999999999999</v>
      </c>
      <c r="I453" s="803">
        <f t="shared" si="106"/>
        <v>0</v>
      </c>
      <c r="J453" s="803">
        <f t="shared" si="107"/>
        <v>0.28699999999999998</v>
      </c>
      <c r="K453" s="779">
        <f t="shared" si="108"/>
        <v>0</v>
      </c>
      <c r="L453" s="779">
        <f t="shared" si="109"/>
        <v>0</v>
      </c>
      <c r="M453" s="779">
        <f t="shared" si="110"/>
        <v>0</v>
      </c>
      <c r="N453" s="779">
        <f t="shared" si="111"/>
        <v>0</v>
      </c>
      <c r="O453" s="779">
        <f t="shared" si="112"/>
        <v>0</v>
      </c>
      <c r="P453" s="779">
        <f t="shared" si="113"/>
        <v>0</v>
      </c>
      <c r="Q453" s="801">
        <f t="shared" si="114"/>
        <v>0</v>
      </c>
      <c r="R453" s="800">
        <v>0.42732218104993192</v>
      </c>
      <c r="S453" s="800">
        <v>0.61901026484492661</v>
      </c>
      <c r="T453" s="800">
        <v>0.1837881870085144</v>
      </c>
      <c r="U453" s="800">
        <v>0.37828558062439677</v>
      </c>
      <c r="V453" s="800">
        <v>0.14432198269770102</v>
      </c>
      <c r="W453" s="800">
        <v>4.963259099207229E-2</v>
      </c>
      <c r="X453" s="800">
        <v>0.14808273024210161</v>
      </c>
      <c r="Y453" s="800">
        <v>0.59967254108236867</v>
      </c>
      <c r="Z453" s="800">
        <v>0.78657308513887336</v>
      </c>
      <c r="AA453" s="800">
        <v>0.16061964806503615</v>
      </c>
      <c r="AB453" s="800">
        <v>9.0170405046884339E-2</v>
      </c>
      <c r="AC453" s="800">
        <v>0.36240043238417496</v>
      </c>
      <c r="AD453" s="800">
        <v>0.83136253863036869</v>
      </c>
      <c r="AE453" s="800">
        <v>0.46853761320363663</v>
      </c>
      <c r="AF453" s="800">
        <v>0.69330851417936112</v>
      </c>
      <c r="AG453" s="800">
        <v>0.69801525444729873</v>
      </c>
    </row>
    <row r="454" spans="1:33" x14ac:dyDescent="0.2">
      <c r="A454" s="767">
        <v>444</v>
      </c>
      <c r="B454" s="778">
        <f t="shared" si="99"/>
        <v>1979.8009999999999</v>
      </c>
      <c r="C454" s="791">
        <f t="shared" si="100"/>
        <v>21.024000000000001</v>
      </c>
      <c r="D454" s="803">
        <f t="shared" si="101"/>
        <v>0.94499999999999995</v>
      </c>
      <c r="E454" s="779">
        <f t="shared" si="102"/>
        <v>188.25800000000001</v>
      </c>
      <c r="F454" s="803">
        <f t="shared" si="103"/>
        <v>0.13300000000000001</v>
      </c>
      <c r="G454" s="803">
        <f t="shared" si="104"/>
        <v>0.17199999999999999</v>
      </c>
      <c r="H454" s="803">
        <f t="shared" si="105"/>
        <v>0.126</v>
      </c>
      <c r="I454" s="803">
        <f t="shared" si="106"/>
        <v>0.25900000000000001</v>
      </c>
      <c r="J454" s="803">
        <f t="shared" si="107"/>
        <v>-0.30299999999999999</v>
      </c>
      <c r="K454" s="779">
        <f t="shared" si="108"/>
        <v>0</v>
      </c>
      <c r="L454" s="779">
        <f t="shared" si="109"/>
        <v>0</v>
      </c>
      <c r="M454" s="779">
        <f t="shared" si="110"/>
        <v>0</v>
      </c>
      <c r="N454" s="779">
        <f t="shared" si="111"/>
        <v>0</v>
      </c>
      <c r="O454" s="779">
        <f t="shared" si="112"/>
        <v>0</v>
      </c>
      <c r="P454" s="779">
        <f t="shared" si="113"/>
        <v>0</v>
      </c>
      <c r="Q454" s="801">
        <f t="shared" si="114"/>
        <v>0</v>
      </c>
      <c r="R454" s="800">
        <v>0.67980148047914368</v>
      </c>
      <c r="S454" s="800">
        <v>2.5608744569197928E-2</v>
      </c>
      <c r="T454" s="800">
        <v>0.3062692078695648</v>
      </c>
      <c r="U454" s="800">
        <v>0.22064614142222205</v>
      </c>
      <c r="V454" s="800">
        <v>0.16430225420720568</v>
      </c>
      <c r="W454" s="800">
        <v>0.93082971237087853</v>
      </c>
      <c r="X454" s="800">
        <v>0.81529860525175479</v>
      </c>
      <c r="Y454" s="800">
        <v>0.85863792137669359</v>
      </c>
      <c r="Z454" s="800">
        <v>0.19651368745949294</v>
      </c>
      <c r="AA454" s="800">
        <v>8.9351532869889949E-2</v>
      </c>
      <c r="AB454" s="800">
        <v>0.7075554494630607</v>
      </c>
      <c r="AC454" s="800">
        <v>0.1729800614559357</v>
      </c>
      <c r="AD454" s="800">
        <v>0.46850617770986258</v>
      </c>
      <c r="AE454" s="800">
        <v>0.1394886505438252</v>
      </c>
      <c r="AF454" s="800">
        <v>0.71658284239114123</v>
      </c>
      <c r="AG454" s="800">
        <v>0.15064500132158776</v>
      </c>
    </row>
    <row r="455" spans="1:33" x14ac:dyDescent="0.2">
      <c r="A455" s="767">
        <v>445</v>
      </c>
      <c r="B455" s="778">
        <f t="shared" si="99"/>
        <v>1663.4169999999999</v>
      </c>
      <c r="C455" s="791">
        <f t="shared" si="100"/>
        <v>46.85</v>
      </c>
      <c r="D455" s="803">
        <f t="shared" si="101"/>
        <v>1.355</v>
      </c>
      <c r="E455" s="779">
        <f t="shared" si="102"/>
        <v>465.95299999999997</v>
      </c>
      <c r="F455" s="803">
        <f t="shared" si="103"/>
        <v>0.14899999999999999</v>
      </c>
      <c r="G455" s="803">
        <f t="shared" si="104"/>
        <v>-8.7999999999999995E-2</v>
      </c>
      <c r="H455" s="803">
        <f t="shared" si="105"/>
        <v>5.8000000000000003E-2</v>
      </c>
      <c r="I455" s="803">
        <f t="shared" si="106"/>
        <v>0.26</v>
      </c>
      <c r="J455" s="803">
        <f t="shared" si="107"/>
        <v>-0.497</v>
      </c>
      <c r="K455" s="779">
        <f t="shared" si="108"/>
        <v>0</v>
      </c>
      <c r="L455" s="779">
        <f t="shared" si="109"/>
        <v>0</v>
      </c>
      <c r="M455" s="779">
        <f t="shared" si="110"/>
        <v>0</v>
      </c>
      <c r="N455" s="779">
        <f t="shared" si="111"/>
        <v>0</v>
      </c>
      <c r="O455" s="779">
        <f t="shared" si="112"/>
        <v>0</v>
      </c>
      <c r="P455" s="779">
        <f t="shared" si="113"/>
        <v>0</v>
      </c>
      <c r="Q455" s="801">
        <f t="shared" si="114"/>
        <v>0</v>
      </c>
      <c r="R455" s="800">
        <v>0.36341731798695964</v>
      </c>
      <c r="S455" s="800">
        <v>0.67125988169705475</v>
      </c>
      <c r="T455" s="800">
        <v>0.81922437403958481</v>
      </c>
      <c r="U455" s="800">
        <v>0.91488227231695474</v>
      </c>
      <c r="V455" s="800">
        <v>0.24423675787020793</v>
      </c>
      <c r="W455" s="800">
        <v>0.28119773523696734</v>
      </c>
      <c r="X455" s="800">
        <v>0.64420954030408251</v>
      </c>
      <c r="Y455" s="800">
        <v>0.86033509025812982</v>
      </c>
      <c r="Z455" s="800">
        <v>3.3474875590712161E-3</v>
      </c>
      <c r="AA455" s="800">
        <v>0.53620092361846761</v>
      </c>
      <c r="AB455" s="800">
        <v>0.6420595718226505</v>
      </c>
      <c r="AC455" s="800">
        <v>2.3994766087924391E-2</v>
      </c>
      <c r="AD455" s="800">
        <v>0.52513797267639761</v>
      </c>
      <c r="AE455" s="800">
        <v>0.82817442303301603</v>
      </c>
      <c r="AF455" s="800">
        <v>6.2990651957296917E-2</v>
      </c>
      <c r="AG455" s="800">
        <v>0.66939858194663615</v>
      </c>
    </row>
    <row r="456" spans="1:33" x14ac:dyDescent="0.2">
      <c r="A456" s="767">
        <v>446</v>
      </c>
      <c r="B456" s="778">
        <f t="shared" si="99"/>
        <v>1775.0540000000001</v>
      </c>
      <c r="C456" s="791">
        <f t="shared" si="100"/>
        <v>29.452999999999999</v>
      </c>
      <c r="D456" s="803">
        <f t="shared" si="101"/>
        <v>1.1919999999999999</v>
      </c>
      <c r="E456" s="779">
        <f t="shared" si="102"/>
        <v>384.55900000000003</v>
      </c>
      <c r="F456" s="803">
        <f t="shared" si="103"/>
        <v>0.22800000000000001</v>
      </c>
      <c r="G456" s="803">
        <f t="shared" si="104"/>
        <v>-1.7999999999999999E-2</v>
      </c>
      <c r="H456" s="803">
        <f t="shared" si="105"/>
        <v>0.15</v>
      </c>
      <c r="I456" s="803">
        <f t="shared" si="106"/>
        <v>-0.19800000000000001</v>
      </c>
      <c r="J456" s="803">
        <f t="shared" si="107"/>
        <v>-0.317</v>
      </c>
      <c r="K456" s="779">
        <f t="shared" si="108"/>
        <v>0</v>
      </c>
      <c r="L456" s="779">
        <f t="shared" si="109"/>
        <v>0</v>
      </c>
      <c r="M456" s="779">
        <f t="shared" si="110"/>
        <v>0</v>
      </c>
      <c r="N456" s="779">
        <f t="shared" si="111"/>
        <v>0</v>
      </c>
      <c r="O456" s="779">
        <f t="shared" si="112"/>
        <v>0</v>
      </c>
      <c r="P456" s="779">
        <f t="shared" si="113"/>
        <v>0</v>
      </c>
      <c r="Q456" s="801">
        <f t="shared" si="114"/>
        <v>0</v>
      </c>
      <c r="R456" s="800">
        <v>0.4750542981713336</v>
      </c>
      <c r="S456" s="800">
        <v>0.23631623491474241</v>
      </c>
      <c r="T456" s="800">
        <v>0.61544452380919301</v>
      </c>
      <c r="U456" s="800">
        <v>0.71139693289913297</v>
      </c>
      <c r="V456" s="800">
        <v>0.63934359508337324</v>
      </c>
      <c r="W456" s="800">
        <v>0.45429760030523525</v>
      </c>
      <c r="X456" s="800">
        <v>0.87377910869889608</v>
      </c>
      <c r="Y456" s="800">
        <v>0.40238426787445714</v>
      </c>
      <c r="Z456" s="800">
        <v>0.18341586011409561</v>
      </c>
      <c r="AA456" s="800">
        <v>0.54190092961951963</v>
      </c>
      <c r="AB456" s="800">
        <v>0.24986971729611074</v>
      </c>
      <c r="AC456" s="800">
        <v>5.6890695542926695E-2</v>
      </c>
      <c r="AD456" s="800">
        <v>0.10152781814388046</v>
      </c>
      <c r="AE456" s="800">
        <v>0.68390544000651454</v>
      </c>
      <c r="AF456" s="800">
        <v>0.29772551771468636</v>
      </c>
      <c r="AG456" s="800">
        <v>6.3494063504388243E-2</v>
      </c>
    </row>
    <row r="457" spans="1:33" x14ac:dyDescent="0.2">
      <c r="A457" s="767">
        <v>447</v>
      </c>
      <c r="B457" s="778">
        <f t="shared" si="99"/>
        <v>1868.1020000000001</v>
      </c>
      <c r="C457" s="791">
        <f t="shared" si="100"/>
        <v>53.652999999999999</v>
      </c>
      <c r="D457" s="803">
        <f t="shared" si="101"/>
        <v>1.2909999999999999</v>
      </c>
      <c r="E457" s="779">
        <f t="shared" si="102"/>
        <v>494.86099999999999</v>
      </c>
      <c r="F457" s="803">
        <f t="shared" si="103"/>
        <v>0.19500000000000001</v>
      </c>
      <c r="G457" s="803">
        <f t="shared" si="104"/>
        <v>0.189</v>
      </c>
      <c r="H457" s="803">
        <f t="shared" si="105"/>
        <v>-7.0999999999999994E-2</v>
      </c>
      <c r="I457" s="803">
        <f t="shared" si="106"/>
        <v>-0.55800000000000005</v>
      </c>
      <c r="J457" s="803">
        <f t="shared" si="107"/>
        <v>0.37</v>
      </c>
      <c r="K457" s="779">
        <f t="shared" si="108"/>
        <v>0</v>
      </c>
      <c r="L457" s="779">
        <f t="shared" si="109"/>
        <v>0</v>
      </c>
      <c r="M457" s="779">
        <f t="shared" si="110"/>
        <v>0</v>
      </c>
      <c r="N457" s="779">
        <f t="shared" si="111"/>
        <v>0</v>
      </c>
      <c r="O457" s="779">
        <f t="shared" si="112"/>
        <v>0</v>
      </c>
      <c r="P457" s="779">
        <f t="shared" si="113"/>
        <v>0</v>
      </c>
      <c r="Q457" s="801">
        <f t="shared" si="114"/>
        <v>0</v>
      </c>
      <c r="R457" s="800">
        <v>0.56810246349965099</v>
      </c>
      <c r="S457" s="800">
        <v>0.84131254822653156</v>
      </c>
      <c r="T457" s="800">
        <v>0.7390553529907492</v>
      </c>
      <c r="U457" s="800">
        <v>0.98715187236283397</v>
      </c>
      <c r="V457" s="800">
        <v>0.47626306602749602</v>
      </c>
      <c r="W457" s="800">
        <v>0.97190007247348442</v>
      </c>
      <c r="X457" s="800">
        <v>0.32368502570642221</v>
      </c>
      <c r="Y457" s="800">
        <v>4.1612089075233505E-2</v>
      </c>
      <c r="Z457" s="800">
        <v>0.87032651102447911</v>
      </c>
      <c r="AA457" s="800">
        <v>0.44253105003381255</v>
      </c>
      <c r="AB457" s="800">
        <v>7.1481024473290744E-2</v>
      </c>
      <c r="AC457" s="800">
        <v>0.86208679265553456</v>
      </c>
      <c r="AD457" s="800">
        <v>0.42794779933942018</v>
      </c>
      <c r="AE457" s="800">
        <v>0.28679883731262079</v>
      </c>
      <c r="AF457" s="800">
        <v>0.7913815823710999</v>
      </c>
      <c r="AG457" s="800">
        <v>0.54389122596992878</v>
      </c>
    </row>
    <row r="458" spans="1:33" x14ac:dyDescent="0.2">
      <c r="A458" s="767">
        <v>448</v>
      </c>
      <c r="B458" s="778">
        <f t="shared" si="99"/>
        <v>1367.403</v>
      </c>
      <c r="C458" s="791">
        <f t="shared" si="100"/>
        <v>48.67</v>
      </c>
      <c r="D458" s="803">
        <f t="shared" si="101"/>
        <v>1.1100000000000001</v>
      </c>
      <c r="E458" s="779">
        <f t="shared" si="102"/>
        <v>260.24900000000002</v>
      </c>
      <c r="F458" s="803">
        <f t="shared" si="103"/>
        <v>0.26600000000000001</v>
      </c>
      <c r="G458" s="803">
        <f t="shared" si="104"/>
        <v>-0.157</v>
      </c>
      <c r="H458" s="803">
        <f t="shared" si="105"/>
        <v>-0.14099999999999999</v>
      </c>
      <c r="I458" s="803">
        <f t="shared" si="106"/>
        <v>0.249</v>
      </c>
      <c r="J458" s="803">
        <f t="shared" si="107"/>
        <v>0.27800000000000002</v>
      </c>
      <c r="K458" s="779">
        <f t="shared" si="108"/>
        <v>0</v>
      </c>
      <c r="L458" s="779">
        <f t="shared" si="109"/>
        <v>0</v>
      </c>
      <c r="M458" s="779">
        <f t="shared" si="110"/>
        <v>0</v>
      </c>
      <c r="N458" s="779">
        <f t="shared" si="111"/>
        <v>0</v>
      </c>
      <c r="O458" s="779">
        <f t="shared" si="112"/>
        <v>0</v>
      </c>
      <c r="P458" s="779">
        <f t="shared" si="113"/>
        <v>0</v>
      </c>
      <c r="Q458" s="801">
        <f t="shared" si="114"/>
        <v>0</v>
      </c>
      <c r="R458" s="800">
        <v>6.7402615726436022E-2</v>
      </c>
      <c r="S458" s="800">
        <v>0.71674324118378985</v>
      </c>
      <c r="T458" s="800">
        <v>0.51251461517650598</v>
      </c>
      <c r="U458" s="800">
        <v>0.40062277976543881</v>
      </c>
      <c r="V458" s="800">
        <v>0.82757367464053966</v>
      </c>
      <c r="W458" s="800">
        <v>0.10699338639310874</v>
      </c>
      <c r="X458" s="800">
        <v>0.14805471436747786</v>
      </c>
      <c r="Y458" s="800">
        <v>0.84931509760939972</v>
      </c>
      <c r="Z458" s="800">
        <v>0.77836223570982876</v>
      </c>
      <c r="AA458" s="800">
        <v>0.74104493186450571</v>
      </c>
      <c r="AB458" s="800">
        <v>0.95399825254640469</v>
      </c>
      <c r="AC458" s="800">
        <v>0.33030842322272913</v>
      </c>
      <c r="AD458" s="800">
        <v>0.26742748182915044</v>
      </c>
      <c r="AE458" s="800">
        <v>0.35881797649861413</v>
      </c>
      <c r="AF458" s="800">
        <v>0.89151924234529523</v>
      </c>
      <c r="AG458" s="800">
        <v>0.25980793547277636</v>
      </c>
    </row>
    <row r="459" spans="1:33" x14ac:dyDescent="0.2">
      <c r="A459" s="767">
        <v>449</v>
      </c>
      <c r="B459" s="778">
        <f t="shared" si="99"/>
        <v>1400.7840000000001</v>
      </c>
      <c r="C459" s="791">
        <f t="shared" si="100"/>
        <v>38.229999999999997</v>
      </c>
      <c r="D459" s="803">
        <f t="shared" si="101"/>
        <v>0.85599999999999998</v>
      </c>
      <c r="E459" s="779">
        <f t="shared" si="102"/>
        <v>111.30500000000001</v>
      </c>
      <c r="F459" s="803">
        <f t="shared" si="103"/>
        <v>0.224</v>
      </c>
      <c r="G459" s="803">
        <f t="shared" si="104"/>
        <v>-9.9000000000000005E-2</v>
      </c>
      <c r="H459" s="803">
        <f t="shared" si="105"/>
        <v>0.14599999999999999</v>
      </c>
      <c r="I459" s="803">
        <f t="shared" si="106"/>
        <v>0.27400000000000002</v>
      </c>
      <c r="J459" s="803">
        <f t="shared" si="107"/>
        <v>-0.48499999999999999</v>
      </c>
      <c r="K459" s="779">
        <f t="shared" si="108"/>
        <v>0</v>
      </c>
      <c r="L459" s="779">
        <f t="shared" si="109"/>
        <v>0</v>
      </c>
      <c r="M459" s="779">
        <f t="shared" si="110"/>
        <v>0</v>
      </c>
      <c r="N459" s="779">
        <f t="shared" si="111"/>
        <v>0</v>
      </c>
      <c r="O459" s="779">
        <f t="shared" si="112"/>
        <v>0</v>
      </c>
      <c r="P459" s="779">
        <f t="shared" si="113"/>
        <v>0</v>
      </c>
      <c r="Q459" s="801">
        <f t="shared" si="114"/>
        <v>0</v>
      </c>
      <c r="R459" s="800">
        <v>0.10078364686489383</v>
      </c>
      <c r="S459" s="800">
        <v>0.45576082564057241</v>
      </c>
      <c r="T459" s="800">
        <v>0.19556166799720887</v>
      </c>
      <c r="U459" s="800">
        <v>2.826271730861396E-2</v>
      </c>
      <c r="V459" s="800">
        <v>0.62037185247453619</v>
      </c>
      <c r="W459" s="800">
        <v>0.25177746259188682</v>
      </c>
      <c r="X459" s="800">
        <v>0.86604454936353192</v>
      </c>
      <c r="Y459" s="800">
        <v>0.874440103231651</v>
      </c>
      <c r="Z459" s="800">
        <v>1.4741251872689376E-2</v>
      </c>
      <c r="AA459" s="800">
        <v>5.1034744390199283E-2</v>
      </c>
      <c r="AB459" s="800">
        <v>0.28878868715329231</v>
      </c>
      <c r="AC459" s="800">
        <v>0.47084795266898705</v>
      </c>
      <c r="AD459" s="800">
        <v>0.66388643289739457</v>
      </c>
      <c r="AE459" s="800">
        <v>0.51003458945721969</v>
      </c>
      <c r="AF459" s="800">
        <v>0.68739802244971859</v>
      </c>
      <c r="AG459" s="800">
        <v>0.44396077058034633</v>
      </c>
    </row>
    <row r="460" spans="1:33" x14ac:dyDescent="0.2">
      <c r="A460" s="767">
        <v>450</v>
      </c>
      <c r="B460" s="778">
        <f t="shared" si="99"/>
        <v>1852.0519999999999</v>
      </c>
      <c r="C460" s="791">
        <f t="shared" si="100"/>
        <v>34.142000000000003</v>
      </c>
      <c r="D460" s="803">
        <f t="shared" si="101"/>
        <v>1.3620000000000001</v>
      </c>
      <c r="E460" s="779">
        <f t="shared" si="102"/>
        <v>165.12100000000001</v>
      </c>
      <c r="F460" s="803">
        <f t="shared" si="103"/>
        <v>0.19900000000000001</v>
      </c>
      <c r="G460" s="803">
        <f t="shared" si="104"/>
        <v>0.193</v>
      </c>
      <c r="H460" s="803">
        <f t="shared" si="105"/>
        <v>-0.14599999999999999</v>
      </c>
      <c r="I460" s="803">
        <f t="shared" si="106"/>
        <v>-0.51</v>
      </c>
      <c r="J460" s="803">
        <f t="shared" si="107"/>
        <v>0.106</v>
      </c>
      <c r="K460" s="779">
        <f t="shared" si="108"/>
        <v>0</v>
      </c>
      <c r="L460" s="779">
        <f t="shared" si="109"/>
        <v>0</v>
      </c>
      <c r="M460" s="779">
        <f t="shared" si="110"/>
        <v>0</v>
      </c>
      <c r="N460" s="779">
        <f t="shared" si="111"/>
        <v>0</v>
      </c>
      <c r="O460" s="779">
        <f t="shared" si="112"/>
        <v>0</v>
      </c>
      <c r="P460" s="779">
        <f t="shared" si="113"/>
        <v>0</v>
      </c>
      <c r="Q460" s="801">
        <f t="shared" si="114"/>
        <v>0</v>
      </c>
      <c r="R460" s="800">
        <v>0.55205161381829559</v>
      </c>
      <c r="S460" s="800">
        <v>0.35354815372325366</v>
      </c>
      <c r="T460" s="800">
        <v>0.82805292191236224</v>
      </c>
      <c r="U460" s="800">
        <v>0.16280174963879812</v>
      </c>
      <c r="V460" s="800">
        <v>0.49437135516054465</v>
      </c>
      <c r="W460" s="800">
        <v>0.98252462630911019</v>
      </c>
      <c r="X460" s="800">
        <v>0.13379283199792436</v>
      </c>
      <c r="Y460" s="800">
        <v>9.00396692268981E-2</v>
      </c>
      <c r="Z460" s="800">
        <v>0.60613973535760035</v>
      </c>
      <c r="AA460" s="800">
        <v>0.81322440021123721</v>
      </c>
      <c r="AB460" s="800">
        <v>0.9695791885219357</v>
      </c>
      <c r="AC460" s="800">
        <v>0.62479563860923337</v>
      </c>
      <c r="AD460" s="800">
        <v>0.38778793346449314</v>
      </c>
      <c r="AE460" s="800">
        <v>0.37327884480072115</v>
      </c>
      <c r="AF460" s="800">
        <v>0.36911171904064355</v>
      </c>
      <c r="AG460" s="800">
        <v>0.9504088493441647</v>
      </c>
    </row>
    <row r="461" spans="1:33" x14ac:dyDescent="0.2">
      <c r="A461" s="767">
        <v>451</v>
      </c>
      <c r="B461" s="778">
        <f t="shared" si="99"/>
        <v>1659.681</v>
      </c>
      <c r="C461" s="791">
        <f t="shared" si="100"/>
        <v>25.544</v>
      </c>
      <c r="D461" s="803">
        <f t="shared" si="101"/>
        <v>0.98799999999999999</v>
      </c>
      <c r="E461" s="779">
        <f t="shared" si="102"/>
        <v>419.67099999999999</v>
      </c>
      <c r="F461" s="803">
        <f t="shared" si="103"/>
        <v>0.13700000000000001</v>
      </c>
      <c r="G461" s="803">
        <f t="shared" si="104"/>
        <v>8.4000000000000005E-2</v>
      </c>
      <c r="H461" s="803">
        <f t="shared" si="105"/>
        <v>3.6999999999999998E-2</v>
      </c>
      <c r="I461" s="803">
        <f t="shared" si="106"/>
        <v>0.12</v>
      </c>
      <c r="J461" s="803">
        <f t="shared" si="107"/>
        <v>-0.19800000000000001</v>
      </c>
      <c r="K461" s="779">
        <f t="shared" si="108"/>
        <v>0</v>
      </c>
      <c r="L461" s="779">
        <f t="shared" si="109"/>
        <v>0</v>
      </c>
      <c r="M461" s="779">
        <f t="shared" si="110"/>
        <v>0</v>
      </c>
      <c r="N461" s="779">
        <f t="shared" si="111"/>
        <v>0</v>
      </c>
      <c r="O461" s="779">
        <f t="shared" si="112"/>
        <v>0</v>
      </c>
      <c r="P461" s="779">
        <f t="shared" si="113"/>
        <v>0</v>
      </c>
      <c r="Q461" s="801">
        <f t="shared" si="114"/>
        <v>0</v>
      </c>
      <c r="R461" s="800">
        <v>0.3596809009838734</v>
      </c>
      <c r="S461" s="800">
        <v>0.13861148554780678</v>
      </c>
      <c r="T461" s="800">
        <v>0.3602034662296949</v>
      </c>
      <c r="U461" s="800">
        <v>0.79917834777537378</v>
      </c>
      <c r="V461" s="800">
        <v>0.18611165095684234</v>
      </c>
      <c r="W461" s="800">
        <v>0.70894246333273492</v>
      </c>
      <c r="X461" s="800">
        <v>0.59244405435785896</v>
      </c>
      <c r="Y461" s="800">
        <v>0.7203879981559389</v>
      </c>
      <c r="Z461" s="800">
        <v>0.30176230969882634</v>
      </c>
      <c r="AA461" s="800">
        <v>6.7448645080985248E-3</v>
      </c>
      <c r="AB461" s="800">
        <v>0.84477803035035059</v>
      </c>
      <c r="AC461" s="800">
        <v>0.72761006991802513</v>
      </c>
      <c r="AD461" s="800">
        <v>7.4669361432085579E-2</v>
      </c>
      <c r="AE461" s="800">
        <v>0.44092052916991686</v>
      </c>
      <c r="AF461" s="800">
        <v>0.60269828458264851</v>
      </c>
      <c r="AG461" s="800">
        <v>0.11430664414522507</v>
      </c>
    </row>
    <row r="462" spans="1:33" x14ac:dyDescent="0.2">
      <c r="A462" s="767">
        <v>452</v>
      </c>
      <c r="B462" s="778">
        <f t="shared" si="99"/>
        <v>1415.2860000000001</v>
      </c>
      <c r="C462" s="791">
        <f t="shared" si="100"/>
        <v>47.811999999999998</v>
      </c>
      <c r="D462" s="803">
        <f t="shared" si="101"/>
        <v>1.0509999999999999</v>
      </c>
      <c r="E462" s="779">
        <f t="shared" si="102"/>
        <v>369.423</v>
      </c>
      <c r="F462" s="803">
        <f t="shared" si="103"/>
        <v>0.158</v>
      </c>
      <c r="G462" s="803">
        <f t="shared" si="104"/>
        <v>4.9000000000000002E-2</v>
      </c>
      <c r="H462" s="803">
        <f t="shared" si="105"/>
        <v>0.121</v>
      </c>
      <c r="I462" s="803">
        <f t="shared" si="106"/>
        <v>-0.44700000000000001</v>
      </c>
      <c r="J462" s="803">
        <f t="shared" si="107"/>
        <v>0.45400000000000001</v>
      </c>
      <c r="K462" s="779">
        <f t="shared" si="108"/>
        <v>0</v>
      </c>
      <c r="L462" s="779">
        <f t="shared" si="109"/>
        <v>0</v>
      </c>
      <c r="M462" s="779">
        <f t="shared" si="110"/>
        <v>0</v>
      </c>
      <c r="N462" s="779">
        <f t="shared" si="111"/>
        <v>0</v>
      </c>
      <c r="O462" s="779">
        <f t="shared" si="112"/>
        <v>0</v>
      </c>
      <c r="P462" s="779">
        <f t="shared" si="113"/>
        <v>0</v>
      </c>
      <c r="Q462" s="801">
        <f t="shared" si="114"/>
        <v>0</v>
      </c>
      <c r="R462" s="800">
        <v>0.11528562127281505</v>
      </c>
      <c r="S462" s="800">
        <v>0.69530806344454665</v>
      </c>
      <c r="T462" s="800">
        <v>0.4382447559776389</v>
      </c>
      <c r="U462" s="800">
        <v>0.67355651925779314</v>
      </c>
      <c r="V462" s="800">
        <v>0.28909922241341368</v>
      </c>
      <c r="W462" s="800">
        <v>0.62203278752479862</v>
      </c>
      <c r="X462" s="800">
        <v>0.80207493041712541</v>
      </c>
      <c r="Y462" s="800">
        <v>0.1527594084596765</v>
      </c>
      <c r="Z462" s="800">
        <v>0.95372030569802602</v>
      </c>
      <c r="AA462" s="800">
        <v>0.55609091465907767</v>
      </c>
      <c r="AB462" s="800">
        <v>0.11980278484839535</v>
      </c>
      <c r="AC462" s="800">
        <v>0.95875070405406693</v>
      </c>
      <c r="AD462" s="800">
        <v>3.128288604683982E-2</v>
      </c>
      <c r="AE462" s="800">
        <v>0.89237601510657039</v>
      </c>
      <c r="AF462" s="800">
        <v>0.79992276772912319</v>
      </c>
      <c r="AG462" s="800">
        <v>0.83846678383918394</v>
      </c>
    </row>
    <row r="463" spans="1:33" x14ac:dyDescent="0.2">
      <c r="A463" s="767">
        <v>453</v>
      </c>
      <c r="B463" s="778">
        <f t="shared" si="99"/>
        <v>2277.2080000000001</v>
      </c>
      <c r="C463" s="791">
        <f t="shared" si="100"/>
        <v>45.991999999999997</v>
      </c>
      <c r="D463" s="803">
        <f t="shared" si="101"/>
        <v>1.381</v>
      </c>
      <c r="E463" s="779">
        <f t="shared" si="102"/>
        <v>269.71800000000002</v>
      </c>
      <c r="F463" s="803">
        <f t="shared" si="103"/>
        <v>0.24199999999999999</v>
      </c>
      <c r="G463" s="803">
        <f t="shared" si="104"/>
        <v>9.7000000000000003E-2</v>
      </c>
      <c r="H463" s="803">
        <f t="shared" si="105"/>
        <v>-0.17599999999999999</v>
      </c>
      <c r="I463" s="803">
        <f t="shared" si="106"/>
        <v>-2.7E-2</v>
      </c>
      <c r="J463" s="803">
        <f t="shared" si="107"/>
        <v>4.2000000000000003E-2</v>
      </c>
      <c r="K463" s="779">
        <f t="shared" si="108"/>
        <v>0</v>
      </c>
      <c r="L463" s="779">
        <f t="shared" si="109"/>
        <v>0</v>
      </c>
      <c r="M463" s="779">
        <f t="shared" si="110"/>
        <v>0</v>
      </c>
      <c r="N463" s="779">
        <f t="shared" si="111"/>
        <v>0</v>
      </c>
      <c r="O463" s="779">
        <f t="shared" si="112"/>
        <v>0</v>
      </c>
      <c r="P463" s="779">
        <f t="shared" si="113"/>
        <v>0</v>
      </c>
      <c r="Q463" s="801">
        <f t="shared" si="114"/>
        <v>0</v>
      </c>
      <c r="R463" s="800">
        <v>0.97720772950420554</v>
      </c>
      <c r="S463" s="800">
        <v>0.64980380866121856</v>
      </c>
      <c r="T463" s="800">
        <v>0.85093529529430501</v>
      </c>
      <c r="U463" s="800">
        <v>0.42429456250568764</v>
      </c>
      <c r="V463" s="800">
        <v>0.70789148660005419</v>
      </c>
      <c r="W463" s="800">
        <v>0.74194338956188</v>
      </c>
      <c r="X463" s="800">
        <v>6.0764426469595123E-2</v>
      </c>
      <c r="Y463" s="800">
        <v>0.57290709149291197</v>
      </c>
      <c r="Z463" s="800">
        <v>0.54200344729587802</v>
      </c>
      <c r="AA463" s="800">
        <v>0.52385429318686816</v>
      </c>
      <c r="AB463" s="800">
        <v>0.81426442651059971</v>
      </c>
      <c r="AC463" s="800">
        <v>4.2989860019321702E-2</v>
      </c>
      <c r="AD463" s="800">
        <v>0.98885989606763969</v>
      </c>
      <c r="AE463" s="800">
        <v>8.1905900344025895E-3</v>
      </c>
      <c r="AF463" s="800">
        <v>0.25089548302483544</v>
      </c>
      <c r="AG463" s="800">
        <v>0.88202213424371434</v>
      </c>
    </row>
    <row r="464" spans="1:33" x14ac:dyDescent="0.2">
      <c r="A464" s="767">
        <v>454</v>
      </c>
      <c r="B464" s="778">
        <f t="shared" si="99"/>
        <v>2257.6469999999999</v>
      </c>
      <c r="C464" s="791">
        <f t="shared" si="100"/>
        <v>55.536999999999999</v>
      </c>
      <c r="D464" s="803">
        <f t="shared" si="101"/>
        <v>1.1719999999999999</v>
      </c>
      <c r="E464" s="779">
        <f t="shared" si="102"/>
        <v>134.67599999999999</v>
      </c>
      <c r="F464" s="803">
        <f t="shared" si="103"/>
        <v>0.26600000000000001</v>
      </c>
      <c r="G464" s="803">
        <f t="shared" si="104"/>
        <v>1.6E-2</v>
      </c>
      <c r="H464" s="803">
        <f t="shared" si="105"/>
        <v>-0.189</v>
      </c>
      <c r="I464" s="803">
        <f t="shared" si="106"/>
        <v>-0.56100000000000005</v>
      </c>
      <c r="J464" s="803">
        <f t="shared" si="107"/>
        <v>-8.6999999999999994E-2</v>
      </c>
      <c r="K464" s="779">
        <f t="shared" si="108"/>
        <v>0</v>
      </c>
      <c r="L464" s="779">
        <f t="shared" si="109"/>
        <v>0</v>
      </c>
      <c r="M464" s="779">
        <f t="shared" si="110"/>
        <v>0</v>
      </c>
      <c r="N464" s="779">
        <f t="shared" si="111"/>
        <v>0</v>
      </c>
      <c r="O464" s="779">
        <f t="shared" si="112"/>
        <v>0</v>
      </c>
      <c r="P464" s="779">
        <f t="shared" si="113"/>
        <v>0</v>
      </c>
      <c r="Q464" s="801">
        <f t="shared" si="114"/>
        <v>0</v>
      </c>
      <c r="R464" s="800">
        <v>0.95764731256618363</v>
      </c>
      <c r="S464" s="800">
        <v>0.88843708495692431</v>
      </c>
      <c r="T464" s="800">
        <v>0.59019122447201877</v>
      </c>
      <c r="U464" s="800">
        <v>8.6690346777278826E-2</v>
      </c>
      <c r="V464" s="800">
        <v>0.83216885445134714</v>
      </c>
      <c r="W464" s="800">
        <v>0.54066354576424913</v>
      </c>
      <c r="X464" s="800">
        <v>2.8051821531839716E-2</v>
      </c>
      <c r="Y464" s="800">
        <v>3.8674731346419078E-2</v>
      </c>
      <c r="Z464" s="800">
        <v>0.41332625665762612</v>
      </c>
      <c r="AA464" s="800">
        <v>0.45327576988696217</v>
      </c>
      <c r="AB464" s="800">
        <v>0.4388360915850571</v>
      </c>
      <c r="AC464" s="800">
        <v>5.6654992839773044E-3</v>
      </c>
      <c r="AD464" s="800">
        <v>0.78592716196810475</v>
      </c>
      <c r="AE464" s="800">
        <v>0.89070576511498123</v>
      </c>
      <c r="AF464" s="800">
        <v>0.1721180628641531</v>
      </c>
      <c r="AG464" s="800">
        <v>0.79328530947622944</v>
      </c>
    </row>
    <row r="465" spans="1:33" x14ac:dyDescent="0.2">
      <c r="A465" s="767">
        <v>455</v>
      </c>
      <c r="B465" s="778">
        <f t="shared" si="99"/>
        <v>2010.3720000000001</v>
      </c>
      <c r="C465" s="791">
        <f t="shared" si="100"/>
        <v>34.235999999999997</v>
      </c>
      <c r="D465" s="803">
        <f t="shared" si="101"/>
        <v>1.05</v>
      </c>
      <c r="E465" s="779">
        <f t="shared" si="102"/>
        <v>474.31099999999998</v>
      </c>
      <c r="F465" s="803">
        <f t="shared" si="103"/>
        <v>0.109</v>
      </c>
      <c r="G465" s="803">
        <f t="shared" si="104"/>
        <v>0.10199999999999999</v>
      </c>
      <c r="H465" s="803">
        <f t="shared" si="105"/>
        <v>-9.9000000000000005E-2</v>
      </c>
      <c r="I465" s="803">
        <f t="shared" si="106"/>
        <v>-0.54200000000000004</v>
      </c>
      <c r="J465" s="803">
        <f t="shared" si="107"/>
        <v>-0.30399999999999999</v>
      </c>
      <c r="K465" s="779">
        <f t="shared" si="108"/>
        <v>0</v>
      </c>
      <c r="L465" s="779">
        <f t="shared" si="109"/>
        <v>0</v>
      </c>
      <c r="M465" s="779">
        <f t="shared" si="110"/>
        <v>0</v>
      </c>
      <c r="N465" s="779">
        <f t="shared" si="111"/>
        <v>0</v>
      </c>
      <c r="O465" s="779">
        <f t="shared" si="112"/>
        <v>0</v>
      </c>
      <c r="P465" s="779">
        <f t="shared" si="113"/>
        <v>0</v>
      </c>
      <c r="Q465" s="801">
        <f t="shared" si="114"/>
        <v>0</v>
      </c>
      <c r="R465" s="800">
        <v>0.71037243338447753</v>
      </c>
      <c r="S465" s="800">
        <v>0.35589760458596753</v>
      </c>
      <c r="T465" s="800">
        <v>0.43760512651865935</v>
      </c>
      <c r="U465" s="800">
        <v>0.93577847566472439</v>
      </c>
      <c r="V465" s="800">
        <v>4.6298624992012316E-2</v>
      </c>
      <c r="W465" s="800">
        <v>0.75544636497479078</v>
      </c>
      <c r="X465" s="800">
        <v>0.25279254805156537</v>
      </c>
      <c r="Y465" s="800">
        <v>5.7888825563396584E-2</v>
      </c>
      <c r="Z465" s="800">
        <v>0.19576301443007871</v>
      </c>
      <c r="AA465" s="800">
        <v>1.5292549918859644E-2</v>
      </c>
      <c r="AB465" s="800">
        <v>0.46210634134980155</v>
      </c>
      <c r="AC465" s="800">
        <v>0.78754998147150967</v>
      </c>
      <c r="AD465" s="800">
        <v>0.96305296314131683</v>
      </c>
      <c r="AE465" s="800">
        <v>0.40515921453630599</v>
      </c>
      <c r="AF465" s="800">
        <v>0.66705085667865549</v>
      </c>
      <c r="AG465" s="800">
        <v>0.53558219831211329</v>
      </c>
    </row>
    <row r="466" spans="1:33" x14ac:dyDescent="0.2">
      <c r="A466" s="767">
        <v>456</v>
      </c>
      <c r="B466" s="778">
        <f t="shared" si="99"/>
        <v>1583.857</v>
      </c>
      <c r="C466" s="791">
        <f t="shared" si="100"/>
        <v>25.460999999999999</v>
      </c>
      <c r="D466" s="803">
        <f t="shared" si="101"/>
        <v>0.77200000000000002</v>
      </c>
      <c r="E466" s="779">
        <f t="shared" si="102"/>
        <v>156.52600000000001</v>
      </c>
      <c r="F466" s="803">
        <f t="shared" si="103"/>
        <v>0.28399999999999997</v>
      </c>
      <c r="G466" s="803">
        <f t="shared" si="104"/>
        <v>3.1E-2</v>
      </c>
      <c r="H466" s="803">
        <f t="shared" si="105"/>
        <v>8.5999999999999993E-2</v>
      </c>
      <c r="I466" s="803">
        <f t="shared" si="106"/>
        <v>6.3E-2</v>
      </c>
      <c r="J466" s="803">
        <f t="shared" si="107"/>
        <v>0.34499999999999997</v>
      </c>
      <c r="K466" s="779">
        <f t="shared" si="108"/>
        <v>0</v>
      </c>
      <c r="L466" s="779">
        <f t="shared" si="109"/>
        <v>0</v>
      </c>
      <c r="M466" s="779">
        <f t="shared" si="110"/>
        <v>0</v>
      </c>
      <c r="N466" s="779">
        <f t="shared" si="111"/>
        <v>0</v>
      </c>
      <c r="O466" s="779">
        <f t="shared" si="112"/>
        <v>0</v>
      </c>
      <c r="P466" s="779">
        <f t="shared" si="113"/>
        <v>0</v>
      </c>
      <c r="Q466" s="801">
        <f t="shared" si="114"/>
        <v>0</v>
      </c>
      <c r="R466" s="800">
        <v>0.28385685328729682</v>
      </c>
      <c r="S466" s="800">
        <v>0.13652865897178257</v>
      </c>
      <c r="T466" s="800">
        <v>8.9950580529483237E-2</v>
      </c>
      <c r="U466" s="800">
        <v>0.14131582725563918</v>
      </c>
      <c r="V466" s="800">
        <v>0.91959642855516788</v>
      </c>
      <c r="W466" s="800">
        <v>0.57836163500357518</v>
      </c>
      <c r="X466" s="800">
        <v>0.71536866235003982</v>
      </c>
      <c r="Y466" s="800">
        <v>0.66296430092286252</v>
      </c>
      <c r="Z466" s="800">
        <v>0.84459864982490385</v>
      </c>
      <c r="AA466" s="800">
        <v>0.4075428195864389</v>
      </c>
      <c r="AB466" s="800">
        <v>0.71586037716900908</v>
      </c>
      <c r="AC466" s="800">
        <v>0.19333439208368963</v>
      </c>
      <c r="AD466" s="800">
        <v>0.26198403406632309</v>
      </c>
      <c r="AE466" s="800">
        <v>0.81054719769397598</v>
      </c>
      <c r="AF466" s="800">
        <v>0.67119749538042128</v>
      </c>
      <c r="AG466" s="800">
        <v>0.90444119197039985</v>
      </c>
    </row>
    <row r="467" spans="1:33" x14ac:dyDescent="0.2">
      <c r="A467" s="767">
        <v>457</v>
      </c>
      <c r="B467" s="778">
        <f t="shared" si="99"/>
        <v>2055.83</v>
      </c>
      <c r="C467" s="791">
        <f t="shared" si="100"/>
        <v>50.11</v>
      </c>
      <c r="D467" s="803">
        <f t="shared" si="101"/>
        <v>0.79700000000000004</v>
      </c>
      <c r="E467" s="779">
        <f t="shared" si="102"/>
        <v>166.13</v>
      </c>
      <c r="F467" s="803">
        <f t="shared" si="103"/>
        <v>0.24</v>
      </c>
      <c r="G467" s="803">
        <f t="shared" si="104"/>
        <v>-0.123</v>
      </c>
      <c r="H467" s="803">
        <f t="shared" si="105"/>
        <v>0.159</v>
      </c>
      <c r="I467" s="803">
        <f t="shared" si="106"/>
        <v>0.249</v>
      </c>
      <c r="J467" s="803">
        <f t="shared" si="107"/>
        <v>-0.216</v>
      </c>
      <c r="K467" s="779">
        <f t="shared" si="108"/>
        <v>0</v>
      </c>
      <c r="L467" s="779">
        <f t="shared" si="109"/>
        <v>0</v>
      </c>
      <c r="M467" s="779">
        <f t="shared" si="110"/>
        <v>0</v>
      </c>
      <c r="N467" s="779">
        <f t="shared" si="111"/>
        <v>0</v>
      </c>
      <c r="O467" s="779">
        <f t="shared" si="112"/>
        <v>0</v>
      </c>
      <c r="P467" s="779">
        <f t="shared" si="113"/>
        <v>0</v>
      </c>
      <c r="Q467" s="801">
        <f t="shared" si="114"/>
        <v>0</v>
      </c>
      <c r="R467" s="800">
        <v>0.75582956473431828</v>
      </c>
      <c r="S467" s="800">
        <v>0.75274049496852369</v>
      </c>
      <c r="T467" s="800">
        <v>0.12187451882963318</v>
      </c>
      <c r="U467" s="800">
        <v>0.16532451543338167</v>
      </c>
      <c r="V467" s="800">
        <v>0.70142942924896012</v>
      </c>
      <c r="W467" s="800">
        <v>0.19239067060891091</v>
      </c>
      <c r="X467" s="800">
        <v>0.89721243377000093</v>
      </c>
      <c r="Y467" s="800">
        <v>0.84851255973930395</v>
      </c>
      <c r="Z467" s="800">
        <v>0.28381282825168708</v>
      </c>
      <c r="AA467" s="800">
        <v>0.11636847079960999</v>
      </c>
      <c r="AB467" s="800">
        <v>0.72332692593271763</v>
      </c>
      <c r="AC467" s="800">
        <v>9.4084991986685851E-2</v>
      </c>
      <c r="AD467" s="800">
        <v>0.12890519816925994</v>
      </c>
      <c r="AE467" s="800">
        <v>0.5914858988266023</v>
      </c>
      <c r="AF467" s="800">
        <v>0.89844802546618807</v>
      </c>
      <c r="AG467" s="800">
        <v>0.73327653955705185</v>
      </c>
    </row>
    <row r="468" spans="1:33" x14ac:dyDescent="0.2">
      <c r="A468" s="767">
        <v>458</v>
      </c>
      <c r="B468" s="778">
        <f t="shared" ref="B468:B531" si="115">ROUND(B$7+R468*(B$8-B$7),3)</f>
        <v>1405.2149999999999</v>
      </c>
      <c r="C468" s="791">
        <f t="shared" ref="C468:C531" si="116">ROUND(C$7+S468*(C$8-C$7),3)</f>
        <v>46.822000000000003</v>
      </c>
      <c r="D468" s="803">
        <f t="shared" ref="D468:D531" si="117">ROUND(D$7+T468*(D$8-D$7),3)</f>
        <v>1.45</v>
      </c>
      <c r="E468" s="779">
        <f t="shared" ref="E468:E531" si="118">ROUND(E$7+U468*(E$8-E$7),3)</f>
        <v>315.67</v>
      </c>
      <c r="F468" s="803">
        <f t="shared" ref="F468:F531" si="119">ROUND(F$7+V468*(F$8-F$7),3)</f>
        <v>0.23</v>
      </c>
      <c r="G468" s="803">
        <f t="shared" ref="G468:G531" si="120">ROUND(G$7+W468*(G$8-G$7),3)</f>
        <v>-0.17599999999999999</v>
      </c>
      <c r="H468" s="803">
        <f t="shared" ref="H468:H531" si="121">ROUND(H$7+X468*(H$8-H$7),3)</f>
        <v>8.1000000000000003E-2</v>
      </c>
      <c r="I468" s="803">
        <f t="shared" ref="I468:I531" si="122">ROUND(I$7+Y468*(I$8-I$7),3)</f>
        <v>-0.311</v>
      </c>
      <c r="J468" s="803">
        <f t="shared" ref="J468:J531" si="123">ROUND(J$7+Z468*(J$8-J$7),3)</f>
        <v>0.33900000000000002</v>
      </c>
      <c r="K468" s="779">
        <f t="shared" ref="K468:K531" si="124">ROUND(K$7+AA468*(K$8-K$7),3)</f>
        <v>0</v>
      </c>
      <c r="L468" s="779">
        <f t="shared" ref="L468:L531" si="125">ROUND(L$7+AB468*(L$8-L$7),3)</f>
        <v>0</v>
      </c>
      <c r="M468" s="779">
        <f t="shared" ref="M468:M531" si="126">ROUND(M$7+AC468*(M$8-M$7),3)</f>
        <v>0</v>
      </c>
      <c r="N468" s="779">
        <f t="shared" ref="N468:N531" si="127">ROUND(N$7+AD468*(N$8-N$7),3)</f>
        <v>0</v>
      </c>
      <c r="O468" s="779">
        <f t="shared" ref="O468:O531" si="128">ROUND(O$7+AE468*(O$8-O$7),3)</f>
        <v>0</v>
      </c>
      <c r="P468" s="779">
        <f t="shared" ref="P468:P531" si="129">ROUND(P$7+AF468*(P$8-P$7),3)</f>
        <v>0</v>
      </c>
      <c r="Q468" s="801">
        <f t="shared" ref="Q468:Q531" si="130">ROUND(Q$7+AG468*(Q$8-Q$7),3)</f>
        <v>0</v>
      </c>
      <c r="R468" s="800">
        <v>0.10521534413256106</v>
      </c>
      <c r="S468" s="800">
        <v>0.6705620671924537</v>
      </c>
      <c r="T468" s="800">
        <v>0.93734883130380497</v>
      </c>
      <c r="U468" s="800">
        <v>0.53917514529762911</v>
      </c>
      <c r="V468" s="800">
        <v>0.65004681298116662</v>
      </c>
      <c r="W468" s="800">
        <v>5.9700103119977421E-2</v>
      </c>
      <c r="X468" s="800">
        <v>0.70138195402911252</v>
      </c>
      <c r="Y468" s="800">
        <v>0.28864914328063174</v>
      </c>
      <c r="Z468" s="800">
        <v>0.83890572620117798</v>
      </c>
      <c r="AA468" s="800">
        <v>0.84978927305979635</v>
      </c>
      <c r="AB468" s="800">
        <v>0.2566027671046347</v>
      </c>
      <c r="AC468" s="800">
        <v>0.48690567386900097</v>
      </c>
      <c r="AD468" s="800">
        <v>0.66194071770654472</v>
      </c>
      <c r="AE468" s="800">
        <v>0.42185971620126561</v>
      </c>
      <c r="AF468" s="800">
        <v>0.67276867967854215</v>
      </c>
      <c r="AG468" s="800">
        <v>7.1505267800255123E-2</v>
      </c>
    </row>
    <row r="469" spans="1:33" x14ac:dyDescent="0.2">
      <c r="A469" s="767">
        <v>459</v>
      </c>
      <c r="B469" s="778">
        <f t="shared" si="115"/>
        <v>2260.0419999999999</v>
      </c>
      <c r="C469" s="791">
        <f t="shared" si="116"/>
        <v>33.673999999999999</v>
      </c>
      <c r="D469" s="803">
        <f t="shared" si="117"/>
        <v>1.4430000000000001</v>
      </c>
      <c r="E469" s="779">
        <f t="shared" si="118"/>
        <v>222.63200000000001</v>
      </c>
      <c r="F469" s="803">
        <f t="shared" si="119"/>
        <v>0.20100000000000001</v>
      </c>
      <c r="G469" s="803">
        <f t="shared" si="120"/>
        <v>1.7999999999999999E-2</v>
      </c>
      <c r="H469" s="803">
        <f t="shared" si="121"/>
        <v>-0.112</v>
      </c>
      <c r="I469" s="803">
        <f t="shared" si="122"/>
        <v>0.22900000000000001</v>
      </c>
      <c r="J469" s="803">
        <f t="shared" si="123"/>
        <v>-0.23699999999999999</v>
      </c>
      <c r="K469" s="779">
        <f t="shared" si="124"/>
        <v>0</v>
      </c>
      <c r="L469" s="779">
        <f t="shared" si="125"/>
        <v>0</v>
      </c>
      <c r="M469" s="779">
        <f t="shared" si="126"/>
        <v>0</v>
      </c>
      <c r="N469" s="779">
        <f t="shared" si="127"/>
        <v>0</v>
      </c>
      <c r="O469" s="779">
        <f t="shared" si="128"/>
        <v>0</v>
      </c>
      <c r="P469" s="779">
        <f t="shared" si="129"/>
        <v>0</v>
      </c>
      <c r="Q469" s="801">
        <f t="shared" si="130"/>
        <v>0</v>
      </c>
      <c r="R469" s="800">
        <v>0.96004164163799577</v>
      </c>
      <c r="S469" s="800">
        <v>0.34183987661536286</v>
      </c>
      <c r="T469" s="800">
        <v>0.92874626935458948</v>
      </c>
      <c r="U469" s="800">
        <v>0.30657905242159822</v>
      </c>
      <c r="V469" s="800">
        <v>0.5046132123108954</v>
      </c>
      <c r="W469" s="800">
        <v>0.54399644176089323</v>
      </c>
      <c r="X469" s="800">
        <v>0.21889338956712412</v>
      </c>
      <c r="Y469" s="800">
        <v>0.82900411624430392</v>
      </c>
      <c r="Z469" s="800">
        <v>0.26281184955858983</v>
      </c>
      <c r="AA469" s="800">
        <v>0.44705436081134653</v>
      </c>
      <c r="AB469" s="800">
        <v>0.42750638291739085</v>
      </c>
      <c r="AC469" s="800">
        <v>0.32338754299563688</v>
      </c>
      <c r="AD469" s="800">
        <v>0.88388415930872055</v>
      </c>
      <c r="AE469" s="800">
        <v>0.60525765876720117</v>
      </c>
      <c r="AF469" s="800">
        <v>0.82392233501564949</v>
      </c>
      <c r="AG469" s="800">
        <v>5.6726217772350984E-2</v>
      </c>
    </row>
    <row r="470" spans="1:33" x14ac:dyDescent="0.2">
      <c r="A470" s="767">
        <v>460</v>
      </c>
      <c r="B470" s="778">
        <f t="shared" si="115"/>
        <v>2295.1610000000001</v>
      </c>
      <c r="C470" s="791">
        <f t="shared" si="116"/>
        <v>35.496000000000002</v>
      </c>
      <c r="D470" s="803">
        <f t="shared" si="117"/>
        <v>1.123</v>
      </c>
      <c r="E470" s="779">
        <f t="shared" si="118"/>
        <v>367.76100000000002</v>
      </c>
      <c r="F470" s="803">
        <f t="shared" si="119"/>
        <v>0.253</v>
      </c>
      <c r="G470" s="803">
        <f t="shared" si="120"/>
        <v>8.2000000000000003E-2</v>
      </c>
      <c r="H470" s="803">
        <f t="shared" si="121"/>
        <v>0.105</v>
      </c>
      <c r="I470" s="803">
        <f t="shared" si="122"/>
        <v>0.13200000000000001</v>
      </c>
      <c r="J470" s="803">
        <f t="shared" si="123"/>
        <v>-7.0000000000000001E-3</v>
      </c>
      <c r="K470" s="779">
        <f t="shared" si="124"/>
        <v>0</v>
      </c>
      <c r="L470" s="779">
        <f t="shared" si="125"/>
        <v>0</v>
      </c>
      <c r="M470" s="779">
        <f t="shared" si="126"/>
        <v>0</v>
      </c>
      <c r="N470" s="779">
        <f t="shared" si="127"/>
        <v>0</v>
      </c>
      <c r="O470" s="779">
        <f t="shared" si="128"/>
        <v>0</v>
      </c>
      <c r="P470" s="779">
        <f t="shared" si="129"/>
        <v>0</v>
      </c>
      <c r="Q470" s="801">
        <f t="shared" si="130"/>
        <v>0</v>
      </c>
      <c r="R470" s="800">
        <v>0.99516098615735149</v>
      </c>
      <c r="S470" s="800">
        <v>0.38740315680363213</v>
      </c>
      <c r="T470" s="800">
        <v>0.52885897362919576</v>
      </c>
      <c r="U470" s="800">
        <v>0.66940254724834602</v>
      </c>
      <c r="V470" s="800">
        <v>0.76682087803153176</v>
      </c>
      <c r="W470" s="800">
        <v>0.70610282382597855</v>
      </c>
      <c r="X470" s="800">
        <v>0.76262370752922815</v>
      </c>
      <c r="Y470" s="800">
        <v>0.73190710824092009</v>
      </c>
      <c r="Z470" s="800">
        <v>0.49313372232826957</v>
      </c>
      <c r="AA470" s="800">
        <v>0.90938796559325774</v>
      </c>
      <c r="AB470" s="800">
        <v>0.22444549059733765</v>
      </c>
      <c r="AC470" s="800">
        <v>0.68539634866862298</v>
      </c>
      <c r="AD470" s="800">
        <v>0.55883479339016984</v>
      </c>
      <c r="AE470" s="800">
        <v>0.77657012655778324</v>
      </c>
      <c r="AF470" s="800">
        <v>0.35854804548319452</v>
      </c>
      <c r="AG470" s="800">
        <v>0.23202189657280448</v>
      </c>
    </row>
    <row r="471" spans="1:33" x14ac:dyDescent="0.2">
      <c r="A471" s="767">
        <v>461</v>
      </c>
      <c r="B471" s="778">
        <f t="shared" si="115"/>
        <v>1407.771</v>
      </c>
      <c r="C471" s="791">
        <f t="shared" si="116"/>
        <v>43.009</v>
      </c>
      <c r="D471" s="803">
        <f t="shared" si="117"/>
        <v>1.216</v>
      </c>
      <c r="E471" s="779">
        <f t="shared" si="118"/>
        <v>463.49299999999999</v>
      </c>
      <c r="F471" s="803">
        <f t="shared" si="119"/>
        <v>0.219</v>
      </c>
      <c r="G471" s="803">
        <f t="shared" si="120"/>
        <v>-8.1000000000000003E-2</v>
      </c>
      <c r="H471" s="803">
        <f t="shared" si="121"/>
        <v>0.18</v>
      </c>
      <c r="I471" s="803">
        <f t="shared" si="122"/>
        <v>9.1999999999999998E-2</v>
      </c>
      <c r="J471" s="803">
        <f t="shared" si="123"/>
        <v>-0.309</v>
      </c>
      <c r="K471" s="779">
        <f t="shared" si="124"/>
        <v>0</v>
      </c>
      <c r="L471" s="779">
        <f t="shared" si="125"/>
        <v>0</v>
      </c>
      <c r="M471" s="779">
        <f t="shared" si="126"/>
        <v>0</v>
      </c>
      <c r="N471" s="779">
        <f t="shared" si="127"/>
        <v>0</v>
      </c>
      <c r="O471" s="779">
        <f t="shared" si="128"/>
        <v>0</v>
      </c>
      <c r="P471" s="779">
        <f t="shared" si="129"/>
        <v>0</v>
      </c>
      <c r="Q471" s="801">
        <f t="shared" si="130"/>
        <v>0</v>
      </c>
      <c r="R471" s="800">
        <v>0.10777055476876451</v>
      </c>
      <c r="S471" s="800">
        <v>0.57521951641688163</v>
      </c>
      <c r="T471" s="800">
        <v>0.64558424138522763</v>
      </c>
      <c r="U471" s="800">
        <v>0.90873202065865599</v>
      </c>
      <c r="V471" s="800">
        <v>0.5960755454390434</v>
      </c>
      <c r="W471" s="800">
        <v>0.29768416513030294</v>
      </c>
      <c r="X471" s="800">
        <v>0.94974368562787803</v>
      </c>
      <c r="Y471" s="800">
        <v>0.69233322773738049</v>
      </c>
      <c r="Z471" s="800">
        <v>0.19085195018555312</v>
      </c>
      <c r="AA471" s="800">
        <v>2.011991816962766E-2</v>
      </c>
      <c r="AB471" s="800">
        <v>3.2057409779829182E-2</v>
      </c>
      <c r="AC471" s="800">
        <v>2.6339131923963421E-2</v>
      </c>
      <c r="AD471" s="800">
        <v>0.27925407731173102</v>
      </c>
      <c r="AE471" s="800">
        <v>0.56042266595106771</v>
      </c>
      <c r="AF471" s="800">
        <v>0.21155207102547391</v>
      </c>
      <c r="AG471" s="800">
        <v>0.59422064195956881</v>
      </c>
    </row>
    <row r="472" spans="1:33" x14ac:dyDescent="0.2">
      <c r="A472" s="767">
        <v>462</v>
      </c>
      <c r="B472" s="778">
        <f t="shared" si="115"/>
        <v>1947.086</v>
      </c>
      <c r="C472" s="791">
        <f t="shared" si="116"/>
        <v>33.954999999999998</v>
      </c>
      <c r="D472" s="803">
        <f t="shared" si="117"/>
        <v>1.456</v>
      </c>
      <c r="E472" s="779">
        <f t="shared" si="118"/>
        <v>281.34899999999999</v>
      </c>
      <c r="F472" s="803">
        <f t="shared" si="119"/>
        <v>0.21</v>
      </c>
      <c r="G472" s="803">
        <f t="shared" si="120"/>
        <v>0.13600000000000001</v>
      </c>
      <c r="H472" s="803">
        <f t="shared" si="121"/>
        <v>-0.10100000000000001</v>
      </c>
      <c r="I472" s="803">
        <f t="shared" si="122"/>
        <v>-0.35599999999999998</v>
      </c>
      <c r="J472" s="803">
        <f t="shared" si="123"/>
        <v>0.20200000000000001</v>
      </c>
      <c r="K472" s="779">
        <f t="shared" si="124"/>
        <v>0</v>
      </c>
      <c r="L472" s="779">
        <f t="shared" si="125"/>
        <v>0</v>
      </c>
      <c r="M472" s="779">
        <f t="shared" si="126"/>
        <v>0</v>
      </c>
      <c r="N472" s="779">
        <f t="shared" si="127"/>
        <v>0</v>
      </c>
      <c r="O472" s="779">
        <f t="shared" si="128"/>
        <v>0</v>
      </c>
      <c r="P472" s="779">
        <f t="shared" si="129"/>
        <v>0</v>
      </c>
      <c r="Q472" s="801">
        <f t="shared" si="130"/>
        <v>0</v>
      </c>
      <c r="R472" s="800">
        <v>0.64708644721163466</v>
      </c>
      <c r="S472" s="800">
        <v>0.34886263389634509</v>
      </c>
      <c r="T472" s="800">
        <v>0.94452285504482691</v>
      </c>
      <c r="U472" s="800">
        <v>0.4533735149753999</v>
      </c>
      <c r="V472" s="800">
        <v>0.54858266585170712</v>
      </c>
      <c r="W472" s="800">
        <v>0.83939459046033849</v>
      </c>
      <c r="X472" s="800">
        <v>0.24857425040931302</v>
      </c>
      <c r="Y472" s="800">
        <v>0.24430284581776307</v>
      </c>
      <c r="Z472" s="800">
        <v>0.70245629859477832</v>
      </c>
      <c r="AA472" s="800">
        <v>0.91713882302544314</v>
      </c>
      <c r="AB472" s="800">
        <v>0.38163939566517613</v>
      </c>
      <c r="AC472" s="800">
        <v>0.73354890710067266</v>
      </c>
      <c r="AD472" s="800">
        <v>0.91422147975996382</v>
      </c>
      <c r="AE472" s="800">
        <v>0.20371419606609242</v>
      </c>
      <c r="AF472" s="800">
        <v>0.20555726957350073</v>
      </c>
      <c r="AG472" s="800">
        <v>0.20022100468548287</v>
      </c>
    </row>
    <row r="473" spans="1:33" x14ac:dyDescent="0.2">
      <c r="A473" s="767">
        <v>463</v>
      </c>
      <c r="B473" s="778">
        <f t="shared" si="115"/>
        <v>1816.077</v>
      </c>
      <c r="C473" s="791">
        <f t="shared" si="116"/>
        <v>49.262</v>
      </c>
      <c r="D473" s="803">
        <f t="shared" si="117"/>
        <v>0.81</v>
      </c>
      <c r="E473" s="779">
        <f t="shared" si="118"/>
        <v>338.072</v>
      </c>
      <c r="F473" s="803">
        <f t="shared" si="119"/>
        <v>0.13900000000000001</v>
      </c>
      <c r="G473" s="803">
        <f t="shared" si="120"/>
        <v>-9.5000000000000001E-2</v>
      </c>
      <c r="H473" s="803">
        <f t="shared" si="121"/>
        <v>-0.191</v>
      </c>
      <c r="I473" s="803">
        <f t="shared" si="122"/>
        <v>7.1999999999999995E-2</v>
      </c>
      <c r="J473" s="803">
        <f t="shared" si="123"/>
        <v>9.1999999999999998E-2</v>
      </c>
      <c r="K473" s="779">
        <f t="shared" si="124"/>
        <v>0</v>
      </c>
      <c r="L473" s="779">
        <f t="shared" si="125"/>
        <v>0</v>
      </c>
      <c r="M473" s="779">
        <f t="shared" si="126"/>
        <v>0</v>
      </c>
      <c r="N473" s="779">
        <f t="shared" si="127"/>
        <v>0</v>
      </c>
      <c r="O473" s="779">
        <f t="shared" si="128"/>
        <v>0</v>
      </c>
      <c r="P473" s="779">
        <f t="shared" si="129"/>
        <v>0</v>
      </c>
      <c r="Q473" s="801">
        <f t="shared" si="130"/>
        <v>0</v>
      </c>
      <c r="R473" s="800">
        <v>0.51607678163898407</v>
      </c>
      <c r="S473" s="800">
        <v>0.73155761794544105</v>
      </c>
      <c r="T473" s="800">
        <v>0.13702199892715661</v>
      </c>
      <c r="U473" s="800">
        <v>0.5951799687259276</v>
      </c>
      <c r="V473" s="800">
        <v>0.19635429657496972</v>
      </c>
      <c r="W473" s="800">
        <v>0.26251454938039875</v>
      </c>
      <c r="X473" s="800">
        <v>2.214716637387959E-2</v>
      </c>
      <c r="Y473" s="800">
        <v>0.67226599444866775</v>
      </c>
      <c r="Z473" s="800">
        <v>0.59197983802600562</v>
      </c>
      <c r="AA473" s="800">
        <v>0.90527819007883759</v>
      </c>
      <c r="AB473" s="800">
        <v>0.49766262991749521</v>
      </c>
      <c r="AC473" s="800">
        <v>0.11263972327959104</v>
      </c>
      <c r="AD473" s="800">
        <v>0.43476733757866748</v>
      </c>
      <c r="AE473" s="800">
        <v>0.46551448147716479</v>
      </c>
      <c r="AF473" s="800">
        <v>0.51208972527893215</v>
      </c>
      <c r="AG473" s="800">
        <v>0.58690523751847012</v>
      </c>
    </row>
    <row r="474" spans="1:33" x14ac:dyDescent="0.2">
      <c r="A474" s="767">
        <v>464</v>
      </c>
      <c r="B474" s="778">
        <f t="shared" si="115"/>
        <v>1724.047</v>
      </c>
      <c r="C474" s="791">
        <f t="shared" si="116"/>
        <v>41.37</v>
      </c>
      <c r="D474" s="803">
        <f t="shared" si="117"/>
        <v>1.379</v>
      </c>
      <c r="E474" s="779">
        <f t="shared" si="118"/>
        <v>330.97699999999998</v>
      </c>
      <c r="F474" s="803">
        <f t="shared" si="119"/>
        <v>0.26500000000000001</v>
      </c>
      <c r="G474" s="803">
        <f t="shared" si="120"/>
        <v>8.2000000000000003E-2</v>
      </c>
      <c r="H474" s="803">
        <f t="shared" si="121"/>
        <v>8.7999999999999995E-2</v>
      </c>
      <c r="I474" s="803">
        <f t="shared" si="122"/>
        <v>-9.7000000000000003E-2</v>
      </c>
      <c r="J474" s="803">
        <f t="shared" si="123"/>
        <v>0.16700000000000001</v>
      </c>
      <c r="K474" s="779">
        <f t="shared" si="124"/>
        <v>0</v>
      </c>
      <c r="L474" s="779">
        <f t="shared" si="125"/>
        <v>0</v>
      </c>
      <c r="M474" s="779">
        <f t="shared" si="126"/>
        <v>0</v>
      </c>
      <c r="N474" s="779">
        <f t="shared" si="127"/>
        <v>0</v>
      </c>
      <c r="O474" s="779">
        <f t="shared" si="128"/>
        <v>0</v>
      </c>
      <c r="P474" s="779">
        <f t="shared" si="129"/>
        <v>0</v>
      </c>
      <c r="Q474" s="801">
        <f t="shared" si="130"/>
        <v>0</v>
      </c>
      <c r="R474" s="800">
        <v>0.42404708549233805</v>
      </c>
      <c r="S474" s="800">
        <v>0.53424707062271437</v>
      </c>
      <c r="T474" s="800">
        <v>0.84882930434935189</v>
      </c>
      <c r="U474" s="800">
        <v>0.57744316098511939</v>
      </c>
      <c r="V474" s="800">
        <v>0.82522751012174844</v>
      </c>
      <c r="W474" s="800">
        <v>0.70564487469838966</v>
      </c>
      <c r="X474" s="800">
        <v>0.71966072859451313</v>
      </c>
      <c r="Y474" s="800">
        <v>0.50340607693483441</v>
      </c>
      <c r="Z474" s="800">
        <v>0.666812423897576</v>
      </c>
      <c r="AA474" s="800">
        <v>9.7949248304450065E-2</v>
      </c>
      <c r="AB474" s="800">
        <v>0.63286820695095147</v>
      </c>
      <c r="AC474" s="800">
        <v>0.8879951334798295</v>
      </c>
      <c r="AD474" s="800">
        <v>0.94554024887442034</v>
      </c>
      <c r="AE474" s="800">
        <v>0.28588834187025614</v>
      </c>
      <c r="AF474" s="800">
        <v>6.674316759376353E-2</v>
      </c>
      <c r="AG474" s="800">
        <v>0.80725063774496109</v>
      </c>
    </row>
    <row r="475" spans="1:33" x14ac:dyDescent="0.2">
      <c r="A475" s="767">
        <v>465</v>
      </c>
      <c r="B475" s="778">
        <f t="shared" si="115"/>
        <v>1673.489</v>
      </c>
      <c r="C475" s="791">
        <f t="shared" si="116"/>
        <v>44.076000000000001</v>
      </c>
      <c r="D475" s="803">
        <f t="shared" si="117"/>
        <v>1.1479999999999999</v>
      </c>
      <c r="E475" s="779">
        <f t="shared" si="118"/>
        <v>158.035</v>
      </c>
      <c r="F475" s="803">
        <f t="shared" si="119"/>
        <v>0.24299999999999999</v>
      </c>
      <c r="G475" s="803">
        <f t="shared" si="120"/>
        <v>8.5999999999999993E-2</v>
      </c>
      <c r="H475" s="803">
        <f t="shared" si="121"/>
        <v>-4.9000000000000002E-2</v>
      </c>
      <c r="I475" s="803">
        <f t="shared" si="122"/>
        <v>5.8999999999999997E-2</v>
      </c>
      <c r="J475" s="803">
        <f t="shared" si="123"/>
        <v>-0.41099999999999998</v>
      </c>
      <c r="K475" s="779">
        <f t="shared" si="124"/>
        <v>0</v>
      </c>
      <c r="L475" s="779">
        <f t="shared" si="125"/>
        <v>0</v>
      </c>
      <c r="M475" s="779">
        <f t="shared" si="126"/>
        <v>0</v>
      </c>
      <c r="N475" s="779">
        <f t="shared" si="127"/>
        <v>0</v>
      </c>
      <c r="O475" s="779">
        <f t="shared" si="128"/>
        <v>0</v>
      </c>
      <c r="P475" s="779">
        <f t="shared" si="129"/>
        <v>0</v>
      </c>
      <c r="Q475" s="801">
        <f t="shared" si="130"/>
        <v>0</v>
      </c>
      <c r="R475" s="800">
        <v>0.37348853337943522</v>
      </c>
      <c r="S475" s="800">
        <v>0.60190934585054445</v>
      </c>
      <c r="T475" s="800">
        <v>0.56019070902111034</v>
      </c>
      <c r="U475" s="800">
        <v>0.14508710336151476</v>
      </c>
      <c r="V475" s="800">
        <v>0.71748222166147735</v>
      </c>
      <c r="W475" s="800">
        <v>0.71537848350104516</v>
      </c>
      <c r="X475" s="800">
        <v>0.37658269640104602</v>
      </c>
      <c r="Y475" s="800">
        <v>0.65910559157621684</v>
      </c>
      <c r="Z475" s="800">
        <v>8.8593292117102651E-2</v>
      </c>
      <c r="AA475" s="800">
        <v>0.93285312431320189</v>
      </c>
      <c r="AB475" s="800">
        <v>0.70486254885624244</v>
      </c>
      <c r="AC475" s="800">
        <v>0.60626128711534044</v>
      </c>
      <c r="AD475" s="800">
        <v>0.51322207274461362</v>
      </c>
      <c r="AE475" s="800">
        <v>0.91349784054799699</v>
      </c>
      <c r="AF475" s="800">
        <v>0.21019996829819176</v>
      </c>
      <c r="AG475" s="800">
        <v>0.4743624447469339</v>
      </c>
    </row>
    <row r="476" spans="1:33" x14ac:dyDescent="0.2">
      <c r="A476" s="767">
        <v>466</v>
      </c>
      <c r="B476" s="778">
        <f t="shared" si="115"/>
        <v>1808.3150000000001</v>
      </c>
      <c r="C476" s="791">
        <f t="shared" si="116"/>
        <v>52.268999999999998</v>
      </c>
      <c r="D476" s="803">
        <f t="shared" si="117"/>
        <v>1.4139999999999999</v>
      </c>
      <c r="E476" s="779">
        <f t="shared" si="118"/>
        <v>348.71100000000001</v>
      </c>
      <c r="F476" s="803">
        <f t="shared" si="119"/>
        <v>0.29399999999999998</v>
      </c>
      <c r="G476" s="803">
        <f t="shared" si="120"/>
        <v>3.0000000000000001E-3</v>
      </c>
      <c r="H476" s="803">
        <f t="shared" si="121"/>
        <v>0.14299999999999999</v>
      </c>
      <c r="I476" s="803">
        <f t="shared" si="122"/>
        <v>0.29899999999999999</v>
      </c>
      <c r="J476" s="803">
        <f t="shared" si="123"/>
        <v>0.151</v>
      </c>
      <c r="K476" s="779">
        <f t="shared" si="124"/>
        <v>0</v>
      </c>
      <c r="L476" s="779">
        <f t="shared" si="125"/>
        <v>0</v>
      </c>
      <c r="M476" s="779">
        <f t="shared" si="126"/>
        <v>0</v>
      </c>
      <c r="N476" s="779">
        <f t="shared" si="127"/>
        <v>0</v>
      </c>
      <c r="O476" s="779">
        <f t="shared" si="128"/>
        <v>0</v>
      </c>
      <c r="P476" s="779">
        <f t="shared" si="129"/>
        <v>0</v>
      </c>
      <c r="Q476" s="801">
        <f t="shared" si="130"/>
        <v>0</v>
      </c>
      <c r="R476" s="800">
        <v>0.50831507508245377</v>
      </c>
      <c r="S476" s="800">
        <v>0.80673501852031981</v>
      </c>
      <c r="T476" s="800">
        <v>0.89214647863656282</v>
      </c>
      <c r="U476" s="800">
        <v>0.62177859764490628</v>
      </c>
      <c r="V476" s="800">
        <v>0.96995390694140893</v>
      </c>
      <c r="W476" s="800">
        <v>0.50856344523512209</v>
      </c>
      <c r="X476" s="800">
        <v>0.8565013389336158</v>
      </c>
      <c r="Y476" s="800">
        <v>0.89878304924394392</v>
      </c>
      <c r="Z476" s="800">
        <v>0.65080698498945666</v>
      </c>
      <c r="AA476" s="800">
        <v>0.69216043370471214</v>
      </c>
      <c r="AB476" s="800">
        <v>0.4736237598646319</v>
      </c>
      <c r="AC476" s="800">
        <v>0.35844602386136626</v>
      </c>
      <c r="AD476" s="800">
        <v>0.99221681783701998</v>
      </c>
      <c r="AE476" s="800">
        <v>0.45748144654912426</v>
      </c>
      <c r="AF476" s="800">
        <v>0.80840645272821143</v>
      </c>
      <c r="AG476" s="800">
        <v>0.99103530877555812</v>
      </c>
    </row>
    <row r="477" spans="1:33" x14ac:dyDescent="0.2">
      <c r="A477" s="767">
        <v>467</v>
      </c>
      <c r="B477" s="778">
        <f t="shared" si="115"/>
        <v>1873.3409999999999</v>
      </c>
      <c r="C477" s="791">
        <f t="shared" si="116"/>
        <v>48.71</v>
      </c>
      <c r="D477" s="803">
        <f t="shared" si="117"/>
        <v>1.115</v>
      </c>
      <c r="E477" s="779">
        <f t="shared" si="118"/>
        <v>222.82499999999999</v>
      </c>
      <c r="F477" s="803">
        <f t="shared" si="119"/>
        <v>0.16800000000000001</v>
      </c>
      <c r="G477" s="803">
        <f t="shared" si="120"/>
        <v>-0.17299999999999999</v>
      </c>
      <c r="H477" s="803">
        <f t="shared" si="121"/>
        <v>-8.5000000000000006E-2</v>
      </c>
      <c r="I477" s="803">
        <f t="shared" si="122"/>
        <v>-0.42699999999999999</v>
      </c>
      <c r="J477" s="803">
        <f t="shared" si="123"/>
        <v>-0.29599999999999999</v>
      </c>
      <c r="K477" s="779">
        <f t="shared" si="124"/>
        <v>0</v>
      </c>
      <c r="L477" s="779">
        <f t="shared" si="125"/>
        <v>0</v>
      </c>
      <c r="M477" s="779">
        <f t="shared" si="126"/>
        <v>0</v>
      </c>
      <c r="N477" s="779">
        <f t="shared" si="127"/>
        <v>0</v>
      </c>
      <c r="O477" s="779">
        <f t="shared" si="128"/>
        <v>0</v>
      </c>
      <c r="P477" s="779">
        <f t="shared" si="129"/>
        <v>0</v>
      </c>
      <c r="Q477" s="801">
        <f t="shared" si="130"/>
        <v>0</v>
      </c>
      <c r="R477" s="800">
        <v>0.57334092213659149</v>
      </c>
      <c r="S477" s="800">
        <v>0.71773826960500653</v>
      </c>
      <c r="T477" s="800">
        <v>0.518937197660992</v>
      </c>
      <c r="U477" s="800">
        <v>0.30706342072905013</v>
      </c>
      <c r="V477" s="800">
        <v>0.3417617776011852</v>
      </c>
      <c r="W477" s="800">
        <v>6.7218441188109379E-2</v>
      </c>
      <c r="X477" s="800">
        <v>0.28839189897986972</v>
      </c>
      <c r="Y477" s="800">
        <v>0.17250953232724908</v>
      </c>
      <c r="Z477" s="800">
        <v>0.20375631502637748</v>
      </c>
      <c r="AA477" s="800">
        <v>0.14629886462810504</v>
      </c>
      <c r="AB477" s="800">
        <v>0.24772846549833749</v>
      </c>
      <c r="AC477" s="800">
        <v>0.74047234371241655</v>
      </c>
      <c r="AD477" s="800">
        <v>0.20800256641381043</v>
      </c>
      <c r="AE477" s="800">
        <v>0.41382869952156909</v>
      </c>
      <c r="AF477" s="800">
        <v>0.80360603618348292</v>
      </c>
      <c r="AG477" s="800">
        <v>0.90081998731686208</v>
      </c>
    </row>
    <row r="478" spans="1:33" x14ac:dyDescent="0.2">
      <c r="A478" s="767">
        <v>468</v>
      </c>
      <c r="B478" s="778">
        <f t="shared" si="115"/>
        <v>1576.2270000000001</v>
      </c>
      <c r="C478" s="791">
        <f t="shared" si="116"/>
        <v>21.126999999999999</v>
      </c>
      <c r="D478" s="803">
        <f t="shared" si="117"/>
        <v>1.1759999999999999</v>
      </c>
      <c r="E478" s="779">
        <f t="shared" si="118"/>
        <v>285.714</v>
      </c>
      <c r="F478" s="803">
        <f t="shared" si="119"/>
        <v>0.18</v>
      </c>
      <c r="G478" s="803">
        <f t="shared" si="120"/>
        <v>8.5000000000000006E-2</v>
      </c>
      <c r="H478" s="803">
        <f t="shared" si="121"/>
        <v>6.7000000000000004E-2</v>
      </c>
      <c r="I478" s="803">
        <f t="shared" si="122"/>
        <v>0.26400000000000001</v>
      </c>
      <c r="J478" s="803">
        <f t="shared" si="123"/>
        <v>-0.23400000000000001</v>
      </c>
      <c r="K478" s="779">
        <f t="shared" si="124"/>
        <v>0</v>
      </c>
      <c r="L478" s="779">
        <f t="shared" si="125"/>
        <v>0</v>
      </c>
      <c r="M478" s="779">
        <f t="shared" si="126"/>
        <v>0</v>
      </c>
      <c r="N478" s="779">
        <f t="shared" si="127"/>
        <v>0</v>
      </c>
      <c r="O478" s="779">
        <f t="shared" si="128"/>
        <v>0</v>
      </c>
      <c r="P478" s="779">
        <f t="shared" si="129"/>
        <v>0</v>
      </c>
      <c r="Q478" s="801">
        <f t="shared" si="130"/>
        <v>0</v>
      </c>
      <c r="R478" s="800">
        <v>0.27622656620423125</v>
      </c>
      <c r="S478" s="800">
        <v>2.8182786411321215E-2</v>
      </c>
      <c r="T478" s="800">
        <v>0.5955252047515639</v>
      </c>
      <c r="U478" s="800">
        <v>0.46428536980782231</v>
      </c>
      <c r="V478" s="800">
        <v>0.39787844240735282</v>
      </c>
      <c r="W478" s="800">
        <v>0.71246484571514879</v>
      </c>
      <c r="X478" s="800">
        <v>0.66630768632260817</v>
      </c>
      <c r="Y478" s="800">
        <v>0.8641197560452577</v>
      </c>
      <c r="Z478" s="800">
        <v>0.26595399368094108</v>
      </c>
      <c r="AA478" s="800">
        <v>0.44950754667577741</v>
      </c>
      <c r="AB478" s="800">
        <v>4.702734613115378E-2</v>
      </c>
      <c r="AC478" s="800">
        <v>0.8990167685795053</v>
      </c>
      <c r="AD478" s="800">
        <v>7.5779515131406794E-2</v>
      </c>
      <c r="AE478" s="800">
        <v>0.51962078720661098</v>
      </c>
      <c r="AF478" s="800">
        <v>0.31615352258462071</v>
      </c>
      <c r="AG478" s="800">
        <v>0.42265992682439324</v>
      </c>
    </row>
    <row r="479" spans="1:33" x14ac:dyDescent="0.2">
      <c r="A479" s="767">
        <v>469</v>
      </c>
      <c r="B479" s="778">
        <f t="shared" si="115"/>
        <v>1628.971</v>
      </c>
      <c r="C479" s="791">
        <f t="shared" si="116"/>
        <v>44.774999999999999</v>
      </c>
      <c r="D479" s="803">
        <f t="shared" si="117"/>
        <v>1.0229999999999999</v>
      </c>
      <c r="E479" s="779">
        <f t="shared" si="118"/>
        <v>210.15199999999999</v>
      </c>
      <c r="F479" s="803">
        <f t="shared" si="119"/>
        <v>0.26300000000000001</v>
      </c>
      <c r="G479" s="803">
        <f t="shared" si="120"/>
        <v>-0.09</v>
      </c>
      <c r="H479" s="803">
        <f t="shared" si="121"/>
        <v>0.2</v>
      </c>
      <c r="I479" s="803">
        <f t="shared" si="122"/>
        <v>-2.4E-2</v>
      </c>
      <c r="J479" s="803">
        <f t="shared" si="123"/>
        <v>-0.29299999999999998</v>
      </c>
      <c r="K479" s="779">
        <f t="shared" si="124"/>
        <v>0</v>
      </c>
      <c r="L479" s="779">
        <f t="shared" si="125"/>
        <v>0</v>
      </c>
      <c r="M479" s="779">
        <f t="shared" si="126"/>
        <v>0</v>
      </c>
      <c r="N479" s="779">
        <f t="shared" si="127"/>
        <v>0</v>
      </c>
      <c r="O479" s="779">
        <f t="shared" si="128"/>
        <v>0</v>
      </c>
      <c r="P479" s="779">
        <f t="shared" si="129"/>
        <v>0</v>
      </c>
      <c r="Q479" s="801">
        <f t="shared" si="130"/>
        <v>0</v>
      </c>
      <c r="R479" s="800">
        <v>0.32897084577330193</v>
      </c>
      <c r="S479" s="800">
        <v>0.61937876477355269</v>
      </c>
      <c r="T479" s="800">
        <v>0.40365185744030174</v>
      </c>
      <c r="U479" s="800">
        <v>0.27537916767524095</v>
      </c>
      <c r="V479" s="800">
        <v>0.81360246351804544</v>
      </c>
      <c r="W479" s="800">
        <v>0.27384660571823538</v>
      </c>
      <c r="X479" s="800">
        <v>0.99962037270442894</v>
      </c>
      <c r="Y479" s="800">
        <v>0.57567050150387455</v>
      </c>
      <c r="Z479" s="800">
        <v>0.20740601494291222</v>
      </c>
      <c r="AA479" s="800">
        <v>0.53009397326588092</v>
      </c>
      <c r="AB479" s="800">
        <v>0.33645987803227739</v>
      </c>
      <c r="AC479" s="800">
        <v>0.9301791651448037</v>
      </c>
      <c r="AD479" s="800">
        <v>0.68528087898061019</v>
      </c>
      <c r="AE479" s="800">
        <v>9.8018226389532503E-2</v>
      </c>
      <c r="AF479" s="800">
        <v>0.118866900140989</v>
      </c>
      <c r="AG479" s="800">
        <v>0.74800397030999199</v>
      </c>
    </row>
    <row r="480" spans="1:33" x14ac:dyDescent="0.2">
      <c r="A480" s="767">
        <v>470</v>
      </c>
      <c r="B480" s="778">
        <f t="shared" si="115"/>
        <v>1648.7860000000001</v>
      </c>
      <c r="C480" s="791">
        <f t="shared" si="116"/>
        <v>25.73</v>
      </c>
      <c r="D480" s="803">
        <f t="shared" si="117"/>
        <v>0.79</v>
      </c>
      <c r="E480" s="779">
        <f t="shared" si="118"/>
        <v>177.977</v>
      </c>
      <c r="F480" s="803">
        <f t="shared" si="119"/>
        <v>0.26100000000000001</v>
      </c>
      <c r="G480" s="803">
        <f t="shared" si="120"/>
        <v>0.18</v>
      </c>
      <c r="H480" s="803">
        <f t="shared" si="121"/>
        <v>-0.129</v>
      </c>
      <c r="I480" s="803">
        <f t="shared" si="122"/>
        <v>-0.20599999999999999</v>
      </c>
      <c r="J480" s="803">
        <f t="shared" si="123"/>
        <v>-0.13500000000000001</v>
      </c>
      <c r="K480" s="779">
        <f t="shared" si="124"/>
        <v>0</v>
      </c>
      <c r="L480" s="779">
        <f t="shared" si="125"/>
        <v>0</v>
      </c>
      <c r="M480" s="779">
        <f t="shared" si="126"/>
        <v>0</v>
      </c>
      <c r="N480" s="779">
        <f t="shared" si="127"/>
        <v>0</v>
      </c>
      <c r="O480" s="779">
        <f t="shared" si="128"/>
        <v>0</v>
      </c>
      <c r="P480" s="779">
        <f t="shared" si="129"/>
        <v>0</v>
      </c>
      <c r="Q480" s="801">
        <f t="shared" si="130"/>
        <v>0</v>
      </c>
      <c r="R480" s="800">
        <v>0.34878619814773237</v>
      </c>
      <c r="S480" s="800">
        <v>0.14326192326949172</v>
      </c>
      <c r="T480" s="800">
        <v>0.11304706497522465</v>
      </c>
      <c r="U480" s="800">
        <v>0.1949417367138212</v>
      </c>
      <c r="V480" s="800">
        <v>0.80269803259837658</v>
      </c>
      <c r="W480" s="800">
        <v>0.94884886002829949</v>
      </c>
      <c r="X480" s="800">
        <v>0.17650770231545321</v>
      </c>
      <c r="Y480" s="800">
        <v>0.39416466365437686</v>
      </c>
      <c r="Z480" s="800">
        <v>0.36498455142763309</v>
      </c>
      <c r="AA480" s="800">
        <v>0.36356717664849969</v>
      </c>
      <c r="AB480" s="800">
        <v>0.39884982662701784</v>
      </c>
      <c r="AC480" s="800">
        <v>0.62794214933885018</v>
      </c>
      <c r="AD480" s="800">
        <v>0.99648002357334087</v>
      </c>
      <c r="AE480" s="800">
        <v>0.78349577735560272</v>
      </c>
      <c r="AF480" s="800">
        <v>0.85733061673661015</v>
      </c>
      <c r="AG480" s="800">
        <v>0.3872352535634106</v>
      </c>
    </row>
    <row r="481" spans="1:33" x14ac:dyDescent="0.2">
      <c r="A481" s="767">
        <v>471</v>
      </c>
      <c r="B481" s="778">
        <f t="shared" si="115"/>
        <v>1932.9059999999999</v>
      </c>
      <c r="C481" s="791">
        <f t="shared" si="116"/>
        <v>21.765999999999998</v>
      </c>
      <c r="D481" s="803">
        <f t="shared" si="117"/>
        <v>0.92300000000000004</v>
      </c>
      <c r="E481" s="779">
        <f t="shared" si="118"/>
        <v>142.07400000000001</v>
      </c>
      <c r="F481" s="803">
        <f t="shared" si="119"/>
        <v>0.11600000000000001</v>
      </c>
      <c r="G481" s="803">
        <f t="shared" si="120"/>
        <v>-4.9000000000000002E-2</v>
      </c>
      <c r="H481" s="803">
        <f t="shared" si="121"/>
        <v>-0.13400000000000001</v>
      </c>
      <c r="I481" s="803">
        <f t="shared" si="122"/>
        <v>-0.316</v>
      </c>
      <c r="J481" s="803">
        <f t="shared" si="123"/>
        <v>-0.40699999999999997</v>
      </c>
      <c r="K481" s="779">
        <f t="shared" si="124"/>
        <v>0</v>
      </c>
      <c r="L481" s="779">
        <f t="shared" si="125"/>
        <v>0</v>
      </c>
      <c r="M481" s="779">
        <f t="shared" si="126"/>
        <v>0</v>
      </c>
      <c r="N481" s="779">
        <f t="shared" si="127"/>
        <v>0</v>
      </c>
      <c r="O481" s="779">
        <f t="shared" si="128"/>
        <v>0</v>
      </c>
      <c r="P481" s="779">
        <f t="shared" si="129"/>
        <v>0</v>
      </c>
      <c r="Q481" s="801">
        <f t="shared" si="130"/>
        <v>0</v>
      </c>
      <c r="R481" s="800">
        <v>0.63290582762784431</v>
      </c>
      <c r="S481" s="800">
        <v>4.4143898800748649E-2</v>
      </c>
      <c r="T481" s="800">
        <v>0.27849009512275136</v>
      </c>
      <c r="U481" s="800">
        <v>0.10518529526189102</v>
      </c>
      <c r="V481" s="800">
        <v>8.144855953289154E-2</v>
      </c>
      <c r="W481" s="800">
        <v>0.37804623199639054</v>
      </c>
      <c r="X481" s="800">
        <v>0.16476308144287832</v>
      </c>
      <c r="Y481" s="800">
        <v>0.28419782498185731</v>
      </c>
      <c r="Z481" s="800">
        <v>9.307521419644238E-2</v>
      </c>
      <c r="AA481" s="800">
        <v>0.50444794735306719</v>
      </c>
      <c r="AB481" s="800">
        <v>0.23089202239196804</v>
      </c>
      <c r="AC481" s="800">
        <v>0.78445146811819544</v>
      </c>
      <c r="AD481" s="800">
        <v>0.53560751861850897</v>
      </c>
      <c r="AE481" s="800">
        <v>0.85893682678132754</v>
      </c>
      <c r="AF481" s="800">
        <v>0.77844569815664866</v>
      </c>
      <c r="AG481" s="800">
        <v>0.42609185490119927</v>
      </c>
    </row>
    <row r="482" spans="1:33" x14ac:dyDescent="0.2">
      <c r="A482" s="767">
        <v>472</v>
      </c>
      <c r="B482" s="778">
        <f t="shared" si="115"/>
        <v>2249.4679999999998</v>
      </c>
      <c r="C482" s="791">
        <f t="shared" si="116"/>
        <v>51.41</v>
      </c>
      <c r="D482" s="803">
        <f t="shared" si="117"/>
        <v>1.268</v>
      </c>
      <c r="E482" s="779">
        <f t="shared" si="118"/>
        <v>395.30799999999999</v>
      </c>
      <c r="F482" s="803">
        <f t="shared" si="119"/>
        <v>0.2</v>
      </c>
      <c r="G482" s="803">
        <f t="shared" si="120"/>
        <v>4.4999999999999998E-2</v>
      </c>
      <c r="H482" s="803">
        <f t="shared" si="121"/>
        <v>0.111</v>
      </c>
      <c r="I482" s="803">
        <f t="shared" si="122"/>
        <v>-0.221</v>
      </c>
      <c r="J482" s="803">
        <f t="shared" si="123"/>
        <v>-0.26600000000000001</v>
      </c>
      <c r="K482" s="779">
        <f t="shared" si="124"/>
        <v>0</v>
      </c>
      <c r="L482" s="779">
        <f t="shared" si="125"/>
        <v>0</v>
      </c>
      <c r="M482" s="779">
        <f t="shared" si="126"/>
        <v>0</v>
      </c>
      <c r="N482" s="779">
        <f t="shared" si="127"/>
        <v>0</v>
      </c>
      <c r="O482" s="779">
        <f t="shared" si="128"/>
        <v>0</v>
      </c>
      <c r="P482" s="779">
        <f t="shared" si="129"/>
        <v>0</v>
      </c>
      <c r="Q482" s="801">
        <f t="shared" si="130"/>
        <v>0</v>
      </c>
      <c r="R482" s="800">
        <v>0.94946798358116513</v>
      </c>
      <c r="S482" s="800">
        <v>0.78523888906458916</v>
      </c>
      <c r="T482" s="800">
        <v>0.71021860722261354</v>
      </c>
      <c r="U482" s="800">
        <v>0.73826881873484029</v>
      </c>
      <c r="V482" s="800">
        <v>0.50139805456572772</v>
      </c>
      <c r="W482" s="800">
        <v>0.61226884194040343</v>
      </c>
      <c r="X482" s="800">
        <v>0.77648677772973973</v>
      </c>
      <c r="Y482" s="800">
        <v>0.37916186582422862</v>
      </c>
      <c r="Z482" s="800">
        <v>0.23393283503282991</v>
      </c>
      <c r="AA482" s="800">
        <v>0.78614483365634791</v>
      </c>
      <c r="AB482" s="800">
        <v>8.7741204306731269E-2</v>
      </c>
      <c r="AC482" s="800">
        <v>0.64916649749165034</v>
      </c>
      <c r="AD482" s="800">
        <v>0.77077097408605588</v>
      </c>
      <c r="AE482" s="800">
        <v>9.848893624668309E-2</v>
      </c>
      <c r="AF482" s="800">
        <v>0.1090708382186637</v>
      </c>
      <c r="AG482" s="800">
        <v>0.81642628448039911</v>
      </c>
    </row>
    <row r="483" spans="1:33" x14ac:dyDescent="0.2">
      <c r="A483" s="767">
        <v>473</v>
      </c>
      <c r="B483" s="778">
        <f t="shared" si="115"/>
        <v>1309.4280000000001</v>
      </c>
      <c r="C483" s="791">
        <f t="shared" si="116"/>
        <v>36.152000000000001</v>
      </c>
      <c r="D483" s="803">
        <f t="shared" si="117"/>
        <v>0.82499999999999996</v>
      </c>
      <c r="E483" s="779">
        <f t="shared" si="118"/>
        <v>299.54500000000002</v>
      </c>
      <c r="F483" s="803">
        <f t="shared" si="119"/>
        <v>0.13</v>
      </c>
      <c r="G483" s="803">
        <f t="shared" si="120"/>
        <v>-0.17799999999999999</v>
      </c>
      <c r="H483" s="803">
        <f t="shared" si="121"/>
        <v>8.6999999999999994E-2</v>
      </c>
      <c r="I483" s="803">
        <f t="shared" si="122"/>
        <v>-3.5999999999999997E-2</v>
      </c>
      <c r="J483" s="803">
        <f t="shared" si="123"/>
        <v>-8.7999999999999995E-2</v>
      </c>
      <c r="K483" s="779">
        <f t="shared" si="124"/>
        <v>0</v>
      </c>
      <c r="L483" s="779">
        <f t="shared" si="125"/>
        <v>0</v>
      </c>
      <c r="M483" s="779">
        <f t="shared" si="126"/>
        <v>0</v>
      </c>
      <c r="N483" s="779">
        <f t="shared" si="127"/>
        <v>0</v>
      </c>
      <c r="O483" s="779">
        <f t="shared" si="128"/>
        <v>0</v>
      </c>
      <c r="P483" s="779">
        <f t="shared" si="129"/>
        <v>0</v>
      </c>
      <c r="Q483" s="801">
        <f t="shared" si="130"/>
        <v>0</v>
      </c>
      <c r="R483" s="800">
        <v>9.4283810796629286E-3</v>
      </c>
      <c r="S483" s="800">
        <v>0.40380460451697353</v>
      </c>
      <c r="T483" s="800">
        <v>0.15579383221570864</v>
      </c>
      <c r="U483" s="800">
        <v>0.49886308806698543</v>
      </c>
      <c r="V483" s="800">
        <v>0.15164759860933696</v>
      </c>
      <c r="W483" s="800">
        <v>5.6078800802029205E-2</v>
      </c>
      <c r="X483" s="800">
        <v>0.71826418957536564</v>
      </c>
      <c r="Y483" s="800">
        <v>0.56367975847232055</v>
      </c>
      <c r="Z483" s="800">
        <v>0.41178890590952155</v>
      </c>
      <c r="AA483" s="800">
        <v>0.71241677636736578</v>
      </c>
      <c r="AB483" s="800">
        <v>0.12675307659537083</v>
      </c>
      <c r="AC483" s="800">
        <v>0.74244020535607702</v>
      </c>
      <c r="AD483" s="800">
        <v>0.26696710928859524</v>
      </c>
      <c r="AE483" s="800">
        <v>0.72115513753193505</v>
      </c>
      <c r="AF483" s="800">
        <v>0.52859188970071069</v>
      </c>
      <c r="AG483" s="800">
        <v>0.45988923188618569</v>
      </c>
    </row>
    <row r="484" spans="1:33" x14ac:dyDescent="0.2">
      <c r="A484" s="767">
        <v>474</v>
      </c>
      <c r="B484" s="778">
        <f t="shared" si="115"/>
        <v>1417.7809999999999</v>
      </c>
      <c r="C484" s="791">
        <f t="shared" si="116"/>
        <v>50.988</v>
      </c>
      <c r="D484" s="803">
        <f t="shared" si="117"/>
        <v>1.425</v>
      </c>
      <c r="E484" s="779">
        <f t="shared" si="118"/>
        <v>107.241</v>
      </c>
      <c r="F484" s="803">
        <f t="shared" si="119"/>
        <v>0.108</v>
      </c>
      <c r="G484" s="803">
        <f t="shared" si="120"/>
        <v>-1.2999999999999999E-2</v>
      </c>
      <c r="H484" s="803">
        <f t="shared" si="121"/>
        <v>-0.01</v>
      </c>
      <c r="I484" s="803">
        <f t="shared" si="122"/>
        <v>0.38900000000000001</v>
      </c>
      <c r="J484" s="803">
        <f t="shared" si="123"/>
        <v>0.23400000000000001</v>
      </c>
      <c r="K484" s="779">
        <f t="shared" si="124"/>
        <v>0</v>
      </c>
      <c r="L484" s="779">
        <f t="shared" si="125"/>
        <v>0</v>
      </c>
      <c r="M484" s="779">
        <f t="shared" si="126"/>
        <v>0</v>
      </c>
      <c r="N484" s="779">
        <f t="shared" si="127"/>
        <v>0</v>
      </c>
      <c r="O484" s="779">
        <f t="shared" si="128"/>
        <v>0</v>
      </c>
      <c r="P484" s="779">
        <f t="shared" si="129"/>
        <v>0</v>
      </c>
      <c r="Q484" s="801">
        <f t="shared" si="130"/>
        <v>0</v>
      </c>
      <c r="R484" s="800">
        <v>0.1177807651992433</v>
      </c>
      <c r="S484" s="800">
        <v>0.77469333522921424</v>
      </c>
      <c r="T484" s="800">
        <v>0.90683705137690007</v>
      </c>
      <c r="U484" s="800">
        <v>1.8102229744957898E-2</v>
      </c>
      <c r="V484" s="800">
        <v>4.1360371734560419E-2</v>
      </c>
      <c r="W484" s="800">
        <v>0.46695477611583369</v>
      </c>
      <c r="X484" s="800">
        <v>0.47565017529999509</v>
      </c>
      <c r="Y484" s="800">
        <v>0.98860787092020419</v>
      </c>
      <c r="Z484" s="800">
        <v>0.73367815005465076</v>
      </c>
      <c r="AA484" s="800">
        <v>0.97399098708702769</v>
      </c>
      <c r="AB484" s="800">
        <v>0.8702542229192981</v>
      </c>
      <c r="AC484" s="800">
        <v>0.54993360260875956</v>
      </c>
      <c r="AD484" s="800">
        <v>0.29204906634052841</v>
      </c>
      <c r="AE484" s="800">
        <v>0.43704598750947177</v>
      </c>
      <c r="AF484" s="800">
        <v>0.79991598201675851</v>
      </c>
      <c r="AG484" s="800">
        <v>0.51597208413980566</v>
      </c>
    </row>
    <row r="485" spans="1:33" x14ac:dyDescent="0.2">
      <c r="A485" s="767">
        <v>475</v>
      </c>
      <c r="B485" s="778">
        <f t="shared" si="115"/>
        <v>1392.566</v>
      </c>
      <c r="C485" s="791">
        <f t="shared" si="116"/>
        <v>35.47</v>
      </c>
      <c r="D485" s="803">
        <f t="shared" si="117"/>
        <v>0.98199999999999998</v>
      </c>
      <c r="E485" s="779">
        <f t="shared" si="118"/>
        <v>163.53899999999999</v>
      </c>
      <c r="F485" s="803">
        <f t="shared" si="119"/>
        <v>0.28199999999999997</v>
      </c>
      <c r="G485" s="803">
        <f t="shared" si="120"/>
        <v>0.14699999999999999</v>
      </c>
      <c r="H485" s="803">
        <f t="shared" si="121"/>
        <v>-0.13900000000000001</v>
      </c>
      <c r="I485" s="803">
        <f t="shared" si="122"/>
        <v>0.32700000000000001</v>
      </c>
      <c r="J485" s="803">
        <f t="shared" si="123"/>
        <v>-0.22900000000000001</v>
      </c>
      <c r="K485" s="779">
        <f t="shared" si="124"/>
        <v>0</v>
      </c>
      <c r="L485" s="779">
        <f t="shared" si="125"/>
        <v>0</v>
      </c>
      <c r="M485" s="779">
        <f t="shared" si="126"/>
        <v>0</v>
      </c>
      <c r="N485" s="779">
        <f t="shared" si="127"/>
        <v>0</v>
      </c>
      <c r="O485" s="779">
        <f t="shared" si="128"/>
        <v>0</v>
      </c>
      <c r="P485" s="779">
        <f t="shared" si="129"/>
        <v>0</v>
      </c>
      <c r="Q485" s="801">
        <f t="shared" si="130"/>
        <v>0</v>
      </c>
      <c r="R485" s="800">
        <v>9.2566318872499775E-2</v>
      </c>
      <c r="S485" s="800">
        <v>0.38674905554235484</v>
      </c>
      <c r="T485" s="800">
        <v>0.35238450566793844</v>
      </c>
      <c r="U485" s="800">
        <v>0.15884651607116806</v>
      </c>
      <c r="V485" s="800">
        <v>0.9081247465685528</v>
      </c>
      <c r="W485" s="800">
        <v>0.86732623818326837</v>
      </c>
      <c r="X485" s="800">
        <v>0.15287874511744093</v>
      </c>
      <c r="Y485" s="800">
        <v>0.92719674535787577</v>
      </c>
      <c r="Z485" s="800">
        <v>0.27129063411773302</v>
      </c>
      <c r="AA485" s="800">
        <v>0.8768382492202621</v>
      </c>
      <c r="AB485" s="800">
        <v>0.39848073700229469</v>
      </c>
      <c r="AC485" s="800">
        <v>0.94522189893667463</v>
      </c>
      <c r="AD485" s="800">
        <v>0.78608221223607877</v>
      </c>
      <c r="AE485" s="800">
        <v>0.15320196634788008</v>
      </c>
      <c r="AF485" s="800">
        <v>0.9559933404079366</v>
      </c>
      <c r="AG485" s="800">
        <v>0.66704718787343487</v>
      </c>
    </row>
    <row r="486" spans="1:33" x14ac:dyDescent="0.2">
      <c r="A486" s="767">
        <v>476</v>
      </c>
      <c r="B486" s="778">
        <f t="shared" si="115"/>
        <v>1807.0550000000001</v>
      </c>
      <c r="C486" s="791">
        <f t="shared" si="116"/>
        <v>35.491</v>
      </c>
      <c r="D486" s="803">
        <f t="shared" si="117"/>
        <v>0.82499999999999996</v>
      </c>
      <c r="E486" s="779">
        <f t="shared" si="118"/>
        <v>109.934</v>
      </c>
      <c r="F486" s="803">
        <f t="shared" si="119"/>
        <v>0.106</v>
      </c>
      <c r="G486" s="803">
        <f t="shared" si="120"/>
        <v>7.6999999999999999E-2</v>
      </c>
      <c r="H486" s="803">
        <f t="shared" si="121"/>
        <v>-1.7000000000000001E-2</v>
      </c>
      <c r="I486" s="803">
        <f t="shared" si="122"/>
        <v>-0.497</v>
      </c>
      <c r="J486" s="803">
        <f t="shared" si="123"/>
        <v>-0.41599999999999998</v>
      </c>
      <c r="K486" s="779">
        <f t="shared" si="124"/>
        <v>0</v>
      </c>
      <c r="L486" s="779">
        <f t="shared" si="125"/>
        <v>0</v>
      </c>
      <c r="M486" s="779">
        <f t="shared" si="126"/>
        <v>0</v>
      </c>
      <c r="N486" s="779">
        <f t="shared" si="127"/>
        <v>0</v>
      </c>
      <c r="O486" s="779">
        <f t="shared" si="128"/>
        <v>0</v>
      </c>
      <c r="P486" s="779">
        <f t="shared" si="129"/>
        <v>0</v>
      </c>
      <c r="Q486" s="801">
        <f t="shared" si="130"/>
        <v>0</v>
      </c>
      <c r="R486" s="800">
        <v>0.50705453995885275</v>
      </c>
      <c r="S486" s="800">
        <v>0.38726925668915835</v>
      </c>
      <c r="T486" s="800">
        <v>0.15682867360960329</v>
      </c>
      <c r="U486" s="800">
        <v>2.4834796289112893E-2</v>
      </c>
      <c r="V486" s="800">
        <v>2.9274194436545442E-2</v>
      </c>
      <c r="W486" s="800">
        <v>0.69212661871669934</v>
      </c>
      <c r="X486" s="800">
        <v>0.45680355899466762</v>
      </c>
      <c r="Y486" s="800">
        <v>0.10265516931132701</v>
      </c>
      <c r="Z486" s="800">
        <v>8.3840017999300742E-2</v>
      </c>
      <c r="AA486" s="800">
        <v>0.14715871018350413</v>
      </c>
      <c r="AB486" s="800">
        <v>7.4970310352165059E-2</v>
      </c>
      <c r="AC486" s="800">
        <v>0.78285145894433572</v>
      </c>
      <c r="AD486" s="800">
        <v>0.26263016526781602</v>
      </c>
      <c r="AE486" s="800">
        <v>0.86845503596714879</v>
      </c>
      <c r="AF486" s="800">
        <v>0.80862383415834271</v>
      </c>
      <c r="AG486" s="800">
        <v>0.78864778737093677</v>
      </c>
    </row>
    <row r="487" spans="1:33" x14ac:dyDescent="0.2">
      <c r="A487" s="767">
        <v>477</v>
      </c>
      <c r="B487" s="778">
        <f t="shared" si="115"/>
        <v>2112.221</v>
      </c>
      <c r="C487" s="791">
        <f t="shared" si="116"/>
        <v>55.637999999999998</v>
      </c>
      <c r="D487" s="803">
        <f t="shared" si="117"/>
        <v>0.98</v>
      </c>
      <c r="E487" s="779">
        <f t="shared" si="118"/>
        <v>182.64599999999999</v>
      </c>
      <c r="F487" s="803">
        <f t="shared" si="119"/>
        <v>0.23400000000000001</v>
      </c>
      <c r="G487" s="803">
        <f t="shared" si="120"/>
        <v>1.9E-2</v>
      </c>
      <c r="H487" s="803">
        <f t="shared" si="121"/>
        <v>0.13</v>
      </c>
      <c r="I487" s="803">
        <f t="shared" si="122"/>
        <v>0.23799999999999999</v>
      </c>
      <c r="J487" s="803">
        <f t="shared" si="123"/>
        <v>-0.29499999999999998</v>
      </c>
      <c r="K487" s="779">
        <f t="shared" si="124"/>
        <v>0</v>
      </c>
      <c r="L487" s="779">
        <f t="shared" si="125"/>
        <v>0</v>
      </c>
      <c r="M487" s="779">
        <f t="shared" si="126"/>
        <v>0</v>
      </c>
      <c r="N487" s="779">
        <f t="shared" si="127"/>
        <v>0</v>
      </c>
      <c r="O487" s="779">
        <f t="shared" si="128"/>
        <v>0</v>
      </c>
      <c r="P487" s="779">
        <f t="shared" si="129"/>
        <v>0</v>
      </c>
      <c r="Q487" s="801">
        <f t="shared" si="130"/>
        <v>0</v>
      </c>
      <c r="R487" s="800">
        <v>0.81222068802794734</v>
      </c>
      <c r="S487" s="800">
        <v>0.89095463565054001</v>
      </c>
      <c r="T487" s="800">
        <v>0.34974868848953944</v>
      </c>
      <c r="U487" s="800">
        <v>0.20661482999717939</v>
      </c>
      <c r="V487" s="800">
        <v>0.67010339491877502</v>
      </c>
      <c r="W487" s="800">
        <v>0.54772303948096979</v>
      </c>
      <c r="X487" s="800">
        <v>0.82395829147513178</v>
      </c>
      <c r="Y487" s="800">
        <v>0.83762715315729186</v>
      </c>
      <c r="Z487" s="800">
        <v>0.20480848542578389</v>
      </c>
      <c r="AA487" s="800">
        <v>0.82754693565068438</v>
      </c>
      <c r="AB487" s="800">
        <v>7.2752850680637193E-2</v>
      </c>
      <c r="AC487" s="800">
        <v>4.0369952270422282E-2</v>
      </c>
      <c r="AD487" s="800">
        <v>0.9831130165067441</v>
      </c>
      <c r="AE487" s="800">
        <v>0.39758246997375823</v>
      </c>
      <c r="AF487" s="800">
        <v>0.27744640556999767</v>
      </c>
      <c r="AG487" s="800">
        <v>0.26702085899510519</v>
      </c>
    </row>
    <row r="488" spans="1:33" x14ac:dyDescent="0.2">
      <c r="A488" s="767">
        <v>478</v>
      </c>
      <c r="B488" s="778">
        <f t="shared" si="115"/>
        <v>1726.8219999999999</v>
      </c>
      <c r="C488" s="791">
        <f t="shared" si="116"/>
        <v>32.26</v>
      </c>
      <c r="D488" s="803">
        <f t="shared" si="117"/>
        <v>0.996</v>
      </c>
      <c r="E488" s="779">
        <f t="shared" si="118"/>
        <v>398.59300000000002</v>
      </c>
      <c r="F488" s="803">
        <f t="shared" si="119"/>
        <v>0.22800000000000001</v>
      </c>
      <c r="G488" s="803">
        <f t="shared" si="120"/>
        <v>0.14000000000000001</v>
      </c>
      <c r="H488" s="803">
        <f t="shared" si="121"/>
        <v>-0.115</v>
      </c>
      <c r="I488" s="803">
        <f t="shared" si="122"/>
        <v>0.39600000000000002</v>
      </c>
      <c r="J488" s="803">
        <f t="shared" si="123"/>
        <v>-0.27600000000000002</v>
      </c>
      <c r="K488" s="779">
        <f t="shared" si="124"/>
        <v>0</v>
      </c>
      <c r="L488" s="779">
        <f t="shared" si="125"/>
        <v>0</v>
      </c>
      <c r="M488" s="779">
        <f t="shared" si="126"/>
        <v>0</v>
      </c>
      <c r="N488" s="779">
        <f t="shared" si="127"/>
        <v>0</v>
      </c>
      <c r="O488" s="779">
        <f t="shared" si="128"/>
        <v>0</v>
      </c>
      <c r="P488" s="779">
        <f t="shared" si="129"/>
        <v>0</v>
      </c>
      <c r="Q488" s="801">
        <f t="shared" si="130"/>
        <v>0</v>
      </c>
      <c r="R488" s="800">
        <v>0.42682223516102047</v>
      </c>
      <c r="S488" s="800">
        <v>0.30650030600442879</v>
      </c>
      <c r="T488" s="800">
        <v>0.37003689421956087</v>
      </c>
      <c r="U488" s="800">
        <v>0.74648315117547182</v>
      </c>
      <c r="V488" s="800">
        <v>0.63956263507162736</v>
      </c>
      <c r="W488" s="800">
        <v>0.84976453183175105</v>
      </c>
      <c r="X488" s="800">
        <v>0.21127328121697864</v>
      </c>
      <c r="Y488" s="800">
        <v>0.99558642592599167</v>
      </c>
      <c r="Z488" s="800">
        <v>0.22360756775249013</v>
      </c>
      <c r="AA488" s="800">
        <v>0.61984113494029902</v>
      </c>
      <c r="AB488" s="800">
        <v>0.42819367248597284</v>
      </c>
      <c r="AC488" s="800">
        <v>0.86366301516725807</v>
      </c>
      <c r="AD488" s="800">
        <v>0.47603066834234731</v>
      </c>
      <c r="AE488" s="800">
        <v>0.45853847393052249</v>
      </c>
      <c r="AF488" s="800">
        <v>0.5661999156273948</v>
      </c>
      <c r="AG488" s="800">
        <v>0.60439573298610427</v>
      </c>
    </row>
    <row r="489" spans="1:33" x14ac:dyDescent="0.2">
      <c r="A489" s="767">
        <v>479</v>
      </c>
      <c r="B489" s="778">
        <f t="shared" si="115"/>
        <v>2287.1579999999999</v>
      </c>
      <c r="C489" s="791">
        <f t="shared" si="116"/>
        <v>48.908000000000001</v>
      </c>
      <c r="D489" s="803">
        <f t="shared" si="117"/>
        <v>1.1779999999999999</v>
      </c>
      <c r="E489" s="779">
        <f t="shared" si="118"/>
        <v>458.73399999999998</v>
      </c>
      <c r="F489" s="803">
        <f t="shared" si="119"/>
        <v>0.22600000000000001</v>
      </c>
      <c r="G489" s="803">
        <f t="shared" si="120"/>
        <v>-6.9000000000000006E-2</v>
      </c>
      <c r="H489" s="803">
        <f t="shared" si="121"/>
        <v>6.6000000000000003E-2</v>
      </c>
      <c r="I489" s="803">
        <f t="shared" si="122"/>
        <v>-0.26600000000000001</v>
      </c>
      <c r="J489" s="803">
        <f t="shared" si="123"/>
        <v>0.35099999999999998</v>
      </c>
      <c r="K489" s="779">
        <f t="shared" si="124"/>
        <v>0</v>
      </c>
      <c r="L489" s="779">
        <f t="shared" si="125"/>
        <v>0</v>
      </c>
      <c r="M489" s="779">
        <f t="shared" si="126"/>
        <v>0</v>
      </c>
      <c r="N489" s="779">
        <f t="shared" si="127"/>
        <v>0</v>
      </c>
      <c r="O489" s="779">
        <f t="shared" si="128"/>
        <v>0</v>
      </c>
      <c r="P489" s="779">
        <f t="shared" si="129"/>
        <v>0</v>
      </c>
      <c r="Q489" s="801">
        <f t="shared" si="130"/>
        <v>0</v>
      </c>
      <c r="R489" s="800">
        <v>0.98715832595689024</v>
      </c>
      <c r="S489" s="800">
        <v>0.72270216245515728</v>
      </c>
      <c r="T489" s="800">
        <v>0.596991695289258</v>
      </c>
      <c r="U489" s="800">
        <v>0.89683384565621849</v>
      </c>
      <c r="V489" s="800">
        <v>0.62839887893367929</v>
      </c>
      <c r="W489" s="800">
        <v>0.32626961406326305</v>
      </c>
      <c r="X489" s="800">
        <v>0.664676128668097</v>
      </c>
      <c r="Y489" s="800">
        <v>0.3336694088196116</v>
      </c>
      <c r="Z489" s="800">
        <v>0.85113699483736605</v>
      </c>
      <c r="AA489" s="800">
        <v>0.17572942504158473</v>
      </c>
      <c r="AB489" s="800">
        <v>0.60023182096875605</v>
      </c>
      <c r="AC489" s="800">
        <v>1.534449920766956E-2</v>
      </c>
      <c r="AD489" s="800">
        <v>0.83333443347532243</v>
      </c>
      <c r="AE489" s="800">
        <v>0.14463440782268655</v>
      </c>
      <c r="AF489" s="800">
        <v>0.50302716528331215</v>
      </c>
      <c r="AG489" s="800">
        <v>0.66508749129755884</v>
      </c>
    </row>
    <row r="490" spans="1:33" x14ac:dyDescent="0.2">
      <c r="A490" s="767">
        <v>480</v>
      </c>
      <c r="B490" s="778">
        <f t="shared" si="115"/>
        <v>2107.3130000000001</v>
      </c>
      <c r="C490" s="791">
        <f t="shared" si="116"/>
        <v>58.633000000000003</v>
      </c>
      <c r="D490" s="803">
        <f t="shared" si="117"/>
        <v>1.1180000000000001</v>
      </c>
      <c r="E490" s="779">
        <f t="shared" si="118"/>
        <v>289.67700000000002</v>
      </c>
      <c r="F490" s="803">
        <f t="shared" si="119"/>
        <v>0.20499999999999999</v>
      </c>
      <c r="G490" s="803">
        <f t="shared" si="120"/>
        <v>6.2E-2</v>
      </c>
      <c r="H490" s="803">
        <f t="shared" si="121"/>
        <v>0.19</v>
      </c>
      <c r="I490" s="803">
        <f t="shared" si="122"/>
        <v>-0.24299999999999999</v>
      </c>
      <c r="J490" s="803">
        <f t="shared" si="123"/>
        <v>0.152</v>
      </c>
      <c r="K490" s="779">
        <f t="shared" si="124"/>
        <v>0</v>
      </c>
      <c r="L490" s="779">
        <f t="shared" si="125"/>
        <v>0</v>
      </c>
      <c r="M490" s="779">
        <f t="shared" si="126"/>
        <v>0</v>
      </c>
      <c r="N490" s="779">
        <f t="shared" si="127"/>
        <v>0</v>
      </c>
      <c r="O490" s="779">
        <f t="shared" si="128"/>
        <v>0</v>
      </c>
      <c r="P490" s="779">
        <f t="shared" si="129"/>
        <v>0</v>
      </c>
      <c r="Q490" s="801">
        <f t="shared" si="130"/>
        <v>0</v>
      </c>
      <c r="R490" s="800">
        <v>0.807313141781282</v>
      </c>
      <c r="S490" s="800">
        <v>0.96582212846426574</v>
      </c>
      <c r="T490" s="800">
        <v>0.52193659104804313</v>
      </c>
      <c r="U490" s="800">
        <v>0.47419329197465265</v>
      </c>
      <c r="V490" s="800">
        <v>0.5272326423370276</v>
      </c>
      <c r="W490" s="800">
        <v>0.65574891792959944</v>
      </c>
      <c r="X490" s="800">
        <v>0.9759635271581435</v>
      </c>
      <c r="Y490" s="800">
        <v>0.35662697844766156</v>
      </c>
      <c r="Z490" s="800">
        <v>0.65199595883437644</v>
      </c>
      <c r="AA490" s="800">
        <v>0.57742990187728804</v>
      </c>
      <c r="AB490" s="800">
        <v>0.67478524684554719</v>
      </c>
      <c r="AC490" s="800">
        <v>0.20072968604072949</v>
      </c>
      <c r="AD490" s="800">
        <v>7.1419082654965438E-3</v>
      </c>
      <c r="AE490" s="800">
        <v>3.7876192963648414E-3</v>
      </c>
      <c r="AF490" s="800">
        <v>0.96756372262510426</v>
      </c>
      <c r="AG490" s="800">
        <v>0.41762486983096603</v>
      </c>
    </row>
    <row r="491" spans="1:33" x14ac:dyDescent="0.2">
      <c r="A491" s="767">
        <v>481</v>
      </c>
      <c r="B491" s="778">
        <f t="shared" si="115"/>
        <v>1639.17</v>
      </c>
      <c r="C491" s="791">
        <f t="shared" si="116"/>
        <v>59.021999999999998</v>
      </c>
      <c r="D491" s="803">
        <f t="shared" si="117"/>
        <v>0.80100000000000005</v>
      </c>
      <c r="E491" s="779">
        <f t="shared" si="118"/>
        <v>157.62899999999999</v>
      </c>
      <c r="F491" s="803">
        <f t="shared" si="119"/>
        <v>0.28899999999999998</v>
      </c>
      <c r="G491" s="803">
        <f t="shared" si="120"/>
        <v>1.2E-2</v>
      </c>
      <c r="H491" s="803">
        <f t="shared" si="121"/>
        <v>-1E-3</v>
      </c>
      <c r="I491" s="803">
        <f t="shared" si="122"/>
        <v>-3.9E-2</v>
      </c>
      <c r="J491" s="803">
        <f t="shared" si="123"/>
        <v>-0.223</v>
      </c>
      <c r="K491" s="779">
        <f t="shared" si="124"/>
        <v>0</v>
      </c>
      <c r="L491" s="779">
        <f t="shared" si="125"/>
        <v>0</v>
      </c>
      <c r="M491" s="779">
        <f t="shared" si="126"/>
        <v>0</v>
      </c>
      <c r="N491" s="779">
        <f t="shared" si="127"/>
        <v>0</v>
      </c>
      <c r="O491" s="779">
        <f t="shared" si="128"/>
        <v>0</v>
      </c>
      <c r="P491" s="779">
        <f t="shared" si="129"/>
        <v>0</v>
      </c>
      <c r="Q491" s="801">
        <f t="shared" si="130"/>
        <v>0</v>
      </c>
      <c r="R491" s="800">
        <v>0.33917048126360372</v>
      </c>
      <c r="S491" s="800">
        <v>0.97555623493899912</v>
      </c>
      <c r="T491" s="800">
        <v>0.12584133014893994</v>
      </c>
      <c r="U491" s="800">
        <v>0.14407145483644235</v>
      </c>
      <c r="V491" s="800">
        <v>0.94257551474167245</v>
      </c>
      <c r="W491" s="800">
        <v>0.52932797036792067</v>
      </c>
      <c r="X491" s="800">
        <v>0.49735616787226433</v>
      </c>
      <c r="Y491" s="800">
        <v>0.56119183116968419</v>
      </c>
      <c r="Z491" s="800">
        <v>0.27667703052856141</v>
      </c>
      <c r="AA491" s="800">
        <v>0.95693178620690922</v>
      </c>
      <c r="AB491" s="800">
        <v>7.6966869855898956E-2</v>
      </c>
      <c r="AC491" s="800">
        <v>0.43655165352736924</v>
      </c>
      <c r="AD491" s="800">
        <v>0.68548002861944168</v>
      </c>
      <c r="AE491" s="800">
        <v>0.90774473450952042</v>
      </c>
      <c r="AF491" s="800">
        <v>0.8719169201941166</v>
      </c>
      <c r="AG491" s="800">
        <v>0.34351293532593463</v>
      </c>
    </row>
    <row r="492" spans="1:33" x14ac:dyDescent="0.2">
      <c r="A492" s="767">
        <v>482</v>
      </c>
      <c r="B492" s="778">
        <f t="shared" si="115"/>
        <v>1686.078</v>
      </c>
      <c r="C492" s="791">
        <f t="shared" si="116"/>
        <v>32.777999999999999</v>
      </c>
      <c r="D492" s="803">
        <f t="shared" si="117"/>
        <v>0.92100000000000004</v>
      </c>
      <c r="E492" s="779">
        <f t="shared" si="118"/>
        <v>162.928</v>
      </c>
      <c r="F492" s="803">
        <f t="shared" si="119"/>
        <v>0.20799999999999999</v>
      </c>
      <c r="G492" s="803">
        <f t="shared" si="120"/>
        <v>4.9000000000000002E-2</v>
      </c>
      <c r="H492" s="803">
        <f t="shared" si="121"/>
        <v>1.9E-2</v>
      </c>
      <c r="I492" s="803">
        <f t="shared" si="122"/>
        <v>-0.56699999999999995</v>
      </c>
      <c r="J492" s="803">
        <f t="shared" si="123"/>
        <v>-0.33700000000000002</v>
      </c>
      <c r="K492" s="779">
        <f t="shared" si="124"/>
        <v>0</v>
      </c>
      <c r="L492" s="779">
        <f t="shared" si="125"/>
        <v>0</v>
      </c>
      <c r="M492" s="779">
        <f t="shared" si="126"/>
        <v>0</v>
      </c>
      <c r="N492" s="779">
        <f t="shared" si="127"/>
        <v>0</v>
      </c>
      <c r="O492" s="779">
        <f t="shared" si="128"/>
        <v>0</v>
      </c>
      <c r="P492" s="779">
        <f t="shared" si="129"/>
        <v>0</v>
      </c>
      <c r="Q492" s="801">
        <f t="shared" si="130"/>
        <v>0</v>
      </c>
      <c r="R492" s="800">
        <v>0.38607779072150961</v>
      </c>
      <c r="S492" s="800">
        <v>0.31944812643554443</v>
      </c>
      <c r="T492" s="800">
        <v>0.27621971652114496</v>
      </c>
      <c r="U492" s="800">
        <v>0.15731925086627618</v>
      </c>
      <c r="V492" s="800">
        <v>0.54208311328858561</v>
      </c>
      <c r="W492" s="800">
        <v>0.62179974164674068</v>
      </c>
      <c r="X492" s="800">
        <v>0.54677368257431158</v>
      </c>
      <c r="Y492" s="800">
        <v>3.2986603658539337E-2</v>
      </c>
      <c r="Z492" s="800">
        <v>0.16251659088818604</v>
      </c>
      <c r="AA492" s="800">
        <v>0.11133457550637704</v>
      </c>
      <c r="AB492" s="800">
        <v>0.23928596129047686</v>
      </c>
      <c r="AC492" s="800">
        <v>0.23282529006988817</v>
      </c>
      <c r="AD492" s="800">
        <v>0.74720114369509483</v>
      </c>
      <c r="AE492" s="800">
        <v>0.40346017389452427</v>
      </c>
      <c r="AF492" s="800">
        <v>0.67585581048910448</v>
      </c>
      <c r="AG492" s="800">
        <v>0.45546099956875274</v>
      </c>
    </row>
    <row r="493" spans="1:33" x14ac:dyDescent="0.2">
      <c r="A493" s="767">
        <v>483</v>
      </c>
      <c r="B493" s="778">
        <f t="shared" si="115"/>
        <v>2084.078</v>
      </c>
      <c r="C493" s="791">
        <f t="shared" si="116"/>
        <v>50.348999999999997</v>
      </c>
      <c r="D493" s="803">
        <f t="shared" si="117"/>
        <v>1.423</v>
      </c>
      <c r="E493" s="779">
        <f t="shared" si="118"/>
        <v>220.69900000000001</v>
      </c>
      <c r="F493" s="803">
        <f t="shared" si="119"/>
        <v>0.10299999999999999</v>
      </c>
      <c r="G493" s="803">
        <f t="shared" si="120"/>
        <v>0.153</v>
      </c>
      <c r="H493" s="803">
        <f t="shared" si="121"/>
        <v>0.13700000000000001</v>
      </c>
      <c r="I493" s="803">
        <f t="shared" si="122"/>
        <v>-0.54600000000000004</v>
      </c>
      <c r="J493" s="803">
        <f t="shared" si="123"/>
        <v>-0.43</v>
      </c>
      <c r="K493" s="779">
        <f t="shared" si="124"/>
        <v>0</v>
      </c>
      <c r="L493" s="779">
        <f t="shared" si="125"/>
        <v>0</v>
      </c>
      <c r="M493" s="779">
        <f t="shared" si="126"/>
        <v>0</v>
      </c>
      <c r="N493" s="779">
        <f t="shared" si="127"/>
        <v>0</v>
      </c>
      <c r="O493" s="779">
        <f t="shared" si="128"/>
        <v>0</v>
      </c>
      <c r="P493" s="779">
        <f t="shared" si="129"/>
        <v>0</v>
      </c>
      <c r="Q493" s="801">
        <f t="shared" si="130"/>
        <v>0</v>
      </c>
      <c r="R493" s="800">
        <v>0.78407764290195836</v>
      </c>
      <c r="S493" s="800">
        <v>0.75871692646177558</v>
      </c>
      <c r="T493" s="800">
        <v>0.90334369001865555</v>
      </c>
      <c r="U493" s="800">
        <v>0.30174742823400813</v>
      </c>
      <c r="V493" s="800">
        <v>1.68276611284911E-2</v>
      </c>
      <c r="W493" s="800">
        <v>0.88339441089107018</v>
      </c>
      <c r="X493" s="800">
        <v>0.84373829447293847</v>
      </c>
      <c r="Y493" s="800">
        <v>5.4160624412016301E-2</v>
      </c>
      <c r="Z493" s="800">
        <v>6.9889868015583501E-2</v>
      </c>
      <c r="AA493" s="800">
        <v>0.23668669036743739</v>
      </c>
      <c r="AB493" s="800">
        <v>0.77894779206468379</v>
      </c>
      <c r="AC493" s="800">
        <v>0.59271266357340902</v>
      </c>
      <c r="AD493" s="800">
        <v>0.52962878611235842</v>
      </c>
      <c r="AE493" s="800">
        <v>0.62215475543155341</v>
      </c>
      <c r="AF493" s="800">
        <v>0.30734089062907277</v>
      </c>
      <c r="AG493" s="800">
        <v>0.58652104427939611</v>
      </c>
    </row>
    <row r="494" spans="1:33" x14ac:dyDescent="0.2">
      <c r="A494" s="767">
        <v>484</v>
      </c>
      <c r="B494" s="778">
        <f t="shared" si="115"/>
        <v>1932.432</v>
      </c>
      <c r="C494" s="791">
        <f t="shared" si="116"/>
        <v>27.332000000000001</v>
      </c>
      <c r="D494" s="803">
        <f t="shared" si="117"/>
        <v>0.94199999999999995</v>
      </c>
      <c r="E494" s="779">
        <f t="shared" si="118"/>
        <v>494.93700000000001</v>
      </c>
      <c r="F494" s="803">
        <f t="shared" si="119"/>
        <v>0.25600000000000001</v>
      </c>
      <c r="G494" s="803">
        <f t="shared" si="120"/>
        <v>6.5000000000000002E-2</v>
      </c>
      <c r="H494" s="803">
        <f t="shared" si="121"/>
        <v>-2.1999999999999999E-2</v>
      </c>
      <c r="I494" s="803">
        <f t="shared" si="122"/>
        <v>-0.26100000000000001</v>
      </c>
      <c r="J494" s="803">
        <f t="shared" si="123"/>
        <v>-0.38800000000000001</v>
      </c>
      <c r="K494" s="779">
        <f t="shared" si="124"/>
        <v>0</v>
      </c>
      <c r="L494" s="779">
        <f t="shared" si="125"/>
        <v>0</v>
      </c>
      <c r="M494" s="779">
        <f t="shared" si="126"/>
        <v>0</v>
      </c>
      <c r="N494" s="779">
        <f t="shared" si="127"/>
        <v>0</v>
      </c>
      <c r="O494" s="779">
        <f t="shared" si="128"/>
        <v>0</v>
      </c>
      <c r="P494" s="779">
        <f t="shared" si="129"/>
        <v>0</v>
      </c>
      <c r="Q494" s="801">
        <f t="shared" si="130"/>
        <v>0</v>
      </c>
      <c r="R494" s="800">
        <v>0.63243203600265219</v>
      </c>
      <c r="S494" s="800">
        <v>0.18330728484318604</v>
      </c>
      <c r="T494" s="800">
        <v>0.30289800080719675</v>
      </c>
      <c r="U494" s="800">
        <v>0.98734274200425398</v>
      </c>
      <c r="V494" s="800">
        <v>0.77842197814673331</v>
      </c>
      <c r="W494" s="800">
        <v>0.66320361109852777</v>
      </c>
      <c r="X494" s="800">
        <v>0.44423929148938168</v>
      </c>
      <c r="Y494" s="800">
        <v>0.33941034075692744</v>
      </c>
      <c r="Z494" s="800">
        <v>0.11222789394804378</v>
      </c>
      <c r="AA494" s="800">
        <v>0.17284558718984444</v>
      </c>
      <c r="AB494" s="800">
        <v>7.9395252052243737E-2</v>
      </c>
      <c r="AC494" s="800">
        <v>0.69788727745332835</v>
      </c>
      <c r="AD494" s="800">
        <v>0.23815034593767803</v>
      </c>
      <c r="AE494" s="800">
        <v>0.10526094391280849</v>
      </c>
      <c r="AF494" s="800">
        <v>0.98841484669363711</v>
      </c>
      <c r="AG494" s="800">
        <v>0.37541744368145802</v>
      </c>
    </row>
    <row r="495" spans="1:33" x14ac:dyDescent="0.2">
      <c r="A495" s="767">
        <v>485</v>
      </c>
      <c r="B495" s="778">
        <f t="shared" si="115"/>
        <v>1878.259</v>
      </c>
      <c r="C495" s="791">
        <f t="shared" si="116"/>
        <v>39.726999999999997</v>
      </c>
      <c r="D495" s="803">
        <f t="shared" si="117"/>
        <v>1.165</v>
      </c>
      <c r="E495" s="779">
        <f t="shared" si="118"/>
        <v>122.15900000000001</v>
      </c>
      <c r="F495" s="803">
        <f t="shared" si="119"/>
        <v>0.12</v>
      </c>
      <c r="G495" s="803">
        <f t="shared" si="120"/>
        <v>0.157</v>
      </c>
      <c r="H495" s="803">
        <f t="shared" si="121"/>
        <v>-0.104</v>
      </c>
      <c r="I495" s="803">
        <f t="shared" si="122"/>
        <v>-3.1E-2</v>
      </c>
      <c r="J495" s="803">
        <f t="shared" si="123"/>
        <v>0.03</v>
      </c>
      <c r="K495" s="779">
        <f t="shared" si="124"/>
        <v>0</v>
      </c>
      <c r="L495" s="779">
        <f t="shared" si="125"/>
        <v>0</v>
      </c>
      <c r="M495" s="779">
        <f t="shared" si="126"/>
        <v>0</v>
      </c>
      <c r="N495" s="779">
        <f t="shared" si="127"/>
        <v>0</v>
      </c>
      <c r="O495" s="779">
        <f t="shared" si="128"/>
        <v>0</v>
      </c>
      <c r="P495" s="779">
        <f t="shared" si="129"/>
        <v>0</v>
      </c>
      <c r="Q495" s="801">
        <f t="shared" si="130"/>
        <v>0</v>
      </c>
      <c r="R495" s="800">
        <v>0.57825877687246197</v>
      </c>
      <c r="S495" s="800">
        <v>0.49318211662759903</v>
      </c>
      <c r="T495" s="800">
        <v>0.58070704462619671</v>
      </c>
      <c r="U495" s="800">
        <v>5.53966694992164E-2</v>
      </c>
      <c r="V495" s="800">
        <v>0.10013323697460552</v>
      </c>
      <c r="W495" s="800">
        <v>0.89218561121781748</v>
      </c>
      <c r="X495" s="800">
        <v>0.23923856277137689</v>
      </c>
      <c r="Y495" s="800">
        <v>0.5692249821410732</v>
      </c>
      <c r="Z495" s="800">
        <v>0.53005303285453809</v>
      </c>
      <c r="AA495" s="800">
        <v>0.1727537282449495</v>
      </c>
      <c r="AB495" s="800">
        <v>0.87300001959242823</v>
      </c>
      <c r="AC495" s="800">
        <v>0.40637952065733018</v>
      </c>
      <c r="AD495" s="800">
        <v>0.70383160675240919</v>
      </c>
      <c r="AE495" s="800">
        <v>0.72664041341068675</v>
      </c>
      <c r="AF495" s="800">
        <v>0.20487655880120836</v>
      </c>
      <c r="AG495" s="800">
        <v>0.63614841686675427</v>
      </c>
    </row>
    <row r="496" spans="1:33" x14ac:dyDescent="0.2">
      <c r="A496" s="767">
        <v>486</v>
      </c>
      <c r="B496" s="778">
        <f t="shared" si="115"/>
        <v>2186.8560000000002</v>
      </c>
      <c r="C496" s="791">
        <f t="shared" si="116"/>
        <v>44.881999999999998</v>
      </c>
      <c r="D496" s="803">
        <f t="shared" si="117"/>
        <v>0.95799999999999996</v>
      </c>
      <c r="E496" s="779">
        <f t="shared" si="118"/>
        <v>290.87200000000001</v>
      </c>
      <c r="F496" s="803">
        <f t="shared" si="119"/>
        <v>0.23400000000000001</v>
      </c>
      <c r="G496" s="803">
        <f t="shared" si="120"/>
        <v>-8.5000000000000006E-2</v>
      </c>
      <c r="H496" s="803">
        <f t="shared" si="121"/>
        <v>7.3999999999999996E-2</v>
      </c>
      <c r="I496" s="803">
        <f t="shared" si="122"/>
        <v>-0.27800000000000002</v>
      </c>
      <c r="J496" s="803">
        <f t="shared" si="123"/>
        <v>0.108</v>
      </c>
      <c r="K496" s="779">
        <f t="shared" si="124"/>
        <v>0</v>
      </c>
      <c r="L496" s="779">
        <f t="shared" si="125"/>
        <v>0</v>
      </c>
      <c r="M496" s="779">
        <f t="shared" si="126"/>
        <v>0</v>
      </c>
      <c r="N496" s="779">
        <f t="shared" si="127"/>
        <v>0</v>
      </c>
      <c r="O496" s="779">
        <f t="shared" si="128"/>
        <v>0</v>
      </c>
      <c r="P496" s="779">
        <f t="shared" si="129"/>
        <v>0</v>
      </c>
      <c r="Q496" s="801">
        <f t="shared" si="130"/>
        <v>0</v>
      </c>
      <c r="R496" s="800">
        <v>0.88685581268888491</v>
      </c>
      <c r="S496" s="800">
        <v>0.62206237218950255</v>
      </c>
      <c r="T496" s="800">
        <v>0.32226872204440715</v>
      </c>
      <c r="U496" s="800">
        <v>0.47717898488585797</v>
      </c>
      <c r="V496" s="800">
        <v>0.66871128900378607</v>
      </c>
      <c r="W496" s="800">
        <v>0.2875474876169597</v>
      </c>
      <c r="X496" s="800">
        <v>0.68555461774735793</v>
      </c>
      <c r="Y496" s="800">
        <v>0.32208715684224543</v>
      </c>
      <c r="Z496" s="800">
        <v>0.60797072087188064</v>
      </c>
      <c r="AA496" s="800">
        <v>0.39583594052109872</v>
      </c>
      <c r="AB496" s="800">
        <v>7.6596432868437758E-2</v>
      </c>
      <c r="AC496" s="800">
        <v>0.94497838462915418</v>
      </c>
      <c r="AD496" s="800">
        <v>0.77974140119374769</v>
      </c>
      <c r="AE496" s="800">
        <v>0.64101790715492235</v>
      </c>
      <c r="AF496" s="800">
        <v>0.83921631584816536</v>
      </c>
      <c r="AG496" s="800">
        <v>0.13895644757216175</v>
      </c>
    </row>
    <row r="497" spans="1:33" x14ac:dyDescent="0.2">
      <c r="A497" s="767">
        <v>487</v>
      </c>
      <c r="B497" s="778">
        <f t="shared" si="115"/>
        <v>1852.5989999999999</v>
      </c>
      <c r="C497" s="791">
        <f t="shared" si="116"/>
        <v>55.305999999999997</v>
      </c>
      <c r="D497" s="803">
        <f t="shared" si="117"/>
        <v>1.19</v>
      </c>
      <c r="E497" s="779">
        <f t="shared" si="118"/>
        <v>312.82499999999999</v>
      </c>
      <c r="F497" s="803">
        <f t="shared" si="119"/>
        <v>0.26800000000000002</v>
      </c>
      <c r="G497" s="803">
        <f t="shared" si="120"/>
        <v>0.17699999999999999</v>
      </c>
      <c r="H497" s="803">
        <f t="shared" si="121"/>
        <v>-0.13100000000000001</v>
      </c>
      <c r="I497" s="803">
        <f t="shared" si="122"/>
        <v>0.193</v>
      </c>
      <c r="J497" s="803">
        <f t="shared" si="123"/>
        <v>-0.11899999999999999</v>
      </c>
      <c r="K497" s="779">
        <f t="shared" si="124"/>
        <v>0</v>
      </c>
      <c r="L497" s="779">
        <f t="shared" si="125"/>
        <v>0</v>
      </c>
      <c r="M497" s="779">
        <f t="shared" si="126"/>
        <v>0</v>
      </c>
      <c r="N497" s="779">
        <f t="shared" si="127"/>
        <v>0</v>
      </c>
      <c r="O497" s="779">
        <f t="shared" si="128"/>
        <v>0</v>
      </c>
      <c r="P497" s="779">
        <f t="shared" si="129"/>
        <v>0</v>
      </c>
      <c r="Q497" s="801">
        <f t="shared" si="130"/>
        <v>0</v>
      </c>
      <c r="R497" s="800">
        <v>0.5525989412846124</v>
      </c>
      <c r="S497" s="800">
        <v>0.8826615237425901</v>
      </c>
      <c r="T497" s="800">
        <v>0.61269898048751636</v>
      </c>
      <c r="U497" s="800">
        <v>0.53206241013205646</v>
      </c>
      <c r="V497" s="800">
        <v>0.83987277730730725</v>
      </c>
      <c r="W497" s="800">
        <v>0.94232018373393234</v>
      </c>
      <c r="X497" s="800">
        <v>0.17186866485974062</v>
      </c>
      <c r="Y497" s="800">
        <v>0.79276744237102459</v>
      </c>
      <c r="Z497" s="800">
        <v>0.38060026507571454</v>
      </c>
      <c r="AA497" s="800">
        <v>0.16171031769162147</v>
      </c>
      <c r="AB497" s="800">
        <v>0.26584127640259303</v>
      </c>
      <c r="AC497" s="800">
        <v>0.17773851140155106</v>
      </c>
      <c r="AD497" s="800">
        <v>2.8270126923729766E-2</v>
      </c>
      <c r="AE497" s="800">
        <v>0.18496994718577742</v>
      </c>
      <c r="AF497" s="800">
        <v>0.3747848775987116</v>
      </c>
      <c r="AG497" s="800">
        <v>0.87852156137778814</v>
      </c>
    </row>
    <row r="498" spans="1:33" x14ac:dyDescent="0.2">
      <c r="A498" s="767">
        <v>488</v>
      </c>
      <c r="B498" s="778">
        <f t="shared" si="115"/>
        <v>1383.9590000000001</v>
      </c>
      <c r="C498" s="791">
        <f t="shared" si="116"/>
        <v>38.182000000000002</v>
      </c>
      <c r="D498" s="803">
        <f t="shared" si="117"/>
        <v>1.2150000000000001</v>
      </c>
      <c r="E498" s="779">
        <f t="shared" si="118"/>
        <v>276.26900000000001</v>
      </c>
      <c r="F498" s="803">
        <f t="shared" si="119"/>
        <v>0.189</v>
      </c>
      <c r="G498" s="803">
        <f t="shared" si="120"/>
        <v>-2.5000000000000001E-2</v>
      </c>
      <c r="H498" s="803">
        <f t="shared" si="121"/>
        <v>-0.19</v>
      </c>
      <c r="I498" s="803">
        <f t="shared" si="122"/>
        <v>-0.22600000000000001</v>
      </c>
      <c r="J498" s="803">
        <f t="shared" si="123"/>
        <v>0.48099999999999998</v>
      </c>
      <c r="K498" s="779">
        <f t="shared" si="124"/>
        <v>0</v>
      </c>
      <c r="L498" s="779">
        <f t="shared" si="125"/>
        <v>0</v>
      </c>
      <c r="M498" s="779">
        <f t="shared" si="126"/>
        <v>0</v>
      </c>
      <c r="N498" s="779">
        <f t="shared" si="127"/>
        <v>0</v>
      </c>
      <c r="O498" s="779">
        <f t="shared" si="128"/>
        <v>0</v>
      </c>
      <c r="P498" s="779">
        <f t="shared" si="129"/>
        <v>0</v>
      </c>
      <c r="Q498" s="801">
        <f t="shared" si="130"/>
        <v>0</v>
      </c>
      <c r="R498" s="800">
        <v>8.3959293866300411E-2</v>
      </c>
      <c r="S498" s="800">
        <v>0.45455253518303018</v>
      </c>
      <c r="T498" s="800">
        <v>0.64396667441751609</v>
      </c>
      <c r="U498" s="800">
        <v>0.44067227461017799</v>
      </c>
      <c r="V498" s="800">
        <v>0.44337676997646225</v>
      </c>
      <c r="W498" s="800">
        <v>0.43824005787470488</v>
      </c>
      <c r="X498" s="800">
        <v>2.6089198256251889E-2</v>
      </c>
      <c r="Y498" s="800">
        <v>0.3739296389433493</v>
      </c>
      <c r="Z498" s="800">
        <v>0.98068497729019399</v>
      </c>
      <c r="AA498" s="800">
        <v>0.5353422815652914</v>
      </c>
      <c r="AB498" s="800">
        <v>0.13561280669176468</v>
      </c>
      <c r="AC498" s="800">
        <v>0.66954384876494077</v>
      </c>
      <c r="AD498" s="800">
        <v>0.97490155626931818</v>
      </c>
      <c r="AE498" s="800">
        <v>0.55511706939017835</v>
      </c>
      <c r="AF498" s="800">
        <v>0.21190826814743791</v>
      </c>
      <c r="AG498" s="800">
        <v>0.20930158933784815</v>
      </c>
    </row>
    <row r="499" spans="1:33" x14ac:dyDescent="0.2">
      <c r="A499" s="767">
        <v>489</v>
      </c>
      <c r="B499" s="778">
        <f t="shared" si="115"/>
        <v>1913.5409999999999</v>
      </c>
      <c r="C499" s="791">
        <f t="shared" si="116"/>
        <v>57.281999999999996</v>
      </c>
      <c r="D499" s="803">
        <f t="shared" si="117"/>
        <v>0.99299999999999999</v>
      </c>
      <c r="E499" s="779">
        <f t="shared" si="118"/>
        <v>139.387</v>
      </c>
      <c r="F499" s="803">
        <f t="shared" si="119"/>
        <v>0.20799999999999999</v>
      </c>
      <c r="G499" s="803">
        <f t="shared" si="120"/>
        <v>9.7000000000000003E-2</v>
      </c>
      <c r="H499" s="803">
        <f t="shared" si="121"/>
        <v>0.14499999999999999</v>
      </c>
      <c r="I499" s="803">
        <f t="shared" si="122"/>
        <v>0.32</v>
      </c>
      <c r="J499" s="803">
        <f t="shared" si="123"/>
        <v>0.28999999999999998</v>
      </c>
      <c r="K499" s="779">
        <f t="shared" si="124"/>
        <v>0</v>
      </c>
      <c r="L499" s="779">
        <f t="shared" si="125"/>
        <v>0</v>
      </c>
      <c r="M499" s="779">
        <f t="shared" si="126"/>
        <v>0</v>
      </c>
      <c r="N499" s="779">
        <f t="shared" si="127"/>
        <v>0</v>
      </c>
      <c r="O499" s="779">
        <f t="shared" si="128"/>
        <v>0</v>
      </c>
      <c r="P499" s="779">
        <f t="shared" si="129"/>
        <v>0</v>
      </c>
      <c r="Q499" s="801">
        <f t="shared" si="130"/>
        <v>0</v>
      </c>
      <c r="R499" s="800">
        <v>0.61354149018419502</v>
      </c>
      <c r="S499" s="800">
        <v>0.93204320223811243</v>
      </c>
      <c r="T499" s="800">
        <v>0.36600197120081934</v>
      </c>
      <c r="U499" s="800">
        <v>9.8467023985936541E-2</v>
      </c>
      <c r="V499" s="800">
        <v>0.54242775727795345</v>
      </c>
      <c r="W499" s="800">
        <v>0.74254281557819657</v>
      </c>
      <c r="X499" s="800">
        <v>0.86146816961554951</v>
      </c>
      <c r="Y499" s="800">
        <v>0.91976067386738036</v>
      </c>
      <c r="Z499" s="800">
        <v>0.79037901462313942</v>
      </c>
      <c r="AA499" s="800">
        <v>0.44724255859254824</v>
      </c>
      <c r="AB499" s="800">
        <v>0.94900200945811108</v>
      </c>
      <c r="AC499" s="800">
        <v>0.45386099558483006</v>
      </c>
      <c r="AD499" s="800">
        <v>0.18215986571247966</v>
      </c>
      <c r="AE499" s="800">
        <v>0.43829990690363008</v>
      </c>
      <c r="AF499" s="800">
        <v>0.72728196573012804</v>
      </c>
      <c r="AG499" s="800">
        <v>0.3470104276200725</v>
      </c>
    </row>
    <row r="500" spans="1:33" x14ac:dyDescent="0.2">
      <c r="A500" s="767">
        <v>490</v>
      </c>
      <c r="B500" s="778">
        <f t="shared" si="115"/>
        <v>1510.979</v>
      </c>
      <c r="C500" s="791">
        <f t="shared" si="116"/>
        <v>48.643000000000001</v>
      </c>
      <c r="D500" s="803">
        <f t="shared" si="117"/>
        <v>0.71099999999999997</v>
      </c>
      <c r="E500" s="779">
        <f t="shared" si="118"/>
        <v>434.34899999999999</v>
      </c>
      <c r="F500" s="803">
        <f t="shared" si="119"/>
        <v>0.13</v>
      </c>
      <c r="G500" s="803">
        <f t="shared" si="120"/>
        <v>-0.13800000000000001</v>
      </c>
      <c r="H500" s="803">
        <f t="shared" si="121"/>
        <v>3.6999999999999998E-2</v>
      </c>
      <c r="I500" s="803">
        <f t="shared" si="122"/>
        <v>-0.30499999999999999</v>
      </c>
      <c r="J500" s="803">
        <f t="shared" si="123"/>
        <v>-0.49399999999999999</v>
      </c>
      <c r="K500" s="779">
        <f t="shared" si="124"/>
        <v>0</v>
      </c>
      <c r="L500" s="779">
        <f t="shared" si="125"/>
        <v>0</v>
      </c>
      <c r="M500" s="779">
        <f t="shared" si="126"/>
        <v>0</v>
      </c>
      <c r="N500" s="779">
        <f t="shared" si="127"/>
        <v>0</v>
      </c>
      <c r="O500" s="779">
        <f t="shared" si="128"/>
        <v>0</v>
      </c>
      <c r="P500" s="779">
        <f t="shared" si="129"/>
        <v>0</v>
      </c>
      <c r="Q500" s="801">
        <f t="shared" si="130"/>
        <v>0</v>
      </c>
      <c r="R500" s="800">
        <v>0.21097905893685365</v>
      </c>
      <c r="S500" s="800">
        <v>0.7160730163462603</v>
      </c>
      <c r="T500" s="800">
        <v>1.3224915086107458E-2</v>
      </c>
      <c r="U500" s="800">
        <v>0.83587193305731233</v>
      </c>
      <c r="V500" s="800">
        <v>0.14833657287882862</v>
      </c>
      <c r="W500" s="800">
        <v>0.15595346414735767</v>
      </c>
      <c r="X500" s="800">
        <v>0.59154487456105642</v>
      </c>
      <c r="Y500" s="800">
        <v>0.29516939649002372</v>
      </c>
      <c r="Z500" s="800">
        <v>5.8534978129931581E-3</v>
      </c>
      <c r="AA500" s="800">
        <v>0.86104768959144562</v>
      </c>
      <c r="AB500" s="800">
        <v>0.66479336483978579</v>
      </c>
      <c r="AC500" s="800">
        <v>0.25633039042332317</v>
      </c>
      <c r="AD500" s="800">
        <v>0.84763995476457743</v>
      </c>
      <c r="AE500" s="800">
        <v>0.94899000474120188</v>
      </c>
      <c r="AF500" s="800">
        <v>0.9038416683582422</v>
      </c>
      <c r="AG500" s="800">
        <v>7.8911554645156423E-2</v>
      </c>
    </row>
    <row r="501" spans="1:33" x14ac:dyDescent="0.2">
      <c r="A501" s="767">
        <v>491</v>
      </c>
      <c r="B501" s="778">
        <f t="shared" si="115"/>
        <v>1356.37</v>
      </c>
      <c r="C501" s="791">
        <f t="shared" si="116"/>
        <v>29.388000000000002</v>
      </c>
      <c r="D501" s="803">
        <f t="shared" si="117"/>
        <v>1.0649999999999999</v>
      </c>
      <c r="E501" s="779">
        <f t="shared" si="118"/>
        <v>232.84200000000001</v>
      </c>
      <c r="F501" s="803">
        <f t="shared" si="119"/>
        <v>0.28199999999999997</v>
      </c>
      <c r="G501" s="803">
        <f t="shared" si="120"/>
        <v>0.17100000000000001</v>
      </c>
      <c r="H501" s="803">
        <f t="shared" si="121"/>
        <v>-5.1999999999999998E-2</v>
      </c>
      <c r="I501" s="803">
        <f t="shared" si="122"/>
        <v>-0.313</v>
      </c>
      <c r="J501" s="803">
        <f t="shared" si="123"/>
        <v>0.18099999999999999</v>
      </c>
      <c r="K501" s="779">
        <f t="shared" si="124"/>
        <v>0</v>
      </c>
      <c r="L501" s="779">
        <f t="shared" si="125"/>
        <v>0</v>
      </c>
      <c r="M501" s="779">
        <f t="shared" si="126"/>
        <v>0</v>
      </c>
      <c r="N501" s="779">
        <f t="shared" si="127"/>
        <v>0</v>
      </c>
      <c r="O501" s="779">
        <f t="shared" si="128"/>
        <v>0</v>
      </c>
      <c r="P501" s="779">
        <f t="shared" si="129"/>
        <v>0</v>
      </c>
      <c r="Q501" s="801">
        <f t="shared" si="130"/>
        <v>0</v>
      </c>
      <c r="R501" s="800">
        <v>5.6370179050949543E-2</v>
      </c>
      <c r="S501" s="800">
        <v>0.23468875032947445</v>
      </c>
      <c r="T501" s="800">
        <v>0.45667964395916549</v>
      </c>
      <c r="U501" s="800">
        <v>0.33210621099904047</v>
      </c>
      <c r="V501" s="800">
        <v>0.91147449133341185</v>
      </c>
      <c r="W501" s="800">
        <v>0.92701330089737921</v>
      </c>
      <c r="X501" s="800">
        <v>0.37076821838332452</v>
      </c>
      <c r="Y501" s="800">
        <v>0.2872531918244674</v>
      </c>
      <c r="Z501" s="800">
        <v>0.68082101889070867</v>
      </c>
      <c r="AA501" s="800">
        <v>0.20742071540842277</v>
      </c>
      <c r="AB501" s="800">
        <v>0.70631975689588211</v>
      </c>
      <c r="AC501" s="800">
        <v>0.79326896856410056</v>
      </c>
      <c r="AD501" s="800">
        <v>0.52891768739215506</v>
      </c>
      <c r="AE501" s="800">
        <v>0.24810350981487062</v>
      </c>
      <c r="AF501" s="800">
        <v>7.5521545927220823E-2</v>
      </c>
      <c r="AG501" s="800">
        <v>0.38743954305999018</v>
      </c>
    </row>
    <row r="502" spans="1:33" x14ac:dyDescent="0.2">
      <c r="A502" s="767">
        <v>492</v>
      </c>
      <c r="B502" s="778">
        <f t="shared" si="115"/>
        <v>1330.1769999999999</v>
      </c>
      <c r="C502" s="791">
        <f t="shared" si="116"/>
        <v>40.164999999999999</v>
      </c>
      <c r="D502" s="803">
        <f t="shared" si="117"/>
        <v>1.397</v>
      </c>
      <c r="E502" s="779">
        <f t="shared" si="118"/>
        <v>110.577</v>
      </c>
      <c r="F502" s="803">
        <f t="shared" si="119"/>
        <v>0.17599999999999999</v>
      </c>
      <c r="G502" s="803">
        <f t="shared" si="120"/>
        <v>0.182</v>
      </c>
      <c r="H502" s="803">
        <f t="shared" si="121"/>
        <v>-0.11700000000000001</v>
      </c>
      <c r="I502" s="803">
        <f t="shared" si="122"/>
        <v>-7.8E-2</v>
      </c>
      <c r="J502" s="803">
        <f t="shared" si="123"/>
        <v>-0.45200000000000001</v>
      </c>
      <c r="K502" s="779">
        <f t="shared" si="124"/>
        <v>0</v>
      </c>
      <c r="L502" s="779">
        <f t="shared" si="125"/>
        <v>0</v>
      </c>
      <c r="M502" s="779">
        <f t="shared" si="126"/>
        <v>0</v>
      </c>
      <c r="N502" s="779">
        <f t="shared" si="127"/>
        <v>0</v>
      </c>
      <c r="O502" s="779">
        <f t="shared" si="128"/>
        <v>0</v>
      </c>
      <c r="P502" s="779">
        <f t="shared" si="129"/>
        <v>0</v>
      </c>
      <c r="Q502" s="801">
        <f t="shared" si="130"/>
        <v>0</v>
      </c>
      <c r="R502" s="800">
        <v>3.0176691707170966E-2</v>
      </c>
      <c r="S502" s="800">
        <v>0.50413027716827896</v>
      </c>
      <c r="T502" s="800">
        <v>0.87152127336085483</v>
      </c>
      <c r="U502" s="800">
        <v>2.6442192077186011E-2</v>
      </c>
      <c r="V502" s="800">
        <v>0.3805163830808711</v>
      </c>
      <c r="W502" s="800">
        <v>0.95615636386746172</v>
      </c>
      <c r="X502" s="800">
        <v>0.20677571813067175</v>
      </c>
      <c r="Y502" s="800">
        <v>0.52151383677465946</v>
      </c>
      <c r="Z502" s="800">
        <v>4.8257323203969693E-2</v>
      </c>
      <c r="AA502" s="800">
        <v>0.87657361805639333</v>
      </c>
      <c r="AB502" s="800">
        <v>0.43109969606597853</v>
      </c>
      <c r="AC502" s="800">
        <v>0.65480569139800859</v>
      </c>
      <c r="AD502" s="800">
        <v>1.4876684174264576E-2</v>
      </c>
      <c r="AE502" s="800">
        <v>1.5921404323175126E-2</v>
      </c>
      <c r="AF502" s="800">
        <v>0.77231074145352185</v>
      </c>
      <c r="AG502" s="800">
        <v>0.87059348070191578</v>
      </c>
    </row>
    <row r="503" spans="1:33" x14ac:dyDescent="0.2">
      <c r="A503" s="767">
        <v>493</v>
      </c>
      <c r="B503" s="778">
        <f t="shared" si="115"/>
        <v>1581.319</v>
      </c>
      <c r="C503" s="791">
        <f t="shared" si="116"/>
        <v>33.314999999999998</v>
      </c>
      <c r="D503" s="803">
        <f t="shared" si="117"/>
        <v>0.71799999999999997</v>
      </c>
      <c r="E503" s="779">
        <f t="shared" si="118"/>
        <v>199.49600000000001</v>
      </c>
      <c r="F503" s="803">
        <f t="shared" si="119"/>
        <v>0.14499999999999999</v>
      </c>
      <c r="G503" s="803">
        <f t="shared" si="120"/>
        <v>0.18</v>
      </c>
      <c r="H503" s="803">
        <f t="shared" si="121"/>
        <v>0.126</v>
      </c>
      <c r="I503" s="803">
        <f t="shared" si="122"/>
        <v>-0.34399999999999997</v>
      </c>
      <c r="J503" s="803">
        <f t="shared" si="123"/>
        <v>-0.42899999999999999</v>
      </c>
      <c r="K503" s="779">
        <f t="shared" si="124"/>
        <v>0</v>
      </c>
      <c r="L503" s="779">
        <f t="shared" si="125"/>
        <v>0</v>
      </c>
      <c r="M503" s="779">
        <f t="shared" si="126"/>
        <v>0</v>
      </c>
      <c r="N503" s="779">
        <f t="shared" si="127"/>
        <v>0</v>
      </c>
      <c r="O503" s="779">
        <f t="shared" si="128"/>
        <v>0</v>
      </c>
      <c r="P503" s="779">
        <f t="shared" si="129"/>
        <v>0</v>
      </c>
      <c r="Q503" s="801">
        <f t="shared" si="130"/>
        <v>0</v>
      </c>
      <c r="R503" s="800">
        <v>0.28131896064280881</v>
      </c>
      <c r="S503" s="800">
        <v>0.33288552567491347</v>
      </c>
      <c r="T503" s="800">
        <v>2.189923623656953E-2</v>
      </c>
      <c r="U503" s="800">
        <v>0.24873952709271818</v>
      </c>
      <c r="V503" s="800">
        <v>0.22614303472841524</v>
      </c>
      <c r="W503" s="800">
        <v>0.94963199741331139</v>
      </c>
      <c r="X503" s="800">
        <v>0.81519240369837254</v>
      </c>
      <c r="Y503" s="800">
        <v>0.25570798401595629</v>
      </c>
      <c r="Z503" s="800">
        <v>7.0768218711466768E-2</v>
      </c>
      <c r="AA503" s="800">
        <v>0.71774749083038913</v>
      </c>
      <c r="AB503" s="800">
        <v>0.14169777775386172</v>
      </c>
      <c r="AC503" s="800">
        <v>0.1793261885710552</v>
      </c>
      <c r="AD503" s="800">
        <v>0.65967720218538983</v>
      </c>
      <c r="AE503" s="800">
        <v>0.3527294979475778</v>
      </c>
      <c r="AF503" s="800">
        <v>0.1359874931279037</v>
      </c>
      <c r="AG503" s="800">
        <v>0.75368685650166334</v>
      </c>
    </row>
    <row r="504" spans="1:33" x14ac:dyDescent="0.2">
      <c r="A504" s="767">
        <v>494</v>
      </c>
      <c r="B504" s="778">
        <f t="shared" si="115"/>
        <v>1462.8</v>
      </c>
      <c r="C504" s="791">
        <f t="shared" si="116"/>
        <v>30.390999999999998</v>
      </c>
      <c r="D504" s="803">
        <f t="shared" si="117"/>
        <v>0.80300000000000005</v>
      </c>
      <c r="E504" s="779">
        <f t="shared" si="118"/>
        <v>341.23099999999999</v>
      </c>
      <c r="F504" s="803">
        <f t="shared" si="119"/>
        <v>0.29599999999999999</v>
      </c>
      <c r="G504" s="803">
        <f t="shared" si="120"/>
        <v>-7.3999999999999996E-2</v>
      </c>
      <c r="H504" s="803">
        <f t="shared" si="121"/>
        <v>8.1000000000000003E-2</v>
      </c>
      <c r="I504" s="803">
        <f t="shared" si="122"/>
        <v>0.214</v>
      </c>
      <c r="J504" s="803">
        <f t="shared" si="123"/>
        <v>-4.2000000000000003E-2</v>
      </c>
      <c r="K504" s="779">
        <f t="shared" si="124"/>
        <v>0</v>
      </c>
      <c r="L504" s="779">
        <f t="shared" si="125"/>
        <v>0</v>
      </c>
      <c r="M504" s="779">
        <f t="shared" si="126"/>
        <v>0</v>
      </c>
      <c r="N504" s="779">
        <f t="shared" si="127"/>
        <v>0</v>
      </c>
      <c r="O504" s="779">
        <f t="shared" si="128"/>
        <v>0</v>
      </c>
      <c r="P504" s="779">
        <f t="shared" si="129"/>
        <v>0</v>
      </c>
      <c r="Q504" s="801">
        <f t="shared" si="130"/>
        <v>0</v>
      </c>
      <c r="R504" s="800">
        <v>0.16279991731166699</v>
      </c>
      <c r="S504" s="800">
        <v>0.25978732238663649</v>
      </c>
      <c r="T504" s="800">
        <v>0.12861684524723238</v>
      </c>
      <c r="U504" s="800">
        <v>0.60307641571800719</v>
      </c>
      <c r="V504" s="800">
        <v>0.98037727121459539</v>
      </c>
      <c r="W504" s="800">
        <v>0.31424075881672109</v>
      </c>
      <c r="X504" s="800">
        <v>0.70265457888512428</v>
      </c>
      <c r="Y504" s="800">
        <v>0.81381019680332789</v>
      </c>
      <c r="Z504" s="800">
        <v>0.45823287933211798</v>
      </c>
      <c r="AA504" s="800">
        <v>0.41949937284732641</v>
      </c>
      <c r="AB504" s="800">
        <v>0.68290996156549932</v>
      </c>
      <c r="AC504" s="800">
        <v>0.66177415021332475</v>
      </c>
      <c r="AD504" s="800">
        <v>1.8224220559685866E-2</v>
      </c>
      <c r="AE504" s="800">
        <v>0.77883217998211318</v>
      </c>
      <c r="AF504" s="800">
        <v>0.19021598509451765</v>
      </c>
      <c r="AG504" s="800">
        <v>0.35892241993952534</v>
      </c>
    </row>
    <row r="505" spans="1:33" x14ac:dyDescent="0.2">
      <c r="A505" s="767">
        <v>495</v>
      </c>
      <c r="B505" s="778">
        <f t="shared" si="115"/>
        <v>2284.5459999999998</v>
      </c>
      <c r="C505" s="791">
        <f t="shared" si="116"/>
        <v>52.164000000000001</v>
      </c>
      <c r="D505" s="803">
        <f t="shared" si="117"/>
        <v>1.4730000000000001</v>
      </c>
      <c r="E505" s="779">
        <f t="shared" si="118"/>
        <v>495.69299999999998</v>
      </c>
      <c r="F505" s="803">
        <f t="shared" si="119"/>
        <v>0.27100000000000002</v>
      </c>
      <c r="G505" s="803">
        <f t="shared" si="120"/>
        <v>4.7E-2</v>
      </c>
      <c r="H505" s="803">
        <f t="shared" si="121"/>
        <v>-9.1999999999999998E-2</v>
      </c>
      <c r="I505" s="803">
        <f t="shared" si="122"/>
        <v>6.2E-2</v>
      </c>
      <c r="J505" s="803">
        <f t="shared" si="123"/>
        <v>7.0000000000000007E-2</v>
      </c>
      <c r="K505" s="779">
        <f t="shared" si="124"/>
        <v>0</v>
      </c>
      <c r="L505" s="779">
        <f t="shared" si="125"/>
        <v>0</v>
      </c>
      <c r="M505" s="779">
        <f t="shared" si="126"/>
        <v>0</v>
      </c>
      <c r="N505" s="779">
        <f t="shared" si="127"/>
        <v>0</v>
      </c>
      <c r="O505" s="779">
        <f t="shared" si="128"/>
        <v>0</v>
      </c>
      <c r="P505" s="779">
        <f t="shared" si="129"/>
        <v>0</v>
      </c>
      <c r="Q505" s="801">
        <f t="shared" si="130"/>
        <v>0</v>
      </c>
      <c r="R505" s="800">
        <v>0.98454619123848131</v>
      </c>
      <c r="S505" s="800">
        <v>0.80408757284951893</v>
      </c>
      <c r="T505" s="800">
        <v>0.96666987981533148</v>
      </c>
      <c r="U505" s="800">
        <v>0.98923183033323592</v>
      </c>
      <c r="V505" s="800">
        <v>0.85646376266603219</v>
      </c>
      <c r="W505" s="800">
        <v>0.61753485559512933</v>
      </c>
      <c r="X505" s="800">
        <v>0.27049038357454569</v>
      </c>
      <c r="Y505" s="800">
        <v>0.66228022841162804</v>
      </c>
      <c r="Z505" s="800">
        <v>0.56955417473366277</v>
      </c>
      <c r="AA505" s="800">
        <v>0.2682039734046332</v>
      </c>
      <c r="AB505" s="800">
        <v>0.85428066753887066</v>
      </c>
      <c r="AC505" s="800">
        <v>0.95352976527034317</v>
      </c>
      <c r="AD505" s="800">
        <v>0.1733703722620662</v>
      </c>
      <c r="AE505" s="800">
        <v>0.12552216673709393</v>
      </c>
      <c r="AF505" s="800">
        <v>0.38971094790436644</v>
      </c>
      <c r="AG505" s="800">
        <v>0.31531531423696557</v>
      </c>
    </row>
    <row r="506" spans="1:33" x14ac:dyDescent="0.2">
      <c r="A506" s="767">
        <v>496</v>
      </c>
      <c r="B506" s="778">
        <f t="shared" si="115"/>
        <v>2252.7759999999998</v>
      </c>
      <c r="C506" s="791">
        <f t="shared" si="116"/>
        <v>37.445999999999998</v>
      </c>
      <c r="D506" s="803">
        <f t="shared" si="117"/>
        <v>0.92800000000000005</v>
      </c>
      <c r="E506" s="779">
        <f t="shared" si="118"/>
        <v>462.637</v>
      </c>
      <c r="F506" s="803">
        <f t="shared" si="119"/>
        <v>0.104</v>
      </c>
      <c r="G506" s="803">
        <f t="shared" si="120"/>
        <v>-3.4000000000000002E-2</v>
      </c>
      <c r="H506" s="803">
        <f t="shared" si="121"/>
        <v>-0.14399999999999999</v>
      </c>
      <c r="I506" s="803">
        <f t="shared" si="122"/>
        <v>-5.6000000000000001E-2</v>
      </c>
      <c r="J506" s="803">
        <f t="shared" si="123"/>
        <v>0.44800000000000001</v>
      </c>
      <c r="K506" s="779">
        <f t="shared" si="124"/>
        <v>0</v>
      </c>
      <c r="L506" s="779">
        <f t="shared" si="125"/>
        <v>0</v>
      </c>
      <c r="M506" s="779">
        <f t="shared" si="126"/>
        <v>0</v>
      </c>
      <c r="N506" s="779">
        <f t="shared" si="127"/>
        <v>0</v>
      </c>
      <c r="O506" s="779">
        <f t="shared" si="128"/>
        <v>0</v>
      </c>
      <c r="P506" s="779">
        <f t="shared" si="129"/>
        <v>0</v>
      </c>
      <c r="Q506" s="801">
        <f t="shared" si="130"/>
        <v>0</v>
      </c>
      <c r="R506" s="800">
        <v>0.95277634096518371</v>
      </c>
      <c r="S506" s="800">
        <v>0.43613800885863008</v>
      </c>
      <c r="T506" s="800">
        <v>0.28559962354535284</v>
      </c>
      <c r="U506" s="800">
        <v>0.90659275724806032</v>
      </c>
      <c r="V506" s="800">
        <v>1.9124930053060041E-2</v>
      </c>
      <c r="W506" s="800">
        <v>0.41376719709257426</v>
      </c>
      <c r="X506" s="800">
        <v>0.14065630284389574</v>
      </c>
      <c r="Y506" s="800">
        <v>0.54358564646193752</v>
      </c>
      <c r="Z506" s="800">
        <v>0.94778389385422634</v>
      </c>
      <c r="AA506" s="800">
        <v>0.91259434309242016</v>
      </c>
      <c r="AB506" s="800">
        <v>0.28570741747514461</v>
      </c>
      <c r="AC506" s="800">
        <v>0.35616121362394448</v>
      </c>
      <c r="AD506" s="800">
        <v>0.49951505365854532</v>
      </c>
      <c r="AE506" s="800">
        <v>0.51749775372702755</v>
      </c>
      <c r="AF506" s="800">
        <v>0.73525073061408019</v>
      </c>
      <c r="AG506" s="800">
        <v>0.44512954066739052</v>
      </c>
    </row>
    <row r="507" spans="1:33" x14ac:dyDescent="0.2">
      <c r="A507" s="767">
        <v>497</v>
      </c>
      <c r="B507" s="778">
        <f t="shared" si="115"/>
        <v>1652.1079999999999</v>
      </c>
      <c r="C507" s="791">
        <f t="shared" si="116"/>
        <v>24.538</v>
      </c>
      <c r="D507" s="803">
        <f t="shared" si="117"/>
        <v>1.0009999999999999</v>
      </c>
      <c r="E507" s="779">
        <f t="shared" si="118"/>
        <v>439.41500000000002</v>
      </c>
      <c r="F507" s="803">
        <f t="shared" si="119"/>
        <v>0.248</v>
      </c>
      <c r="G507" s="803">
        <f t="shared" si="120"/>
        <v>-0.114</v>
      </c>
      <c r="H507" s="803">
        <f t="shared" si="121"/>
        <v>0.115</v>
      </c>
      <c r="I507" s="803">
        <f t="shared" si="122"/>
        <v>0.06</v>
      </c>
      <c r="J507" s="803">
        <f t="shared" si="123"/>
        <v>0.24199999999999999</v>
      </c>
      <c r="K507" s="779">
        <f t="shared" si="124"/>
        <v>0</v>
      </c>
      <c r="L507" s="779">
        <f t="shared" si="125"/>
        <v>0</v>
      </c>
      <c r="M507" s="779">
        <f t="shared" si="126"/>
        <v>0</v>
      </c>
      <c r="N507" s="779">
        <f t="shared" si="127"/>
        <v>0</v>
      </c>
      <c r="O507" s="779">
        <f t="shared" si="128"/>
        <v>0</v>
      </c>
      <c r="P507" s="779">
        <f t="shared" si="129"/>
        <v>0</v>
      </c>
      <c r="Q507" s="801">
        <f t="shared" si="130"/>
        <v>0</v>
      </c>
      <c r="R507" s="800">
        <v>0.35210834571522143</v>
      </c>
      <c r="S507" s="800">
        <v>0.11343843531111519</v>
      </c>
      <c r="T507" s="800">
        <v>0.37646403714538967</v>
      </c>
      <c r="U507" s="800">
        <v>0.84853819368615024</v>
      </c>
      <c r="V507" s="800">
        <v>0.74006662232403742</v>
      </c>
      <c r="W507" s="800">
        <v>0.21432982715089843</v>
      </c>
      <c r="X507" s="800">
        <v>0.78679343011741665</v>
      </c>
      <c r="Y507" s="800">
        <v>0.65956390616852545</v>
      </c>
      <c r="Z507" s="800">
        <v>0.74206889511341745</v>
      </c>
      <c r="AA507" s="800">
        <v>0.41335196453960077</v>
      </c>
      <c r="AB507" s="800">
        <v>5.8331631349766155E-3</v>
      </c>
      <c r="AC507" s="800">
        <v>0.55113754107791268</v>
      </c>
      <c r="AD507" s="800">
        <v>0.39608107589297914</v>
      </c>
      <c r="AE507" s="800">
        <v>0.50427764531729735</v>
      </c>
      <c r="AF507" s="800">
        <v>0.37586220491570832</v>
      </c>
      <c r="AG507" s="800">
        <v>0.70879474540515974</v>
      </c>
    </row>
    <row r="508" spans="1:33" x14ac:dyDescent="0.2">
      <c r="A508" s="767">
        <v>498</v>
      </c>
      <c r="B508" s="778">
        <f t="shared" si="115"/>
        <v>2092.8180000000002</v>
      </c>
      <c r="C508" s="791">
        <f t="shared" si="116"/>
        <v>47.454000000000001</v>
      </c>
      <c r="D508" s="803">
        <f t="shared" si="117"/>
        <v>1.129</v>
      </c>
      <c r="E508" s="779">
        <f t="shared" si="118"/>
        <v>218.24700000000001</v>
      </c>
      <c r="F508" s="803">
        <f t="shared" si="119"/>
        <v>0.10100000000000001</v>
      </c>
      <c r="G508" s="803">
        <f t="shared" si="120"/>
        <v>-0.17399999999999999</v>
      </c>
      <c r="H508" s="803">
        <f t="shared" si="121"/>
        <v>0.19600000000000001</v>
      </c>
      <c r="I508" s="803">
        <f t="shared" si="122"/>
        <v>0.32200000000000001</v>
      </c>
      <c r="J508" s="803">
        <f t="shared" si="123"/>
        <v>7.0999999999999994E-2</v>
      </c>
      <c r="K508" s="779">
        <f t="shared" si="124"/>
        <v>0</v>
      </c>
      <c r="L508" s="779">
        <f t="shared" si="125"/>
        <v>0</v>
      </c>
      <c r="M508" s="779">
        <f t="shared" si="126"/>
        <v>0</v>
      </c>
      <c r="N508" s="779">
        <f t="shared" si="127"/>
        <v>0</v>
      </c>
      <c r="O508" s="779">
        <f t="shared" si="128"/>
        <v>0</v>
      </c>
      <c r="P508" s="779">
        <f t="shared" si="129"/>
        <v>0</v>
      </c>
      <c r="Q508" s="801">
        <f t="shared" si="130"/>
        <v>0</v>
      </c>
      <c r="R508" s="800">
        <v>0.79281799827456811</v>
      </c>
      <c r="S508" s="800">
        <v>0.68634566687094256</v>
      </c>
      <c r="T508" s="800">
        <v>0.53687393555850282</v>
      </c>
      <c r="U508" s="800">
        <v>0.29561758516152781</v>
      </c>
      <c r="V508" s="800">
        <v>4.7121897539094126E-3</v>
      </c>
      <c r="W508" s="800">
        <v>6.4530849014758696E-2</v>
      </c>
      <c r="X508" s="800">
        <v>0.99052448511758051</v>
      </c>
      <c r="Y508" s="800">
        <v>0.92216655335918563</v>
      </c>
      <c r="Z508" s="800">
        <v>0.57140619536060011</v>
      </c>
      <c r="AA508" s="800">
        <v>8.4457897545277216E-2</v>
      </c>
      <c r="AB508" s="800">
        <v>0.66142400444919713</v>
      </c>
      <c r="AC508" s="800">
        <v>0.28448494824577797</v>
      </c>
      <c r="AD508" s="800">
        <v>0.13034831987857032</v>
      </c>
      <c r="AE508" s="800">
        <v>0.42243483445532992</v>
      </c>
      <c r="AF508" s="800">
        <v>2.8013092274875806E-2</v>
      </c>
      <c r="AG508" s="800">
        <v>4.9355889301053724E-2</v>
      </c>
    </row>
    <row r="509" spans="1:33" x14ac:dyDescent="0.2">
      <c r="A509" s="767">
        <v>499</v>
      </c>
      <c r="B509" s="778">
        <f t="shared" si="115"/>
        <v>1826.05</v>
      </c>
      <c r="C509" s="791">
        <f t="shared" si="116"/>
        <v>24.503</v>
      </c>
      <c r="D509" s="803">
        <f t="shared" si="117"/>
        <v>1.204</v>
      </c>
      <c r="E509" s="779">
        <f t="shared" si="118"/>
        <v>255.47800000000001</v>
      </c>
      <c r="F509" s="803">
        <f t="shared" si="119"/>
        <v>0.23799999999999999</v>
      </c>
      <c r="G509" s="803">
        <f t="shared" si="120"/>
        <v>-0.13700000000000001</v>
      </c>
      <c r="H509" s="803">
        <f t="shared" si="121"/>
        <v>0.13100000000000001</v>
      </c>
      <c r="I509" s="803">
        <f t="shared" si="122"/>
        <v>0.19600000000000001</v>
      </c>
      <c r="J509" s="803">
        <f t="shared" si="123"/>
        <v>-0.37</v>
      </c>
      <c r="K509" s="779">
        <f t="shared" si="124"/>
        <v>0</v>
      </c>
      <c r="L509" s="779">
        <f t="shared" si="125"/>
        <v>0</v>
      </c>
      <c r="M509" s="779">
        <f t="shared" si="126"/>
        <v>0</v>
      </c>
      <c r="N509" s="779">
        <f t="shared" si="127"/>
        <v>0</v>
      </c>
      <c r="O509" s="779">
        <f t="shared" si="128"/>
        <v>0</v>
      </c>
      <c r="P509" s="779">
        <f t="shared" si="129"/>
        <v>0</v>
      </c>
      <c r="Q509" s="801">
        <f t="shared" si="130"/>
        <v>0</v>
      </c>
      <c r="R509" s="800">
        <v>0.52604963159798568</v>
      </c>
      <c r="S509" s="800">
        <v>0.11256755899163051</v>
      </c>
      <c r="T509" s="800">
        <v>0.63033693245604883</v>
      </c>
      <c r="U509" s="800">
        <v>0.38869610928648091</v>
      </c>
      <c r="V509" s="800">
        <v>0.69129956189689457</v>
      </c>
      <c r="W509" s="800">
        <v>0.15712379756214312</v>
      </c>
      <c r="X509" s="800">
        <v>0.82839477436535669</v>
      </c>
      <c r="Y509" s="800">
        <v>0.79557188359581421</v>
      </c>
      <c r="Z509" s="800">
        <v>0.12991760168896216</v>
      </c>
      <c r="AA509" s="800">
        <v>0.49845150530315696</v>
      </c>
      <c r="AB509" s="800">
        <v>0.33651173490758379</v>
      </c>
      <c r="AC509" s="800">
        <v>0.24973704364976979</v>
      </c>
      <c r="AD509" s="800">
        <v>1.8838143826272247E-2</v>
      </c>
      <c r="AE509" s="800">
        <v>0.37207695576098643</v>
      </c>
      <c r="AF509" s="800">
        <v>0.84960764580801018</v>
      </c>
      <c r="AG509" s="800">
        <v>0.81230698097888276</v>
      </c>
    </row>
    <row r="510" spans="1:33" x14ac:dyDescent="0.2">
      <c r="A510" s="767">
        <v>500</v>
      </c>
      <c r="B510" s="778">
        <f t="shared" si="115"/>
        <v>1843.337</v>
      </c>
      <c r="C510" s="791">
        <f t="shared" si="116"/>
        <v>55.265000000000001</v>
      </c>
      <c r="D510" s="803">
        <f t="shared" si="117"/>
        <v>0.92700000000000005</v>
      </c>
      <c r="E510" s="779">
        <f t="shared" si="118"/>
        <v>454.952</v>
      </c>
      <c r="F510" s="803">
        <f t="shared" si="119"/>
        <v>0.122</v>
      </c>
      <c r="G510" s="803">
        <f t="shared" si="120"/>
        <v>0.02</v>
      </c>
      <c r="H510" s="803">
        <f t="shared" si="121"/>
        <v>6.7000000000000004E-2</v>
      </c>
      <c r="I510" s="803">
        <f t="shared" si="122"/>
        <v>0.39300000000000002</v>
      </c>
      <c r="J510" s="803">
        <f t="shared" si="123"/>
        <v>8.8999999999999996E-2</v>
      </c>
      <c r="K510" s="779">
        <f t="shared" si="124"/>
        <v>0</v>
      </c>
      <c r="L510" s="779">
        <f t="shared" si="125"/>
        <v>0</v>
      </c>
      <c r="M510" s="779">
        <f t="shared" si="126"/>
        <v>0</v>
      </c>
      <c r="N510" s="779">
        <f t="shared" si="127"/>
        <v>0</v>
      </c>
      <c r="O510" s="779">
        <f t="shared" si="128"/>
        <v>0</v>
      </c>
      <c r="P510" s="779">
        <f t="shared" si="129"/>
        <v>0</v>
      </c>
      <c r="Q510" s="801">
        <f t="shared" si="130"/>
        <v>0</v>
      </c>
      <c r="R510" s="800">
        <v>0.54333651977386832</v>
      </c>
      <c r="S510" s="800">
        <v>0.88161837768110896</v>
      </c>
      <c r="T510" s="800">
        <v>0.28341307500407442</v>
      </c>
      <c r="U510" s="800">
        <v>0.88738119441437435</v>
      </c>
      <c r="V510" s="800">
        <v>0.10986420628824334</v>
      </c>
      <c r="W510" s="800">
        <v>0.55043967030735486</v>
      </c>
      <c r="X510" s="800">
        <v>0.66748983789184058</v>
      </c>
      <c r="Y510" s="800">
        <v>0.99304234676897885</v>
      </c>
      <c r="Z510" s="800">
        <v>0.58932078959286716</v>
      </c>
      <c r="AA510" s="800">
        <v>0.27520016958925331</v>
      </c>
      <c r="AB510" s="800">
        <v>0.83264163874480812</v>
      </c>
      <c r="AC510" s="800">
        <v>0.95465152162158196</v>
      </c>
      <c r="AD510" s="800">
        <v>0.35950497462149544</v>
      </c>
      <c r="AE510" s="800">
        <v>0.24051922044264851</v>
      </c>
      <c r="AF510" s="800">
        <v>0.11063350556368667</v>
      </c>
      <c r="AG510" s="800">
        <v>0.83017664708474037</v>
      </c>
    </row>
    <row r="511" spans="1:33" x14ac:dyDescent="0.2">
      <c r="A511" s="767">
        <v>501</v>
      </c>
      <c r="B511" s="778">
        <f t="shared" si="115"/>
        <v>1679.26</v>
      </c>
      <c r="C511" s="791">
        <f t="shared" si="116"/>
        <v>46.524000000000001</v>
      </c>
      <c r="D511" s="803">
        <f t="shared" si="117"/>
        <v>0.72299999999999998</v>
      </c>
      <c r="E511" s="779">
        <f t="shared" si="118"/>
        <v>117.313</v>
      </c>
      <c r="F511" s="803">
        <f t="shared" si="119"/>
        <v>0.22800000000000001</v>
      </c>
      <c r="G511" s="803">
        <f t="shared" si="120"/>
        <v>0.19700000000000001</v>
      </c>
      <c r="H511" s="803">
        <f t="shared" si="121"/>
        <v>0.123</v>
      </c>
      <c r="I511" s="803">
        <f t="shared" si="122"/>
        <v>-6.9000000000000006E-2</v>
      </c>
      <c r="J511" s="803">
        <f t="shared" si="123"/>
        <v>0.36699999999999999</v>
      </c>
      <c r="K511" s="779">
        <f t="shared" si="124"/>
        <v>0</v>
      </c>
      <c r="L511" s="779">
        <f t="shared" si="125"/>
        <v>0</v>
      </c>
      <c r="M511" s="779">
        <f t="shared" si="126"/>
        <v>0</v>
      </c>
      <c r="N511" s="779">
        <f t="shared" si="127"/>
        <v>0</v>
      </c>
      <c r="O511" s="779">
        <f t="shared" si="128"/>
        <v>0</v>
      </c>
      <c r="P511" s="779">
        <f t="shared" si="129"/>
        <v>0</v>
      </c>
      <c r="Q511" s="801">
        <f t="shared" si="130"/>
        <v>0</v>
      </c>
      <c r="R511" s="800">
        <v>0.37926046238074218</v>
      </c>
      <c r="S511" s="800">
        <v>0.66309398096263306</v>
      </c>
      <c r="T511" s="800">
        <v>2.9148811088148818E-2</v>
      </c>
      <c r="U511" s="800">
        <v>4.3282520138485658E-2</v>
      </c>
      <c r="V511" s="800">
        <v>0.63754108906700235</v>
      </c>
      <c r="W511" s="800">
        <v>0.99128583071720688</v>
      </c>
      <c r="X511" s="800">
        <v>0.80829342327905729</v>
      </c>
      <c r="Y511" s="800">
        <v>0.53145807791080102</v>
      </c>
      <c r="Z511" s="800">
        <v>0.86660810839838776</v>
      </c>
      <c r="AA511" s="800">
        <v>0.44450669439825452</v>
      </c>
      <c r="AB511" s="800">
        <v>0.14489705687050058</v>
      </c>
      <c r="AC511" s="800">
        <v>9.9587580573745837E-2</v>
      </c>
      <c r="AD511" s="800">
        <v>0.37245404475221389</v>
      </c>
      <c r="AE511" s="800">
        <v>9.5315482368852122E-2</v>
      </c>
      <c r="AF511" s="800">
        <v>0.74754043152345961</v>
      </c>
      <c r="AG511" s="800">
        <v>0.29344631705125779</v>
      </c>
    </row>
    <row r="512" spans="1:33" x14ac:dyDescent="0.2">
      <c r="A512" s="767">
        <v>502</v>
      </c>
      <c r="B512" s="778">
        <f t="shared" si="115"/>
        <v>2252.2930000000001</v>
      </c>
      <c r="C512" s="791">
        <f t="shared" si="116"/>
        <v>56.253</v>
      </c>
      <c r="D512" s="803">
        <f t="shared" si="117"/>
        <v>1.0580000000000001</v>
      </c>
      <c r="E512" s="779">
        <f t="shared" si="118"/>
        <v>254.60400000000001</v>
      </c>
      <c r="F512" s="803">
        <f t="shared" si="119"/>
        <v>0.11700000000000001</v>
      </c>
      <c r="G512" s="803">
        <f t="shared" si="120"/>
        <v>0.01</v>
      </c>
      <c r="H512" s="803">
        <f t="shared" si="121"/>
        <v>0.11700000000000001</v>
      </c>
      <c r="I512" s="803">
        <f t="shared" si="122"/>
        <v>-0.33200000000000002</v>
      </c>
      <c r="J512" s="803">
        <f t="shared" si="123"/>
        <v>-0.48599999999999999</v>
      </c>
      <c r="K512" s="779">
        <f t="shared" si="124"/>
        <v>0</v>
      </c>
      <c r="L512" s="779">
        <f t="shared" si="125"/>
        <v>0</v>
      </c>
      <c r="M512" s="779">
        <f t="shared" si="126"/>
        <v>0</v>
      </c>
      <c r="N512" s="779">
        <f t="shared" si="127"/>
        <v>0</v>
      </c>
      <c r="O512" s="779">
        <f t="shared" si="128"/>
        <v>0</v>
      </c>
      <c r="P512" s="779">
        <f t="shared" si="129"/>
        <v>0</v>
      </c>
      <c r="Q512" s="801">
        <f t="shared" si="130"/>
        <v>0</v>
      </c>
      <c r="R512" s="800">
        <v>0.95229316499270567</v>
      </c>
      <c r="S512" s="800">
        <v>0.90633698702795606</v>
      </c>
      <c r="T512" s="800">
        <v>0.44711003398130333</v>
      </c>
      <c r="U512" s="800">
        <v>0.38650915753916137</v>
      </c>
      <c r="V512" s="800">
        <v>8.6667261444580257E-2</v>
      </c>
      <c r="W512" s="800">
        <v>0.52400218736740256</v>
      </c>
      <c r="X512" s="800">
        <v>0.79329117030278173</v>
      </c>
      <c r="Y512" s="800">
        <v>0.26760259172692002</v>
      </c>
      <c r="Z512" s="800">
        <v>1.4437559149473866E-2</v>
      </c>
      <c r="AA512" s="800">
        <v>0.67785141996855436</v>
      </c>
      <c r="AB512" s="800">
        <v>0.56106454033803399</v>
      </c>
      <c r="AC512" s="800">
        <v>0.62079152216902844</v>
      </c>
      <c r="AD512" s="800">
        <v>0.49463085407998386</v>
      </c>
      <c r="AE512" s="800">
        <v>0.99331931051596223</v>
      </c>
      <c r="AF512" s="800">
        <v>0.16390500265858532</v>
      </c>
      <c r="AG512" s="800">
        <v>0.33578063783073897</v>
      </c>
    </row>
    <row r="513" spans="1:33" x14ac:dyDescent="0.2">
      <c r="A513" s="767">
        <v>503</v>
      </c>
      <c r="B513" s="778">
        <f t="shared" si="115"/>
        <v>1339.8879999999999</v>
      </c>
      <c r="C513" s="791">
        <f t="shared" si="116"/>
        <v>38.052999999999997</v>
      </c>
      <c r="D513" s="803">
        <f t="shared" si="117"/>
        <v>0.99299999999999999</v>
      </c>
      <c r="E513" s="779">
        <f t="shared" si="118"/>
        <v>113.914</v>
      </c>
      <c r="F513" s="803">
        <f t="shared" si="119"/>
        <v>0.23400000000000001</v>
      </c>
      <c r="G513" s="803">
        <f t="shared" si="120"/>
        <v>0.18099999999999999</v>
      </c>
      <c r="H513" s="803">
        <f t="shared" si="121"/>
        <v>0.156</v>
      </c>
      <c r="I513" s="803">
        <f t="shared" si="122"/>
        <v>-0.187</v>
      </c>
      <c r="J513" s="803">
        <f t="shared" si="123"/>
        <v>-8.7999999999999995E-2</v>
      </c>
      <c r="K513" s="779">
        <f t="shared" si="124"/>
        <v>0</v>
      </c>
      <c r="L513" s="779">
        <f t="shared" si="125"/>
        <v>0</v>
      </c>
      <c r="M513" s="779">
        <f t="shared" si="126"/>
        <v>0</v>
      </c>
      <c r="N513" s="779">
        <f t="shared" si="127"/>
        <v>0</v>
      </c>
      <c r="O513" s="779">
        <f t="shared" si="128"/>
        <v>0</v>
      </c>
      <c r="P513" s="779">
        <f t="shared" si="129"/>
        <v>0</v>
      </c>
      <c r="Q513" s="801">
        <f t="shared" si="130"/>
        <v>0</v>
      </c>
      <c r="R513" s="800">
        <v>3.9887858043810787E-2</v>
      </c>
      <c r="S513" s="800">
        <v>0.45131452753006895</v>
      </c>
      <c r="T513" s="800">
        <v>0.3665699818493976</v>
      </c>
      <c r="U513" s="800">
        <v>3.4784334898402602E-2</v>
      </c>
      <c r="V513" s="800">
        <v>0.67015386852349534</v>
      </c>
      <c r="W513" s="800">
        <v>0.95306413546841229</v>
      </c>
      <c r="X513" s="800">
        <v>0.89065802762701862</v>
      </c>
      <c r="Y513" s="800">
        <v>0.41347564096334255</v>
      </c>
      <c r="Z513" s="800">
        <v>0.41236279707908841</v>
      </c>
      <c r="AA513" s="800">
        <v>0.727749734572947</v>
      </c>
      <c r="AB513" s="800">
        <v>0.96226494670239171</v>
      </c>
      <c r="AC513" s="800">
        <v>0.52271576746372972</v>
      </c>
      <c r="AD513" s="800">
        <v>0.80067945245634098</v>
      </c>
      <c r="AE513" s="800">
        <v>7.3110092651826886E-2</v>
      </c>
      <c r="AF513" s="800">
        <v>0.97768993583834152</v>
      </c>
      <c r="AG513" s="800">
        <v>0.85314180408279616</v>
      </c>
    </row>
    <row r="514" spans="1:33" x14ac:dyDescent="0.2">
      <c r="A514" s="767">
        <v>504</v>
      </c>
      <c r="B514" s="778">
        <f t="shared" si="115"/>
        <v>2215.7350000000001</v>
      </c>
      <c r="C514" s="791">
        <f t="shared" si="116"/>
        <v>52.64</v>
      </c>
      <c r="D514" s="803">
        <f t="shared" si="117"/>
        <v>1.381</v>
      </c>
      <c r="E514" s="779">
        <f t="shared" si="118"/>
        <v>115.529</v>
      </c>
      <c r="F514" s="803">
        <f t="shared" si="119"/>
        <v>0.128</v>
      </c>
      <c r="G514" s="803">
        <f t="shared" si="120"/>
        <v>8.9999999999999993E-3</v>
      </c>
      <c r="H514" s="803">
        <f t="shared" si="121"/>
        <v>5.7000000000000002E-2</v>
      </c>
      <c r="I514" s="803">
        <f t="shared" si="122"/>
        <v>-0.48699999999999999</v>
      </c>
      <c r="J514" s="803">
        <f t="shared" si="123"/>
        <v>0.39300000000000002</v>
      </c>
      <c r="K514" s="779">
        <f t="shared" si="124"/>
        <v>0</v>
      </c>
      <c r="L514" s="779">
        <f t="shared" si="125"/>
        <v>0</v>
      </c>
      <c r="M514" s="779">
        <f t="shared" si="126"/>
        <v>0</v>
      </c>
      <c r="N514" s="779">
        <f t="shared" si="127"/>
        <v>0</v>
      </c>
      <c r="O514" s="779">
        <f t="shared" si="128"/>
        <v>0</v>
      </c>
      <c r="P514" s="779">
        <f t="shared" si="129"/>
        <v>0</v>
      </c>
      <c r="Q514" s="801">
        <f t="shared" si="130"/>
        <v>0</v>
      </c>
      <c r="R514" s="800">
        <v>0.91573520274494979</v>
      </c>
      <c r="S514" s="800">
        <v>0.81599431579611759</v>
      </c>
      <c r="T514" s="800">
        <v>0.85160216683390277</v>
      </c>
      <c r="U514" s="800">
        <v>3.8821709873393173E-2</v>
      </c>
      <c r="V514" s="800">
        <v>0.13902999570838703</v>
      </c>
      <c r="W514" s="800">
        <v>0.52361626495459257</v>
      </c>
      <c r="X514" s="800">
        <v>0.64138674081410418</v>
      </c>
      <c r="Y514" s="800">
        <v>0.11271665987305246</v>
      </c>
      <c r="Z514" s="800">
        <v>0.89330418994264726</v>
      </c>
      <c r="AA514" s="800">
        <v>0.20720914449021377</v>
      </c>
      <c r="AB514" s="800">
        <v>0.77041403326951674</v>
      </c>
      <c r="AC514" s="800">
        <v>7.9184266808670745E-2</v>
      </c>
      <c r="AD514" s="800">
        <v>0.24802996599635119</v>
      </c>
      <c r="AE514" s="800">
        <v>0.54177268639043985</v>
      </c>
      <c r="AF514" s="800">
        <v>0.77443090536677317</v>
      </c>
      <c r="AG514" s="800">
        <v>0.23068359706081243</v>
      </c>
    </row>
    <row r="515" spans="1:33" x14ac:dyDescent="0.2">
      <c r="A515" s="767">
        <v>505</v>
      </c>
      <c r="B515" s="778">
        <f t="shared" si="115"/>
        <v>2190.1930000000002</v>
      </c>
      <c r="C515" s="791">
        <f t="shared" si="116"/>
        <v>24.248000000000001</v>
      </c>
      <c r="D515" s="803">
        <f t="shared" si="117"/>
        <v>0.70599999999999996</v>
      </c>
      <c r="E515" s="779">
        <f t="shared" si="118"/>
        <v>368.66399999999999</v>
      </c>
      <c r="F515" s="803">
        <f t="shared" si="119"/>
        <v>0.28199999999999997</v>
      </c>
      <c r="G515" s="803">
        <f t="shared" si="120"/>
        <v>0.121</v>
      </c>
      <c r="H515" s="803">
        <f t="shared" si="121"/>
        <v>-3.5999999999999997E-2</v>
      </c>
      <c r="I515" s="803">
        <f t="shared" si="122"/>
        <v>0.318</v>
      </c>
      <c r="J515" s="803">
        <f t="shared" si="123"/>
        <v>0.11600000000000001</v>
      </c>
      <c r="K515" s="779">
        <f t="shared" si="124"/>
        <v>0</v>
      </c>
      <c r="L515" s="779">
        <f t="shared" si="125"/>
        <v>0</v>
      </c>
      <c r="M515" s="779">
        <f t="shared" si="126"/>
        <v>0</v>
      </c>
      <c r="N515" s="779">
        <f t="shared" si="127"/>
        <v>0</v>
      </c>
      <c r="O515" s="779">
        <f t="shared" si="128"/>
        <v>0</v>
      </c>
      <c r="P515" s="779">
        <f t="shared" si="129"/>
        <v>0</v>
      </c>
      <c r="Q515" s="801">
        <f t="shared" si="130"/>
        <v>0</v>
      </c>
      <c r="R515" s="800">
        <v>0.89019271726559934</v>
      </c>
      <c r="S515" s="800">
        <v>0.1061926047310735</v>
      </c>
      <c r="T515" s="800">
        <v>7.0652001268580733E-3</v>
      </c>
      <c r="U515" s="800">
        <v>0.67166090747750573</v>
      </c>
      <c r="V515" s="800">
        <v>0.90999309762186908</v>
      </c>
      <c r="W515" s="800">
        <v>0.80327329867908326</v>
      </c>
      <c r="X515" s="800">
        <v>0.4095680139625919</v>
      </c>
      <c r="Y515" s="800">
        <v>0.91756208215081059</v>
      </c>
      <c r="Z515" s="800">
        <v>0.61583776239518118</v>
      </c>
      <c r="AA515" s="800">
        <v>0.62710635866689568</v>
      </c>
      <c r="AB515" s="800">
        <v>0.13495111444979568</v>
      </c>
      <c r="AC515" s="800">
        <v>0.78329186371352966</v>
      </c>
      <c r="AD515" s="800">
        <v>0.53461228589810528</v>
      </c>
      <c r="AE515" s="800">
        <v>0.42158412714885973</v>
      </c>
      <c r="AF515" s="800">
        <v>0.45789257152971652</v>
      </c>
      <c r="AG515" s="800">
        <v>0.99472022018357331</v>
      </c>
    </row>
    <row r="516" spans="1:33" x14ac:dyDescent="0.2">
      <c r="A516" s="767">
        <v>506</v>
      </c>
      <c r="B516" s="778">
        <f t="shared" si="115"/>
        <v>1866.1980000000001</v>
      </c>
      <c r="C516" s="791">
        <f t="shared" si="116"/>
        <v>42.710999999999999</v>
      </c>
      <c r="D516" s="803">
        <f t="shared" si="117"/>
        <v>1.073</v>
      </c>
      <c r="E516" s="779">
        <f t="shared" si="118"/>
        <v>308.11099999999999</v>
      </c>
      <c r="F516" s="803">
        <f t="shared" si="119"/>
        <v>0.19700000000000001</v>
      </c>
      <c r="G516" s="803">
        <f t="shared" si="120"/>
        <v>-0.155</v>
      </c>
      <c r="H516" s="803">
        <f t="shared" si="121"/>
        <v>-0.14799999999999999</v>
      </c>
      <c r="I516" s="803">
        <f t="shared" si="122"/>
        <v>-0.30199999999999999</v>
      </c>
      <c r="J516" s="803">
        <f t="shared" si="123"/>
        <v>8.2000000000000003E-2</v>
      </c>
      <c r="K516" s="779">
        <f t="shared" si="124"/>
        <v>0</v>
      </c>
      <c r="L516" s="779">
        <f t="shared" si="125"/>
        <v>0</v>
      </c>
      <c r="M516" s="779">
        <f t="shared" si="126"/>
        <v>0</v>
      </c>
      <c r="N516" s="779">
        <f t="shared" si="127"/>
        <v>0</v>
      </c>
      <c r="O516" s="779">
        <f t="shared" si="128"/>
        <v>0</v>
      </c>
      <c r="P516" s="779">
        <f t="shared" si="129"/>
        <v>0</v>
      </c>
      <c r="Q516" s="801">
        <f t="shared" si="130"/>
        <v>0</v>
      </c>
      <c r="R516" s="800">
        <v>0.56619774798310996</v>
      </c>
      <c r="S516" s="800">
        <v>0.56777490925502805</v>
      </c>
      <c r="T516" s="800">
        <v>0.46663166590206451</v>
      </c>
      <c r="U516" s="800">
        <v>0.52027822779041266</v>
      </c>
      <c r="V516" s="800">
        <v>0.4854339424600207</v>
      </c>
      <c r="W516" s="800">
        <v>0.11154743215057072</v>
      </c>
      <c r="X516" s="800">
        <v>0.12972765125402341</v>
      </c>
      <c r="Y516" s="800">
        <v>0.29829962161556045</v>
      </c>
      <c r="Z516" s="800">
        <v>0.58179446190120199</v>
      </c>
      <c r="AA516" s="800">
        <v>0.72213053657931237</v>
      </c>
      <c r="AB516" s="800">
        <v>0.44881399014981038</v>
      </c>
      <c r="AC516" s="800">
        <v>0.85365923956337741</v>
      </c>
      <c r="AD516" s="800">
        <v>0.8057036281700567</v>
      </c>
      <c r="AE516" s="800">
        <v>0.73334428220171843</v>
      </c>
      <c r="AF516" s="800">
        <v>2.3248334958775096E-2</v>
      </c>
      <c r="AG516" s="800">
        <v>0.89278134008269239</v>
      </c>
    </row>
    <row r="517" spans="1:33" x14ac:dyDescent="0.2">
      <c r="A517" s="767">
        <v>507</v>
      </c>
      <c r="B517" s="778">
        <f t="shared" si="115"/>
        <v>1493.432</v>
      </c>
      <c r="C517" s="791">
        <f t="shared" si="116"/>
        <v>29.795999999999999</v>
      </c>
      <c r="D517" s="803">
        <f t="shared" si="117"/>
        <v>1.228</v>
      </c>
      <c r="E517" s="779">
        <f t="shared" si="118"/>
        <v>115.813</v>
      </c>
      <c r="F517" s="803">
        <f t="shared" si="119"/>
        <v>0.13</v>
      </c>
      <c r="G517" s="803">
        <f t="shared" si="120"/>
        <v>-0.108</v>
      </c>
      <c r="H517" s="803">
        <f t="shared" si="121"/>
        <v>-0.186</v>
      </c>
      <c r="I517" s="803">
        <f t="shared" si="122"/>
        <v>-0.33</v>
      </c>
      <c r="J517" s="803">
        <f t="shared" si="123"/>
        <v>8.0000000000000002E-3</v>
      </c>
      <c r="K517" s="779">
        <f t="shared" si="124"/>
        <v>0</v>
      </c>
      <c r="L517" s="779">
        <f t="shared" si="125"/>
        <v>0</v>
      </c>
      <c r="M517" s="779">
        <f t="shared" si="126"/>
        <v>0</v>
      </c>
      <c r="N517" s="779">
        <f t="shared" si="127"/>
        <v>0</v>
      </c>
      <c r="O517" s="779">
        <f t="shared" si="128"/>
        <v>0</v>
      </c>
      <c r="P517" s="779">
        <f t="shared" si="129"/>
        <v>0</v>
      </c>
      <c r="Q517" s="801">
        <f t="shared" si="130"/>
        <v>0</v>
      </c>
      <c r="R517" s="800">
        <v>0.19343150356168537</v>
      </c>
      <c r="S517" s="800">
        <v>0.24488814777564483</v>
      </c>
      <c r="T517" s="800">
        <v>0.66025929035541708</v>
      </c>
      <c r="U517" s="800">
        <v>3.9532371312740455E-2</v>
      </c>
      <c r="V517" s="800">
        <v>0.14755173445056968</v>
      </c>
      <c r="W517" s="800">
        <v>0.23067823182695668</v>
      </c>
      <c r="X517" s="800">
        <v>3.5591942526530529E-2</v>
      </c>
      <c r="Y517" s="800">
        <v>0.27045501851410159</v>
      </c>
      <c r="Z517" s="800">
        <v>0.50811014755976647</v>
      </c>
      <c r="AA517" s="800">
        <v>0.81829162378726628</v>
      </c>
      <c r="AB517" s="800">
        <v>4.0992063506670395E-2</v>
      </c>
      <c r="AC517" s="800">
        <v>0.39489596593022835</v>
      </c>
      <c r="AD517" s="800">
        <v>0.23094423607859382</v>
      </c>
      <c r="AE517" s="800">
        <v>0.24339752023040584</v>
      </c>
      <c r="AF517" s="800">
        <v>0.24711832086377405</v>
      </c>
      <c r="AG517" s="800">
        <v>8.5808851026972666E-2</v>
      </c>
    </row>
    <row r="518" spans="1:33" x14ac:dyDescent="0.2">
      <c r="A518" s="767">
        <v>508</v>
      </c>
      <c r="B518" s="778">
        <f t="shared" si="115"/>
        <v>1770.8489999999999</v>
      </c>
      <c r="C518" s="791">
        <f t="shared" si="116"/>
        <v>23.353000000000002</v>
      </c>
      <c r="D518" s="803">
        <f t="shared" si="117"/>
        <v>0.72299999999999998</v>
      </c>
      <c r="E518" s="779">
        <f t="shared" si="118"/>
        <v>475.81799999999998</v>
      </c>
      <c r="F518" s="803">
        <f t="shared" si="119"/>
        <v>0.26900000000000002</v>
      </c>
      <c r="G518" s="803">
        <f t="shared" si="120"/>
        <v>5.8000000000000003E-2</v>
      </c>
      <c r="H518" s="803">
        <f t="shared" si="121"/>
        <v>0.105</v>
      </c>
      <c r="I518" s="803">
        <f t="shared" si="122"/>
        <v>-0.32300000000000001</v>
      </c>
      <c r="J518" s="803">
        <f t="shared" si="123"/>
        <v>-0.21199999999999999</v>
      </c>
      <c r="K518" s="779">
        <f t="shared" si="124"/>
        <v>0</v>
      </c>
      <c r="L518" s="779">
        <f t="shared" si="125"/>
        <v>0</v>
      </c>
      <c r="M518" s="779">
        <f t="shared" si="126"/>
        <v>0</v>
      </c>
      <c r="N518" s="779">
        <f t="shared" si="127"/>
        <v>0</v>
      </c>
      <c r="O518" s="779">
        <f t="shared" si="128"/>
        <v>0</v>
      </c>
      <c r="P518" s="779">
        <f t="shared" si="129"/>
        <v>0</v>
      </c>
      <c r="Q518" s="801">
        <f t="shared" si="130"/>
        <v>0</v>
      </c>
      <c r="R518" s="800">
        <v>0.47084925757053764</v>
      </c>
      <c r="S518" s="800">
        <v>8.3831395608041093E-2</v>
      </c>
      <c r="T518" s="800">
        <v>2.8142133061446639E-2</v>
      </c>
      <c r="U518" s="800">
        <v>0.93954493539280692</v>
      </c>
      <c r="V518" s="800">
        <v>0.84384883831842461</v>
      </c>
      <c r="W518" s="800">
        <v>0.64469426833796006</v>
      </c>
      <c r="X518" s="800">
        <v>0.76293015065031566</v>
      </c>
      <c r="Y518" s="800">
        <v>0.27650018029719314</v>
      </c>
      <c r="Z518" s="800">
        <v>0.28833249005527917</v>
      </c>
      <c r="AA518" s="800">
        <v>0.44847681601855927</v>
      </c>
      <c r="AB518" s="800">
        <v>0.58657755059861505</v>
      </c>
      <c r="AC518" s="800">
        <v>0.5754549812817763</v>
      </c>
      <c r="AD518" s="800">
        <v>0.45170231701601782</v>
      </c>
      <c r="AE518" s="800">
        <v>0.52563593110248097</v>
      </c>
      <c r="AF518" s="800">
        <v>0.18113883814182419</v>
      </c>
      <c r="AG518" s="800">
        <v>0.73904918961076838</v>
      </c>
    </row>
    <row r="519" spans="1:33" x14ac:dyDescent="0.2">
      <c r="A519" s="767">
        <v>509</v>
      </c>
      <c r="B519" s="778">
        <f t="shared" si="115"/>
        <v>1592.7829999999999</v>
      </c>
      <c r="C519" s="791">
        <f t="shared" si="116"/>
        <v>38.935000000000002</v>
      </c>
      <c r="D519" s="803">
        <f t="shared" si="117"/>
        <v>1.022</v>
      </c>
      <c r="E519" s="779">
        <f t="shared" si="118"/>
        <v>322.43799999999999</v>
      </c>
      <c r="F519" s="803">
        <f t="shared" si="119"/>
        <v>0.20499999999999999</v>
      </c>
      <c r="G519" s="803">
        <f t="shared" si="120"/>
        <v>0.106</v>
      </c>
      <c r="H519" s="803">
        <f t="shared" si="121"/>
        <v>-0.183</v>
      </c>
      <c r="I519" s="803">
        <f t="shared" si="122"/>
        <v>-0.5</v>
      </c>
      <c r="J519" s="803">
        <f t="shared" si="123"/>
        <v>0.48699999999999999</v>
      </c>
      <c r="K519" s="779">
        <f t="shared" si="124"/>
        <v>0</v>
      </c>
      <c r="L519" s="779">
        <f t="shared" si="125"/>
        <v>0</v>
      </c>
      <c r="M519" s="779">
        <f t="shared" si="126"/>
        <v>0</v>
      </c>
      <c r="N519" s="779">
        <f t="shared" si="127"/>
        <v>0</v>
      </c>
      <c r="O519" s="779">
        <f t="shared" si="128"/>
        <v>0</v>
      </c>
      <c r="P519" s="779">
        <f t="shared" si="129"/>
        <v>0</v>
      </c>
      <c r="Q519" s="801">
        <f t="shared" si="130"/>
        <v>0</v>
      </c>
      <c r="R519" s="800">
        <v>0.29278295064844484</v>
      </c>
      <c r="S519" s="800">
        <v>0.47337398011142684</v>
      </c>
      <c r="T519" s="800">
        <v>0.40293208930745839</v>
      </c>
      <c r="U519" s="800">
        <v>0.55609376604729965</v>
      </c>
      <c r="V519" s="800">
        <v>0.52606497488401327</v>
      </c>
      <c r="W519" s="800">
        <v>0.76473368606909831</v>
      </c>
      <c r="X519" s="800">
        <v>4.2865872071244926E-2</v>
      </c>
      <c r="Y519" s="800">
        <v>9.9649780536680499E-2</v>
      </c>
      <c r="Z519" s="800">
        <v>0.98729296749759066</v>
      </c>
      <c r="AA519" s="800">
        <v>0.93386249941273558</v>
      </c>
      <c r="AB519" s="800">
        <v>0.2491876650737298</v>
      </c>
      <c r="AC519" s="800">
        <v>0.12523479340963484</v>
      </c>
      <c r="AD519" s="800">
        <v>0.79061381352647686</v>
      </c>
      <c r="AE519" s="800">
        <v>0.40828869211465535</v>
      </c>
      <c r="AF519" s="800">
        <v>0.85076579430311583</v>
      </c>
      <c r="AG519" s="800">
        <v>0.45059796168219246</v>
      </c>
    </row>
    <row r="520" spans="1:33" x14ac:dyDescent="0.2">
      <c r="A520" s="767">
        <v>510</v>
      </c>
      <c r="B520" s="778">
        <f t="shared" si="115"/>
        <v>1831.8720000000001</v>
      </c>
      <c r="C520" s="791">
        <f t="shared" si="116"/>
        <v>52.116</v>
      </c>
      <c r="D520" s="803">
        <f t="shared" si="117"/>
        <v>1.105</v>
      </c>
      <c r="E520" s="779">
        <f t="shared" si="118"/>
        <v>284.7</v>
      </c>
      <c r="F520" s="803">
        <f t="shared" si="119"/>
        <v>0.28100000000000003</v>
      </c>
      <c r="G520" s="803">
        <f t="shared" si="120"/>
        <v>-4.1000000000000002E-2</v>
      </c>
      <c r="H520" s="803">
        <f t="shared" si="121"/>
        <v>0.14899999999999999</v>
      </c>
      <c r="I520" s="803">
        <f t="shared" si="122"/>
        <v>0.371</v>
      </c>
      <c r="J520" s="803">
        <f t="shared" si="123"/>
        <v>-0.437</v>
      </c>
      <c r="K520" s="779">
        <f t="shared" si="124"/>
        <v>0</v>
      </c>
      <c r="L520" s="779">
        <f t="shared" si="125"/>
        <v>0</v>
      </c>
      <c r="M520" s="779">
        <f t="shared" si="126"/>
        <v>0</v>
      </c>
      <c r="N520" s="779">
        <f t="shared" si="127"/>
        <v>0</v>
      </c>
      <c r="O520" s="779">
        <f t="shared" si="128"/>
        <v>0</v>
      </c>
      <c r="P520" s="779">
        <f t="shared" si="129"/>
        <v>0</v>
      </c>
      <c r="Q520" s="801">
        <f t="shared" si="130"/>
        <v>0</v>
      </c>
      <c r="R520" s="800">
        <v>0.53187238914315982</v>
      </c>
      <c r="S520" s="800">
        <v>0.80288796133976104</v>
      </c>
      <c r="T520" s="800">
        <v>0.50659451512559306</v>
      </c>
      <c r="U520" s="800">
        <v>0.46175000229403207</v>
      </c>
      <c r="V520" s="800">
        <v>0.90710357032661271</v>
      </c>
      <c r="W520" s="800">
        <v>0.39832965570089218</v>
      </c>
      <c r="X520" s="800">
        <v>0.87219397660416564</v>
      </c>
      <c r="Y520" s="800">
        <v>0.97050874418935384</v>
      </c>
      <c r="Z520" s="800">
        <v>6.3098699635746436E-2</v>
      </c>
      <c r="AA520" s="800">
        <v>0.5274477979540273</v>
      </c>
      <c r="AB520" s="800">
        <v>0.53885094523357979</v>
      </c>
      <c r="AC520" s="800">
        <v>0.6651251871593461</v>
      </c>
      <c r="AD520" s="800">
        <v>0.39494011728264722</v>
      </c>
      <c r="AE520" s="800">
        <v>0.31993136981615566</v>
      </c>
      <c r="AF520" s="800">
        <v>0.45129056132764622</v>
      </c>
      <c r="AG520" s="800">
        <v>0.27070769843761933</v>
      </c>
    </row>
    <row r="521" spans="1:33" x14ac:dyDescent="0.2">
      <c r="A521" s="767">
        <v>511</v>
      </c>
      <c r="B521" s="778">
        <f t="shared" si="115"/>
        <v>1830.547</v>
      </c>
      <c r="C521" s="791">
        <f t="shared" si="116"/>
        <v>29.513000000000002</v>
      </c>
      <c r="D521" s="803">
        <f t="shared" si="117"/>
        <v>1.393</v>
      </c>
      <c r="E521" s="779">
        <f t="shared" si="118"/>
        <v>293.43</v>
      </c>
      <c r="F521" s="803">
        <f t="shared" si="119"/>
        <v>0.218</v>
      </c>
      <c r="G521" s="803">
        <f t="shared" si="120"/>
        <v>8.4000000000000005E-2</v>
      </c>
      <c r="H521" s="803">
        <f t="shared" si="121"/>
        <v>-0.19600000000000001</v>
      </c>
      <c r="I521" s="803">
        <f t="shared" si="122"/>
        <v>-0.51400000000000001</v>
      </c>
      <c r="J521" s="803">
        <f t="shared" si="123"/>
        <v>0.159</v>
      </c>
      <c r="K521" s="779">
        <f t="shared" si="124"/>
        <v>0</v>
      </c>
      <c r="L521" s="779">
        <f t="shared" si="125"/>
        <v>0</v>
      </c>
      <c r="M521" s="779">
        <f t="shared" si="126"/>
        <v>0</v>
      </c>
      <c r="N521" s="779">
        <f t="shared" si="127"/>
        <v>0</v>
      </c>
      <c r="O521" s="779">
        <f t="shared" si="128"/>
        <v>0</v>
      </c>
      <c r="P521" s="779">
        <f t="shared" si="129"/>
        <v>0</v>
      </c>
      <c r="Q521" s="801">
        <f t="shared" si="130"/>
        <v>0</v>
      </c>
      <c r="R521" s="800">
        <v>0.5305470826389812</v>
      </c>
      <c r="S521" s="800">
        <v>0.2378364880801408</v>
      </c>
      <c r="T521" s="800">
        <v>0.86654698227885629</v>
      </c>
      <c r="U521" s="800">
        <v>0.48357554867820629</v>
      </c>
      <c r="V521" s="800">
        <v>0.59195826523638773</v>
      </c>
      <c r="W521" s="800">
        <v>0.70967106746493092</v>
      </c>
      <c r="X521" s="800">
        <v>8.9338536635686916E-3</v>
      </c>
      <c r="Y521" s="800">
        <v>8.6268175682397419E-2</v>
      </c>
      <c r="Z521" s="800">
        <v>0.65886695336912537</v>
      </c>
      <c r="AA521" s="800">
        <v>0.92356656841898743</v>
      </c>
      <c r="AB521" s="800">
        <v>0.28949446802775547</v>
      </c>
      <c r="AC521" s="800">
        <v>2.5362605755101186E-2</v>
      </c>
      <c r="AD521" s="800">
        <v>0.95900652330206071</v>
      </c>
      <c r="AE521" s="800">
        <v>0.11754976297180353</v>
      </c>
      <c r="AF521" s="800">
        <v>6.8698454188421687E-3</v>
      </c>
      <c r="AG521" s="800">
        <v>0.50902732766761094</v>
      </c>
    </row>
    <row r="522" spans="1:33" x14ac:dyDescent="0.2">
      <c r="A522" s="767">
        <v>512</v>
      </c>
      <c r="B522" s="778">
        <f t="shared" si="115"/>
        <v>2257.29</v>
      </c>
      <c r="C522" s="791">
        <f t="shared" si="116"/>
        <v>58.994</v>
      </c>
      <c r="D522" s="803">
        <f t="shared" si="117"/>
        <v>0.95599999999999996</v>
      </c>
      <c r="E522" s="779">
        <f t="shared" si="118"/>
        <v>149.88900000000001</v>
      </c>
      <c r="F522" s="803">
        <f t="shared" si="119"/>
        <v>0.183</v>
      </c>
      <c r="G522" s="803">
        <f t="shared" si="120"/>
        <v>-0.127</v>
      </c>
      <c r="H522" s="803">
        <f t="shared" si="121"/>
        <v>0.12</v>
      </c>
      <c r="I522" s="803">
        <f t="shared" si="122"/>
        <v>0.29299999999999998</v>
      </c>
      <c r="J522" s="803">
        <f t="shared" si="123"/>
        <v>-0.45</v>
      </c>
      <c r="K522" s="779">
        <f t="shared" si="124"/>
        <v>0</v>
      </c>
      <c r="L522" s="779">
        <f t="shared" si="125"/>
        <v>0</v>
      </c>
      <c r="M522" s="779">
        <f t="shared" si="126"/>
        <v>0</v>
      </c>
      <c r="N522" s="779">
        <f t="shared" si="127"/>
        <v>0</v>
      </c>
      <c r="O522" s="779">
        <f t="shared" si="128"/>
        <v>0</v>
      </c>
      <c r="P522" s="779">
        <f t="shared" si="129"/>
        <v>0</v>
      </c>
      <c r="Q522" s="801">
        <f t="shared" si="130"/>
        <v>0</v>
      </c>
      <c r="R522" s="800">
        <v>0.957290398408841</v>
      </c>
      <c r="S522" s="800">
        <v>0.97485489785510726</v>
      </c>
      <c r="T522" s="800">
        <v>0.3202169691061395</v>
      </c>
      <c r="U522" s="800">
        <v>0.12472240146789448</v>
      </c>
      <c r="V522" s="800">
        <v>0.41660295544239834</v>
      </c>
      <c r="W522" s="800">
        <v>0.18152965599157778</v>
      </c>
      <c r="X522" s="800">
        <v>0.80067507857155507</v>
      </c>
      <c r="Y522" s="800">
        <v>0.89297094971854973</v>
      </c>
      <c r="Z522" s="800">
        <v>5.004439930056459E-2</v>
      </c>
      <c r="AA522" s="800">
        <v>0.68148062881338023</v>
      </c>
      <c r="AB522" s="800">
        <v>0.79041680985172469</v>
      </c>
      <c r="AC522" s="800">
        <v>0.20088273745611296</v>
      </c>
      <c r="AD522" s="800">
        <v>0.96884103268499144</v>
      </c>
      <c r="AE522" s="800">
        <v>0.18362269212981996</v>
      </c>
      <c r="AF522" s="800">
        <v>0.5516519955435939</v>
      </c>
      <c r="AG522" s="800">
        <v>0.93245183969357592</v>
      </c>
    </row>
    <row r="523" spans="1:33" x14ac:dyDescent="0.2">
      <c r="A523" s="767">
        <v>513</v>
      </c>
      <c r="B523" s="778">
        <f t="shared" si="115"/>
        <v>1856.325</v>
      </c>
      <c r="C523" s="791">
        <f t="shared" si="116"/>
        <v>57.192</v>
      </c>
      <c r="D523" s="803">
        <f t="shared" si="117"/>
        <v>0.95499999999999996</v>
      </c>
      <c r="E523" s="779">
        <f t="shared" si="118"/>
        <v>114.9</v>
      </c>
      <c r="F523" s="803">
        <f t="shared" si="119"/>
        <v>0.217</v>
      </c>
      <c r="G523" s="803">
        <f t="shared" si="120"/>
        <v>6.2E-2</v>
      </c>
      <c r="H523" s="803">
        <f t="shared" si="121"/>
        <v>-6.9000000000000006E-2</v>
      </c>
      <c r="I523" s="803">
        <f t="shared" si="122"/>
        <v>-0.35299999999999998</v>
      </c>
      <c r="J523" s="803">
        <f t="shared" si="123"/>
        <v>-0.39600000000000002</v>
      </c>
      <c r="K523" s="779">
        <f t="shared" si="124"/>
        <v>0</v>
      </c>
      <c r="L523" s="779">
        <f t="shared" si="125"/>
        <v>0</v>
      </c>
      <c r="M523" s="779">
        <f t="shared" si="126"/>
        <v>0</v>
      </c>
      <c r="N523" s="779">
        <f t="shared" si="127"/>
        <v>0</v>
      </c>
      <c r="O523" s="779">
        <f t="shared" si="128"/>
        <v>0</v>
      </c>
      <c r="P523" s="779">
        <f t="shared" si="129"/>
        <v>0</v>
      </c>
      <c r="Q523" s="801">
        <f t="shared" si="130"/>
        <v>0</v>
      </c>
      <c r="R523" s="800">
        <v>0.55632464598960141</v>
      </c>
      <c r="S523" s="800">
        <v>0.92979342232058149</v>
      </c>
      <c r="T523" s="800">
        <v>0.3185945983687517</v>
      </c>
      <c r="U523" s="800">
        <v>3.7250061131187451E-2</v>
      </c>
      <c r="V523" s="800">
        <v>0.58291629015626933</v>
      </c>
      <c r="W523" s="800">
        <v>0.65601545446969134</v>
      </c>
      <c r="X523" s="800">
        <v>0.3273453603868155</v>
      </c>
      <c r="Y523" s="800">
        <v>0.24745221149893137</v>
      </c>
      <c r="Z523" s="800">
        <v>0.10428324173403791</v>
      </c>
      <c r="AA523" s="800">
        <v>0.58818770605105697</v>
      </c>
      <c r="AB523" s="800">
        <v>0.73757226613708349</v>
      </c>
      <c r="AC523" s="800">
        <v>0.11084234756697964</v>
      </c>
      <c r="AD523" s="800">
        <v>0.25017425502297008</v>
      </c>
      <c r="AE523" s="800">
        <v>0.5785858720197764</v>
      </c>
      <c r="AF523" s="800">
        <v>0.97915272144680698</v>
      </c>
      <c r="AG523" s="800">
        <v>0.57917811617846982</v>
      </c>
    </row>
    <row r="524" spans="1:33" x14ac:dyDescent="0.2">
      <c r="A524" s="767">
        <v>514</v>
      </c>
      <c r="B524" s="778">
        <f t="shared" si="115"/>
        <v>1721.56</v>
      </c>
      <c r="C524" s="791">
        <f t="shared" si="116"/>
        <v>28.236999999999998</v>
      </c>
      <c r="D524" s="803">
        <f t="shared" si="117"/>
        <v>0.99299999999999999</v>
      </c>
      <c r="E524" s="779">
        <f t="shared" si="118"/>
        <v>288.267</v>
      </c>
      <c r="F524" s="803">
        <f t="shared" si="119"/>
        <v>0.23499999999999999</v>
      </c>
      <c r="G524" s="803">
        <f t="shared" si="120"/>
        <v>-0.155</v>
      </c>
      <c r="H524" s="803">
        <f t="shared" si="121"/>
        <v>0.16300000000000001</v>
      </c>
      <c r="I524" s="803">
        <f t="shared" si="122"/>
        <v>-0.26700000000000002</v>
      </c>
      <c r="J524" s="803">
        <f t="shared" si="123"/>
        <v>-0.45200000000000001</v>
      </c>
      <c r="K524" s="779">
        <f t="shared" si="124"/>
        <v>0</v>
      </c>
      <c r="L524" s="779">
        <f t="shared" si="125"/>
        <v>0</v>
      </c>
      <c r="M524" s="779">
        <f t="shared" si="126"/>
        <v>0</v>
      </c>
      <c r="N524" s="779">
        <f t="shared" si="127"/>
        <v>0</v>
      </c>
      <c r="O524" s="779">
        <f t="shared" si="128"/>
        <v>0</v>
      </c>
      <c r="P524" s="779">
        <f t="shared" si="129"/>
        <v>0</v>
      </c>
      <c r="Q524" s="801">
        <f t="shared" si="130"/>
        <v>0</v>
      </c>
      <c r="R524" s="800">
        <v>0.42155963376060146</v>
      </c>
      <c r="S524" s="800">
        <v>0.20593162583676061</v>
      </c>
      <c r="T524" s="800">
        <v>0.36588543479190794</v>
      </c>
      <c r="U524" s="800">
        <v>0.47066765167520463</v>
      </c>
      <c r="V524" s="800">
        <v>0.67610409667013371</v>
      </c>
      <c r="W524" s="800">
        <v>0.11175039786733121</v>
      </c>
      <c r="X524" s="800">
        <v>0.9078077881932658</v>
      </c>
      <c r="Y524" s="800">
        <v>0.33307915071071736</v>
      </c>
      <c r="Z524" s="800">
        <v>4.8496482304494659E-2</v>
      </c>
      <c r="AA524" s="800">
        <v>0.25760600174902148</v>
      </c>
      <c r="AB524" s="800">
        <v>0.96256960903748012</v>
      </c>
      <c r="AC524" s="800">
        <v>0.10776575041065961</v>
      </c>
      <c r="AD524" s="800">
        <v>0.22747134208445829</v>
      </c>
      <c r="AE524" s="800">
        <v>0.41565884129584796</v>
      </c>
      <c r="AF524" s="800">
        <v>1.1070043022794018E-2</v>
      </c>
      <c r="AG524" s="800">
        <v>0.45406557404522552</v>
      </c>
    </row>
    <row r="525" spans="1:33" x14ac:dyDescent="0.2">
      <c r="A525" s="767">
        <v>515</v>
      </c>
      <c r="B525" s="778">
        <f t="shared" si="115"/>
        <v>1935.1990000000001</v>
      </c>
      <c r="C525" s="791">
        <f t="shared" si="116"/>
        <v>41.572000000000003</v>
      </c>
      <c r="D525" s="803">
        <f t="shared" si="117"/>
        <v>0.96899999999999997</v>
      </c>
      <c r="E525" s="779">
        <f t="shared" si="118"/>
        <v>378.077</v>
      </c>
      <c r="F525" s="803">
        <f t="shared" si="119"/>
        <v>0.186</v>
      </c>
      <c r="G525" s="803">
        <f t="shared" si="120"/>
        <v>0.03</v>
      </c>
      <c r="H525" s="803">
        <f t="shared" si="121"/>
        <v>1.6E-2</v>
      </c>
      <c r="I525" s="803">
        <f t="shared" si="122"/>
        <v>0.33200000000000002</v>
      </c>
      <c r="J525" s="803">
        <f t="shared" si="123"/>
        <v>0.22700000000000001</v>
      </c>
      <c r="K525" s="779">
        <f t="shared" si="124"/>
        <v>0</v>
      </c>
      <c r="L525" s="779">
        <f t="shared" si="125"/>
        <v>0</v>
      </c>
      <c r="M525" s="779">
        <f t="shared" si="126"/>
        <v>0</v>
      </c>
      <c r="N525" s="779">
        <f t="shared" si="127"/>
        <v>0</v>
      </c>
      <c r="O525" s="779">
        <f t="shared" si="128"/>
        <v>0</v>
      </c>
      <c r="P525" s="779">
        <f t="shared" si="129"/>
        <v>0</v>
      </c>
      <c r="Q525" s="801">
        <f t="shared" si="130"/>
        <v>0</v>
      </c>
      <c r="R525" s="800">
        <v>0.63519907904154715</v>
      </c>
      <c r="S525" s="800">
        <v>0.53930731958356748</v>
      </c>
      <c r="T525" s="800">
        <v>0.33564960877973393</v>
      </c>
      <c r="U525" s="800">
        <v>0.6951929265880793</v>
      </c>
      <c r="V525" s="800">
        <v>0.42816392020425453</v>
      </c>
      <c r="W525" s="800">
        <v>0.57479289538103862</v>
      </c>
      <c r="X525" s="800">
        <v>0.54007425142893573</v>
      </c>
      <c r="Y525" s="800">
        <v>0.93237879940452506</v>
      </c>
      <c r="Z525" s="800">
        <v>0.72680320535344622</v>
      </c>
      <c r="AA525" s="800">
        <v>0.61849870208485636</v>
      </c>
      <c r="AB525" s="800">
        <v>0.22533735387545983</v>
      </c>
      <c r="AC525" s="800">
        <v>0.59580340052871805</v>
      </c>
      <c r="AD525" s="800">
        <v>0.26852273026922568</v>
      </c>
      <c r="AE525" s="800">
        <v>0.50608339273076397</v>
      </c>
      <c r="AF525" s="800">
        <v>7.8284004093509552E-4</v>
      </c>
      <c r="AG525" s="800">
        <v>0.35051716879413086</v>
      </c>
    </row>
    <row r="526" spans="1:33" x14ac:dyDescent="0.2">
      <c r="A526" s="767">
        <v>516</v>
      </c>
      <c r="B526" s="778">
        <f t="shared" si="115"/>
        <v>1415.548</v>
      </c>
      <c r="C526" s="791">
        <f t="shared" si="116"/>
        <v>28.446999999999999</v>
      </c>
      <c r="D526" s="803">
        <f t="shared" si="117"/>
        <v>0.96</v>
      </c>
      <c r="E526" s="779">
        <f t="shared" si="118"/>
        <v>471.05399999999997</v>
      </c>
      <c r="F526" s="803">
        <f t="shared" si="119"/>
        <v>0.13</v>
      </c>
      <c r="G526" s="803">
        <f t="shared" si="120"/>
        <v>-6.5000000000000002E-2</v>
      </c>
      <c r="H526" s="803">
        <f t="shared" si="121"/>
        <v>0.161</v>
      </c>
      <c r="I526" s="803">
        <f t="shared" si="122"/>
        <v>0.314</v>
      </c>
      <c r="J526" s="803">
        <f t="shared" si="123"/>
        <v>-1.2E-2</v>
      </c>
      <c r="K526" s="779">
        <f t="shared" si="124"/>
        <v>0</v>
      </c>
      <c r="L526" s="779">
        <f t="shared" si="125"/>
        <v>0</v>
      </c>
      <c r="M526" s="779">
        <f t="shared" si="126"/>
        <v>0</v>
      </c>
      <c r="N526" s="779">
        <f t="shared" si="127"/>
        <v>0</v>
      </c>
      <c r="O526" s="779">
        <f t="shared" si="128"/>
        <v>0</v>
      </c>
      <c r="P526" s="779">
        <f t="shared" si="129"/>
        <v>0</v>
      </c>
      <c r="Q526" s="801">
        <f t="shared" si="130"/>
        <v>0</v>
      </c>
      <c r="R526" s="800">
        <v>0.11554766932343419</v>
      </c>
      <c r="S526" s="800">
        <v>0.21117907502051747</v>
      </c>
      <c r="T526" s="800">
        <v>0.3254316192480956</v>
      </c>
      <c r="U526" s="800">
        <v>0.92763583577346387</v>
      </c>
      <c r="V526" s="800">
        <v>0.15233073963681221</v>
      </c>
      <c r="W526" s="800">
        <v>0.33759305415508123</v>
      </c>
      <c r="X526" s="800">
        <v>0.90175233582729974</v>
      </c>
      <c r="Y526" s="800">
        <v>0.91410671315852332</v>
      </c>
      <c r="Z526" s="800">
        <v>0.48836282257924857</v>
      </c>
      <c r="AA526" s="800">
        <v>0.9425647306388597</v>
      </c>
      <c r="AB526" s="800">
        <v>0.73950295592993631</v>
      </c>
      <c r="AC526" s="800">
        <v>0.83114082464899042</v>
      </c>
      <c r="AD526" s="800">
        <v>2.9934272626655267E-2</v>
      </c>
      <c r="AE526" s="800">
        <v>0.73443398171017626</v>
      </c>
      <c r="AF526" s="800">
        <v>0.50862721225162755</v>
      </c>
      <c r="AG526" s="800">
        <v>0.13004861534604917</v>
      </c>
    </row>
    <row r="527" spans="1:33" x14ac:dyDescent="0.2">
      <c r="A527" s="767">
        <v>517</v>
      </c>
      <c r="B527" s="778">
        <f t="shared" si="115"/>
        <v>1814.5119999999999</v>
      </c>
      <c r="C527" s="791">
        <f t="shared" si="116"/>
        <v>28.777999999999999</v>
      </c>
      <c r="D527" s="803">
        <f t="shared" si="117"/>
        <v>1.2629999999999999</v>
      </c>
      <c r="E527" s="779">
        <f t="shared" si="118"/>
        <v>321.44799999999998</v>
      </c>
      <c r="F527" s="803">
        <f t="shared" si="119"/>
        <v>0.19800000000000001</v>
      </c>
      <c r="G527" s="803">
        <f t="shared" si="120"/>
        <v>-0.186</v>
      </c>
      <c r="H527" s="803">
        <f t="shared" si="121"/>
        <v>-0.14399999999999999</v>
      </c>
      <c r="I527" s="803">
        <f t="shared" si="122"/>
        <v>0.14799999999999999</v>
      </c>
      <c r="J527" s="803">
        <f t="shared" si="123"/>
        <v>0.113</v>
      </c>
      <c r="K527" s="779">
        <f t="shared" si="124"/>
        <v>0</v>
      </c>
      <c r="L527" s="779">
        <f t="shared" si="125"/>
        <v>0</v>
      </c>
      <c r="M527" s="779">
        <f t="shared" si="126"/>
        <v>0</v>
      </c>
      <c r="N527" s="779">
        <f t="shared" si="127"/>
        <v>0</v>
      </c>
      <c r="O527" s="779">
        <f t="shared" si="128"/>
        <v>0</v>
      </c>
      <c r="P527" s="779">
        <f t="shared" si="129"/>
        <v>0</v>
      </c>
      <c r="Q527" s="801">
        <f t="shared" si="130"/>
        <v>0</v>
      </c>
      <c r="R527" s="800">
        <v>0.51451172952899893</v>
      </c>
      <c r="S527" s="800">
        <v>0.21945829627532376</v>
      </c>
      <c r="T527" s="800">
        <v>0.70338620433333654</v>
      </c>
      <c r="U527" s="800">
        <v>0.55362081298136079</v>
      </c>
      <c r="V527" s="800">
        <v>0.48909548105559952</v>
      </c>
      <c r="W527" s="800">
        <v>3.4127144007041754E-2</v>
      </c>
      <c r="X527" s="800">
        <v>0.14059925227079495</v>
      </c>
      <c r="Y527" s="800">
        <v>0.74809368805107823</v>
      </c>
      <c r="Z527" s="800">
        <v>0.61323044014346906</v>
      </c>
      <c r="AA527" s="800">
        <v>0.60005832600909026</v>
      </c>
      <c r="AB527" s="800">
        <v>9.0287603227309221E-2</v>
      </c>
      <c r="AC527" s="800">
        <v>0.1445529117151988</v>
      </c>
      <c r="AD527" s="800">
        <v>0.83821024882005579</v>
      </c>
      <c r="AE527" s="800">
        <v>0.45501562951474706</v>
      </c>
      <c r="AF527" s="800">
        <v>0.16743819969277296</v>
      </c>
      <c r="AG527" s="800">
        <v>0.55682721067293217</v>
      </c>
    </row>
    <row r="528" spans="1:33" x14ac:dyDescent="0.2">
      <c r="A528" s="767">
        <v>518</v>
      </c>
      <c r="B528" s="778">
        <f t="shared" si="115"/>
        <v>2006.116</v>
      </c>
      <c r="C528" s="791">
        <f t="shared" si="116"/>
        <v>30.547999999999998</v>
      </c>
      <c r="D528" s="803">
        <f t="shared" si="117"/>
        <v>0.90600000000000003</v>
      </c>
      <c r="E528" s="779">
        <f t="shared" si="118"/>
        <v>140.279</v>
      </c>
      <c r="F528" s="803">
        <f t="shared" si="119"/>
        <v>0.14599999999999999</v>
      </c>
      <c r="G528" s="803">
        <f t="shared" si="120"/>
        <v>0.16600000000000001</v>
      </c>
      <c r="H528" s="803">
        <f t="shared" si="121"/>
        <v>-4.4999999999999998E-2</v>
      </c>
      <c r="I528" s="803">
        <f t="shared" si="122"/>
        <v>0.215</v>
      </c>
      <c r="J528" s="803">
        <f t="shared" si="123"/>
        <v>0.14099999999999999</v>
      </c>
      <c r="K528" s="779">
        <f t="shared" si="124"/>
        <v>0</v>
      </c>
      <c r="L528" s="779">
        <f t="shared" si="125"/>
        <v>0</v>
      </c>
      <c r="M528" s="779">
        <f t="shared" si="126"/>
        <v>0</v>
      </c>
      <c r="N528" s="779">
        <f t="shared" si="127"/>
        <v>0</v>
      </c>
      <c r="O528" s="779">
        <f t="shared" si="128"/>
        <v>0</v>
      </c>
      <c r="P528" s="779">
        <f t="shared" si="129"/>
        <v>0</v>
      </c>
      <c r="Q528" s="801">
        <f t="shared" si="130"/>
        <v>0</v>
      </c>
      <c r="R528" s="800">
        <v>0.7061158323962794</v>
      </c>
      <c r="S528" s="800">
        <v>0.26370323310898325</v>
      </c>
      <c r="T528" s="800">
        <v>0.25718426907219227</v>
      </c>
      <c r="U528" s="800">
        <v>0.10069631022455872</v>
      </c>
      <c r="V528" s="800">
        <v>0.2308236977067305</v>
      </c>
      <c r="W528" s="800">
        <v>0.91498145093418493</v>
      </c>
      <c r="X528" s="800">
        <v>0.38848842924050941</v>
      </c>
      <c r="Y528" s="800">
        <v>0.81530962906311666</v>
      </c>
      <c r="Z528" s="800">
        <v>0.64097552891882548</v>
      </c>
      <c r="AA528" s="800">
        <v>0.21719706223133739</v>
      </c>
      <c r="AB528" s="800">
        <v>0.89098760858229598</v>
      </c>
      <c r="AC528" s="800">
        <v>0.85432227792523807</v>
      </c>
      <c r="AD528" s="800">
        <v>0.36330890561368911</v>
      </c>
      <c r="AE528" s="800">
        <v>0.43988390732086502</v>
      </c>
      <c r="AF528" s="800">
        <v>0.63111502596753655</v>
      </c>
      <c r="AG528" s="800">
        <v>0.17571859439411308</v>
      </c>
    </row>
    <row r="529" spans="1:33" x14ac:dyDescent="0.2">
      <c r="A529" s="767">
        <v>519</v>
      </c>
      <c r="B529" s="778">
        <f t="shared" si="115"/>
        <v>1580.633</v>
      </c>
      <c r="C529" s="791">
        <f t="shared" si="116"/>
        <v>32.578000000000003</v>
      </c>
      <c r="D529" s="803">
        <f t="shared" si="117"/>
        <v>0.95599999999999996</v>
      </c>
      <c r="E529" s="779">
        <f t="shared" si="118"/>
        <v>350.91399999999999</v>
      </c>
      <c r="F529" s="803">
        <f t="shared" si="119"/>
        <v>0.28699999999999998</v>
      </c>
      <c r="G529" s="803">
        <f t="shared" si="120"/>
        <v>-0.18</v>
      </c>
      <c r="H529" s="803">
        <f t="shared" si="121"/>
        <v>0.14899999999999999</v>
      </c>
      <c r="I529" s="803">
        <f t="shared" si="122"/>
        <v>-2.5000000000000001E-2</v>
      </c>
      <c r="J529" s="803">
        <f t="shared" si="123"/>
        <v>-0.39700000000000002</v>
      </c>
      <c r="K529" s="779">
        <f t="shared" si="124"/>
        <v>0</v>
      </c>
      <c r="L529" s="779">
        <f t="shared" si="125"/>
        <v>0</v>
      </c>
      <c r="M529" s="779">
        <f t="shared" si="126"/>
        <v>0</v>
      </c>
      <c r="N529" s="779">
        <f t="shared" si="127"/>
        <v>0</v>
      </c>
      <c r="O529" s="779">
        <f t="shared" si="128"/>
        <v>0</v>
      </c>
      <c r="P529" s="779">
        <f t="shared" si="129"/>
        <v>0</v>
      </c>
      <c r="Q529" s="801">
        <f t="shared" si="130"/>
        <v>0</v>
      </c>
      <c r="R529" s="800">
        <v>0.28063335158250191</v>
      </c>
      <c r="S529" s="800">
        <v>0.31443856468161746</v>
      </c>
      <c r="T529" s="800">
        <v>0.32020957224712554</v>
      </c>
      <c r="U529" s="800">
        <v>0.62728388698387272</v>
      </c>
      <c r="V529" s="800">
        <v>0.93371747230347257</v>
      </c>
      <c r="W529" s="800">
        <v>4.9930457559343444E-2</v>
      </c>
      <c r="X529" s="800">
        <v>0.87251227846161128</v>
      </c>
      <c r="Y529" s="800">
        <v>0.57532465227507623</v>
      </c>
      <c r="Z529" s="800">
        <v>0.10264166810561981</v>
      </c>
      <c r="AA529" s="800">
        <v>7.3770176597715231E-2</v>
      </c>
      <c r="AB529" s="800">
        <v>0.47602370292311591</v>
      </c>
      <c r="AC529" s="800">
        <v>5.5518996038941948E-2</v>
      </c>
      <c r="AD529" s="800">
        <v>0.19244718854543907</v>
      </c>
      <c r="AE529" s="800">
        <v>0.44086091848565101</v>
      </c>
      <c r="AF529" s="800">
        <v>9.4480781218203469E-2</v>
      </c>
      <c r="AG529" s="800">
        <v>0.65365918338128981</v>
      </c>
    </row>
    <row r="530" spans="1:33" x14ac:dyDescent="0.2">
      <c r="A530" s="767">
        <v>520</v>
      </c>
      <c r="B530" s="778">
        <f t="shared" si="115"/>
        <v>1409.172</v>
      </c>
      <c r="C530" s="791">
        <f t="shared" si="116"/>
        <v>55.127000000000002</v>
      </c>
      <c r="D530" s="803">
        <f t="shared" si="117"/>
        <v>1.298</v>
      </c>
      <c r="E530" s="779">
        <f t="shared" si="118"/>
        <v>245.11199999999999</v>
      </c>
      <c r="F530" s="803">
        <f t="shared" si="119"/>
        <v>0.26</v>
      </c>
      <c r="G530" s="803">
        <f t="shared" si="120"/>
        <v>7.5999999999999998E-2</v>
      </c>
      <c r="H530" s="803">
        <f t="shared" si="121"/>
        <v>-0.185</v>
      </c>
      <c r="I530" s="803">
        <f t="shared" si="122"/>
        <v>-0.56399999999999995</v>
      </c>
      <c r="J530" s="803">
        <f t="shared" si="123"/>
        <v>-0.157</v>
      </c>
      <c r="K530" s="779">
        <f t="shared" si="124"/>
        <v>0</v>
      </c>
      <c r="L530" s="779">
        <f t="shared" si="125"/>
        <v>0</v>
      </c>
      <c r="M530" s="779">
        <f t="shared" si="126"/>
        <v>0</v>
      </c>
      <c r="N530" s="779">
        <f t="shared" si="127"/>
        <v>0</v>
      </c>
      <c r="O530" s="779">
        <f t="shared" si="128"/>
        <v>0</v>
      </c>
      <c r="P530" s="779">
        <f t="shared" si="129"/>
        <v>0</v>
      </c>
      <c r="Q530" s="801">
        <f t="shared" si="130"/>
        <v>0</v>
      </c>
      <c r="R530" s="800">
        <v>0.10917174135746721</v>
      </c>
      <c r="S530" s="800">
        <v>0.87816668796252317</v>
      </c>
      <c r="T530" s="800">
        <v>0.74727092339561396</v>
      </c>
      <c r="U530" s="800">
        <v>0.36278089659925783</v>
      </c>
      <c r="V530" s="800">
        <v>0.80052952883426476</v>
      </c>
      <c r="W530" s="800">
        <v>0.69071372086356242</v>
      </c>
      <c r="X530" s="800">
        <v>3.8500256157616874E-2</v>
      </c>
      <c r="Y530" s="800">
        <v>3.6039169806827642E-2</v>
      </c>
      <c r="Z530" s="800">
        <v>0.3434690097300489</v>
      </c>
      <c r="AA530" s="800">
        <v>0.51799380913101878</v>
      </c>
      <c r="AB530" s="800">
        <v>0.10628225642345868</v>
      </c>
      <c r="AC530" s="800">
        <v>0.52092347035890085</v>
      </c>
      <c r="AD530" s="800">
        <v>0.19512792000811541</v>
      </c>
      <c r="AE530" s="800">
        <v>0.31543952855300716</v>
      </c>
      <c r="AF530" s="800">
        <v>0.16666730872591384</v>
      </c>
      <c r="AG530" s="800">
        <v>0.11318422984573051</v>
      </c>
    </row>
    <row r="531" spans="1:33" x14ac:dyDescent="0.2">
      <c r="A531" s="767">
        <v>521</v>
      </c>
      <c r="B531" s="778">
        <f t="shared" si="115"/>
        <v>2081.5729999999999</v>
      </c>
      <c r="C531" s="791">
        <f t="shared" si="116"/>
        <v>30.062999999999999</v>
      </c>
      <c r="D531" s="803">
        <f t="shared" si="117"/>
        <v>1.4970000000000001</v>
      </c>
      <c r="E531" s="779">
        <f t="shared" si="118"/>
        <v>446.78199999999998</v>
      </c>
      <c r="F531" s="803">
        <f t="shared" si="119"/>
        <v>0.113</v>
      </c>
      <c r="G531" s="803">
        <f t="shared" si="120"/>
        <v>1.9E-2</v>
      </c>
      <c r="H531" s="803">
        <f t="shared" si="121"/>
        <v>-0.19700000000000001</v>
      </c>
      <c r="I531" s="803">
        <f t="shared" si="122"/>
        <v>-0.441</v>
      </c>
      <c r="J531" s="803">
        <f t="shared" si="123"/>
        <v>-0.216</v>
      </c>
      <c r="K531" s="779">
        <f t="shared" si="124"/>
        <v>0</v>
      </c>
      <c r="L531" s="779">
        <f t="shared" si="125"/>
        <v>0</v>
      </c>
      <c r="M531" s="779">
        <f t="shared" si="126"/>
        <v>0</v>
      </c>
      <c r="N531" s="779">
        <f t="shared" si="127"/>
        <v>0</v>
      </c>
      <c r="O531" s="779">
        <f t="shared" si="128"/>
        <v>0</v>
      </c>
      <c r="P531" s="779">
        <f t="shared" si="129"/>
        <v>0</v>
      </c>
      <c r="Q531" s="801">
        <f t="shared" si="130"/>
        <v>0</v>
      </c>
      <c r="R531" s="800">
        <v>0.78157323792358768</v>
      </c>
      <c r="S531" s="800">
        <v>0.25157031545239084</v>
      </c>
      <c r="T531" s="800">
        <v>0.99654546924049892</v>
      </c>
      <c r="U531" s="800">
        <v>0.86695469412751669</v>
      </c>
      <c r="V531" s="800">
        <v>6.7275564270724897E-2</v>
      </c>
      <c r="W531" s="800">
        <v>0.54662685910596231</v>
      </c>
      <c r="X531" s="800">
        <v>6.5963966794898576E-3</v>
      </c>
      <c r="Y531" s="800">
        <v>0.15890882296519893</v>
      </c>
      <c r="Z531" s="800">
        <v>0.28426562469938943</v>
      </c>
      <c r="AA531" s="800">
        <v>0.98489209477021034</v>
      </c>
      <c r="AB531" s="800">
        <v>0.92048316858555079</v>
      </c>
      <c r="AC531" s="800">
        <v>0.70249421150674929</v>
      </c>
      <c r="AD531" s="800">
        <v>0.66789032140509752</v>
      </c>
      <c r="AE531" s="800">
        <v>0.53575276131250948</v>
      </c>
      <c r="AF531" s="800">
        <v>0.19820020604490296</v>
      </c>
      <c r="AG531" s="800">
        <v>0.10250952891304088</v>
      </c>
    </row>
    <row r="532" spans="1:33" x14ac:dyDescent="0.2">
      <c r="A532" s="767">
        <v>522</v>
      </c>
      <c r="B532" s="778">
        <f t="shared" ref="B532:B575" si="131">ROUND(B$7+R532*(B$8-B$7),3)</f>
        <v>2222.203</v>
      </c>
      <c r="C532" s="791">
        <f t="shared" ref="C532:C575" si="132">ROUND(C$7+S532*(C$8-C$7),3)</f>
        <v>33.661000000000001</v>
      </c>
      <c r="D532" s="803">
        <f t="shared" ref="D532:D575" si="133">ROUND(D$7+T532*(D$8-D$7),3)</f>
        <v>1.0269999999999999</v>
      </c>
      <c r="E532" s="779">
        <f t="shared" ref="E532:E575" si="134">ROUND(E$7+U532*(E$8-E$7),3)</f>
        <v>283.36799999999999</v>
      </c>
      <c r="F532" s="803">
        <f t="shared" ref="F532:F575" si="135">ROUND(F$7+V532*(F$8-F$7),3)</f>
        <v>0.254</v>
      </c>
      <c r="G532" s="803">
        <f t="shared" ref="G532:G575" si="136">ROUND(G$7+W532*(G$8-G$7),3)</f>
        <v>5.0000000000000001E-3</v>
      </c>
      <c r="H532" s="803">
        <f t="shared" ref="H532:H575" si="137">ROUND(H$7+X532*(H$8-H$7),3)</f>
        <v>7.3999999999999996E-2</v>
      </c>
      <c r="I532" s="803">
        <f t="shared" ref="I532:I575" si="138">ROUND(I$7+Y532*(I$8-I$7),3)</f>
        <v>-0.28399999999999997</v>
      </c>
      <c r="J532" s="803">
        <f t="shared" ref="J532:J575" si="139">ROUND(J$7+Z532*(J$8-J$7),3)</f>
        <v>0.39600000000000002</v>
      </c>
      <c r="K532" s="779">
        <f t="shared" ref="K532:K575" si="140">ROUND(K$7+AA532*(K$8-K$7),3)</f>
        <v>0</v>
      </c>
      <c r="L532" s="779">
        <f t="shared" ref="L532:L575" si="141">ROUND(L$7+AB532*(L$8-L$7),3)</f>
        <v>0</v>
      </c>
      <c r="M532" s="779">
        <f t="shared" ref="M532:M575" si="142">ROUND(M$7+AC532*(M$8-M$7),3)</f>
        <v>0</v>
      </c>
      <c r="N532" s="779">
        <f t="shared" ref="N532:N575" si="143">ROUND(N$7+AD532*(N$8-N$7),3)</f>
        <v>0</v>
      </c>
      <c r="O532" s="779">
        <f t="shared" ref="O532:O575" si="144">ROUND(O$7+AE532*(O$8-O$7),3)</f>
        <v>0</v>
      </c>
      <c r="P532" s="779">
        <f t="shared" ref="P532:P575" si="145">ROUND(P$7+AF532*(P$8-P$7),3)</f>
        <v>0</v>
      </c>
      <c r="Q532" s="801">
        <f t="shared" ref="Q532:Q575" si="146">ROUND(Q$7+AG532*(Q$8-Q$7),3)</f>
        <v>0</v>
      </c>
      <c r="R532" s="800">
        <v>0.92220285777127808</v>
      </c>
      <c r="S532" s="800">
        <v>0.34153398735678353</v>
      </c>
      <c r="T532" s="800">
        <v>0.40836040935184392</v>
      </c>
      <c r="U532" s="800">
        <v>0.45841934806991447</v>
      </c>
      <c r="V532" s="800">
        <v>0.76755212310483412</v>
      </c>
      <c r="W532" s="800">
        <v>0.513490214006049</v>
      </c>
      <c r="X532" s="800">
        <v>0.68463131121342402</v>
      </c>
      <c r="Y532" s="800">
        <v>0.31636115537803988</v>
      </c>
      <c r="Z532" s="800">
        <v>0.89594289350070155</v>
      </c>
      <c r="AA532" s="800">
        <v>0.49765606866307266</v>
      </c>
      <c r="AB532" s="800">
        <v>0.71639498560440251</v>
      </c>
      <c r="AC532" s="800">
        <v>0.2821802421441757</v>
      </c>
      <c r="AD532" s="800">
        <v>0.30937975659579153</v>
      </c>
      <c r="AE532" s="800">
        <v>0.57985783962180459</v>
      </c>
      <c r="AF532" s="800">
        <v>0.49321135095071733</v>
      </c>
      <c r="AG532" s="800">
        <v>0.7350477724927057</v>
      </c>
    </row>
    <row r="533" spans="1:33" x14ac:dyDescent="0.2">
      <c r="A533" s="767">
        <v>523</v>
      </c>
      <c r="B533" s="778">
        <f t="shared" si="131"/>
        <v>1757.385</v>
      </c>
      <c r="C533" s="791">
        <f t="shared" si="132"/>
        <v>21.744</v>
      </c>
      <c r="D533" s="803">
        <f t="shared" si="133"/>
        <v>0.879</v>
      </c>
      <c r="E533" s="779">
        <f t="shared" si="134"/>
        <v>184.001</v>
      </c>
      <c r="F533" s="803">
        <f t="shared" si="135"/>
        <v>0.14099999999999999</v>
      </c>
      <c r="G533" s="803">
        <f t="shared" si="136"/>
        <v>-3.6999999999999998E-2</v>
      </c>
      <c r="H533" s="803">
        <f t="shared" si="137"/>
        <v>4.3999999999999997E-2</v>
      </c>
      <c r="I533" s="803">
        <f t="shared" si="138"/>
        <v>2.8000000000000001E-2</v>
      </c>
      <c r="J533" s="803">
        <f t="shared" si="139"/>
        <v>-2.7E-2</v>
      </c>
      <c r="K533" s="779">
        <f t="shared" si="140"/>
        <v>0</v>
      </c>
      <c r="L533" s="779">
        <f t="shared" si="141"/>
        <v>0</v>
      </c>
      <c r="M533" s="779">
        <f t="shared" si="142"/>
        <v>0</v>
      </c>
      <c r="N533" s="779">
        <f t="shared" si="143"/>
        <v>0</v>
      </c>
      <c r="O533" s="779">
        <f t="shared" si="144"/>
        <v>0</v>
      </c>
      <c r="P533" s="779">
        <f t="shared" si="145"/>
        <v>0</v>
      </c>
      <c r="Q533" s="801">
        <f t="shared" si="146"/>
        <v>0</v>
      </c>
      <c r="R533" s="800">
        <v>0.45738549994533229</v>
      </c>
      <c r="S533" s="800">
        <v>4.3610610021570406E-2</v>
      </c>
      <c r="T533" s="800">
        <v>0.22320874021522907</v>
      </c>
      <c r="U533" s="800">
        <v>0.21000258409212313</v>
      </c>
      <c r="V533" s="800">
        <v>0.20443293952338737</v>
      </c>
      <c r="W533" s="800">
        <v>0.40658853502110315</v>
      </c>
      <c r="X533" s="800">
        <v>0.61007333568610145</v>
      </c>
      <c r="Y533" s="800">
        <v>0.62770735304498193</v>
      </c>
      <c r="Z533" s="800">
        <v>0.47313434994910952</v>
      </c>
      <c r="AA533" s="800">
        <v>0.6456616551358233</v>
      </c>
      <c r="AB533" s="800">
        <v>0.37286356939824372</v>
      </c>
      <c r="AC533" s="800">
        <v>0.7114451281651113</v>
      </c>
      <c r="AD533" s="800">
        <v>0.6887917869355441</v>
      </c>
      <c r="AE533" s="800">
        <v>0.32235007598317467</v>
      </c>
      <c r="AF533" s="800">
        <v>0.85412798063400663</v>
      </c>
      <c r="AG533" s="800">
        <v>0.29603486474977847</v>
      </c>
    </row>
    <row r="534" spans="1:33" x14ac:dyDescent="0.2">
      <c r="A534" s="767">
        <v>524</v>
      </c>
      <c r="B534" s="778">
        <f t="shared" si="131"/>
        <v>1448.626</v>
      </c>
      <c r="C534" s="791">
        <f t="shared" si="132"/>
        <v>27.516999999999999</v>
      </c>
      <c r="D534" s="803">
        <f t="shared" si="133"/>
        <v>1.133</v>
      </c>
      <c r="E534" s="779">
        <f t="shared" si="134"/>
        <v>259.81400000000002</v>
      </c>
      <c r="F534" s="803">
        <f t="shared" si="135"/>
        <v>0.26</v>
      </c>
      <c r="G534" s="803">
        <f t="shared" si="136"/>
        <v>-5.0999999999999997E-2</v>
      </c>
      <c r="H534" s="803">
        <f t="shared" si="137"/>
        <v>7.6999999999999999E-2</v>
      </c>
      <c r="I534" s="803">
        <f t="shared" si="138"/>
        <v>6.0999999999999999E-2</v>
      </c>
      <c r="J534" s="803">
        <f t="shared" si="139"/>
        <v>0.42099999999999999</v>
      </c>
      <c r="K534" s="779">
        <f t="shared" si="140"/>
        <v>0</v>
      </c>
      <c r="L534" s="779">
        <f t="shared" si="141"/>
        <v>0</v>
      </c>
      <c r="M534" s="779">
        <f t="shared" si="142"/>
        <v>0</v>
      </c>
      <c r="N534" s="779">
        <f t="shared" si="143"/>
        <v>0</v>
      </c>
      <c r="O534" s="779">
        <f t="shared" si="144"/>
        <v>0</v>
      </c>
      <c r="P534" s="779">
        <f t="shared" si="145"/>
        <v>0</v>
      </c>
      <c r="Q534" s="801">
        <f t="shared" si="146"/>
        <v>0</v>
      </c>
      <c r="R534" s="800">
        <v>0.14862582430520699</v>
      </c>
      <c r="S534" s="800">
        <v>0.18792171028324245</v>
      </c>
      <c r="T534" s="800">
        <v>0.54166301962447794</v>
      </c>
      <c r="U534" s="800">
        <v>0.39953445051659531</v>
      </c>
      <c r="V534" s="800">
        <v>0.79831992176056743</v>
      </c>
      <c r="W534" s="800">
        <v>0.37226300223265496</v>
      </c>
      <c r="X534" s="800">
        <v>0.69332454298301993</v>
      </c>
      <c r="Y534" s="800">
        <v>0.66069274153241508</v>
      </c>
      <c r="Z534" s="800">
        <v>0.9211817696990956</v>
      </c>
      <c r="AA534" s="800">
        <v>0.93591312388926418</v>
      </c>
      <c r="AB534" s="800">
        <v>0.40391741806825388</v>
      </c>
      <c r="AC534" s="800">
        <v>0.74679804646504255</v>
      </c>
      <c r="AD534" s="800">
        <v>2.4070507522047091E-3</v>
      </c>
      <c r="AE534" s="800">
        <v>0.94405035733872811</v>
      </c>
      <c r="AF534" s="800">
        <v>0.96986586126907726</v>
      </c>
      <c r="AG534" s="800">
        <v>0.57241720419089703</v>
      </c>
    </row>
    <row r="535" spans="1:33" x14ac:dyDescent="0.2">
      <c r="A535" s="767">
        <v>525</v>
      </c>
      <c r="B535" s="778">
        <f t="shared" si="131"/>
        <v>2074.3780000000002</v>
      </c>
      <c r="C535" s="791">
        <f t="shared" si="132"/>
        <v>46.576999999999998</v>
      </c>
      <c r="D535" s="803">
        <f t="shared" si="133"/>
        <v>1.361</v>
      </c>
      <c r="E535" s="779">
        <f t="shared" si="134"/>
        <v>314.471</v>
      </c>
      <c r="F535" s="803">
        <f t="shared" si="135"/>
        <v>0.125</v>
      </c>
      <c r="G535" s="803">
        <f t="shared" si="136"/>
        <v>-0.19</v>
      </c>
      <c r="H535" s="803">
        <f t="shared" si="137"/>
        <v>-1.2E-2</v>
      </c>
      <c r="I535" s="803">
        <f t="shared" si="138"/>
        <v>0.29299999999999998</v>
      </c>
      <c r="J535" s="803">
        <f t="shared" si="139"/>
        <v>-0.36</v>
      </c>
      <c r="K535" s="779">
        <f t="shared" si="140"/>
        <v>0</v>
      </c>
      <c r="L535" s="779">
        <f t="shared" si="141"/>
        <v>0</v>
      </c>
      <c r="M535" s="779">
        <f t="shared" si="142"/>
        <v>0</v>
      </c>
      <c r="N535" s="779">
        <f t="shared" si="143"/>
        <v>0</v>
      </c>
      <c r="O535" s="779">
        <f t="shared" si="144"/>
        <v>0</v>
      </c>
      <c r="P535" s="779">
        <f t="shared" si="145"/>
        <v>0</v>
      </c>
      <c r="Q535" s="801">
        <f t="shared" si="146"/>
        <v>0</v>
      </c>
      <c r="R535" s="800">
        <v>0.77437779073653779</v>
      </c>
      <c r="S535" s="800">
        <v>0.66443157243218209</v>
      </c>
      <c r="T535" s="800">
        <v>0.82590798974768931</v>
      </c>
      <c r="U535" s="800">
        <v>0.53617846643536526</v>
      </c>
      <c r="V535" s="800">
        <v>0.1270656458745939</v>
      </c>
      <c r="W535" s="800">
        <v>2.4066565013167063E-2</v>
      </c>
      <c r="X535" s="800">
        <v>0.47037555423684985</v>
      </c>
      <c r="Y535" s="800">
        <v>0.89282799402039048</v>
      </c>
      <c r="Z535" s="800">
        <v>0.14028316511213168</v>
      </c>
      <c r="AA535" s="800">
        <v>0.24017899688755273</v>
      </c>
      <c r="AB535" s="800">
        <v>0.6612018113283078</v>
      </c>
      <c r="AC535" s="800">
        <v>0.63316553718514645</v>
      </c>
      <c r="AD535" s="800">
        <v>3.5567205397110446E-2</v>
      </c>
      <c r="AE535" s="800">
        <v>0.28610554825955992</v>
      </c>
      <c r="AF535" s="800">
        <v>0.86618002499768787</v>
      </c>
      <c r="AG535" s="800">
        <v>0.12237787122781052</v>
      </c>
    </row>
    <row r="536" spans="1:33" x14ac:dyDescent="0.2">
      <c r="A536" s="767">
        <v>526</v>
      </c>
      <c r="B536" s="778">
        <f t="shared" si="131"/>
        <v>2013.0340000000001</v>
      </c>
      <c r="C536" s="791">
        <f t="shared" si="132"/>
        <v>30.722999999999999</v>
      </c>
      <c r="D536" s="803">
        <f t="shared" si="133"/>
        <v>1.256</v>
      </c>
      <c r="E536" s="779">
        <f t="shared" si="134"/>
        <v>485.37200000000001</v>
      </c>
      <c r="F536" s="803">
        <f t="shared" si="135"/>
        <v>0.125</v>
      </c>
      <c r="G536" s="803">
        <f t="shared" si="136"/>
        <v>-0.13</v>
      </c>
      <c r="H536" s="803">
        <f t="shared" si="137"/>
        <v>0.17499999999999999</v>
      </c>
      <c r="I536" s="803">
        <f t="shared" si="138"/>
        <v>0.189</v>
      </c>
      <c r="J536" s="803">
        <f t="shared" si="139"/>
        <v>-0.21199999999999999</v>
      </c>
      <c r="K536" s="779">
        <f t="shared" si="140"/>
        <v>0</v>
      </c>
      <c r="L536" s="779">
        <f t="shared" si="141"/>
        <v>0</v>
      </c>
      <c r="M536" s="779">
        <f t="shared" si="142"/>
        <v>0</v>
      </c>
      <c r="N536" s="779">
        <f t="shared" si="143"/>
        <v>0</v>
      </c>
      <c r="O536" s="779">
        <f t="shared" si="144"/>
        <v>0</v>
      </c>
      <c r="P536" s="779">
        <f t="shared" si="145"/>
        <v>0</v>
      </c>
      <c r="Q536" s="801">
        <f t="shared" si="146"/>
        <v>0</v>
      </c>
      <c r="R536" s="800">
        <v>0.71303370723947113</v>
      </c>
      <c r="S536" s="800">
        <v>0.26807298074764196</v>
      </c>
      <c r="T536" s="800">
        <v>0.69474600958204491</v>
      </c>
      <c r="U536" s="800">
        <v>0.96343101008802623</v>
      </c>
      <c r="V536" s="800">
        <v>0.12486170481756687</v>
      </c>
      <c r="W536" s="800">
        <v>0.1751034116535013</v>
      </c>
      <c r="X536" s="800">
        <v>0.93762535891861221</v>
      </c>
      <c r="Y536" s="800">
        <v>0.78937869788724302</v>
      </c>
      <c r="Z536" s="800">
        <v>0.28804209003727266</v>
      </c>
      <c r="AA536" s="800">
        <v>0.74032450720994969</v>
      </c>
      <c r="AB536" s="800">
        <v>0.52026918846083114</v>
      </c>
      <c r="AC536" s="800">
        <v>0.95314999921509336</v>
      </c>
      <c r="AD536" s="800">
        <v>0.20956938412010617</v>
      </c>
      <c r="AE536" s="800">
        <v>0.49208700999934063</v>
      </c>
      <c r="AF536" s="800">
        <v>0.13313090615371126</v>
      </c>
      <c r="AG536" s="800">
        <v>0.18333160806152093</v>
      </c>
    </row>
    <row r="537" spans="1:33" x14ac:dyDescent="0.2">
      <c r="A537" s="767">
        <v>527</v>
      </c>
      <c r="B537" s="778">
        <f t="shared" si="131"/>
        <v>1542.42</v>
      </c>
      <c r="C537" s="791">
        <f t="shared" si="132"/>
        <v>36.863</v>
      </c>
      <c r="D537" s="803">
        <f t="shared" si="133"/>
        <v>0.73599999999999999</v>
      </c>
      <c r="E537" s="779">
        <f t="shared" si="134"/>
        <v>214.94399999999999</v>
      </c>
      <c r="F537" s="803">
        <f t="shared" si="135"/>
        <v>0.13800000000000001</v>
      </c>
      <c r="G537" s="803">
        <f t="shared" si="136"/>
        <v>2.1000000000000001E-2</v>
      </c>
      <c r="H537" s="803">
        <f t="shared" si="137"/>
        <v>-0.104</v>
      </c>
      <c r="I537" s="803">
        <f t="shared" si="138"/>
        <v>0.16600000000000001</v>
      </c>
      <c r="J537" s="803">
        <f t="shared" si="139"/>
        <v>-0.112</v>
      </c>
      <c r="K537" s="779">
        <f t="shared" si="140"/>
        <v>0</v>
      </c>
      <c r="L537" s="779">
        <f t="shared" si="141"/>
        <v>0</v>
      </c>
      <c r="M537" s="779">
        <f t="shared" si="142"/>
        <v>0</v>
      </c>
      <c r="N537" s="779">
        <f t="shared" si="143"/>
        <v>0</v>
      </c>
      <c r="O537" s="779">
        <f t="shared" si="144"/>
        <v>0</v>
      </c>
      <c r="P537" s="779">
        <f t="shared" si="145"/>
        <v>0</v>
      </c>
      <c r="Q537" s="801">
        <f t="shared" si="146"/>
        <v>0</v>
      </c>
      <c r="R537" s="800">
        <v>0.24241988201679443</v>
      </c>
      <c r="S537" s="800">
        <v>0.42157261886626218</v>
      </c>
      <c r="T537" s="800">
        <v>4.4558624952982573E-2</v>
      </c>
      <c r="U537" s="800">
        <v>0.28735942729881248</v>
      </c>
      <c r="V537" s="800">
        <v>0.18879374429307683</v>
      </c>
      <c r="W537" s="800">
        <v>0.55283334318163102</v>
      </c>
      <c r="X537" s="800">
        <v>0.24012381382332149</v>
      </c>
      <c r="Y537" s="800">
        <v>0.76557743231415498</v>
      </c>
      <c r="Z537" s="800">
        <v>0.38767070193024689</v>
      </c>
      <c r="AA537" s="800">
        <v>0.33279376110991488</v>
      </c>
      <c r="AB537" s="800">
        <v>0.46027419101438272</v>
      </c>
      <c r="AC537" s="800">
        <v>5.2469241597635774E-2</v>
      </c>
      <c r="AD537" s="800">
        <v>0.72934464287114731</v>
      </c>
      <c r="AE537" s="800">
        <v>0.28118118567210593</v>
      </c>
      <c r="AF537" s="800">
        <v>0.68326976641241821</v>
      </c>
      <c r="AG537" s="800">
        <v>0.10930905356679943</v>
      </c>
    </row>
    <row r="538" spans="1:33" x14ac:dyDescent="0.2">
      <c r="A538" s="767">
        <v>528</v>
      </c>
      <c r="B538" s="778">
        <f t="shared" si="131"/>
        <v>1950.9680000000001</v>
      </c>
      <c r="C538" s="791">
        <f t="shared" si="132"/>
        <v>37.091000000000001</v>
      </c>
      <c r="D538" s="803">
        <f t="shared" si="133"/>
        <v>1.0880000000000001</v>
      </c>
      <c r="E538" s="779">
        <f t="shared" si="134"/>
        <v>151.773</v>
      </c>
      <c r="F538" s="803">
        <f t="shared" si="135"/>
        <v>0.14899999999999999</v>
      </c>
      <c r="G538" s="803">
        <f t="shared" si="136"/>
        <v>-9.6000000000000002E-2</v>
      </c>
      <c r="H538" s="803">
        <f t="shared" si="137"/>
        <v>9.0999999999999998E-2</v>
      </c>
      <c r="I538" s="803">
        <f t="shared" si="138"/>
        <v>0.318</v>
      </c>
      <c r="J538" s="803">
        <f t="shared" si="139"/>
        <v>0.08</v>
      </c>
      <c r="K538" s="779">
        <f t="shared" si="140"/>
        <v>0</v>
      </c>
      <c r="L538" s="779">
        <f t="shared" si="141"/>
        <v>0</v>
      </c>
      <c r="M538" s="779">
        <f t="shared" si="142"/>
        <v>0</v>
      </c>
      <c r="N538" s="779">
        <f t="shared" si="143"/>
        <v>0</v>
      </c>
      <c r="O538" s="779">
        <f t="shared" si="144"/>
        <v>0</v>
      </c>
      <c r="P538" s="779">
        <f t="shared" si="145"/>
        <v>0</v>
      </c>
      <c r="Q538" s="801">
        <f t="shared" si="146"/>
        <v>0</v>
      </c>
      <c r="R538" s="800">
        <v>0.65096807632313103</v>
      </c>
      <c r="S538" s="800">
        <v>0.42727843049704484</v>
      </c>
      <c r="T538" s="800">
        <v>0.4848468644152627</v>
      </c>
      <c r="U538" s="800">
        <v>0.12943295329402515</v>
      </c>
      <c r="V538" s="800">
        <v>0.24729280395939823</v>
      </c>
      <c r="W538" s="800">
        <v>0.26034888137470724</v>
      </c>
      <c r="X538" s="800">
        <v>0.72826390986760814</v>
      </c>
      <c r="Y538" s="800">
        <v>0.91841084508118986</v>
      </c>
      <c r="Z538" s="800">
        <v>0.58048994755823813</v>
      </c>
      <c r="AA538" s="800">
        <v>0.14202382699746696</v>
      </c>
      <c r="AB538" s="800">
        <v>0.36508037196260446</v>
      </c>
      <c r="AC538" s="800">
        <v>0.96165695617158253</v>
      </c>
      <c r="AD538" s="800">
        <v>0.69221510986730328</v>
      </c>
      <c r="AE538" s="800">
        <v>0.38369316635954231</v>
      </c>
      <c r="AF538" s="800">
        <v>0.91554427234991798</v>
      </c>
      <c r="AG538" s="800">
        <v>0.33905458558881507</v>
      </c>
    </row>
    <row r="539" spans="1:33" x14ac:dyDescent="0.2">
      <c r="A539" s="767">
        <v>529</v>
      </c>
      <c r="B539" s="778">
        <f t="shared" si="131"/>
        <v>1524.002</v>
      </c>
      <c r="C539" s="791">
        <f t="shared" si="132"/>
        <v>50.347999999999999</v>
      </c>
      <c r="D539" s="803">
        <f t="shared" si="133"/>
        <v>0.74399999999999999</v>
      </c>
      <c r="E539" s="779">
        <f t="shared" si="134"/>
        <v>208.05099999999999</v>
      </c>
      <c r="F539" s="803">
        <f t="shared" si="135"/>
        <v>0.14199999999999999</v>
      </c>
      <c r="G539" s="803">
        <f t="shared" si="136"/>
        <v>-6.2E-2</v>
      </c>
      <c r="H539" s="803">
        <f t="shared" si="137"/>
        <v>0.14399999999999999</v>
      </c>
      <c r="I539" s="803">
        <f t="shared" si="138"/>
        <v>-9.9000000000000005E-2</v>
      </c>
      <c r="J539" s="803">
        <f t="shared" si="139"/>
        <v>0.16700000000000001</v>
      </c>
      <c r="K539" s="779">
        <f t="shared" si="140"/>
        <v>0</v>
      </c>
      <c r="L539" s="779">
        <f t="shared" si="141"/>
        <v>0</v>
      </c>
      <c r="M539" s="779">
        <f t="shared" si="142"/>
        <v>0</v>
      </c>
      <c r="N539" s="779">
        <f t="shared" si="143"/>
        <v>0</v>
      </c>
      <c r="O539" s="779">
        <f t="shared" si="144"/>
        <v>0</v>
      </c>
      <c r="P539" s="779">
        <f t="shared" si="145"/>
        <v>0</v>
      </c>
      <c r="Q539" s="801">
        <f t="shared" si="146"/>
        <v>0</v>
      </c>
      <c r="R539" s="800">
        <v>0.22400202241898348</v>
      </c>
      <c r="S539" s="800">
        <v>0.75870364056569772</v>
      </c>
      <c r="T539" s="800">
        <v>5.5256706934318389E-2</v>
      </c>
      <c r="U539" s="800">
        <v>0.27012689970486714</v>
      </c>
      <c r="V539" s="800">
        <v>0.20790087372529031</v>
      </c>
      <c r="W539" s="800">
        <v>0.3442927941629218</v>
      </c>
      <c r="X539" s="800">
        <v>0.85960955118071225</v>
      </c>
      <c r="Y539" s="800">
        <v>0.50119900961345898</v>
      </c>
      <c r="Z539" s="800">
        <v>0.66693411653418944</v>
      </c>
      <c r="AA539" s="800">
        <v>0.80779215339256083</v>
      </c>
      <c r="AB539" s="800">
        <v>0.58598790858945848</v>
      </c>
      <c r="AC539" s="800">
        <v>0.99856262863036216</v>
      </c>
      <c r="AD539" s="800">
        <v>0.73233488667034519</v>
      </c>
      <c r="AE539" s="800">
        <v>0.78981300540960719</v>
      </c>
      <c r="AF539" s="800">
        <v>0.97255003557311426</v>
      </c>
      <c r="AG539" s="800">
        <v>0.28109234077842127</v>
      </c>
    </row>
    <row r="540" spans="1:33" x14ac:dyDescent="0.2">
      <c r="A540" s="767">
        <v>530</v>
      </c>
      <c r="B540" s="778">
        <f t="shared" si="131"/>
        <v>2250.5639999999999</v>
      </c>
      <c r="C540" s="791">
        <f t="shared" si="132"/>
        <v>32.529000000000003</v>
      </c>
      <c r="D540" s="803">
        <f t="shared" si="133"/>
        <v>0.82499999999999996</v>
      </c>
      <c r="E540" s="779">
        <f t="shared" si="134"/>
        <v>272.06299999999999</v>
      </c>
      <c r="F540" s="803">
        <f t="shared" si="135"/>
        <v>0.247</v>
      </c>
      <c r="G540" s="803">
        <f t="shared" si="136"/>
        <v>0.13700000000000001</v>
      </c>
      <c r="H540" s="803">
        <f t="shared" si="137"/>
        <v>-0.128</v>
      </c>
      <c r="I540" s="803">
        <f t="shared" si="138"/>
        <v>-8.5000000000000006E-2</v>
      </c>
      <c r="J540" s="803">
        <f t="shared" si="139"/>
        <v>-0.29499999999999998</v>
      </c>
      <c r="K540" s="779">
        <f t="shared" si="140"/>
        <v>0</v>
      </c>
      <c r="L540" s="779">
        <f t="shared" si="141"/>
        <v>0</v>
      </c>
      <c r="M540" s="779">
        <f t="shared" si="142"/>
        <v>0</v>
      </c>
      <c r="N540" s="779">
        <f t="shared" si="143"/>
        <v>0</v>
      </c>
      <c r="O540" s="779">
        <f t="shared" si="144"/>
        <v>0</v>
      </c>
      <c r="P540" s="779">
        <f t="shared" si="145"/>
        <v>0</v>
      </c>
      <c r="Q540" s="801">
        <f t="shared" si="146"/>
        <v>0</v>
      </c>
      <c r="R540" s="800">
        <v>0.95056405084107065</v>
      </c>
      <c r="S540" s="800">
        <v>0.3132260842880904</v>
      </c>
      <c r="T540" s="800">
        <v>0.15616050177547469</v>
      </c>
      <c r="U540" s="800">
        <v>0.43015838770699955</v>
      </c>
      <c r="V540" s="800">
        <v>0.73600299737563535</v>
      </c>
      <c r="W540" s="800">
        <v>0.84301122184923249</v>
      </c>
      <c r="X540" s="800">
        <v>0.18118895043256422</v>
      </c>
      <c r="Y540" s="800">
        <v>0.51482849371696249</v>
      </c>
      <c r="Z540" s="800">
        <v>0.20512180503292055</v>
      </c>
      <c r="AA540" s="800">
        <v>0.77116165135566883</v>
      </c>
      <c r="AB540" s="800">
        <v>0.15202415301961181</v>
      </c>
      <c r="AC540" s="800">
        <v>0.42314872611938925</v>
      </c>
      <c r="AD540" s="800">
        <v>0.97909705405471115</v>
      </c>
      <c r="AE540" s="800">
        <v>7.7122189105315764E-2</v>
      </c>
      <c r="AF540" s="800">
        <v>0.17448420396321729</v>
      </c>
      <c r="AG540" s="800">
        <v>0.13987999409916996</v>
      </c>
    </row>
    <row r="541" spans="1:33" x14ac:dyDescent="0.2">
      <c r="A541" s="767">
        <v>531</v>
      </c>
      <c r="B541" s="778">
        <f t="shared" si="131"/>
        <v>1369.7260000000001</v>
      </c>
      <c r="C541" s="791">
        <f t="shared" si="132"/>
        <v>52.884999999999998</v>
      </c>
      <c r="D541" s="803">
        <f t="shared" si="133"/>
        <v>1.488</v>
      </c>
      <c r="E541" s="779">
        <f t="shared" si="134"/>
        <v>381.62900000000002</v>
      </c>
      <c r="F541" s="803">
        <f t="shared" si="135"/>
        <v>0.154</v>
      </c>
      <c r="G541" s="803">
        <f t="shared" si="136"/>
        <v>-0.193</v>
      </c>
      <c r="H541" s="803">
        <f t="shared" si="137"/>
        <v>7.8E-2</v>
      </c>
      <c r="I541" s="803">
        <f t="shared" si="138"/>
        <v>4.4999999999999998E-2</v>
      </c>
      <c r="J541" s="803">
        <f t="shared" si="139"/>
        <v>0.26600000000000001</v>
      </c>
      <c r="K541" s="779">
        <f t="shared" si="140"/>
        <v>0</v>
      </c>
      <c r="L541" s="779">
        <f t="shared" si="141"/>
        <v>0</v>
      </c>
      <c r="M541" s="779">
        <f t="shared" si="142"/>
        <v>0</v>
      </c>
      <c r="N541" s="779">
        <f t="shared" si="143"/>
        <v>0</v>
      </c>
      <c r="O541" s="779">
        <f t="shared" si="144"/>
        <v>0</v>
      </c>
      <c r="P541" s="779">
        <f t="shared" si="145"/>
        <v>0</v>
      </c>
      <c r="Q541" s="801">
        <f t="shared" si="146"/>
        <v>0</v>
      </c>
      <c r="R541" s="800">
        <v>6.9726357255088134E-2</v>
      </c>
      <c r="S541" s="800">
        <v>0.82213543337494754</v>
      </c>
      <c r="T541" s="800">
        <v>0.98466835961415844</v>
      </c>
      <c r="U541" s="800">
        <v>0.70407309594718048</v>
      </c>
      <c r="V541" s="800">
        <v>0.26802767780713332</v>
      </c>
      <c r="W541" s="800">
        <v>1.6827489506166859E-2</v>
      </c>
      <c r="X541" s="800">
        <v>0.69532897508340441</v>
      </c>
      <c r="Y541" s="800">
        <v>0.64469854216035838</v>
      </c>
      <c r="Z541" s="800">
        <v>0.76643023636909879</v>
      </c>
      <c r="AA541" s="800">
        <v>0.41555016664652722</v>
      </c>
      <c r="AB541" s="800">
        <v>0.66922795580844385</v>
      </c>
      <c r="AC541" s="800">
        <v>0.99317049695628556</v>
      </c>
      <c r="AD541" s="800">
        <v>8.0168848588966335E-2</v>
      </c>
      <c r="AE541" s="800">
        <v>0.59764363827975708</v>
      </c>
      <c r="AF541" s="800">
        <v>0.69113655664998219</v>
      </c>
      <c r="AG541" s="800">
        <v>2.7606081486971745E-2</v>
      </c>
    </row>
    <row r="542" spans="1:33" x14ac:dyDescent="0.2">
      <c r="A542" s="767">
        <v>532</v>
      </c>
      <c r="B542" s="778">
        <f t="shared" si="131"/>
        <v>1415.751</v>
      </c>
      <c r="C542" s="791">
        <f t="shared" si="132"/>
        <v>34.499000000000002</v>
      </c>
      <c r="D542" s="803">
        <f t="shared" si="133"/>
        <v>0.83699999999999997</v>
      </c>
      <c r="E542" s="779">
        <f t="shared" si="134"/>
        <v>353.40300000000002</v>
      </c>
      <c r="F542" s="803">
        <f t="shared" si="135"/>
        <v>0.28999999999999998</v>
      </c>
      <c r="G542" s="803">
        <f t="shared" si="136"/>
        <v>3.9E-2</v>
      </c>
      <c r="H542" s="803">
        <f t="shared" si="137"/>
        <v>1.9E-2</v>
      </c>
      <c r="I542" s="803">
        <f t="shared" si="138"/>
        <v>-0.26200000000000001</v>
      </c>
      <c r="J542" s="803">
        <f t="shared" si="139"/>
        <v>-0.33800000000000002</v>
      </c>
      <c r="K542" s="779">
        <f t="shared" si="140"/>
        <v>0</v>
      </c>
      <c r="L542" s="779">
        <f t="shared" si="141"/>
        <v>0</v>
      </c>
      <c r="M542" s="779">
        <f t="shared" si="142"/>
        <v>0</v>
      </c>
      <c r="N542" s="779">
        <f t="shared" si="143"/>
        <v>0</v>
      </c>
      <c r="O542" s="779">
        <f t="shared" si="144"/>
        <v>0</v>
      </c>
      <c r="P542" s="779">
        <f t="shared" si="145"/>
        <v>0</v>
      </c>
      <c r="Q542" s="801">
        <f t="shared" si="146"/>
        <v>0</v>
      </c>
      <c r="R542" s="800">
        <v>0.11575060457556297</v>
      </c>
      <c r="S542" s="800">
        <v>0.36246478409054361</v>
      </c>
      <c r="T542" s="800">
        <v>0.17181749875384811</v>
      </c>
      <c r="U542" s="800">
        <v>0.63350640028964722</v>
      </c>
      <c r="V542" s="800">
        <v>0.94997216631301029</v>
      </c>
      <c r="W542" s="800">
        <v>0.59816858379668914</v>
      </c>
      <c r="X542" s="800">
        <v>0.54790496683868217</v>
      </c>
      <c r="Y542" s="800">
        <v>0.33830005704782184</v>
      </c>
      <c r="Z542" s="800">
        <v>0.16234851437436959</v>
      </c>
      <c r="AA542" s="800">
        <v>0.82754498603928683</v>
      </c>
      <c r="AB542" s="800">
        <v>0.67535598841042599</v>
      </c>
      <c r="AC542" s="800">
        <v>1.4104821828794023E-2</v>
      </c>
      <c r="AD542" s="800">
        <v>0.6201166573742386</v>
      </c>
      <c r="AE542" s="800">
        <v>0.32925479316027984</v>
      </c>
      <c r="AF542" s="800">
        <v>0.22745410570219804</v>
      </c>
      <c r="AG542" s="800">
        <v>0.3586333912890316</v>
      </c>
    </row>
    <row r="543" spans="1:33" x14ac:dyDescent="0.2">
      <c r="A543" s="767">
        <v>533</v>
      </c>
      <c r="B543" s="778">
        <f t="shared" si="131"/>
        <v>1960.9110000000001</v>
      </c>
      <c r="C543" s="791">
        <f t="shared" si="132"/>
        <v>51.494999999999997</v>
      </c>
      <c r="D543" s="803">
        <f t="shared" si="133"/>
        <v>1.0920000000000001</v>
      </c>
      <c r="E543" s="779">
        <f t="shared" si="134"/>
        <v>144.16499999999999</v>
      </c>
      <c r="F543" s="803">
        <f t="shared" si="135"/>
        <v>0.29599999999999999</v>
      </c>
      <c r="G543" s="803">
        <f t="shared" si="136"/>
        <v>-0.13100000000000001</v>
      </c>
      <c r="H543" s="803">
        <f t="shared" si="137"/>
        <v>-0.10199999999999999</v>
      </c>
      <c r="I543" s="803">
        <f t="shared" si="138"/>
        <v>7.6999999999999999E-2</v>
      </c>
      <c r="J543" s="803">
        <f t="shared" si="139"/>
        <v>-0.27900000000000003</v>
      </c>
      <c r="K543" s="779">
        <f t="shared" si="140"/>
        <v>0</v>
      </c>
      <c r="L543" s="779">
        <f t="shared" si="141"/>
        <v>0</v>
      </c>
      <c r="M543" s="779">
        <f t="shared" si="142"/>
        <v>0</v>
      </c>
      <c r="N543" s="779">
        <f t="shared" si="143"/>
        <v>0</v>
      </c>
      <c r="O543" s="779">
        <f t="shared" si="144"/>
        <v>0</v>
      </c>
      <c r="P543" s="779">
        <f t="shared" si="145"/>
        <v>0</v>
      </c>
      <c r="Q543" s="801">
        <f t="shared" si="146"/>
        <v>0</v>
      </c>
      <c r="R543" s="800">
        <v>0.66091116690841101</v>
      </c>
      <c r="S543" s="800">
        <v>0.78738034453498318</v>
      </c>
      <c r="T543" s="800">
        <v>0.49025696522604545</v>
      </c>
      <c r="U543" s="800">
        <v>0.11041246561508478</v>
      </c>
      <c r="V543" s="800">
        <v>0.97780814278106143</v>
      </c>
      <c r="W543" s="800">
        <v>0.17273649786174272</v>
      </c>
      <c r="X543" s="800">
        <v>0.2445273944522911</v>
      </c>
      <c r="Y543" s="800">
        <v>0.67716803864815411</v>
      </c>
      <c r="Z543" s="800">
        <v>0.22136627944891563</v>
      </c>
      <c r="AA543" s="800">
        <v>0.4205557515070375</v>
      </c>
      <c r="AB543" s="800">
        <v>0.60893403674099844</v>
      </c>
      <c r="AC543" s="800">
        <v>0.96741468167194855</v>
      </c>
      <c r="AD543" s="800">
        <v>0.5574533855815631</v>
      </c>
      <c r="AE543" s="800">
        <v>0.15976358168770177</v>
      </c>
      <c r="AF543" s="800">
        <v>0.42128129548695392</v>
      </c>
      <c r="AG543" s="800">
        <v>0.26566553312486696</v>
      </c>
    </row>
    <row r="544" spans="1:33" x14ac:dyDescent="0.2">
      <c r="A544" s="767">
        <v>534</v>
      </c>
      <c r="B544" s="778">
        <f t="shared" si="131"/>
        <v>1925.2470000000001</v>
      </c>
      <c r="C544" s="791">
        <f t="shared" si="132"/>
        <v>33.308</v>
      </c>
      <c r="D544" s="803">
        <f t="shared" si="133"/>
        <v>1.2549999999999999</v>
      </c>
      <c r="E544" s="779">
        <f t="shared" si="134"/>
        <v>169.51400000000001</v>
      </c>
      <c r="F544" s="803">
        <f t="shared" si="135"/>
        <v>0.16600000000000001</v>
      </c>
      <c r="G544" s="803">
        <f t="shared" si="136"/>
        <v>0.184</v>
      </c>
      <c r="H544" s="803">
        <f t="shared" si="137"/>
        <v>0.189</v>
      </c>
      <c r="I544" s="803">
        <f t="shared" si="138"/>
        <v>-0.47699999999999998</v>
      </c>
      <c r="J544" s="803">
        <f t="shared" si="139"/>
        <v>-8.8999999999999996E-2</v>
      </c>
      <c r="K544" s="779">
        <f t="shared" si="140"/>
        <v>0</v>
      </c>
      <c r="L544" s="779">
        <f t="shared" si="141"/>
        <v>0</v>
      </c>
      <c r="M544" s="779">
        <f t="shared" si="142"/>
        <v>0</v>
      </c>
      <c r="N544" s="779">
        <f t="shared" si="143"/>
        <v>0</v>
      </c>
      <c r="O544" s="779">
        <f t="shared" si="144"/>
        <v>0</v>
      </c>
      <c r="P544" s="779">
        <f t="shared" si="145"/>
        <v>0</v>
      </c>
      <c r="Q544" s="801">
        <f t="shared" si="146"/>
        <v>0</v>
      </c>
      <c r="R544" s="800">
        <v>0.62524747669152203</v>
      </c>
      <c r="S544" s="800">
        <v>0.33269694105293224</v>
      </c>
      <c r="T544" s="800">
        <v>0.69402206340462991</v>
      </c>
      <c r="U544" s="800">
        <v>0.17378497479839106</v>
      </c>
      <c r="V544" s="800">
        <v>0.32934898852492622</v>
      </c>
      <c r="W544" s="800">
        <v>0.95942779088087837</v>
      </c>
      <c r="X544" s="800">
        <v>0.9724692217988109</v>
      </c>
      <c r="Y544" s="800">
        <v>0.12274655985029082</v>
      </c>
      <c r="Z544" s="800">
        <v>0.41137466427455649</v>
      </c>
      <c r="AA544" s="800">
        <v>0.70253375657337569</v>
      </c>
      <c r="AB544" s="800">
        <v>0.92596643843217763</v>
      </c>
      <c r="AC544" s="800">
        <v>5.2296820738800154E-2</v>
      </c>
      <c r="AD544" s="800">
        <v>0.7680550720628504</v>
      </c>
      <c r="AE544" s="800">
        <v>0.77602715637579223</v>
      </c>
      <c r="AF544" s="800">
        <v>0.10188287806560126</v>
      </c>
      <c r="AG544" s="800">
        <v>9.7391370162486668E-2</v>
      </c>
    </row>
    <row r="545" spans="1:33" x14ac:dyDescent="0.2">
      <c r="A545" s="767">
        <v>535</v>
      </c>
      <c r="B545" s="778">
        <f t="shared" si="131"/>
        <v>1442.675</v>
      </c>
      <c r="C545" s="791">
        <f t="shared" si="132"/>
        <v>27.62</v>
      </c>
      <c r="D545" s="803">
        <f t="shared" si="133"/>
        <v>1.0940000000000001</v>
      </c>
      <c r="E545" s="779">
        <f t="shared" si="134"/>
        <v>325.37200000000001</v>
      </c>
      <c r="F545" s="803">
        <f t="shared" si="135"/>
        <v>0.28199999999999997</v>
      </c>
      <c r="G545" s="803">
        <f t="shared" si="136"/>
        <v>-0.161</v>
      </c>
      <c r="H545" s="803">
        <f t="shared" si="137"/>
        <v>0.14799999999999999</v>
      </c>
      <c r="I545" s="803">
        <f t="shared" si="138"/>
        <v>0.125</v>
      </c>
      <c r="J545" s="803">
        <f t="shared" si="139"/>
        <v>-3.0000000000000001E-3</v>
      </c>
      <c r="K545" s="779">
        <f t="shared" si="140"/>
        <v>0</v>
      </c>
      <c r="L545" s="779">
        <f t="shared" si="141"/>
        <v>0</v>
      </c>
      <c r="M545" s="779">
        <f t="shared" si="142"/>
        <v>0</v>
      </c>
      <c r="N545" s="779">
        <f t="shared" si="143"/>
        <v>0</v>
      </c>
      <c r="O545" s="779">
        <f t="shared" si="144"/>
        <v>0</v>
      </c>
      <c r="P545" s="779">
        <f t="shared" si="145"/>
        <v>0</v>
      </c>
      <c r="Q545" s="801">
        <f t="shared" si="146"/>
        <v>0</v>
      </c>
      <c r="R545" s="800">
        <v>0.14267485533844404</v>
      </c>
      <c r="S545" s="800">
        <v>0.19050745558476623</v>
      </c>
      <c r="T545" s="800">
        <v>0.49242501124442062</v>
      </c>
      <c r="U545" s="800">
        <v>0.56342898502117478</v>
      </c>
      <c r="V545" s="800">
        <v>0.90750374690507696</v>
      </c>
      <c r="W545" s="800">
        <v>9.780671730946755E-2</v>
      </c>
      <c r="X545" s="800">
        <v>0.87008543816625772</v>
      </c>
      <c r="Y545" s="800">
        <v>0.72460285638095845</v>
      </c>
      <c r="Z545" s="800">
        <v>0.49656860791203972</v>
      </c>
      <c r="AA545" s="800">
        <v>0.14057559579866019</v>
      </c>
      <c r="AB545" s="800">
        <v>0.17459840634993118</v>
      </c>
      <c r="AC545" s="800">
        <v>0.58148245337312565</v>
      </c>
      <c r="AD545" s="800">
        <v>0.8670231262058723</v>
      </c>
      <c r="AE545" s="800">
        <v>0.20450452250092832</v>
      </c>
      <c r="AF545" s="800">
        <v>0.30309531979692006</v>
      </c>
      <c r="AG545" s="800">
        <v>0.98450308195536906</v>
      </c>
    </row>
    <row r="546" spans="1:33" x14ac:dyDescent="0.2">
      <c r="A546" s="767">
        <v>536</v>
      </c>
      <c r="B546" s="778">
        <f t="shared" si="131"/>
        <v>2169.3290000000002</v>
      </c>
      <c r="C546" s="791">
        <f t="shared" si="132"/>
        <v>30.356000000000002</v>
      </c>
      <c r="D546" s="803">
        <f t="shared" si="133"/>
        <v>1.4850000000000001</v>
      </c>
      <c r="E546" s="779">
        <f t="shared" si="134"/>
        <v>319.90800000000002</v>
      </c>
      <c r="F546" s="803">
        <f t="shared" si="135"/>
        <v>0.28100000000000003</v>
      </c>
      <c r="G546" s="803">
        <f t="shared" si="136"/>
        <v>2.8000000000000001E-2</v>
      </c>
      <c r="H546" s="803">
        <f t="shared" si="137"/>
        <v>5.3999999999999999E-2</v>
      </c>
      <c r="I546" s="803">
        <f t="shared" si="138"/>
        <v>-7.1999999999999995E-2</v>
      </c>
      <c r="J546" s="803">
        <f t="shared" si="139"/>
        <v>0.13100000000000001</v>
      </c>
      <c r="K546" s="779">
        <f t="shared" si="140"/>
        <v>0</v>
      </c>
      <c r="L546" s="779">
        <f t="shared" si="141"/>
        <v>0</v>
      </c>
      <c r="M546" s="779">
        <f t="shared" si="142"/>
        <v>0</v>
      </c>
      <c r="N546" s="779">
        <f t="shared" si="143"/>
        <v>0</v>
      </c>
      <c r="O546" s="779">
        <f t="shared" si="144"/>
        <v>0</v>
      </c>
      <c r="P546" s="779">
        <f t="shared" si="145"/>
        <v>0</v>
      </c>
      <c r="Q546" s="801">
        <f t="shared" si="146"/>
        <v>0</v>
      </c>
      <c r="R546" s="800">
        <v>0.86932934130090933</v>
      </c>
      <c r="S546" s="800">
        <v>0.25889316353018166</v>
      </c>
      <c r="T546" s="800">
        <v>0.98150483010342571</v>
      </c>
      <c r="U546" s="800">
        <v>0.54977099377488892</v>
      </c>
      <c r="V546" s="800">
        <v>0.90525953244015245</v>
      </c>
      <c r="W546" s="800">
        <v>0.5702489034101782</v>
      </c>
      <c r="X546" s="800">
        <v>0.63430633154519656</v>
      </c>
      <c r="Y546" s="800">
        <v>0.52828200678421766</v>
      </c>
      <c r="Z546" s="800">
        <v>0.63082178597054384</v>
      </c>
      <c r="AA546" s="800">
        <v>0.95639917589057022</v>
      </c>
      <c r="AB546" s="800">
        <v>0.24494234158540451</v>
      </c>
      <c r="AC546" s="800">
        <v>0.83359768621323049</v>
      </c>
      <c r="AD546" s="800">
        <v>0.73846240101865002</v>
      </c>
      <c r="AE546" s="800">
        <v>0.54800439471122608</v>
      </c>
      <c r="AF546" s="800">
        <v>0.44376991731437632</v>
      </c>
      <c r="AG546" s="800">
        <v>0.37200620011660712</v>
      </c>
    </row>
    <row r="547" spans="1:33" x14ac:dyDescent="0.2">
      <c r="A547" s="767">
        <v>537</v>
      </c>
      <c r="B547" s="778">
        <f t="shared" si="131"/>
        <v>1799.5640000000001</v>
      </c>
      <c r="C547" s="791">
        <f t="shared" si="132"/>
        <v>26.928999999999998</v>
      </c>
      <c r="D547" s="803">
        <f t="shared" si="133"/>
        <v>1.0569999999999999</v>
      </c>
      <c r="E547" s="779">
        <f t="shared" si="134"/>
        <v>451.57400000000001</v>
      </c>
      <c r="F547" s="803">
        <f t="shared" si="135"/>
        <v>0.29499999999999998</v>
      </c>
      <c r="G547" s="803">
        <f t="shared" si="136"/>
        <v>0.155</v>
      </c>
      <c r="H547" s="803">
        <f t="shared" si="137"/>
        <v>-5.8999999999999997E-2</v>
      </c>
      <c r="I547" s="803">
        <f t="shared" si="138"/>
        <v>-0.42799999999999999</v>
      </c>
      <c r="J547" s="803">
        <f t="shared" si="139"/>
        <v>0.03</v>
      </c>
      <c r="K547" s="779">
        <f t="shared" si="140"/>
        <v>0</v>
      </c>
      <c r="L547" s="779">
        <f t="shared" si="141"/>
        <v>0</v>
      </c>
      <c r="M547" s="779">
        <f t="shared" si="142"/>
        <v>0</v>
      </c>
      <c r="N547" s="779">
        <f t="shared" si="143"/>
        <v>0</v>
      </c>
      <c r="O547" s="779">
        <f t="shared" si="144"/>
        <v>0</v>
      </c>
      <c r="P547" s="779">
        <f t="shared" si="145"/>
        <v>0</v>
      </c>
      <c r="Q547" s="801">
        <f t="shared" si="146"/>
        <v>0</v>
      </c>
      <c r="R547" s="800">
        <v>0.49956390973962839</v>
      </c>
      <c r="S547" s="800">
        <v>0.17322520497638461</v>
      </c>
      <c r="T547" s="800">
        <v>0.44575031390429065</v>
      </c>
      <c r="U547" s="800">
        <v>0.87893524428190839</v>
      </c>
      <c r="V547" s="800">
        <v>0.97570403463838695</v>
      </c>
      <c r="W547" s="800">
        <v>0.88692575805897245</v>
      </c>
      <c r="X547" s="800">
        <v>0.35172767401011729</v>
      </c>
      <c r="Y547" s="800">
        <v>0.17180611492911158</v>
      </c>
      <c r="Z547" s="800">
        <v>0.52997882260896689</v>
      </c>
      <c r="AA547" s="800">
        <v>0.50885948136608006</v>
      </c>
      <c r="AB547" s="800">
        <v>0.35990288134812976</v>
      </c>
      <c r="AC547" s="800">
        <v>0.18245992814621304</v>
      </c>
      <c r="AD547" s="800">
        <v>0.49054197144367051</v>
      </c>
      <c r="AE547" s="800">
        <v>0.47740970822830242</v>
      </c>
      <c r="AF547" s="800">
        <v>0.68384045139226501</v>
      </c>
      <c r="AG547" s="800">
        <v>0.6187807688673197</v>
      </c>
    </row>
    <row r="548" spans="1:33" x14ac:dyDescent="0.2">
      <c r="A548" s="767">
        <v>538</v>
      </c>
      <c r="B548" s="778">
        <f t="shared" si="131"/>
        <v>2299.8620000000001</v>
      </c>
      <c r="C548" s="791">
        <f t="shared" si="132"/>
        <v>53.386000000000003</v>
      </c>
      <c r="D548" s="803">
        <f t="shared" si="133"/>
        <v>0.96499999999999997</v>
      </c>
      <c r="E548" s="779">
        <f t="shared" si="134"/>
        <v>117.79</v>
      </c>
      <c r="F548" s="803">
        <f t="shared" si="135"/>
        <v>0.14799999999999999</v>
      </c>
      <c r="G548" s="803">
        <f t="shared" si="136"/>
        <v>0.111</v>
      </c>
      <c r="H548" s="803">
        <f t="shared" si="137"/>
        <v>-0.05</v>
      </c>
      <c r="I548" s="803">
        <f t="shared" si="138"/>
        <v>0.26900000000000002</v>
      </c>
      <c r="J548" s="803">
        <f t="shared" si="139"/>
        <v>-0.45</v>
      </c>
      <c r="K548" s="779">
        <f t="shared" si="140"/>
        <v>0</v>
      </c>
      <c r="L548" s="779">
        <f t="shared" si="141"/>
        <v>0</v>
      </c>
      <c r="M548" s="779">
        <f t="shared" si="142"/>
        <v>0</v>
      </c>
      <c r="N548" s="779">
        <f t="shared" si="143"/>
        <v>0</v>
      </c>
      <c r="O548" s="779">
        <f t="shared" si="144"/>
        <v>0</v>
      </c>
      <c r="P548" s="779">
        <f t="shared" si="145"/>
        <v>0</v>
      </c>
      <c r="Q548" s="801">
        <f t="shared" si="146"/>
        <v>0</v>
      </c>
      <c r="R548" s="800">
        <v>0.99986227902472946</v>
      </c>
      <c r="S548" s="800">
        <v>0.83465197396868185</v>
      </c>
      <c r="T548" s="800">
        <v>0.33095319728468597</v>
      </c>
      <c r="U548" s="800">
        <v>4.4475667429713095E-2</v>
      </c>
      <c r="V548" s="800">
        <v>0.24199273086859896</v>
      </c>
      <c r="W548" s="800">
        <v>0.7782787490283738</v>
      </c>
      <c r="X548" s="800">
        <v>0.37421068707611338</v>
      </c>
      <c r="Y548" s="800">
        <v>0.86929205939796828</v>
      </c>
      <c r="Z548" s="800">
        <v>5.0385544914799962E-2</v>
      </c>
      <c r="AA548" s="800">
        <v>0.86157509574878499</v>
      </c>
      <c r="AB548" s="800">
        <v>0.69796166551847239</v>
      </c>
      <c r="AC548" s="800">
        <v>0.356372879627461</v>
      </c>
      <c r="AD548" s="800">
        <v>0.89265389751582502</v>
      </c>
      <c r="AE548" s="800">
        <v>0.96653895538216439</v>
      </c>
      <c r="AF548" s="800">
        <v>0.35210873529945408</v>
      </c>
      <c r="AG548" s="800">
        <v>0.10897022077634066</v>
      </c>
    </row>
    <row r="549" spans="1:33" x14ac:dyDescent="0.2">
      <c r="A549" s="767">
        <v>539</v>
      </c>
      <c r="B549" s="778">
        <f t="shared" si="131"/>
        <v>1937.3520000000001</v>
      </c>
      <c r="C549" s="791">
        <f t="shared" si="132"/>
        <v>33.134999999999998</v>
      </c>
      <c r="D549" s="803">
        <f t="shared" si="133"/>
        <v>1.425</v>
      </c>
      <c r="E549" s="779">
        <f t="shared" si="134"/>
        <v>251.42699999999999</v>
      </c>
      <c r="F549" s="803">
        <f t="shared" si="135"/>
        <v>0.20399999999999999</v>
      </c>
      <c r="G549" s="803">
        <f t="shared" si="136"/>
        <v>-5.8999999999999997E-2</v>
      </c>
      <c r="H549" s="803">
        <f t="shared" si="137"/>
        <v>-3.2000000000000001E-2</v>
      </c>
      <c r="I549" s="803">
        <f t="shared" si="138"/>
        <v>-0.03</v>
      </c>
      <c r="J549" s="803">
        <f t="shared" si="139"/>
        <v>0.26700000000000002</v>
      </c>
      <c r="K549" s="779">
        <f t="shared" si="140"/>
        <v>0</v>
      </c>
      <c r="L549" s="779">
        <f t="shared" si="141"/>
        <v>0</v>
      </c>
      <c r="M549" s="779">
        <f t="shared" si="142"/>
        <v>0</v>
      </c>
      <c r="N549" s="779">
        <f t="shared" si="143"/>
        <v>0</v>
      </c>
      <c r="O549" s="779">
        <f t="shared" si="144"/>
        <v>0</v>
      </c>
      <c r="P549" s="779">
        <f t="shared" si="145"/>
        <v>0</v>
      </c>
      <c r="Q549" s="801">
        <f t="shared" si="146"/>
        <v>0</v>
      </c>
      <c r="R549" s="800">
        <v>0.63735198830390383</v>
      </c>
      <c r="S549" s="800">
        <v>0.32837376667400797</v>
      </c>
      <c r="T549" s="800">
        <v>0.90653945774709344</v>
      </c>
      <c r="U549" s="800">
        <v>0.37856776132003267</v>
      </c>
      <c r="V549" s="800">
        <v>0.52020318306241664</v>
      </c>
      <c r="W549" s="800">
        <v>0.35362166925032035</v>
      </c>
      <c r="X549" s="800">
        <v>0.42080680523371472</v>
      </c>
      <c r="Y549" s="800">
        <v>0.5697147608342884</v>
      </c>
      <c r="Z549" s="800">
        <v>0.76656199831097038</v>
      </c>
      <c r="AA549" s="800">
        <v>0.40378780832021777</v>
      </c>
      <c r="AB549" s="800">
        <v>0.58958800219960195</v>
      </c>
      <c r="AC549" s="800">
        <v>0.66512429248590865</v>
      </c>
      <c r="AD549" s="800">
        <v>0.15356377583389635</v>
      </c>
      <c r="AE549" s="800">
        <v>0.58834964648570731</v>
      </c>
      <c r="AF549" s="800">
        <v>0.55356748605223083</v>
      </c>
      <c r="AG549" s="800">
        <v>0.96432505276121594</v>
      </c>
    </row>
    <row r="550" spans="1:33" x14ac:dyDescent="0.2">
      <c r="A550" s="767">
        <v>540</v>
      </c>
      <c r="B550" s="778">
        <f t="shared" si="131"/>
        <v>1371.404</v>
      </c>
      <c r="C550" s="791">
        <f t="shared" si="132"/>
        <v>35.381999999999998</v>
      </c>
      <c r="D550" s="803">
        <f t="shared" si="133"/>
        <v>1.046</v>
      </c>
      <c r="E550" s="779">
        <f t="shared" si="134"/>
        <v>214.345</v>
      </c>
      <c r="F550" s="803">
        <f t="shared" si="135"/>
        <v>0.154</v>
      </c>
      <c r="G550" s="803">
        <f t="shared" si="136"/>
        <v>0.105</v>
      </c>
      <c r="H550" s="803">
        <f t="shared" si="137"/>
        <v>0.10199999999999999</v>
      </c>
      <c r="I550" s="803">
        <f t="shared" si="138"/>
        <v>-0.34399999999999997</v>
      </c>
      <c r="J550" s="803">
        <f t="shared" si="139"/>
        <v>-0.49099999999999999</v>
      </c>
      <c r="K550" s="779">
        <f t="shared" si="140"/>
        <v>0</v>
      </c>
      <c r="L550" s="779">
        <f t="shared" si="141"/>
        <v>0</v>
      </c>
      <c r="M550" s="779">
        <f t="shared" si="142"/>
        <v>0</v>
      </c>
      <c r="N550" s="779">
        <f t="shared" si="143"/>
        <v>0</v>
      </c>
      <c r="O550" s="779">
        <f t="shared" si="144"/>
        <v>0</v>
      </c>
      <c r="P550" s="779">
        <f t="shared" si="145"/>
        <v>0</v>
      </c>
      <c r="Q550" s="801">
        <f t="shared" si="146"/>
        <v>0</v>
      </c>
      <c r="R550" s="800">
        <v>7.1404077569652058E-2</v>
      </c>
      <c r="S550" s="800">
        <v>0.38455599198966051</v>
      </c>
      <c r="T550" s="800">
        <v>0.43202543785745884</v>
      </c>
      <c r="U550" s="800">
        <v>0.28586339285247575</v>
      </c>
      <c r="V550" s="800">
        <v>0.26889458193909366</v>
      </c>
      <c r="W550" s="800">
        <v>0.76270696611057287</v>
      </c>
      <c r="X550" s="800">
        <v>0.75537424969559352</v>
      </c>
      <c r="Y550" s="800">
        <v>0.2561109054599644</v>
      </c>
      <c r="Z550" s="800">
        <v>9.0938392251401767E-3</v>
      </c>
      <c r="AA550" s="800">
        <v>0.96943413107394949</v>
      </c>
      <c r="AB550" s="800">
        <v>0.21835684975936742</v>
      </c>
      <c r="AC550" s="800">
        <v>0.84684164125768857</v>
      </c>
      <c r="AD550" s="800">
        <v>0.41941743499870843</v>
      </c>
      <c r="AE550" s="800">
        <v>0.23076309472617595</v>
      </c>
      <c r="AF550" s="800">
        <v>0.11361584662715751</v>
      </c>
      <c r="AG550" s="800">
        <v>0.73902635074674894</v>
      </c>
    </row>
    <row r="551" spans="1:33" x14ac:dyDescent="0.2">
      <c r="A551" s="767">
        <v>541</v>
      </c>
      <c r="B551" s="778">
        <f t="shared" si="131"/>
        <v>2235.9499999999998</v>
      </c>
      <c r="C551" s="791">
        <f t="shared" si="132"/>
        <v>28.994</v>
      </c>
      <c r="D551" s="803">
        <f t="shared" si="133"/>
        <v>1.0920000000000001</v>
      </c>
      <c r="E551" s="779">
        <f t="shared" si="134"/>
        <v>418.00799999999998</v>
      </c>
      <c r="F551" s="803">
        <f t="shared" si="135"/>
        <v>0.115</v>
      </c>
      <c r="G551" s="803">
        <f t="shared" si="136"/>
        <v>0.187</v>
      </c>
      <c r="H551" s="803">
        <f t="shared" si="137"/>
        <v>-0.17100000000000001</v>
      </c>
      <c r="I551" s="803">
        <f t="shared" si="138"/>
        <v>-0.24</v>
      </c>
      <c r="J551" s="803">
        <f t="shared" si="139"/>
        <v>0.39400000000000002</v>
      </c>
      <c r="K551" s="779">
        <f t="shared" si="140"/>
        <v>0</v>
      </c>
      <c r="L551" s="779">
        <f t="shared" si="141"/>
        <v>0</v>
      </c>
      <c r="M551" s="779">
        <f t="shared" si="142"/>
        <v>0</v>
      </c>
      <c r="N551" s="779">
        <f t="shared" si="143"/>
        <v>0</v>
      </c>
      <c r="O551" s="779">
        <f t="shared" si="144"/>
        <v>0</v>
      </c>
      <c r="P551" s="779">
        <f t="shared" si="145"/>
        <v>0</v>
      </c>
      <c r="Q551" s="801">
        <f t="shared" si="146"/>
        <v>0</v>
      </c>
      <c r="R551" s="800">
        <v>0.93594980729723609</v>
      </c>
      <c r="S551" s="800">
        <v>0.22485587164337273</v>
      </c>
      <c r="T551" s="800">
        <v>0.49039778697935776</v>
      </c>
      <c r="U551" s="800">
        <v>0.79501879860157187</v>
      </c>
      <c r="V551" s="800">
        <v>7.3691600906509391E-2</v>
      </c>
      <c r="W551" s="800">
        <v>0.96849115455272727</v>
      </c>
      <c r="X551" s="800">
        <v>7.246029748444982E-2</v>
      </c>
      <c r="Y551" s="800">
        <v>0.36038809741191835</v>
      </c>
      <c r="Z551" s="800">
        <v>0.89384940292386272</v>
      </c>
      <c r="AA551" s="800">
        <v>0.96353003752917543</v>
      </c>
      <c r="AB551" s="800">
        <v>0.76052198728963971</v>
      </c>
      <c r="AC551" s="800">
        <v>0.84920094901631227</v>
      </c>
      <c r="AD551" s="800">
        <v>0.113354558278562</v>
      </c>
      <c r="AE551" s="800">
        <v>0.47447784475563992</v>
      </c>
      <c r="AF551" s="800">
        <v>0.62654822946395938</v>
      </c>
      <c r="AG551" s="800">
        <v>0.91834988308683974</v>
      </c>
    </row>
    <row r="552" spans="1:33" x14ac:dyDescent="0.2">
      <c r="A552" s="767">
        <v>542</v>
      </c>
      <c r="B552" s="778">
        <f t="shared" si="131"/>
        <v>1947.4290000000001</v>
      </c>
      <c r="C552" s="791">
        <f t="shared" si="132"/>
        <v>20.916</v>
      </c>
      <c r="D552" s="803">
        <f t="shared" si="133"/>
        <v>0.96199999999999997</v>
      </c>
      <c r="E552" s="779">
        <f t="shared" si="134"/>
        <v>266.09100000000001</v>
      </c>
      <c r="F552" s="803">
        <f t="shared" si="135"/>
        <v>0.17100000000000001</v>
      </c>
      <c r="G552" s="803">
        <f t="shared" si="136"/>
        <v>7.4999999999999997E-2</v>
      </c>
      <c r="H552" s="803">
        <f t="shared" si="137"/>
        <v>-3.5000000000000003E-2</v>
      </c>
      <c r="I552" s="803">
        <f t="shared" si="138"/>
        <v>0.36599999999999999</v>
      </c>
      <c r="J552" s="803">
        <f t="shared" si="139"/>
        <v>0.17599999999999999</v>
      </c>
      <c r="K552" s="779">
        <f t="shared" si="140"/>
        <v>0</v>
      </c>
      <c r="L552" s="779">
        <f t="shared" si="141"/>
        <v>0</v>
      </c>
      <c r="M552" s="779">
        <f t="shared" si="142"/>
        <v>0</v>
      </c>
      <c r="N552" s="779">
        <f t="shared" si="143"/>
        <v>0</v>
      </c>
      <c r="O552" s="779">
        <f t="shared" si="144"/>
        <v>0</v>
      </c>
      <c r="P552" s="779">
        <f t="shared" si="145"/>
        <v>0</v>
      </c>
      <c r="Q552" s="801">
        <f t="shared" si="146"/>
        <v>0</v>
      </c>
      <c r="R552" s="800">
        <v>0.64742930239210228</v>
      </c>
      <c r="S552" s="800">
        <v>2.2893035436160392E-2</v>
      </c>
      <c r="T552" s="800">
        <v>0.32778447105191844</v>
      </c>
      <c r="U552" s="800">
        <v>0.41522836003972097</v>
      </c>
      <c r="V552" s="800">
        <v>0.35354587962746464</v>
      </c>
      <c r="W552" s="800">
        <v>0.68787723299267522</v>
      </c>
      <c r="X552" s="800">
        <v>0.41283929001046871</v>
      </c>
      <c r="Y552" s="800">
        <v>0.96589367724296438</v>
      </c>
      <c r="Z552" s="800">
        <v>0.67579353985137269</v>
      </c>
      <c r="AA552" s="800">
        <v>0.72896701017795207</v>
      </c>
      <c r="AB552" s="800">
        <v>0.67688914119413968</v>
      </c>
      <c r="AC552" s="800">
        <v>0.68576753092388598</v>
      </c>
      <c r="AD552" s="800">
        <v>0.17521196971271613</v>
      </c>
      <c r="AE552" s="800">
        <v>0.26571359846561815</v>
      </c>
      <c r="AF552" s="800">
        <v>0.99806395279368054</v>
      </c>
      <c r="AG552" s="800">
        <v>0.19483670126698305</v>
      </c>
    </row>
    <row r="553" spans="1:33" x14ac:dyDescent="0.2">
      <c r="A553" s="767">
        <v>543</v>
      </c>
      <c r="B553" s="778">
        <f t="shared" si="131"/>
        <v>2142.221</v>
      </c>
      <c r="C553" s="791">
        <f t="shared" si="132"/>
        <v>24.712</v>
      </c>
      <c r="D553" s="803">
        <f t="shared" si="133"/>
        <v>1.3</v>
      </c>
      <c r="E553" s="779">
        <f t="shared" si="134"/>
        <v>232.14699999999999</v>
      </c>
      <c r="F553" s="803">
        <f t="shared" si="135"/>
        <v>0.216</v>
      </c>
      <c r="G553" s="803">
        <f t="shared" si="136"/>
        <v>-3.1E-2</v>
      </c>
      <c r="H553" s="803">
        <f t="shared" si="137"/>
        <v>-0.105</v>
      </c>
      <c r="I553" s="803">
        <f t="shared" si="138"/>
        <v>0.26300000000000001</v>
      </c>
      <c r="J553" s="803">
        <f t="shared" si="139"/>
        <v>-0.25</v>
      </c>
      <c r="K553" s="779">
        <f t="shared" si="140"/>
        <v>0</v>
      </c>
      <c r="L553" s="779">
        <f t="shared" si="141"/>
        <v>0</v>
      </c>
      <c r="M553" s="779">
        <f t="shared" si="142"/>
        <v>0</v>
      </c>
      <c r="N553" s="779">
        <f t="shared" si="143"/>
        <v>0</v>
      </c>
      <c r="O553" s="779">
        <f t="shared" si="144"/>
        <v>0</v>
      </c>
      <c r="P553" s="779">
        <f t="shared" si="145"/>
        <v>0</v>
      </c>
      <c r="Q553" s="801">
        <f t="shared" si="146"/>
        <v>0</v>
      </c>
      <c r="R553" s="800">
        <v>0.84222119458281008</v>
      </c>
      <c r="S553" s="800">
        <v>0.11781153622436857</v>
      </c>
      <c r="T553" s="800">
        <v>0.74984657259323462</v>
      </c>
      <c r="U553" s="800">
        <v>0.33036870097920901</v>
      </c>
      <c r="V553" s="800">
        <v>0.58145651557649314</v>
      </c>
      <c r="W553" s="800">
        <v>0.42148443222251364</v>
      </c>
      <c r="X553" s="800">
        <v>0.23664544655806374</v>
      </c>
      <c r="Y553" s="800">
        <v>0.86271122934817157</v>
      </c>
      <c r="Z553" s="800">
        <v>0.25011200341974116</v>
      </c>
      <c r="AA553" s="800">
        <v>0.12812890518198805</v>
      </c>
      <c r="AB553" s="800">
        <v>0.24780706487473148</v>
      </c>
      <c r="AC553" s="800">
        <v>0.2745427987070318</v>
      </c>
      <c r="AD553" s="800">
        <v>5.9065934538314213E-2</v>
      </c>
      <c r="AE553" s="800">
        <v>0.3738899803385668</v>
      </c>
      <c r="AF553" s="800">
        <v>0.92839812967162316</v>
      </c>
      <c r="AG553" s="800">
        <v>0.61416722910883603</v>
      </c>
    </row>
    <row r="554" spans="1:33" x14ac:dyDescent="0.2">
      <c r="A554" s="767">
        <v>544</v>
      </c>
      <c r="B554" s="778">
        <f t="shared" si="131"/>
        <v>1762.5060000000001</v>
      </c>
      <c r="C554" s="791">
        <f t="shared" si="132"/>
        <v>58.741999999999997</v>
      </c>
      <c r="D554" s="803">
        <f t="shared" si="133"/>
        <v>0.86899999999999999</v>
      </c>
      <c r="E554" s="779">
        <f t="shared" si="134"/>
        <v>234.02500000000001</v>
      </c>
      <c r="F554" s="803">
        <f t="shared" si="135"/>
        <v>0.17499999999999999</v>
      </c>
      <c r="G554" s="803">
        <f t="shared" si="136"/>
        <v>-6.5000000000000002E-2</v>
      </c>
      <c r="H554" s="803">
        <f t="shared" si="137"/>
        <v>-4.5999999999999999E-2</v>
      </c>
      <c r="I554" s="803">
        <f t="shared" si="138"/>
        <v>0.247</v>
      </c>
      <c r="J554" s="803">
        <f t="shared" si="139"/>
        <v>0.25700000000000001</v>
      </c>
      <c r="K554" s="779">
        <f t="shared" si="140"/>
        <v>0</v>
      </c>
      <c r="L554" s="779">
        <f t="shared" si="141"/>
        <v>0</v>
      </c>
      <c r="M554" s="779">
        <f t="shared" si="142"/>
        <v>0</v>
      </c>
      <c r="N554" s="779">
        <f t="shared" si="143"/>
        <v>0</v>
      </c>
      <c r="O554" s="779">
        <f t="shared" si="144"/>
        <v>0</v>
      </c>
      <c r="P554" s="779">
        <f t="shared" si="145"/>
        <v>0</v>
      </c>
      <c r="Q554" s="801">
        <f t="shared" si="146"/>
        <v>0</v>
      </c>
      <c r="R554" s="800">
        <v>0.46250589909856221</v>
      </c>
      <c r="S554" s="800">
        <v>0.96855167847248425</v>
      </c>
      <c r="T554" s="800">
        <v>0.21171669904168555</v>
      </c>
      <c r="U554" s="800">
        <v>0.33506322859651361</v>
      </c>
      <c r="V554" s="800">
        <v>0.37301719083366125</v>
      </c>
      <c r="W554" s="800">
        <v>0.33764774836830325</v>
      </c>
      <c r="X554" s="800">
        <v>0.38399143022183824</v>
      </c>
      <c r="Y554" s="800">
        <v>0.84738553089310131</v>
      </c>
      <c r="Z554" s="800">
        <v>0.75706292520847374</v>
      </c>
      <c r="AA554" s="800">
        <v>7.623398848272489E-2</v>
      </c>
      <c r="AB554" s="800">
        <v>0.68588639269524265</v>
      </c>
      <c r="AC554" s="800">
        <v>0.99406985484714538</v>
      </c>
      <c r="AD554" s="800">
        <v>0.69558159531908448</v>
      </c>
      <c r="AE554" s="800">
        <v>0.38945081769269163</v>
      </c>
      <c r="AF554" s="800">
        <v>0.2236737649364885</v>
      </c>
      <c r="AG554" s="800">
        <v>0.75422942668370352</v>
      </c>
    </row>
    <row r="555" spans="1:33" x14ac:dyDescent="0.2">
      <c r="A555" s="767">
        <v>545</v>
      </c>
      <c r="B555" s="778">
        <f t="shared" si="131"/>
        <v>1471.1690000000001</v>
      </c>
      <c r="C555" s="791">
        <f t="shared" si="132"/>
        <v>35.341999999999999</v>
      </c>
      <c r="D555" s="803">
        <f t="shared" si="133"/>
        <v>1.4890000000000001</v>
      </c>
      <c r="E555" s="779">
        <f t="shared" si="134"/>
        <v>156.71299999999999</v>
      </c>
      <c r="F555" s="803">
        <f t="shared" si="135"/>
        <v>0.13100000000000001</v>
      </c>
      <c r="G555" s="803">
        <f t="shared" si="136"/>
        <v>0.16200000000000001</v>
      </c>
      <c r="H555" s="803">
        <f t="shared" si="137"/>
        <v>0.112</v>
      </c>
      <c r="I555" s="803">
        <f t="shared" si="138"/>
        <v>-0.28799999999999998</v>
      </c>
      <c r="J555" s="803">
        <f t="shared" si="139"/>
        <v>0.14399999999999999</v>
      </c>
      <c r="K555" s="779">
        <f t="shared" si="140"/>
        <v>0</v>
      </c>
      <c r="L555" s="779">
        <f t="shared" si="141"/>
        <v>0</v>
      </c>
      <c r="M555" s="779">
        <f t="shared" si="142"/>
        <v>0</v>
      </c>
      <c r="N555" s="779">
        <f t="shared" si="143"/>
        <v>0</v>
      </c>
      <c r="O555" s="779">
        <f t="shared" si="144"/>
        <v>0</v>
      </c>
      <c r="P555" s="779">
        <f t="shared" si="145"/>
        <v>0</v>
      </c>
      <c r="Q555" s="801">
        <f t="shared" si="146"/>
        <v>0</v>
      </c>
      <c r="R555" s="800">
        <v>0.17116909891245402</v>
      </c>
      <c r="S555" s="800">
        <v>0.383545261349996</v>
      </c>
      <c r="T555" s="800">
        <v>0.98672742656193491</v>
      </c>
      <c r="U555" s="800">
        <v>0.14178136202753333</v>
      </c>
      <c r="V555" s="800">
        <v>0.15492286194767646</v>
      </c>
      <c r="W555" s="800">
        <v>0.90555811530929009</v>
      </c>
      <c r="X555" s="800">
        <v>0.78074134930742189</v>
      </c>
      <c r="Y555" s="800">
        <v>0.31228991368896286</v>
      </c>
      <c r="Z555" s="800">
        <v>0.64419357199833283</v>
      </c>
      <c r="AA555" s="800">
        <v>0.36350635029628875</v>
      </c>
      <c r="AB555" s="800">
        <v>0.69427304368498233</v>
      </c>
      <c r="AC555" s="800">
        <v>0.50830416416801327</v>
      </c>
      <c r="AD555" s="800">
        <v>0.7931034115930975</v>
      </c>
      <c r="AE555" s="800">
        <v>0.27197643054518439</v>
      </c>
      <c r="AF555" s="800">
        <v>9.0077793814913543E-2</v>
      </c>
      <c r="AG555" s="800">
        <v>0.31741308933208046</v>
      </c>
    </row>
    <row r="556" spans="1:33" x14ac:dyDescent="0.2">
      <c r="A556" s="767">
        <v>546</v>
      </c>
      <c r="B556" s="778">
        <f t="shared" si="131"/>
        <v>1921.4690000000001</v>
      </c>
      <c r="C556" s="791">
        <f t="shared" si="132"/>
        <v>22.026</v>
      </c>
      <c r="D556" s="803">
        <f t="shared" si="133"/>
        <v>1.141</v>
      </c>
      <c r="E556" s="779">
        <f t="shared" si="134"/>
        <v>155.78299999999999</v>
      </c>
      <c r="F556" s="803">
        <f t="shared" si="135"/>
        <v>0.16700000000000001</v>
      </c>
      <c r="G556" s="803">
        <f t="shared" si="136"/>
        <v>-4.5999999999999999E-2</v>
      </c>
      <c r="H556" s="803">
        <f t="shared" si="137"/>
        <v>-8.4000000000000005E-2</v>
      </c>
      <c r="I556" s="803">
        <f t="shared" si="138"/>
        <v>-0.33700000000000002</v>
      </c>
      <c r="J556" s="803">
        <f t="shared" si="139"/>
        <v>0.49</v>
      </c>
      <c r="K556" s="779">
        <f t="shared" si="140"/>
        <v>0</v>
      </c>
      <c r="L556" s="779">
        <f t="shared" si="141"/>
        <v>0</v>
      </c>
      <c r="M556" s="779">
        <f t="shared" si="142"/>
        <v>0</v>
      </c>
      <c r="N556" s="779">
        <f t="shared" si="143"/>
        <v>0</v>
      </c>
      <c r="O556" s="779">
        <f t="shared" si="144"/>
        <v>0</v>
      </c>
      <c r="P556" s="779">
        <f t="shared" si="145"/>
        <v>0</v>
      </c>
      <c r="Q556" s="801">
        <f t="shared" si="146"/>
        <v>0</v>
      </c>
      <c r="R556" s="800">
        <v>0.6214690076729904</v>
      </c>
      <c r="S556" s="800">
        <v>5.0647445666422986E-2</v>
      </c>
      <c r="T556" s="800">
        <v>0.55152198119091544</v>
      </c>
      <c r="U556" s="800">
        <v>0.13945658994721577</v>
      </c>
      <c r="V556" s="800">
        <v>0.33256515282190691</v>
      </c>
      <c r="W556" s="800">
        <v>0.38538459783570289</v>
      </c>
      <c r="X556" s="800">
        <v>0.29105884725522457</v>
      </c>
      <c r="Y556" s="800">
        <v>0.26266454477347678</v>
      </c>
      <c r="Z556" s="800">
        <v>0.99022832394402793</v>
      </c>
      <c r="AA556" s="800">
        <v>4.3157294599370899E-2</v>
      </c>
      <c r="AB556" s="800">
        <v>0.6915699491065822</v>
      </c>
      <c r="AC556" s="800">
        <v>0.92962537987638993</v>
      </c>
      <c r="AD556" s="800">
        <v>0.53879900574659012</v>
      </c>
      <c r="AE556" s="800">
        <v>0.51950044759516778</v>
      </c>
      <c r="AF556" s="800">
        <v>0.22351002420875155</v>
      </c>
      <c r="AG556" s="800">
        <v>0.71072226405129335</v>
      </c>
    </row>
    <row r="557" spans="1:33" x14ac:dyDescent="0.2">
      <c r="A557" s="767">
        <v>547</v>
      </c>
      <c r="B557" s="778">
        <f t="shared" si="131"/>
        <v>1525.15</v>
      </c>
      <c r="C557" s="791">
        <f t="shared" si="132"/>
        <v>41.252000000000002</v>
      </c>
      <c r="D557" s="803">
        <f t="shared" si="133"/>
        <v>0.71799999999999997</v>
      </c>
      <c r="E557" s="779">
        <f t="shared" si="134"/>
        <v>191.46299999999999</v>
      </c>
      <c r="F557" s="803">
        <f t="shared" si="135"/>
        <v>0.158</v>
      </c>
      <c r="G557" s="803">
        <f t="shared" si="136"/>
        <v>6.6000000000000003E-2</v>
      </c>
      <c r="H557" s="803">
        <f t="shared" si="137"/>
        <v>4.7E-2</v>
      </c>
      <c r="I557" s="803">
        <f t="shared" si="138"/>
        <v>0.36399999999999999</v>
      </c>
      <c r="J557" s="803">
        <f t="shared" si="139"/>
        <v>-9.2999999999999999E-2</v>
      </c>
      <c r="K557" s="779">
        <f t="shared" si="140"/>
        <v>0</v>
      </c>
      <c r="L557" s="779">
        <f t="shared" si="141"/>
        <v>0</v>
      </c>
      <c r="M557" s="779">
        <f t="shared" si="142"/>
        <v>0</v>
      </c>
      <c r="N557" s="779">
        <f t="shared" si="143"/>
        <v>0</v>
      </c>
      <c r="O557" s="779">
        <f t="shared" si="144"/>
        <v>0</v>
      </c>
      <c r="P557" s="779">
        <f t="shared" si="145"/>
        <v>0</v>
      </c>
      <c r="Q557" s="801">
        <f t="shared" si="146"/>
        <v>0</v>
      </c>
      <c r="R557" s="800">
        <v>0.22514973589936704</v>
      </c>
      <c r="S557" s="800">
        <v>0.53130712182573814</v>
      </c>
      <c r="T557" s="800">
        <v>2.2817572886410398E-2</v>
      </c>
      <c r="U557" s="800">
        <v>0.22865630093900946</v>
      </c>
      <c r="V557" s="800">
        <v>0.29220489738345801</v>
      </c>
      <c r="W557" s="800">
        <v>0.66580385029608469</v>
      </c>
      <c r="X557" s="800">
        <v>0.616621142916284</v>
      </c>
      <c r="Y557" s="800">
        <v>0.96422400248990359</v>
      </c>
      <c r="Z557" s="800">
        <v>0.40677963487165969</v>
      </c>
      <c r="AA557" s="800">
        <v>0.97595337057868237</v>
      </c>
      <c r="AB557" s="800">
        <v>3.9892128433047125E-2</v>
      </c>
      <c r="AC557" s="800">
        <v>0.91404350571503112</v>
      </c>
      <c r="AD557" s="800">
        <v>0.40995184230318649</v>
      </c>
      <c r="AE557" s="800">
        <v>0.33395165539068539</v>
      </c>
      <c r="AF557" s="800">
        <v>0.63279734291356149</v>
      </c>
      <c r="AG557" s="800">
        <v>0.24106251899348452</v>
      </c>
    </row>
    <row r="558" spans="1:33" x14ac:dyDescent="0.2">
      <c r="A558" s="767">
        <v>548</v>
      </c>
      <c r="B558" s="778">
        <f t="shared" si="131"/>
        <v>2068.1680000000001</v>
      </c>
      <c r="C558" s="791">
        <f t="shared" si="132"/>
        <v>40.936999999999998</v>
      </c>
      <c r="D558" s="803">
        <f t="shared" si="133"/>
        <v>1.458</v>
      </c>
      <c r="E558" s="779">
        <f t="shared" si="134"/>
        <v>447.779</v>
      </c>
      <c r="F558" s="803">
        <f t="shared" si="135"/>
        <v>0.14299999999999999</v>
      </c>
      <c r="G558" s="803">
        <f t="shared" si="136"/>
        <v>4.8000000000000001E-2</v>
      </c>
      <c r="H558" s="803">
        <f t="shared" si="137"/>
        <v>7.8E-2</v>
      </c>
      <c r="I558" s="803">
        <f t="shared" si="138"/>
        <v>-0.21</v>
      </c>
      <c r="J558" s="803">
        <f t="shared" si="139"/>
        <v>-0.42899999999999999</v>
      </c>
      <c r="K558" s="779">
        <f t="shared" si="140"/>
        <v>0</v>
      </c>
      <c r="L558" s="779">
        <f t="shared" si="141"/>
        <v>0</v>
      </c>
      <c r="M558" s="779">
        <f t="shared" si="142"/>
        <v>0</v>
      </c>
      <c r="N558" s="779">
        <f t="shared" si="143"/>
        <v>0</v>
      </c>
      <c r="O558" s="779">
        <f t="shared" si="144"/>
        <v>0</v>
      </c>
      <c r="P558" s="779">
        <f t="shared" si="145"/>
        <v>0</v>
      </c>
      <c r="Q558" s="801">
        <f t="shared" si="146"/>
        <v>0</v>
      </c>
      <c r="R558" s="800">
        <v>0.76816755655897273</v>
      </c>
      <c r="S558" s="800">
        <v>0.52341909498308714</v>
      </c>
      <c r="T558" s="800">
        <v>0.94798086512497826</v>
      </c>
      <c r="U558" s="800">
        <v>0.86944625456704638</v>
      </c>
      <c r="V558" s="800">
        <v>0.21555263578314043</v>
      </c>
      <c r="W558" s="800">
        <v>0.62030793422508246</v>
      </c>
      <c r="X558" s="800">
        <v>0.69595143053476094</v>
      </c>
      <c r="Y558" s="800">
        <v>0.39011078853425429</v>
      </c>
      <c r="Z558" s="800">
        <v>7.1093079825742422E-2</v>
      </c>
      <c r="AA558" s="800">
        <v>0.72083169084343179</v>
      </c>
      <c r="AB558" s="800">
        <v>0.46903352345129101</v>
      </c>
      <c r="AC558" s="800">
        <v>0.35927973557176607</v>
      </c>
      <c r="AD558" s="800">
        <v>0.42899513377467358</v>
      </c>
      <c r="AE558" s="800">
        <v>0.86599011175834606</v>
      </c>
      <c r="AF558" s="800">
        <v>0.98178289253276663</v>
      </c>
      <c r="AG558" s="800">
        <v>0.12380263460552998</v>
      </c>
    </row>
    <row r="559" spans="1:33" x14ac:dyDescent="0.2">
      <c r="A559" s="767">
        <v>549</v>
      </c>
      <c r="B559" s="778">
        <f t="shared" si="131"/>
        <v>2199.366</v>
      </c>
      <c r="C559" s="791">
        <f t="shared" si="132"/>
        <v>58.08</v>
      </c>
      <c r="D559" s="803">
        <f t="shared" si="133"/>
        <v>1.2669999999999999</v>
      </c>
      <c r="E559" s="779">
        <f t="shared" si="134"/>
        <v>422.76499999999999</v>
      </c>
      <c r="F559" s="803">
        <f t="shared" si="135"/>
        <v>0.17199999999999999</v>
      </c>
      <c r="G559" s="803">
        <f t="shared" si="136"/>
        <v>0.188</v>
      </c>
      <c r="H559" s="803">
        <f t="shared" si="137"/>
        <v>-0.08</v>
      </c>
      <c r="I559" s="803">
        <f t="shared" si="138"/>
        <v>-0.435</v>
      </c>
      <c r="J559" s="803">
        <f t="shared" si="139"/>
        <v>-0.29699999999999999</v>
      </c>
      <c r="K559" s="779">
        <f t="shared" si="140"/>
        <v>0</v>
      </c>
      <c r="L559" s="779">
        <f t="shared" si="141"/>
        <v>0</v>
      </c>
      <c r="M559" s="779">
        <f t="shared" si="142"/>
        <v>0</v>
      </c>
      <c r="N559" s="779">
        <f t="shared" si="143"/>
        <v>0</v>
      </c>
      <c r="O559" s="779">
        <f t="shared" si="144"/>
        <v>0</v>
      </c>
      <c r="P559" s="779">
        <f t="shared" si="145"/>
        <v>0</v>
      </c>
      <c r="Q559" s="801">
        <f t="shared" si="146"/>
        <v>0</v>
      </c>
      <c r="R559" s="800">
        <v>0.89936639132531682</v>
      </c>
      <c r="S559" s="800">
        <v>0.95200048690864691</v>
      </c>
      <c r="T559" s="800">
        <v>0.7090210366756371</v>
      </c>
      <c r="U559" s="800">
        <v>0.80691270227203649</v>
      </c>
      <c r="V559" s="800">
        <v>0.36033684895121598</v>
      </c>
      <c r="W559" s="800">
        <v>0.96939752867292017</v>
      </c>
      <c r="X559" s="800">
        <v>0.3007421083122318</v>
      </c>
      <c r="Y559" s="800">
        <v>0.16537257467035815</v>
      </c>
      <c r="Z559" s="800">
        <v>0.20258209819344153</v>
      </c>
      <c r="AA559" s="800">
        <v>0.25705895813709456</v>
      </c>
      <c r="AB559" s="800">
        <v>0.97440642439675396</v>
      </c>
      <c r="AC559" s="800">
        <v>0.52194507589068051</v>
      </c>
      <c r="AD559" s="800">
        <v>0.35483948266366672</v>
      </c>
      <c r="AE559" s="800">
        <v>0.67584724692519016</v>
      </c>
      <c r="AF559" s="800">
        <v>0.5957026964447365</v>
      </c>
      <c r="AG559" s="800">
        <v>0.83115093438022991</v>
      </c>
    </row>
    <row r="560" spans="1:33" x14ac:dyDescent="0.2">
      <c r="A560" s="767">
        <v>550</v>
      </c>
      <c r="B560" s="778">
        <f t="shared" si="131"/>
        <v>2240.6410000000001</v>
      </c>
      <c r="C560" s="791">
        <f t="shared" si="132"/>
        <v>52.429000000000002</v>
      </c>
      <c r="D560" s="803">
        <f t="shared" si="133"/>
        <v>0.73199999999999998</v>
      </c>
      <c r="E560" s="779">
        <f t="shared" si="134"/>
        <v>382.47699999999998</v>
      </c>
      <c r="F560" s="803">
        <f t="shared" si="135"/>
        <v>0.29099999999999998</v>
      </c>
      <c r="G560" s="803">
        <f t="shared" si="136"/>
        <v>-0.14000000000000001</v>
      </c>
      <c r="H560" s="803">
        <f t="shared" si="137"/>
        <v>0.112</v>
      </c>
      <c r="I560" s="803">
        <f t="shared" si="138"/>
        <v>-0.19</v>
      </c>
      <c r="J560" s="803">
        <f t="shared" si="139"/>
        <v>0.42599999999999999</v>
      </c>
      <c r="K560" s="779">
        <f t="shared" si="140"/>
        <v>0</v>
      </c>
      <c r="L560" s="779">
        <f t="shared" si="141"/>
        <v>0</v>
      </c>
      <c r="M560" s="779">
        <f t="shared" si="142"/>
        <v>0</v>
      </c>
      <c r="N560" s="779">
        <f t="shared" si="143"/>
        <v>0</v>
      </c>
      <c r="O560" s="779">
        <f t="shared" si="144"/>
        <v>0</v>
      </c>
      <c r="P560" s="779">
        <f t="shared" si="145"/>
        <v>0</v>
      </c>
      <c r="Q560" s="801">
        <f t="shared" si="146"/>
        <v>0</v>
      </c>
      <c r="R560" s="800">
        <v>0.9406407017320394</v>
      </c>
      <c r="S560" s="800">
        <v>0.81071686271103827</v>
      </c>
      <c r="T560" s="800">
        <v>4.0419519776431101E-2</v>
      </c>
      <c r="U560" s="800">
        <v>0.70619261285379564</v>
      </c>
      <c r="V560" s="800">
        <v>0.95738193728994436</v>
      </c>
      <c r="W560" s="800">
        <v>0.14967194885853941</v>
      </c>
      <c r="X560" s="800">
        <v>0.78103155336625751</v>
      </c>
      <c r="Y560" s="800">
        <v>0.40981848961887024</v>
      </c>
      <c r="Z560" s="800">
        <v>0.92591483702138067</v>
      </c>
      <c r="AA560" s="800">
        <v>0.33438866794251643</v>
      </c>
      <c r="AB560" s="800">
        <v>0.72121774728919419</v>
      </c>
      <c r="AC560" s="800">
        <v>0.16791186541527148</v>
      </c>
      <c r="AD560" s="800">
        <v>0.21057807252052541</v>
      </c>
      <c r="AE560" s="800">
        <v>0.99697433886222608</v>
      </c>
      <c r="AF560" s="800">
        <v>0.32502461558193219</v>
      </c>
      <c r="AG560" s="800">
        <v>0.96528141508841137</v>
      </c>
    </row>
    <row r="561" spans="1:33" x14ac:dyDescent="0.2">
      <c r="A561" s="767">
        <v>551</v>
      </c>
      <c r="B561" s="778">
        <f t="shared" si="131"/>
        <v>2290.9189999999999</v>
      </c>
      <c r="C561" s="791">
        <f t="shared" si="132"/>
        <v>47.865000000000002</v>
      </c>
      <c r="D561" s="803">
        <f t="shared" si="133"/>
        <v>1.3240000000000001</v>
      </c>
      <c r="E561" s="779">
        <f t="shared" si="134"/>
        <v>114.873</v>
      </c>
      <c r="F561" s="803">
        <f t="shared" si="135"/>
        <v>0.14299999999999999</v>
      </c>
      <c r="G561" s="803">
        <f t="shared" si="136"/>
        <v>-5.0000000000000001E-3</v>
      </c>
      <c r="H561" s="803">
        <f t="shared" si="137"/>
        <v>0.14499999999999999</v>
      </c>
      <c r="I561" s="803">
        <f t="shared" si="138"/>
        <v>-0.25700000000000001</v>
      </c>
      <c r="J561" s="803">
        <f t="shared" si="139"/>
        <v>-0.44500000000000001</v>
      </c>
      <c r="K561" s="779">
        <f t="shared" si="140"/>
        <v>0</v>
      </c>
      <c r="L561" s="779">
        <f t="shared" si="141"/>
        <v>0</v>
      </c>
      <c r="M561" s="779">
        <f t="shared" si="142"/>
        <v>0</v>
      </c>
      <c r="N561" s="779">
        <f t="shared" si="143"/>
        <v>0</v>
      </c>
      <c r="O561" s="779">
        <f t="shared" si="144"/>
        <v>0</v>
      </c>
      <c r="P561" s="779">
        <f t="shared" si="145"/>
        <v>0</v>
      </c>
      <c r="Q561" s="801">
        <f t="shared" si="146"/>
        <v>0</v>
      </c>
      <c r="R561" s="800">
        <v>0.99091874227766796</v>
      </c>
      <c r="S561" s="800">
        <v>0.69662073410674319</v>
      </c>
      <c r="T561" s="800">
        <v>0.7793787951315394</v>
      </c>
      <c r="U561" s="800">
        <v>3.7182003506413208E-2</v>
      </c>
      <c r="V561" s="800">
        <v>0.21640640712984882</v>
      </c>
      <c r="W561" s="800">
        <v>0.48701756807581842</v>
      </c>
      <c r="X561" s="800">
        <v>0.86265595151500241</v>
      </c>
      <c r="Y561" s="800">
        <v>0.3431136976290583</v>
      </c>
      <c r="Z561" s="800">
        <v>5.4722777455805227E-2</v>
      </c>
      <c r="AA561" s="800">
        <v>0.48870690924750737</v>
      </c>
      <c r="AB561" s="800">
        <v>0.37749783009155635</v>
      </c>
      <c r="AC561" s="800">
        <v>5.683475878129407E-2</v>
      </c>
      <c r="AD561" s="800">
        <v>0.37196271965450478</v>
      </c>
      <c r="AE561" s="800">
        <v>0.85891238663799285</v>
      </c>
      <c r="AF561" s="800">
        <v>0.95028946493799349</v>
      </c>
      <c r="AG561" s="800">
        <v>0.13265740706207685</v>
      </c>
    </row>
    <row r="562" spans="1:33" x14ac:dyDescent="0.2">
      <c r="A562" s="767">
        <v>552</v>
      </c>
      <c r="B562" s="778">
        <f t="shared" si="131"/>
        <v>1560.3389999999999</v>
      </c>
      <c r="C562" s="791">
        <f t="shared" si="132"/>
        <v>22.385000000000002</v>
      </c>
      <c r="D562" s="803">
        <f t="shared" si="133"/>
        <v>1.417</v>
      </c>
      <c r="E562" s="779">
        <f t="shared" si="134"/>
        <v>151.94200000000001</v>
      </c>
      <c r="F562" s="803">
        <f t="shared" si="135"/>
        <v>0.20699999999999999</v>
      </c>
      <c r="G562" s="803">
        <f t="shared" si="136"/>
        <v>8.3000000000000004E-2</v>
      </c>
      <c r="H562" s="803">
        <f t="shared" si="137"/>
        <v>-0.02</v>
      </c>
      <c r="I562" s="803">
        <f t="shared" si="138"/>
        <v>-0.157</v>
      </c>
      <c r="J562" s="803">
        <f t="shared" si="139"/>
        <v>-0.13</v>
      </c>
      <c r="K562" s="779">
        <f t="shared" si="140"/>
        <v>0</v>
      </c>
      <c r="L562" s="779">
        <f t="shared" si="141"/>
        <v>0</v>
      </c>
      <c r="M562" s="779">
        <f t="shared" si="142"/>
        <v>0</v>
      </c>
      <c r="N562" s="779">
        <f t="shared" si="143"/>
        <v>0</v>
      </c>
      <c r="O562" s="779">
        <f t="shared" si="144"/>
        <v>0</v>
      </c>
      <c r="P562" s="779">
        <f t="shared" si="145"/>
        <v>0</v>
      </c>
      <c r="Q562" s="801">
        <f t="shared" si="146"/>
        <v>0</v>
      </c>
      <c r="R562" s="800">
        <v>0.26033935790127749</v>
      </c>
      <c r="S562" s="800">
        <v>5.9615368957674275E-2</v>
      </c>
      <c r="T562" s="800">
        <v>0.89647511429810489</v>
      </c>
      <c r="U562" s="800">
        <v>0.12985437477402895</v>
      </c>
      <c r="V562" s="800">
        <v>0.53386998320198231</v>
      </c>
      <c r="W562" s="800">
        <v>0.70719076828014116</v>
      </c>
      <c r="X562" s="800">
        <v>0.44878545098212341</v>
      </c>
      <c r="Y562" s="800">
        <v>0.44262661282388904</v>
      </c>
      <c r="Z562" s="800">
        <v>0.37037436480562713</v>
      </c>
      <c r="AA562" s="800">
        <v>0.8305771877626249</v>
      </c>
      <c r="AB562" s="800">
        <v>0.80509974703308684</v>
      </c>
      <c r="AC562" s="800">
        <v>0.56765502098660814</v>
      </c>
      <c r="AD562" s="800">
        <v>0.29614472771670242</v>
      </c>
      <c r="AE562" s="800">
        <v>0.96044029971929012</v>
      </c>
      <c r="AF562" s="800">
        <v>0.34355313763067441</v>
      </c>
      <c r="AG562" s="800">
        <v>0.42170751142446117</v>
      </c>
    </row>
    <row r="563" spans="1:33" x14ac:dyDescent="0.2">
      <c r="A563" s="767">
        <v>553</v>
      </c>
      <c r="B563" s="778">
        <f t="shared" si="131"/>
        <v>1945.729</v>
      </c>
      <c r="C563" s="791">
        <f t="shared" si="132"/>
        <v>32.237000000000002</v>
      </c>
      <c r="D563" s="803">
        <f t="shared" si="133"/>
        <v>1.0860000000000001</v>
      </c>
      <c r="E563" s="779">
        <f t="shared" si="134"/>
        <v>246.083</v>
      </c>
      <c r="F563" s="803">
        <f t="shared" si="135"/>
        <v>0.19500000000000001</v>
      </c>
      <c r="G563" s="803">
        <f t="shared" si="136"/>
        <v>4.2999999999999997E-2</v>
      </c>
      <c r="H563" s="803">
        <f t="shared" si="137"/>
        <v>-0.14099999999999999</v>
      </c>
      <c r="I563" s="803">
        <f t="shared" si="138"/>
        <v>-0.505</v>
      </c>
      <c r="J563" s="803">
        <f t="shared" si="139"/>
        <v>0.23100000000000001</v>
      </c>
      <c r="K563" s="779">
        <f t="shared" si="140"/>
        <v>0</v>
      </c>
      <c r="L563" s="779">
        <f t="shared" si="141"/>
        <v>0</v>
      </c>
      <c r="M563" s="779">
        <f t="shared" si="142"/>
        <v>0</v>
      </c>
      <c r="N563" s="779">
        <f t="shared" si="143"/>
        <v>0</v>
      </c>
      <c r="O563" s="779">
        <f t="shared" si="144"/>
        <v>0</v>
      </c>
      <c r="P563" s="779">
        <f t="shared" si="145"/>
        <v>0</v>
      </c>
      <c r="Q563" s="801">
        <f t="shared" si="146"/>
        <v>0</v>
      </c>
      <c r="R563" s="800">
        <v>0.64572939541156604</v>
      </c>
      <c r="S563" s="800">
        <v>0.30593279386186267</v>
      </c>
      <c r="T563" s="800">
        <v>0.48299708196142066</v>
      </c>
      <c r="U563" s="800">
        <v>0.36520733890760282</v>
      </c>
      <c r="V563" s="800">
        <v>0.47716517871468811</v>
      </c>
      <c r="W563" s="800">
        <v>0.60631534382120411</v>
      </c>
      <c r="X563" s="800">
        <v>0.14805253527085616</v>
      </c>
      <c r="Y563" s="800">
        <v>9.521988442021756E-2</v>
      </c>
      <c r="Z563" s="800">
        <v>0.73142758731683588</v>
      </c>
      <c r="AA563" s="800">
        <v>0.84797531391665992</v>
      </c>
      <c r="AB563" s="800">
        <v>0.30648659780859311</v>
      </c>
      <c r="AC563" s="800">
        <v>0.50742146622472861</v>
      </c>
      <c r="AD563" s="800">
        <v>0.53639446122801615</v>
      </c>
      <c r="AE563" s="800">
        <v>0.90105202254514027</v>
      </c>
      <c r="AF563" s="800">
        <v>0.79809958691209215</v>
      </c>
      <c r="AG563" s="800">
        <v>0.46456602780788525</v>
      </c>
    </row>
    <row r="564" spans="1:33" x14ac:dyDescent="0.2">
      <c r="A564" s="767">
        <v>554</v>
      </c>
      <c r="B564" s="778">
        <f t="shared" si="131"/>
        <v>2221.4749999999999</v>
      </c>
      <c r="C564" s="791">
        <f t="shared" si="132"/>
        <v>57.860999999999997</v>
      </c>
      <c r="D564" s="803">
        <f t="shared" si="133"/>
        <v>1.107</v>
      </c>
      <c r="E564" s="779">
        <f t="shared" si="134"/>
        <v>460.07100000000003</v>
      </c>
      <c r="F564" s="803">
        <f t="shared" si="135"/>
        <v>0.13500000000000001</v>
      </c>
      <c r="G564" s="803">
        <f t="shared" si="136"/>
        <v>7.2999999999999995E-2</v>
      </c>
      <c r="H564" s="803">
        <f t="shared" si="137"/>
        <v>-0.02</v>
      </c>
      <c r="I564" s="803">
        <f t="shared" si="138"/>
        <v>-0.36099999999999999</v>
      </c>
      <c r="J564" s="803">
        <f t="shared" si="139"/>
        <v>0.42199999999999999</v>
      </c>
      <c r="K564" s="779">
        <f t="shared" si="140"/>
        <v>0</v>
      </c>
      <c r="L564" s="779">
        <f t="shared" si="141"/>
        <v>0</v>
      </c>
      <c r="M564" s="779">
        <f t="shared" si="142"/>
        <v>0</v>
      </c>
      <c r="N564" s="779">
        <f t="shared" si="143"/>
        <v>0</v>
      </c>
      <c r="O564" s="779">
        <f t="shared" si="144"/>
        <v>0</v>
      </c>
      <c r="P564" s="779">
        <f t="shared" si="145"/>
        <v>0</v>
      </c>
      <c r="Q564" s="801">
        <f t="shared" si="146"/>
        <v>0</v>
      </c>
      <c r="R564" s="800">
        <v>0.92147545775093731</v>
      </c>
      <c r="S564" s="800">
        <v>0.94653508456933444</v>
      </c>
      <c r="T564" s="800">
        <v>0.50909895010025763</v>
      </c>
      <c r="U564" s="800">
        <v>0.90017627591614524</v>
      </c>
      <c r="V564" s="800">
        <v>0.17740290793457703</v>
      </c>
      <c r="W564" s="800">
        <v>0.683176237477644</v>
      </c>
      <c r="X564" s="800">
        <v>0.44960948947955992</v>
      </c>
      <c r="Y564" s="800">
        <v>0.23929453207239759</v>
      </c>
      <c r="Z564" s="800">
        <v>0.92231162762694019</v>
      </c>
      <c r="AA564" s="800">
        <v>0.90852682034872234</v>
      </c>
      <c r="AB564" s="800">
        <v>0.3197237324576151</v>
      </c>
      <c r="AC564" s="800">
        <v>0.53514948341522506</v>
      </c>
      <c r="AD564" s="800">
        <v>0.27335029837996405</v>
      </c>
      <c r="AE564" s="800">
        <v>0.56003649379031406</v>
      </c>
      <c r="AF564" s="800">
        <v>0.59406305421308581</v>
      </c>
      <c r="AG564" s="800">
        <v>0.16868460107526584</v>
      </c>
    </row>
    <row r="565" spans="1:33" x14ac:dyDescent="0.2">
      <c r="A565" s="767">
        <v>555</v>
      </c>
      <c r="B565" s="778">
        <f t="shared" si="131"/>
        <v>2239.808</v>
      </c>
      <c r="C565" s="791">
        <f t="shared" si="132"/>
        <v>25.498000000000001</v>
      </c>
      <c r="D565" s="803">
        <f t="shared" si="133"/>
        <v>0.748</v>
      </c>
      <c r="E565" s="779">
        <f t="shared" si="134"/>
        <v>232.83500000000001</v>
      </c>
      <c r="F565" s="803">
        <f t="shared" si="135"/>
        <v>0.19900000000000001</v>
      </c>
      <c r="G565" s="803">
        <f t="shared" si="136"/>
        <v>-6.9000000000000006E-2</v>
      </c>
      <c r="H565" s="803">
        <f t="shared" si="137"/>
        <v>-0.13200000000000001</v>
      </c>
      <c r="I565" s="803">
        <f t="shared" si="138"/>
        <v>-0.104</v>
      </c>
      <c r="J565" s="803">
        <f t="shared" si="139"/>
        <v>8.7999999999999995E-2</v>
      </c>
      <c r="K565" s="779">
        <f t="shared" si="140"/>
        <v>0</v>
      </c>
      <c r="L565" s="779">
        <f t="shared" si="141"/>
        <v>0</v>
      </c>
      <c r="M565" s="779">
        <f t="shared" si="142"/>
        <v>0</v>
      </c>
      <c r="N565" s="779">
        <f t="shared" si="143"/>
        <v>0</v>
      </c>
      <c r="O565" s="779">
        <f t="shared" si="144"/>
        <v>0</v>
      </c>
      <c r="P565" s="779">
        <f t="shared" si="145"/>
        <v>0</v>
      </c>
      <c r="Q565" s="801">
        <f t="shared" si="146"/>
        <v>0</v>
      </c>
      <c r="R565" s="800">
        <v>0.9398081643438938</v>
      </c>
      <c r="S565" s="800">
        <v>0.13745138428265602</v>
      </c>
      <c r="T565" s="800">
        <v>6.0014448174439239E-2</v>
      </c>
      <c r="U565" s="800">
        <v>0.33208653175512404</v>
      </c>
      <c r="V565" s="800">
        <v>0.4938217804483277</v>
      </c>
      <c r="W565" s="800">
        <v>0.32857568671364135</v>
      </c>
      <c r="X565" s="800">
        <v>0.16890737103628106</v>
      </c>
      <c r="Y565" s="800">
        <v>0.49621705333485178</v>
      </c>
      <c r="Z565" s="800">
        <v>0.58837739102420827</v>
      </c>
      <c r="AA565" s="800">
        <v>0.92190726402068968</v>
      </c>
      <c r="AB565" s="800">
        <v>0.22321157424089866</v>
      </c>
      <c r="AC565" s="800">
        <v>0.26557970990475122</v>
      </c>
      <c r="AD565" s="800">
        <v>7.3225691831359851E-2</v>
      </c>
      <c r="AE565" s="800">
        <v>0.81231864396991305</v>
      </c>
      <c r="AF565" s="800">
        <v>0.22745735871315553</v>
      </c>
      <c r="AG565" s="800">
        <v>0.38226332028423926</v>
      </c>
    </row>
    <row r="566" spans="1:33" x14ac:dyDescent="0.2">
      <c r="A566" s="767">
        <v>556</v>
      </c>
      <c r="B566" s="778">
        <f t="shared" si="131"/>
        <v>1826.0540000000001</v>
      </c>
      <c r="C566" s="791">
        <f t="shared" si="132"/>
        <v>50.905000000000001</v>
      </c>
      <c r="D566" s="803">
        <f t="shared" si="133"/>
        <v>1.353</v>
      </c>
      <c r="E566" s="779">
        <f t="shared" si="134"/>
        <v>164.517</v>
      </c>
      <c r="F566" s="803">
        <f t="shared" si="135"/>
        <v>0.218</v>
      </c>
      <c r="G566" s="803">
        <f t="shared" si="136"/>
        <v>-9.5000000000000001E-2</v>
      </c>
      <c r="H566" s="803">
        <f t="shared" si="137"/>
        <v>0.17899999999999999</v>
      </c>
      <c r="I566" s="803">
        <f t="shared" si="138"/>
        <v>0.31</v>
      </c>
      <c r="J566" s="803">
        <f t="shared" si="139"/>
        <v>0.20699999999999999</v>
      </c>
      <c r="K566" s="779">
        <f t="shared" si="140"/>
        <v>0</v>
      </c>
      <c r="L566" s="779">
        <f t="shared" si="141"/>
        <v>0</v>
      </c>
      <c r="M566" s="779">
        <f t="shared" si="142"/>
        <v>0</v>
      </c>
      <c r="N566" s="779">
        <f t="shared" si="143"/>
        <v>0</v>
      </c>
      <c r="O566" s="779">
        <f t="shared" si="144"/>
        <v>0</v>
      </c>
      <c r="P566" s="779">
        <f t="shared" si="145"/>
        <v>0</v>
      </c>
      <c r="Q566" s="801">
        <f t="shared" si="146"/>
        <v>0</v>
      </c>
      <c r="R566" s="800">
        <v>0.52605438485866507</v>
      </c>
      <c r="S566" s="800">
        <v>0.7726336529159572</v>
      </c>
      <c r="T566" s="800">
        <v>0.81624857323315658</v>
      </c>
      <c r="U566" s="800">
        <v>0.16129187748557805</v>
      </c>
      <c r="V566" s="800">
        <v>0.58871857550230544</v>
      </c>
      <c r="W566" s="800">
        <v>0.2619642435104681</v>
      </c>
      <c r="X566" s="800">
        <v>0.94870923542098451</v>
      </c>
      <c r="Y566" s="800">
        <v>0.90961676594295349</v>
      </c>
      <c r="Z566" s="800">
        <v>0.7070949287359769</v>
      </c>
      <c r="AA566" s="800">
        <v>0.82169724106269948</v>
      </c>
      <c r="AB566" s="800">
        <v>0.22198208652033724</v>
      </c>
      <c r="AC566" s="800">
        <v>0.58230079226906928</v>
      </c>
      <c r="AD566" s="800">
        <v>8.6025357514794454E-2</v>
      </c>
      <c r="AE566" s="800">
        <v>0.18276318886427767</v>
      </c>
      <c r="AF566" s="800">
        <v>0.90734316602299381</v>
      </c>
      <c r="AG566" s="800">
        <v>0.35588929200345787</v>
      </c>
    </row>
    <row r="567" spans="1:33" x14ac:dyDescent="0.2">
      <c r="A567" s="767">
        <v>557</v>
      </c>
      <c r="B567" s="778">
        <f t="shared" si="131"/>
        <v>1688.6669999999999</v>
      </c>
      <c r="C567" s="791">
        <f t="shared" si="132"/>
        <v>36.243000000000002</v>
      </c>
      <c r="D567" s="803">
        <f t="shared" si="133"/>
        <v>0.94299999999999995</v>
      </c>
      <c r="E567" s="779">
        <f t="shared" si="134"/>
        <v>460.60700000000003</v>
      </c>
      <c r="F567" s="803">
        <f t="shared" si="135"/>
        <v>0.159</v>
      </c>
      <c r="G567" s="803">
        <f t="shared" si="136"/>
        <v>3.5000000000000003E-2</v>
      </c>
      <c r="H567" s="803">
        <f t="shared" si="137"/>
        <v>-0.123</v>
      </c>
      <c r="I567" s="803">
        <f t="shared" si="138"/>
        <v>-0.497</v>
      </c>
      <c r="J567" s="803">
        <f t="shared" si="139"/>
        <v>-0.19700000000000001</v>
      </c>
      <c r="K567" s="779">
        <f t="shared" si="140"/>
        <v>0</v>
      </c>
      <c r="L567" s="779">
        <f t="shared" si="141"/>
        <v>0</v>
      </c>
      <c r="M567" s="779">
        <f t="shared" si="142"/>
        <v>0</v>
      </c>
      <c r="N567" s="779">
        <f t="shared" si="143"/>
        <v>0</v>
      </c>
      <c r="O567" s="779">
        <f t="shared" si="144"/>
        <v>0</v>
      </c>
      <c r="P567" s="779">
        <f t="shared" si="145"/>
        <v>0</v>
      </c>
      <c r="Q567" s="801">
        <f t="shared" si="146"/>
        <v>0</v>
      </c>
      <c r="R567" s="800">
        <v>0.38866727955857694</v>
      </c>
      <c r="S567" s="800">
        <v>0.40606703520792375</v>
      </c>
      <c r="T567" s="800">
        <v>0.30349160649009521</v>
      </c>
      <c r="U567" s="800">
        <v>0.90151772976339772</v>
      </c>
      <c r="V567" s="800">
        <v>0.2962343534778592</v>
      </c>
      <c r="W567" s="800">
        <v>0.58874268400288166</v>
      </c>
      <c r="X567" s="800">
        <v>0.19202137125718188</v>
      </c>
      <c r="Y567" s="800">
        <v>0.10324890364767447</v>
      </c>
      <c r="Z567" s="800">
        <v>0.302904437325617</v>
      </c>
      <c r="AA567" s="800">
        <v>0.47246533692420412</v>
      </c>
      <c r="AB567" s="800">
        <v>5.6334466055170673E-2</v>
      </c>
      <c r="AC567" s="800">
        <v>0.86098533070883687</v>
      </c>
      <c r="AD567" s="800">
        <v>0.1186013013930205</v>
      </c>
      <c r="AE567" s="800">
        <v>0.22766523548359874</v>
      </c>
      <c r="AF567" s="800">
        <v>0.14602913087354519</v>
      </c>
      <c r="AG567" s="800">
        <v>0.25173920801200589</v>
      </c>
    </row>
    <row r="568" spans="1:33" x14ac:dyDescent="0.2">
      <c r="A568" s="767">
        <v>558</v>
      </c>
      <c r="B568" s="778">
        <f t="shared" si="131"/>
        <v>1306.174</v>
      </c>
      <c r="C568" s="791">
        <f t="shared" si="132"/>
        <v>47.838000000000001</v>
      </c>
      <c r="D568" s="803">
        <f t="shared" si="133"/>
        <v>1.069</v>
      </c>
      <c r="E568" s="779">
        <f t="shared" si="134"/>
        <v>155.66999999999999</v>
      </c>
      <c r="F568" s="803">
        <f t="shared" si="135"/>
        <v>0.17499999999999999</v>
      </c>
      <c r="G568" s="803">
        <f t="shared" si="136"/>
        <v>5.3999999999999999E-2</v>
      </c>
      <c r="H568" s="803">
        <f t="shared" si="137"/>
        <v>0.09</v>
      </c>
      <c r="I568" s="803">
        <f t="shared" si="138"/>
        <v>-4.4999999999999998E-2</v>
      </c>
      <c r="J568" s="803">
        <f t="shared" si="139"/>
        <v>-0.41199999999999998</v>
      </c>
      <c r="K568" s="779">
        <f t="shared" si="140"/>
        <v>0</v>
      </c>
      <c r="L568" s="779">
        <f t="shared" si="141"/>
        <v>0</v>
      </c>
      <c r="M568" s="779">
        <f t="shared" si="142"/>
        <v>0</v>
      </c>
      <c r="N568" s="779">
        <f t="shared" si="143"/>
        <v>0</v>
      </c>
      <c r="O568" s="779">
        <f t="shared" si="144"/>
        <v>0</v>
      </c>
      <c r="P568" s="779">
        <f t="shared" si="145"/>
        <v>0</v>
      </c>
      <c r="Q568" s="801">
        <f t="shared" si="146"/>
        <v>0</v>
      </c>
      <c r="R568" s="800">
        <v>6.1738372538084896E-3</v>
      </c>
      <c r="S568" s="800">
        <v>0.6959441561223989</v>
      </c>
      <c r="T568" s="800">
        <v>0.46150288328597633</v>
      </c>
      <c r="U568" s="800">
        <v>0.13917437586639969</v>
      </c>
      <c r="V568" s="800">
        <v>0.37353258591243077</v>
      </c>
      <c r="W568" s="800">
        <v>0.63506779068188979</v>
      </c>
      <c r="X568" s="800">
        <v>0.72453390989844479</v>
      </c>
      <c r="Y568" s="800">
        <v>0.5550303161450626</v>
      </c>
      <c r="Z568" s="800">
        <v>8.8474393470624357E-2</v>
      </c>
      <c r="AA568" s="800">
        <v>0.95391657345300729</v>
      </c>
      <c r="AB568" s="800">
        <v>0.56108465713553324</v>
      </c>
      <c r="AC568" s="800">
        <v>0.96996263995641463</v>
      </c>
      <c r="AD568" s="800">
        <v>0.62295596253589702</v>
      </c>
      <c r="AE568" s="800">
        <v>0.5106876209497534</v>
      </c>
      <c r="AF568" s="800">
        <v>0.15341798963909148</v>
      </c>
      <c r="AG568" s="800">
        <v>0.38974206991887228</v>
      </c>
    </row>
    <row r="569" spans="1:33" x14ac:dyDescent="0.2">
      <c r="A569" s="767">
        <v>559</v>
      </c>
      <c r="B569" s="778">
        <f t="shared" si="131"/>
        <v>2029.5039999999999</v>
      </c>
      <c r="C569" s="791">
        <f t="shared" si="132"/>
        <v>46.957999999999998</v>
      </c>
      <c r="D569" s="803">
        <f t="shared" si="133"/>
        <v>0.83</v>
      </c>
      <c r="E569" s="779">
        <f t="shared" si="134"/>
        <v>481.149</v>
      </c>
      <c r="F569" s="803">
        <f t="shared" si="135"/>
        <v>0.25800000000000001</v>
      </c>
      <c r="G569" s="803">
        <f t="shared" si="136"/>
        <v>-8.1000000000000003E-2</v>
      </c>
      <c r="H569" s="803">
        <f t="shared" si="137"/>
        <v>-0.14799999999999999</v>
      </c>
      <c r="I569" s="803">
        <f t="shared" si="138"/>
        <v>0.34499999999999997</v>
      </c>
      <c r="J569" s="803">
        <f t="shared" si="139"/>
        <v>0.45500000000000002</v>
      </c>
      <c r="K569" s="779">
        <f t="shared" si="140"/>
        <v>0</v>
      </c>
      <c r="L569" s="779">
        <f t="shared" si="141"/>
        <v>0</v>
      </c>
      <c r="M569" s="779">
        <f t="shared" si="142"/>
        <v>0</v>
      </c>
      <c r="N569" s="779">
        <f t="shared" si="143"/>
        <v>0</v>
      </c>
      <c r="O569" s="779">
        <f t="shared" si="144"/>
        <v>0</v>
      </c>
      <c r="P569" s="779">
        <f t="shared" si="145"/>
        <v>0</v>
      </c>
      <c r="Q569" s="801">
        <f t="shared" si="146"/>
        <v>0</v>
      </c>
      <c r="R569" s="800">
        <v>0.72950353926854861</v>
      </c>
      <c r="S569" s="800">
        <v>0.67394069767343823</v>
      </c>
      <c r="T569" s="800">
        <v>0.16257719614326704</v>
      </c>
      <c r="U569" s="800">
        <v>0.95287242445895692</v>
      </c>
      <c r="V569" s="800">
        <v>0.7909042731021817</v>
      </c>
      <c r="W569" s="800">
        <v>0.29701927644190618</v>
      </c>
      <c r="X569" s="800">
        <v>0.12899957227263537</v>
      </c>
      <c r="Y569" s="800">
        <v>0.94545998776479023</v>
      </c>
      <c r="Z569" s="800">
        <v>0.95534159577730682</v>
      </c>
      <c r="AA569" s="800">
        <v>0.88755931548531908</v>
      </c>
      <c r="AB569" s="800">
        <v>6.4948650650957562E-2</v>
      </c>
      <c r="AC569" s="800">
        <v>0.73729152432973288</v>
      </c>
      <c r="AD569" s="800">
        <v>0.37420097289933918</v>
      </c>
      <c r="AE569" s="800">
        <v>0.45873560232544397</v>
      </c>
      <c r="AF569" s="800">
        <v>0.45463536701408769</v>
      </c>
      <c r="AG569" s="800">
        <v>0.39106378245513684</v>
      </c>
    </row>
    <row r="570" spans="1:33" x14ac:dyDescent="0.2">
      <c r="A570" s="767">
        <v>560</v>
      </c>
      <c r="B570" s="778">
        <f t="shared" si="131"/>
        <v>2050.252</v>
      </c>
      <c r="C570" s="791">
        <f t="shared" si="132"/>
        <v>31.318000000000001</v>
      </c>
      <c r="D570" s="803">
        <f t="shared" si="133"/>
        <v>0.96099999999999997</v>
      </c>
      <c r="E570" s="779">
        <f t="shared" si="134"/>
        <v>483.35500000000002</v>
      </c>
      <c r="F570" s="803">
        <f t="shared" si="135"/>
        <v>0.17599999999999999</v>
      </c>
      <c r="G570" s="803">
        <f t="shared" si="136"/>
        <v>0.14899999999999999</v>
      </c>
      <c r="H570" s="803">
        <f t="shared" si="137"/>
        <v>0.08</v>
      </c>
      <c r="I570" s="803">
        <f t="shared" si="138"/>
        <v>0.14799999999999999</v>
      </c>
      <c r="J570" s="803">
        <f t="shared" si="139"/>
        <v>0.441</v>
      </c>
      <c r="K570" s="779">
        <f t="shared" si="140"/>
        <v>0</v>
      </c>
      <c r="L570" s="779">
        <f t="shared" si="141"/>
        <v>0</v>
      </c>
      <c r="M570" s="779">
        <f t="shared" si="142"/>
        <v>0</v>
      </c>
      <c r="N570" s="779">
        <f t="shared" si="143"/>
        <v>0</v>
      </c>
      <c r="O570" s="779">
        <f t="shared" si="144"/>
        <v>0</v>
      </c>
      <c r="P570" s="779">
        <f t="shared" si="145"/>
        <v>0</v>
      </c>
      <c r="Q570" s="801">
        <f t="shared" si="146"/>
        <v>0</v>
      </c>
      <c r="R570" s="800">
        <v>0.75025246203524898</v>
      </c>
      <c r="S570" s="800">
        <v>0.28294383038723547</v>
      </c>
      <c r="T570" s="800">
        <v>0.32594647867303428</v>
      </c>
      <c r="U570" s="800">
        <v>0.95838653000087515</v>
      </c>
      <c r="V570" s="800">
        <v>0.3779876916792968</v>
      </c>
      <c r="W570" s="800">
        <v>0.87246483750297088</v>
      </c>
      <c r="X570" s="800">
        <v>0.6988567874326832</v>
      </c>
      <c r="Y570" s="800">
        <v>0.74817361327752208</v>
      </c>
      <c r="Z570" s="800">
        <v>0.94117652915824102</v>
      </c>
      <c r="AA570" s="800">
        <v>0.88232178210089995</v>
      </c>
      <c r="AB570" s="800">
        <v>7.5952770864777364E-2</v>
      </c>
      <c r="AC570" s="800">
        <v>0.53306456803207714</v>
      </c>
      <c r="AD570" s="800">
        <v>0.22872759498626705</v>
      </c>
      <c r="AE570" s="800">
        <v>0.90296171020748495</v>
      </c>
      <c r="AF570" s="800">
        <v>0.53991957980384719</v>
      </c>
      <c r="AG570" s="800">
        <v>0.72112865816207317</v>
      </c>
    </row>
    <row r="571" spans="1:33" x14ac:dyDescent="0.2">
      <c r="A571" s="767">
        <v>561</v>
      </c>
      <c r="B571" s="778">
        <f t="shared" si="131"/>
        <v>2137.7260000000001</v>
      </c>
      <c r="C571" s="791">
        <f t="shared" si="132"/>
        <v>24.012</v>
      </c>
      <c r="D571" s="803">
        <f t="shared" si="133"/>
        <v>1.3520000000000001</v>
      </c>
      <c r="E571" s="779">
        <f t="shared" si="134"/>
        <v>153.83699999999999</v>
      </c>
      <c r="F571" s="803">
        <f t="shared" si="135"/>
        <v>0.125</v>
      </c>
      <c r="G571" s="803">
        <f t="shared" si="136"/>
        <v>-0.184</v>
      </c>
      <c r="H571" s="803">
        <f t="shared" si="137"/>
        <v>0.05</v>
      </c>
      <c r="I571" s="803">
        <f t="shared" si="138"/>
        <v>-0.23200000000000001</v>
      </c>
      <c r="J571" s="803">
        <f t="shared" si="139"/>
        <v>-0.13300000000000001</v>
      </c>
      <c r="K571" s="779">
        <f t="shared" si="140"/>
        <v>0</v>
      </c>
      <c r="L571" s="779">
        <f t="shared" si="141"/>
        <v>0</v>
      </c>
      <c r="M571" s="779">
        <f t="shared" si="142"/>
        <v>0</v>
      </c>
      <c r="N571" s="779">
        <f t="shared" si="143"/>
        <v>0</v>
      </c>
      <c r="O571" s="779">
        <f t="shared" si="144"/>
        <v>0</v>
      </c>
      <c r="P571" s="779">
        <f t="shared" si="145"/>
        <v>0</v>
      </c>
      <c r="Q571" s="801">
        <f t="shared" si="146"/>
        <v>0</v>
      </c>
      <c r="R571" s="800">
        <v>0.83772598906122597</v>
      </c>
      <c r="S571" s="800">
        <v>0.10029745884349439</v>
      </c>
      <c r="T571" s="800">
        <v>0.81478873024093124</v>
      </c>
      <c r="U571" s="800">
        <v>0.13459156307226228</v>
      </c>
      <c r="V571" s="800">
        <v>0.12458145189194592</v>
      </c>
      <c r="W571" s="800">
        <v>4.0900164712965204E-2</v>
      </c>
      <c r="X571" s="800">
        <v>0.62417344095773586</v>
      </c>
      <c r="Y571" s="800">
        <v>0.36763515255556911</v>
      </c>
      <c r="Z571" s="800">
        <v>0.36689187178663962</v>
      </c>
      <c r="AA571" s="800">
        <v>0.40718534094299774</v>
      </c>
      <c r="AB571" s="800">
        <v>0.69715642385570509</v>
      </c>
      <c r="AC571" s="800">
        <v>0.92197687488902447</v>
      </c>
      <c r="AD571" s="800">
        <v>0.64681672242528954</v>
      </c>
      <c r="AE571" s="800">
        <v>0.94247938657162522</v>
      </c>
      <c r="AF571" s="800">
        <v>0.63218628790107545</v>
      </c>
      <c r="AG571" s="800">
        <v>0.4384714484230946</v>
      </c>
    </row>
    <row r="572" spans="1:33" x14ac:dyDescent="0.2">
      <c r="A572" s="767">
        <v>562</v>
      </c>
      <c r="B572" s="778">
        <f t="shared" si="131"/>
        <v>1391.789</v>
      </c>
      <c r="C572" s="791">
        <f t="shared" si="132"/>
        <v>49.747999999999998</v>
      </c>
      <c r="D572" s="803">
        <f t="shared" si="133"/>
        <v>0.92400000000000004</v>
      </c>
      <c r="E572" s="779">
        <f t="shared" si="134"/>
        <v>462.01799999999997</v>
      </c>
      <c r="F572" s="803">
        <f t="shared" si="135"/>
        <v>0.10299999999999999</v>
      </c>
      <c r="G572" s="803">
        <f t="shared" si="136"/>
        <v>0.11899999999999999</v>
      </c>
      <c r="H572" s="803">
        <f t="shared" si="137"/>
        <v>4.4999999999999998E-2</v>
      </c>
      <c r="I572" s="803">
        <f t="shared" si="138"/>
        <v>-0.27900000000000003</v>
      </c>
      <c r="J572" s="803">
        <f t="shared" si="139"/>
        <v>2.4E-2</v>
      </c>
      <c r="K572" s="779">
        <f t="shared" si="140"/>
        <v>0</v>
      </c>
      <c r="L572" s="779">
        <f t="shared" si="141"/>
        <v>0</v>
      </c>
      <c r="M572" s="779">
        <f t="shared" si="142"/>
        <v>0</v>
      </c>
      <c r="N572" s="779">
        <f t="shared" si="143"/>
        <v>0</v>
      </c>
      <c r="O572" s="779">
        <f t="shared" si="144"/>
        <v>0</v>
      </c>
      <c r="P572" s="779">
        <f t="shared" si="145"/>
        <v>0</v>
      </c>
      <c r="Q572" s="801">
        <f t="shared" si="146"/>
        <v>0</v>
      </c>
      <c r="R572" s="800">
        <v>9.1789299852419903E-2</v>
      </c>
      <c r="S572" s="800">
        <v>0.74370029300450458</v>
      </c>
      <c r="T572" s="800">
        <v>0.28017039692350654</v>
      </c>
      <c r="U572" s="800">
        <v>0.90504466465375222</v>
      </c>
      <c r="V572" s="800">
        <v>1.4839501730203541E-2</v>
      </c>
      <c r="W572" s="800">
        <v>0.79662198137121798</v>
      </c>
      <c r="X572" s="800">
        <v>0.61318763560062206</v>
      </c>
      <c r="Y572" s="800">
        <v>0.32054270668435048</v>
      </c>
      <c r="Z572" s="800">
        <v>0.52440741606316466</v>
      </c>
      <c r="AA572" s="800">
        <v>1.9226161471613934E-2</v>
      </c>
      <c r="AB572" s="800">
        <v>0.42612851597478663</v>
      </c>
      <c r="AC572" s="800">
        <v>0.45823935505888125</v>
      </c>
      <c r="AD572" s="800">
        <v>4.0132515294753701E-2</v>
      </c>
      <c r="AE572" s="800">
        <v>0.87747315089113098</v>
      </c>
      <c r="AF572" s="800">
        <v>0.99645314560787057</v>
      </c>
      <c r="AG572" s="800">
        <v>0.18427371453560859</v>
      </c>
    </row>
    <row r="573" spans="1:33" x14ac:dyDescent="0.2">
      <c r="A573" s="767">
        <v>563</v>
      </c>
      <c r="B573" s="778">
        <f t="shared" si="131"/>
        <v>1640.6379999999999</v>
      </c>
      <c r="C573" s="791">
        <f t="shared" si="132"/>
        <v>32.029000000000003</v>
      </c>
      <c r="D573" s="803">
        <f t="shared" si="133"/>
        <v>0.752</v>
      </c>
      <c r="E573" s="779">
        <f t="shared" si="134"/>
        <v>289.55799999999999</v>
      </c>
      <c r="F573" s="803">
        <f t="shared" si="135"/>
        <v>0.254</v>
      </c>
      <c r="G573" s="803">
        <f t="shared" si="136"/>
        <v>1.9E-2</v>
      </c>
      <c r="H573" s="803">
        <f t="shared" si="137"/>
        <v>0.124</v>
      </c>
      <c r="I573" s="803">
        <f t="shared" si="138"/>
        <v>-0.27900000000000003</v>
      </c>
      <c r="J573" s="803">
        <f t="shared" si="139"/>
        <v>0.40500000000000003</v>
      </c>
      <c r="K573" s="779">
        <f t="shared" si="140"/>
        <v>0</v>
      </c>
      <c r="L573" s="779">
        <f t="shared" si="141"/>
        <v>0</v>
      </c>
      <c r="M573" s="779">
        <f t="shared" si="142"/>
        <v>0</v>
      </c>
      <c r="N573" s="779">
        <f t="shared" si="143"/>
        <v>0</v>
      </c>
      <c r="O573" s="779">
        <f t="shared" si="144"/>
        <v>0</v>
      </c>
      <c r="P573" s="779">
        <f t="shared" si="145"/>
        <v>0</v>
      </c>
      <c r="Q573" s="801">
        <f t="shared" si="146"/>
        <v>0</v>
      </c>
      <c r="R573" s="800">
        <v>0.34063756855482896</v>
      </c>
      <c r="S573" s="800">
        <v>0.30071940552009524</v>
      </c>
      <c r="T573" s="800">
        <v>6.507251049873386E-2</v>
      </c>
      <c r="U573" s="800">
        <v>0.473894611773228</v>
      </c>
      <c r="V573" s="800">
        <v>0.77100203262572675</v>
      </c>
      <c r="W573" s="800">
        <v>0.54793434492592763</v>
      </c>
      <c r="X573" s="800">
        <v>0.81088876597643422</v>
      </c>
      <c r="Y573" s="800">
        <v>0.32057800500480249</v>
      </c>
      <c r="Z573" s="800">
        <v>0.90477328959724013</v>
      </c>
      <c r="AA573" s="800">
        <v>0.69386375303434356</v>
      </c>
      <c r="AB573" s="800">
        <v>0.65036898477102478</v>
      </c>
      <c r="AC573" s="800">
        <v>0.39130308243335943</v>
      </c>
      <c r="AD573" s="800">
        <v>0.70683593257273092</v>
      </c>
      <c r="AE573" s="800">
        <v>0.19845332032052765</v>
      </c>
      <c r="AF573" s="800">
        <v>0.57430518139727027</v>
      </c>
      <c r="AG573" s="800">
        <v>0.40926064295985543</v>
      </c>
    </row>
    <row r="574" spans="1:33" x14ac:dyDescent="0.2">
      <c r="A574" s="767">
        <v>564</v>
      </c>
      <c r="B574" s="778">
        <f t="shared" si="131"/>
        <v>1681.979</v>
      </c>
      <c r="C574" s="791">
        <f t="shared" si="132"/>
        <v>20.58</v>
      </c>
      <c r="D574" s="803">
        <f t="shared" si="133"/>
        <v>1.2030000000000001</v>
      </c>
      <c r="E574" s="779">
        <f t="shared" si="134"/>
        <v>185.13300000000001</v>
      </c>
      <c r="F574" s="803">
        <f t="shared" si="135"/>
        <v>0.215</v>
      </c>
      <c r="G574" s="803">
        <f t="shared" si="136"/>
        <v>7.4999999999999997E-2</v>
      </c>
      <c r="H574" s="803">
        <f t="shared" si="137"/>
        <v>0.10299999999999999</v>
      </c>
      <c r="I574" s="803">
        <f t="shared" si="138"/>
        <v>-0.19500000000000001</v>
      </c>
      <c r="J574" s="803">
        <f t="shared" si="139"/>
        <v>-0.46700000000000003</v>
      </c>
      <c r="K574" s="779">
        <f t="shared" si="140"/>
        <v>0</v>
      </c>
      <c r="L574" s="779">
        <f t="shared" si="141"/>
        <v>0</v>
      </c>
      <c r="M574" s="779">
        <f t="shared" si="142"/>
        <v>0</v>
      </c>
      <c r="N574" s="779">
        <f t="shared" si="143"/>
        <v>0</v>
      </c>
      <c r="O574" s="779">
        <f t="shared" si="144"/>
        <v>0</v>
      </c>
      <c r="P574" s="779">
        <f t="shared" si="145"/>
        <v>0</v>
      </c>
      <c r="Q574" s="801">
        <f t="shared" si="146"/>
        <v>0</v>
      </c>
      <c r="R574" s="800">
        <v>0.3819787521323309</v>
      </c>
      <c r="S574" s="800">
        <v>1.4507006973139114E-2</v>
      </c>
      <c r="T574" s="800">
        <v>0.62906189212142116</v>
      </c>
      <c r="U574" s="800">
        <v>0.21283328474856456</v>
      </c>
      <c r="V574" s="800">
        <v>0.57255674723348871</v>
      </c>
      <c r="W574" s="800">
        <v>0.6867963556683645</v>
      </c>
      <c r="X574" s="800">
        <v>0.75776270652069277</v>
      </c>
      <c r="Y574" s="800">
        <v>0.40531225101518142</v>
      </c>
      <c r="Z574" s="800">
        <v>3.3395190785051598E-2</v>
      </c>
      <c r="AA574" s="800">
        <v>0.61003106691059938</v>
      </c>
      <c r="AB574" s="800">
        <v>0.53692962391919519</v>
      </c>
      <c r="AC574" s="800">
        <v>0.8558633722586636</v>
      </c>
      <c r="AD574" s="800">
        <v>0.22043571521483829</v>
      </c>
      <c r="AE574" s="800">
        <v>0.79053268219571615</v>
      </c>
      <c r="AF574" s="800">
        <v>0.18811318152205703</v>
      </c>
      <c r="AG574" s="800">
        <v>0.9398799594181505</v>
      </c>
    </row>
    <row r="575" spans="1:33" x14ac:dyDescent="0.2">
      <c r="A575" s="767">
        <v>565</v>
      </c>
      <c r="B575" s="780">
        <f t="shared" si="131"/>
        <v>1463.788</v>
      </c>
      <c r="C575" s="792">
        <f t="shared" si="132"/>
        <v>46.933999999999997</v>
      </c>
      <c r="D575" s="804">
        <f t="shared" si="133"/>
        <v>1.0649999999999999</v>
      </c>
      <c r="E575" s="781">
        <f t="shared" si="134"/>
        <v>467.08800000000002</v>
      </c>
      <c r="F575" s="804">
        <f t="shared" si="135"/>
        <v>0.192</v>
      </c>
      <c r="G575" s="804">
        <f t="shared" si="136"/>
        <v>-0.12</v>
      </c>
      <c r="H575" s="804">
        <f t="shared" si="137"/>
        <v>-6.5000000000000002E-2</v>
      </c>
      <c r="I575" s="804">
        <f t="shared" si="138"/>
        <v>-0.11</v>
      </c>
      <c r="J575" s="804">
        <f t="shared" si="139"/>
        <v>0.378</v>
      </c>
      <c r="K575" s="781">
        <f t="shared" si="140"/>
        <v>0</v>
      </c>
      <c r="L575" s="781">
        <f t="shared" si="141"/>
        <v>0</v>
      </c>
      <c r="M575" s="781">
        <f t="shared" si="142"/>
        <v>0</v>
      </c>
      <c r="N575" s="781">
        <f t="shared" si="143"/>
        <v>0</v>
      </c>
      <c r="O575" s="781">
        <f t="shared" si="144"/>
        <v>0</v>
      </c>
      <c r="P575" s="781">
        <f t="shared" si="145"/>
        <v>0</v>
      </c>
      <c r="Q575" s="802">
        <f t="shared" si="146"/>
        <v>0</v>
      </c>
      <c r="R575" s="800">
        <v>0.16378832953414069</v>
      </c>
      <c r="S575" s="800">
        <v>0.67334038224036707</v>
      </c>
      <c r="T575" s="800">
        <v>0.45681662028559578</v>
      </c>
      <c r="U575" s="800">
        <v>0.91771988624490153</v>
      </c>
      <c r="V575" s="800">
        <v>0.45969496899546336</v>
      </c>
      <c r="W575" s="800">
        <v>0.20087768893454461</v>
      </c>
      <c r="X575" s="800">
        <v>0.33739299880682605</v>
      </c>
      <c r="Y575" s="800">
        <v>0.49045920403985599</v>
      </c>
      <c r="Z575" s="800">
        <v>0.87827299158372141</v>
      </c>
      <c r="AA575" s="800">
        <v>8.6635717836633486E-2</v>
      </c>
      <c r="AB575" s="800">
        <v>0.71703881121744284</v>
      </c>
      <c r="AC575" s="800">
        <v>0.80905021569334978</v>
      </c>
      <c r="AD575" s="800">
        <v>0.24992540027596299</v>
      </c>
      <c r="AE575" s="800">
        <v>9.3339503684057301E-2</v>
      </c>
      <c r="AF575" s="800">
        <v>0.23591117217453439</v>
      </c>
      <c r="AG575" s="800">
        <v>6.8247334973305596E-2</v>
      </c>
    </row>
  </sheetData>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C000"/>
  </sheetPr>
  <dimension ref="A1:OYM171"/>
  <sheetViews>
    <sheetView workbookViewId="0">
      <selection activeCell="W5" sqref="W5"/>
    </sheetView>
  </sheetViews>
  <sheetFormatPr defaultRowHeight="12.75" x14ac:dyDescent="0.2"/>
  <cols>
    <col min="1" max="1" width="2.28515625" style="1274" customWidth="1"/>
    <col min="2" max="2" width="2.42578125" style="251" customWidth="1"/>
    <col min="3" max="8" width="6.7109375" style="61" customWidth="1"/>
    <col min="9" max="9" width="7.140625" style="61" customWidth="1"/>
    <col min="10" max="13" width="6.7109375" style="61" customWidth="1"/>
    <col min="14" max="14" width="8.140625" style="61" customWidth="1"/>
    <col min="15" max="18" width="6.7109375" style="61" customWidth="1"/>
    <col min="19" max="26" width="6.7109375" style="70" customWidth="1"/>
    <col min="27" max="28" width="9.140625" style="70"/>
    <col min="29" max="16384" width="9.140625" style="61"/>
  </cols>
  <sheetData>
    <row r="1" spans="1:54 10803:10803" s="1277" customFormat="1" ht="12.75" customHeight="1" x14ac:dyDescent="0.2">
      <c r="A1" s="1274"/>
      <c r="B1" s="1276"/>
      <c r="S1" s="1278"/>
      <c r="T1" s="1278"/>
      <c r="U1" s="1278"/>
      <c r="V1" s="1278"/>
      <c r="W1" s="1278"/>
      <c r="X1" s="1278"/>
      <c r="Y1" s="1278"/>
      <c r="Z1" s="1278"/>
      <c r="AA1" s="1278"/>
      <c r="AB1" s="1278"/>
      <c r="OYM1" s="1277">
        <v>0</v>
      </c>
    </row>
    <row r="2" spans="1:54 10803:10803" ht="59.25" x14ac:dyDescent="0.75">
      <c r="B2" s="1051"/>
      <c r="C2" s="1050"/>
      <c r="D2" s="1050"/>
      <c r="E2" s="1148" t="s">
        <v>940</v>
      </c>
      <c r="F2" s="1050"/>
      <c r="G2" s="1149"/>
      <c r="H2" s="919"/>
      <c r="I2" s="1145"/>
      <c r="J2" s="1145"/>
      <c r="K2" s="1145"/>
      <c r="L2" s="1145"/>
      <c r="M2" s="1145"/>
      <c r="N2" s="1145"/>
      <c r="O2" s="1145"/>
      <c r="P2" s="1145"/>
      <c r="Q2" s="1050"/>
      <c r="R2" s="1050"/>
      <c r="S2" s="1050"/>
      <c r="T2" s="1050"/>
      <c r="U2" s="1050"/>
      <c r="V2" s="1050"/>
      <c r="W2" s="1050"/>
      <c r="X2" s="1050"/>
      <c r="Y2" s="1050"/>
      <c r="Z2" s="1050"/>
      <c r="AA2" s="1050"/>
      <c r="AB2" s="1050"/>
      <c r="AC2" s="1050"/>
      <c r="AD2" s="1050"/>
      <c r="AE2" s="1050"/>
      <c r="AF2" s="1050"/>
      <c r="AG2" s="1050"/>
      <c r="AH2" s="1050"/>
      <c r="AI2" s="1050"/>
      <c r="AJ2" s="1050"/>
      <c r="AK2" s="1050"/>
      <c r="AL2" s="1050"/>
      <c r="AM2" s="1050"/>
      <c r="AN2" s="1050"/>
      <c r="AO2" s="1050"/>
      <c r="AP2" s="1050"/>
      <c r="AQ2" s="1050"/>
      <c r="AR2" s="1046"/>
      <c r="AS2" s="1046"/>
      <c r="AT2" s="1046"/>
      <c r="AU2" s="1046"/>
      <c r="AV2" s="1046"/>
      <c r="AW2" s="1046"/>
      <c r="AX2" s="1046"/>
      <c r="AY2" s="1046"/>
      <c r="AZ2" s="1046"/>
      <c r="BA2" s="1046"/>
      <c r="BB2" s="1046"/>
      <c r="OYM2" s="61">
        <v>0</v>
      </c>
    </row>
    <row r="3" spans="1:54 10803:10803" x14ac:dyDescent="0.2">
      <c r="B3" s="1051"/>
      <c r="C3" s="1050"/>
      <c r="D3" s="1050"/>
      <c r="E3" s="1037" t="s">
        <v>935</v>
      </c>
      <c r="F3" s="1050"/>
      <c r="G3" s="919"/>
      <c r="H3" s="1051"/>
      <c r="I3" s="1050"/>
      <c r="J3" s="1050"/>
      <c r="K3" s="1050"/>
      <c r="L3" s="1050"/>
      <c r="M3" s="1050"/>
      <c r="N3" s="1050"/>
      <c r="O3" s="1050"/>
      <c r="P3" s="1050"/>
      <c r="Q3" s="1050"/>
      <c r="R3" s="1050"/>
      <c r="S3" s="1050"/>
      <c r="T3" s="1050"/>
      <c r="U3" s="1050"/>
      <c r="V3" s="1050"/>
      <c r="W3" s="1050"/>
      <c r="X3" s="1050"/>
      <c r="Y3" s="1050"/>
      <c r="Z3" s="1050"/>
      <c r="AA3" s="1050"/>
      <c r="AB3" s="1050"/>
      <c r="AC3" s="1050"/>
      <c r="AD3" s="1050"/>
      <c r="AE3" s="1050"/>
      <c r="AF3" s="1050"/>
      <c r="AG3" s="1050"/>
      <c r="AH3" s="1050"/>
      <c r="AI3" s="1050"/>
      <c r="AJ3" s="1050"/>
      <c r="AK3" s="1050"/>
      <c r="AL3" s="1050"/>
      <c r="AM3" s="1050"/>
      <c r="AN3" s="1050"/>
      <c r="AO3" s="1050"/>
      <c r="AP3" s="1050"/>
      <c r="AQ3" s="1050"/>
      <c r="AR3" s="1046"/>
      <c r="AS3" s="1046"/>
      <c r="AT3" s="1046"/>
      <c r="AU3" s="1046"/>
      <c r="AV3" s="1046"/>
      <c r="AW3" s="1046"/>
      <c r="AX3" s="1046"/>
      <c r="AY3" s="1046"/>
      <c r="AZ3" s="1046"/>
      <c r="BA3" s="1046"/>
      <c r="BB3" s="1046"/>
    </row>
    <row r="4" spans="1:54 10803:10803" x14ac:dyDescent="0.2">
      <c r="B4" s="1051"/>
      <c r="C4" s="1050"/>
      <c r="D4" s="1050"/>
      <c r="E4" s="1150" t="s">
        <v>38</v>
      </c>
      <c r="F4" s="1050"/>
      <c r="G4" s="1149"/>
      <c r="H4" s="919"/>
      <c r="I4" s="1095" t="s">
        <v>10</v>
      </c>
      <c r="J4" s="1050"/>
      <c r="K4" s="1050"/>
      <c r="L4" s="1050"/>
      <c r="M4" s="1050"/>
      <c r="N4" s="1050"/>
      <c r="O4" s="1147"/>
      <c r="P4" s="1050"/>
      <c r="Q4" s="1050"/>
      <c r="R4" s="1050"/>
      <c r="S4" s="887"/>
      <c r="T4" s="887"/>
      <c r="U4" s="887"/>
      <c r="V4" s="1051"/>
      <c r="W4" s="887"/>
      <c r="X4" s="893"/>
      <c r="Y4" s="893"/>
      <c r="Z4" s="893"/>
      <c r="AA4" s="893"/>
      <c r="AB4" s="893"/>
      <c r="AC4" s="893"/>
      <c r="AD4" s="893"/>
      <c r="AE4" s="1050"/>
      <c r="AF4" s="1050"/>
      <c r="AG4" s="1050"/>
      <c r="AH4" s="1050"/>
      <c r="AI4" s="1050"/>
      <c r="AJ4" s="1050"/>
      <c r="AK4" s="1050"/>
      <c r="AL4" s="1050"/>
      <c r="AM4" s="1050"/>
      <c r="AN4" s="1050"/>
      <c r="AO4" s="1050"/>
      <c r="AP4" s="1050"/>
      <c r="AQ4" s="1050"/>
      <c r="AR4" s="1046"/>
      <c r="AS4" s="1046"/>
      <c r="AT4" s="1046"/>
      <c r="AU4" s="1046"/>
      <c r="AV4" s="1046"/>
      <c r="AW4" s="1046"/>
      <c r="AX4" s="1046"/>
      <c r="AY4" s="1046"/>
      <c r="AZ4" s="1046"/>
      <c r="BA4" s="1046"/>
      <c r="BB4" s="1046"/>
      <c r="OYM4" s="61">
        <v>0</v>
      </c>
    </row>
    <row r="5" spans="1:54 10803:10803" ht="15.95" customHeight="1" x14ac:dyDescent="0.2">
      <c r="B5" s="1051"/>
      <c r="C5" s="1050"/>
      <c r="D5" s="1050"/>
      <c r="E5" s="1151" t="s">
        <v>462</v>
      </c>
      <c r="F5" s="1050"/>
      <c r="G5" s="1149"/>
      <c r="H5" s="919"/>
      <c r="I5" s="1093" t="s">
        <v>53</v>
      </c>
      <c r="J5" s="1050"/>
      <c r="K5" s="1050"/>
      <c r="L5" s="1050"/>
      <c r="M5" s="1050"/>
      <c r="N5" s="1050"/>
      <c r="O5" s="1147"/>
      <c r="P5" s="893" t="s">
        <v>979</v>
      </c>
      <c r="Q5" s="1050"/>
      <c r="R5" s="1050"/>
      <c r="S5" s="1050"/>
      <c r="T5" s="1050"/>
      <c r="U5" s="1050"/>
      <c r="V5" s="1050"/>
      <c r="W5" s="1050"/>
      <c r="X5" s="1050"/>
      <c r="Y5" s="1050"/>
      <c r="Z5" s="1050"/>
      <c r="AA5" s="1050"/>
      <c r="AB5" s="1050"/>
      <c r="AC5" s="1050"/>
      <c r="AD5" s="1050"/>
      <c r="AE5" s="1050"/>
      <c r="AF5" s="1050"/>
      <c r="AG5" s="1050"/>
      <c r="AH5" s="1050"/>
      <c r="AI5" s="1050"/>
      <c r="AJ5" s="1050"/>
      <c r="AK5" s="1050"/>
      <c r="AL5" s="1050"/>
      <c r="AM5" s="1050"/>
      <c r="AN5" s="1050"/>
      <c r="AO5" s="1050"/>
      <c r="AP5" s="1050"/>
      <c r="AQ5" s="1050"/>
      <c r="AR5" s="1046"/>
      <c r="AS5" s="1046"/>
      <c r="AT5" s="1046"/>
      <c r="AU5" s="1046"/>
      <c r="AV5" s="1046"/>
      <c r="AW5" s="1046"/>
      <c r="AX5" s="1046"/>
      <c r="AY5" s="1046"/>
      <c r="AZ5" s="1046"/>
      <c r="BA5" s="1046"/>
      <c r="BB5" s="1046"/>
      <c r="OYM5" s="61">
        <v>0</v>
      </c>
    </row>
    <row r="6" spans="1:54 10803:10803" ht="15.95" customHeight="1" x14ac:dyDescent="0.2">
      <c r="B6" s="1051"/>
      <c r="C6" s="1050"/>
      <c r="D6" s="1050"/>
      <c r="E6" s="1050"/>
      <c r="F6" s="1050"/>
      <c r="G6" s="1149"/>
      <c r="H6" s="919"/>
      <c r="I6" s="1093" t="s">
        <v>39</v>
      </c>
      <c r="J6" s="1050"/>
      <c r="K6" s="1050"/>
      <c r="L6" s="1050"/>
      <c r="M6" s="1050"/>
      <c r="N6" s="1050"/>
      <c r="O6" s="1050"/>
      <c r="P6" s="1050"/>
      <c r="Q6" s="1050"/>
      <c r="R6" s="1050"/>
      <c r="S6" s="1050"/>
      <c r="T6" s="1050"/>
      <c r="U6" s="1050"/>
      <c r="V6" s="1050"/>
      <c r="W6" s="1050"/>
      <c r="X6" s="1050"/>
      <c r="Y6" s="1050"/>
      <c r="Z6" s="1050"/>
      <c r="AA6" s="1050"/>
      <c r="AB6" s="1050"/>
      <c r="AC6" s="1050"/>
      <c r="AD6" s="1050"/>
      <c r="AE6" s="1050"/>
      <c r="AF6" s="1050"/>
      <c r="AG6" s="1050"/>
      <c r="AH6" s="1050"/>
      <c r="AI6" s="1050"/>
      <c r="AJ6" s="1050"/>
      <c r="AK6" s="1050"/>
      <c r="AL6" s="1050"/>
      <c r="AM6" s="1050"/>
      <c r="AN6" s="1050"/>
      <c r="AO6" s="1050"/>
      <c r="AP6" s="1050"/>
      <c r="AQ6" s="1050"/>
      <c r="AR6" s="1046"/>
      <c r="AS6" s="1046"/>
      <c r="AT6" s="1046"/>
      <c r="AU6" s="1046"/>
      <c r="AV6" s="1046"/>
      <c r="AW6" s="1046"/>
      <c r="AX6" s="1046"/>
      <c r="AY6" s="1046"/>
      <c r="AZ6" s="1046"/>
      <c r="BA6" s="1046"/>
      <c r="BB6" s="1046"/>
      <c r="OYM6" s="61">
        <v>0</v>
      </c>
    </row>
    <row r="7" spans="1:54 10803:10803" ht="15.95" customHeight="1" x14ac:dyDescent="0.2">
      <c r="B7" s="1051"/>
      <c r="C7" s="1152" t="s">
        <v>271</v>
      </c>
      <c r="D7" s="1050"/>
      <c r="E7" s="1050"/>
      <c r="F7" s="1051"/>
      <c r="G7" s="919"/>
      <c r="H7" s="919"/>
      <c r="I7" s="1093" t="s">
        <v>936</v>
      </c>
      <c r="J7" s="1050"/>
      <c r="K7" s="1050"/>
      <c r="L7" s="1050"/>
      <c r="M7" s="1050"/>
      <c r="N7" s="1050"/>
      <c r="O7" s="1050"/>
      <c r="P7" s="1050"/>
      <c r="Q7" s="1050"/>
      <c r="S7" s="1050"/>
      <c r="T7" s="1050"/>
      <c r="U7" s="1050"/>
      <c r="V7" s="1050"/>
      <c r="W7" s="1050"/>
      <c r="X7" s="1050"/>
      <c r="Y7" s="1050"/>
      <c r="Z7" s="1050"/>
      <c r="AA7" s="1153"/>
      <c r="AB7" s="1154"/>
      <c r="AC7" s="1050"/>
      <c r="AD7" s="1050"/>
      <c r="AE7" s="1050"/>
      <c r="AF7" s="1050"/>
      <c r="AG7" s="1050"/>
      <c r="AH7" s="1050"/>
      <c r="AI7" s="1050"/>
      <c r="AJ7" s="1050"/>
      <c r="AK7" s="1050"/>
      <c r="AL7" s="1050"/>
      <c r="AM7" s="1050"/>
      <c r="AN7" s="1050"/>
      <c r="AO7" s="1050"/>
      <c r="AP7" s="1050"/>
      <c r="AQ7" s="1050"/>
      <c r="AR7" s="1046"/>
      <c r="AS7" s="1046"/>
      <c r="AT7" s="1046"/>
      <c r="AU7" s="1046"/>
      <c r="AV7" s="1046"/>
      <c r="AW7" s="1046"/>
      <c r="AX7" s="1046"/>
      <c r="AY7" s="1046"/>
      <c r="AZ7" s="1046"/>
      <c r="BA7" s="1046"/>
      <c r="BB7" s="1046"/>
      <c r="OYM7" s="61">
        <v>0</v>
      </c>
    </row>
    <row r="8" spans="1:54 10803:10803" ht="15.95" customHeight="1" x14ac:dyDescent="0.2">
      <c r="B8" s="1051"/>
      <c r="C8" s="1155" t="s">
        <v>9</v>
      </c>
      <c r="D8" s="1050"/>
      <c r="E8" s="1050"/>
      <c r="F8" s="1051"/>
      <c r="G8" s="919"/>
      <c r="H8" s="919"/>
      <c r="I8" s="1093" t="s">
        <v>937</v>
      </c>
      <c r="J8" s="1050"/>
      <c r="K8" s="1050"/>
      <c r="L8" s="1050"/>
      <c r="M8" s="1050"/>
      <c r="N8" s="1050"/>
      <c r="O8" s="1050"/>
      <c r="P8" s="1050"/>
      <c r="Q8" s="1050"/>
      <c r="R8" s="1050"/>
      <c r="S8" s="1050"/>
      <c r="T8" s="1050"/>
      <c r="U8" s="1050"/>
      <c r="V8" s="1050"/>
      <c r="W8" s="1050"/>
      <c r="X8" s="1050"/>
      <c r="Y8" s="1050"/>
      <c r="Z8" s="1050"/>
      <c r="AA8" s="1153"/>
      <c r="AB8" s="1156"/>
      <c r="AC8" s="1050"/>
      <c r="AD8" s="1050"/>
      <c r="AE8" s="1050"/>
      <c r="AF8" s="1050"/>
      <c r="AG8" s="1050"/>
      <c r="AH8" s="1050"/>
      <c r="AI8" s="1050"/>
      <c r="AJ8" s="1050"/>
      <c r="AK8" s="1050"/>
      <c r="AL8" s="1050"/>
      <c r="AM8" s="1050"/>
      <c r="AN8" s="1050"/>
      <c r="AO8" s="1050"/>
      <c r="AP8" s="1050"/>
      <c r="AQ8" s="1050"/>
      <c r="AR8" s="1046"/>
      <c r="AS8" s="1046"/>
      <c r="AT8" s="1046"/>
      <c r="AU8" s="1046"/>
      <c r="AV8" s="1046"/>
      <c r="AW8" s="1046"/>
      <c r="AX8" s="1046"/>
      <c r="AY8" s="1046"/>
      <c r="AZ8" s="1046"/>
      <c r="BA8" s="1046"/>
      <c r="BB8" s="1046"/>
      <c r="OYM8" s="61">
        <v>0</v>
      </c>
    </row>
    <row r="9" spans="1:54 10803:10803" s="171" customFormat="1" ht="15.95" customHeight="1" x14ac:dyDescent="0.2">
      <c r="A9" s="1275"/>
      <c r="B9" s="1051"/>
      <c r="C9" s="1157" t="s">
        <v>269</v>
      </c>
      <c r="D9" s="1050"/>
      <c r="E9" s="1050"/>
      <c r="F9" s="1051"/>
      <c r="G9" s="919"/>
      <c r="H9" s="919"/>
      <c r="I9" s="1093" t="s">
        <v>938</v>
      </c>
      <c r="J9" s="1050"/>
      <c r="K9" s="1050"/>
      <c r="L9" s="1050"/>
      <c r="M9" s="1050"/>
      <c r="N9" s="1050"/>
      <c r="O9" s="1050"/>
      <c r="P9" s="1050"/>
      <c r="Q9" s="1050"/>
      <c r="R9" s="1050"/>
      <c r="S9" s="1050"/>
      <c r="T9" s="1050"/>
      <c r="U9" s="1050"/>
      <c r="V9" s="1050"/>
      <c r="W9" s="1050"/>
      <c r="X9" s="1050"/>
      <c r="Y9" s="1050"/>
      <c r="Z9" s="1050"/>
      <c r="AA9" s="1153"/>
      <c r="AB9" s="1156"/>
      <c r="AC9" s="1050"/>
      <c r="AD9" s="1050"/>
      <c r="AE9" s="1050"/>
      <c r="AF9" s="1050"/>
      <c r="AG9" s="1050"/>
      <c r="AH9" s="1050"/>
      <c r="AI9" s="1050"/>
      <c r="AJ9" s="1050"/>
      <c r="AK9" s="1050"/>
      <c r="AL9" s="1050"/>
      <c r="AM9" s="1050"/>
      <c r="AN9" s="1050"/>
      <c r="AO9" s="1050"/>
      <c r="AP9" s="1050"/>
      <c r="AQ9" s="1050"/>
      <c r="AR9" s="1046"/>
      <c r="AS9" s="1046"/>
      <c r="AT9" s="1046"/>
      <c r="AU9" s="1046"/>
      <c r="AV9" s="1046"/>
      <c r="AW9" s="1046"/>
      <c r="AX9" s="1046"/>
      <c r="AY9" s="1046"/>
      <c r="AZ9" s="1046"/>
      <c r="BA9" s="1046"/>
      <c r="BB9" s="1046"/>
      <c r="OYM9" s="171">
        <v>0</v>
      </c>
    </row>
    <row r="10" spans="1:54 10803:10803" s="171" customFormat="1" ht="12.75" customHeight="1" x14ac:dyDescent="0.2">
      <c r="A10" s="1275"/>
      <c r="B10" s="1051"/>
      <c r="C10" s="1157" t="s">
        <v>270</v>
      </c>
      <c r="D10" s="1050"/>
      <c r="E10" s="1050"/>
      <c r="F10" s="1051"/>
      <c r="G10" s="919"/>
      <c r="H10" s="919"/>
      <c r="I10" s="1050"/>
      <c r="J10" s="1050"/>
      <c r="K10" s="1050"/>
      <c r="L10" s="1050"/>
      <c r="M10" s="1050"/>
      <c r="N10" s="1050"/>
      <c r="O10" s="1050"/>
      <c r="P10" s="1050"/>
      <c r="Q10" s="1050"/>
      <c r="R10" s="1050"/>
      <c r="S10" s="1050"/>
      <c r="T10" s="1050"/>
      <c r="U10" s="1050"/>
      <c r="V10" s="1050"/>
      <c r="W10" s="1050"/>
      <c r="X10" s="1050"/>
      <c r="Y10" s="1050"/>
      <c r="Z10" s="1050"/>
      <c r="AA10" s="1158"/>
      <c r="AB10" s="1156"/>
      <c r="AC10" s="1050"/>
      <c r="AD10" s="1050"/>
      <c r="AE10" s="1050"/>
      <c r="AF10" s="1050"/>
      <c r="AG10" s="1050"/>
      <c r="AH10" s="1050"/>
      <c r="AI10" s="1050"/>
      <c r="AJ10" s="1050"/>
      <c r="AK10" s="1050"/>
      <c r="AL10" s="1050"/>
      <c r="AM10" s="1050"/>
      <c r="AN10" s="1050"/>
      <c r="AO10" s="1050"/>
      <c r="AP10" s="1050"/>
      <c r="AQ10" s="1050"/>
      <c r="AR10" s="1046"/>
      <c r="AS10" s="1046"/>
      <c r="AT10" s="1046"/>
      <c r="AU10" s="1046"/>
      <c r="AV10" s="1046"/>
      <c r="AW10" s="1046"/>
      <c r="AX10" s="1046"/>
      <c r="AY10" s="1046"/>
      <c r="AZ10" s="1046"/>
      <c r="BA10" s="1046"/>
      <c r="BB10" s="1046"/>
      <c r="OYM10" s="171">
        <v>0</v>
      </c>
    </row>
    <row r="11" spans="1:54 10803:10803" s="171" customFormat="1" ht="12.75" customHeight="1" x14ac:dyDescent="0.2">
      <c r="A11" s="1275"/>
      <c r="B11" s="1051"/>
      <c r="C11" s="1159" t="s">
        <v>56</v>
      </c>
      <c r="D11" s="1050"/>
      <c r="E11" s="1050"/>
      <c r="F11" s="1051"/>
      <c r="G11" s="919"/>
      <c r="H11" s="919"/>
      <c r="I11" s="1152" t="s">
        <v>503</v>
      </c>
      <c r="J11" s="1050"/>
      <c r="K11" s="1050"/>
      <c r="L11" s="1050"/>
      <c r="M11" s="1050"/>
      <c r="N11" s="1050"/>
      <c r="O11" s="1050"/>
      <c r="P11" s="1050"/>
      <c r="Q11" s="1050"/>
      <c r="R11" s="1050"/>
      <c r="S11" s="1050"/>
      <c r="T11" s="1050"/>
      <c r="U11" s="1050"/>
      <c r="V11" s="1050"/>
      <c r="W11" s="1050"/>
      <c r="X11" s="1050"/>
      <c r="Y11" s="1050"/>
      <c r="Z11" s="1050"/>
      <c r="AA11" s="1153"/>
      <c r="AB11" s="1160"/>
      <c r="AC11" s="1050"/>
      <c r="AD11" s="1050"/>
      <c r="AE11" s="1050"/>
      <c r="AF11" s="1050"/>
      <c r="AG11" s="1050"/>
      <c r="AH11" s="1050"/>
      <c r="AI11" s="1050"/>
      <c r="AJ11" s="1050"/>
      <c r="AK11" s="1050"/>
      <c r="AL11" s="1050"/>
      <c r="AM11" s="1050"/>
      <c r="AN11" s="1050"/>
      <c r="AO11" s="1050"/>
      <c r="AP11" s="1050"/>
      <c r="AQ11" s="1050"/>
      <c r="AR11" s="1046"/>
      <c r="AS11" s="1046"/>
      <c r="AT11" s="1046"/>
      <c r="AU11" s="1046"/>
      <c r="AV11" s="1046"/>
      <c r="AW11" s="1046"/>
      <c r="AX11" s="1046"/>
      <c r="AY11" s="1046"/>
      <c r="AZ11" s="1046"/>
      <c r="BA11" s="1046"/>
      <c r="BB11" s="1046"/>
      <c r="OYM11" s="171">
        <v>0</v>
      </c>
    </row>
    <row r="12" spans="1:54 10803:10803" s="171" customFormat="1" ht="12.75" customHeight="1" x14ac:dyDescent="0.2">
      <c r="A12" s="1274"/>
      <c r="B12" s="1051"/>
      <c r="C12" s="1159" t="s">
        <v>57</v>
      </c>
      <c r="D12" s="1050"/>
      <c r="E12" s="1051"/>
      <c r="F12" s="1051"/>
      <c r="G12" s="919"/>
      <c r="H12" s="919"/>
      <c r="I12" s="1159" t="s">
        <v>377</v>
      </c>
      <c r="J12" s="1161"/>
      <c r="K12" s="1050"/>
      <c r="L12" s="1050"/>
      <c r="M12" s="1162" t="s">
        <v>54</v>
      </c>
      <c r="N12" s="1050"/>
      <c r="O12" s="1050"/>
      <c r="P12" s="1050"/>
      <c r="Q12" s="1050"/>
      <c r="R12" s="1050"/>
      <c r="S12" s="1050"/>
      <c r="T12" s="1050"/>
      <c r="U12" s="1050"/>
      <c r="V12" s="1050"/>
      <c r="W12" s="1050"/>
      <c r="X12" s="1050"/>
      <c r="Y12" s="1050"/>
      <c r="Z12" s="1050"/>
      <c r="AA12" s="1153"/>
      <c r="AB12" s="1160"/>
      <c r="AC12" s="1050"/>
      <c r="AD12" s="1050"/>
      <c r="AE12" s="1050"/>
      <c r="AF12" s="1050"/>
      <c r="AG12" s="1050"/>
      <c r="AH12" s="1050"/>
      <c r="AI12" s="1050"/>
      <c r="AJ12" s="1050"/>
      <c r="AK12" s="1050"/>
      <c r="AL12" s="1050"/>
      <c r="AM12" s="1050"/>
      <c r="AN12" s="1050"/>
      <c r="AO12" s="1050"/>
      <c r="AP12" s="1050"/>
      <c r="AQ12" s="1050"/>
      <c r="AR12" s="1046"/>
      <c r="AS12" s="1046"/>
      <c r="AT12" s="1046"/>
      <c r="AU12" s="1046"/>
      <c r="AV12" s="1046"/>
      <c r="AW12" s="1046"/>
      <c r="AX12" s="1046"/>
      <c r="AY12" s="1046"/>
      <c r="AZ12" s="1046"/>
      <c r="BA12" s="1046"/>
      <c r="BB12" s="1046"/>
      <c r="OYM12" s="171">
        <v>0</v>
      </c>
    </row>
    <row r="13" spans="1:54 10803:10803" s="171" customFormat="1" ht="12.75" customHeight="1" x14ac:dyDescent="0.2">
      <c r="A13" s="1274"/>
      <c r="B13" s="1051"/>
      <c r="C13" s="1050"/>
      <c r="D13" s="1050"/>
      <c r="E13" s="1050"/>
      <c r="F13" s="1050"/>
      <c r="G13" s="1050"/>
      <c r="H13" s="919"/>
      <c r="I13" s="1050"/>
      <c r="J13" s="1099"/>
      <c r="K13" s="1099"/>
      <c r="L13" s="1051"/>
      <c r="M13" s="1096"/>
      <c r="N13" s="1096"/>
      <c r="O13" s="1096"/>
      <c r="P13" s="1096"/>
      <c r="Q13" s="1096"/>
      <c r="R13" s="1096"/>
      <c r="S13" s="1096"/>
      <c r="T13" s="1107"/>
      <c r="U13" s="1108"/>
      <c r="V13" s="1051"/>
      <c r="W13" s="1099"/>
      <c r="X13" s="893"/>
      <c r="Y13" s="893"/>
      <c r="Z13" s="893"/>
      <c r="AA13" s="1153"/>
      <c r="AB13" s="1160"/>
      <c r="AC13" s="1050"/>
      <c r="AD13" s="1050"/>
      <c r="AE13" s="1050"/>
      <c r="AF13" s="1050"/>
      <c r="AG13" s="1050"/>
      <c r="AH13" s="1050"/>
      <c r="AI13" s="1050"/>
      <c r="AJ13" s="1050"/>
      <c r="AK13" s="1050"/>
      <c r="AL13" s="1050"/>
      <c r="AM13" s="1050"/>
      <c r="AN13" s="1050"/>
      <c r="AO13" s="1050"/>
      <c r="AP13" s="1050"/>
      <c r="AQ13" s="1050"/>
      <c r="AR13" s="1046"/>
      <c r="AS13" s="1046"/>
      <c r="AT13" s="1046"/>
      <c r="AU13" s="1046"/>
      <c r="AV13" s="1046"/>
      <c r="AW13" s="1046"/>
      <c r="AX13" s="1046"/>
      <c r="AY13" s="1046"/>
      <c r="AZ13" s="1046"/>
      <c r="BA13" s="1046"/>
      <c r="BB13" s="1046"/>
      <c r="OYM13" s="171">
        <v>0</v>
      </c>
    </row>
    <row r="14" spans="1:54 10803:10803" s="1277" customFormat="1" ht="12.75" customHeight="1" x14ac:dyDescent="0.2">
      <c r="A14" s="1274"/>
      <c r="B14" s="1274"/>
      <c r="C14" s="1274"/>
      <c r="D14" s="1274"/>
      <c r="E14" s="1274"/>
      <c r="F14" s="1274"/>
      <c r="G14" s="1274"/>
      <c r="H14" s="1274"/>
      <c r="I14" s="1274"/>
      <c r="J14" s="1274"/>
      <c r="K14" s="1274"/>
      <c r="L14" s="1274"/>
      <c r="M14" s="1274"/>
      <c r="N14" s="1274"/>
      <c r="O14" s="1274"/>
      <c r="P14" s="1274"/>
      <c r="Q14" s="1274"/>
      <c r="R14" s="1274"/>
      <c r="S14" s="1274"/>
      <c r="T14" s="1274"/>
      <c r="U14" s="1274"/>
      <c r="V14" s="1274"/>
      <c r="W14" s="1274"/>
      <c r="X14" s="1274"/>
      <c r="Y14" s="1274"/>
      <c r="Z14" s="1274"/>
      <c r="AA14" s="1274"/>
      <c r="AB14" s="1274"/>
      <c r="OYM14" s="1277">
        <v>0</v>
      </c>
    </row>
    <row r="15" spans="1:54 10803:10803" s="171" customFormat="1" ht="12.75" customHeight="1" x14ac:dyDescent="0.2">
      <c r="A15" s="1274"/>
      <c r="B15" s="1096"/>
      <c r="C15" s="1096"/>
      <c r="D15" s="1096"/>
      <c r="E15" s="1096"/>
      <c r="F15" s="1096"/>
      <c r="G15" s="1096"/>
      <c r="H15" s="1096"/>
      <c r="I15" s="1096"/>
      <c r="J15" s="1096"/>
      <c r="K15" s="1096"/>
      <c r="L15" s="1096"/>
      <c r="M15" s="1096"/>
      <c r="N15" s="1096"/>
      <c r="O15" s="1096"/>
      <c r="P15" s="1096"/>
      <c r="Q15" s="1096"/>
      <c r="R15" s="1096"/>
      <c r="S15" s="1096"/>
      <c r="T15" s="1096"/>
      <c r="U15" s="1096"/>
      <c r="V15" s="1051"/>
      <c r="W15" s="1099"/>
      <c r="X15" s="893"/>
      <c r="Y15" s="893"/>
      <c r="Z15" s="893"/>
      <c r="AA15" s="893"/>
      <c r="AB15" s="893"/>
      <c r="AC15" s="1046"/>
      <c r="AD15" s="1046"/>
      <c r="AE15" s="1046"/>
      <c r="AF15" s="1046"/>
      <c r="AG15" s="1046"/>
      <c r="AH15" s="1046"/>
      <c r="AI15" s="1046"/>
      <c r="AJ15" s="1046"/>
      <c r="AK15" s="1046"/>
      <c r="AL15" s="1046"/>
      <c r="AM15" s="1046"/>
      <c r="AN15" s="1046"/>
      <c r="AO15" s="1046"/>
      <c r="AP15" s="1046"/>
      <c r="AQ15" s="1046"/>
      <c r="AR15" s="1046"/>
      <c r="AS15" s="1046"/>
      <c r="AT15" s="1046"/>
      <c r="AU15" s="1046"/>
      <c r="AV15" s="1046"/>
      <c r="AW15" s="1046"/>
      <c r="AX15" s="1046"/>
      <c r="AY15" s="1046"/>
      <c r="AZ15" s="1046"/>
      <c r="BA15" s="1046"/>
      <c r="BB15" s="1046"/>
      <c r="OYM15" s="171">
        <v>0</v>
      </c>
    </row>
    <row r="16" spans="1:54 10803:10803" s="171" customFormat="1" x14ac:dyDescent="0.2">
      <c r="A16" s="1274"/>
      <c r="B16" s="247"/>
      <c r="C16" s="1099"/>
      <c r="D16" s="887"/>
      <c r="E16" s="887" t="s">
        <v>941</v>
      </c>
      <c r="F16" s="887"/>
      <c r="G16" s="887"/>
      <c r="H16" s="919"/>
      <c r="I16" s="887"/>
      <c r="J16" s="1097"/>
      <c r="K16" s="1097"/>
      <c r="L16" s="1096"/>
      <c r="M16" s="1096"/>
      <c r="N16" s="1096"/>
      <c r="O16" s="1096"/>
      <c r="P16" s="1096"/>
      <c r="Q16" s="1096"/>
      <c r="R16" s="1096"/>
      <c r="S16" s="1096"/>
      <c r="T16" s="1096"/>
      <c r="U16" s="1096"/>
      <c r="V16" s="1051"/>
      <c r="W16" s="1099"/>
      <c r="X16" s="893"/>
      <c r="Y16" s="893"/>
      <c r="Z16" s="893"/>
      <c r="AA16" s="893"/>
      <c r="AB16" s="893"/>
      <c r="AC16" s="1046"/>
      <c r="AD16" s="1046"/>
      <c r="AE16" s="1046"/>
      <c r="AF16" s="1046"/>
      <c r="AG16" s="1046"/>
      <c r="AH16" s="1046"/>
      <c r="AI16" s="1046"/>
      <c r="AJ16" s="1046"/>
      <c r="AK16" s="1046"/>
      <c r="AL16" s="1046"/>
      <c r="AM16" s="1046"/>
      <c r="AN16" s="1046"/>
      <c r="AO16" s="1046"/>
      <c r="AP16" s="1046"/>
      <c r="AQ16" s="1046"/>
      <c r="AR16" s="1046"/>
      <c r="AS16" s="1046"/>
      <c r="AT16" s="1046"/>
      <c r="AU16" s="1046"/>
      <c r="AV16" s="1046"/>
      <c r="AW16" s="1046"/>
      <c r="AX16" s="1046"/>
      <c r="AY16" s="1046"/>
      <c r="AZ16" s="1046"/>
      <c r="BA16" s="1046"/>
      <c r="BB16" s="1046"/>
      <c r="OYM16" s="171">
        <v>0</v>
      </c>
    </row>
    <row r="17" spans="1:54 10803:10803" s="171" customFormat="1" x14ac:dyDescent="0.2">
      <c r="A17" s="1274"/>
      <c r="B17" s="247"/>
      <c r="C17" s="1099"/>
      <c r="D17" s="887"/>
      <c r="E17" s="887"/>
      <c r="F17" s="887"/>
      <c r="G17" s="887"/>
      <c r="H17" s="919"/>
      <c r="I17" s="887"/>
      <c r="J17" s="1097"/>
      <c r="K17" s="1097"/>
      <c r="L17" s="1096"/>
      <c r="M17" s="1096"/>
      <c r="N17" s="1096"/>
      <c r="O17" s="1096"/>
      <c r="P17" s="1096"/>
      <c r="Q17" s="1096"/>
      <c r="R17" s="1096"/>
      <c r="S17" s="1096"/>
      <c r="T17" s="1096"/>
      <c r="U17" s="1096"/>
      <c r="V17" s="1051"/>
      <c r="W17" s="1099"/>
      <c r="X17" s="893"/>
      <c r="Y17" s="893"/>
      <c r="Z17" s="893"/>
      <c r="AA17" s="893"/>
      <c r="AB17" s="893"/>
      <c r="AC17" s="1046"/>
      <c r="AD17" s="1046"/>
      <c r="AE17" s="1046"/>
      <c r="AF17" s="1046"/>
      <c r="AG17" s="1046"/>
      <c r="AH17" s="1046"/>
      <c r="AI17" s="1046"/>
      <c r="AJ17" s="1046"/>
      <c r="AK17" s="1046"/>
      <c r="AL17" s="1046"/>
      <c r="AM17" s="1046"/>
      <c r="AN17" s="1046"/>
      <c r="AO17" s="1046"/>
      <c r="AP17" s="1046"/>
      <c r="AQ17" s="1046"/>
      <c r="AR17" s="1046"/>
      <c r="AS17" s="1046"/>
      <c r="AT17" s="1046"/>
      <c r="AU17" s="1046"/>
      <c r="AV17" s="1046"/>
      <c r="AW17" s="1046"/>
      <c r="AX17" s="1046"/>
      <c r="AY17" s="1046"/>
      <c r="AZ17" s="1046"/>
      <c r="BA17" s="1046"/>
      <c r="BB17" s="1046"/>
    </row>
    <row r="18" spans="1:54 10803:10803" s="171" customFormat="1" ht="12.75" customHeight="1" x14ac:dyDescent="0.25">
      <c r="A18" s="1274"/>
      <c r="B18" s="247"/>
      <c r="C18" s="1099"/>
      <c r="D18" s="1166"/>
      <c r="E18" s="1163" t="s">
        <v>953</v>
      </c>
      <c r="F18" s="1163"/>
      <c r="G18" s="1163"/>
      <c r="H18" s="1163"/>
      <c r="I18" s="1163"/>
      <c r="J18" s="1163"/>
      <c r="K18" s="1163"/>
      <c r="L18" s="1142"/>
      <c r="M18" s="1142"/>
      <c r="N18" s="1142"/>
      <c r="O18" s="1142"/>
      <c r="P18" s="1142"/>
      <c r="Q18" s="1142"/>
      <c r="R18" s="1142"/>
      <c r="S18" s="1096"/>
      <c r="T18" s="1096"/>
      <c r="U18" s="1096"/>
      <c r="V18" s="1051"/>
      <c r="W18" s="1099"/>
      <c r="X18" s="893"/>
      <c r="Y18" s="893"/>
      <c r="Z18" s="893"/>
      <c r="AA18" s="893"/>
      <c r="AB18" s="893"/>
      <c r="AC18" s="1046"/>
      <c r="AD18" s="1046"/>
      <c r="AE18" s="1046"/>
      <c r="AF18" s="1046"/>
      <c r="AG18" s="1046"/>
      <c r="AH18" s="1046"/>
      <c r="AI18" s="1046"/>
      <c r="AJ18" s="1046"/>
      <c r="AK18" s="1046"/>
      <c r="AL18" s="1046"/>
      <c r="AM18" s="1046"/>
      <c r="AN18" s="1046"/>
      <c r="AO18" s="1046"/>
      <c r="AP18" s="1046"/>
      <c r="AQ18" s="1046"/>
      <c r="AR18" s="1046"/>
      <c r="AS18" s="1046"/>
      <c r="AT18" s="1046"/>
      <c r="AU18" s="1046"/>
      <c r="AV18" s="1046"/>
      <c r="AW18" s="1046"/>
      <c r="AX18" s="1046"/>
      <c r="AY18" s="1046"/>
      <c r="AZ18" s="1046"/>
      <c r="BA18" s="1046"/>
      <c r="BB18" s="1046"/>
      <c r="OYM18" s="171">
        <v>0</v>
      </c>
    </row>
    <row r="19" spans="1:54 10803:10803" s="171" customFormat="1" ht="12.75" customHeight="1" x14ac:dyDescent="0.25">
      <c r="A19" s="1274"/>
      <c r="B19" s="247"/>
      <c r="C19" s="1099"/>
      <c r="D19" s="1166"/>
      <c r="E19" s="1163" t="s">
        <v>954</v>
      </c>
      <c r="F19" s="1163"/>
      <c r="G19" s="1163"/>
      <c r="H19" s="1163"/>
      <c r="I19" s="1163"/>
      <c r="J19" s="1163"/>
      <c r="K19" s="1163"/>
      <c r="L19" s="1142"/>
      <c r="M19" s="1142"/>
      <c r="N19" s="1142"/>
      <c r="O19" s="1142"/>
      <c r="P19" s="1142"/>
      <c r="Q19" s="1142"/>
      <c r="R19" s="1142"/>
      <c r="S19" s="1096"/>
      <c r="T19" s="1096"/>
      <c r="U19" s="1096"/>
      <c r="V19" s="1051"/>
      <c r="W19" s="1099"/>
      <c r="X19" s="893"/>
      <c r="Y19" s="893"/>
      <c r="Z19" s="893"/>
      <c r="AA19" s="893"/>
      <c r="AB19" s="893"/>
      <c r="AC19" s="1046"/>
      <c r="AD19" s="1046"/>
      <c r="AE19" s="1046"/>
      <c r="AF19" s="1046"/>
      <c r="AG19" s="1046"/>
      <c r="AH19" s="1046"/>
      <c r="AI19" s="1046"/>
      <c r="AJ19" s="1046"/>
      <c r="AK19" s="1046"/>
      <c r="AL19" s="1046"/>
      <c r="AM19" s="1046"/>
      <c r="AN19" s="1046"/>
      <c r="AO19" s="1046"/>
      <c r="AP19" s="1046"/>
      <c r="AQ19" s="1046"/>
      <c r="AR19" s="1046"/>
      <c r="AS19" s="1046"/>
      <c r="AT19" s="1046"/>
      <c r="AU19" s="1046"/>
      <c r="AV19" s="1046"/>
      <c r="AW19" s="1046"/>
      <c r="AX19" s="1046"/>
      <c r="AY19" s="1046"/>
      <c r="AZ19" s="1046"/>
      <c r="BA19" s="1046"/>
      <c r="BB19" s="1046"/>
      <c r="OYM19" s="171">
        <v>0</v>
      </c>
    </row>
    <row r="20" spans="1:54 10803:10803" s="561" customFormat="1" x14ac:dyDescent="0.2">
      <c r="A20" s="1274"/>
      <c r="B20" s="247"/>
      <c r="C20" s="1099"/>
      <c r="D20" s="1167"/>
      <c r="E20" s="1099"/>
      <c r="F20" s="1099"/>
      <c r="G20" s="919"/>
      <c r="H20" s="1099"/>
      <c r="I20" s="1099"/>
      <c r="J20" s="1099"/>
      <c r="K20" s="1099"/>
      <c r="L20" s="1051"/>
      <c r="M20" s="1096"/>
      <c r="N20" s="1096"/>
      <c r="O20" s="1096"/>
      <c r="P20" s="1096"/>
      <c r="Q20" s="1096"/>
      <c r="R20" s="1096"/>
      <c r="S20" s="1096"/>
      <c r="T20" s="1096"/>
      <c r="U20" s="1096"/>
      <c r="V20" s="1051"/>
      <c r="W20" s="1099"/>
      <c r="X20" s="893"/>
      <c r="Y20" s="893"/>
      <c r="Z20" s="893"/>
      <c r="AA20" s="893"/>
      <c r="AB20" s="893"/>
      <c r="AC20" s="247"/>
      <c r="AD20" s="247"/>
      <c r="AE20" s="247"/>
      <c r="AF20" s="247"/>
      <c r="AG20" s="247"/>
      <c r="AH20" s="247"/>
      <c r="AI20" s="247"/>
      <c r="AJ20" s="247"/>
      <c r="AK20" s="247"/>
      <c r="AL20" s="247"/>
      <c r="AM20" s="247"/>
      <c r="AN20" s="247"/>
      <c r="AO20" s="247"/>
      <c r="AP20" s="247"/>
      <c r="AQ20" s="247"/>
      <c r="AR20" s="247"/>
      <c r="AS20" s="247"/>
      <c r="AT20" s="247"/>
      <c r="AU20" s="247"/>
      <c r="AV20" s="247"/>
      <c r="AW20" s="247"/>
      <c r="AX20" s="247"/>
      <c r="AY20" s="247"/>
      <c r="AZ20" s="247"/>
      <c r="BA20" s="247"/>
      <c r="BB20" s="247"/>
      <c r="OYM20" s="561">
        <v>0</v>
      </c>
    </row>
    <row r="21" spans="1:54 10803:10803" s="561" customFormat="1" x14ac:dyDescent="0.2">
      <c r="A21" s="1274"/>
      <c r="B21" s="247"/>
      <c r="C21" s="1099"/>
      <c r="D21" s="1099"/>
      <c r="E21" s="887" t="s">
        <v>949</v>
      </c>
      <c r="F21" s="1099"/>
      <c r="G21" s="1097"/>
      <c r="H21" s="1097"/>
      <c r="I21" s="1097"/>
      <c r="J21" s="1099"/>
      <c r="K21" s="1099"/>
      <c r="L21" s="1051"/>
      <c r="M21" s="1096"/>
      <c r="N21" s="1096"/>
      <c r="O21" s="1096"/>
      <c r="P21" s="1096"/>
      <c r="Q21" s="1096"/>
      <c r="R21" s="1096"/>
      <c r="S21" s="1096"/>
      <c r="T21" s="1096"/>
      <c r="U21" s="1096"/>
      <c r="V21" s="1051"/>
      <c r="W21" s="1099"/>
      <c r="X21" s="893"/>
      <c r="Y21" s="893"/>
      <c r="Z21" s="893"/>
      <c r="AA21" s="893"/>
      <c r="AB21" s="893"/>
      <c r="AC21" s="247"/>
      <c r="AD21" s="247"/>
      <c r="AE21" s="247"/>
      <c r="AF21" s="247"/>
      <c r="AG21" s="247"/>
      <c r="AH21" s="247"/>
      <c r="AI21" s="247"/>
      <c r="AJ21" s="247"/>
      <c r="AK21" s="247"/>
      <c r="AL21" s="247"/>
      <c r="AM21" s="247"/>
      <c r="AN21" s="247"/>
      <c r="AO21" s="247"/>
      <c r="AP21" s="247"/>
      <c r="AQ21" s="247"/>
      <c r="AR21" s="247"/>
      <c r="AS21" s="247"/>
      <c r="AT21" s="247"/>
      <c r="AU21" s="247"/>
      <c r="AV21" s="247"/>
      <c r="AW21" s="247"/>
      <c r="AX21" s="247"/>
      <c r="AY21" s="247"/>
      <c r="AZ21" s="247"/>
      <c r="BA21" s="247"/>
      <c r="BB21" s="247"/>
      <c r="OYM21" s="561">
        <v>0</v>
      </c>
    </row>
    <row r="22" spans="1:54 10803:10803" s="561" customFormat="1" x14ac:dyDescent="0.2">
      <c r="A22" s="1274"/>
      <c r="B22" s="247"/>
      <c r="C22" s="1099"/>
      <c r="D22" s="1168"/>
      <c r="E22" s="887" t="s">
        <v>950</v>
      </c>
      <c r="F22" s="1099"/>
      <c r="G22" s="1097"/>
      <c r="H22" s="1097"/>
      <c r="I22" s="1097"/>
      <c r="J22" s="1099"/>
      <c r="K22" s="1099"/>
      <c r="L22" s="1051"/>
      <c r="M22" s="1096"/>
      <c r="N22" s="1096"/>
      <c r="O22" s="1096"/>
      <c r="P22" s="1096"/>
      <c r="Q22" s="1096"/>
      <c r="R22" s="1096"/>
      <c r="S22" s="1096"/>
      <c r="T22" s="1096"/>
      <c r="U22" s="1096"/>
      <c r="V22" s="1051"/>
      <c r="W22" s="1099"/>
      <c r="X22" s="893"/>
      <c r="Y22" s="893"/>
      <c r="Z22" s="893"/>
      <c r="AA22" s="893"/>
      <c r="AB22" s="893"/>
      <c r="AC22" s="247"/>
      <c r="AD22" s="247"/>
      <c r="AE22" s="247"/>
      <c r="AF22" s="247"/>
      <c r="AG22" s="247"/>
      <c r="AH22" s="247"/>
      <c r="AI22" s="247"/>
      <c r="AJ22" s="247"/>
      <c r="AK22" s="247"/>
      <c r="AL22" s="247"/>
      <c r="AM22" s="247"/>
      <c r="AN22" s="247"/>
      <c r="AO22" s="247"/>
      <c r="AP22" s="247"/>
      <c r="AQ22" s="247"/>
      <c r="AR22" s="247"/>
      <c r="AS22" s="247"/>
      <c r="AT22" s="247"/>
      <c r="AU22" s="247"/>
      <c r="AV22" s="247"/>
      <c r="AW22" s="247"/>
      <c r="AX22" s="247"/>
      <c r="AY22" s="247"/>
      <c r="AZ22" s="247"/>
      <c r="BA22" s="247"/>
      <c r="BB22" s="247"/>
      <c r="OYM22" s="561">
        <v>0</v>
      </c>
    </row>
    <row r="23" spans="1:54 10803:10803" s="561" customFormat="1" x14ac:dyDescent="0.2">
      <c r="A23" s="1274"/>
      <c r="B23" s="247"/>
      <c r="C23" s="1099"/>
      <c r="D23" s="1168"/>
      <c r="E23" s="887" t="s">
        <v>980</v>
      </c>
      <c r="F23" s="1099"/>
      <c r="G23" s="1097"/>
      <c r="H23" s="1097"/>
      <c r="I23" s="1097"/>
      <c r="J23" s="1099"/>
      <c r="K23" s="1099"/>
      <c r="L23" s="1051"/>
      <c r="M23" s="1096"/>
      <c r="N23" s="1096"/>
      <c r="O23" s="1096"/>
      <c r="P23" s="1096"/>
      <c r="Q23" s="1096"/>
      <c r="R23" s="1096"/>
      <c r="S23" s="1096"/>
      <c r="T23" s="1096"/>
      <c r="U23" s="1096"/>
      <c r="V23" s="1051"/>
      <c r="W23" s="1099"/>
      <c r="X23" s="893"/>
      <c r="Y23" s="893"/>
      <c r="Z23" s="893"/>
      <c r="AA23" s="893"/>
      <c r="AB23" s="893"/>
      <c r="AC23" s="247"/>
      <c r="AD23" s="247"/>
      <c r="AE23" s="247"/>
      <c r="AF23" s="247"/>
      <c r="AG23" s="247"/>
      <c r="AH23" s="247"/>
      <c r="AI23" s="247"/>
      <c r="AJ23" s="247"/>
      <c r="AK23" s="247"/>
      <c r="AL23" s="247"/>
      <c r="AM23" s="247"/>
      <c r="AN23" s="247"/>
      <c r="AO23" s="247"/>
      <c r="AP23" s="247"/>
      <c r="AQ23" s="247"/>
      <c r="AR23" s="247"/>
      <c r="AS23" s="247"/>
      <c r="AT23" s="247"/>
      <c r="AU23" s="247"/>
      <c r="AV23" s="247"/>
      <c r="AW23" s="247"/>
      <c r="AX23" s="247"/>
      <c r="AY23" s="247"/>
      <c r="AZ23" s="247"/>
      <c r="BA23" s="247"/>
      <c r="BB23" s="247"/>
    </row>
    <row r="24" spans="1:54 10803:10803" s="561" customFormat="1" x14ac:dyDescent="0.2">
      <c r="A24" s="1274"/>
      <c r="B24" s="247"/>
      <c r="C24" s="1099"/>
      <c r="D24" s="1099"/>
      <c r="E24" s="887" t="s">
        <v>964</v>
      </c>
      <c r="F24" s="1099"/>
      <c r="G24" s="1097"/>
      <c r="H24" s="1097"/>
      <c r="I24" s="1097"/>
      <c r="J24" s="1099"/>
      <c r="K24" s="1099"/>
      <c r="L24" s="1051"/>
      <c r="M24" s="1096"/>
      <c r="N24" s="1096"/>
      <c r="O24" s="1096"/>
      <c r="P24" s="1096"/>
      <c r="Q24" s="1096"/>
      <c r="R24" s="1096"/>
      <c r="S24" s="1096"/>
      <c r="T24" s="1096"/>
      <c r="U24" s="1096"/>
      <c r="V24" s="1051"/>
      <c r="W24" s="1099"/>
      <c r="X24" s="893"/>
      <c r="Y24" s="893"/>
      <c r="Z24" s="893"/>
      <c r="AA24" s="893"/>
      <c r="AB24" s="893"/>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row>
    <row r="25" spans="1:54 10803:10803" s="561" customFormat="1" x14ac:dyDescent="0.2">
      <c r="A25" s="1274"/>
      <c r="B25" s="247"/>
      <c r="C25" s="1099"/>
      <c r="D25" s="1099"/>
      <c r="E25" s="1164" t="s">
        <v>965</v>
      </c>
      <c r="F25" s="1099"/>
      <c r="G25" s="1097"/>
      <c r="H25" s="1097"/>
      <c r="I25" s="1097"/>
      <c r="J25" s="1099"/>
      <c r="K25" s="1099"/>
      <c r="L25" s="1051"/>
      <c r="M25" s="1096"/>
      <c r="N25" s="1096"/>
      <c r="O25" s="1096"/>
      <c r="P25" s="1096"/>
      <c r="Q25" s="1096"/>
      <c r="R25" s="1096"/>
      <c r="S25" s="1096"/>
      <c r="T25" s="1096"/>
      <c r="U25" s="1096"/>
      <c r="V25" s="1051"/>
      <c r="W25" s="1099"/>
      <c r="X25" s="893"/>
      <c r="Y25" s="893"/>
      <c r="Z25" s="893"/>
      <c r="AA25" s="893"/>
      <c r="AB25" s="893"/>
      <c r="AC25" s="247"/>
      <c r="AD25" s="247"/>
      <c r="AE25" s="247"/>
      <c r="AF25" s="247"/>
      <c r="AG25" s="247"/>
      <c r="AH25" s="247"/>
      <c r="AI25" s="247"/>
      <c r="AJ25" s="247"/>
      <c r="AK25" s="247"/>
      <c r="AL25" s="247"/>
      <c r="AM25" s="247"/>
      <c r="AN25" s="247"/>
      <c r="AO25" s="247"/>
      <c r="AP25" s="247"/>
      <c r="AQ25" s="247"/>
      <c r="AR25" s="247"/>
      <c r="AS25" s="247"/>
      <c r="AT25" s="247"/>
      <c r="AU25" s="247"/>
      <c r="AV25" s="247"/>
      <c r="AW25" s="247"/>
      <c r="AX25" s="247"/>
      <c r="AY25" s="247"/>
      <c r="AZ25" s="247"/>
      <c r="BA25" s="247"/>
      <c r="BB25" s="247"/>
    </row>
    <row r="26" spans="1:54 10803:10803" s="561" customFormat="1" x14ac:dyDescent="0.2">
      <c r="A26" s="1274"/>
      <c r="B26" s="247"/>
      <c r="C26" s="887"/>
      <c r="D26" s="887"/>
      <c r="E26" s="1164" t="s">
        <v>951</v>
      </c>
      <c r="F26" s="1099"/>
      <c r="G26" s="1097"/>
      <c r="H26" s="1097"/>
      <c r="I26" s="1097"/>
      <c r="J26" s="1097"/>
      <c r="K26" s="1097"/>
      <c r="L26" s="1096"/>
      <c r="M26" s="1096"/>
      <c r="N26" s="1096"/>
      <c r="O26" s="1096"/>
      <c r="P26" s="1096"/>
      <c r="Q26" s="1096"/>
      <c r="R26" s="1096"/>
      <c r="S26" s="1096"/>
      <c r="T26" s="1096"/>
      <c r="U26" s="1096"/>
      <c r="V26" s="1051"/>
      <c r="W26" s="1099"/>
      <c r="X26" s="893"/>
      <c r="Y26" s="893"/>
      <c r="Z26" s="893"/>
      <c r="AA26" s="893"/>
      <c r="AB26" s="893"/>
      <c r="AC26" s="247"/>
      <c r="AD26" s="247"/>
      <c r="AE26" s="247"/>
      <c r="AF26" s="247"/>
      <c r="AG26" s="247"/>
      <c r="AH26" s="247"/>
      <c r="AI26" s="247"/>
      <c r="AJ26" s="247"/>
      <c r="AK26" s="247"/>
      <c r="AL26" s="247"/>
      <c r="AM26" s="247"/>
      <c r="AN26" s="247"/>
      <c r="AO26" s="247"/>
      <c r="AP26" s="247"/>
      <c r="AQ26" s="247"/>
      <c r="AR26" s="247"/>
      <c r="AS26" s="247"/>
      <c r="AT26" s="247"/>
      <c r="AU26" s="247"/>
      <c r="AV26" s="247"/>
      <c r="AW26" s="247"/>
      <c r="AX26" s="247"/>
      <c r="AY26" s="247"/>
      <c r="AZ26" s="247"/>
      <c r="BA26" s="247"/>
      <c r="BB26" s="247"/>
    </row>
    <row r="27" spans="1:54 10803:10803" s="561" customFormat="1" x14ac:dyDescent="0.2">
      <c r="A27" s="1274"/>
      <c r="B27" s="247"/>
      <c r="C27" s="887"/>
      <c r="D27" s="887"/>
      <c r="E27" s="887"/>
      <c r="F27" s="1099"/>
      <c r="G27" s="887"/>
      <c r="H27" s="887"/>
      <c r="I27" s="1099"/>
      <c r="J27" s="1099"/>
      <c r="K27" s="1097"/>
      <c r="L27" s="1097"/>
      <c r="M27" s="1096"/>
      <c r="N27" s="1096"/>
      <c r="O27" s="1096"/>
      <c r="P27" s="1096"/>
      <c r="Q27" s="1096"/>
      <c r="R27" s="1096"/>
      <c r="S27" s="1096"/>
      <c r="T27" s="1096"/>
      <c r="U27" s="1096"/>
      <c r="V27" s="1051"/>
      <c r="W27" s="1099"/>
      <c r="X27" s="893"/>
      <c r="Y27" s="893"/>
      <c r="Z27" s="893"/>
      <c r="AA27" s="1101"/>
      <c r="AB27" s="1101"/>
      <c r="AC27" s="247"/>
      <c r="AD27" s="247"/>
      <c r="AE27" s="247"/>
      <c r="AF27" s="247"/>
      <c r="AG27" s="247"/>
      <c r="AH27" s="247"/>
      <c r="AI27" s="247"/>
      <c r="AJ27" s="247"/>
      <c r="AK27" s="247"/>
      <c r="AL27" s="247"/>
      <c r="AM27" s="247"/>
      <c r="AN27" s="247"/>
      <c r="AO27" s="247"/>
      <c r="AP27" s="247"/>
      <c r="AQ27" s="247"/>
      <c r="AR27" s="247"/>
      <c r="AS27" s="247"/>
      <c r="AT27" s="247"/>
      <c r="AU27" s="247"/>
      <c r="AV27" s="247"/>
      <c r="AW27" s="247"/>
      <c r="AX27" s="247"/>
      <c r="AY27" s="247"/>
      <c r="AZ27" s="247"/>
      <c r="BA27" s="247"/>
      <c r="BB27" s="247"/>
    </row>
    <row r="28" spans="1:54 10803:10803" x14ac:dyDescent="0.2">
      <c r="B28" s="247"/>
      <c r="C28" s="887"/>
      <c r="D28" s="887"/>
      <c r="E28" s="887" t="s">
        <v>966</v>
      </c>
      <c r="F28" s="887"/>
      <c r="G28" s="1097"/>
      <c r="H28" s="887"/>
      <c r="I28" s="887"/>
      <c r="J28" s="887"/>
      <c r="K28" s="1098"/>
      <c r="L28" s="1097"/>
      <c r="M28" s="1096"/>
      <c r="N28" s="1096"/>
      <c r="O28" s="1096"/>
      <c r="P28" s="1096"/>
      <c r="Q28" s="1096"/>
      <c r="R28" s="1096"/>
      <c r="S28" s="1096"/>
      <c r="T28" s="1096"/>
      <c r="U28" s="1096"/>
      <c r="V28" s="1099"/>
      <c r="W28" s="1099"/>
      <c r="X28" s="893"/>
      <c r="Y28" s="893"/>
      <c r="Z28" s="893"/>
      <c r="AA28" s="887"/>
      <c r="AB28" s="887"/>
      <c r="AC28" s="1046"/>
      <c r="AD28" s="1046"/>
      <c r="AE28" s="1046"/>
      <c r="AF28" s="1046"/>
      <c r="AG28" s="1046"/>
      <c r="AH28" s="1046"/>
      <c r="AI28" s="1046"/>
      <c r="AJ28" s="1046"/>
      <c r="AK28" s="1046"/>
      <c r="AL28" s="1046"/>
      <c r="AM28" s="1046"/>
      <c r="AN28" s="1046"/>
      <c r="AO28" s="1046"/>
      <c r="AP28" s="1046"/>
      <c r="AQ28" s="1046"/>
      <c r="AR28" s="1046"/>
      <c r="AS28" s="1046"/>
      <c r="AT28" s="1046"/>
      <c r="AU28" s="1046"/>
      <c r="AV28" s="1046"/>
      <c r="AW28" s="1046"/>
      <c r="AX28" s="1046"/>
      <c r="AY28" s="1046"/>
      <c r="AZ28" s="1046"/>
      <c r="BA28" s="1046"/>
      <c r="BB28" s="1046"/>
    </row>
    <row r="29" spans="1:54 10803:10803" ht="12.75" customHeight="1" x14ac:dyDescent="0.2">
      <c r="B29" s="247"/>
      <c r="C29" s="887"/>
      <c r="D29" s="887"/>
      <c r="E29" s="1165" t="s">
        <v>377</v>
      </c>
      <c r="F29" s="887"/>
      <c r="G29" s="1097"/>
      <c r="H29" s="887"/>
      <c r="I29" s="887"/>
      <c r="J29" s="887"/>
      <c r="K29" s="1097"/>
      <c r="L29" s="1098"/>
      <c r="M29" s="1096"/>
      <c r="N29" s="1096"/>
      <c r="O29" s="1096"/>
      <c r="P29" s="1096"/>
      <c r="Q29" s="1096"/>
      <c r="R29" s="1096"/>
      <c r="S29" s="1096"/>
      <c r="T29" s="1096"/>
      <c r="U29" s="1096"/>
      <c r="V29" s="1099"/>
      <c r="W29" s="1099"/>
      <c r="X29" s="893"/>
      <c r="Y29" s="893"/>
      <c r="Z29" s="1072"/>
      <c r="AA29" s="887"/>
      <c r="AB29" s="887"/>
      <c r="AC29" s="1046"/>
      <c r="AD29" s="1046"/>
      <c r="AE29" s="1046"/>
      <c r="AF29" s="1046"/>
      <c r="AG29" s="1046"/>
      <c r="AH29" s="1046"/>
      <c r="AI29" s="1046"/>
      <c r="AJ29" s="1046"/>
      <c r="AK29" s="1046"/>
      <c r="AL29" s="1046"/>
      <c r="AM29" s="1046"/>
      <c r="AN29" s="1046"/>
      <c r="AO29" s="1046"/>
      <c r="AP29" s="1046"/>
      <c r="AQ29" s="1046"/>
      <c r="AR29" s="1046"/>
      <c r="AS29" s="1046"/>
      <c r="AT29" s="1046"/>
      <c r="AU29" s="1046"/>
      <c r="AV29" s="1046"/>
      <c r="AW29" s="1046"/>
      <c r="AX29" s="1046"/>
      <c r="AY29" s="1046"/>
      <c r="AZ29" s="1046"/>
      <c r="BA29" s="1046"/>
      <c r="BB29" s="1046"/>
    </row>
    <row r="30" spans="1:54 10803:10803" ht="12.75" customHeight="1" x14ac:dyDescent="0.2">
      <c r="B30" s="247"/>
      <c r="C30" s="887"/>
      <c r="D30" s="887"/>
      <c r="E30" s="1099"/>
      <c r="F30" s="887"/>
      <c r="G30" s="1097"/>
      <c r="H30" s="887"/>
      <c r="I30" s="887"/>
      <c r="J30" s="887"/>
      <c r="K30" s="887"/>
      <c r="L30" s="1050"/>
      <c r="M30" s="1050"/>
      <c r="N30" s="1050"/>
      <c r="O30" s="1050"/>
      <c r="P30" s="1050"/>
      <c r="Q30" s="1050"/>
      <c r="R30" s="1050"/>
      <c r="S30" s="1050"/>
      <c r="T30" s="1050"/>
      <c r="U30" s="1096"/>
      <c r="V30" s="1051"/>
      <c r="W30" s="1099"/>
      <c r="X30" s="893"/>
      <c r="Y30" s="893"/>
      <c r="Z30" s="1072"/>
      <c r="AA30" s="887"/>
      <c r="AB30" s="887"/>
      <c r="AC30" s="1046"/>
      <c r="AD30" s="1046"/>
      <c r="AE30" s="1046"/>
      <c r="AF30" s="1046"/>
      <c r="AG30" s="1046"/>
      <c r="AH30" s="1046"/>
      <c r="AI30" s="1046"/>
      <c r="AJ30" s="1046"/>
      <c r="AK30" s="1046"/>
      <c r="AL30" s="1046"/>
      <c r="AM30" s="1046"/>
      <c r="AN30" s="1046"/>
      <c r="AO30" s="1046"/>
      <c r="AP30" s="1046"/>
      <c r="AQ30" s="1046"/>
      <c r="AR30" s="1046"/>
      <c r="AS30" s="1046"/>
      <c r="AT30" s="1046"/>
      <c r="AU30" s="1046"/>
      <c r="AV30" s="1046"/>
      <c r="AW30" s="1046"/>
      <c r="AX30" s="1046"/>
      <c r="AY30" s="1046"/>
      <c r="AZ30" s="1046"/>
      <c r="BA30" s="1046"/>
      <c r="BB30" s="1046"/>
    </row>
    <row r="31" spans="1:54 10803:10803" ht="12.75" customHeight="1" x14ac:dyDescent="0.2">
      <c r="B31" s="247"/>
      <c r="C31" s="887"/>
      <c r="D31" s="887"/>
      <c r="E31" s="1099" t="s">
        <v>952</v>
      </c>
      <c r="F31" s="887"/>
      <c r="G31" s="887"/>
      <c r="H31" s="887"/>
      <c r="I31" s="887"/>
      <c r="J31" s="887"/>
      <c r="K31" s="887"/>
      <c r="L31" s="1050"/>
      <c r="M31" s="1050"/>
      <c r="N31" s="1050"/>
      <c r="O31" s="1050"/>
      <c r="P31" s="1050"/>
      <c r="Q31" s="1050"/>
      <c r="R31" s="1050"/>
      <c r="S31" s="1050"/>
      <c r="T31" s="1050"/>
      <c r="U31" s="1096"/>
      <c r="V31" s="1051"/>
      <c r="W31" s="1099"/>
      <c r="X31" s="893"/>
      <c r="Y31" s="893"/>
      <c r="Z31" s="1072"/>
      <c r="AA31" s="887"/>
      <c r="AB31" s="887"/>
      <c r="AC31" s="1046"/>
      <c r="AD31" s="1046"/>
      <c r="AE31" s="1046"/>
      <c r="AF31" s="1046"/>
      <c r="AG31" s="1046"/>
      <c r="AH31" s="1046"/>
      <c r="AI31" s="1046"/>
      <c r="AJ31" s="1046"/>
      <c r="AK31" s="1046"/>
      <c r="AL31" s="1046"/>
      <c r="AM31" s="1046"/>
      <c r="AN31" s="1046"/>
      <c r="AO31" s="1046"/>
      <c r="AP31" s="1046"/>
      <c r="AQ31" s="1046"/>
      <c r="AR31" s="1046"/>
      <c r="AS31" s="1046"/>
      <c r="AT31" s="1046"/>
      <c r="AU31" s="1046"/>
      <c r="AV31" s="1046"/>
      <c r="AW31" s="1046"/>
      <c r="AX31" s="1046"/>
      <c r="AY31" s="1046"/>
      <c r="AZ31" s="1046"/>
      <c r="BA31" s="1046"/>
      <c r="BB31" s="1046"/>
    </row>
    <row r="32" spans="1:54 10803:10803" x14ac:dyDescent="0.2">
      <c r="B32" s="247"/>
      <c r="C32" s="117"/>
      <c r="D32" s="887"/>
      <c r="E32" s="1099"/>
      <c r="F32" s="887"/>
      <c r="G32" s="887"/>
      <c r="H32" s="887"/>
      <c r="I32" s="887"/>
      <c r="J32" s="887"/>
      <c r="K32" s="887"/>
      <c r="L32" s="1050"/>
      <c r="M32" s="1050"/>
      <c r="N32" s="1050"/>
      <c r="O32" s="1050"/>
      <c r="P32" s="1050"/>
      <c r="Q32" s="1050"/>
      <c r="R32" s="1050"/>
      <c r="S32" s="1050"/>
      <c r="T32" s="1169"/>
      <c r="U32" s="1096"/>
      <c r="V32" s="1051"/>
      <c r="W32" s="1099"/>
      <c r="X32" s="893"/>
      <c r="Y32" s="893"/>
      <c r="Z32" s="1072"/>
      <c r="AA32" s="887"/>
      <c r="AB32" s="887"/>
      <c r="AC32" s="1046"/>
      <c r="AD32" s="1046"/>
      <c r="AE32" s="1046"/>
      <c r="AF32" s="1046"/>
      <c r="AG32" s="1046"/>
      <c r="AH32" s="1046"/>
      <c r="AI32" s="1046"/>
      <c r="AJ32" s="1046"/>
      <c r="AK32" s="1046"/>
      <c r="AL32" s="1046"/>
      <c r="AM32" s="1046"/>
      <c r="AN32" s="1046"/>
      <c r="AO32" s="1046"/>
      <c r="AP32" s="1046"/>
      <c r="AQ32" s="1046"/>
      <c r="AR32" s="1046"/>
      <c r="AS32" s="1046"/>
      <c r="AT32" s="1046"/>
      <c r="AU32" s="1046"/>
      <c r="AV32" s="1046"/>
      <c r="AW32" s="1046"/>
      <c r="AX32" s="1046"/>
      <c r="AY32" s="1046"/>
      <c r="AZ32" s="1046"/>
      <c r="BA32" s="1046"/>
      <c r="BB32" s="1046"/>
    </row>
    <row r="33" spans="2:54" x14ac:dyDescent="0.2">
      <c r="B33" s="117"/>
      <c r="C33" s="117"/>
      <c r="D33" s="887"/>
      <c r="E33" s="1170" t="s">
        <v>956</v>
      </c>
      <c r="F33" s="887"/>
      <c r="G33" s="887"/>
      <c r="H33" s="887"/>
      <c r="I33" s="887"/>
      <c r="J33" s="887"/>
      <c r="K33" s="887"/>
      <c r="L33" s="1050"/>
      <c r="M33" s="1050"/>
      <c r="N33" s="1050"/>
      <c r="O33" s="1050"/>
      <c r="P33" s="1050"/>
      <c r="Q33" s="1050"/>
      <c r="R33" s="1050"/>
      <c r="S33" s="1050"/>
      <c r="T33" s="1171"/>
      <c r="U33" s="1096"/>
      <c r="V33" s="1051"/>
      <c r="W33" s="1099"/>
      <c r="X33" s="887"/>
      <c r="Y33" s="887"/>
      <c r="Z33" s="1130"/>
      <c r="AA33" s="1099"/>
      <c r="AB33" s="1099"/>
      <c r="AC33" s="1046"/>
      <c r="AD33" s="1046"/>
      <c r="AE33" s="1046"/>
      <c r="AF33" s="1046"/>
      <c r="AG33" s="1046"/>
      <c r="AH33" s="1046"/>
      <c r="AI33" s="1046"/>
      <c r="AJ33" s="1046"/>
      <c r="AK33" s="1046"/>
      <c r="AL33" s="1046"/>
      <c r="AM33" s="1046"/>
      <c r="AN33" s="1046"/>
      <c r="AO33" s="1046"/>
      <c r="AP33" s="1046"/>
      <c r="AQ33" s="1046"/>
      <c r="AR33" s="1046"/>
      <c r="AS33" s="1046"/>
      <c r="AT33" s="1046"/>
      <c r="AU33" s="1046"/>
      <c r="AV33" s="1046"/>
      <c r="AW33" s="1046"/>
      <c r="AX33" s="1046"/>
      <c r="AY33" s="1046"/>
      <c r="AZ33" s="1046"/>
      <c r="BA33" s="1046"/>
      <c r="BB33" s="1046"/>
    </row>
    <row r="34" spans="2:54" ht="17.25" x14ac:dyDescent="0.2">
      <c r="B34" s="117"/>
      <c r="C34" s="117"/>
      <c r="D34" s="887"/>
      <c r="E34" s="1170" t="s">
        <v>955</v>
      </c>
      <c r="F34" s="887"/>
      <c r="G34" s="887"/>
      <c r="H34" s="887"/>
      <c r="I34" s="887"/>
      <c r="J34" s="887"/>
      <c r="K34" s="887"/>
      <c r="L34" s="1050"/>
      <c r="M34" s="1050"/>
      <c r="N34" s="1050"/>
      <c r="O34" s="1050"/>
      <c r="P34" s="1050"/>
      <c r="Q34" s="1050"/>
      <c r="R34" s="1050"/>
      <c r="S34" s="1050"/>
      <c r="T34" s="1172"/>
      <c r="U34" s="1096"/>
      <c r="V34" s="1051"/>
      <c r="W34" s="1099"/>
      <c r="X34" s="887"/>
      <c r="Y34" s="887"/>
      <c r="Z34" s="1099"/>
      <c r="AA34" s="1099"/>
      <c r="AB34" s="1099"/>
      <c r="AC34" s="1046"/>
      <c r="AD34" s="1046"/>
      <c r="AE34" s="1046"/>
      <c r="AF34" s="1046"/>
      <c r="AG34" s="1046"/>
      <c r="AH34" s="1046"/>
      <c r="AI34" s="1046"/>
      <c r="AJ34" s="1046"/>
      <c r="AK34" s="1046"/>
      <c r="AL34" s="1046"/>
      <c r="AM34" s="1046"/>
      <c r="AN34" s="1046"/>
      <c r="AO34" s="1046"/>
      <c r="AP34" s="1046"/>
      <c r="AQ34" s="1046"/>
      <c r="AR34" s="1046"/>
      <c r="AS34" s="1046"/>
      <c r="AT34" s="1046"/>
      <c r="AU34" s="1046"/>
      <c r="AV34" s="1046"/>
      <c r="AW34" s="1046"/>
      <c r="AX34" s="1046"/>
      <c r="AY34" s="1046"/>
      <c r="AZ34" s="1046"/>
      <c r="BA34" s="1046"/>
      <c r="BB34" s="1046"/>
    </row>
    <row r="35" spans="2:54" x14ac:dyDescent="0.2">
      <c r="B35" s="250"/>
      <c r="C35" s="117"/>
      <c r="D35" s="887"/>
      <c r="E35" s="1170" t="s">
        <v>963</v>
      </c>
      <c r="F35" s="887"/>
      <c r="G35" s="887"/>
      <c r="H35" s="887"/>
      <c r="I35" s="887"/>
      <c r="J35" s="887"/>
      <c r="K35" s="1097"/>
      <c r="L35" s="1096"/>
      <c r="M35" s="1096"/>
      <c r="N35" s="1096"/>
      <c r="O35" s="1096"/>
      <c r="P35" s="1096"/>
      <c r="Q35" s="1096"/>
      <c r="R35" s="1096"/>
      <c r="S35" s="1096"/>
      <c r="T35" s="1169"/>
      <c r="U35" s="1096"/>
      <c r="V35" s="1051"/>
      <c r="W35" s="1099"/>
      <c r="X35" s="887"/>
      <c r="Y35" s="887"/>
      <c r="Z35" s="1099"/>
      <c r="AA35" s="1099"/>
      <c r="AB35" s="1099"/>
      <c r="AC35" s="1046"/>
      <c r="AD35" s="1046"/>
      <c r="AE35" s="1046"/>
      <c r="AF35" s="1046"/>
      <c r="AG35" s="1046"/>
      <c r="AH35" s="1046"/>
      <c r="AI35" s="1046"/>
      <c r="AJ35" s="1046"/>
      <c r="AK35" s="1046"/>
      <c r="AL35" s="1046"/>
      <c r="AM35" s="1046"/>
      <c r="AN35" s="1046"/>
      <c r="AO35" s="1046"/>
      <c r="AP35" s="1046"/>
      <c r="AQ35" s="1046"/>
      <c r="AR35" s="1046"/>
      <c r="AS35" s="1046"/>
      <c r="AT35" s="1046"/>
      <c r="AU35" s="1046"/>
      <c r="AV35" s="1046"/>
      <c r="AW35" s="1046"/>
      <c r="AX35" s="1046"/>
      <c r="AY35" s="1046"/>
      <c r="AZ35" s="1046"/>
      <c r="BA35" s="1046"/>
      <c r="BB35" s="1046"/>
    </row>
    <row r="36" spans="2:54" x14ac:dyDescent="0.2">
      <c r="B36" s="250"/>
      <c r="C36" s="117"/>
      <c r="D36" s="887"/>
      <c r="E36" s="887"/>
      <c r="F36" s="1173"/>
      <c r="G36" s="1097"/>
      <c r="H36" s="887"/>
      <c r="I36" s="887"/>
      <c r="J36" s="887"/>
      <c r="K36" s="1097"/>
      <c r="L36" s="1051"/>
      <c r="M36" s="1099"/>
      <c r="N36" s="1051"/>
      <c r="O36" s="1051"/>
      <c r="P36" s="1051"/>
      <c r="Q36" s="1051"/>
      <c r="R36" s="1051"/>
      <c r="S36" s="1051"/>
      <c r="T36" s="1051"/>
      <c r="U36" s="1051"/>
      <c r="V36" s="1096"/>
      <c r="W36" s="1051"/>
      <c r="X36" s="887"/>
      <c r="Y36" s="887"/>
      <c r="Z36" s="1099"/>
      <c r="AA36" s="1099"/>
      <c r="AB36" s="1099"/>
      <c r="AC36" s="1046"/>
      <c r="AD36" s="1046"/>
      <c r="AE36" s="1046"/>
      <c r="AF36" s="1046"/>
      <c r="AG36" s="1046"/>
      <c r="AH36" s="1046"/>
      <c r="AI36" s="1046"/>
      <c r="AJ36" s="1046"/>
      <c r="AK36" s="1046"/>
      <c r="AL36" s="1046"/>
      <c r="AM36" s="1046"/>
      <c r="AN36" s="1046"/>
      <c r="AO36" s="1046"/>
      <c r="AP36" s="1046"/>
      <c r="AQ36" s="1046"/>
      <c r="AR36" s="1046"/>
      <c r="AS36" s="1046"/>
      <c r="AT36" s="1046"/>
      <c r="AU36" s="1046"/>
      <c r="AV36" s="1046"/>
      <c r="AW36" s="1046"/>
      <c r="AX36" s="1046"/>
      <c r="AY36" s="1046"/>
      <c r="AZ36" s="1046"/>
      <c r="BA36" s="1046"/>
      <c r="BB36" s="1046"/>
    </row>
    <row r="37" spans="2:54" x14ac:dyDescent="0.2">
      <c r="B37" s="247"/>
      <c r="C37" s="117"/>
      <c r="D37" s="887"/>
      <c r="E37" s="1170" t="s">
        <v>957</v>
      </c>
      <c r="F37" s="887"/>
      <c r="G37" s="1097"/>
      <c r="H37" s="887"/>
      <c r="I37" s="887"/>
      <c r="J37" s="887"/>
      <c r="K37" s="1097"/>
      <c r="L37" s="1097"/>
      <c r="M37" s="1096"/>
      <c r="N37" s="1174"/>
      <c r="O37" s="1051"/>
      <c r="P37" s="1051"/>
      <c r="Q37" s="1051"/>
      <c r="R37" s="1051"/>
      <c r="S37" s="1051"/>
      <c r="T37" s="1051"/>
      <c r="U37" s="1051"/>
      <c r="V37" s="1096"/>
      <c r="W37" s="1051"/>
      <c r="X37" s="887"/>
      <c r="Y37" s="887"/>
      <c r="Z37" s="1099"/>
      <c r="AA37" s="1084"/>
      <c r="AB37" s="1084"/>
      <c r="AC37" s="1046"/>
      <c r="AD37" s="1046"/>
      <c r="AE37" s="1046"/>
      <c r="AF37" s="1046"/>
      <c r="AG37" s="1046"/>
      <c r="AH37" s="1046"/>
      <c r="AI37" s="1046"/>
      <c r="AJ37" s="1046"/>
      <c r="AK37" s="1046"/>
      <c r="AL37" s="1046"/>
      <c r="AM37" s="1046"/>
      <c r="AN37" s="1046"/>
      <c r="AO37" s="1046"/>
      <c r="AP37" s="1046"/>
      <c r="AQ37" s="1046"/>
      <c r="AR37" s="1046"/>
      <c r="AS37" s="1046"/>
      <c r="AT37" s="1046"/>
      <c r="AU37" s="1046"/>
      <c r="AV37" s="1046"/>
      <c r="AW37" s="1046"/>
      <c r="AX37" s="1046"/>
      <c r="AY37" s="1046"/>
      <c r="AZ37" s="1046"/>
      <c r="BA37" s="1046"/>
      <c r="BB37" s="1046"/>
    </row>
    <row r="38" spans="2:54" x14ac:dyDescent="0.2">
      <c r="B38" s="247"/>
      <c r="C38" s="117"/>
      <c r="D38" s="887"/>
      <c r="E38" s="1170" t="s">
        <v>958</v>
      </c>
      <c r="F38" s="887"/>
      <c r="G38" s="1097"/>
      <c r="H38" s="887"/>
      <c r="I38" s="887"/>
      <c r="J38" s="887"/>
      <c r="K38" s="1097"/>
      <c r="L38" s="1097"/>
      <c r="M38" s="1096"/>
      <c r="N38" s="1051"/>
      <c r="O38" s="1051"/>
      <c r="P38" s="1051"/>
      <c r="Q38" s="1051"/>
      <c r="R38" s="1051"/>
      <c r="S38" s="1051"/>
      <c r="T38" s="1051"/>
      <c r="U38" s="1051"/>
      <c r="V38" s="1096"/>
      <c r="W38" s="1051"/>
      <c r="X38" s="887"/>
      <c r="Y38" s="887"/>
      <c r="Z38" s="1099"/>
      <c r="AA38" s="1084"/>
      <c r="AB38" s="1084"/>
      <c r="AC38" s="1046"/>
      <c r="AD38" s="1046"/>
      <c r="AE38" s="1046"/>
      <c r="AF38" s="1046"/>
      <c r="AG38" s="1046"/>
      <c r="AH38" s="1046"/>
      <c r="AI38" s="1046"/>
      <c r="AJ38" s="1046"/>
      <c r="AK38" s="1046"/>
      <c r="AL38" s="1046"/>
      <c r="AM38" s="1046"/>
      <c r="AN38" s="1046"/>
      <c r="AO38" s="1046"/>
      <c r="AP38" s="1046"/>
      <c r="AQ38" s="1046"/>
      <c r="AR38" s="1046"/>
      <c r="AS38" s="1046"/>
      <c r="AT38" s="1046"/>
      <c r="AU38" s="1046"/>
      <c r="AV38" s="1046"/>
      <c r="AW38" s="1046"/>
      <c r="AX38" s="1046"/>
      <c r="AY38" s="1046"/>
      <c r="AZ38" s="1046"/>
      <c r="BA38" s="1046"/>
      <c r="BB38" s="1046"/>
    </row>
    <row r="39" spans="2:54" x14ac:dyDescent="0.2">
      <c r="B39" s="247"/>
      <c r="C39" s="117"/>
      <c r="D39" s="887"/>
      <c r="E39" s="1099" t="s">
        <v>962</v>
      </c>
      <c r="F39" s="887"/>
      <c r="G39" s="1097"/>
      <c r="H39" s="887"/>
      <c r="I39" s="887"/>
      <c r="J39" s="887"/>
      <c r="K39" s="1097"/>
      <c r="L39" s="1097"/>
      <c r="M39" s="1096"/>
      <c r="N39" s="1051"/>
      <c r="O39" s="1051"/>
      <c r="P39" s="1051"/>
      <c r="Q39" s="1051"/>
      <c r="R39" s="1051"/>
      <c r="S39" s="1051"/>
      <c r="T39" s="1051"/>
      <c r="U39" s="1051"/>
      <c r="V39" s="1096"/>
      <c r="W39" s="1051"/>
      <c r="X39" s="887"/>
      <c r="Y39" s="887"/>
      <c r="Z39" s="1099"/>
      <c r="AA39" s="1084"/>
      <c r="AB39" s="1084"/>
      <c r="AC39" s="1046"/>
      <c r="AD39" s="1046"/>
      <c r="AE39" s="1046"/>
      <c r="AF39" s="1046"/>
      <c r="AG39" s="1046"/>
      <c r="AH39" s="1046"/>
      <c r="AI39" s="1046"/>
      <c r="AJ39" s="1046"/>
      <c r="AK39" s="1046"/>
      <c r="AL39" s="1046"/>
      <c r="AM39" s="1046"/>
      <c r="AN39" s="1046"/>
      <c r="AO39" s="1046"/>
      <c r="AP39" s="1046"/>
      <c r="AQ39" s="1046"/>
      <c r="AR39" s="1046"/>
      <c r="AS39" s="1046"/>
      <c r="AT39" s="1046"/>
      <c r="AU39" s="1046"/>
      <c r="AV39" s="1046"/>
      <c r="AW39" s="1046"/>
      <c r="AX39" s="1046"/>
      <c r="AY39" s="1046"/>
      <c r="AZ39" s="1046"/>
      <c r="BA39" s="1046"/>
      <c r="BB39" s="1046"/>
    </row>
    <row r="40" spans="2:54" x14ac:dyDescent="0.2">
      <c r="B40" s="247"/>
      <c r="C40" s="117"/>
      <c r="D40" s="887"/>
      <c r="E40" s="887"/>
      <c r="F40" s="887"/>
      <c r="G40" s="1097"/>
      <c r="H40" s="887"/>
      <c r="I40" s="887"/>
      <c r="J40" s="887"/>
      <c r="K40" s="1097"/>
      <c r="L40" s="1096"/>
      <c r="M40" s="1097"/>
      <c r="N40" s="1143"/>
      <c r="O40" s="1051"/>
      <c r="P40" s="1051"/>
      <c r="Q40" s="1051"/>
      <c r="R40" s="1051"/>
      <c r="S40" s="1051"/>
      <c r="T40" s="1051"/>
      <c r="U40" s="1051"/>
      <c r="V40" s="1096"/>
      <c r="W40" s="1051"/>
      <c r="X40" s="887"/>
      <c r="Y40" s="887"/>
      <c r="Z40" s="1099"/>
      <c r="AA40" s="1078"/>
      <c r="AB40" s="1078"/>
      <c r="AC40" s="1046"/>
      <c r="AD40" s="1046"/>
      <c r="AE40" s="1046"/>
      <c r="AF40" s="1046"/>
      <c r="AG40" s="1046"/>
      <c r="AH40" s="1046"/>
      <c r="AI40" s="1046"/>
      <c r="AJ40" s="1046"/>
      <c r="AK40" s="1046"/>
      <c r="AL40" s="1046"/>
      <c r="AM40" s="1046"/>
      <c r="AN40" s="1046"/>
      <c r="AO40" s="1046"/>
      <c r="AP40" s="1046"/>
      <c r="AQ40" s="1046"/>
      <c r="AR40" s="1046"/>
      <c r="AS40" s="1046"/>
      <c r="AT40" s="1046"/>
      <c r="AU40" s="1046"/>
      <c r="AV40" s="1046"/>
      <c r="AW40" s="1046"/>
      <c r="AX40" s="1046"/>
      <c r="AY40" s="1046"/>
      <c r="AZ40" s="1046"/>
      <c r="BA40" s="1046"/>
      <c r="BB40" s="1046"/>
    </row>
    <row r="41" spans="2:54" x14ac:dyDescent="0.2">
      <c r="B41" s="247"/>
      <c r="C41" s="117"/>
      <c r="D41" s="887"/>
      <c r="E41" s="1099" t="s">
        <v>959</v>
      </c>
      <c r="F41" s="887"/>
      <c r="G41" s="1097"/>
      <c r="H41" s="887"/>
      <c r="I41" s="1099"/>
      <c r="J41" s="887"/>
      <c r="K41" s="1097"/>
      <c r="L41" s="1097"/>
      <c r="M41" s="1096"/>
      <c r="N41" s="1144"/>
      <c r="O41" s="1096"/>
      <c r="P41" s="1096"/>
      <c r="Q41" s="1096"/>
      <c r="R41" s="1096"/>
      <c r="S41" s="1096"/>
      <c r="T41" s="1096"/>
      <c r="U41" s="1096"/>
      <c r="V41" s="1096"/>
      <c r="W41" s="1051"/>
      <c r="X41" s="887"/>
      <c r="Y41" s="887"/>
      <c r="Z41" s="1099"/>
      <c r="AA41" s="1078"/>
      <c r="AB41" s="1078"/>
      <c r="AC41" s="1046"/>
      <c r="AD41" s="1046"/>
      <c r="AE41" s="1046"/>
      <c r="AF41" s="1046"/>
      <c r="AG41" s="1046"/>
      <c r="AH41" s="1046"/>
      <c r="AI41" s="1046"/>
      <c r="AJ41" s="1046"/>
      <c r="AK41" s="1046"/>
      <c r="AL41" s="1046"/>
      <c r="AM41" s="1046"/>
      <c r="AN41" s="1046"/>
      <c r="AO41" s="1046"/>
      <c r="AP41" s="1046"/>
      <c r="AQ41" s="1046"/>
      <c r="AR41" s="1046"/>
      <c r="AS41" s="1046"/>
      <c r="AT41" s="1046"/>
      <c r="AU41" s="1046"/>
      <c r="AV41" s="1046"/>
      <c r="AW41" s="1046"/>
      <c r="AX41" s="1046"/>
      <c r="AY41" s="1046"/>
      <c r="AZ41" s="1046"/>
      <c r="BA41" s="1046"/>
      <c r="BB41" s="1046"/>
    </row>
    <row r="42" spans="2:54" x14ac:dyDescent="0.2">
      <c r="B42" s="247"/>
      <c r="C42" s="117"/>
      <c r="D42" s="887"/>
      <c r="E42" s="1175" t="s">
        <v>960</v>
      </c>
      <c r="F42" s="887"/>
      <c r="G42" s="887"/>
      <c r="H42" s="1099"/>
      <c r="I42" s="887"/>
      <c r="J42" s="887"/>
      <c r="K42" s="1097"/>
      <c r="L42" s="1097"/>
      <c r="M42" s="1096"/>
      <c r="N42" s="1144"/>
      <c r="O42" s="1096"/>
      <c r="P42" s="1096"/>
      <c r="Q42" s="1096"/>
      <c r="R42" s="1096"/>
      <c r="S42" s="1096"/>
      <c r="T42" s="1096"/>
      <c r="U42" s="1096"/>
      <c r="V42" s="1051"/>
      <c r="W42" s="1051"/>
      <c r="X42" s="887"/>
      <c r="Y42" s="887"/>
      <c r="Z42" s="1099"/>
      <c r="AA42" s="1078"/>
      <c r="AB42" s="1078"/>
      <c r="AC42" s="1046"/>
      <c r="AD42" s="1046"/>
      <c r="AE42" s="1046"/>
      <c r="AF42" s="1046"/>
      <c r="AG42" s="1046"/>
      <c r="AH42" s="1046"/>
      <c r="AI42" s="1046"/>
      <c r="AJ42" s="1046"/>
      <c r="AK42" s="1046"/>
      <c r="AL42" s="1046"/>
      <c r="AM42" s="1046"/>
      <c r="AN42" s="1046"/>
      <c r="AO42" s="1046"/>
      <c r="AP42" s="1046"/>
      <c r="AQ42" s="1046"/>
      <c r="AR42" s="1046"/>
      <c r="AS42" s="1046"/>
      <c r="AT42" s="1046"/>
      <c r="AU42" s="1046"/>
      <c r="AV42" s="1046"/>
      <c r="AW42" s="1046"/>
      <c r="AX42" s="1046"/>
      <c r="AY42" s="1046"/>
      <c r="AZ42" s="1046"/>
      <c r="BA42" s="1046"/>
      <c r="BB42" s="1046"/>
    </row>
    <row r="43" spans="2:54" x14ac:dyDescent="0.2">
      <c r="B43" s="247"/>
      <c r="C43" s="117"/>
      <c r="D43" s="887"/>
      <c r="E43" s="1099" t="s">
        <v>961</v>
      </c>
      <c r="F43" s="887"/>
      <c r="G43" s="887"/>
      <c r="H43" s="887"/>
      <c r="I43" s="1099"/>
      <c r="J43" s="887"/>
      <c r="K43" s="1097"/>
      <c r="L43" s="1096"/>
      <c r="M43" s="1096"/>
      <c r="N43" s="1144"/>
      <c r="O43" s="1096"/>
      <c r="P43" s="1096"/>
      <c r="Q43" s="1096"/>
      <c r="R43" s="1096"/>
      <c r="S43" s="1096"/>
      <c r="T43" s="1096"/>
      <c r="U43" s="1096"/>
      <c r="V43" s="1051"/>
      <c r="W43" s="1051"/>
      <c r="X43" s="887"/>
      <c r="Y43" s="887"/>
      <c r="Z43" s="1084"/>
      <c r="AA43" s="1078"/>
      <c r="AB43" s="1078"/>
      <c r="AC43" s="1046"/>
      <c r="AD43" s="1046"/>
      <c r="AE43" s="1046"/>
      <c r="AF43" s="1046"/>
      <c r="AG43" s="1046"/>
      <c r="AH43" s="1046"/>
      <c r="AI43" s="1046"/>
      <c r="AJ43" s="1046"/>
      <c r="AK43" s="1046"/>
      <c r="AL43" s="1046"/>
      <c r="AM43" s="1046"/>
      <c r="AN43" s="1046"/>
      <c r="AO43" s="1046"/>
      <c r="AP43" s="1046"/>
      <c r="AQ43" s="1046"/>
      <c r="AR43" s="1046"/>
      <c r="AS43" s="1046"/>
      <c r="AT43" s="1046"/>
      <c r="AU43" s="1046"/>
      <c r="AV43" s="1046"/>
      <c r="AW43" s="1046"/>
      <c r="AX43" s="1046"/>
      <c r="AY43" s="1046"/>
      <c r="AZ43" s="1046"/>
      <c r="BA43" s="1046"/>
      <c r="BB43" s="1046"/>
    </row>
    <row r="44" spans="2:54" x14ac:dyDescent="0.2">
      <c r="B44" s="247"/>
      <c r="C44" s="117"/>
      <c r="D44" s="887"/>
      <c r="E44" s="887"/>
      <c r="F44" s="887"/>
      <c r="G44" s="1099"/>
      <c r="H44" s="887"/>
      <c r="I44" s="887"/>
      <c r="J44" s="887"/>
      <c r="K44" s="1097"/>
      <c r="L44" s="1096"/>
      <c r="M44" s="1096"/>
      <c r="N44" s="1096"/>
      <c r="O44" s="1096"/>
      <c r="P44" s="1096"/>
      <c r="Q44" s="1096"/>
      <c r="R44" s="1096"/>
      <c r="S44" s="1096"/>
      <c r="T44" s="1096"/>
      <c r="U44" s="1096"/>
      <c r="V44" s="1051"/>
      <c r="W44" s="1051"/>
      <c r="X44" s="887"/>
      <c r="Y44" s="887"/>
      <c r="Z44" s="1078"/>
      <c r="AA44" s="1078"/>
      <c r="AB44" s="1078"/>
      <c r="AC44" s="1046"/>
      <c r="AD44" s="1046"/>
      <c r="AE44" s="1046"/>
      <c r="AF44" s="1046"/>
      <c r="AG44" s="1046"/>
      <c r="AH44" s="1046"/>
      <c r="AI44" s="1046"/>
      <c r="AJ44" s="1046"/>
      <c r="AK44" s="1046"/>
      <c r="AL44" s="1046"/>
      <c r="AM44" s="1046"/>
      <c r="AN44" s="1046"/>
      <c r="AO44" s="1046"/>
      <c r="AP44" s="1046"/>
      <c r="AQ44" s="1046"/>
      <c r="AR44" s="1046"/>
      <c r="AS44" s="1046"/>
      <c r="AT44" s="1046"/>
      <c r="AU44" s="1046"/>
      <c r="AV44" s="1046"/>
      <c r="AW44" s="1046"/>
      <c r="AX44" s="1046"/>
      <c r="AY44" s="1046"/>
      <c r="AZ44" s="1046"/>
      <c r="BA44" s="1046"/>
      <c r="BB44" s="1046"/>
    </row>
    <row r="45" spans="2:54" ht="16.5" x14ac:dyDescent="0.25">
      <c r="B45" s="247"/>
      <c r="C45" s="1046"/>
      <c r="D45" s="1050"/>
      <c r="E45" s="1176"/>
      <c r="F45" s="1050"/>
      <c r="G45" s="1050"/>
      <c r="H45" s="1050"/>
      <c r="I45" s="1050"/>
      <c r="J45" s="1050"/>
      <c r="K45" s="1096"/>
      <c r="L45" s="1096"/>
      <c r="M45" s="1096"/>
      <c r="N45" s="1096"/>
      <c r="O45" s="1096"/>
      <c r="P45" s="1096"/>
      <c r="Q45" s="1096"/>
      <c r="R45" s="1096"/>
      <c r="S45" s="1096"/>
      <c r="T45" s="1096"/>
      <c r="U45" s="1096"/>
      <c r="V45" s="1051"/>
      <c r="W45" s="1051"/>
      <c r="X45" s="887"/>
      <c r="Y45" s="887"/>
      <c r="Z45" s="1084"/>
      <c r="AA45" s="1078"/>
      <c r="AB45" s="1078"/>
      <c r="AC45" s="1046"/>
      <c r="AD45" s="1046"/>
      <c r="AE45" s="1046"/>
      <c r="AF45" s="1046"/>
      <c r="AG45" s="1046"/>
      <c r="AH45" s="1046"/>
      <c r="AI45" s="1046"/>
      <c r="AJ45" s="1046"/>
      <c r="AK45" s="1046"/>
      <c r="AL45" s="1046"/>
      <c r="AM45" s="1046"/>
      <c r="AN45" s="1046"/>
      <c r="AO45" s="1046"/>
      <c r="AP45" s="1046"/>
      <c r="AQ45" s="1046"/>
      <c r="AR45" s="1046"/>
      <c r="AS45" s="1046"/>
      <c r="AT45" s="1046"/>
      <c r="AU45" s="1046"/>
      <c r="AV45" s="1046"/>
      <c r="AW45" s="1046"/>
      <c r="AX45" s="1046"/>
      <c r="AY45" s="1046"/>
      <c r="AZ45" s="1046"/>
      <c r="BA45" s="1046"/>
      <c r="BB45" s="1046"/>
    </row>
    <row r="46" spans="2:54" x14ac:dyDescent="0.2">
      <c r="B46" s="247"/>
      <c r="C46" s="1046"/>
      <c r="D46" s="1050"/>
      <c r="E46" s="1050"/>
      <c r="F46" s="1050"/>
      <c r="G46" s="1050"/>
      <c r="H46" s="1050"/>
      <c r="I46" s="1051"/>
      <c r="J46" s="1050"/>
      <c r="K46" s="1050"/>
      <c r="L46" s="1050"/>
      <c r="M46" s="1050"/>
      <c r="N46" s="1050"/>
      <c r="O46" s="1050"/>
      <c r="P46" s="1050"/>
      <c r="Q46" s="1050"/>
      <c r="R46" s="1050"/>
      <c r="S46" s="1050"/>
      <c r="T46" s="1050"/>
      <c r="U46" s="1050"/>
      <c r="V46" s="1050"/>
      <c r="W46" s="1099"/>
      <c r="X46" s="887"/>
      <c r="Y46" s="887"/>
      <c r="Z46" s="1078"/>
      <c r="AA46" s="1078"/>
      <c r="AB46" s="1078"/>
      <c r="AC46" s="1046"/>
      <c r="AD46" s="1046"/>
      <c r="AE46" s="1046"/>
      <c r="AF46" s="1046"/>
      <c r="AG46" s="1046"/>
      <c r="AH46" s="1046"/>
      <c r="AI46" s="1046"/>
      <c r="AJ46" s="1046"/>
      <c r="AK46" s="1046"/>
      <c r="AL46" s="1046"/>
      <c r="AM46" s="1046"/>
      <c r="AN46" s="1046"/>
      <c r="AO46" s="1046"/>
      <c r="AP46" s="1046"/>
      <c r="AQ46" s="1046"/>
      <c r="AR46" s="1046"/>
      <c r="AS46" s="1046"/>
      <c r="AT46" s="1046"/>
      <c r="AU46" s="1046"/>
      <c r="AV46" s="1046"/>
      <c r="AW46" s="1046"/>
      <c r="AX46" s="1046"/>
      <c r="AY46" s="1046"/>
      <c r="AZ46" s="1046"/>
      <c r="BA46" s="1046"/>
      <c r="BB46" s="1046"/>
    </row>
    <row r="47" spans="2:54" x14ac:dyDescent="0.2">
      <c r="B47" s="247"/>
      <c r="C47" s="1046"/>
      <c r="D47" s="1050"/>
      <c r="E47" s="1050"/>
      <c r="F47" s="1050"/>
      <c r="G47" s="1050"/>
      <c r="H47" s="1050"/>
      <c r="I47" s="1051"/>
      <c r="J47" s="1050"/>
      <c r="K47" s="1050"/>
      <c r="L47" s="1050"/>
      <c r="M47" s="1050"/>
      <c r="N47" s="1050"/>
      <c r="O47" s="1050"/>
      <c r="P47" s="1050"/>
      <c r="Q47" s="1050"/>
      <c r="R47" s="1050"/>
      <c r="S47" s="1050"/>
      <c r="T47" s="1050"/>
      <c r="U47" s="1050"/>
      <c r="V47" s="1050"/>
      <c r="W47" s="1099"/>
      <c r="X47" s="887"/>
      <c r="Y47" s="887"/>
      <c r="Z47" s="1078"/>
      <c r="AA47" s="1078"/>
      <c r="AB47" s="1078"/>
      <c r="AC47" s="1046"/>
      <c r="AD47" s="1046"/>
      <c r="AE47" s="1046"/>
      <c r="AF47" s="1046"/>
      <c r="AG47" s="1046"/>
      <c r="AH47" s="1046"/>
      <c r="AI47" s="1046"/>
      <c r="AJ47" s="1046"/>
      <c r="AK47" s="1046"/>
      <c r="AL47" s="1046"/>
      <c r="AM47" s="1046"/>
      <c r="AN47" s="1046"/>
      <c r="AO47" s="1046"/>
      <c r="AP47" s="1046"/>
      <c r="AQ47" s="1046"/>
      <c r="AR47" s="1046"/>
      <c r="AS47" s="1046"/>
      <c r="AT47" s="1046"/>
      <c r="AU47" s="1046"/>
      <c r="AV47" s="1046"/>
      <c r="AW47" s="1046"/>
      <c r="AX47" s="1046"/>
      <c r="AY47" s="1046"/>
      <c r="AZ47" s="1046"/>
      <c r="BA47" s="1046"/>
      <c r="BB47" s="1046"/>
    </row>
    <row r="48" spans="2:54" x14ac:dyDescent="0.2">
      <c r="B48" s="247"/>
      <c r="C48" s="1046"/>
      <c r="D48" s="1050"/>
      <c r="E48" s="1050"/>
      <c r="F48" s="1050"/>
      <c r="G48" s="1050"/>
      <c r="H48" s="1050"/>
      <c r="I48" s="1051"/>
      <c r="J48" s="1050"/>
      <c r="K48" s="1050"/>
      <c r="L48" s="1050"/>
      <c r="M48" s="1050"/>
      <c r="N48" s="1050"/>
      <c r="O48" s="1050"/>
      <c r="P48" s="1050"/>
      <c r="Q48" s="1050"/>
      <c r="R48" s="1050"/>
      <c r="S48" s="1050"/>
      <c r="T48" s="1050"/>
      <c r="U48" s="1050"/>
      <c r="V48" s="1050"/>
      <c r="W48" s="1099"/>
      <c r="X48" s="887"/>
      <c r="Y48" s="887"/>
      <c r="Z48" s="1078"/>
      <c r="AA48" s="1078"/>
      <c r="AB48" s="1078"/>
      <c r="AC48" s="1046"/>
      <c r="AD48" s="1046"/>
      <c r="AE48" s="1046"/>
      <c r="AF48" s="1046"/>
      <c r="AG48" s="1046"/>
      <c r="AH48" s="1046"/>
      <c r="AI48" s="1046"/>
      <c r="AJ48" s="1046"/>
      <c r="AK48" s="1046"/>
      <c r="AL48" s="1046"/>
      <c r="AM48" s="1046"/>
      <c r="AN48" s="1046"/>
      <c r="AO48" s="1046"/>
      <c r="AP48" s="1046"/>
      <c r="AQ48" s="1046"/>
      <c r="AR48" s="1046"/>
      <c r="AS48" s="1046"/>
      <c r="AT48" s="1046"/>
      <c r="AU48" s="1046"/>
      <c r="AV48" s="1046"/>
      <c r="AW48" s="1046"/>
      <c r="AX48" s="1046"/>
      <c r="AY48" s="1046"/>
      <c r="AZ48" s="1046"/>
      <c r="BA48" s="1046"/>
      <c r="BB48" s="1046"/>
    </row>
    <row r="49" spans="2:54" x14ac:dyDescent="0.2">
      <c r="B49" s="247"/>
      <c r="C49" s="1046"/>
      <c r="D49" s="1050"/>
      <c r="E49" s="1050"/>
      <c r="F49" s="1050"/>
      <c r="G49" s="1050"/>
      <c r="H49" s="1050"/>
      <c r="I49" s="1051"/>
      <c r="J49" s="1050"/>
      <c r="K49" s="1050"/>
      <c r="L49" s="1050"/>
      <c r="M49" s="1050"/>
      <c r="N49" s="1050"/>
      <c r="O49" s="1050"/>
      <c r="P49" s="1050"/>
      <c r="Q49" s="1050"/>
      <c r="R49" s="1050"/>
      <c r="S49" s="1050"/>
      <c r="T49" s="1050"/>
      <c r="U49" s="1050"/>
      <c r="V49" s="1050"/>
      <c r="W49" s="1099"/>
      <c r="X49" s="887"/>
      <c r="Y49" s="887"/>
      <c r="Z49" s="1078"/>
      <c r="AA49" s="1078"/>
      <c r="AB49" s="1078"/>
      <c r="AC49" s="1046"/>
      <c r="AD49" s="1046"/>
      <c r="AE49" s="1046"/>
      <c r="AF49" s="1046"/>
      <c r="AG49" s="1046"/>
      <c r="AH49" s="1046"/>
      <c r="AI49" s="1046"/>
      <c r="AJ49" s="1046"/>
      <c r="AK49" s="1046"/>
      <c r="AL49" s="1046"/>
      <c r="AM49" s="1046"/>
      <c r="AN49" s="1046"/>
      <c r="AO49" s="1046"/>
      <c r="AP49" s="1046"/>
      <c r="AQ49" s="1046"/>
      <c r="AR49" s="1046"/>
      <c r="AS49" s="1046"/>
      <c r="AT49" s="1046"/>
      <c r="AU49" s="1046"/>
      <c r="AV49" s="1046"/>
      <c r="AW49" s="1046"/>
      <c r="AX49" s="1046"/>
      <c r="AY49" s="1046"/>
      <c r="AZ49" s="1046"/>
      <c r="BA49" s="1046"/>
      <c r="BB49" s="1046"/>
    </row>
    <row r="50" spans="2:54" x14ac:dyDescent="0.2">
      <c r="B50" s="247"/>
      <c r="C50" s="1046"/>
      <c r="D50" s="1050"/>
      <c r="E50" s="1050"/>
      <c r="F50" s="1050"/>
      <c r="G50" s="1050"/>
      <c r="H50" s="1050"/>
      <c r="I50" s="1051"/>
      <c r="J50" s="1050"/>
      <c r="K50" s="1050"/>
      <c r="L50" s="1050"/>
      <c r="M50" s="1050"/>
      <c r="N50" s="1050"/>
      <c r="O50" s="1050"/>
      <c r="P50" s="1050"/>
      <c r="Q50" s="1050"/>
      <c r="R50" s="1050"/>
      <c r="S50" s="1050"/>
      <c r="T50" s="1050"/>
      <c r="U50" s="1050"/>
      <c r="V50" s="1050"/>
      <c r="W50" s="1099"/>
      <c r="X50" s="887"/>
      <c r="Y50" s="887"/>
      <c r="Z50" s="1078"/>
      <c r="AA50" s="1078"/>
      <c r="AB50" s="1078"/>
      <c r="AC50" s="1046"/>
      <c r="AD50" s="1046"/>
      <c r="AE50" s="1046"/>
      <c r="AF50" s="1046"/>
      <c r="AG50" s="1046"/>
      <c r="AH50" s="1046"/>
      <c r="AI50" s="1046"/>
      <c r="AJ50" s="1046"/>
      <c r="AK50" s="1046"/>
      <c r="AL50" s="1046"/>
      <c r="AM50" s="1046"/>
      <c r="AN50" s="1046"/>
      <c r="AO50" s="1046"/>
      <c r="AP50" s="1046"/>
      <c r="AQ50" s="1046"/>
      <c r="AR50" s="1046"/>
      <c r="AS50" s="1046"/>
      <c r="AT50" s="1046"/>
      <c r="AU50" s="1046"/>
      <c r="AV50" s="1046"/>
      <c r="AW50" s="1046"/>
      <c r="AX50" s="1046"/>
      <c r="AY50" s="1046"/>
      <c r="AZ50" s="1046"/>
      <c r="BA50" s="1046"/>
      <c r="BB50" s="1046"/>
    </row>
    <row r="51" spans="2:54" x14ac:dyDescent="0.2">
      <c r="B51" s="247"/>
      <c r="C51" s="1046"/>
      <c r="D51" s="1050"/>
      <c r="E51" s="1050"/>
      <c r="F51" s="1050"/>
      <c r="G51" s="1050"/>
      <c r="H51" s="1050"/>
      <c r="I51" s="1051"/>
      <c r="J51" s="1096"/>
      <c r="K51" s="1096"/>
      <c r="L51" s="1096"/>
      <c r="M51" s="1096"/>
      <c r="N51" s="1096"/>
      <c r="O51" s="1096"/>
      <c r="P51" s="1096"/>
      <c r="Q51" s="1096"/>
      <c r="R51" s="1096"/>
      <c r="S51" s="1096"/>
      <c r="T51" s="1096"/>
      <c r="U51" s="1051"/>
      <c r="V51" s="1051"/>
      <c r="W51" s="1099"/>
      <c r="X51" s="887"/>
      <c r="Y51" s="887"/>
      <c r="Z51" s="1078"/>
      <c r="AA51" s="1078"/>
      <c r="AB51" s="1078"/>
      <c r="AC51" s="1046"/>
      <c r="AD51" s="1046"/>
      <c r="AE51" s="1046"/>
      <c r="AF51" s="1046"/>
      <c r="AG51" s="1046"/>
      <c r="AH51" s="1046"/>
      <c r="AI51" s="1046"/>
      <c r="AJ51" s="1046"/>
      <c r="AK51" s="1046"/>
      <c r="AL51" s="1046"/>
      <c r="AM51" s="1046"/>
      <c r="AN51" s="1046"/>
      <c r="AO51" s="1046"/>
      <c r="AP51" s="1046"/>
      <c r="AQ51" s="1046"/>
      <c r="AR51" s="1046"/>
      <c r="AS51" s="1046"/>
      <c r="AT51" s="1046"/>
      <c r="AU51" s="1046"/>
      <c r="AV51" s="1046"/>
      <c r="AW51" s="1046"/>
      <c r="AX51" s="1046"/>
      <c r="AY51" s="1046"/>
      <c r="AZ51" s="1046"/>
      <c r="BA51" s="1046"/>
      <c r="BB51" s="1046"/>
    </row>
    <row r="52" spans="2:54" x14ac:dyDescent="0.2">
      <c r="B52" s="247"/>
      <c r="C52" s="1046"/>
      <c r="D52" s="1050"/>
      <c r="E52" s="1050"/>
      <c r="F52" s="1050"/>
      <c r="G52" s="1050"/>
      <c r="H52" s="1050"/>
      <c r="I52" s="1051"/>
      <c r="J52" s="1096"/>
      <c r="K52" s="1051"/>
      <c r="L52" s="1051"/>
      <c r="M52" s="1051"/>
      <c r="N52" s="1051"/>
      <c r="O52" s="1051"/>
      <c r="P52" s="1051"/>
      <c r="Q52" s="1051"/>
      <c r="R52" s="1051"/>
      <c r="S52" s="1051"/>
      <c r="T52" s="1051"/>
      <c r="U52" s="1051"/>
      <c r="V52" s="1051"/>
      <c r="W52" s="1099"/>
      <c r="X52" s="887"/>
      <c r="Y52" s="887"/>
      <c r="Z52" s="1078"/>
      <c r="AA52" s="1078"/>
      <c r="AB52" s="1078"/>
      <c r="AC52" s="1046"/>
      <c r="AD52" s="1046"/>
      <c r="AE52" s="1046"/>
      <c r="AF52" s="1046"/>
      <c r="AG52" s="1046"/>
      <c r="AH52" s="1046"/>
      <c r="AI52" s="1046"/>
      <c r="AJ52" s="1046"/>
      <c r="AK52" s="1046"/>
      <c r="AL52" s="1046"/>
      <c r="AM52" s="1046"/>
      <c r="AN52" s="1046"/>
      <c r="AO52" s="1046"/>
      <c r="AP52" s="1046"/>
      <c r="AQ52" s="1046"/>
      <c r="AR52" s="1046"/>
      <c r="AS52" s="1046"/>
      <c r="AT52" s="1046"/>
      <c r="AU52" s="1046"/>
      <c r="AV52" s="1046"/>
      <c r="AW52" s="1046"/>
      <c r="AX52" s="1046"/>
      <c r="AY52" s="1046"/>
      <c r="AZ52" s="1046"/>
      <c r="BA52" s="1046"/>
      <c r="BB52" s="1046"/>
    </row>
    <row r="53" spans="2:54" x14ac:dyDescent="0.2">
      <c r="B53" s="247"/>
      <c r="C53" s="1046"/>
      <c r="D53" s="1050"/>
      <c r="E53" s="1050"/>
      <c r="F53" s="1050"/>
      <c r="G53" s="1050"/>
      <c r="H53" s="1050"/>
      <c r="I53" s="1051"/>
      <c r="J53" s="1051"/>
      <c r="K53" s="1051"/>
      <c r="L53" s="1051"/>
      <c r="M53" s="1051"/>
      <c r="N53" s="1051"/>
      <c r="O53" s="1051"/>
      <c r="P53" s="1051"/>
      <c r="Q53" s="1051"/>
      <c r="R53" s="1051"/>
      <c r="S53" s="1051"/>
      <c r="T53" s="1051"/>
      <c r="U53" s="1051"/>
      <c r="V53" s="1099"/>
      <c r="W53" s="1099"/>
      <c r="X53" s="887"/>
      <c r="Y53" s="887"/>
      <c r="Z53" s="1078"/>
      <c r="AA53" s="1078"/>
      <c r="AB53" s="1078"/>
      <c r="AC53" s="1046"/>
      <c r="AD53" s="1046"/>
      <c r="AE53" s="1046"/>
      <c r="AF53" s="1046"/>
      <c r="AG53" s="1046"/>
      <c r="AH53" s="1046"/>
      <c r="AI53" s="1046"/>
      <c r="AJ53" s="1046"/>
      <c r="AK53" s="1046"/>
      <c r="AL53" s="1046"/>
      <c r="AM53" s="1046"/>
      <c r="AN53" s="1046"/>
      <c r="AO53" s="1046"/>
      <c r="AP53" s="1046"/>
      <c r="AQ53" s="1046"/>
      <c r="AR53" s="1046"/>
      <c r="AS53" s="1046"/>
      <c r="AT53" s="1046"/>
      <c r="AU53" s="1046"/>
      <c r="AV53" s="1046"/>
      <c r="AW53" s="1046"/>
      <c r="AX53" s="1046"/>
      <c r="AY53" s="1046"/>
      <c r="AZ53" s="1046"/>
      <c r="BA53" s="1046"/>
      <c r="BB53" s="1046"/>
    </row>
    <row r="54" spans="2:54" x14ac:dyDescent="0.2">
      <c r="B54" s="247"/>
      <c r="C54" s="1046"/>
      <c r="D54" s="1050"/>
      <c r="E54" s="1050"/>
      <c r="F54" s="1050"/>
      <c r="G54" s="1050"/>
      <c r="H54" s="1050"/>
      <c r="I54" s="1051"/>
      <c r="J54" s="1051"/>
      <c r="K54" s="1051"/>
      <c r="L54" s="1051"/>
      <c r="M54" s="1051"/>
      <c r="N54" s="1051"/>
      <c r="O54" s="1051"/>
      <c r="P54" s="1051"/>
      <c r="Q54" s="1051"/>
      <c r="R54" s="1051"/>
      <c r="S54" s="1051"/>
      <c r="T54" s="1051"/>
      <c r="U54" s="1051"/>
      <c r="V54" s="1099"/>
      <c r="W54" s="1099"/>
      <c r="X54" s="887"/>
      <c r="Y54" s="887"/>
      <c r="Z54" s="1078"/>
      <c r="AA54" s="1078"/>
      <c r="AB54" s="1078"/>
      <c r="AC54" s="1046"/>
      <c r="AD54" s="1046"/>
      <c r="AE54" s="1046"/>
      <c r="AF54" s="1046"/>
      <c r="AG54" s="1046"/>
      <c r="AH54" s="1046"/>
      <c r="AI54" s="1046"/>
      <c r="AJ54" s="1046"/>
      <c r="AK54" s="1046"/>
      <c r="AL54" s="1046"/>
      <c r="AM54" s="1046"/>
      <c r="AN54" s="1046"/>
      <c r="AO54" s="1046"/>
      <c r="AP54" s="1046"/>
      <c r="AQ54" s="1046"/>
      <c r="AR54" s="1046"/>
      <c r="AS54" s="1046"/>
      <c r="AT54" s="1046"/>
      <c r="AU54" s="1046"/>
      <c r="AV54" s="1046"/>
      <c r="AW54" s="1046"/>
      <c r="AX54" s="1046"/>
      <c r="AY54" s="1046"/>
      <c r="AZ54" s="1046"/>
      <c r="BA54" s="1046"/>
      <c r="BB54" s="1046"/>
    </row>
    <row r="55" spans="2:54" x14ac:dyDescent="0.2">
      <c r="B55" s="247"/>
      <c r="C55" s="1046"/>
      <c r="D55" s="1050"/>
      <c r="E55" s="1050"/>
      <c r="F55" s="1050"/>
      <c r="G55" s="1050"/>
      <c r="H55" s="1050"/>
      <c r="I55" s="1051"/>
      <c r="J55" s="1051"/>
      <c r="K55" s="1051"/>
      <c r="L55" s="1051"/>
      <c r="M55" s="1051"/>
      <c r="N55" s="1051"/>
      <c r="O55" s="1051"/>
      <c r="P55" s="1051"/>
      <c r="Q55" s="1051"/>
      <c r="R55" s="1051"/>
      <c r="S55" s="1099"/>
      <c r="T55" s="1099"/>
      <c r="U55" s="1096"/>
      <c r="V55" s="1099"/>
      <c r="W55" s="1099"/>
      <c r="X55" s="887"/>
      <c r="Y55" s="887"/>
      <c r="Z55" s="1078"/>
      <c r="AA55" s="1078"/>
      <c r="AB55" s="1078"/>
      <c r="AC55" s="1046"/>
      <c r="AD55" s="1046"/>
      <c r="AE55" s="1046"/>
      <c r="AF55" s="1046"/>
      <c r="AG55" s="1046"/>
      <c r="AH55" s="1046"/>
      <c r="AI55" s="1046"/>
      <c r="AJ55" s="1046"/>
      <c r="AK55" s="1046"/>
      <c r="AL55" s="1046"/>
      <c r="AM55" s="1046"/>
      <c r="AN55" s="1046"/>
      <c r="AO55" s="1046"/>
      <c r="AP55" s="1046"/>
      <c r="AQ55" s="1046"/>
      <c r="AR55" s="1046"/>
      <c r="AS55" s="1046"/>
      <c r="AT55" s="1046"/>
      <c r="AU55" s="1046"/>
      <c r="AV55" s="1046"/>
      <c r="AW55" s="1046"/>
      <c r="AX55" s="1046"/>
      <c r="AY55" s="1046"/>
      <c r="AZ55" s="1046"/>
      <c r="BA55" s="1046"/>
      <c r="BB55" s="1046"/>
    </row>
    <row r="56" spans="2:54" x14ac:dyDescent="0.2">
      <c r="B56" s="247"/>
      <c r="C56" s="1046"/>
      <c r="D56" s="1050"/>
      <c r="E56" s="1050"/>
      <c r="F56" s="1050"/>
      <c r="G56" s="1050"/>
      <c r="H56" s="1050"/>
      <c r="I56" s="1051"/>
      <c r="J56" s="1051"/>
      <c r="K56" s="1051"/>
      <c r="L56" s="1051"/>
      <c r="M56" s="1051"/>
      <c r="N56" s="1051"/>
      <c r="O56" s="1051"/>
      <c r="P56" s="1051"/>
      <c r="Q56" s="1051"/>
      <c r="R56" s="1051"/>
      <c r="S56" s="1099"/>
      <c r="T56" s="1099"/>
      <c r="U56" s="1096"/>
      <c r="V56" s="1084"/>
      <c r="W56" s="1084"/>
      <c r="X56" s="1078"/>
      <c r="Y56" s="1078"/>
      <c r="Z56" s="1078"/>
      <c r="AA56" s="1078"/>
      <c r="AB56" s="1078"/>
      <c r="AC56" s="1046"/>
      <c r="AD56" s="1046"/>
      <c r="AE56" s="1046"/>
      <c r="AF56" s="1046"/>
      <c r="AG56" s="1046"/>
      <c r="AH56" s="1046"/>
      <c r="AI56" s="1046"/>
      <c r="AJ56" s="1046"/>
      <c r="AK56" s="1046"/>
      <c r="AL56" s="1046"/>
      <c r="AM56" s="1046"/>
      <c r="AN56" s="1046"/>
      <c r="AO56" s="1046"/>
      <c r="AP56" s="1046"/>
      <c r="AQ56" s="1046"/>
      <c r="AR56" s="1046"/>
      <c r="AS56" s="1046"/>
      <c r="AT56" s="1046"/>
      <c r="AU56" s="1046"/>
      <c r="AV56" s="1046"/>
      <c r="AW56" s="1046"/>
      <c r="AX56" s="1046"/>
      <c r="AY56" s="1046"/>
      <c r="AZ56" s="1046"/>
      <c r="BA56" s="1046"/>
      <c r="BB56" s="1046"/>
    </row>
    <row r="57" spans="2:54" x14ac:dyDescent="0.2">
      <c r="B57" s="247"/>
      <c r="C57" s="1046"/>
      <c r="D57" s="1050"/>
      <c r="E57" s="1050"/>
      <c r="F57" s="1050"/>
      <c r="G57" s="1050"/>
      <c r="H57" s="1050"/>
      <c r="I57" s="1051"/>
      <c r="J57" s="1051"/>
      <c r="K57" s="1051"/>
      <c r="L57" s="1051"/>
      <c r="M57" s="1051"/>
      <c r="N57" s="1051"/>
      <c r="O57" s="1051"/>
      <c r="P57" s="1051"/>
      <c r="Q57" s="1051"/>
      <c r="R57" s="1051"/>
      <c r="S57" s="1099"/>
      <c r="T57" s="1099"/>
      <c r="U57" s="1096"/>
      <c r="V57" s="1084"/>
      <c r="W57" s="1084"/>
      <c r="X57" s="1078"/>
      <c r="Y57" s="1078"/>
      <c r="Z57" s="1078"/>
      <c r="AA57" s="1078"/>
      <c r="AB57" s="1078"/>
      <c r="AC57" s="1046"/>
      <c r="AD57" s="1046"/>
      <c r="AE57" s="1046"/>
      <c r="AF57" s="1046"/>
      <c r="AG57" s="1046"/>
      <c r="AH57" s="1046"/>
      <c r="AI57" s="1046"/>
      <c r="AJ57" s="1046"/>
      <c r="AK57" s="1046"/>
      <c r="AL57" s="1046"/>
      <c r="AM57" s="1046"/>
      <c r="AN57" s="1046"/>
      <c r="AO57" s="1046"/>
      <c r="AP57" s="1046"/>
      <c r="AQ57" s="1046"/>
      <c r="AR57" s="1046"/>
      <c r="AS57" s="1046"/>
      <c r="AT57" s="1046"/>
      <c r="AU57" s="1046"/>
      <c r="AV57" s="1046"/>
      <c r="AW57" s="1046"/>
      <c r="AX57" s="1046"/>
      <c r="AY57" s="1046"/>
      <c r="AZ57" s="1046"/>
      <c r="BA57" s="1046"/>
      <c r="BB57" s="1046"/>
    </row>
    <row r="58" spans="2:54" x14ac:dyDescent="0.2">
      <c r="B58" s="247"/>
      <c r="C58" s="1046"/>
      <c r="D58" s="1050"/>
      <c r="E58" s="1050"/>
      <c r="F58" s="1050"/>
      <c r="G58" s="1050"/>
      <c r="H58" s="1050"/>
      <c r="I58" s="1051"/>
      <c r="J58" s="1051"/>
      <c r="K58" s="1051"/>
      <c r="L58" s="1051"/>
      <c r="M58" s="1051"/>
      <c r="N58" s="1051"/>
      <c r="O58" s="1051"/>
      <c r="P58" s="1051"/>
      <c r="Q58" s="1051"/>
      <c r="R58" s="1051"/>
      <c r="S58" s="1084"/>
      <c r="T58" s="1084"/>
      <c r="U58" s="1096"/>
      <c r="V58" s="1084"/>
      <c r="W58" s="1084"/>
      <c r="X58" s="1078"/>
      <c r="Y58" s="1078"/>
      <c r="Z58" s="1078"/>
      <c r="AA58" s="1078"/>
      <c r="AB58" s="1078"/>
      <c r="AC58" s="1046"/>
      <c r="AD58" s="1046"/>
      <c r="AE58" s="1046"/>
      <c r="AF58" s="1046"/>
      <c r="AG58" s="1046"/>
      <c r="AH58" s="1046"/>
      <c r="AI58" s="1046"/>
      <c r="AJ58" s="1046"/>
      <c r="AK58" s="1046"/>
      <c r="AL58" s="1046"/>
      <c r="AM58" s="1046"/>
      <c r="AN58" s="1046"/>
      <c r="AO58" s="1046"/>
      <c r="AP58" s="1046"/>
      <c r="AQ58" s="1046"/>
      <c r="AR58" s="1046"/>
      <c r="AS58" s="1046"/>
      <c r="AT58" s="1046"/>
      <c r="AU58" s="1046"/>
      <c r="AV58" s="1046"/>
      <c r="AW58" s="1046"/>
      <c r="AX58" s="1046"/>
      <c r="AY58" s="1046"/>
      <c r="AZ58" s="1046"/>
      <c r="BA58" s="1046"/>
      <c r="BB58" s="1046"/>
    </row>
    <row r="59" spans="2:54" x14ac:dyDescent="0.2">
      <c r="B59" s="247"/>
      <c r="C59" s="1046"/>
      <c r="D59" s="1050"/>
      <c r="E59" s="1050"/>
      <c r="F59" s="1050"/>
      <c r="G59" s="1050"/>
      <c r="H59" s="1050"/>
      <c r="I59" s="1051"/>
      <c r="J59" s="1051"/>
      <c r="K59" s="1051"/>
      <c r="L59" s="1051"/>
      <c r="M59" s="1051"/>
      <c r="N59" s="1051"/>
      <c r="O59" s="1051"/>
      <c r="P59" s="1051"/>
      <c r="Q59" s="1051"/>
      <c r="R59" s="1051"/>
      <c r="S59" s="1084"/>
      <c r="T59" s="1084"/>
      <c r="U59" s="1096"/>
      <c r="V59" s="1084"/>
      <c r="W59" s="1084"/>
      <c r="X59" s="1078"/>
      <c r="Y59" s="1078"/>
      <c r="Z59" s="1078"/>
      <c r="AA59" s="1078"/>
      <c r="AB59" s="1078"/>
      <c r="AC59" s="1046"/>
      <c r="AD59" s="1046"/>
      <c r="AE59" s="1046"/>
      <c r="AF59" s="1046"/>
      <c r="AG59" s="1046"/>
      <c r="AH59" s="1046"/>
      <c r="AI59" s="1046"/>
      <c r="AJ59" s="1046"/>
      <c r="AK59" s="1046"/>
      <c r="AL59" s="1046"/>
      <c r="AM59" s="1046"/>
      <c r="AN59" s="1046"/>
      <c r="AO59" s="1046"/>
      <c r="AP59" s="1046"/>
      <c r="AQ59" s="1046"/>
      <c r="AR59" s="1046"/>
      <c r="AS59" s="1046"/>
      <c r="AT59" s="1046"/>
      <c r="AU59" s="1046"/>
      <c r="AV59" s="1046"/>
      <c r="AW59" s="1046"/>
      <c r="AX59" s="1046"/>
      <c r="AY59" s="1046"/>
      <c r="AZ59" s="1046"/>
      <c r="BA59" s="1046"/>
      <c r="BB59" s="1046"/>
    </row>
    <row r="60" spans="2:54" x14ac:dyDescent="0.2">
      <c r="B60" s="247"/>
      <c r="C60" s="1046"/>
      <c r="D60" s="1050"/>
      <c r="E60" s="1050"/>
      <c r="F60" s="1050"/>
      <c r="G60" s="1050"/>
      <c r="H60" s="1050"/>
      <c r="I60" s="1051"/>
      <c r="J60" s="1051"/>
      <c r="K60" s="1051"/>
      <c r="L60" s="1051"/>
      <c r="M60" s="1051"/>
      <c r="N60" s="1051"/>
      <c r="O60" s="1051"/>
      <c r="P60" s="1051"/>
      <c r="Q60" s="1051"/>
      <c r="R60" s="1051"/>
      <c r="S60" s="1084"/>
      <c r="T60" s="1084"/>
      <c r="U60" s="1096"/>
      <c r="V60" s="1084"/>
      <c r="W60" s="1084"/>
      <c r="X60" s="1078"/>
      <c r="Y60" s="1078"/>
      <c r="Z60" s="1078"/>
      <c r="AA60" s="1078"/>
      <c r="AB60" s="1078"/>
      <c r="AC60" s="1046"/>
      <c r="AD60" s="1046"/>
      <c r="AE60" s="1046"/>
      <c r="AF60" s="1046"/>
      <c r="AG60" s="1046"/>
      <c r="AH60" s="1046"/>
      <c r="AI60" s="1046"/>
      <c r="AJ60" s="1046"/>
      <c r="AK60" s="1046"/>
      <c r="AL60" s="1046"/>
      <c r="AM60" s="1046"/>
      <c r="AN60" s="1046"/>
      <c r="AO60" s="1046"/>
      <c r="AP60" s="1046"/>
      <c r="AQ60" s="1046"/>
      <c r="AR60" s="1046"/>
      <c r="AS60" s="1046"/>
      <c r="AT60" s="1046"/>
      <c r="AU60" s="1046"/>
      <c r="AV60" s="1046"/>
      <c r="AW60" s="1046"/>
      <c r="AX60" s="1046"/>
      <c r="AY60" s="1046"/>
      <c r="AZ60" s="1046"/>
      <c r="BA60" s="1046"/>
      <c r="BB60" s="1046"/>
    </row>
    <row r="61" spans="2:54" x14ac:dyDescent="0.2">
      <c r="B61" s="247"/>
      <c r="C61" s="1046"/>
      <c r="D61" s="1050"/>
      <c r="E61" s="1050"/>
      <c r="F61" s="1050"/>
      <c r="G61" s="1050"/>
      <c r="H61" s="1050"/>
      <c r="I61" s="1051"/>
      <c r="J61" s="1051"/>
      <c r="K61" s="1051"/>
      <c r="L61" s="1051"/>
      <c r="M61" s="1051"/>
      <c r="N61" s="1051"/>
      <c r="O61" s="1051"/>
      <c r="P61" s="1051"/>
      <c r="Q61" s="1051"/>
      <c r="R61" s="1051"/>
      <c r="S61" s="1084"/>
      <c r="T61" s="1084"/>
      <c r="U61" s="1051"/>
      <c r="V61" s="1084"/>
      <c r="W61" s="1084"/>
      <c r="X61" s="1078"/>
      <c r="Y61" s="1078"/>
      <c r="Z61" s="1078"/>
      <c r="AA61" s="1078"/>
      <c r="AB61" s="1078"/>
      <c r="AC61" s="1046"/>
      <c r="AD61" s="1046"/>
      <c r="AE61" s="1046"/>
      <c r="AF61" s="1046"/>
      <c r="AG61" s="1046"/>
      <c r="AH61" s="1046"/>
      <c r="AI61" s="1046"/>
      <c r="AJ61" s="1046"/>
      <c r="AK61" s="1046"/>
      <c r="AL61" s="1046"/>
      <c r="AM61" s="1046"/>
      <c r="AN61" s="1046"/>
      <c r="AO61" s="1046"/>
      <c r="AP61" s="1046"/>
      <c r="AQ61" s="1046"/>
      <c r="AR61" s="1046"/>
      <c r="AS61" s="1046"/>
      <c r="AT61" s="1046"/>
      <c r="AU61" s="1046"/>
      <c r="AV61" s="1046"/>
      <c r="AW61" s="1046"/>
      <c r="AX61" s="1046"/>
      <c r="AY61" s="1046"/>
      <c r="AZ61" s="1046"/>
      <c r="BA61" s="1046"/>
      <c r="BB61" s="1046"/>
    </row>
    <row r="62" spans="2:54" x14ac:dyDescent="0.2">
      <c r="B62" s="247"/>
      <c r="C62" s="1046"/>
      <c r="D62" s="1050"/>
      <c r="E62" s="1050"/>
      <c r="F62" s="1050"/>
      <c r="G62" s="1050"/>
      <c r="H62" s="1050"/>
      <c r="I62" s="1051"/>
      <c r="J62" s="1051"/>
      <c r="K62" s="1051"/>
      <c r="L62" s="1051"/>
      <c r="M62" s="1051"/>
      <c r="N62" s="1051"/>
      <c r="O62" s="1051"/>
      <c r="P62" s="1051"/>
      <c r="Q62" s="1051"/>
      <c r="R62" s="1051"/>
      <c r="S62" s="1084"/>
      <c r="T62" s="1084"/>
      <c r="U62" s="1051"/>
      <c r="V62" s="1084"/>
      <c r="W62" s="1084"/>
      <c r="X62" s="1078"/>
      <c r="Y62" s="1078"/>
      <c r="Z62" s="1078"/>
      <c r="AA62" s="1078"/>
      <c r="AB62" s="1078"/>
      <c r="AC62" s="1046"/>
      <c r="AD62" s="1046"/>
      <c r="AE62" s="1046"/>
      <c r="AF62" s="1046"/>
      <c r="AG62" s="1046"/>
      <c r="AH62" s="1046"/>
      <c r="AI62" s="1046"/>
      <c r="AJ62" s="1046"/>
      <c r="AK62" s="1046"/>
      <c r="AL62" s="1046"/>
      <c r="AM62" s="1046"/>
      <c r="AN62" s="1046"/>
      <c r="AO62" s="1046"/>
      <c r="AP62" s="1046"/>
      <c r="AQ62" s="1046"/>
      <c r="AR62" s="1046"/>
      <c r="AS62" s="1046"/>
      <c r="AT62" s="1046"/>
      <c r="AU62" s="1046"/>
      <c r="AV62" s="1046"/>
      <c r="AW62" s="1046"/>
      <c r="AX62" s="1046"/>
      <c r="AY62" s="1046"/>
      <c r="AZ62" s="1046"/>
      <c r="BA62" s="1046"/>
      <c r="BB62" s="1046"/>
    </row>
    <row r="63" spans="2:54" x14ac:dyDescent="0.2">
      <c r="B63" s="247"/>
      <c r="C63" s="1046"/>
      <c r="D63" s="1050"/>
      <c r="E63" s="1050"/>
      <c r="F63" s="1050"/>
      <c r="G63" s="1050"/>
      <c r="H63" s="1050"/>
      <c r="I63" s="1051"/>
      <c r="J63" s="1051"/>
      <c r="K63" s="1051"/>
      <c r="L63" s="1051"/>
      <c r="M63" s="1051"/>
      <c r="N63" s="1051"/>
      <c r="O63" s="1051"/>
      <c r="P63" s="1051"/>
      <c r="Q63" s="1051"/>
      <c r="R63" s="1051"/>
      <c r="S63" s="1084"/>
      <c r="T63" s="1084"/>
      <c r="U63" s="1051"/>
      <c r="V63" s="1084"/>
      <c r="W63" s="1084"/>
      <c r="X63" s="1078"/>
      <c r="Y63" s="1078"/>
      <c r="Z63" s="1078"/>
      <c r="AA63" s="1078"/>
      <c r="AB63" s="1078"/>
      <c r="AC63" s="1046"/>
      <c r="AD63" s="1046"/>
      <c r="AE63" s="1046"/>
      <c r="AF63" s="1046"/>
      <c r="AG63" s="1046"/>
      <c r="AH63" s="1046"/>
      <c r="AI63" s="1046"/>
      <c r="AJ63" s="1046"/>
      <c r="AK63" s="1046"/>
      <c r="AL63" s="1046"/>
      <c r="AM63" s="1046"/>
      <c r="AN63" s="1046"/>
      <c r="AO63" s="1046"/>
      <c r="AP63" s="1046"/>
      <c r="AQ63" s="1046"/>
      <c r="AR63" s="1046"/>
      <c r="AS63" s="1046"/>
      <c r="AT63" s="1046"/>
      <c r="AU63" s="1046"/>
      <c r="AV63" s="1046"/>
      <c r="AW63" s="1046"/>
      <c r="AX63" s="1046"/>
      <c r="AY63" s="1046"/>
      <c r="AZ63" s="1046"/>
      <c r="BA63" s="1046"/>
      <c r="BB63" s="1046"/>
    </row>
    <row r="64" spans="2:54" x14ac:dyDescent="0.2">
      <c r="B64" s="247"/>
      <c r="C64" s="1046"/>
      <c r="D64" s="1050"/>
      <c r="E64" s="1050"/>
      <c r="F64" s="1050"/>
      <c r="G64" s="1050"/>
      <c r="H64" s="1050"/>
      <c r="I64" s="1051"/>
      <c r="J64" s="1051"/>
      <c r="K64" s="1051"/>
      <c r="L64" s="1051"/>
      <c r="M64" s="1051"/>
      <c r="N64" s="1051"/>
      <c r="O64" s="1051"/>
      <c r="P64" s="1051"/>
      <c r="Q64" s="1051"/>
      <c r="R64" s="1051"/>
      <c r="S64" s="1084"/>
      <c r="T64" s="1084"/>
      <c r="U64" s="1099"/>
      <c r="V64" s="1084"/>
      <c r="W64" s="1084"/>
      <c r="X64" s="1078"/>
      <c r="Y64" s="1078"/>
      <c r="Z64" s="1078"/>
      <c r="AA64" s="1078"/>
      <c r="AB64" s="1078"/>
      <c r="AC64" s="1046"/>
      <c r="AD64" s="1046"/>
      <c r="AE64" s="1046"/>
      <c r="AF64" s="1046"/>
      <c r="AG64" s="1046"/>
      <c r="AH64" s="1046"/>
      <c r="AI64" s="1046"/>
      <c r="AJ64" s="1046"/>
      <c r="AK64" s="1046"/>
      <c r="AL64" s="1046"/>
      <c r="AM64" s="1046"/>
      <c r="AN64" s="1046"/>
      <c r="AO64" s="1046"/>
      <c r="AP64" s="1046"/>
      <c r="AQ64" s="1046"/>
      <c r="AR64" s="1046"/>
      <c r="AS64" s="1046"/>
      <c r="AT64" s="1046"/>
      <c r="AU64" s="1046"/>
      <c r="AV64" s="1046"/>
      <c r="AW64" s="1046"/>
      <c r="AX64" s="1046"/>
      <c r="AY64" s="1046"/>
      <c r="AZ64" s="1046"/>
      <c r="BA64" s="1046"/>
      <c r="BB64" s="1046"/>
    </row>
    <row r="65" spans="2:54" x14ac:dyDescent="0.2">
      <c r="B65" s="247"/>
      <c r="C65" s="1046"/>
      <c r="D65" s="1050"/>
      <c r="E65" s="1050"/>
      <c r="F65" s="1050"/>
      <c r="G65" s="1050"/>
      <c r="H65" s="1050"/>
      <c r="I65" s="1051"/>
      <c r="J65" s="1051"/>
      <c r="K65" s="1051"/>
      <c r="L65" s="1051"/>
      <c r="M65" s="1051"/>
      <c r="N65" s="1051"/>
      <c r="O65" s="1051"/>
      <c r="P65" s="1051"/>
      <c r="Q65" s="1051"/>
      <c r="R65" s="1051"/>
      <c r="S65" s="1084"/>
      <c r="T65" s="1084"/>
      <c r="U65" s="1099"/>
      <c r="V65" s="1084"/>
      <c r="W65" s="1084"/>
      <c r="X65" s="1078"/>
      <c r="Y65" s="1078"/>
      <c r="Z65" s="1078"/>
      <c r="AA65" s="1078"/>
      <c r="AB65" s="1078"/>
      <c r="AC65" s="1046"/>
      <c r="AD65" s="1046"/>
      <c r="AE65" s="1046"/>
      <c r="AF65" s="1046"/>
      <c r="AG65" s="1046"/>
      <c r="AH65" s="1046"/>
      <c r="AI65" s="1046"/>
      <c r="AJ65" s="1046"/>
      <c r="AK65" s="1046"/>
      <c r="AL65" s="1046"/>
      <c r="AM65" s="1046"/>
      <c r="AN65" s="1046"/>
      <c r="AO65" s="1046"/>
      <c r="AP65" s="1046"/>
      <c r="AQ65" s="1046"/>
      <c r="AR65" s="1046"/>
      <c r="AS65" s="1046"/>
      <c r="AT65" s="1046"/>
      <c r="AU65" s="1046"/>
      <c r="AV65" s="1046"/>
      <c r="AW65" s="1046"/>
      <c r="AX65" s="1046"/>
      <c r="AY65" s="1046"/>
      <c r="AZ65" s="1046"/>
      <c r="BA65" s="1046"/>
      <c r="BB65" s="1046"/>
    </row>
    <row r="66" spans="2:54" x14ac:dyDescent="0.2">
      <c r="B66" s="247"/>
      <c r="C66" s="1046"/>
      <c r="D66" s="1050"/>
      <c r="E66" s="1050"/>
      <c r="F66" s="1050"/>
      <c r="G66" s="1050"/>
      <c r="H66" s="1050"/>
      <c r="I66" s="1051"/>
      <c r="J66" s="1051"/>
      <c r="K66" s="1051"/>
      <c r="L66" s="1051"/>
      <c r="M66" s="1051"/>
      <c r="N66" s="1051"/>
      <c r="O66" s="1051"/>
      <c r="P66" s="1051"/>
      <c r="Q66" s="1051"/>
      <c r="R66" s="1051"/>
      <c r="S66" s="1084"/>
      <c r="T66" s="1084"/>
      <c r="U66" s="1099"/>
      <c r="V66" s="1084"/>
      <c r="W66" s="1084"/>
      <c r="X66" s="1078"/>
      <c r="Y66" s="1078"/>
      <c r="Z66" s="1078"/>
      <c r="AA66" s="1078"/>
      <c r="AB66" s="1078"/>
      <c r="AC66" s="1046"/>
      <c r="AD66" s="1046"/>
      <c r="AE66" s="1046"/>
      <c r="AF66" s="1046"/>
      <c r="AG66" s="1046"/>
      <c r="AH66" s="1046"/>
      <c r="AI66" s="1046"/>
      <c r="AJ66" s="1046"/>
      <c r="AK66" s="1046"/>
      <c r="AL66" s="1046"/>
      <c r="AM66" s="1046"/>
      <c r="AN66" s="1046"/>
      <c r="AO66" s="1046"/>
      <c r="AP66" s="1046"/>
      <c r="AQ66" s="1046"/>
      <c r="AR66" s="1046"/>
      <c r="AS66" s="1046"/>
      <c r="AT66" s="1046"/>
      <c r="AU66" s="1046"/>
      <c r="AV66" s="1046"/>
      <c r="AW66" s="1046"/>
      <c r="AX66" s="1046"/>
      <c r="AY66" s="1046"/>
      <c r="AZ66" s="1046"/>
      <c r="BA66" s="1046"/>
      <c r="BB66" s="1046"/>
    </row>
    <row r="67" spans="2:54" x14ac:dyDescent="0.2">
      <c r="B67" s="247"/>
      <c r="C67" s="1046"/>
      <c r="D67" s="1050"/>
      <c r="E67" s="1050"/>
      <c r="F67" s="1050"/>
      <c r="G67" s="1050"/>
      <c r="H67" s="1050"/>
      <c r="I67" s="1051"/>
      <c r="J67" s="1051"/>
      <c r="K67" s="1051"/>
      <c r="L67" s="1051"/>
      <c r="M67" s="1051"/>
      <c r="N67" s="1051"/>
      <c r="O67" s="1051"/>
      <c r="P67" s="1051"/>
      <c r="Q67" s="1051"/>
      <c r="R67" s="1051"/>
      <c r="S67" s="1084"/>
      <c r="T67" s="1084"/>
      <c r="U67" s="1084"/>
      <c r="V67" s="1084"/>
      <c r="W67" s="1084"/>
      <c r="X67" s="1078"/>
      <c r="Y67" s="1078"/>
      <c r="Z67" s="1078"/>
      <c r="AA67" s="1078"/>
      <c r="AB67" s="1078"/>
      <c r="AC67" s="1046"/>
      <c r="AD67" s="1046"/>
      <c r="AE67" s="1046"/>
      <c r="AF67" s="1046"/>
      <c r="AG67" s="1046"/>
      <c r="AH67" s="1046"/>
      <c r="AI67" s="1046"/>
      <c r="AJ67" s="1046"/>
      <c r="AK67" s="1046"/>
      <c r="AL67" s="1046"/>
      <c r="AM67" s="1046"/>
      <c r="AN67" s="1046"/>
      <c r="AO67" s="1046"/>
      <c r="AP67" s="1046"/>
      <c r="AQ67" s="1046"/>
      <c r="AR67" s="1046"/>
      <c r="AS67" s="1046"/>
      <c r="AT67" s="1046"/>
      <c r="AU67" s="1046"/>
      <c r="AV67" s="1046"/>
      <c r="AW67" s="1046"/>
      <c r="AX67" s="1046"/>
      <c r="AY67" s="1046"/>
      <c r="AZ67" s="1046"/>
      <c r="BA67" s="1046"/>
      <c r="BB67" s="1046"/>
    </row>
    <row r="68" spans="2:54" x14ac:dyDescent="0.2">
      <c r="B68" s="247"/>
      <c r="C68" s="1046"/>
      <c r="D68" s="1050"/>
      <c r="E68" s="1050"/>
      <c r="F68" s="1050"/>
      <c r="G68" s="1050"/>
      <c r="H68" s="1050"/>
      <c r="I68" s="1051"/>
      <c r="J68" s="1051"/>
      <c r="K68" s="1051"/>
      <c r="L68" s="1051"/>
      <c r="M68" s="1051"/>
      <c r="N68" s="1051"/>
      <c r="O68" s="1051"/>
      <c r="P68" s="1051"/>
      <c r="Q68" s="1051"/>
      <c r="R68" s="1051"/>
      <c r="S68" s="1084"/>
      <c r="T68" s="1084"/>
      <c r="U68" s="1084"/>
      <c r="V68" s="1084"/>
      <c r="W68" s="1084"/>
      <c r="X68" s="1078"/>
      <c r="Y68" s="1078"/>
      <c r="Z68" s="1078"/>
      <c r="AA68" s="1078"/>
      <c r="AB68" s="1078"/>
      <c r="AC68" s="1046"/>
      <c r="AD68" s="1046"/>
      <c r="AE68" s="1046"/>
      <c r="AF68" s="1046"/>
      <c r="AG68" s="1046"/>
      <c r="AH68" s="1046"/>
      <c r="AI68" s="1046"/>
      <c r="AJ68" s="1046"/>
      <c r="AK68" s="1046"/>
      <c r="AL68" s="1046"/>
      <c r="AM68" s="1046"/>
      <c r="AN68" s="1046"/>
      <c r="AO68" s="1046"/>
      <c r="AP68" s="1046"/>
      <c r="AQ68" s="1046"/>
      <c r="AR68" s="1046"/>
      <c r="AS68" s="1046"/>
      <c r="AT68" s="1046"/>
      <c r="AU68" s="1046"/>
      <c r="AV68" s="1046"/>
      <c r="AW68" s="1046"/>
      <c r="AX68" s="1046"/>
      <c r="AY68" s="1046"/>
      <c r="AZ68" s="1046"/>
      <c r="BA68" s="1046"/>
      <c r="BB68" s="1046"/>
    </row>
    <row r="69" spans="2:54" x14ac:dyDescent="0.2">
      <c r="B69" s="247"/>
      <c r="C69" s="1046"/>
      <c r="D69" s="1046"/>
      <c r="E69" s="1046"/>
      <c r="F69" s="1046"/>
      <c r="G69" s="1046"/>
      <c r="H69" s="1046"/>
      <c r="I69" s="1051"/>
      <c r="J69" s="1051"/>
      <c r="K69" s="1051"/>
      <c r="L69" s="1051"/>
      <c r="M69" s="1051"/>
      <c r="N69" s="1051"/>
      <c r="O69" s="1051"/>
      <c r="P69" s="1051"/>
      <c r="Q69" s="1051"/>
      <c r="R69" s="1051"/>
      <c r="S69" s="1084"/>
      <c r="T69" s="1084"/>
      <c r="U69" s="1084"/>
      <c r="V69" s="1084"/>
      <c r="W69" s="1084"/>
      <c r="X69" s="229"/>
      <c r="Y69" s="229"/>
      <c r="Z69" s="229"/>
      <c r="AA69" s="229"/>
      <c r="AB69" s="229"/>
      <c r="AC69" s="1046"/>
      <c r="AD69" s="1046"/>
      <c r="AE69" s="1046"/>
      <c r="AF69" s="1046"/>
      <c r="AG69" s="1046"/>
      <c r="AH69" s="1046"/>
      <c r="AI69" s="1046"/>
      <c r="AJ69" s="1046"/>
      <c r="AK69" s="1046"/>
      <c r="AL69" s="1046"/>
      <c r="AM69" s="1046"/>
      <c r="AN69" s="1046"/>
      <c r="AO69" s="1046"/>
      <c r="AP69" s="1046"/>
      <c r="AQ69" s="1046"/>
      <c r="AR69" s="1046"/>
      <c r="AS69" s="1046"/>
      <c r="AT69" s="1046"/>
      <c r="AU69" s="1046"/>
      <c r="AV69" s="1046"/>
      <c r="AW69" s="1046"/>
      <c r="AX69" s="1046"/>
      <c r="AY69" s="1046"/>
      <c r="AZ69" s="1046"/>
      <c r="BA69" s="1046"/>
      <c r="BB69" s="1046"/>
    </row>
    <row r="70" spans="2:54" x14ac:dyDescent="0.2">
      <c r="B70" s="247"/>
      <c r="C70" s="1046"/>
      <c r="D70" s="1046"/>
      <c r="E70" s="1046"/>
      <c r="F70" s="1046"/>
      <c r="G70" s="1046"/>
      <c r="H70" s="1046"/>
      <c r="I70" s="1051"/>
      <c r="J70" s="1051"/>
      <c r="K70" s="1051"/>
      <c r="L70" s="1051"/>
      <c r="M70" s="1051"/>
      <c r="N70" s="1051"/>
      <c r="O70" s="1051"/>
      <c r="P70" s="1051"/>
      <c r="Q70" s="1051"/>
      <c r="R70" s="1051"/>
      <c r="S70" s="1084"/>
      <c r="T70" s="1084"/>
      <c r="U70" s="1084"/>
      <c r="V70" s="1084"/>
      <c r="W70" s="1084"/>
      <c r="X70" s="229"/>
      <c r="Y70" s="229"/>
      <c r="Z70" s="229"/>
      <c r="AA70" s="229"/>
      <c r="AB70" s="229"/>
      <c r="AC70" s="1046"/>
      <c r="AD70" s="1046"/>
      <c r="AE70" s="1046"/>
      <c r="AF70" s="1046"/>
      <c r="AG70" s="1046"/>
      <c r="AH70" s="1046"/>
      <c r="AI70" s="1046"/>
      <c r="AJ70" s="1046"/>
      <c r="AK70" s="1046"/>
      <c r="AL70" s="1046"/>
      <c r="AM70" s="1046"/>
      <c r="AN70" s="1046"/>
      <c r="AO70" s="1046"/>
      <c r="AP70" s="1046"/>
      <c r="AQ70" s="1046"/>
      <c r="AR70" s="1046"/>
      <c r="AS70" s="1046"/>
      <c r="AT70" s="1046"/>
      <c r="AU70" s="1046"/>
      <c r="AV70" s="1046"/>
      <c r="AW70" s="1046"/>
      <c r="AX70" s="1046"/>
      <c r="AY70" s="1046"/>
      <c r="AZ70" s="1046"/>
      <c r="BA70" s="1046"/>
      <c r="BB70" s="1046"/>
    </row>
    <row r="71" spans="2:54" x14ac:dyDescent="0.2">
      <c r="B71" s="247"/>
      <c r="C71" s="1046"/>
      <c r="D71" s="1046"/>
      <c r="E71" s="1046"/>
      <c r="F71" s="1046"/>
      <c r="G71" s="1046"/>
      <c r="H71" s="1046"/>
      <c r="I71" s="1051"/>
      <c r="J71" s="1051"/>
      <c r="K71" s="1051"/>
      <c r="L71" s="1051"/>
      <c r="M71" s="1051"/>
      <c r="N71" s="1051"/>
      <c r="O71" s="1051"/>
      <c r="P71" s="1051"/>
      <c r="Q71" s="1051"/>
      <c r="R71" s="1051"/>
      <c r="S71" s="1084"/>
      <c r="T71" s="1084"/>
      <c r="U71" s="1084"/>
      <c r="V71" s="1084"/>
      <c r="W71" s="1084"/>
      <c r="X71" s="229"/>
      <c r="Y71" s="229"/>
      <c r="Z71" s="229"/>
      <c r="AA71" s="229"/>
      <c r="AB71" s="229"/>
      <c r="AC71" s="1046"/>
      <c r="AD71" s="1046"/>
      <c r="AE71" s="1046"/>
      <c r="AF71" s="1046"/>
      <c r="AG71" s="1046"/>
      <c r="AH71" s="1046"/>
      <c r="AI71" s="1046"/>
      <c r="AJ71" s="1046"/>
      <c r="AK71" s="1046"/>
      <c r="AL71" s="1046"/>
      <c r="AM71" s="1046"/>
      <c r="AN71" s="1046"/>
      <c r="AO71" s="1046"/>
      <c r="AP71" s="1046"/>
      <c r="AQ71" s="1046"/>
      <c r="AR71" s="1046"/>
      <c r="AS71" s="1046"/>
      <c r="AT71" s="1046"/>
      <c r="AU71" s="1046"/>
      <c r="AV71" s="1046"/>
      <c r="AW71" s="1046"/>
      <c r="AX71" s="1046"/>
      <c r="AY71" s="1046"/>
      <c r="AZ71" s="1046"/>
      <c r="BA71" s="1046"/>
      <c r="BB71" s="1046"/>
    </row>
    <row r="72" spans="2:54" x14ac:dyDescent="0.2">
      <c r="B72" s="247"/>
      <c r="C72" s="1046"/>
      <c r="D72" s="1046"/>
      <c r="E72" s="1046"/>
      <c r="F72" s="1046"/>
      <c r="G72" s="1046"/>
      <c r="H72" s="1046"/>
      <c r="I72" s="1051"/>
      <c r="J72" s="1051"/>
      <c r="K72" s="1051"/>
      <c r="L72" s="1051"/>
      <c r="M72" s="1051"/>
      <c r="N72" s="1051"/>
      <c r="O72" s="1051"/>
      <c r="P72" s="1051"/>
      <c r="Q72" s="1051"/>
      <c r="R72" s="1051"/>
      <c r="S72" s="1084"/>
      <c r="T72" s="1084"/>
      <c r="U72" s="1084"/>
      <c r="V72" s="1084"/>
      <c r="W72" s="1084"/>
      <c r="X72" s="229"/>
      <c r="Y72" s="229"/>
      <c r="Z72" s="229"/>
      <c r="AA72" s="229"/>
      <c r="AB72" s="229"/>
      <c r="AC72" s="1046"/>
      <c r="AD72" s="1046"/>
      <c r="AE72" s="1046"/>
      <c r="AF72" s="1046"/>
      <c r="AG72" s="1046"/>
      <c r="AH72" s="1046"/>
      <c r="AI72" s="1046"/>
      <c r="AJ72" s="1046"/>
      <c r="AK72" s="1046"/>
      <c r="AL72" s="1046"/>
      <c r="AM72" s="1046"/>
      <c r="AN72" s="1046"/>
      <c r="AO72" s="1046"/>
      <c r="AP72" s="1046"/>
      <c r="AQ72" s="1046"/>
      <c r="AR72" s="1046"/>
      <c r="AS72" s="1046"/>
      <c r="AT72" s="1046"/>
      <c r="AU72" s="1046"/>
      <c r="AV72" s="1046"/>
      <c r="AW72" s="1046"/>
      <c r="AX72" s="1046"/>
      <c r="AY72" s="1046"/>
      <c r="AZ72" s="1046"/>
      <c r="BA72" s="1046"/>
      <c r="BB72" s="1046"/>
    </row>
    <row r="73" spans="2:54" x14ac:dyDescent="0.2">
      <c r="B73" s="247"/>
      <c r="C73" s="1046"/>
      <c r="D73" s="1046"/>
      <c r="E73" s="1046"/>
      <c r="F73" s="1046"/>
      <c r="G73" s="1046"/>
      <c r="H73" s="1046"/>
      <c r="I73" s="1051"/>
      <c r="J73" s="1051"/>
      <c r="K73" s="1051"/>
      <c r="L73" s="1051"/>
      <c r="M73" s="1051"/>
      <c r="N73" s="1051"/>
      <c r="O73" s="1051"/>
      <c r="P73" s="1051"/>
      <c r="Q73" s="1051"/>
      <c r="R73" s="1051"/>
      <c r="S73" s="1084"/>
      <c r="T73" s="1084"/>
      <c r="U73" s="1084"/>
      <c r="V73" s="1084"/>
      <c r="W73" s="1084"/>
      <c r="X73" s="229"/>
      <c r="Y73" s="229"/>
      <c r="Z73" s="229"/>
      <c r="AA73" s="229"/>
      <c r="AB73" s="229"/>
      <c r="AC73" s="1046"/>
      <c r="AD73" s="1046"/>
      <c r="AE73" s="1046"/>
      <c r="AF73" s="1046"/>
      <c r="AG73" s="1046"/>
      <c r="AH73" s="1046"/>
      <c r="AI73" s="1046"/>
      <c r="AJ73" s="1046"/>
      <c r="AK73" s="1046"/>
      <c r="AL73" s="1046"/>
      <c r="AM73" s="1046"/>
      <c r="AN73" s="1046"/>
      <c r="AO73" s="1046"/>
      <c r="AP73" s="1046"/>
      <c r="AQ73" s="1046"/>
      <c r="AR73" s="1046"/>
      <c r="AS73" s="1046"/>
      <c r="AT73" s="1046"/>
      <c r="AU73" s="1046"/>
      <c r="AV73" s="1046"/>
      <c r="AW73" s="1046"/>
      <c r="AX73" s="1046"/>
      <c r="AY73" s="1046"/>
      <c r="AZ73" s="1046"/>
      <c r="BA73" s="1046"/>
      <c r="BB73" s="1046"/>
    </row>
    <row r="74" spans="2:54" x14ac:dyDescent="0.2">
      <c r="B74" s="247"/>
      <c r="C74" s="1046"/>
      <c r="D74" s="1046"/>
      <c r="E74" s="1046"/>
      <c r="F74" s="1046"/>
      <c r="G74" s="1046"/>
      <c r="H74" s="1046"/>
      <c r="I74" s="1051"/>
      <c r="J74" s="1051"/>
      <c r="K74" s="1051"/>
      <c r="L74" s="1051"/>
      <c r="M74" s="1051"/>
      <c r="N74" s="1051"/>
      <c r="O74" s="1051"/>
      <c r="P74" s="1051"/>
      <c r="Q74" s="1051"/>
      <c r="R74" s="1051"/>
      <c r="S74" s="1084"/>
      <c r="T74" s="1084"/>
      <c r="U74" s="1084"/>
      <c r="V74" s="1084"/>
      <c r="W74" s="1084"/>
      <c r="X74" s="229"/>
      <c r="Y74" s="229"/>
      <c r="Z74" s="229"/>
      <c r="AA74" s="229"/>
      <c r="AB74" s="229"/>
      <c r="AC74" s="1046"/>
      <c r="AD74" s="1046"/>
      <c r="AE74" s="1046"/>
      <c r="AF74" s="1046"/>
      <c r="AG74" s="1046"/>
      <c r="AH74" s="1046"/>
      <c r="AI74" s="1046"/>
      <c r="AJ74" s="1046"/>
      <c r="AK74" s="1046"/>
      <c r="AL74" s="1046"/>
      <c r="AM74" s="1046"/>
      <c r="AN74" s="1046"/>
      <c r="AO74" s="1046"/>
      <c r="AP74" s="1046"/>
      <c r="AQ74" s="1046"/>
      <c r="AR74" s="1046"/>
      <c r="AS74" s="1046"/>
      <c r="AT74" s="1046"/>
      <c r="AU74" s="1046"/>
      <c r="AV74" s="1046"/>
      <c r="AW74" s="1046"/>
      <c r="AX74" s="1046"/>
      <c r="AY74" s="1046"/>
      <c r="AZ74" s="1046"/>
      <c r="BA74" s="1046"/>
      <c r="BB74" s="1046"/>
    </row>
    <row r="75" spans="2:54" x14ac:dyDescent="0.2">
      <c r="B75" s="247"/>
      <c r="C75" s="1046"/>
      <c r="D75" s="1046"/>
      <c r="E75" s="1046"/>
      <c r="F75" s="1046"/>
      <c r="G75" s="1046"/>
      <c r="H75" s="1046"/>
      <c r="I75" s="1051"/>
      <c r="J75" s="1051"/>
      <c r="K75" s="1051"/>
      <c r="L75" s="1051"/>
      <c r="M75" s="1051"/>
      <c r="N75" s="1051"/>
      <c r="O75" s="1051"/>
      <c r="P75" s="1051"/>
      <c r="Q75" s="1051"/>
      <c r="R75" s="1051"/>
      <c r="S75" s="1084"/>
      <c r="T75" s="1084"/>
      <c r="U75" s="1084"/>
      <c r="V75" s="1084"/>
      <c r="W75" s="1084"/>
      <c r="X75" s="229"/>
      <c r="Y75" s="229"/>
      <c r="Z75" s="229"/>
      <c r="AA75" s="229"/>
      <c r="AB75" s="229"/>
      <c r="AC75" s="1046"/>
      <c r="AD75" s="1046"/>
      <c r="AE75" s="1046"/>
      <c r="AF75" s="1046"/>
      <c r="AG75" s="1046"/>
      <c r="AH75" s="1046"/>
      <c r="AI75" s="1046"/>
      <c r="AJ75" s="1046"/>
      <c r="AK75" s="1046"/>
      <c r="AL75" s="1046"/>
      <c r="AM75" s="1046"/>
      <c r="AN75" s="1046"/>
      <c r="AO75" s="1046"/>
      <c r="AP75" s="1046"/>
      <c r="AQ75" s="1046"/>
      <c r="AR75" s="1046"/>
      <c r="AS75" s="1046"/>
      <c r="AT75" s="1046"/>
      <c r="AU75" s="1046"/>
      <c r="AV75" s="1046"/>
      <c r="AW75" s="1046"/>
      <c r="AX75" s="1046"/>
      <c r="AY75" s="1046"/>
      <c r="AZ75" s="1046"/>
      <c r="BA75" s="1046"/>
      <c r="BB75" s="1046"/>
    </row>
    <row r="76" spans="2:54" x14ac:dyDescent="0.2">
      <c r="B76" s="247"/>
      <c r="C76" s="1046"/>
      <c r="D76" s="1046"/>
      <c r="E76" s="1046"/>
      <c r="F76" s="1046"/>
      <c r="G76" s="1046"/>
      <c r="H76" s="1046"/>
      <c r="I76" s="1051"/>
      <c r="J76" s="1051"/>
      <c r="K76" s="1051"/>
      <c r="L76" s="1051"/>
      <c r="M76" s="1051"/>
      <c r="N76" s="1051"/>
      <c r="O76" s="1051"/>
      <c r="P76" s="1051"/>
      <c r="Q76" s="1051"/>
      <c r="R76" s="1051"/>
      <c r="S76" s="1084"/>
      <c r="T76" s="1084"/>
      <c r="U76" s="1084"/>
      <c r="V76" s="1084"/>
      <c r="W76" s="1084"/>
      <c r="X76" s="229"/>
      <c r="Y76" s="229"/>
      <c r="Z76" s="229"/>
      <c r="AA76" s="229"/>
      <c r="AB76" s="229"/>
      <c r="AC76" s="1046"/>
      <c r="AD76" s="1046"/>
      <c r="AE76" s="1046"/>
      <c r="AF76" s="1046"/>
      <c r="AG76" s="1046"/>
      <c r="AH76" s="1046"/>
      <c r="AI76" s="1046"/>
      <c r="AJ76" s="1046"/>
      <c r="AK76" s="1046"/>
      <c r="AL76" s="1046"/>
      <c r="AM76" s="1046"/>
      <c r="AN76" s="1046"/>
      <c r="AO76" s="1046"/>
      <c r="AP76" s="1046"/>
      <c r="AQ76" s="1046"/>
      <c r="AR76" s="1046"/>
      <c r="AS76" s="1046"/>
      <c r="AT76" s="1046"/>
      <c r="AU76" s="1046"/>
      <c r="AV76" s="1046"/>
      <c r="AW76" s="1046"/>
      <c r="AX76" s="1046"/>
      <c r="AY76" s="1046"/>
      <c r="AZ76" s="1046"/>
      <c r="BA76" s="1046"/>
      <c r="BB76" s="1046"/>
    </row>
    <row r="77" spans="2:54" x14ac:dyDescent="0.2">
      <c r="B77" s="247"/>
      <c r="C77" s="1046"/>
      <c r="D77" s="1046"/>
      <c r="E77" s="1046"/>
      <c r="F77" s="1046"/>
      <c r="G77" s="1046"/>
      <c r="H77" s="1046"/>
      <c r="I77" s="1051"/>
      <c r="J77" s="1051"/>
      <c r="K77" s="1051"/>
      <c r="L77" s="1051"/>
      <c r="M77" s="1051"/>
      <c r="N77" s="1051"/>
      <c r="O77" s="1051"/>
      <c r="P77" s="1051"/>
      <c r="Q77" s="1051"/>
      <c r="R77" s="1051"/>
      <c r="S77" s="1084"/>
      <c r="T77" s="1084"/>
      <c r="U77" s="1084"/>
      <c r="V77" s="1084"/>
      <c r="W77" s="1084"/>
      <c r="X77" s="229"/>
      <c r="Y77" s="229"/>
      <c r="Z77" s="229"/>
      <c r="AA77" s="229"/>
      <c r="AB77" s="229"/>
      <c r="AC77" s="1046"/>
      <c r="AD77" s="1046"/>
      <c r="AE77" s="1046"/>
      <c r="AF77" s="1046"/>
      <c r="AG77" s="1046"/>
      <c r="AH77" s="1046"/>
      <c r="AI77" s="1046"/>
      <c r="AJ77" s="1046"/>
      <c r="AK77" s="1046"/>
      <c r="AL77" s="1046"/>
      <c r="AM77" s="1046"/>
      <c r="AN77" s="1046"/>
      <c r="AO77" s="1046"/>
      <c r="AP77" s="1046"/>
      <c r="AQ77" s="1046"/>
      <c r="AR77" s="1046"/>
      <c r="AS77" s="1046"/>
      <c r="AT77" s="1046"/>
      <c r="AU77" s="1046"/>
      <c r="AV77" s="1046"/>
      <c r="AW77" s="1046"/>
      <c r="AX77" s="1046"/>
      <c r="AY77" s="1046"/>
      <c r="AZ77" s="1046"/>
      <c r="BA77" s="1046"/>
      <c r="BB77" s="1046"/>
    </row>
    <row r="78" spans="2:54" x14ac:dyDescent="0.2">
      <c r="B78" s="247"/>
      <c r="C78" s="1046"/>
      <c r="D78" s="1046"/>
      <c r="E78" s="1046"/>
      <c r="F78" s="1046"/>
      <c r="G78" s="1046"/>
      <c r="H78" s="1046"/>
      <c r="I78" s="1051"/>
      <c r="J78" s="1051"/>
      <c r="K78" s="1051"/>
      <c r="L78" s="1051"/>
      <c r="M78" s="1051"/>
      <c r="N78" s="1051"/>
      <c r="O78" s="1051"/>
      <c r="P78" s="1051"/>
      <c r="Q78" s="1051"/>
      <c r="R78" s="1051"/>
      <c r="S78" s="1084"/>
      <c r="T78" s="1084"/>
      <c r="U78" s="1084"/>
      <c r="V78" s="1084"/>
      <c r="W78" s="1084"/>
      <c r="X78" s="229"/>
      <c r="Y78" s="229"/>
      <c r="Z78" s="229"/>
      <c r="AA78" s="229"/>
      <c r="AB78" s="229"/>
      <c r="AC78" s="1046"/>
      <c r="AD78" s="1046"/>
      <c r="AE78" s="1046"/>
      <c r="AF78" s="1046"/>
      <c r="AG78" s="1046"/>
      <c r="AH78" s="1046"/>
      <c r="AI78" s="1046"/>
      <c r="AJ78" s="1046"/>
      <c r="AK78" s="1046"/>
      <c r="AL78" s="1046"/>
      <c r="AM78" s="1046"/>
      <c r="AN78" s="1046"/>
      <c r="AO78" s="1046"/>
      <c r="AP78" s="1046"/>
      <c r="AQ78" s="1046"/>
      <c r="AR78" s="1046"/>
      <c r="AS78" s="1046"/>
      <c r="AT78" s="1046"/>
      <c r="AU78" s="1046"/>
      <c r="AV78" s="1046"/>
      <c r="AW78" s="1046"/>
      <c r="AX78" s="1046"/>
      <c r="AY78" s="1046"/>
      <c r="AZ78" s="1046"/>
      <c r="BA78" s="1046"/>
      <c r="BB78" s="1046"/>
    </row>
    <row r="79" spans="2:54" x14ac:dyDescent="0.2">
      <c r="B79" s="247"/>
      <c r="C79" s="1046"/>
      <c r="D79" s="1046"/>
      <c r="E79" s="1046"/>
      <c r="F79" s="1046"/>
      <c r="G79" s="1046"/>
      <c r="H79" s="1046"/>
      <c r="I79" s="1051"/>
      <c r="J79" s="1051"/>
      <c r="K79" s="1051"/>
      <c r="L79" s="1051"/>
      <c r="M79" s="1051"/>
      <c r="N79" s="1051"/>
      <c r="O79" s="1051"/>
      <c r="P79" s="1051"/>
      <c r="Q79" s="1051"/>
      <c r="R79" s="1051"/>
      <c r="S79" s="1084"/>
      <c r="T79" s="1084"/>
      <c r="U79" s="1084"/>
      <c r="V79" s="1084"/>
      <c r="W79" s="1084"/>
      <c r="X79" s="229"/>
      <c r="Y79" s="229"/>
      <c r="Z79" s="229"/>
      <c r="AA79" s="229"/>
      <c r="AB79" s="229"/>
      <c r="AC79" s="1046"/>
      <c r="AD79" s="1046"/>
      <c r="AE79" s="1046"/>
      <c r="AF79" s="1046"/>
      <c r="AG79" s="1046"/>
      <c r="AH79" s="1046"/>
      <c r="AI79" s="1046"/>
      <c r="AJ79" s="1046"/>
      <c r="AK79" s="1046"/>
      <c r="AL79" s="1046"/>
      <c r="AM79" s="1046"/>
      <c r="AN79" s="1046"/>
      <c r="AO79" s="1046"/>
      <c r="AP79" s="1046"/>
      <c r="AQ79" s="1046"/>
      <c r="AR79" s="1046"/>
      <c r="AS79" s="1046"/>
      <c r="AT79" s="1046"/>
      <c r="AU79" s="1046"/>
      <c r="AV79" s="1046"/>
      <c r="AW79" s="1046"/>
      <c r="AX79" s="1046"/>
      <c r="AY79" s="1046"/>
      <c r="AZ79" s="1046"/>
      <c r="BA79" s="1046"/>
      <c r="BB79" s="1046"/>
    </row>
    <row r="80" spans="2:54" x14ac:dyDescent="0.2">
      <c r="B80" s="247"/>
      <c r="C80" s="1046"/>
      <c r="D80" s="1046"/>
      <c r="E80" s="1046"/>
      <c r="F80" s="1046"/>
      <c r="G80" s="1046"/>
      <c r="H80" s="1046"/>
      <c r="I80" s="1051"/>
      <c r="J80" s="1051"/>
      <c r="K80" s="1051"/>
      <c r="L80" s="1051"/>
      <c r="M80" s="1051"/>
      <c r="N80" s="1051"/>
      <c r="O80" s="1051"/>
      <c r="P80" s="1051"/>
      <c r="Q80" s="1051"/>
      <c r="R80" s="1051"/>
      <c r="S80" s="1084"/>
      <c r="T80" s="1084"/>
      <c r="U80" s="1084"/>
      <c r="V80" s="1084"/>
      <c r="W80" s="1084"/>
      <c r="X80" s="229"/>
      <c r="Y80" s="229"/>
      <c r="Z80" s="229"/>
      <c r="AA80" s="229"/>
      <c r="AB80" s="229"/>
      <c r="AC80" s="1046"/>
      <c r="AD80" s="1046"/>
      <c r="AE80" s="1046"/>
      <c r="AF80" s="1046"/>
      <c r="AG80" s="1046"/>
      <c r="AH80" s="1046"/>
      <c r="AI80" s="1046"/>
      <c r="AJ80" s="1046"/>
      <c r="AK80" s="1046"/>
      <c r="AL80" s="1046"/>
      <c r="AM80" s="1046"/>
      <c r="AN80" s="1046"/>
      <c r="AO80" s="1046"/>
      <c r="AP80" s="1046"/>
      <c r="AQ80" s="1046"/>
      <c r="AR80" s="1046"/>
      <c r="AS80" s="1046"/>
      <c r="AT80" s="1046"/>
      <c r="AU80" s="1046"/>
      <c r="AV80" s="1046"/>
      <c r="AW80" s="1046"/>
      <c r="AX80" s="1046"/>
      <c r="AY80" s="1046"/>
      <c r="AZ80" s="1046"/>
      <c r="BA80" s="1046"/>
      <c r="BB80" s="1046"/>
    </row>
    <row r="81" spans="2:54" x14ac:dyDescent="0.2">
      <c r="B81" s="247"/>
      <c r="C81" s="1046"/>
      <c r="D81" s="1046"/>
      <c r="E81" s="1046"/>
      <c r="F81" s="1046"/>
      <c r="G81" s="1046"/>
      <c r="H81" s="1046"/>
      <c r="I81" s="1051"/>
      <c r="J81" s="1051"/>
      <c r="K81" s="1051"/>
      <c r="L81" s="1051"/>
      <c r="M81" s="1051"/>
      <c r="N81" s="1051"/>
      <c r="O81" s="1051"/>
      <c r="P81" s="1051"/>
      <c r="Q81" s="1051"/>
      <c r="R81" s="1051"/>
      <c r="S81" s="1084"/>
      <c r="T81" s="1084"/>
      <c r="U81" s="1084"/>
      <c r="V81" s="1084"/>
      <c r="W81" s="1084"/>
      <c r="X81" s="229"/>
      <c r="Y81" s="229"/>
      <c r="Z81" s="229"/>
      <c r="AA81" s="229"/>
      <c r="AB81" s="229"/>
      <c r="AC81" s="1046"/>
      <c r="AD81" s="1046"/>
      <c r="AE81" s="1046"/>
      <c r="AF81" s="1046"/>
      <c r="AG81" s="1046"/>
      <c r="AH81" s="1046"/>
      <c r="AI81" s="1046"/>
      <c r="AJ81" s="1046"/>
      <c r="AK81" s="1046"/>
      <c r="AL81" s="1046"/>
      <c r="AM81" s="1046"/>
      <c r="AN81" s="1046"/>
      <c r="AO81" s="1046"/>
      <c r="AP81" s="1046"/>
      <c r="AQ81" s="1046"/>
      <c r="AR81" s="1046"/>
      <c r="AS81" s="1046"/>
      <c r="AT81" s="1046"/>
      <c r="AU81" s="1046"/>
      <c r="AV81" s="1046"/>
      <c r="AW81" s="1046"/>
      <c r="AX81" s="1046"/>
      <c r="AY81" s="1046"/>
      <c r="AZ81" s="1046"/>
      <c r="BA81" s="1046"/>
      <c r="BB81" s="1046"/>
    </row>
    <row r="82" spans="2:54" x14ac:dyDescent="0.2">
      <c r="B82" s="247"/>
      <c r="C82" s="1046"/>
      <c r="D82" s="1046"/>
      <c r="E82" s="1046"/>
      <c r="F82" s="1046"/>
      <c r="G82" s="1046"/>
      <c r="H82" s="1046"/>
      <c r="I82" s="1051"/>
      <c r="J82" s="1051"/>
      <c r="K82" s="1051"/>
      <c r="L82" s="1051"/>
      <c r="M82" s="1051"/>
      <c r="N82" s="1051"/>
      <c r="O82" s="1051"/>
      <c r="P82" s="1051"/>
      <c r="Q82" s="1051"/>
      <c r="R82" s="1051"/>
      <c r="S82" s="1084"/>
      <c r="T82" s="1084"/>
      <c r="U82" s="1084"/>
      <c r="V82" s="1084"/>
      <c r="W82" s="1084"/>
      <c r="X82" s="229"/>
      <c r="Y82" s="229"/>
      <c r="Z82" s="229"/>
      <c r="AA82" s="229"/>
      <c r="AB82" s="229"/>
      <c r="AC82" s="1046"/>
      <c r="AD82" s="1046"/>
      <c r="AE82" s="1046"/>
      <c r="AF82" s="1046"/>
      <c r="AG82" s="1046"/>
      <c r="AH82" s="1046"/>
      <c r="AI82" s="1046"/>
      <c r="AJ82" s="1046"/>
      <c r="AK82" s="1046"/>
      <c r="AL82" s="1046"/>
      <c r="AM82" s="1046"/>
      <c r="AN82" s="1046"/>
      <c r="AO82" s="1046"/>
      <c r="AP82" s="1046"/>
      <c r="AQ82" s="1046"/>
      <c r="AR82" s="1046"/>
      <c r="AS82" s="1046"/>
      <c r="AT82" s="1046"/>
      <c r="AU82" s="1046"/>
      <c r="AV82" s="1046"/>
      <c r="AW82" s="1046"/>
      <c r="AX82" s="1046"/>
      <c r="AY82" s="1046"/>
      <c r="AZ82" s="1046"/>
      <c r="BA82" s="1046"/>
      <c r="BB82" s="1046"/>
    </row>
    <row r="83" spans="2:54" x14ac:dyDescent="0.2">
      <c r="B83" s="247"/>
      <c r="C83" s="1046"/>
      <c r="D83" s="1046"/>
      <c r="E83" s="1046"/>
      <c r="F83" s="1046"/>
      <c r="G83" s="1046"/>
      <c r="H83" s="1046"/>
      <c r="I83" s="1051"/>
      <c r="J83" s="1051"/>
      <c r="K83" s="1051"/>
      <c r="L83" s="1051"/>
      <c r="M83" s="1051"/>
      <c r="N83" s="1051"/>
      <c r="O83" s="1051"/>
      <c r="P83" s="1051"/>
      <c r="Q83" s="1051"/>
      <c r="R83" s="1051"/>
      <c r="S83" s="1084"/>
      <c r="T83" s="1084"/>
      <c r="U83" s="1084"/>
      <c r="V83" s="1084"/>
      <c r="W83" s="1084"/>
      <c r="X83" s="229"/>
      <c r="Y83" s="229"/>
      <c r="Z83" s="229"/>
      <c r="AA83" s="229"/>
      <c r="AB83" s="229"/>
      <c r="AC83" s="1046"/>
      <c r="AD83" s="1046"/>
      <c r="AE83" s="1046"/>
      <c r="AF83" s="1046"/>
      <c r="AG83" s="1046"/>
      <c r="AH83" s="1046"/>
      <c r="AI83" s="1046"/>
      <c r="AJ83" s="1046"/>
      <c r="AK83" s="1046"/>
      <c r="AL83" s="1046"/>
      <c r="AM83" s="1046"/>
      <c r="AN83" s="1046"/>
      <c r="AO83" s="1046"/>
      <c r="AP83" s="1046"/>
      <c r="AQ83" s="1046"/>
      <c r="AR83" s="1046"/>
      <c r="AS83" s="1046"/>
      <c r="AT83" s="1046"/>
      <c r="AU83" s="1046"/>
      <c r="AV83" s="1046"/>
      <c r="AW83" s="1046"/>
      <c r="AX83" s="1046"/>
      <c r="AY83" s="1046"/>
      <c r="AZ83" s="1046"/>
      <c r="BA83" s="1046"/>
      <c r="BB83" s="1046"/>
    </row>
    <row r="84" spans="2:54" x14ac:dyDescent="0.2">
      <c r="B84" s="247"/>
      <c r="C84" s="1046"/>
      <c r="D84" s="1046"/>
      <c r="E84" s="1046"/>
      <c r="F84" s="1046"/>
      <c r="G84" s="1046"/>
      <c r="H84" s="1046"/>
      <c r="I84" s="1051"/>
      <c r="J84" s="1051"/>
      <c r="K84" s="1051"/>
      <c r="L84" s="1051"/>
      <c r="M84" s="1051"/>
      <c r="N84" s="1051"/>
      <c r="O84" s="1051"/>
      <c r="P84" s="1051"/>
      <c r="Q84" s="1051"/>
      <c r="R84" s="1051"/>
      <c r="S84" s="1084"/>
      <c r="T84" s="1084"/>
      <c r="U84" s="1084"/>
      <c r="V84" s="1084"/>
      <c r="W84" s="1084"/>
      <c r="X84" s="229"/>
      <c r="Y84" s="229"/>
      <c r="Z84" s="229"/>
      <c r="AA84" s="229"/>
      <c r="AB84" s="229"/>
      <c r="AC84" s="1046"/>
      <c r="AD84" s="1046"/>
      <c r="AE84" s="1046"/>
      <c r="AF84" s="1046"/>
      <c r="AG84" s="1046"/>
      <c r="AH84" s="1046"/>
      <c r="AI84" s="1046"/>
      <c r="AJ84" s="1046"/>
      <c r="AK84" s="1046"/>
      <c r="AL84" s="1046"/>
      <c r="AM84" s="1046"/>
      <c r="AN84" s="1046"/>
      <c r="AO84" s="1046"/>
      <c r="AP84" s="1046"/>
      <c r="AQ84" s="1046"/>
      <c r="AR84" s="1046"/>
      <c r="AS84" s="1046"/>
      <c r="AT84" s="1046"/>
      <c r="AU84" s="1046"/>
      <c r="AV84" s="1046"/>
      <c r="AW84" s="1046"/>
      <c r="AX84" s="1046"/>
      <c r="AY84" s="1046"/>
      <c r="AZ84" s="1046"/>
      <c r="BA84" s="1046"/>
      <c r="BB84" s="1046"/>
    </row>
    <row r="85" spans="2:54" x14ac:dyDescent="0.2">
      <c r="B85" s="247"/>
      <c r="C85" s="1046"/>
      <c r="D85" s="1046"/>
      <c r="E85" s="1046"/>
      <c r="F85" s="1046"/>
      <c r="G85" s="1046"/>
      <c r="H85" s="1046"/>
      <c r="I85" s="1046"/>
      <c r="J85" s="1051"/>
      <c r="K85" s="1051"/>
      <c r="L85" s="1051"/>
      <c r="M85" s="1051"/>
      <c r="N85" s="1051"/>
      <c r="O85" s="1051"/>
      <c r="P85" s="1051"/>
      <c r="Q85" s="1051"/>
      <c r="R85" s="1051"/>
      <c r="S85" s="1084"/>
      <c r="T85" s="1084"/>
      <c r="U85" s="1084"/>
      <c r="V85" s="1084"/>
      <c r="W85" s="1084"/>
      <c r="X85" s="229"/>
      <c r="Y85" s="229"/>
      <c r="Z85" s="229"/>
      <c r="AA85" s="229"/>
      <c r="AB85" s="229"/>
      <c r="AC85" s="1046"/>
      <c r="AD85" s="1046"/>
      <c r="AE85" s="1046"/>
      <c r="AF85" s="1046"/>
      <c r="AG85" s="1046"/>
      <c r="AH85" s="1046"/>
      <c r="AI85" s="1046"/>
      <c r="AJ85" s="1046"/>
      <c r="AK85" s="1046"/>
      <c r="AL85" s="1046"/>
      <c r="AM85" s="1046"/>
      <c r="AN85" s="1046"/>
      <c r="AO85" s="1046"/>
      <c r="AP85" s="1046"/>
      <c r="AQ85" s="1046"/>
      <c r="AR85" s="1046"/>
      <c r="AS85" s="1046"/>
      <c r="AT85" s="1046"/>
      <c r="AU85" s="1046"/>
      <c r="AV85" s="1046"/>
      <c r="AW85" s="1046"/>
      <c r="AX85" s="1046"/>
      <c r="AY85" s="1046"/>
      <c r="AZ85" s="1046"/>
      <c r="BA85" s="1046"/>
      <c r="BB85" s="1046"/>
    </row>
    <row r="86" spans="2:54" x14ac:dyDescent="0.2">
      <c r="B86" s="247"/>
      <c r="C86" s="1046"/>
      <c r="D86" s="1046"/>
      <c r="E86" s="1046"/>
      <c r="F86" s="1046"/>
      <c r="G86" s="1046"/>
      <c r="H86" s="1046"/>
      <c r="I86" s="1046"/>
      <c r="J86" s="1051"/>
      <c r="K86" s="1051"/>
      <c r="L86" s="1051"/>
      <c r="M86" s="1051"/>
      <c r="N86" s="1051"/>
      <c r="O86" s="1051"/>
      <c r="P86" s="1051"/>
      <c r="Q86" s="1051"/>
      <c r="R86" s="1051"/>
      <c r="S86" s="1084"/>
      <c r="T86" s="1084"/>
      <c r="U86" s="1084"/>
      <c r="V86" s="1084"/>
      <c r="W86" s="1084"/>
      <c r="X86" s="229"/>
      <c r="Y86" s="229"/>
      <c r="Z86" s="229"/>
      <c r="AA86" s="229"/>
      <c r="AB86" s="229"/>
      <c r="AC86" s="1046"/>
      <c r="AD86" s="1046"/>
      <c r="AE86" s="1046"/>
      <c r="AF86" s="1046"/>
      <c r="AG86" s="1046"/>
      <c r="AH86" s="1046"/>
      <c r="AI86" s="1046"/>
      <c r="AJ86" s="1046"/>
      <c r="AK86" s="1046"/>
      <c r="AL86" s="1046"/>
      <c r="AM86" s="1046"/>
      <c r="AN86" s="1046"/>
      <c r="AO86" s="1046"/>
      <c r="AP86" s="1046"/>
      <c r="AQ86" s="1046"/>
      <c r="AR86" s="1046"/>
      <c r="AS86" s="1046"/>
      <c r="AT86" s="1046"/>
      <c r="AU86" s="1046"/>
      <c r="AV86" s="1046"/>
      <c r="AW86" s="1046"/>
      <c r="AX86" s="1046"/>
      <c r="AY86" s="1046"/>
      <c r="AZ86" s="1046"/>
      <c r="BA86" s="1046"/>
      <c r="BB86" s="1046"/>
    </row>
    <row r="87" spans="2:54" x14ac:dyDescent="0.2">
      <c r="B87" s="247"/>
      <c r="C87" s="1046"/>
      <c r="D87" s="1046"/>
      <c r="E87" s="1046"/>
      <c r="F87" s="1046"/>
      <c r="G87" s="1046"/>
      <c r="H87" s="1046"/>
      <c r="I87" s="1046"/>
      <c r="J87" s="1046"/>
      <c r="K87" s="1046"/>
      <c r="L87" s="1046"/>
      <c r="M87" s="1046"/>
      <c r="N87" s="1046"/>
      <c r="O87" s="1046"/>
      <c r="P87" s="1046"/>
      <c r="Q87" s="1046"/>
      <c r="R87" s="1046"/>
      <c r="S87" s="229"/>
      <c r="T87" s="229"/>
      <c r="U87" s="1084"/>
      <c r="V87" s="229"/>
      <c r="W87" s="229"/>
      <c r="X87" s="229"/>
      <c r="Y87" s="229"/>
      <c r="Z87" s="229"/>
      <c r="AA87" s="229"/>
      <c r="AB87" s="229"/>
      <c r="AC87" s="1046"/>
      <c r="AD87" s="1046"/>
      <c r="AE87" s="1046"/>
      <c r="AF87" s="1046"/>
      <c r="AG87" s="1046"/>
      <c r="AH87" s="1046"/>
      <c r="AI87" s="1046"/>
      <c r="AJ87" s="1046"/>
      <c r="AK87" s="1046"/>
      <c r="AL87" s="1046"/>
      <c r="AM87" s="1046"/>
      <c r="AN87" s="1046"/>
      <c r="AO87" s="1046"/>
      <c r="AP87" s="1046"/>
      <c r="AQ87" s="1046"/>
      <c r="AR87" s="1046"/>
      <c r="AS87" s="1046"/>
      <c r="AT87" s="1046"/>
      <c r="AU87" s="1046"/>
      <c r="AV87" s="1046"/>
      <c r="AW87" s="1046"/>
      <c r="AX87" s="1046"/>
      <c r="AY87" s="1046"/>
      <c r="AZ87" s="1046"/>
      <c r="BA87" s="1046"/>
      <c r="BB87" s="1046"/>
    </row>
    <row r="88" spans="2:54" x14ac:dyDescent="0.2">
      <c r="B88" s="247"/>
      <c r="C88" s="1046"/>
      <c r="D88" s="1046"/>
      <c r="E88" s="1046"/>
      <c r="F88" s="1046"/>
      <c r="G88" s="1046"/>
      <c r="H88" s="1046"/>
      <c r="I88" s="1046"/>
      <c r="J88" s="1046"/>
      <c r="K88" s="1046"/>
      <c r="L88" s="1046"/>
      <c r="M88" s="1046"/>
      <c r="N88" s="1046"/>
      <c r="O88" s="1046"/>
      <c r="P88" s="1046"/>
      <c r="Q88" s="1046"/>
      <c r="R88" s="1046"/>
      <c r="S88" s="229"/>
      <c r="T88" s="229"/>
      <c r="U88" s="1084"/>
      <c r="V88" s="229"/>
      <c r="W88" s="229"/>
      <c r="X88" s="229"/>
      <c r="Y88" s="229"/>
      <c r="Z88" s="229"/>
      <c r="AA88" s="229"/>
      <c r="AB88" s="229"/>
      <c r="AC88" s="1046"/>
      <c r="AD88" s="1046"/>
      <c r="AE88" s="1046"/>
      <c r="AF88" s="1046"/>
      <c r="AG88" s="1046"/>
      <c r="AH88" s="1046"/>
      <c r="AI88" s="1046"/>
      <c r="AJ88" s="1046"/>
      <c r="AK88" s="1046"/>
      <c r="AL88" s="1046"/>
      <c r="AM88" s="1046"/>
      <c r="AN88" s="1046"/>
      <c r="AO88" s="1046"/>
      <c r="AP88" s="1046"/>
      <c r="AQ88" s="1046"/>
      <c r="AR88" s="1046"/>
      <c r="AS88" s="1046"/>
      <c r="AT88" s="1046"/>
      <c r="AU88" s="1046"/>
      <c r="AV88" s="1046"/>
      <c r="AW88" s="1046"/>
      <c r="AX88" s="1046"/>
      <c r="AY88" s="1046"/>
      <c r="AZ88" s="1046"/>
      <c r="BA88" s="1046"/>
      <c r="BB88" s="1046"/>
    </row>
    <row r="89" spans="2:54" x14ac:dyDescent="0.2">
      <c r="B89" s="247"/>
      <c r="C89" s="1046"/>
      <c r="D89" s="1046"/>
      <c r="E89" s="1046"/>
      <c r="F89" s="1046"/>
      <c r="G89" s="1046"/>
      <c r="H89" s="1046"/>
      <c r="I89" s="1046"/>
      <c r="J89" s="1046"/>
      <c r="K89" s="1046"/>
      <c r="L89" s="1046"/>
      <c r="M89" s="1046"/>
      <c r="N89" s="1046"/>
      <c r="O89" s="1046"/>
      <c r="P89" s="1046"/>
      <c r="Q89" s="1046"/>
      <c r="R89" s="1046"/>
      <c r="S89" s="229"/>
      <c r="T89" s="229"/>
      <c r="U89" s="1084"/>
      <c r="V89" s="229"/>
      <c r="W89" s="229"/>
      <c r="X89" s="229"/>
      <c r="Y89" s="229"/>
      <c r="Z89" s="229"/>
      <c r="AA89" s="229"/>
      <c r="AB89" s="229"/>
      <c r="AC89" s="1046"/>
      <c r="AD89" s="1046"/>
      <c r="AE89" s="1046"/>
      <c r="AF89" s="1046"/>
      <c r="AG89" s="1046"/>
      <c r="AH89" s="1046"/>
      <c r="AI89" s="1046"/>
      <c r="AJ89" s="1046"/>
      <c r="AK89" s="1046"/>
      <c r="AL89" s="1046"/>
      <c r="AM89" s="1046"/>
      <c r="AN89" s="1046"/>
      <c r="AO89" s="1046"/>
      <c r="AP89" s="1046"/>
      <c r="AQ89" s="1046"/>
      <c r="AR89" s="1046"/>
      <c r="AS89" s="1046"/>
      <c r="AT89" s="1046"/>
      <c r="AU89" s="1046"/>
      <c r="AV89" s="1046"/>
      <c r="AW89" s="1046"/>
      <c r="AX89" s="1046"/>
      <c r="AY89" s="1046"/>
      <c r="AZ89" s="1046"/>
      <c r="BA89" s="1046"/>
      <c r="BB89" s="1046"/>
    </row>
    <row r="90" spans="2:54" x14ac:dyDescent="0.2">
      <c r="B90" s="247"/>
      <c r="C90" s="1046"/>
      <c r="D90" s="1046"/>
      <c r="E90" s="1046"/>
      <c r="F90" s="1046"/>
      <c r="G90" s="1046"/>
      <c r="H90" s="1046"/>
      <c r="I90" s="1046"/>
      <c r="J90" s="1046"/>
      <c r="K90" s="1046"/>
      <c r="L90" s="1046"/>
      <c r="M90" s="1046"/>
      <c r="N90" s="1046"/>
      <c r="O90" s="1046"/>
      <c r="P90" s="1046"/>
      <c r="Q90" s="1046"/>
      <c r="R90" s="1046"/>
      <c r="S90" s="229"/>
      <c r="T90" s="229"/>
      <c r="U90" s="1084"/>
      <c r="V90" s="229"/>
      <c r="W90" s="229"/>
      <c r="X90" s="229"/>
      <c r="Y90" s="229"/>
      <c r="Z90" s="229"/>
      <c r="AA90" s="229"/>
      <c r="AB90" s="229"/>
      <c r="AC90" s="1046"/>
      <c r="AD90" s="1046"/>
      <c r="AE90" s="1046"/>
      <c r="AF90" s="1046"/>
      <c r="AG90" s="1046"/>
      <c r="AH90" s="1046"/>
      <c r="AI90" s="1046"/>
      <c r="AJ90" s="1046"/>
      <c r="AK90" s="1046"/>
      <c r="AL90" s="1046"/>
      <c r="AM90" s="1046"/>
      <c r="AN90" s="1046"/>
      <c r="AO90" s="1046"/>
      <c r="AP90" s="1046"/>
      <c r="AQ90" s="1046"/>
      <c r="AR90" s="1046"/>
      <c r="AS90" s="1046"/>
      <c r="AT90" s="1046"/>
      <c r="AU90" s="1046"/>
      <c r="AV90" s="1046"/>
      <c r="AW90" s="1046"/>
      <c r="AX90" s="1046"/>
      <c r="AY90" s="1046"/>
      <c r="AZ90" s="1046"/>
      <c r="BA90" s="1046"/>
      <c r="BB90" s="1046"/>
    </row>
    <row r="91" spans="2:54" x14ac:dyDescent="0.2">
      <c r="B91" s="247"/>
      <c r="C91" s="1046"/>
      <c r="D91" s="1046"/>
      <c r="E91" s="1046"/>
      <c r="F91" s="1046"/>
      <c r="G91" s="1046"/>
      <c r="H91" s="1046"/>
      <c r="I91" s="1046"/>
      <c r="J91" s="1046"/>
      <c r="K91" s="1046"/>
      <c r="L91" s="1046"/>
      <c r="M91" s="1046"/>
      <c r="N91" s="1046"/>
      <c r="O91" s="1046"/>
      <c r="P91" s="1046"/>
      <c r="Q91" s="1046"/>
      <c r="R91" s="1046"/>
      <c r="S91" s="229"/>
      <c r="T91" s="229"/>
      <c r="U91" s="1084"/>
      <c r="V91" s="229"/>
      <c r="W91" s="229"/>
      <c r="X91" s="229"/>
      <c r="Y91" s="229"/>
      <c r="Z91" s="229"/>
      <c r="AA91" s="229"/>
      <c r="AB91" s="229"/>
      <c r="AC91" s="1046"/>
      <c r="AD91" s="1046"/>
      <c r="AE91" s="1046"/>
      <c r="AF91" s="1046"/>
      <c r="AG91" s="1046"/>
      <c r="AH91" s="1046"/>
      <c r="AI91" s="1046"/>
      <c r="AJ91" s="1046"/>
      <c r="AK91" s="1046"/>
      <c r="AL91" s="1046"/>
      <c r="AM91" s="1046"/>
      <c r="AN91" s="1046"/>
      <c r="AO91" s="1046"/>
      <c r="AP91" s="1046"/>
      <c r="AQ91" s="1046"/>
      <c r="AR91" s="1046"/>
      <c r="AS91" s="1046"/>
      <c r="AT91" s="1046"/>
      <c r="AU91" s="1046"/>
      <c r="AV91" s="1046"/>
      <c r="AW91" s="1046"/>
      <c r="AX91" s="1046"/>
      <c r="AY91" s="1046"/>
      <c r="AZ91" s="1046"/>
      <c r="BA91" s="1046"/>
      <c r="BB91" s="1046"/>
    </row>
    <row r="92" spans="2:54" x14ac:dyDescent="0.2">
      <c r="B92" s="247"/>
      <c r="C92" s="1046"/>
      <c r="D92" s="1046"/>
      <c r="E92" s="1046"/>
      <c r="F92" s="1046"/>
      <c r="G92" s="1046"/>
      <c r="H92" s="1046"/>
      <c r="I92" s="1046"/>
      <c r="J92" s="1046"/>
      <c r="K92" s="1046"/>
      <c r="L92" s="1046"/>
      <c r="M92" s="1046"/>
      <c r="N92" s="1046"/>
      <c r="O92" s="1046"/>
      <c r="P92" s="1046"/>
      <c r="Q92" s="1046"/>
      <c r="R92" s="1046"/>
      <c r="S92" s="229"/>
      <c r="T92" s="229"/>
      <c r="U92" s="1084"/>
      <c r="V92" s="229"/>
      <c r="W92" s="229"/>
      <c r="X92" s="229"/>
      <c r="Y92" s="229"/>
      <c r="Z92" s="229"/>
      <c r="AA92" s="229"/>
      <c r="AB92" s="229"/>
      <c r="AC92" s="1046"/>
      <c r="AD92" s="1046"/>
      <c r="AE92" s="1046"/>
      <c r="AF92" s="1046"/>
      <c r="AG92" s="1046"/>
      <c r="AH92" s="1046"/>
      <c r="AI92" s="1046"/>
      <c r="AJ92" s="1046"/>
      <c r="AK92" s="1046"/>
      <c r="AL92" s="1046"/>
      <c r="AM92" s="1046"/>
      <c r="AN92" s="1046"/>
      <c r="AO92" s="1046"/>
      <c r="AP92" s="1046"/>
      <c r="AQ92" s="1046"/>
      <c r="AR92" s="1046"/>
      <c r="AS92" s="1046"/>
      <c r="AT92" s="1046"/>
      <c r="AU92" s="1046"/>
      <c r="AV92" s="1046"/>
      <c r="AW92" s="1046"/>
      <c r="AX92" s="1046"/>
      <c r="AY92" s="1046"/>
      <c r="AZ92" s="1046"/>
      <c r="BA92" s="1046"/>
      <c r="BB92" s="1046"/>
    </row>
    <row r="93" spans="2:54" x14ac:dyDescent="0.2">
      <c r="B93" s="247"/>
      <c r="C93" s="1046"/>
      <c r="D93" s="1046"/>
      <c r="E93" s="1046"/>
      <c r="F93" s="1046"/>
      <c r="G93" s="1046"/>
      <c r="H93" s="1046"/>
      <c r="I93" s="1046"/>
      <c r="J93" s="1046"/>
      <c r="K93" s="1046"/>
      <c r="L93" s="1046"/>
      <c r="M93" s="1046"/>
      <c r="N93" s="1046"/>
      <c r="O93" s="1046"/>
      <c r="P93" s="1046"/>
      <c r="Q93" s="1046"/>
      <c r="R93" s="1046"/>
      <c r="S93" s="229"/>
      <c r="T93" s="229"/>
      <c r="U93" s="1084"/>
      <c r="V93" s="229"/>
      <c r="W93" s="229"/>
      <c r="X93" s="229"/>
      <c r="Y93" s="229"/>
      <c r="Z93" s="229"/>
      <c r="AA93" s="229"/>
      <c r="AB93" s="229"/>
      <c r="AC93" s="1046"/>
      <c r="AD93" s="1046"/>
      <c r="AE93" s="1046"/>
      <c r="AF93" s="1046"/>
      <c r="AG93" s="1046"/>
      <c r="AH93" s="1046"/>
      <c r="AI93" s="1046"/>
      <c r="AJ93" s="1046"/>
      <c r="AK93" s="1046"/>
      <c r="AL93" s="1046"/>
      <c r="AM93" s="1046"/>
      <c r="AN93" s="1046"/>
      <c r="AO93" s="1046"/>
      <c r="AP93" s="1046"/>
      <c r="AQ93" s="1046"/>
      <c r="AR93" s="1046"/>
      <c r="AS93" s="1046"/>
      <c r="AT93" s="1046"/>
      <c r="AU93" s="1046"/>
      <c r="AV93" s="1046"/>
      <c r="AW93" s="1046"/>
      <c r="AX93" s="1046"/>
      <c r="AY93" s="1046"/>
      <c r="AZ93" s="1046"/>
      <c r="BA93" s="1046"/>
      <c r="BB93" s="1046"/>
    </row>
    <row r="94" spans="2:54" x14ac:dyDescent="0.2">
      <c r="B94" s="247"/>
      <c r="C94" s="1046"/>
      <c r="D94" s="1046"/>
      <c r="E94" s="1046"/>
      <c r="F94" s="1046"/>
      <c r="G94" s="1046"/>
      <c r="H94" s="1046"/>
      <c r="I94" s="1046"/>
      <c r="J94" s="1046"/>
      <c r="K94" s="1046"/>
      <c r="L94" s="1046"/>
      <c r="M94" s="1046"/>
      <c r="N94" s="1046"/>
      <c r="O94" s="1046"/>
      <c r="P94" s="1046"/>
      <c r="Q94" s="1046"/>
      <c r="R94" s="1046"/>
      <c r="S94" s="229"/>
      <c r="T94" s="229"/>
      <c r="U94" s="1084"/>
      <c r="V94" s="229"/>
      <c r="W94" s="229"/>
      <c r="X94" s="229"/>
      <c r="Y94" s="229"/>
      <c r="Z94" s="229"/>
      <c r="AA94" s="229"/>
      <c r="AB94" s="229"/>
      <c r="AC94" s="1046"/>
      <c r="AD94" s="1046"/>
      <c r="AE94" s="1046"/>
      <c r="AF94" s="1046"/>
      <c r="AG94" s="1046"/>
      <c r="AH94" s="1046"/>
      <c r="AI94" s="1046"/>
      <c r="AJ94" s="1046"/>
      <c r="AK94" s="1046"/>
      <c r="AL94" s="1046"/>
      <c r="AM94" s="1046"/>
      <c r="AN94" s="1046"/>
      <c r="AO94" s="1046"/>
      <c r="AP94" s="1046"/>
      <c r="AQ94" s="1046"/>
      <c r="AR94" s="1046"/>
      <c r="AS94" s="1046"/>
      <c r="AT94" s="1046"/>
      <c r="AU94" s="1046"/>
      <c r="AV94" s="1046"/>
      <c r="AW94" s="1046"/>
      <c r="AX94" s="1046"/>
      <c r="AY94" s="1046"/>
      <c r="AZ94" s="1046"/>
      <c r="BA94" s="1046"/>
      <c r="BB94" s="1046"/>
    </row>
    <row r="95" spans="2:54" x14ac:dyDescent="0.2">
      <c r="B95" s="247"/>
      <c r="C95" s="1046"/>
      <c r="D95" s="1046"/>
      <c r="E95" s="1046"/>
      <c r="F95" s="1046"/>
      <c r="G95" s="1046"/>
      <c r="H95" s="1046"/>
      <c r="I95" s="1046"/>
      <c r="J95" s="1046"/>
      <c r="K95" s="1046"/>
      <c r="L95" s="1046"/>
      <c r="M95" s="1046"/>
      <c r="N95" s="1046"/>
      <c r="O95" s="1046"/>
      <c r="P95" s="1046"/>
      <c r="Q95" s="1046"/>
      <c r="R95" s="1046"/>
      <c r="S95" s="229"/>
      <c r="T95" s="229"/>
      <c r="U95" s="1084"/>
      <c r="V95" s="229"/>
      <c r="W95" s="229"/>
      <c r="X95" s="229"/>
      <c r="Y95" s="229"/>
      <c r="Z95" s="229"/>
      <c r="AA95" s="229"/>
      <c r="AB95" s="229"/>
      <c r="AC95" s="1046"/>
      <c r="AD95" s="1046"/>
      <c r="AE95" s="1046"/>
      <c r="AF95" s="1046"/>
      <c r="AG95" s="1046"/>
      <c r="AH95" s="1046"/>
      <c r="AI95" s="1046"/>
      <c r="AJ95" s="1046"/>
      <c r="AK95" s="1046"/>
      <c r="AL95" s="1046"/>
      <c r="AM95" s="1046"/>
      <c r="AN95" s="1046"/>
      <c r="AO95" s="1046"/>
      <c r="AP95" s="1046"/>
      <c r="AQ95" s="1046"/>
      <c r="AR95" s="1046"/>
      <c r="AS95" s="1046"/>
      <c r="AT95" s="1046"/>
      <c r="AU95" s="1046"/>
      <c r="AV95" s="1046"/>
      <c r="AW95" s="1046"/>
      <c r="AX95" s="1046"/>
      <c r="AY95" s="1046"/>
      <c r="AZ95" s="1046"/>
      <c r="BA95" s="1046"/>
      <c r="BB95" s="1046"/>
    </row>
    <row r="96" spans="2:54" x14ac:dyDescent="0.2">
      <c r="B96" s="247"/>
      <c r="C96" s="1046"/>
      <c r="D96" s="1046"/>
      <c r="E96" s="1046"/>
      <c r="F96" s="1046"/>
      <c r="G96" s="1046"/>
      <c r="H96" s="1046"/>
      <c r="I96" s="1046"/>
      <c r="J96" s="1046"/>
      <c r="K96" s="1046"/>
      <c r="L96" s="1046"/>
      <c r="M96" s="1046"/>
      <c r="N96" s="1046"/>
      <c r="O96" s="1046"/>
      <c r="P96" s="1046"/>
      <c r="Q96" s="1046"/>
      <c r="R96" s="1046"/>
      <c r="S96" s="229"/>
      <c r="T96" s="229"/>
      <c r="U96" s="229"/>
      <c r="V96" s="229"/>
      <c r="W96" s="229"/>
      <c r="X96" s="229"/>
      <c r="Y96" s="229"/>
      <c r="Z96" s="229"/>
      <c r="AA96" s="229"/>
      <c r="AB96" s="229"/>
      <c r="AC96" s="1046"/>
      <c r="AD96" s="1046"/>
      <c r="AE96" s="1046"/>
      <c r="AF96" s="1046"/>
      <c r="AG96" s="1046"/>
      <c r="AH96" s="1046"/>
      <c r="AI96" s="1046"/>
      <c r="AJ96" s="1046"/>
      <c r="AK96" s="1046"/>
      <c r="AL96" s="1046"/>
      <c r="AM96" s="1046"/>
      <c r="AN96" s="1046"/>
      <c r="AO96" s="1046"/>
      <c r="AP96" s="1046"/>
      <c r="AQ96" s="1046"/>
      <c r="AR96" s="1046"/>
      <c r="AS96" s="1046"/>
      <c r="AT96" s="1046"/>
      <c r="AU96" s="1046"/>
      <c r="AV96" s="1046"/>
      <c r="AW96" s="1046"/>
      <c r="AX96" s="1046"/>
      <c r="AY96" s="1046"/>
      <c r="AZ96" s="1046"/>
      <c r="BA96" s="1046"/>
      <c r="BB96" s="1046"/>
    </row>
    <row r="97" spans="2:54" x14ac:dyDescent="0.2">
      <c r="B97" s="247"/>
      <c r="C97" s="1046"/>
      <c r="D97" s="1046"/>
      <c r="E97" s="1046"/>
      <c r="F97" s="1046"/>
      <c r="G97" s="1046"/>
      <c r="H97" s="1046"/>
      <c r="I97" s="1046"/>
      <c r="J97" s="1046"/>
      <c r="K97" s="1046"/>
      <c r="L97" s="1046"/>
      <c r="M97" s="1046"/>
      <c r="N97" s="1046"/>
      <c r="O97" s="1046"/>
      <c r="P97" s="1046"/>
      <c r="Q97" s="1046"/>
      <c r="R97" s="1046"/>
      <c r="S97" s="229"/>
      <c r="T97" s="229"/>
      <c r="U97" s="229"/>
      <c r="V97" s="229"/>
      <c r="W97" s="229"/>
      <c r="X97" s="229"/>
      <c r="Y97" s="229"/>
      <c r="Z97" s="229"/>
      <c r="AA97" s="229"/>
      <c r="AB97" s="229"/>
      <c r="AC97" s="1046"/>
      <c r="AD97" s="1046"/>
      <c r="AE97" s="1046"/>
      <c r="AF97" s="1046"/>
      <c r="AG97" s="1046"/>
      <c r="AH97" s="1046"/>
      <c r="AI97" s="1046"/>
      <c r="AJ97" s="1046"/>
      <c r="AK97" s="1046"/>
      <c r="AL97" s="1046"/>
      <c r="AM97" s="1046"/>
      <c r="AN97" s="1046"/>
      <c r="AO97" s="1046"/>
      <c r="AP97" s="1046"/>
      <c r="AQ97" s="1046"/>
      <c r="AR97" s="1046"/>
      <c r="AS97" s="1046"/>
      <c r="AT97" s="1046"/>
      <c r="AU97" s="1046"/>
      <c r="AV97" s="1046"/>
      <c r="AW97" s="1046"/>
      <c r="AX97" s="1046"/>
      <c r="AY97" s="1046"/>
      <c r="AZ97" s="1046"/>
      <c r="BA97" s="1046"/>
      <c r="BB97" s="1046"/>
    </row>
    <row r="98" spans="2:54" x14ac:dyDescent="0.2">
      <c r="B98" s="247"/>
      <c r="C98" s="1046"/>
      <c r="D98" s="1046"/>
      <c r="E98" s="1046"/>
      <c r="F98" s="1046"/>
      <c r="G98" s="1046"/>
      <c r="H98" s="1046"/>
      <c r="I98" s="1046"/>
      <c r="J98" s="1046"/>
      <c r="K98" s="1046"/>
      <c r="L98" s="1046"/>
      <c r="M98" s="1046"/>
      <c r="N98" s="1046"/>
      <c r="O98" s="1046"/>
      <c r="P98" s="1046"/>
      <c r="Q98" s="1046"/>
      <c r="R98" s="1046"/>
      <c r="S98" s="229"/>
      <c r="T98" s="229"/>
      <c r="U98" s="229"/>
      <c r="V98" s="229"/>
      <c r="W98" s="229"/>
      <c r="X98" s="229"/>
      <c r="Y98" s="229"/>
      <c r="Z98" s="229"/>
      <c r="AA98" s="229"/>
      <c r="AB98" s="229"/>
      <c r="AC98" s="1046"/>
      <c r="AD98" s="1046"/>
      <c r="AE98" s="1046"/>
      <c r="AF98" s="1046"/>
      <c r="AG98" s="1046"/>
      <c r="AH98" s="1046"/>
      <c r="AI98" s="1046"/>
      <c r="AJ98" s="1046"/>
      <c r="AK98" s="1046"/>
      <c r="AL98" s="1046"/>
      <c r="AM98" s="1046"/>
      <c r="AN98" s="1046"/>
      <c r="AO98" s="1046"/>
      <c r="AP98" s="1046"/>
      <c r="AQ98" s="1046"/>
      <c r="AR98" s="1046"/>
      <c r="AS98" s="1046"/>
      <c r="AT98" s="1046"/>
      <c r="AU98" s="1046"/>
      <c r="AV98" s="1046"/>
      <c r="AW98" s="1046"/>
      <c r="AX98" s="1046"/>
      <c r="AY98" s="1046"/>
      <c r="AZ98" s="1046"/>
      <c r="BA98" s="1046"/>
      <c r="BB98" s="1046"/>
    </row>
    <row r="99" spans="2:54" x14ac:dyDescent="0.2">
      <c r="B99" s="247"/>
      <c r="C99" s="1046"/>
      <c r="D99" s="1046"/>
      <c r="E99" s="1046"/>
      <c r="F99" s="1046"/>
      <c r="G99" s="1046"/>
      <c r="H99" s="1046"/>
      <c r="I99" s="1046"/>
      <c r="J99" s="1046"/>
      <c r="K99" s="1046"/>
      <c r="L99" s="1046"/>
      <c r="M99" s="1046"/>
      <c r="N99" s="1046"/>
      <c r="O99" s="1046"/>
      <c r="P99" s="1046"/>
      <c r="Q99" s="1046"/>
      <c r="R99" s="1046"/>
      <c r="S99" s="229"/>
      <c r="T99" s="229"/>
      <c r="U99" s="229"/>
      <c r="V99" s="229"/>
      <c r="W99" s="229"/>
      <c r="X99" s="229"/>
      <c r="Y99" s="229"/>
      <c r="Z99" s="229"/>
      <c r="AA99" s="229"/>
      <c r="AB99" s="229"/>
      <c r="AC99" s="1046"/>
      <c r="AD99" s="1046"/>
      <c r="AE99" s="1046"/>
      <c r="AF99" s="1046"/>
      <c r="AG99" s="1046"/>
      <c r="AH99" s="1046"/>
      <c r="AI99" s="1046"/>
      <c r="AJ99" s="1046"/>
      <c r="AK99" s="1046"/>
      <c r="AL99" s="1046"/>
      <c r="AM99" s="1046"/>
      <c r="AN99" s="1046"/>
      <c r="AO99" s="1046"/>
      <c r="AP99" s="1046"/>
      <c r="AQ99" s="1046"/>
      <c r="AR99" s="1046"/>
      <c r="AS99" s="1046"/>
      <c r="AT99" s="1046"/>
      <c r="AU99" s="1046"/>
      <c r="AV99" s="1046"/>
      <c r="AW99" s="1046"/>
      <c r="AX99" s="1046"/>
      <c r="AY99" s="1046"/>
      <c r="AZ99" s="1046"/>
      <c r="BA99" s="1046"/>
      <c r="BB99" s="1046"/>
    </row>
    <row r="100" spans="2:54" x14ac:dyDescent="0.2">
      <c r="B100" s="247"/>
      <c r="C100" s="1046"/>
      <c r="D100" s="1046"/>
      <c r="E100" s="1046"/>
      <c r="F100" s="1046"/>
      <c r="G100" s="1046"/>
      <c r="H100" s="1046"/>
      <c r="I100" s="1046"/>
      <c r="J100" s="1046"/>
      <c r="K100" s="1046"/>
      <c r="L100" s="1046"/>
      <c r="M100" s="1046"/>
      <c r="N100" s="1046"/>
      <c r="O100" s="1046"/>
      <c r="P100" s="1046"/>
      <c r="Q100" s="1046"/>
      <c r="R100" s="1046"/>
      <c r="S100" s="229"/>
      <c r="T100" s="229"/>
      <c r="U100" s="229"/>
      <c r="V100" s="229"/>
      <c r="W100" s="229"/>
      <c r="X100" s="229"/>
      <c r="Y100" s="229"/>
      <c r="Z100" s="229"/>
      <c r="AA100" s="229"/>
      <c r="AB100" s="229"/>
      <c r="AC100" s="1046"/>
      <c r="AD100" s="1046"/>
      <c r="AE100" s="1046"/>
      <c r="AF100" s="1046"/>
      <c r="AG100" s="1046"/>
      <c r="AH100" s="1046"/>
      <c r="AI100" s="1046"/>
      <c r="AJ100" s="1046"/>
      <c r="AK100" s="1046"/>
      <c r="AL100" s="1046"/>
      <c r="AM100" s="1046"/>
      <c r="AN100" s="1046"/>
      <c r="AO100" s="1046"/>
      <c r="AP100" s="1046"/>
      <c r="AQ100" s="1046"/>
      <c r="AR100" s="1046"/>
      <c r="AS100" s="1046"/>
      <c r="AT100" s="1046"/>
      <c r="AU100" s="1046"/>
      <c r="AV100" s="1046"/>
      <c r="AW100" s="1046"/>
      <c r="AX100" s="1046"/>
      <c r="AY100" s="1046"/>
      <c r="AZ100" s="1046"/>
      <c r="BA100" s="1046"/>
      <c r="BB100" s="1046"/>
    </row>
    <row r="101" spans="2:54" x14ac:dyDescent="0.2">
      <c r="B101" s="247"/>
      <c r="C101" s="1046"/>
      <c r="D101" s="1046"/>
      <c r="E101" s="1046"/>
      <c r="F101" s="1046"/>
      <c r="G101" s="1046"/>
      <c r="H101" s="1046"/>
      <c r="I101" s="1046"/>
      <c r="J101" s="1046"/>
      <c r="K101" s="1046"/>
      <c r="L101" s="1046"/>
      <c r="M101" s="1046"/>
      <c r="N101" s="1046"/>
      <c r="O101" s="1046"/>
      <c r="P101" s="1046"/>
      <c r="Q101" s="1046"/>
      <c r="R101" s="1046"/>
      <c r="S101" s="229"/>
      <c r="T101" s="229"/>
      <c r="U101" s="229"/>
      <c r="V101" s="229"/>
      <c r="W101" s="229"/>
      <c r="X101" s="229"/>
      <c r="Y101" s="229"/>
      <c r="Z101" s="229"/>
      <c r="AA101" s="229"/>
      <c r="AB101" s="229"/>
      <c r="AC101" s="1046"/>
      <c r="AD101" s="1046"/>
      <c r="AE101" s="1046"/>
      <c r="AF101" s="1046"/>
      <c r="AG101" s="1046"/>
      <c r="AH101" s="1046"/>
      <c r="AI101" s="1046"/>
      <c r="AJ101" s="1046"/>
      <c r="AK101" s="1046"/>
      <c r="AL101" s="1046"/>
      <c r="AM101" s="1046"/>
      <c r="AN101" s="1046"/>
      <c r="AO101" s="1046"/>
      <c r="AP101" s="1046"/>
      <c r="AQ101" s="1046"/>
      <c r="AR101" s="1046"/>
      <c r="AS101" s="1046"/>
      <c r="AT101" s="1046"/>
      <c r="AU101" s="1046"/>
      <c r="AV101" s="1046"/>
      <c r="AW101" s="1046"/>
      <c r="AX101" s="1046"/>
      <c r="AY101" s="1046"/>
      <c r="AZ101" s="1046"/>
      <c r="BA101" s="1046"/>
      <c r="BB101" s="1046"/>
    </row>
    <row r="102" spans="2:54" x14ac:dyDescent="0.2">
      <c r="B102" s="247"/>
      <c r="C102" s="1046"/>
      <c r="D102" s="1046"/>
      <c r="E102" s="1046"/>
      <c r="F102" s="1046"/>
      <c r="G102" s="1046"/>
      <c r="H102" s="1046"/>
      <c r="I102" s="1046"/>
      <c r="J102" s="1046"/>
      <c r="K102" s="1046"/>
      <c r="L102" s="1046"/>
      <c r="M102" s="1046"/>
      <c r="N102" s="1046"/>
      <c r="O102" s="1046"/>
      <c r="P102" s="1046"/>
      <c r="Q102" s="1046"/>
      <c r="R102" s="1046"/>
      <c r="S102" s="229"/>
      <c r="T102" s="229"/>
      <c r="U102" s="229"/>
      <c r="V102" s="229"/>
      <c r="W102" s="229"/>
      <c r="X102" s="229"/>
      <c r="Y102" s="229"/>
      <c r="Z102" s="229"/>
      <c r="AA102" s="229"/>
      <c r="AB102" s="229"/>
      <c r="AC102" s="1046"/>
      <c r="AD102" s="1046"/>
      <c r="AE102" s="1046"/>
      <c r="AF102" s="1046"/>
      <c r="AG102" s="1046"/>
      <c r="AH102" s="1046"/>
      <c r="AI102" s="1046"/>
      <c r="AJ102" s="1046"/>
      <c r="AK102" s="1046"/>
      <c r="AL102" s="1046"/>
      <c r="AM102" s="1046"/>
      <c r="AN102" s="1046"/>
      <c r="AO102" s="1046"/>
      <c r="AP102" s="1046"/>
      <c r="AQ102" s="1046"/>
      <c r="AR102" s="1046"/>
      <c r="AS102" s="1046"/>
      <c r="AT102" s="1046"/>
      <c r="AU102" s="1046"/>
      <c r="AV102" s="1046"/>
      <c r="AW102" s="1046"/>
      <c r="AX102" s="1046"/>
      <c r="AY102" s="1046"/>
      <c r="AZ102" s="1046"/>
      <c r="BA102" s="1046"/>
      <c r="BB102" s="1046"/>
    </row>
    <row r="103" spans="2:54" x14ac:dyDescent="0.2">
      <c r="B103" s="247"/>
      <c r="C103" s="1046"/>
      <c r="D103" s="1046"/>
      <c r="E103" s="1046"/>
      <c r="F103" s="1046"/>
      <c r="G103" s="1046"/>
      <c r="H103" s="1046"/>
      <c r="I103" s="1046"/>
      <c r="J103" s="1046"/>
      <c r="K103" s="1046"/>
      <c r="L103" s="1046"/>
      <c r="M103" s="1046"/>
      <c r="N103" s="1046"/>
      <c r="O103" s="1046"/>
      <c r="P103" s="1046"/>
      <c r="Q103" s="1046"/>
      <c r="R103" s="1046"/>
      <c r="S103" s="229"/>
      <c r="T103" s="229"/>
      <c r="U103" s="229"/>
      <c r="V103" s="229"/>
      <c r="W103" s="229"/>
      <c r="X103" s="229"/>
      <c r="Y103" s="229"/>
      <c r="Z103" s="229"/>
      <c r="AA103" s="229"/>
      <c r="AB103" s="229"/>
      <c r="AC103" s="1046"/>
      <c r="AD103" s="1046"/>
      <c r="AE103" s="1046"/>
      <c r="AF103" s="1046"/>
      <c r="AG103" s="1046"/>
      <c r="AH103" s="1046"/>
      <c r="AI103" s="1046"/>
      <c r="AJ103" s="1046"/>
      <c r="AK103" s="1046"/>
      <c r="AL103" s="1046"/>
      <c r="AM103" s="1046"/>
      <c r="AN103" s="1046"/>
      <c r="AO103" s="1046"/>
      <c r="AP103" s="1046"/>
      <c r="AQ103" s="1046"/>
      <c r="AR103" s="1046"/>
      <c r="AS103" s="1046"/>
      <c r="AT103" s="1046"/>
      <c r="AU103" s="1046"/>
      <c r="AV103" s="1046"/>
      <c r="AW103" s="1046"/>
      <c r="AX103" s="1046"/>
      <c r="AY103" s="1046"/>
      <c r="AZ103" s="1046"/>
      <c r="BA103" s="1046"/>
      <c r="BB103" s="1046"/>
    </row>
    <row r="104" spans="2:54" x14ac:dyDescent="0.2">
      <c r="B104" s="247"/>
      <c r="C104" s="1046"/>
      <c r="D104" s="1046"/>
      <c r="E104" s="1046"/>
      <c r="F104" s="1046"/>
      <c r="G104" s="1046"/>
      <c r="H104" s="1046"/>
      <c r="I104" s="1046"/>
      <c r="J104" s="1046"/>
      <c r="K104" s="1046"/>
      <c r="L104" s="1046"/>
      <c r="M104" s="1046"/>
      <c r="N104" s="1046"/>
      <c r="O104" s="1046"/>
      <c r="P104" s="1046"/>
      <c r="Q104" s="1046"/>
      <c r="R104" s="1046"/>
      <c r="S104" s="229"/>
      <c r="T104" s="229"/>
      <c r="U104" s="229"/>
      <c r="V104" s="229"/>
      <c r="W104" s="229"/>
      <c r="X104" s="229"/>
      <c r="Y104" s="229"/>
      <c r="Z104" s="229"/>
      <c r="AA104" s="229"/>
      <c r="AB104" s="229"/>
      <c r="AC104" s="1046"/>
      <c r="AD104" s="1046"/>
      <c r="AE104" s="1046"/>
      <c r="AF104" s="1046"/>
      <c r="AG104" s="1046"/>
      <c r="AH104" s="1046"/>
      <c r="AI104" s="1046"/>
      <c r="AJ104" s="1046"/>
      <c r="AK104" s="1046"/>
      <c r="AL104" s="1046"/>
      <c r="AM104" s="1046"/>
      <c r="AN104" s="1046"/>
      <c r="AO104" s="1046"/>
      <c r="AP104" s="1046"/>
      <c r="AQ104" s="1046"/>
      <c r="AR104" s="1046"/>
      <c r="AS104" s="1046"/>
      <c r="AT104" s="1046"/>
      <c r="AU104" s="1046"/>
      <c r="AV104" s="1046"/>
      <c r="AW104" s="1046"/>
      <c r="AX104" s="1046"/>
      <c r="AY104" s="1046"/>
      <c r="AZ104" s="1046"/>
      <c r="BA104" s="1046"/>
      <c r="BB104" s="1046"/>
    </row>
    <row r="105" spans="2:54" x14ac:dyDescent="0.2">
      <c r="B105" s="247"/>
      <c r="C105" s="1046"/>
      <c r="D105" s="1046"/>
      <c r="E105" s="1046"/>
      <c r="F105" s="1046"/>
      <c r="G105" s="1046"/>
      <c r="H105" s="1046"/>
      <c r="I105" s="1046"/>
      <c r="J105" s="1046"/>
      <c r="K105" s="1046"/>
      <c r="L105" s="1046"/>
      <c r="M105" s="1046"/>
      <c r="N105" s="1046"/>
      <c r="O105" s="1046"/>
      <c r="P105" s="1046"/>
      <c r="Q105" s="1046"/>
      <c r="R105" s="1046"/>
      <c r="S105" s="229"/>
      <c r="T105" s="229"/>
      <c r="U105" s="229"/>
      <c r="V105" s="229"/>
      <c r="W105" s="229"/>
      <c r="X105" s="229"/>
      <c r="Y105" s="229"/>
      <c r="Z105" s="229"/>
      <c r="AA105" s="229"/>
      <c r="AB105" s="229"/>
      <c r="AC105" s="1046"/>
      <c r="AD105" s="1046"/>
      <c r="AE105" s="1046"/>
      <c r="AF105" s="1046"/>
      <c r="AG105" s="1046"/>
      <c r="AH105" s="1046"/>
      <c r="AI105" s="1046"/>
      <c r="AJ105" s="1046"/>
      <c r="AK105" s="1046"/>
      <c r="AL105" s="1046"/>
      <c r="AM105" s="1046"/>
      <c r="AN105" s="1046"/>
      <c r="AO105" s="1046"/>
      <c r="AP105" s="1046"/>
      <c r="AQ105" s="1046"/>
      <c r="AR105" s="1046"/>
      <c r="AS105" s="1046"/>
      <c r="AT105" s="1046"/>
      <c r="AU105" s="1046"/>
      <c r="AV105" s="1046"/>
      <c r="AW105" s="1046"/>
      <c r="AX105" s="1046"/>
      <c r="AY105" s="1046"/>
      <c r="AZ105" s="1046"/>
      <c r="BA105" s="1046"/>
      <c r="BB105" s="1046"/>
    </row>
    <row r="106" spans="2:54" x14ac:dyDescent="0.2">
      <c r="B106" s="247"/>
      <c r="C106" s="1046"/>
      <c r="D106" s="1046"/>
      <c r="E106" s="1046"/>
      <c r="F106" s="1046"/>
      <c r="G106" s="1046"/>
      <c r="H106" s="1046"/>
      <c r="I106" s="1046"/>
      <c r="J106" s="1046"/>
      <c r="K106" s="1046"/>
      <c r="L106" s="1046"/>
      <c r="M106" s="1046"/>
      <c r="N106" s="1046"/>
      <c r="O106" s="1046"/>
      <c r="P106" s="1046"/>
      <c r="Q106" s="1046"/>
      <c r="R106" s="1046"/>
      <c r="S106" s="229"/>
      <c r="T106" s="229"/>
      <c r="U106" s="229"/>
      <c r="V106" s="229"/>
      <c r="W106" s="229"/>
      <c r="X106" s="229"/>
      <c r="Y106" s="229"/>
      <c r="Z106" s="229"/>
      <c r="AA106" s="229"/>
      <c r="AB106" s="229"/>
      <c r="AC106" s="1046"/>
      <c r="AD106" s="1046"/>
      <c r="AE106" s="1046"/>
      <c r="AF106" s="1046"/>
      <c r="AG106" s="1046"/>
      <c r="AH106" s="1046"/>
      <c r="AI106" s="1046"/>
      <c r="AJ106" s="1046"/>
      <c r="AK106" s="1046"/>
      <c r="AL106" s="1046"/>
      <c r="AM106" s="1046"/>
      <c r="AN106" s="1046"/>
      <c r="AO106" s="1046"/>
      <c r="AP106" s="1046"/>
      <c r="AQ106" s="1046"/>
      <c r="AR106" s="1046"/>
      <c r="AS106" s="1046"/>
      <c r="AT106" s="1046"/>
      <c r="AU106" s="1046"/>
      <c r="AV106" s="1046"/>
      <c r="AW106" s="1046"/>
      <c r="AX106" s="1046"/>
      <c r="AY106" s="1046"/>
      <c r="AZ106" s="1046"/>
      <c r="BA106" s="1046"/>
      <c r="BB106" s="1046"/>
    </row>
    <row r="107" spans="2:54" x14ac:dyDescent="0.2">
      <c r="B107" s="247"/>
      <c r="C107" s="1046"/>
      <c r="D107" s="1046"/>
      <c r="E107" s="1046"/>
      <c r="F107" s="1046"/>
      <c r="G107" s="1046"/>
      <c r="H107" s="1046"/>
      <c r="I107" s="1046"/>
      <c r="J107" s="1046"/>
      <c r="K107" s="1046"/>
      <c r="L107" s="1046"/>
      <c r="M107" s="1046"/>
      <c r="N107" s="1046"/>
      <c r="O107" s="1046"/>
      <c r="P107" s="1046"/>
      <c r="Q107" s="1046"/>
      <c r="R107" s="1046"/>
      <c r="S107" s="229"/>
      <c r="T107" s="229"/>
      <c r="U107" s="229"/>
      <c r="V107" s="229"/>
      <c r="W107" s="229"/>
      <c r="X107" s="229"/>
      <c r="Y107" s="229"/>
      <c r="Z107" s="229"/>
      <c r="AA107" s="229"/>
      <c r="AB107" s="229"/>
      <c r="AC107" s="1046"/>
      <c r="AD107" s="1046"/>
      <c r="AE107" s="1046"/>
      <c r="AF107" s="1046"/>
      <c r="AG107" s="1046"/>
      <c r="AH107" s="1046"/>
      <c r="AI107" s="1046"/>
      <c r="AJ107" s="1046"/>
      <c r="AK107" s="1046"/>
      <c r="AL107" s="1046"/>
      <c r="AM107" s="1046"/>
      <c r="AN107" s="1046"/>
      <c r="AO107" s="1046"/>
      <c r="AP107" s="1046"/>
      <c r="AQ107" s="1046"/>
      <c r="AR107" s="1046"/>
      <c r="AS107" s="1046"/>
      <c r="AT107" s="1046"/>
      <c r="AU107" s="1046"/>
      <c r="AV107" s="1046"/>
      <c r="AW107" s="1046"/>
      <c r="AX107" s="1046"/>
      <c r="AY107" s="1046"/>
      <c r="AZ107" s="1046"/>
      <c r="BA107" s="1046"/>
      <c r="BB107" s="1046"/>
    </row>
    <row r="108" spans="2:54" x14ac:dyDescent="0.2">
      <c r="B108" s="247"/>
      <c r="C108" s="1046"/>
      <c r="D108" s="1046"/>
      <c r="E108" s="1046"/>
      <c r="F108" s="1046"/>
      <c r="G108" s="1046"/>
      <c r="H108" s="1046"/>
      <c r="I108" s="1046"/>
      <c r="J108" s="1046"/>
      <c r="K108" s="1046"/>
      <c r="L108" s="1046"/>
      <c r="M108" s="1046"/>
      <c r="N108" s="1046"/>
      <c r="O108" s="1046"/>
      <c r="P108" s="1046"/>
      <c r="Q108" s="1046"/>
      <c r="R108" s="1046"/>
      <c r="S108" s="229"/>
      <c r="T108" s="229"/>
      <c r="U108" s="229"/>
      <c r="V108" s="229"/>
      <c r="W108" s="229"/>
      <c r="X108" s="229"/>
      <c r="Y108" s="229"/>
      <c r="Z108" s="229"/>
      <c r="AA108" s="229"/>
      <c r="AB108" s="229"/>
      <c r="AC108" s="1046"/>
      <c r="AD108" s="1046"/>
      <c r="AE108" s="1046"/>
      <c r="AF108" s="1046"/>
      <c r="AG108" s="1046"/>
      <c r="AH108" s="1046"/>
      <c r="AI108" s="1046"/>
      <c r="AJ108" s="1046"/>
      <c r="AK108" s="1046"/>
      <c r="AL108" s="1046"/>
      <c r="AM108" s="1046"/>
      <c r="AN108" s="1046"/>
      <c r="AO108" s="1046"/>
      <c r="AP108" s="1046"/>
      <c r="AQ108" s="1046"/>
      <c r="AR108" s="1046"/>
      <c r="AS108" s="1046"/>
      <c r="AT108" s="1046"/>
      <c r="AU108" s="1046"/>
      <c r="AV108" s="1046"/>
      <c r="AW108" s="1046"/>
      <c r="AX108" s="1046"/>
      <c r="AY108" s="1046"/>
      <c r="AZ108" s="1046"/>
      <c r="BA108" s="1046"/>
      <c r="BB108" s="1046"/>
    </row>
    <row r="109" spans="2:54" x14ac:dyDescent="0.2">
      <c r="B109" s="247"/>
      <c r="C109" s="1046"/>
      <c r="D109" s="1046"/>
      <c r="E109" s="1046"/>
      <c r="F109" s="1046"/>
      <c r="G109" s="1046"/>
      <c r="H109" s="1046"/>
      <c r="I109" s="1046"/>
      <c r="J109" s="1046"/>
      <c r="K109" s="1046"/>
      <c r="L109" s="1046"/>
      <c r="M109" s="1046"/>
      <c r="N109" s="1046"/>
      <c r="O109" s="1046"/>
      <c r="P109" s="1046"/>
      <c r="Q109" s="1046"/>
      <c r="R109" s="1046"/>
      <c r="S109" s="229"/>
      <c r="T109" s="229"/>
      <c r="U109" s="229"/>
      <c r="V109" s="229"/>
      <c r="W109" s="229"/>
      <c r="X109" s="229"/>
      <c r="Y109" s="229"/>
      <c r="Z109" s="229"/>
      <c r="AA109" s="229"/>
      <c r="AB109" s="229"/>
      <c r="AC109" s="1046"/>
      <c r="AD109" s="1046"/>
      <c r="AE109" s="1046"/>
      <c r="AF109" s="1046"/>
      <c r="AG109" s="1046"/>
      <c r="AH109" s="1046"/>
      <c r="AI109" s="1046"/>
      <c r="AJ109" s="1046"/>
      <c r="AK109" s="1046"/>
      <c r="AL109" s="1046"/>
      <c r="AM109" s="1046"/>
      <c r="AN109" s="1046"/>
      <c r="AO109" s="1046"/>
      <c r="AP109" s="1046"/>
      <c r="AQ109" s="1046"/>
      <c r="AR109" s="1046"/>
      <c r="AS109" s="1046"/>
      <c r="AT109" s="1046"/>
      <c r="AU109" s="1046"/>
      <c r="AV109" s="1046"/>
      <c r="AW109" s="1046"/>
      <c r="AX109" s="1046"/>
      <c r="AY109" s="1046"/>
      <c r="AZ109" s="1046"/>
      <c r="BA109" s="1046"/>
      <c r="BB109" s="1046"/>
    </row>
    <row r="110" spans="2:54" x14ac:dyDescent="0.2">
      <c r="B110" s="247"/>
      <c r="C110" s="1046"/>
      <c r="D110" s="1046"/>
      <c r="E110" s="1046"/>
      <c r="F110" s="1046"/>
      <c r="G110" s="1046"/>
      <c r="H110" s="1046"/>
      <c r="I110" s="1046"/>
      <c r="J110" s="1046"/>
      <c r="K110" s="1046"/>
      <c r="L110" s="1046"/>
      <c r="M110" s="1046"/>
      <c r="N110" s="1046"/>
      <c r="O110" s="1046"/>
      <c r="P110" s="1046"/>
      <c r="Q110" s="1046"/>
      <c r="R110" s="1046"/>
      <c r="S110" s="229"/>
      <c r="T110" s="229"/>
      <c r="U110" s="229"/>
      <c r="V110" s="229"/>
      <c r="W110" s="229"/>
      <c r="X110" s="229"/>
      <c r="Y110" s="229"/>
      <c r="Z110" s="229"/>
      <c r="AA110" s="229"/>
      <c r="AB110" s="229"/>
      <c r="AC110" s="1046"/>
      <c r="AD110" s="1046"/>
      <c r="AE110" s="1046"/>
      <c r="AF110" s="1046"/>
      <c r="AG110" s="1046"/>
      <c r="AH110" s="1046"/>
      <c r="AI110" s="1046"/>
      <c r="AJ110" s="1046"/>
      <c r="AK110" s="1046"/>
      <c r="AL110" s="1046"/>
      <c r="AM110" s="1046"/>
      <c r="AN110" s="1046"/>
      <c r="AO110" s="1046"/>
      <c r="AP110" s="1046"/>
      <c r="AQ110" s="1046"/>
      <c r="AR110" s="1046"/>
      <c r="AS110" s="1046"/>
      <c r="AT110" s="1046"/>
      <c r="AU110" s="1046"/>
      <c r="AV110" s="1046"/>
      <c r="AW110" s="1046"/>
      <c r="AX110" s="1046"/>
      <c r="AY110" s="1046"/>
      <c r="AZ110" s="1046"/>
      <c r="BA110" s="1046"/>
      <c r="BB110" s="1046"/>
    </row>
    <row r="111" spans="2:54" x14ac:dyDescent="0.2">
      <c r="B111" s="247"/>
      <c r="C111" s="1046"/>
      <c r="D111" s="1046"/>
      <c r="E111" s="1046"/>
      <c r="F111" s="1046"/>
      <c r="G111" s="1046"/>
      <c r="H111" s="1046"/>
      <c r="I111" s="1046"/>
      <c r="J111" s="1046"/>
      <c r="K111" s="1046"/>
      <c r="L111" s="1046"/>
      <c r="M111" s="1046"/>
      <c r="N111" s="1046"/>
      <c r="O111" s="1046"/>
      <c r="P111" s="1046"/>
      <c r="Q111" s="1046"/>
      <c r="R111" s="1046"/>
      <c r="S111" s="229"/>
      <c r="T111" s="229"/>
      <c r="U111" s="229"/>
      <c r="V111" s="229"/>
      <c r="W111" s="229"/>
      <c r="X111" s="229"/>
      <c r="Y111" s="229"/>
      <c r="Z111" s="229"/>
      <c r="AA111" s="229"/>
      <c r="AB111" s="229"/>
      <c r="AC111" s="1046"/>
      <c r="AD111" s="1046"/>
      <c r="AE111" s="1046"/>
      <c r="AF111" s="1046"/>
      <c r="AG111" s="1046"/>
      <c r="AH111" s="1046"/>
      <c r="AI111" s="1046"/>
      <c r="AJ111" s="1046"/>
      <c r="AK111" s="1046"/>
      <c r="AL111" s="1046"/>
      <c r="AM111" s="1046"/>
      <c r="AN111" s="1046"/>
      <c r="AO111" s="1046"/>
      <c r="AP111" s="1046"/>
      <c r="AQ111" s="1046"/>
      <c r="AR111" s="1046"/>
      <c r="AS111" s="1046"/>
      <c r="AT111" s="1046"/>
      <c r="AU111" s="1046"/>
      <c r="AV111" s="1046"/>
      <c r="AW111" s="1046"/>
      <c r="AX111" s="1046"/>
      <c r="AY111" s="1046"/>
      <c r="AZ111" s="1046"/>
      <c r="BA111" s="1046"/>
      <c r="BB111" s="1046"/>
    </row>
    <row r="112" spans="2:54" x14ac:dyDescent="0.2">
      <c r="B112" s="247"/>
      <c r="C112" s="1046"/>
      <c r="D112" s="1046"/>
      <c r="E112" s="1046"/>
      <c r="F112" s="1046"/>
      <c r="G112" s="1046"/>
      <c r="H112" s="1046"/>
      <c r="I112" s="1046"/>
      <c r="J112" s="1046"/>
      <c r="K112" s="1046"/>
      <c r="L112" s="1046"/>
      <c r="M112" s="1046"/>
      <c r="N112" s="1046"/>
      <c r="O112" s="1046"/>
      <c r="P112" s="1046"/>
      <c r="Q112" s="1046"/>
      <c r="R112" s="1046"/>
      <c r="S112" s="229"/>
      <c r="T112" s="229"/>
      <c r="U112" s="229"/>
      <c r="V112" s="229"/>
      <c r="W112" s="229"/>
      <c r="X112" s="229"/>
      <c r="Y112" s="229"/>
      <c r="Z112" s="229"/>
      <c r="AA112" s="229"/>
      <c r="AB112" s="229"/>
      <c r="AC112" s="1046"/>
      <c r="AD112" s="1046"/>
      <c r="AE112" s="1046"/>
      <c r="AF112" s="1046"/>
      <c r="AG112" s="1046"/>
      <c r="AH112" s="1046"/>
      <c r="AI112" s="1046"/>
      <c r="AJ112" s="1046"/>
      <c r="AK112" s="1046"/>
      <c r="AL112" s="1046"/>
      <c r="AM112" s="1046"/>
      <c r="AN112" s="1046"/>
      <c r="AO112" s="1046"/>
      <c r="AP112" s="1046"/>
      <c r="AQ112" s="1046"/>
      <c r="AR112" s="1046"/>
      <c r="AS112" s="1046"/>
      <c r="AT112" s="1046"/>
      <c r="AU112" s="1046"/>
      <c r="AV112" s="1046"/>
      <c r="AW112" s="1046"/>
      <c r="AX112" s="1046"/>
      <c r="AY112" s="1046"/>
      <c r="AZ112" s="1046"/>
      <c r="BA112" s="1046"/>
      <c r="BB112" s="1046"/>
    </row>
    <row r="113" spans="2:54" x14ac:dyDescent="0.2">
      <c r="B113" s="247"/>
      <c r="C113" s="1046"/>
      <c r="D113" s="1046"/>
      <c r="E113" s="1046"/>
      <c r="F113" s="1046"/>
      <c r="G113" s="1046"/>
      <c r="H113" s="1046"/>
      <c r="I113" s="1046"/>
      <c r="J113" s="1046"/>
      <c r="K113" s="1046"/>
      <c r="L113" s="1046"/>
      <c r="M113" s="1046"/>
      <c r="N113" s="1046"/>
      <c r="O113" s="1046"/>
      <c r="P113" s="1046"/>
      <c r="Q113" s="1046"/>
      <c r="R113" s="1046"/>
      <c r="S113" s="229"/>
      <c r="T113" s="229"/>
      <c r="U113" s="229"/>
      <c r="V113" s="229"/>
      <c r="W113" s="229"/>
      <c r="X113" s="229"/>
      <c r="Y113" s="229"/>
      <c r="Z113" s="229"/>
      <c r="AA113" s="229"/>
      <c r="AB113" s="229"/>
      <c r="AC113" s="1046"/>
      <c r="AD113" s="1046"/>
      <c r="AE113" s="1046"/>
      <c r="AF113" s="1046"/>
      <c r="AG113" s="1046"/>
      <c r="AH113" s="1046"/>
      <c r="AI113" s="1046"/>
      <c r="AJ113" s="1046"/>
      <c r="AK113" s="1046"/>
      <c r="AL113" s="1046"/>
      <c r="AM113" s="1046"/>
      <c r="AN113" s="1046"/>
      <c r="AO113" s="1046"/>
      <c r="AP113" s="1046"/>
      <c r="AQ113" s="1046"/>
      <c r="AR113" s="1046"/>
      <c r="AS113" s="1046"/>
      <c r="AT113" s="1046"/>
      <c r="AU113" s="1046"/>
      <c r="AV113" s="1046"/>
      <c r="AW113" s="1046"/>
      <c r="AX113" s="1046"/>
      <c r="AY113" s="1046"/>
      <c r="AZ113" s="1046"/>
      <c r="BA113" s="1046"/>
      <c r="BB113" s="1046"/>
    </row>
    <row r="114" spans="2:54" x14ac:dyDescent="0.2">
      <c r="B114" s="247"/>
      <c r="C114" s="1046"/>
      <c r="D114" s="1046"/>
      <c r="E114" s="1046"/>
      <c r="F114" s="1046"/>
      <c r="G114" s="1046"/>
      <c r="H114" s="1046"/>
      <c r="I114" s="1046"/>
      <c r="J114" s="1046"/>
      <c r="K114" s="1046"/>
      <c r="L114" s="1046"/>
      <c r="M114" s="1046"/>
      <c r="N114" s="1046"/>
      <c r="O114" s="1046"/>
      <c r="P114" s="1046"/>
      <c r="Q114" s="1046"/>
      <c r="R114" s="1046"/>
      <c r="S114" s="229"/>
      <c r="T114" s="229"/>
      <c r="U114" s="229"/>
      <c r="V114" s="229"/>
      <c r="W114" s="229"/>
      <c r="X114" s="229"/>
      <c r="Y114" s="229"/>
      <c r="Z114" s="229"/>
      <c r="AA114" s="229"/>
      <c r="AB114" s="229"/>
      <c r="AC114" s="1046"/>
      <c r="AD114" s="1046"/>
      <c r="AE114" s="1046"/>
      <c r="AF114" s="1046"/>
      <c r="AG114" s="1046"/>
      <c r="AH114" s="1046"/>
      <c r="AI114" s="1046"/>
      <c r="AJ114" s="1046"/>
      <c r="AK114" s="1046"/>
      <c r="AL114" s="1046"/>
      <c r="AM114" s="1046"/>
      <c r="AN114" s="1046"/>
      <c r="AO114" s="1046"/>
      <c r="AP114" s="1046"/>
      <c r="AQ114" s="1046"/>
      <c r="AR114" s="1046"/>
      <c r="AS114" s="1046"/>
      <c r="AT114" s="1046"/>
      <c r="AU114" s="1046"/>
      <c r="AV114" s="1046"/>
      <c r="AW114" s="1046"/>
      <c r="AX114" s="1046"/>
      <c r="AY114" s="1046"/>
      <c r="AZ114" s="1046"/>
      <c r="BA114" s="1046"/>
      <c r="BB114" s="1046"/>
    </row>
    <row r="115" spans="2:54" x14ac:dyDescent="0.2">
      <c r="B115" s="247"/>
      <c r="C115" s="1046"/>
      <c r="D115" s="1046"/>
      <c r="E115" s="1046"/>
      <c r="F115" s="1046"/>
      <c r="G115" s="1046"/>
      <c r="H115" s="1046"/>
      <c r="I115" s="1046"/>
      <c r="J115" s="1046"/>
      <c r="K115" s="1046"/>
      <c r="L115" s="1046"/>
      <c r="M115" s="1046"/>
      <c r="N115" s="1046"/>
      <c r="O115" s="1046"/>
      <c r="P115" s="1046"/>
      <c r="Q115" s="1046"/>
      <c r="R115" s="1046"/>
      <c r="S115" s="229"/>
      <c r="T115" s="229"/>
      <c r="U115" s="229"/>
      <c r="V115" s="229"/>
      <c r="W115" s="229"/>
      <c r="X115" s="229"/>
      <c r="Y115" s="229"/>
      <c r="Z115" s="229"/>
      <c r="AA115" s="229"/>
      <c r="AB115" s="229"/>
      <c r="AC115" s="1046"/>
      <c r="AD115" s="1046"/>
      <c r="AE115" s="1046"/>
      <c r="AF115" s="1046"/>
      <c r="AG115" s="1046"/>
      <c r="AH115" s="1046"/>
      <c r="AI115" s="1046"/>
      <c r="AJ115" s="1046"/>
      <c r="AK115" s="1046"/>
      <c r="AL115" s="1046"/>
      <c r="AM115" s="1046"/>
      <c r="AN115" s="1046"/>
      <c r="AO115" s="1046"/>
      <c r="AP115" s="1046"/>
      <c r="AQ115" s="1046"/>
      <c r="AR115" s="1046"/>
      <c r="AS115" s="1046"/>
      <c r="AT115" s="1046"/>
      <c r="AU115" s="1046"/>
      <c r="AV115" s="1046"/>
      <c r="AW115" s="1046"/>
      <c r="AX115" s="1046"/>
      <c r="AY115" s="1046"/>
      <c r="AZ115" s="1046"/>
      <c r="BA115" s="1046"/>
      <c r="BB115" s="1046"/>
    </row>
    <row r="116" spans="2:54" x14ac:dyDescent="0.2">
      <c r="B116" s="247"/>
      <c r="C116" s="1046"/>
      <c r="D116" s="1046"/>
      <c r="E116" s="1046"/>
      <c r="F116" s="1046"/>
      <c r="G116" s="1046"/>
      <c r="H116" s="1046"/>
      <c r="I116" s="1046"/>
      <c r="J116" s="1046"/>
      <c r="K116" s="1046"/>
      <c r="L116" s="1046"/>
      <c r="M116" s="1046"/>
      <c r="N116" s="1046"/>
      <c r="O116" s="1046"/>
      <c r="P116" s="1046"/>
      <c r="Q116" s="1046"/>
      <c r="R116" s="1046"/>
      <c r="S116" s="229"/>
      <c r="T116" s="229"/>
      <c r="U116" s="229"/>
      <c r="V116" s="229"/>
      <c r="W116" s="229"/>
      <c r="X116" s="229"/>
      <c r="Y116" s="229"/>
      <c r="Z116" s="229"/>
      <c r="AA116" s="229"/>
      <c r="AB116" s="229"/>
      <c r="AC116" s="1046"/>
      <c r="AD116" s="1046"/>
      <c r="AE116" s="1046"/>
      <c r="AF116" s="1046"/>
      <c r="AG116" s="1046"/>
      <c r="AH116" s="1046"/>
      <c r="AI116" s="1046"/>
      <c r="AJ116" s="1046"/>
      <c r="AK116" s="1046"/>
      <c r="AL116" s="1046"/>
      <c r="AM116" s="1046"/>
      <c r="AN116" s="1046"/>
      <c r="AO116" s="1046"/>
      <c r="AP116" s="1046"/>
      <c r="AQ116" s="1046"/>
      <c r="AR116" s="1046"/>
      <c r="AS116" s="1046"/>
      <c r="AT116" s="1046"/>
      <c r="AU116" s="1046"/>
      <c r="AV116" s="1046"/>
      <c r="AW116" s="1046"/>
      <c r="AX116" s="1046"/>
      <c r="AY116" s="1046"/>
      <c r="AZ116" s="1046"/>
      <c r="BA116" s="1046"/>
      <c r="BB116" s="1046"/>
    </row>
    <row r="117" spans="2:54" x14ac:dyDescent="0.2">
      <c r="B117" s="247"/>
      <c r="C117" s="1046"/>
      <c r="D117" s="1046"/>
      <c r="E117" s="1046"/>
      <c r="F117" s="1046"/>
      <c r="G117" s="1046"/>
      <c r="H117" s="1046"/>
      <c r="I117" s="1046"/>
      <c r="J117" s="1046"/>
      <c r="K117" s="1046"/>
      <c r="L117" s="1046"/>
      <c r="M117" s="1046"/>
      <c r="N117" s="1046"/>
      <c r="O117" s="1046"/>
      <c r="P117" s="1046"/>
      <c r="Q117" s="1046"/>
      <c r="R117" s="1046"/>
      <c r="S117" s="229"/>
      <c r="T117" s="229"/>
      <c r="U117" s="229"/>
      <c r="V117" s="229"/>
      <c r="W117" s="229"/>
      <c r="X117" s="229"/>
      <c r="Y117" s="229"/>
      <c r="Z117" s="229"/>
      <c r="AA117" s="229"/>
      <c r="AB117" s="229"/>
      <c r="AC117" s="1046"/>
      <c r="AD117" s="1046"/>
      <c r="AE117" s="1046"/>
      <c r="AF117" s="1046"/>
      <c r="AG117" s="1046"/>
      <c r="AH117" s="1046"/>
      <c r="AI117" s="1046"/>
      <c r="AJ117" s="1046"/>
      <c r="AK117" s="1046"/>
      <c r="AL117" s="1046"/>
      <c r="AM117" s="1046"/>
      <c r="AN117" s="1046"/>
      <c r="AO117" s="1046"/>
      <c r="AP117" s="1046"/>
      <c r="AQ117" s="1046"/>
      <c r="AR117" s="1046"/>
      <c r="AS117" s="1046"/>
      <c r="AT117" s="1046"/>
      <c r="AU117" s="1046"/>
      <c r="AV117" s="1046"/>
      <c r="AW117" s="1046"/>
      <c r="AX117" s="1046"/>
      <c r="AY117" s="1046"/>
      <c r="AZ117" s="1046"/>
      <c r="BA117" s="1046"/>
      <c r="BB117" s="1046"/>
    </row>
    <row r="118" spans="2:54" x14ac:dyDescent="0.2">
      <c r="B118" s="247"/>
      <c r="C118" s="1046"/>
      <c r="D118" s="1046"/>
      <c r="E118" s="1046"/>
      <c r="F118" s="1046"/>
      <c r="G118" s="1046"/>
      <c r="H118" s="1046"/>
      <c r="I118" s="1046"/>
      <c r="J118" s="1046"/>
      <c r="K118" s="1046"/>
      <c r="L118" s="1046"/>
      <c r="M118" s="1046"/>
      <c r="N118" s="1046"/>
      <c r="O118" s="1046"/>
      <c r="P118" s="1046"/>
      <c r="Q118" s="1046"/>
      <c r="R118" s="1046"/>
      <c r="S118" s="229"/>
      <c r="T118" s="229"/>
      <c r="U118" s="229"/>
      <c r="V118" s="229"/>
      <c r="W118" s="229"/>
      <c r="X118" s="229"/>
      <c r="Y118" s="229"/>
      <c r="Z118" s="229"/>
      <c r="AA118" s="229"/>
      <c r="AB118" s="229"/>
      <c r="AC118" s="1046"/>
      <c r="AD118" s="1046"/>
      <c r="AE118" s="1046"/>
      <c r="AF118" s="1046"/>
      <c r="AG118" s="1046"/>
      <c r="AH118" s="1046"/>
      <c r="AI118" s="1046"/>
      <c r="AJ118" s="1046"/>
      <c r="AK118" s="1046"/>
      <c r="AL118" s="1046"/>
      <c r="AM118" s="1046"/>
      <c r="AN118" s="1046"/>
      <c r="AO118" s="1046"/>
      <c r="AP118" s="1046"/>
      <c r="AQ118" s="1046"/>
      <c r="AR118" s="1046"/>
      <c r="AS118" s="1046"/>
      <c r="AT118" s="1046"/>
      <c r="AU118" s="1046"/>
      <c r="AV118" s="1046"/>
      <c r="AW118" s="1046"/>
      <c r="AX118" s="1046"/>
      <c r="AY118" s="1046"/>
      <c r="AZ118" s="1046"/>
      <c r="BA118" s="1046"/>
      <c r="BB118" s="1046"/>
    </row>
    <row r="119" spans="2:54" x14ac:dyDescent="0.2">
      <c r="B119" s="247"/>
      <c r="C119" s="1046"/>
      <c r="D119" s="1046"/>
      <c r="E119" s="1046"/>
      <c r="F119" s="1046"/>
      <c r="G119" s="1046"/>
      <c r="H119" s="1046"/>
      <c r="I119" s="1046"/>
      <c r="J119" s="1046"/>
      <c r="K119" s="1046"/>
      <c r="L119" s="1046"/>
      <c r="M119" s="1046"/>
      <c r="N119" s="1046"/>
      <c r="O119" s="1046"/>
      <c r="P119" s="1046"/>
      <c r="Q119" s="1046"/>
      <c r="R119" s="1046"/>
      <c r="S119" s="229"/>
      <c r="T119" s="229"/>
      <c r="U119" s="229"/>
      <c r="V119" s="229"/>
      <c r="W119" s="229"/>
      <c r="X119" s="229"/>
      <c r="Y119" s="229"/>
      <c r="Z119" s="229"/>
      <c r="AA119" s="229"/>
      <c r="AB119" s="229"/>
      <c r="AC119" s="1046"/>
      <c r="AD119" s="1046"/>
      <c r="AE119" s="1046"/>
      <c r="AF119" s="1046"/>
      <c r="AG119" s="1046"/>
      <c r="AH119" s="1046"/>
      <c r="AI119" s="1046"/>
      <c r="AJ119" s="1046"/>
      <c r="AK119" s="1046"/>
      <c r="AL119" s="1046"/>
      <c r="AM119" s="1046"/>
      <c r="AN119" s="1046"/>
      <c r="AO119" s="1046"/>
      <c r="AP119" s="1046"/>
      <c r="AQ119" s="1046"/>
      <c r="AR119" s="1046"/>
      <c r="AS119" s="1046"/>
      <c r="AT119" s="1046"/>
      <c r="AU119" s="1046"/>
      <c r="AV119" s="1046"/>
      <c r="AW119" s="1046"/>
      <c r="AX119" s="1046"/>
      <c r="AY119" s="1046"/>
      <c r="AZ119" s="1046"/>
      <c r="BA119" s="1046"/>
      <c r="BB119" s="1046"/>
    </row>
    <row r="120" spans="2:54" x14ac:dyDescent="0.2">
      <c r="B120" s="247"/>
      <c r="C120" s="1046"/>
      <c r="D120" s="1046"/>
      <c r="E120" s="1046"/>
      <c r="F120" s="1046"/>
      <c r="G120" s="1046"/>
      <c r="H120" s="1046"/>
      <c r="I120" s="1046"/>
      <c r="J120" s="1046"/>
      <c r="K120" s="1046"/>
      <c r="L120" s="1046"/>
      <c r="M120" s="1046"/>
      <c r="N120" s="1046"/>
      <c r="O120" s="1046"/>
      <c r="P120" s="1046"/>
      <c r="Q120" s="1046"/>
      <c r="R120" s="1046"/>
      <c r="S120" s="229"/>
      <c r="T120" s="229"/>
      <c r="U120" s="229"/>
      <c r="V120" s="229"/>
      <c r="W120" s="229"/>
      <c r="X120" s="229"/>
      <c r="Y120" s="229"/>
      <c r="Z120" s="229"/>
      <c r="AA120" s="229"/>
      <c r="AB120" s="229"/>
      <c r="AC120" s="1046"/>
      <c r="AD120" s="1046"/>
      <c r="AE120" s="1046"/>
      <c r="AF120" s="1046"/>
      <c r="AG120" s="1046"/>
      <c r="AH120" s="1046"/>
      <c r="AI120" s="1046"/>
      <c r="AJ120" s="1046"/>
      <c r="AK120" s="1046"/>
      <c r="AL120" s="1046"/>
      <c r="AM120" s="1046"/>
      <c r="AN120" s="1046"/>
      <c r="AO120" s="1046"/>
      <c r="AP120" s="1046"/>
      <c r="AQ120" s="1046"/>
      <c r="AR120" s="1046"/>
      <c r="AS120" s="1046"/>
      <c r="AT120" s="1046"/>
      <c r="AU120" s="1046"/>
      <c r="AV120" s="1046"/>
      <c r="AW120" s="1046"/>
      <c r="AX120" s="1046"/>
      <c r="AY120" s="1046"/>
      <c r="AZ120" s="1046"/>
      <c r="BA120" s="1046"/>
      <c r="BB120" s="1046"/>
    </row>
    <row r="121" spans="2:54" x14ac:dyDescent="0.2">
      <c r="B121" s="247"/>
      <c r="C121" s="1046"/>
      <c r="D121" s="1046"/>
      <c r="E121" s="1046"/>
      <c r="F121" s="1046"/>
      <c r="G121" s="1046"/>
      <c r="H121" s="1046"/>
      <c r="I121" s="1046"/>
      <c r="J121" s="1046"/>
      <c r="K121" s="1046"/>
      <c r="L121" s="1046"/>
      <c r="M121" s="1046"/>
      <c r="N121" s="1046"/>
      <c r="O121" s="1046"/>
      <c r="P121" s="1046"/>
      <c r="Q121" s="1046"/>
      <c r="R121" s="1046"/>
      <c r="S121" s="229"/>
      <c r="T121" s="229"/>
      <c r="U121" s="229"/>
      <c r="V121" s="229"/>
      <c r="W121" s="229"/>
      <c r="X121" s="229"/>
      <c r="Y121" s="229"/>
      <c r="Z121" s="229"/>
      <c r="AA121" s="229"/>
      <c r="AB121" s="229"/>
      <c r="AC121" s="1046"/>
      <c r="AD121" s="1046"/>
      <c r="AE121" s="1046"/>
      <c r="AF121" s="1046"/>
      <c r="AG121" s="1046"/>
      <c r="AH121" s="1046"/>
      <c r="AI121" s="1046"/>
      <c r="AJ121" s="1046"/>
      <c r="AK121" s="1046"/>
      <c r="AL121" s="1046"/>
      <c r="AM121" s="1046"/>
      <c r="AN121" s="1046"/>
      <c r="AO121" s="1046"/>
      <c r="AP121" s="1046"/>
      <c r="AQ121" s="1046"/>
      <c r="AR121" s="1046"/>
      <c r="AS121" s="1046"/>
      <c r="AT121" s="1046"/>
      <c r="AU121" s="1046"/>
      <c r="AV121" s="1046"/>
      <c r="AW121" s="1046"/>
      <c r="AX121" s="1046"/>
      <c r="AY121" s="1046"/>
      <c r="AZ121" s="1046"/>
      <c r="BA121" s="1046"/>
      <c r="BB121" s="1046"/>
    </row>
    <row r="122" spans="2:54" x14ac:dyDescent="0.2">
      <c r="B122" s="247"/>
      <c r="C122" s="1046"/>
      <c r="D122" s="1046"/>
      <c r="E122" s="1046"/>
      <c r="F122" s="1046"/>
      <c r="G122" s="1046"/>
      <c r="H122" s="1046"/>
      <c r="I122" s="1046"/>
      <c r="J122" s="1046"/>
      <c r="K122" s="1046"/>
      <c r="L122" s="1046"/>
      <c r="M122" s="1046"/>
      <c r="N122" s="1046"/>
      <c r="O122" s="1046"/>
      <c r="P122" s="1046"/>
      <c r="Q122" s="1046"/>
      <c r="R122" s="1046"/>
      <c r="S122" s="229"/>
      <c r="T122" s="229"/>
      <c r="U122" s="229"/>
      <c r="V122" s="229"/>
      <c r="W122" s="229"/>
      <c r="X122" s="229"/>
      <c r="Y122" s="229"/>
      <c r="Z122" s="229"/>
      <c r="AA122" s="229"/>
      <c r="AB122" s="229"/>
      <c r="AC122" s="1046"/>
      <c r="AD122" s="1046"/>
      <c r="AE122" s="1046"/>
      <c r="AF122" s="1046"/>
      <c r="AG122" s="1046"/>
      <c r="AH122" s="1046"/>
      <c r="AI122" s="1046"/>
      <c r="AJ122" s="1046"/>
      <c r="AK122" s="1046"/>
      <c r="AL122" s="1046"/>
      <c r="AM122" s="1046"/>
      <c r="AN122" s="1046"/>
      <c r="AO122" s="1046"/>
      <c r="AP122" s="1046"/>
      <c r="AQ122" s="1046"/>
      <c r="AR122" s="1046"/>
      <c r="AS122" s="1046"/>
      <c r="AT122" s="1046"/>
      <c r="AU122" s="1046"/>
      <c r="AV122" s="1046"/>
      <c r="AW122" s="1046"/>
      <c r="AX122" s="1046"/>
      <c r="AY122" s="1046"/>
      <c r="AZ122" s="1046"/>
      <c r="BA122" s="1046"/>
      <c r="BB122" s="1046"/>
    </row>
    <row r="123" spans="2:54" x14ac:dyDescent="0.2">
      <c r="B123" s="247"/>
      <c r="C123" s="1046"/>
      <c r="D123" s="1046"/>
      <c r="E123" s="1046"/>
      <c r="F123" s="1046"/>
      <c r="G123" s="1046"/>
      <c r="H123" s="1046"/>
      <c r="I123" s="1046"/>
      <c r="J123" s="1046"/>
      <c r="K123" s="1046"/>
      <c r="L123" s="1046"/>
      <c r="M123" s="1046"/>
      <c r="N123" s="1046"/>
      <c r="O123" s="1046"/>
      <c r="P123" s="1046"/>
      <c r="Q123" s="1046"/>
      <c r="R123" s="1046"/>
      <c r="S123" s="229"/>
      <c r="T123" s="229"/>
      <c r="U123" s="229"/>
      <c r="V123" s="229"/>
      <c r="W123" s="229"/>
      <c r="X123" s="229"/>
      <c r="Y123" s="229"/>
      <c r="Z123" s="229"/>
      <c r="AA123" s="229"/>
      <c r="AB123" s="229"/>
      <c r="AC123" s="1046"/>
      <c r="AD123" s="1046"/>
      <c r="AE123" s="1046"/>
      <c r="AF123" s="1046"/>
      <c r="AG123" s="1046"/>
      <c r="AH123" s="1046"/>
      <c r="AI123" s="1046"/>
      <c r="AJ123" s="1046"/>
      <c r="AK123" s="1046"/>
      <c r="AL123" s="1046"/>
      <c r="AM123" s="1046"/>
      <c r="AN123" s="1046"/>
      <c r="AO123" s="1046"/>
      <c r="AP123" s="1046"/>
      <c r="AQ123" s="1046"/>
      <c r="AR123" s="1046"/>
      <c r="AS123" s="1046"/>
      <c r="AT123" s="1046"/>
      <c r="AU123" s="1046"/>
      <c r="AV123" s="1046"/>
      <c r="AW123" s="1046"/>
      <c r="AX123" s="1046"/>
      <c r="AY123" s="1046"/>
      <c r="AZ123" s="1046"/>
      <c r="BA123" s="1046"/>
      <c r="BB123" s="1046"/>
    </row>
    <row r="124" spans="2:54" x14ac:dyDescent="0.2">
      <c r="B124" s="247"/>
      <c r="C124" s="1046"/>
      <c r="D124" s="1046"/>
      <c r="E124" s="1046"/>
      <c r="F124" s="1046"/>
      <c r="G124" s="1046"/>
      <c r="H124" s="1046"/>
      <c r="I124" s="1046"/>
      <c r="J124" s="1046"/>
      <c r="K124" s="1046"/>
      <c r="L124" s="1046"/>
      <c r="M124" s="1046"/>
      <c r="N124" s="1046"/>
      <c r="O124" s="1046"/>
      <c r="P124" s="1046"/>
      <c r="Q124" s="1046"/>
      <c r="R124" s="1046"/>
      <c r="S124" s="229"/>
      <c r="T124" s="229"/>
      <c r="U124" s="229"/>
      <c r="V124" s="229"/>
      <c r="W124" s="229"/>
      <c r="X124" s="229"/>
      <c r="Y124" s="229"/>
      <c r="Z124" s="229"/>
      <c r="AA124" s="229"/>
      <c r="AB124" s="229"/>
      <c r="AC124" s="1046"/>
      <c r="AD124" s="1046"/>
      <c r="AE124" s="1046"/>
      <c r="AF124" s="1046"/>
      <c r="AG124" s="1046"/>
      <c r="AH124" s="1046"/>
      <c r="AI124" s="1046"/>
      <c r="AJ124" s="1046"/>
      <c r="AK124" s="1046"/>
      <c r="AL124" s="1046"/>
      <c r="AM124" s="1046"/>
      <c r="AN124" s="1046"/>
      <c r="AO124" s="1046"/>
      <c r="AP124" s="1046"/>
      <c r="AQ124" s="1046"/>
      <c r="AR124" s="1046"/>
      <c r="AS124" s="1046"/>
      <c r="AT124" s="1046"/>
      <c r="AU124" s="1046"/>
      <c r="AV124" s="1046"/>
      <c r="AW124" s="1046"/>
      <c r="AX124" s="1046"/>
      <c r="AY124" s="1046"/>
      <c r="AZ124" s="1046"/>
      <c r="BA124" s="1046"/>
      <c r="BB124" s="1046"/>
    </row>
    <row r="125" spans="2:54" x14ac:dyDescent="0.2">
      <c r="B125" s="247"/>
      <c r="C125" s="1046"/>
      <c r="D125" s="1046"/>
      <c r="E125" s="1046"/>
      <c r="F125" s="1046"/>
      <c r="G125" s="1046"/>
      <c r="H125" s="1046"/>
      <c r="I125" s="1046"/>
      <c r="J125" s="1046"/>
      <c r="K125" s="1046"/>
      <c r="L125" s="1046"/>
      <c r="M125" s="1046"/>
      <c r="N125" s="1046"/>
      <c r="O125" s="1046"/>
      <c r="P125" s="1046"/>
      <c r="Q125" s="1046"/>
      <c r="R125" s="1046"/>
      <c r="S125" s="229"/>
      <c r="T125" s="229"/>
      <c r="U125" s="229"/>
      <c r="V125" s="229"/>
      <c r="W125" s="229"/>
      <c r="X125" s="229"/>
      <c r="Y125" s="229"/>
      <c r="Z125" s="229"/>
      <c r="AA125" s="229"/>
      <c r="AB125" s="229"/>
      <c r="AC125" s="1046"/>
      <c r="AD125" s="1046"/>
      <c r="AE125" s="1046"/>
      <c r="AF125" s="1046"/>
      <c r="AG125" s="1046"/>
      <c r="AH125" s="1046"/>
      <c r="AI125" s="1046"/>
      <c r="AJ125" s="1046"/>
      <c r="AK125" s="1046"/>
      <c r="AL125" s="1046"/>
      <c r="AM125" s="1046"/>
      <c r="AN125" s="1046"/>
      <c r="AO125" s="1046"/>
      <c r="AP125" s="1046"/>
      <c r="AQ125" s="1046"/>
      <c r="AR125" s="1046"/>
      <c r="AS125" s="1046"/>
      <c r="AT125" s="1046"/>
      <c r="AU125" s="1046"/>
      <c r="AV125" s="1046"/>
      <c r="AW125" s="1046"/>
      <c r="AX125" s="1046"/>
      <c r="AY125" s="1046"/>
      <c r="AZ125" s="1046"/>
      <c r="BA125" s="1046"/>
      <c r="BB125" s="1046"/>
    </row>
    <row r="126" spans="2:54" x14ac:dyDescent="0.2">
      <c r="B126" s="247"/>
      <c r="C126" s="1046"/>
      <c r="D126" s="1046"/>
      <c r="E126" s="1046"/>
      <c r="F126" s="1046"/>
      <c r="G126" s="1046"/>
      <c r="H126" s="1046"/>
      <c r="I126" s="1046"/>
      <c r="J126" s="1046"/>
      <c r="K126" s="1046"/>
      <c r="L126" s="1046"/>
      <c r="M126" s="1046"/>
      <c r="N126" s="1046"/>
      <c r="O126" s="1046"/>
      <c r="P126" s="1046"/>
      <c r="Q126" s="1046"/>
      <c r="R126" s="1046"/>
      <c r="S126" s="229"/>
      <c r="T126" s="229"/>
      <c r="U126" s="229"/>
      <c r="V126" s="229"/>
      <c r="W126" s="229"/>
      <c r="X126" s="229"/>
      <c r="Y126" s="229"/>
      <c r="Z126" s="229"/>
      <c r="AA126" s="229"/>
      <c r="AB126" s="229"/>
      <c r="AC126" s="1046"/>
      <c r="AD126" s="1046"/>
      <c r="AE126" s="1046"/>
      <c r="AF126" s="1046"/>
      <c r="AG126" s="1046"/>
      <c r="AH126" s="1046"/>
      <c r="AI126" s="1046"/>
      <c r="AJ126" s="1046"/>
      <c r="AK126" s="1046"/>
      <c r="AL126" s="1046"/>
      <c r="AM126" s="1046"/>
      <c r="AN126" s="1046"/>
      <c r="AO126" s="1046"/>
      <c r="AP126" s="1046"/>
      <c r="AQ126" s="1046"/>
      <c r="AR126" s="1046"/>
      <c r="AS126" s="1046"/>
      <c r="AT126" s="1046"/>
      <c r="AU126" s="1046"/>
      <c r="AV126" s="1046"/>
      <c r="AW126" s="1046"/>
      <c r="AX126" s="1046"/>
      <c r="AY126" s="1046"/>
      <c r="AZ126" s="1046"/>
      <c r="BA126" s="1046"/>
      <c r="BB126" s="1046"/>
    </row>
    <row r="127" spans="2:54" x14ac:dyDescent="0.2">
      <c r="B127" s="247"/>
      <c r="C127" s="1046"/>
      <c r="D127" s="1046"/>
      <c r="E127" s="1046"/>
      <c r="F127" s="1046"/>
      <c r="G127" s="1046"/>
      <c r="H127" s="1046"/>
      <c r="I127" s="1046"/>
      <c r="J127" s="1046"/>
      <c r="K127" s="1046"/>
      <c r="L127" s="1046"/>
      <c r="M127" s="1046"/>
      <c r="N127" s="1046"/>
      <c r="O127" s="1046"/>
      <c r="P127" s="1046"/>
      <c r="Q127" s="1046"/>
      <c r="R127" s="1046"/>
      <c r="S127" s="229"/>
      <c r="T127" s="229"/>
      <c r="U127" s="229"/>
      <c r="V127" s="229"/>
      <c r="W127" s="229"/>
      <c r="X127" s="229"/>
      <c r="Y127" s="229"/>
      <c r="Z127" s="229"/>
      <c r="AA127" s="229"/>
      <c r="AB127" s="229"/>
      <c r="AC127" s="1046"/>
      <c r="AD127" s="1046"/>
      <c r="AE127" s="1046"/>
      <c r="AF127" s="1046"/>
      <c r="AG127" s="1046"/>
      <c r="AH127" s="1046"/>
      <c r="AI127" s="1046"/>
      <c r="AJ127" s="1046"/>
      <c r="AK127" s="1046"/>
      <c r="AL127" s="1046"/>
      <c r="AM127" s="1046"/>
      <c r="AN127" s="1046"/>
      <c r="AO127" s="1046"/>
      <c r="AP127" s="1046"/>
      <c r="AQ127" s="1046"/>
      <c r="AR127" s="1046"/>
      <c r="AS127" s="1046"/>
      <c r="AT127" s="1046"/>
      <c r="AU127" s="1046"/>
      <c r="AV127" s="1046"/>
      <c r="AW127" s="1046"/>
      <c r="AX127" s="1046"/>
      <c r="AY127" s="1046"/>
      <c r="AZ127" s="1046"/>
      <c r="BA127" s="1046"/>
      <c r="BB127" s="1046"/>
    </row>
    <row r="128" spans="2:54" x14ac:dyDescent="0.2">
      <c r="B128" s="247"/>
      <c r="C128" s="1046"/>
      <c r="D128" s="1046"/>
      <c r="E128" s="1046"/>
      <c r="F128" s="1046"/>
      <c r="G128" s="1046"/>
      <c r="H128" s="1046"/>
      <c r="I128" s="1046"/>
      <c r="J128" s="1046"/>
      <c r="K128" s="1046"/>
      <c r="L128" s="1046"/>
      <c r="M128" s="1046"/>
      <c r="N128" s="1046"/>
      <c r="O128" s="1046"/>
      <c r="P128" s="1046"/>
      <c r="Q128" s="1046"/>
      <c r="R128" s="1046"/>
      <c r="S128" s="229"/>
      <c r="T128" s="229"/>
      <c r="U128" s="229"/>
      <c r="V128" s="229"/>
      <c r="W128" s="229"/>
      <c r="X128" s="229"/>
      <c r="Y128" s="229"/>
      <c r="Z128" s="229"/>
      <c r="AA128" s="229"/>
      <c r="AB128" s="229"/>
      <c r="AC128" s="1046"/>
      <c r="AD128" s="1046"/>
      <c r="AE128" s="1046"/>
      <c r="AF128" s="1046"/>
      <c r="AG128" s="1046"/>
      <c r="AH128" s="1046"/>
      <c r="AI128" s="1046"/>
      <c r="AJ128" s="1046"/>
      <c r="AK128" s="1046"/>
      <c r="AL128" s="1046"/>
      <c r="AM128" s="1046"/>
      <c r="AN128" s="1046"/>
      <c r="AO128" s="1046"/>
      <c r="AP128" s="1046"/>
      <c r="AQ128" s="1046"/>
      <c r="AR128" s="1046"/>
      <c r="AS128" s="1046"/>
      <c r="AT128" s="1046"/>
      <c r="AU128" s="1046"/>
      <c r="AV128" s="1046"/>
      <c r="AW128" s="1046"/>
      <c r="AX128" s="1046"/>
      <c r="AY128" s="1046"/>
      <c r="AZ128" s="1046"/>
      <c r="BA128" s="1046"/>
      <c r="BB128" s="1046"/>
    </row>
    <row r="129" spans="2:54" x14ac:dyDescent="0.2">
      <c r="B129" s="247"/>
      <c r="C129" s="1046"/>
      <c r="D129" s="1046"/>
      <c r="E129" s="1046"/>
      <c r="F129" s="1046"/>
      <c r="G129" s="1046"/>
      <c r="H129" s="1046"/>
      <c r="I129" s="1046"/>
      <c r="J129" s="1046"/>
      <c r="K129" s="1046"/>
      <c r="L129" s="1046"/>
      <c r="M129" s="1046"/>
      <c r="N129" s="1046"/>
      <c r="O129" s="1046"/>
      <c r="P129" s="1046"/>
      <c r="Q129" s="1046"/>
      <c r="R129" s="1046"/>
      <c r="S129" s="229"/>
      <c r="T129" s="229"/>
      <c r="U129" s="229"/>
      <c r="V129" s="229"/>
      <c r="W129" s="229"/>
      <c r="X129" s="229"/>
      <c r="Y129" s="229"/>
      <c r="Z129" s="229"/>
      <c r="AA129" s="229"/>
      <c r="AB129" s="229"/>
      <c r="AC129" s="1046"/>
      <c r="AD129" s="1046"/>
      <c r="AE129" s="1046"/>
      <c r="AF129" s="1046"/>
      <c r="AG129" s="1046"/>
      <c r="AH129" s="1046"/>
      <c r="AI129" s="1046"/>
      <c r="AJ129" s="1046"/>
      <c r="AK129" s="1046"/>
      <c r="AL129" s="1046"/>
      <c r="AM129" s="1046"/>
      <c r="AN129" s="1046"/>
      <c r="AO129" s="1046"/>
      <c r="AP129" s="1046"/>
      <c r="AQ129" s="1046"/>
      <c r="AR129" s="1046"/>
      <c r="AS129" s="1046"/>
      <c r="AT129" s="1046"/>
      <c r="AU129" s="1046"/>
      <c r="AV129" s="1046"/>
      <c r="AW129" s="1046"/>
      <c r="AX129" s="1046"/>
      <c r="AY129" s="1046"/>
      <c r="AZ129" s="1046"/>
      <c r="BA129" s="1046"/>
      <c r="BB129" s="1046"/>
    </row>
    <row r="130" spans="2:54" x14ac:dyDescent="0.2">
      <c r="B130" s="247"/>
      <c r="C130" s="1046"/>
      <c r="D130" s="1046"/>
      <c r="E130" s="1046"/>
      <c r="F130" s="1046"/>
      <c r="G130" s="1046"/>
      <c r="H130" s="1046"/>
      <c r="I130" s="1046"/>
      <c r="J130" s="1046"/>
      <c r="K130" s="1046"/>
      <c r="L130" s="1046"/>
      <c r="M130" s="1046"/>
      <c r="N130" s="1046"/>
      <c r="O130" s="1046"/>
      <c r="P130" s="1046"/>
      <c r="Q130" s="1046"/>
      <c r="R130" s="1046"/>
      <c r="S130" s="229"/>
      <c r="T130" s="229"/>
      <c r="U130" s="229"/>
      <c r="V130" s="229"/>
      <c r="W130" s="229"/>
      <c r="X130" s="229"/>
      <c r="Y130" s="229"/>
      <c r="Z130" s="229"/>
      <c r="AA130" s="229"/>
      <c r="AB130" s="229"/>
      <c r="AC130" s="1046"/>
      <c r="AD130" s="1046"/>
      <c r="AE130" s="1046"/>
      <c r="AF130" s="1046"/>
      <c r="AG130" s="1046"/>
      <c r="AH130" s="1046"/>
      <c r="AI130" s="1046"/>
      <c r="AJ130" s="1046"/>
      <c r="AK130" s="1046"/>
      <c r="AL130" s="1046"/>
      <c r="AM130" s="1046"/>
      <c r="AN130" s="1046"/>
      <c r="AO130" s="1046"/>
      <c r="AP130" s="1046"/>
      <c r="AQ130" s="1046"/>
      <c r="AR130" s="1046"/>
      <c r="AS130" s="1046"/>
      <c r="AT130" s="1046"/>
      <c r="AU130" s="1046"/>
      <c r="AV130" s="1046"/>
      <c r="AW130" s="1046"/>
      <c r="AX130" s="1046"/>
      <c r="AY130" s="1046"/>
      <c r="AZ130" s="1046"/>
      <c r="BA130" s="1046"/>
      <c r="BB130" s="1046"/>
    </row>
    <row r="131" spans="2:54" x14ac:dyDescent="0.2">
      <c r="B131" s="247"/>
      <c r="C131" s="1046"/>
      <c r="D131" s="1046"/>
      <c r="E131" s="1046"/>
      <c r="F131" s="1046"/>
      <c r="G131" s="1046"/>
      <c r="H131" s="1046"/>
      <c r="I131" s="1046"/>
      <c r="J131" s="1046"/>
      <c r="K131" s="1046"/>
      <c r="L131" s="1046"/>
      <c r="M131" s="1046"/>
      <c r="N131" s="1046"/>
      <c r="O131" s="1046"/>
      <c r="P131" s="1046"/>
      <c r="Q131" s="1046"/>
      <c r="R131" s="1046"/>
      <c r="S131" s="229"/>
      <c r="T131" s="229"/>
      <c r="U131" s="229"/>
      <c r="V131" s="229"/>
      <c r="W131" s="229"/>
      <c r="X131" s="229"/>
      <c r="Y131" s="229"/>
      <c r="Z131" s="229"/>
      <c r="AA131" s="229"/>
      <c r="AB131" s="229"/>
      <c r="AC131" s="1046"/>
      <c r="AD131" s="1046"/>
      <c r="AE131" s="1046"/>
      <c r="AF131" s="1046"/>
      <c r="AG131" s="1046"/>
      <c r="AH131" s="1046"/>
      <c r="AI131" s="1046"/>
      <c r="AJ131" s="1046"/>
      <c r="AK131" s="1046"/>
      <c r="AL131" s="1046"/>
      <c r="AM131" s="1046"/>
      <c r="AN131" s="1046"/>
      <c r="AO131" s="1046"/>
      <c r="AP131" s="1046"/>
      <c r="AQ131" s="1046"/>
      <c r="AR131" s="1046"/>
      <c r="AS131" s="1046"/>
      <c r="AT131" s="1046"/>
      <c r="AU131" s="1046"/>
      <c r="AV131" s="1046"/>
      <c r="AW131" s="1046"/>
      <c r="AX131" s="1046"/>
      <c r="AY131" s="1046"/>
      <c r="AZ131" s="1046"/>
      <c r="BA131" s="1046"/>
      <c r="BB131" s="1046"/>
    </row>
    <row r="132" spans="2:54" x14ac:dyDescent="0.2">
      <c r="B132" s="247"/>
      <c r="C132" s="1046"/>
      <c r="D132" s="1046"/>
      <c r="E132" s="1046"/>
      <c r="F132" s="1046"/>
      <c r="G132" s="1046"/>
      <c r="H132" s="1046"/>
      <c r="I132" s="1046"/>
      <c r="J132" s="1046"/>
      <c r="K132" s="1046"/>
      <c r="L132" s="1046"/>
      <c r="M132" s="1046"/>
      <c r="N132" s="1046"/>
      <c r="O132" s="1046"/>
      <c r="P132" s="1046"/>
      <c r="Q132" s="1046"/>
      <c r="R132" s="1046"/>
      <c r="S132" s="229"/>
      <c r="T132" s="229"/>
      <c r="U132" s="229"/>
      <c r="V132" s="229"/>
      <c r="W132" s="229"/>
      <c r="X132" s="229"/>
      <c r="Y132" s="229"/>
      <c r="Z132" s="229"/>
      <c r="AA132" s="229"/>
      <c r="AB132" s="229"/>
      <c r="AC132" s="1046"/>
      <c r="AD132" s="1046"/>
      <c r="AE132" s="1046"/>
      <c r="AF132" s="1046"/>
      <c r="AG132" s="1046"/>
      <c r="AH132" s="1046"/>
      <c r="AI132" s="1046"/>
      <c r="AJ132" s="1046"/>
      <c r="AK132" s="1046"/>
      <c r="AL132" s="1046"/>
      <c r="AM132" s="1046"/>
      <c r="AN132" s="1046"/>
      <c r="AO132" s="1046"/>
      <c r="AP132" s="1046"/>
      <c r="AQ132" s="1046"/>
      <c r="AR132" s="1046"/>
      <c r="AS132" s="1046"/>
      <c r="AT132" s="1046"/>
      <c r="AU132" s="1046"/>
      <c r="AV132" s="1046"/>
      <c r="AW132" s="1046"/>
      <c r="AX132" s="1046"/>
      <c r="AY132" s="1046"/>
      <c r="AZ132" s="1046"/>
      <c r="BA132" s="1046"/>
      <c r="BB132" s="1046"/>
    </row>
    <row r="133" spans="2:54" x14ac:dyDescent="0.2">
      <c r="B133" s="247"/>
      <c r="C133" s="1046"/>
      <c r="D133" s="1046"/>
      <c r="E133" s="1046"/>
      <c r="F133" s="1046"/>
      <c r="G133" s="1046"/>
      <c r="H133" s="1046"/>
      <c r="I133" s="1046"/>
      <c r="J133" s="1046"/>
      <c r="K133" s="1046"/>
      <c r="L133" s="1046"/>
      <c r="M133" s="1046"/>
      <c r="N133" s="1046"/>
      <c r="O133" s="1046"/>
      <c r="P133" s="1046"/>
      <c r="Q133" s="1046"/>
      <c r="R133" s="1046"/>
      <c r="S133" s="229"/>
      <c r="T133" s="229"/>
      <c r="U133" s="229"/>
      <c r="V133" s="229"/>
      <c r="W133" s="229"/>
      <c r="X133" s="229"/>
      <c r="Y133" s="229"/>
      <c r="Z133" s="229"/>
      <c r="AA133" s="229"/>
      <c r="AB133" s="229"/>
      <c r="AC133" s="1046"/>
      <c r="AD133" s="1046"/>
      <c r="AE133" s="1046"/>
      <c r="AF133" s="1046"/>
      <c r="AG133" s="1046"/>
      <c r="AH133" s="1046"/>
      <c r="AI133" s="1046"/>
      <c r="AJ133" s="1046"/>
      <c r="AK133" s="1046"/>
      <c r="AL133" s="1046"/>
      <c r="AM133" s="1046"/>
      <c r="AN133" s="1046"/>
      <c r="AO133" s="1046"/>
      <c r="AP133" s="1046"/>
      <c r="AQ133" s="1046"/>
      <c r="AR133" s="1046"/>
      <c r="AS133" s="1046"/>
      <c r="AT133" s="1046"/>
      <c r="AU133" s="1046"/>
      <c r="AV133" s="1046"/>
      <c r="AW133" s="1046"/>
      <c r="AX133" s="1046"/>
      <c r="AY133" s="1046"/>
      <c r="AZ133" s="1046"/>
      <c r="BA133" s="1046"/>
      <c r="BB133" s="1046"/>
    </row>
    <row r="134" spans="2:54" x14ac:dyDescent="0.2">
      <c r="B134" s="247"/>
      <c r="C134" s="1046"/>
      <c r="D134" s="1046"/>
      <c r="E134" s="1046"/>
      <c r="F134" s="1046"/>
      <c r="G134" s="1046"/>
      <c r="H134" s="1046"/>
      <c r="I134" s="1046"/>
      <c r="J134" s="1046"/>
      <c r="K134" s="1046"/>
      <c r="L134" s="1046"/>
      <c r="M134" s="1046"/>
      <c r="N134" s="1046"/>
      <c r="O134" s="1046"/>
      <c r="P134" s="1046"/>
      <c r="Q134" s="1046"/>
      <c r="R134" s="1046"/>
      <c r="S134" s="229"/>
      <c r="T134" s="229"/>
      <c r="U134" s="229"/>
      <c r="V134" s="229"/>
      <c r="W134" s="229"/>
      <c r="X134" s="229"/>
      <c r="Y134" s="229"/>
      <c r="Z134" s="229"/>
      <c r="AA134" s="229"/>
      <c r="AB134" s="229"/>
      <c r="AC134" s="1046"/>
      <c r="AD134" s="1046"/>
      <c r="AE134" s="1046"/>
      <c r="AF134" s="1046"/>
      <c r="AG134" s="1046"/>
      <c r="AH134" s="1046"/>
      <c r="AI134" s="1046"/>
      <c r="AJ134" s="1046"/>
      <c r="AK134" s="1046"/>
      <c r="AL134" s="1046"/>
      <c r="AM134" s="1046"/>
      <c r="AN134" s="1046"/>
      <c r="AO134" s="1046"/>
      <c r="AP134" s="1046"/>
      <c r="AQ134" s="1046"/>
      <c r="AR134" s="1046"/>
      <c r="AS134" s="1046"/>
      <c r="AT134" s="1046"/>
      <c r="AU134" s="1046"/>
      <c r="AV134" s="1046"/>
      <c r="AW134" s="1046"/>
      <c r="AX134" s="1046"/>
      <c r="AY134" s="1046"/>
      <c r="AZ134" s="1046"/>
      <c r="BA134" s="1046"/>
      <c r="BB134" s="1046"/>
    </row>
    <row r="135" spans="2:54" x14ac:dyDescent="0.2">
      <c r="B135" s="247"/>
      <c r="C135" s="1046"/>
      <c r="D135" s="1046"/>
      <c r="E135" s="1046"/>
      <c r="F135" s="1046"/>
      <c r="G135" s="1046"/>
      <c r="H135" s="1046"/>
      <c r="I135" s="1046"/>
      <c r="J135" s="1046"/>
      <c r="K135" s="1046"/>
      <c r="L135" s="1046"/>
      <c r="M135" s="1046"/>
      <c r="N135" s="1046"/>
      <c r="O135" s="1046"/>
      <c r="P135" s="1046"/>
      <c r="Q135" s="1046"/>
      <c r="R135" s="1046"/>
      <c r="S135" s="229"/>
      <c r="T135" s="229"/>
      <c r="U135" s="229"/>
      <c r="V135" s="229"/>
      <c r="W135" s="229"/>
      <c r="X135" s="229"/>
      <c r="Y135" s="229"/>
      <c r="Z135" s="229"/>
      <c r="AA135" s="229"/>
      <c r="AB135" s="229"/>
      <c r="AC135" s="1046"/>
      <c r="AD135" s="1046"/>
      <c r="AE135" s="1046"/>
      <c r="AF135" s="1046"/>
      <c r="AG135" s="1046"/>
      <c r="AH135" s="1046"/>
      <c r="AI135" s="1046"/>
      <c r="AJ135" s="1046"/>
      <c r="AK135" s="1046"/>
      <c r="AL135" s="1046"/>
      <c r="AM135" s="1046"/>
      <c r="AN135" s="1046"/>
      <c r="AO135" s="1046"/>
      <c r="AP135" s="1046"/>
      <c r="AQ135" s="1046"/>
      <c r="AR135" s="1046"/>
      <c r="AS135" s="1046"/>
      <c r="AT135" s="1046"/>
      <c r="AU135" s="1046"/>
      <c r="AV135" s="1046"/>
      <c r="AW135" s="1046"/>
      <c r="AX135" s="1046"/>
      <c r="AY135" s="1046"/>
      <c r="AZ135" s="1046"/>
      <c r="BA135" s="1046"/>
      <c r="BB135" s="1046"/>
    </row>
    <row r="136" spans="2:54" x14ac:dyDescent="0.2">
      <c r="B136" s="247"/>
      <c r="C136" s="1046"/>
      <c r="D136" s="1046"/>
      <c r="E136" s="1046"/>
      <c r="F136" s="1046"/>
      <c r="G136" s="1046"/>
      <c r="H136" s="1046"/>
      <c r="I136" s="1046"/>
      <c r="J136" s="1046"/>
      <c r="K136" s="1046"/>
      <c r="L136" s="1046"/>
      <c r="M136" s="1046"/>
      <c r="N136" s="1046"/>
      <c r="O136" s="1046"/>
      <c r="P136" s="1046"/>
      <c r="Q136" s="1046"/>
      <c r="R136" s="1046"/>
      <c r="S136" s="229"/>
      <c r="T136" s="229"/>
      <c r="U136" s="229"/>
      <c r="V136" s="229"/>
      <c r="W136" s="229"/>
      <c r="X136" s="229"/>
      <c r="Y136" s="229"/>
      <c r="Z136" s="229"/>
      <c r="AA136" s="229"/>
      <c r="AB136" s="229"/>
      <c r="AC136" s="1046"/>
      <c r="AD136" s="1046"/>
      <c r="AE136" s="1046"/>
      <c r="AF136" s="1046"/>
      <c r="AG136" s="1046"/>
      <c r="AH136" s="1046"/>
      <c r="AI136" s="1046"/>
      <c r="AJ136" s="1046"/>
      <c r="AK136" s="1046"/>
      <c r="AL136" s="1046"/>
      <c r="AM136" s="1046"/>
      <c r="AN136" s="1046"/>
      <c r="AO136" s="1046"/>
      <c r="AP136" s="1046"/>
      <c r="AQ136" s="1046"/>
      <c r="AR136" s="1046"/>
      <c r="AS136" s="1046"/>
      <c r="AT136" s="1046"/>
      <c r="AU136" s="1046"/>
      <c r="AV136" s="1046"/>
      <c r="AW136" s="1046"/>
      <c r="AX136" s="1046"/>
      <c r="AY136" s="1046"/>
      <c r="AZ136" s="1046"/>
      <c r="BA136" s="1046"/>
      <c r="BB136" s="1046"/>
    </row>
    <row r="137" spans="2:54" x14ac:dyDescent="0.2">
      <c r="B137" s="247"/>
      <c r="C137" s="1046"/>
      <c r="D137" s="1046"/>
      <c r="E137" s="1046"/>
      <c r="F137" s="1046"/>
      <c r="G137" s="1046"/>
      <c r="H137" s="1046"/>
      <c r="I137" s="1046"/>
      <c r="J137" s="1046"/>
      <c r="K137" s="1046"/>
      <c r="L137" s="1046"/>
      <c r="M137" s="1046"/>
      <c r="N137" s="1046"/>
      <c r="O137" s="1046"/>
      <c r="P137" s="1046"/>
      <c r="Q137" s="1046"/>
      <c r="R137" s="1046"/>
      <c r="S137" s="229"/>
      <c r="T137" s="229"/>
      <c r="U137" s="229"/>
      <c r="V137" s="229"/>
      <c r="W137" s="229"/>
      <c r="X137" s="229"/>
      <c r="Y137" s="229"/>
      <c r="Z137" s="229"/>
      <c r="AA137" s="229"/>
      <c r="AB137" s="229"/>
      <c r="AC137" s="1046"/>
      <c r="AD137" s="1046"/>
      <c r="AE137" s="1046"/>
      <c r="AF137" s="1046"/>
      <c r="AG137" s="1046"/>
      <c r="AH137" s="1046"/>
      <c r="AI137" s="1046"/>
      <c r="AJ137" s="1046"/>
      <c r="AK137" s="1046"/>
      <c r="AL137" s="1046"/>
      <c r="AM137" s="1046"/>
      <c r="AN137" s="1046"/>
      <c r="AO137" s="1046"/>
      <c r="AP137" s="1046"/>
      <c r="AQ137" s="1046"/>
      <c r="AR137" s="1046"/>
      <c r="AS137" s="1046"/>
      <c r="AT137" s="1046"/>
      <c r="AU137" s="1046"/>
      <c r="AV137" s="1046"/>
      <c r="AW137" s="1046"/>
      <c r="AX137" s="1046"/>
      <c r="AY137" s="1046"/>
      <c r="AZ137" s="1046"/>
      <c r="BA137" s="1046"/>
      <c r="BB137" s="1046"/>
    </row>
    <row r="138" spans="2:54" x14ac:dyDescent="0.2">
      <c r="B138" s="247"/>
      <c r="C138" s="1046"/>
      <c r="D138" s="1046"/>
      <c r="E138" s="1046"/>
      <c r="F138" s="1046"/>
      <c r="G138" s="1046"/>
      <c r="H138" s="1046"/>
      <c r="I138" s="1046"/>
      <c r="J138" s="1046"/>
      <c r="K138" s="1046"/>
      <c r="L138" s="1046"/>
      <c r="M138" s="1046"/>
      <c r="N138" s="1046"/>
      <c r="O138" s="1046"/>
      <c r="P138" s="1046"/>
      <c r="Q138" s="1046"/>
      <c r="R138" s="1046"/>
      <c r="S138" s="229"/>
      <c r="T138" s="229"/>
      <c r="U138" s="229"/>
      <c r="V138" s="229"/>
      <c r="W138" s="229"/>
      <c r="X138" s="229"/>
      <c r="Y138" s="229"/>
      <c r="Z138" s="229"/>
      <c r="AA138" s="229"/>
      <c r="AB138" s="229"/>
      <c r="AC138" s="1046"/>
      <c r="AD138" s="1046"/>
      <c r="AE138" s="1046"/>
      <c r="AF138" s="1046"/>
      <c r="AG138" s="1046"/>
      <c r="AH138" s="1046"/>
      <c r="AI138" s="1046"/>
      <c r="AJ138" s="1046"/>
      <c r="AK138" s="1046"/>
      <c r="AL138" s="1046"/>
      <c r="AM138" s="1046"/>
      <c r="AN138" s="1046"/>
      <c r="AO138" s="1046"/>
      <c r="AP138" s="1046"/>
      <c r="AQ138" s="1046"/>
      <c r="AR138" s="1046"/>
      <c r="AS138" s="1046"/>
      <c r="AT138" s="1046"/>
      <c r="AU138" s="1046"/>
      <c r="AV138" s="1046"/>
      <c r="AW138" s="1046"/>
      <c r="AX138" s="1046"/>
      <c r="AY138" s="1046"/>
      <c r="AZ138" s="1046"/>
      <c r="BA138" s="1046"/>
      <c r="BB138" s="1046"/>
    </row>
    <row r="139" spans="2:54" x14ac:dyDescent="0.2">
      <c r="B139" s="247"/>
      <c r="C139" s="1046"/>
      <c r="D139" s="1046"/>
      <c r="E139" s="1046"/>
      <c r="F139" s="1046"/>
      <c r="G139" s="1046"/>
      <c r="H139" s="1046"/>
      <c r="I139" s="1046"/>
      <c r="J139" s="1046"/>
      <c r="K139" s="1046"/>
      <c r="L139" s="1046"/>
      <c r="M139" s="1046"/>
      <c r="N139" s="1046"/>
      <c r="O139" s="1046"/>
      <c r="P139" s="1046"/>
      <c r="Q139" s="1046"/>
      <c r="R139" s="1046"/>
      <c r="S139" s="229"/>
      <c r="T139" s="229"/>
      <c r="U139" s="229"/>
      <c r="V139" s="229"/>
      <c r="W139" s="229"/>
      <c r="X139" s="229"/>
      <c r="Y139" s="229"/>
      <c r="Z139" s="229"/>
      <c r="AA139" s="229"/>
      <c r="AB139" s="229"/>
      <c r="AC139" s="1046"/>
      <c r="AD139" s="1046"/>
      <c r="AE139" s="1046"/>
      <c r="AF139" s="1046"/>
      <c r="AG139" s="1046"/>
      <c r="AH139" s="1046"/>
      <c r="AI139" s="1046"/>
      <c r="AJ139" s="1046"/>
      <c r="AK139" s="1046"/>
      <c r="AL139" s="1046"/>
      <c r="AM139" s="1046"/>
      <c r="AN139" s="1046"/>
      <c r="AO139" s="1046"/>
      <c r="AP139" s="1046"/>
      <c r="AQ139" s="1046"/>
      <c r="AR139" s="1046"/>
      <c r="AS139" s="1046"/>
      <c r="AT139" s="1046"/>
      <c r="AU139" s="1046"/>
      <c r="AV139" s="1046"/>
      <c r="AW139" s="1046"/>
      <c r="AX139" s="1046"/>
      <c r="AY139" s="1046"/>
      <c r="AZ139" s="1046"/>
      <c r="BA139" s="1046"/>
      <c r="BB139" s="1046"/>
    </row>
    <row r="140" spans="2:54" x14ac:dyDescent="0.2">
      <c r="B140" s="247"/>
      <c r="C140" s="1046"/>
      <c r="D140" s="1046"/>
      <c r="E140" s="1046"/>
      <c r="F140" s="1046"/>
      <c r="G140" s="1046"/>
      <c r="H140" s="1046"/>
      <c r="I140" s="1046"/>
      <c r="J140" s="1046"/>
      <c r="K140" s="1046"/>
      <c r="L140" s="1046"/>
      <c r="M140" s="1046"/>
      <c r="N140" s="1046"/>
      <c r="O140" s="1046"/>
      <c r="P140" s="1046"/>
      <c r="Q140" s="1046"/>
      <c r="R140" s="1046"/>
      <c r="S140" s="229"/>
      <c r="T140" s="229"/>
      <c r="U140" s="229"/>
      <c r="V140" s="229"/>
      <c r="W140" s="229"/>
      <c r="X140" s="229"/>
      <c r="Y140" s="229"/>
      <c r="Z140" s="229"/>
      <c r="AA140" s="229"/>
      <c r="AB140" s="229"/>
      <c r="AC140" s="1046"/>
      <c r="AD140" s="1046"/>
      <c r="AE140" s="1046"/>
      <c r="AF140" s="1046"/>
      <c r="AG140" s="1046"/>
      <c r="AH140" s="1046"/>
      <c r="AI140" s="1046"/>
      <c r="AJ140" s="1046"/>
      <c r="AK140" s="1046"/>
      <c r="AL140" s="1046"/>
      <c r="AM140" s="1046"/>
      <c r="AN140" s="1046"/>
      <c r="AO140" s="1046"/>
      <c r="AP140" s="1046"/>
      <c r="AQ140" s="1046"/>
      <c r="AR140" s="1046"/>
      <c r="AS140" s="1046"/>
      <c r="AT140" s="1046"/>
      <c r="AU140" s="1046"/>
      <c r="AV140" s="1046"/>
      <c r="AW140" s="1046"/>
      <c r="AX140" s="1046"/>
      <c r="AY140" s="1046"/>
      <c r="AZ140" s="1046"/>
      <c r="BA140" s="1046"/>
      <c r="BB140" s="1046"/>
    </row>
    <row r="141" spans="2:54" x14ac:dyDescent="0.2">
      <c r="B141" s="247"/>
      <c r="C141" s="1046"/>
      <c r="D141" s="1046"/>
      <c r="E141" s="1046"/>
      <c r="F141" s="1046"/>
      <c r="G141" s="1046"/>
      <c r="H141" s="1046"/>
      <c r="I141" s="1046"/>
      <c r="J141" s="1046"/>
      <c r="K141" s="1046"/>
      <c r="L141" s="1046"/>
      <c r="M141" s="1046"/>
      <c r="N141" s="1046"/>
      <c r="O141" s="1046"/>
      <c r="P141" s="1046"/>
      <c r="Q141" s="1046"/>
      <c r="R141" s="1046"/>
      <c r="S141" s="229"/>
      <c r="T141" s="229"/>
      <c r="U141" s="229"/>
      <c r="V141" s="229"/>
      <c r="W141" s="229"/>
      <c r="X141" s="229"/>
      <c r="Y141" s="229"/>
      <c r="Z141" s="229"/>
      <c r="AA141" s="229"/>
      <c r="AB141" s="229"/>
      <c r="AC141" s="1046"/>
      <c r="AD141" s="1046"/>
      <c r="AE141" s="1046"/>
      <c r="AF141" s="1046"/>
      <c r="AG141" s="1046"/>
      <c r="AH141" s="1046"/>
      <c r="AI141" s="1046"/>
      <c r="AJ141" s="1046"/>
      <c r="AK141" s="1046"/>
      <c r="AL141" s="1046"/>
      <c r="AM141" s="1046"/>
      <c r="AN141" s="1046"/>
      <c r="AO141" s="1046"/>
      <c r="AP141" s="1046"/>
      <c r="AQ141" s="1046"/>
      <c r="AR141" s="1046"/>
      <c r="AS141" s="1046"/>
      <c r="AT141" s="1046"/>
      <c r="AU141" s="1046"/>
      <c r="AV141" s="1046"/>
      <c r="AW141" s="1046"/>
      <c r="AX141" s="1046"/>
      <c r="AY141" s="1046"/>
      <c r="AZ141" s="1046"/>
      <c r="BA141" s="1046"/>
      <c r="BB141" s="1046"/>
    </row>
    <row r="142" spans="2:54" x14ac:dyDescent="0.2">
      <c r="B142" s="247"/>
      <c r="C142" s="1046"/>
      <c r="D142" s="1046"/>
      <c r="E142" s="1046"/>
      <c r="F142" s="1046"/>
      <c r="G142" s="1046"/>
      <c r="H142" s="1046"/>
      <c r="I142" s="1046"/>
      <c r="J142" s="1046"/>
      <c r="K142" s="1046"/>
      <c r="L142" s="1046"/>
      <c r="M142" s="1046"/>
      <c r="N142" s="1046"/>
      <c r="O142" s="1046"/>
      <c r="P142" s="1046"/>
      <c r="Q142" s="1046"/>
      <c r="R142" s="1046"/>
      <c r="S142" s="229"/>
      <c r="T142" s="229"/>
      <c r="U142" s="229"/>
      <c r="V142" s="229"/>
      <c r="W142" s="229"/>
      <c r="X142" s="229"/>
      <c r="Y142" s="229"/>
      <c r="Z142" s="229"/>
      <c r="AA142" s="229"/>
      <c r="AB142" s="229"/>
      <c r="AC142" s="1046"/>
      <c r="AD142" s="1046"/>
      <c r="AE142" s="1046"/>
      <c r="AF142" s="1046"/>
      <c r="AG142" s="1046"/>
      <c r="AH142" s="1046"/>
      <c r="AI142" s="1046"/>
      <c r="AJ142" s="1046"/>
      <c r="AK142" s="1046"/>
      <c r="AL142" s="1046"/>
      <c r="AM142" s="1046"/>
      <c r="AN142" s="1046"/>
      <c r="AO142" s="1046"/>
      <c r="AP142" s="1046"/>
      <c r="AQ142" s="1046"/>
      <c r="AR142" s="1046"/>
      <c r="AS142" s="1046"/>
      <c r="AT142" s="1046"/>
      <c r="AU142" s="1046"/>
      <c r="AV142" s="1046"/>
      <c r="AW142" s="1046"/>
      <c r="AX142" s="1046"/>
      <c r="AY142" s="1046"/>
      <c r="AZ142" s="1046"/>
      <c r="BA142" s="1046"/>
      <c r="BB142" s="1046"/>
    </row>
    <row r="143" spans="2:54" x14ac:dyDescent="0.2">
      <c r="B143" s="247"/>
      <c r="C143" s="1046"/>
      <c r="D143" s="1046"/>
      <c r="E143" s="1046"/>
      <c r="F143" s="1046"/>
      <c r="G143" s="1046"/>
      <c r="H143" s="1046"/>
      <c r="I143" s="1046"/>
      <c r="J143" s="1046"/>
      <c r="K143" s="1046"/>
      <c r="L143" s="1046"/>
      <c r="M143" s="1046"/>
      <c r="N143" s="1046"/>
      <c r="O143" s="1046"/>
      <c r="P143" s="1046"/>
      <c r="Q143" s="1046"/>
      <c r="R143" s="1046"/>
      <c r="S143" s="229"/>
      <c r="T143" s="229"/>
      <c r="U143" s="229"/>
      <c r="V143" s="229"/>
      <c r="W143" s="229"/>
      <c r="X143" s="229"/>
      <c r="Y143" s="229"/>
      <c r="Z143" s="229"/>
      <c r="AA143" s="229"/>
      <c r="AB143" s="229"/>
      <c r="AC143" s="1046"/>
      <c r="AD143" s="1046"/>
      <c r="AE143" s="1046"/>
      <c r="AF143" s="1046"/>
      <c r="AG143" s="1046"/>
      <c r="AH143" s="1046"/>
      <c r="AI143" s="1046"/>
      <c r="AJ143" s="1046"/>
      <c r="AK143" s="1046"/>
      <c r="AL143" s="1046"/>
      <c r="AM143" s="1046"/>
      <c r="AN143" s="1046"/>
      <c r="AO143" s="1046"/>
      <c r="AP143" s="1046"/>
      <c r="AQ143" s="1046"/>
      <c r="AR143" s="1046"/>
      <c r="AS143" s="1046"/>
      <c r="AT143" s="1046"/>
      <c r="AU143" s="1046"/>
      <c r="AV143" s="1046"/>
      <c r="AW143" s="1046"/>
      <c r="AX143" s="1046"/>
      <c r="AY143" s="1046"/>
      <c r="AZ143" s="1046"/>
      <c r="BA143" s="1046"/>
      <c r="BB143" s="1046"/>
    </row>
    <row r="144" spans="2:54" x14ac:dyDescent="0.2">
      <c r="B144" s="247"/>
      <c r="C144" s="1046"/>
      <c r="D144" s="1046"/>
      <c r="E144" s="1046"/>
      <c r="F144" s="1046"/>
      <c r="G144" s="1046"/>
      <c r="H144" s="1046"/>
      <c r="I144" s="1046"/>
      <c r="J144" s="1046"/>
      <c r="K144" s="1046"/>
      <c r="L144" s="1046"/>
      <c r="M144" s="1046"/>
      <c r="N144" s="1046"/>
      <c r="O144" s="1046"/>
      <c r="P144" s="1046"/>
      <c r="Q144" s="1046"/>
      <c r="R144" s="1046"/>
      <c r="S144" s="229"/>
      <c r="T144" s="229"/>
      <c r="U144" s="229"/>
      <c r="V144" s="229"/>
      <c r="W144" s="229"/>
      <c r="X144" s="229"/>
      <c r="Y144" s="229"/>
      <c r="Z144" s="229"/>
      <c r="AA144" s="229"/>
      <c r="AB144" s="229"/>
      <c r="AC144" s="1046"/>
      <c r="AD144" s="1046"/>
      <c r="AE144" s="1046"/>
      <c r="AF144" s="1046"/>
      <c r="AG144" s="1046"/>
      <c r="AH144" s="1046"/>
      <c r="AI144" s="1046"/>
      <c r="AJ144" s="1046"/>
      <c r="AK144" s="1046"/>
      <c r="AL144" s="1046"/>
      <c r="AM144" s="1046"/>
      <c r="AN144" s="1046"/>
      <c r="AO144" s="1046"/>
      <c r="AP144" s="1046"/>
      <c r="AQ144" s="1046"/>
      <c r="AR144" s="1046"/>
      <c r="AS144" s="1046"/>
      <c r="AT144" s="1046"/>
      <c r="AU144" s="1046"/>
      <c r="AV144" s="1046"/>
      <c r="AW144" s="1046"/>
      <c r="AX144" s="1046"/>
      <c r="AY144" s="1046"/>
      <c r="AZ144" s="1046"/>
      <c r="BA144" s="1046"/>
      <c r="BB144" s="1046"/>
    </row>
    <row r="145" spans="2:54" x14ac:dyDescent="0.2">
      <c r="B145" s="247"/>
      <c r="C145" s="1046"/>
      <c r="D145" s="1046"/>
      <c r="E145" s="1046"/>
      <c r="F145" s="1046"/>
      <c r="G145" s="1046"/>
      <c r="H145" s="1046"/>
      <c r="I145" s="1046"/>
      <c r="J145" s="1046"/>
      <c r="K145" s="1046"/>
      <c r="L145" s="1046"/>
      <c r="M145" s="1046"/>
      <c r="N145" s="1046"/>
      <c r="O145" s="1046"/>
      <c r="P145" s="1046"/>
      <c r="Q145" s="1046"/>
      <c r="R145" s="1046"/>
      <c r="S145" s="229"/>
      <c r="T145" s="229"/>
      <c r="U145" s="229"/>
      <c r="V145" s="229"/>
      <c r="W145" s="229"/>
      <c r="X145" s="229"/>
      <c r="Y145" s="229"/>
      <c r="Z145" s="229"/>
      <c r="AA145" s="229"/>
      <c r="AB145" s="229"/>
      <c r="AC145" s="1046"/>
      <c r="AD145" s="1046"/>
      <c r="AE145" s="1046"/>
      <c r="AF145" s="1046"/>
      <c r="AG145" s="1046"/>
      <c r="AH145" s="1046"/>
      <c r="AI145" s="1046"/>
      <c r="AJ145" s="1046"/>
      <c r="AK145" s="1046"/>
      <c r="AL145" s="1046"/>
      <c r="AM145" s="1046"/>
      <c r="AN145" s="1046"/>
      <c r="AO145" s="1046"/>
      <c r="AP145" s="1046"/>
      <c r="AQ145" s="1046"/>
      <c r="AR145" s="1046"/>
      <c r="AS145" s="1046"/>
      <c r="AT145" s="1046"/>
      <c r="AU145" s="1046"/>
      <c r="AV145" s="1046"/>
      <c r="AW145" s="1046"/>
      <c r="AX145" s="1046"/>
      <c r="AY145" s="1046"/>
      <c r="AZ145" s="1046"/>
      <c r="BA145" s="1046"/>
      <c r="BB145" s="1046"/>
    </row>
    <row r="146" spans="2:54" x14ac:dyDescent="0.2">
      <c r="B146" s="247"/>
      <c r="C146" s="1046"/>
      <c r="D146" s="1046"/>
      <c r="E146" s="1046"/>
      <c r="F146" s="1046"/>
      <c r="G146" s="1046"/>
      <c r="H146" s="1046"/>
      <c r="I146" s="1046"/>
      <c r="J146" s="1046"/>
      <c r="K146" s="1046"/>
      <c r="L146" s="1046"/>
      <c r="M146" s="1046"/>
      <c r="N146" s="1046"/>
      <c r="O146" s="1046"/>
      <c r="P146" s="1046"/>
      <c r="Q146" s="1046"/>
      <c r="R146" s="1046"/>
      <c r="S146" s="229"/>
      <c r="T146" s="229"/>
      <c r="U146" s="229"/>
      <c r="V146" s="229"/>
      <c r="W146" s="229"/>
      <c r="X146" s="229"/>
      <c r="Y146" s="229"/>
      <c r="Z146" s="229"/>
      <c r="AA146" s="229"/>
      <c r="AB146" s="229"/>
      <c r="AC146" s="1046"/>
      <c r="AD146" s="1046"/>
      <c r="AE146" s="1046"/>
      <c r="AF146" s="1046"/>
      <c r="AG146" s="1046"/>
      <c r="AH146" s="1046"/>
      <c r="AI146" s="1046"/>
      <c r="AJ146" s="1046"/>
      <c r="AK146" s="1046"/>
      <c r="AL146" s="1046"/>
      <c r="AM146" s="1046"/>
      <c r="AN146" s="1046"/>
      <c r="AO146" s="1046"/>
      <c r="AP146" s="1046"/>
      <c r="AQ146" s="1046"/>
      <c r="AR146" s="1046"/>
      <c r="AS146" s="1046"/>
      <c r="AT146" s="1046"/>
      <c r="AU146" s="1046"/>
      <c r="AV146" s="1046"/>
      <c r="AW146" s="1046"/>
      <c r="AX146" s="1046"/>
      <c r="AY146" s="1046"/>
      <c r="AZ146" s="1046"/>
      <c r="BA146" s="1046"/>
      <c r="BB146" s="1046"/>
    </row>
    <row r="147" spans="2:54" x14ac:dyDescent="0.2">
      <c r="I147" s="1046"/>
      <c r="J147" s="1046"/>
      <c r="K147" s="1046"/>
      <c r="L147" s="1046"/>
      <c r="M147" s="1046"/>
      <c r="N147" s="1046"/>
      <c r="O147" s="1046"/>
      <c r="P147" s="1046"/>
      <c r="Q147" s="1046"/>
      <c r="R147" s="1046"/>
      <c r="S147" s="229"/>
      <c r="T147" s="229"/>
      <c r="U147" s="229"/>
      <c r="V147" s="229"/>
      <c r="W147" s="229"/>
      <c r="X147" s="229"/>
      <c r="Y147" s="229"/>
      <c r="Z147" s="229"/>
      <c r="AA147" s="229"/>
      <c r="AB147" s="229"/>
    </row>
    <row r="148" spans="2:54" x14ac:dyDescent="0.2">
      <c r="I148" s="1046"/>
      <c r="J148" s="1046"/>
      <c r="K148" s="1046"/>
      <c r="L148" s="1046"/>
      <c r="M148" s="1046"/>
      <c r="N148" s="1046"/>
      <c r="O148" s="1046"/>
      <c r="P148" s="1046"/>
      <c r="Q148" s="1046"/>
      <c r="R148" s="1046"/>
      <c r="S148" s="229"/>
      <c r="T148" s="229"/>
      <c r="U148" s="229"/>
      <c r="V148" s="229"/>
      <c r="W148" s="229"/>
      <c r="X148" s="229"/>
      <c r="Y148" s="229"/>
      <c r="Z148" s="229"/>
      <c r="AA148" s="229"/>
      <c r="AB148" s="229"/>
    </row>
    <row r="149" spans="2:54" x14ac:dyDescent="0.2">
      <c r="I149" s="1046"/>
      <c r="J149" s="1046"/>
      <c r="K149" s="1046"/>
      <c r="L149" s="1046"/>
      <c r="M149" s="1046"/>
      <c r="N149" s="1046"/>
      <c r="O149" s="1046"/>
      <c r="P149" s="1046"/>
      <c r="Q149" s="1046"/>
      <c r="R149" s="1046"/>
      <c r="S149" s="229"/>
      <c r="T149" s="229"/>
      <c r="U149" s="229"/>
      <c r="V149" s="229"/>
      <c r="W149" s="229"/>
      <c r="X149" s="229"/>
      <c r="Y149" s="229"/>
      <c r="Z149" s="229"/>
      <c r="AA149" s="229"/>
      <c r="AB149" s="229"/>
    </row>
    <row r="150" spans="2:54" x14ac:dyDescent="0.2">
      <c r="I150" s="1046"/>
      <c r="J150" s="1046"/>
      <c r="K150" s="1046"/>
      <c r="L150" s="1046"/>
      <c r="M150" s="1046"/>
      <c r="N150" s="1046"/>
      <c r="O150" s="1046"/>
      <c r="P150" s="1046"/>
      <c r="Q150" s="1046"/>
      <c r="R150" s="1046"/>
      <c r="S150" s="229"/>
      <c r="T150" s="229"/>
      <c r="U150" s="229"/>
      <c r="V150" s="229"/>
      <c r="W150" s="229"/>
      <c r="X150" s="229"/>
      <c r="Y150" s="229"/>
      <c r="Z150" s="229"/>
      <c r="AA150" s="229"/>
      <c r="AB150" s="229"/>
    </row>
    <row r="151" spans="2:54" x14ac:dyDescent="0.2">
      <c r="I151" s="1046"/>
      <c r="J151" s="1046"/>
      <c r="K151" s="1046"/>
      <c r="L151" s="1046"/>
      <c r="M151" s="1046"/>
      <c r="N151" s="1046"/>
      <c r="O151" s="1046"/>
      <c r="P151" s="1046"/>
      <c r="Q151" s="1046"/>
      <c r="R151" s="1046"/>
      <c r="S151" s="229"/>
      <c r="T151" s="229"/>
      <c r="U151" s="229"/>
      <c r="V151" s="229"/>
      <c r="W151" s="229"/>
      <c r="X151" s="229"/>
      <c r="Y151" s="229"/>
      <c r="Z151" s="229"/>
      <c r="AA151" s="229"/>
      <c r="AB151" s="229"/>
    </row>
    <row r="152" spans="2:54" x14ac:dyDescent="0.2">
      <c r="I152" s="1046"/>
      <c r="J152" s="1046"/>
      <c r="K152" s="1046"/>
      <c r="L152" s="1046"/>
      <c r="M152" s="1046"/>
      <c r="N152" s="1046"/>
      <c r="O152" s="1046"/>
      <c r="P152" s="1046"/>
      <c r="Q152" s="1046"/>
      <c r="R152" s="1046"/>
      <c r="S152" s="229"/>
      <c r="T152" s="229"/>
      <c r="U152" s="229"/>
      <c r="V152" s="229"/>
      <c r="W152" s="229"/>
      <c r="X152" s="229"/>
      <c r="Y152" s="229"/>
      <c r="Z152" s="229"/>
      <c r="AA152" s="229"/>
      <c r="AB152" s="229"/>
    </row>
    <row r="153" spans="2:54" x14ac:dyDescent="0.2">
      <c r="I153" s="1046"/>
      <c r="J153" s="1046"/>
      <c r="K153" s="1046"/>
      <c r="L153" s="1046"/>
      <c r="M153" s="1046"/>
      <c r="N153" s="1046"/>
      <c r="O153" s="1046"/>
      <c r="P153" s="1046"/>
      <c r="Q153" s="1046"/>
      <c r="R153" s="1046"/>
      <c r="S153" s="229"/>
      <c r="T153" s="229"/>
      <c r="U153" s="229"/>
      <c r="V153" s="229"/>
      <c r="W153" s="229"/>
      <c r="X153" s="229"/>
      <c r="Y153" s="229"/>
      <c r="Z153" s="229"/>
      <c r="AA153" s="229"/>
      <c r="AB153" s="229"/>
    </row>
    <row r="154" spans="2:54" x14ac:dyDescent="0.2">
      <c r="I154" s="1046"/>
      <c r="J154" s="1046"/>
      <c r="K154" s="1046"/>
      <c r="L154" s="1046"/>
      <c r="M154" s="1046"/>
      <c r="N154" s="1046"/>
      <c r="O154" s="1046"/>
      <c r="P154" s="1046"/>
      <c r="Q154" s="1046"/>
      <c r="R154" s="1046"/>
      <c r="S154" s="229"/>
      <c r="T154" s="229"/>
      <c r="U154" s="229"/>
      <c r="V154" s="229"/>
      <c r="W154" s="229"/>
      <c r="X154" s="229"/>
      <c r="Y154" s="229"/>
      <c r="Z154" s="229"/>
      <c r="AA154" s="229"/>
      <c r="AB154" s="229"/>
    </row>
    <row r="155" spans="2:54" x14ac:dyDescent="0.2">
      <c r="I155" s="1046"/>
      <c r="J155" s="1046"/>
      <c r="K155" s="1046"/>
      <c r="L155" s="1046"/>
      <c r="M155" s="1046"/>
      <c r="N155" s="1046"/>
      <c r="O155" s="1046"/>
      <c r="P155" s="1046"/>
      <c r="Q155" s="1046"/>
      <c r="R155" s="1046"/>
      <c r="S155" s="229"/>
      <c r="T155" s="229"/>
      <c r="U155" s="229"/>
      <c r="V155" s="229"/>
      <c r="W155" s="229"/>
      <c r="X155" s="229"/>
      <c r="Y155" s="229"/>
      <c r="Z155" s="229"/>
      <c r="AA155" s="229"/>
      <c r="AB155" s="229"/>
    </row>
    <row r="156" spans="2:54" x14ac:dyDescent="0.2">
      <c r="I156" s="1046"/>
      <c r="J156" s="1046"/>
      <c r="K156" s="1046"/>
      <c r="L156" s="1046"/>
      <c r="M156" s="1046"/>
      <c r="N156" s="1046"/>
      <c r="O156" s="1046"/>
      <c r="P156" s="1046"/>
      <c r="Q156" s="1046"/>
      <c r="R156" s="1046"/>
      <c r="S156" s="229"/>
      <c r="T156" s="229"/>
      <c r="U156" s="229"/>
      <c r="V156" s="229"/>
      <c r="W156" s="229"/>
      <c r="X156" s="229"/>
      <c r="Y156" s="229"/>
      <c r="Z156" s="229"/>
      <c r="AA156" s="229"/>
      <c r="AB156" s="229"/>
    </row>
    <row r="157" spans="2:54" x14ac:dyDescent="0.2">
      <c r="I157" s="1046"/>
      <c r="J157" s="1046"/>
      <c r="K157" s="1046"/>
      <c r="L157" s="1046"/>
      <c r="M157" s="1046"/>
      <c r="N157" s="1046"/>
      <c r="O157" s="1046"/>
      <c r="P157" s="1046"/>
      <c r="Q157" s="1046"/>
      <c r="R157" s="1046"/>
      <c r="S157" s="229"/>
      <c r="T157" s="229"/>
      <c r="U157" s="229"/>
      <c r="V157" s="229"/>
      <c r="W157" s="229"/>
      <c r="X157" s="229"/>
      <c r="Y157" s="229"/>
      <c r="Z157" s="229"/>
    </row>
    <row r="158" spans="2:54" x14ac:dyDescent="0.2">
      <c r="I158" s="1046"/>
      <c r="J158" s="1046"/>
      <c r="K158" s="1046"/>
      <c r="L158" s="1046"/>
      <c r="M158" s="1046"/>
      <c r="N158" s="1046"/>
      <c r="O158" s="1046"/>
      <c r="P158" s="1046"/>
      <c r="Q158" s="1046"/>
      <c r="R158" s="1046"/>
      <c r="S158" s="229"/>
      <c r="T158" s="229"/>
      <c r="U158" s="229"/>
      <c r="V158" s="229"/>
      <c r="W158" s="229"/>
      <c r="X158" s="229"/>
      <c r="Y158" s="229"/>
      <c r="Z158" s="229"/>
    </row>
    <row r="159" spans="2:54" x14ac:dyDescent="0.2">
      <c r="I159" s="1046"/>
      <c r="J159" s="1046"/>
      <c r="K159" s="1046"/>
      <c r="L159" s="1046"/>
      <c r="M159" s="1046"/>
      <c r="N159" s="1046"/>
      <c r="O159" s="1046"/>
      <c r="P159" s="1046"/>
      <c r="Q159" s="1046"/>
      <c r="R159" s="1046"/>
      <c r="S159" s="229"/>
      <c r="T159" s="229"/>
      <c r="U159" s="229"/>
      <c r="V159" s="229"/>
      <c r="W159" s="229"/>
      <c r="X159" s="229"/>
      <c r="Y159" s="229"/>
      <c r="Z159" s="229"/>
    </row>
    <row r="160" spans="2:54" x14ac:dyDescent="0.2">
      <c r="J160" s="1046"/>
      <c r="K160" s="1046"/>
      <c r="L160" s="1046"/>
      <c r="M160" s="1046"/>
      <c r="N160" s="1046"/>
      <c r="O160" s="1046"/>
      <c r="P160" s="1046"/>
      <c r="Q160" s="1046"/>
      <c r="R160" s="1046"/>
      <c r="S160" s="229"/>
      <c r="T160" s="229"/>
      <c r="U160" s="229"/>
      <c r="V160" s="229"/>
      <c r="W160" s="229"/>
      <c r="X160" s="229"/>
      <c r="Y160" s="229"/>
      <c r="Z160" s="229"/>
    </row>
    <row r="161" spans="10:26" x14ac:dyDescent="0.2">
      <c r="J161" s="1046"/>
      <c r="K161" s="1046"/>
      <c r="L161" s="1046"/>
      <c r="M161" s="1046"/>
      <c r="N161" s="1046"/>
      <c r="O161" s="1046"/>
      <c r="P161" s="1046"/>
      <c r="Q161" s="1046"/>
      <c r="R161" s="1046"/>
      <c r="S161" s="229"/>
      <c r="T161" s="229"/>
      <c r="U161" s="229"/>
      <c r="V161" s="229"/>
      <c r="W161" s="229"/>
      <c r="X161" s="229"/>
      <c r="Y161" s="229"/>
      <c r="Z161" s="229"/>
    </row>
    <row r="162" spans="10:26" x14ac:dyDescent="0.2">
      <c r="K162" s="1046"/>
      <c r="L162" s="1046"/>
      <c r="M162" s="1046"/>
      <c r="N162" s="1046"/>
      <c r="O162" s="1046"/>
      <c r="P162" s="1046"/>
      <c r="Q162" s="1046"/>
      <c r="R162" s="1046"/>
      <c r="S162" s="229"/>
      <c r="T162" s="229"/>
      <c r="U162" s="229"/>
      <c r="V162" s="229"/>
      <c r="W162" s="229"/>
      <c r="X162" s="229"/>
      <c r="Y162" s="229"/>
      <c r="Z162" s="229"/>
    </row>
    <row r="163" spans="10:26" x14ac:dyDescent="0.2">
      <c r="U163" s="229"/>
    </row>
    <row r="164" spans="10:26" x14ac:dyDescent="0.2">
      <c r="U164" s="229"/>
    </row>
    <row r="165" spans="10:26" x14ac:dyDescent="0.2">
      <c r="U165" s="229"/>
    </row>
    <row r="166" spans="10:26" x14ac:dyDescent="0.2">
      <c r="U166" s="229"/>
    </row>
    <row r="167" spans="10:26" x14ac:dyDescent="0.2">
      <c r="U167" s="229"/>
    </row>
    <row r="168" spans="10:26" x14ac:dyDescent="0.2">
      <c r="U168" s="229"/>
    </row>
    <row r="169" spans="10:26" x14ac:dyDescent="0.2">
      <c r="U169" s="229"/>
    </row>
    <row r="170" spans="10:26" x14ac:dyDescent="0.2">
      <c r="U170" s="229"/>
    </row>
    <row r="171" spans="10:26" x14ac:dyDescent="0.2">
      <c r="U171" s="229"/>
    </row>
  </sheetData>
  <sheetProtection password="CC44" sheet="1" objects="1" scenarios="1"/>
  <hyperlinks>
    <hyperlink ref="C11" r:id="rId1"/>
    <hyperlink ref="C12" r:id="rId2"/>
    <hyperlink ref="I12" r:id="rId3"/>
    <hyperlink ref="E29" r:id="rId4"/>
  </hyperlinks>
  <pageMargins left="0.7" right="0.7" top="0.75" bottom="0.75" header="0.3" footer="0.3"/>
  <drawing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17"/>
  </sheetPr>
  <dimension ref="A1:DY151"/>
  <sheetViews>
    <sheetView workbookViewId="0">
      <selection activeCell="V22" sqref="V22"/>
    </sheetView>
  </sheetViews>
  <sheetFormatPr defaultRowHeight="12.75" x14ac:dyDescent="0.2"/>
  <cols>
    <col min="1" max="1" width="1.85546875" style="218" customWidth="1"/>
    <col min="2" max="4" width="6.7109375" style="528" customWidth="1"/>
    <col min="5" max="5" width="6.7109375" style="325" customWidth="1"/>
    <col min="6" max="6" width="6.7109375" style="529" customWidth="1"/>
    <col min="7" max="7" width="6.7109375" style="325" customWidth="1"/>
    <col min="8" max="8" width="9.42578125" style="325" customWidth="1"/>
    <col min="9" max="9" width="8.85546875" style="62" customWidth="1"/>
    <col min="10" max="10" width="7" style="325" customWidth="1"/>
    <col min="11" max="11" width="8" style="325" customWidth="1"/>
    <col min="12" max="13" width="6.7109375" style="325" customWidth="1"/>
    <col min="14" max="35" width="6.7109375" style="529" customWidth="1"/>
    <col min="36" max="36" width="9.140625" style="530"/>
    <col min="37" max="37" width="9.140625" style="531"/>
    <col min="38" max="55" width="9.140625" style="529"/>
    <col min="56" max="16384" width="9.140625" style="61"/>
  </cols>
  <sheetData>
    <row r="1" spans="1:129" s="223" customFormat="1" ht="12.75" customHeight="1" x14ac:dyDescent="0.2">
      <c r="A1" s="218"/>
      <c r="B1" s="219" t="s">
        <v>100</v>
      </c>
      <c r="C1" s="480"/>
      <c r="D1" s="481"/>
      <c r="E1" s="301"/>
      <c r="F1" s="480"/>
      <c r="G1" s="301"/>
      <c r="H1" s="301"/>
      <c r="J1" s="1032" t="str">
        <f>milk!L1</f>
        <v>v.dairyvip 2.1</v>
      </c>
      <c r="L1" s="301"/>
      <c r="M1" s="301"/>
      <c r="N1" s="482"/>
      <c r="O1" s="482"/>
      <c r="P1" s="482"/>
      <c r="Q1" s="482"/>
      <c r="R1" s="482"/>
      <c r="S1" s="482"/>
      <c r="T1" s="482"/>
      <c r="U1" s="482"/>
      <c r="V1" s="482"/>
      <c r="W1" s="482"/>
      <c r="X1" s="482"/>
      <c r="Y1" s="482"/>
      <c r="Z1" s="482"/>
      <c r="AA1" s="482"/>
      <c r="AB1" s="482"/>
      <c r="AC1" s="482"/>
      <c r="AD1" s="482"/>
      <c r="AE1" s="482"/>
      <c r="AF1" s="482"/>
      <c r="AG1" s="482"/>
      <c r="AH1" s="482"/>
      <c r="AI1" s="482"/>
      <c r="AJ1" s="483"/>
      <c r="AK1" s="275"/>
      <c r="AL1" s="482"/>
      <c r="AM1" s="482"/>
      <c r="AN1" s="482"/>
      <c r="AO1" s="482"/>
      <c r="AP1" s="482"/>
      <c r="AQ1" s="482"/>
      <c r="AR1" s="482"/>
      <c r="AS1" s="482"/>
      <c r="AT1" s="482"/>
      <c r="AU1" s="482"/>
      <c r="AV1" s="482"/>
      <c r="AW1" s="482"/>
      <c r="AX1" s="482"/>
      <c r="AY1" s="482"/>
      <c r="AZ1" s="482"/>
      <c r="BA1" s="482"/>
      <c r="BB1" s="482"/>
      <c r="BC1" s="482"/>
    </row>
    <row r="2" spans="1:129" ht="12.75" customHeight="1" x14ac:dyDescent="0.2">
      <c r="B2" s="484"/>
      <c r="C2" s="484"/>
      <c r="D2" s="484"/>
      <c r="E2" s="388"/>
      <c r="F2" s="485"/>
      <c r="G2" s="302"/>
      <c r="H2" s="302"/>
      <c r="I2" s="323"/>
      <c r="J2" s="302"/>
      <c r="K2" s="302"/>
      <c r="L2" s="302"/>
      <c r="M2" s="302"/>
      <c r="N2" s="486"/>
      <c r="O2" s="486"/>
      <c r="P2" s="302"/>
      <c r="Q2" s="302"/>
      <c r="R2" s="302"/>
      <c r="S2" s="302"/>
      <c r="T2" s="487"/>
      <c r="U2" s="487"/>
      <c r="V2" s="487"/>
      <c r="W2" s="487"/>
      <c r="X2" s="487"/>
      <c r="Y2" s="487"/>
      <c r="Z2" s="487"/>
      <c r="AA2" s="322"/>
      <c r="AB2" s="322"/>
      <c r="AC2" s="652">
        <f>IF(UNITS="kg",1,2.20462262)</f>
        <v>2.2046226199999999</v>
      </c>
      <c r="AD2" s="278"/>
      <c r="AE2" s="278"/>
      <c r="AF2" s="278"/>
      <c r="AG2" s="278"/>
      <c r="AH2" s="278"/>
      <c r="AI2" s="278"/>
      <c r="AJ2" s="278" t="s">
        <v>93</v>
      </c>
      <c r="AK2" s="653">
        <v>0</v>
      </c>
      <c r="AL2" s="322"/>
      <c r="AM2" s="322"/>
      <c r="AN2" s="322"/>
      <c r="AO2" s="322"/>
      <c r="AP2" s="322"/>
      <c r="AQ2" s="486"/>
      <c r="AR2" s="486"/>
      <c r="AS2" s="486"/>
      <c r="AT2" s="486"/>
      <c r="AU2" s="486"/>
      <c r="AV2" s="486"/>
      <c r="AW2" s="486"/>
      <c r="AX2" s="486"/>
      <c r="AY2" s="486"/>
      <c r="AZ2" s="486"/>
      <c r="BA2" s="486"/>
      <c r="BB2" s="486"/>
      <c r="BC2" s="486"/>
      <c r="BD2" s="113"/>
      <c r="BE2" s="113"/>
      <c r="BF2" s="113"/>
      <c r="BG2" s="113"/>
      <c r="BH2" s="113"/>
      <c r="BI2" s="113"/>
      <c r="BJ2" s="113"/>
      <c r="BK2" s="113"/>
      <c r="BL2" s="113"/>
      <c r="BM2" s="113"/>
      <c r="BN2" s="113"/>
      <c r="BO2" s="113"/>
      <c r="BP2" s="113"/>
      <c r="BQ2" s="113"/>
      <c r="BR2" s="113"/>
      <c r="BS2" s="113"/>
      <c r="BT2" s="113"/>
      <c r="BU2" s="113"/>
      <c r="BV2" s="113"/>
      <c r="BW2" s="113"/>
      <c r="BX2" s="113"/>
      <c r="BY2" s="113"/>
      <c r="BZ2" s="113"/>
      <c r="CA2" s="113"/>
      <c r="CB2" s="113"/>
      <c r="CC2" s="113"/>
      <c r="CD2" s="113"/>
      <c r="CE2" s="113"/>
      <c r="CF2" s="113"/>
      <c r="CG2" s="113"/>
      <c r="CH2" s="113"/>
      <c r="CI2" s="113"/>
      <c r="CJ2" s="113"/>
      <c r="CK2" s="113"/>
      <c r="CL2" s="113"/>
      <c r="CM2" s="113"/>
      <c r="CN2" s="113"/>
      <c r="CO2" s="113"/>
      <c r="CP2" s="113"/>
      <c r="CQ2" s="113"/>
      <c r="CR2" s="113"/>
      <c r="CS2" s="113"/>
      <c r="CT2" s="113"/>
      <c r="CU2" s="113"/>
      <c r="CV2" s="113"/>
      <c r="CW2" s="113"/>
      <c r="CX2" s="113"/>
      <c r="CY2" s="113"/>
      <c r="CZ2" s="113"/>
      <c r="DA2" s="113"/>
      <c r="DB2" s="113"/>
      <c r="DC2" s="113"/>
      <c r="DD2" s="113"/>
      <c r="DE2" s="113"/>
      <c r="DF2" s="113"/>
      <c r="DG2" s="113"/>
      <c r="DH2" s="113"/>
      <c r="DI2" s="113"/>
      <c r="DJ2" s="113"/>
      <c r="DK2" s="113"/>
      <c r="DL2" s="113"/>
      <c r="DM2" s="113"/>
      <c r="DN2" s="113"/>
      <c r="DO2" s="113"/>
      <c r="DP2" s="113"/>
      <c r="DQ2" s="113"/>
      <c r="DR2" s="113"/>
      <c r="DS2" s="113"/>
      <c r="DT2" s="113"/>
      <c r="DU2" s="113"/>
      <c r="DV2" s="113"/>
      <c r="DW2" s="113"/>
      <c r="DX2" s="113"/>
      <c r="DY2" s="113"/>
    </row>
    <row r="3" spans="1:129" ht="15.95" customHeight="1" x14ac:dyDescent="0.2">
      <c r="B3" s="484"/>
      <c r="C3" s="484"/>
      <c r="D3" s="484"/>
      <c r="E3" s="302"/>
      <c r="F3" s="486"/>
      <c r="G3" s="885"/>
      <c r="H3" s="302"/>
      <c r="I3" s="253" t="s">
        <v>297</v>
      </c>
      <c r="J3" s="488"/>
      <c r="K3" s="231" t="s">
        <v>370</v>
      </c>
      <c r="L3" s="489"/>
      <c r="N3" s="490"/>
      <c r="O3" s="486"/>
      <c r="P3" s="486"/>
      <c r="Q3" s="486"/>
      <c r="R3" s="486"/>
      <c r="S3" s="491"/>
      <c r="T3" s="656" t="s">
        <v>967</v>
      </c>
      <c r="U3" s="654"/>
      <c r="V3" s="654"/>
      <c r="W3" s="654"/>
      <c r="X3" s="654"/>
      <c r="Y3" s="654"/>
      <c r="Z3" s="543"/>
      <c r="AA3" s="492"/>
      <c r="AB3" s="322"/>
      <c r="AC3" s="278" t="s">
        <v>369</v>
      </c>
      <c r="AD3" s="278" t="s">
        <v>82</v>
      </c>
      <c r="AE3" s="278"/>
      <c r="AF3" s="278"/>
      <c r="AG3" s="278" t="s">
        <v>356</v>
      </c>
      <c r="AH3" s="278">
        <v>1</v>
      </c>
      <c r="AI3" s="278"/>
      <c r="AJ3" s="278"/>
      <c r="AK3" s="322"/>
      <c r="AL3" s="322"/>
      <c r="AM3" s="322"/>
      <c r="AN3" s="322"/>
      <c r="AO3" s="322"/>
      <c r="AP3" s="322"/>
      <c r="AQ3" s="486"/>
      <c r="AR3" s="486"/>
      <c r="AS3" s="486"/>
      <c r="AT3" s="486"/>
      <c r="AU3" s="486"/>
      <c r="AV3" s="486"/>
      <c r="AW3" s="486"/>
      <c r="AX3" s="486"/>
      <c r="AY3" s="486"/>
      <c r="AZ3" s="486"/>
      <c r="BA3" s="486"/>
      <c r="BB3" s="486"/>
      <c r="BC3" s="486"/>
      <c r="BD3" s="113"/>
      <c r="BE3" s="113"/>
      <c r="BF3" s="113"/>
      <c r="BG3" s="113"/>
      <c r="BH3" s="113"/>
      <c r="BI3" s="113"/>
      <c r="BJ3" s="113"/>
      <c r="BK3" s="113"/>
      <c r="BL3" s="113"/>
      <c r="BM3" s="113"/>
      <c r="BN3" s="113"/>
      <c r="BO3" s="113"/>
      <c r="BP3" s="113"/>
      <c r="BQ3" s="113"/>
      <c r="BR3" s="113"/>
      <c r="BS3" s="113"/>
      <c r="BT3" s="113"/>
      <c r="BU3" s="113"/>
      <c r="BV3" s="113"/>
      <c r="BW3" s="113"/>
      <c r="BX3" s="113"/>
      <c r="BY3" s="113"/>
      <c r="BZ3" s="113"/>
      <c r="CA3" s="113"/>
      <c r="CB3" s="113"/>
      <c r="CC3" s="113"/>
      <c r="CD3" s="113"/>
      <c r="CE3" s="113"/>
      <c r="CF3" s="113"/>
      <c r="CG3" s="113"/>
      <c r="CH3" s="113"/>
      <c r="CI3" s="113"/>
      <c r="CJ3" s="113"/>
      <c r="CK3" s="113"/>
      <c r="CL3" s="113"/>
      <c r="CM3" s="113"/>
      <c r="CN3" s="113"/>
      <c r="CO3" s="113"/>
      <c r="CP3" s="113"/>
      <c r="CQ3" s="113"/>
      <c r="CR3" s="113"/>
      <c r="CS3" s="113"/>
      <c r="CT3" s="113"/>
      <c r="CU3" s="113"/>
      <c r="CV3" s="113"/>
      <c r="CW3" s="113"/>
      <c r="CX3" s="113"/>
      <c r="CY3" s="113"/>
      <c r="CZ3" s="113"/>
      <c r="DA3" s="113"/>
      <c r="DB3" s="113"/>
      <c r="DC3" s="113"/>
      <c r="DD3" s="113"/>
      <c r="DE3" s="113"/>
      <c r="DF3" s="113"/>
      <c r="DG3" s="113"/>
      <c r="DH3" s="113"/>
      <c r="DI3" s="113"/>
      <c r="DJ3" s="113"/>
      <c r="DK3" s="113"/>
      <c r="DL3" s="113"/>
      <c r="DM3" s="113"/>
      <c r="DN3" s="113"/>
      <c r="DO3" s="113"/>
      <c r="DP3" s="113"/>
      <c r="DQ3" s="113"/>
      <c r="DR3" s="113"/>
      <c r="DS3" s="113"/>
      <c r="DT3" s="113"/>
      <c r="DU3" s="113"/>
      <c r="DV3" s="113"/>
      <c r="DW3" s="113"/>
      <c r="DX3" s="113"/>
      <c r="DY3" s="113"/>
    </row>
    <row r="4" spans="1:129" ht="15.95" customHeight="1" x14ac:dyDescent="0.2">
      <c r="B4" s="484"/>
      <c r="C4" s="484"/>
      <c r="D4" s="484"/>
      <c r="E4" s="302"/>
      <c r="F4" s="486"/>
      <c r="G4" s="885"/>
      <c r="H4" s="493" t="s">
        <v>262</v>
      </c>
      <c r="I4" s="688" t="s">
        <v>369</v>
      </c>
      <c r="J4" s="495"/>
      <c r="K4" s="539" t="s">
        <v>368</v>
      </c>
      <c r="L4" s="302" t="s">
        <v>464</v>
      </c>
      <c r="M4" s="496"/>
      <c r="N4" s="302"/>
      <c r="O4" s="302"/>
      <c r="P4" s="486"/>
      <c r="Q4" s="486"/>
      <c r="R4" s="302"/>
      <c r="S4" s="491"/>
      <c r="T4" s="654"/>
      <c r="U4" s="654"/>
      <c r="V4" s="654"/>
      <c r="W4" s="654"/>
      <c r="X4" s="654"/>
      <c r="Y4" s="654"/>
      <c r="Z4" s="654"/>
      <c r="AA4" s="497"/>
      <c r="AB4" s="322"/>
      <c r="AC4" s="278" t="s">
        <v>81</v>
      </c>
      <c r="AD4" s="278" t="s">
        <v>83</v>
      </c>
      <c r="AE4" s="278"/>
      <c r="AF4" s="278"/>
      <c r="AG4" s="278" t="s">
        <v>357</v>
      </c>
      <c r="AH4" s="278">
        <v>2</v>
      </c>
      <c r="AI4" s="278"/>
      <c r="AJ4" s="278"/>
      <c r="AK4" s="322"/>
      <c r="AL4" s="322"/>
      <c r="AM4" s="322"/>
      <c r="AN4" s="322"/>
      <c r="AO4" s="322"/>
      <c r="AP4" s="322"/>
      <c r="AQ4" s="486"/>
      <c r="AR4" s="486"/>
      <c r="AS4" s="486"/>
      <c r="AT4" s="486"/>
      <c r="AU4" s="486"/>
      <c r="AV4" s="486"/>
      <c r="AW4" s="486"/>
      <c r="AX4" s="486"/>
      <c r="AY4" s="486"/>
      <c r="AZ4" s="486"/>
      <c r="BA4" s="486"/>
      <c r="BB4" s="486"/>
      <c r="BC4" s="486"/>
      <c r="BD4" s="113"/>
      <c r="BE4" s="113"/>
      <c r="BF4" s="113"/>
      <c r="BG4" s="113"/>
      <c r="BH4" s="113"/>
      <c r="BI4" s="113"/>
      <c r="BJ4" s="113"/>
      <c r="BK4" s="113"/>
      <c r="BL4" s="113"/>
      <c r="BM4" s="113"/>
      <c r="BN4" s="113"/>
      <c r="BO4" s="113"/>
      <c r="BP4" s="113"/>
      <c r="BQ4" s="113"/>
      <c r="BR4" s="113"/>
      <c r="BS4" s="113"/>
      <c r="BT4" s="113"/>
      <c r="BU4" s="113"/>
      <c r="BV4" s="113"/>
      <c r="BW4" s="113"/>
      <c r="BX4" s="113"/>
      <c r="BY4" s="113"/>
      <c r="BZ4" s="113"/>
      <c r="CA4" s="113"/>
      <c r="CB4" s="113"/>
      <c r="CC4" s="113"/>
      <c r="CD4" s="113"/>
      <c r="CE4" s="113"/>
      <c r="CF4" s="113"/>
      <c r="CG4" s="113"/>
      <c r="CH4" s="113"/>
      <c r="CI4" s="113"/>
      <c r="CJ4" s="113"/>
      <c r="CK4" s="113"/>
      <c r="CL4" s="113"/>
      <c r="CM4" s="113"/>
      <c r="CN4" s="113"/>
      <c r="CO4" s="113"/>
      <c r="CP4" s="113"/>
      <c r="CQ4" s="113"/>
      <c r="CR4" s="113"/>
      <c r="CS4" s="113"/>
      <c r="CT4" s="113"/>
      <c r="CU4" s="113"/>
      <c r="CV4" s="113"/>
      <c r="CW4" s="113"/>
      <c r="CX4" s="113"/>
      <c r="CY4" s="113"/>
      <c r="CZ4" s="113"/>
      <c r="DA4" s="113"/>
      <c r="DB4" s="113"/>
      <c r="DC4" s="113"/>
      <c r="DD4" s="113"/>
      <c r="DE4" s="113"/>
      <c r="DF4" s="113"/>
      <c r="DG4" s="113"/>
      <c r="DH4" s="113"/>
      <c r="DI4" s="113"/>
      <c r="DJ4" s="113"/>
      <c r="DK4" s="113"/>
      <c r="DL4" s="113"/>
      <c r="DM4" s="113"/>
      <c r="DN4" s="113"/>
      <c r="DO4" s="113"/>
      <c r="DP4" s="113"/>
      <c r="DQ4" s="113"/>
      <c r="DR4" s="113"/>
      <c r="DS4" s="113"/>
      <c r="DT4" s="113"/>
      <c r="DU4" s="113"/>
      <c r="DV4" s="113"/>
      <c r="DW4" s="113"/>
      <c r="DX4" s="113"/>
      <c r="DY4" s="113"/>
    </row>
    <row r="5" spans="1:129" ht="15.95" customHeight="1" x14ac:dyDescent="0.2">
      <c r="B5" s="484"/>
      <c r="C5" s="484"/>
      <c r="D5" s="484"/>
      <c r="E5" s="302"/>
      <c r="F5" s="486"/>
      <c r="G5" s="885"/>
      <c r="H5" s="493" t="s">
        <v>295</v>
      </c>
      <c r="I5" s="534">
        <v>0</v>
      </c>
      <c r="J5" s="603"/>
      <c r="K5" s="626" t="s">
        <v>934</v>
      </c>
      <c r="M5" s="302" t="s">
        <v>463</v>
      </c>
      <c r="N5" s="302"/>
      <c r="O5" s="302"/>
      <c r="P5" s="486"/>
      <c r="Q5" s="486"/>
      <c r="R5" s="302"/>
      <c r="S5" s="498"/>
      <c r="T5" s="654"/>
      <c r="U5" s="654"/>
      <c r="V5" s="654"/>
      <c r="W5" s="654"/>
      <c r="X5" s="654"/>
      <c r="Y5" s="654"/>
      <c r="Z5" s="654"/>
      <c r="AA5" s="497"/>
      <c r="AB5" s="322"/>
      <c r="AC5" s="278">
        <f>LBM</f>
        <v>16</v>
      </c>
      <c r="AD5" s="278" t="s">
        <v>143</v>
      </c>
      <c r="AE5" s="278"/>
      <c r="AF5" s="278"/>
      <c r="AG5" s="278" t="s">
        <v>358</v>
      </c>
      <c r="AH5" s="278">
        <v>3</v>
      </c>
      <c r="AI5" s="278"/>
      <c r="AJ5" s="278"/>
      <c r="AK5" s="322"/>
      <c r="AL5" s="322"/>
      <c r="AM5" s="322"/>
      <c r="AN5" s="322"/>
      <c r="AO5" s="322"/>
      <c r="AP5" s="322"/>
      <c r="AQ5" s="486"/>
      <c r="AR5" s="486"/>
      <c r="AS5" s="486"/>
      <c r="AT5" s="486"/>
      <c r="AU5" s="486"/>
      <c r="AV5" s="486"/>
      <c r="AW5" s="486"/>
      <c r="AX5" s="486"/>
      <c r="AY5" s="486"/>
      <c r="AZ5" s="486"/>
      <c r="BA5" s="486"/>
      <c r="BB5" s="486"/>
      <c r="BC5" s="486"/>
      <c r="BD5" s="113"/>
      <c r="BE5" s="113"/>
      <c r="BF5" s="113"/>
      <c r="BG5" s="113"/>
      <c r="BH5" s="113"/>
      <c r="BI5" s="113"/>
      <c r="BJ5" s="113"/>
      <c r="BK5" s="113"/>
      <c r="BL5" s="113"/>
      <c r="BM5" s="113"/>
      <c r="BN5" s="113"/>
      <c r="BO5" s="113"/>
      <c r="BP5" s="113"/>
      <c r="BQ5" s="113"/>
      <c r="BR5" s="113"/>
      <c r="BS5" s="113"/>
      <c r="BT5" s="113"/>
      <c r="BU5" s="113"/>
      <c r="BV5" s="113"/>
      <c r="BW5" s="113"/>
      <c r="BX5" s="113"/>
      <c r="BY5" s="113"/>
      <c r="BZ5" s="113"/>
      <c r="CA5" s="113"/>
      <c r="CB5" s="113"/>
      <c r="CC5" s="113"/>
      <c r="CD5" s="113"/>
      <c r="CE5" s="113"/>
      <c r="CF5" s="113"/>
      <c r="CG5" s="113"/>
      <c r="CH5" s="113"/>
      <c r="CI5" s="113"/>
      <c r="CJ5" s="113"/>
      <c r="CK5" s="113"/>
      <c r="CL5" s="113"/>
      <c r="CM5" s="113"/>
      <c r="CN5" s="113"/>
      <c r="CO5" s="113"/>
      <c r="CP5" s="113"/>
      <c r="CQ5" s="113"/>
      <c r="CR5" s="113"/>
      <c r="CS5" s="113"/>
      <c r="CT5" s="113"/>
      <c r="CU5" s="113"/>
      <c r="CV5" s="113"/>
      <c r="CW5" s="113"/>
      <c r="CX5" s="113"/>
      <c r="CY5" s="113"/>
      <c r="CZ5" s="113"/>
      <c r="DA5" s="113"/>
      <c r="DB5" s="113"/>
      <c r="DC5" s="113"/>
      <c r="DD5" s="113"/>
      <c r="DE5" s="113"/>
      <c r="DF5" s="113"/>
      <c r="DG5" s="113"/>
      <c r="DH5" s="113"/>
      <c r="DI5" s="113"/>
      <c r="DJ5" s="113"/>
      <c r="DK5" s="113"/>
      <c r="DL5" s="113"/>
      <c r="DM5" s="113"/>
      <c r="DN5" s="113"/>
      <c r="DO5" s="113"/>
      <c r="DP5" s="113"/>
      <c r="DQ5" s="113"/>
      <c r="DR5" s="113"/>
      <c r="DS5" s="113"/>
      <c r="DT5" s="113"/>
      <c r="DU5" s="113"/>
      <c r="DV5" s="113"/>
      <c r="DW5" s="113"/>
      <c r="DX5" s="113"/>
      <c r="DY5" s="113"/>
    </row>
    <row r="6" spans="1:129" ht="15.95" customHeight="1" x14ac:dyDescent="0.2">
      <c r="B6" s="484"/>
      <c r="C6" s="484"/>
      <c r="D6" s="484"/>
      <c r="E6" s="302"/>
      <c r="F6" s="486"/>
      <c r="G6" s="885"/>
      <c r="H6" s="493" t="s">
        <v>263</v>
      </c>
      <c r="I6" s="535" t="s">
        <v>356</v>
      </c>
      <c r="J6" s="495"/>
      <c r="K6" s="535">
        <v>12</v>
      </c>
      <c r="L6" s="227" t="s">
        <v>380</v>
      </c>
      <c r="N6" s="302"/>
      <c r="O6" s="302"/>
      <c r="P6" s="486"/>
      <c r="Q6" s="486"/>
      <c r="R6" s="302"/>
      <c r="S6" s="498"/>
      <c r="T6" s="654"/>
      <c r="U6" s="654"/>
      <c r="V6" s="654"/>
      <c r="W6" s="654"/>
      <c r="X6" s="654"/>
      <c r="Y6" s="654"/>
      <c r="Z6" s="654"/>
      <c r="AA6" s="497"/>
      <c r="AB6" s="322"/>
      <c r="AC6" s="278" t="str">
        <f>CONCATENATE("Milk yield below which to cull nonpregnant cow (lbs/day)")</f>
        <v>Milk yield below which to cull nonpregnant cow (lbs/day)</v>
      </c>
      <c r="AD6" s="278"/>
      <c r="AE6" s="278"/>
      <c r="AF6" s="278"/>
      <c r="AG6" s="278" t="s">
        <v>359</v>
      </c>
      <c r="AH6" s="278">
        <v>4</v>
      </c>
      <c r="AI6" s="278"/>
      <c r="AJ6" s="278" t="s">
        <v>368</v>
      </c>
      <c r="AK6" s="322"/>
      <c r="AL6" s="322"/>
      <c r="AM6" s="322"/>
      <c r="AN6" s="322"/>
      <c r="AO6" s="322"/>
      <c r="AP6" s="322"/>
      <c r="AQ6" s="486"/>
      <c r="AR6" s="486"/>
      <c r="AS6" s="486"/>
      <c r="AT6" s="486"/>
      <c r="AU6" s="486"/>
      <c r="AV6" s="486"/>
      <c r="AW6" s="486"/>
      <c r="AX6" s="486"/>
      <c r="AY6" s="486"/>
      <c r="AZ6" s="486"/>
      <c r="BA6" s="486"/>
      <c r="BB6" s="486"/>
      <c r="BC6" s="486"/>
      <c r="BD6" s="113"/>
      <c r="BE6" s="113"/>
      <c r="BF6" s="113"/>
      <c r="BG6" s="113"/>
      <c r="BH6" s="113"/>
      <c r="BI6" s="113"/>
      <c r="BJ6" s="113"/>
      <c r="BK6" s="113"/>
      <c r="BL6" s="113"/>
      <c r="BM6" s="113"/>
      <c r="BN6" s="113"/>
      <c r="BO6" s="113"/>
      <c r="BP6" s="113"/>
      <c r="BQ6" s="113"/>
      <c r="BR6" s="113"/>
      <c r="BS6" s="113"/>
      <c r="BT6" s="113"/>
      <c r="BU6" s="113"/>
      <c r="BV6" s="113"/>
      <c r="BW6" s="113"/>
      <c r="BX6" s="113"/>
      <c r="BY6" s="113"/>
      <c r="BZ6" s="113"/>
      <c r="CA6" s="113"/>
      <c r="CB6" s="113"/>
      <c r="CC6" s="113"/>
      <c r="CD6" s="113"/>
      <c r="CE6" s="113"/>
      <c r="CF6" s="113"/>
      <c r="CG6" s="113"/>
      <c r="CH6" s="113"/>
      <c r="CI6" s="113"/>
      <c r="CJ6" s="113"/>
      <c r="CK6" s="113"/>
      <c r="CL6" s="113"/>
      <c r="CM6" s="113"/>
      <c r="CN6" s="113"/>
      <c r="CO6" s="113"/>
      <c r="CP6" s="113"/>
      <c r="CQ6" s="113"/>
      <c r="CR6" s="113"/>
      <c r="CS6" s="113"/>
      <c r="CT6" s="113"/>
      <c r="CU6" s="113"/>
      <c r="CV6" s="113"/>
      <c r="CW6" s="113"/>
      <c r="CX6" s="113"/>
      <c r="CY6" s="113"/>
      <c r="CZ6" s="113"/>
      <c r="DA6" s="113"/>
      <c r="DB6" s="113"/>
      <c r="DC6" s="113"/>
      <c r="DD6" s="113"/>
      <c r="DE6" s="113"/>
      <c r="DF6" s="113"/>
      <c r="DG6" s="113"/>
      <c r="DH6" s="113"/>
      <c r="DI6" s="113"/>
      <c r="DJ6" s="113"/>
      <c r="DK6" s="113"/>
      <c r="DL6" s="113"/>
      <c r="DM6" s="113"/>
      <c r="DN6" s="113"/>
      <c r="DO6" s="113"/>
      <c r="DP6" s="113"/>
      <c r="DQ6" s="113"/>
      <c r="DR6" s="113"/>
      <c r="DS6" s="113"/>
      <c r="DT6" s="113"/>
      <c r="DU6" s="113"/>
      <c r="DV6" s="113"/>
      <c r="DW6" s="113"/>
      <c r="DX6" s="113"/>
      <c r="DY6" s="113"/>
    </row>
    <row r="7" spans="1:129" ht="15.95" customHeight="1" x14ac:dyDescent="0.2">
      <c r="B7" s="484"/>
      <c r="C7" s="484"/>
      <c r="D7" s="500"/>
      <c r="E7" s="885"/>
      <c r="F7" s="910"/>
      <c r="G7" s="885"/>
      <c r="H7" s="914" t="s">
        <v>669</v>
      </c>
      <c r="I7" s="535" t="s">
        <v>83</v>
      </c>
      <c r="J7" s="494"/>
      <c r="K7" s="535">
        <v>24</v>
      </c>
      <c r="L7" s="302" t="str">
        <f>CONCATENATE("Maximum months open (at least ",AC5+1," months)")</f>
        <v>Maximum months open (at least 17 months)</v>
      </c>
      <c r="M7" s="496"/>
      <c r="N7" s="302"/>
      <c r="O7" s="302"/>
      <c r="P7" s="486"/>
      <c r="Q7" s="486"/>
      <c r="R7" s="302"/>
      <c r="S7" s="498"/>
      <c r="T7" s="654"/>
      <c r="U7" s="654"/>
      <c r="V7" s="654"/>
      <c r="W7" s="654"/>
      <c r="X7" s="654"/>
      <c r="Y7" s="654"/>
      <c r="Z7" s="654"/>
      <c r="AA7" s="497"/>
      <c r="AB7" s="322"/>
      <c r="AC7" s="278" t="str">
        <f>CONCATENATE("Milk yield below which to cull nonpregnant cows (kg/day)")</f>
        <v>Milk yield below which to cull nonpregnant cows (kg/day)</v>
      </c>
      <c r="AD7" s="278"/>
      <c r="AE7" s="653"/>
      <c r="AF7" s="278"/>
      <c r="AG7" s="278" t="s">
        <v>360</v>
      </c>
      <c r="AH7" s="278">
        <v>5</v>
      </c>
      <c r="AI7" s="278"/>
      <c r="AJ7" s="278" t="s">
        <v>80</v>
      </c>
      <c r="AK7" s="322"/>
      <c r="AL7" s="322"/>
      <c r="AM7" s="322"/>
      <c r="AN7" s="322"/>
      <c r="AO7" s="322"/>
      <c r="AP7" s="322"/>
      <c r="AQ7" s="486"/>
      <c r="AR7" s="486"/>
      <c r="AS7" s="486"/>
      <c r="AT7" s="486"/>
      <c r="AU7" s="486"/>
      <c r="AV7" s="486"/>
      <c r="AW7" s="486"/>
      <c r="AX7" s="486"/>
      <c r="AY7" s="486"/>
      <c r="AZ7" s="486"/>
      <c r="BA7" s="486"/>
      <c r="BB7" s="486"/>
      <c r="BC7" s="486"/>
      <c r="BD7" s="113"/>
      <c r="BE7" s="113"/>
      <c r="BF7" s="113"/>
      <c r="BG7" s="113"/>
      <c r="BH7" s="113"/>
      <c r="BI7" s="113"/>
      <c r="BJ7" s="113"/>
      <c r="BK7" s="113"/>
      <c r="BL7" s="113"/>
      <c r="BM7" s="113"/>
      <c r="BN7" s="113"/>
      <c r="BO7" s="113"/>
      <c r="BP7" s="113"/>
      <c r="BQ7" s="113"/>
      <c r="BR7" s="113"/>
      <c r="BS7" s="113"/>
      <c r="BT7" s="113"/>
      <c r="BU7" s="113"/>
      <c r="BV7" s="113"/>
      <c r="BW7" s="113"/>
      <c r="BX7" s="113"/>
      <c r="BY7" s="113"/>
      <c r="BZ7" s="113"/>
      <c r="CA7" s="113"/>
      <c r="CB7" s="113"/>
      <c r="CC7" s="113"/>
      <c r="CD7" s="113"/>
      <c r="CE7" s="113"/>
      <c r="CF7" s="113"/>
      <c r="CG7" s="113"/>
      <c r="CH7" s="113"/>
      <c r="CI7" s="113"/>
      <c r="CJ7" s="113"/>
      <c r="CK7" s="113"/>
      <c r="CL7" s="113"/>
      <c r="CM7" s="113"/>
      <c r="CN7" s="113"/>
      <c r="CO7" s="113"/>
      <c r="CP7" s="113"/>
      <c r="CQ7" s="113"/>
      <c r="CR7" s="113"/>
      <c r="CS7" s="113"/>
      <c r="CT7" s="113"/>
      <c r="CU7" s="113"/>
      <c r="CV7" s="113"/>
      <c r="CW7" s="113"/>
      <c r="CX7" s="113"/>
      <c r="CY7" s="113"/>
      <c r="CZ7" s="113"/>
      <c r="DA7" s="113"/>
      <c r="DB7" s="113"/>
      <c r="DC7" s="113"/>
      <c r="DD7" s="113"/>
      <c r="DE7" s="113"/>
      <c r="DF7" s="113"/>
      <c r="DG7" s="113"/>
      <c r="DH7" s="113"/>
      <c r="DI7" s="113"/>
      <c r="DJ7" s="113"/>
      <c r="DK7" s="113"/>
      <c r="DL7" s="113"/>
      <c r="DM7" s="113"/>
      <c r="DN7" s="113"/>
      <c r="DO7" s="113"/>
      <c r="DP7" s="113"/>
      <c r="DQ7" s="113"/>
      <c r="DR7" s="113"/>
      <c r="DS7" s="113"/>
      <c r="DT7" s="113"/>
      <c r="DU7" s="113"/>
      <c r="DV7" s="113"/>
      <c r="DW7" s="113"/>
      <c r="DX7" s="113"/>
      <c r="DY7" s="113"/>
    </row>
    <row r="8" spans="1:129" ht="15.95" customHeight="1" x14ac:dyDescent="0.2">
      <c r="B8" s="484"/>
      <c r="C8" s="484"/>
      <c r="D8" s="500"/>
      <c r="E8" s="501"/>
      <c r="F8" s="486"/>
      <c r="G8" s="885"/>
      <c r="H8" s="493" t="s">
        <v>109</v>
      </c>
      <c r="I8" s="535" t="s">
        <v>81</v>
      </c>
      <c r="J8" s="502"/>
      <c r="K8" s="533">
        <v>10</v>
      </c>
      <c r="L8" s="302" t="str">
        <f>IF(UNITS="kg",AC7,AC6)</f>
        <v>Milk yield below which to cull nonpregnant cow (lbs/day)</v>
      </c>
      <c r="M8" s="496"/>
      <c r="N8" s="302"/>
      <c r="O8" s="302"/>
      <c r="P8" s="486"/>
      <c r="Q8" s="486"/>
      <c r="R8" s="302"/>
      <c r="S8" s="498"/>
      <c r="T8" s="654"/>
      <c r="U8" s="654"/>
      <c r="V8" s="654"/>
      <c r="W8" s="654"/>
      <c r="X8" s="654"/>
      <c r="Y8" s="654"/>
      <c r="Z8" s="654"/>
      <c r="AA8" s="497"/>
      <c r="AB8" s="322"/>
      <c r="AC8" s="278"/>
      <c r="AD8" s="278"/>
      <c r="AE8" s="278"/>
      <c r="AF8" s="278"/>
      <c r="AG8" s="278" t="s">
        <v>361</v>
      </c>
      <c r="AH8" s="278">
        <v>6</v>
      </c>
      <c r="AI8" s="278"/>
      <c r="AJ8" s="278" t="s">
        <v>375</v>
      </c>
      <c r="AK8" s="322"/>
      <c r="AL8" s="322"/>
      <c r="AM8" s="322"/>
      <c r="AN8" s="322"/>
      <c r="AO8" s="322"/>
      <c r="AP8" s="322"/>
      <c r="AQ8" s="486"/>
      <c r="AR8" s="486"/>
      <c r="AS8" s="486"/>
      <c r="AT8" s="486"/>
      <c r="AU8" s="486"/>
      <c r="AV8" s="486"/>
      <c r="AW8" s="486"/>
      <c r="AX8" s="486"/>
      <c r="AY8" s="486"/>
      <c r="AZ8" s="486"/>
      <c r="BA8" s="486"/>
      <c r="BB8" s="486"/>
      <c r="BC8" s="486"/>
      <c r="BD8" s="113"/>
      <c r="BE8" s="113"/>
      <c r="BF8" s="113"/>
      <c r="BG8" s="113"/>
      <c r="BH8" s="113"/>
      <c r="BI8" s="113"/>
      <c r="BJ8" s="113"/>
      <c r="BK8" s="113"/>
      <c r="BL8" s="113"/>
      <c r="BM8" s="113"/>
      <c r="BN8" s="113"/>
      <c r="BO8" s="113"/>
      <c r="BP8" s="113"/>
      <c r="BQ8" s="113"/>
      <c r="BR8" s="113"/>
      <c r="BS8" s="113"/>
      <c r="BT8" s="113"/>
      <c r="BU8" s="113"/>
      <c r="BV8" s="113"/>
      <c r="BW8" s="113"/>
      <c r="BX8" s="113"/>
      <c r="BY8" s="113"/>
      <c r="BZ8" s="113"/>
      <c r="CA8" s="113"/>
      <c r="CB8" s="113"/>
      <c r="CC8" s="113"/>
      <c r="CD8" s="113"/>
      <c r="CE8" s="113"/>
      <c r="CF8" s="113"/>
      <c r="CG8" s="113"/>
      <c r="CH8" s="113"/>
      <c r="CI8" s="113"/>
      <c r="CJ8" s="113"/>
      <c r="CK8" s="113"/>
      <c r="CL8" s="113"/>
      <c r="CM8" s="113"/>
      <c r="CN8" s="113"/>
      <c r="CO8" s="113"/>
      <c r="CP8" s="113"/>
      <c r="CQ8" s="113"/>
      <c r="CR8" s="113"/>
      <c r="CS8" s="113"/>
      <c r="CT8" s="113"/>
      <c r="CU8" s="113"/>
      <c r="CV8" s="113"/>
      <c r="CW8" s="113"/>
      <c r="CX8" s="113"/>
      <c r="CY8" s="113"/>
      <c r="CZ8" s="113"/>
      <c r="DA8" s="113"/>
      <c r="DB8" s="113"/>
      <c r="DC8" s="113"/>
      <c r="DD8" s="113"/>
      <c r="DE8" s="113"/>
      <c r="DF8" s="113"/>
      <c r="DG8" s="113"/>
      <c r="DH8" s="113"/>
      <c r="DI8" s="113"/>
      <c r="DJ8" s="113"/>
      <c r="DK8" s="113"/>
      <c r="DL8" s="113"/>
      <c r="DM8" s="113"/>
      <c r="DN8" s="113"/>
      <c r="DO8" s="113"/>
      <c r="DP8" s="113"/>
      <c r="DQ8" s="113"/>
      <c r="DR8" s="113"/>
      <c r="DS8" s="113"/>
      <c r="DT8" s="113"/>
      <c r="DU8" s="113"/>
      <c r="DV8" s="113"/>
      <c r="DW8" s="113"/>
      <c r="DX8" s="113"/>
      <c r="DY8" s="113"/>
    </row>
    <row r="9" spans="1:129" ht="15.95" customHeight="1" x14ac:dyDescent="0.2">
      <c r="B9" s="484"/>
      <c r="C9" s="484"/>
      <c r="D9" s="484"/>
      <c r="E9" s="501"/>
      <c r="F9" s="486"/>
      <c r="G9" s="885"/>
      <c r="H9" s="461" t="s">
        <v>89</v>
      </c>
      <c r="I9" s="535" t="s">
        <v>81</v>
      </c>
      <c r="J9" s="494"/>
      <c r="K9" s="540">
        <v>-999</v>
      </c>
      <c r="L9" s="302" t="s">
        <v>6</v>
      </c>
      <c r="M9" s="302"/>
      <c r="N9" s="302"/>
      <c r="O9" s="302"/>
      <c r="P9" s="486"/>
      <c r="Q9" s="486"/>
      <c r="R9" s="486"/>
      <c r="S9" s="491"/>
      <c r="T9" s="654"/>
      <c r="U9" s="654"/>
      <c r="V9" s="654"/>
      <c r="W9" s="654"/>
      <c r="X9" s="654"/>
      <c r="Y9" s="654"/>
      <c r="Z9" s="654"/>
      <c r="AA9" s="497"/>
      <c r="AB9" s="322"/>
      <c r="AC9" s="278"/>
      <c r="AD9" s="278"/>
      <c r="AE9" s="278"/>
      <c r="AF9" s="278"/>
      <c r="AG9" s="278" t="s">
        <v>362</v>
      </c>
      <c r="AH9" s="278">
        <v>7</v>
      </c>
      <c r="AI9" s="278"/>
      <c r="AJ9" s="278" t="s">
        <v>36</v>
      </c>
      <c r="AK9" s="322"/>
      <c r="AL9" s="322"/>
      <c r="AM9" s="322"/>
      <c r="AN9" s="322"/>
      <c r="AO9" s="322"/>
      <c r="AP9" s="322"/>
      <c r="AQ9" s="486"/>
      <c r="AR9" s="486"/>
      <c r="AS9" s="486"/>
      <c r="AT9" s="486"/>
      <c r="AU9" s="486"/>
      <c r="AV9" s="486"/>
      <c r="AW9" s="486"/>
      <c r="AX9" s="486"/>
      <c r="AY9" s="486"/>
      <c r="AZ9" s="486"/>
      <c r="BA9" s="486"/>
      <c r="BB9" s="486"/>
      <c r="BC9" s="486"/>
      <c r="BD9" s="113"/>
      <c r="BE9" s="113"/>
      <c r="BF9" s="113"/>
      <c r="BG9" s="113"/>
      <c r="BH9" s="113"/>
      <c r="BI9" s="113"/>
      <c r="BJ9" s="113"/>
      <c r="BK9" s="113"/>
      <c r="BL9" s="113"/>
      <c r="BM9" s="113"/>
      <c r="BN9" s="113"/>
      <c r="BO9" s="113"/>
      <c r="BP9" s="113"/>
      <c r="BQ9" s="113"/>
      <c r="BR9" s="113"/>
      <c r="BS9" s="113"/>
      <c r="BT9" s="113"/>
      <c r="BU9" s="113"/>
      <c r="BV9" s="113"/>
      <c r="BW9" s="113"/>
      <c r="BX9" s="113"/>
      <c r="BY9" s="113"/>
      <c r="BZ9" s="113"/>
      <c r="CA9" s="113"/>
      <c r="CB9" s="113"/>
      <c r="CC9" s="113"/>
      <c r="CD9" s="113"/>
      <c r="CE9" s="113"/>
      <c r="CF9" s="113"/>
      <c r="CG9" s="113"/>
      <c r="CH9" s="113"/>
      <c r="CI9" s="113"/>
      <c r="CJ9" s="113"/>
      <c r="CK9" s="113"/>
      <c r="CL9" s="113"/>
      <c r="CM9" s="113"/>
      <c r="CN9" s="113"/>
      <c r="CO9" s="113"/>
      <c r="CP9" s="113"/>
      <c r="CQ9" s="113"/>
      <c r="CR9" s="113"/>
      <c r="CS9" s="113"/>
      <c r="CT9" s="113"/>
      <c r="CU9" s="113"/>
      <c r="CV9" s="113"/>
      <c r="CW9" s="113"/>
      <c r="CX9" s="113"/>
      <c r="CY9" s="113"/>
      <c r="CZ9" s="113"/>
      <c r="DA9" s="113"/>
      <c r="DB9" s="113"/>
      <c r="DC9" s="113"/>
      <c r="DD9" s="113"/>
      <c r="DE9" s="113"/>
      <c r="DF9" s="113"/>
      <c r="DG9" s="113"/>
      <c r="DH9" s="113"/>
      <c r="DI9" s="113"/>
      <c r="DJ9" s="113"/>
      <c r="DK9" s="113"/>
      <c r="DL9" s="113"/>
      <c r="DM9" s="113"/>
      <c r="DN9" s="113"/>
      <c r="DO9" s="113"/>
      <c r="DP9" s="113"/>
      <c r="DQ9" s="113"/>
      <c r="DR9" s="113"/>
      <c r="DS9" s="113"/>
      <c r="DT9" s="113"/>
      <c r="DU9" s="113"/>
      <c r="DV9" s="113"/>
      <c r="DW9" s="113"/>
      <c r="DX9" s="113"/>
      <c r="DY9" s="113"/>
    </row>
    <row r="10" spans="1:129" ht="15.95" customHeight="1" x14ac:dyDescent="0.2">
      <c r="B10" s="484"/>
      <c r="C10" s="484"/>
      <c r="D10" s="484"/>
      <c r="E10" s="302"/>
      <c r="F10" s="486"/>
      <c r="G10" s="885"/>
      <c r="H10" s="302"/>
      <c r="I10" s="302"/>
      <c r="J10" s="494"/>
      <c r="K10" s="536">
        <v>0</v>
      </c>
      <c r="L10" s="302" t="s">
        <v>264</v>
      </c>
      <c r="M10" s="496"/>
      <c r="N10" s="302"/>
      <c r="O10" s="302"/>
      <c r="P10" s="486"/>
      <c r="Q10" s="486"/>
      <c r="R10" s="486"/>
      <c r="S10" s="491"/>
      <c r="T10" s="654"/>
      <c r="U10" s="654"/>
      <c r="V10" s="654"/>
      <c r="W10" s="654"/>
      <c r="X10" s="654"/>
      <c r="Y10" s="654"/>
      <c r="Z10" s="654"/>
      <c r="AA10" s="492"/>
      <c r="AB10" s="322"/>
      <c r="AC10" s="278"/>
      <c r="AD10" s="278"/>
      <c r="AE10" s="278"/>
      <c r="AF10" s="278"/>
      <c r="AG10" s="278" t="s">
        <v>363</v>
      </c>
      <c r="AH10" s="278">
        <v>8</v>
      </c>
      <c r="AI10" s="278"/>
      <c r="AJ10" s="278"/>
      <c r="AK10" s="322"/>
      <c r="AL10" s="322"/>
      <c r="AM10" s="322"/>
      <c r="AN10" s="322"/>
      <c r="AO10" s="322"/>
      <c r="AP10" s="322"/>
      <c r="AQ10" s="486"/>
      <c r="AR10" s="486"/>
      <c r="AS10" s="486"/>
      <c r="AT10" s="486"/>
      <c r="AU10" s="486"/>
      <c r="AV10" s="486"/>
      <c r="AW10" s="486"/>
      <c r="AX10" s="486"/>
      <c r="AY10" s="486"/>
      <c r="AZ10" s="486"/>
      <c r="BA10" s="486"/>
      <c r="BB10" s="486"/>
      <c r="BC10" s="486"/>
      <c r="BD10" s="113"/>
      <c r="BE10" s="113"/>
      <c r="BF10" s="113"/>
      <c r="BG10" s="113"/>
      <c r="BH10" s="113"/>
      <c r="BI10" s="113"/>
      <c r="BJ10" s="113"/>
      <c r="BK10" s="113"/>
      <c r="BL10" s="113"/>
      <c r="BM10" s="113"/>
      <c r="BN10" s="113"/>
      <c r="BO10" s="113"/>
      <c r="BP10" s="113"/>
      <c r="BQ10" s="113"/>
      <c r="BR10" s="113"/>
      <c r="BS10" s="113"/>
      <c r="BT10" s="113"/>
      <c r="BU10" s="113"/>
      <c r="BV10" s="113"/>
      <c r="BW10" s="113"/>
      <c r="BX10" s="113"/>
      <c r="BY10" s="113"/>
      <c r="BZ10" s="113"/>
      <c r="CA10" s="113"/>
      <c r="CB10" s="113"/>
      <c r="CC10" s="113"/>
      <c r="CD10" s="113"/>
      <c r="CE10" s="113"/>
      <c r="CF10" s="113"/>
      <c r="CG10" s="113"/>
      <c r="CH10" s="113"/>
      <c r="CI10" s="113"/>
      <c r="CJ10" s="113"/>
      <c r="CK10" s="113"/>
      <c r="CL10" s="113"/>
      <c r="CM10" s="113"/>
      <c r="CN10" s="113"/>
      <c r="CO10" s="113"/>
      <c r="CP10" s="113"/>
      <c r="CQ10" s="113"/>
      <c r="CR10" s="113"/>
      <c r="CS10" s="113"/>
      <c r="CT10" s="113"/>
      <c r="CU10" s="113"/>
      <c r="CV10" s="113"/>
      <c r="CW10" s="113"/>
      <c r="CX10" s="113"/>
      <c r="CY10" s="113"/>
      <c r="CZ10" s="113"/>
      <c r="DA10" s="113"/>
      <c r="DB10" s="113"/>
      <c r="DC10" s="113"/>
      <c r="DD10" s="113"/>
      <c r="DE10" s="113"/>
      <c r="DF10" s="113"/>
      <c r="DG10" s="113"/>
      <c r="DH10" s="113"/>
      <c r="DI10" s="113"/>
      <c r="DJ10" s="113"/>
      <c r="DK10" s="113"/>
      <c r="DL10" s="113"/>
      <c r="DM10" s="113"/>
      <c r="DN10" s="113"/>
      <c r="DO10" s="113"/>
      <c r="DP10" s="113"/>
      <c r="DQ10" s="113"/>
      <c r="DR10" s="113"/>
      <c r="DS10" s="113"/>
      <c r="DT10" s="113"/>
      <c r="DU10" s="113"/>
      <c r="DV10" s="113"/>
      <c r="DW10" s="113"/>
      <c r="DX10" s="113"/>
      <c r="DY10" s="113"/>
    </row>
    <row r="11" spans="1:129" ht="15.95" customHeight="1" x14ac:dyDescent="0.25">
      <c r="B11" s="484"/>
      <c r="C11" s="484"/>
      <c r="D11" s="484"/>
      <c r="E11" s="302"/>
      <c r="F11" s="486"/>
      <c r="G11" s="885"/>
      <c r="H11" s="302"/>
      <c r="I11" s="253" t="s">
        <v>296</v>
      </c>
      <c r="J11" s="505"/>
      <c r="K11" s="537">
        <v>0.8</v>
      </c>
      <c r="L11" s="503" t="s">
        <v>5</v>
      </c>
      <c r="M11" s="496"/>
      <c r="N11" s="302"/>
      <c r="O11" s="504"/>
      <c r="P11" s="486"/>
      <c r="Q11" s="302"/>
      <c r="R11" s="500"/>
      <c r="S11" s="506"/>
      <c r="T11" s="1177"/>
      <c r="U11" s="655"/>
      <c r="V11" s="655"/>
      <c r="W11" s="655"/>
      <c r="X11" s="655"/>
      <c r="Y11" s="655"/>
      <c r="Z11" s="655"/>
      <c r="AA11" s="492"/>
      <c r="AB11" s="410"/>
      <c r="AC11" s="278"/>
      <c r="AD11" s="278"/>
      <c r="AE11" s="278"/>
      <c r="AF11" s="278"/>
      <c r="AG11" s="278" t="s">
        <v>364</v>
      </c>
      <c r="AH11" s="278">
        <v>9</v>
      </c>
      <c r="AI11" s="278"/>
      <c r="AJ11" s="278"/>
      <c r="AK11" s="322"/>
      <c r="AL11" s="322"/>
      <c r="AM11" s="322"/>
      <c r="AN11" s="322"/>
      <c r="AO11" s="322"/>
      <c r="AP11" s="322"/>
      <c r="AQ11" s="486"/>
      <c r="AR11" s="486"/>
      <c r="AS11" s="486"/>
      <c r="AT11" s="486"/>
      <c r="AU11" s="486"/>
      <c r="AV11" s="486"/>
      <c r="AW11" s="486"/>
      <c r="AX11" s="486"/>
      <c r="AY11" s="486"/>
      <c r="AZ11" s="486"/>
      <c r="BA11" s="486"/>
      <c r="BB11" s="486"/>
      <c r="BC11" s="486"/>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row>
    <row r="12" spans="1:129" ht="15.95" customHeight="1" x14ac:dyDescent="0.25">
      <c r="B12" s="484"/>
      <c r="C12" s="508"/>
      <c r="D12" s="508"/>
      <c r="E12" s="302"/>
      <c r="F12" s="486"/>
      <c r="G12" s="885"/>
      <c r="H12" s="493" t="s">
        <v>197</v>
      </c>
      <c r="I12" s="477">
        <v>3.5</v>
      </c>
      <c r="J12" s="511"/>
      <c r="K12" s="302"/>
      <c r="L12" s="302"/>
      <c r="M12" s="496"/>
      <c r="N12" s="302"/>
      <c r="O12" s="504"/>
      <c r="P12" s="486"/>
      <c r="Q12" s="302"/>
      <c r="R12" s="500"/>
      <c r="S12" s="506"/>
      <c r="T12" s="655"/>
      <c r="U12" s="856"/>
      <c r="V12" s="655"/>
      <c r="W12" s="655"/>
      <c r="X12" s="655"/>
      <c r="Y12" s="655"/>
      <c r="Z12" s="655"/>
      <c r="AA12" s="492"/>
      <c r="AB12" s="486"/>
      <c r="AC12" s="278"/>
      <c r="AD12" s="278"/>
      <c r="AE12" s="278"/>
      <c r="AF12" s="278"/>
      <c r="AG12" s="278" t="s">
        <v>365</v>
      </c>
      <c r="AH12" s="278">
        <v>10</v>
      </c>
      <c r="AI12" s="278"/>
      <c r="AJ12" s="278"/>
      <c r="AK12" s="278"/>
      <c r="AL12" s="486"/>
      <c r="AM12" s="486"/>
      <c r="AN12" s="486"/>
      <c r="AO12" s="486"/>
      <c r="AP12" s="486"/>
      <c r="AQ12" s="486"/>
      <c r="AR12" s="486"/>
      <c r="AS12" s="486"/>
      <c r="AT12" s="486"/>
      <c r="AU12" s="486"/>
      <c r="AV12" s="486"/>
      <c r="AW12" s="486"/>
      <c r="AX12" s="486"/>
      <c r="AY12" s="486"/>
      <c r="AZ12" s="486"/>
      <c r="BA12" s="486"/>
      <c r="BB12" s="486"/>
      <c r="BC12" s="486"/>
      <c r="BD12" s="113"/>
      <c r="BE12" s="113"/>
      <c r="BF12" s="113"/>
      <c r="BG12" s="113"/>
      <c r="BH12" s="113"/>
      <c r="BI12" s="113"/>
      <c r="BJ12" s="113"/>
      <c r="BK12" s="113"/>
      <c r="BL12" s="113"/>
      <c r="BM12" s="113"/>
      <c r="BN12" s="113"/>
      <c r="BO12" s="113"/>
      <c r="BP12" s="113"/>
      <c r="BQ12" s="113"/>
      <c r="BR12" s="113"/>
      <c r="BS12" s="113"/>
      <c r="BT12" s="113"/>
      <c r="BU12" s="113"/>
      <c r="BV12" s="113"/>
      <c r="BW12" s="113"/>
      <c r="BX12" s="113"/>
      <c r="BY12" s="113"/>
      <c r="BZ12" s="113"/>
      <c r="CA12" s="113"/>
      <c r="CB12" s="113"/>
      <c r="CC12" s="113"/>
      <c r="CD12" s="113"/>
      <c r="CE12" s="113"/>
      <c r="CF12" s="113"/>
      <c r="CG12" s="113"/>
      <c r="CH12" s="113"/>
      <c r="CI12" s="113"/>
      <c r="CJ12" s="113"/>
      <c r="CK12" s="113"/>
      <c r="CL12" s="113"/>
      <c r="CM12" s="113"/>
      <c r="CN12" s="113"/>
      <c r="CO12" s="113"/>
      <c r="CP12" s="113"/>
      <c r="CQ12" s="113"/>
      <c r="CR12" s="113"/>
      <c r="CS12" s="113"/>
      <c r="CT12" s="113"/>
      <c r="CU12" s="113"/>
      <c r="CV12" s="113"/>
      <c r="CW12" s="113"/>
      <c r="CX12" s="113"/>
      <c r="CY12" s="113"/>
      <c r="CZ12" s="113"/>
      <c r="DA12" s="113"/>
      <c r="DB12" s="113"/>
      <c r="DC12" s="113"/>
      <c r="DD12" s="113"/>
      <c r="DE12" s="113"/>
      <c r="DF12" s="113"/>
      <c r="DG12" s="113"/>
      <c r="DH12" s="113"/>
      <c r="DI12" s="113"/>
      <c r="DJ12" s="113"/>
      <c r="DK12" s="113"/>
      <c r="DL12" s="113"/>
      <c r="DM12" s="113"/>
      <c r="DN12" s="113"/>
      <c r="DO12" s="113"/>
      <c r="DP12" s="113"/>
      <c r="DQ12" s="113"/>
      <c r="DR12" s="113"/>
      <c r="DS12" s="113"/>
      <c r="DT12" s="113"/>
      <c r="DU12" s="113"/>
      <c r="DV12" s="113"/>
      <c r="DW12" s="113"/>
      <c r="DX12" s="113"/>
      <c r="DY12" s="113"/>
    </row>
    <row r="13" spans="1:129" ht="15.95" customHeight="1" x14ac:dyDescent="0.2">
      <c r="B13" s="484"/>
      <c r="C13" s="508"/>
      <c r="D13" s="508"/>
      <c r="E13" s="496"/>
      <c r="F13" s="509"/>
      <c r="G13" s="885"/>
      <c r="H13" s="493" t="s">
        <v>95</v>
      </c>
      <c r="I13" s="536">
        <v>12</v>
      </c>
      <c r="J13" s="510"/>
      <c r="K13" s="231" t="s">
        <v>287</v>
      </c>
      <c r="L13" s="486"/>
      <c r="M13" s="302"/>
      <c r="N13" s="302"/>
      <c r="O13" s="486"/>
      <c r="P13" s="486"/>
      <c r="Q13" s="486"/>
      <c r="R13" s="486"/>
      <c r="S13" s="491"/>
      <c r="T13" s="654"/>
      <c r="U13" s="654"/>
      <c r="V13" s="654"/>
      <c r="W13" s="654"/>
      <c r="X13" s="654"/>
      <c r="Y13" s="654"/>
      <c r="Z13" s="654"/>
      <c r="AA13" s="492"/>
      <c r="AB13" s="486"/>
      <c r="AC13" s="278"/>
      <c r="AD13" s="278"/>
      <c r="AE13" s="541"/>
      <c r="AF13" s="542"/>
      <c r="AG13" s="278" t="s">
        <v>366</v>
      </c>
      <c r="AH13" s="278">
        <v>11</v>
      </c>
      <c r="AI13" s="278"/>
      <c r="AJ13" s="278"/>
      <c r="AK13" s="278"/>
      <c r="AL13" s="486"/>
      <c r="AM13" s="486"/>
      <c r="AN13" s="486"/>
      <c r="AO13" s="486"/>
      <c r="AP13" s="486"/>
      <c r="AQ13" s="486"/>
      <c r="AR13" s="486"/>
      <c r="AS13" s="486"/>
      <c r="AT13" s="486"/>
      <c r="AU13" s="486"/>
      <c r="AV13" s="486"/>
      <c r="AW13" s="486"/>
      <c r="AX13" s="486"/>
      <c r="AY13" s="486"/>
      <c r="AZ13" s="486"/>
      <c r="BA13" s="486"/>
      <c r="BB13" s="486"/>
      <c r="BC13" s="486"/>
      <c r="BD13" s="113"/>
      <c r="BE13" s="113"/>
      <c r="BF13" s="113"/>
      <c r="BG13" s="113"/>
      <c r="BH13" s="113"/>
      <c r="BI13" s="113"/>
      <c r="BJ13" s="113"/>
      <c r="BK13" s="113"/>
      <c r="BL13" s="113"/>
      <c r="BM13" s="113"/>
      <c r="BN13" s="113"/>
      <c r="BO13" s="113"/>
      <c r="BP13" s="113"/>
      <c r="BQ13" s="113"/>
      <c r="BR13" s="113"/>
      <c r="BS13" s="113"/>
      <c r="BT13" s="113"/>
      <c r="BU13" s="113"/>
      <c r="BV13" s="113"/>
      <c r="BW13" s="113"/>
      <c r="BX13" s="113"/>
      <c r="BY13" s="113"/>
      <c r="BZ13" s="113"/>
      <c r="CA13" s="113"/>
      <c r="CB13" s="113"/>
      <c r="CC13" s="113"/>
      <c r="CD13" s="113"/>
      <c r="CE13" s="113"/>
      <c r="CF13" s="113"/>
      <c r="CG13" s="113"/>
      <c r="CH13" s="113"/>
      <c r="CI13" s="113"/>
      <c r="CJ13" s="113"/>
      <c r="CK13" s="113"/>
      <c r="CL13" s="113"/>
      <c r="CM13" s="113"/>
      <c r="CN13" s="113"/>
      <c r="CO13" s="113"/>
      <c r="CP13" s="113"/>
      <c r="CQ13" s="113"/>
      <c r="CR13" s="113"/>
      <c r="CS13" s="113"/>
      <c r="CT13" s="113"/>
      <c r="CU13" s="113"/>
      <c r="CV13" s="113"/>
      <c r="CW13" s="113"/>
      <c r="CX13" s="113"/>
      <c r="CY13" s="113"/>
      <c r="CZ13" s="113"/>
      <c r="DA13" s="113"/>
      <c r="DB13" s="113"/>
      <c r="DC13" s="113"/>
      <c r="DD13" s="113"/>
      <c r="DE13" s="113"/>
      <c r="DF13" s="113"/>
      <c r="DG13" s="113"/>
      <c r="DH13" s="113"/>
      <c r="DI13" s="113"/>
      <c r="DJ13" s="113"/>
      <c r="DK13" s="113"/>
      <c r="DL13" s="113"/>
      <c r="DM13" s="113"/>
      <c r="DN13" s="113"/>
      <c r="DO13" s="113"/>
      <c r="DP13" s="113"/>
      <c r="DQ13" s="113"/>
      <c r="DR13" s="113"/>
      <c r="DS13" s="113"/>
      <c r="DT13" s="113"/>
      <c r="DU13" s="113"/>
      <c r="DV13" s="113"/>
      <c r="DW13" s="113"/>
      <c r="DX13" s="113"/>
      <c r="DY13" s="113"/>
    </row>
    <row r="14" spans="1:129" ht="15.95" customHeight="1" x14ac:dyDescent="0.2">
      <c r="B14" s="484"/>
      <c r="C14" s="484"/>
      <c r="D14" s="484"/>
      <c r="E14" s="496"/>
      <c r="F14" s="509"/>
      <c r="G14" s="885"/>
      <c r="H14" s="493" t="s">
        <v>94</v>
      </c>
      <c r="I14" s="535" t="s">
        <v>81</v>
      </c>
      <c r="J14" s="515"/>
      <c r="K14" s="536">
        <v>1</v>
      </c>
      <c r="L14" s="512" t="s">
        <v>201</v>
      </c>
      <c r="M14" s="496"/>
      <c r="N14" s="302"/>
      <c r="O14" s="513"/>
      <c r="P14" s="486"/>
      <c r="Q14" s="486"/>
      <c r="R14" s="486"/>
      <c r="S14" s="491"/>
      <c r="T14" s="654"/>
      <c r="U14" s="731"/>
      <c r="V14" s="732"/>
      <c r="W14" s="731"/>
      <c r="X14" s="654"/>
      <c r="Y14" s="654"/>
      <c r="Z14" s="654"/>
      <c r="AA14" s="492"/>
      <c r="AB14" s="507"/>
      <c r="AC14" s="278"/>
      <c r="AD14" s="278"/>
      <c r="AE14" s="541"/>
      <c r="AF14" s="542"/>
      <c r="AG14" s="278" t="s">
        <v>367</v>
      </c>
      <c r="AH14" s="278">
        <v>12</v>
      </c>
      <c r="AI14" s="278"/>
      <c r="AJ14" s="278"/>
      <c r="AK14" s="278"/>
      <c r="AL14" s="486"/>
      <c r="AM14" s="486"/>
      <c r="AN14" s="486"/>
      <c r="AO14" s="486"/>
      <c r="AP14" s="486"/>
      <c r="AQ14" s="486"/>
      <c r="AR14" s="486"/>
      <c r="AS14" s="486"/>
      <c r="AT14" s="486"/>
      <c r="AU14" s="486"/>
      <c r="AV14" s="486"/>
      <c r="AW14" s="486"/>
      <c r="AX14" s="486"/>
      <c r="AY14" s="486"/>
      <c r="AZ14" s="486"/>
      <c r="BA14" s="486"/>
      <c r="BB14" s="486"/>
      <c r="BC14" s="486"/>
      <c r="BD14" s="113"/>
      <c r="BE14" s="113"/>
      <c r="BF14" s="113"/>
      <c r="BG14" s="113"/>
      <c r="BH14" s="113"/>
      <c r="BI14" s="113"/>
      <c r="BJ14" s="113"/>
      <c r="BK14" s="113"/>
      <c r="BL14" s="113"/>
      <c r="BM14" s="113"/>
      <c r="BN14" s="113"/>
      <c r="BO14" s="113"/>
      <c r="BP14" s="113"/>
      <c r="BQ14" s="113"/>
      <c r="BR14" s="113"/>
      <c r="BS14" s="113"/>
      <c r="BT14" s="113"/>
      <c r="BU14" s="113"/>
      <c r="BV14" s="113"/>
      <c r="BW14" s="113"/>
      <c r="BX14" s="113"/>
      <c r="BY14" s="113"/>
      <c r="BZ14" s="113"/>
      <c r="CA14" s="113"/>
      <c r="CB14" s="113"/>
      <c r="CC14" s="113"/>
      <c r="CD14" s="113"/>
      <c r="CE14" s="113"/>
      <c r="CF14" s="113"/>
      <c r="CG14" s="113"/>
      <c r="CH14" s="113"/>
      <c r="CI14" s="113"/>
      <c r="CJ14" s="113"/>
      <c r="CK14" s="113"/>
      <c r="CL14" s="113"/>
      <c r="CM14" s="113"/>
      <c r="CN14" s="113"/>
      <c r="CO14" s="113"/>
      <c r="CP14" s="113"/>
      <c r="CQ14" s="113"/>
      <c r="CR14" s="113"/>
      <c r="CS14" s="113"/>
      <c r="CT14" s="113"/>
      <c r="CU14" s="113"/>
      <c r="CV14" s="113"/>
      <c r="CW14" s="113"/>
      <c r="CX14" s="113"/>
      <c r="CY14" s="113"/>
      <c r="CZ14" s="113"/>
      <c r="DA14" s="113"/>
      <c r="DB14" s="113"/>
      <c r="DC14" s="113"/>
      <c r="DD14" s="113"/>
      <c r="DE14" s="113"/>
      <c r="DF14" s="113"/>
      <c r="DG14" s="113"/>
      <c r="DH14" s="113"/>
      <c r="DI14" s="113"/>
      <c r="DJ14" s="113"/>
      <c r="DK14" s="113"/>
      <c r="DL14" s="113"/>
      <c r="DM14" s="113"/>
      <c r="DN14" s="113"/>
      <c r="DO14" s="113"/>
      <c r="DP14" s="113"/>
      <c r="DQ14" s="113"/>
      <c r="DR14" s="113"/>
      <c r="DS14" s="113"/>
      <c r="DT14" s="113"/>
      <c r="DU14" s="113"/>
      <c r="DV14" s="113"/>
      <c r="DW14" s="113"/>
      <c r="DX14" s="113"/>
      <c r="DY14" s="113"/>
    </row>
    <row r="15" spans="1:129" ht="15.95" customHeight="1" x14ac:dyDescent="0.2">
      <c r="B15" s="484"/>
      <c r="C15" s="484"/>
      <c r="D15" s="484"/>
      <c r="E15" s="302"/>
      <c r="F15" s="486"/>
      <c r="G15" s="885"/>
      <c r="H15" s="493" t="s">
        <v>379</v>
      </c>
      <c r="I15" s="537">
        <v>0.6</v>
      </c>
      <c r="J15" s="515"/>
      <c r="K15" s="536">
        <v>0</v>
      </c>
      <c r="L15" s="512" t="s">
        <v>142</v>
      </c>
      <c r="M15" s="496"/>
      <c r="N15" s="302"/>
      <c r="O15" s="486"/>
      <c r="P15" s="486"/>
      <c r="Q15" s="486"/>
      <c r="R15" s="486"/>
      <c r="S15" s="491"/>
      <c r="T15" s="654"/>
      <c r="U15" s="731"/>
      <c r="V15" s="734"/>
      <c r="W15" s="733"/>
      <c r="X15" s="656"/>
      <c r="Y15" s="654"/>
      <c r="Z15" s="654"/>
      <c r="AA15" s="492"/>
      <c r="AB15" s="507"/>
      <c r="AC15" s="486"/>
      <c r="AD15" s="486"/>
      <c r="AE15" s="486"/>
      <c r="AF15" s="486"/>
      <c r="AG15" s="486"/>
      <c r="AH15" s="486"/>
      <c r="AI15" s="486"/>
      <c r="AJ15" s="499"/>
      <c r="AK15" s="278"/>
      <c r="AL15" s="486"/>
      <c r="AM15" s="486"/>
      <c r="AN15" s="486"/>
      <c r="AO15" s="486"/>
      <c r="AP15" s="486"/>
      <c r="AQ15" s="486"/>
      <c r="AR15" s="486"/>
      <c r="AS15" s="486"/>
      <c r="AT15" s="486"/>
      <c r="AU15" s="486"/>
      <c r="AV15" s="486"/>
      <c r="AW15" s="486"/>
      <c r="AX15" s="486"/>
      <c r="AY15" s="486"/>
      <c r="AZ15" s="486"/>
      <c r="BA15" s="486"/>
      <c r="BB15" s="486"/>
      <c r="BC15" s="486"/>
      <c r="BD15" s="113"/>
      <c r="BE15" s="113"/>
      <c r="BF15" s="113"/>
      <c r="BG15" s="113"/>
      <c r="BH15" s="113"/>
      <c r="BI15" s="113"/>
      <c r="BJ15" s="113"/>
      <c r="BK15" s="113"/>
      <c r="BL15" s="113"/>
      <c r="BM15" s="113"/>
      <c r="BN15" s="113"/>
      <c r="BO15" s="113"/>
      <c r="BP15" s="113"/>
      <c r="BQ15" s="113"/>
      <c r="BR15" s="113"/>
      <c r="BS15" s="113"/>
      <c r="BT15" s="113"/>
      <c r="BU15" s="113"/>
      <c r="BV15" s="113"/>
      <c r="BW15" s="113"/>
      <c r="BX15" s="113"/>
      <c r="BY15" s="113"/>
      <c r="BZ15" s="113"/>
      <c r="CA15" s="113"/>
      <c r="CB15" s="113"/>
      <c r="CC15" s="113"/>
      <c r="CD15" s="113"/>
      <c r="CE15" s="113"/>
      <c r="CF15" s="113"/>
      <c r="CG15" s="113"/>
      <c r="CH15" s="113"/>
      <c r="CI15" s="113"/>
      <c r="CJ15" s="113"/>
      <c r="CK15" s="113"/>
      <c r="CL15" s="113"/>
      <c r="CM15" s="113"/>
      <c r="CN15" s="113"/>
      <c r="CO15" s="113"/>
      <c r="CP15" s="113"/>
      <c r="CQ15" s="113"/>
      <c r="CR15" s="113"/>
      <c r="CS15" s="113"/>
      <c r="CT15" s="113"/>
      <c r="CU15" s="113"/>
      <c r="CV15" s="113"/>
      <c r="CW15" s="113"/>
      <c r="CX15" s="113"/>
      <c r="CY15" s="113"/>
      <c r="CZ15" s="113"/>
      <c r="DA15" s="113"/>
      <c r="DB15" s="113"/>
      <c r="DC15" s="113"/>
      <c r="DD15" s="113"/>
      <c r="DE15" s="113"/>
      <c r="DF15" s="113"/>
      <c r="DG15" s="113"/>
      <c r="DH15" s="113"/>
      <c r="DI15" s="113"/>
      <c r="DJ15" s="113"/>
      <c r="DK15" s="113"/>
      <c r="DL15" s="113"/>
      <c r="DM15" s="113"/>
      <c r="DN15" s="113"/>
      <c r="DO15" s="113"/>
      <c r="DP15" s="113"/>
      <c r="DQ15" s="113"/>
      <c r="DR15" s="113"/>
      <c r="DS15" s="113"/>
      <c r="DT15" s="113"/>
      <c r="DU15" s="113"/>
      <c r="DV15" s="113"/>
      <c r="DW15" s="113"/>
      <c r="DX15" s="113"/>
      <c r="DY15" s="113"/>
    </row>
    <row r="16" spans="1:129" s="517" customFormat="1" ht="15.95" customHeight="1" x14ac:dyDescent="0.2">
      <c r="A16" s="218"/>
      <c r="B16" s="484"/>
      <c r="C16" s="484"/>
      <c r="D16" s="484"/>
      <c r="E16" s="302"/>
      <c r="F16" s="486"/>
      <c r="G16" s="911"/>
      <c r="H16" s="493" t="s">
        <v>378</v>
      </c>
      <c r="I16" s="538">
        <v>300</v>
      </c>
      <c r="J16" s="515"/>
      <c r="K16" s="538">
        <v>0</v>
      </c>
      <c r="L16" s="512" t="s">
        <v>290</v>
      </c>
      <c r="M16" s="496"/>
      <c r="N16" s="302"/>
      <c r="O16" s="486"/>
      <c r="P16" s="486"/>
      <c r="Q16" s="486"/>
      <c r="R16" s="486"/>
      <c r="S16" s="491"/>
      <c r="T16" s="654"/>
      <c r="V16" s="731"/>
      <c r="W16" s="730"/>
      <c r="X16" s="656"/>
      <c r="Y16" s="654"/>
      <c r="Z16" s="654"/>
      <c r="AA16" s="497"/>
      <c r="AB16" s="486"/>
      <c r="AC16" s="486"/>
      <c r="AD16" s="486"/>
      <c r="AE16" s="486"/>
      <c r="AF16" s="486"/>
      <c r="AG16" s="486"/>
      <c r="AH16" s="486"/>
      <c r="AI16" s="486"/>
      <c r="AJ16" s="499"/>
      <c r="AK16" s="278"/>
      <c r="AL16" s="486"/>
      <c r="AM16" s="486"/>
      <c r="AN16" s="486"/>
      <c r="AO16" s="486"/>
      <c r="AP16" s="486"/>
      <c r="AQ16" s="486"/>
      <c r="AR16" s="486"/>
      <c r="AS16" s="486"/>
      <c r="AT16" s="486"/>
      <c r="AU16" s="486"/>
      <c r="AV16" s="486"/>
      <c r="AW16" s="486"/>
      <c r="AX16" s="486"/>
      <c r="AY16" s="486"/>
      <c r="AZ16" s="486"/>
      <c r="BA16" s="486"/>
      <c r="BB16" s="486"/>
      <c r="BC16" s="486"/>
      <c r="BD16" s="516"/>
      <c r="BE16" s="516"/>
      <c r="BF16" s="516"/>
      <c r="BG16" s="516"/>
      <c r="BH16" s="516"/>
      <c r="BI16" s="516"/>
      <c r="BJ16" s="516"/>
      <c r="BK16" s="516"/>
      <c r="BL16" s="516"/>
      <c r="BM16" s="516"/>
      <c r="BN16" s="516"/>
      <c r="BO16" s="516"/>
      <c r="BP16" s="516"/>
      <c r="BQ16" s="516"/>
      <c r="BR16" s="516"/>
      <c r="BS16" s="516"/>
      <c r="BT16" s="516"/>
      <c r="BU16" s="516"/>
      <c r="BV16" s="516"/>
      <c r="BW16" s="516"/>
      <c r="BX16" s="516"/>
      <c r="BY16" s="516"/>
      <c r="BZ16" s="516"/>
      <c r="CA16" s="516"/>
      <c r="CB16" s="516"/>
      <c r="CC16" s="516"/>
      <c r="CD16" s="516"/>
      <c r="CE16" s="516"/>
      <c r="CF16" s="516"/>
      <c r="CG16" s="516"/>
      <c r="CH16" s="516"/>
      <c r="CI16" s="516"/>
      <c r="CJ16" s="516"/>
      <c r="CK16" s="516"/>
      <c r="CL16" s="516"/>
      <c r="CM16" s="516"/>
      <c r="CN16" s="516"/>
      <c r="CO16" s="516"/>
      <c r="CP16" s="516"/>
      <c r="CQ16" s="516"/>
      <c r="CR16" s="516"/>
      <c r="CS16" s="516"/>
      <c r="CT16" s="516"/>
      <c r="CU16" s="516"/>
      <c r="CV16" s="516"/>
      <c r="CW16" s="516"/>
      <c r="CX16" s="516"/>
      <c r="CY16" s="516"/>
      <c r="CZ16" s="516"/>
      <c r="DA16" s="516"/>
      <c r="DB16" s="516"/>
      <c r="DC16" s="516"/>
      <c r="DD16" s="516"/>
      <c r="DE16" s="516"/>
      <c r="DF16" s="516"/>
      <c r="DG16" s="516"/>
      <c r="DH16" s="516"/>
      <c r="DI16" s="516"/>
      <c r="DJ16" s="516"/>
      <c r="DK16" s="516"/>
      <c r="DL16" s="516"/>
      <c r="DM16" s="516"/>
      <c r="DN16" s="516"/>
      <c r="DO16" s="516"/>
      <c r="DP16" s="516"/>
      <c r="DQ16" s="516"/>
      <c r="DR16" s="516"/>
      <c r="DS16" s="516"/>
      <c r="DT16" s="516"/>
      <c r="DU16" s="516"/>
      <c r="DV16" s="516"/>
      <c r="DW16" s="516"/>
      <c r="DX16" s="516"/>
      <c r="DY16" s="516"/>
    </row>
    <row r="17" spans="1:129" s="517" customFormat="1" ht="15.95" customHeight="1" x14ac:dyDescent="0.2">
      <c r="A17" s="218"/>
      <c r="B17" s="484"/>
      <c r="C17" s="484"/>
      <c r="D17" s="484"/>
      <c r="E17" s="302"/>
      <c r="F17" s="486"/>
      <c r="G17" s="911"/>
      <c r="H17" s="1055" t="s">
        <v>202</v>
      </c>
      <c r="I17" s="536">
        <v>2</v>
      </c>
      <c r="J17" s="505"/>
      <c r="K17" s="538">
        <v>0</v>
      </c>
      <c r="L17" s="512" t="s">
        <v>288</v>
      </c>
      <c r="M17" s="496"/>
      <c r="N17" s="302"/>
      <c r="O17" s="486"/>
      <c r="P17" s="486"/>
      <c r="Q17" s="486"/>
      <c r="R17" s="486"/>
      <c r="S17" s="491"/>
      <c r="T17" s="654"/>
      <c r="U17" s="654"/>
      <c r="V17" s="654"/>
      <c r="W17" s="654"/>
      <c r="X17" s="656"/>
      <c r="Y17" s="654"/>
      <c r="Z17" s="654"/>
      <c r="AA17" s="497"/>
      <c r="AB17" s="486"/>
      <c r="AC17" s="486"/>
      <c r="AD17" s="486"/>
      <c r="AE17" s="486"/>
      <c r="AF17" s="486"/>
      <c r="AG17" s="486"/>
      <c r="AH17" s="486"/>
      <c r="AI17" s="486"/>
      <c r="AJ17" s="499"/>
      <c r="AK17" s="278"/>
      <c r="AL17" s="486"/>
      <c r="AM17" s="486"/>
      <c r="AN17" s="486"/>
      <c r="AO17" s="486"/>
      <c r="AP17" s="486"/>
      <c r="AQ17" s="486"/>
      <c r="AR17" s="486"/>
      <c r="AS17" s="486"/>
      <c r="AT17" s="486"/>
      <c r="AU17" s="486"/>
      <c r="AV17" s="486"/>
      <c r="AW17" s="486"/>
      <c r="AX17" s="486"/>
      <c r="AY17" s="486"/>
      <c r="AZ17" s="486"/>
      <c r="BA17" s="486"/>
      <c r="BB17" s="486"/>
      <c r="BC17" s="486"/>
      <c r="BD17" s="516"/>
      <c r="BE17" s="516"/>
      <c r="BF17" s="516"/>
      <c r="BG17" s="516"/>
      <c r="BH17" s="516"/>
      <c r="BI17" s="516"/>
      <c r="BJ17" s="516"/>
      <c r="BK17" s="516"/>
      <c r="BL17" s="516"/>
      <c r="BM17" s="516"/>
      <c r="BN17" s="516"/>
      <c r="BO17" s="516"/>
      <c r="BP17" s="516"/>
      <c r="BQ17" s="516"/>
      <c r="BR17" s="516"/>
      <c r="BS17" s="516"/>
      <c r="BT17" s="516"/>
      <c r="BU17" s="516"/>
      <c r="BV17" s="516"/>
      <c r="BW17" s="516"/>
      <c r="BX17" s="516"/>
      <c r="BY17" s="516"/>
      <c r="BZ17" s="516"/>
      <c r="CA17" s="516"/>
      <c r="CB17" s="516"/>
      <c r="CC17" s="516"/>
      <c r="CD17" s="516"/>
      <c r="CE17" s="516"/>
      <c r="CF17" s="516"/>
      <c r="CG17" s="516"/>
      <c r="CH17" s="516"/>
      <c r="CI17" s="516"/>
      <c r="CJ17" s="516"/>
      <c r="CK17" s="516"/>
      <c r="CL17" s="516"/>
      <c r="CM17" s="516"/>
      <c r="CN17" s="516"/>
      <c r="CO17" s="516"/>
      <c r="CP17" s="516"/>
      <c r="CQ17" s="516"/>
      <c r="CR17" s="516"/>
      <c r="CS17" s="516"/>
      <c r="CT17" s="516"/>
      <c r="CU17" s="516"/>
      <c r="CV17" s="516"/>
      <c r="CW17" s="516"/>
      <c r="CX17" s="516"/>
      <c r="CY17" s="516"/>
      <c r="CZ17" s="516"/>
      <c r="DA17" s="516"/>
      <c r="DB17" s="516"/>
      <c r="DC17" s="516"/>
      <c r="DD17" s="516"/>
      <c r="DE17" s="516"/>
      <c r="DF17" s="516"/>
      <c r="DG17" s="516"/>
      <c r="DH17" s="516"/>
      <c r="DI17" s="516"/>
      <c r="DJ17" s="516"/>
      <c r="DK17" s="516"/>
      <c r="DL17" s="516"/>
      <c r="DM17" s="516"/>
      <c r="DN17" s="516"/>
      <c r="DO17" s="516"/>
      <c r="DP17" s="516"/>
      <c r="DQ17" s="516"/>
      <c r="DR17" s="516"/>
      <c r="DS17" s="516"/>
      <c r="DT17" s="516"/>
      <c r="DU17" s="516"/>
      <c r="DV17" s="516"/>
      <c r="DW17" s="516"/>
      <c r="DX17" s="516"/>
      <c r="DY17" s="516"/>
    </row>
    <row r="18" spans="1:129" s="517" customFormat="1" ht="15.95" customHeight="1" x14ac:dyDescent="0.2">
      <c r="A18" s="218"/>
      <c r="B18" s="484"/>
      <c r="C18" s="484"/>
      <c r="D18" s="484"/>
      <c r="E18" s="302"/>
      <c r="F18" s="516"/>
      <c r="G18" s="911"/>
      <c r="H18" s="914" t="s">
        <v>569</v>
      </c>
      <c r="I18" s="857">
        <v>0.83330000000000004</v>
      </c>
      <c r="J18" s="505"/>
      <c r="K18" s="538">
        <v>0</v>
      </c>
      <c r="L18" s="512" t="s">
        <v>289</v>
      </c>
      <c r="M18" s="496"/>
      <c r="N18" s="302"/>
      <c r="O18" s="486"/>
      <c r="P18" s="486"/>
      <c r="Q18" s="486"/>
      <c r="R18" s="486"/>
      <c r="S18" s="491"/>
      <c r="T18" s="654"/>
      <c r="U18" s="656"/>
      <c r="V18" s="654"/>
      <c r="W18" s="654"/>
      <c r="X18" s="656"/>
      <c r="Y18" s="654"/>
      <c r="Z18" s="654"/>
      <c r="AA18" s="492"/>
      <c r="AB18" s="486"/>
      <c r="AC18" s="486"/>
      <c r="AD18" s="486"/>
      <c r="AE18" s="486"/>
      <c r="AF18" s="486"/>
      <c r="AG18" s="486"/>
      <c r="AH18" s="486"/>
      <c r="AI18" s="486"/>
      <c r="AJ18" s="499"/>
      <c r="AK18" s="278"/>
      <c r="AL18" s="486"/>
      <c r="AM18" s="486"/>
      <c r="AN18" s="486"/>
      <c r="AO18" s="486"/>
      <c r="AP18" s="486"/>
      <c r="AQ18" s="486"/>
      <c r="AR18" s="486"/>
      <c r="AS18" s="486"/>
      <c r="AT18" s="486"/>
      <c r="AU18" s="486"/>
      <c r="AV18" s="486"/>
      <c r="AW18" s="486"/>
      <c r="AX18" s="486"/>
      <c r="AY18" s="486"/>
      <c r="AZ18" s="486"/>
      <c r="BA18" s="486"/>
      <c r="BB18" s="486"/>
      <c r="BC18" s="486"/>
      <c r="BD18" s="516"/>
      <c r="BE18" s="516"/>
      <c r="BF18" s="516"/>
      <c r="BG18" s="516"/>
      <c r="BH18" s="516"/>
      <c r="BI18" s="516"/>
      <c r="BJ18" s="516"/>
      <c r="BK18" s="516"/>
      <c r="BL18" s="516"/>
      <c r="BM18" s="516"/>
      <c r="BN18" s="516"/>
      <c r="BO18" s="516"/>
      <c r="BP18" s="516"/>
      <c r="BQ18" s="516"/>
      <c r="BR18" s="516"/>
      <c r="BS18" s="516"/>
      <c r="BT18" s="516"/>
      <c r="BU18" s="516"/>
      <c r="BV18" s="516"/>
      <c r="BW18" s="516"/>
      <c r="BX18" s="516"/>
      <c r="BY18" s="516"/>
      <c r="BZ18" s="516"/>
      <c r="CA18" s="516"/>
      <c r="CB18" s="516"/>
      <c r="CC18" s="516"/>
      <c r="CD18" s="516"/>
      <c r="CE18" s="516"/>
      <c r="CF18" s="516"/>
      <c r="CG18" s="516"/>
      <c r="CH18" s="516"/>
      <c r="CI18" s="516"/>
      <c r="CJ18" s="516"/>
      <c r="CK18" s="516"/>
      <c r="CL18" s="516"/>
      <c r="CM18" s="516"/>
      <c r="CN18" s="516"/>
      <c r="CO18" s="516"/>
      <c r="CP18" s="516"/>
      <c r="CQ18" s="516"/>
      <c r="CR18" s="516"/>
      <c r="CS18" s="516"/>
      <c r="CT18" s="516"/>
      <c r="CU18" s="516"/>
      <c r="CV18" s="516"/>
      <c r="CW18" s="516"/>
      <c r="CX18" s="516"/>
      <c r="CY18" s="516"/>
      <c r="CZ18" s="516"/>
      <c r="DA18" s="516"/>
      <c r="DB18" s="516"/>
      <c r="DC18" s="516"/>
      <c r="DD18" s="516"/>
      <c r="DE18" s="516"/>
      <c r="DF18" s="516"/>
      <c r="DG18" s="516"/>
      <c r="DH18" s="516"/>
      <c r="DI18" s="516"/>
      <c r="DJ18" s="516"/>
      <c r="DK18" s="516"/>
      <c r="DL18" s="516"/>
      <c r="DM18" s="516"/>
      <c r="DN18" s="516"/>
      <c r="DO18" s="516"/>
      <c r="DP18" s="516"/>
      <c r="DQ18" s="516"/>
      <c r="DR18" s="516"/>
      <c r="DS18" s="516"/>
      <c r="DT18" s="516"/>
      <c r="DU18" s="516"/>
      <c r="DV18" s="516"/>
      <c r="DW18" s="516"/>
      <c r="DX18" s="516"/>
      <c r="DY18" s="516"/>
    </row>
    <row r="19" spans="1:129" ht="15.95" customHeight="1" x14ac:dyDescent="0.2">
      <c r="B19" s="484"/>
      <c r="C19" s="486"/>
      <c r="D19" s="516"/>
      <c r="E19" s="302"/>
      <c r="F19" s="516"/>
      <c r="G19" s="885"/>
      <c r="H19" s="885"/>
      <c r="I19" s="876"/>
      <c r="J19" s="1056"/>
      <c r="K19" s="516"/>
      <c r="L19" s="516"/>
      <c r="M19" s="496"/>
      <c r="N19" s="516"/>
      <c r="O19" s="486"/>
      <c r="P19" s="516"/>
      <c r="Q19" s="486"/>
      <c r="R19" s="486"/>
      <c r="S19" s="491"/>
      <c r="T19" s="654"/>
      <c r="U19" s="656"/>
      <c r="V19" s="654"/>
      <c r="W19" s="654"/>
      <c r="X19" s="654"/>
      <c r="Y19" s="654"/>
      <c r="Z19" s="654"/>
      <c r="AA19" s="492"/>
      <c r="AB19" s="486"/>
      <c r="AC19" s="520"/>
      <c r="AD19" s="486"/>
      <c r="AE19" s="486"/>
      <c r="AF19" s="486"/>
      <c r="AG19" s="486"/>
      <c r="AH19" s="486"/>
      <c r="AI19" s="486"/>
      <c r="AJ19" s="499"/>
      <c r="AK19" s="278"/>
      <c r="AL19" s="486"/>
      <c r="AM19" s="486"/>
      <c r="AN19" s="486"/>
      <c r="AO19" s="486"/>
      <c r="AP19" s="486"/>
      <c r="AQ19" s="486"/>
      <c r="AR19" s="486"/>
      <c r="AS19" s="486"/>
      <c r="AT19" s="486"/>
      <c r="AU19" s="486"/>
      <c r="AV19" s="486"/>
      <c r="AW19" s="486"/>
      <c r="AX19" s="486"/>
      <c r="AY19" s="486"/>
      <c r="AZ19" s="486"/>
      <c r="BA19" s="486"/>
      <c r="BB19" s="486"/>
      <c r="BC19" s="486"/>
      <c r="BD19" s="113"/>
      <c r="BE19" s="113"/>
      <c r="BF19" s="113"/>
      <c r="BG19" s="113"/>
      <c r="BH19" s="113"/>
      <c r="BI19" s="113"/>
      <c r="BJ19" s="113"/>
      <c r="BK19" s="113"/>
      <c r="BL19" s="113"/>
      <c r="BM19" s="113"/>
      <c r="BN19" s="113"/>
      <c r="BO19" s="113"/>
      <c r="BP19" s="113"/>
      <c r="BQ19" s="113"/>
      <c r="BR19" s="113"/>
      <c r="BS19" s="113"/>
      <c r="BT19" s="113"/>
      <c r="BU19" s="113"/>
      <c r="BV19" s="113"/>
      <c r="BW19" s="113"/>
      <c r="BX19" s="113"/>
      <c r="BY19" s="113"/>
      <c r="BZ19" s="113"/>
      <c r="CA19" s="113"/>
      <c r="CB19" s="113"/>
      <c r="CC19" s="113"/>
      <c r="CD19" s="113"/>
      <c r="CE19" s="113"/>
      <c r="CF19" s="113"/>
      <c r="CG19" s="113"/>
      <c r="CH19" s="113"/>
      <c r="CI19" s="113"/>
      <c r="CJ19" s="113"/>
      <c r="CK19" s="113"/>
      <c r="CL19" s="113"/>
      <c r="CM19" s="113"/>
      <c r="CN19" s="113"/>
      <c r="CO19" s="113"/>
      <c r="CP19" s="113"/>
      <c r="CQ19" s="113"/>
      <c r="CR19" s="113"/>
      <c r="CS19" s="113"/>
      <c r="CT19" s="113"/>
      <c r="CU19" s="113"/>
      <c r="CV19" s="113"/>
      <c r="CW19" s="113"/>
      <c r="CX19" s="113"/>
      <c r="CY19" s="113"/>
      <c r="CZ19" s="113"/>
      <c r="DA19" s="113"/>
      <c r="DB19" s="113"/>
      <c r="DC19" s="113"/>
      <c r="DD19" s="113"/>
      <c r="DE19" s="113"/>
      <c r="DF19" s="113"/>
      <c r="DG19" s="113"/>
      <c r="DH19" s="113"/>
      <c r="DI19" s="113"/>
      <c r="DJ19" s="113"/>
      <c r="DK19" s="113"/>
      <c r="DL19" s="113"/>
      <c r="DM19" s="113"/>
      <c r="DN19" s="113"/>
      <c r="DO19" s="113"/>
      <c r="DP19" s="113"/>
      <c r="DQ19" s="113"/>
      <c r="DR19" s="113"/>
      <c r="DS19" s="113"/>
      <c r="DT19" s="113"/>
      <c r="DU19" s="113"/>
      <c r="DV19" s="113"/>
      <c r="DW19" s="113"/>
      <c r="DX19" s="113"/>
      <c r="DY19" s="113"/>
    </row>
    <row r="20" spans="1:129" ht="15.95" customHeight="1" x14ac:dyDescent="0.2">
      <c r="B20" s="484"/>
      <c r="C20" s="484"/>
      <c r="D20" s="484"/>
      <c r="E20" s="302"/>
      <c r="F20" s="486"/>
      <c r="G20" s="885"/>
      <c r="H20" s="885"/>
      <c r="I20" s="1044" t="s">
        <v>915</v>
      </c>
      <c r="J20" s="515"/>
      <c r="K20" s="231" t="s">
        <v>292</v>
      </c>
      <c r="L20" s="516"/>
      <c r="M20" s="518"/>
      <c r="N20" s="516"/>
      <c r="O20" s="516"/>
      <c r="P20" s="516"/>
      <c r="Q20" s="486"/>
      <c r="R20" s="486"/>
      <c r="S20" s="491"/>
      <c r="T20" s="654"/>
      <c r="U20" s="654"/>
      <c r="V20" s="654"/>
      <c r="W20" s="654"/>
      <c r="X20" s="654"/>
      <c r="Y20" s="654"/>
      <c r="Z20" s="654"/>
      <c r="AA20" s="492"/>
      <c r="AB20" s="486"/>
      <c r="AC20" s="520"/>
      <c r="AD20" s="486"/>
      <c r="AE20" s="486"/>
      <c r="AF20" s="486"/>
      <c r="AG20" s="486"/>
      <c r="AH20" s="486"/>
      <c r="AI20" s="486"/>
      <c r="AJ20" s="499"/>
      <c r="AK20" s="278"/>
      <c r="AL20" s="486"/>
      <c r="AM20" s="486"/>
      <c r="AN20" s="486"/>
      <c r="AO20" s="486"/>
      <c r="AP20" s="486"/>
      <c r="AQ20" s="486"/>
      <c r="AR20" s="486"/>
      <c r="AS20" s="486"/>
      <c r="AT20" s="486"/>
      <c r="AU20" s="486"/>
      <c r="AV20" s="486"/>
      <c r="AW20" s="486"/>
      <c r="AX20" s="486"/>
      <c r="AY20" s="486"/>
      <c r="AZ20" s="486"/>
      <c r="BA20" s="486"/>
      <c r="BB20" s="486"/>
      <c r="BC20" s="486"/>
      <c r="BD20" s="113"/>
      <c r="BE20" s="113"/>
      <c r="BF20" s="113"/>
      <c r="BG20" s="113"/>
      <c r="BH20" s="113"/>
      <c r="BI20" s="113"/>
      <c r="BJ20" s="113"/>
      <c r="BK20" s="113"/>
      <c r="BL20" s="113"/>
      <c r="BM20" s="113"/>
      <c r="BN20" s="113"/>
      <c r="BO20" s="113"/>
      <c r="BP20" s="113"/>
      <c r="BQ20" s="113"/>
      <c r="BR20" s="113"/>
      <c r="BS20" s="113"/>
      <c r="BT20" s="113"/>
      <c r="BU20" s="113"/>
      <c r="BV20" s="113"/>
      <c r="BW20" s="113"/>
      <c r="BX20" s="113"/>
      <c r="BY20" s="113"/>
      <c r="BZ20" s="113"/>
      <c r="CA20" s="113"/>
      <c r="CB20" s="113"/>
      <c r="CC20" s="113"/>
      <c r="CD20" s="113"/>
      <c r="CE20" s="113"/>
      <c r="CF20" s="113"/>
      <c r="CG20" s="113"/>
      <c r="CH20" s="113"/>
      <c r="CI20" s="113"/>
      <c r="CJ20" s="113"/>
      <c r="CK20" s="113"/>
      <c r="CL20" s="113"/>
      <c r="CM20" s="113"/>
      <c r="CN20" s="113"/>
      <c r="CO20" s="113"/>
      <c r="CP20" s="113"/>
      <c r="CQ20" s="113"/>
      <c r="CR20" s="113"/>
      <c r="CS20" s="113"/>
      <c r="CT20" s="113"/>
      <c r="CU20" s="113"/>
      <c r="CV20" s="113"/>
      <c r="CW20" s="113"/>
      <c r="CX20" s="113"/>
      <c r="CY20" s="113"/>
      <c r="CZ20" s="113"/>
      <c r="DA20" s="113"/>
      <c r="DB20" s="113"/>
      <c r="DC20" s="113"/>
      <c r="DD20" s="113"/>
      <c r="DE20" s="113"/>
      <c r="DF20" s="113"/>
      <c r="DG20" s="113"/>
      <c r="DH20" s="113"/>
      <c r="DI20" s="113"/>
      <c r="DJ20" s="113"/>
      <c r="DK20" s="113"/>
      <c r="DL20" s="113"/>
      <c r="DM20" s="113"/>
      <c r="DN20" s="113"/>
      <c r="DO20" s="113"/>
      <c r="DP20" s="113"/>
      <c r="DQ20" s="113"/>
      <c r="DR20" s="113"/>
      <c r="DS20" s="113"/>
      <c r="DT20" s="113"/>
      <c r="DU20" s="113"/>
      <c r="DV20" s="113"/>
      <c r="DW20" s="113"/>
      <c r="DX20" s="113"/>
      <c r="DY20" s="113"/>
    </row>
    <row r="21" spans="1:129" ht="15.95" customHeight="1" x14ac:dyDescent="0.2">
      <c r="B21" s="484"/>
      <c r="C21" s="484"/>
      <c r="D21" s="500"/>
      <c r="E21" s="885"/>
      <c r="F21" s="910"/>
      <c r="G21" s="885"/>
      <c r="H21" s="914" t="s">
        <v>265</v>
      </c>
      <c r="I21" s="536">
        <v>1.65</v>
      </c>
      <c r="J21" s="515"/>
      <c r="K21" s="536">
        <v>39</v>
      </c>
      <c r="L21" s="512" t="s">
        <v>291</v>
      </c>
      <c r="M21" s="509"/>
      <c r="N21" s="516"/>
      <c r="O21" s="486"/>
      <c r="P21" s="486"/>
      <c r="Q21" s="486"/>
      <c r="R21" s="486"/>
      <c r="S21" s="491"/>
      <c r="T21" s="654"/>
      <c r="U21" s="723"/>
      <c r="V21" s="654"/>
      <c r="W21" s="654"/>
      <c r="X21" s="654"/>
      <c r="Y21" s="654"/>
      <c r="Z21" s="654"/>
      <c r="AA21" s="492"/>
      <c r="AB21" s="486"/>
      <c r="AC21" s="486"/>
      <c r="AD21" s="486"/>
      <c r="AE21" s="486"/>
      <c r="AF21" s="486"/>
      <c r="AG21" s="486"/>
      <c r="AH21" s="486"/>
      <c r="AI21" s="486"/>
      <c r="AJ21" s="499"/>
      <c r="AK21" s="278"/>
      <c r="AL21" s="486"/>
      <c r="AM21" s="486"/>
      <c r="AN21" s="486"/>
      <c r="AO21" s="486"/>
      <c r="AP21" s="486"/>
      <c r="AQ21" s="486"/>
      <c r="AR21" s="486"/>
      <c r="AS21" s="486"/>
      <c r="AT21" s="486"/>
      <c r="AU21" s="486"/>
      <c r="AV21" s="486"/>
      <c r="AW21" s="486"/>
      <c r="AX21" s="486"/>
      <c r="AY21" s="486"/>
      <c r="AZ21" s="486"/>
      <c r="BA21" s="486"/>
      <c r="BB21" s="486"/>
      <c r="BC21" s="486"/>
      <c r="BD21" s="113"/>
      <c r="BE21" s="113"/>
      <c r="BF21" s="113"/>
      <c r="BG21" s="113"/>
      <c r="BH21" s="113"/>
      <c r="BI21" s="113"/>
      <c r="BJ21" s="113"/>
      <c r="BK21" s="113"/>
      <c r="BL21" s="113"/>
      <c r="BM21" s="113"/>
      <c r="BN21" s="113"/>
      <c r="BO21" s="113"/>
      <c r="BP21" s="113"/>
      <c r="BQ21" s="113"/>
      <c r="BR21" s="113"/>
      <c r="BS21" s="113"/>
      <c r="BT21" s="113"/>
      <c r="BU21" s="113"/>
      <c r="BV21" s="113"/>
      <c r="BW21" s="113"/>
      <c r="BX21" s="113"/>
      <c r="BY21" s="113"/>
      <c r="BZ21" s="113"/>
      <c r="CA21" s="113"/>
      <c r="CB21" s="113"/>
      <c r="CC21" s="113"/>
      <c r="CD21" s="113"/>
      <c r="CE21" s="113"/>
      <c r="CF21" s="113"/>
      <c r="CG21" s="113"/>
      <c r="CH21" s="113"/>
      <c r="CI21" s="113"/>
      <c r="CJ21" s="113"/>
      <c r="CK21" s="113"/>
      <c r="CL21" s="113"/>
      <c r="CM21" s="113"/>
      <c r="CN21" s="113"/>
      <c r="CO21" s="113"/>
      <c r="CP21" s="113"/>
      <c r="CQ21" s="113"/>
      <c r="CR21" s="113"/>
      <c r="CS21" s="113"/>
      <c r="CT21" s="113"/>
      <c r="CU21" s="113"/>
      <c r="CV21" s="113"/>
      <c r="CW21" s="113"/>
      <c r="CX21" s="113"/>
      <c r="CY21" s="113"/>
      <c r="CZ21" s="113"/>
      <c r="DA21" s="113"/>
      <c r="DB21" s="113"/>
      <c r="DC21" s="113"/>
      <c r="DD21" s="113"/>
      <c r="DE21" s="113"/>
      <c r="DF21" s="113"/>
      <c r="DG21" s="113"/>
      <c r="DH21" s="113"/>
      <c r="DI21" s="113"/>
      <c r="DJ21" s="113"/>
      <c r="DK21" s="113"/>
      <c r="DL21" s="113"/>
      <c r="DM21" s="113"/>
      <c r="DN21" s="113"/>
      <c r="DO21" s="113"/>
      <c r="DP21" s="113"/>
      <c r="DQ21" s="113"/>
      <c r="DR21" s="113"/>
      <c r="DS21" s="113"/>
      <c r="DT21" s="113"/>
      <c r="DU21" s="113"/>
      <c r="DV21" s="113"/>
      <c r="DW21" s="113"/>
      <c r="DX21" s="113"/>
      <c r="DY21" s="113"/>
    </row>
    <row r="22" spans="1:129" ht="15.95" customHeight="1" x14ac:dyDescent="0.2">
      <c r="B22" s="484"/>
      <c r="C22" s="484"/>
      <c r="D22" s="516"/>
      <c r="E22" s="911"/>
      <c r="F22" s="910"/>
      <c r="G22" s="885"/>
      <c r="H22" s="1055" t="s">
        <v>266</v>
      </c>
      <c r="I22" s="536">
        <v>1.65</v>
      </c>
      <c r="J22" s="515"/>
      <c r="K22" s="536">
        <v>23</v>
      </c>
      <c r="L22" s="512" t="s">
        <v>293</v>
      </c>
      <c r="M22" s="518"/>
      <c r="N22" s="302"/>
      <c r="O22" s="486"/>
      <c r="P22" s="486"/>
      <c r="Q22" s="486"/>
      <c r="R22" s="486"/>
      <c r="S22" s="491"/>
      <c r="T22" s="723"/>
      <c r="U22" s="654"/>
      <c r="V22" s="654"/>
      <c r="W22" s="654"/>
      <c r="X22" s="654"/>
      <c r="Y22" s="654"/>
      <c r="Z22" s="654"/>
      <c r="AA22" s="492"/>
      <c r="AB22" s="486"/>
      <c r="AC22" s="486"/>
      <c r="AD22" s="486"/>
      <c r="AE22" s="486"/>
      <c r="AF22" s="486"/>
      <c r="AG22" s="486"/>
      <c r="AH22" s="486"/>
      <c r="AI22" s="486"/>
      <c r="AJ22" s="499"/>
      <c r="AK22" s="278"/>
      <c r="AL22" s="486"/>
      <c r="AM22" s="486"/>
      <c r="AN22" s="486"/>
      <c r="AO22" s="486"/>
      <c r="AP22" s="486"/>
      <c r="AQ22" s="486"/>
      <c r="AR22" s="486"/>
      <c r="AS22" s="486"/>
      <c r="AT22" s="486"/>
      <c r="AU22" s="486"/>
      <c r="AV22" s="486"/>
      <c r="AW22" s="486"/>
      <c r="AX22" s="486"/>
      <c r="AY22" s="486"/>
      <c r="AZ22" s="486"/>
      <c r="BA22" s="486"/>
      <c r="BB22" s="486"/>
      <c r="BC22" s="486"/>
      <c r="BD22" s="113"/>
      <c r="BE22" s="113"/>
      <c r="BF22" s="113"/>
      <c r="BG22" s="113"/>
      <c r="BH22" s="113"/>
      <c r="BI22" s="113"/>
      <c r="BJ22" s="113"/>
      <c r="BK22" s="113"/>
      <c r="BL22" s="113"/>
      <c r="BM22" s="113"/>
      <c r="BN22" s="113"/>
      <c r="BO22" s="113"/>
      <c r="BP22" s="113"/>
      <c r="BQ22" s="113"/>
      <c r="BR22" s="113"/>
      <c r="BS22" s="113"/>
      <c r="BT22" s="113"/>
      <c r="BU22" s="113"/>
      <c r="BV22" s="113"/>
      <c r="BW22" s="113"/>
      <c r="BX22" s="113"/>
      <c r="BY22" s="113"/>
      <c r="BZ22" s="113"/>
      <c r="CA22" s="113"/>
      <c r="CB22" s="113"/>
      <c r="CC22" s="113"/>
      <c r="CD22" s="113"/>
      <c r="CE22" s="113"/>
      <c r="CF22" s="113"/>
      <c r="CG22" s="113"/>
      <c r="CH22" s="113"/>
      <c r="CI22" s="113"/>
      <c r="CJ22" s="113"/>
      <c r="CK22" s="113"/>
      <c r="CL22" s="113"/>
      <c r="CM22" s="113"/>
      <c r="CN22" s="113"/>
      <c r="CO22" s="113"/>
      <c r="CP22" s="113"/>
      <c r="CQ22" s="113"/>
      <c r="CR22" s="113"/>
      <c r="CS22" s="113"/>
      <c r="CT22" s="113"/>
      <c r="CU22" s="113"/>
      <c r="CV22" s="113"/>
      <c r="CW22" s="113"/>
      <c r="CX22" s="113"/>
      <c r="CY22" s="113"/>
      <c r="CZ22" s="113"/>
      <c r="DA22" s="113"/>
      <c r="DB22" s="113"/>
      <c r="DC22" s="113"/>
      <c r="DD22" s="113"/>
      <c r="DE22" s="113"/>
      <c r="DF22" s="113"/>
      <c r="DG22" s="113"/>
      <c r="DH22" s="113"/>
      <c r="DI22" s="113"/>
      <c r="DJ22" s="113"/>
      <c r="DK22" s="113"/>
      <c r="DL22" s="113"/>
      <c r="DM22" s="113"/>
      <c r="DN22" s="113"/>
      <c r="DO22" s="113"/>
      <c r="DP22" s="113"/>
      <c r="DQ22" s="113"/>
      <c r="DR22" s="113"/>
      <c r="DS22" s="113"/>
      <c r="DT22" s="113"/>
      <c r="DU22" s="113"/>
      <c r="DV22" s="113"/>
      <c r="DW22" s="113"/>
      <c r="DX22" s="113"/>
      <c r="DY22" s="113"/>
    </row>
    <row r="23" spans="1:129" ht="15.95" customHeight="1" x14ac:dyDescent="0.2">
      <c r="B23" s="484"/>
      <c r="C23" s="484"/>
      <c r="D23" s="484"/>
      <c r="E23" s="885"/>
      <c r="F23" s="910"/>
      <c r="G23" s="885"/>
      <c r="H23" s="885"/>
      <c r="I23" s="876"/>
      <c r="J23" s="521"/>
      <c r="K23" s="536">
        <v>8</v>
      </c>
      <c r="L23" s="512" t="s">
        <v>294</v>
      </c>
      <c r="M23" s="496"/>
      <c r="N23" s="302"/>
      <c r="O23" s="486"/>
      <c r="P23" s="486"/>
      <c r="Q23" s="486"/>
      <c r="R23" s="486"/>
      <c r="S23" s="491"/>
      <c r="T23" s="654"/>
      <c r="U23" s="654"/>
      <c r="V23" s="654"/>
      <c r="W23" s="654"/>
      <c r="X23" s="654"/>
      <c r="Y23" s="654"/>
      <c r="Z23" s="654"/>
      <c r="AA23" s="492"/>
      <c r="AB23" s="486"/>
      <c r="AC23" s="486"/>
      <c r="AD23" s="486"/>
      <c r="AE23" s="486"/>
      <c r="AF23" s="486"/>
      <c r="AG23" s="486"/>
      <c r="AH23" s="486"/>
      <c r="AI23" s="486"/>
      <c r="AJ23" s="499"/>
      <c r="AK23" s="278"/>
      <c r="AL23" s="486"/>
      <c r="AM23" s="486"/>
      <c r="AN23" s="486"/>
      <c r="AO23" s="486"/>
      <c r="AP23" s="486"/>
      <c r="AQ23" s="486"/>
      <c r="AR23" s="486"/>
      <c r="AS23" s="486"/>
      <c r="AT23" s="486"/>
      <c r="AU23" s="486"/>
      <c r="AV23" s="486"/>
      <c r="AW23" s="486"/>
      <c r="AX23" s="486"/>
      <c r="AY23" s="486"/>
      <c r="AZ23" s="486"/>
      <c r="BA23" s="486"/>
      <c r="BB23" s="486"/>
      <c r="BC23" s="486"/>
      <c r="BD23" s="113"/>
      <c r="BE23" s="113"/>
      <c r="BF23" s="113"/>
      <c r="BG23" s="113"/>
      <c r="BH23" s="113"/>
      <c r="BI23" s="113"/>
      <c r="BJ23" s="113"/>
      <c r="BK23" s="113"/>
      <c r="BL23" s="113"/>
      <c r="BM23" s="113"/>
      <c r="BN23" s="113"/>
      <c r="BO23" s="113"/>
      <c r="BP23" s="113"/>
      <c r="BQ23" s="113"/>
      <c r="BR23" s="113"/>
      <c r="BS23" s="113"/>
      <c r="BT23" s="113"/>
      <c r="BU23" s="113"/>
      <c r="BV23" s="113"/>
      <c r="BW23" s="113"/>
      <c r="BX23" s="113"/>
      <c r="BY23" s="113"/>
      <c r="BZ23" s="113"/>
      <c r="CA23" s="113"/>
      <c r="CB23" s="113"/>
      <c r="CC23" s="113"/>
      <c r="CD23" s="113"/>
      <c r="CE23" s="113"/>
      <c r="CF23" s="113"/>
      <c r="CG23" s="113"/>
      <c r="CH23" s="113"/>
      <c r="CI23" s="113"/>
      <c r="CJ23" s="113"/>
      <c r="CK23" s="113"/>
      <c r="CL23" s="113"/>
      <c r="CM23" s="113"/>
      <c r="CN23" s="113"/>
      <c r="CO23" s="113"/>
      <c r="CP23" s="113"/>
      <c r="CQ23" s="113"/>
      <c r="CR23" s="113"/>
      <c r="CS23" s="113"/>
      <c r="CT23" s="113"/>
      <c r="CU23" s="113"/>
      <c r="CV23" s="113"/>
      <c r="CW23" s="113"/>
      <c r="CX23" s="113"/>
      <c r="CY23" s="113"/>
      <c r="CZ23" s="113"/>
      <c r="DA23" s="113"/>
      <c r="DB23" s="113"/>
      <c r="DC23" s="113"/>
      <c r="DD23" s="113"/>
      <c r="DE23" s="113"/>
      <c r="DF23" s="113"/>
      <c r="DG23" s="113"/>
      <c r="DH23" s="113"/>
      <c r="DI23" s="113"/>
      <c r="DJ23" s="113"/>
      <c r="DK23" s="113"/>
      <c r="DL23" s="113"/>
      <c r="DM23" s="113"/>
      <c r="DN23" s="113"/>
      <c r="DO23" s="113"/>
      <c r="DP23" s="113"/>
      <c r="DQ23" s="113"/>
      <c r="DR23" s="113"/>
      <c r="DS23" s="113"/>
      <c r="DT23" s="113"/>
      <c r="DU23" s="113"/>
      <c r="DV23" s="113"/>
      <c r="DW23" s="113"/>
      <c r="DX23" s="113"/>
      <c r="DY23" s="113"/>
    </row>
    <row r="24" spans="1:129" ht="15.95" customHeight="1" x14ac:dyDescent="0.2">
      <c r="B24" s="484"/>
      <c r="C24" s="484"/>
      <c r="D24" s="484"/>
      <c r="E24" s="885"/>
      <c r="F24" s="910"/>
      <c r="G24" s="885"/>
      <c r="H24" s="885"/>
      <c r="I24" s="876"/>
      <c r="J24" s="163"/>
      <c r="K24" s="536">
        <v>1</v>
      </c>
      <c r="L24" s="522" t="s">
        <v>381</v>
      </c>
      <c r="M24" s="496"/>
      <c r="N24" s="302"/>
      <c r="O24" s="486"/>
      <c r="P24" s="486"/>
      <c r="Q24" s="520"/>
      <c r="R24" s="486"/>
      <c r="S24" s="491"/>
      <c r="T24" s="654"/>
      <c r="U24" s="654"/>
      <c r="V24" s="654"/>
      <c r="W24" s="654"/>
      <c r="X24" s="654"/>
      <c r="Y24" s="654"/>
      <c r="Z24" s="654"/>
      <c r="AA24" s="492"/>
      <c r="AB24" s="486"/>
      <c r="AC24" s="514"/>
      <c r="AD24" s="486"/>
      <c r="AE24" s="486"/>
      <c r="AF24" s="486"/>
      <c r="AG24" s="486"/>
      <c r="AH24" s="486"/>
      <c r="AI24" s="486"/>
      <c r="AJ24" s="499"/>
      <c r="AK24" s="278"/>
      <c r="AL24" s="486"/>
      <c r="AM24" s="486"/>
      <c r="AN24" s="486"/>
      <c r="AO24" s="486"/>
      <c r="AP24" s="486"/>
      <c r="AQ24" s="486"/>
      <c r="AR24" s="486"/>
      <c r="AS24" s="486"/>
      <c r="AT24" s="486"/>
      <c r="AU24" s="486"/>
      <c r="AV24" s="486"/>
      <c r="AW24" s="486"/>
      <c r="AX24" s="486"/>
      <c r="AY24" s="486"/>
      <c r="AZ24" s="486"/>
      <c r="BA24" s="486"/>
      <c r="BB24" s="486"/>
      <c r="BC24" s="486"/>
      <c r="BD24" s="113"/>
      <c r="BE24" s="113"/>
      <c r="BF24" s="113"/>
      <c r="BG24" s="113"/>
      <c r="BH24" s="113"/>
      <c r="BI24" s="113"/>
      <c r="BJ24" s="113"/>
      <c r="BK24" s="113"/>
      <c r="BL24" s="113"/>
      <c r="BM24" s="113"/>
      <c r="BN24" s="113"/>
      <c r="BO24" s="113"/>
      <c r="BP24" s="113"/>
      <c r="BQ24" s="113"/>
      <c r="BR24" s="113"/>
      <c r="BS24" s="113"/>
      <c r="BT24" s="113"/>
      <c r="BU24" s="113"/>
      <c r="BV24" s="113"/>
      <c r="BW24" s="113"/>
      <c r="BX24" s="113"/>
      <c r="BY24" s="113"/>
      <c r="BZ24" s="113"/>
      <c r="CA24" s="113"/>
      <c r="CB24" s="113"/>
      <c r="CC24" s="113"/>
      <c r="CD24" s="113"/>
      <c r="CE24" s="113"/>
      <c r="CF24" s="113"/>
      <c r="CG24" s="113"/>
      <c r="CH24" s="113"/>
      <c r="CI24" s="113"/>
      <c r="CJ24" s="113"/>
      <c r="CK24" s="113"/>
      <c r="CL24" s="113"/>
      <c r="CM24" s="113"/>
      <c r="CN24" s="113"/>
      <c r="CO24" s="113"/>
      <c r="CP24" s="113"/>
      <c r="CQ24" s="113"/>
      <c r="CR24" s="113"/>
      <c r="CS24" s="113"/>
      <c r="CT24" s="113"/>
      <c r="CU24" s="113"/>
      <c r="CV24" s="113"/>
      <c r="CW24" s="113"/>
      <c r="CX24" s="113"/>
      <c r="CY24" s="113"/>
      <c r="CZ24" s="113"/>
      <c r="DA24" s="113"/>
      <c r="DB24" s="113"/>
      <c r="DC24" s="113"/>
      <c r="DD24" s="113"/>
      <c r="DE24" s="113"/>
      <c r="DF24" s="113"/>
      <c r="DG24" s="113"/>
      <c r="DH24" s="113"/>
      <c r="DI24" s="113"/>
      <c r="DJ24" s="113"/>
      <c r="DK24" s="113"/>
      <c r="DL24" s="113"/>
      <c r="DM24" s="113"/>
      <c r="DN24" s="113"/>
      <c r="DO24" s="113"/>
      <c r="DP24" s="113"/>
      <c r="DQ24" s="113"/>
      <c r="DR24" s="113"/>
      <c r="DS24" s="113"/>
      <c r="DT24" s="113"/>
      <c r="DU24" s="113"/>
      <c r="DV24" s="113"/>
      <c r="DW24" s="113"/>
      <c r="DX24" s="113"/>
      <c r="DY24" s="113"/>
    </row>
    <row r="25" spans="1:129" ht="15.95" customHeight="1" x14ac:dyDescent="0.2">
      <c r="B25" s="484"/>
      <c r="C25" s="484"/>
      <c r="D25" s="484"/>
      <c r="E25" s="885"/>
      <c r="F25" s="910"/>
      <c r="G25" s="885"/>
      <c r="H25" s="885"/>
      <c r="I25" s="876"/>
      <c r="J25" s="163"/>
      <c r="K25" s="302"/>
      <c r="L25" s="302"/>
      <c r="M25" s="302"/>
      <c r="N25" s="302"/>
      <c r="O25" s="486"/>
      <c r="P25" s="486"/>
      <c r="Q25" s="486"/>
      <c r="R25" s="486"/>
      <c r="S25" s="491"/>
      <c r="T25" s="654"/>
      <c r="U25" s="654"/>
      <c r="V25" s="654"/>
      <c r="W25" s="654"/>
      <c r="X25" s="654"/>
      <c r="Y25" s="654"/>
      <c r="Z25" s="654"/>
      <c r="AA25" s="492"/>
      <c r="AB25" s="486"/>
      <c r="AC25" s="486"/>
      <c r="AD25" s="486"/>
      <c r="AE25" s="486"/>
      <c r="AF25" s="486"/>
      <c r="AG25" s="486"/>
      <c r="AH25" s="523"/>
      <c r="AI25" s="486"/>
      <c r="AJ25" s="499"/>
      <c r="AK25" s="278"/>
      <c r="AL25" s="486"/>
      <c r="AM25" s="486"/>
      <c r="AN25" s="486"/>
      <c r="AO25" s="486"/>
      <c r="AP25" s="486"/>
      <c r="AQ25" s="486"/>
      <c r="AR25" s="486"/>
      <c r="AS25" s="486"/>
      <c r="AT25" s="486"/>
      <c r="AU25" s="486"/>
      <c r="AV25" s="486"/>
      <c r="AW25" s="486"/>
      <c r="AX25" s="486"/>
      <c r="AY25" s="486"/>
      <c r="AZ25" s="486"/>
      <c r="BA25" s="486"/>
      <c r="BB25" s="486"/>
      <c r="BC25" s="486"/>
      <c r="BD25" s="113"/>
      <c r="BE25" s="113"/>
      <c r="BF25" s="113"/>
      <c r="BG25" s="113"/>
      <c r="BH25" s="113"/>
      <c r="BI25" s="113"/>
      <c r="BJ25" s="113"/>
      <c r="BK25" s="113"/>
      <c r="BL25" s="113"/>
      <c r="BM25" s="113"/>
      <c r="BN25" s="113"/>
      <c r="BO25" s="113"/>
      <c r="BP25" s="113"/>
      <c r="BQ25" s="113"/>
      <c r="BR25" s="113"/>
      <c r="BS25" s="113"/>
      <c r="BT25" s="113"/>
      <c r="BU25" s="113"/>
      <c r="BV25" s="113"/>
      <c r="BW25" s="113"/>
      <c r="BX25" s="113"/>
      <c r="BY25" s="113"/>
      <c r="BZ25" s="113"/>
      <c r="CA25" s="113"/>
      <c r="CB25" s="113"/>
      <c r="CC25" s="113"/>
      <c r="CD25" s="113"/>
      <c r="CE25" s="113"/>
      <c r="CF25" s="113"/>
      <c r="CG25" s="113"/>
      <c r="CH25" s="113"/>
      <c r="CI25" s="113"/>
      <c r="CJ25" s="113"/>
      <c r="CK25" s="113"/>
      <c r="CL25" s="113"/>
      <c r="CM25" s="113"/>
      <c r="CN25" s="113"/>
      <c r="CO25" s="113"/>
      <c r="CP25" s="113"/>
      <c r="CQ25" s="113"/>
      <c r="CR25" s="113"/>
      <c r="CS25" s="113"/>
      <c r="CT25" s="113"/>
      <c r="CU25" s="113"/>
      <c r="CV25" s="113"/>
      <c r="CW25" s="113"/>
      <c r="CX25" s="113"/>
      <c r="CY25" s="113"/>
      <c r="CZ25" s="113"/>
      <c r="DA25" s="113"/>
      <c r="DB25" s="113"/>
      <c r="DC25" s="113"/>
      <c r="DD25" s="113"/>
      <c r="DE25" s="113"/>
      <c r="DF25" s="113"/>
      <c r="DG25" s="113"/>
      <c r="DH25" s="113"/>
      <c r="DI25" s="113"/>
      <c r="DJ25" s="113"/>
      <c r="DK25" s="113"/>
      <c r="DL25" s="113"/>
      <c r="DM25" s="113"/>
      <c r="DN25" s="113"/>
      <c r="DO25" s="113"/>
      <c r="DP25" s="113"/>
      <c r="DQ25" s="113"/>
      <c r="DR25" s="113"/>
      <c r="DS25" s="113"/>
      <c r="DT25" s="113"/>
      <c r="DU25" s="113"/>
      <c r="DV25" s="113"/>
      <c r="DW25" s="113"/>
      <c r="DX25" s="113"/>
      <c r="DY25" s="113"/>
    </row>
    <row r="26" spans="1:129" ht="15.95" customHeight="1" x14ac:dyDescent="0.2">
      <c r="B26" s="484"/>
      <c r="C26" s="484"/>
      <c r="D26" s="484"/>
      <c r="E26" s="885"/>
      <c r="F26" s="910"/>
      <c r="G26" s="885"/>
      <c r="H26" s="885"/>
      <c r="I26" s="876"/>
      <c r="J26" s="876"/>
      <c r="K26" s="302"/>
      <c r="L26" s="302"/>
      <c r="M26" s="302"/>
      <c r="N26" s="302"/>
      <c r="O26" s="486"/>
      <c r="P26" s="486"/>
      <c r="Q26" s="486"/>
      <c r="R26" s="486"/>
      <c r="S26" s="491"/>
      <c r="T26" s="654"/>
      <c r="U26" s="654"/>
      <c r="V26" s="654"/>
      <c r="W26" s="654"/>
      <c r="X26" s="654"/>
      <c r="Y26" s="654"/>
      <c r="Z26" s="654"/>
      <c r="AA26" s="492"/>
      <c r="AB26" s="486"/>
      <c r="AC26" s="486"/>
      <c r="AD26" s="486"/>
      <c r="AE26" s="486"/>
      <c r="AF26" s="486"/>
      <c r="AG26" s="486"/>
      <c r="AH26" s="523"/>
      <c r="AI26" s="486"/>
      <c r="AJ26" s="499"/>
      <c r="AK26" s="278"/>
      <c r="AL26" s="486"/>
      <c r="AM26" s="486"/>
      <c r="AN26" s="486"/>
      <c r="AO26" s="486"/>
      <c r="AP26" s="486"/>
      <c r="AQ26" s="486"/>
      <c r="AR26" s="486"/>
      <c r="AS26" s="486"/>
      <c r="AT26" s="486"/>
      <c r="AU26" s="486"/>
      <c r="AV26" s="486"/>
      <c r="AW26" s="486"/>
      <c r="AX26" s="486"/>
      <c r="AY26" s="486"/>
      <c r="AZ26" s="486"/>
      <c r="BA26" s="486"/>
      <c r="BB26" s="486"/>
      <c r="BC26" s="486"/>
      <c r="BD26" s="113"/>
      <c r="BE26" s="113"/>
      <c r="BF26" s="113"/>
      <c r="BG26" s="113"/>
      <c r="BH26" s="113"/>
      <c r="BI26" s="113"/>
      <c r="BJ26" s="113"/>
      <c r="BK26" s="113"/>
      <c r="BL26" s="113"/>
      <c r="BM26" s="113"/>
      <c r="BN26" s="113"/>
      <c r="BO26" s="113"/>
      <c r="BP26" s="113"/>
      <c r="BQ26" s="113"/>
      <c r="BR26" s="113"/>
      <c r="BS26" s="113"/>
      <c r="BT26" s="113"/>
      <c r="BU26" s="113"/>
      <c r="BV26" s="113"/>
      <c r="BW26" s="113"/>
      <c r="BX26" s="113"/>
      <c r="BY26" s="113"/>
      <c r="BZ26" s="113"/>
      <c r="CA26" s="113"/>
      <c r="CB26" s="113"/>
      <c r="CC26" s="113"/>
      <c r="CD26" s="113"/>
      <c r="CE26" s="113"/>
      <c r="CF26" s="113"/>
      <c r="CG26" s="113"/>
      <c r="CH26" s="113"/>
      <c r="CI26" s="113"/>
      <c r="CJ26" s="113"/>
      <c r="CK26" s="113"/>
      <c r="CL26" s="113"/>
      <c r="CM26" s="113"/>
      <c r="CN26" s="113"/>
      <c r="CO26" s="113"/>
      <c r="CP26" s="113"/>
      <c r="CQ26" s="113"/>
      <c r="CR26" s="113"/>
      <c r="CS26" s="113"/>
      <c r="CT26" s="113"/>
      <c r="CU26" s="113"/>
      <c r="CV26" s="113"/>
      <c r="CW26" s="113"/>
      <c r="CX26" s="113"/>
      <c r="CY26" s="113"/>
      <c r="CZ26" s="113"/>
      <c r="DA26" s="113"/>
      <c r="DB26" s="113"/>
      <c r="DC26" s="113"/>
      <c r="DD26" s="113"/>
      <c r="DE26" s="113"/>
      <c r="DF26" s="113"/>
      <c r="DG26" s="113"/>
      <c r="DH26" s="113"/>
      <c r="DI26" s="113"/>
      <c r="DJ26" s="113"/>
      <c r="DK26" s="113"/>
      <c r="DL26" s="113"/>
      <c r="DM26" s="113"/>
      <c r="DN26" s="113"/>
      <c r="DO26" s="113"/>
      <c r="DP26" s="113"/>
      <c r="DQ26" s="113"/>
      <c r="DR26" s="113"/>
      <c r="DS26" s="113"/>
      <c r="DT26" s="113"/>
      <c r="DU26" s="113"/>
      <c r="DV26" s="113"/>
      <c r="DW26" s="113"/>
      <c r="DX26" s="113"/>
      <c r="DY26" s="113"/>
    </row>
    <row r="27" spans="1:129" ht="12.75" customHeight="1" x14ac:dyDescent="0.2">
      <c r="B27" s="484"/>
      <c r="C27" s="484"/>
      <c r="D27" s="484"/>
      <c r="E27" s="302"/>
      <c r="F27" s="486"/>
      <c r="G27" s="885"/>
      <c r="H27" s="887"/>
      <c r="I27" s="302"/>
      <c r="J27" s="876"/>
      <c r="K27" s="302"/>
      <c r="L27" s="302"/>
      <c r="M27" s="302"/>
      <c r="N27" s="302"/>
      <c r="O27" s="486"/>
      <c r="P27" s="486"/>
      <c r="Q27" s="486"/>
      <c r="R27" s="486"/>
      <c r="S27" s="491"/>
      <c r="T27" s="532"/>
      <c r="U27" s="532"/>
      <c r="V27" s="532"/>
      <c r="W27" s="532"/>
      <c r="X27" s="532"/>
      <c r="Y27" s="532"/>
      <c r="Z27" s="532"/>
      <c r="AA27" s="492"/>
      <c r="AB27" s="486"/>
      <c r="AC27" s="486"/>
      <c r="AD27" s="486"/>
      <c r="AE27" s="486"/>
      <c r="AF27" s="486"/>
      <c r="AG27" s="486"/>
      <c r="AH27" s="486"/>
      <c r="AI27" s="486"/>
      <c r="AJ27" s="499"/>
      <c r="AK27" s="278"/>
      <c r="AL27" s="486"/>
      <c r="AM27" s="486"/>
      <c r="AN27" s="486"/>
      <c r="AO27" s="486"/>
      <c r="AP27" s="486"/>
      <c r="AQ27" s="486"/>
      <c r="AR27" s="486"/>
      <c r="AS27" s="486"/>
      <c r="AT27" s="486"/>
      <c r="AU27" s="486"/>
      <c r="AV27" s="486"/>
      <c r="AW27" s="486"/>
      <c r="AX27" s="486"/>
      <c r="AY27" s="486"/>
      <c r="AZ27" s="486"/>
      <c r="BA27" s="486"/>
      <c r="BB27" s="486"/>
      <c r="BC27" s="486"/>
      <c r="BD27" s="113"/>
      <c r="BE27" s="113"/>
      <c r="BF27" s="113"/>
      <c r="BG27" s="113"/>
      <c r="BH27" s="113"/>
      <c r="BI27" s="113"/>
      <c r="BJ27" s="113"/>
      <c r="BK27" s="113"/>
      <c r="BL27" s="113"/>
      <c r="BM27" s="113"/>
      <c r="BN27" s="113"/>
      <c r="BO27" s="113"/>
      <c r="BP27" s="113"/>
      <c r="BQ27" s="113"/>
      <c r="BR27" s="113"/>
      <c r="BS27" s="113"/>
      <c r="BT27" s="113"/>
      <c r="BU27" s="113"/>
      <c r="BV27" s="113"/>
      <c r="BW27" s="113"/>
      <c r="BX27" s="113"/>
      <c r="BY27" s="113"/>
      <c r="BZ27" s="113"/>
      <c r="CA27" s="113"/>
      <c r="CB27" s="113"/>
      <c r="CC27" s="113"/>
      <c r="CD27" s="113"/>
      <c r="CE27" s="113"/>
      <c r="CF27" s="113"/>
      <c r="CG27" s="113"/>
      <c r="CH27" s="113"/>
      <c r="CI27" s="113"/>
      <c r="CJ27" s="113"/>
      <c r="CK27" s="113"/>
      <c r="CL27" s="113"/>
      <c r="CM27" s="113"/>
      <c r="CN27" s="113"/>
      <c r="CO27" s="113"/>
      <c r="CP27" s="113"/>
      <c r="CQ27" s="113"/>
      <c r="CR27" s="113"/>
      <c r="CS27" s="113"/>
      <c r="CT27" s="113"/>
      <c r="CU27" s="113"/>
      <c r="CV27" s="113"/>
      <c r="CW27" s="113"/>
      <c r="CX27" s="113"/>
      <c r="CY27" s="113"/>
      <c r="CZ27" s="113"/>
      <c r="DA27" s="113"/>
      <c r="DB27" s="113"/>
      <c r="DC27" s="113"/>
      <c r="DD27" s="113"/>
      <c r="DE27" s="113"/>
      <c r="DF27" s="113"/>
      <c r="DG27" s="113"/>
      <c r="DH27" s="113"/>
      <c r="DI27" s="113"/>
      <c r="DJ27" s="113"/>
      <c r="DK27" s="113"/>
      <c r="DL27" s="113"/>
      <c r="DM27" s="113"/>
      <c r="DN27" s="113"/>
      <c r="DO27" s="113"/>
      <c r="DP27" s="113"/>
      <c r="DQ27" s="113"/>
      <c r="DR27" s="113"/>
      <c r="DS27" s="113"/>
      <c r="DT27" s="113"/>
      <c r="DU27" s="113"/>
      <c r="DV27" s="113"/>
      <c r="DW27" s="113"/>
      <c r="DX27" s="113"/>
      <c r="DY27" s="113"/>
    </row>
    <row r="28" spans="1:129" ht="12.75" customHeight="1" x14ac:dyDescent="0.2">
      <c r="B28" s="484"/>
      <c r="C28" s="484"/>
      <c r="D28" s="484"/>
      <c r="E28" s="302"/>
      <c r="F28" s="486"/>
      <c r="G28" s="885"/>
      <c r="H28" s="885"/>
      <c r="I28" s="163"/>
      <c r="J28" s="876"/>
      <c r="K28" s="302"/>
      <c r="L28" s="302"/>
      <c r="M28" s="302"/>
      <c r="N28" s="302"/>
      <c r="O28" s="486"/>
      <c r="P28" s="486"/>
      <c r="Q28" s="302"/>
      <c r="R28" s="302"/>
      <c r="S28" s="498"/>
      <c r="T28" s="524"/>
      <c r="U28" s="487"/>
      <c r="V28" s="487"/>
      <c r="W28" s="487"/>
      <c r="X28" s="487"/>
      <c r="Y28" s="487"/>
      <c r="Z28" s="487"/>
      <c r="AA28" s="492"/>
      <c r="AB28" s="486"/>
      <c r="AC28" s="514"/>
      <c r="AD28" s="486"/>
      <c r="AE28" s="486"/>
      <c r="AF28" s="486"/>
      <c r="AG28" s="486"/>
      <c r="AH28" s="486"/>
      <c r="AI28" s="486"/>
      <c r="AJ28" s="499"/>
      <c r="AK28" s="278"/>
      <c r="AL28" s="486"/>
      <c r="AM28" s="486"/>
      <c r="AN28" s="486"/>
      <c r="AO28" s="486"/>
      <c r="AP28" s="486"/>
      <c r="AQ28" s="486"/>
      <c r="AR28" s="486"/>
      <c r="AS28" s="486"/>
      <c r="AT28" s="486"/>
      <c r="AU28" s="486"/>
      <c r="AV28" s="486"/>
      <c r="AW28" s="486"/>
      <c r="AX28" s="486"/>
      <c r="AY28" s="486"/>
      <c r="AZ28" s="486"/>
      <c r="BA28" s="486"/>
      <c r="BB28" s="486"/>
      <c r="BC28" s="486"/>
      <c r="BD28" s="113"/>
      <c r="BE28" s="113"/>
      <c r="BF28" s="113"/>
      <c r="BG28" s="113"/>
      <c r="BH28" s="113"/>
      <c r="BI28" s="113"/>
      <c r="BJ28" s="113"/>
      <c r="BK28" s="113"/>
      <c r="BL28" s="113"/>
      <c r="BM28" s="113"/>
      <c r="BN28" s="113"/>
      <c r="BO28" s="113"/>
      <c r="BP28" s="113"/>
      <c r="BQ28" s="113"/>
      <c r="BR28" s="113"/>
      <c r="BS28" s="113"/>
      <c r="BT28" s="113"/>
      <c r="BU28" s="113"/>
      <c r="BV28" s="113"/>
      <c r="BW28" s="113"/>
      <c r="BX28" s="113"/>
      <c r="BY28" s="113"/>
      <c r="BZ28" s="113"/>
      <c r="CA28" s="113"/>
      <c r="CB28" s="113"/>
      <c r="CC28" s="113"/>
      <c r="CD28" s="113"/>
      <c r="CE28" s="113"/>
      <c r="CF28" s="113"/>
      <c r="CG28" s="113"/>
      <c r="CH28" s="113"/>
      <c r="CI28" s="113"/>
      <c r="CJ28" s="113"/>
      <c r="CK28" s="113"/>
      <c r="CL28" s="113"/>
      <c r="CM28" s="113"/>
      <c r="CN28" s="113"/>
      <c r="CO28" s="113"/>
      <c r="CP28" s="113"/>
      <c r="CQ28" s="113"/>
      <c r="CR28" s="113"/>
      <c r="CS28" s="113"/>
      <c r="CT28" s="113"/>
      <c r="CU28" s="113"/>
      <c r="CV28" s="113"/>
      <c r="CW28" s="113"/>
      <c r="CX28" s="113"/>
      <c r="CY28" s="113"/>
      <c r="CZ28" s="113"/>
      <c r="DA28" s="113"/>
      <c r="DB28" s="113"/>
      <c r="DC28" s="113"/>
      <c r="DD28" s="113"/>
      <c r="DE28" s="113"/>
      <c r="DF28" s="113"/>
      <c r="DG28" s="113"/>
      <c r="DH28" s="113"/>
      <c r="DI28" s="113"/>
      <c r="DJ28" s="113"/>
      <c r="DK28" s="113"/>
      <c r="DL28" s="113"/>
      <c r="DM28" s="113"/>
      <c r="DN28" s="113"/>
      <c r="DO28" s="113"/>
      <c r="DP28" s="113"/>
      <c r="DQ28" s="113"/>
      <c r="DR28" s="113"/>
      <c r="DS28" s="113"/>
      <c r="DT28" s="113"/>
      <c r="DU28" s="113"/>
      <c r="DV28" s="113"/>
      <c r="DW28" s="113"/>
      <c r="DX28" s="113"/>
      <c r="DY28" s="113"/>
    </row>
    <row r="29" spans="1:129" ht="12.75" customHeight="1" x14ac:dyDescent="0.2">
      <c r="B29" s="484"/>
      <c r="C29" s="484"/>
      <c r="D29" s="484"/>
      <c r="E29" s="302"/>
      <c r="F29" s="486"/>
      <c r="G29" s="885"/>
      <c r="H29" s="302"/>
      <c r="I29" s="163"/>
      <c r="J29" s="876"/>
      <c r="K29" s="302"/>
      <c r="L29" s="302"/>
      <c r="M29" s="302"/>
      <c r="N29" s="302"/>
      <c r="O29" s="302"/>
      <c r="P29" s="302"/>
      <c r="Q29" s="302"/>
      <c r="R29" s="302"/>
      <c r="S29" s="302"/>
      <c r="T29" s="302"/>
      <c r="U29" s="302"/>
      <c r="V29" s="302"/>
      <c r="W29" s="302"/>
      <c r="X29" s="302"/>
      <c r="Y29" s="302"/>
      <c r="Z29" s="302"/>
      <c r="AA29" s="500"/>
      <c r="AB29" s="486"/>
      <c r="AC29" s="514"/>
      <c r="AD29" s="486"/>
      <c r="AE29" s="486"/>
      <c r="AF29" s="486"/>
      <c r="AG29" s="486"/>
      <c r="AH29" s="486"/>
      <c r="AI29" s="486"/>
      <c r="AJ29" s="499"/>
      <c r="AK29" s="278"/>
      <c r="AL29" s="486"/>
      <c r="AM29" s="486"/>
      <c r="AN29" s="486"/>
      <c r="AO29" s="486"/>
      <c r="AP29" s="486"/>
      <c r="AQ29" s="486"/>
      <c r="AR29" s="486"/>
      <c r="AS29" s="486"/>
      <c r="AT29" s="486"/>
      <c r="AU29" s="486"/>
      <c r="AV29" s="486"/>
      <c r="AW29" s="486"/>
      <c r="AX29" s="486"/>
      <c r="AY29" s="486"/>
      <c r="AZ29" s="486"/>
      <c r="BA29" s="486"/>
      <c r="BB29" s="486"/>
      <c r="BC29" s="486"/>
      <c r="BD29" s="113"/>
      <c r="BE29" s="113"/>
      <c r="BF29" s="113"/>
      <c r="BG29" s="113"/>
      <c r="BH29" s="113"/>
      <c r="BI29" s="113"/>
      <c r="BJ29" s="113"/>
      <c r="BK29" s="113"/>
      <c r="BL29" s="113"/>
      <c r="BM29" s="113"/>
      <c r="BN29" s="113"/>
      <c r="BO29" s="113"/>
      <c r="BP29" s="113"/>
      <c r="BQ29" s="113"/>
      <c r="BR29" s="113"/>
      <c r="BS29" s="113"/>
      <c r="BT29" s="113"/>
      <c r="BU29" s="113"/>
      <c r="BV29" s="113"/>
      <c r="BW29" s="113"/>
      <c r="BX29" s="113"/>
      <c r="BY29" s="113"/>
      <c r="BZ29" s="113"/>
      <c r="CA29" s="113"/>
      <c r="CB29" s="113"/>
      <c r="CC29" s="113"/>
      <c r="CD29" s="113"/>
      <c r="CE29" s="113"/>
      <c r="CF29" s="113"/>
      <c r="CG29" s="113"/>
      <c r="CH29" s="113"/>
      <c r="CI29" s="113"/>
      <c r="CJ29" s="113"/>
      <c r="CK29" s="113"/>
      <c r="CL29" s="113"/>
      <c r="CM29" s="113"/>
      <c r="CN29" s="113"/>
      <c r="CO29" s="113"/>
      <c r="CP29" s="113"/>
      <c r="CQ29" s="113"/>
      <c r="CR29" s="113"/>
      <c r="CS29" s="113"/>
      <c r="CT29" s="113"/>
      <c r="CU29" s="113"/>
      <c r="CV29" s="113"/>
      <c r="CW29" s="113"/>
      <c r="CX29" s="113"/>
      <c r="CY29" s="113"/>
      <c r="CZ29" s="113"/>
      <c r="DA29" s="113"/>
      <c r="DB29" s="113"/>
      <c r="DC29" s="113"/>
      <c r="DD29" s="113"/>
      <c r="DE29" s="113"/>
      <c r="DF29" s="113"/>
      <c r="DG29" s="113"/>
      <c r="DH29" s="113"/>
      <c r="DI29" s="113"/>
      <c r="DJ29" s="113"/>
      <c r="DK29" s="113"/>
      <c r="DL29" s="113"/>
      <c r="DM29" s="113"/>
      <c r="DN29" s="113"/>
      <c r="DO29" s="113"/>
      <c r="DP29" s="113"/>
      <c r="DQ29" s="113"/>
      <c r="DR29" s="113"/>
      <c r="DS29" s="113"/>
      <c r="DT29" s="113"/>
      <c r="DU29" s="113"/>
      <c r="DV29" s="113"/>
      <c r="DW29" s="113"/>
      <c r="DX29" s="113"/>
      <c r="DY29" s="113"/>
    </row>
    <row r="30" spans="1:129" ht="12.75" customHeight="1" x14ac:dyDescent="0.2">
      <c r="B30" s="484"/>
      <c r="C30" s="484"/>
      <c r="D30" s="484"/>
      <c r="E30" s="302"/>
      <c r="F30" s="486"/>
      <c r="G30" s="885"/>
      <c r="H30" s="302"/>
      <c r="I30" s="163"/>
      <c r="J30" s="163"/>
      <c r="K30" s="302"/>
      <c r="L30" s="302"/>
      <c r="M30" s="302"/>
      <c r="N30" s="302"/>
      <c r="O30" s="486"/>
      <c r="P30" s="486"/>
      <c r="Q30" s="302"/>
      <c r="R30" s="302"/>
      <c r="S30" s="302"/>
      <c r="T30" s="302"/>
      <c r="U30" s="302"/>
      <c r="V30" s="302"/>
      <c r="W30" s="302"/>
      <c r="X30" s="302"/>
      <c r="Y30" s="302"/>
      <c r="Z30" s="302"/>
      <c r="AA30" s="500"/>
      <c r="AB30" s="486"/>
      <c r="AC30" s="486"/>
      <c r="AD30" s="486"/>
      <c r="AE30" s="486"/>
      <c r="AF30" s="486"/>
      <c r="AG30" s="486"/>
      <c r="AH30" s="486"/>
      <c r="AI30" s="486"/>
      <c r="AJ30" s="499"/>
      <c r="AK30" s="278"/>
      <c r="AL30" s="486"/>
      <c r="AM30" s="486"/>
      <c r="AN30" s="486"/>
      <c r="AO30" s="486"/>
      <c r="AP30" s="486"/>
      <c r="AQ30" s="486"/>
      <c r="AR30" s="486"/>
      <c r="AS30" s="486"/>
      <c r="AT30" s="486"/>
      <c r="AU30" s="486"/>
      <c r="AV30" s="486"/>
      <c r="AW30" s="486"/>
      <c r="AX30" s="486"/>
      <c r="AY30" s="486"/>
      <c r="AZ30" s="486"/>
      <c r="BA30" s="486"/>
      <c r="BB30" s="486"/>
      <c r="BC30" s="486"/>
      <c r="BD30" s="113"/>
      <c r="BE30" s="113"/>
      <c r="BF30" s="113"/>
      <c r="BG30" s="113"/>
      <c r="BH30" s="113"/>
      <c r="BI30" s="113"/>
      <c r="BJ30" s="113"/>
      <c r="BK30" s="113"/>
      <c r="BL30" s="113"/>
      <c r="BM30" s="113"/>
      <c r="BN30" s="113"/>
      <c r="BO30" s="113"/>
      <c r="BP30" s="113"/>
      <c r="BQ30" s="113"/>
      <c r="BR30" s="113"/>
      <c r="BS30" s="113"/>
      <c r="BT30" s="113"/>
      <c r="BU30" s="113"/>
      <c r="BV30" s="113"/>
      <c r="BW30" s="113"/>
      <c r="BX30" s="113"/>
      <c r="BY30" s="113"/>
      <c r="BZ30" s="113"/>
      <c r="CA30" s="113"/>
      <c r="CB30" s="113"/>
      <c r="CC30" s="113"/>
      <c r="CD30" s="113"/>
      <c r="CE30" s="113"/>
      <c r="CF30" s="113"/>
      <c r="CG30" s="113"/>
      <c r="CH30" s="113"/>
      <c r="CI30" s="113"/>
      <c r="CJ30" s="113"/>
      <c r="CK30" s="113"/>
      <c r="CL30" s="113"/>
      <c r="CM30" s="113"/>
      <c r="CN30" s="113"/>
      <c r="CO30" s="113"/>
      <c r="CP30" s="113"/>
      <c r="CQ30" s="113"/>
      <c r="CR30" s="113"/>
      <c r="CS30" s="113"/>
      <c r="CT30" s="113"/>
      <c r="CU30" s="113"/>
      <c r="CV30" s="113"/>
      <c r="CW30" s="113"/>
      <c r="CX30" s="113"/>
      <c r="CY30" s="113"/>
      <c r="CZ30" s="113"/>
      <c r="DA30" s="113"/>
      <c r="DB30" s="113"/>
      <c r="DC30" s="113"/>
      <c r="DD30" s="113"/>
      <c r="DE30" s="113"/>
      <c r="DF30" s="113"/>
      <c r="DG30" s="113"/>
      <c r="DH30" s="113"/>
      <c r="DI30" s="113"/>
      <c r="DJ30" s="113"/>
      <c r="DK30" s="113"/>
      <c r="DL30" s="113"/>
      <c r="DM30" s="113"/>
      <c r="DN30" s="113"/>
      <c r="DO30" s="113"/>
      <c r="DP30" s="113"/>
      <c r="DQ30" s="113"/>
      <c r="DR30" s="113"/>
      <c r="DS30" s="113"/>
      <c r="DT30" s="113"/>
      <c r="DU30" s="113"/>
      <c r="DV30" s="113"/>
      <c r="DW30" s="113"/>
      <c r="DX30" s="113"/>
      <c r="DY30" s="113"/>
    </row>
    <row r="31" spans="1:129" ht="12.75" customHeight="1" x14ac:dyDescent="0.2">
      <c r="B31" s="484"/>
      <c r="C31" s="484"/>
      <c r="D31" s="484"/>
      <c r="E31" s="302"/>
      <c r="F31" s="486"/>
      <c r="G31" s="885"/>
      <c r="H31" s="302"/>
      <c r="I31" s="163"/>
      <c r="J31" s="302"/>
      <c r="K31" s="302"/>
      <c r="L31" s="302"/>
      <c r="M31" s="302"/>
      <c r="N31" s="486"/>
      <c r="O31" s="486"/>
      <c r="P31" s="302"/>
      <c r="Q31" s="302"/>
      <c r="R31" s="302"/>
      <c r="S31" s="302"/>
      <c r="T31" s="302"/>
      <c r="U31" s="302"/>
      <c r="V31" s="302"/>
      <c r="W31" s="302"/>
      <c r="X31" s="302"/>
      <c r="Y31" s="302"/>
      <c r="Z31" s="500"/>
      <c r="AA31" s="486"/>
      <c r="AB31" s="486"/>
      <c r="AC31" s="486"/>
      <c r="AD31" s="486"/>
      <c r="AE31" s="486"/>
      <c r="AF31" s="486"/>
      <c r="AG31" s="486"/>
      <c r="AH31" s="486"/>
      <c r="AI31" s="486"/>
      <c r="AJ31" s="499"/>
      <c r="AK31" s="278"/>
      <c r="AL31" s="486"/>
      <c r="AM31" s="486"/>
      <c r="AN31" s="486"/>
      <c r="AO31" s="486"/>
      <c r="AP31" s="486"/>
      <c r="AQ31" s="486"/>
      <c r="AR31" s="486"/>
      <c r="AS31" s="486"/>
      <c r="AT31" s="486"/>
      <c r="AU31" s="486"/>
      <c r="AV31" s="486"/>
      <c r="AW31" s="486"/>
      <c r="AX31" s="486"/>
      <c r="AY31" s="486"/>
      <c r="AZ31" s="486"/>
      <c r="BA31" s="486"/>
      <c r="BB31" s="486"/>
      <c r="BC31" s="486"/>
      <c r="BD31" s="113"/>
      <c r="BE31" s="113"/>
      <c r="BF31" s="113"/>
      <c r="BG31" s="113"/>
      <c r="BH31" s="113"/>
      <c r="BI31" s="113"/>
      <c r="BJ31" s="113"/>
      <c r="BK31" s="113"/>
      <c r="BL31" s="113"/>
      <c r="BM31" s="113"/>
      <c r="BN31" s="113"/>
      <c r="BO31" s="113"/>
      <c r="BP31" s="113"/>
      <c r="BQ31" s="113"/>
      <c r="BR31" s="113"/>
      <c r="BS31" s="113"/>
      <c r="BT31" s="113"/>
      <c r="BU31" s="113"/>
      <c r="BV31" s="113"/>
      <c r="BW31" s="113"/>
      <c r="BX31" s="113"/>
      <c r="BY31" s="113"/>
      <c r="BZ31" s="113"/>
      <c r="CA31" s="113"/>
      <c r="CB31" s="113"/>
      <c r="CC31" s="113"/>
      <c r="CD31" s="113"/>
      <c r="CE31" s="113"/>
      <c r="CF31" s="113"/>
      <c r="CG31" s="113"/>
      <c r="CH31" s="113"/>
      <c r="CI31" s="113"/>
      <c r="CJ31" s="113"/>
      <c r="CK31" s="113"/>
      <c r="CL31" s="113"/>
      <c r="CM31" s="113"/>
      <c r="CN31" s="113"/>
      <c r="CO31" s="113"/>
      <c r="CP31" s="113"/>
      <c r="CQ31" s="113"/>
      <c r="CR31" s="113"/>
      <c r="CS31" s="113"/>
      <c r="CT31" s="113"/>
      <c r="CU31" s="113"/>
      <c r="CV31" s="113"/>
      <c r="CW31" s="113"/>
      <c r="CX31" s="113"/>
      <c r="CY31" s="113"/>
      <c r="CZ31" s="113"/>
      <c r="DA31" s="113"/>
      <c r="DB31" s="113"/>
      <c r="DC31" s="113"/>
      <c r="DD31" s="113"/>
      <c r="DE31" s="113"/>
      <c r="DF31" s="113"/>
      <c r="DG31" s="113"/>
      <c r="DH31" s="113"/>
      <c r="DI31" s="113"/>
      <c r="DJ31" s="113"/>
      <c r="DK31" s="113"/>
      <c r="DL31" s="113"/>
      <c r="DM31" s="113"/>
      <c r="DN31" s="113"/>
      <c r="DO31" s="113"/>
      <c r="DP31" s="113"/>
      <c r="DQ31" s="113"/>
      <c r="DR31" s="113"/>
      <c r="DS31" s="113"/>
      <c r="DT31" s="113"/>
      <c r="DU31" s="113"/>
      <c r="DV31" s="113"/>
      <c r="DW31" s="113"/>
      <c r="DX31" s="113"/>
      <c r="DY31" s="113"/>
    </row>
    <row r="32" spans="1:129" ht="12.75" customHeight="1" x14ac:dyDescent="0.2">
      <c r="B32" s="484"/>
      <c r="C32" s="484"/>
      <c r="D32" s="484"/>
      <c r="E32" s="302"/>
      <c r="F32" s="486"/>
      <c r="G32" s="302"/>
      <c r="H32" s="302"/>
      <c r="I32" s="163"/>
      <c r="J32" s="302"/>
      <c r="K32" s="302"/>
      <c r="L32" s="500"/>
      <c r="M32" s="302"/>
      <c r="N32" s="486"/>
      <c r="O32" s="486"/>
      <c r="P32" s="302"/>
      <c r="Q32" s="302"/>
      <c r="R32" s="302"/>
      <c r="S32" s="302"/>
      <c r="T32" s="302"/>
      <c r="U32" s="302"/>
      <c r="V32" s="302"/>
      <c r="W32" s="302"/>
      <c r="X32" s="302"/>
      <c r="Y32" s="302"/>
      <c r="Z32" s="500"/>
      <c r="AA32" s="486"/>
      <c r="AB32" s="486"/>
      <c r="AC32" s="486"/>
      <c r="AD32" s="486"/>
      <c r="AE32" s="486"/>
      <c r="AF32" s="486"/>
      <c r="AG32" s="486"/>
      <c r="AH32" s="486"/>
      <c r="AI32" s="486"/>
      <c r="AJ32" s="499"/>
      <c r="AK32" s="278"/>
      <c r="AL32" s="486"/>
      <c r="AM32" s="486"/>
      <c r="AN32" s="486"/>
      <c r="AO32" s="486"/>
      <c r="AP32" s="486"/>
      <c r="AQ32" s="486"/>
      <c r="AR32" s="486"/>
      <c r="AS32" s="486"/>
      <c r="AT32" s="486"/>
      <c r="AU32" s="486"/>
      <c r="AV32" s="486"/>
      <c r="AW32" s="486"/>
      <c r="AX32" s="486"/>
      <c r="AY32" s="486"/>
      <c r="AZ32" s="486"/>
      <c r="BA32" s="486"/>
      <c r="BB32" s="486"/>
      <c r="BC32" s="486"/>
      <c r="BD32" s="113"/>
      <c r="BE32" s="113"/>
      <c r="BF32" s="113"/>
      <c r="BG32" s="113"/>
      <c r="BH32" s="113"/>
      <c r="BI32" s="113"/>
      <c r="BJ32" s="113"/>
      <c r="BK32" s="113"/>
      <c r="BL32" s="113"/>
      <c r="BM32" s="113"/>
      <c r="BN32" s="113"/>
      <c r="BO32" s="113"/>
      <c r="BP32" s="113"/>
      <c r="BQ32" s="113"/>
      <c r="BR32" s="113"/>
      <c r="BS32" s="113"/>
      <c r="BT32" s="113"/>
      <c r="BU32" s="113"/>
      <c r="BV32" s="113"/>
      <c r="BW32" s="113"/>
      <c r="BX32" s="113"/>
      <c r="BY32" s="113"/>
      <c r="BZ32" s="113"/>
      <c r="CA32" s="113"/>
      <c r="CB32" s="113"/>
      <c r="CC32" s="113"/>
      <c r="CD32" s="113"/>
      <c r="CE32" s="113"/>
      <c r="CF32" s="113"/>
      <c r="CG32" s="113"/>
      <c r="CH32" s="113"/>
      <c r="CI32" s="113"/>
      <c r="CJ32" s="113"/>
      <c r="CK32" s="113"/>
      <c r="CL32" s="113"/>
      <c r="CM32" s="113"/>
      <c r="CN32" s="113"/>
      <c r="CO32" s="113"/>
      <c r="CP32" s="113"/>
      <c r="CQ32" s="113"/>
      <c r="CR32" s="113"/>
      <c r="CS32" s="113"/>
      <c r="CT32" s="113"/>
      <c r="CU32" s="113"/>
      <c r="CV32" s="113"/>
      <c r="CW32" s="113"/>
      <c r="CX32" s="113"/>
      <c r="CY32" s="113"/>
      <c r="CZ32" s="113"/>
      <c r="DA32" s="113"/>
      <c r="DB32" s="113"/>
      <c r="DC32" s="113"/>
      <c r="DD32" s="113"/>
      <c r="DE32" s="113"/>
      <c r="DF32" s="113"/>
      <c r="DG32" s="113"/>
      <c r="DH32" s="113"/>
      <c r="DI32" s="113"/>
      <c r="DJ32" s="113"/>
      <c r="DK32" s="113"/>
      <c r="DL32" s="113"/>
      <c r="DM32" s="113"/>
      <c r="DN32" s="113"/>
      <c r="DO32" s="113"/>
      <c r="DP32" s="113"/>
      <c r="DQ32" s="113"/>
      <c r="DR32" s="113"/>
      <c r="DS32" s="113"/>
      <c r="DT32" s="113"/>
      <c r="DU32" s="113"/>
      <c r="DV32" s="113"/>
      <c r="DW32" s="113"/>
      <c r="DX32" s="113"/>
      <c r="DY32" s="113"/>
    </row>
    <row r="33" spans="2:129" ht="12.75" customHeight="1" x14ac:dyDescent="0.2">
      <c r="B33" s="484"/>
      <c r="C33" s="484"/>
      <c r="D33" s="484"/>
      <c r="E33" s="302"/>
      <c r="F33" s="486"/>
      <c r="G33" s="302"/>
      <c r="H33" s="302"/>
      <c r="I33" s="163"/>
      <c r="J33" s="302"/>
      <c r="K33" s="302"/>
      <c r="L33" s="500"/>
      <c r="M33" s="302"/>
      <c r="N33" s="486"/>
      <c r="O33" s="486"/>
      <c r="P33" s="302"/>
      <c r="Q33" s="486"/>
      <c r="R33" s="486"/>
      <c r="S33" s="486"/>
      <c r="T33" s="486"/>
      <c r="U33" s="486"/>
      <c r="V33" s="486"/>
      <c r="W33" s="486"/>
      <c r="X33" s="486"/>
      <c r="Y33" s="486"/>
      <c r="Z33" s="500"/>
      <c r="AA33" s="486"/>
      <c r="AB33" s="486"/>
      <c r="AC33" s="486"/>
      <c r="AD33" s="486"/>
      <c r="AE33" s="486"/>
      <c r="AF33" s="486"/>
      <c r="AG33" s="486"/>
      <c r="AH33" s="486"/>
      <c r="AI33" s="486"/>
      <c r="AJ33" s="499"/>
      <c r="AK33" s="278"/>
      <c r="AL33" s="486"/>
      <c r="AM33" s="486"/>
      <c r="AN33" s="486"/>
      <c r="AO33" s="486"/>
      <c r="AP33" s="486"/>
      <c r="AQ33" s="486"/>
      <c r="AR33" s="486"/>
      <c r="AS33" s="486"/>
      <c r="AT33" s="486"/>
      <c r="AU33" s="486"/>
      <c r="AV33" s="486"/>
      <c r="AW33" s="486"/>
      <c r="AX33" s="486"/>
      <c r="AY33" s="486"/>
      <c r="AZ33" s="486"/>
      <c r="BA33" s="486"/>
      <c r="BB33" s="486"/>
      <c r="BC33" s="486"/>
      <c r="BD33" s="113"/>
      <c r="BE33" s="113"/>
      <c r="BF33" s="113"/>
      <c r="BG33" s="113"/>
      <c r="BH33" s="113"/>
      <c r="BI33" s="113"/>
      <c r="BJ33" s="113"/>
      <c r="BK33" s="113"/>
      <c r="BL33" s="113"/>
      <c r="BM33" s="113"/>
      <c r="BN33" s="113"/>
      <c r="BO33" s="113"/>
      <c r="BP33" s="113"/>
      <c r="BQ33" s="113"/>
      <c r="BR33" s="113"/>
      <c r="BS33" s="113"/>
      <c r="BT33" s="113"/>
      <c r="BU33" s="113"/>
      <c r="BV33" s="113"/>
      <c r="BW33" s="113"/>
      <c r="BX33" s="113"/>
      <c r="BY33" s="113"/>
      <c r="BZ33" s="113"/>
      <c r="CA33" s="113"/>
      <c r="CB33" s="113"/>
      <c r="CC33" s="113"/>
      <c r="CD33" s="113"/>
      <c r="CE33" s="113"/>
      <c r="CF33" s="113"/>
      <c r="CG33" s="113"/>
      <c r="CH33" s="113"/>
      <c r="CI33" s="113"/>
      <c r="CJ33" s="113"/>
      <c r="CK33" s="113"/>
      <c r="CL33" s="113"/>
      <c r="CM33" s="113"/>
      <c r="CN33" s="113"/>
      <c r="CO33" s="113"/>
      <c r="CP33" s="113"/>
      <c r="CQ33" s="113"/>
      <c r="CR33" s="113"/>
      <c r="CS33" s="113"/>
      <c r="CT33" s="113"/>
      <c r="CU33" s="113"/>
      <c r="CV33" s="113"/>
      <c r="CW33" s="113"/>
      <c r="CX33" s="113"/>
      <c r="CY33" s="113"/>
      <c r="CZ33" s="113"/>
      <c r="DA33" s="113"/>
      <c r="DB33" s="113"/>
      <c r="DC33" s="113"/>
      <c r="DD33" s="113"/>
      <c r="DE33" s="113"/>
      <c r="DF33" s="113"/>
      <c r="DG33" s="113"/>
      <c r="DH33" s="113"/>
      <c r="DI33" s="113"/>
      <c r="DJ33" s="113"/>
      <c r="DK33" s="113"/>
      <c r="DL33" s="113"/>
      <c r="DM33" s="113"/>
      <c r="DN33" s="113"/>
      <c r="DO33" s="113"/>
      <c r="DP33" s="113"/>
      <c r="DQ33" s="113"/>
      <c r="DR33" s="113"/>
      <c r="DS33" s="113"/>
      <c r="DT33" s="113"/>
      <c r="DU33" s="113"/>
      <c r="DV33" s="113"/>
      <c r="DW33" s="113"/>
      <c r="DX33" s="113"/>
      <c r="DY33" s="113"/>
    </row>
    <row r="34" spans="2:129" ht="12.75" customHeight="1" x14ac:dyDescent="0.2">
      <c r="B34" s="484"/>
      <c r="C34" s="484"/>
      <c r="D34" s="484"/>
      <c r="E34" s="302"/>
      <c r="F34" s="486"/>
      <c r="G34" s="302"/>
      <c r="H34" s="302"/>
      <c r="I34" s="163"/>
      <c r="J34" s="302"/>
      <c r="K34" s="302"/>
      <c r="L34" s="500"/>
      <c r="M34" s="302"/>
      <c r="N34" s="486"/>
      <c r="O34" s="486"/>
      <c r="P34" s="486"/>
      <c r="Q34" s="486"/>
      <c r="R34" s="486"/>
      <c r="S34" s="486"/>
      <c r="T34" s="486"/>
      <c r="U34" s="486"/>
      <c r="V34" s="486"/>
      <c r="W34" s="486"/>
      <c r="X34" s="486"/>
      <c r="Y34" s="486"/>
      <c r="Z34" s="486"/>
      <c r="AA34" s="486"/>
      <c r="AB34" s="486"/>
      <c r="AC34" s="486"/>
      <c r="AD34" s="486"/>
      <c r="AE34" s="486"/>
      <c r="AF34" s="486"/>
      <c r="AG34" s="486"/>
      <c r="AH34" s="486"/>
      <c r="AI34" s="486"/>
      <c r="AJ34" s="499"/>
      <c r="AK34" s="278"/>
      <c r="AL34" s="486"/>
      <c r="AM34" s="486"/>
      <c r="AN34" s="486"/>
      <c r="AO34" s="486"/>
      <c r="AP34" s="486"/>
      <c r="AQ34" s="486"/>
      <c r="AR34" s="486"/>
      <c r="AS34" s="486"/>
      <c r="AT34" s="486"/>
      <c r="AU34" s="486"/>
      <c r="AV34" s="486"/>
      <c r="AW34" s="486"/>
      <c r="AX34" s="486"/>
      <c r="AY34" s="486"/>
      <c r="AZ34" s="486"/>
      <c r="BA34" s="486"/>
      <c r="BB34" s="486"/>
      <c r="BC34" s="486"/>
      <c r="BD34" s="113"/>
      <c r="BE34" s="113"/>
      <c r="BF34" s="113"/>
      <c r="BG34" s="113"/>
      <c r="BH34" s="113"/>
      <c r="BI34" s="113"/>
      <c r="BJ34" s="113"/>
      <c r="BK34" s="113"/>
      <c r="BL34" s="113"/>
      <c r="BM34" s="113"/>
      <c r="BN34" s="113"/>
      <c r="BO34" s="113"/>
      <c r="BP34" s="113"/>
      <c r="BQ34" s="113"/>
      <c r="BR34" s="113"/>
      <c r="BS34" s="113"/>
      <c r="BT34" s="113"/>
      <c r="BU34" s="113"/>
      <c r="BV34" s="113"/>
      <c r="BW34" s="113"/>
      <c r="BX34" s="113"/>
      <c r="BY34" s="113"/>
      <c r="BZ34" s="113"/>
      <c r="CA34" s="113"/>
      <c r="CB34" s="113"/>
      <c r="CC34" s="113"/>
      <c r="CD34" s="113"/>
      <c r="CE34" s="113"/>
      <c r="CF34" s="113"/>
      <c r="CG34" s="113"/>
      <c r="CH34" s="113"/>
      <c r="CI34" s="113"/>
      <c r="CJ34" s="113"/>
      <c r="CK34" s="113"/>
      <c r="CL34" s="113"/>
      <c r="CM34" s="113"/>
      <c r="CN34" s="113"/>
      <c r="CO34" s="113"/>
      <c r="CP34" s="113"/>
      <c r="CQ34" s="113"/>
      <c r="CR34" s="113"/>
      <c r="CS34" s="113"/>
      <c r="CT34" s="113"/>
      <c r="CU34" s="113"/>
      <c r="CV34" s="113"/>
      <c r="CW34" s="113"/>
      <c r="CX34" s="113"/>
      <c r="CY34" s="113"/>
      <c r="CZ34" s="113"/>
      <c r="DA34" s="113"/>
      <c r="DB34" s="113"/>
      <c r="DC34" s="113"/>
      <c r="DD34" s="113"/>
      <c r="DE34" s="113"/>
      <c r="DF34" s="113"/>
      <c r="DG34" s="113"/>
      <c r="DH34" s="113"/>
      <c r="DI34" s="113"/>
      <c r="DJ34" s="113"/>
      <c r="DK34" s="113"/>
      <c r="DL34" s="113"/>
      <c r="DM34" s="113"/>
      <c r="DN34" s="113"/>
      <c r="DO34" s="113"/>
      <c r="DP34" s="113"/>
      <c r="DQ34" s="113"/>
      <c r="DR34" s="113"/>
      <c r="DS34" s="113"/>
      <c r="DT34" s="113"/>
      <c r="DU34" s="113"/>
      <c r="DV34" s="113"/>
      <c r="DW34" s="113"/>
      <c r="DX34" s="113"/>
      <c r="DY34" s="113"/>
    </row>
    <row r="35" spans="2:129" ht="12.75" customHeight="1" x14ac:dyDescent="0.2">
      <c r="B35" s="484"/>
      <c r="C35" s="484"/>
      <c r="D35" s="484"/>
      <c r="E35" s="302"/>
      <c r="F35" s="486"/>
      <c r="G35" s="302"/>
      <c r="H35" s="302"/>
      <c r="I35" s="163"/>
      <c r="J35" s="302"/>
      <c r="K35" s="302"/>
      <c r="L35" s="302"/>
      <c r="M35" s="302"/>
      <c r="N35" s="486"/>
      <c r="O35" s="486"/>
      <c r="P35" s="486"/>
      <c r="Q35" s="486"/>
      <c r="R35" s="486"/>
      <c r="S35" s="486"/>
      <c r="T35" s="486"/>
      <c r="U35" s="486"/>
      <c r="V35" s="486"/>
      <c r="W35" s="486"/>
      <c r="X35" s="486"/>
      <c r="Y35" s="486"/>
      <c r="Z35" s="486"/>
      <c r="AA35" s="486"/>
      <c r="AB35" s="486"/>
      <c r="AC35" s="486"/>
      <c r="AD35" s="486"/>
      <c r="AE35" s="486"/>
      <c r="AF35" s="486"/>
      <c r="AG35" s="486"/>
      <c r="AH35" s="486"/>
      <c r="AI35" s="486"/>
      <c r="AJ35" s="499"/>
      <c r="AK35" s="278"/>
      <c r="AL35" s="486"/>
      <c r="AM35" s="486"/>
      <c r="AN35" s="486"/>
      <c r="AO35" s="486"/>
      <c r="AP35" s="486"/>
      <c r="AQ35" s="486"/>
      <c r="AR35" s="486"/>
      <c r="AS35" s="486"/>
      <c r="AT35" s="486"/>
      <c r="AU35" s="486"/>
      <c r="AV35" s="486"/>
      <c r="AW35" s="486"/>
      <c r="AX35" s="486"/>
      <c r="AY35" s="486"/>
      <c r="AZ35" s="486"/>
      <c r="BA35" s="486"/>
      <c r="BB35" s="486"/>
      <c r="BC35" s="486"/>
      <c r="BD35" s="113"/>
      <c r="BE35" s="113"/>
      <c r="BF35" s="113"/>
      <c r="BG35" s="113"/>
      <c r="BH35" s="113"/>
      <c r="BI35" s="113"/>
      <c r="BJ35" s="113"/>
      <c r="BK35" s="113"/>
      <c r="BL35" s="113"/>
      <c r="BM35" s="113"/>
      <c r="BN35" s="113"/>
      <c r="BO35" s="113"/>
      <c r="BP35" s="113"/>
      <c r="BQ35" s="113"/>
      <c r="BR35" s="113"/>
      <c r="BS35" s="113"/>
      <c r="BT35" s="113"/>
      <c r="BU35" s="113"/>
      <c r="BV35" s="113"/>
      <c r="BW35" s="113"/>
      <c r="BX35" s="113"/>
      <c r="BY35" s="113"/>
      <c r="BZ35" s="113"/>
      <c r="CA35" s="113"/>
      <c r="CB35" s="113"/>
      <c r="CC35" s="113"/>
      <c r="CD35" s="113"/>
      <c r="CE35" s="113"/>
      <c r="CF35" s="113"/>
      <c r="CG35" s="113"/>
      <c r="CH35" s="113"/>
      <c r="CI35" s="113"/>
      <c r="CJ35" s="113"/>
      <c r="CK35" s="113"/>
      <c r="CL35" s="113"/>
      <c r="CM35" s="113"/>
      <c r="CN35" s="113"/>
      <c r="CO35" s="113"/>
      <c r="CP35" s="113"/>
      <c r="CQ35" s="113"/>
      <c r="CR35" s="113"/>
      <c r="CS35" s="113"/>
      <c r="CT35" s="113"/>
      <c r="CU35" s="113"/>
      <c r="CV35" s="113"/>
      <c r="CW35" s="113"/>
      <c r="CX35" s="113"/>
      <c r="CY35" s="113"/>
      <c r="CZ35" s="113"/>
      <c r="DA35" s="113"/>
      <c r="DB35" s="113"/>
      <c r="DC35" s="113"/>
      <c r="DD35" s="113"/>
      <c r="DE35" s="113"/>
      <c r="DF35" s="113"/>
      <c r="DG35" s="113"/>
      <c r="DH35" s="113"/>
      <c r="DI35" s="113"/>
      <c r="DJ35" s="113"/>
      <c r="DK35" s="113"/>
      <c r="DL35" s="113"/>
      <c r="DM35" s="113"/>
      <c r="DN35" s="113"/>
      <c r="DO35" s="113"/>
      <c r="DP35" s="113"/>
      <c r="DQ35" s="113"/>
      <c r="DR35" s="113"/>
      <c r="DS35" s="113"/>
      <c r="DT35" s="113"/>
      <c r="DU35" s="113"/>
      <c r="DV35" s="113"/>
      <c r="DW35" s="113"/>
      <c r="DX35" s="113"/>
      <c r="DY35" s="113"/>
    </row>
    <row r="36" spans="2:129" ht="12.75" customHeight="1" x14ac:dyDescent="0.2">
      <c r="B36" s="484"/>
      <c r="C36" s="484"/>
      <c r="D36" s="484"/>
      <c r="E36" s="302"/>
      <c r="F36" s="486"/>
      <c r="G36" s="302"/>
      <c r="H36" s="302"/>
      <c r="I36" s="163"/>
      <c r="J36" s="302"/>
      <c r="K36" s="302"/>
      <c r="L36" s="302"/>
      <c r="M36" s="302"/>
      <c r="N36" s="486"/>
      <c r="O36" s="486"/>
      <c r="P36" s="486"/>
      <c r="Q36" s="486"/>
      <c r="R36" s="486"/>
      <c r="S36" s="486"/>
      <c r="T36" s="486"/>
      <c r="U36" s="486"/>
      <c r="V36" s="486"/>
      <c r="W36" s="486"/>
      <c r="X36" s="486"/>
      <c r="Y36" s="486"/>
      <c r="Z36" s="486"/>
      <c r="AA36" s="486"/>
      <c r="AB36" s="486"/>
      <c r="AC36" s="486"/>
      <c r="AD36" s="486"/>
      <c r="AE36" s="486"/>
      <c r="AF36" s="486"/>
      <c r="AG36" s="486"/>
      <c r="AH36" s="486"/>
      <c r="AI36" s="486"/>
      <c r="AJ36" s="499"/>
      <c r="AK36" s="278"/>
      <c r="AL36" s="486"/>
      <c r="AM36" s="486"/>
      <c r="AN36" s="486"/>
      <c r="AO36" s="486"/>
      <c r="AP36" s="486"/>
      <c r="AQ36" s="486"/>
      <c r="AR36" s="486"/>
      <c r="AS36" s="486"/>
      <c r="AT36" s="486"/>
      <c r="AU36" s="486"/>
      <c r="AV36" s="486"/>
      <c r="AW36" s="486"/>
      <c r="AX36" s="486"/>
      <c r="AY36" s="486"/>
      <c r="AZ36" s="486"/>
      <c r="BA36" s="486"/>
      <c r="BB36" s="486"/>
      <c r="BC36" s="486"/>
      <c r="BD36" s="113"/>
      <c r="BE36" s="113"/>
      <c r="BF36" s="113"/>
      <c r="BG36" s="113"/>
      <c r="BH36" s="113"/>
      <c r="BI36" s="113"/>
      <c r="BJ36" s="113"/>
      <c r="BK36" s="113"/>
      <c r="BL36" s="113"/>
      <c r="BM36" s="113"/>
      <c r="BN36" s="113"/>
      <c r="BO36" s="113"/>
      <c r="BP36" s="113"/>
      <c r="BQ36" s="113"/>
      <c r="BR36" s="113"/>
      <c r="BS36" s="113"/>
      <c r="BT36" s="113"/>
      <c r="BU36" s="113"/>
      <c r="BV36" s="113"/>
      <c r="BW36" s="113"/>
      <c r="BX36" s="113"/>
      <c r="BY36" s="113"/>
      <c r="BZ36" s="113"/>
      <c r="CA36" s="113"/>
      <c r="CB36" s="113"/>
      <c r="CC36" s="113"/>
      <c r="CD36" s="113"/>
      <c r="CE36" s="113"/>
      <c r="CF36" s="113"/>
      <c r="CG36" s="113"/>
      <c r="CH36" s="113"/>
      <c r="CI36" s="113"/>
      <c r="CJ36" s="113"/>
      <c r="CK36" s="113"/>
      <c r="CL36" s="113"/>
      <c r="CM36" s="113"/>
      <c r="CN36" s="113"/>
      <c r="CO36" s="113"/>
      <c r="CP36" s="113"/>
      <c r="CQ36" s="113"/>
      <c r="CR36" s="113"/>
      <c r="CS36" s="113"/>
      <c r="CT36" s="113"/>
      <c r="CU36" s="113"/>
      <c r="CV36" s="113"/>
      <c r="CW36" s="113"/>
      <c r="CX36" s="113"/>
      <c r="CY36" s="113"/>
      <c r="CZ36" s="113"/>
      <c r="DA36" s="113"/>
      <c r="DB36" s="113"/>
      <c r="DC36" s="113"/>
      <c r="DD36" s="113"/>
      <c r="DE36" s="113"/>
      <c r="DF36" s="113"/>
      <c r="DG36" s="113"/>
      <c r="DH36" s="113"/>
      <c r="DI36" s="113"/>
      <c r="DJ36" s="113"/>
      <c r="DK36" s="113"/>
      <c r="DL36" s="113"/>
      <c r="DM36" s="113"/>
      <c r="DN36" s="113"/>
      <c r="DO36" s="113"/>
      <c r="DP36" s="113"/>
      <c r="DQ36" s="113"/>
      <c r="DR36" s="113"/>
      <c r="DS36" s="113"/>
      <c r="DT36" s="113"/>
      <c r="DU36" s="113"/>
      <c r="DV36" s="113"/>
      <c r="DW36" s="113"/>
      <c r="DX36" s="113"/>
      <c r="DY36" s="113"/>
    </row>
    <row r="37" spans="2:129" ht="12.75" customHeight="1" x14ac:dyDescent="0.2">
      <c r="B37" s="484"/>
      <c r="C37" s="484"/>
      <c r="D37" s="484"/>
      <c r="E37" s="302"/>
      <c r="F37" s="486"/>
      <c r="G37" s="302"/>
      <c r="H37" s="302"/>
      <c r="I37" s="163"/>
      <c r="J37" s="302"/>
      <c r="K37" s="320"/>
      <c r="L37" s="525"/>
      <c r="M37" s="302"/>
      <c r="N37" s="486"/>
      <c r="O37" s="486"/>
      <c r="P37" s="486"/>
      <c r="Q37" s="486"/>
      <c r="R37" s="486"/>
      <c r="S37" s="486"/>
      <c r="T37" s="486"/>
      <c r="U37" s="486"/>
      <c r="V37" s="486"/>
      <c r="W37" s="486"/>
      <c r="X37" s="486"/>
      <c r="Y37" s="486"/>
      <c r="Z37" s="486"/>
      <c r="AA37" s="486"/>
      <c r="AB37" s="486"/>
      <c r="AC37" s="486"/>
      <c r="AD37" s="486"/>
      <c r="AE37" s="486"/>
      <c r="AF37" s="486"/>
      <c r="AG37" s="486"/>
      <c r="AH37" s="486"/>
      <c r="AI37" s="486"/>
      <c r="AJ37" s="499"/>
      <c r="AK37" s="278"/>
      <c r="AL37" s="486"/>
      <c r="AM37" s="486"/>
      <c r="AN37" s="486"/>
      <c r="AO37" s="486"/>
      <c r="AP37" s="486"/>
      <c r="AQ37" s="486"/>
      <c r="AR37" s="486"/>
      <c r="AS37" s="486"/>
      <c r="AT37" s="486"/>
      <c r="AU37" s="486"/>
      <c r="AV37" s="486"/>
      <c r="AW37" s="486"/>
      <c r="AX37" s="486"/>
      <c r="AY37" s="486"/>
      <c r="AZ37" s="486"/>
      <c r="BA37" s="486"/>
      <c r="BB37" s="486"/>
      <c r="BC37" s="486"/>
      <c r="BD37" s="113"/>
      <c r="BE37" s="113"/>
      <c r="BF37" s="113"/>
      <c r="BG37" s="113"/>
      <c r="BH37" s="113"/>
      <c r="BI37" s="113"/>
      <c r="BJ37" s="113"/>
      <c r="BK37" s="113"/>
      <c r="BL37" s="113"/>
      <c r="BM37" s="113"/>
      <c r="BN37" s="113"/>
      <c r="BO37" s="113"/>
      <c r="BP37" s="113"/>
      <c r="BQ37" s="113"/>
      <c r="BR37" s="113"/>
      <c r="BS37" s="113"/>
      <c r="BT37" s="113"/>
      <c r="BU37" s="113"/>
      <c r="BV37" s="113"/>
      <c r="BW37" s="113"/>
      <c r="BX37" s="113"/>
      <c r="BY37" s="113"/>
      <c r="BZ37" s="113"/>
      <c r="CA37" s="113"/>
      <c r="CB37" s="113"/>
      <c r="CC37" s="113"/>
      <c r="CD37" s="113"/>
      <c r="CE37" s="113"/>
      <c r="CF37" s="113"/>
      <c r="CG37" s="113"/>
      <c r="CH37" s="113"/>
      <c r="CI37" s="113"/>
      <c r="CJ37" s="113"/>
      <c r="CK37" s="113"/>
      <c r="CL37" s="113"/>
      <c r="CM37" s="113"/>
      <c r="CN37" s="113"/>
      <c r="CO37" s="113"/>
      <c r="CP37" s="113"/>
      <c r="CQ37" s="113"/>
      <c r="CR37" s="113"/>
      <c r="CS37" s="113"/>
      <c r="CT37" s="113"/>
      <c r="CU37" s="113"/>
      <c r="CV37" s="113"/>
      <c r="CW37" s="113"/>
      <c r="CX37" s="113"/>
      <c r="CY37" s="113"/>
      <c r="CZ37" s="113"/>
      <c r="DA37" s="113"/>
      <c r="DB37" s="113"/>
      <c r="DC37" s="113"/>
      <c r="DD37" s="113"/>
      <c r="DE37" s="113"/>
      <c r="DF37" s="113"/>
      <c r="DG37" s="113"/>
      <c r="DH37" s="113"/>
      <c r="DI37" s="113"/>
      <c r="DJ37" s="113"/>
      <c r="DK37" s="113"/>
      <c r="DL37" s="113"/>
      <c r="DM37" s="113"/>
      <c r="DN37" s="113"/>
      <c r="DO37" s="113"/>
      <c r="DP37" s="113"/>
      <c r="DQ37" s="113"/>
      <c r="DR37" s="113"/>
      <c r="DS37" s="113"/>
      <c r="DT37" s="113"/>
      <c r="DU37" s="113"/>
      <c r="DV37" s="113"/>
      <c r="DW37" s="113"/>
      <c r="DX37" s="113"/>
      <c r="DY37" s="113"/>
    </row>
    <row r="38" spans="2:129" ht="12.75" customHeight="1" x14ac:dyDescent="0.2">
      <c r="B38" s="484"/>
      <c r="C38" s="484"/>
      <c r="D38" s="484"/>
      <c r="E38" s="302"/>
      <c r="F38" s="486"/>
      <c r="G38" s="302"/>
      <c r="H38" s="302"/>
      <c r="I38" s="163"/>
      <c r="J38" s="302"/>
      <c r="K38" s="320"/>
      <c r="L38" s="525"/>
      <c r="M38" s="302"/>
      <c r="N38" s="486"/>
      <c r="O38" s="486"/>
      <c r="P38" s="486"/>
      <c r="Q38" s="486"/>
      <c r="R38" s="486"/>
      <c r="S38" s="486"/>
      <c r="T38" s="486"/>
      <c r="U38" s="486"/>
      <c r="V38" s="486"/>
      <c r="W38" s="486"/>
      <c r="X38" s="486"/>
      <c r="Y38" s="486"/>
      <c r="Z38" s="486"/>
      <c r="AA38" s="486"/>
      <c r="AB38" s="486"/>
      <c r="AC38" s="486"/>
      <c r="AD38" s="486"/>
      <c r="AE38" s="486"/>
      <c r="AF38" s="486"/>
      <c r="AG38" s="486"/>
      <c r="AH38" s="486"/>
      <c r="AI38" s="486"/>
      <c r="AJ38" s="499"/>
      <c r="AK38" s="278"/>
      <c r="AL38" s="486"/>
      <c r="AM38" s="486"/>
      <c r="AN38" s="486"/>
      <c r="AO38" s="486"/>
      <c r="AP38" s="486"/>
      <c r="AQ38" s="486"/>
      <c r="AR38" s="486"/>
      <c r="AS38" s="486"/>
      <c r="AT38" s="486"/>
      <c r="AU38" s="486"/>
      <c r="AV38" s="486"/>
      <c r="AW38" s="486"/>
      <c r="AX38" s="486"/>
      <c r="AY38" s="486"/>
      <c r="AZ38" s="486"/>
      <c r="BA38" s="486"/>
      <c r="BB38" s="486"/>
      <c r="BC38" s="486"/>
      <c r="BD38" s="113"/>
      <c r="BE38" s="113"/>
      <c r="BF38" s="113"/>
      <c r="BG38" s="113"/>
      <c r="BH38" s="113"/>
      <c r="BI38" s="113"/>
      <c r="BJ38" s="113"/>
      <c r="BK38" s="113"/>
      <c r="BL38" s="113"/>
      <c r="BM38" s="113"/>
      <c r="BN38" s="113"/>
      <c r="BO38" s="113"/>
      <c r="BP38" s="113"/>
      <c r="BQ38" s="113"/>
      <c r="BR38" s="113"/>
      <c r="BS38" s="113"/>
      <c r="BT38" s="113"/>
      <c r="BU38" s="113"/>
      <c r="BV38" s="113"/>
      <c r="BW38" s="113"/>
      <c r="BX38" s="113"/>
      <c r="BY38" s="113"/>
      <c r="BZ38" s="113"/>
      <c r="CA38" s="113"/>
      <c r="CB38" s="113"/>
      <c r="CC38" s="113"/>
      <c r="CD38" s="113"/>
      <c r="CE38" s="113"/>
      <c r="CF38" s="113"/>
      <c r="CG38" s="113"/>
      <c r="CH38" s="113"/>
      <c r="CI38" s="113"/>
      <c r="CJ38" s="113"/>
      <c r="CK38" s="113"/>
      <c r="CL38" s="113"/>
      <c r="CM38" s="113"/>
      <c r="CN38" s="113"/>
      <c r="CO38" s="113"/>
      <c r="CP38" s="113"/>
      <c r="CQ38" s="113"/>
      <c r="CR38" s="113"/>
      <c r="CS38" s="113"/>
      <c r="CT38" s="113"/>
      <c r="CU38" s="113"/>
      <c r="CV38" s="113"/>
      <c r="CW38" s="113"/>
      <c r="CX38" s="113"/>
      <c r="CY38" s="113"/>
      <c r="CZ38" s="113"/>
      <c r="DA38" s="113"/>
      <c r="DB38" s="113"/>
      <c r="DC38" s="113"/>
      <c r="DD38" s="113"/>
      <c r="DE38" s="113"/>
      <c r="DF38" s="113"/>
      <c r="DG38" s="113"/>
      <c r="DH38" s="113"/>
      <c r="DI38" s="113"/>
      <c r="DJ38" s="113"/>
      <c r="DK38" s="113"/>
      <c r="DL38" s="113"/>
      <c r="DM38" s="113"/>
      <c r="DN38" s="113"/>
      <c r="DO38" s="113"/>
      <c r="DP38" s="113"/>
      <c r="DQ38" s="113"/>
      <c r="DR38" s="113"/>
      <c r="DS38" s="113"/>
      <c r="DT38" s="113"/>
      <c r="DU38" s="113"/>
      <c r="DV38" s="113"/>
      <c r="DW38" s="113"/>
      <c r="DX38" s="113"/>
      <c r="DY38" s="113"/>
    </row>
    <row r="39" spans="2:129" ht="12.75" customHeight="1" x14ac:dyDescent="0.2">
      <c r="B39" s="484"/>
      <c r="C39" s="484"/>
      <c r="D39" s="484"/>
      <c r="E39" s="302"/>
      <c r="F39" s="486"/>
      <c r="G39" s="302"/>
      <c r="H39" s="302"/>
      <c r="I39" s="163"/>
      <c r="J39" s="302"/>
      <c r="K39" s="320"/>
      <c r="L39" s="525"/>
      <c r="M39" s="302"/>
      <c r="N39" s="486"/>
      <c r="O39" s="486"/>
      <c r="P39" s="486"/>
      <c r="Q39" s="486"/>
      <c r="R39" s="486"/>
      <c r="S39" s="486"/>
      <c r="T39" s="486"/>
      <c r="U39" s="486"/>
      <c r="V39" s="486"/>
      <c r="W39" s="486"/>
      <c r="X39" s="486"/>
      <c r="Y39" s="486"/>
      <c r="Z39" s="486"/>
      <c r="AA39" s="486"/>
      <c r="AB39" s="486"/>
      <c r="AC39" s="486"/>
      <c r="AD39" s="486"/>
      <c r="AE39" s="486"/>
      <c r="AF39" s="486"/>
      <c r="AG39" s="486"/>
      <c r="AH39" s="486"/>
      <c r="AI39" s="486"/>
      <c r="AJ39" s="499"/>
      <c r="AK39" s="278"/>
      <c r="AL39" s="486"/>
      <c r="AM39" s="486"/>
      <c r="AN39" s="486"/>
      <c r="AO39" s="486"/>
      <c r="AP39" s="486"/>
      <c r="AQ39" s="486"/>
      <c r="AR39" s="486"/>
      <c r="AS39" s="486"/>
      <c r="AT39" s="486"/>
      <c r="AU39" s="486"/>
      <c r="AV39" s="486"/>
      <c r="AW39" s="486"/>
      <c r="AX39" s="486"/>
      <c r="AY39" s="486"/>
      <c r="AZ39" s="486"/>
      <c r="BA39" s="486"/>
      <c r="BB39" s="486"/>
      <c r="BC39" s="486"/>
      <c r="BD39" s="113"/>
      <c r="BE39" s="113"/>
      <c r="BF39" s="113"/>
      <c r="BG39" s="113"/>
      <c r="BH39" s="113"/>
      <c r="BI39" s="113"/>
      <c r="BJ39" s="113"/>
      <c r="BK39" s="113"/>
      <c r="BL39" s="113"/>
      <c r="BM39" s="113"/>
      <c r="BN39" s="113"/>
      <c r="BO39" s="113"/>
      <c r="BP39" s="113"/>
      <c r="BQ39" s="113"/>
      <c r="BR39" s="113"/>
      <c r="BS39" s="113"/>
      <c r="BT39" s="113"/>
      <c r="BU39" s="113"/>
      <c r="BV39" s="113"/>
      <c r="BW39" s="113"/>
      <c r="BX39" s="113"/>
      <c r="BY39" s="113"/>
      <c r="BZ39" s="113"/>
      <c r="CA39" s="113"/>
      <c r="CB39" s="113"/>
      <c r="CC39" s="113"/>
      <c r="CD39" s="113"/>
      <c r="CE39" s="113"/>
      <c r="CF39" s="113"/>
      <c r="CG39" s="113"/>
      <c r="CH39" s="113"/>
      <c r="CI39" s="113"/>
      <c r="CJ39" s="113"/>
      <c r="CK39" s="113"/>
      <c r="CL39" s="113"/>
      <c r="CM39" s="113"/>
      <c r="CN39" s="113"/>
      <c r="CO39" s="113"/>
      <c r="CP39" s="113"/>
      <c r="CQ39" s="113"/>
      <c r="CR39" s="113"/>
      <c r="CS39" s="113"/>
      <c r="CT39" s="113"/>
      <c r="CU39" s="113"/>
      <c r="CV39" s="113"/>
      <c r="CW39" s="113"/>
      <c r="CX39" s="113"/>
      <c r="CY39" s="113"/>
      <c r="CZ39" s="113"/>
      <c r="DA39" s="113"/>
      <c r="DB39" s="113"/>
      <c r="DC39" s="113"/>
      <c r="DD39" s="113"/>
      <c r="DE39" s="113"/>
      <c r="DF39" s="113"/>
      <c r="DG39" s="113"/>
      <c r="DH39" s="113"/>
      <c r="DI39" s="113"/>
      <c r="DJ39" s="113"/>
      <c r="DK39" s="113"/>
      <c r="DL39" s="113"/>
      <c r="DM39" s="113"/>
      <c r="DN39" s="113"/>
      <c r="DO39" s="113"/>
      <c r="DP39" s="113"/>
      <c r="DQ39" s="113"/>
      <c r="DR39" s="113"/>
      <c r="DS39" s="113"/>
      <c r="DT39" s="113"/>
      <c r="DU39" s="113"/>
      <c r="DV39" s="113"/>
      <c r="DW39" s="113"/>
      <c r="DX39" s="113"/>
      <c r="DY39" s="113"/>
    </row>
    <row r="40" spans="2:129" ht="12.75" customHeight="1" x14ac:dyDescent="0.2">
      <c r="B40" s="484"/>
      <c r="C40" s="484"/>
      <c r="D40" s="484"/>
      <c r="E40" s="302"/>
      <c r="F40" s="520"/>
      <c r="G40" s="302"/>
      <c r="H40" s="302"/>
      <c r="I40" s="163"/>
      <c r="J40" s="302"/>
      <c r="K40" s="320"/>
      <c r="L40" s="525"/>
      <c r="M40" s="302"/>
      <c r="N40" s="486"/>
      <c r="O40" s="486"/>
      <c r="P40" s="486"/>
      <c r="Q40" s="486"/>
      <c r="R40" s="486"/>
      <c r="S40" s="486"/>
      <c r="T40" s="486"/>
      <c r="U40" s="486"/>
      <c r="V40" s="486"/>
      <c r="W40" s="486"/>
      <c r="X40" s="486"/>
      <c r="Y40" s="486"/>
      <c r="Z40" s="486"/>
      <c r="AA40" s="486"/>
      <c r="AB40" s="486"/>
      <c r="AC40" s="486"/>
      <c r="AD40" s="486"/>
      <c r="AE40" s="486"/>
      <c r="AF40" s="486"/>
      <c r="AG40" s="486"/>
      <c r="AH40" s="486"/>
      <c r="AI40" s="486"/>
      <c r="AJ40" s="499"/>
      <c r="AK40" s="278"/>
      <c r="AL40" s="486"/>
      <c r="AM40" s="486"/>
      <c r="AN40" s="486"/>
      <c r="AO40" s="486"/>
      <c r="AP40" s="486"/>
      <c r="AQ40" s="486"/>
      <c r="AR40" s="486"/>
      <c r="AS40" s="486"/>
      <c r="AT40" s="486"/>
      <c r="AU40" s="486"/>
      <c r="AV40" s="486"/>
      <c r="AW40" s="486"/>
      <c r="AX40" s="486"/>
      <c r="AY40" s="486"/>
      <c r="AZ40" s="486"/>
      <c r="BA40" s="486"/>
      <c r="BB40" s="486"/>
      <c r="BC40" s="486"/>
      <c r="BD40" s="113"/>
      <c r="BE40" s="113"/>
      <c r="BF40" s="113"/>
      <c r="BG40" s="113"/>
      <c r="BH40" s="113"/>
      <c r="BI40" s="113"/>
      <c r="BJ40" s="113"/>
      <c r="BK40" s="113"/>
      <c r="BL40" s="113"/>
      <c r="BM40" s="113"/>
      <c r="BN40" s="113"/>
      <c r="BO40" s="113"/>
      <c r="BP40" s="113"/>
      <c r="BQ40" s="113"/>
      <c r="BR40" s="113"/>
      <c r="BS40" s="113"/>
      <c r="BT40" s="113"/>
      <c r="BU40" s="113"/>
      <c r="BV40" s="113"/>
      <c r="BW40" s="113"/>
      <c r="BX40" s="113"/>
      <c r="BY40" s="113"/>
      <c r="BZ40" s="113"/>
      <c r="CA40" s="113"/>
      <c r="CB40" s="113"/>
      <c r="CC40" s="113"/>
      <c r="CD40" s="113"/>
      <c r="CE40" s="113"/>
      <c r="CF40" s="113"/>
      <c r="CG40" s="113"/>
      <c r="CH40" s="113"/>
      <c r="CI40" s="113"/>
      <c r="CJ40" s="113"/>
      <c r="CK40" s="113"/>
      <c r="CL40" s="113"/>
      <c r="CM40" s="113"/>
      <c r="CN40" s="113"/>
      <c r="CO40" s="113"/>
      <c r="CP40" s="113"/>
      <c r="CQ40" s="113"/>
      <c r="CR40" s="113"/>
      <c r="CS40" s="113"/>
      <c r="CT40" s="113"/>
      <c r="CU40" s="113"/>
      <c r="CV40" s="113"/>
      <c r="CW40" s="113"/>
      <c r="CX40" s="113"/>
      <c r="CY40" s="113"/>
      <c r="CZ40" s="113"/>
      <c r="DA40" s="113"/>
      <c r="DB40" s="113"/>
      <c r="DC40" s="113"/>
      <c r="DD40" s="113"/>
      <c r="DE40" s="113"/>
      <c r="DF40" s="113"/>
      <c r="DG40" s="113"/>
      <c r="DH40" s="113"/>
      <c r="DI40" s="113"/>
      <c r="DJ40" s="113"/>
      <c r="DK40" s="113"/>
      <c r="DL40" s="113"/>
      <c r="DM40" s="113"/>
      <c r="DN40" s="113"/>
      <c r="DO40" s="113"/>
      <c r="DP40" s="113"/>
      <c r="DQ40" s="113"/>
      <c r="DR40" s="113"/>
      <c r="DS40" s="113"/>
      <c r="DT40" s="113"/>
      <c r="DU40" s="113"/>
      <c r="DV40" s="113"/>
      <c r="DW40" s="113"/>
      <c r="DX40" s="113"/>
      <c r="DY40" s="113"/>
    </row>
    <row r="41" spans="2:129" ht="12.75" customHeight="1" x14ac:dyDescent="0.2">
      <c r="B41" s="484"/>
      <c r="C41" s="484"/>
      <c r="D41" s="484"/>
      <c r="E41" s="302"/>
      <c r="F41" s="520"/>
      <c r="G41" s="302"/>
      <c r="H41" s="302"/>
      <c r="I41" s="163"/>
      <c r="J41" s="302"/>
      <c r="K41" s="320"/>
      <c r="L41" s="525"/>
      <c r="M41" s="302"/>
      <c r="N41" s="486"/>
      <c r="O41" s="486"/>
      <c r="P41" s="486"/>
      <c r="Q41" s="486"/>
      <c r="R41" s="486"/>
      <c r="S41" s="486"/>
      <c r="T41" s="486"/>
      <c r="U41" s="486"/>
      <c r="V41" s="486"/>
      <c r="W41" s="486"/>
      <c r="X41" s="486"/>
      <c r="Y41" s="486"/>
      <c r="Z41" s="486"/>
      <c r="AA41" s="486"/>
      <c r="AB41" s="486"/>
      <c r="AC41" s="486"/>
      <c r="AD41" s="486"/>
      <c r="AE41" s="486"/>
      <c r="AF41" s="486"/>
      <c r="AG41" s="486"/>
      <c r="AH41" s="486"/>
      <c r="AI41" s="486"/>
      <c r="AJ41" s="499"/>
      <c r="AK41" s="278"/>
      <c r="AL41" s="486"/>
      <c r="AM41" s="486"/>
      <c r="AN41" s="486"/>
      <c r="AO41" s="486"/>
      <c r="AP41" s="486"/>
      <c r="AQ41" s="486"/>
      <c r="AR41" s="486"/>
      <c r="AS41" s="486"/>
      <c r="AT41" s="486"/>
      <c r="AU41" s="486"/>
      <c r="AV41" s="486"/>
      <c r="AW41" s="486"/>
      <c r="AX41" s="486"/>
      <c r="AY41" s="486"/>
      <c r="AZ41" s="486"/>
      <c r="BA41" s="486"/>
      <c r="BB41" s="486"/>
      <c r="BC41" s="486"/>
      <c r="BD41" s="113"/>
      <c r="BE41" s="113"/>
      <c r="BF41" s="113"/>
      <c r="BG41" s="113"/>
      <c r="BH41" s="113"/>
      <c r="BI41" s="113"/>
      <c r="BJ41" s="113"/>
      <c r="BK41" s="113"/>
      <c r="BL41" s="113"/>
      <c r="BM41" s="113"/>
      <c r="BN41" s="113"/>
      <c r="BO41" s="113"/>
      <c r="BP41" s="113"/>
      <c r="BQ41" s="113"/>
      <c r="BR41" s="113"/>
      <c r="BS41" s="113"/>
      <c r="BT41" s="113"/>
      <c r="BU41" s="113"/>
      <c r="BV41" s="113"/>
      <c r="BW41" s="113"/>
      <c r="BX41" s="113"/>
      <c r="BY41" s="113"/>
      <c r="BZ41" s="113"/>
      <c r="CA41" s="113"/>
      <c r="CB41" s="113"/>
      <c r="CC41" s="113"/>
      <c r="CD41" s="113"/>
      <c r="CE41" s="113"/>
      <c r="CF41" s="113"/>
      <c r="CG41" s="113"/>
      <c r="CH41" s="113"/>
      <c r="CI41" s="113"/>
      <c r="CJ41" s="113"/>
      <c r="CK41" s="113"/>
      <c r="CL41" s="113"/>
      <c r="CM41" s="113"/>
      <c r="CN41" s="113"/>
      <c r="CO41" s="113"/>
      <c r="CP41" s="113"/>
      <c r="CQ41" s="113"/>
      <c r="CR41" s="113"/>
      <c r="CS41" s="113"/>
      <c r="CT41" s="113"/>
      <c r="CU41" s="113"/>
      <c r="CV41" s="113"/>
      <c r="CW41" s="113"/>
      <c r="CX41" s="113"/>
      <c r="CY41" s="113"/>
      <c r="CZ41" s="113"/>
      <c r="DA41" s="113"/>
      <c r="DB41" s="113"/>
      <c r="DC41" s="113"/>
      <c r="DD41" s="113"/>
      <c r="DE41" s="113"/>
      <c r="DF41" s="113"/>
      <c r="DG41" s="113"/>
      <c r="DH41" s="113"/>
      <c r="DI41" s="113"/>
      <c r="DJ41" s="113"/>
      <c r="DK41" s="113"/>
      <c r="DL41" s="113"/>
      <c r="DM41" s="113"/>
      <c r="DN41" s="113"/>
      <c r="DO41" s="113"/>
      <c r="DP41" s="113"/>
      <c r="DQ41" s="113"/>
      <c r="DR41" s="113"/>
      <c r="DS41" s="113"/>
      <c r="DT41" s="113"/>
      <c r="DU41" s="113"/>
      <c r="DV41" s="113"/>
      <c r="DW41" s="113"/>
      <c r="DX41" s="113"/>
      <c r="DY41" s="113"/>
    </row>
    <row r="42" spans="2:129" ht="12.75" customHeight="1" x14ac:dyDescent="0.2">
      <c r="B42" s="484"/>
      <c r="C42" s="484"/>
      <c r="D42" s="484"/>
      <c r="E42" s="302"/>
      <c r="F42" s="520"/>
      <c r="G42" s="302"/>
      <c r="H42" s="302"/>
      <c r="I42" s="163"/>
      <c r="J42" s="302"/>
      <c r="K42" s="320"/>
      <c r="L42" s="525"/>
      <c r="M42" s="302"/>
      <c r="N42" s="486"/>
      <c r="O42" s="486"/>
      <c r="P42" s="486"/>
      <c r="Q42" s="486"/>
      <c r="R42" s="486"/>
      <c r="S42" s="486"/>
      <c r="T42" s="486"/>
      <c r="U42" s="486"/>
      <c r="V42" s="486"/>
      <c r="W42" s="486"/>
      <c r="X42" s="486"/>
      <c r="Y42" s="486"/>
      <c r="Z42" s="486"/>
      <c r="AA42" s="486"/>
      <c r="AB42" s="486"/>
      <c r="AC42" s="486"/>
      <c r="AD42" s="486"/>
      <c r="AE42" s="486"/>
      <c r="AF42" s="486"/>
      <c r="AG42" s="486"/>
      <c r="AH42" s="486"/>
      <c r="AI42" s="486"/>
      <c r="AJ42" s="499"/>
      <c r="AK42" s="278"/>
      <c r="AL42" s="486"/>
      <c r="AM42" s="486"/>
      <c r="AN42" s="486"/>
      <c r="AO42" s="486"/>
      <c r="AP42" s="486"/>
      <c r="AQ42" s="486"/>
      <c r="AR42" s="486"/>
      <c r="AS42" s="486"/>
      <c r="AT42" s="486"/>
      <c r="AU42" s="486"/>
      <c r="AV42" s="486"/>
      <c r="AW42" s="486"/>
      <c r="AX42" s="486"/>
      <c r="AY42" s="486"/>
      <c r="AZ42" s="486"/>
      <c r="BA42" s="486"/>
      <c r="BB42" s="486"/>
      <c r="BC42" s="486"/>
      <c r="BD42" s="113"/>
      <c r="BE42" s="113"/>
      <c r="BF42" s="113"/>
      <c r="BG42" s="113"/>
      <c r="BH42" s="113"/>
      <c r="BI42" s="113"/>
      <c r="BJ42" s="113"/>
      <c r="BK42" s="113"/>
      <c r="BL42" s="113"/>
      <c r="BM42" s="113"/>
      <c r="BN42" s="113"/>
      <c r="BO42" s="113"/>
      <c r="BP42" s="113"/>
      <c r="BQ42" s="113"/>
      <c r="BR42" s="113"/>
      <c r="BS42" s="113"/>
      <c r="BT42" s="113"/>
      <c r="BU42" s="113"/>
      <c r="BV42" s="113"/>
      <c r="BW42" s="113"/>
      <c r="BX42" s="113"/>
      <c r="BY42" s="113"/>
      <c r="BZ42" s="113"/>
      <c r="CA42" s="113"/>
      <c r="CB42" s="113"/>
      <c r="CC42" s="113"/>
      <c r="CD42" s="113"/>
      <c r="CE42" s="113"/>
      <c r="CF42" s="113"/>
      <c r="CG42" s="113"/>
      <c r="CH42" s="113"/>
      <c r="CI42" s="113"/>
      <c r="CJ42" s="113"/>
      <c r="CK42" s="113"/>
      <c r="CL42" s="113"/>
      <c r="CM42" s="113"/>
      <c r="CN42" s="113"/>
      <c r="CO42" s="113"/>
      <c r="CP42" s="113"/>
      <c r="CQ42" s="113"/>
      <c r="CR42" s="113"/>
      <c r="CS42" s="113"/>
      <c r="CT42" s="113"/>
      <c r="CU42" s="113"/>
      <c r="CV42" s="113"/>
      <c r="CW42" s="113"/>
      <c r="CX42" s="113"/>
      <c r="CY42" s="113"/>
      <c r="CZ42" s="113"/>
      <c r="DA42" s="113"/>
      <c r="DB42" s="113"/>
      <c r="DC42" s="113"/>
      <c r="DD42" s="113"/>
      <c r="DE42" s="113"/>
      <c r="DF42" s="113"/>
      <c r="DG42" s="113"/>
      <c r="DH42" s="113"/>
      <c r="DI42" s="113"/>
      <c r="DJ42" s="113"/>
      <c r="DK42" s="113"/>
      <c r="DL42" s="113"/>
      <c r="DM42" s="113"/>
      <c r="DN42" s="113"/>
      <c r="DO42" s="113"/>
      <c r="DP42" s="113"/>
      <c r="DQ42" s="113"/>
      <c r="DR42" s="113"/>
      <c r="DS42" s="113"/>
      <c r="DT42" s="113"/>
      <c r="DU42" s="113"/>
      <c r="DV42" s="113"/>
      <c r="DW42" s="113"/>
      <c r="DX42" s="113"/>
      <c r="DY42" s="113"/>
    </row>
    <row r="43" spans="2:129" ht="12.75" customHeight="1" x14ac:dyDescent="0.2">
      <c r="B43" s="484"/>
      <c r="C43" s="484"/>
      <c r="D43" s="484"/>
      <c r="E43" s="302"/>
      <c r="F43" s="520"/>
      <c r="G43" s="302"/>
      <c r="H43" s="302"/>
      <c r="I43" s="163"/>
      <c r="J43" s="302"/>
      <c r="K43" s="320"/>
      <c r="L43" s="525"/>
      <c r="M43" s="302"/>
      <c r="N43" s="486"/>
      <c r="O43" s="486"/>
      <c r="P43" s="486"/>
      <c r="Q43" s="486"/>
      <c r="R43" s="486"/>
      <c r="S43" s="486"/>
      <c r="T43" s="486"/>
      <c r="U43" s="486"/>
      <c r="V43" s="486"/>
      <c r="W43" s="486"/>
      <c r="X43" s="486"/>
      <c r="Y43" s="486"/>
      <c r="Z43" s="486"/>
      <c r="AA43" s="486"/>
      <c r="AB43" s="486"/>
      <c r="AC43" s="486"/>
      <c r="AD43" s="486"/>
      <c r="AE43" s="486"/>
      <c r="AF43" s="486"/>
      <c r="AG43" s="486"/>
      <c r="AH43" s="486"/>
      <c r="AI43" s="486"/>
      <c r="AJ43" s="499"/>
      <c r="AK43" s="278"/>
      <c r="AL43" s="486"/>
      <c r="AM43" s="486"/>
      <c r="AN43" s="486"/>
      <c r="AO43" s="486"/>
      <c r="AP43" s="486"/>
      <c r="AQ43" s="486"/>
      <c r="AR43" s="486"/>
      <c r="AS43" s="486"/>
      <c r="AT43" s="486"/>
      <c r="AU43" s="486"/>
      <c r="AV43" s="486"/>
      <c r="AW43" s="486"/>
      <c r="AX43" s="486"/>
      <c r="AY43" s="486"/>
      <c r="AZ43" s="486"/>
      <c r="BA43" s="486"/>
      <c r="BB43" s="486"/>
      <c r="BC43" s="486"/>
      <c r="BD43" s="113"/>
      <c r="BE43" s="113"/>
      <c r="BF43" s="113"/>
      <c r="BG43" s="113"/>
      <c r="BH43" s="113"/>
      <c r="BI43" s="113"/>
      <c r="BJ43" s="113"/>
      <c r="BK43" s="113"/>
      <c r="BL43" s="113"/>
      <c r="BM43" s="113"/>
      <c r="BN43" s="113"/>
      <c r="BO43" s="113"/>
      <c r="BP43" s="113"/>
      <c r="BQ43" s="113"/>
      <c r="BR43" s="113"/>
      <c r="BS43" s="113"/>
      <c r="BT43" s="113"/>
      <c r="BU43" s="113"/>
      <c r="BV43" s="113"/>
      <c r="BW43" s="113"/>
      <c r="BX43" s="113"/>
      <c r="BY43" s="113"/>
      <c r="BZ43" s="113"/>
      <c r="CA43" s="113"/>
      <c r="CB43" s="113"/>
      <c r="CC43" s="113"/>
      <c r="CD43" s="113"/>
      <c r="CE43" s="113"/>
      <c r="CF43" s="113"/>
      <c r="CG43" s="113"/>
      <c r="CH43" s="113"/>
      <c r="CI43" s="113"/>
      <c r="CJ43" s="113"/>
      <c r="CK43" s="113"/>
      <c r="CL43" s="113"/>
      <c r="CM43" s="113"/>
      <c r="CN43" s="113"/>
      <c r="CO43" s="113"/>
      <c r="CP43" s="113"/>
      <c r="CQ43" s="113"/>
      <c r="CR43" s="113"/>
      <c r="CS43" s="113"/>
      <c r="CT43" s="113"/>
      <c r="CU43" s="113"/>
      <c r="CV43" s="113"/>
      <c r="CW43" s="113"/>
      <c r="CX43" s="113"/>
      <c r="CY43" s="113"/>
      <c r="CZ43" s="113"/>
      <c r="DA43" s="113"/>
      <c r="DB43" s="113"/>
      <c r="DC43" s="113"/>
      <c r="DD43" s="113"/>
      <c r="DE43" s="113"/>
      <c r="DF43" s="113"/>
      <c r="DG43" s="113"/>
      <c r="DH43" s="113"/>
      <c r="DI43" s="113"/>
      <c r="DJ43" s="113"/>
      <c r="DK43" s="113"/>
      <c r="DL43" s="113"/>
      <c r="DM43" s="113"/>
      <c r="DN43" s="113"/>
      <c r="DO43" s="113"/>
      <c r="DP43" s="113"/>
      <c r="DQ43" s="113"/>
      <c r="DR43" s="113"/>
      <c r="DS43" s="113"/>
      <c r="DT43" s="113"/>
      <c r="DU43" s="113"/>
      <c r="DV43" s="113"/>
      <c r="DW43" s="113"/>
      <c r="DX43" s="113"/>
      <c r="DY43" s="113"/>
    </row>
    <row r="44" spans="2:129" x14ac:dyDescent="0.2">
      <c r="B44" s="484"/>
      <c r="C44" s="484"/>
      <c r="D44" s="484"/>
      <c r="E44" s="302"/>
      <c r="F44" s="520"/>
      <c r="G44" s="302"/>
      <c r="H44" s="302"/>
      <c r="I44" s="163"/>
      <c r="J44" s="302"/>
      <c r="K44" s="320"/>
      <c r="L44" s="525"/>
      <c r="M44" s="302"/>
      <c r="N44" s="486"/>
      <c r="O44" s="486"/>
      <c r="P44" s="486"/>
      <c r="Q44" s="486"/>
      <c r="R44" s="486"/>
      <c r="S44" s="486"/>
      <c r="T44" s="486"/>
      <c r="U44" s="486"/>
      <c r="V44" s="486"/>
      <c r="W44" s="486"/>
      <c r="X44" s="486"/>
      <c r="Y44" s="486"/>
      <c r="Z44" s="486"/>
      <c r="AA44" s="486"/>
      <c r="AB44" s="486"/>
      <c r="AC44" s="486"/>
      <c r="AD44" s="486"/>
      <c r="AE44" s="486"/>
      <c r="AF44" s="486"/>
      <c r="AG44" s="486"/>
      <c r="AH44" s="486"/>
      <c r="AI44" s="486"/>
      <c r="AJ44" s="499"/>
      <c r="AK44" s="278"/>
      <c r="AL44" s="486"/>
      <c r="AM44" s="486"/>
      <c r="AN44" s="486"/>
      <c r="AO44" s="486"/>
      <c r="AP44" s="486"/>
      <c r="AQ44" s="486"/>
      <c r="AR44" s="486"/>
      <c r="AS44" s="486"/>
      <c r="AT44" s="486"/>
      <c r="AU44" s="486"/>
      <c r="AV44" s="486"/>
      <c r="AW44" s="486"/>
      <c r="AX44" s="486"/>
      <c r="AY44" s="486"/>
      <c r="AZ44" s="486"/>
      <c r="BA44" s="486"/>
      <c r="BB44" s="486"/>
      <c r="BC44" s="486"/>
      <c r="BD44" s="113"/>
      <c r="BE44" s="113"/>
      <c r="BF44" s="113"/>
      <c r="BG44" s="113"/>
      <c r="BH44" s="113"/>
      <c r="BI44" s="113"/>
      <c r="BJ44" s="113"/>
      <c r="BK44" s="113"/>
      <c r="BL44" s="113"/>
      <c r="BM44" s="113"/>
      <c r="BN44" s="113"/>
      <c r="BO44" s="113"/>
      <c r="BP44" s="113"/>
      <c r="BQ44" s="113"/>
      <c r="BR44" s="113"/>
      <c r="BS44" s="113"/>
      <c r="BT44" s="113"/>
      <c r="BU44" s="113"/>
      <c r="BV44" s="113"/>
      <c r="BW44" s="113"/>
      <c r="BX44" s="113"/>
      <c r="BY44" s="113"/>
      <c r="BZ44" s="113"/>
      <c r="CA44" s="113"/>
      <c r="CB44" s="113"/>
      <c r="CC44" s="113"/>
      <c r="CD44" s="113"/>
      <c r="CE44" s="113"/>
      <c r="CF44" s="113"/>
      <c r="CG44" s="113"/>
      <c r="CH44" s="113"/>
      <c r="CI44" s="113"/>
      <c r="CJ44" s="113"/>
      <c r="CK44" s="113"/>
      <c r="CL44" s="113"/>
      <c r="CM44" s="113"/>
      <c r="CN44" s="113"/>
      <c r="CO44" s="113"/>
      <c r="CP44" s="113"/>
      <c r="CQ44" s="113"/>
      <c r="CR44" s="113"/>
      <c r="CS44" s="113"/>
      <c r="CT44" s="113"/>
      <c r="CU44" s="113"/>
      <c r="CV44" s="113"/>
      <c r="CW44" s="113"/>
      <c r="CX44" s="113"/>
      <c r="CY44" s="113"/>
      <c r="CZ44" s="113"/>
      <c r="DA44" s="113"/>
      <c r="DB44" s="113"/>
      <c r="DC44" s="113"/>
      <c r="DD44" s="113"/>
      <c r="DE44" s="113"/>
      <c r="DF44" s="113"/>
      <c r="DG44" s="113"/>
      <c r="DH44" s="113"/>
      <c r="DI44" s="113"/>
      <c r="DJ44" s="113"/>
      <c r="DK44" s="113"/>
      <c r="DL44" s="113"/>
      <c r="DM44" s="113"/>
      <c r="DN44" s="113"/>
      <c r="DO44" s="113"/>
      <c r="DP44" s="113"/>
      <c r="DQ44" s="113"/>
      <c r="DR44" s="113"/>
      <c r="DS44" s="113"/>
      <c r="DT44" s="113"/>
      <c r="DU44" s="113"/>
      <c r="DV44" s="113"/>
      <c r="DW44" s="113"/>
      <c r="DX44" s="113"/>
      <c r="DY44" s="113"/>
    </row>
    <row r="45" spans="2:129" ht="12" customHeight="1" x14ac:dyDescent="0.2">
      <c r="B45" s="484"/>
      <c r="C45" s="484"/>
      <c r="D45" s="484"/>
      <c r="E45" s="302"/>
      <c r="F45" s="526"/>
      <c r="G45" s="302"/>
      <c r="H45" s="302"/>
      <c r="I45" s="163"/>
      <c r="J45" s="302"/>
      <c r="K45" s="320"/>
      <c r="L45" s="525"/>
      <c r="M45" s="302"/>
      <c r="N45" s="486"/>
      <c r="O45" s="486"/>
      <c r="P45" s="486"/>
      <c r="Q45" s="486"/>
      <c r="R45" s="486"/>
      <c r="S45" s="486"/>
      <c r="T45" s="486"/>
      <c r="U45" s="486"/>
      <c r="V45" s="486"/>
      <c r="W45" s="486"/>
      <c r="X45" s="486"/>
      <c r="Y45" s="486"/>
      <c r="Z45" s="486"/>
      <c r="AA45" s="486"/>
      <c r="AB45" s="486"/>
      <c r="AC45" s="486"/>
      <c r="AD45" s="486"/>
      <c r="AE45" s="486"/>
      <c r="AF45" s="486"/>
      <c r="AG45" s="486"/>
      <c r="AH45" s="486"/>
      <c r="AI45" s="486"/>
      <c r="AJ45" s="499"/>
      <c r="AK45" s="278"/>
      <c r="AL45" s="486"/>
      <c r="AM45" s="486"/>
      <c r="AN45" s="486"/>
      <c r="AO45" s="486"/>
      <c r="AP45" s="486"/>
      <c r="AQ45" s="486"/>
      <c r="AR45" s="486"/>
      <c r="AS45" s="486"/>
      <c r="AT45" s="486"/>
      <c r="AU45" s="486"/>
      <c r="AV45" s="486"/>
      <c r="AW45" s="486"/>
      <c r="AX45" s="486"/>
      <c r="AY45" s="486"/>
      <c r="AZ45" s="486"/>
      <c r="BA45" s="486"/>
      <c r="BB45" s="486"/>
      <c r="BC45" s="486"/>
      <c r="BD45" s="113"/>
      <c r="BE45" s="113"/>
      <c r="BF45" s="113"/>
      <c r="BG45" s="113"/>
      <c r="BH45" s="113"/>
      <c r="BI45" s="113"/>
      <c r="BJ45" s="113"/>
      <c r="BK45" s="113"/>
      <c r="BL45" s="113"/>
      <c r="BM45" s="113"/>
      <c r="BN45" s="113"/>
      <c r="BO45" s="113"/>
      <c r="BP45" s="113"/>
      <c r="BQ45" s="113"/>
      <c r="BR45" s="113"/>
      <c r="BS45" s="113"/>
      <c r="BT45" s="113"/>
      <c r="BU45" s="113"/>
      <c r="BV45" s="113"/>
      <c r="BW45" s="113"/>
      <c r="BX45" s="113"/>
      <c r="BY45" s="113"/>
      <c r="BZ45" s="113"/>
      <c r="CA45" s="113"/>
      <c r="CB45" s="113"/>
      <c r="CC45" s="113"/>
      <c r="CD45" s="113"/>
      <c r="CE45" s="113"/>
      <c r="CF45" s="113"/>
      <c r="CG45" s="113"/>
      <c r="CH45" s="113"/>
      <c r="CI45" s="113"/>
      <c r="CJ45" s="113"/>
      <c r="CK45" s="113"/>
      <c r="CL45" s="113"/>
      <c r="CM45" s="113"/>
      <c r="CN45" s="113"/>
      <c r="CO45" s="113"/>
      <c r="CP45" s="113"/>
      <c r="CQ45" s="113"/>
      <c r="CR45" s="113"/>
      <c r="CS45" s="113"/>
      <c r="CT45" s="113"/>
      <c r="CU45" s="113"/>
      <c r="CV45" s="113"/>
      <c r="CW45" s="113"/>
      <c r="CX45" s="113"/>
      <c r="CY45" s="113"/>
      <c r="CZ45" s="113"/>
      <c r="DA45" s="113"/>
      <c r="DB45" s="113"/>
      <c r="DC45" s="113"/>
      <c r="DD45" s="113"/>
      <c r="DE45" s="113"/>
      <c r="DF45" s="113"/>
      <c r="DG45" s="113"/>
      <c r="DH45" s="113"/>
      <c r="DI45" s="113"/>
      <c r="DJ45" s="113"/>
      <c r="DK45" s="113"/>
      <c r="DL45" s="113"/>
      <c r="DM45" s="113"/>
      <c r="DN45" s="113"/>
      <c r="DO45" s="113"/>
      <c r="DP45" s="113"/>
      <c r="DQ45" s="113"/>
      <c r="DR45" s="113"/>
      <c r="DS45" s="113"/>
      <c r="DT45" s="113"/>
      <c r="DU45" s="113"/>
      <c r="DV45" s="113"/>
      <c r="DW45" s="113"/>
      <c r="DX45" s="113"/>
      <c r="DY45" s="113"/>
    </row>
    <row r="46" spans="2:129" x14ac:dyDescent="0.2">
      <c r="B46" s="484"/>
      <c r="C46" s="484"/>
      <c r="D46" s="484"/>
      <c r="E46" s="302"/>
      <c r="F46" s="526"/>
      <c r="G46" s="302"/>
      <c r="H46" s="302"/>
      <c r="I46" s="163"/>
      <c r="J46" s="302"/>
      <c r="K46" s="320"/>
      <c r="L46" s="525"/>
      <c r="M46" s="302"/>
      <c r="N46" s="486"/>
      <c r="O46" s="486"/>
      <c r="P46" s="486"/>
      <c r="Q46" s="486"/>
      <c r="R46" s="486"/>
      <c r="S46" s="486"/>
      <c r="T46" s="486"/>
      <c r="U46" s="486"/>
      <c r="V46" s="486"/>
      <c r="W46" s="486"/>
      <c r="X46" s="486"/>
      <c r="Y46" s="486"/>
      <c r="Z46" s="486"/>
      <c r="AA46" s="486"/>
      <c r="AB46" s="519"/>
      <c r="AC46" s="486"/>
      <c r="AD46" s="486"/>
      <c r="AE46" s="486"/>
      <c r="AF46" s="486"/>
      <c r="AG46" s="486"/>
      <c r="AH46" s="486"/>
      <c r="AI46" s="486"/>
      <c r="AJ46" s="499"/>
      <c r="AK46" s="278"/>
      <c r="AL46" s="486"/>
      <c r="AM46" s="486"/>
      <c r="AN46" s="486"/>
      <c r="AO46" s="486"/>
      <c r="AP46" s="486"/>
      <c r="AQ46" s="486"/>
      <c r="AR46" s="486"/>
      <c r="AS46" s="486"/>
      <c r="AT46" s="486"/>
      <c r="AU46" s="486"/>
      <c r="AV46" s="486"/>
      <c r="AW46" s="486"/>
      <c r="AX46" s="486"/>
      <c r="AY46" s="486"/>
      <c r="AZ46" s="486"/>
      <c r="BA46" s="486"/>
      <c r="BB46" s="486"/>
      <c r="BC46" s="486"/>
      <c r="BD46" s="113"/>
      <c r="BE46" s="113"/>
      <c r="BF46" s="113"/>
      <c r="BG46" s="113"/>
      <c r="BH46" s="113"/>
      <c r="BI46" s="113"/>
      <c r="BJ46" s="113"/>
      <c r="BK46" s="113"/>
      <c r="BL46" s="113"/>
      <c r="BM46" s="113"/>
      <c r="BN46" s="113"/>
      <c r="BO46" s="113"/>
      <c r="BP46" s="113"/>
      <c r="BQ46" s="113"/>
      <c r="BR46" s="113"/>
      <c r="BS46" s="113"/>
      <c r="BT46" s="113"/>
      <c r="BU46" s="113"/>
      <c r="BV46" s="113"/>
      <c r="BW46" s="113"/>
      <c r="BX46" s="113"/>
      <c r="BY46" s="113"/>
      <c r="BZ46" s="113"/>
      <c r="CA46" s="113"/>
      <c r="CB46" s="113"/>
      <c r="CC46" s="113"/>
      <c r="CD46" s="113"/>
      <c r="CE46" s="113"/>
      <c r="CF46" s="113"/>
      <c r="CG46" s="113"/>
      <c r="CH46" s="113"/>
      <c r="CI46" s="113"/>
      <c r="CJ46" s="113"/>
      <c r="CK46" s="113"/>
      <c r="CL46" s="113"/>
      <c r="CM46" s="113"/>
      <c r="CN46" s="113"/>
      <c r="CO46" s="113"/>
      <c r="CP46" s="113"/>
      <c r="CQ46" s="113"/>
      <c r="CR46" s="113"/>
      <c r="CS46" s="113"/>
      <c r="CT46" s="113"/>
      <c r="CU46" s="113"/>
      <c r="CV46" s="113"/>
      <c r="CW46" s="113"/>
      <c r="CX46" s="113"/>
      <c r="CY46" s="113"/>
      <c r="CZ46" s="113"/>
      <c r="DA46" s="113"/>
      <c r="DB46" s="113"/>
      <c r="DC46" s="113"/>
      <c r="DD46" s="113"/>
      <c r="DE46" s="113"/>
      <c r="DF46" s="113"/>
      <c r="DG46" s="113"/>
      <c r="DH46" s="113"/>
      <c r="DI46" s="113"/>
      <c r="DJ46" s="113"/>
      <c r="DK46" s="113"/>
      <c r="DL46" s="113"/>
      <c r="DM46" s="113"/>
      <c r="DN46" s="113"/>
      <c r="DO46" s="113"/>
      <c r="DP46" s="113"/>
      <c r="DQ46" s="113"/>
      <c r="DR46" s="113"/>
      <c r="DS46" s="113"/>
      <c r="DT46" s="113"/>
      <c r="DU46" s="113"/>
      <c r="DV46" s="113"/>
      <c r="DW46" s="113"/>
      <c r="DX46" s="113"/>
      <c r="DY46" s="113"/>
    </row>
    <row r="47" spans="2:129" x14ac:dyDescent="0.2">
      <c r="B47" s="484"/>
      <c r="C47" s="484"/>
      <c r="D47" s="484"/>
      <c r="E47" s="302"/>
      <c r="F47" s="526"/>
      <c r="G47" s="302"/>
      <c r="H47" s="302"/>
      <c r="I47" s="163"/>
      <c r="J47" s="302"/>
      <c r="K47" s="320"/>
      <c r="L47" s="525"/>
      <c r="M47" s="320"/>
      <c r="N47" s="486"/>
      <c r="O47" s="486"/>
      <c r="P47" s="486"/>
      <c r="Q47" s="486"/>
      <c r="R47" s="486"/>
      <c r="S47" s="486"/>
      <c r="T47" s="486"/>
      <c r="U47" s="486"/>
      <c r="V47" s="486"/>
      <c r="W47" s="486"/>
      <c r="X47" s="486"/>
      <c r="Y47" s="486"/>
      <c r="Z47" s="519"/>
      <c r="AA47" s="519"/>
      <c r="AB47" s="486"/>
      <c r="AC47" s="486"/>
      <c r="AD47" s="486"/>
      <c r="AE47" s="486"/>
      <c r="AF47" s="486"/>
      <c r="AG47" s="486"/>
      <c r="AH47" s="486"/>
      <c r="AI47" s="486"/>
      <c r="AJ47" s="499"/>
      <c r="AK47" s="278"/>
      <c r="AL47" s="486"/>
      <c r="AM47" s="486"/>
      <c r="AN47" s="486"/>
      <c r="AO47" s="486"/>
      <c r="AP47" s="486"/>
      <c r="AQ47" s="486"/>
      <c r="AR47" s="486"/>
      <c r="AS47" s="486"/>
      <c r="AT47" s="486"/>
      <c r="AU47" s="486"/>
      <c r="AV47" s="486"/>
      <c r="AW47" s="486"/>
      <c r="AX47" s="486"/>
      <c r="AY47" s="486"/>
      <c r="AZ47" s="486"/>
      <c r="BA47" s="486"/>
      <c r="BB47" s="486"/>
      <c r="BC47" s="486"/>
      <c r="BD47" s="113"/>
      <c r="BE47" s="113"/>
      <c r="BF47" s="113"/>
      <c r="BG47" s="113"/>
      <c r="BH47" s="113"/>
      <c r="BI47" s="113"/>
      <c r="BJ47" s="113"/>
      <c r="BK47" s="113"/>
      <c r="BL47" s="113"/>
      <c r="BM47" s="113"/>
      <c r="BN47" s="113"/>
      <c r="BO47" s="113"/>
      <c r="BP47" s="113"/>
      <c r="BQ47" s="113"/>
      <c r="BR47" s="113"/>
      <c r="BS47" s="113"/>
      <c r="BT47" s="113"/>
      <c r="BU47" s="113"/>
      <c r="BV47" s="113"/>
      <c r="BW47" s="113"/>
      <c r="BX47" s="113"/>
      <c r="BY47" s="113"/>
      <c r="BZ47" s="113"/>
      <c r="CA47" s="113"/>
      <c r="CB47" s="113"/>
      <c r="CC47" s="113"/>
      <c r="CD47" s="113"/>
      <c r="CE47" s="113"/>
      <c r="CF47" s="113"/>
      <c r="CG47" s="113"/>
      <c r="CH47" s="113"/>
      <c r="CI47" s="113"/>
      <c r="CJ47" s="113"/>
      <c r="CK47" s="113"/>
      <c r="CL47" s="113"/>
      <c r="CM47" s="113"/>
      <c r="CN47" s="113"/>
      <c r="CO47" s="113"/>
      <c r="CP47" s="113"/>
      <c r="CQ47" s="113"/>
      <c r="CR47" s="113"/>
      <c r="CS47" s="113"/>
      <c r="CT47" s="113"/>
      <c r="CU47" s="113"/>
      <c r="CV47" s="113"/>
      <c r="CW47" s="113"/>
      <c r="CX47" s="113"/>
      <c r="CY47" s="113"/>
      <c r="CZ47" s="113"/>
      <c r="DA47" s="113"/>
      <c r="DB47" s="113"/>
      <c r="DC47" s="113"/>
      <c r="DD47" s="113"/>
      <c r="DE47" s="113"/>
      <c r="DF47" s="113"/>
      <c r="DG47" s="113"/>
      <c r="DH47" s="113"/>
      <c r="DI47" s="113"/>
      <c r="DJ47" s="113"/>
      <c r="DK47" s="113"/>
      <c r="DL47" s="113"/>
      <c r="DM47" s="113"/>
      <c r="DN47" s="113"/>
      <c r="DO47" s="113"/>
      <c r="DP47" s="113"/>
      <c r="DQ47" s="113"/>
      <c r="DR47" s="113"/>
      <c r="DS47" s="113"/>
      <c r="DT47" s="113"/>
      <c r="DU47" s="113"/>
      <c r="DV47" s="113"/>
      <c r="DW47" s="113"/>
      <c r="DX47" s="113"/>
      <c r="DY47" s="113"/>
    </row>
    <row r="48" spans="2:129" x14ac:dyDescent="0.2">
      <c r="B48" s="484"/>
      <c r="C48" s="484"/>
      <c r="D48" s="484"/>
      <c r="E48" s="302"/>
      <c r="F48" s="526"/>
      <c r="G48" s="302"/>
      <c r="H48" s="302"/>
      <c r="I48" s="163"/>
      <c r="J48" s="302"/>
      <c r="K48" s="320"/>
      <c r="L48" s="525"/>
      <c r="M48" s="320"/>
      <c r="N48" s="486"/>
      <c r="O48" s="486"/>
      <c r="P48" s="486"/>
      <c r="Q48" s="486"/>
      <c r="R48" s="486"/>
      <c r="S48" s="486"/>
      <c r="T48" s="486"/>
      <c r="U48" s="486"/>
      <c r="V48" s="486"/>
      <c r="W48" s="486"/>
      <c r="X48" s="486"/>
      <c r="Y48" s="486"/>
      <c r="Z48" s="486"/>
      <c r="AA48" s="486"/>
      <c r="AB48" s="486"/>
      <c r="AC48" s="486"/>
      <c r="AD48" s="486"/>
      <c r="AE48" s="486"/>
      <c r="AF48" s="486"/>
      <c r="AG48" s="486"/>
      <c r="AH48" s="486"/>
      <c r="AI48" s="486"/>
      <c r="AJ48" s="499"/>
      <c r="AK48" s="278"/>
      <c r="AL48" s="486"/>
      <c r="AM48" s="486"/>
      <c r="AN48" s="486"/>
      <c r="AO48" s="486"/>
      <c r="AP48" s="486"/>
      <c r="AQ48" s="486"/>
      <c r="AR48" s="486"/>
      <c r="AS48" s="486"/>
      <c r="AT48" s="486"/>
      <c r="AU48" s="486"/>
      <c r="AV48" s="486"/>
      <c r="AW48" s="486"/>
      <c r="AX48" s="486"/>
      <c r="AY48" s="486"/>
      <c r="AZ48" s="486"/>
      <c r="BA48" s="486"/>
      <c r="BB48" s="486"/>
      <c r="BC48" s="486"/>
      <c r="BD48" s="113"/>
      <c r="BE48" s="113"/>
      <c r="BF48" s="113"/>
      <c r="BG48" s="113"/>
      <c r="BH48" s="113"/>
      <c r="BI48" s="113"/>
      <c r="BJ48" s="113"/>
      <c r="BK48" s="113"/>
      <c r="BL48" s="113"/>
      <c r="BM48" s="113"/>
      <c r="BN48" s="113"/>
      <c r="BO48" s="113"/>
      <c r="BP48" s="113"/>
      <c r="BQ48" s="113"/>
      <c r="BR48" s="113"/>
      <c r="BS48" s="113"/>
      <c r="BT48" s="113"/>
      <c r="BU48" s="113"/>
      <c r="BV48" s="113"/>
      <c r="BW48" s="113"/>
      <c r="BX48" s="113"/>
      <c r="BY48" s="113"/>
      <c r="BZ48" s="113"/>
      <c r="CA48" s="113"/>
      <c r="CB48" s="113"/>
      <c r="CC48" s="113"/>
      <c r="CD48" s="113"/>
      <c r="CE48" s="113"/>
      <c r="CF48" s="113"/>
      <c r="CG48" s="113"/>
      <c r="CH48" s="113"/>
      <c r="CI48" s="113"/>
      <c r="CJ48" s="113"/>
      <c r="CK48" s="113"/>
      <c r="CL48" s="113"/>
      <c r="CM48" s="113"/>
      <c r="CN48" s="113"/>
      <c r="CO48" s="113"/>
      <c r="CP48" s="113"/>
      <c r="CQ48" s="113"/>
      <c r="CR48" s="113"/>
      <c r="CS48" s="113"/>
      <c r="CT48" s="113"/>
      <c r="CU48" s="113"/>
      <c r="CV48" s="113"/>
      <c r="CW48" s="113"/>
      <c r="CX48" s="113"/>
      <c r="CY48" s="113"/>
      <c r="CZ48" s="113"/>
      <c r="DA48" s="113"/>
      <c r="DB48" s="113"/>
      <c r="DC48" s="113"/>
      <c r="DD48" s="113"/>
      <c r="DE48" s="113"/>
      <c r="DF48" s="113"/>
      <c r="DG48" s="113"/>
      <c r="DH48" s="113"/>
      <c r="DI48" s="113"/>
      <c r="DJ48" s="113"/>
      <c r="DK48" s="113"/>
      <c r="DL48" s="113"/>
      <c r="DM48" s="113"/>
      <c r="DN48" s="113"/>
      <c r="DO48" s="113"/>
      <c r="DP48" s="113"/>
      <c r="DQ48" s="113"/>
      <c r="DR48" s="113"/>
      <c r="DS48" s="113"/>
      <c r="DT48" s="113"/>
      <c r="DU48" s="113"/>
      <c r="DV48" s="113"/>
      <c r="DW48" s="113"/>
      <c r="DX48" s="113"/>
      <c r="DY48" s="113"/>
    </row>
    <row r="49" spans="2:129" x14ac:dyDescent="0.2">
      <c r="B49" s="484"/>
      <c r="C49" s="484"/>
      <c r="D49" s="484"/>
      <c r="E49" s="302"/>
      <c r="F49" s="526"/>
      <c r="G49" s="302"/>
      <c r="H49" s="302"/>
      <c r="I49" s="163"/>
      <c r="J49" s="302"/>
      <c r="K49" s="527"/>
      <c r="L49" s="320"/>
      <c r="M49" s="302"/>
      <c r="N49" s="486"/>
      <c r="O49" s="486"/>
      <c r="P49" s="519"/>
      <c r="Q49" s="519"/>
      <c r="R49" s="519"/>
      <c r="S49" s="519"/>
      <c r="T49" s="519"/>
      <c r="U49" s="519"/>
      <c r="V49" s="519"/>
      <c r="W49" s="519"/>
      <c r="X49" s="519"/>
      <c r="Y49" s="519"/>
      <c r="Z49" s="486"/>
      <c r="AA49" s="486"/>
      <c r="AB49" s="486"/>
      <c r="AC49" s="486"/>
      <c r="AD49" s="486"/>
      <c r="AE49" s="486"/>
      <c r="AF49" s="486"/>
      <c r="AG49" s="486"/>
      <c r="AH49" s="486"/>
      <c r="AI49" s="486"/>
      <c r="AJ49" s="499"/>
      <c r="AK49" s="278"/>
      <c r="AL49" s="486"/>
      <c r="AM49" s="486"/>
      <c r="AN49" s="486"/>
      <c r="AO49" s="486"/>
      <c r="AP49" s="486"/>
      <c r="AQ49" s="486"/>
      <c r="AR49" s="486"/>
      <c r="AS49" s="486"/>
      <c r="AT49" s="486"/>
      <c r="AU49" s="486"/>
      <c r="AV49" s="486"/>
      <c r="AW49" s="486"/>
      <c r="AX49" s="486"/>
      <c r="AY49" s="486"/>
      <c r="AZ49" s="486"/>
      <c r="BA49" s="486"/>
      <c r="BB49" s="486"/>
      <c r="BC49" s="486"/>
      <c r="BD49" s="113"/>
      <c r="BE49" s="113"/>
      <c r="BF49" s="113"/>
      <c r="BG49" s="113"/>
      <c r="BH49" s="113"/>
      <c r="BI49" s="113"/>
      <c r="BJ49" s="113"/>
      <c r="BK49" s="113"/>
      <c r="BL49" s="113"/>
      <c r="BM49" s="113"/>
      <c r="BN49" s="113"/>
      <c r="BO49" s="113"/>
      <c r="BP49" s="113"/>
      <c r="BQ49" s="113"/>
      <c r="BR49" s="113"/>
      <c r="BS49" s="113"/>
      <c r="BT49" s="113"/>
      <c r="BU49" s="113"/>
      <c r="BV49" s="113"/>
      <c r="BW49" s="113"/>
      <c r="BX49" s="113"/>
      <c r="BY49" s="113"/>
      <c r="BZ49" s="113"/>
      <c r="CA49" s="113"/>
      <c r="CB49" s="113"/>
      <c r="CC49" s="113"/>
      <c r="CD49" s="113"/>
      <c r="CE49" s="113"/>
      <c r="CF49" s="113"/>
      <c r="CG49" s="113"/>
      <c r="CH49" s="113"/>
      <c r="CI49" s="113"/>
      <c r="CJ49" s="113"/>
      <c r="CK49" s="113"/>
      <c r="CL49" s="113"/>
      <c r="CM49" s="113"/>
      <c r="CN49" s="113"/>
      <c r="CO49" s="113"/>
      <c r="CP49" s="113"/>
      <c r="CQ49" s="113"/>
      <c r="CR49" s="113"/>
      <c r="CS49" s="113"/>
      <c r="CT49" s="113"/>
      <c r="CU49" s="113"/>
      <c r="CV49" s="113"/>
      <c r="CW49" s="113"/>
      <c r="CX49" s="113"/>
      <c r="CY49" s="113"/>
      <c r="CZ49" s="113"/>
      <c r="DA49" s="113"/>
      <c r="DB49" s="113"/>
      <c r="DC49" s="113"/>
      <c r="DD49" s="113"/>
      <c r="DE49" s="113"/>
      <c r="DF49" s="113"/>
      <c r="DG49" s="113"/>
      <c r="DH49" s="113"/>
      <c r="DI49" s="113"/>
      <c r="DJ49" s="113"/>
      <c r="DK49" s="113"/>
      <c r="DL49" s="113"/>
      <c r="DM49" s="113"/>
      <c r="DN49" s="113"/>
      <c r="DO49" s="113"/>
      <c r="DP49" s="113"/>
      <c r="DQ49" s="113"/>
      <c r="DR49" s="113"/>
      <c r="DS49" s="113"/>
      <c r="DT49" s="113"/>
      <c r="DU49" s="113"/>
      <c r="DV49" s="113"/>
      <c r="DW49" s="113"/>
      <c r="DX49" s="113"/>
      <c r="DY49" s="113"/>
    </row>
    <row r="50" spans="2:129" x14ac:dyDescent="0.2">
      <c r="B50" s="484"/>
      <c r="C50" s="484"/>
      <c r="D50" s="484"/>
      <c r="E50" s="302"/>
      <c r="F50" s="526"/>
      <c r="G50" s="302"/>
      <c r="H50" s="302"/>
      <c r="I50" s="163"/>
      <c r="J50" s="302"/>
      <c r="K50" s="302"/>
      <c r="L50" s="302"/>
      <c r="M50" s="320"/>
      <c r="N50" s="486"/>
      <c r="O50" s="486"/>
      <c r="P50" s="486"/>
      <c r="Q50" s="486"/>
      <c r="R50" s="486"/>
      <c r="S50" s="486"/>
      <c r="T50" s="486"/>
      <c r="U50" s="486"/>
      <c r="V50" s="486"/>
      <c r="W50" s="486"/>
      <c r="X50" s="486"/>
      <c r="Y50" s="486"/>
      <c r="Z50" s="486"/>
      <c r="AA50" s="486"/>
      <c r="AB50" s="486"/>
      <c r="AC50" s="486"/>
      <c r="AD50" s="486"/>
      <c r="AE50" s="486"/>
      <c r="AF50" s="486"/>
      <c r="AG50" s="486"/>
      <c r="AH50" s="486"/>
      <c r="AI50" s="486"/>
      <c r="AJ50" s="499"/>
      <c r="AK50" s="278"/>
      <c r="AL50" s="486"/>
      <c r="AM50" s="486"/>
      <c r="AN50" s="486"/>
      <c r="AO50" s="486"/>
      <c r="AP50" s="486"/>
      <c r="AQ50" s="486"/>
      <c r="AR50" s="486"/>
      <c r="AS50" s="486"/>
      <c r="AT50" s="486"/>
      <c r="AU50" s="486"/>
      <c r="AV50" s="486"/>
      <c r="AW50" s="486"/>
      <c r="AX50" s="486"/>
      <c r="AY50" s="486"/>
      <c r="AZ50" s="486"/>
      <c r="BA50" s="486"/>
      <c r="BB50" s="486"/>
      <c r="BC50" s="486"/>
      <c r="BD50" s="113"/>
      <c r="BE50" s="113"/>
      <c r="BF50" s="113"/>
      <c r="BG50" s="113"/>
      <c r="BH50" s="113"/>
      <c r="BI50" s="113"/>
      <c r="BJ50" s="113"/>
      <c r="BK50" s="113"/>
      <c r="BL50" s="113"/>
      <c r="BM50" s="113"/>
      <c r="BN50" s="113"/>
      <c r="BO50" s="113"/>
      <c r="BP50" s="113"/>
      <c r="BQ50" s="113"/>
      <c r="BR50" s="113"/>
      <c r="BS50" s="113"/>
      <c r="BT50" s="113"/>
      <c r="BU50" s="113"/>
      <c r="BV50" s="113"/>
      <c r="BW50" s="113"/>
      <c r="BX50" s="113"/>
      <c r="BY50" s="113"/>
      <c r="BZ50" s="113"/>
      <c r="CA50" s="113"/>
      <c r="CB50" s="113"/>
      <c r="CC50" s="113"/>
      <c r="CD50" s="113"/>
      <c r="CE50" s="113"/>
      <c r="CF50" s="113"/>
      <c r="CG50" s="113"/>
      <c r="CH50" s="113"/>
      <c r="CI50" s="113"/>
      <c r="CJ50" s="113"/>
      <c r="CK50" s="113"/>
      <c r="CL50" s="113"/>
      <c r="CM50" s="113"/>
      <c r="CN50" s="113"/>
      <c r="CO50" s="113"/>
      <c r="CP50" s="113"/>
      <c r="CQ50" s="113"/>
      <c r="CR50" s="113"/>
      <c r="CS50" s="113"/>
      <c r="CT50" s="113"/>
      <c r="CU50" s="113"/>
      <c r="CV50" s="113"/>
      <c r="CW50" s="113"/>
      <c r="CX50" s="113"/>
      <c r="CY50" s="113"/>
      <c r="CZ50" s="113"/>
      <c r="DA50" s="113"/>
      <c r="DB50" s="113"/>
      <c r="DC50" s="113"/>
      <c r="DD50" s="113"/>
      <c r="DE50" s="113"/>
      <c r="DF50" s="113"/>
      <c r="DG50" s="113"/>
      <c r="DH50" s="113"/>
      <c r="DI50" s="113"/>
      <c r="DJ50" s="113"/>
      <c r="DK50" s="113"/>
      <c r="DL50" s="113"/>
      <c r="DM50" s="113"/>
      <c r="DN50" s="113"/>
      <c r="DO50" s="113"/>
      <c r="DP50" s="113"/>
      <c r="DQ50" s="113"/>
      <c r="DR50" s="113"/>
      <c r="DS50" s="113"/>
      <c r="DT50" s="113"/>
      <c r="DU50" s="113"/>
      <c r="DV50" s="113"/>
      <c r="DW50" s="113"/>
      <c r="DX50" s="113"/>
      <c r="DY50" s="113"/>
    </row>
    <row r="51" spans="2:129" x14ac:dyDescent="0.2">
      <c r="B51" s="484"/>
      <c r="C51" s="484"/>
      <c r="D51" s="484"/>
      <c r="E51" s="302"/>
      <c r="F51" s="526"/>
      <c r="G51" s="302"/>
      <c r="H51" s="302"/>
      <c r="I51" s="163"/>
      <c r="J51" s="302"/>
      <c r="K51" s="302"/>
      <c r="L51" s="302"/>
      <c r="M51" s="302"/>
      <c r="N51" s="519"/>
      <c r="O51" s="519"/>
      <c r="P51" s="486"/>
      <c r="Q51" s="486"/>
      <c r="R51" s="486"/>
      <c r="S51" s="486"/>
      <c r="T51" s="486"/>
      <c r="U51" s="486"/>
      <c r="V51" s="486"/>
      <c r="W51" s="486"/>
      <c r="X51" s="486"/>
      <c r="Y51" s="486"/>
      <c r="Z51" s="486"/>
      <c r="AA51" s="486"/>
      <c r="AB51" s="486"/>
      <c r="AC51" s="486"/>
      <c r="AD51" s="486"/>
      <c r="AE51" s="486"/>
      <c r="AF51" s="486"/>
      <c r="AG51" s="486"/>
      <c r="AH51" s="486"/>
      <c r="AI51" s="486"/>
      <c r="AJ51" s="499"/>
      <c r="AK51" s="278"/>
      <c r="AL51" s="486"/>
      <c r="AM51" s="486"/>
      <c r="AN51" s="486"/>
      <c r="AO51" s="486"/>
      <c r="AP51" s="486"/>
      <c r="AQ51" s="486"/>
      <c r="AR51" s="486"/>
      <c r="AS51" s="486"/>
      <c r="AT51" s="486"/>
      <c r="AU51" s="486"/>
      <c r="AV51" s="486"/>
      <c r="AW51" s="486"/>
      <c r="AX51" s="486"/>
      <c r="AY51" s="486"/>
      <c r="AZ51" s="486"/>
      <c r="BA51" s="486"/>
      <c r="BB51" s="486"/>
      <c r="BC51" s="486"/>
      <c r="BD51" s="113"/>
      <c r="BE51" s="113"/>
      <c r="BF51" s="113"/>
      <c r="BG51" s="113"/>
      <c r="BH51" s="113"/>
      <c r="BI51" s="113"/>
      <c r="BJ51" s="113"/>
      <c r="BK51" s="113"/>
      <c r="BL51" s="113"/>
      <c r="BM51" s="113"/>
      <c r="BN51" s="113"/>
      <c r="BO51" s="113"/>
      <c r="BP51" s="113"/>
      <c r="BQ51" s="113"/>
      <c r="BR51" s="113"/>
      <c r="BS51" s="113"/>
      <c r="BT51" s="113"/>
      <c r="BU51" s="113"/>
      <c r="BV51" s="113"/>
      <c r="BW51" s="113"/>
      <c r="BX51" s="113"/>
      <c r="BY51" s="113"/>
      <c r="BZ51" s="113"/>
      <c r="CA51" s="113"/>
      <c r="CB51" s="113"/>
      <c r="CC51" s="113"/>
      <c r="CD51" s="113"/>
      <c r="CE51" s="113"/>
      <c r="CF51" s="113"/>
      <c r="CG51" s="113"/>
      <c r="CH51" s="113"/>
      <c r="CI51" s="113"/>
      <c r="CJ51" s="113"/>
      <c r="CK51" s="113"/>
      <c r="CL51" s="113"/>
      <c r="CM51" s="113"/>
      <c r="CN51" s="113"/>
      <c r="CO51" s="113"/>
      <c r="CP51" s="113"/>
      <c r="CQ51" s="113"/>
      <c r="CR51" s="113"/>
      <c r="CS51" s="113"/>
      <c r="CT51" s="113"/>
      <c r="CU51" s="113"/>
      <c r="CV51" s="113"/>
      <c r="CW51" s="113"/>
      <c r="CX51" s="113"/>
      <c r="CY51" s="113"/>
      <c r="CZ51" s="113"/>
      <c r="DA51" s="113"/>
      <c r="DB51" s="113"/>
      <c r="DC51" s="113"/>
      <c r="DD51" s="113"/>
      <c r="DE51" s="113"/>
      <c r="DF51" s="113"/>
      <c r="DG51" s="113"/>
      <c r="DH51" s="113"/>
      <c r="DI51" s="113"/>
      <c r="DJ51" s="113"/>
      <c r="DK51" s="113"/>
      <c r="DL51" s="113"/>
      <c r="DM51" s="113"/>
      <c r="DN51" s="113"/>
      <c r="DO51" s="113"/>
      <c r="DP51" s="113"/>
      <c r="DQ51" s="113"/>
      <c r="DR51" s="113"/>
      <c r="DS51" s="113"/>
      <c r="DT51" s="113"/>
      <c r="DU51" s="113"/>
      <c r="DV51" s="113"/>
      <c r="DW51" s="113"/>
      <c r="DX51" s="113"/>
      <c r="DY51" s="113"/>
    </row>
    <row r="52" spans="2:129" x14ac:dyDescent="0.2">
      <c r="B52" s="484"/>
      <c r="C52" s="484"/>
      <c r="D52" s="484"/>
      <c r="E52" s="302"/>
      <c r="F52" s="526"/>
      <c r="G52" s="302"/>
      <c r="H52" s="302"/>
      <c r="I52" s="163"/>
      <c r="J52" s="302"/>
      <c r="K52" s="302"/>
      <c r="L52" s="302"/>
      <c r="M52" s="302"/>
      <c r="N52" s="486"/>
      <c r="O52" s="486"/>
      <c r="P52" s="486"/>
      <c r="Q52" s="486"/>
      <c r="R52" s="486"/>
      <c r="S52" s="486"/>
      <c r="T52" s="486"/>
      <c r="U52" s="486"/>
      <c r="V52" s="486"/>
      <c r="W52" s="486"/>
      <c r="X52" s="486"/>
      <c r="Y52" s="486"/>
      <c r="Z52" s="486"/>
      <c r="AA52" s="486"/>
      <c r="AB52" s="486"/>
      <c r="AC52" s="486"/>
      <c r="AD52" s="486"/>
      <c r="AE52" s="486"/>
      <c r="AF52" s="486"/>
      <c r="AG52" s="486"/>
      <c r="AH52" s="486"/>
      <c r="AI52" s="486"/>
      <c r="AJ52" s="499"/>
      <c r="AK52" s="278"/>
      <c r="AL52" s="486"/>
      <c r="AM52" s="486"/>
      <c r="AN52" s="486"/>
      <c r="AO52" s="486"/>
      <c r="AP52" s="486"/>
      <c r="AQ52" s="486"/>
      <c r="AR52" s="486"/>
      <c r="AS52" s="486"/>
      <c r="AT52" s="486"/>
      <c r="AU52" s="486"/>
      <c r="AV52" s="486"/>
      <c r="AW52" s="486"/>
      <c r="AX52" s="486"/>
      <c r="AY52" s="486"/>
      <c r="AZ52" s="486"/>
      <c r="BA52" s="486"/>
      <c r="BB52" s="486"/>
      <c r="BC52" s="486"/>
      <c r="BD52" s="113"/>
      <c r="BE52" s="113"/>
      <c r="BF52" s="113"/>
      <c r="BG52" s="113"/>
      <c r="BH52" s="113"/>
      <c r="BI52" s="113"/>
      <c r="BJ52" s="113"/>
      <c r="BK52" s="113"/>
      <c r="BL52" s="113"/>
      <c r="BM52" s="113"/>
      <c r="BN52" s="113"/>
      <c r="BO52" s="113"/>
      <c r="BP52" s="113"/>
      <c r="BQ52" s="113"/>
      <c r="BR52" s="113"/>
      <c r="BS52" s="113"/>
      <c r="BT52" s="113"/>
      <c r="BU52" s="113"/>
      <c r="BV52" s="113"/>
      <c r="BW52" s="113"/>
      <c r="BX52" s="113"/>
      <c r="BY52" s="113"/>
      <c r="BZ52" s="113"/>
      <c r="CA52" s="113"/>
      <c r="CB52" s="113"/>
      <c r="CC52" s="113"/>
      <c r="CD52" s="113"/>
      <c r="CE52" s="113"/>
      <c r="CF52" s="113"/>
      <c r="CG52" s="113"/>
      <c r="CH52" s="113"/>
      <c r="CI52" s="113"/>
      <c r="CJ52" s="113"/>
      <c r="CK52" s="113"/>
      <c r="CL52" s="113"/>
      <c r="CM52" s="113"/>
      <c r="CN52" s="113"/>
      <c r="CO52" s="113"/>
      <c r="CP52" s="113"/>
      <c r="CQ52" s="113"/>
      <c r="CR52" s="113"/>
      <c r="CS52" s="113"/>
      <c r="CT52" s="113"/>
      <c r="CU52" s="113"/>
      <c r="CV52" s="113"/>
      <c r="CW52" s="113"/>
      <c r="CX52" s="113"/>
      <c r="CY52" s="113"/>
      <c r="CZ52" s="113"/>
      <c r="DA52" s="113"/>
      <c r="DB52" s="113"/>
      <c r="DC52" s="113"/>
      <c r="DD52" s="113"/>
      <c r="DE52" s="113"/>
      <c r="DF52" s="113"/>
      <c r="DG52" s="113"/>
      <c r="DH52" s="113"/>
      <c r="DI52" s="113"/>
      <c r="DJ52" s="113"/>
      <c r="DK52" s="113"/>
      <c r="DL52" s="113"/>
      <c r="DM52" s="113"/>
      <c r="DN52" s="113"/>
      <c r="DO52" s="113"/>
      <c r="DP52" s="113"/>
      <c r="DQ52" s="113"/>
      <c r="DR52" s="113"/>
      <c r="DS52" s="113"/>
      <c r="DT52" s="113"/>
      <c r="DU52" s="113"/>
      <c r="DV52" s="113"/>
      <c r="DW52" s="113"/>
      <c r="DX52" s="113"/>
      <c r="DY52" s="113"/>
    </row>
    <row r="53" spans="2:129" x14ac:dyDescent="0.2">
      <c r="B53" s="484"/>
      <c r="C53" s="484"/>
      <c r="D53" s="484"/>
      <c r="E53" s="302"/>
      <c r="F53" s="526"/>
      <c r="G53" s="302"/>
      <c r="H53" s="302"/>
      <c r="I53" s="163"/>
      <c r="J53" s="302"/>
      <c r="K53" s="302"/>
      <c r="L53" s="302"/>
      <c r="M53" s="302"/>
      <c r="N53" s="486"/>
      <c r="O53" s="486"/>
      <c r="P53" s="486"/>
      <c r="Q53" s="486"/>
      <c r="R53" s="486"/>
      <c r="S53" s="486"/>
      <c r="T53" s="486"/>
      <c r="U53" s="486"/>
      <c r="V53" s="486"/>
      <c r="W53" s="486"/>
      <c r="X53" s="486"/>
      <c r="Y53" s="486"/>
      <c r="Z53" s="486"/>
      <c r="AA53" s="486"/>
      <c r="AB53" s="486"/>
      <c r="AC53" s="486"/>
      <c r="AD53" s="486"/>
      <c r="AE53" s="486"/>
      <c r="AF53" s="486"/>
      <c r="AG53" s="486"/>
      <c r="AH53" s="486"/>
      <c r="AI53" s="486"/>
      <c r="AJ53" s="499"/>
      <c r="AK53" s="278"/>
      <c r="AL53" s="486"/>
      <c r="AM53" s="486"/>
      <c r="AN53" s="486"/>
      <c r="AO53" s="486"/>
      <c r="AP53" s="486"/>
      <c r="AQ53" s="486"/>
      <c r="AR53" s="486"/>
      <c r="AS53" s="486"/>
      <c r="AT53" s="486"/>
      <c r="AU53" s="486"/>
      <c r="AV53" s="486"/>
      <c r="AW53" s="486"/>
      <c r="AX53" s="486"/>
      <c r="AY53" s="486"/>
      <c r="AZ53" s="486"/>
      <c r="BA53" s="486"/>
      <c r="BB53" s="486"/>
      <c r="BC53" s="486"/>
      <c r="BD53" s="113"/>
      <c r="BE53" s="113"/>
      <c r="BF53" s="113"/>
      <c r="BG53" s="113"/>
      <c r="BH53" s="113"/>
      <c r="BI53" s="113"/>
      <c r="BJ53" s="113"/>
      <c r="BK53" s="113"/>
      <c r="BL53" s="113"/>
      <c r="BM53" s="113"/>
      <c r="BN53" s="113"/>
      <c r="BO53" s="113"/>
      <c r="BP53" s="113"/>
      <c r="BQ53" s="113"/>
      <c r="BR53" s="113"/>
      <c r="BS53" s="113"/>
      <c r="BT53" s="113"/>
      <c r="BU53" s="113"/>
      <c r="BV53" s="113"/>
      <c r="BW53" s="113"/>
      <c r="BX53" s="113"/>
      <c r="BY53" s="113"/>
      <c r="BZ53" s="113"/>
      <c r="CA53" s="113"/>
      <c r="CB53" s="113"/>
      <c r="CC53" s="113"/>
      <c r="CD53" s="113"/>
      <c r="CE53" s="113"/>
      <c r="CF53" s="113"/>
      <c r="CG53" s="113"/>
      <c r="CH53" s="113"/>
      <c r="CI53" s="113"/>
      <c r="CJ53" s="113"/>
      <c r="CK53" s="113"/>
      <c r="CL53" s="113"/>
      <c r="CM53" s="113"/>
      <c r="CN53" s="113"/>
      <c r="CO53" s="113"/>
      <c r="CP53" s="113"/>
      <c r="CQ53" s="113"/>
      <c r="CR53" s="113"/>
      <c r="CS53" s="113"/>
      <c r="CT53" s="113"/>
      <c r="CU53" s="113"/>
      <c r="CV53" s="113"/>
      <c r="CW53" s="113"/>
      <c r="CX53" s="113"/>
      <c r="CY53" s="113"/>
      <c r="CZ53" s="113"/>
      <c r="DA53" s="113"/>
      <c r="DB53" s="113"/>
      <c r="DC53" s="113"/>
      <c r="DD53" s="113"/>
      <c r="DE53" s="113"/>
      <c r="DF53" s="113"/>
      <c r="DG53" s="113"/>
      <c r="DH53" s="113"/>
      <c r="DI53" s="113"/>
      <c r="DJ53" s="113"/>
      <c r="DK53" s="113"/>
      <c r="DL53" s="113"/>
      <c r="DM53" s="113"/>
      <c r="DN53" s="113"/>
      <c r="DO53" s="113"/>
      <c r="DP53" s="113"/>
      <c r="DQ53" s="113"/>
      <c r="DR53" s="113"/>
      <c r="DS53" s="113"/>
      <c r="DT53" s="113"/>
      <c r="DU53" s="113"/>
      <c r="DV53" s="113"/>
      <c r="DW53" s="113"/>
      <c r="DX53" s="113"/>
      <c r="DY53" s="113"/>
    </row>
    <row r="54" spans="2:129" x14ac:dyDescent="0.2">
      <c r="B54" s="484"/>
      <c r="C54" s="484"/>
      <c r="D54" s="484"/>
      <c r="E54" s="302"/>
      <c r="F54" s="526"/>
      <c r="G54" s="302"/>
      <c r="H54" s="302"/>
      <c r="I54" s="163"/>
      <c r="J54" s="302"/>
      <c r="K54" s="302"/>
      <c r="L54" s="302"/>
      <c r="M54" s="302"/>
      <c r="N54" s="486"/>
      <c r="O54" s="486"/>
      <c r="P54" s="486"/>
      <c r="Q54" s="486"/>
      <c r="R54" s="486"/>
      <c r="S54" s="486"/>
      <c r="T54" s="486"/>
      <c r="U54" s="486"/>
      <c r="V54" s="486"/>
      <c r="W54" s="486"/>
      <c r="X54" s="486"/>
      <c r="Y54" s="486"/>
      <c r="Z54" s="486"/>
      <c r="AA54" s="486"/>
      <c r="AB54" s="486"/>
      <c r="AC54" s="486"/>
      <c r="AD54" s="486"/>
      <c r="AE54" s="486"/>
      <c r="AF54" s="486"/>
      <c r="AG54" s="486"/>
      <c r="AH54" s="486"/>
      <c r="AI54" s="486"/>
      <c r="AJ54" s="499"/>
      <c r="AK54" s="278"/>
      <c r="AL54" s="486"/>
      <c r="AM54" s="486"/>
      <c r="AN54" s="486"/>
      <c r="AO54" s="486"/>
      <c r="AP54" s="486"/>
      <c r="AQ54" s="486"/>
      <c r="AR54" s="486"/>
      <c r="AS54" s="486"/>
      <c r="AT54" s="486"/>
      <c r="AU54" s="486"/>
      <c r="AV54" s="486"/>
      <c r="AW54" s="486"/>
      <c r="AX54" s="486"/>
      <c r="AY54" s="486"/>
      <c r="AZ54" s="486"/>
      <c r="BA54" s="486"/>
      <c r="BB54" s="486"/>
      <c r="BC54" s="486"/>
      <c r="BD54" s="113"/>
      <c r="BE54" s="113"/>
      <c r="BF54" s="113"/>
      <c r="BG54" s="113"/>
      <c r="BH54" s="113"/>
      <c r="BI54" s="113"/>
      <c r="BJ54" s="113"/>
      <c r="BK54" s="113"/>
      <c r="BL54" s="113"/>
      <c r="BM54" s="113"/>
      <c r="BN54" s="113"/>
      <c r="BO54" s="113"/>
      <c r="BP54" s="113"/>
      <c r="BQ54" s="113"/>
      <c r="BR54" s="113"/>
      <c r="BS54" s="113"/>
      <c r="BT54" s="113"/>
      <c r="BU54" s="113"/>
      <c r="BV54" s="113"/>
      <c r="BW54" s="113"/>
      <c r="BX54" s="113"/>
      <c r="BY54" s="113"/>
      <c r="BZ54" s="113"/>
      <c r="CA54" s="113"/>
      <c r="CB54" s="113"/>
      <c r="CC54" s="113"/>
      <c r="CD54" s="113"/>
      <c r="CE54" s="113"/>
      <c r="CF54" s="113"/>
      <c r="CG54" s="113"/>
      <c r="CH54" s="113"/>
      <c r="CI54" s="113"/>
      <c r="CJ54" s="113"/>
      <c r="CK54" s="113"/>
      <c r="CL54" s="113"/>
      <c r="CM54" s="113"/>
      <c r="CN54" s="113"/>
      <c r="CO54" s="113"/>
      <c r="CP54" s="113"/>
      <c r="CQ54" s="113"/>
      <c r="CR54" s="113"/>
      <c r="CS54" s="113"/>
      <c r="CT54" s="113"/>
      <c r="CU54" s="113"/>
      <c r="CV54" s="113"/>
      <c r="CW54" s="113"/>
      <c r="CX54" s="113"/>
      <c r="CY54" s="113"/>
      <c r="CZ54" s="113"/>
      <c r="DA54" s="113"/>
      <c r="DB54" s="113"/>
      <c r="DC54" s="113"/>
      <c r="DD54" s="113"/>
      <c r="DE54" s="113"/>
      <c r="DF54" s="113"/>
      <c r="DG54" s="113"/>
      <c r="DH54" s="113"/>
      <c r="DI54" s="113"/>
      <c r="DJ54" s="113"/>
      <c r="DK54" s="113"/>
      <c r="DL54" s="113"/>
      <c r="DM54" s="113"/>
      <c r="DN54" s="113"/>
      <c r="DO54" s="113"/>
      <c r="DP54" s="113"/>
      <c r="DQ54" s="113"/>
      <c r="DR54" s="113"/>
      <c r="DS54" s="113"/>
      <c r="DT54" s="113"/>
      <c r="DU54" s="113"/>
      <c r="DV54" s="113"/>
      <c r="DW54" s="113"/>
      <c r="DX54" s="113"/>
      <c r="DY54" s="113"/>
    </row>
    <row r="55" spans="2:129" x14ac:dyDescent="0.2">
      <c r="B55" s="484"/>
      <c r="C55" s="484"/>
      <c r="D55" s="484"/>
      <c r="E55" s="302"/>
      <c r="F55" s="526"/>
      <c r="G55" s="302"/>
      <c r="H55" s="302"/>
      <c r="I55" s="163"/>
      <c r="J55" s="302"/>
      <c r="K55" s="302"/>
      <c r="L55" s="302"/>
      <c r="M55" s="302"/>
      <c r="N55" s="486"/>
      <c r="O55" s="486"/>
      <c r="P55" s="486"/>
      <c r="Q55" s="486"/>
      <c r="R55" s="486"/>
      <c r="S55" s="486"/>
      <c r="T55" s="486"/>
      <c r="U55" s="486"/>
      <c r="V55" s="486"/>
      <c r="W55" s="486"/>
      <c r="X55" s="486"/>
      <c r="Y55" s="486"/>
      <c r="Z55" s="486"/>
      <c r="AA55" s="486"/>
      <c r="AB55" s="486"/>
      <c r="AC55" s="486"/>
      <c r="AD55" s="486"/>
      <c r="AE55" s="486"/>
      <c r="AF55" s="486"/>
      <c r="AG55" s="486"/>
      <c r="AH55" s="486"/>
      <c r="AI55" s="486"/>
      <c r="AJ55" s="499"/>
      <c r="AK55" s="278"/>
      <c r="AL55" s="486"/>
      <c r="AM55" s="486"/>
      <c r="AN55" s="486"/>
      <c r="AO55" s="486"/>
      <c r="AP55" s="486"/>
      <c r="AQ55" s="486"/>
      <c r="AR55" s="486"/>
      <c r="AS55" s="486"/>
      <c r="AT55" s="486"/>
      <c r="AU55" s="486"/>
      <c r="AV55" s="486"/>
      <c r="AW55" s="486"/>
      <c r="AX55" s="486"/>
      <c r="AY55" s="486"/>
      <c r="AZ55" s="486"/>
      <c r="BA55" s="486"/>
      <c r="BB55" s="486"/>
      <c r="BC55" s="486"/>
      <c r="BD55" s="113"/>
      <c r="BE55" s="113"/>
      <c r="BF55" s="113"/>
      <c r="BG55" s="113"/>
      <c r="BH55" s="113"/>
      <c r="BI55" s="113"/>
      <c r="BJ55" s="113"/>
      <c r="BK55" s="113"/>
      <c r="BL55" s="113"/>
      <c r="BM55" s="113"/>
      <c r="BN55" s="113"/>
      <c r="BO55" s="113"/>
      <c r="BP55" s="113"/>
      <c r="BQ55" s="113"/>
      <c r="BR55" s="113"/>
      <c r="BS55" s="113"/>
      <c r="BT55" s="113"/>
      <c r="BU55" s="113"/>
      <c r="BV55" s="113"/>
      <c r="BW55" s="113"/>
      <c r="BX55" s="113"/>
      <c r="BY55" s="113"/>
      <c r="BZ55" s="113"/>
      <c r="CA55" s="113"/>
      <c r="CB55" s="113"/>
      <c r="CC55" s="113"/>
      <c r="CD55" s="113"/>
      <c r="CE55" s="113"/>
      <c r="CF55" s="113"/>
      <c r="CG55" s="113"/>
      <c r="CH55" s="113"/>
      <c r="CI55" s="113"/>
      <c r="CJ55" s="113"/>
      <c r="CK55" s="113"/>
      <c r="CL55" s="113"/>
      <c r="CM55" s="113"/>
      <c r="CN55" s="113"/>
      <c r="CO55" s="113"/>
      <c r="CP55" s="113"/>
      <c r="CQ55" s="113"/>
      <c r="CR55" s="113"/>
      <c r="CS55" s="113"/>
      <c r="CT55" s="113"/>
      <c r="CU55" s="113"/>
      <c r="CV55" s="113"/>
      <c r="CW55" s="113"/>
      <c r="CX55" s="113"/>
      <c r="CY55" s="113"/>
      <c r="CZ55" s="113"/>
      <c r="DA55" s="113"/>
      <c r="DB55" s="113"/>
      <c r="DC55" s="113"/>
      <c r="DD55" s="113"/>
      <c r="DE55" s="113"/>
      <c r="DF55" s="113"/>
      <c r="DG55" s="113"/>
      <c r="DH55" s="113"/>
      <c r="DI55" s="113"/>
      <c r="DJ55" s="113"/>
      <c r="DK55" s="113"/>
      <c r="DL55" s="113"/>
      <c r="DM55" s="113"/>
      <c r="DN55" s="113"/>
      <c r="DO55" s="113"/>
      <c r="DP55" s="113"/>
      <c r="DQ55" s="113"/>
      <c r="DR55" s="113"/>
      <c r="DS55" s="113"/>
      <c r="DT55" s="113"/>
      <c r="DU55" s="113"/>
      <c r="DV55" s="113"/>
      <c r="DW55" s="113"/>
      <c r="DX55" s="113"/>
      <c r="DY55" s="113"/>
    </row>
    <row r="56" spans="2:129" x14ac:dyDescent="0.2">
      <c r="B56" s="484"/>
      <c r="C56" s="484"/>
      <c r="D56" s="484"/>
      <c r="E56" s="302"/>
      <c r="F56" s="486"/>
      <c r="G56" s="302"/>
      <c r="H56" s="302"/>
      <c r="I56" s="163"/>
      <c r="J56" s="302"/>
      <c r="K56" s="302"/>
      <c r="L56" s="302"/>
      <c r="M56" s="302"/>
      <c r="N56" s="486"/>
      <c r="O56" s="486"/>
      <c r="P56" s="486"/>
      <c r="Q56" s="486"/>
      <c r="R56" s="486"/>
      <c r="S56" s="486"/>
      <c r="T56" s="486"/>
      <c r="U56" s="486"/>
      <c r="V56" s="486"/>
      <c r="W56" s="486"/>
      <c r="X56" s="486"/>
      <c r="Y56" s="486"/>
      <c r="Z56" s="486"/>
      <c r="AA56" s="486"/>
      <c r="AB56" s="486"/>
      <c r="AC56" s="486"/>
      <c r="AD56" s="486"/>
      <c r="AE56" s="486"/>
      <c r="AF56" s="486"/>
      <c r="AG56" s="486"/>
      <c r="AH56" s="486"/>
      <c r="AI56" s="486"/>
      <c r="AJ56" s="499"/>
      <c r="AK56" s="278"/>
      <c r="AL56" s="486"/>
      <c r="AM56" s="486"/>
      <c r="AN56" s="486"/>
      <c r="AO56" s="486"/>
      <c r="AP56" s="486"/>
      <c r="AQ56" s="486"/>
      <c r="AR56" s="486"/>
      <c r="AS56" s="486"/>
      <c r="AT56" s="486"/>
      <c r="AU56" s="486"/>
      <c r="AV56" s="486"/>
      <c r="AW56" s="486"/>
      <c r="AX56" s="486"/>
      <c r="AY56" s="486"/>
      <c r="AZ56" s="486"/>
      <c r="BA56" s="486"/>
      <c r="BB56" s="486"/>
      <c r="BC56" s="486"/>
      <c r="BD56" s="113"/>
      <c r="BE56" s="113"/>
      <c r="BF56" s="113"/>
      <c r="BG56" s="113"/>
      <c r="BH56" s="113"/>
      <c r="BI56" s="113"/>
      <c r="BJ56" s="113"/>
      <c r="BK56" s="113"/>
      <c r="BL56" s="113"/>
      <c r="BM56" s="113"/>
      <c r="BN56" s="113"/>
      <c r="BO56" s="113"/>
      <c r="BP56" s="113"/>
      <c r="BQ56" s="113"/>
      <c r="BR56" s="113"/>
      <c r="BS56" s="113"/>
      <c r="BT56" s="113"/>
      <c r="BU56" s="113"/>
      <c r="BV56" s="113"/>
      <c r="BW56" s="113"/>
      <c r="BX56" s="113"/>
      <c r="BY56" s="113"/>
      <c r="BZ56" s="113"/>
      <c r="CA56" s="113"/>
      <c r="CB56" s="113"/>
      <c r="CC56" s="113"/>
      <c r="CD56" s="113"/>
      <c r="CE56" s="113"/>
      <c r="CF56" s="113"/>
      <c r="CG56" s="113"/>
      <c r="CH56" s="113"/>
      <c r="CI56" s="113"/>
      <c r="CJ56" s="113"/>
      <c r="CK56" s="113"/>
      <c r="CL56" s="113"/>
      <c r="CM56" s="113"/>
      <c r="CN56" s="113"/>
      <c r="CO56" s="113"/>
      <c r="CP56" s="113"/>
      <c r="CQ56" s="113"/>
      <c r="CR56" s="113"/>
      <c r="CS56" s="113"/>
      <c r="CT56" s="113"/>
      <c r="CU56" s="113"/>
      <c r="CV56" s="113"/>
      <c r="CW56" s="113"/>
      <c r="CX56" s="113"/>
      <c r="CY56" s="113"/>
      <c r="CZ56" s="113"/>
      <c r="DA56" s="113"/>
      <c r="DB56" s="113"/>
      <c r="DC56" s="113"/>
      <c r="DD56" s="113"/>
      <c r="DE56" s="113"/>
      <c r="DF56" s="113"/>
      <c r="DG56" s="113"/>
      <c r="DH56" s="113"/>
      <c r="DI56" s="113"/>
      <c r="DJ56" s="113"/>
      <c r="DK56" s="113"/>
      <c r="DL56" s="113"/>
      <c r="DM56" s="113"/>
      <c r="DN56" s="113"/>
      <c r="DO56" s="113"/>
      <c r="DP56" s="113"/>
      <c r="DQ56" s="113"/>
      <c r="DR56" s="113"/>
      <c r="DS56" s="113"/>
      <c r="DT56" s="113"/>
      <c r="DU56" s="113"/>
      <c r="DV56" s="113"/>
      <c r="DW56" s="113"/>
      <c r="DX56" s="113"/>
      <c r="DY56" s="113"/>
    </row>
    <row r="57" spans="2:129" x14ac:dyDescent="0.2">
      <c r="B57" s="484"/>
      <c r="C57" s="484"/>
      <c r="D57" s="484"/>
      <c r="E57" s="302"/>
      <c r="F57" s="486"/>
      <c r="G57" s="302"/>
      <c r="H57" s="302"/>
      <c r="I57" s="163"/>
      <c r="J57" s="302"/>
      <c r="K57" s="302"/>
      <c r="L57" s="302"/>
      <c r="M57" s="302"/>
      <c r="N57" s="486"/>
      <c r="O57" s="486"/>
      <c r="P57" s="486"/>
      <c r="Q57" s="486"/>
      <c r="R57" s="486"/>
      <c r="S57" s="486"/>
      <c r="T57" s="486"/>
      <c r="U57" s="486"/>
      <c r="V57" s="486"/>
      <c r="W57" s="486"/>
      <c r="X57" s="486"/>
      <c r="Y57" s="486"/>
      <c r="Z57" s="486"/>
      <c r="AA57" s="486"/>
      <c r="AB57" s="486"/>
      <c r="AC57" s="486"/>
      <c r="AD57" s="486"/>
      <c r="AE57" s="486"/>
      <c r="AF57" s="486"/>
      <c r="AG57" s="486"/>
      <c r="AH57" s="486"/>
      <c r="AI57" s="486"/>
      <c r="AJ57" s="499"/>
      <c r="AK57" s="278"/>
      <c r="AL57" s="486"/>
      <c r="AM57" s="486"/>
      <c r="AN57" s="486"/>
      <c r="AO57" s="486"/>
      <c r="AP57" s="486"/>
      <c r="AQ57" s="486"/>
      <c r="AR57" s="486"/>
      <c r="AS57" s="486"/>
      <c r="AT57" s="486"/>
      <c r="AU57" s="486"/>
      <c r="AV57" s="486"/>
      <c r="AW57" s="486"/>
      <c r="AX57" s="486"/>
      <c r="AY57" s="486"/>
      <c r="AZ57" s="486"/>
      <c r="BA57" s="486"/>
      <c r="BB57" s="486"/>
      <c r="BC57" s="486"/>
      <c r="BD57" s="113"/>
      <c r="BE57" s="113"/>
      <c r="BF57" s="113"/>
      <c r="BG57" s="113"/>
      <c r="BH57" s="113"/>
      <c r="BI57" s="113"/>
      <c r="BJ57" s="113"/>
      <c r="BK57" s="113"/>
      <c r="BL57" s="113"/>
      <c r="BM57" s="113"/>
      <c r="BN57" s="113"/>
      <c r="BO57" s="113"/>
      <c r="BP57" s="113"/>
      <c r="BQ57" s="113"/>
      <c r="BR57" s="113"/>
      <c r="BS57" s="113"/>
      <c r="BT57" s="113"/>
      <c r="BU57" s="113"/>
      <c r="BV57" s="113"/>
      <c r="BW57" s="113"/>
      <c r="BX57" s="113"/>
      <c r="BY57" s="113"/>
      <c r="BZ57" s="113"/>
      <c r="CA57" s="113"/>
      <c r="CB57" s="113"/>
      <c r="CC57" s="113"/>
      <c r="CD57" s="113"/>
      <c r="CE57" s="113"/>
      <c r="CF57" s="113"/>
      <c r="CG57" s="113"/>
      <c r="CH57" s="113"/>
      <c r="CI57" s="113"/>
      <c r="CJ57" s="113"/>
      <c r="CK57" s="113"/>
      <c r="CL57" s="113"/>
      <c r="CM57" s="113"/>
      <c r="CN57" s="113"/>
      <c r="CO57" s="113"/>
      <c r="CP57" s="113"/>
      <c r="CQ57" s="113"/>
      <c r="CR57" s="113"/>
      <c r="CS57" s="113"/>
      <c r="CT57" s="113"/>
      <c r="CU57" s="113"/>
      <c r="CV57" s="113"/>
      <c r="CW57" s="113"/>
      <c r="CX57" s="113"/>
      <c r="CY57" s="113"/>
      <c r="CZ57" s="113"/>
      <c r="DA57" s="113"/>
      <c r="DB57" s="113"/>
      <c r="DC57" s="113"/>
      <c r="DD57" s="113"/>
      <c r="DE57" s="113"/>
      <c r="DF57" s="113"/>
      <c r="DG57" s="113"/>
      <c r="DH57" s="113"/>
      <c r="DI57" s="113"/>
      <c r="DJ57" s="113"/>
      <c r="DK57" s="113"/>
      <c r="DL57" s="113"/>
      <c r="DM57" s="113"/>
      <c r="DN57" s="113"/>
      <c r="DO57" s="113"/>
      <c r="DP57" s="113"/>
      <c r="DQ57" s="113"/>
      <c r="DR57" s="113"/>
      <c r="DS57" s="113"/>
      <c r="DT57" s="113"/>
      <c r="DU57" s="113"/>
      <c r="DV57" s="113"/>
      <c r="DW57" s="113"/>
      <c r="DX57" s="113"/>
      <c r="DY57" s="113"/>
    </row>
    <row r="58" spans="2:129" x14ac:dyDescent="0.2">
      <c r="B58" s="484"/>
      <c r="C58" s="484"/>
      <c r="D58" s="484"/>
      <c r="E58" s="302"/>
      <c r="F58" s="486"/>
      <c r="G58" s="302"/>
      <c r="H58" s="302"/>
      <c r="I58" s="163"/>
      <c r="J58" s="302"/>
      <c r="K58" s="302"/>
      <c r="L58" s="302"/>
      <c r="M58" s="302"/>
      <c r="N58" s="486"/>
      <c r="O58" s="486"/>
      <c r="P58" s="486"/>
      <c r="Q58" s="486"/>
      <c r="R58" s="486"/>
      <c r="S58" s="486"/>
      <c r="T58" s="486"/>
      <c r="U58" s="486"/>
      <c r="V58" s="486"/>
      <c r="W58" s="486"/>
      <c r="X58" s="486"/>
      <c r="Y58" s="486"/>
      <c r="Z58" s="486"/>
      <c r="AA58" s="486"/>
      <c r="AB58" s="486"/>
      <c r="AC58" s="486"/>
      <c r="AD58" s="486"/>
      <c r="AE58" s="486"/>
      <c r="AF58" s="486"/>
      <c r="AG58" s="486"/>
      <c r="AH58" s="486"/>
      <c r="AI58" s="486"/>
      <c r="AJ58" s="499"/>
      <c r="AK58" s="278"/>
      <c r="AL58" s="486"/>
      <c r="AM58" s="486"/>
      <c r="AN58" s="486"/>
      <c r="AO58" s="486"/>
      <c r="AP58" s="486"/>
      <c r="AQ58" s="486"/>
      <c r="AR58" s="486"/>
      <c r="AS58" s="486"/>
      <c r="AT58" s="486"/>
      <c r="AU58" s="486"/>
      <c r="AV58" s="486"/>
      <c r="AW58" s="486"/>
      <c r="AX58" s="486"/>
      <c r="AY58" s="486"/>
      <c r="AZ58" s="486"/>
      <c r="BA58" s="486"/>
      <c r="BB58" s="486"/>
      <c r="BC58" s="486"/>
      <c r="BD58" s="113"/>
      <c r="BE58" s="113"/>
      <c r="BF58" s="113"/>
      <c r="BG58" s="113"/>
      <c r="BH58" s="113"/>
      <c r="BI58" s="113"/>
      <c r="BJ58" s="113"/>
      <c r="BK58" s="113"/>
      <c r="BL58" s="113"/>
      <c r="BM58" s="113"/>
      <c r="BN58" s="113"/>
      <c r="BO58" s="113"/>
      <c r="BP58" s="113"/>
      <c r="BQ58" s="113"/>
      <c r="BR58" s="113"/>
      <c r="BS58" s="113"/>
      <c r="BT58" s="113"/>
      <c r="BU58" s="113"/>
      <c r="BV58" s="113"/>
      <c r="BW58" s="113"/>
      <c r="BX58" s="113"/>
      <c r="BY58" s="113"/>
      <c r="BZ58" s="113"/>
      <c r="CA58" s="113"/>
      <c r="CB58" s="113"/>
      <c r="CC58" s="113"/>
      <c r="CD58" s="113"/>
      <c r="CE58" s="113"/>
      <c r="CF58" s="113"/>
      <c r="CG58" s="113"/>
      <c r="CH58" s="113"/>
      <c r="CI58" s="113"/>
      <c r="CJ58" s="113"/>
      <c r="CK58" s="113"/>
      <c r="CL58" s="113"/>
      <c r="CM58" s="113"/>
      <c r="CN58" s="113"/>
      <c r="CO58" s="113"/>
      <c r="CP58" s="113"/>
      <c r="CQ58" s="113"/>
      <c r="CR58" s="113"/>
      <c r="CS58" s="113"/>
      <c r="CT58" s="113"/>
      <c r="CU58" s="113"/>
      <c r="CV58" s="113"/>
      <c r="CW58" s="113"/>
      <c r="CX58" s="113"/>
      <c r="CY58" s="113"/>
      <c r="CZ58" s="113"/>
      <c r="DA58" s="113"/>
      <c r="DB58" s="113"/>
      <c r="DC58" s="113"/>
      <c r="DD58" s="113"/>
      <c r="DE58" s="113"/>
      <c r="DF58" s="113"/>
      <c r="DG58" s="113"/>
      <c r="DH58" s="113"/>
      <c r="DI58" s="113"/>
      <c r="DJ58" s="113"/>
      <c r="DK58" s="113"/>
      <c r="DL58" s="113"/>
      <c r="DM58" s="113"/>
      <c r="DN58" s="113"/>
      <c r="DO58" s="113"/>
      <c r="DP58" s="113"/>
      <c r="DQ58" s="113"/>
      <c r="DR58" s="113"/>
      <c r="DS58" s="113"/>
      <c r="DT58" s="113"/>
      <c r="DU58" s="113"/>
      <c r="DV58" s="113"/>
      <c r="DW58" s="113"/>
      <c r="DX58" s="113"/>
      <c r="DY58" s="113"/>
    </row>
    <row r="59" spans="2:129" x14ac:dyDescent="0.2">
      <c r="B59" s="484"/>
      <c r="C59" s="484"/>
      <c r="D59" s="484"/>
      <c r="E59" s="302"/>
      <c r="F59" s="486"/>
      <c r="G59" s="302"/>
      <c r="H59" s="302"/>
      <c r="I59" s="163"/>
      <c r="J59" s="302"/>
      <c r="K59" s="302"/>
      <c r="L59" s="302"/>
      <c r="M59" s="302"/>
      <c r="N59" s="486"/>
      <c r="O59" s="486"/>
      <c r="P59" s="486"/>
      <c r="Q59" s="486"/>
      <c r="R59" s="486"/>
      <c r="S59" s="486"/>
      <c r="T59" s="486"/>
      <c r="U59" s="486"/>
      <c r="V59" s="486"/>
      <c r="W59" s="486"/>
      <c r="X59" s="486"/>
      <c r="Y59" s="486"/>
      <c r="Z59" s="486"/>
      <c r="AA59" s="486"/>
      <c r="AB59" s="486"/>
      <c r="AC59" s="486"/>
      <c r="AD59" s="486"/>
      <c r="AE59" s="486"/>
      <c r="AF59" s="486"/>
      <c r="AG59" s="486"/>
      <c r="AH59" s="486"/>
      <c r="AI59" s="486"/>
      <c r="AJ59" s="499"/>
      <c r="AK59" s="278"/>
      <c r="AL59" s="486"/>
      <c r="AM59" s="486"/>
      <c r="AN59" s="486"/>
      <c r="AO59" s="486"/>
      <c r="AP59" s="486"/>
      <c r="AQ59" s="486"/>
      <c r="AR59" s="486"/>
      <c r="AS59" s="486"/>
      <c r="AT59" s="486"/>
      <c r="AU59" s="486"/>
      <c r="AV59" s="486"/>
      <c r="AW59" s="486"/>
      <c r="AX59" s="486"/>
      <c r="AY59" s="486"/>
      <c r="AZ59" s="486"/>
      <c r="BA59" s="486"/>
      <c r="BB59" s="486"/>
      <c r="BC59" s="486"/>
      <c r="BD59" s="113"/>
      <c r="BE59" s="113"/>
      <c r="BF59" s="113"/>
      <c r="BG59" s="113"/>
      <c r="BH59" s="113"/>
      <c r="BI59" s="113"/>
      <c r="BJ59" s="113"/>
      <c r="BK59" s="113"/>
      <c r="BL59" s="113"/>
      <c r="BM59" s="113"/>
      <c r="BN59" s="113"/>
      <c r="BO59" s="113"/>
      <c r="BP59" s="113"/>
      <c r="BQ59" s="113"/>
      <c r="BR59" s="113"/>
      <c r="BS59" s="113"/>
      <c r="BT59" s="113"/>
      <c r="BU59" s="113"/>
      <c r="BV59" s="113"/>
      <c r="BW59" s="113"/>
      <c r="BX59" s="113"/>
      <c r="BY59" s="113"/>
      <c r="BZ59" s="113"/>
      <c r="CA59" s="113"/>
      <c r="CB59" s="113"/>
      <c r="CC59" s="113"/>
      <c r="CD59" s="113"/>
      <c r="CE59" s="113"/>
      <c r="CF59" s="113"/>
      <c r="CG59" s="113"/>
      <c r="CH59" s="113"/>
      <c r="CI59" s="113"/>
      <c r="CJ59" s="113"/>
      <c r="CK59" s="113"/>
      <c r="CL59" s="113"/>
      <c r="CM59" s="113"/>
      <c r="CN59" s="113"/>
      <c r="CO59" s="113"/>
      <c r="CP59" s="113"/>
      <c r="CQ59" s="113"/>
      <c r="CR59" s="113"/>
      <c r="CS59" s="113"/>
      <c r="CT59" s="113"/>
      <c r="CU59" s="113"/>
      <c r="CV59" s="113"/>
      <c r="CW59" s="113"/>
      <c r="CX59" s="113"/>
      <c r="CY59" s="113"/>
      <c r="CZ59" s="113"/>
      <c r="DA59" s="113"/>
      <c r="DB59" s="113"/>
      <c r="DC59" s="113"/>
      <c r="DD59" s="113"/>
      <c r="DE59" s="113"/>
      <c r="DF59" s="113"/>
      <c r="DG59" s="113"/>
      <c r="DH59" s="113"/>
      <c r="DI59" s="113"/>
      <c r="DJ59" s="113"/>
      <c r="DK59" s="113"/>
      <c r="DL59" s="113"/>
      <c r="DM59" s="113"/>
      <c r="DN59" s="113"/>
      <c r="DO59" s="113"/>
      <c r="DP59" s="113"/>
      <c r="DQ59" s="113"/>
      <c r="DR59" s="113"/>
      <c r="DS59" s="113"/>
      <c r="DT59" s="113"/>
      <c r="DU59" s="113"/>
      <c r="DV59" s="113"/>
      <c r="DW59" s="113"/>
      <c r="DX59" s="113"/>
      <c r="DY59" s="113"/>
    </row>
    <row r="60" spans="2:129" x14ac:dyDescent="0.2">
      <c r="B60" s="484"/>
      <c r="C60" s="484"/>
      <c r="D60" s="484"/>
      <c r="E60" s="302"/>
      <c r="F60" s="486"/>
      <c r="G60" s="302"/>
      <c r="H60" s="302"/>
      <c r="I60" s="163"/>
      <c r="J60" s="302"/>
      <c r="K60" s="302"/>
      <c r="L60" s="302"/>
      <c r="M60" s="302"/>
      <c r="N60" s="486"/>
      <c r="O60" s="486"/>
      <c r="P60" s="486"/>
      <c r="Q60" s="486"/>
      <c r="R60" s="486"/>
      <c r="S60" s="486"/>
      <c r="T60" s="486"/>
      <c r="U60" s="486"/>
      <c r="V60" s="486"/>
      <c r="W60" s="486"/>
      <c r="X60" s="486"/>
      <c r="Y60" s="486"/>
      <c r="Z60" s="486"/>
      <c r="AA60" s="486"/>
      <c r="AB60" s="486"/>
      <c r="AC60" s="486"/>
      <c r="AD60" s="486"/>
      <c r="AE60" s="486"/>
      <c r="AF60" s="486"/>
      <c r="AG60" s="486"/>
      <c r="AH60" s="486"/>
      <c r="AI60" s="486"/>
      <c r="AJ60" s="499"/>
      <c r="AK60" s="278"/>
      <c r="AL60" s="486"/>
      <c r="AM60" s="486"/>
      <c r="AN60" s="486"/>
      <c r="AO60" s="486"/>
      <c r="AP60" s="486"/>
      <c r="AQ60" s="486"/>
      <c r="AR60" s="486"/>
      <c r="AS60" s="486"/>
      <c r="AT60" s="486"/>
      <c r="AU60" s="486"/>
      <c r="AV60" s="486"/>
      <c r="AW60" s="486"/>
      <c r="AX60" s="486"/>
      <c r="AY60" s="486"/>
      <c r="AZ60" s="486"/>
      <c r="BA60" s="486"/>
      <c r="BB60" s="486"/>
      <c r="BC60" s="486"/>
      <c r="BD60" s="113"/>
      <c r="BE60" s="113"/>
      <c r="BF60" s="113"/>
      <c r="BG60" s="113"/>
      <c r="BH60" s="113"/>
      <c r="BI60" s="113"/>
      <c r="BJ60" s="113"/>
      <c r="BK60" s="113"/>
      <c r="BL60" s="113"/>
      <c r="BM60" s="113"/>
      <c r="BN60" s="113"/>
      <c r="BO60" s="113"/>
      <c r="BP60" s="113"/>
      <c r="BQ60" s="113"/>
      <c r="BR60" s="113"/>
      <c r="BS60" s="113"/>
      <c r="BT60" s="113"/>
      <c r="BU60" s="113"/>
      <c r="BV60" s="113"/>
      <c r="BW60" s="113"/>
      <c r="BX60" s="113"/>
      <c r="BY60" s="113"/>
      <c r="BZ60" s="113"/>
      <c r="CA60" s="113"/>
      <c r="CB60" s="113"/>
      <c r="CC60" s="113"/>
      <c r="CD60" s="113"/>
      <c r="CE60" s="113"/>
      <c r="CF60" s="113"/>
      <c r="CG60" s="113"/>
      <c r="CH60" s="113"/>
      <c r="CI60" s="113"/>
      <c r="CJ60" s="113"/>
      <c r="CK60" s="113"/>
      <c r="CL60" s="113"/>
      <c r="CM60" s="113"/>
      <c r="CN60" s="113"/>
      <c r="CO60" s="113"/>
      <c r="CP60" s="113"/>
      <c r="CQ60" s="113"/>
      <c r="CR60" s="113"/>
      <c r="CS60" s="113"/>
      <c r="CT60" s="113"/>
      <c r="CU60" s="113"/>
      <c r="CV60" s="113"/>
      <c r="CW60" s="113"/>
      <c r="CX60" s="113"/>
      <c r="CY60" s="113"/>
      <c r="CZ60" s="113"/>
      <c r="DA60" s="113"/>
      <c r="DB60" s="113"/>
      <c r="DC60" s="113"/>
      <c r="DD60" s="113"/>
      <c r="DE60" s="113"/>
      <c r="DF60" s="113"/>
      <c r="DG60" s="113"/>
      <c r="DH60" s="113"/>
      <c r="DI60" s="113"/>
      <c r="DJ60" s="113"/>
      <c r="DK60" s="113"/>
      <c r="DL60" s="113"/>
      <c r="DM60" s="113"/>
      <c r="DN60" s="113"/>
      <c r="DO60" s="113"/>
      <c r="DP60" s="113"/>
      <c r="DQ60" s="113"/>
      <c r="DR60" s="113"/>
      <c r="DS60" s="113"/>
      <c r="DT60" s="113"/>
      <c r="DU60" s="113"/>
      <c r="DV60" s="113"/>
      <c r="DW60" s="113"/>
      <c r="DX60" s="113"/>
      <c r="DY60" s="113"/>
    </row>
    <row r="61" spans="2:129" x14ac:dyDescent="0.2">
      <c r="B61" s="484"/>
      <c r="C61" s="484"/>
      <c r="D61" s="484"/>
      <c r="E61" s="302"/>
      <c r="F61" s="486"/>
      <c r="G61" s="302"/>
      <c r="H61" s="302"/>
      <c r="I61" s="163"/>
      <c r="J61" s="302"/>
      <c r="K61" s="302"/>
      <c r="L61" s="302"/>
      <c r="M61" s="302"/>
      <c r="N61" s="486"/>
      <c r="O61" s="486"/>
      <c r="P61" s="486"/>
      <c r="Q61" s="486"/>
      <c r="R61" s="486"/>
      <c r="S61" s="486"/>
      <c r="T61" s="486"/>
      <c r="U61" s="486"/>
      <c r="V61" s="486"/>
      <c r="W61" s="486"/>
      <c r="X61" s="486"/>
      <c r="Y61" s="486"/>
      <c r="Z61" s="486"/>
      <c r="AA61" s="486"/>
      <c r="AB61" s="486"/>
      <c r="AC61" s="486"/>
      <c r="AD61" s="486"/>
      <c r="AE61" s="486"/>
      <c r="AF61" s="486"/>
      <c r="AG61" s="486"/>
      <c r="AH61" s="486"/>
      <c r="AI61" s="486"/>
      <c r="AJ61" s="499"/>
      <c r="AK61" s="278"/>
      <c r="AL61" s="486"/>
      <c r="AM61" s="486"/>
      <c r="AN61" s="486"/>
      <c r="AO61" s="486"/>
      <c r="AP61" s="486"/>
      <c r="AQ61" s="486"/>
      <c r="AR61" s="486"/>
      <c r="AS61" s="486"/>
      <c r="AT61" s="486"/>
      <c r="AU61" s="486"/>
      <c r="AV61" s="486"/>
      <c r="AW61" s="486"/>
      <c r="AX61" s="486"/>
      <c r="AY61" s="486"/>
      <c r="AZ61" s="486"/>
      <c r="BA61" s="486"/>
      <c r="BB61" s="486"/>
      <c r="BC61" s="486"/>
      <c r="BD61" s="113"/>
      <c r="BE61" s="113"/>
      <c r="BF61" s="113"/>
      <c r="BG61" s="113"/>
      <c r="BH61" s="113"/>
      <c r="BI61" s="113"/>
      <c r="BJ61" s="113"/>
      <c r="BK61" s="113"/>
      <c r="BL61" s="113"/>
      <c r="BM61" s="113"/>
      <c r="BN61" s="113"/>
      <c r="BO61" s="113"/>
      <c r="BP61" s="113"/>
      <c r="BQ61" s="113"/>
      <c r="BR61" s="113"/>
      <c r="BS61" s="113"/>
      <c r="BT61" s="113"/>
      <c r="BU61" s="113"/>
      <c r="BV61" s="113"/>
      <c r="BW61" s="113"/>
      <c r="BX61" s="113"/>
      <c r="BY61" s="113"/>
      <c r="BZ61" s="113"/>
      <c r="CA61" s="113"/>
      <c r="CB61" s="113"/>
      <c r="CC61" s="113"/>
      <c r="CD61" s="113"/>
      <c r="CE61" s="113"/>
      <c r="CF61" s="113"/>
      <c r="CG61" s="113"/>
      <c r="CH61" s="113"/>
      <c r="CI61" s="113"/>
      <c r="CJ61" s="113"/>
      <c r="CK61" s="113"/>
      <c r="CL61" s="113"/>
      <c r="CM61" s="113"/>
      <c r="CN61" s="113"/>
      <c r="CO61" s="113"/>
      <c r="CP61" s="113"/>
      <c r="CQ61" s="113"/>
      <c r="CR61" s="113"/>
      <c r="CS61" s="113"/>
      <c r="CT61" s="113"/>
      <c r="CU61" s="113"/>
      <c r="CV61" s="113"/>
      <c r="CW61" s="113"/>
      <c r="CX61" s="113"/>
      <c r="CY61" s="113"/>
      <c r="CZ61" s="113"/>
      <c r="DA61" s="113"/>
      <c r="DB61" s="113"/>
      <c r="DC61" s="113"/>
      <c r="DD61" s="113"/>
      <c r="DE61" s="113"/>
      <c r="DF61" s="113"/>
      <c r="DG61" s="113"/>
      <c r="DH61" s="113"/>
      <c r="DI61" s="113"/>
      <c r="DJ61" s="113"/>
      <c r="DK61" s="113"/>
      <c r="DL61" s="113"/>
      <c r="DM61" s="113"/>
      <c r="DN61" s="113"/>
      <c r="DO61" s="113"/>
      <c r="DP61" s="113"/>
      <c r="DQ61" s="113"/>
      <c r="DR61" s="113"/>
      <c r="DS61" s="113"/>
      <c r="DT61" s="113"/>
      <c r="DU61" s="113"/>
      <c r="DV61" s="113"/>
      <c r="DW61" s="113"/>
      <c r="DX61" s="113"/>
      <c r="DY61" s="113"/>
    </row>
    <row r="62" spans="2:129" x14ac:dyDescent="0.2">
      <c r="B62" s="484"/>
      <c r="C62" s="484"/>
      <c r="D62" s="484"/>
      <c r="E62" s="302"/>
      <c r="F62" s="486"/>
      <c r="G62" s="302"/>
      <c r="H62" s="302"/>
      <c r="I62" s="163"/>
      <c r="J62" s="302"/>
      <c r="K62" s="302"/>
      <c r="L62" s="302"/>
      <c r="M62" s="302"/>
      <c r="N62" s="486"/>
      <c r="O62" s="486"/>
      <c r="P62" s="486"/>
      <c r="Q62" s="486"/>
      <c r="R62" s="486"/>
      <c r="S62" s="486"/>
      <c r="T62" s="486"/>
      <c r="U62" s="486"/>
      <c r="V62" s="486"/>
      <c r="W62" s="486"/>
      <c r="X62" s="486"/>
      <c r="Y62" s="486"/>
      <c r="Z62" s="486"/>
      <c r="AA62" s="486"/>
      <c r="AB62" s="486"/>
      <c r="AC62" s="486"/>
      <c r="AD62" s="486"/>
      <c r="AE62" s="486"/>
      <c r="AF62" s="486"/>
      <c r="AG62" s="486"/>
      <c r="AH62" s="486"/>
      <c r="AI62" s="486"/>
      <c r="AJ62" s="499"/>
      <c r="AK62" s="278"/>
      <c r="AL62" s="486"/>
      <c r="AM62" s="486"/>
      <c r="AN62" s="486"/>
      <c r="AO62" s="486"/>
      <c r="AP62" s="486"/>
      <c r="AQ62" s="486"/>
      <c r="AR62" s="486"/>
      <c r="AS62" s="486"/>
      <c r="AT62" s="486"/>
      <c r="AU62" s="486"/>
      <c r="AV62" s="486"/>
      <c r="AW62" s="486"/>
      <c r="AX62" s="486"/>
      <c r="AY62" s="486"/>
      <c r="AZ62" s="486"/>
      <c r="BA62" s="486"/>
      <c r="BB62" s="486"/>
      <c r="BC62" s="486"/>
      <c r="BD62" s="113"/>
      <c r="BE62" s="113"/>
      <c r="BF62" s="113"/>
      <c r="BG62" s="113"/>
      <c r="BH62" s="113"/>
      <c r="BI62" s="113"/>
      <c r="BJ62" s="113"/>
      <c r="BK62" s="113"/>
      <c r="BL62" s="113"/>
      <c r="BM62" s="113"/>
      <c r="BN62" s="113"/>
      <c r="BO62" s="113"/>
      <c r="BP62" s="113"/>
      <c r="BQ62" s="113"/>
      <c r="BR62" s="113"/>
      <c r="BS62" s="113"/>
      <c r="BT62" s="113"/>
      <c r="BU62" s="113"/>
      <c r="BV62" s="113"/>
      <c r="BW62" s="113"/>
      <c r="BX62" s="113"/>
      <c r="BY62" s="113"/>
      <c r="BZ62" s="113"/>
      <c r="CA62" s="113"/>
      <c r="CB62" s="113"/>
      <c r="CC62" s="113"/>
      <c r="CD62" s="113"/>
      <c r="CE62" s="113"/>
      <c r="CF62" s="113"/>
      <c r="CG62" s="113"/>
      <c r="CH62" s="113"/>
      <c r="CI62" s="113"/>
      <c r="CJ62" s="113"/>
      <c r="CK62" s="113"/>
      <c r="CL62" s="113"/>
      <c r="CM62" s="113"/>
      <c r="CN62" s="113"/>
      <c r="CO62" s="113"/>
      <c r="CP62" s="113"/>
      <c r="CQ62" s="113"/>
      <c r="CR62" s="113"/>
      <c r="CS62" s="113"/>
      <c r="CT62" s="113"/>
      <c r="CU62" s="113"/>
      <c r="CV62" s="113"/>
      <c r="CW62" s="113"/>
      <c r="CX62" s="113"/>
      <c r="CY62" s="113"/>
      <c r="CZ62" s="113"/>
      <c r="DA62" s="113"/>
      <c r="DB62" s="113"/>
      <c r="DC62" s="113"/>
      <c r="DD62" s="113"/>
      <c r="DE62" s="113"/>
      <c r="DF62" s="113"/>
      <c r="DG62" s="113"/>
      <c r="DH62" s="113"/>
      <c r="DI62" s="113"/>
      <c r="DJ62" s="113"/>
      <c r="DK62" s="113"/>
      <c r="DL62" s="113"/>
      <c r="DM62" s="113"/>
      <c r="DN62" s="113"/>
      <c r="DO62" s="113"/>
      <c r="DP62" s="113"/>
      <c r="DQ62" s="113"/>
      <c r="DR62" s="113"/>
      <c r="DS62" s="113"/>
      <c r="DT62" s="113"/>
      <c r="DU62" s="113"/>
      <c r="DV62" s="113"/>
      <c r="DW62" s="113"/>
      <c r="DX62" s="113"/>
      <c r="DY62" s="113"/>
    </row>
    <row r="63" spans="2:129" x14ac:dyDescent="0.2">
      <c r="B63" s="484"/>
      <c r="C63" s="484"/>
      <c r="D63" s="484"/>
      <c r="E63" s="302"/>
      <c r="F63" s="486"/>
      <c r="G63" s="302"/>
      <c r="H63" s="302"/>
      <c r="I63" s="163"/>
      <c r="J63" s="302"/>
      <c r="K63" s="302"/>
      <c r="L63" s="302"/>
      <c r="M63" s="302"/>
      <c r="N63" s="486"/>
      <c r="O63" s="486"/>
      <c r="P63" s="486"/>
      <c r="Q63" s="486"/>
      <c r="R63" s="486"/>
      <c r="S63" s="486"/>
      <c r="T63" s="486"/>
      <c r="U63" s="486"/>
      <c r="V63" s="486"/>
      <c r="W63" s="486"/>
      <c r="X63" s="486"/>
      <c r="Y63" s="486"/>
      <c r="Z63" s="486"/>
      <c r="AA63" s="486"/>
      <c r="AB63" s="486"/>
      <c r="AC63" s="486"/>
      <c r="AD63" s="486"/>
      <c r="AE63" s="486"/>
      <c r="AF63" s="486"/>
      <c r="AG63" s="486"/>
      <c r="AH63" s="486"/>
      <c r="AI63" s="486"/>
      <c r="AJ63" s="499"/>
      <c r="AK63" s="278"/>
      <c r="AL63" s="486"/>
      <c r="AM63" s="486"/>
      <c r="AN63" s="486"/>
      <c r="AO63" s="486"/>
      <c r="AP63" s="486"/>
      <c r="AQ63" s="486"/>
      <c r="AR63" s="486"/>
      <c r="AS63" s="486"/>
      <c r="AT63" s="486"/>
      <c r="AU63" s="486"/>
      <c r="AV63" s="486"/>
      <c r="AW63" s="486"/>
      <c r="AX63" s="486"/>
      <c r="AY63" s="486"/>
      <c r="AZ63" s="486"/>
      <c r="BA63" s="486"/>
      <c r="BB63" s="486"/>
      <c r="BC63" s="486"/>
      <c r="BD63" s="113"/>
      <c r="BE63" s="113"/>
      <c r="BF63" s="113"/>
      <c r="BG63" s="113"/>
      <c r="BH63" s="113"/>
      <c r="BI63" s="113"/>
      <c r="BJ63" s="113"/>
      <c r="BK63" s="113"/>
      <c r="BL63" s="113"/>
      <c r="BM63" s="113"/>
      <c r="BN63" s="113"/>
      <c r="BO63" s="113"/>
      <c r="BP63" s="113"/>
      <c r="BQ63" s="113"/>
      <c r="BR63" s="113"/>
      <c r="BS63" s="113"/>
      <c r="BT63" s="113"/>
      <c r="BU63" s="113"/>
      <c r="BV63" s="113"/>
      <c r="BW63" s="113"/>
      <c r="BX63" s="113"/>
      <c r="BY63" s="113"/>
      <c r="BZ63" s="113"/>
      <c r="CA63" s="113"/>
      <c r="CB63" s="113"/>
      <c r="CC63" s="113"/>
      <c r="CD63" s="113"/>
      <c r="CE63" s="113"/>
      <c r="CF63" s="113"/>
      <c r="CG63" s="113"/>
      <c r="CH63" s="113"/>
      <c r="CI63" s="113"/>
      <c r="CJ63" s="113"/>
      <c r="CK63" s="113"/>
      <c r="CL63" s="113"/>
      <c r="CM63" s="113"/>
      <c r="CN63" s="113"/>
      <c r="CO63" s="113"/>
      <c r="CP63" s="113"/>
      <c r="CQ63" s="113"/>
      <c r="CR63" s="113"/>
      <c r="CS63" s="113"/>
      <c r="CT63" s="113"/>
      <c r="CU63" s="113"/>
      <c r="CV63" s="113"/>
      <c r="CW63" s="113"/>
      <c r="CX63" s="113"/>
      <c r="CY63" s="113"/>
      <c r="CZ63" s="113"/>
      <c r="DA63" s="113"/>
      <c r="DB63" s="113"/>
      <c r="DC63" s="113"/>
      <c r="DD63" s="113"/>
      <c r="DE63" s="113"/>
      <c r="DF63" s="113"/>
      <c r="DG63" s="113"/>
      <c r="DH63" s="113"/>
      <c r="DI63" s="113"/>
      <c r="DJ63" s="113"/>
      <c r="DK63" s="113"/>
      <c r="DL63" s="113"/>
      <c r="DM63" s="113"/>
      <c r="DN63" s="113"/>
      <c r="DO63" s="113"/>
      <c r="DP63" s="113"/>
      <c r="DQ63" s="113"/>
      <c r="DR63" s="113"/>
      <c r="DS63" s="113"/>
      <c r="DT63" s="113"/>
      <c r="DU63" s="113"/>
      <c r="DV63" s="113"/>
      <c r="DW63" s="113"/>
      <c r="DX63" s="113"/>
      <c r="DY63" s="113"/>
    </row>
    <row r="64" spans="2:129" x14ac:dyDescent="0.2">
      <c r="B64" s="484"/>
      <c r="C64" s="484"/>
      <c r="D64" s="484"/>
      <c r="E64" s="302"/>
      <c r="F64" s="486"/>
      <c r="G64" s="302"/>
      <c r="H64" s="302"/>
      <c r="I64" s="163"/>
      <c r="J64" s="302"/>
      <c r="K64" s="302"/>
      <c r="L64" s="302"/>
      <c r="M64" s="302"/>
      <c r="N64" s="486"/>
      <c r="O64" s="486"/>
      <c r="P64" s="486"/>
      <c r="Q64" s="486"/>
      <c r="R64" s="486"/>
      <c r="S64" s="486"/>
      <c r="T64" s="486"/>
      <c r="U64" s="486"/>
      <c r="V64" s="486"/>
      <c r="W64" s="486"/>
      <c r="X64" s="486"/>
      <c r="Y64" s="486"/>
      <c r="Z64" s="486"/>
      <c r="AA64" s="486"/>
      <c r="AB64" s="486"/>
      <c r="AC64" s="486"/>
      <c r="AD64" s="486"/>
      <c r="AE64" s="486"/>
      <c r="AF64" s="486"/>
      <c r="AG64" s="486"/>
      <c r="AH64" s="486"/>
      <c r="AI64" s="486"/>
      <c r="AJ64" s="499"/>
      <c r="AK64" s="278"/>
      <c r="AL64" s="486"/>
      <c r="AM64" s="486"/>
      <c r="AN64" s="486"/>
      <c r="AO64" s="486"/>
      <c r="AP64" s="486"/>
      <c r="AQ64" s="486"/>
      <c r="AR64" s="486"/>
      <c r="AS64" s="486"/>
      <c r="AT64" s="486"/>
      <c r="AU64" s="486"/>
      <c r="AV64" s="486"/>
      <c r="AW64" s="486"/>
      <c r="AX64" s="486"/>
      <c r="AY64" s="486"/>
      <c r="AZ64" s="486"/>
      <c r="BA64" s="486"/>
      <c r="BB64" s="486"/>
      <c r="BC64" s="486"/>
      <c r="BD64" s="113"/>
      <c r="BE64" s="113"/>
      <c r="BF64" s="113"/>
      <c r="BG64" s="113"/>
      <c r="BH64" s="113"/>
      <c r="BI64" s="113"/>
      <c r="BJ64" s="113"/>
      <c r="BK64" s="113"/>
      <c r="BL64" s="113"/>
      <c r="BM64" s="113"/>
      <c r="BN64" s="113"/>
      <c r="BO64" s="113"/>
      <c r="BP64" s="113"/>
      <c r="BQ64" s="113"/>
      <c r="BR64" s="113"/>
      <c r="BS64" s="113"/>
      <c r="BT64" s="113"/>
      <c r="BU64" s="113"/>
      <c r="BV64" s="113"/>
      <c r="BW64" s="113"/>
      <c r="BX64" s="113"/>
      <c r="BY64" s="113"/>
      <c r="BZ64" s="113"/>
      <c r="CA64" s="113"/>
      <c r="CB64" s="113"/>
      <c r="CC64" s="113"/>
      <c r="CD64" s="113"/>
      <c r="CE64" s="113"/>
      <c r="CF64" s="113"/>
      <c r="CG64" s="113"/>
      <c r="CH64" s="113"/>
      <c r="CI64" s="113"/>
      <c r="CJ64" s="113"/>
      <c r="CK64" s="113"/>
      <c r="CL64" s="113"/>
      <c r="CM64" s="113"/>
      <c r="CN64" s="113"/>
      <c r="CO64" s="113"/>
      <c r="CP64" s="113"/>
      <c r="CQ64" s="113"/>
      <c r="CR64" s="113"/>
      <c r="CS64" s="113"/>
      <c r="CT64" s="113"/>
      <c r="CU64" s="113"/>
      <c r="CV64" s="113"/>
      <c r="CW64" s="113"/>
      <c r="CX64" s="113"/>
      <c r="CY64" s="113"/>
      <c r="CZ64" s="113"/>
      <c r="DA64" s="113"/>
      <c r="DB64" s="113"/>
      <c r="DC64" s="113"/>
      <c r="DD64" s="113"/>
      <c r="DE64" s="113"/>
      <c r="DF64" s="113"/>
      <c r="DG64" s="113"/>
      <c r="DH64" s="113"/>
      <c r="DI64" s="113"/>
      <c r="DJ64" s="113"/>
      <c r="DK64" s="113"/>
      <c r="DL64" s="113"/>
      <c r="DM64" s="113"/>
      <c r="DN64" s="113"/>
      <c r="DO64" s="113"/>
      <c r="DP64" s="113"/>
      <c r="DQ64" s="113"/>
      <c r="DR64" s="113"/>
      <c r="DS64" s="113"/>
      <c r="DT64" s="113"/>
      <c r="DU64" s="113"/>
      <c r="DV64" s="113"/>
      <c r="DW64" s="113"/>
      <c r="DX64" s="113"/>
      <c r="DY64" s="113"/>
    </row>
    <row r="65" spans="2:129" x14ac:dyDescent="0.2">
      <c r="B65" s="484"/>
      <c r="C65" s="484"/>
      <c r="D65" s="484"/>
      <c r="E65" s="302"/>
      <c r="F65" s="486"/>
      <c r="G65" s="302"/>
      <c r="H65" s="302"/>
      <c r="I65" s="163"/>
      <c r="J65" s="302"/>
      <c r="K65" s="302"/>
      <c r="L65" s="302"/>
      <c r="M65" s="302"/>
      <c r="N65" s="486"/>
      <c r="O65" s="486"/>
      <c r="P65" s="486"/>
      <c r="Q65" s="486"/>
      <c r="R65" s="486"/>
      <c r="S65" s="486"/>
      <c r="T65" s="486"/>
      <c r="U65" s="486"/>
      <c r="V65" s="486"/>
      <c r="W65" s="486"/>
      <c r="X65" s="486"/>
      <c r="Y65" s="486"/>
      <c r="Z65" s="486"/>
      <c r="AA65" s="486"/>
      <c r="AB65" s="486"/>
      <c r="AC65" s="486"/>
      <c r="AD65" s="486"/>
      <c r="AE65" s="486"/>
      <c r="AF65" s="486"/>
      <c r="AG65" s="486"/>
      <c r="AH65" s="486"/>
      <c r="AI65" s="486"/>
      <c r="AJ65" s="499"/>
      <c r="AK65" s="278"/>
      <c r="AL65" s="486"/>
      <c r="AM65" s="486"/>
      <c r="AN65" s="486"/>
      <c r="AO65" s="486"/>
      <c r="AP65" s="486"/>
      <c r="AQ65" s="486"/>
      <c r="AR65" s="486"/>
      <c r="AS65" s="486"/>
      <c r="AT65" s="486"/>
      <c r="AU65" s="486"/>
      <c r="AV65" s="486"/>
      <c r="AW65" s="486"/>
      <c r="AX65" s="486"/>
      <c r="AY65" s="486"/>
      <c r="AZ65" s="486"/>
      <c r="BA65" s="486"/>
      <c r="BB65" s="486"/>
      <c r="BC65" s="486"/>
      <c r="BD65" s="113"/>
      <c r="BE65" s="113"/>
      <c r="BF65" s="113"/>
      <c r="BG65" s="113"/>
      <c r="BH65" s="113"/>
      <c r="BI65" s="113"/>
      <c r="BJ65" s="113"/>
      <c r="BK65" s="113"/>
      <c r="BL65" s="113"/>
      <c r="BM65" s="113"/>
      <c r="BN65" s="113"/>
      <c r="BO65" s="113"/>
      <c r="BP65" s="113"/>
      <c r="BQ65" s="113"/>
      <c r="BR65" s="113"/>
      <c r="BS65" s="113"/>
      <c r="BT65" s="113"/>
      <c r="BU65" s="113"/>
      <c r="BV65" s="113"/>
      <c r="BW65" s="113"/>
      <c r="BX65" s="113"/>
      <c r="BY65" s="113"/>
      <c r="BZ65" s="113"/>
      <c r="CA65" s="113"/>
      <c r="CB65" s="113"/>
      <c r="CC65" s="113"/>
      <c r="CD65" s="113"/>
      <c r="CE65" s="113"/>
      <c r="CF65" s="113"/>
      <c r="CG65" s="113"/>
      <c r="CH65" s="113"/>
      <c r="CI65" s="113"/>
      <c r="CJ65" s="113"/>
      <c r="CK65" s="113"/>
      <c r="CL65" s="113"/>
      <c r="CM65" s="113"/>
      <c r="CN65" s="113"/>
      <c r="CO65" s="113"/>
      <c r="CP65" s="113"/>
      <c r="CQ65" s="113"/>
      <c r="CR65" s="113"/>
      <c r="CS65" s="113"/>
      <c r="CT65" s="113"/>
      <c r="CU65" s="113"/>
      <c r="CV65" s="113"/>
      <c r="CW65" s="113"/>
      <c r="CX65" s="113"/>
      <c r="CY65" s="113"/>
      <c r="CZ65" s="113"/>
      <c r="DA65" s="113"/>
      <c r="DB65" s="113"/>
      <c r="DC65" s="113"/>
      <c r="DD65" s="113"/>
      <c r="DE65" s="113"/>
      <c r="DF65" s="113"/>
      <c r="DG65" s="113"/>
      <c r="DH65" s="113"/>
      <c r="DI65" s="113"/>
      <c r="DJ65" s="113"/>
      <c r="DK65" s="113"/>
      <c r="DL65" s="113"/>
      <c r="DM65" s="113"/>
      <c r="DN65" s="113"/>
      <c r="DO65" s="113"/>
      <c r="DP65" s="113"/>
      <c r="DQ65" s="113"/>
      <c r="DR65" s="113"/>
      <c r="DS65" s="113"/>
      <c r="DT65" s="113"/>
      <c r="DU65" s="113"/>
      <c r="DV65" s="113"/>
      <c r="DW65" s="113"/>
      <c r="DX65" s="113"/>
      <c r="DY65" s="113"/>
    </row>
    <row r="66" spans="2:129" x14ac:dyDescent="0.2">
      <c r="B66" s="484"/>
      <c r="C66" s="484"/>
      <c r="D66" s="484"/>
      <c r="E66" s="302"/>
      <c r="F66" s="486"/>
      <c r="G66" s="302"/>
      <c r="H66" s="302"/>
      <c r="I66" s="163"/>
      <c r="J66" s="302"/>
      <c r="K66" s="302"/>
      <c r="L66" s="302"/>
      <c r="M66" s="302"/>
      <c r="N66" s="486"/>
      <c r="O66" s="486"/>
      <c r="P66" s="486"/>
      <c r="Q66" s="486"/>
      <c r="R66" s="486"/>
      <c r="S66" s="486"/>
      <c r="T66" s="486"/>
      <c r="U66" s="486"/>
      <c r="V66" s="486"/>
      <c r="W66" s="486"/>
      <c r="X66" s="486"/>
      <c r="Y66" s="486"/>
      <c r="Z66" s="486"/>
      <c r="AA66" s="486"/>
      <c r="AB66" s="486"/>
      <c r="AC66" s="486"/>
      <c r="AD66" s="486"/>
      <c r="AE66" s="486"/>
      <c r="AF66" s="486"/>
      <c r="AG66" s="486"/>
      <c r="AH66" s="486"/>
      <c r="AI66" s="486"/>
      <c r="AJ66" s="499"/>
      <c r="AK66" s="278"/>
      <c r="AL66" s="486"/>
      <c r="AM66" s="486"/>
      <c r="AN66" s="486"/>
      <c r="AO66" s="486"/>
      <c r="AP66" s="486"/>
      <c r="AQ66" s="486"/>
      <c r="AR66" s="486"/>
      <c r="AS66" s="486"/>
      <c r="AT66" s="486"/>
      <c r="AU66" s="486"/>
      <c r="AV66" s="486"/>
      <c r="AW66" s="486"/>
      <c r="AX66" s="486"/>
      <c r="AY66" s="486"/>
      <c r="AZ66" s="486"/>
      <c r="BA66" s="486"/>
      <c r="BB66" s="486"/>
      <c r="BC66" s="486"/>
      <c r="BD66" s="113"/>
      <c r="BE66" s="113"/>
      <c r="BF66" s="113"/>
      <c r="BG66" s="113"/>
      <c r="BH66" s="113"/>
      <c r="BI66" s="113"/>
      <c r="BJ66" s="113"/>
      <c r="BK66" s="113"/>
      <c r="BL66" s="113"/>
      <c r="BM66" s="113"/>
      <c r="BN66" s="113"/>
      <c r="BO66" s="113"/>
      <c r="BP66" s="113"/>
      <c r="BQ66" s="113"/>
      <c r="BR66" s="113"/>
      <c r="BS66" s="113"/>
      <c r="BT66" s="113"/>
      <c r="BU66" s="113"/>
      <c r="BV66" s="113"/>
      <c r="BW66" s="113"/>
      <c r="BX66" s="113"/>
      <c r="BY66" s="113"/>
      <c r="BZ66" s="113"/>
      <c r="CA66" s="113"/>
      <c r="CB66" s="113"/>
      <c r="CC66" s="113"/>
      <c r="CD66" s="113"/>
      <c r="CE66" s="113"/>
      <c r="CF66" s="113"/>
      <c r="CG66" s="113"/>
      <c r="CH66" s="113"/>
      <c r="CI66" s="113"/>
      <c r="CJ66" s="113"/>
      <c r="CK66" s="113"/>
      <c r="CL66" s="113"/>
      <c r="CM66" s="113"/>
      <c r="CN66" s="113"/>
      <c r="CO66" s="113"/>
      <c r="CP66" s="113"/>
      <c r="CQ66" s="113"/>
      <c r="CR66" s="113"/>
      <c r="CS66" s="113"/>
      <c r="CT66" s="113"/>
      <c r="CU66" s="113"/>
      <c r="CV66" s="113"/>
      <c r="CW66" s="113"/>
      <c r="CX66" s="113"/>
      <c r="CY66" s="113"/>
      <c r="CZ66" s="113"/>
      <c r="DA66" s="113"/>
      <c r="DB66" s="113"/>
      <c r="DC66" s="113"/>
      <c r="DD66" s="113"/>
      <c r="DE66" s="113"/>
      <c r="DF66" s="113"/>
      <c r="DG66" s="113"/>
      <c r="DH66" s="113"/>
      <c r="DI66" s="113"/>
      <c r="DJ66" s="113"/>
      <c r="DK66" s="113"/>
      <c r="DL66" s="113"/>
      <c r="DM66" s="113"/>
      <c r="DN66" s="113"/>
      <c r="DO66" s="113"/>
      <c r="DP66" s="113"/>
      <c r="DQ66" s="113"/>
      <c r="DR66" s="113"/>
      <c r="DS66" s="113"/>
      <c r="DT66" s="113"/>
      <c r="DU66" s="113"/>
      <c r="DV66" s="113"/>
      <c r="DW66" s="113"/>
      <c r="DX66" s="113"/>
      <c r="DY66" s="113"/>
    </row>
    <row r="67" spans="2:129" x14ac:dyDescent="0.2">
      <c r="B67" s="484"/>
      <c r="C67" s="484"/>
      <c r="D67" s="484"/>
      <c r="E67" s="302"/>
      <c r="F67" s="486"/>
      <c r="G67" s="302"/>
      <c r="H67" s="302"/>
      <c r="I67" s="163"/>
      <c r="J67" s="302"/>
      <c r="K67" s="302"/>
      <c r="L67" s="302"/>
      <c r="M67" s="302"/>
      <c r="N67" s="486"/>
      <c r="O67" s="486"/>
      <c r="P67" s="486"/>
      <c r="Q67" s="486"/>
      <c r="R67" s="486"/>
      <c r="S67" s="486"/>
      <c r="T67" s="486"/>
      <c r="U67" s="486"/>
      <c r="V67" s="486"/>
      <c r="W67" s="486"/>
      <c r="X67" s="486"/>
      <c r="Y67" s="486"/>
      <c r="Z67" s="486"/>
      <c r="AA67" s="486"/>
      <c r="AB67" s="486"/>
      <c r="AC67" s="486"/>
      <c r="AD67" s="486"/>
      <c r="AE67" s="486"/>
      <c r="AF67" s="486"/>
      <c r="AG67" s="486"/>
      <c r="AH67" s="486"/>
      <c r="AI67" s="486"/>
      <c r="AJ67" s="499"/>
      <c r="AK67" s="278"/>
      <c r="AL67" s="486"/>
      <c r="AM67" s="486"/>
      <c r="AN67" s="486"/>
      <c r="AO67" s="486"/>
      <c r="AP67" s="486"/>
      <c r="AQ67" s="486"/>
      <c r="AR67" s="486"/>
      <c r="AS67" s="486"/>
      <c r="AT67" s="486"/>
      <c r="AU67" s="486"/>
      <c r="AV67" s="486"/>
      <c r="AW67" s="486"/>
      <c r="AX67" s="486"/>
      <c r="AY67" s="486"/>
      <c r="AZ67" s="486"/>
      <c r="BA67" s="486"/>
      <c r="BB67" s="486"/>
      <c r="BC67" s="486"/>
      <c r="BD67" s="113"/>
      <c r="BE67" s="113"/>
      <c r="BF67" s="113"/>
      <c r="BG67" s="113"/>
      <c r="BH67" s="113"/>
      <c r="BI67" s="113"/>
      <c r="BJ67" s="113"/>
      <c r="BK67" s="113"/>
      <c r="BL67" s="113"/>
      <c r="BM67" s="113"/>
      <c r="BN67" s="113"/>
      <c r="BO67" s="113"/>
      <c r="BP67" s="113"/>
      <c r="BQ67" s="113"/>
      <c r="BR67" s="113"/>
      <c r="BS67" s="113"/>
      <c r="BT67" s="113"/>
      <c r="BU67" s="113"/>
      <c r="BV67" s="113"/>
      <c r="BW67" s="113"/>
      <c r="BX67" s="113"/>
      <c r="BY67" s="113"/>
      <c r="BZ67" s="113"/>
      <c r="CA67" s="113"/>
      <c r="CB67" s="113"/>
      <c r="CC67" s="113"/>
      <c r="CD67" s="113"/>
      <c r="CE67" s="113"/>
      <c r="CF67" s="113"/>
      <c r="CG67" s="113"/>
      <c r="CH67" s="113"/>
      <c r="CI67" s="113"/>
      <c r="CJ67" s="113"/>
      <c r="CK67" s="113"/>
      <c r="CL67" s="113"/>
      <c r="CM67" s="113"/>
      <c r="CN67" s="113"/>
      <c r="CO67" s="113"/>
      <c r="CP67" s="113"/>
      <c r="CQ67" s="113"/>
      <c r="CR67" s="113"/>
      <c r="CS67" s="113"/>
      <c r="CT67" s="113"/>
      <c r="CU67" s="113"/>
      <c r="CV67" s="113"/>
      <c r="CW67" s="113"/>
      <c r="CX67" s="113"/>
      <c r="CY67" s="113"/>
      <c r="CZ67" s="113"/>
      <c r="DA67" s="113"/>
      <c r="DB67" s="113"/>
      <c r="DC67" s="113"/>
      <c r="DD67" s="113"/>
      <c r="DE67" s="113"/>
      <c r="DF67" s="113"/>
      <c r="DG67" s="113"/>
      <c r="DH67" s="113"/>
      <c r="DI67" s="113"/>
      <c r="DJ67" s="113"/>
      <c r="DK67" s="113"/>
      <c r="DL67" s="113"/>
      <c r="DM67" s="113"/>
      <c r="DN67" s="113"/>
      <c r="DO67" s="113"/>
      <c r="DP67" s="113"/>
      <c r="DQ67" s="113"/>
      <c r="DR67" s="113"/>
      <c r="DS67" s="113"/>
      <c r="DT67" s="113"/>
      <c r="DU67" s="113"/>
      <c r="DV67" s="113"/>
      <c r="DW67" s="113"/>
      <c r="DX67" s="113"/>
      <c r="DY67" s="113"/>
    </row>
    <row r="68" spans="2:129" x14ac:dyDescent="0.2">
      <c r="B68" s="484"/>
      <c r="C68" s="484"/>
      <c r="D68" s="484"/>
      <c r="E68" s="302"/>
      <c r="F68" s="486"/>
      <c r="G68" s="302"/>
      <c r="H68" s="302"/>
      <c r="I68" s="163"/>
      <c r="J68" s="302"/>
      <c r="K68" s="302"/>
      <c r="L68" s="302"/>
      <c r="M68" s="302"/>
      <c r="N68" s="486"/>
      <c r="O68" s="486"/>
      <c r="P68" s="486"/>
      <c r="Q68" s="486"/>
      <c r="R68" s="486"/>
      <c r="S68" s="486"/>
      <c r="T68" s="486"/>
      <c r="U68" s="486"/>
      <c r="V68" s="486"/>
      <c r="W68" s="486"/>
      <c r="X68" s="486"/>
      <c r="Y68" s="486"/>
      <c r="Z68" s="486"/>
      <c r="AA68" s="486"/>
      <c r="AB68" s="486"/>
      <c r="AC68" s="486"/>
      <c r="AD68" s="486"/>
      <c r="AE68" s="486"/>
      <c r="AF68" s="486"/>
      <c r="AG68" s="486"/>
      <c r="AH68" s="486"/>
      <c r="AI68" s="486"/>
      <c r="AJ68" s="499"/>
      <c r="AK68" s="278"/>
      <c r="AL68" s="486"/>
      <c r="AM68" s="486"/>
      <c r="AN68" s="486"/>
      <c r="AO68" s="486"/>
      <c r="AP68" s="486"/>
      <c r="AQ68" s="486"/>
      <c r="AR68" s="486"/>
      <c r="AS68" s="486"/>
      <c r="AT68" s="486"/>
      <c r="AU68" s="486"/>
      <c r="AV68" s="486"/>
      <c r="AW68" s="486"/>
      <c r="AX68" s="486"/>
      <c r="AY68" s="486"/>
      <c r="AZ68" s="486"/>
      <c r="BA68" s="486"/>
      <c r="BB68" s="486"/>
      <c r="BC68" s="486"/>
      <c r="BD68" s="113"/>
      <c r="BE68" s="113"/>
      <c r="BF68" s="113"/>
      <c r="BG68" s="113"/>
      <c r="BH68" s="113"/>
      <c r="BI68" s="113"/>
      <c r="BJ68" s="113"/>
      <c r="BK68" s="113"/>
      <c r="BL68" s="113"/>
      <c r="BM68" s="113"/>
      <c r="BN68" s="113"/>
      <c r="BO68" s="113"/>
      <c r="BP68" s="113"/>
      <c r="BQ68" s="113"/>
      <c r="BR68" s="113"/>
      <c r="BS68" s="113"/>
      <c r="BT68" s="113"/>
      <c r="BU68" s="113"/>
      <c r="BV68" s="113"/>
      <c r="BW68" s="113"/>
      <c r="BX68" s="113"/>
      <c r="BY68" s="113"/>
      <c r="BZ68" s="113"/>
      <c r="CA68" s="113"/>
      <c r="CB68" s="113"/>
      <c r="CC68" s="113"/>
      <c r="CD68" s="113"/>
      <c r="CE68" s="113"/>
      <c r="CF68" s="113"/>
      <c r="CG68" s="113"/>
      <c r="CH68" s="113"/>
      <c r="CI68" s="113"/>
      <c r="CJ68" s="113"/>
      <c r="CK68" s="113"/>
      <c r="CL68" s="113"/>
      <c r="CM68" s="113"/>
      <c r="CN68" s="113"/>
      <c r="CO68" s="113"/>
      <c r="CP68" s="113"/>
      <c r="CQ68" s="113"/>
      <c r="CR68" s="113"/>
      <c r="CS68" s="113"/>
      <c r="CT68" s="113"/>
      <c r="CU68" s="113"/>
      <c r="CV68" s="113"/>
      <c r="CW68" s="113"/>
      <c r="CX68" s="113"/>
      <c r="CY68" s="113"/>
      <c r="CZ68" s="113"/>
      <c r="DA68" s="113"/>
      <c r="DB68" s="113"/>
      <c r="DC68" s="113"/>
      <c r="DD68" s="113"/>
      <c r="DE68" s="113"/>
      <c r="DF68" s="113"/>
      <c r="DG68" s="113"/>
      <c r="DH68" s="113"/>
      <c r="DI68" s="113"/>
      <c r="DJ68" s="113"/>
      <c r="DK68" s="113"/>
      <c r="DL68" s="113"/>
      <c r="DM68" s="113"/>
      <c r="DN68" s="113"/>
      <c r="DO68" s="113"/>
      <c r="DP68" s="113"/>
      <c r="DQ68" s="113"/>
      <c r="DR68" s="113"/>
      <c r="DS68" s="113"/>
      <c r="DT68" s="113"/>
      <c r="DU68" s="113"/>
      <c r="DV68" s="113"/>
      <c r="DW68" s="113"/>
      <c r="DX68" s="113"/>
      <c r="DY68" s="113"/>
    </row>
    <row r="69" spans="2:129" x14ac:dyDescent="0.2">
      <c r="B69" s="484"/>
      <c r="C69" s="484"/>
      <c r="D69" s="484"/>
      <c r="E69" s="302"/>
      <c r="F69" s="486"/>
      <c r="G69" s="302"/>
      <c r="H69" s="302"/>
      <c r="I69" s="163"/>
      <c r="J69" s="302"/>
      <c r="K69" s="302"/>
      <c r="L69" s="302"/>
      <c r="M69" s="302"/>
      <c r="N69" s="486"/>
      <c r="O69" s="486"/>
      <c r="P69" s="486"/>
      <c r="Q69" s="486"/>
      <c r="R69" s="486"/>
      <c r="S69" s="486"/>
      <c r="T69" s="486"/>
      <c r="U69" s="486"/>
      <c r="V69" s="486"/>
      <c r="W69" s="486"/>
      <c r="X69" s="486"/>
      <c r="Y69" s="486"/>
      <c r="Z69" s="486"/>
      <c r="AA69" s="486"/>
      <c r="AB69" s="486"/>
      <c r="AC69" s="486"/>
      <c r="AD69" s="486"/>
      <c r="AE69" s="486"/>
      <c r="AF69" s="486"/>
      <c r="AG69" s="486"/>
      <c r="AH69" s="486"/>
      <c r="AI69" s="486"/>
      <c r="AJ69" s="499"/>
      <c r="AK69" s="278"/>
      <c r="AL69" s="486"/>
      <c r="AM69" s="486"/>
      <c r="AN69" s="486"/>
      <c r="AO69" s="486"/>
      <c r="AP69" s="486"/>
      <c r="AQ69" s="486"/>
      <c r="AR69" s="486"/>
      <c r="AS69" s="486"/>
      <c r="AT69" s="486"/>
      <c r="AU69" s="486"/>
      <c r="AV69" s="486"/>
      <c r="AW69" s="486"/>
      <c r="AX69" s="486"/>
      <c r="AY69" s="486"/>
      <c r="AZ69" s="486"/>
      <c r="BA69" s="486"/>
      <c r="BB69" s="486"/>
      <c r="BC69" s="486"/>
      <c r="BD69" s="113"/>
      <c r="BE69" s="113"/>
      <c r="BF69" s="113"/>
      <c r="BG69" s="113"/>
      <c r="BH69" s="113"/>
      <c r="BI69" s="113"/>
      <c r="BJ69" s="113"/>
      <c r="BK69" s="113"/>
      <c r="BL69" s="113"/>
      <c r="BM69" s="113"/>
      <c r="BN69" s="113"/>
      <c r="BO69" s="113"/>
      <c r="BP69" s="113"/>
      <c r="BQ69" s="113"/>
      <c r="BR69" s="113"/>
      <c r="BS69" s="113"/>
      <c r="BT69" s="113"/>
      <c r="BU69" s="113"/>
      <c r="BV69" s="113"/>
      <c r="BW69" s="113"/>
      <c r="BX69" s="113"/>
      <c r="BY69" s="113"/>
      <c r="BZ69" s="113"/>
      <c r="CA69" s="113"/>
      <c r="CB69" s="113"/>
      <c r="CC69" s="113"/>
      <c r="CD69" s="113"/>
      <c r="CE69" s="113"/>
      <c r="CF69" s="113"/>
      <c r="CG69" s="113"/>
      <c r="CH69" s="113"/>
      <c r="CI69" s="113"/>
      <c r="CJ69" s="113"/>
      <c r="CK69" s="113"/>
      <c r="CL69" s="113"/>
      <c r="CM69" s="113"/>
      <c r="CN69" s="113"/>
      <c r="CO69" s="113"/>
      <c r="CP69" s="113"/>
      <c r="CQ69" s="113"/>
      <c r="CR69" s="113"/>
      <c r="CS69" s="113"/>
      <c r="CT69" s="113"/>
      <c r="CU69" s="113"/>
      <c r="CV69" s="113"/>
      <c r="CW69" s="113"/>
      <c r="CX69" s="113"/>
      <c r="CY69" s="113"/>
      <c r="CZ69" s="113"/>
      <c r="DA69" s="113"/>
      <c r="DB69" s="113"/>
      <c r="DC69" s="113"/>
      <c r="DD69" s="113"/>
      <c r="DE69" s="113"/>
      <c r="DF69" s="113"/>
      <c r="DG69" s="113"/>
      <c r="DH69" s="113"/>
      <c r="DI69" s="113"/>
      <c r="DJ69" s="113"/>
      <c r="DK69" s="113"/>
      <c r="DL69" s="113"/>
      <c r="DM69" s="113"/>
      <c r="DN69" s="113"/>
      <c r="DO69" s="113"/>
      <c r="DP69" s="113"/>
      <c r="DQ69" s="113"/>
      <c r="DR69" s="113"/>
      <c r="DS69" s="113"/>
      <c r="DT69" s="113"/>
      <c r="DU69" s="113"/>
      <c r="DV69" s="113"/>
      <c r="DW69" s="113"/>
      <c r="DX69" s="113"/>
      <c r="DY69" s="113"/>
    </row>
    <row r="70" spans="2:129" x14ac:dyDescent="0.2">
      <c r="B70" s="484"/>
      <c r="C70" s="484"/>
      <c r="D70" s="484"/>
      <c r="E70" s="302"/>
      <c r="F70" s="486"/>
      <c r="G70" s="302"/>
      <c r="H70" s="302"/>
      <c r="I70" s="163"/>
      <c r="J70" s="302"/>
      <c r="K70" s="302"/>
      <c r="L70" s="302"/>
      <c r="M70" s="302"/>
      <c r="N70" s="486"/>
      <c r="O70" s="486"/>
      <c r="P70" s="486"/>
      <c r="Q70" s="486"/>
      <c r="R70" s="486"/>
      <c r="S70" s="486"/>
      <c r="T70" s="486"/>
      <c r="U70" s="486"/>
      <c r="V70" s="486"/>
      <c r="W70" s="486"/>
      <c r="X70" s="486"/>
      <c r="Y70" s="486"/>
      <c r="Z70" s="486"/>
      <c r="AA70" s="486"/>
      <c r="AB70" s="486"/>
      <c r="AC70" s="486"/>
      <c r="AD70" s="486"/>
      <c r="AE70" s="486"/>
      <c r="AF70" s="486"/>
      <c r="AG70" s="486"/>
      <c r="AH70" s="486"/>
      <c r="AI70" s="486"/>
      <c r="AJ70" s="499"/>
      <c r="AK70" s="278"/>
      <c r="AL70" s="486"/>
      <c r="AM70" s="486"/>
      <c r="AN70" s="486"/>
      <c r="AO70" s="486"/>
      <c r="AP70" s="486"/>
      <c r="AQ70" s="486"/>
      <c r="AR70" s="486"/>
      <c r="AS70" s="486"/>
      <c r="AT70" s="486"/>
      <c r="AU70" s="486"/>
      <c r="AV70" s="486"/>
      <c r="AW70" s="486"/>
      <c r="AX70" s="486"/>
      <c r="AY70" s="486"/>
      <c r="AZ70" s="486"/>
      <c r="BA70" s="486"/>
      <c r="BB70" s="486"/>
      <c r="BC70" s="486"/>
      <c r="BD70" s="113"/>
      <c r="BE70" s="113"/>
      <c r="BF70" s="113"/>
      <c r="BG70" s="113"/>
      <c r="BH70" s="113"/>
      <c r="BI70" s="113"/>
      <c r="BJ70" s="113"/>
      <c r="BK70" s="113"/>
      <c r="BL70" s="113"/>
      <c r="BM70" s="113"/>
      <c r="BN70" s="113"/>
      <c r="BO70" s="113"/>
      <c r="BP70" s="113"/>
      <c r="BQ70" s="113"/>
      <c r="BR70" s="113"/>
      <c r="BS70" s="113"/>
      <c r="BT70" s="113"/>
      <c r="BU70" s="113"/>
      <c r="BV70" s="113"/>
      <c r="BW70" s="113"/>
      <c r="BX70" s="113"/>
      <c r="BY70" s="113"/>
      <c r="BZ70" s="113"/>
      <c r="CA70" s="113"/>
      <c r="CB70" s="113"/>
      <c r="CC70" s="113"/>
      <c r="CD70" s="113"/>
      <c r="CE70" s="113"/>
      <c r="CF70" s="113"/>
      <c r="CG70" s="113"/>
      <c r="CH70" s="113"/>
      <c r="CI70" s="113"/>
      <c r="CJ70" s="113"/>
      <c r="CK70" s="113"/>
      <c r="CL70" s="113"/>
      <c r="CM70" s="113"/>
      <c r="CN70" s="113"/>
      <c r="CO70" s="113"/>
      <c r="CP70" s="113"/>
      <c r="CQ70" s="113"/>
      <c r="CR70" s="113"/>
      <c r="CS70" s="113"/>
      <c r="CT70" s="113"/>
      <c r="CU70" s="113"/>
      <c r="CV70" s="113"/>
      <c r="CW70" s="113"/>
      <c r="CX70" s="113"/>
      <c r="CY70" s="113"/>
      <c r="CZ70" s="113"/>
      <c r="DA70" s="113"/>
      <c r="DB70" s="113"/>
      <c r="DC70" s="113"/>
      <c r="DD70" s="113"/>
      <c r="DE70" s="113"/>
      <c r="DF70" s="113"/>
      <c r="DG70" s="113"/>
      <c r="DH70" s="113"/>
      <c r="DI70" s="113"/>
      <c r="DJ70" s="113"/>
      <c r="DK70" s="113"/>
      <c r="DL70" s="113"/>
      <c r="DM70" s="113"/>
      <c r="DN70" s="113"/>
      <c r="DO70" s="113"/>
      <c r="DP70" s="113"/>
      <c r="DQ70" s="113"/>
      <c r="DR70" s="113"/>
      <c r="DS70" s="113"/>
      <c r="DT70" s="113"/>
      <c r="DU70" s="113"/>
      <c r="DV70" s="113"/>
      <c r="DW70" s="113"/>
      <c r="DX70" s="113"/>
      <c r="DY70" s="113"/>
    </row>
    <row r="71" spans="2:129" x14ac:dyDescent="0.2">
      <c r="B71" s="484"/>
      <c r="C71" s="484"/>
      <c r="D71" s="484"/>
      <c r="E71" s="302"/>
      <c r="F71" s="486"/>
      <c r="G71" s="302"/>
      <c r="H71" s="302"/>
      <c r="I71" s="163"/>
      <c r="J71" s="302"/>
      <c r="K71" s="302"/>
      <c r="L71" s="302"/>
      <c r="M71" s="302"/>
      <c r="N71" s="486"/>
      <c r="O71" s="486"/>
      <c r="P71" s="486"/>
      <c r="Q71" s="486"/>
      <c r="R71" s="486"/>
      <c r="S71" s="486"/>
      <c r="T71" s="486"/>
      <c r="U71" s="486"/>
      <c r="V71" s="486"/>
      <c r="W71" s="486"/>
      <c r="X71" s="486"/>
      <c r="Y71" s="486"/>
      <c r="Z71" s="486"/>
      <c r="AA71" s="486"/>
      <c r="AB71" s="486"/>
      <c r="AC71" s="486"/>
      <c r="AD71" s="486"/>
      <c r="AE71" s="486"/>
      <c r="AF71" s="486"/>
      <c r="AG71" s="486"/>
      <c r="AH71" s="486"/>
      <c r="AI71" s="486"/>
      <c r="AJ71" s="499"/>
      <c r="AK71" s="278"/>
      <c r="AL71" s="486"/>
      <c r="AM71" s="486"/>
      <c r="AN71" s="486"/>
      <c r="AO71" s="486"/>
      <c r="AP71" s="486"/>
      <c r="AQ71" s="486"/>
      <c r="AR71" s="486"/>
      <c r="AS71" s="486"/>
      <c r="AT71" s="486"/>
      <c r="AU71" s="486"/>
      <c r="AV71" s="486"/>
      <c r="AW71" s="486"/>
      <c r="AX71" s="486"/>
      <c r="AY71" s="486"/>
      <c r="AZ71" s="486"/>
      <c r="BA71" s="486"/>
      <c r="BB71" s="486"/>
      <c r="BC71" s="486"/>
      <c r="BD71" s="113"/>
      <c r="BE71" s="113"/>
      <c r="BF71" s="113"/>
      <c r="BG71" s="113"/>
      <c r="BH71" s="113"/>
      <c r="BI71" s="113"/>
      <c r="BJ71" s="113"/>
      <c r="BK71" s="113"/>
      <c r="BL71" s="113"/>
      <c r="BM71" s="113"/>
      <c r="BN71" s="113"/>
      <c r="BO71" s="113"/>
      <c r="BP71" s="113"/>
      <c r="BQ71" s="113"/>
      <c r="BR71" s="113"/>
      <c r="BS71" s="113"/>
      <c r="BT71" s="113"/>
      <c r="BU71" s="113"/>
      <c r="BV71" s="113"/>
      <c r="BW71" s="113"/>
      <c r="BX71" s="113"/>
      <c r="BY71" s="113"/>
      <c r="BZ71" s="113"/>
      <c r="CA71" s="113"/>
      <c r="CB71" s="113"/>
      <c r="CC71" s="113"/>
      <c r="CD71" s="113"/>
      <c r="CE71" s="113"/>
      <c r="CF71" s="113"/>
      <c r="CG71" s="113"/>
      <c r="CH71" s="113"/>
      <c r="CI71" s="113"/>
      <c r="CJ71" s="113"/>
      <c r="CK71" s="113"/>
      <c r="CL71" s="113"/>
      <c r="CM71" s="113"/>
      <c r="CN71" s="113"/>
      <c r="CO71" s="113"/>
      <c r="CP71" s="113"/>
      <c r="CQ71" s="113"/>
      <c r="CR71" s="113"/>
      <c r="CS71" s="113"/>
      <c r="CT71" s="113"/>
      <c r="CU71" s="113"/>
      <c r="CV71" s="113"/>
      <c r="CW71" s="113"/>
      <c r="CX71" s="113"/>
      <c r="CY71" s="113"/>
      <c r="CZ71" s="113"/>
      <c r="DA71" s="113"/>
      <c r="DB71" s="113"/>
      <c r="DC71" s="113"/>
      <c r="DD71" s="113"/>
      <c r="DE71" s="113"/>
      <c r="DF71" s="113"/>
      <c r="DG71" s="113"/>
      <c r="DH71" s="113"/>
      <c r="DI71" s="113"/>
      <c r="DJ71" s="113"/>
      <c r="DK71" s="113"/>
      <c r="DL71" s="113"/>
      <c r="DM71" s="113"/>
      <c r="DN71" s="113"/>
      <c r="DO71" s="113"/>
      <c r="DP71" s="113"/>
      <c r="DQ71" s="113"/>
      <c r="DR71" s="113"/>
      <c r="DS71" s="113"/>
      <c r="DT71" s="113"/>
      <c r="DU71" s="113"/>
      <c r="DV71" s="113"/>
      <c r="DW71" s="113"/>
      <c r="DX71" s="113"/>
      <c r="DY71" s="113"/>
    </row>
    <row r="72" spans="2:129" x14ac:dyDescent="0.2">
      <c r="B72" s="484"/>
      <c r="C72" s="484"/>
      <c r="D72" s="484"/>
      <c r="E72" s="302"/>
      <c r="F72" s="486"/>
      <c r="G72" s="302"/>
      <c r="H72" s="302"/>
      <c r="I72" s="163"/>
      <c r="J72" s="302"/>
      <c r="K72" s="302"/>
      <c r="L72" s="302"/>
      <c r="M72" s="302"/>
      <c r="N72" s="486"/>
      <c r="O72" s="486"/>
      <c r="P72" s="486"/>
      <c r="Q72" s="486"/>
      <c r="R72" s="486"/>
      <c r="S72" s="486"/>
      <c r="T72" s="486"/>
      <c r="U72" s="486"/>
      <c r="V72" s="486"/>
      <c r="W72" s="486"/>
      <c r="X72" s="486"/>
      <c r="Y72" s="486"/>
      <c r="Z72" s="486"/>
      <c r="AA72" s="486"/>
      <c r="AB72" s="486"/>
      <c r="AC72" s="486"/>
      <c r="AD72" s="486"/>
      <c r="AE72" s="486"/>
      <c r="AF72" s="486"/>
      <c r="AG72" s="486"/>
      <c r="AH72" s="486"/>
      <c r="AI72" s="486"/>
      <c r="AJ72" s="499"/>
      <c r="AK72" s="278"/>
      <c r="AL72" s="486"/>
      <c r="AM72" s="486"/>
      <c r="AN72" s="486"/>
      <c r="AO72" s="486"/>
      <c r="AP72" s="486"/>
      <c r="AQ72" s="486"/>
      <c r="AR72" s="486"/>
      <c r="AS72" s="486"/>
      <c r="AT72" s="486"/>
      <c r="AU72" s="486"/>
      <c r="AV72" s="486"/>
      <c r="AW72" s="486"/>
      <c r="AX72" s="486"/>
      <c r="AY72" s="486"/>
      <c r="AZ72" s="486"/>
      <c r="BA72" s="486"/>
      <c r="BB72" s="486"/>
      <c r="BC72" s="486"/>
      <c r="BD72" s="113"/>
      <c r="BE72" s="113"/>
      <c r="BF72" s="113"/>
      <c r="BG72" s="113"/>
      <c r="BH72" s="113"/>
      <c r="BI72" s="113"/>
      <c r="BJ72" s="113"/>
      <c r="BK72" s="113"/>
      <c r="BL72" s="113"/>
      <c r="BM72" s="113"/>
      <c r="BN72" s="113"/>
      <c r="BO72" s="113"/>
      <c r="BP72" s="113"/>
      <c r="BQ72" s="113"/>
      <c r="BR72" s="113"/>
      <c r="BS72" s="113"/>
      <c r="BT72" s="113"/>
      <c r="BU72" s="113"/>
      <c r="BV72" s="113"/>
      <c r="BW72" s="113"/>
      <c r="BX72" s="113"/>
      <c r="BY72" s="113"/>
      <c r="BZ72" s="113"/>
      <c r="CA72" s="113"/>
      <c r="CB72" s="113"/>
      <c r="CC72" s="113"/>
      <c r="CD72" s="113"/>
      <c r="CE72" s="113"/>
      <c r="CF72" s="113"/>
      <c r="CG72" s="113"/>
      <c r="CH72" s="113"/>
      <c r="CI72" s="113"/>
      <c r="CJ72" s="113"/>
      <c r="CK72" s="113"/>
      <c r="CL72" s="113"/>
      <c r="CM72" s="113"/>
      <c r="CN72" s="113"/>
      <c r="CO72" s="113"/>
      <c r="CP72" s="113"/>
      <c r="CQ72" s="113"/>
      <c r="CR72" s="113"/>
      <c r="CS72" s="113"/>
      <c r="CT72" s="113"/>
      <c r="CU72" s="113"/>
      <c r="CV72" s="113"/>
      <c r="CW72" s="113"/>
      <c r="CX72" s="113"/>
      <c r="CY72" s="113"/>
      <c r="CZ72" s="113"/>
      <c r="DA72" s="113"/>
      <c r="DB72" s="113"/>
      <c r="DC72" s="113"/>
      <c r="DD72" s="113"/>
      <c r="DE72" s="113"/>
      <c r="DF72" s="113"/>
      <c r="DG72" s="113"/>
      <c r="DH72" s="113"/>
      <c r="DI72" s="113"/>
      <c r="DJ72" s="113"/>
      <c r="DK72" s="113"/>
      <c r="DL72" s="113"/>
      <c r="DM72" s="113"/>
      <c r="DN72" s="113"/>
      <c r="DO72" s="113"/>
      <c r="DP72" s="113"/>
      <c r="DQ72" s="113"/>
      <c r="DR72" s="113"/>
      <c r="DS72" s="113"/>
      <c r="DT72" s="113"/>
      <c r="DU72" s="113"/>
      <c r="DV72" s="113"/>
      <c r="DW72" s="113"/>
      <c r="DX72" s="113"/>
      <c r="DY72" s="113"/>
    </row>
    <row r="73" spans="2:129" x14ac:dyDescent="0.2">
      <c r="B73" s="484"/>
      <c r="C73" s="484"/>
      <c r="D73" s="484"/>
      <c r="E73" s="302"/>
      <c r="F73" s="486"/>
      <c r="G73" s="302"/>
      <c r="H73" s="302"/>
      <c r="I73" s="163"/>
      <c r="J73" s="302"/>
      <c r="K73" s="302"/>
      <c r="L73" s="302"/>
      <c r="M73" s="302"/>
      <c r="N73" s="486"/>
      <c r="O73" s="486"/>
      <c r="P73" s="486"/>
      <c r="Q73" s="486"/>
      <c r="R73" s="486"/>
      <c r="S73" s="486"/>
      <c r="T73" s="486"/>
      <c r="U73" s="486"/>
      <c r="V73" s="486"/>
      <c r="W73" s="486"/>
      <c r="X73" s="486"/>
      <c r="Y73" s="486"/>
      <c r="Z73" s="486"/>
      <c r="AA73" s="486"/>
      <c r="AB73" s="486"/>
      <c r="AC73" s="486"/>
      <c r="AD73" s="486"/>
      <c r="AE73" s="486"/>
      <c r="AF73" s="486"/>
      <c r="AG73" s="486"/>
      <c r="AH73" s="486"/>
      <c r="AI73" s="486"/>
      <c r="AJ73" s="499"/>
      <c r="AK73" s="278"/>
      <c r="AL73" s="486"/>
      <c r="AM73" s="486"/>
      <c r="AN73" s="486"/>
      <c r="AO73" s="486"/>
      <c r="AP73" s="486"/>
      <c r="AQ73" s="486"/>
      <c r="AR73" s="486"/>
      <c r="AS73" s="486"/>
      <c r="AT73" s="486"/>
      <c r="AU73" s="486"/>
      <c r="AV73" s="486"/>
      <c r="AW73" s="486"/>
      <c r="AX73" s="486"/>
      <c r="AY73" s="486"/>
      <c r="AZ73" s="486"/>
      <c r="BA73" s="486"/>
      <c r="BB73" s="486"/>
      <c r="BC73" s="486"/>
      <c r="BD73" s="113"/>
      <c r="BE73" s="113"/>
      <c r="BF73" s="113"/>
      <c r="BG73" s="113"/>
      <c r="BH73" s="113"/>
      <c r="BI73" s="113"/>
      <c r="BJ73" s="113"/>
      <c r="BK73" s="113"/>
      <c r="BL73" s="113"/>
      <c r="BM73" s="113"/>
      <c r="BN73" s="113"/>
      <c r="BO73" s="113"/>
      <c r="BP73" s="113"/>
      <c r="BQ73" s="113"/>
      <c r="BR73" s="113"/>
      <c r="BS73" s="113"/>
      <c r="BT73" s="113"/>
      <c r="BU73" s="113"/>
      <c r="BV73" s="113"/>
      <c r="BW73" s="113"/>
      <c r="BX73" s="113"/>
      <c r="BY73" s="113"/>
      <c r="BZ73" s="113"/>
      <c r="CA73" s="113"/>
      <c r="CB73" s="113"/>
      <c r="CC73" s="113"/>
      <c r="CD73" s="113"/>
      <c r="CE73" s="113"/>
      <c r="CF73" s="113"/>
      <c r="CG73" s="113"/>
      <c r="CH73" s="113"/>
      <c r="CI73" s="113"/>
      <c r="CJ73" s="113"/>
      <c r="CK73" s="113"/>
      <c r="CL73" s="113"/>
      <c r="CM73" s="113"/>
      <c r="CN73" s="113"/>
      <c r="CO73" s="113"/>
      <c r="CP73" s="113"/>
      <c r="CQ73" s="113"/>
      <c r="CR73" s="113"/>
      <c r="CS73" s="113"/>
      <c r="CT73" s="113"/>
      <c r="CU73" s="113"/>
      <c r="CV73" s="113"/>
      <c r="CW73" s="113"/>
      <c r="CX73" s="113"/>
      <c r="CY73" s="113"/>
      <c r="CZ73" s="113"/>
      <c r="DA73" s="113"/>
      <c r="DB73" s="113"/>
      <c r="DC73" s="113"/>
      <c r="DD73" s="113"/>
      <c r="DE73" s="113"/>
      <c r="DF73" s="113"/>
      <c r="DG73" s="113"/>
      <c r="DH73" s="113"/>
      <c r="DI73" s="113"/>
      <c r="DJ73" s="113"/>
      <c r="DK73" s="113"/>
      <c r="DL73" s="113"/>
      <c r="DM73" s="113"/>
      <c r="DN73" s="113"/>
      <c r="DO73" s="113"/>
      <c r="DP73" s="113"/>
      <c r="DQ73" s="113"/>
      <c r="DR73" s="113"/>
      <c r="DS73" s="113"/>
      <c r="DT73" s="113"/>
      <c r="DU73" s="113"/>
      <c r="DV73" s="113"/>
      <c r="DW73" s="113"/>
      <c r="DX73" s="113"/>
      <c r="DY73" s="113"/>
    </row>
    <row r="74" spans="2:129" x14ac:dyDescent="0.2">
      <c r="B74" s="484"/>
      <c r="C74" s="484"/>
      <c r="D74" s="484"/>
      <c r="E74" s="302"/>
      <c r="F74" s="486"/>
      <c r="G74" s="302"/>
      <c r="H74" s="302"/>
      <c r="I74" s="163"/>
      <c r="J74" s="302"/>
      <c r="K74" s="302"/>
      <c r="L74" s="302"/>
      <c r="M74" s="302"/>
      <c r="N74" s="486"/>
      <c r="O74" s="486"/>
      <c r="P74" s="486"/>
      <c r="Q74" s="486"/>
      <c r="R74" s="486"/>
      <c r="S74" s="486"/>
      <c r="T74" s="486"/>
      <c r="U74" s="486"/>
      <c r="V74" s="486"/>
      <c r="W74" s="486"/>
      <c r="X74" s="486"/>
      <c r="Y74" s="486"/>
      <c r="Z74" s="486"/>
      <c r="AA74" s="486"/>
      <c r="AB74" s="486"/>
      <c r="AC74" s="486"/>
      <c r="AD74" s="486"/>
      <c r="AE74" s="486"/>
      <c r="AF74" s="486"/>
      <c r="AG74" s="486"/>
      <c r="AH74" s="486"/>
      <c r="AI74" s="486"/>
      <c r="AJ74" s="499"/>
      <c r="AK74" s="278"/>
      <c r="AL74" s="486"/>
      <c r="AM74" s="486"/>
      <c r="AN74" s="486"/>
      <c r="AO74" s="486"/>
      <c r="AP74" s="486"/>
      <c r="AQ74" s="486"/>
      <c r="AR74" s="486"/>
      <c r="AS74" s="486"/>
      <c r="AT74" s="486"/>
      <c r="AU74" s="486"/>
      <c r="AV74" s="486"/>
      <c r="AW74" s="486"/>
      <c r="AX74" s="486"/>
      <c r="AY74" s="486"/>
      <c r="AZ74" s="486"/>
      <c r="BA74" s="486"/>
      <c r="BB74" s="486"/>
      <c r="BC74" s="486"/>
      <c r="BD74" s="113"/>
      <c r="BE74" s="113"/>
      <c r="BF74" s="113"/>
      <c r="BG74" s="113"/>
      <c r="BH74" s="113"/>
      <c r="BI74" s="113"/>
      <c r="BJ74" s="113"/>
      <c r="BK74" s="113"/>
      <c r="BL74" s="113"/>
      <c r="BM74" s="113"/>
      <c r="BN74" s="113"/>
      <c r="BO74" s="113"/>
      <c r="BP74" s="113"/>
      <c r="BQ74" s="113"/>
      <c r="BR74" s="113"/>
      <c r="BS74" s="113"/>
      <c r="BT74" s="113"/>
      <c r="BU74" s="113"/>
      <c r="BV74" s="113"/>
      <c r="BW74" s="113"/>
      <c r="BX74" s="113"/>
      <c r="BY74" s="113"/>
      <c r="BZ74" s="113"/>
      <c r="CA74" s="113"/>
      <c r="CB74" s="113"/>
      <c r="CC74" s="113"/>
      <c r="CD74" s="113"/>
      <c r="CE74" s="113"/>
      <c r="CF74" s="113"/>
      <c r="CG74" s="113"/>
      <c r="CH74" s="113"/>
      <c r="CI74" s="113"/>
      <c r="CJ74" s="113"/>
      <c r="CK74" s="113"/>
      <c r="CL74" s="113"/>
      <c r="CM74" s="113"/>
      <c r="CN74" s="113"/>
      <c r="CO74" s="113"/>
      <c r="CP74" s="113"/>
      <c r="CQ74" s="113"/>
      <c r="CR74" s="113"/>
      <c r="CS74" s="113"/>
      <c r="CT74" s="113"/>
      <c r="CU74" s="113"/>
      <c r="CV74" s="113"/>
      <c r="CW74" s="113"/>
      <c r="CX74" s="113"/>
      <c r="CY74" s="113"/>
      <c r="CZ74" s="113"/>
      <c r="DA74" s="113"/>
      <c r="DB74" s="113"/>
      <c r="DC74" s="113"/>
      <c r="DD74" s="113"/>
      <c r="DE74" s="113"/>
      <c r="DF74" s="113"/>
      <c r="DG74" s="113"/>
      <c r="DH74" s="113"/>
      <c r="DI74" s="113"/>
      <c r="DJ74" s="113"/>
      <c r="DK74" s="113"/>
      <c r="DL74" s="113"/>
      <c r="DM74" s="113"/>
      <c r="DN74" s="113"/>
      <c r="DO74" s="113"/>
      <c r="DP74" s="113"/>
      <c r="DQ74" s="113"/>
      <c r="DR74" s="113"/>
      <c r="DS74" s="113"/>
      <c r="DT74" s="113"/>
      <c r="DU74" s="113"/>
      <c r="DV74" s="113"/>
      <c r="DW74" s="113"/>
      <c r="DX74" s="113"/>
      <c r="DY74" s="113"/>
    </row>
    <row r="75" spans="2:129" x14ac:dyDescent="0.2">
      <c r="B75" s="484"/>
      <c r="C75" s="484"/>
      <c r="D75" s="484"/>
      <c r="E75" s="302"/>
      <c r="F75" s="486"/>
      <c r="G75" s="302"/>
      <c r="H75" s="302"/>
      <c r="I75" s="163"/>
      <c r="J75" s="302"/>
      <c r="K75" s="302"/>
      <c r="L75" s="302"/>
      <c r="M75" s="302"/>
      <c r="N75" s="486"/>
      <c r="O75" s="486"/>
      <c r="P75" s="486"/>
      <c r="Q75" s="486"/>
      <c r="R75" s="486"/>
      <c r="S75" s="486"/>
      <c r="T75" s="486"/>
      <c r="U75" s="486"/>
      <c r="V75" s="486"/>
      <c r="W75" s="486"/>
      <c r="X75" s="486"/>
      <c r="Y75" s="486"/>
      <c r="Z75" s="486"/>
      <c r="AA75" s="486"/>
      <c r="AB75" s="486"/>
      <c r="AC75" s="486"/>
      <c r="AD75" s="486"/>
      <c r="AE75" s="486"/>
      <c r="AF75" s="486"/>
      <c r="AG75" s="486"/>
      <c r="AH75" s="486"/>
      <c r="AI75" s="486"/>
      <c r="AJ75" s="499"/>
      <c r="AK75" s="278"/>
      <c r="AL75" s="486"/>
      <c r="AM75" s="486"/>
      <c r="AN75" s="486"/>
      <c r="AO75" s="486"/>
      <c r="AP75" s="486"/>
      <c r="AQ75" s="486"/>
      <c r="AR75" s="486"/>
      <c r="AS75" s="486"/>
      <c r="AT75" s="486"/>
      <c r="AU75" s="486"/>
      <c r="AV75" s="486"/>
      <c r="AW75" s="486"/>
      <c r="AX75" s="486"/>
      <c r="AY75" s="486"/>
      <c r="AZ75" s="486"/>
      <c r="BA75" s="486"/>
      <c r="BB75" s="486"/>
      <c r="BC75" s="486"/>
      <c r="BD75" s="113"/>
      <c r="BE75" s="113"/>
      <c r="BF75" s="113"/>
      <c r="BG75" s="113"/>
      <c r="BH75" s="113"/>
      <c r="BI75" s="113"/>
      <c r="BJ75" s="113"/>
      <c r="BK75" s="113"/>
      <c r="BL75" s="113"/>
      <c r="BM75" s="113"/>
      <c r="BN75" s="113"/>
      <c r="BO75" s="113"/>
      <c r="BP75" s="113"/>
      <c r="BQ75" s="113"/>
      <c r="BR75" s="113"/>
      <c r="BS75" s="113"/>
      <c r="BT75" s="113"/>
      <c r="BU75" s="113"/>
      <c r="BV75" s="113"/>
      <c r="BW75" s="113"/>
      <c r="BX75" s="113"/>
      <c r="BY75" s="113"/>
      <c r="BZ75" s="113"/>
      <c r="CA75" s="113"/>
      <c r="CB75" s="113"/>
      <c r="CC75" s="113"/>
      <c r="CD75" s="113"/>
      <c r="CE75" s="113"/>
      <c r="CF75" s="113"/>
      <c r="CG75" s="113"/>
      <c r="CH75" s="113"/>
      <c r="CI75" s="113"/>
      <c r="CJ75" s="113"/>
      <c r="CK75" s="113"/>
      <c r="CL75" s="113"/>
      <c r="CM75" s="113"/>
      <c r="CN75" s="113"/>
      <c r="CO75" s="113"/>
      <c r="CP75" s="113"/>
      <c r="CQ75" s="113"/>
      <c r="CR75" s="113"/>
      <c r="CS75" s="113"/>
      <c r="CT75" s="113"/>
      <c r="CU75" s="113"/>
      <c r="CV75" s="113"/>
      <c r="CW75" s="113"/>
      <c r="CX75" s="113"/>
      <c r="CY75" s="113"/>
      <c r="CZ75" s="113"/>
      <c r="DA75" s="113"/>
      <c r="DB75" s="113"/>
      <c r="DC75" s="113"/>
      <c r="DD75" s="113"/>
      <c r="DE75" s="113"/>
      <c r="DF75" s="113"/>
      <c r="DG75" s="113"/>
      <c r="DH75" s="113"/>
      <c r="DI75" s="113"/>
      <c r="DJ75" s="113"/>
      <c r="DK75" s="113"/>
      <c r="DL75" s="113"/>
      <c r="DM75" s="113"/>
      <c r="DN75" s="113"/>
      <c r="DO75" s="113"/>
      <c r="DP75" s="113"/>
      <c r="DQ75" s="113"/>
      <c r="DR75" s="113"/>
      <c r="DS75" s="113"/>
      <c r="DT75" s="113"/>
      <c r="DU75" s="113"/>
      <c r="DV75" s="113"/>
      <c r="DW75" s="113"/>
      <c r="DX75" s="113"/>
      <c r="DY75" s="113"/>
    </row>
    <row r="76" spans="2:129" x14ac:dyDescent="0.2">
      <c r="B76" s="484"/>
      <c r="C76" s="484"/>
      <c r="D76" s="484"/>
      <c r="E76" s="302"/>
      <c r="F76" s="486"/>
      <c r="G76" s="302"/>
      <c r="H76" s="302"/>
      <c r="I76" s="163"/>
      <c r="J76" s="302"/>
      <c r="K76" s="302"/>
      <c r="L76" s="302"/>
      <c r="M76" s="302"/>
      <c r="N76" s="486"/>
      <c r="O76" s="486"/>
      <c r="P76" s="486"/>
      <c r="Q76" s="486"/>
      <c r="R76" s="486"/>
      <c r="S76" s="486"/>
      <c r="T76" s="486"/>
      <c r="U76" s="486"/>
      <c r="V76" s="486"/>
      <c r="W76" s="486"/>
      <c r="X76" s="486"/>
      <c r="Y76" s="486"/>
      <c r="Z76" s="486"/>
      <c r="AA76" s="486"/>
      <c r="AB76" s="486"/>
      <c r="AC76" s="486"/>
      <c r="AD76" s="486"/>
      <c r="AE76" s="486"/>
      <c r="AF76" s="486"/>
      <c r="AG76" s="486"/>
      <c r="AH76" s="486"/>
      <c r="AI76" s="486"/>
      <c r="AJ76" s="499"/>
      <c r="AK76" s="278"/>
      <c r="AL76" s="486"/>
      <c r="AM76" s="486"/>
      <c r="AN76" s="486"/>
      <c r="AO76" s="486"/>
      <c r="AP76" s="486"/>
      <c r="AQ76" s="486"/>
      <c r="AR76" s="486"/>
      <c r="AS76" s="486"/>
      <c r="AT76" s="486"/>
      <c r="AU76" s="486"/>
      <c r="AV76" s="486"/>
      <c r="AW76" s="486"/>
      <c r="AX76" s="486"/>
      <c r="AY76" s="486"/>
      <c r="AZ76" s="486"/>
      <c r="BA76" s="486"/>
      <c r="BB76" s="486"/>
      <c r="BC76" s="486"/>
      <c r="BD76" s="113"/>
      <c r="BE76" s="113"/>
      <c r="BF76" s="113"/>
      <c r="BG76" s="113"/>
      <c r="BH76" s="113"/>
      <c r="BI76" s="113"/>
      <c r="BJ76" s="113"/>
      <c r="BK76" s="113"/>
      <c r="BL76" s="113"/>
      <c r="BM76" s="113"/>
      <c r="BN76" s="113"/>
      <c r="BO76" s="113"/>
      <c r="BP76" s="113"/>
      <c r="BQ76" s="113"/>
      <c r="BR76" s="113"/>
      <c r="BS76" s="113"/>
      <c r="BT76" s="113"/>
      <c r="BU76" s="113"/>
      <c r="BV76" s="113"/>
      <c r="BW76" s="113"/>
      <c r="BX76" s="113"/>
      <c r="BY76" s="113"/>
      <c r="BZ76" s="113"/>
      <c r="CA76" s="113"/>
      <c r="CB76" s="113"/>
      <c r="CC76" s="113"/>
      <c r="CD76" s="113"/>
      <c r="CE76" s="113"/>
      <c r="CF76" s="113"/>
      <c r="CG76" s="113"/>
      <c r="CH76" s="113"/>
      <c r="CI76" s="113"/>
      <c r="CJ76" s="113"/>
      <c r="CK76" s="113"/>
      <c r="CL76" s="113"/>
      <c r="CM76" s="113"/>
      <c r="CN76" s="113"/>
      <c r="CO76" s="113"/>
      <c r="CP76" s="113"/>
      <c r="CQ76" s="113"/>
      <c r="CR76" s="113"/>
      <c r="CS76" s="113"/>
      <c r="CT76" s="113"/>
      <c r="CU76" s="113"/>
      <c r="CV76" s="113"/>
      <c r="CW76" s="113"/>
      <c r="CX76" s="113"/>
      <c r="CY76" s="113"/>
      <c r="CZ76" s="113"/>
      <c r="DA76" s="113"/>
      <c r="DB76" s="113"/>
      <c r="DC76" s="113"/>
      <c r="DD76" s="113"/>
      <c r="DE76" s="113"/>
      <c r="DF76" s="113"/>
      <c r="DG76" s="113"/>
      <c r="DH76" s="113"/>
      <c r="DI76" s="113"/>
      <c r="DJ76" s="113"/>
      <c r="DK76" s="113"/>
      <c r="DL76" s="113"/>
      <c r="DM76" s="113"/>
      <c r="DN76" s="113"/>
      <c r="DO76" s="113"/>
      <c r="DP76" s="113"/>
      <c r="DQ76" s="113"/>
      <c r="DR76" s="113"/>
      <c r="DS76" s="113"/>
      <c r="DT76" s="113"/>
      <c r="DU76" s="113"/>
      <c r="DV76" s="113"/>
      <c r="DW76" s="113"/>
      <c r="DX76" s="113"/>
      <c r="DY76" s="113"/>
    </row>
    <row r="77" spans="2:129" x14ac:dyDescent="0.2">
      <c r="B77" s="484"/>
      <c r="C77" s="484"/>
      <c r="D77" s="484"/>
      <c r="E77" s="302"/>
      <c r="F77" s="486"/>
      <c r="G77" s="302"/>
      <c r="H77" s="302"/>
      <c r="I77" s="163"/>
      <c r="J77" s="302"/>
      <c r="K77" s="302"/>
      <c r="L77" s="302"/>
      <c r="M77" s="302"/>
      <c r="N77" s="486"/>
      <c r="O77" s="486"/>
      <c r="P77" s="486"/>
      <c r="Q77" s="486"/>
      <c r="R77" s="486"/>
      <c r="S77" s="486"/>
      <c r="T77" s="486"/>
      <c r="U77" s="486"/>
      <c r="V77" s="486"/>
      <c r="W77" s="486"/>
      <c r="X77" s="486"/>
      <c r="Y77" s="486"/>
      <c r="Z77" s="486"/>
      <c r="AA77" s="486"/>
      <c r="AB77" s="486"/>
      <c r="AC77" s="486"/>
      <c r="AD77" s="486"/>
      <c r="AE77" s="486"/>
      <c r="AF77" s="486"/>
      <c r="AG77" s="486"/>
      <c r="AH77" s="486"/>
      <c r="AI77" s="486"/>
      <c r="AJ77" s="499"/>
      <c r="AK77" s="278"/>
      <c r="AL77" s="486"/>
      <c r="AM77" s="486"/>
      <c r="AN77" s="486"/>
      <c r="AO77" s="486"/>
      <c r="AP77" s="486"/>
      <c r="AQ77" s="486"/>
      <c r="AR77" s="486"/>
      <c r="AS77" s="486"/>
      <c r="AT77" s="486"/>
      <c r="AU77" s="486"/>
      <c r="AV77" s="486"/>
      <c r="AW77" s="486"/>
      <c r="AX77" s="486"/>
      <c r="AY77" s="486"/>
      <c r="AZ77" s="486"/>
      <c r="BA77" s="486"/>
      <c r="BB77" s="486"/>
      <c r="BC77" s="486"/>
      <c r="BD77" s="113"/>
      <c r="BE77" s="113"/>
      <c r="BF77" s="113"/>
      <c r="BG77" s="113"/>
      <c r="BH77" s="113"/>
      <c r="BI77" s="113"/>
      <c r="BJ77" s="113"/>
      <c r="BK77" s="113"/>
      <c r="BL77" s="113"/>
      <c r="BM77" s="113"/>
      <c r="BN77" s="113"/>
      <c r="BO77" s="113"/>
      <c r="BP77" s="113"/>
      <c r="BQ77" s="113"/>
      <c r="BR77" s="113"/>
      <c r="BS77" s="113"/>
      <c r="BT77" s="113"/>
      <c r="BU77" s="113"/>
      <c r="BV77" s="113"/>
      <c r="BW77" s="113"/>
      <c r="BX77" s="113"/>
      <c r="BY77" s="113"/>
      <c r="BZ77" s="113"/>
      <c r="CA77" s="113"/>
      <c r="CB77" s="113"/>
      <c r="CC77" s="113"/>
      <c r="CD77" s="113"/>
      <c r="CE77" s="113"/>
      <c r="CF77" s="113"/>
      <c r="CG77" s="113"/>
      <c r="CH77" s="113"/>
      <c r="CI77" s="113"/>
      <c r="CJ77" s="113"/>
      <c r="CK77" s="113"/>
      <c r="CL77" s="113"/>
      <c r="CM77" s="113"/>
      <c r="CN77" s="113"/>
      <c r="CO77" s="113"/>
      <c r="CP77" s="113"/>
      <c r="CQ77" s="113"/>
      <c r="CR77" s="113"/>
      <c r="CS77" s="113"/>
      <c r="CT77" s="113"/>
      <c r="CU77" s="113"/>
      <c r="CV77" s="113"/>
      <c r="CW77" s="113"/>
      <c r="CX77" s="113"/>
      <c r="CY77" s="113"/>
      <c r="CZ77" s="113"/>
      <c r="DA77" s="113"/>
      <c r="DB77" s="113"/>
      <c r="DC77" s="113"/>
      <c r="DD77" s="113"/>
      <c r="DE77" s="113"/>
      <c r="DF77" s="113"/>
      <c r="DG77" s="113"/>
      <c r="DH77" s="113"/>
      <c r="DI77" s="113"/>
      <c r="DJ77" s="113"/>
      <c r="DK77" s="113"/>
      <c r="DL77" s="113"/>
      <c r="DM77" s="113"/>
      <c r="DN77" s="113"/>
      <c r="DO77" s="113"/>
      <c r="DP77" s="113"/>
      <c r="DQ77" s="113"/>
      <c r="DR77" s="113"/>
      <c r="DS77" s="113"/>
      <c r="DT77" s="113"/>
      <c r="DU77" s="113"/>
      <c r="DV77" s="113"/>
      <c r="DW77" s="113"/>
      <c r="DX77" s="113"/>
      <c r="DY77" s="113"/>
    </row>
    <row r="78" spans="2:129" x14ac:dyDescent="0.2">
      <c r="B78" s="484"/>
      <c r="C78" s="484"/>
      <c r="D78" s="484"/>
      <c r="E78" s="302"/>
      <c r="F78" s="486"/>
      <c r="G78" s="302"/>
      <c r="H78" s="302"/>
      <c r="I78" s="163"/>
      <c r="J78" s="302"/>
      <c r="K78" s="302"/>
      <c r="L78" s="302"/>
      <c r="M78" s="302"/>
      <c r="N78" s="486"/>
      <c r="O78" s="486"/>
      <c r="P78" s="486"/>
      <c r="Q78" s="486"/>
      <c r="R78" s="486"/>
      <c r="S78" s="486"/>
      <c r="T78" s="486"/>
      <c r="U78" s="486"/>
      <c r="V78" s="486"/>
      <c r="W78" s="486"/>
      <c r="X78" s="486"/>
      <c r="Y78" s="486"/>
      <c r="Z78" s="486"/>
      <c r="AA78" s="486"/>
      <c r="AB78" s="486"/>
      <c r="AC78" s="486"/>
      <c r="AD78" s="486"/>
      <c r="AE78" s="486"/>
      <c r="AF78" s="486"/>
      <c r="AG78" s="486"/>
      <c r="AH78" s="486"/>
      <c r="AI78" s="486"/>
      <c r="AJ78" s="499"/>
      <c r="AK78" s="278"/>
      <c r="AL78" s="486"/>
      <c r="AM78" s="486"/>
      <c r="AN78" s="486"/>
      <c r="AO78" s="486"/>
      <c r="AP78" s="486"/>
      <c r="AQ78" s="486"/>
      <c r="AR78" s="486"/>
      <c r="AS78" s="486"/>
      <c r="AT78" s="486"/>
      <c r="AU78" s="486"/>
      <c r="AV78" s="486"/>
      <c r="AW78" s="486"/>
      <c r="AX78" s="486"/>
      <c r="AY78" s="486"/>
      <c r="AZ78" s="486"/>
      <c r="BA78" s="486"/>
      <c r="BB78" s="486"/>
      <c r="BC78" s="486"/>
      <c r="BD78" s="113"/>
      <c r="BE78" s="113"/>
      <c r="BF78" s="113"/>
      <c r="BG78" s="113"/>
      <c r="BH78" s="113"/>
      <c r="BI78" s="113"/>
      <c r="BJ78" s="113"/>
      <c r="BK78" s="113"/>
      <c r="BL78" s="113"/>
      <c r="BM78" s="113"/>
      <c r="BN78" s="113"/>
      <c r="BO78" s="113"/>
      <c r="BP78" s="113"/>
      <c r="BQ78" s="113"/>
      <c r="BR78" s="113"/>
      <c r="BS78" s="113"/>
      <c r="BT78" s="113"/>
      <c r="BU78" s="113"/>
      <c r="BV78" s="113"/>
      <c r="BW78" s="113"/>
      <c r="BX78" s="113"/>
      <c r="BY78" s="113"/>
      <c r="BZ78" s="113"/>
      <c r="CA78" s="113"/>
      <c r="CB78" s="113"/>
      <c r="CC78" s="113"/>
      <c r="CD78" s="113"/>
      <c r="CE78" s="113"/>
      <c r="CF78" s="113"/>
      <c r="CG78" s="113"/>
      <c r="CH78" s="113"/>
      <c r="CI78" s="113"/>
      <c r="CJ78" s="113"/>
      <c r="CK78" s="113"/>
      <c r="CL78" s="113"/>
      <c r="CM78" s="113"/>
      <c r="CN78" s="113"/>
      <c r="CO78" s="113"/>
      <c r="CP78" s="113"/>
      <c r="CQ78" s="113"/>
      <c r="CR78" s="113"/>
      <c r="CS78" s="113"/>
      <c r="CT78" s="113"/>
      <c r="CU78" s="113"/>
      <c r="CV78" s="113"/>
      <c r="CW78" s="113"/>
      <c r="CX78" s="113"/>
      <c r="CY78" s="113"/>
      <c r="CZ78" s="113"/>
      <c r="DA78" s="113"/>
      <c r="DB78" s="113"/>
      <c r="DC78" s="113"/>
      <c r="DD78" s="113"/>
      <c r="DE78" s="113"/>
      <c r="DF78" s="113"/>
      <c r="DG78" s="113"/>
      <c r="DH78" s="113"/>
      <c r="DI78" s="113"/>
      <c r="DJ78" s="113"/>
      <c r="DK78" s="113"/>
      <c r="DL78" s="113"/>
      <c r="DM78" s="113"/>
      <c r="DN78" s="113"/>
      <c r="DO78" s="113"/>
      <c r="DP78" s="113"/>
      <c r="DQ78" s="113"/>
      <c r="DR78" s="113"/>
      <c r="DS78" s="113"/>
      <c r="DT78" s="113"/>
      <c r="DU78" s="113"/>
      <c r="DV78" s="113"/>
      <c r="DW78" s="113"/>
      <c r="DX78" s="113"/>
      <c r="DY78" s="113"/>
    </row>
    <row r="79" spans="2:129" x14ac:dyDescent="0.2">
      <c r="B79" s="484"/>
      <c r="C79" s="484"/>
      <c r="D79" s="484"/>
      <c r="E79" s="302"/>
      <c r="F79" s="486"/>
      <c r="G79" s="302"/>
      <c r="H79" s="302"/>
      <c r="I79" s="163"/>
      <c r="J79" s="302"/>
      <c r="K79" s="302"/>
      <c r="L79" s="302"/>
      <c r="M79" s="302"/>
      <c r="N79" s="486"/>
      <c r="O79" s="486"/>
      <c r="P79" s="486"/>
      <c r="Q79" s="486"/>
      <c r="R79" s="486"/>
      <c r="S79" s="486"/>
      <c r="T79" s="486"/>
      <c r="U79" s="486"/>
      <c r="V79" s="486"/>
      <c r="W79" s="486"/>
      <c r="X79" s="486"/>
      <c r="Y79" s="486"/>
      <c r="Z79" s="486"/>
      <c r="AA79" s="486"/>
      <c r="AB79" s="486"/>
      <c r="AC79" s="486"/>
      <c r="AD79" s="486"/>
      <c r="AE79" s="486"/>
      <c r="AF79" s="486"/>
      <c r="AG79" s="486"/>
      <c r="AH79" s="486"/>
      <c r="AI79" s="486"/>
      <c r="AJ79" s="499"/>
      <c r="AK79" s="278"/>
      <c r="AL79" s="486"/>
      <c r="AM79" s="486"/>
      <c r="AN79" s="486"/>
      <c r="AO79" s="486"/>
      <c r="AP79" s="486"/>
      <c r="AQ79" s="486"/>
      <c r="AR79" s="486"/>
      <c r="AS79" s="486"/>
      <c r="AT79" s="486"/>
      <c r="AU79" s="486"/>
      <c r="AV79" s="486"/>
      <c r="AW79" s="486"/>
      <c r="AX79" s="486"/>
      <c r="AY79" s="486"/>
      <c r="AZ79" s="486"/>
      <c r="BA79" s="486"/>
      <c r="BB79" s="486"/>
      <c r="BC79" s="486"/>
      <c r="BD79" s="113"/>
      <c r="BE79" s="113"/>
      <c r="BF79" s="113"/>
      <c r="BG79" s="113"/>
      <c r="BH79" s="113"/>
      <c r="BI79" s="113"/>
      <c r="BJ79" s="113"/>
      <c r="BK79" s="113"/>
      <c r="BL79" s="113"/>
      <c r="BM79" s="113"/>
      <c r="BN79" s="113"/>
      <c r="BO79" s="113"/>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c r="CL79" s="113"/>
      <c r="CM79" s="113"/>
      <c r="CN79" s="113"/>
      <c r="CO79" s="113"/>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row>
    <row r="80" spans="2:129" x14ac:dyDescent="0.2">
      <c r="B80" s="484"/>
      <c r="C80" s="484"/>
      <c r="D80" s="484"/>
      <c r="E80" s="302"/>
      <c r="F80" s="486"/>
      <c r="G80" s="302"/>
      <c r="H80" s="302"/>
      <c r="I80" s="163"/>
      <c r="J80" s="302"/>
      <c r="K80" s="302"/>
      <c r="L80" s="302"/>
      <c r="M80" s="302"/>
      <c r="N80" s="486"/>
      <c r="O80" s="486"/>
      <c r="P80" s="486"/>
      <c r="Q80" s="486"/>
      <c r="R80" s="486"/>
      <c r="S80" s="486"/>
      <c r="T80" s="486"/>
      <c r="U80" s="486"/>
      <c r="V80" s="486"/>
      <c r="W80" s="486"/>
      <c r="X80" s="486"/>
      <c r="Y80" s="486"/>
      <c r="Z80" s="486"/>
      <c r="AA80" s="486"/>
      <c r="AB80" s="486"/>
      <c r="AC80" s="486"/>
      <c r="AD80" s="486"/>
      <c r="AE80" s="486"/>
      <c r="AF80" s="486"/>
      <c r="AG80" s="486"/>
      <c r="AH80" s="486"/>
      <c r="AI80" s="486"/>
      <c r="AJ80" s="499"/>
      <c r="AK80" s="278"/>
      <c r="AL80" s="486"/>
      <c r="AM80" s="486"/>
      <c r="AN80" s="486"/>
      <c r="AO80" s="486"/>
      <c r="AP80" s="486"/>
      <c r="AQ80" s="486"/>
      <c r="AR80" s="486"/>
      <c r="AS80" s="486"/>
      <c r="AT80" s="486"/>
      <c r="AU80" s="486"/>
      <c r="AV80" s="486"/>
      <c r="AW80" s="486"/>
      <c r="AX80" s="486"/>
      <c r="AY80" s="486"/>
      <c r="AZ80" s="486"/>
      <c r="BA80" s="486"/>
      <c r="BB80" s="486"/>
      <c r="BC80" s="486"/>
      <c r="BD80" s="113"/>
      <c r="BE80" s="113"/>
      <c r="BF80" s="113"/>
      <c r="BG80" s="113"/>
      <c r="BH80" s="113"/>
      <c r="BI80" s="113"/>
      <c r="BJ80" s="113"/>
      <c r="BK80" s="113"/>
      <c r="BL80" s="113"/>
      <c r="BM80" s="113"/>
      <c r="BN80" s="113"/>
      <c r="BO80" s="113"/>
      <c r="BP80" s="113"/>
      <c r="BQ80" s="113"/>
      <c r="BR80" s="113"/>
      <c r="BS80" s="113"/>
      <c r="BT80" s="113"/>
      <c r="BU80" s="113"/>
      <c r="BV80" s="113"/>
      <c r="BW80" s="113"/>
      <c r="BX80" s="113"/>
      <c r="BY80" s="113"/>
      <c r="BZ80" s="113"/>
      <c r="CA80" s="113"/>
      <c r="CB80" s="113"/>
      <c r="CC80" s="113"/>
      <c r="CD80" s="113"/>
      <c r="CE80" s="113"/>
      <c r="CF80" s="113"/>
      <c r="CG80" s="113"/>
      <c r="CH80" s="113"/>
      <c r="CI80" s="113"/>
      <c r="CJ80" s="113"/>
      <c r="CK80" s="113"/>
      <c r="CL80" s="113"/>
      <c r="CM80" s="113"/>
      <c r="CN80" s="113"/>
      <c r="CO80" s="113"/>
      <c r="CP80" s="113"/>
      <c r="CQ80" s="113"/>
      <c r="CR80" s="113"/>
      <c r="CS80" s="113"/>
      <c r="CT80" s="113"/>
      <c r="CU80" s="113"/>
      <c r="CV80" s="113"/>
      <c r="CW80" s="113"/>
      <c r="CX80" s="113"/>
      <c r="CY80" s="113"/>
      <c r="CZ80" s="113"/>
      <c r="DA80" s="113"/>
      <c r="DB80" s="113"/>
      <c r="DC80" s="113"/>
      <c r="DD80" s="113"/>
      <c r="DE80" s="113"/>
      <c r="DF80" s="113"/>
      <c r="DG80" s="113"/>
      <c r="DH80" s="113"/>
      <c r="DI80" s="113"/>
      <c r="DJ80" s="113"/>
      <c r="DK80" s="113"/>
      <c r="DL80" s="113"/>
      <c r="DM80" s="113"/>
      <c r="DN80" s="113"/>
      <c r="DO80" s="113"/>
      <c r="DP80" s="113"/>
      <c r="DQ80" s="113"/>
      <c r="DR80" s="113"/>
      <c r="DS80" s="113"/>
      <c r="DT80" s="113"/>
      <c r="DU80" s="113"/>
      <c r="DV80" s="113"/>
      <c r="DW80" s="113"/>
      <c r="DX80" s="113"/>
      <c r="DY80" s="113"/>
    </row>
    <row r="81" spans="2:129" x14ac:dyDescent="0.2">
      <c r="B81" s="484"/>
      <c r="C81" s="484"/>
      <c r="D81" s="484"/>
      <c r="E81" s="302"/>
      <c r="F81" s="486"/>
      <c r="G81" s="302"/>
      <c r="H81" s="302"/>
      <c r="I81" s="163"/>
      <c r="J81" s="302"/>
      <c r="K81" s="302"/>
      <c r="L81" s="302"/>
      <c r="M81" s="302"/>
      <c r="N81" s="486"/>
      <c r="O81" s="486"/>
      <c r="P81" s="486"/>
      <c r="Q81" s="486"/>
      <c r="R81" s="486"/>
      <c r="S81" s="486"/>
      <c r="T81" s="486"/>
      <c r="U81" s="486"/>
      <c r="V81" s="486"/>
      <c r="W81" s="486"/>
      <c r="X81" s="486"/>
      <c r="Y81" s="486"/>
      <c r="Z81" s="486"/>
      <c r="AA81" s="486"/>
      <c r="AB81" s="486"/>
      <c r="AC81" s="486"/>
      <c r="AD81" s="486"/>
      <c r="AE81" s="486"/>
      <c r="AF81" s="486"/>
      <c r="AG81" s="486"/>
      <c r="AH81" s="486"/>
      <c r="AI81" s="486"/>
      <c r="AJ81" s="499"/>
      <c r="AK81" s="278"/>
      <c r="AL81" s="486"/>
      <c r="AM81" s="486"/>
      <c r="AN81" s="486"/>
      <c r="AO81" s="486"/>
      <c r="AP81" s="486"/>
      <c r="AQ81" s="486"/>
      <c r="AR81" s="486"/>
      <c r="AS81" s="486"/>
      <c r="AT81" s="486"/>
      <c r="AU81" s="486"/>
      <c r="AV81" s="486"/>
      <c r="AW81" s="486"/>
      <c r="AX81" s="486"/>
      <c r="AY81" s="486"/>
      <c r="AZ81" s="486"/>
      <c r="BA81" s="486"/>
      <c r="BB81" s="486"/>
      <c r="BC81" s="486"/>
      <c r="BD81" s="113"/>
      <c r="BE81" s="113"/>
      <c r="BF81" s="113"/>
      <c r="BG81" s="113"/>
      <c r="BH81" s="113"/>
      <c r="BI81" s="113"/>
      <c r="BJ81" s="113"/>
      <c r="BK81" s="113"/>
      <c r="BL81" s="113"/>
      <c r="BM81" s="113"/>
      <c r="BN81" s="113"/>
      <c r="BO81" s="113"/>
      <c r="BP81" s="113"/>
      <c r="BQ81" s="113"/>
      <c r="BR81" s="113"/>
      <c r="BS81" s="113"/>
      <c r="BT81" s="113"/>
      <c r="BU81" s="113"/>
      <c r="BV81" s="113"/>
      <c r="BW81" s="113"/>
      <c r="BX81" s="113"/>
      <c r="BY81" s="113"/>
      <c r="BZ81" s="113"/>
      <c r="CA81" s="113"/>
      <c r="CB81" s="113"/>
      <c r="CC81" s="113"/>
      <c r="CD81" s="113"/>
      <c r="CE81" s="113"/>
      <c r="CF81" s="113"/>
      <c r="CG81" s="113"/>
      <c r="CH81" s="113"/>
      <c r="CI81" s="113"/>
      <c r="CJ81" s="113"/>
      <c r="CK81" s="113"/>
      <c r="CL81" s="113"/>
      <c r="CM81" s="113"/>
      <c r="CN81" s="113"/>
      <c r="CO81" s="113"/>
      <c r="CP81" s="113"/>
      <c r="CQ81" s="113"/>
      <c r="CR81" s="113"/>
      <c r="CS81" s="113"/>
      <c r="CT81" s="113"/>
      <c r="CU81" s="113"/>
      <c r="CV81" s="113"/>
      <c r="CW81" s="113"/>
      <c r="CX81" s="113"/>
      <c r="CY81" s="113"/>
      <c r="CZ81" s="113"/>
      <c r="DA81" s="113"/>
      <c r="DB81" s="113"/>
      <c r="DC81" s="113"/>
      <c r="DD81" s="113"/>
      <c r="DE81" s="113"/>
      <c r="DF81" s="113"/>
      <c r="DG81" s="113"/>
      <c r="DH81" s="113"/>
      <c r="DI81" s="113"/>
      <c r="DJ81" s="113"/>
      <c r="DK81" s="113"/>
      <c r="DL81" s="113"/>
      <c r="DM81" s="113"/>
      <c r="DN81" s="113"/>
      <c r="DO81" s="113"/>
      <c r="DP81" s="113"/>
      <c r="DQ81" s="113"/>
      <c r="DR81" s="113"/>
      <c r="DS81" s="113"/>
      <c r="DT81" s="113"/>
      <c r="DU81" s="113"/>
      <c r="DV81" s="113"/>
      <c r="DW81" s="113"/>
      <c r="DX81" s="113"/>
      <c r="DY81" s="113"/>
    </row>
    <row r="82" spans="2:129" x14ac:dyDescent="0.2">
      <c r="B82" s="484"/>
      <c r="C82" s="484"/>
      <c r="D82" s="484"/>
      <c r="E82" s="302"/>
      <c r="F82" s="486"/>
      <c r="G82" s="302"/>
      <c r="H82" s="302"/>
      <c r="I82" s="163"/>
      <c r="J82" s="302"/>
      <c r="K82" s="302"/>
      <c r="L82" s="302"/>
      <c r="M82" s="302"/>
      <c r="N82" s="486"/>
      <c r="O82" s="486"/>
      <c r="P82" s="486"/>
      <c r="Q82" s="486"/>
      <c r="R82" s="486"/>
      <c r="S82" s="486"/>
      <c r="T82" s="486"/>
      <c r="U82" s="486"/>
      <c r="V82" s="486"/>
      <c r="W82" s="486"/>
      <c r="X82" s="486"/>
      <c r="Y82" s="486"/>
      <c r="Z82" s="486"/>
      <c r="AA82" s="486"/>
      <c r="AB82" s="486"/>
      <c r="AC82" s="486"/>
      <c r="AD82" s="486"/>
      <c r="AE82" s="486"/>
      <c r="AF82" s="486"/>
      <c r="AG82" s="486"/>
      <c r="AH82" s="486"/>
      <c r="AI82" s="486"/>
      <c r="AJ82" s="499"/>
      <c r="AK82" s="278"/>
      <c r="AL82" s="486"/>
      <c r="AM82" s="486"/>
      <c r="AN82" s="486"/>
      <c r="AO82" s="486"/>
      <c r="AP82" s="486"/>
      <c r="AQ82" s="486"/>
      <c r="AR82" s="486"/>
      <c r="AS82" s="486"/>
      <c r="AT82" s="486"/>
      <c r="AU82" s="486"/>
      <c r="AV82" s="486"/>
      <c r="AW82" s="486"/>
      <c r="AX82" s="486"/>
      <c r="AY82" s="486"/>
      <c r="AZ82" s="486"/>
      <c r="BA82" s="486"/>
      <c r="BB82" s="486"/>
      <c r="BC82" s="486"/>
      <c r="BD82" s="113"/>
      <c r="BE82" s="113"/>
      <c r="BF82" s="113"/>
      <c r="BG82" s="113"/>
      <c r="BH82" s="113"/>
      <c r="BI82" s="113"/>
      <c r="BJ82" s="113"/>
      <c r="BK82" s="113"/>
      <c r="BL82" s="113"/>
      <c r="BM82" s="113"/>
      <c r="BN82" s="113"/>
      <c r="BO82" s="113"/>
      <c r="BP82" s="113"/>
      <c r="BQ82" s="113"/>
      <c r="BR82" s="113"/>
      <c r="BS82" s="113"/>
      <c r="BT82" s="113"/>
      <c r="BU82" s="113"/>
      <c r="BV82" s="113"/>
      <c r="BW82" s="113"/>
      <c r="BX82" s="113"/>
      <c r="BY82" s="113"/>
      <c r="BZ82" s="113"/>
      <c r="CA82" s="113"/>
      <c r="CB82" s="113"/>
      <c r="CC82" s="113"/>
      <c r="CD82" s="113"/>
      <c r="CE82" s="113"/>
      <c r="CF82" s="113"/>
      <c r="CG82" s="113"/>
      <c r="CH82" s="113"/>
      <c r="CI82" s="113"/>
      <c r="CJ82" s="113"/>
      <c r="CK82" s="113"/>
      <c r="CL82" s="113"/>
      <c r="CM82" s="113"/>
      <c r="CN82" s="113"/>
      <c r="CO82" s="113"/>
      <c r="CP82" s="113"/>
      <c r="CQ82" s="113"/>
      <c r="CR82" s="113"/>
      <c r="CS82" s="113"/>
      <c r="CT82" s="113"/>
      <c r="CU82" s="113"/>
      <c r="CV82" s="113"/>
      <c r="CW82" s="113"/>
      <c r="CX82" s="113"/>
      <c r="CY82" s="113"/>
      <c r="CZ82" s="113"/>
      <c r="DA82" s="113"/>
      <c r="DB82" s="113"/>
      <c r="DC82" s="113"/>
      <c r="DD82" s="113"/>
      <c r="DE82" s="113"/>
      <c r="DF82" s="113"/>
      <c r="DG82" s="113"/>
      <c r="DH82" s="113"/>
      <c r="DI82" s="113"/>
      <c r="DJ82" s="113"/>
      <c r="DK82" s="113"/>
      <c r="DL82" s="113"/>
      <c r="DM82" s="113"/>
      <c r="DN82" s="113"/>
      <c r="DO82" s="113"/>
      <c r="DP82" s="113"/>
      <c r="DQ82" s="113"/>
      <c r="DR82" s="113"/>
      <c r="DS82" s="113"/>
      <c r="DT82" s="113"/>
      <c r="DU82" s="113"/>
      <c r="DV82" s="113"/>
      <c r="DW82" s="113"/>
      <c r="DX82" s="113"/>
      <c r="DY82" s="113"/>
    </row>
    <row r="83" spans="2:129" x14ac:dyDescent="0.2">
      <c r="B83" s="484"/>
      <c r="C83" s="484"/>
      <c r="D83" s="484"/>
      <c r="E83" s="302"/>
      <c r="F83" s="486"/>
      <c r="G83" s="302"/>
      <c r="H83" s="302"/>
      <c r="I83" s="163"/>
      <c r="J83" s="302"/>
      <c r="K83" s="302"/>
      <c r="L83" s="302"/>
      <c r="M83" s="302"/>
      <c r="N83" s="486"/>
      <c r="O83" s="486"/>
      <c r="P83" s="486"/>
      <c r="Q83" s="486"/>
      <c r="R83" s="486"/>
      <c r="S83" s="486"/>
      <c r="T83" s="486"/>
      <c r="U83" s="486"/>
      <c r="V83" s="486"/>
      <c r="W83" s="486"/>
      <c r="X83" s="486"/>
      <c r="Y83" s="486"/>
      <c r="Z83" s="486"/>
      <c r="AA83" s="486"/>
      <c r="AB83" s="486"/>
      <c r="AC83" s="486"/>
      <c r="AD83" s="486"/>
      <c r="AE83" s="486"/>
      <c r="AF83" s="486"/>
      <c r="AG83" s="486"/>
      <c r="AH83" s="486"/>
      <c r="AI83" s="486"/>
      <c r="AJ83" s="499"/>
      <c r="AK83" s="278"/>
      <c r="AL83" s="486"/>
      <c r="AM83" s="486"/>
      <c r="AN83" s="486"/>
      <c r="AO83" s="486"/>
      <c r="AP83" s="486"/>
      <c r="AQ83" s="486"/>
      <c r="AR83" s="486"/>
      <c r="AS83" s="486"/>
      <c r="AT83" s="486"/>
      <c r="AU83" s="486"/>
      <c r="AV83" s="486"/>
      <c r="AW83" s="486"/>
      <c r="AX83" s="486"/>
      <c r="AY83" s="486"/>
      <c r="AZ83" s="486"/>
      <c r="BA83" s="486"/>
      <c r="BB83" s="486"/>
      <c r="BC83" s="486"/>
      <c r="BD83" s="113"/>
      <c r="BE83" s="113"/>
      <c r="BF83" s="113"/>
      <c r="BG83" s="113"/>
      <c r="BH83" s="113"/>
      <c r="BI83" s="113"/>
      <c r="BJ83" s="113"/>
      <c r="BK83" s="113"/>
      <c r="BL83" s="113"/>
      <c r="BM83" s="113"/>
      <c r="BN83" s="113"/>
      <c r="BO83" s="113"/>
      <c r="BP83" s="113"/>
      <c r="BQ83" s="113"/>
      <c r="BR83" s="113"/>
      <c r="BS83" s="113"/>
      <c r="BT83" s="113"/>
      <c r="BU83" s="113"/>
      <c r="BV83" s="113"/>
      <c r="BW83" s="113"/>
      <c r="BX83" s="113"/>
      <c r="BY83" s="113"/>
      <c r="BZ83" s="113"/>
      <c r="CA83" s="113"/>
      <c r="CB83" s="113"/>
      <c r="CC83" s="113"/>
      <c r="CD83" s="113"/>
      <c r="CE83" s="113"/>
      <c r="CF83" s="113"/>
      <c r="CG83" s="113"/>
      <c r="CH83" s="113"/>
      <c r="CI83" s="113"/>
      <c r="CJ83" s="113"/>
      <c r="CK83" s="113"/>
      <c r="CL83" s="113"/>
      <c r="CM83" s="113"/>
      <c r="CN83" s="113"/>
      <c r="CO83" s="113"/>
      <c r="CP83" s="113"/>
      <c r="CQ83" s="113"/>
      <c r="CR83" s="113"/>
      <c r="CS83" s="113"/>
      <c r="CT83" s="113"/>
      <c r="CU83" s="113"/>
      <c r="CV83" s="113"/>
      <c r="CW83" s="113"/>
      <c r="CX83" s="113"/>
      <c r="CY83" s="113"/>
      <c r="CZ83" s="113"/>
      <c r="DA83" s="113"/>
      <c r="DB83" s="113"/>
      <c r="DC83" s="113"/>
      <c r="DD83" s="113"/>
      <c r="DE83" s="113"/>
      <c r="DF83" s="113"/>
      <c r="DG83" s="113"/>
      <c r="DH83" s="113"/>
      <c r="DI83" s="113"/>
      <c r="DJ83" s="113"/>
      <c r="DK83" s="113"/>
      <c r="DL83" s="113"/>
      <c r="DM83" s="113"/>
      <c r="DN83" s="113"/>
      <c r="DO83" s="113"/>
      <c r="DP83" s="113"/>
      <c r="DQ83" s="113"/>
      <c r="DR83" s="113"/>
      <c r="DS83" s="113"/>
      <c r="DT83" s="113"/>
      <c r="DU83" s="113"/>
      <c r="DV83" s="113"/>
      <c r="DW83" s="113"/>
      <c r="DX83" s="113"/>
      <c r="DY83" s="113"/>
    </row>
    <row r="84" spans="2:129" x14ac:dyDescent="0.2">
      <c r="B84" s="484"/>
      <c r="C84" s="484"/>
      <c r="D84" s="484"/>
      <c r="E84" s="302"/>
      <c r="F84" s="486"/>
      <c r="G84" s="302"/>
      <c r="H84" s="302"/>
      <c r="I84" s="163"/>
      <c r="J84" s="302"/>
      <c r="K84" s="302"/>
      <c r="L84" s="302"/>
      <c r="M84" s="302"/>
      <c r="N84" s="486"/>
      <c r="O84" s="486"/>
      <c r="P84" s="486"/>
      <c r="Q84" s="486"/>
      <c r="R84" s="486"/>
      <c r="S84" s="486"/>
      <c r="T84" s="486"/>
      <c r="U84" s="486"/>
      <c r="V84" s="486"/>
      <c r="W84" s="486"/>
      <c r="X84" s="486"/>
      <c r="Y84" s="486"/>
      <c r="Z84" s="486"/>
      <c r="AA84" s="486"/>
      <c r="AB84" s="486"/>
      <c r="AC84" s="486"/>
      <c r="AD84" s="486"/>
      <c r="AE84" s="486"/>
      <c r="AF84" s="486"/>
      <c r="AG84" s="486"/>
      <c r="AH84" s="486"/>
      <c r="AI84" s="486"/>
      <c r="AJ84" s="499"/>
      <c r="AK84" s="278"/>
      <c r="AL84" s="486"/>
      <c r="AM84" s="486"/>
      <c r="AN84" s="486"/>
      <c r="AO84" s="486"/>
      <c r="AP84" s="486"/>
      <c r="AQ84" s="486"/>
      <c r="AR84" s="486"/>
      <c r="AS84" s="486"/>
      <c r="AT84" s="486"/>
      <c r="AU84" s="486"/>
      <c r="AV84" s="486"/>
      <c r="AW84" s="486"/>
      <c r="AX84" s="486"/>
      <c r="AY84" s="486"/>
      <c r="AZ84" s="486"/>
      <c r="BA84" s="486"/>
      <c r="BB84" s="486"/>
      <c r="BC84" s="486"/>
      <c r="BD84" s="113"/>
      <c r="BE84" s="113"/>
      <c r="BF84" s="113"/>
      <c r="BG84" s="113"/>
      <c r="BH84" s="113"/>
      <c r="BI84" s="113"/>
      <c r="BJ84" s="113"/>
      <c r="BK84" s="113"/>
      <c r="BL84" s="113"/>
      <c r="BM84" s="113"/>
      <c r="BN84" s="113"/>
      <c r="BO84" s="113"/>
      <c r="BP84" s="113"/>
      <c r="BQ84" s="113"/>
      <c r="BR84" s="113"/>
      <c r="BS84" s="113"/>
      <c r="BT84" s="113"/>
      <c r="BU84" s="113"/>
      <c r="BV84" s="113"/>
      <c r="BW84" s="113"/>
      <c r="BX84" s="113"/>
      <c r="BY84" s="113"/>
      <c r="BZ84" s="113"/>
      <c r="CA84" s="113"/>
      <c r="CB84" s="113"/>
      <c r="CC84" s="113"/>
      <c r="CD84" s="113"/>
      <c r="CE84" s="113"/>
      <c r="CF84" s="113"/>
      <c r="CG84" s="113"/>
      <c r="CH84" s="113"/>
      <c r="CI84" s="113"/>
      <c r="CJ84" s="113"/>
      <c r="CK84" s="113"/>
      <c r="CL84" s="113"/>
      <c r="CM84" s="113"/>
      <c r="CN84" s="113"/>
      <c r="CO84" s="113"/>
      <c r="CP84" s="113"/>
      <c r="CQ84" s="113"/>
      <c r="CR84" s="113"/>
      <c r="CS84" s="113"/>
      <c r="CT84" s="113"/>
      <c r="CU84" s="113"/>
      <c r="CV84" s="113"/>
      <c r="CW84" s="113"/>
      <c r="CX84" s="113"/>
      <c r="CY84" s="113"/>
      <c r="CZ84" s="113"/>
      <c r="DA84" s="113"/>
      <c r="DB84" s="113"/>
      <c r="DC84" s="113"/>
      <c r="DD84" s="113"/>
      <c r="DE84" s="113"/>
      <c r="DF84" s="113"/>
      <c r="DG84" s="113"/>
      <c r="DH84" s="113"/>
      <c r="DI84" s="113"/>
      <c r="DJ84" s="113"/>
      <c r="DK84" s="113"/>
      <c r="DL84" s="113"/>
      <c r="DM84" s="113"/>
      <c r="DN84" s="113"/>
      <c r="DO84" s="113"/>
      <c r="DP84" s="113"/>
      <c r="DQ84" s="113"/>
      <c r="DR84" s="113"/>
      <c r="DS84" s="113"/>
      <c r="DT84" s="113"/>
      <c r="DU84" s="113"/>
      <c r="DV84" s="113"/>
      <c r="DW84" s="113"/>
      <c r="DX84" s="113"/>
      <c r="DY84" s="113"/>
    </row>
    <row r="85" spans="2:129" x14ac:dyDescent="0.2">
      <c r="B85" s="484"/>
      <c r="C85" s="484"/>
      <c r="D85" s="484"/>
      <c r="E85" s="302"/>
      <c r="F85" s="486"/>
      <c r="G85" s="302"/>
      <c r="H85" s="302"/>
      <c r="I85" s="163"/>
      <c r="J85" s="302"/>
      <c r="K85" s="302"/>
      <c r="L85" s="302"/>
      <c r="M85" s="302"/>
      <c r="N85" s="486"/>
      <c r="O85" s="486"/>
      <c r="P85" s="486"/>
      <c r="Q85" s="486"/>
      <c r="R85" s="486"/>
      <c r="S85" s="486"/>
      <c r="T85" s="486"/>
      <c r="U85" s="486"/>
      <c r="V85" s="486"/>
      <c r="W85" s="486"/>
      <c r="X85" s="486"/>
      <c r="Y85" s="486"/>
      <c r="Z85" s="486"/>
      <c r="AA85" s="486"/>
      <c r="AB85" s="486"/>
      <c r="AC85" s="486"/>
      <c r="AD85" s="486"/>
      <c r="AE85" s="486"/>
      <c r="AF85" s="486"/>
      <c r="AG85" s="486"/>
      <c r="AH85" s="486"/>
      <c r="AI85" s="486"/>
      <c r="AJ85" s="499"/>
      <c r="AK85" s="278"/>
      <c r="AL85" s="486"/>
      <c r="AM85" s="486"/>
      <c r="AN85" s="486"/>
      <c r="AO85" s="486"/>
      <c r="AP85" s="486"/>
      <c r="AQ85" s="486"/>
      <c r="AR85" s="486"/>
      <c r="AS85" s="486"/>
      <c r="AT85" s="486"/>
      <c r="AU85" s="486"/>
      <c r="AV85" s="486"/>
      <c r="AW85" s="486"/>
      <c r="AX85" s="486"/>
      <c r="AY85" s="486"/>
      <c r="AZ85" s="486"/>
      <c r="BA85" s="486"/>
      <c r="BB85" s="486"/>
      <c r="BC85" s="486"/>
      <c r="BD85" s="113"/>
      <c r="BE85" s="113"/>
      <c r="BF85" s="113"/>
      <c r="BG85" s="113"/>
      <c r="BH85" s="113"/>
      <c r="BI85" s="113"/>
      <c r="BJ85" s="113"/>
      <c r="BK85" s="113"/>
      <c r="BL85" s="113"/>
      <c r="BM85" s="113"/>
      <c r="BN85" s="113"/>
      <c r="BO85" s="113"/>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c r="CL85" s="113"/>
      <c r="CM85" s="113"/>
      <c r="CN85" s="113"/>
      <c r="CO85" s="113"/>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row>
    <row r="86" spans="2:129" x14ac:dyDescent="0.2">
      <c r="B86" s="484"/>
      <c r="C86" s="484"/>
      <c r="D86" s="484"/>
      <c r="E86" s="302"/>
      <c r="F86" s="486"/>
      <c r="G86" s="302"/>
      <c r="H86" s="302"/>
      <c r="I86" s="163"/>
      <c r="J86" s="302"/>
      <c r="K86" s="302"/>
      <c r="L86" s="302"/>
      <c r="M86" s="302"/>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99"/>
      <c r="AK86" s="278"/>
      <c r="AL86" s="486"/>
      <c r="AM86" s="486"/>
      <c r="AN86" s="486"/>
      <c r="AO86" s="486"/>
      <c r="AP86" s="486"/>
      <c r="AQ86" s="486"/>
      <c r="AR86" s="486"/>
      <c r="AS86" s="486"/>
      <c r="AT86" s="486"/>
      <c r="AU86" s="486"/>
      <c r="AV86" s="486"/>
      <c r="AW86" s="486"/>
      <c r="AX86" s="486"/>
      <c r="AY86" s="486"/>
      <c r="AZ86" s="486"/>
      <c r="BA86" s="486"/>
      <c r="BB86" s="486"/>
      <c r="BC86" s="486"/>
      <c r="BD86" s="113"/>
      <c r="BE86" s="113"/>
      <c r="BF86" s="113"/>
      <c r="BG86" s="113"/>
      <c r="BH86" s="113"/>
      <c r="BI86" s="113"/>
      <c r="BJ86" s="113"/>
      <c r="BK86" s="113"/>
      <c r="BL86" s="113"/>
      <c r="BM86" s="113"/>
      <c r="BN86" s="113"/>
      <c r="BO86" s="113"/>
      <c r="BP86" s="113"/>
      <c r="BQ86" s="113"/>
      <c r="BR86" s="113"/>
      <c r="BS86" s="113"/>
      <c r="BT86" s="113"/>
      <c r="BU86" s="113"/>
      <c r="BV86" s="113"/>
      <c r="BW86" s="113"/>
      <c r="BX86" s="113"/>
      <c r="BY86" s="113"/>
      <c r="BZ86" s="113"/>
      <c r="CA86" s="113"/>
      <c r="CB86" s="113"/>
      <c r="CC86" s="113"/>
      <c r="CD86" s="113"/>
      <c r="CE86" s="113"/>
      <c r="CF86" s="113"/>
      <c r="CG86" s="113"/>
      <c r="CH86" s="113"/>
      <c r="CI86" s="113"/>
      <c r="CJ86" s="113"/>
      <c r="CK86" s="113"/>
      <c r="CL86" s="113"/>
      <c r="CM86" s="113"/>
      <c r="CN86" s="113"/>
      <c r="CO86" s="113"/>
      <c r="CP86" s="113"/>
      <c r="CQ86" s="113"/>
      <c r="CR86" s="113"/>
      <c r="CS86" s="113"/>
      <c r="CT86" s="113"/>
      <c r="CU86" s="113"/>
      <c r="CV86" s="113"/>
      <c r="CW86" s="113"/>
      <c r="CX86" s="113"/>
      <c r="CY86" s="113"/>
      <c r="CZ86" s="113"/>
      <c r="DA86" s="113"/>
      <c r="DB86" s="113"/>
      <c r="DC86" s="113"/>
      <c r="DD86" s="113"/>
      <c r="DE86" s="113"/>
      <c r="DF86" s="113"/>
      <c r="DG86" s="113"/>
      <c r="DH86" s="113"/>
      <c r="DI86" s="113"/>
      <c r="DJ86" s="113"/>
      <c r="DK86" s="113"/>
      <c r="DL86" s="113"/>
      <c r="DM86" s="113"/>
      <c r="DN86" s="113"/>
      <c r="DO86" s="113"/>
      <c r="DP86" s="113"/>
      <c r="DQ86" s="113"/>
      <c r="DR86" s="113"/>
      <c r="DS86" s="113"/>
      <c r="DT86" s="113"/>
      <c r="DU86" s="113"/>
      <c r="DV86" s="113"/>
      <c r="DW86" s="113"/>
      <c r="DX86" s="113"/>
      <c r="DY86" s="113"/>
    </row>
    <row r="87" spans="2:129" x14ac:dyDescent="0.2">
      <c r="B87" s="484"/>
      <c r="C87" s="484"/>
      <c r="D87" s="484"/>
      <c r="E87" s="302"/>
      <c r="F87" s="486"/>
      <c r="G87" s="302"/>
      <c r="H87" s="302"/>
      <c r="I87" s="163"/>
      <c r="J87" s="302"/>
      <c r="K87" s="302"/>
      <c r="L87" s="302"/>
      <c r="M87" s="302"/>
      <c r="N87" s="486"/>
      <c r="O87" s="486"/>
      <c r="P87" s="486"/>
      <c r="Q87" s="486"/>
      <c r="R87" s="486"/>
      <c r="S87" s="486"/>
      <c r="T87" s="486"/>
      <c r="U87" s="486"/>
      <c r="V87" s="486"/>
      <c r="W87" s="486"/>
      <c r="X87" s="486"/>
      <c r="Y87" s="486"/>
      <c r="Z87" s="486"/>
      <c r="AA87" s="486"/>
      <c r="AB87" s="486"/>
      <c r="AC87" s="486"/>
      <c r="AD87" s="486"/>
      <c r="AE87" s="486"/>
      <c r="AF87" s="486"/>
      <c r="AG87" s="486"/>
      <c r="AH87" s="486"/>
      <c r="AI87" s="486"/>
      <c r="AJ87" s="499"/>
      <c r="AK87" s="278"/>
      <c r="AL87" s="486"/>
      <c r="AM87" s="486"/>
      <c r="AN87" s="486"/>
      <c r="AO87" s="486"/>
      <c r="AP87" s="486"/>
      <c r="AQ87" s="486"/>
      <c r="AR87" s="486"/>
      <c r="AS87" s="486"/>
      <c r="AT87" s="486"/>
      <c r="AU87" s="486"/>
      <c r="AV87" s="486"/>
      <c r="AW87" s="486"/>
      <c r="AX87" s="486"/>
      <c r="AY87" s="486"/>
      <c r="AZ87" s="486"/>
      <c r="BA87" s="486"/>
      <c r="BB87" s="486"/>
      <c r="BC87" s="486"/>
      <c r="BD87" s="113"/>
      <c r="BE87" s="113"/>
      <c r="BF87" s="113"/>
      <c r="BG87" s="113"/>
      <c r="BH87" s="113"/>
      <c r="BI87" s="113"/>
      <c r="BJ87" s="113"/>
      <c r="BK87" s="113"/>
      <c r="BL87" s="113"/>
      <c r="BM87" s="113"/>
      <c r="BN87" s="113"/>
      <c r="BO87" s="113"/>
      <c r="BP87" s="113"/>
      <c r="BQ87" s="113"/>
      <c r="BR87" s="113"/>
      <c r="BS87" s="113"/>
      <c r="BT87" s="113"/>
      <c r="BU87" s="113"/>
      <c r="BV87" s="113"/>
      <c r="BW87" s="113"/>
      <c r="BX87" s="113"/>
      <c r="BY87" s="113"/>
      <c r="BZ87" s="113"/>
      <c r="CA87" s="113"/>
      <c r="CB87" s="113"/>
      <c r="CC87" s="113"/>
      <c r="CD87" s="113"/>
      <c r="CE87" s="113"/>
      <c r="CF87" s="113"/>
      <c r="CG87" s="113"/>
      <c r="CH87" s="113"/>
      <c r="CI87" s="113"/>
      <c r="CJ87" s="113"/>
      <c r="CK87" s="113"/>
      <c r="CL87" s="113"/>
      <c r="CM87" s="113"/>
      <c r="CN87" s="113"/>
      <c r="CO87" s="113"/>
      <c r="CP87" s="113"/>
      <c r="CQ87" s="113"/>
      <c r="CR87" s="113"/>
      <c r="CS87" s="113"/>
      <c r="CT87" s="113"/>
      <c r="CU87" s="113"/>
      <c r="CV87" s="113"/>
      <c r="CW87" s="113"/>
      <c r="CX87" s="113"/>
      <c r="CY87" s="113"/>
      <c r="CZ87" s="113"/>
      <c r="DA87" s="113"/>
      <c r="DB87" s="113"/>
      <c r="DC87" s="113"/>
      <c r="DD87" s="113"/>
      <c r="DE87" s="113"/>
      <c r="DF87" s="113"/>
      <c r="DG87" s="113"/>
      <c r="DH87" s="113"/>
      <c r="DI87" s="113"/>
      <c r="DJ87" s="113"/>
      <c r="DK87" s="113"/>
      <c r="DL87" s="113"/>
      <c r="DM87" s="113"/>
      <c r="DN87" s="113"/>
      <c r="DO87" s="113"/>
      <c r="DP87" s="113"/>
      <c r="DQ87" s="113"/>
      <c r="DR87" s="113"/>
      <c r="DS87" s="113"/>
      <c r="DT87" s="113"/>
      <c r="DU87" s="113"/>
      <c r="DV87" s="113"/>
      <c r="DW87" s="113"/>
      <c r="DX87" s="113"/>
      <c r="DY87" s="113"/>
    </row>
    <row r="88" spans="2:129" x14ac:dyDescent="0.2">
      <c r="B88" s="484"/>
      <c r="C88" s="484"/>
      <c r="D88" s="484"/>
      <c r="E88" s="302"/>
      <c r="F88" s="486"/>
      <c r="G88" s="302"/>
      <c r="H88" s="302"/>
      <c r="I88" s="163"/>
      <c r="J88" s="302"/>
      <c r="K88" s="302"/>
      <c r="L88" s="302"/>
      <c r="M88" s="302"/>
      <c r="N88" s="486"/>
      <c r="O88" s="486"/>
      <c r="P88" s="486"/>
      <c r="Q88" s="486"/>
      <c r="R88" s="486"/>
      <c r="S88" s="486"/>
      <c r="T88" s="486"/>
      <c r="U88" s="486"/>
      <c r="V88" s="486"/>
      <c r="W88" s="486"/>
      <c r="X88" s="486"/>
      <c r="Y88" s="486"/>
      <c r="Z88" s="486"/>
      <c r="AA88" s="486"/>
      <c r="AB88" s="486"/>
      <c r="AC88" s="486"/>
      <c r="AD88" s="486"/>
      <c r="AE88" s="486"/>
      <c r="AF88" s="486"/>
      <c r="AG88" s="486"/>
      <c r="AH88" s="486"/>
      <c r="AI88" s="486"/>
      <c r="AJ88" s="499"/>
      <c r="AK88" s="278"/>
      <c r="AL88" s="486"/>
      <c r="AM88" s="486"/>
      <c r="AN88" s="486"/>
      <c r="AO88" s="486"/>
      <c r="AP88" s="486"/>
      <c r="AQ88" s="486"/>
      <c r="AR88" s="486"/>
      <c r="AS88" s="486"/>
      <c r="AT88" s="486"/>
      <c r="AU88" s="486"/>
      <c r="AV88" s="486"/>
      <c r="AW88" s="486"/>
      <c r="AX88" s="486"/>
      <c r="AY88" s="486"/>
      <c r="AZ88" s="486"/>
      <c r="BA88" s="486"/>
      <c r="BB88" s="486"/>
      <c r="BC88" s="486"/>
      <c r="BD88" s="113"/>
      <c r="BE88" s="113"/>
      <c r="BF88" s="113"/>
      <c r="BG88" s="113"/>
      <c r="BH88" s="113"/>
      <c r="BI88" s="113"/>
      <c r="BJ88" s="113"/>
      <c r="BK88" s="113"/>
      <c r="BL88" s="113"/>
      <c r="BM88" s="113"/>
      <c r="BN88" s="113"/>
      <c r="BO88" s="113"/>
      <c r="BP88" s="113"/>
      <c r="BQ88" s="113"/>
      <c r="BR88" s="113"/>
      <c r="BS88" s="113"/>
      <c r="BT88" s="113"/>
      <c r="BU88" s="113"/>
      <c r="BV88" s="113"/>
      <c r="BW88" s="113"/>
      <c r="BX88" s="113"/>
      <c r="BY88" s="113"/>
      <c r="BZ88" s="113"/>
      <c r="CA88" s="113"/>
      <c r="CB88" s="113"/>
      <c r="CC88" s="113"/>
      <c r="CD88" s="113"/>
      <c r="CE88" s="113"/>
      <c r="CF88" s="113"/>
      <c r="CG88" s="113"/>
      <c r="CH88" s="113"/>
      <c r="CI88" s="113"/>
      <c r="CJ88" s="113"/>
      <c r="CK88" s="113"/>
      <c r="CL88" s="113"/>
      <c r="CM88" s="113"/>
      <c r="CN88" s="113"/>
      <c r="CO88" s="113"/>
      <c r="CP88" s="113"/>
      <c r="CQ88" s="113"/>
      <c r="CR88" s="113"/>
      <c r="CS88" s="113"/>
      <c r="CT88" s="113"/>
      <c r="CU88" s="113"/>
      <c r="CV88" s="113"/>
      <c r="CW88" s="113"/>
      <c r="CX88" s="113"/>
      <c r="CY88" s="113"/>
      <c r="CZ88" s="113"/>
      <c r="DA88" s="113"/>
      <c r="DB88" s="113"/>
      <c r="DC88" s="113"/>
      <c r="DD88" s="113"/>
      <c r="DE88" s="113"/>
      <c r="DF88" s="113"/>
      <c r="DG88" s="113"/>
      <c r="DH88" s="113"/>
      <c r="DI88" s="113"/>
      <c r="DJ88" s="113"/>
      <c r="DK88" s="113"/>
      <c r="DL88" s="113"/>
      <c r="DM88" s="113"/>
      <c r="DN88" s="113"/>
      <c r="DO88" s="113"/>
      <c r="DP88" s="113"/>
      <c r="DQ88" s="113"/>
      <c r="DR88" s="113"/>
      <c r="DS88" s="113"/>
      <c r="DT88" s="113"/>
      <c r="DU88" s="113"/>
      <c r="DV88" s="113"/>
      <c r="DW88" s="113"/>
      <c r="DX88" s="113"/>
      <c r="DY88" s="113"/>
    </row>
    <row r="89" spans="2:129" x14ac:dyDescent="0.2">
      <c r="B89" s="484"/>
      <c r="C89" s="484"/>
      <c r="D89" s="484"/>
      <c r="E89" s="302"/>
      <c r="F89" s="486"/>
      <c r="G89" s="302"/>
      <c r="H89" s="302"/>
      <c r="I89" s="163"/>
      <c r="J89" s="302"/>
      <c r="K89" s="302"/>
      <c r="L89" s="302"/>
      <c r="M89" s="302"/>
      <c r="N89" s="486"/>
      <c r="O89" s="486"/>
      <c r="P89" s="486"/>
      <c r="Q89" s="486"/>
      <c r="R89" s="486"/>
      <c r="S89" s="486"/>
      <c r="T89" s="486"/>
      <c r="U89" s="486"/>
      <c r="V89" s="486"/>
      <c r="W89" s="486"/>
      <c r="X89" s="486"/>
      <c r="Y89" s="486"/>
      <c r="Z89" s="486"/>
      <c r="AA89" s="486"/>
      <c r="AB89" s="486"/>
      <c r="AC89" s="486"/>
      <c r="AD89" s="486"/>
      <c r="AE89" s="486"/>
      <c r="AF89" s="486"/>
      <c r="AG89" s="486"/>
      <c r="AH89" s="486"/>
      <c r="AI89" s="486"/>
      <c r="AJ89" s="499"/>
      <c r="AK89" s="278"/>
      <c r="AL89" s="486"/>
      <c r="AM89" s="486"/>
      <c r="AN89" s="486"/>
      <c r="AO89" s="486"/>
      <c r="AP89" s="486"/>
      <c r="AQ89" s="486"/>
      <c r="AR89" s="486"/>
      <c r="AS89" s="486"/>
      <c r="AT89" s="486"/>
      <c r="AU89" s="486"/>
      <c r="AV89" s="486"/>
      <c r="AW89" s="486"/>
      <c r="AX89" s="486"/>
      <c r="AY89" s="486"/>
      <c r="AZ89" s="486"/>
      <c r="BA89" s="486"/>
      <c r="BB89" s="486"/>
      <c r="BC89" s="486"/>
      <c r="BD89" s="113"/>
      <c r="BE89" s="113"/>
      <c r="BF89" s="113"/>
      <c r="BG89" s="113"/>
      <c r="BH89" s="113"/>
      <c r="BI89" s="113"/>
      <c r="BJ89" s="113"/>
      <c r="BK89" s="113"/>
      <c r="BL89" s="113"/>
      <c r="BM89" s="113"/>
      <c r="BN89" s="113"/>
      <c r="BO89" s="113"/>
      <c r="BP89" s="113"/>
      <c r="BQ89" s="113"/>
      <c r="BR89" s="113"/>
      <c r="BS89" s="113"/>
      <c r="BT89" s="113"/>
      <c r="BU89" s="113"/>
      <c r="BV89" s="113"/>
      <c r="BW89" s="113"/>
      <c r="BX89" s="113"/>
      <c r="BY89" s="113"/>
      <c r="BZ89" s="113"/>
      <c r="CA89" s="113"/>
      <c r="CB89" s="113"/>
      <c r="CC89" s="113"/>
      <c r="CD89" s="113"/>
      <c r="CE89" s="113"/>
      <c r="CF89" s="113"/>
      <c r="CG89" s="113"/>
      <c r="CH89" s="113"/>
      <c r="CI89" s="113"/>
      <c r="CJ89" s="113"/>
      <c r="CK89" s="113"/>
      <c r="CL89" s="113"/>
      <c r="CM89" s="113"/>
      <c r="CN89" s="113"/>
      <c r="CO89" s="113"/>
      <c r="CP89" s="113"/>
      <c r="CQ89" s="113"/>
      <c r="CR89" s="113"/>
      <c r="CS89" s="113"/>
      <c r="CT89" s="113"/>
      <c r="CU89" s="113"/>
      <c r="CV89" s="113"/>
      <c r="CW89" s="113"/>
      <c r="CX89" s="113"/>
      <c r="CY89" s="113"/>
      <c r="CZ89" s="113"/>
      <c r="DA89" s="113"/>
      <c r="DB89" s="113"/>
      <c r="DC89" s="113"/>
      <c r="DD89" s="113"/>
      <c r="DE89" s="113"/>
      <c r="DF89" s="113"/>
      <c r="DG89" s="113"/>
      <c r="DH89" s="113"/>
      <c r="DI89" s="113"/>
      <c r="DJ89" s="113"/>
      <c r="DK89" s="113"/>
      <c r="DL89" s="113"/>
      <c r="DM89" s="113"/>
      <c r="DN89" s="113"/>
      <c r="DO89" s="113"/>
      <c r="DP89" s="113"/>
      <c r="DQ89" s="113"/>
      <c r="DR89" s="113"/>
      <c r="DS89" s="113"/>
      <c r="DT89" s="113"/>
      <c r="DU89" s="113"/>
      <c r="DV89" s="113"/>
      <c r="DW89" s="113"/>
      <c r="DX89" s="113"/>
      <c r="DY89" s="113"/>
    </row>
    <row r="90" spans="2:129" x14ac:dyDescent="0.2">
      <c r="B90" s="484"/>
      <c r="C90" s="484"/>
      <c r="D90" s="484"/>
      <c r="E90" s="302"/>
      <c r="F90" s="486"/>
      <c r="G90" s="302"/>
      <c r="H90" s="302"/>
      <c r="I90" s="163"/>
      <c r="J90" s="302"/>
      <c r="K90" s="302"/>
      <c r="L90" s="302"/>
      <c r="M90" s="302"/>
      <c r="N90" s="486"/>
      <c r="O90" s="486"/>
      <c r="P90" s="486"/>
      <c r="Q90" s="486"/>
      <c r="R90" s="486"/>
      <c r="S90" s="486"/>
      <c r="T90" s="486"/>
      <c r="U90" s="486"/>
      <c r="V90" s="486"/>
      <c r="W90" s="486"/>
      <c r="X90" s="486"/>
      <c r="Y90" s="486"/>
      <c r="Z90" s="486"/>
      <c r="AA90" s="486"/>
      <c r="AB90" s="486"/>
      <c r="AC90" s="486"/>
      <c r="AD90" s="486"/>
      <c r="AE90" s="486"/>
      <c r="AF90" s="486"/>
      <c r="AG90" s="486"/>
      <c r="AH90" s="486"/>
      <c r="AI90" s="486"/>
      <c r="AJ90" s="499"/>
      <c r="AK90" s="278"/>
      <c r="AL90" s="486"/>
      <c r="AM90" s="486"/>
      <c r="AN90" s="486"/>
      <c r="AO90" s="486"/>
      <c r="AP90" s="486"/>
      <c r="AQ90" s="486"/>
      <c r="AR90" s="486"/>
      <c r="AS90" s="486"/>
      <c r="AT90" s="486"/>
      <c r="AU90" s="486"/>
      <c r="AV90" s="486"/>
      <c r="AW90" s="486"/>
      <c r="AX90" s="486"/>
      <c r="AY90" s="486"/>
      <c r="AZ90" s="486"/>
      <c r="BA90" s="486"/>
      <c r="BB90" s="486"/>
      <c r="BC90" s="486"/>
      <c r="BD90" s="113"/>
      <c r="BE90" s="113"/>
      <c r="BF90" s="113"/>
      <c r="BG90" s="113"/>
      <c r="BH90" s="113"/>
      <c r="BI90" s="113"/>
      <c r="BJ90" s="113"/>
      <c r="BK90" s="113"/>
      <c r="BL90" s="113"/>
      <c r="BM90" s="113"/>
      <c r="BN90" s="113"/>
      <c r="BO90" s="113"/>
      <c r="BP90" s="113"/>
      <c r="BQ90" s="113"/>
      <c r="BR90" s="113"/>
      <c r="BS90" s="113"/>
      <c r="BT90" s="113"/>
      <c r="BU90" s="113"/>
      <c r="BV90" s="113"/>
      <c r="BW90" s="113"/>
      <c r="BX90" s="113"/>
      <c r="BY90" s="113"/>
      <c r="BZ90" s="113"/>
      <c r="CA90" s="113"/>
      <c r="CB90" s="113"/>
      <c r="CC90" s="113"/>
      <c r="CD90" s="113"/>
      <c r="CE90" s="113"/>
      <c r="CF90" s="113"/>
      <c r="CG90" s="113"/>
      <c r="CH90" s="113"/>
      <c r="CI90" s="113"/>
      <c r="CJ90" s="113"/>
      <c r="CK90" s="113"/>
      <c r="CL90" s="113"/>
      <c r="CM90" s="113"/>
      <c r="CN90" s="113"/>
      <c r="CO90" s="113"/>
      <c r="CP90" s="113"/>
      <c r="CQ90" s="113"/>
      <c r="CR90" s="113"/>
      <c r="CS90" s="113"/>
      <c r="CT90" s="113"/>
      <c r="CU90" s="113"/>
      <c r="CV90" s="113"/>
      <c r="CW90" s="113"/>
      <c r="CX90" s="113"/>
      <c r="CY90" s="113"/>
      <c r="CZ90" s="113"/>
      <c r="DA90" s="113"/>
      <c r="DB90" s="113"/>
      <c r="DC90" s="113"/>
      <c r="DD90" s="113"/>
      <c r="DE90" s="113"/>
      <c r="DF90" s="113"/>
      <c r="DG90" s="113"/>
      <c r="DH90" s="113"/>
      <c r="DI90" s="113"/>
      <c r="DJ90" s="113"/>
      <c r="DK90" s="113"/>
      <c r="DL90" s="113"/>
      <c r="DM90" s="113"/>
      <c r="DN90" s="113"/>
      <c r="DO90" s="113"/>
      <c r="DP90" s="113"/>
      <c r="DQ90" s="113"/>
      <c r="DR90" s="113"/>
      <c r="DS90" s="113"/>
      <c r="DT90" s="113"/>
      <c r="DU90" s="113"/>
      <c r="DV90" s="113"/>
      <c r="DW90" s="113"/>
      <c r="DX90" s="113"/>
      <c r="DY90" s="113"/>
    </row>
    <row r="91" spans="2:129" x14ac:dyDescent="0.2">
      <c r="B91" s="484"/>
      <c r="C91" s="484"/>
      <c r="D91" s="484"/>
      <c r="E91" s="302"/>
      <c r="F91" s="486"/>
      <c r="G91" s="302"/>
      <c r="H91" s="302"/>
      <c r="I91" s="163"/>
      <c r="J91" s="302"/>
      <c r="K91" s="302"/>
      <c r="L91" s="302"/>
      <c r="M91" s="302"/>
      <c r="N91" s="486"/>
      <c r="O91" s="486"/>
      <c r="P91" s="486"/>
      <c r="Q91" s="486"/>
      <c r="R91" s="486"/>
      <c r="S91" s="486"/>
      <c r="T91" s="486"/>
      <c r="U91" s="486"/>
      <c r="V91" s="486"/>
      <c r="W91" s="486"/>
      <c r="X91" s="486"/>
      <c r="Y91" s="486"/>
      <c r="Z91" s="486"/>
      <c r="AA91" s="486"/>
      <c r="AB91" s="486"/>
      <c r="AC91" s="486"/>
      <c r="AD91" s="486"/>
      <c r="AE91" s="486"/>
      <c r="AF91" s="486"/>
      <c r="AG91" s="486"/>
      <c r="AH91" s="486"/>
      <c r="AI91" s="486"/>
      <c r="AJ91" s="499"/>
      <c r="AK91" s="278"/>
      <c r="AL91" s="486"/>
      <c r="AM91" s="486"/>
      <c r="AN91" s="486"/>
      <c r="AO91" s="486"/>
      <c r="AP91" s="486"/>
      <c r="AQ91" s="486"/>
      <c r="AR91" s="486"/>
      <c r="AS91" s="486"/>
      <c r="AT91" s="486"/>
      <c r="AU91" s="486"/>
      <c r="AV91" s="486"/>
      <c r="AW91" s="486"/>
      <c r="AX91" s="486"/>
      <c r="AY91" s="486"/>
      <c r="AZ91" s="486"/>
      <c r="BA91" s="486"/>
      <c r="BB91" s="486"/>
      <c r="BC91" s="486"/>
      <c r="BD91" s="113"/>
      <c r="BE91" s="113"/>
      <c r="BF91" s="113"/>
      <c r="BG91" s="113"/>
      <c r="BH91" s="113"/>
      <c r="BI91" s="113"/>
      <c r="BJ91" s="113"/>
      <c r="BK91" s="113"/>
      <c r="BL91" s="113"/>
      <c r="BM91" s="113"/>
      <c r="BN91" s="113"/>
      <c r="BO91" s="113"/>
      <c r="BP91" s="113"/>
      <c r="BQ91" s="113"/>
      <c r="BR91" s="113"/>
      <c r="BS91" s="113"/>
      <c r="BT91" s="113"/>
      <c r="BU91" s="113"/>
      <c r="BV91" s="113"/>
      <c r="BW91" s="113"/>
      <c r="BX91" s="113"/>
      <c r="BY91" s="113"/>
      <c r="BZ91" s="113"/>
      <c r="CA91" s="113"/>
      <c r="CB91" s="113"/>
      <c r="CC91" s="113"/>
      <c r="CD91" s="113"/>
      <c r="CE91" s="113"/>
      <c r="CF91" s="113"/>
      <c r="CG91" s="113"/>
      <c r="CH91" s="113"/>
      <c r="CI91" s="113"/>
      <c r="CJ91" s="113"/>
      <c r="CK91" s="113"/>
      <c r="CL91" s="113"/>
      <c r="CM91" s="113"/>
      <c r="CN91" s="113"/>
      <c r="CO91" s="113"/>
      <c r="CP91" s="113"/>
      <c r="CQ91" s="113"/>
      <c r="CR91" s="113"/>
      <c r="CS91" s="113"/>
      <c r="CT91" s="113"/>
      <c r="CU91" s="113"/>
      <c r="CV91" s="113"/>
      <c r="CW91" s="113"/>
      <c r="CX91" s="113"/>
      <c r="CY91" s="113"/>
      <c r="CZ91" s="113"/>
      <c r="DA91" s="113"/>
      <c r="DB91" s="113"/>
      <c r="DC91" s="113"/>
      <c r="DD91" s="113"/>
      <c r="DE91" s="113"/>
      <c r="DF91" s="113"/>
      <c r="DG91" s="113"/>
      <c r="DH91" s="113"/>
      <c r="DI91" s="113"/>
      <c r="DJ91" s="113"/>
      <c r="DK91" s="113"/>
      <c r="DL91" s="113"/>
      <c r="DM91" s="113"/>
      <c r="DN91" s="113"/>
      <c r="DO91" s="113"/>
      <c r="DP91" s="113"/>
      <c r="DQ91" s="113"/>
      <c r="DR91" s="113"/>
      <c r="DS91" s="113"/>
      <c r="DT91" s="113"/>
      <c r="DU91" s="113"/>
      <c r="DV91" s="113"/>
      <c r="DW91" s="113"/>
      <c r="DX91" s="113"/>
      <c r="DY91" s="113"/>
    </row>
    <row r="92" spans="2:129" x14ac:dyDescent="0.2">
      <c r="B92" s="484"/>
      <c r="C92" s="484"/>
      <c r="D92" s="484"/>
      <c r="E92" s="302"/>
      <c r="F92" s="486"/>
      <c r="G92" s="302"/>
      <c r="H92" s="302"/>
      <c r="I92" s="163"/>
      <c r="J92" s="302"/>
      <c r="K92" s="302"/>
      <c r="L92" s="302"/>
      <c r="M92" s="302"/>
      <c r="N92" s="486"/>
      <c r="O92" s="486"/>
      <c r="P92" s="486"/>
      <c r="Q92" s="486"/>
      <c r="R92" s="486"/>
      <c r="S92" s="486"/>
      <c r="T92" s="486"/>
      <c r="U92" s="486"/>
      <c r="V92" s="486"/>
      <c r="W92" s="486"/>
      <c r="X92" s="486"/>
      <c r="Y92" s="486"/>
      <c r="Z92" s="486"/>
      <c r="AA92" s="486"/>
      <c r="AB92" s="486"/>
      <c r="AC92" s="486"/>
      <c r="AD92" s="486"/>
      <c r="AE92" s="486"/>
      <c r="AF92" s="486"/>
      <c r="AG92" s="486"/>
      <c r="AH92" s="486"/>
      <c r="AI92" s="486"/>
      <c r="AJ92" s="499"/>
      <c r="AK92" s="278"/>
      <c r="AL92" s="486"/>
      <c r="AM92" s="486"/>
      <c r="AN92" s="486"/>
      <c r="AO92" s="486"/>
      <c r="AP92" s="486"/>
      <c r="AQ92" s="486"/>
      <c r="AR92" s="486"/>
      <c r="AS92" s="486"/>
      <c r="AT92" s="486"/>
      <c r="AU92" s="486"/>
      <c r="AV92" s="486"/>
      <c r="AW92" s="486"/>
      <c r="AX92" s="486"/>
      <c r="AY92" s="486"/>
      <c r="AZ92" s="486"/>
      <c r="BA92" s="486"/>
      <c r="BB92" s="486"/>
      <c r="BC92" s="486"/>
      <c r="BD92" s="113"/>
      <c r="BE92" s="113"/>
      <c r="BF92" s="113"/>
      <c r="BG92" s="113"/>
      <c r="BH92" s="113"/>
      <c r="BI92" s="113"/>
      <c r="BJ92" s="113"/>
      <c r="BK92" s="113"/>
      <c r="BL92" s="113"/>
      <c r="BM92" s="113"/>
      <c r="BN92" s="113"/>
      <c r="BO92" s="113"/>
      <c r="BP92" s="113"/>
      <c r="BQ92" s="113"/>
      <c r="BR92" s="113"/>
      <c r="BS92" s="113"/>
      <c r="BT92" s="113"/>
      <c r="BU92" s="113"/>
      <c r="BV92" s="113"/>
      <c r="BW92" s="113"/>
      <c r="BX92" s="113"/>
      <c r="BY92" s="113"/>
      <c r="BZ92" s="113"/>
      <c r="CA92" s="113"/>
      <c r="CB92" s="113"/>
      <c r="CC92" s="113"/>
      <c r="CD92" s="113"/>
      <c r="CE92" s="113"/>
      <c r="CF92" s="113"/>
      <c r="CG92" s="113"/>
      <c r="CH92" s="113"/>
      <c r="CI92" s="113"/>
      <c r="CJ92" s="113"/>
      <c r="CK92" s="113"/>
      <c r="CL92" s="113"/>
      <c r="CM92" s="113"/>
      <c r="CN92" s="113"/>
      <c r="CO92" s="113"/>
      <c r="CP92" s="113"/>
      <c r="CQ92" s="113"/>
      <c r="CR92" s="113"/>
      <c r="CS92" s="113"/>
      <c r="CT92" s="113"/>
      <c r="CU92" s="113"/>
      <c r="CV92" s="113"/>
      <c r="CW92" s="113"/>
      <c r="CX92" s="113"/>
      <c r="CY92" s="113"/>
      <c r="CZ92" s="113"/>
      <c r="DA92" s="113"/>
      <c r="DB92" s="113"/>
      <c r="DC92" s="113"/>
      <c r="DD92" s="113"/>
      <c r="DE92" s="113"/>
      <c r="DF92" s="113"/>
      <c r="DG92" s="113"/>
      <c r="DH92" s="113"/>
      <c r="DI92" s="113"/>
      <c r="DJ92" s="113"/>
      <c r="DK92" s="113"/>
      <c r="DL92" s="113"/>
      <c r="DM92" s="113"/>
      <c r="DN92" s="113"/>
      <c r="DO92" s="113"/>
      <c r="DP92" s="113"/>
      <c r="DQ92" s="113"/>
      <c r="DR92" s="113"/>
      <c r="DS92" s="113"/>
      <c r="DT92" s="113"/>
      <c r="DU92" s="113"/>
      <c r="DV92" s="113"/>
      <c r="DW92" s="113"/>
      <c r="DX92" s="113"/>
      <c r="DY92" s="113"/>
    </row>
    <row r="93" spans="2:129" x14ac:dyDescent="0.2">
      <c r="B93" s="484"/>
      <c r="C93" s="484"/>
      <c r="D93" s="484"/>
      <c r="E93" s="302"/>
      <c r="F93" s="486"/>
      <c r="G93" s="302"/>
      <c r="H93" s="302"/>
      <c r="I93" s="163"/>
      <c r="J93" s="302"/>
      <c r="K93" s="302"/>
      <c r="L93" s="302"/>
      <c r="M93" s="302"/>
      <c r="N93" s="486"/>
      <c r="O93" s="486"/>
      <c r="P93" s="486"/>
      <c r="Q93" s="486"/>
      <c r="R93" s="486"/>
      <c r="S93" s="486"/>
      <c r="T93" s="486"/>
      <c r="U93" s="486"/>
      <c r="V93" s="486"/>
      <c r="W93" s="486"/>
      <c r="X93" s="486"/>
      <c r="Y93" s="486"/>
      <c r="Z93" s="486"/>
      <c r="AA93" s="486"/>
      <c r="AB93" s="486"/>
      <c r="AC93" s="486"/>
      <c r="AD93" s="486"/>
      <c r="AE93" s="486"/>
      <c r="AF93" s="486"/>
      <c r="AG93" s="486"/>
      <c r="AH93" s="486"/>
      <c r="AI93" s="486"/>
      <c r="AJ93" s="499"/>
      <c r="AK93" s="278"/>
      <c r="AL93" s="486"/>
      <c r="AM93" s="486"/>
      <c r="AN93" s="486"/>
      <c r="AO93" s="486"/>
      <c r="AP93" s="486"/>
      <c r="AQ93" s="486"/>
      <c r="AR93" s="486"/>
      <c r="AS93" s="486"/>
      <c r="AT93" s="486"/>
      <c r="AU93" s="486"/>
      <c r="AV93" s="486"/>
      <c r="AW93" s="486"/>
      <c r="AX93" s="486"/>
      <c r="AY93" s="486"/>
      <c r="AZ93" s="486"/>
      <c r="BA93" s="486"/>
      <c r="BB93" s="486"/>
      <c r="BC93" s="486"/>
      <c r="BD93" s="113"/>
      <c r="BE93" s="113"/>
      <c r="BF93" s="113"/>
      <c r="BG93" s="113"/>
      <c r="BH93" s="113"/>
      <c r="BI93" s="113"/>
      <c r="BJ93" s="113"/>
      <c r="BK93" s="113"/>
      <c r="BL93" s="113"/>
      <c r="BM93" s="113"/>
      <c r="BN93" s="113"/>
      <c r="BO93" s="113"/>
      <c r="BP93" s="113"/>
      <c r="BQ93" s="113"/>
      <c r="BR93" s="113"/>
      <c r="BS93" s="113"/>
      <c r="BT93" s="113"/>
      <c r="BU93" s="113"/>
      <c r="BV93" s="113"/>
      <c r="BW93" s="113"/>
      <c r="BX93" s="113"/>
      <c r="BY93" s="113"/>
      <c r="BZ93" s="113"/>
      <c r="CA93" s="113"/>
      <c r="CB93" s="113"/>
      <c r="CC93" s="113"/>
      <c r="CD93" s="113"/>
      <c r="CE93" s="113"/>
      <c r="CF93" s="113"/>
      <c r="CG93" s="113"/>
      <c r="CH93" s="113"/>
      <c r="CI93" s="113"/>
      <c r="CJ93" s="113"/>
      <c r="CK93" s="113"/>
      <c r="CL93" s="113"/>
      <c r="CM93" s="113"/>
      <c r="CN93" s="113"/>
      <c r="CO93" s="113"/>
      <c r="CP93" s="113"/>
      <c r="CQ93" s="113"/>
      <c r="CR93" s="113"/>
      <c r="CS93" s="113"/>
      <c r="CT93" s="113"/>
      <c r="CU93" s="113"/>
      <c r="CV93" s="113"/>
      <c r="CW93" s="113"/>
      <c r="CX93" s="113"/>
      <c r="CY93" s="113"/>
      <c r="CZ93" s="113"/>
      <c r="DA93" s="113"/>
      <c r="DB93" s="113"/>
      <c r="DC93" s="113"/>
      <c r="DD93" s="113"/>
      <c r="DE93" s="113"/>
      <c r="DF93" s="113"/>
      <c r="DG93" s="113"/>
      <c r="DH93" s="113"/>
      <c r="DI93" s="113"/>
      <c r="DJ93" s="113"/>
      <c r="DK93" s="113"/>
      <c r="DL93" s="113"/>
      <c r="DM93" s="113"/>
      <c r="DN93" s="113"/>
      <c r="DO93" s="113"/>
      <c r="DP93" s="113"/>
      <c r="DQ93" s="113"/>
      <c r="DR93" s="113"/>
      <c r="DS93" s="113"/>
      <c r="DT93" s="113"/>
      <c r="DU93" s="113"/>
      <c r="DV93" s="113"/>
      <c r="DW93" s="113"/>
      <c r="DX93" s="113"/>
      <c r="DY93" s="113"/>
    </row>
    <row r="94" spans="2:129" x14ac:dyDescent="0.2">
      <c r="B94" s="484"/>
      <c r="C94" s="484"/>
      <c r="D94" s="484"/>
      <c r="E94" s="302"/>
      <c r="F94" s="486"/>
      <c r="G94" s="302"/>
      <c r="H94" s="302"/>
      <c r="I94" s="163"/>
      <c r="J94" s="302"/>
      <c r="K94" s="302"/>
      <c r="L94" s="302"/>
      <c r="M94" s="302"/>
      <c r="N94" s="486"/>
      <c r="O94" s="486"/>
      <c r="P94" s="486"/>
      <c r="Q94" s="486"/>
      <c r="R94" s="486"/>
      <c r="S94" s="486"/>
      <c r="T94" s="486"/>
      <c r="U94" s="486"/>
      <c r="V94" s="486"/>
      <c r="W94" s="486"/>
      <c r="X94" s="486"/>
      <c r="Y94" s="486"/>
      <c r="Z94" s="486"/>
      <c r="AA94" s="486"/>
      <c r="AB94" s="486"/>
      <c r="AC94" s="486"/>
      <c r="AD94" s="486"/>
      <c r="AE94" s="486"/>
      <c r="AF94" s="486"/>
      <c r="AG94" s="486"/>
      <c r="AH94" s="486"/>
      <c r="AI94" s="486"/>
      <c r="AJ94" s="499"/>
      <c r="AK94" s="278"/>
      <c r="AL94" s="486"/>
      <c r="AM94" s="486"/>
      <c r="AN94" s="486"/>
      <c r="AO94" s="486"/>
      <c r="AP94" s="486"/>
      <c r="AQ94" s="486"/>
      <c r="AR94" s="486"/>
      <c r="AS94" s="486"/>
      <c r="AT94" s="486"/>
      <c r="AU94" s="486"/>
      <c r="AV94" s="486"/>
      <c r="AW94" s="486"/>
      <c r="AX94" s="486"/>
      <c r="AY94" s="486"/>
      <c r="AZ94" s="486"/>
      <c r="BA94" s="486"/>
      <c r="BB94" s="486"/>
      <c r="BC94" s="486"/>
      <c r="BD94" s="113"/>
      <c r="BE94" s="113"/>
      <c r="BF94" s="113"/>
      <c r="BG94" s="113"/>
      <c r="BH94" s="113"/>
      <c r="BI94" s="113"/>
      <c r="BJ94" s="113"/>
      <c r="BK94" s="113"/>
      <c r="BL94" s="113"/>
      <c r="BM94" s="113"/>
      <c r="BN94" s="113"/>
      <c r="BO94" s="113"/>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c r="CL94" s="113"/>
      <c r="CM94" s="113"/>
      <c r="CN94" s="113"/>
      <c r="CO94" s="113"/>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row>
    <row r="95" spans="2:129" x14ac:dyDescent="0.2">
      <c r="B95" s="484"/>
      <c r="C95" s="484"/>
      <c r="D95" s="484"/>
      <c r="E95" s="302"/>
      <c r="F95" s="486"/>
      <c r="G95" s="302"/>
      <c r="H95" s="302"/>
      <c r="I95" s="163"/>
      <c r="J95" s="302"/>
      <c r="K95" s="302"/>
      <c r="L95" s="302"/>
      <c r="M95" s="302"/>
      <c r="N95" s="486"/>
      <c r="O95" s="486"/>
      <c r="P95" s="486"/>
      <c r="Q95" s="486"/>
      <c r="R95" s="486"/>
      <c r="S95" s="486"/>
      <c r="T95" s="486"/>
      <c r="U95" s="486"/>
      <c r="V95" s="486"/>
      <c r="W95" s="486"/>
      <c r="X95" s="486"/>
      <c r="Y95" s="486"/>
      <c r="Z95" s="486"/>
      <c r="AA95" s="486"/>
      <c r="AB95" s="486"/>
      <c r="AC95" s="486"/>
      <c r="AD95" s="486"/>
      <c r="AE95" s="486"/>
      <c r="AF95" s="486"/>
      <c r="AG95" s="486"/>
      <c r="AH95" s="486"/>
      <c r="AI95" s="486"/>
      <c r="AJ95" s="499"/>
      <c r="AK95" s="278"/>
      <c r="AL95" s="486"/>
      <c r="AM95" s="486"/>
      <c r="AN95" s="486"/>
      <c r="AO95" s="486"/>
      <c r="AP95" s="486"/>
      <c r="AQ95" s="486"/>
      <c r="AR95" s="486"/>
      <c r="AS95" s="486"/>
      <c r="AT95" s="486"/>
      <c r="AU95" s="486"/>
      <c r="AV95" s="486"/>
      <c r="AW95" s="486"/>
      <c r="AX95" s="486"/>
      <c r="AY95" s="486"/>
      <c r="AZ95" s="486"/>
      <c r="BA95" s="486"/>
      <c r="BB95" s="486"/>
      <c r="BC95" s="486"/>
      <c r="BD95" s="113"/>
      <c r="BE95" s="113"/>
      <c r="BF95" s="113"/>
      <c r="BG95" s="113"/>
      <c r="BH95" s="113"/>
      <c r="BI95" s="113"/>
      <c r="BJ95" s="113"/>
      <c r="BK95" s="113"/>
      <c r="BL95" s="113"/>
      <c r="BM95" s="113"/>
      <c r="BN95" s="113"/>
      <c r="BO95" s="113"/>
      <c r="BP95" s="113"/>
      <c r="BQ95" s="113"/>
      <c r="BR95" s="113"/>
      <c r="BS95" s="113"/>
      <c r="BT95" s="113"/>
      <c r="BU95" s="113"/>
      <c r="BV95" s="113"/>
      <c r="BW95" s="113"/>
      <c r="BX95" s="113"/>
      <c r="BY95" s="113"/>
      <c r="BZ95" s="113"/>
      <c r="CA95" s="113"/>
      <c r="CB95" s="113"/>
      <c r="CC95" s="113"/>
      <c r="CD95" s="113"/>
      <c r="CE95" s="113"/>
      <c r="CF95" s="113"/>
      <c r="CG95" s="113"/>
      <c r="CH95" s="113"/>
      <c r="CI95" s="113"/>
      <c r="CJ95" s="113"/>
      <c r="CK95" s="113"/>
      <c r="CL95" s="113"/>
      <c r="CM95" s="113"/>
      <c r="CN95" s="113"/>
      <c r="CO95" s="113"/>
      <c r="CP95" s="113"/>
      <c r="CQ95" s="113"/>
      <c r="CR95" s="113"/>
      <c r="CS95" s="113"/>
      <c r="CT95" s="113"/>
      <c r="CU95" s="113"/>
      <c r="CV95" s="113"/>
      <c r="CW95" s="113"/>
      <c r="CX95" s="113"/>
      <c r="CY95" s="113"/>
      <c r="CZ95" s="113"/>
      <c r="DA95" s="113"/>
      <c r="DB95" s="113"/>
      <c r="DC95" s="113"/>
      <c r="DD95" s="113"/>
      <c r="DE95" s="113"/>
      <c r="DF95" s="113"/>
      <c r="DG95" s="113"/>
      <c r="DH95" s="113"/>
      <c r="DI95" s="113"/>
      <c r="DJ95" s="113"/>
      <c r="DK95" s="113"/>
      <c r="DL95" s="113"/>
      <c r="DM95" s="113"/>
      <c r="DN95" s="113"/>
      <c r="DO95" s="113"/>
      <c r="DP95" s="113"/>
      <c r="DQ95" s="113"/>
      <c r="DR95" s="113"/>
      <c r="DS95" s="113"/>
      <c r="DT95" s="113"/>
      <c r="DU95" s="113"/>
      <c r="DV95" s="113"/>
      <c r="DW95" s="113"/>
      <c r="DX95" s="113"/>
      <c r="DY95" s="113"/>
    </row>
    <row r="96" spans="2:129" x14ac:dyDescent="0.2">
      <c r="B96" s="484"/>
      <c r="C96" s="484"/>
      <c r="D96" s="484"/>
      <c r="E96" s="302"/>
      <c r="F96" s="486"/>
      <c r="G96" s="302"/>
      <c r="H96" s="302"/>
      <c r="I96" s="163"/>
      <c r="J96" s="302"/>
      <c r="K96" s="302"/>
      <c r="L96" s="302"/>
      <c r="M96" s="302"/>
      <c r="N96" s="486"/>
      <c r="O96" s="486"/>
      <c r="P96" s="486"/>
      <c r="Q96" s="486"/>
      <c r="R96" s="486"/>
      <c r="S96" s="486"/>
      <c r="T96" s="486"/>
      <c r="U96" s="486"/>
      <c r="V96" s="486"/>
      <c r="W96" s="486"/>
      <c r="X96" s="486"/>
      <c r="Y96" s="486"/>
      <c r="Z96" s="486"/>
      <c r="AA96" s="486"/>
      <c r="AB96" s="486"/>
      <c r="AC96" s="486"/>
      <c r="AD96" s="486"/>
      <c r="AE96" s="486"/>
      <c r="AF96" s="486"/>
      <c r="AG96" s="486"/>
      <c r="AH96" s="486"/>
      <c r="AI96" s="486"/>
      <c r="AJ96" s="499"/>
      <c r="AK96" s="278"/>
      <c r="AL96" s="486"/>
      <c r="AM96" s="486"/>
      <c r="AN96" s="486"/>
      <c r="AO96" s="486"/>
      <c r="AP96" s="486"/>
      <c r="AQ96" s="486"/>
      <c r="AR96" s="486"/>
      <c r="AS96" s="486"/>
      <c r="AT96" s="486"/>
      <c r="AU96" s="486"/>
      <c r="AV96" s="486"/>
      <c r="AW96" s="486"/>
      <c r="AX96" s="486"/>
      <c r="AY96" s="486"/>
      <c r="AZ96" s="486"/>
      <c r="BA96" s="486"/>
      <c r="BB96" s="486"/>
      <c r="BC96" s="486"/>
      <c r="BD96" s="113"/>
      <c r="BE96" s="113"/>
      <c r="BF96" s="113"/>
      <c r="BG96" s="113"/>
      <c r="BH96" s="113"/>
      <c r="BI96" s="113"/>
      <c r="BJ96" s="113"/>
      <c r="BK96" s="113"/>
      <c r="BL96" s="113"/>
      <c r="BM96" s="113"/>
      <c r="BN96" s="113"/>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3"/>
      <c r="DV96" s="113"/>
      <c r="DW96" s="113"/>
      <c r="DX96" s="113"/>
      <c r="DY96" s="113"/>
    </row>
    <row r="97" spans="2:129" x14ac:dyDescent="0.2">
      <c r="B97" s="484"/>
      <c r="C97" s="484"/>
      <c r="D97" s="484"/>
      <c r="E97" s="302"/>
      <c r="F97" s="486"/>
      <c r="G97" s="302"/>
      <c r="H97" s="302"/>
      <c r="I97" s="163"/>
      <c r="J97" s="302"/>
      <c r="K97" s="302"/>
      <c r="L97" s="302"/>
      <c r="M97" s="302"/>
      <c r="N97" s="486"/>
      <c r="O97" s="486"/>
      <c r="P97" s="486"/>
      <c r="Q97" s="486"/>
      <c r="R97" s="486"/>
      <c r="S97" s="486"/>
      <c r="T97" s="486"/>
      <c r="U97" s="486"/>
      <c r="V97" s="486"/>
      <c r="W97" s="486"/>
      <c r="X97" s="486"/>
      <c r="Y97" s="486"/>
      <c r="Z97" s="486"/>
      <c r="AA97" s="486"/>
      <c r="AB97" s="486"/>
      <c r="AC97" s="486"/>
      <c r="AD97" s="486"/>
      <c r="AE97" s="486"/>
      <c r="AF97" s="486"/>
      <c r="AG97" s="486"/>
      <c r="AH97" s="486"/>
      <c r="AI97" s="486"/>
      <c r="AJ97" s="499"/>
      <c r="AK97" s="278"/>
      <c r="AL97" s="486"/>
      <c r="AM97" s="486"/>
      <c r="AN97" s="486"/>
      <c r="AO97" s="486"/>
      <c r="AP97" s="486"/>
      <c r="AQ97" s="486"/>
      <c r="AR97" s="486"/>
      <c r="AS97" s="486"/>
      <c r="AT97" s="486"/>
      <c r="AU97" s="486"/>
      <c r="AV97" s="486"/>
      <c r="AW97" s="486"/>
      <c r="AX97" s="486"/>
      <c r="AY97" s="486"/>
      <c r="AZ97" s="486"/>
      <c r="BA97" s="486"/>
      <c r="BB97" s="486"/>
      <c r="BC97" s="486"/>
      <c r="BD97" s="113"/>
      <c r="BE97" s="113"/>
      <c r="BF97" s="113"/>
      <c r="BG97" s="113"/>
      <c r="BH97" s="113"/>
      <c r="BI97" s="113"/>
      <c r="BJ97" s="113"/>
      <c r="BK97" s="113"/>
      <c r="BL97" s="113"/>
      <c r="BM97" s="113"/>
      <c r="BN97" s="113"/>
      <c r="BO97" s="113"/>
      <c r="BP97" s="113"/>
      <c r="BQ97" s="113"/>
      <c r="BR97" s="113"/>
      <c r="BS97" s="113"/>
      <c r="BT97" s="113"/>
      <c r="BU97" s="113"/>
      <c r="BV97" s="113"/>
      <c r="BW97" s="113"/>
      <c r="BX97" s="113"/>
      <c r="BY97" s="113"/>
      <c r="BZ97" s="113"/>
      <c r="CA97" s="113"/>
      <c r="CB97" s="113"/>
      <c r="CC97" s="113"/>
      <c r="CD97" s="113"/>
      <c r="CE97" s="113"/>
      <c r="CF97" s="113"/>
      <c r="CG97" s="113"/>
      <c r="CH97" s="113"/>
      <c r="CI97" s="113"/>
      <c r="CJ97" s="113"/>
      <c r="CK97" s="113"/>
      <c r="CL97" s="113"/>
      <c r="CM97" s="113"/>
      <c r="CN97" s="113"/>
      <c r="CO97" s="113"/>
      <c r="CP97" s="113"/>
      <c r="CQ97" s="113"/>
      <c r="CR97" s="113"/>
      <c r="CS97" s="113"/>
      <c r="CT97" s="113"/>
      <c r="CU97" s="113"/>
      <c r="CV97" s="113"/>
      <c r="CW97" s="113"/>
      <c r="CX97" s="113"/>
      <c r="CY97" s="113"/>
      <c r="CZ97" s="113"/>
      <c r="DA97" s="113"/>
      <c r="DB97" s="113"/>
      <c r="DC97" s="113"/>
      <c r="DD97" s="113"/>
      <c r="DE97" s="113"/>
      <c r="DF97" s="113"/>
      <c r="DG97" s="113"/>
      <c r="DH97" s="113"/>
      <c r="DI97" s="113"/>
      <c r="DJ97" s="113"/>
      <c r="DK97" s="113"/>
      <c r="DL97" s="113"/>
      <c r="DM97" s="113"/>
      <c r="DN97" s="113"/>
      <c r="DO97" s="113"/>
      <c r="DP97" s="113"/>
      <c r="DQ97" s="113"/>
      <c r="DR97" s="113"/>
      <c r="DS97" s="113"/>
      <c r="DT97" s="113"/>
      <c r="DU97" s="113"/>
      <c r="DV97" s="113"/>
      <c r="DW97" s="113"/>
      <c r="DX97" s="113"/>
      <c r="DY97" s="113"/>
    </row>
    <row r="98" spans="2:129" x14ac:dyDescent="0.2">
      <c r="B98" s="484"/>
      <c r="C98" s="484"/>
      <c r="D98" s="484"/>
      <c r="E98" s="302"/>
      <c r="F98" s="486"/>
      <c r="G98" s="302"/>
      <c r="H98" s="302"/>
      <c r="I98" s="163"/>
      <c r="J98" s="302"/>
      <c r="K98" s="302"/>
      <c r="L98" s="302"/>
      <c r="M98" s="302"/>
      <c r="N98" s="486"/>
      <c r="O98" s="486"/>
      <c r="P98" s="486"/>
      <c r="Q98" s="486"/>
      <c r="R98" s="486"/>
      <c r="S98" s="486"/>
      <c r="T98" s="486"/>
      <c r="U98" s="486"/>
      <c r="V98" s="486"/>
      <c r="W98" s="486"/>
      <c r="X98" s="486"/>
      <c r="Y98" s="486"/>
      <c r="Z98" s="486"/>
      <c r="AA98" s="486"/>
      <c r="AB98" s="486"/>
      <c r="AC98" s="486"/>
      <c r="AD98" s="486"/>
      <c r="AE98" s="486"/>
      <c r="AF98" s="486"/>
      <c r="AG98" s="486"/>
      <c r="AH98" s="486"/>
      <c r="AI98" s="486"/>
      <c r="AJ98" s="499"/>
      <c r="AK98" s="278"/>
      <c r="AL98" s="486"/>
      <c r="AM98" s="486"/>
      <c r="AN98" s="486"/>
      <c r="AO98" s="486"/>
      <c r="AP98" s="486"/>
      <c r="AQ98" s="486"/>
      <c r="AR98" s="486"/>
      <c r="AS98" s="486"/>
      <c r="AT98" s="486"/>
      <c r="AU98" s="486"/>
      <c r="AV98" s="486"/>
      <c r="AW98" s="486"/>
      <c r="AX98" s="486"/>
      <c r="AY98" s="486"/>
      <c r="AZ98" s="486"/>
      <c r="BA98" s="486"/>
      <c r="BB98" s="486"/>
      <c r="BC98" s="486"/>
      <c r="BD98" s="113"/>
      <c r="BE98" s="113"/>
      <c r="BF98" s="113"/>
      <c r="BG98" s="113"/>
      <c r="BH98" s="113"/>
      <c r="BI98" s="113"/>
      <c r="BJ98" s="113"/>
      <c r="BK98" s="113"/>
      <c r="BL98" s="113"/>
      <c r="BM98" s="113"/>
      <c r="BN98" s="113"/>
      <c r="BO98" s="113"/>
      <c r="BP98" s="113"/>
      <c r="BQ98" s="113"/>
      <c r="BR98" s="113"/>
      <c r="BS98" s="113"/>
      <c r="BT98" s="113"/>
      <c r="BU98" s="113"/>
      <c r="BV98" s="113"/>
      <c r="BW98" s="113"/>
      <c r="BX98" s="113"/>
      <c r="BY98" s="113"/>
      <c r="BZ98" s="113"/>
      <c r="CA98" s="113"/>
      <c r="CB98" s="113"/>
      <c r="CC98" s="113"/>
      <c r="CD98" s="113"/>
      <c r="CE98" s="113"/>
      <c r="CF98" s="113"/>
      <c r="CG98" s="113"/>
      <c r="CH98" s="113"/>
      <c r="CI98" s="113"/>
      <c r="CJ98" s="113"/>
      <c r="CK98" s="113"/>
      <c r="CL98" s="113"/>
      <c r="CM98" s="113"/>
      <c r="CN98" s="113"/>
      <c r="CO98" s="113"/>
      <c r="CP98" s="113"/>
      <c r="CQ98" s="113"/>
      <c r="CR98" s="113"/>
      <c r="CS98" s="113"/>
      <c r="CT98" s="113"/>
      <c r="CU98" s="113"/>
      <c r="CV98" s="113"/>
      <c r="CW98" s="113"/>
      <c r="CX98" s="113"/>
      <c r="CY98" s="113"/>
      <c r="CZ98" s="113"/>
      <c r="DA98" s="113"/>
      <c r="DB98" s="113"/>
      <c r="DC98" s="113"/>
      <c r="DD98" s="113"/>
      <c r="DE98" s="113"/>
      <c r="DF98" s="113"/>
      <c r="DG98" s="113"/>
      <c r="DH98" s="113"/>
      <c r="DI98" s="113"/>
      <c r="DJ98" s="113"/>
      <c r="DK98" s="113"/>
      <c r="DL98" s="113"/>
      <c r="DM98" s="113"/>
      <c r="DN98" s="113"/>
      <c r="DO98" s="113"/>
      <c r="DP98" s="113"/>
      <c r="DQ98" s="113"/>
      <c r="DR98" s="113"/>
      <c r="DS98" s="113"/>
      <c r="DT98" s="113"/>
      <c r="DU98" s="113"/>
      <c r="DV98" s="113"/>
      <c r="DW98" s="113"/>
      <c r="DX98" s="113"/>
      <c r="DY98" s="113"/>
    </row>
    <row r="99" spans="2:129" x14ac:dyDescent="0.2">
      <c r="B99" s="484"/>
      <c r="C99" s="484"/>
      <c r="D99" s="484"/>
      <c r="E99" s="302"/>
      <c r="F99" s="486"/>
      <c r="G99" s="302"/>
      <c r="H99" s="302"/>
      <c r="I99" s="163"/>
      <c r="J99" s="302"/>
      <c r="K99" s="302"/>
      <c r="L99" s="302"/>
      <c r="M99" s="302"/>
      <c r="N99" s="486"/>
      <c r="O99" s="486"/>
      <c r="P99" s="486"/>
      <c r="Q99" s="486"/>
      <c r="R99" s="486"/>
      <c r="S99" s="486"/>
      <c r="T99" s="486"/>
      <c r="U99" s="486"/>
      <c r="V99" s="486"/>
      <c r="W99" s="486"/>
      <c r="X99" s="486"/>
      <c r="Y99" s="486"/>
      <c r="Z99" s="486"/>
      <c r="AA99" s="486"/>
      <c r="AB99" s="486"/>
      <c r="AC99" s="486"/>
      <c r="AD99" s="486"/>
      <c r="AE99" s="486"/>
      <c r="AF99" s="486"/>
      <c r="AG99" s="486"/>
      <c r="AH99" s="486"/>
      <c r="AI99" s="486"/>
      <c r="AJ99" s="499"/>
      <c r="AK99" s="278"/>
      <c r="AL99" s="486"/>
      <c r="AM99" s="486"/>
      <c r="AN99" s="486"/>
      <c r="AO99" s="486"/>
      <c r="AP99" s="486"/>
      <c r="AQ99" s="486"/>
      <c r="AR99" s="486"/>
      <c r="AS99" s="486"/>
      <c r="AT99" s="486"/>
      <c r="AU99" s="486"/>
      <c r="AV99" s="486"/>
      <c r="AW99" s="486"/>
      <c r="AX99" s="486"/>
      <c r="AY99" s="486"/>
      <c r="AZ99" s="486"/>
      <c r="BA99" s="486"/>
      <c r="BB99" s="486"/>
      <c r="BC99" s="486"/>
      <c r="BD99" s="113"/>
      <c r="BE99" s="113"/>
      <c r="BF99" s="113"/>
      <c r="BG99" s="113"/>
      <c r="BH99" s="113"/>
      <c r="BI99" s="113"/>
      <c r="BJ99" s="113"/>
      <c r="BK99" s="113"/>
      <c r="BL99" s="113"/>
      <c r="BM99" s="113"/>
      <c r="BN99" s="113"/>
      <c r="BO99" s="113"/>
      <c r="BP99" s="113"/>
      <c r="BQ99" s="113"/>
      <c r="BR99" s="113"/>
      <c r="BS99" s="113"/>
      <c r="BT99" s="113"/>
      <c r="BU99" s="113"/>
      <c r="BV99" s="113"/>
      <c r="BW99" s="113"/>
      <c r="BX99" s="113"/>
      <c r="BY99" s="113"/>
      <c r="BZ99" s="113"/>
      <c r="CA99" s="113"/>
      <c r="CB99" s="113"/>
      <c r="CC99" s="113"/>
      <c r="CD99" s="113"/>
      <c r="CE99" s="113"/>
      <c r="CF99" s="113"/>
      <c r="CG99" s="113"/>
      <c r="CH99" s="113"/>
      <c r="CI99" s="113"/>
      <c r="CJ99" s="113"/>
      <c r="CK99" s="113"/>
      <c r="CL99" s="113"/>
      <c r="CM99" s="113"/>
      <c r="CN99" s="113"/>
      <c r="CO99" s="113"/>
      <c r="CP99" s="113"/>
      <c r="CQ99" s="113"/>
      <c r="CR99" s="113"/>
      <c r="CS99" s="113"/>
      <c r="CT99" s="113"/>
      <c r="CU99" s="113"/>
      <c r="CV99" s="113"/>
      <c r="CW99" s="113"/>
      <c r="CX99" s="113"/>
      <c r="CY99" s="113"/>
      <c r="CZ99" s="113"/>
      <c r="DA99" s="113"/>
      <c r="DB99" s="113"/>
      <c r="DC99" s="113"/>
      <c r="DD99" s="113"/>
      <c r="DE99" s="113"/>
      <c r="DF99" s="113"/>
      <c r="DG99" s="113"/>
      <c r="DH99" s="113"/>
      <c r="DI99" s="113"/>
      <c r="DJ99" s="113"/>
      <c r="DK99" s="113"/>
      <c r="DL99" s="113"/>
      <c r="DM99" s="113"/>
      <c r="DN99" s="113"/>
      <c r="DO99" s="113"/>
      <c r="DP99" s="113"/>
      <c r="DQ99" s="113"/>
      <c r="DR99" s="113"/>
      <c r="DS99" s="113"/>
      <c r="DT99" s="113"/>
      <c r="DU99" s="113"/>
      <c r="DV99" s="113"/>
      <c r="DW99" s="113"/>
      <c r="DX99" s="113"/>
      <c r="DY99" s="113"/>
    </row>
    <row r="100" spans="2:129" x14ac:dyDescent="0.2">
      <c r="B100" s="484"/>
      <c r="C100" s="484"/>
      <c r="D100" s="484"/>
      <c r="E100" s="302"/>
      <c r="F100" s="486"/>
      <c r="G100" s="302"/>
      <c r="H100" s="302"/>
      <c r="I100" s="163"/>
      <c r="J100" s="302"/>
      <c r="K100" s="302"/>
      <c r="L100" s="302"/>
      <c r="M100" s="302"/>
      <c r="N100" s="486"/>
      <c r="O100" s="486"/>
      <c r="P100" s="486"/>
      <c r="Q100" s="486"/>
      <c r="R100" s="486"/>
      <c r="S100" s="486"/>
      <c r="T100" s="486"/>
      <c r="U100" s="486"/>
      <c r="V100" s="486"/>
      <c r="W100" s="486"/>
      <c r="X100" s="486"/>
      <c r="Y100" s="486"/>
      <c r="Z100" s="486"/>
      <c r="AA100" s="486"/>
      <c r="AB100" s="486"/>
      <c r="AC100" s="486"/>
      <c r="AD100" s="486"/>
      <c r="AE100" s="486"/>
      <c r="AF100" s="486"/>
      <c r="AG100" s="486"/>
      <c r="AH100" s="486"/>
      <c r="AI100" s="486"/>
      <c r="AJ100" s="499"/>
      <c r="AK100" s="278"/>
      <c r="AL100" s="486"/>
      <c r="AM100" s="486"/>
      <c r="AN100" s="486"/>
      <c r="AO100" s="486"/>
      <c r="AP100" s="486"/>
      <c r="AQ100" s="486"/>
      <c r="AR100" s="486"/>
      <c r="AS100" s="486"/>
      <c r="AT100" s="486"/>
      <c r="AU100" s="486"/>
      <c r="AV100" s="486"/>
      <c r="AW100" s="486"/>
      <c r="AX100" s="486"/>
      <c r="AY100" s="486"/>
      <c r="AZ100" s="486"/>
      <c r="BA100" s="486"/>
      <c r="BB100" s="486"/>
      <c r="BC100" s="486"/>
      <c r="BD100" s="113"/>
      <c r="BE100" s="113"/>
      <c r="BF100" s="113"/>
      <c r="BG100" s="113"/>
      <c r="BH100" s="113"/>
      <c r="BI100" s="113"/>
      <c r="BJ100" s="113"/>
      <c r="BK100" s="113"/>
      <c r="BL100" s="113"/>
      <c r="BM100" s="113"/>
      <c r="BN100" s="113"/>
      <c r="BO100" s="113"/>
      <c r="BP100" s="113"/>
      <c r="BQ100" s="113"/>
      <c r="BR100" s="113"/>
      <c r="BS100" s="113"/>
      <c r="BT100" s="113"/>
      <c r="BU100" s="113"/>
      <c r="BV100" s="113"/>
      <c r="BW100" s="113"/>
      <c r="BX100" s="113"/>
      <c r="BY100" s="113"/>
      <c r="BZ100" s="113"/>
      <c r="CA100" s="113"/>
      <c r="CB100" s="113"/>
      <c r="CC100" s="113"/>
      <c r="CD100" s="113"/>
      <c r="CE100" s="113"/>
      <c r="CF100" s="113"/>
      <c r="CG100" s="113"/>
      <c r="CH100" s="113"/>
      <c r="CI100" s="113"/>
      <c r="CJ100" s="113"/>
      <c r="CK100" s="113"/>
      <c r="CL100" s="113"/>
      <c r="CM100" s="113"/>
      <c r="CN100" s="113"/>
      <c r="CO100" s="113"/>
      <c r="CP100" s="113"/>
      <c r="CQ100" s="113"/>
      <c r="CR100" s="113"/>
      <c r="CS100" s="113"/>
      <c r="CT100" s="113"/>
      <c r="CU100" s="113"/>
      <c r="CV100" s="113"/>
      <c r="CW100" s="113"/>
      <c r="CX100" s="113"/>
      <c r="CY100" s="113"/>
      <c r="CZ100" s="113"/>
      <c r="DA100" s="113"/>
      <c r="DB100" s="113"/>
      <c r="DC100" s="113"/>
      <c r="DD100" s="113"/>
      <c r="DE100" s="113"/>
      <c r="DF100" s="113"/>
      <c r="DG100" s="113"/>
      <c r="DH100" s="113"/>
      <c r="DI100" s="113"/>
      <c r="DJ100" s="113"/>
      <c r="DK100" s="113"/>
      <c r="DL100" s="113"/>
      <c r="DM100" s="113"/>
      <c r="DN100" s="113"/>
      <c r="DO100" s="113"/>
      <c r="DP100" s="113"/>
      <c r="DQ100" s="113"/>
      <c r="DR100" s="113"/>
      <c r="DS100" s="113"/>
      <c r="DT100" s="113"/>
      <c r="DU100" s="113"/>
      <c r="DV100" s="113"/>
      <c r="DW100" s="113"/>
      <c r="DX100" s="113"/>
      <c r="DY100" s="113"/>
    </row>
    <row r="101" spans="2:129" x14ac:dyDescent="0.2">
      <c r="B101" s="484"/>
      <c r="C101" s="484"/>
      <c r="D101" s="484"/>
      <c r="E101" s="302"/>
      <c r="F101" s="486"/>
      <c r="G101" s="302"/>
      <c r="H101" s="302"/>
      <c r="I101" s="163"/>
      <c r="J101" s="302"/>
      <c r="K101" s="302"/>
      <c r="L101" s="302"/>
      <c r="M101" s="302"/>
      <c r="N101" s="486"/>
      <c r="O101" s="486"/>
      <c r="P101" s="486"/>
      <c r="Q101" s="486"/>
      <c r="R101" s="486"/>
      <c r="S101" s="486"/>
      <c r="T101" s="486"/>
      <c r="U101" s="486"/>
      <c r="V101" s="486"/>
      <c r="W101" s="486"/>
      <c r="X101" s="486"/>
      <c r="Y101" s="486"/>
      <c r="Z101" s="486"/>
      <c r="AA101" s="486"/>
      <c r="AB101" s="486"/>
      <c r="AC101" s="486"/>
      <c r="AD101" s="486"/>
      <c r="AE101" s="486"/>
      <c r="AF101" s="486"/>
      <c r="AG101" s="486"/>
      <c r="AH101" s="486"/>
      <c r="AI101" s="486"/>
      <c r="AJ101" s="499"/>
      <c r="AK101" s="278"/>
      <c r="AL101" s="486"/>
      <c r="AM101" s="486"/>
      <c r="AN101" s="486"/>
      <c r="AO101" s="486"/>
      <c r="AP101" s="486"/>
      <c r="AQ101" s="486"/>
      <c r="AR101" s="486"/>
      <c r="AS101" s="486"/>
      <c r="AT101" s="486"/>
      <c r="AU101" s="486"/>
      <c r="AV101" s="486"/>
      <c r="AW101" s="486"/>
      <c r="AX101" s="486"/>
      <c r="AY101" s="486"/>
      <c r="AZ101" s="486"/>
      <c r="BA101" s="486"/>
      <c r="BB101" s="486"/>
      <c r="BC101" s="486"/>
      <c r="BD101" s="113"/>
      <c r="BE101" s="113"/>
      <c r="BF101" s="113"/>
      <c r="BG101" s="113"/>
      <c r="BH101" s="113"/>
      <c r="BI101" s="113"/>
      <c r="BJ101" s="113"/>
      <c r="BK101" s="113"/>
      <c r="BL101" s="113"/>
      <c r="BM101" s="113"/>
      <c r="BN101" s="113"/>
      <c r="BO101" s="113"/>
      <c r="BP101" s="113"/>
      <c r="BQ101" s="113"/>
      <c r="BR101" s="113"/>
      <c r="BS101" s="113"/>
      <c r="BT101" s="113"/>
      <c r="BU101" s="113"/>
      <c r="BV101" s="113"/>
      <c r="BW101" s="113"/>
      <c r="BX101" s="113"/>
      <c r="BY101" s="113"/>
      <c r="BZ101" s="113"/>
      <c r="CA101" s="113"/>
      <c r="CB101" s="113"/>
      <c r="CC101" s="113"/>
      <c r="CD101" s="113"/>
      <c r="CE101" s="113"/>
      <c r="CF101" s="113"/>
      <c r="CG101" s="113"/>
      <c r="CH101" s="113"/>
      <c r="CI101" s="113"/>
      <c r="CJ101" s="113"/>
      <c r="CK101" s="113"/>
      <c r="CL101" s="113"/>
      <c r="CM101" s="113"/>
      <c r="CN101" s="113"/>
      <c r="CO101" s="113"/>
      <c r="CP101" s="113"/>
      <c r="CQ101" s="113"/>
      <c r="CR101" s="113"/>
      <c r="CS101" s="113"/>
      <c r="CT101" s="113"/>
      <c r="CU101" s="113"/>
      <c r="CV101" s="113"/>
      <c r="CW101" s="113"/>
      <c r="CX101" s="113"/>
      <c r="CY101" s="113"/>
      <c r="CZ101" s="113"/>
      <c r="DA101" s="113"/>
      <c r="DB101" s="113"/>
      <c r="DC101" s="113"/>
      <c r="DD101" s="113"/>
      <c r="DE101" s="113"/>
      <c r="DF101" s="113"/>
      <c r="DG101" s="113"/>
      <c r="DH101" s="113"/>
      <c r="DI101" s="113"/>
      <c r="DJ101" s="113"/>
      <c r="DK101" s="113"/>
      <c r="DL101" s="113"/>
      <c r="DM101" s="113"/>
      <c r="DN101" s="113"/>
      <c r="DO101" s="113"/>
      <c r="DP101" s="113"/>
      <c r="DQ101" s="113"/>
      <c r="DR101" s="113"/>
      <c r="DS101" s="113"/>
      <c r="DT101" s="113"/>
      <c r="DU101" s="113"/>
      <c r="DV101" s="113"/>
      <c r="DW101" s="113"/>
      <c r="DX101" s="113"/>
      <c r="DY101" s="113"/>
    </row>
    <row r="102" spans="2:129" x14ac:dyDescent="0.2">
      <c r="B102" s="484"/>
      <c r="C102" s="484"/>
      <c r="D102" s="484"/>
      <c r="E102" s="302"/>
      <c r="F102" s="486"/>
      <c r="G102" s="302"/>
      <c r="H102" s="302"/>
      <c r="I102" s="163"/>
      <c r="J102" s="302"/>
      <c r="K102" s="302"/>
      <c r="L102" s="302"/>
      <c r="M102" s="302"/>
      <c r="N102" s="486"/>
      <c r="O102" s="486"/>
      <c r="P102" s="486"/>
      <c r="Q102" s="486"/>
      <c r="R102" s="486"/>
      <c r="S102" s="486"/>
      <c r="T102" s="486"/>
      <c r="U102" s="486"/>
      <c r="V102" s="486"/>
      <c r="W102" s="486"/>
      <c r="X102" s="486"/>
      <c r="Y102" s="486"/>
      <c r="Z102" s="486"/>
      <c r="AA102" s="486"/>
      <c r="AB102" s="486"/>
      <c r="AC102" s="486"/>
      <c r="AD102" s="486"/>
      <c r="AE102" s="486"/>
      <c r="AF102" s="486"/>
      <c r="AG102" s="486"/>
      <c r="AH102" s="486"/>
      <c r="AI102" s="486"/>
      <c r="AJ102" s="499"/>
      <c r="AK102" s="278"/>
      <c r="AL102" s="486"/>
      <c r="AM102" s="486"/>
      <c r="AN102" s="486"/>
      <c r="AO102" s="486"/>
      <c r="AP102" s="486"/>
      <c r="AQ102" s="486"/>
      <c r="AR102" s="486"/>
      <c r="AS102" s="486"/>
      <c r="AT102" s="486"/>
      <c r="AU102" s="486"/>
      <c r="AV102" s="486"/>
      <c r="AW102" s="486"/>
      <c r="AX102" s="486"/>
      <c r="AY102" s="486"/>
      <c r="AZ102" s="486"/>
      <c r="BA102" s="486"/>
      <c r="BB102" s="486"/>
      <c r="BC102" s="486"/>
      <c r="BD102" s="113"/>
      <c r="BE102" s="113"/>
      <c r="BF102" s="113"/>
      <c r="BG102" s="113"/>
      <c r="BH102" s="113"/>
      <c r="BI102" s="113"/>
      <c r="BJ102" s="113"/>
      <c r="BK102" s="113"/>
      <c r="BL102" s="113"/>
      <c r="BM102" s="113"/>
      <c r="BN102" s="113"/>
      <c r="BO102" s="113"/>
      <c r="BP102" s="113"/>
      <c r="BQ102" s="113"/>
      <c r="BR102" s="113"/>
      <c r="BS102" s="113"/>
      <c r="BT102" s="113"/>
      <c r="BU102" s="113"/>
      <c r="BV102" s="113"/>
      <c r="BW102" s="113"/>
      <c r="BX102" s="113"/>
      <c r="BY102" s="113"/>
      <c r="BZ102" s="113"/>
      <c r="CA102" s="113"/>
      <c r="CB102" s="113"/>
      <c r="CC102" s="113"/>
      <c r="CD102" s="113"/>
      <c r="CE102" s="113"/>
      <c r="CF102" s="113"/>
      <c r="CG102" s="113"/>
      <c r="CH102" s="113"/>
      <c r="CI102" s="113"/>
      <c r="CJ102" s="113"/>
      <c r="CK102" s="113"/>
      <c r="CL102" s="113"/>
      <c r="CM102" s="113"/>
      <c r="CN102" s="113"/>
      <c r="CO102" s="113"/>
      <c r="CP102" s="113"/>
      <c r="CQ102" s="113"/>
      <c r="CR102" s="113"/>
      <c r="CS102" s="113"/>
      <c r="CT102" s="113"/>
      <c r="CU102" s="113"/>
      <c r="CV102" s="113"/>
      <c r="CW102" s="113"/>
      <c r="CX102" s="113"/>
      <c r="CY102" s="113"/>
      <c r="CZ102" s="113"/>
      <c r="DA102" s="113"/>
      <c r="DB102" s="113"/>
      <c r="DC102" s="113"/>
      <c r="DD102" s="113"/>
      <c r="DE102" s="113"/>
      <c r="DF102" s="113"/>
      <c r="DG102" s="113"/>
      <c r="DH102" s="113"/>
      <c r="DI102" s="113"/>
      <c r="DJ102" s="113"/>
      <c r="DK102" s="113"/>
      <c r="DL102" s="113"/>
      <c r="DM102" s="113"/>
      <c r="DN102" s="113"/>
      <c r="DO102" s="113"/>
      <c r="DP102" s="113"/>
      <c r="DQ102" s="113"/>
      <c r="DR102" s="113"/>
      <c r="DS102" s="113"/>
      <c r="DT102" s="113"/>
      <c r="DU102" s="113"/>
      <c r="DV102" s="113"/>
      <c r="DW102" s="113"/>
      <c r="DX102" s="113"/>
      <c r="DY102" s="113"/>
    </row>
    <row r="103" spans="2:129" x14ac:dyDescent="0.2">
      <c r="B103" s="484"/>
      <c r="C103" s="484"/>
      <c r="D103" s="484"/>
      <c r="E103" s="302"/>
      <c r="F103" s="486"/>
      <c r="G103" s="302"/>
      <c r="H103" s="302"/>
      <c r="I103" s="163"/>
      <c r="J103" s="302"/>
      <c r="K103" s="302"/>
      <c r="L103" s="302"/>
      <c r="M103" s="302"/>
      <c r="N103" s="486"/>
      <c r="O103" s="486"/>
      <c r="P103" s="486"/>
      <c r="Q103" s="486"/>
      <c r="R103" s="486"/>
      <c r="S103" s="486"/>
      <c r="T103" s="486"/>
      <c r="U103" s="486"/>
      <c r="V103" s="486"/>
      <c r="W103" s="486"/>
      <c r="X103" s="486"/>
      <c r="Y103" s="486"/>
      <c r="Z103" s="486"/>
      <c r="AA103" s="486"/>
      <c r="AB103" s="486"/>
      <c r="AC103" s="486"/>
      <c r="AD103" s="486"/>
      <c r="AE103" s="486"/>
      <c r="AF103" s="486"/>
      <c r="AG103" s="486"/>
      <c r="AH103" s="486"/>
      <c r="AI103" s="486"/>
      <c r="AJ103" s="499"/>
      <c r="AK103" s="278"/>
      <c r="AL103" s="486"/>
      <c r="AM103" s="486"/>
      <c r="AN103" s="486"/>
      <c r="AO103" s="486"/>
      <c r="AP103" s="486"/>
      <c r="AQ103" s="486"/>
      <c r="AR103" s="486"/>
      <c r="AS103" s="486"/>
      <c r="AT103" s="486"/>
      <c r="AU103" s="486"/>
      <c r="AV103" s="486"/>
      <c r="AW103" s="486"/>
      <c r="AX103" s="486"/>
      <c r="AY103" s="486"/>
      <c r="AZ103" s="486"/>
      <c r="BA103" s="486"/>
      <c r="BB103" s="486"/>
      <c r="BC103" s="486"/>
      <c r="BD103" s="113"/>
      <c r="BE103" s="113"/>
      <c r="BF103" s="113"/>
      <c r="BG103" s="113"/>
      <c r="BH103" s="113"/>
      <c r="BI103" s="113"/>
      <c r="BJ103" s="113"/>
      <c r="BK103" s="113"/>
      <c r="BL103" s="113"/>
      <c r="BM103" s="113"/>
      <c r="BN103" s="113"/>
      <c r="BO103" s="113"/>
      <c r="BP103" s="113"/>
      <c r="BQ103" s="113"/>
      <c r="BR103" s="113"/>
      <c r="BS103" s="113"/>
      <c r="BT103" s="113"/>
      <c r="BU103" s="113"/>
      <c r="BV103" s="113"/>
      <c r="BW103" s="113"/>
      <c r="BX103" s="113"/>
      <c r="BY103" s="113"/>
      <c r="BZ103" s="113"/>
      <c r="CA103" s="113"/>
      <c r="CB103" s="113"/>
      <c r="CC103" s="113"/>
      <c r="CD103" s="113"/>
      <c r="CE103" s="113"/>
      <c r="CF103" s="113"/>
      <c r="CG103" s="113"/>
      <c r="CH103" s="113"/>
      <c r="CI103" s="113"/>
      <c r="CJ103" s="113"/>
      <c r="CK103" s="113"/>
      <c r="CL103" s="113"/>
      <c r="CM103" s="113"/>
      <c r="CN103" s="113"/>
      <c r="CO103" s="113"/>
      <c r="CP103" s="113"/>
      <c r="CQ103" s="113"/>
      <c r="CR103" s="113"/>
      <c r="CS103" s="113"/>
      <c r="CT103" s="113"/>
      <c r="CU103" s="113"/>
      <c r="CV103" s="113"/>
      <c r="CW103" s="113"/>
      <c r="CX103" s="113"/>
      <c r="CY103" s="113"/>
      <c r="CZ103" s="113"/>
      <c r="DA103" s="113"/>
      <c r="DB103" s="113"/>
      <c r="DC103" s="113"/>
      <c r="DD103" s="113"/>
      <c r="DE103" s="113"/>
      <c r="DF103" s="113"/>
      <c r="DG103" s="113"/>
      <c r="DH103" s="113"/>
      <c r="DI103" s="113"/>
      <c r="DJ103" s="113"/>
      <c r="DK103" s="113"/>
      <c r="DL103" s="113"/>
      <c r="DM103" s="113"/>
      <c r="DN103" s="113"/>
      <c r="DO103" s="113"/>
      <c r="DP103" s="113"/>
      <c r="DQ103" s="113"/>
      <c r="DR103" s="113"/>
      <c r="DS103" s="113"/>
      <c r="DT103" s="113"/>
      <c r="DU103" s="113"/>
      <c r="DV103" s="113"/>
      <c r="DW103" s="113"/>
      <c r="DX103" s="113"/>
      <c r="DY103" s="113"/>
    </row>
    <row r="104" spans="2:129" x14ac:dyDescent="0.2">
      <c r="B104" s="484"/>
      <c r="C104" s="484"/>
      <c r="D104" s="484"/>
      <c r="E104" s="302"/>
      <c r="F104" s="486"/>
      <c r="G104" s="302"/>
      <c r="H104" s="302"/>
      <c r="I104" s="163"/>
      <c r="J104" s="302"/>
      <c r="K104" s="302"/>
      <c r="L104" s="302"/>
      <c r="M104" s="302"/>
      <c r="N104" s="486"/>
      <c r="O104" s="486"/>
      <c r="P104" s="486"/>
      <c r="Q104" s="486"/>
      <c r="R104" s="486"/>
      <c r="S104" s="486"/>
      <c r="T104" s="486"/>
      <c r="U104" s="486"/>
      <c r="V104" s="486"/>
      <c r="W104" s="486"/>
      <c r="X104" s="486"/>
      <c r="Y104" s="486"/>
      <c r="Z104" s="486"/>
      <c r="AA104" s="486"/>
      <c r="AB104" s="486"/>
      <c r="AC104" s="486"/>
      <c r="AD104" s="486"/>
      <c r="AE104" s="486"/>
      <c r="AF104" s="486"/>
      <c r="AG104" s="486"/>
      <c r="AH104" s="486"/>
      <c r="AI104" s="486"/>
      <c r="AJ104" s="499"/>
      <c r="AK104" s="278"/>
      <c r="AL104" s="486"/>
      <c r="AM104" s="486"/>
      <c r="AN104" s="486"/>
      <c r="AO104" s="486"/>
      <c r="AP104" s="486"/>
      <c r="AQ104" s="486"/>
      <c r="AR104" s="486"/>
      <c r="AS104" s="486"/>
      <c r="AT104" s="486"/>
      <c r="AU104" s="486"/>
      <c r="AV104" s="486"/>
      <c r="AW104" s="486"/>
      <c r="AX104" s="486"/>
      <c r="AY104" s="486"/>
      <c r="AZ104" s="486"/>
      <c r="BA104" s="486"/>
      <c r="BB104" s="486"/>
      <c r="BC104" s="486"/>
      <c r="BD104" s="113"/>
      <c r="BE104" s="113"/>
      <c r="BF104" s="113"/>
      <c r="BG104" s="113"/>
      <c r="BH104" s="113"/>
      <c r="BI104" s="113"/>
      <c r="BJ104" s="113"/>
      <c r="BK104" s="113"/>
      <c r="BL104" s="113"/>
      <c r="BM104" s="113"/>
      <c r="BN104" s="113"/>
      <c r="BO104" s="113"/>
      <c r="BP104" s="113"/>
      <c r="BQ104" s="113"/>
      <c r="BR104" s="113"/>
      <c r="BS104" s="113"/>
      <c r="BT104" s="113"/>
      <c r="BU104" s="113"/>
      <c r="BV104" s="113"/>
      <c r="BW104" s="113"/>
      <c r="BX104" s="113"/>
      <c r="BY104" s="113"/>
      <c r="BZ104" s="113"/>
      <c r="CA104" s="113"/>
      <c r="CB104" s="113"/>
      <c r="CC104" s="113"/>
      <c r="CD104" s="113"/>
      <c r="CE104" s="113"/>
      <c r="CF104" s="113"/>
      <c r="CG104" s="113"/>
      <c r="CH104" s="113"/>
      <c r="CI104" s="113"/>
      <c r="CJ104" s="113"/>
      <c r="CK104" s="113"/>
      <c r="CL104" s="113"/>
      <c r="CM104" s="113"/>
      <c r="CN104" s="113"/>
      <c r="CO104" s="113"/>
      <c r="CP104" s="113"/>
      <c r="CQ104" s="113"/>
      <c r="CR104" s="113"/>
      <c r="CS104" s="113"/>
      <c r="CT104" s="113"/>
      <c r="CU104" s="113"/>
      <c r="CV104" s="113"/>
      <c r="CW104" s="113"/>
      <c r="CX104" s="113"/>
      <c r="CY104" s="113"/>
      <c r="CZ104" s="113"/>
      <c r="DA104" s="113"/>
      <c r="DB104" s="113"/>
      <c r="DC104" s="113"/>
      <c r="DD104" s="113"/>
      <c r="DE104" s="113"/>
      <c r="DF104" s="113"/>
      <c r="DG104" s="113"/>
      <c r="DH104" s="113"/>
      <c r="DI104" s="113"/>
      <c r="DJ104" s="113"/>
      <c r="DK104" s="113"/>
      <c r="DL104" s="113"/>
      <c r="DM104" s="113"/>
      <c r="DN104" s="113"/>
      <c r="DO104" s="113"/>
      <c r="DP104" s="113"/>
      <c r="DQ104" s="113"/>
      <c r="DR104" s="113"/>
      <c r="DS104" s="113"/>
      <c r="DT104" s="113"/>
      <c r="DU104" s="113"/>
      <c r="DV104" s="113"/>
      <c r="DW104" s="113"/>
      <c r="DX104" s="113"/>
      <c r="DY104" s="113"/>
    </row>
    <row r="105" spans="2:129" x14ac:dyDescent="0.2">
      <c r="B105" s="484"/>
      <c r="C105" s="484"/>
      <c r="D105" s="484"/>
      <c r="E105" s="302"/>
      <c r="F105" s="486"/>
      <c r="G105" s="302"/>
      <c r="H105" s="302"/>
      <c r="I105" s="163"/>
      <c r="J105" s="302"/>
      <c r="K105" s="302"/>
      <c r="L105" s="302"/>
      <c r="M105" s="302"/>
      <c r="N105" s="486"/>
      <c r="O105" s="486"/>
      <c r="P105" s="486"/>
      <c r="Q105" s="486"/>
      <c r="R105" s="486"/>
      <c r="S105" s="486"/>
      <c r="T105" s="486"/>
      <c r="U105" s="486"/>
      <c r="V105" s="486"/>
      <c r="W105" s="486"/>
      <c r="X105" s="486"/>
      <c r="Y105" s="486"/>
      <c r="Z105" s="486"/>
      <c r="AA105" s="486"/>
      <c r="AB105" s="486"/>
      <c r="AC105" s="486"/>
      <c r="AD105" s="486"/>
      <c r="AE105" s="486"/>
      <c r="AF105" s="486"/>
      <c r="AG105" s="486"/>
      <c r="AH105" s="486"/>
      <c r="AI105" s="486"/>
      <c r="AJ105" s="499"/>
      <c r="AK105" s="278"/>
      <c r="AL105" s="486"/>
      <c r="AM105" s="486"/>
      <c r="AN105" s="486"/>
      <c r="AO105" s="486"/>
      <c r="AP105" s="486"/>
      <c r="AQ105" s="486"/>
      <c r="AR105" s="486"/>
      <c r="AS105" s="486"/>
      <c r="AT105" s="486"/>
      <c r="AU105" s="486"/>
      <c r="AV105" s="486"/>
      <c r="AW105" s="486"/>
      <c r="AX105" s="486"/>
      <c r="AY105" s="486"/>
      <c r="AZ105" s="486"/>
      <c r="BA105" s="486"/>
      <c r="BB105" s="486"/>
      <c r="BC105" s="486"/>
      <c r="BD105" s="113"/>
      <c r="BE105" s="113"/>
      <c r="BF105" s="113"/>
      <c r="BG105" s="113"/>
      <c r="BH105" s="113"/>
      <c r="BI105" s="113"/>
      <c r="BJ105" s="113"/>
      <c r="BK105" s="113"/>
      <c r="BL105" s="113"/>
      <c r="BM105" s="113"/>
      <c r="BN105" s="113"/>
      <c r="BO105" s="113"/>
      <c r="BP105" s="113"/>
      <c r="BQ105" s="113"/>
      <c r="BR105" s="113"/>
      <c r="BS105" s="113"/>
      <c r="BT105" s="113"/>
      <c r="BU105" s="113"/>
      <c r="BV105" s="113"/>
      <c r="BW105" s="113"/>
      <c r="BX105" s="113"/>
      <c r="BY105" s="113"/>
      <c r="BZ105" s="113"/>
      <c r="CA105" s="113"/>
      <c r="CB105" s="113"/>
      <c r="CC105" s="113"/>
      <c r="CD105" s="113"/>
      <c r="CE105" s="113"/>
      <c r="CF105" s="113"/>
      <c r="CG105" s="113"/>
      <c r="CH105" s="113"/>
      <c r="CI105" s="113"/>
      <c r="CJ105" s="113"/>
      <c r="CK105" s="113"/>
      <c r="CL105" s="113"/>
      <c r="CM105" s="113"/>
      <c r="CN105" s="113"/>
      <c r="CO105" s="113"/>
      <c r="CP105" s="113"/>
      <c r="CQ105" s="113"/>
      <c r="CR105" s="113"/>
      <c r="CS105" s="113"/>
      <c r="CT105" s="113"/>
      <c r="CU105" s="113"/>
      <c r="CV105" s="113"/>
      <c r="CW105" s="113"/>
      <c r="CX105" s="113"/>
      <c r="CY105" s="113"/>
      <c r="CZ105" s="113"/>
      <c r="DA105" s="113"/>
      <c r="DB105" s="113"/>
      <c r="DC105" s="113"/>
      <c r="DD105" s="113"/>
      <c r="DE105" s="113"/>
      <c r="DF105" s="113"/>
      <c r="DG105" s="113"/>
      <c r="DH105" s="113"/>
      <c r="DI105" s="113"/>
      <c r="DJ105" s="113"/>
      <c r="DK105" s="113"/>
      <c r="DL105" s="113"/>
      <c r="DM105" s="113"/>
      <c r="DN105" s="113"/>
      <c r="DO105" s="113"/>
      <c r="DP105" s="113"/>
      <c r="DQ105" s="113"/>
      <c r="DR105" s="113"/>
      <c r="DS105" s="113"/>
      <c r="DT105" s="113"/>
      <c r="DU105" s="113"/>
      <c r="DV105" s="113"/>
      <c r="DW105" s="113"/>
      <c r="DX105" s="113"/>
      <c r="DY105" s="113"/>
    </row>
    <row r="106" spans="2:129" x14ac:dyDescent="0.2">
      <c r="B106" s="484"/>
      <c r="C106" s="484"/>
      <c r="D106" s="484"/>
      <c r="E106" s="302"/>
      <c r="F106" s="486"/>
      <c r="G106" s="302"/>
      <c r="H106" s="302"/>
      <c r="I106" s="163"/>
      <c r="J106" s="302"/>
      <c r="K106" s="302"/>
      <c r="L106" s="302"/>
      <c r="M106" s="302"/>
      <c r="N106" s="486"/>
      <c r="O106" s="486"/>
      <c r="P106" s="486"/>
      <c r="Q106" s="486"/>
      <c r="R106" s="486"/>
      <c r="S106" s="486"/>
      <c r="T106" s="486"/>
      <c r="U106" s="486"/>
      <c r="V106" s="486"/>
      <c r="W106" s="486"/>
      <c r="X106" s="486"/>
      <c r="Y106" s="486"/>
      <c r="Z106" s="486"/>
      <c r="AA106" s="486"/>
      <c r="AB106" s="486"/>
      <c r="AC106" s="486"/>
      <c r="AD106" s="486"/>
      <c r="AE106" s="486"/>
      <c r="AF106" s="486"/>
      <c r="AG106" s="486"/>
      <c r="AH106" s="486"/>
      <c r="AI106" s="486"/>
      <c r="AJ106" s="499"/>
      <c r="AK106" s="278"/>
      <c r="AL106" s="486"/>
      <c r="AM106" s="486"/>
      <c r="AN106" s="486"/>
      <c r="AO106" s="486"/>
      <c r="AP106" s="486"/>
      <c r="AQ106" s="486"/>
      <c r="AR106" s="486"/>
      <c r="AS106" s="486"/>
      <c r="AT106" s="486"/>
      <c r="AU106" s="486"/>
      <c r="AV106" s="486"/>
      <c r="AW106" s="486"/>
      <c r="AX106" s="486"/>
      <c r="AY106" s="486"/>
      <c r="AZ106" s="486"/>
      <c r="BA106" s="486"/>
      <c r="BB106" s="486"/>
      <c r="BC106" s="486"/>
      <c r="BD106" s="113"/>
      <c r="BE106" s="113"/>
      <c r="BF106" s="113"/>
      <c r="BG106" s="113"/>
      <c r="BH106" s="113"/>
      <c r="BI106" s="113"/>
      <c r="BJ106" s="113"/>
      <c r="BK106" s="113"/>
      <c r="BL106" s="113"/>
      <c r="BM106" s="113"/>
      <c r="BN106" s="113"/>
      <c r="BO106" s="113"/>
      <c r="BP106" s="113"/>
      <c r="BQ106" s="113"/>
      <c r="BR106" s="113"/>
      <c r="BS106" s="113"/>
      <c r="BT106" s="113"/>
      <c r="BU106" s="113"/>
      <c r="BV106" s="113"/>
      <c r="BW106" s="113"/>
      <c r="BX106" s="113"/>
      <c r="BY106" s="113"/>
      <c r="BZ106" s="113"/>
      <c r="CA106" s="113"/>
      <c r="CB106" s="113"/>
      <c r="CC106" s="113"/>
      <c r="CD106" s="113"/>
      <c r="CE106" s="113"/>
      <c r="CF106" s="113"/>
      <c r="CG106" s="113"/>
      <c r="CH106" s="113"/>
      <c r="CI106" s="113"/>
      <c r="CJ106" s="113"/>
      <c r="CK106" s="113"/>
      <c r="CL106" s="113"/>
      <c r="CM106" s="113"/>
      <c r="CN106" s="113"/>
      <c r="CO106" s="113"/>
      <c r="CP106" s="113"/>
      <c r="CQ106" s="113"/>
      <c r="CR106" s="113"/>
      <c r="CS106" s="113"/>
      <c r="CT106" s="113"/>
      <c r="CU106" s="113"/>
      <c r="CV106" s="113"/>
      <c r="CW106" s="113"/>
      <c r="CX106" s="113"/>
      <c r="CY106" s="113"/>
      <c r="CZ106" s="113"/>
      <c r="DA106" s="113"/>
      <c r="DB106" s="113"/>
      <c r="DC106" s="113"/>
      <c r="DD106" s="113"/>
      <c r="DE106" s="113"/>
      <c r="DF106" s="113"/>
      <c r="DG106" s="113"/>
      <c r="DH106" s="113"/>
      <c r="DI106" s="113"/>
      <c r="DJ106" s="113"/>
      <c r="DK106" s="113"/>
      <c r="DL106" s="113"/>
      <c r="DM106" s="113"/>
      <c r="DN106" s="113"/>
      <c r="DO106" s="113"/>
      <c r="DP106" s="113"/>
      <c r="DQ106" s="113"/>
      <c r="DR106" s="113"/>
      <c r="DS106" s="113"/>
      <c r="DT106" s="113"/>
      <c r="DU106" s="113"/>
      <c r="DV106" s="113"/>
      <c r="DW106" s="113"/>
      <c r="DX106" s="113"/>
      <c r="DY106" s="113"/>
    </row>
    <row r="107" spans="2:129" x14ac:dyDescent="0.2">
      <c r="B107" s="484"/>
      <c r="C107" s="484"/>
      <c r="D107" s="484"/>
      <c r="E107" s="302"/>
      <c r="F107" s="486"/>
      <c r="G107" s="302"/>
      <c r="H107" s="302"/>
      <c r="I107" s="163"/>
      <c r="J107" s="302"/>
      <c r="K107" s="302"/>
      <c r="L107" s="302"/>
      <c r="M107" s="302"/>
      <c r="N107" s="486"/>
      <c r="O107" s="486"/>
      <c r="P107" s="486"/>
      <c r="Q107" s="486"/>
      <c r="R107" s="486"/>
      <c r="S107" s="486"/>
      <c r="T107" s="486"/>
      <c r="U107" s="486"/>
      <c r="V107" s="486"/>
      <c r="W107" s="486"/>
      <c r="X107" s="486"/>
      <c r="Y107" s="486"/>
      <c r="Z107" s="486"/>
      <c r="AA107" s="486"/>
      <c r="AB107" s="486"/>
      <c r="AC107" s="486"/>
      <c r="AD107" s="486"/>
      <c r="AE107" s="486"/>
      <c r="AF107" s="486"/>
      <c r="AG107" s="486"/>
      <c r="AH107" s="486"/>
      <c r="AI107" s="486"/>
      <c r="AJ107" s="499"/>
      <c r="AK107" s="278"/>
      <c r="AL107" s="486"/>
      <c r="AM107" s="486"/>
      <c r="AN107" s="486"/>
      <c r="AO107" s="486"/>
      <c r="AP107" s="486"/>
      <c r="AQ107" s="486"/>
      <c r="AR107" s="486"/>
      <c r="AS107" s="486"/>
      <c r="AT107" s="486"/>
      <c r="AU107" s="486"/>
      <c r="AV107" s="486"/>
      <c r="AW107" s="486"/>
      <c r="AX107" s="486"/>
      <c r="AY107" s="486"/>
      <c r="AZ107" s="486"/>
      <c r="BA107" s="486"/>
      <c r="BB107" s="486"/>
      <c r="BC107" s="486"/>
      <c r="BD107" s="113"/>
      <c r="BE107" s="113"/>
      <c r="BF107" s="113"/>
      <c r="BG107" s="113"/>
      <c r="BH107" s="113"/>
      <c r="BI107" s="113"/>
      <c r="BJ107" s="113"/>
      <c r="BK107" s="113"/>
      <c r="BL107" s="113"/>
      <c r="BM107" s="113"/>
      <c r="BN107" s="113"/>
      <c r="BO107" s="113"/>
      <c r="BP107" s="113"/>
      <c r="BQ107" s="113"/>
      <c r="BR107" s="113"/>
      <c r="BS107" s="113"/>
      <c r="BT107" s="113"/>
      <c r="BU107" s="113"/>
      <c r="BV107" s="113"/>
      <c r="BW107" s="113"/>
      <c r="BX107" s="113"/>
      <c r="BY107" s="113"/>
      <c r="BZ107" s="113"/>
      <c r="CA107" s="113"/>
      <c r="CB107" s="113"/>
      <c r="CC107" s="113"/>
      <c r="CD107" s="113"/>
      <c r="CE107" s="113"/>
      <c r="CF107" s="113"/>
      <c r="CG107" s="113"/>
      <c r="CH107" s="113"/>
      <c r="CI107" s="113"/>
      <c r="CJ107" s="113"/>
      <c r="CK107" s="113"/>
      <c r="CL107" s="113"/>
      <c r="CM107" s="113"/>
      <c r="CN107" s="113"/>
      <c r="CO107" s="113"/>
      <c r="CP107" s="113"/>
      <c r="CQ107" s="113"/>
      <c r="CR107" s="113"/>
      <c r="CS107" s="113"/>
      <c r="CT107" s="113"/>
      <c r="CU107" s="113"/>
      <c r="CV107" s="113"/>
      <c r="CW107" s="113"/>
      <c r="CX107" s="113"/>
      <c r="CY107" s="113"/>
      <c r="CZ107" s="113"/>
      <c r="DA107" s="113"/>
      <c r="DB107" s="113"/>
      <c r="DC107" s="113"/>
      <c r="DD107" s="113"/>
      <c r="DE107" s="113"/>
      <c r="DF107" s="113"/>
      <c r="DG107" s="113"/>
      <c r="DH107" s="113"/>
      <c r="DI107" s="113"/>
      <c r="DJ107" s="113"/>
      <c r="DK107" s="113"/>
      <c r="DL107" s="113"/>
      <c r="DM107" s="113"/>
      <c r="DN107" s="113"/>
      <c r="DO107" s="113"/>
      <c r="DP107" s="113"/>
      <c r="DQ107" s="113"/>
      <c r="DR107" s="113"/>
      <c r="DS107" s="113"/>
      <c r="DT107" s="113"/>
      <c r="DU107" s="113"/>
      <c r="DV107" s="113"/>
      <c r="DW107" s="113"/>
      <c r="DX107" s="113"/>
      <c r="DY107" s="113"/>
    </row>
    <row r="108" spans="2:129" x14ac:dyDescent="0.2">
      <c r="B108" s="484"/>
      <c r="C108" s="484"/>
      <c r="D108" s="484"/>
      <c r="E108" s="302"/>
      <c r="F108" s="486"/>
      <c r="G108" s="302"/>
      <c r="H108" s="302"/>
      <c r="I108" s="163"/>
      <c r="J108" s="302"/>
      <c r="K108" s="302"/>
      <c r="L108" s="302"/>
      <c r="M108" s="302"/>
      <c r="N108" s="486"/>
      <c r="O108" s="486"/>
      <c r="P108" s="486"/>
      <c r="Q108" s="486"/>
      <c r="R108" s="486"/>
      <c r="S108" s="486"/>
      <c r="T108" s="486"/>
      <c r="U108" s="486"/>
      <c r="V108" s="486"/>
      <c r="W108" s="486"/>
      <c r="X108" s="486"/>
      <c r="Y108" s="486"/>
      <c r="Z108" s="486"/>
      <c r="AA108" s="486"/>
      <c r="AB108" s="486"/>
      <c r="AC108" s="486"/>
      <c r="AD108" s="486"/>
      <c r="AE108" s="486"/>
      <c r="AF108" s="486"/>
      <c r="AG108" s="486"/>
      <c r="AH108" s="486"/>
      <c r="AI108" s="486"/>
      <c r="AJ108" s="499"/>
      <c r="AK108" s="278"/>
      <c r="AL108" s="486"/>
      <c r="AM108" s="486"/>
      <c r="AN108" s="486"/>
      <c r="AO108" s="486"/>
      <c r="AP108" s="486"/>
      <c r="AQ108" s="486"/>
      <c r="AR108" s="486"/>
      <c r="AS108" s="486"/>
      <c r="AT108" s="486"/>
      <c r="AU108" s="486"/>
      <c r="AV108" s="486"/>
      <c r="AW108" s="486"/>
      <c r="AX108" s="486"/>
      <c r="AY108" s="486"/>
      <c r="AZ108" s="486"/>
      <c r="BA108" s="486"/>
      <c r="BB108" s="486"/>
      <c r="BC108" s="486"/>
      <c r="BD108" s="113"/>
      <c r="BE108" s="113"/>
      <c r="BF108" s="113"/>
      <c r="BG108" s="113"/>
      <c r="BH108" s="113"/>
      <c r="BI108" s="113"/>
      <c r="BJ108" s="113"/>
      <c r="BK108" s="113"/>
      <c r="BL108" s="113"/>
      <c r="BM108" s="113"/>
      <c r="BN108" s="113"/>
      <c r="BO108" s="113"/>
      <c r="BP108" s="113"/>
      <c r="BQ108" s="113"/>
      <c r="BR108" s="113"/>
      <c r="BS108" s="113"/>
      <c r="BT108" s="113"/>
      <c r="BU108" s="113"/>
      <c r="BV108" s="113"/>
      <c r="BW108" s="113"/>
      <c r="BX108" s="113"/>
      <c r="BY108" s="113"/>
      <c r="BZ108" s="113"/>
      <c r="CA108" s="113"/>
      <c r="CB108" s="113"/>
      <c r="CC108" s="113"/>
      <c r="CD108" s="113"/>
      <c r="CE108" s="113"/>
      <c r="CF108" s="113"/>
      <c r="CG108" s="113"/>
      <c r="CH108" s="113"/>
      <c r="CI108" s="113"/>
      <c r="CJ108" s="113"/>
      <c r="CK108" s="113"/>
      <c r="CL108" s="113"/>
      <c r="CM108" s="113"/>
      <c r="CN108" s="113"/>
      <c r="CO108" s="113"/>
      <c r="CP108" s="113"/>
      <c r="CQ108" s="113"/>
      <c r="CR108" s="113"/>
      <c r="CS108" s="113"/>
      <c r="CT108" s="113"/>
      <c r="CU108" s="113"/>
      <c r="CV108" s="113"/>
      <c r="CW108" s="113"/>
      <c r="CX108" s="113"/>
      <c r="CY108" s="113"/>
      <c r="CZ108" s="113"/>
      <c r="DA108" s="113"/>
      <c r="DB108" s="113"/>
      <c r="DC108" s="113"/>
      <c r="DD108" s="113"/>
      <c r="DE108" s="113"/>
      <c r="DF108" s="113"/>
      <c r="DG108" s="113"/>
      <c r="DH108" s="113"/>
      <c r="DI108" s="113"/>
      <c r="DJ108" s="113"/>
      <c r="DK108" s="113"/>
      <c r="DL108" s="113"/>
      <c r="DM108" s="113"/>
      <c r="DN108" s="113"/>
      <c r="DO108" s="113"/>
      <c r="DP108" s="113"/>
      <c r="DQ108" s="113"/>
      <c r="DR108" s="113"/>
      <c r="DS108" s="113"/>
      <c r="DT108" s="113"/>
      <c r="DU108" s="113"/>
      <c r="DV108" s="113"/>
      <c r="DW108" s="113"/>
      <c r="DX108" s="113"/>
      <c r="DY108" s="113"/>
    </row>
    <row r="109" spans="2:129" x14ac:dyDescent="0.2">
      <c r="B109" s="484"/>
      <c r="C109" s="484"/>
      <c r="D109" s="484"/>
      <c r="E109" s="302"/>
      <c r="F109" s="486"/>
      <c r="G109" s="302"/>
      <c r="H109" s="302"/>
      <c r="I109" s="163"/>
      <c r="J109" s="302"/>
      <c r="K109" s="302"/>
      <c r="L109" s="302"/>
      <c r="M109" s="302"/>
      <c r="N109" s="486"/>
      <c r="O109" s="486"/>
      <c r="P109" s="486"/>
      <c r="Q109" s="486"/>
      <c r="R109" s="486"/>
      <c r="S109" s="486"/>
      <c r="T109" s="486"/>
      <c r="U109" s="486"/>
      <c r="V109" s="486"/>
      <c r="W109" s="486"/>
      <c r="X109" s="486"/>
      <c r="Y109" s="486"/>
      <c r="Z109" s="486"/>
      <c r="AA109" s="486"/>
      <c r="AB109" s="486"/>
      <c r="AC109" s="486"/>
      <c r="AD109" s="486"/>
      <c r="AE109" s="486"/>
      <c r="AF109" s="486"/>
      <c r="AG109" s="486"/>
      <c r="AH109" s="486"/>
      <c r="AI109" s="486"/>
      <c r="AJ109" s="499"/>
      <c r="AK109" s="278"/>
      <c r="AL109" s="486"/>
      <c r="AM109" s="486"/>
      <c r="AN109" s="486"/>
      <c r="AO109" s="486"/>
      <c r="AP109" s="486"/>
      <c r="AQ109" s="486"/>
      <c r="AR109" s="486"/>
      <c r="AS109" s="486"/>
      <c r="AT109" s="486"/>
      <c r="AU109" s="486"/>
      <c r="AV109" s="486"/>
      <c r="AW109" s="486"/>
      <c r="AX109" s="486"/>
      <c r="AY109" s="486"/>
      <c r="AZ109" s="486"/>
      <c r="BA109" s="486"/>
      <c r="BB109" s="486"/>
      <c r="BC109" s="486"/>
      <c r="BD109" s="113"/>
      <c r="BE109" s="113"/>
      <c r="BF109" s="113"/>
      <c r="BG109" s="113"/>
      <c r="BH109" s="113"/>
      <c r="BI109" s="113"/>
      <c r="BJ109" s="113"/>
      <c r="BK109" s="113"/>
      <c r="BL109" s="113"/>
      <c r="BM109" s="113"/>
      <c r="BN109" s="113"/>
      <c r="BO109" s="113"/>
      <c r="BP109" s="113"/>
      <c r="BQ109" s="113"/>
      <c r="BR109" s="113"/>
      <c r="BS109" s="113"/>
      <c r="BT109" s="113"/>
      <c r="BU109" s="113"/>
      <c r="BV109" s="113"/>
      <c r="BW109" s="113"/>
      <c r="BX109" s="113"/>
      <c r="BY109" s="113"/>
      <c r="BZ109" s="113"/>
      <c r="CA109" s="113"/>
      <c r="CB109" s="113"/>
      <c r="CC109" s="113"/>
      <c r="CD109" s="113"/>
      <c r="CE109" s="113"/>
      <c r="CF109" s="113"/>
      <c r="CG109" s="113"/>
      <c r="CH109" s="113"/>
      <c r="CI109" s="113"/>
      <c r="CJ109" s="113"/>
      <c r="CK109" s="113"/>
      <c r="CL109" s="113"/>
      <c r="CM109" s="113"/>
      <c r="CN109" s="113"/>
      <c r="CO109" s="113"/>
      <c r="CP109" s="113"/>
      <c r="CQ109" s="113"/>
      <c r="CR109" s="113"/>
      <c r="CS109" s="113"/>
      <c r="CT109" s="113"/>
      <c r="CU109" s="113"/>
      <c r="CV109" s="113"/>
      <c r="CW109" s="113"/>
      <c r="CX109" s="113"/>
      <c r="CY109" s="113"/>
      <c r="CZ109" s="113"/>
      <c r="DA109" s="113"/>
      <c r="DB109" s="113"/>
      <c r="DC109" s="113"/>
      <c r="DD109" s="113"/>
      <c r="DE109" s="113"/>
      <c r="DF109" s="113"/>
      <c r="DG109" s="113"/>
      <c r="DH109" s="113"/>
      <c r="DI109" s="113"/>
      <c r="DJ109" s="113"/>
      <c r="DK109" s="113"/>
      <c r="DL109" s="113"/>
      <c r="DM109" s="113"/>
      <c r="DN109" s="113"/>
      <c r="DO109" s="113"/>
      <c r="DP109" s="113"/>
      <c r="DQ109" s="113"/>
      <c r="DR109" s="113"/>
      <c r="DS109" s="113"/>
      <c r="DT109" s="113"/>
      <c r="DU109" s="113"/>
      <c r="DV109" s="113"/>
      <c r="DW109" s="113"/>
      <c r="DX109" s="113"/>
      <c r="DY109" s="113"/>
    </row>
    <row r="110" spans="2:129" x14ac:dyDescent="0.2">
      <c r="B110" s="484"/>
      <c r="C110" s="484"/>
      <c r="D110" s="484"/>
      <c r="E110" s="302"/>
      <c r="F110" s="486"/>
      <c r="G110" s="302"/>
      <c r="H110" s="302"/>
      <c r="I110" s="163"/>
      <c r="J110" s="302"/>
      <c r="K110" s="302"/>
      <c r="L110" s="302"/>
      <c r="M110" s="302"/>
      <c r="N110" s="486"/>
      <c r="O110" s="486"/>
      <c r="P110" s="486"/>
      <c r="Q110" s="486"/>
      <c r="R110" s="486"/>
      <c r="S110" s="486"/>
      <c r="T110" s="486"/>
      <c r="U110" s="486"/>
      <c r="V110" s="486"/>
      <c r="W110" s="486"/>
      <c r="X110" s="486"/>
      <c r="Y110" s="486"/>
      <c r="Z110" s="486"/>
      <c r="AA110" s="486"/>
      <c r="AB110" s="486"/>
      <c r="AC110" s="486"/>
      <c r="AD110" s="486"/>
      <c r="AE110" s="486"/>
      <c r="AF110" s="486"/>
      <c r="AG110" s="486"/>
      <c r="AH110" s="486"/>
      <c r="AI110" s="486"/>
      <c r="AJ110" s="499"/>
      <c r="AK110" s="278"/>
      <c r="AL110" s="486"/>
      <c r="AM110" s="486"/>
      <c r="AN110" s="486"/>
      <c r="AO110" s="486"/>
      <c r="AP110" s="486"/>
      <c r="AQ110" s="486"/>
      <c r="AR110" s="486"/>
      <c r="AS110" s="486"/>
      <c r="AT110" s="486"/>
      <c r="AU110" s="486"/>
      <c r="AV110" s="486"/>
      <c r="AW110" s="486"/>
      <c r="AX110" s="486"/>
      <c r="AY110" s="486"/>
      <c r="AZ110" s="486"/>
      <c r="BA110" s="486"/>
      <c r="BB110" s="486"/>
      <c r="BC110" s="486"/>
      <c r="BD110" s="113"/>
      <c r="BE110" s="113"/>
      <c r="BF110" s="113"/>
      <c r="BG110" s="113"/>
      <c r="BH110" s="113"/>
      <c r="BI110" s="113"/>
      <c r="BJ110" s="113"/>
      <c r="BK110" s="113"/>
      <c r="BL110" s="113"/>
      <c r="BM110" s="113"/>
      <c r="BN110" s="113"/>
      <c r="BO110" s="113"/>
      <c r="BP110" s="113"/>
      <c r="BQ110" s="113"/>
      <c r="BR110" s="113"/>
      <c r="BS110" s="113"/>
      <c r="BT110" s="113"/>
      <c r="BU110" s="113"/>
      <c r="BV110" s="113"/>
      <c r="BW110" s="113"/>
      <c r="BX110" s="113"/>
      <c r="BY110" s="113"/>
      <c r="BZ110" s="113"/>
      <c r="CA110" s="113"/>
      <c r="CB110" s="113"/>
      <c r="CC110" s="113"/>
      <c r="CD110" s="113"/>
      <c r="CE110" s="113"/>
      <c r="CF110" s="113"/>
      <c r="CG110" s="113"/>
      <c r="CH110" s="113"/>
      <c r="CI110" s="113"/>
      <c r="CJ110" s="113"/>
      <c r="CK110" s="113"/>
      <c r="CL110" s="113"/>
      <c r="CM110" s="113"/>
      <c r="CN110" s="113"/>
      <c r="CO110" s="113"/>
      <c r="CP110" s="113"/>
      <c r="CQ110" s="113"/>
      <c r="CR110" s="113"/>
      <c r="CS110" s="113"/>
      <c r="CT110" s="113"/>
      <c r="CU110" s="113"/>
      <c r="CV110" s="113"/>
      <c r="CW110" s="113"/>
      <c r="CX110" s="113"/>
      <c r="CY110" s="113"/>
      <c r="CZ110" s="113"/>
      <c r="DA110" s="113"/>
      <c r="DB110" s="113"/>
      <c r="DC110" s="113"/>
      <c r="DD110" s="113"/>
      <c r="DE110" s="113"/>
      <c r="DF110" s="113"/>
      <c r="DG110" s="113"/>
      <c r="DH110" s="113"/>
      <c r="DI110" s="113"/>
      <c r="DJ110" s="113"/>
      <c r="DK110" s="113"/>
      <c r="DL110" s="113"/>
      <c r="DM110" s="113"/>
      <c r="DN110" s="113"/>
      <c r="DO110" s="113"/>
      <c r="DP110" s="113"/>
      <c r="DQ110" s="113"/>
      <c r="DR110" s="113"/>
      <c r="DS110" s="113"/>
      <c r="DT110" s="113"/>
      <c r="DU110" s="113"/>
      <c r="DV110" s="113"/>
      <c r="DW110" s="113"/>
      <c r="DX110" s="113"/>
      <c r="DY110" s="113"/>
    </row>
    <row r="111" spans="2:129" x14ac:dyDescent="0.2">
      <c r="B111" s="484"/>
      <c r="C111" s="484"/>
      <c r="D111" s="484"/>
      <c r="E111" s="302"/>
      <c r="F111" s="486"/>
      <c r="G111" s="302"/>
      <c r="H111" s="302"/>
      <c r="I111" s="163"/>
      <c r="J111" s="302"/>
      <c r="K111" s="302"/>
      <c r="L111" s="302"/>
      <c r="M111" s="302"/>
      <c r="N111" s="486"/>
      <c r="O111" s="486"/>
      <c r="P111" s="486"/>
      <c r="Q111" s="486"/>
      <c r="R111" s="486"/>
      <c r="S111" s="486"/>
      <c r="T111" s="486"/>
      <c r="U111" s="486"/>
      <c r="V111" s="486"/>
      <c r="W111" s="486"/>
      <c r="X111" s="486"/>
      <c r="Y111" s="486"/>
      <c r="Z111" s="486"/>
      <c r="AA111" s="486"/>
      <c r="AB111" s="486"/>
      <c r="AC111" s="486"/>
      <c r="AD111" s="486"/>
      <c r="AE111" s="486"/>
      <c r="AF111" s="486"/>
      <c r="AG111" s="486"/>
      <c r="AH111" s="486"/>
      <c r="AI111" s="486"/>
      <c r="AJ111" s="499"/>
      <c r="AK111" s="278"/>
      <c r="AL111" s="486"/>
      <c r="AM111" s="486"/>
      <c r="AN111" s="486"/>
      <c r="AO111" s="486"/>
      <c r="AP111" s="486"/>
      <c r="AQ111" s="486"/>
      <c r="AR111" s="486"/>
      <c r="AS111" s="486"/>
      <c r="AT111" s="486"/>
      <c r="AU111" s="486"/>
      <c r="AV111" s="486"/>
      <c r="AW111" s="486"/>
      <c r="AX111" s="486"/>
      <c r="AY111" s="486"/>
      <c r="AZ111" s="486"/>
      <c r="BA111" s="486"/>
      <c r="BB111" s="486"/>
      <c r="BC111" s="486"/>
      <c r="BD111" s="113"/>
      <c r="BE111" s="113"/>
      <c r="BF111" s="113"/>
      <c r="BG111" s="113"/>
      <c r="BH111" s="113"/>
      <c r="BI111" s="113"/>
      <c r="BJ111" s="113"/>
      <c r="BK111" s="113"/>
      <c r="BL111" s="113"/>
      <c r="BM111" s="113"/>
      <c r="BN111" s="113"/>
      <c r="BO111" s="113"/>
      <c r="BP111" s="113"/>
      <c r="BQ111" s="113"/>
      <c r="BR111" s="113"/>
      <c r="BS111" s="113"/>
      <c r="BT111" s="113"/>
      <c r="BU111" s="113"/>
      <c r="BV111" s="113"/>
      <c r="BW111" s="113"/>
      <c r="BX111" s="113"/>
      <c r="BY111" s="113"/>
      <c r="BZ111" s="113"/>
      <c r="CA111" s="113"/>
      <c r="CB111" s="113"/>
      <c r="CC111" s="113"/>
      <c r="CD111" s="113"/>
      <c r="CE111" s="113"/>
      <c r="CF111" s="113"/>
      <c r="CG111" s="113"/>
      <c r="CH111" s="113"/>
      <c r="CI111" s="113"/>
      <c r="CJ111" s="113"/>
      <c r="CK111" s="113"/>
      <c r="CL111" s="113"/>
      <c r="CM111" s="113"/>
      <c r="CN111" s="113"/>
      <c r="CO111" s="113"/>
      <c r="CP111" s="113"/>
      <c r="CQ111" s="113"/>
      <c r="CR111" s="113"/>
      <c r="CS111" s="113"/>
      <c r="CT111" s="113"/>
      <c r="CU111" s="113"/>
      <c r="CV111" s="113"/>
      <c r="CW111" s="113"/>
      <c r="CX111" s="113"/>
      <c r="CY111" s="113"/>
      <c r="CZ111" s="113"/>
      <c r="DA111" s="113"/>
      <c r="DB111" s="113"/>
      <c r="DC111" s="113"/>
      <c r="DD111" s="113"/>
      <c r="DE111" s="113"/>
      <c r="DF111" s="113"/>
      <c r="DG111" s="113"/>
      <c r="DH111" s="113"/>
      <c r="DI111" s="113"/>
      <c r="DJ111" s="113"/>
      <c r="DK111" s="113"/>
      <c r="DL111" s="113"/>
      <c r="DM111" s="113"/>
      <c r="DN111" s="113"/>
      <c r="DO111" s="113"/>
      <c r="DP111" s="113"/>
      <c r="DQ111" s="113"/>
      <c r="DR111" s="113"/>
      <c r="DS111" s="113"/>
      <c r="DT111" s="113"/>
      <c r="DU111" s="113"/>
      <c r="DV111" s="113"/>
      <c r="DW111" s="113"/>
      <c r="DX111" s="113"/>
      <c r="DY111" s="113"/>
    </row>
    <row r="112" spans="2:129" x14ac:dyDescent="0.2">
      <c r="B112" s="484"/>
      <c r="C112" s="484"/>
      <c r="D112" s="484"/>
      <c r="E112" s="302"/>
      <c r="F112" s="486"/>
      <c r="G112" s="302"/>
      <c r="H112" s="302"/>
      <c r="I112" s="163"/>
      <c r="J112" s="302"/>
      <c r="K112" s="302"/>
      <c r="L112" s="302"/>
      <c r="M112" s="302"/>
      <c r="N112" s="486"/>
      <c r="O112" s="486"/>
      <c r="P112" s="486"/>
      <c r="Q112" s="486"/>
      <c r="R112" s="486"/>
      <c r="S112" s="486"/>
      <c r="T112" s="486"/>
      <c r="U112" s="486"/>
      <c r="V112" s="486"/>
      <c r="W112" s="486"/>
      <c r="X112" s="486"/>
      <c r="Y112" s="486"/>
      <c r="Z112" s="486"/>
      <c r="AA112" s="486"/>
      <c r="AB112" s="486"/>
      <c r="AC112" s="486"/>
      <c r="AD112" s="486"/>
      <c r="AE112" s="486"/>
      <c r="AF112" s="486"/>
      <c r="AG112" s="486"/>
      <c r="AH112" s="486"/>
      <c r="AI112" s="486"/>
      <c r="AJ112" s="499"/>
      <c r="AK112" s="278"/>
      <c r="AL112" s="486"/>
      <c r="AM112" s="486"/>
      <c r="AN112" s="486"/>
      <c r="AO112" s="486"/>
      <c r="AP112" s="486"/>
      <c r="AQ112" s="486"/>
      <c r="AR112" s="486"/>
      <c r="AS112" s="486"/>
      <c r="AT112" s="486"/>
      <c r="AU112" s="486"/>
      <c r="AV112" s="486"/>
      <c r="AW112" s="486"/>
      <c r="AX112" s="486"/>
      <c r="AY112" s="486"/>
      <c r="AZ112" s="486"/>
      <c r="BA112" s="486"/>
      <c r="BB112" s="486"/>
      <c r="BC112" s="486"/>
      <c r="BD112" s="113"/>
      <c r="BE112" s="113"/>
      <c r="BF112" s="113"/>
      <c r="BG112" s="113"/>
      <c r="BH112" s="113"/>
      <c r="BI112" s="113"/>
      <c r="BJ112" s="113"/>
      <c r="BK112" s="113"/>
      <c r="BL112" s="113"/>
      <c r="BM112" s="113"/>
      <c r="BN112" s="113"/>
      <c r="BO112" s="113"/>
      <c r="BP112" s="113"/>
      <c r="BQ112" s="113"/>
      <c r="BR112" s="113"/>
      <c r="BS112" s="113"/>
      <c r="BT112" s="113"/>
      <c r="BU112" s="113"/>
      <c r="BV112" s="113"/>
      <c r="BW112" s="113"/>
      <c r="BX112" s="113"/>
      <c r="BY112" s="113"/>
      <c r="BZ112" s="113"/>
      <c r="CA112" s="113"/>
      <c r="CB112" s="113"/>
      <c r="CC112" s="113"/>
      <c r="CD112" s="113"/>
      <c r="CE112" s="113"/>
      <c r="CF112" s="113"/>
      <c r="CG112" s="113"/>
      <c r="CH112" s="113"/>
      <c r="CI112" s="113"/>
      <c r="CJ112" s="113"/>
      <c r="CK112" s="113"/>
      <c r="CL112" s="113"/>
      <c r="CM112" s="113"/>
      <c r="CN112" s="113"/>
      <c r="CO112" s="113"/>
      <c r="CP112" s="113"/>
      <c r="CQ112" s="113"/>
      <c r="CR112" s="113"/>
      <c r="CS112" s="113"/>
      <c r="CT112" s="113"/>
      <c r="CU112" s="113"/>
      <c r="CV112" s="113"/>
      <c r="CW112" s="113"/>
      <c r="CX112" s="113"/>
      <c r="CY112" s="113"/>
      <c r="CZ112" s="113"/>
      <c r="DA112" s="113"/>
      <c r="DB112" s="113"/>
      <c r="DC112" s="113"/>
      <c r="DD112" s="113"/>
      <c r="DE112" s="113"/>
      <c r="DF112" s="113"/>
      <c r="DG112" s="113"/>
      <c r="DH112" s="113"/>
      <c r="DI112" s="113"/>
      <c r="DJ112" s="113"/>
      <c r="DK112" s="113"/>
      <c r="DL112" s="113"/>
      <c r="DM112" s="113"/>
      <c r="DN112" s="113"/>
      <c r="DO112" s="113"/>
      <c r="DP112" s="113"/>
      <c r="DQ112" s="113"/>
      <c r="DR112" s="113"/>
      <c r="DS112" s="113"/>
      <c r="DT112" s="113"/>
      <c r="DU112" s="113"/>
      <c r="DV112" s="113"/>
      <c r="DW112" s="113"/>
      <c r="DX112" s="113"/>
      <c r="DY112" s="113"/>
    </row>
    <row r="113" spans="2:129" x14ac:dyDescent="0.2">
      <c r="B113" s="484"/>
      <c r="C113" s="484"/>
      <c r="D113" s="484"/>
      <c r="E113" s="302"/>
      <c r="F113" s="486"/>
      <c r="G113" s="302"/>
      <c r="H113" s="302"/>
      <c r="I113" s="163"/>
      <c r="J113" s="302"/>
      <c r="K113" s="302"/>
      <c r="L113" s="302"/>
      <c r="M113" s="302"/>
      <c r="N113" s="486"/>
      <c r="O113" s="486"/>
      <c r="P113" s="486"/>
      <c r="Q113" s="486"/>
      <c r="R113" s="486"/>
      <c r="S113" s="486"/>
      <c r="T113" s="486"/>
      <c r="U113" s="486"/>
      <c r="V113" s="486"/>
      <c r="W113" s="486"/>
      <c r="X113" s="486"/>
      <c r="Y113" s="486"/>
      <c r="Z113" s="486"/>
      <c r="AA113" s="486"/>
      <c r="AB113" s="486"/>
      <c r="AC113" s="486"/>
      <c r="AD113" s="486"/>
      <c r="AE113" s="486"/>
      <c r="AF113" s="486"/>
      <c r="AG113" s="486"/>
      <c r="AH113" s="486"/>
      <c r="AI113" s="486"/>
      <c r="AJ113" s="499"/>
      <c r="AK113" s="278"/>
      <c r="AL113" s="486"/>
      <c r="AM113" s="486"/>
      <c r="AN113" s="486"/>
      <c r="AO113" s="486"/>
      <c r="AP113" s="486"/>
      <c r="AQ113" s="486"/>
      <c r="AR113" s="486"/>
      <c r="AS113" s="486"/>
      <c r="AT113" s="486"/>
      <c r="AU113" s="486"/>
      <c r="AV113" s="486"/>
      <c r="AW113" s="486"/>
      <c r="AX113" s="486"/>
      <c r="AY113" s="486"/>
      <c r="AZ113" s="486"/>
      <c r="BA113" s="486"/>
      <c r="BB113" s="486"/>
      <c r="BC113" s="486"/>
      <c r="BD113" s="113"/>
      <c r="BE113" s="113"/>
      <c r="BF113" s="113"/>
      <c r="BG113" s="113"/>
      <c r="BH113" s="113"/>
      <c r="BI113" s="113"/>
      <c r="BJ113" s="113"/>
      <c r="BK113" s="113"/>
      <c r="BL113" s="113"/>
      <c r="BM113" s="113"/>
      <c r="BN113" s="113"/>
      <c r="BO113" s="113"/>
      <c r="BP113" s="113"/>
      <c r="BQ113" s="113"/>
      <c r="BR113" s="113"/>
      <c r="BS113" s="113"/>
      <c r="BT113" s="113"/>
      <c r="BU113" s="113"/>
      <c r="BV113" s="113"/>
      <c r="BW113" s="113"/>
      <c r="BX113" s="113"/>
      <c r="BY113" s="113"/>
      <c r="BZ113" s="113"/>
      <c r="CA113" s="113"/>
      <c r="CB113" s="113"/>
      <c r="CC113" s="113"/>
      <c r="CD113" s="113"/>
      <c r="CE113" s="113"/>
      <c r="CF113" s="113"/>
      <c r="CG113" s="113"/>
      <c r="CH113" s="113"/>
      <c r="CI113" s="113"/>
      <c r="CJ113" s="113"/>
      <c r="CK113" s="113"/>
      <c r="CL113" s="113"/>
      <c r="CM113" s="113"/>
      <c r="CN113" s="113"/>
      <c r="CO113" s="113"/>
      <c r="CP113" s="113"/>
      <c r="CQ113" s="113"/>
      <c r="CR113" s="113"/>
      <c r="CS113" s="113"/>
      <c r="CT113" s="113"/>
      <c r="CU113" s="113"/>
      <c r="CV113" s="113"/>
      <c r="CW113" s="113"/>
      <c r="CX113" s="113"/>
      <c r="CY113" s="113"/>
      <c r="CZ113" s="113"/>
      <c r="DA113" s="113"/>
      <c r="DB113" s="113"/>
      <c r="DC113" s="113"/>
      <c r="DD113" s="113"/>
      <c r="DE113" s="113"/>
      <c r="DF113" s="113"/>
      <c r="DG113" s="113"/>
      <c r="DH113" s="113"/>
      <c r="DI113" s="113"/>
      <c r="DJ113" s="113"/>
      <c r="DK113" s="113"/>
      <c r="DL113" s="113"/>
      <c r="DM113" s="113"/>
      <c r="DN113" s="113"/>
      <c r="DO113" s="113"/>
      <c r="DP113" s="113"/>
      <c r="DQ113" s="113"/>
      <c r="DR113" s="113"/>
      <c r="DS113" s="113"/>
      <c r="DT113" s="113"/>
      <c r="DU113" s="113"/>
      <c r="DV113" s="113"/>
      <c r="DW113" s="113"/>
      <c r="DX113" s="113"/>
      <c r="DY113" s="113"/>
    </row>
    <row r="114" spans="2:129" x14ac:dyDescent="0.2">
      <c r="B114" s="484"/>
      <c r="C114" s="484"/>
      <c r="D114" s="484"/>
      <c r="E114" s="302"/>
      <c r="F114" s="486"/>
      <c r="G114" s="302"/>
      <c r="H114" s="302"/>
      <c r="I114" s="163"/>
      <c r="J114" s="302"/>
      <c r="K114" s="302"/>
      <c r="L114" s="302"/>
      <c r="M114" s="302"/>
      <c r="N114" s="486"/>
      <c r="O114" s="486"/>
      <c r="P114" s="486"/>
      <c r="Q114" s="486"/>
      <c r="R114" s="486"/>
      <c r="S114" s="486"/>
      <c r="T114" s="486"/>
      <c r="U114" s="486"/>
      <c r="V114" s="486"/>
      <c r="W114" s="486"/>
      <c r="X114" s="486"/>
      <c r="Y114" s="486"/>
      <c r="Z114" s="486"/>
      <c r="AA114" s="486"/>
      <c r="AB114" s="486"/>
      <c r="AC114" s="486"/>
      <c r="AD114" s="486"/>
      <c r="AE114" s="486"/>
      <c r="AF114" s="486"/>
      <c r="AG114" s="486"/>
      <c r="AH114" s="486"/>
      <c r="AI114" s="486"/>
      <c r="AJ114" s="499"/>
      <c r="AK114" s="278"/>
      <c r="AL114" s="486"/>
      <c r="AM114" s="486"/>
      <c r="AN114" s="486"/>
      <c r="AO114" s="486"/>
      <c r="AP114" s="486"/>
      <c r="AQ114" s="486"/>
      <c r="AR114" s="486"/>
      <c r="AS114" s="486"/>
      <c r="AT114" s="486"/>
      <c r="AU114" s="486"/>
      <c r="AV114" s="486"/>
      <c r="AW114" s="486"/>
      <c r="AX114" s="486"/>
      <c r="AY114" s="486"/>
      <c r="AZ114" s="486"/>
      <c r="BA114" s="486"/>
      <c r="BB114" s="486"/>
      <c r="BC114" s="486"/>
      <c r="BD114" s="113"/>
      <c r="BE114" s="113"/>
      <c r="BF114" s="113"/>
      <c r="BG114" s="113"/>
      <c r="BH114" s="113"/>
      <c r="BI114" s="113"/>
      <c r="BJ114" s="113"/>
      <c r="BK114" s="113"/>
      <c r="BL114" s="113"/>
      <c r="BM114" s="113"/>
      <c r="BN114" s="113"/>
      <c r="BO114" s="113"/>
      <c r="BP114" s="113"/>
      <c r="BQ114" s="113"/>
      <c r="BR114" s="113"/>
      <c r="BS114" s="113"/>
      <c r="BT114" s="113"/>
      <c r="BU114" s="113"/>
      <c r="BV114" s="113"/>
      <c r="BW114" s="113"/>
      <c r="BX114" s="113"/>
      <c r="BY114" s="113"/>
      <c r="BZ114" s="113"/>
      <c r="CA114" s="113"/>
      <c r="CB114" s="113"/>
      <c r="CC114" s="113"/>
      <c r="CD114" s="113"/>
      <c r="CE114" s="113"/>
      <c r="CF114" s="113"/>
      <c r="CG114" s="113"/>
      <c r="CH114" s="113"/>
      <c r="CI114" s="113"/>
      <c r="CJ114" s="113"/>
      <c r="CK114" s="113"/>
      <c r="CL114" s="113"/>
      <c r="CM114" s="113"/>
      <c r="CN114" s="113"/>
      <c r="CO114" s="113"/>
      <c r="CP114" s="113"/>
      <c r="CQ114" s="113"/>
      <c r="CR114" s="113"/>
      <c r="CS114" s="113"/>
      <c r="CT114" s="113"/>
      <c r="CU114" s="113"/>
      <c r="CV114" s="113"/>
      <c r="CW114" s="113"/>
      <c r="CX114" s="113"/>
      <c r="CY114" s="113"/>
      <c r="CZ114" s="113"/>
      <c r="DA114" s="113"/>
      <c r="DB114" s="113"/>
      <c r="DC114" s="113"/>
      <c r="DD114" s="113"/>
      <c r="DE114" s="113"/>
      <c r="DF114" s="113"/>
      <c r="DG114" s="113"/>
      <c r="DH114" s="113"/>
      <c r="DI114" s="113"/>
      <c r="DJ114" s="113"/>
      <c r="DK114" s="113"/>
      <c r="DL114" s="113"/>
      <c r="DM114" s="113"/>
      <c r="DN114" s="113"/>
      <c r="DO114" s="113"/>
      <c r="DP114" s="113"/>
      <c r="DQ114" s="113"/>
      <c r="DR114" s="113"/>
      <c r="DS114" s="113"/>
      <c r="DT114" s="113"/>
      <c r="DU114" s="113"/>
      <c r="DV114" s="113"/>
      <c r="DW114" s="113"/>
      <c r="DX114" s="113"/>
      <c r="DY114" s="113"/>
    </row>
    <row r="115" spans="2:129" x14ac:dyDescent="0.2">
      <c r="B115" s="484"/>
      <c r="C115" s="484"/>
      <c r="D115" s="484"/>
      <c r="E115" s="302"/>
      <c r="F115" s="486"/>
      <c r="G115" s="302"/>
      <c r="H115" s="302"/>
      <c r="I115" s="163"/>
      <c r="J115" s="302"/>
      <c r="K115" s="302"/>
      <c r="L115" s="302"/>
      <c r="M115" s="302"/>
      <c r="N115" s="486"/>
      <c r="O115" s="486"/>
      <c r="P115" s="486"/>
      <c r="Q115" s="486"/>
      <c r="R115" s="486"/>
      <c r="S115" s="486"/>
      <c r="T115" s="486"/>
      <c r="U115" s="486"/>
      <c r="V115" s="486"/>
      <c r="W115" s="486"/>
      <c r="X115" s="486"/>
      <c r="Y115" s="486"/>
      <c r="Z115" s="486"/>
      <c r="AA115" s="486"/>
      <c r="AB115" s="486"/>
      <c r="AC115" s="486"/>
      <c r="AD115" s="486"/>
      <c r="AE115" s="486"/>
      <c r="AF115" s="486"/>
      <c r="AG115" s="486"/>
      <c r="AH115" s="486"/>
      <c r="AI115" s="486"/>
      <c r="AJ115" s="499"/>
      <c r="AK115" s="278"/>
      <c r="AL115" s="486"/>
      <c r="AM115" s="486"/>
      <c r="AN115" s="486"/>
      <c r="AO115" s="486"/>
      <c r="AP115" s="486"/>
      <c r="AQ115" s="486"/>
      <c r="AR115" s="486"/>
      <c r="AS115" s="486"/>
      <c r="AT115" s="486"/>
      <c r="AU115" s="486"/>
      <c r="AV115" s="486"/>
      <c r="AW115" s="486"/>
      <c r="AX115" s="486"/>
      <c r="AY115" s="486"/>
      <c r="AZ115" s="486"/>
      <c r="BA115" s="486"/>
      <c r="BB115" s="486"/>
      <c r="BC115" s="486"/>
      <c r="BD115" s="113"/>
      <c r="BE115" s="113"/>
      <c r="BF115" s="113"/>
      <c r="BG115" s="113"/>
      <c r="BH115" s="113"/>
      <c r="BI115" s="113"/>
      <c r="BJ115" s="113"/>
      <c r="BK115" s="113"/>
      <c r="BL115" s="113"/>
      <c r="BM115" s="113"/>
      <c r="BN115" s="113"/>
      <c r="BO115" s="113"/>
      <c r="BP115" s="113"/>
      <c r="BQ115" s="113"/>
      <c r="BR115" s="113"/>
      <c r="BS115" s="113"/>
      <c r="BT115" s="113"/>
      <c r="BU115" s="113"/>
      <c r="BV115" s="113"/>
      <c r="BW115" s="113"/>
      <c r="BX115" s="113"/>
      <c r="BY115" s="113"/>
      <c r="BZ115" s="113"/>
      <c r="CA115" s="113"/>
      <c r="CB115" s="113"/>
      <c r="CC115" s="113"/>
      <c r="CD115" s="113"/>
      <c r="CE115" s="113"/>
      <c r="CF115" s="113"/>
      <c r="CG115" s="113"/>
      <c r="CH115" s="113"/>
      <c r="CI115" s="113"/>
      <c r="CJ115" s="113"/>
      <c r="CK115" s="113"/>
      <c r="CL115" s="113"/>
      <c r="CM115" s="113"/>
      <c r="CN115" s="113"/>
      <c r="CO115" s="113"/>
      <c r="CP115" s="113"/>
      <c r="CQ115" s="113"/>
      <c r="CR115" s="113"/>
      <c r="CS115" s="113"/>
      <c r="CT115" s="113"/>
      <c r="CU115" s="113"/>
      <c r="CV115" s="113"/>
      <c r="CW115" s="113"/>
      <c r="CX115" s="113"/>
      <c r="CY115" s="113"/>
      <c r="CZ115" s="113"/>
      <c r="DA115" s="113"/>
      <c r="DB115" s="113"/>
      <c r="DC115" s="113"/>
      <c r="DD115" s="113"/>
      <c r="DE115" s="113"/>
      <c r="DF115" s="113"/>
      <c r="DG115" s="113"/>
      <c r="DH115" s="113"/>
      <c r="DI115" s="113"/>
      <c r="DJ115" s="113"/>
      <c r="DK115" s="113"/>
      <c r="DL115" s="113"/>
      <c r="DM115" s="113"/>
      <c r="DN115" s="113"/>
      <c r="DO115" s="113"/>
      <c r="DP115" s="113"/>
      <c r="DQ115" s="113"/>
      <c r="DR115" s="113"/>
      <c r="DS115" s="113"/>
      <c r="DT115" s="113"/>
      <c r="DU115" s="113"/>
      <c r="DV115" s="113"/>
      <c r="DW115" s="113"/>
      <c r="DX115" s="113"/>
      <c r="DY115" s="113"/>
    </row>
    <row r="116" spans="2:129" x14ac:dyDescent="0.2">
      <c r="B116" s="484"/>
      <c r="C116" s="484"/>
      <c r="D116" s="484"/>
      <c r="E116" s="302"/>
      <c r="F116" s="486"/>
      <c r="G116" s="302"/>
      <c r="H116" s="302"/>
      <c r="I116" s="163"/>
      <c r="J116" s="302"/>
      <c r="K116" s="302"/>
      <c r="L116" s="302"/>
      <c r="M116" s="302"/>
      <c r="N116" s="486"/>
      <c r="O116" s="486"/>
      <c r="P116" s="486"/>
      <c r="Q116" s="486"/>
      <c r="R116" s="486"/>
      <c r="S116" s="486"/>
      <c r="T116" s="486"/>
      <c r="U116" s="486"/>
      <c r="V116" s="486"/>
      <c r="W116" s="486"/>
      <c r="X116" s="486"/>
      <c r="Y116" s="486"/>
      <c r="Z116" s="486"/>
      <c r="AA116" s="486"/>
      <c r="AB116" s="486"/>
      <c r="AC116" s="486"/>
      <c r="AD116" s="486"/>
      <c r="AE116" s="486"/>
      <c r="AF116" s="486"/>
      <c r="AG116" s="486"/>
      <c r="AH116" s="486"/>
      <c r="AI116" s="486"/>
      <c r="AJ116" s="499"/>
      <c r="AK116" s="278"/>
      <c r="AL116" s="486"/>
      <c r="AM116" s="486"/>
      <c r="AN116" s="486"/>
      <c r="AO116" s="486"/>
      <c r="AP116" s="486"/>
      <c r="AQ116" s="486"/>
      <c r="AR116" s="486"/>
      <c r="AS116" s="486"/>
      <c r="AT116" s="486"/>
      <c r="AU116" s="486"/>
      <c r="AV116" s="486"/>
      <c r="AW116" s="486"/>
      <c r="AX116" s="486"/>
      <c r="AY116" s="486"/>
      <c r="AZ116" s="486"/>
      <c r="BA116" s="486"/>
      <c r="BB116" s="486"/>
      <c r="BC116" s="486"/>
      <c r="BD116" s="113"/>
      <c r="BE116" s="113"/>
      <c r="BF116" s="113"/>
      <c r="BG116" s="113"/>
      <c r="BH116" s="113"/>
      <c r="BI116" s="113"/>
      <c r="BJ116" s="113"/>
      <c r="BK116" s="113"/>
      <c r="BL116" s="113"/>
      <c r="BM116" s="113"/>
      <c r="BN116" s="113"/>
      <c r="BO116" s="113"/>
      <c r="BP116" s="113"/>
      <c r="BQ116" s="113"/>
      <c r="BR116" s="113"/>
      <c r="BS116" s="113"/>
      <c r="BT116" s="113"/>
      <c r="BU116" s="113"/>
      <c r="BV116" s="113"/>
      <c r="BW116" s="113"/>
      <c r="BX116" s="113"/>
      <c r="BY116" s="113"/>
      <c r="BZ116" s="113"/>
      <c r="CA116" s="113"/>
      <c r="CB116" s="113"/>
      <c r="CC116" s="113"/>
      <c r="CD116" s="113"/>
      <c r="CE116" s="113"/>
      <c r="CF116" s="113"/>
      <c r="CG116" s="113"/>
      <c r="CH116" s="113"/>
      <c r="CI116" s="113"/>
      <c r="CJ116" s="113"/>
      <c r="CK116" s="113"/>
      <c r="CL116" s="113"/>
      <c r="CM116" s="113"/>
      <c r="CN116" s="113"/>
      <c r="CO116" s="113"/>
      <c r="CP116" s="113"/>
      <c r="CQ116" s="113"/>
      <c r="CR116" s="113"/>
      <c r="CS116" s="113"/>
      <c r="CT116" s="113"/>
      <c r="CU116" s="113"/>
      <c r="CV116" s="113"/>
      <c r="CW116" s="113"/>
      <c r="CX116" s="113"/>
      <c r="CY116" s="113"/>
      <c r="CZ116" s="113"/>
      <c r="DA116" s="113"/>
      <c r="DB116" s="113"/>
      <c r="DC116" s="113"/>
      <c r="DD116" s="113"/>
      <c r="DE116" s="113"/>
      <c r="DF116" s="113"/>
      <c r="DG116" s="113"/>
      <c r="DH116" s="113"/>
      <c r="DI116" s="113"/>
      <c r="DJ116" s="113"/>
      <c r="DK116" s="113"/>
      <c r="DL116" s="113"/>
      <c r="DM116" s="113"/>
      <c r="DN116" s="113"/>
      <c r="DO116" s="113"/>
      <c r="DP116" s="113"/>
      <c r="DQ116" s="113"/>
      <c r="DR116" s="113"/>
      <c r="DS116" s="113"/>
      <c r="DT116" s="113"/>
      <c r="DU116" s="113"/>
      <c r="DV116" s="113"/>
      <c r="DW116" s="113"/>
      <c r="DX116" s="113"/>
      <c r="DY116" s="113"/>
    </row>
    <row r="117" spans="2:129" x14ac:dyDescent="0.2">
      <c r="B117" s="484"/>
      <c r="C117" s="484"/>
      <c r="D117" s="484"/>
      <c r="E117" s="302"/>
      <c r="F117" s="486"/>
      <c r="G117" s="302"/>
      <c r="H117" s="302"/>
      <c r="I117" s="163"/>
      <c r="J117" s="302"/>
      <c r="K117" s="302"/>
      <c r="L117" s="302"/>
      <c r="M117" s="302"/>
      <c r="N117" s="486"/>
      <c r="O117" s="486"/>
      <c r="P117" s="486"/>
      <c r="Q117" s="486"/>
      <c r="R117" s="486"/>
      <c r="S117" s="486"/>
      <c r="T117" s="486"/>
      <c r="U117" s="486"/>
      <c r="V117" s="486"/>
      <c r="W117" s="486"/>
      <c r="X117" s="486"/>
      <c r="Y117" s="486"/>
      <c r="Z117" s="486"/>
      <c r="AA117" s="486"/>
      <c r="AB117" s="486"/>
      <c r="AC117" s="486"/>
      <c r="AD117" s="486"/>
      <c r="AE117" s="486"/>
      <c r="AF117" s="486"/>
      <c r="AG117" s="486"/>
      <c r="AH117" s="486"/>
      <c r="AI117" s="486"/>
      <c r="AJ117" s="499"/>
      <c r="AK117" s="278"/>
      <c r="AL117" s="486"/>
      <c r="AM117" s="486"/>
      <c r="AN117" s="486"/>
      <c r="AO117" s="486"/>
      <c r="AP117" s="486"/>
      <c r="AQ117" s="486"/>
      <c r="AR117" s="486"/>
      <c r="AS117" s="486"/>
      <c r="AT117" s="486"/>
      <c r="AU117" s="486"/>
      <c r="AV117" s="486"/>
      <c r="AW117" s="486"/>
      <c r="AX117" s="486"/>
      <c r="AY117" s="486"/>
      <c r="AZ117" s="486"/>
      <c r="BA117" s="486"/>
      <c r="BB117" s="486"/>
      <c r="BC117" s="486"/>
      <c r="BD117" s="113"/>
      <c r="BE117" s="113"/>
      <c r="BF117" s="113"/>
      <c r="BG117" s="113"/>
      <c r="BH117" s="113"/>
      <c r="BI117" s="113"/>
      <c r="BJ117" s="113"/>
      <c r="BK117" s="113"/>
      <c r="BL117" s="113"/>
      <c r="BM117" s="113"/>
      <c r="BN117" s="113"/>
      <c r="BO117" s="113"/>
      <c r="BP117" s="113"/>
      <c r="BQ117" s="113"/>
      <c r="BR117" s="113"/>
      <c r="BS117" s="113"/>
      <c r="BT117" s="113"/>
      <c r="BU117" s="113"/>
      <c r="BV117" s="113"/>
      <c r="BW117" s="113"/>
      <c r="BX117" s="113"/>
      <c r="BY117" s="113"/>
      <c r="BZ117" s="113"/>
      <c r="CA117" s="113"/>
      <c r="CB117" s="113"/>
      <c r="CC117" s="113"/>
      <c r="CD117" s="113"/>
      <c r="CE117" s="113"/>
      <c r="CF117" s="113"/>
      <c r="CG117" s="113"/>
      <c r="CH117" s="113"/>
      <c r="CI117" s="113"/>
      <c r="CJ117" s="113"/>
      <c r="CK117" s="113"/>
      <c r="CL117" s="113"/>
      <c r="CM117" s="113"/>
      <c r="CN117" s="113"/>
      <c r="CO117" s="113"/>
      <c r="CP117" s="113"/>
      <c r="CQ117" s="113"/>
      <c r="CR117" s="113"/>
      <c r="CS117" s="113"/>
      <c r="CT117" s="113"/>
      <c r="CU117" s="113"/>
      <c r="CV117" s="113"/>
      <c r="CW117" s="113"/>
      <c r="CX117" s="113"/>
      <c r="CY117" s="113"/>
      <c r="CZ117" s="113"/>
      <c r="DA117" s="113"/>
      <c r="DB117" s="113"/>
      <c r="DC117" s="113"/>
      <c r="DD117" s="113"/>
      <c r="DE117" s="113"/>
      <c r="DF117" s="113"/>
      <c r="DG117" s="113"/>
      <c r="DH117" s="113"/>
      <c r="DI117" s="113"/>
      <c r="DJ117" s="113"/>
      <c r="DK117" s="113"/>
      <c r="DL117" s="113"/>
      <c r="DM117" s="113"/>
      <c r="DN117" s="113"/>
      <c r="DO117" s="113"/>
      <c r="DP117" s="113"/>
      <c r="DQ117" s="113"/>
      <c r="DR117" s="113"/>
      <c r="DS117" s="113"/>
      <c r="DT117" s="113"/>
      <c r="DU117" s="113"/>
      <c r="DV117" s="113"/>
      <c r="DW117" s="113"/>
      <c r="DX117" s="113"/>
      <c r="DY117" s="113"/>
    </row>
    <row r="118" spans="2:129" x14ac:dyDescent="0.2">
      <c r="B118" s="484"/>
      <c r="C118" s="484"/>
      <c r="D118" s="484"/>
      <c r="E118" s="302"/>
      <c r="F118" s="486"/>
      <c r="G118" s="302"/>
      <c r="H118" s="302"/>
      <c r="I118" s="163"/>
      <c r="J118" s="302"/>
      <c r="K118" s="302"/>
      <c r="L118" s="302"/>
      <c r="M118" s="302"/>
      <c r="N118" s="486"/>
      <c r="O118" s="486"/>
      <c r="P118" s="486"/>
      <c r="Q118" s="486"/>
      <c r="R118" s="486"/>
      <c r="S118" s="486"/>
      <c r="T118" s="486"/>
      <c r="U118" s="486"/>
      <c r="V118" s="486"/>
      <c r="W118" s="486"/>
      <c r="X118" s="486"/>
      <c r="Y118" s="486"/>
      <c r="Z118" s="486"/>
      <c r="AA118" s="486"/>
      <c r="AB118" s="486"/>
      <c r="AC118" s="486"/>
      <c r="AD118" s="486"/>
      <c r="AE118" s="486"/>
      <c r="AF118" s="486"/>
      <c r="AG118" s="486"/>
      <c r="AH118" s="486"/>
      <c r="AI118" s="486"/>
      <c r="AJ118" s="499"/>
      <c r="AK118" s="278"/>
      <c r="AL118" s="486"/>
      <c r="AM118" s="486"/>
      <c r="AN118" s="486"/>
      <c r="AO118" s="486"/>
      <c r="AP118" s="486"/>
      <c r="AQ118" s="486"/>
      <c r="AR118" s="486"/>
      <c r="AS118" s="486"/>
      <c r="AT118" s="486"/>
      <c r="AU118" s="486"/>
      <c r="AV118" s="486"/>
      <c r="AW118" s="486"/>
      <c r="AX118" s="486"/>
      <c r="AY118" s="486"/>
      <c r="AZ118" s="486"/>
      <c r="BA118" s="486"/>
      <c r="BB118" s="486"/>
      <c r="BC118" s="486"/>
      <c r="BD118" s="113"/>
      <c r="BE118" s="113"/>
      <c r="BF118" s="113"/>
      <c r="BG118" s="113"/>
      <c r="BH118" s="113"/>
      <c r="BI118" s="113"/>
      <c r="BJ118" s="113"/>
      <c r="BK118" s="113"/>
      <c r="BL118" s="113"/>
      <c r="BM118" s="113"/>
      <c r="BN118" s="113"/>
      <c r="BO118" s="113"/>
      <c r="BP118" s="113"/>
      <c r="BQ118" s="113"/>
      <c r="BR118" s="113"/>
      <c r="BS118" s="113"/>
      <c r="BT118" s="113"/>
      <c r="BU118" s="113"/>
      <c r="BV118" s="113"/>
      <c r="BW118" s="113"/>
      <c r="BX118" s="113"/>
      <c r="BY118" s="113"/>
      <c r="BZ118" s="113"/>
      <c r="CA118" s="113"/>
      <c r="CB118" s="113"/>
      <c r="CC118" s="113"/>
      <c r="CD118" s="113"/>
      <c r="CE118" s="113"/>
      <c r="CF118" s="113"/>
      <c r="CG118" s="113"/>
      <c r="CH118" s="113"/>
      <c r="CI118" s="113"/>
      <c r="CJ118" s="113"/>
      <c r="CK118" s="113"/>
      <c r="CL118" s="113"/>
      <c r="CM118" s="113"/>
      <c r="CN118" s="113"/>
      <c r="CO118" s="113"/>
      <c r="CP118" s="113"/>
      <c r="CQ118" s="113"/>
      <c r="CR118" s="113"/>
      <c r="CS118" s="113"/>
      <c r="CT118" s="113"/>
      <c r="CU118" s="113"/>
      <c r="CV118" s="113"/>
      <c r="CW118" s="113"/>
      <c r="CX118" s="113"/>
      <c r="CY118" s="113"/>
      <c r="CZ118" s="113"/>
      <c r="DA118" s="113"/>
      <c r="DB118" s="113"/>
      <c r="DC118" s="113"/>
      <c r="DD118" s="113"/>
      <c r="DE118" s="113"/>
      <c r="DF118" s="113"/>
      <c r="DG118" s="113"/>
      <c r="DH118" s="113"/>
      <c r="DI118" s="113"/>
      <c r="DJ118" s="113"/>
      <c r="DK118" s="113"/>
      <c r="DL118" s="113"/>
      <c r="DM118" s="113"/>
      <c r="DN118" s="113"/>
      <c r="DO118" s="113"/>
      <c r="DP118" s="113"/>
      <c r="DQ118" s="113"/>
      <c r="DR118" s="113"/>
      <c r="DS118" s="113"/>
      <c r="DT118" s="113"/>
      <c r="DU118" s="113"/>
      <c r="DV118" s="113"/>
      <c r="DW118" s="113"/>
      <c r="DX118" s="113"/>
      <c r="DY118" s="113"/>
    </row>
    <row r="119" spans="2:129" x14ac:dyDescent="0.2">
      <c r="B119" s="484"/>
      <c r="C119" s="484"/>
      <c r="D119" s="484"/>
      <c r="E119" s="302"/>
      <c r="F119" s="486"/>
      <c r="G119" s="302"/>
      <c r="H119" s="302"/>
      <c r="I119" s="163"/>
      <c r="J119" s="302"/>
      <c r="K119" s="302"/>
      <c r="L119" s="302"/>
      <c r="M119" s="302"/>
      <c r="N119" s="486"/>
      <c r="O119" s="486"/>
      <c r="P119" s="486"/>
      <c r="Q119" s="486"/>
      <c r="R119" s="486"/>
      <c r="S119" s="486"/>
      <c r="T119" s="486"/>
      <c r="U119" s="486"/>
      <c r="V119" s="486"/>
      <c r="W119" s="486"/>
      <c r="X119" s="486"/>
      <c r="Y119" s="486"/>
      <c r="Z119" s="486"/>
      <c r="AA119" s="486"/>
      <c r="AB119" s="486"/>
      <c r="AC119" s="486"/>
      <c r="AD119" s="486"/>
      <c r="AE119" s="486"/>
      <c r="AF119" s="486"/>
      <c r="AG119" s="486"/>
      <c r="AH119" s="486"/>
      <c r="AI119" s="486"/>
      <c r="AJ119" s="499"/>
      <c r="AK119" s="278"/>
      <c r="AL119" s="486"/>
      <c r="AM119" s="486"/>
      <c r="AN119" s="486"/>
      <c r="AO119" s="486"/>
      <c r="AP119" s="486"/>
      <c r="AQ119" s="486"/>
      <c r="AR119" s="486"/>
      <c r="AS119" s="486"/>
      <c r="AT119" s="486"/>
      <c r="AU119" s="486"/>
      <c r="AV119" s="486"/>
      <c r="AW119" s="486"/>
      <c r="AX119" s="486"/>
      <c r="AY119" s="486"/>
      <c r="AZ119" s="486"/>
      <c r="BA119" s="486"/>
      <c r="BB119" s="486"/>
      <c r="BC119" s="486"/>
      <c r="BD119" s="113"/>
      <c r="BE119" s="113"/>
      <c r="BF119" s="113"/>
      <c r="BG119" s="113"/>
      <c r="BH119" s="113"/>
      <c r="BI119" s="113"/>
      <c r="BJ119" s="113"/>
      <c r="BK119" s="113"/>
      <c r="BL119" s="113"/>
      <c r="BM119" s="113"/>
      <c r="BN119" s="113"/>
      <c r="BO119" s="113"/>
      <c r="BP119" s="113"/>
      <c r="BQ119" s="113"/>
      <c r="BR119" s="113"/>
      <c r="BS119" s="113"/>
      <c r="BT119" s="113"/>
      <c r="BU119" s="113"/>
      <c r="BV119" s="113"/>
      <c r="BW119" s="113"/>
      <c r="BX119" s="113"/>
      <c r="BY119" s="113"/>
      <c r="BZ119" s="113"/>
      <c r="CA119" s="113"/>
      <c r="CB119" s="113"/>
      <c r="CC119" s="113"/>
      <c r="CD119" s="113"/>
      <c r="CE119" s="113"/>
      <c r="CF119" s="113"/>
      <c r="CG119" s="113"/>
      <c r="CH119" s="113"/>
      <c r="CI119" s="113"/>
      <c r="CJ119" s="113"/>
      <c r="CK119" s="113"/>
      <c r="CL119" s="113"/>
      <c r="CM119" s="113"/>
      <c r="CN119" s="113"/>
      <c r="CO119" s="113"/>
      <c r="CP119" s="113"/>
      <c r="CQ119" s="113"/>
      <c r="CR119" s="113"/>
      <c r="CS119" s="113"/>
      <c r="CT119" s="113"/>
      <c r="CU119" s="113"/>
      <c r="CV119" s="113"/>
      <c r="CW119" s="113"/>
      <c r="CX119" s="113"/>
      <c r="CY119" s="113"/>
      <c r="CZ119" s="113"/>
      <c r="DA119" s="113"/>
      <c r="DB119" s="113"/>
      <c r="DC119" s="113"/>
      <c r="DD119" s="113"/>
      <c r="DE119" s="113"/>
      <c r="DF119" s="113"/>
      <c r="DG119" s="113"/>
      <c r="DH119" s="113"/>
      <c r="DI119" s="113"/>
      <c r="DJ119" s="113"/>
      <c r="DK119" s="113"/>
      <c r="DL119" s="113"/>
      <c r="DM119" s="113"/>
      <c r="DN119" s="113"/>
      <c r="DO119" s="113"/>
      <c r="DP119" s="113"/>
      <c r="DQ119" s="113"/>
      <c r="DR119" s="113"/>
      <c r="DS119" s="113"/>
      <c r="DT119" s="113"/>
      <c r="DU119" s="113"/>
      <c r="DV119" s="113"/>
      <c r="DW119" s="113"/>
      <c r="DX119" s="113"/>
      <c r="DY119" s="113"/>
    </row>
    <row r="120" spans="2:129" x14ac:dyDescent="0.2">
      <c r="B120" s="484"/>
      <c r="C120" s="484"/>
      <c r="D120" s="484"/>
      <c r="E120" s="302"/>
      <c r="F120" s="486"/>
      <c r="G120" s="302"/>
      <c r="H120" s="302"/>
      <c r="I120" s="163"/>
      <c r="J120" s="302"/>
      <c r="K120" s="302"/>
      <c r="L120" s="302"/>
      <c r="M120" s="302"/>
      <c r="N120" s="486"/>
      <c r="O120" s="486"/>
      <c r="P120" s="486"/>
      <c r="Q120" s="486"/>
      <c r="R120" s="486"/>
      <c r="S120" s="486"/>
      <c r="T120" s="486"/>
      <c r="U120" s="486"/>
      <c r="V120" s="486"/>
      <c r="W120" s="486"/>
      <c r="X120" s="486"/>
      <c r="Y120" s="486"/>
      <c r="Z120" s="486"/>
      <c r="AA120" s="486"/>
      <c r="AB120" s="486"/>
      <c r="AC120" s="486"/>
      <c r="AD120" s="486"/>
      <c r="AE120" s="486"/>
      <c r="AF120" s="486"/>
      <c r="AG120" s="486"/>
      <c r="AH120" s="486"/>
      <c r="AI120" s="486"/>
      <c r="AJ120" s="499"/>
      <c r="AK120" s="278"/>
      <c r="AL120" s="486"/>
      <c r="AM120" s="486"/>
      <c r="AN120" s="486"/>
      <c r="AO120" s="486"/>
      <c r="AP120" s="486"/>
      <c r="AQ120" s="486"/>
      <c r="AR120" s="486"/>
      <c r="AS120" s="486"/>
      <c r="AT120" s="486"/>
      <c r="AU120" s="486"/>
      <c r="AV120" s="486"/>
      <c r="AW120" s="486"/>
      <c r="AX120" s="486"/>
      <c r="AY120" s="486"/>
      <c r="AZ120" s="486"/>
      <c r="BA120" s="486"/>
      <c r="BB120" s="486"/>
      <c r="BC120" s="486"/>
      <c r="BD120" s="113"/>
      <c r="BE120" s="113"/>
      <c r="BF120" s="113"/>
      <c r="BG120" s="113"/>
      <c r="BH120" s="113"/>
      <c r="BI120" s="113"/>
      <c r="BJ120" s="113"/>
      <c r="BK120" s="113"/>
      <c r="BL120" s="113"/>
      <c r="BM120" s="113"/>
      <c r="BN120" s="113"/>
      <c r="BO120" s="113"/>
      <c r="BP120" s="113"/>
      <c r="BQ120" s="113"/>
      <c r="BR120" s="113"/>
      <c r="BS120" s="113"/>
      <c r="BT120" s="113"/>
      <c r="BU120" s="113"/>
      <c r="BV120" s="113"/>
      <c r="BW120" s="113"/>
      <c r="BX120" s="113"/>
      <c r="BY120" s="113"/>
      <c r="BZ120" s="113"/>
      <c r="CA120" s="113"/>
      <c r="CB120" s="113"/>
      <c r="CC120" s="113"/>
      <c r="CD120" s="113"/>
      <c r="CE120" s="113"/>
      <c r="CF120" s="113"/>
      <c r="CG120" s="113"/>
      <c r="CH120" s="113"/>
      <c r="CI120" s="113"/>
      <c r="CJ120" s="113"/>
      <c r="CK120" s="113"/>
      <c r="CL120" s="113"/>
      <c r="CM120" s="113"/>
      <c r="CN120" s="113"/>
      <c r="CO120" s="113"/>
      <c r="CP120" s="113"/>
      <c r="CQ120" s="113"/>
      <c r="CR120" s="113"/>
      <c r="CS120" s="113"/>
      <c r="CT120" s="113"/>
      <c r="CU120" s="113"/>
      <c r="CV120" s="113"/>
      <c r="CW120" s="113"/>
      <c r="CX120" s="113"/>
      <c r="CY120" s="113"/>
      <c r="CZ120" s="113"/>
      <c r="DA120" s="113"/>
      <c r="DB120" s="113"/>
      <c r="DC120" s="113"/>
      <c r="DD120" s="113"/>
      <c r="DE120" s="113"/>
      <c r="DF120" s="113"/>
      <c r="DG120" s="113"/>
      <c r="DH120" s="113"/>
      <c r="DI120" s="113"/>
      <c r="DJ120" s="113"/>
      <c r="DK120" s="113"/>
      <c r="DL120" s="113"/>
      <c r="DM120" s="113"/>
      <c r="DN120" s="113"/>
      <c r="DO120" s="113"/>
      <c r="DP120" s="113"/>
      <c r="DQ120" s="113"/>
      <c r="DR120" s="113"/>
      <c r="DS120" s="113"/>
      <c r="DT120" s="113"/>
      <c r="DU120" s="113"/>
      <c r="DV120" s="113"/>
      <c r="DW120" s="113"/>
      <c r="DX120" s="113"/>
      <c r="DY120" s="113"/>
    </row>
    <row r="121" spans="2:129" x14ac:dyDescent="0.2">
      <c r="B121" s="484"/>
      <c r="C121" s="484"/>
      <c r="D121" s="484"/>
      <c r="E121" s="302"/>
      <c r="F121" s="486"/>
      <c r="G121" s="302"/>
      <c r="H121" s="302"/>
      <c r="I121" s="163"/>
      <c r="J121" s="302"/>
      <c r="K121" s="302"/>
      <c r="L121" s="302"/>
      <c r="M121" s="302"/>
      <c r="N121" s="486"/>
      <c r="O121" s="486"/>
      <c r="P121" s="486"/>
      <c r="Q121" s="486"/>
      <c r="R121" s="486"/>
      <c r="S121" s="486"/>
      <c r="T121" s="486"/>
      <c r="U121" s="486"/>
      <c r="V121" s="486"/>
      <c r="W121" s="486"/>
      <c r="X121" s="486"/>
      <c r="Y121" s="486"/>
      <c r="Z121" s="486"/>
      <c r="AA121" s="486"/>
      <c r="AB121" s="486"/>
      <c r="AC121" s="486"/>
      <c r="AD121" s="486"/>
      <c r="AE121" s="486"/>
      <c r="AF121" s="486"/>
      <c r="AG121" s="486"/>
      <c r="AH121" s="486"/>
      <c r="AI121" s="486"/>
      <c r="AJ121" s="499"/>
      <c r="AK121" s="278"/>
      <c r="AL121" s="486"/>
      <c r="AM121" s="486"/>
      <c r="AN121" s="486"/>
      <c r="AO121" s="486"/>
      <c r="AP121" s="486"/>
      <c r="AQ121" s="486"/>
      <c r="AR121" s="486"/>
      <c r="AS121" s="486"/>
      <c r="AT121" s="486"/>
      <c r="AU121" s="486"/>
      <c r="AV121" s="486"/>
      <c r="AW121" s="486"/>
      <c r="AX121" s="486"/>
      <c r="AY121" s="486"/>
      <c r="AZ121" s="486"/>
      <c r="BA121" s="486"/>
      <c r="BB121" s="486"/>
      <c r="BC121" s="486"/>
      <c r="BD121" s="113"/>
      <c r="BE121" s="113"/>
      <c r="BF121" s="113"/>
      <c r="BG121" s="113"/>
      <c r="BH121" s="113"/>
      <c r="BI121" s="113"/>
      <c r="BJ121" s="113"/>
      <c r="BK121" s="113"/>
      <c r="BL121" s="113"/>
      <c r="BM121" s="113"/>
      <c r="BN121" s="113"/>
      <c r="BO121" s="113"/>
      <c r="BP121" s="113"/>
      <c r="BQ121" s="113"/>
      <c r="BR121" s="113"/>
      <c r="BS121" s="113"/>
      <c r="BT121" s="113"/>
      <c r="BU121" s="113"/>
      <c r="BV121" s="113"/>
      <c r="BW121" s="113"/>
      <c r="BX121" s="113"/>
      <c r="BY121" s="113"/>
      <c r="BZ121" s="113"/>
      <c r="CA121" s="113"/>
      <c r="CB121" s="113"/>
      <c r="CC121" s="113"/>
      <c r="CD121" s="113"/>
      <c r="CE121" s="113"/>
      <c r="CF121" s="113"/>
      <c r="CG121" s="113"/>
      <c r="CH121" s="113"/>
      <c r="CI121" s="113"/>
      <c r="CJ121" s="113"/>
      <c r="CK121" s="113"/>
      <c r="CL121" s="113"/>
      <c r="CM121" s="113"/>
      <c r="CN121" s="113"/>
      <c r="CO121" s="113"/>
      <c r="CP121" s="113"/>
      <c r="CQ121" s="113"/>
      <c r="CR121" s="113"/>
      <c r="CS121" s="113"/>
      <c r="CT121" s="113"/>
      <c r="CU121" s="113"/>
      <c r="CV121" s="113"/>
      <c r="CW121" s="113"/>
      <c r="CX121" s="113"/>
      <c r="CY121" s="113"/>
      <c r="CZ121" s="113"/>
      <c r="DA121" s="113"/>
      <c r="DB121" s="113"/>
      <c r="DC121" s="113"/>
      <c r="DD121" s="113"/>
      <c r="DE121" s="113"/>
      <c r="DF121" s="113"/>
      <c r="DG121" s="113"/>
      <c r="DH121" s="113"/>
      <c r="DI121" s="113"/>
      <c r="DJ121" s="113"/>
      <c r="DK121" s="113"/>
      <c r="DL121" s="113"/>
      <c r="DM121" s="113"/>
      <c r="DN121" s="113"/>
      <c r="DO121" s="113"/>
      <c r="DP121" s="113"/>
      <c r="DQ121" s="113"/>
      <c r="DR121" s="113"/>
      <c r="DS121" s="113"/>
      <c r="DT121" s="113"/>
      <c r="DU121" s="113"/>
      <c r="DV121" s="113"/>
      <c r="DW121" s="113"/>
      <c r="DX121" s="113"/>
      <c r="DY121" s="113"/>
    </row>
    <row r="122" spans="2:129" x14ac:dyDescent="0.2">
      <c r="B122" s="484"/>
      <c r="C122" s="484"/>
      <c r="D122" s="484"/>
      <c r="E122" s="302"/>
      <c r="F122" s="486"/>
      <c r="G122" s="302"/>
      <c r="H122" s="302"/>
      <c r="I122" s="163"/>
      <c r="J122" s="302"/>
      <c r="K122" s="302"/>
      <c r="L122" s="302"/>
      <c r="M122" s="302"/>
      <c r="N122" s="486"/>
      <c r="O122" s="486"/>
      <c r="P122" s="486"/>
      <c r="Q122" s="486"/>
      <c r="R122" s="486"/>
      <c r="S122" s="486"/>
      <c r="T122" s="486"/>
      <c r="U122" s="486"/>
      <c r="V122" s="486"/>
      <c r="W122" s="486"/>
      <c r="X122" s="486"/>
      <c r="Y122" s="486"/>
      <c r="Z122" s="486"/>
      <c r="AA122" s="486"/>
      <c r="AB122" s="486"/>
      <c r="AC122" s="486"/>
      <c r="AD122" s="486"/>
      <c r="AE122" s="486"/>
      <c r="AF122" s="486"/>
      <c r="AG122" s="486"/>
      <c r="AH122" s="486"/>
      <c r="AI122" s="486"/>
      <c r="AJ122" s="499"/>
      <c r="AK122" s="278"/>
      <c r="AL122" s="486"/>
      <c r="AM122" s="486"/>
      <c r="AN122" s="486"/>
      <c r="AO122" s="486"/>
      <c r="AP122" s="486"/>
      <c r="AQ122" s="486"/>
      <c r="AR122" s="486"/>
      <c r="AS122" s="486"/>
      <c r="AT122" s="486"/>
      <c r="AU122" s="486"/>
      <c r="AV122" s="486"/>
      <c r="AW122" s="486"/>
      <c r="AX122" s="486"/>
      <c r="AY122" s="486"/>
      <c r="AZ122" s="486"/>
      <c r="BA122" s="486"/>
      <c r="BB122" s="486"/>
      <c r="BC122" s="486"/>
      <c r="BD122" s="113"/>
      <c r="BE122" s="113"/>
      <c r="BF122" s="113"/>
      <c r="BG122" s="113"/>
      <c r="BH122" s="113"/>
      <c r="BI122" s="113"/>
      <c r="BJ122" s="113"/>
      <c r="BK122" s="113"/>
      <c r="BL122" s="113"/>
      <c r="BM122" s="113"/>
      <c r="BN122" s="113"/>
      <c r="BO122" s="113"/>
      <c r="BP122" s="113"/>
      <c r="BQ122" s="113"/>
      <c r="BR122" s="113"/>
      <c r="BS122" s="113"/>
      <c r="BT122" s="113"/>
      <c r="BU122" s="113"/>
      <c r="BV122" s="113"/>
      <c r="BW122" s="113"/>
      <c r="BX122" s="113"/>
      <c r="BY122" s="113"/>
      <c r="BZ122" s="113"/>
      <c r="CA122" s="113"/>
      <c r="CB122" s="113"/>
      <c r="CC122" s="113"/>
      <c r="CD122" s="113"/>
      <c r="CE122" s="113"/>
      <c r="CF122" s="113"/>
      <c r="CG122" s="113"/>
      <c r="CH122" s="113"/>
      <c r="CI122" s="113"/>
      <c r="CJ122" s="113"/>
      <c r="CK122" s="113"/>
      <c r="CL122" s="113"/>
      <c r="CM122" s="113"/>
      <c r="CN122" s="113"/>
      <c r="CO122" s="113"/>
      <c r="CP122" s="113"/>
      <c r="CQ122" s="113"/>
      <c r="CR122" s="113"/>
      <c r="CS122" s="113"/>
      <c r="CT122" s="113"/>
      <c r="CU122" s="113"/>
      <c r="CV122" s="113"/>
      <c r="CW122" s="113"/>
      <c r="CX122" s="113"/>
      <c r="CY122" s="113"/>
      <c r="CZ122" s="113"/>
      <c r="DA122" s="113"/>
      <c r="DB122" s="113"/>
      <c r="DC122" s="113"/>
      <c r="DD122" s="113"/>
      <c r="DE122" s="113"/>
      <c r="DF122" s="113"/>
      <c r="DG122" s="113"/>
      <c r="DH122" s="113"/>
      <c r="DI122" s="113"/>
      <c r="DJ122" s="113"/>
      <c r="DK122" s="113"/>
      <c r="DL122" s="113"/>
      <c r="DM122" s="113"/>
      <c r="DN122" s="113"/>
      <c r="DO122" s="113"/>
      <c r="DP122" s="113"/>
      <c r="DQ122" s="113"/>
      <c r="DR122" s="113"/>
      <c r="DS122" s="113"/>
      <c r="DT122" s="113"/>
      <c r="DU122" s="113"/>
      <c r="DV122" s="113"/>
      <c r="DW122" s="113"/>
      <c r="DX122" s="113"/>
      <c r="DY122" s="113"/>
    </row>
    <row r="123" spans="2:129" x14ac:dyDescent="0.2">
      <c r="B123" s="484"/>
      <c r="C123" s="484"/>
      <c r="D123" s="484"/>
      <c r="E123" s="302"/>
      <c r="F123" s="486"/>
      <c r="G123" s="302"/>
      <c r="H123" s="302"/>
      <c r="I123" s="163"/>
      <c r="J123" s="302"/>
      <c r="K123" s="302"/>
      <c r="L123" s="302"/>
      <c r="M123" s="302"/>
      <c r="N123" s="486"/>
      <c r="O123" s="486"/>
      <c r="P123" s="486"/>
      <c r="Q123" s="486"/>
      <c r="R123" s="486"/>
      <c r="S123" s="486"/>
      <c r="T123" s="486"/>
      <c r="U123" s="486"/>
      <c r="V123" s="486"/>
      <c r="W123" s="486"/>
      <c r="X123" s="486"/>
      <c r="Y123" s="486"/>
      <c r="Z123" s="486"/>
      <c r="AA123" s="486"/>
      <c r="AB123" s="486"/>
      <c r="AC123" s="486"/>
      <c r="AD123" s="486"/>
      <c r="AE123" s="486"/>
      <c r="AF123" s="486"/>
      <c r="AG123" s="486"/>
      <c r="AH123" s="486"/>
      <c r="AI123" s="486"/>
      <c r="AJ123" s="499"/>
      <c r="AK123" s="278"/>
      <c r="AL123" s="486"/>
      <c r="AM123" s="486"/>
      <c r="AN123" s="486"/>
      <c r="AO123" s="486"/>
      <c r="AP123" s="486"/>
      <c r="AQ123" s="486"/>
      <c r="AR123" s="486"/>
      <c r="AS123" s="486"/>
      <c r="AT123" s="486"/>
      <c r="AU123" s="486"/>
      <c r="AV123" s="486"/>
      <c r="AW123" s="486"/>
      <c r="AX123" s="486"/>
      <c r="AY123" s="486"/>
      <c r="AZ123" s="486"/>
      <c r="BA123" s="486"/>
      <c r="BB123" s="486"/>
      <c r="BC123" s="486"/>
      <c r="BD123" s="113"/>
      <c r="BE123" s="113"/>
      <c r="BF123" s="113"/>
      <c r="BG123" s="113"/>
      <c r="BH123" s="113"/>
      <c r="BI123" s="113"/>
      <c r="BJ123" s="113"/>
      <c r="BK123" s="113"/>
      <c r="BL123" s="113"/>
      <c r="BM123" s="113"/>
      <c r="BN123" s="113"/>
      <c r="BO123" s="113"/>
      <c r="BP123" s="113"/>
      <c r="BQ123" s="113"/>
      <c r="BR123" s="113"/>
      <c r="BS123" s="113"/>
      <c r="BT123" s="113"/>
      <c r="BU123" s="113"/>
      <c r="BV123" s="113"/>
      <c r="BW123" s="113"/>
      <c r="BX123" s="113"/>
      <c r="BY123" s="113"/>
      <c r="BZ123" s="113"/>
      <c r="CA123" s="113"/>
      <c r="CB123" s="113"/>
      <c r="CC123" s="113"/>
      <c r="CD123" s="113"/>
      <c r="CE123" s="113"/>
      <c r="CF123" s="113"/>
      <c r="CG123" s="113"/>
      <c r="CH123" s="113"/>
      <c r="CI123" s="113"/>
      <c r="CJ123" s="113"/>
      <c r="CK123" s="113"/>
      <c r="CL123" s="113"/>
      <c r="CM123" s="113"/>
      <c r="CN123" s="113"/>
      <c r="CO123" s="113"/>
      <c r="CP123" s="113"/>
      <c r="CQ123" s="113"/>
      <c r="CR123" s="113"/>
      <c r="CS123" s="113"/>
      <c r="CT123" s="113"/>
      <c r="CU123" s="113"/>
      <c r="CV123" s="113"/>
      <c r="CW123" s="113"/>
      <c r="CX123" s="113"/>
      <c r="CY123" s="113"/>
      <c r="CZ123" s="113"/>
      <c r="DA123" s="113"/>
      <c r="DB123" s="113"/>
      <c r="DC123" s="113"/>
      <c r="DD123" s="113"/>
      <c r="DE123" s="113"/>
      <c r="DF123" s="113"/>
      <c r="DG123" s="113"/>
      <c r="DH123" s="113"/>
      <c r="DI123" s="113"/>
      <c r="DJ123" s="113"/>
      <c r="DK123" s="113"/>
      <c r="DL123" s="113"/>
      <c r="DM123" s="113"/>
      <c r="DN123" s="113"/>
      <c r="DO123" s="113"/>
      <c r="DP123" s="113"/>
      <c r="DQ123" s="113"/>
      <c r="DR123" s="113"/>
      <c r="DS123" s="113"/>
      <c r="DT123" s="113"/>
      <c r="DU123" s="113"/>
      <c r="DV123" s="113"/>
      <c r="DW123" s="113"/>
      <c r="DX123" s="113"/>
      <c r="DY123" s="113"/>
    </row>
    <row r="124" spans="2:129" x14ac:dyDescent="0.2">
      <c r="B124" s="484"/>
      <c r="C124" s="484"/>
      <c r="D124" s="484"/>
      <c r="E124" s="302"/>
      <c r="F124" s="486"/>
      <c r="G124" s="302"/>
      <c r="H124" s="302"/>
      <c r="I124" s="163"/>
      <c r="J124" s="302"/>
      <c r="K124" s="302"/>
      <c r="L124" s="302"/>
      <c r="M124" s="302"/>
      <c r="N124" s="486"/>
      <c r="O124" s="486"/>
      <c r="P124" s="486"/>
      <c r="Q124" s="486"/>
      <c r="R124" s="486"/>
      <c r="S124" s="486"/>
      <c r="T124" s="486"/>
      <c r="U124" s="486"/>
      <c r="V124" s="486"/>
      <c r="W124" s="486"/>
      <c r="X124" s="486"/>
      <c r="Y124" s="486"/>
      <c r="Z124" s="486"/>
      <c r="AA124" s="486"/>
      <c r="AB124" s="486"/>
      <c r="AC124" s="486"/>
      <c r="AD124" s="486"/>
      <c r="AE124" s="486"/>
      <c r="AF124" s="486"/>
      <c r="AG124" s="486"/>
      <c r="AH124" s="486"/>
      <c r="AI124" s="486"/>
      <c r="AJ124" s="499"/>
      <c r="AK124" s="278"/>
      <c r="AL124" s="486"/>
      <c r="AM124" s="486"/>
      <c r="AN124" s="486"/>
      <c r="AO124" s="486"/>
      <c r="AP124" s="486"/>
      <c r="AQ124" s="486"/>
      <c r="AR124" s="486"/>
      <c r="AS124" s="486"/>
      <c r="AT124" s="486"/>
      <c r="AU124" s="486"/>
      <c r="AV124" s="486"/>
      <c r="AW124" s="486"/>
      <c r="AX124" s="486"/>
      <c r="AY124" s="486"/>
      <c r="AZ124" s="486"/>
      <c r="BA124" s="486"/>
      <c r="BB124" s="486"/>
      <c r="BC124" s="486"/>
      <c r="BD124" s="113"/>
      <c r="BE124" s="113"/>
      <c r="BF124" s="113"/>
      <c r="BG124" s="113"/>
      <c r="BH124" s="113"/>
      <c r="BI124" s="113"/>
      <c r="BJ124" s="113"/>
      <c r="BK124" s="113"/>
      <c r="BL124" s="113"/>
      <c r="BM124" s="113"/>
      <c r="BN124" s="113"/>
      <c r="BO124" s="113"/>
      <c r="BP124" s="113"/>
      <c r="BQ124" s="113"/>
      <c r="BR124" s="113"/>
      <c r="BS124" s="113"/>
      <c r="BT124" s="113"/>
      <c r="BU124" s="113"/>
      <c r="BV124" s="113"/>
      <c r="BW124" s="113"/>
      <c r="BX124" s="113"/>
      <c r="BY124" s="113"/>
      <c r="BZ124" s="113"/>
      <c r="CA124" s="113"/>
      <c r="CB124" s="113"/>
      <c r="CC124" s="113"/>
      <c r="CD124" s="113"/>
      <c r="CE124" s="113"/>
      <c r="CF124" s="113"/>
      <c r="CG124" s="113"/>
      <c r="CH124" s="113"/>
      <c r="CI124" s="113"/>
      <c r="CJ124" s="113"/>
      <c r="CK124" s="113"/>
      <c r="CL124" s="113"/>
      <c r="CM124" s="113"/>
      <c r="CN124" s="113"/>
      <c r="CO124" s="113"/>
      <c r="CP124" s="113"/>
      <c r="CQ124" s="113"/>
      <c r="CR124" s="113"/>
      <c r="CS124" s="113"/>
      <c r="CT124" s="113"/>
      <c r="CU124" s="113"/>
      <c r="CV124" s="113"/>
      <c r="CW124" s="113"/>
      <c r="CX124" s="113"/>
      <c r="CY124" s="113"/>
      <c r="CZ124" s="113"/>
      <c r="DA124" s="113"/>
      <c r="DB124" s="113"/>
      <c r="DC124" s="113"/>
      <c r="DD124" s="113"/>
      <c r="DE124" s="113"/>
      <c r="DF124" s="113"/>
      <c r="DG124" s="113"/>
      <c r="DH124" s="113"/>
      <c r="DI124" s="113"/>
      <c r="DJ124" s="113"/>
      <c r="DK124" s="113"/>
      <c r="DL124" s="113"/>
      <c r="DM124" s="113"/>
      <c r="DN124" s="113"/>
      <c r="DO124" s="113"/>
      <c r="DP124" s="113"/>
      <c r="DQ124" s="113"/>
      <c r="DR124" s="113"/>
      <c r="DS124" s="113"/>
      <c r="DT124" s="113"/>
      <c r="DU124" s="113"/>
      <c r="DV124" s="113"/>
      <c r="DW124" s="113"/>
      <c r="DX124" s="113"/>
      <c r="DY124" s="113"/>
    </row>
    <row r="125" spans="2:129" x14ac:dyDescent="0.2">
      <c r="B125" s="484"/>
      <c r="C125" s="484"/>
      <c r="D125" s="484"/>
      <c r="E125" s="302"/>
      <c r="F125" s="486"/>
      <c r="G125" s="302"/>
      <c r="H125" s="302"/>
      <c r="I125" s="163"/>
      <c r="J125" s="302"/>
      <c r="K125" s="302"/>
      <c r="L125" s="302"/>
      <c r="M125" s="302"/>
      <c r="N125" s="486"/>
      <c r="O125" s="486"/>
      <c r="P125" s="486"/>
      <c r="Q125" s="486"/>
      <c r="R125" s="486"/>
      <c r="S125" s="486"/>
      <c r="T125" s="486"/>
      <c r="U125" s="486"/>
      <c r="V125" s="486"/>
      <c r="W125" s="486"/>
      <c r="X125" s="486"/>
      <c r="Y125" s="486"/>
      <c r="Z125" s="486"/>
      <c r="AA125" s="486"/>
      <c r="AB125" s="486"/>
      <c r="AC125" s="486"/>
      <c r="AD125" s="486"/>
      <c r="AE125" s="486"/>
      <c r="AF125" s="486"/>
      <c r="AG125" s="486"/>
      <c r="AH125" s="486"/>
      <c r="AI125" s="486"/>
      <c r="AJ125" s="499"/>
      <c r="AK125" s="278"/>
      <c r="AL125" s="486"/>
      <c r="AM125" s="486"/>
      <c r="AN125" s="486"/>
      <c r="AO125" s="486"/>
      <c r="AP125" s="486"/>
      <c r="AQ125" s="486"/>
      <c r="AR125" s="486"/>
      <c r="AS125" s="486"/>
      <c r="AT125" s="486"/>
      <c r="AU125" s="486"/>
      <c r="AV125" s="486"/>
      <c r="AW125" s="486"/>
      <c r="AX125" s="486"/>
      <c r="AY125" s="486"/>
      <c r="AZ125" s="486"/>
      <c r="BA125" s="486"/>
      <c r="BB125" s="486"/>
      <c r="BC125" s="486"/>
      <c r="BD125" s="113"/>
      <c r="BE125" s="113"/>
      <c r="BF125" s="113"/>
      <c r="BG125" s="113"/>
      <c r="BH125" s="113"/>
      <c r="BI125" s="113"/>
      <c r="BJ125" s="113"/>
      <c r="BK125" s="113"/>
      <c r="BL125" s="113"/>
      <c r="BM125" s="113"/>
      <c r="BN125" s="113"/>
      <c r="BO125" s="113"/>
      <c r="BP125" s="113"/>
      <c r="BQ125" s="113"/>
      <c r="BR125" s="113"/>
      <c r="BS125" s="113"/>
      <c r="BT125" s="113"/>
      <c r="BU125" s="113"/>
      <c r="BV125" s="113"/>
      <c r="BW125" s="113"/>
      <c r="BX125" s="113"/>
      <c r="BY125" s="113"/>
      <c r="BZ125" s="113"/>
      <c r="CA125" s="113"/>
      <c r="CB125" s="113"/>
      <c r="CC125" s="113"/>
      <c r="CD125" s="113"/>
      <c r="CE125" s="113"/>
      <c r="CF125" s="113"/>
      <c r="CG125" s="113"/>
      <c r="CH125" s="113"/>
      <c r="CI125" s="113"/>
      <c r="CJ125" s="113"/>
      <c r="CK125" s="113"/>
      <c r="CL125" s="113"/>
      <c r="CM125" s="113"/>
      <c r="CN125" s="113"/>
      <c r="CO125" s="113"/>
      <c r="CP125" s="113"/>
      <c r="CQ125" s="113"/>
      <c r="CR125" s="113"/>
      <c r="CS125" s="113"/>
      <c r="CT125" s="113"/>
      <c r="CU125" s="113"/>
      <c r="CV125" s="113"/>
      <c r="CW125" s="113"/>
      <c r="CX125" s="113"/>
      <c r="CY125" s="113"/>
      <c r="CZ125" s="113"/>
      <c r="DA125" s="113"/>
      <c r="DB125" s="113"/>
      <c r="DC125" s="113"/>
      <c r="DD125" s="113"/>
      <c r="DE125" s="113"/>
      <c r="DF125" s="113"/>
      <c r="DG125" s="113"/>
      <c r="DH125" s="113"/>
      <c r="DI125" s="113"/>
      <c r="DJ125" s="113"/>
      <c r="DK125" s="113"/>
      <c r="DL125" s="113"/>
      <c r="DM125" s="113"/>
      <c r="DN125" s="113"/>
      <c r="DO125" s="113"/>
      <c r="DP125" s="113"/>
      <c r="DQ125" s="113"/>
      <c r="DR125" s="113"/>
      <c r="DS125" s="113"/>
      <c r="DT125" s="113"/>
      <c r="DU125" s="113"/>
      <c r="DV125" s="113"/>
      <c r="DW125" s="113"/>
      <c r="DX125" s="113"/>
      <c r="DY125" s="113"/>
    </row>
    <row r="126" spans="2:129" x14ac:dyDescent="0.2">
      <c r="B126" s="484"/>
      <c r="C126" s="484"/>
      <c r="D126" s="484"/>
      <c r="E126" s="302"/>
      <c r="F126" s="486"/>
      <c r="G126" s="302"/>
      <c r="H126" s="302"/>
      <c r="I126" s="163"/>
      <c r="J126" s="302"/>
      <c r="K126" s="302"/>
      <c r="L126" s="302"/>
      <c r="M126" s="302"/>
      <c r="N126" s="486"/>
      <c r="O126" s="486"/>
      <c r="P126" s="486"/>
      <c r="Q126" s="486"/>
      <c r="R126" s="486"/>
      <c r="S126" s="486"/>
      <c r="T126" s="486"/>
      <c r="U126" s="486"/>
      <c r="V126" s="486"/>
      <c r="W126" s="486"/>
      <c r="X126" s="486"/>
      <c r="Y126" s="486"/>
      <c r="Z126" s="486"/>
      <c r="AA126" s="486"/>
      <c r="AB126" s="486"/>
      <c r="AC126" s="486"/>
      <c r="AD126" s="486"/>
      <c r="AE126" s="486"/>
      <c r="AF126" s="486"/>
      <c r="AG126" s="486"/>
      <c r="AH126" s="486"/>
      <c r="AI126" s="486"/>
      <c r="AJ126" s="499"/>
      <c r="AK126" s="278"/>
      <c r="AL126" s="486"/>
      <c r="AM126" s="486"/>
      <c r="AN126" s="486"/>
      <c r="AO126" s="486"/>
      <c r="AP126" s="486"/>
      <c r="AQ126" s="486"/>
      <c r="AR126" s="486"/>
      <c r="AS126" s="486"/>
      <c r="AT126" s="486"/>
      <c r="AU126" s="486"/>
      <c r="AV126" s="486"/>
      <c r="AW126" s="486"/>
      <c r="AX126" s="486"/>
      <c r="AY126" s="486"/>
      <c r="AZ126" s="486"/>
      <c r="BA126" s="486"/>
      <c r="BB126" s="486"/>
      <c r="BC126" s="486"/>
      <c r="BD126" s="113"/>
      <c r="BE126" s="113"/>
      <c r="BF126" s="113"/>
      <c r="BG126" s="113"/>
      <c r="BH126" s="113"/>
      <c r="BI126" s="113"/>
      <c r="BJ126" s="113"/>
      <c r="BK126" s="113"/>
      <c r="BL126" s="113"/>
      <c r="BM126" s="113"/>
      <c r="BN126" s="113"/>
      <c r="BO126" s="113"/>
      <c r="BP126" s="113"/>
      <c r="BQ126" s="113"/>
      <c r="BR126" s="113"/>
      <c r="BS126" s="113"/>
      <c r="BT126" s="113"/>
      <c r="BU126" s="113"/>
      <c r="BV126" s="113"/>
      <c r="BW126" s="113"/>
      <c r="BX126" s="113"/>
      <c r="BY126" s="113"/>
      <c r="BZ126" s="113"/>
      <c r="CA126" s="113"/>
      <c r="CB126" s="113"/>
      <c r="CC126" s="113"/>
      <c r="CD126" s="113"/>
      <c r="CE126" s="113"/>
      <c r="CF126" s="113"/>
      <c r="CG126" s="113"/>
      <c r="CH126" s="113"/>
      <c r="CI126" s="113"/>
      <c r="CJ126" s="113"/>
      <c r="CK126" s="113"/>
      <c r="CL126" s="113"/>
      <c r="CM126" s="113"/>
      <c r="CN126" s="113"/>
      <c r="CO126" s="113"/>
      <c r="CP126" s="113"/>
      <c r="CQ126" s="113"/>
      <c r="CR126" s="113"/>
      <c r="CS126" s="113"/>
      <c r="CT126" s="113"/>
      <c r="CU126" s="113"/>
      <c r="CV126" s="113"/>
      <c r="CW126" s="113"/>
      <c r="CX126" s="113"/>
      <c r="CY126" s="113"/>
      <c r="CZ126" s="113"/>
      <c r="DA126" s="113"/>
      <c r="DB126" s="113"/>
      <c r="DC126" s="113"/>
      <c r="DD126" s="113"/>
      <c r="DE126" s="113"/>
      <c r="DF126" s="113"/>
      <c r="DG126" s="113"/>
      <c r="DH126" s="113"/>
      <c r="DI126" s="113"/>
      <c r="DJ126" s="113"/>
      <c r="DK126" s="113"/>
      <c r="DL126" s="113"/>
      <c r="DM126" s="113"/>
      <c r="DN126" s="113"/>
      <c r="DO126" s="113"/>
      <c r="DP126" s="113"/>
      <c r="DQ126" s="113"/>
      <c r="DR126" s="113"/>
      <c r="DS126" s="113"/>
      <c r="DT126" s="113"/>
      <c r="DU126" s="113"/>
      <c r="DV126" s="113"/>
      <c r="DW126" s="113"/>
      <c r="DX126" s="113"/>
      <c r="DY126" s="113"/>
    </row>
    <row r="127" spans="2:129" x14ac:dyDescent="0.2">
      <c r="B127" s="484"/>
      <c r="C127" s="484"/>
      <c r="D127" s="484"/>
      <c r="E127" s="302"/>
      <c r="F127" s="486"/>
      <c r="G127" s="302"/>
      <c r="H127" s="302"/>
      <c r="I127" s="163"/>
      <c r="J127" s="302"/>
      <c r="K127" s="302"/>
      <c r="L127" s="302"/>
      <c r="M127" s="302"/>
      <c r="N127" s="486"/>
      <c r="O127" s="486"/>
      <c r="P127" s="486"/>
      <c r="Q127" s="486"/>
      <c r="R127" s="486"/>
      <c r="S127" s="486"/>
      <c r="T127" s="486"/>
      <c r="U127" s="486"/>
      <c r="V127" s="486"/>
      <c r="W127" s="486"/>
      <c r="X127" s="486"/>
      <c r="Y127" s="486"/>
      <c r="Z127" s="486"/>
      <c r="AA127" s="486"/>
      <c r="AB127" s="486"/>
      <c r="AC127" s="486"/>
      <c r="AD127" s="486"/>
      <c r="AE127" s="486"/>
      <c r="AF127" s="486"/>
      <c r="AG127" s="486"/>
      <c r="AH127" s="486"/>
      <c r="AI127" s="486"/>
      <c r="AJ127" s="499"/>
      <c r="AK127" s="278"/>
      <c r="AL127" s="486"/>
      <c r="AM127" s="486"/>
      <c r="AN127" s="486"/>
      <c r="AO127" s="486"/>
      <c r="AP127" s="486"/>
      <c r="AQ127" s="486"/>
      <c r="AR127" s="486"/>
      <c r="AS127" s="486"/>
      <c r="AT127" s="486"/>
      <c r="AU127" s="486"/>
      <c r="AV127" s="486"/>
      <c r="AW127" s="486"/>
      <c r="AX127" s="486"/>
      <c r="AY127" s="486"/>
      <c r="AZ127" s="486"/>
      <c r="BA127" s="486"/>
      <c r="BB127" s="486"/>
      <c r="BC127" s="486"/>
      <c r="BD127" s="113"/>
      <c r="BE127" s="113"/>
      <c r="BF127" s="113"/>
      <c r="BG127" s="113"/>
      <c r="BH127" s="113"/>
      <c r="BI127" s="113"/>
      <c r="BJ127" s="113"/>
      <c r="BK127" s="113"/>
      <c r="BL127" s="113"/>
      <c r="BM127" s="113"/>
      <c r="BN127" s="113"/>
      <c r="BO127" s="113"/>
      <c r="BP127" s="113"/>
      <c r="BQ127" s="113"/>
      <c r="BR127" s="113"/>
      <c r="BS127" s="113"/>
      <c r="BT127" s="113"/>
      <c r="BU127" s="113"/>
      <c r="BV127" s="113"/>
      <c r="BW127" s="113"/>
      <c r="BX127" s="113"/>
      <c r="BY127" s="113"/>
      <c r="BZ127" s="113"/>
      <c r="CA127" s="113"/>
      <c r="CB127" s="113"/>
      <c r="CC127" s="113"/>
      <c r="CD127" s="113"/>
      <c r="CE127" s="113"/>
      <c r="CF127" s="113"/>
      <c r="CG127" s="113"/>
      <c r="CH127" s="113"/>
      <c r="CI127" s="113"/>
      <c r="CJ127" s="113"/>
      <c r="CK127" s="113"/>
      <c r="CL127" s="113"/>
      <c r="CM127" s="113"/>
      <c r="CN127" s="113"/>
      <c r="CO127" s="113"/>
      <c r="CP127" s="113"/>
      <c r="CQ127" s="113"/>
      <c r="CR127" s="113"/>
      <c r="CS127" s="113"/>
      <c r="CT127" s="113"/>
      <c r="CU127" s="113"/>
      <c r="CV127" s="113"/>
      <c r="CW127" s="113"/>
      <c r="CX127" s="113"/>
      <c r="CY127" s="113"/>
      <c r="CZ127" s="113"/>
      <c r="DA127" s="113"/>
      <c r="DB127" s="113"/>
      <c r="DC127" s="113"/>
      <c r="DD127" s="113"/>
      <c r="DE127" s="113"/>
      <c r="DF127" s="113"/>
      <c r="DG127" s="113"/>
      <c r="DH127" s="113"/>
      <c r="DI127" s="113"/>
      <c r="DJ127" s="113"/>
      <c r="DK127" s="113"/>
      <c r="DL127" s="113"/>
      <c r="DM127" s="113"/>
      <c r="DN127" s="113"/>
      <c r="DO127" s="113"/>
      <c r="DP127" s="113"/>
      <c r="DQ127" s="113"/>
      <c r="DR127" s="113"/>
      <c r="DS127" s="113"/>
      <c r="DT127" s="113"/>
      <c r="DU127" s="113"/>
      <c r="DV127" s="113"/>
      <c r="DW127" s="113"/>
      <c r="DX127" s="113"/>
      <c r="DY127" s="113"/>
    </row>
    <row r="128" spans="2:129" x14ac:dyDescent="0.2">
      <c r="B128" s="484"/>
      <c r="C128" s="484"/>
      <c r="D128" s="484"/>
      <c r="E128" s="302"/>
      <c r="F128" s="486"/>
      <c r="G128" s="302"/>
      <c r="H128" s="302"/>
      <c r="I128" s="163"/>
      <c r="J128" s="302"/>
      <c r="K128" s="302"/>
      <c r="L128" s="302"/>
      <c r="M128" s="302"/>
      <c r="N128" s="486"/>
      <c r="O128" s="486"/>
      <c r="P128" s="486"/>
      <c r="Q128" s="486"/>
      <c r="R128" s="486"/>
      <c r="S128" s="486"/>
      <c r="T128" s="486"/>
      <c r="U128" s="486"/>
      <c r="V128" s="486"/>
      <c r="W128" s="486"/>
      <c r="X128" s="486"/>
      <c r="Y128" s="486"/>
      <c r="Z128" s="486"/>
      <c r="AA128" s="486"/>
      <c r="AB128" s="486"/>
      <c r="AC128" s="486"/>
      <c r="AD128" s="486"/>
      <c r="AE128" s="486"/>
      <c r="AF128" s="486"/>
      <c r="AG128" s="486"/>
      <c r="AH128" s="486"/>
      <c r="AI128" s="486"/>
      <c r="AJ128" s="499"/>
      <c r="AK128" s="278"/>
      <c r="AL128" s="486"/>
      <c r="AM128" s="486"/>
      <c r="AN128" s="486"/>
      <c r="AO128" s="486"/>
      <c r="AP128" s="486"/>
      <c r="AQ128" s="486"/>
      <c r="AR128" s="486"/>
      <c r="AS128" s="486"/>
      <c r="AT128" s="486"/>
      <c r="AU128" s="486"/>
      <c r="AV128" s="486"/>
      <c r="AW128" s="486"/>
      <c r="AX128" s="486"/>
      <c r="AY128" s="486"/>
      <c r="AZ128" s="486"/>
      <c r="BA128" s="486"/>
      <c r="BB128" s="486"/>
      <c r="BC128" s="486"/>
      <c r="BD128" s="113"/>
      <c r="BE128" s="113"/>
      <c r="BF128" s="113"/>
      <c r="BG128" s="113"/>
      <c r="BH128" s="113"/>
      <c r="BI128" s="113"/>
      <c r="BJ128" s="113"/>
      <c r="BK128" s="113"/>
      <c r="BL128" s="113"/>
      <c r="BM128" s="113"/>
      <c r="BN128" s="113"/>
      <c r="BO128" s="113"/>
      <c r="BP128" s="113"/>
      <c r="BQ128" s="113"/>
      <c r="BR128" s="113"/>
      <c r="BS128" s="113"/>
      <c r="BT128" s="113"/>
      <c r="BU128" s="113"/>
      <c r="BV128" s="113"/>
      <c r="BW128" s="113"/>
      <c r="BX128" s="113"/>
      <c r="BY128" s="113"/>
      <c r="BZ128" s="113"/>
      <c r="CA128" s="113"/>
      <c r="CB128" s="113"/>
      <c r="CC128" s="113"/>
      <c r="CD128" s="113"/>
      <c r="CE128" s="113"/>
      <c r="CF128" s="113"/>
      <c r="CG128" s="113"/>
      <c r="CH128" s="113"/>
      <c r="CI128" s="113"/>
      <c r="CJ128" s="113"/>
      <c r="CK128" s="113"/>
      <c r="CL128" s="113"/>
      <c r="CM128" s="113"/>
      <c r="CN128" s="113"/>
      <c r="CO128" s="113"/>
      <c r="CP128" s="113"/>
      <c r="CQ128" s="113"/>
      <c r="CR128" s="113"/>
      <c r="CS128" s="113"/>
      <c r="CT128" s="113"/>
      <c r="CU128" s="113"/>
      <c r="CV128" s="113"/>
      <c r="CW128" s="113"/>
      <c r="CX128" s="113"/>
      <c r="CY128" s="113"/>
      <c r="CZ128" s="113"/>
      <c r="DA128" s="113"/>
      <c r="DB128" s="113"/>
      <c r="DC128" s="113"/>
      <c r="DD128" s="113"/>
      <c r="DE128" s="113"/>
      <c r="DF128" s="113"/>
      <c r="DG128" s="113"/>
      <c r="DH128" s="113"/>
      <c r="DI128" s="113"/>
      <c r="DJ128" s="113"/>
      <c r="DK128" s="113"/>
      <c r="DL128" s="113"/>
      <c r="DM128" s="113"/>
      <c r="DN128" s="113"/>
      <c r="DO128" s="113"/>
      <c r="DP128" s="113"/>
      <c r="DQ128" s="113"/>
      <c r="DR128" s="113"/>
      <c r="DS128" s="113"/>
      <c r="DT128" s="113"/>
      <c r="DU128" s="113"/>
      <c r="DV128" s="113"/>
      <c r="DW128" s="113"/>
      <c r="DX128" s="113"/>
      <c r="DY128" s="113"/>
    </row>
    <row r="129" spans="2:129" x14ac:dyDescent="0.2">
      <c r="B129" s="484"/>
      <c r="C129" s="484"/>
      <c r="D129" s="484"/>
      <c r="E129" s="302"/>
      <c r="F129" s="486"/>
      <c r="G129" s="302"/>
      <c r="H129" s="302"/>
      <c r="I129" s="163"/>
      <c r="J129" s="302"/>
      <c r="K129" s="302"/>
      <c r="L129" s="302"/>
      <c r="M129" s="302"/>
      <c r="N129" s="486"/>
      <c r="O129" s="486"/>
      <c r="P129" s="486"/>
      <c r="Q129" s="486"/>
      <c r="R129" s="486"/>
      <c r="S129" s="486"/>
      <c r="T129" s="486"/>
      <c r="U129" s="486"/>
      <c r="V129" s="486"/>
      <c r="W129" s="486"/>
      <c r="X129" s="486"/>
      <c r="Y129" s="486"/>
      <c r="Z129" s="486"/>
      <c r="AA129" s="486"/>
      <c r="AB129" s="486"/>
      <c r="AC129" s="486"/>
      <c r="AD129" s="486"/>
      <c r="AE129" s="486"/>
      <c r="AF129" s="486"/>
      <c r="AG129" s="486"/>
      <c r="AH129" s="486"/>
      <c r="AI129" s="486"/>
      <c r="AJ129" s="499"/>
      <c r="AK129" s="278"/>
      <c r="AL129" s="486"/>
      <c r="AM129" s="486"/>
      <c r="AN129" s="486"/>
      <c r="AO129" s="486"/>
      <c r="AP129" s="486"/>
      <c r="AQ129" s="486"/>
      <c r="AR129" s="486"/>
      <c r="AS129" s="486"/>
      <c r="AT129" s="486"/>
      <c r="AU129" s="486"/>
      <c r="AV129" s="486"/>
      <c r="AW129" s="486"/>
      <c r="AX129" s="486"/>
      <c r="AY129" s="486"/>
      <c r="AZ129" s="486"/>
      <c r="BA129" s="486"/>
      <c r="BB129" s="486"/>
      <c r="BC129" s="486"/>
      <c r="BD129" s="113"/>
      <c r="BE129" s="113"/>
      <c r="BF129" s="113"/>
      <c r="BG129" s="113"/>
      <c r="BH129" s="113"/>
      <c r="BI129" s="113"/>
      <c r="BJ129" s="113"/>
      <c r="BK129" s="113"/>
      <c r="BL129" s="113"/>
      <c r="BM129" s="113"/>
      <c r="BN129" s="113"/>
      <c r="BO129" s="113"/>
      <c r="BP129" s="113"/>
      <c r="BQ129" s="113"/>
      <c r="BR129" s="113"/>
      <c r="BS129" s="113"/>
      <c r="BT129" s="113"/>
      <c r="BU129" s="113"/>
      <c r="BV129" s="113"/>
      <c r="BW129" s="113"/>
      <c r="BX129" s="113"/>
      <c r="BY129" s="113"/>
      <c r="BZ129" s="113"/>
      <c r="CA129" s="113"/>
      <c r="CB129" s="113"/>
      <c r="CC129" s="113"/>
      <c r="CD129" s="113"/>
      <c r="CE129" s="113"/>
      <c r="CF129" s="113"/>
      <c r="CG129" s="113"/>
      <c r="CH129" s="113"/>
      <c r="CI129" s="113"/>
      <c r="CJ129" s="113"/>
      <c r="CK129" s="113"/>
      <c r="CL129" s="113"/>
      <c r="CM129" s="113"/>
      <c r="CN129" s="113"/>
      <c r="CO129" s="113"/>
      <c r="CP129" s="113"/>
      <c r="CQ129" s="113"/>
      <c r="CR129" s="113"/>
      <c r="CS129" s="113"/>
      <c r="CT129" s="113"/>
      <c r="CU129" s="113"/>
      <c r="CV129" s="113"/>
      <c r="CW129" s="113"/>
      <c r="CX129" s="113"/>
      <c r="CY129" s="113"/>
      <c r="CZ129" s="113"/>
      <c r="DA129" s="113"/>
      <c r="DB129" s="113"/>
      <c r="DC129" s="113"/>
      <c r="DD129" s="113"/>
      <c r="DE129" s="113"/>
      <c r="DF129" s="113"/>
      <c r="DG129" s="113"/>
      <c r="DH129" s="113"/>
      <c r="DI129" s="113"/>
      <c r="DJ129" s="113"/>
      <c r="DK129" s="113"/>
      <c r="DL129" s="113"/>
      <c r="DM129" s="113"/>
      <c r="DN129" s="113"/>
      <c r="DO129" s="113"/>
      <c r="DP129" s="113"/>
      <c r="DQ129" s="113"/>
      <c r="DR129" s="113"/>
      <c r="DS129" s="113"/>
      <c r="DT129" s="113"/>
      <c r="DU129" s="113"/>
      <c r="DV129" s="113"/>
      <c r="DW129" s="113"/>
      <c r="DX129" s="113"/>
      <c r="DY129" s="113"/>
    </row>
    <row r="130" spans="2:129" x14ac:dyDescent="0.2">
      <c r="B130" s="484"/>
      <c r="C130" s="484"/>
      <c r="D130" s="484"/>
      <c r="E130" s="302"/>
      <c r="F130" s="486"/>
      <c r="G130" s="302"/>
      <c r="H130" s="302"/>
      <c r="I130" s="163"/>
      <c r="J130" s="302"/>
      <c r="K130" s="302"/>
      <c r="L130" s="302"/>
      <c r="M130" s="302"/>
      <c r="N130" s="486"/>
      <c r="O130" s="486"/>
      <c r="P130" s="486"/>
      <c r="Q130" s="486"/>
      <c r="R130" s="486"/>
      <c r="S130" s="486"/>
      <c r="T130" s="486"/>
      <c r="U130" s="486"/>
      <c r="V130" s="486"/>
      <c r="W130" s="486"/>
      <c r="X130" s="486"/>
      <c r="Y130" s="486"/>
      <c r="Z130" s="486"/>
      <c r="AA130" s="486"/>
      <c r="AB130" s="486"/>
      <c r="AC130" s="486"/>
      <c r="AD130" s="486"/>
      <c r="AE130" s="486"/>
      <c r="AF130" s="486"/>
      <c r="AG130" s="486"/>
      <c r="AH130" s="486"/>
      <c r="AI130" s="486"/>
      <c r="AJ130" s="499"/>
      <c r="AK130" s="278"/>
      <c r="AL130" s="486"/>
      <c r="AM130" s="486"/>
      <c r="AN130" s="486"/>
      <c r="AO130" s="486"/>
      <c r="AP130" s="486"/>
      <c r="AQ130" s="486"/>
      <c r="AR130" s="486"/>
      <c r="AS130" s="486"/>
      <c r="AT130" s="486"/>
      <c r="AU130" s="486"/>
      <c r="AV130" s="486"/>
      <c r="AW130" s="486"/>
      <c r="AX130" s="486"/>
      <c r="AY130" s="486"/>
      <c r="AZ130" s="486"/>
      <c r="BA130" s="486"/>
      <c r="BB130" s="486"/>
      <c r="BC130" s="486"/>
      <c r="BD130" s="113"/>
      <c r="BE130" s="113"/>
      <c r="BF130" s="113"/>
      <c r="BG130" s="113"/>
      <c r="BH130" s="113"/>
      <c r="BI130" s="113"/>
      <c r="BJ130" s="113"/>
      <c r="BK130" s="113"/>
      <c r="BL130" s="113"/>
      <c r="BM130" s="113"/>
      <c r="BN130" s="113"/>
      <c r="BO130" s="113"/>
      <c r="BP130" s="113"/>
      <c r="BQ130" s="113"/>
      <c r="BR130" s="113"/>
      <c r="BS130" s="113"/>
      <c r="BT130" s="113"/>
      <c r="BU130" s="113"/>
      <c r="BV130" s="113"/>
      <c r="BW130" s="113"/>
      <c r="BX130" s="113"/>
      <c r="BY130" s="113"/>
      <c r="BZ130" s="113"/>
      <c r="CA130" s="113"/>
      <c r="CB130" s="113"/>
      <c r="CC130" s="113"/>
      <c r="CD130" s="113"/>
      <c r="CE130" s="113"/>
      <c r="CF130" s="113"/>
      <c r="CG130" s="113"/>
      <c r="CH130" s="113"/>
      <c r="CI130" s="113"/>
      <c r="CJ130" s="113"/>
      <c r="CK130" s="113"/>
      <c r="CL130" s="113"/>
      <c r="CM130" s="113"/>
      <c r="CN130" s="113"/>
      <c r="CO130" s="113"/>
      <c r="CP130" s="113"/>
      <c r="CQ130" s="113"/>
      <c r="CR130" s="113"/>
      <c r="CS130" s="113"/>
      <c r="CT130" s="113"/>
      <c r="CU130" s="113"/>
      <c r="CV130" s="113"/>
      <c r="CW130" s="113"/>
      <c r="CX130" s="113"/>
      <c r="CY130" s="113"/>
      <c r="CZ130" s="113"/>
      <c r="DA130" s="113"/>
      <c r="DB130" s="113"/>
      <c r="DC130" s="113"/>
      <c r="DD130" s="113"/>
      <c r="DE130" s="113"/>
      <c r="DF130" s="113"/>
      <c r="DG130" s="113"/>
      <c r="DH130" s="113"/>
      <c r="DI130" s="113"/>
      <c r="DJ130" s="113"/>
      <c r="DK130" s="113"/>
      <c r="DL130" s="113"/>
      <c r="DM130" s="113"/>
      <c r="DN130" s="113"/>
      <c r="DO130" s="113"/>
      <c r="DP130" s="113"/>
      <c r="DQ130" s="113"/>
      <c r="DR130" s="113"/>
      <c r="DS130" s="113"/>
      <c r="DT130" s="113"/>
      <c r="DU130" s="113"/>
      <c r="DV130" s="113"/>
      <c r="DW130" s="113"/>
      <c r="DX130" s="113"/>
      <c r="DY130" s="113"/>
    </row>
    <row r="131" spans="2:129" x14ac:dyDescent="0.2">
      <c r="B131" s="484"/>
      <c r="C131" s="484"/>
      <c r="D131" s="484"/>
      <c r="E131" s="302"/>
      <c r="F131" s="486"/>
      <c r="G131" s="302"/>
      <c r="H131" s="302"/>
      <c r="I131" s="163"/>
      <c r="J131" s="302"/>
      <c r="K131" s="302"/>
      <c r="L131" s="302"/>
      <c r="M131" s="302"/>
      <c r="N131" s="486"/>
      <c r="O131" s="486"/>
      <c r="P131" s="486"/>
      <c r="Q131" s="486"/>
      <c r="R131" s="486"/>
      <c r="S131" s="486"/>
      <c r="T131" s="486"/>
      <c r="U131" s="486"/>
      <c r="V131" s="486"/>
      <c r="W131" s="486"/>
      <c r="X131" s="486"/>
      <c r="Y131" s="486"/>
      <c r="Z131" s="486"/>
      <c r="AA131" s="486"/>
      <c r="AB131" s="486"/>
      <c r="AC131" s="486"/>
      <c r="AD131" s="486"/>
      <c r="AE131" s="486"/>
      <c r="AF131" s="486"/>
      <c r="AG131" s="486"/>
      <c r="AH131" s="486"/>
      <c r="AI131" s="486"/>
      <c r="AJ131" s="499"/>
      <c r="AK131" s="278"/>
      <c r="AL131" s="486"/>
      <c r="AM131" s="486"/>
      <c r="AN131" s="486"/>
      <c r="AO131" s="486"/>
      <c r="AP131" s="486"/>
      <c r="AQ131" s="486"/>
      <c r="AR131" s="486"/>
      <c r="AS131" s="486"/>
      <c r="AT131" s="486"/>
      <c r="AU131" s="486"/>
      <c r="AV131" s="486"/>
      <c r="AW131" s="486"/>
      <c r="AX131" s="486"/>
      <c r="AY131" s="486"/>
      <c r="AZ131" s="486"/>
      <c r="BA131" s="486"/>
      <c r="BB131" s="486"/>
      <c r="BC131" s="486"/>
      <c r="BD131" s="113"/>
      <c r="BE131" s="113"/>
      <c r="BF131" s="113"/>
      <c r="BG131" s="113"/>
      <c r="BH131" s="113"/>
      <c r="BI131" s="113"/>
      <c r="BJ131" s="113"/>
      <c r="BK131" s="113"/>
      <c r="BL131" s="113"/>
      <c r="BM131" s="113"/>
      <c r="BN131" s="113"/>
      <c r="BO131" s="113"/>
      <c r="BP131" s="113"/>
      <c r="BQ131" s="113"/>
      <c r="BR131" s="113"/>
      <c r="BS131" s="113"/>
      <c r="BT131" s="113"/>
      <c r="BU131" s="113"/>
      <c r="BV131" s="113"/>
      <c r="BW131" s="113"/>
      <c r="BX131" s="113"/>
      <c r="BY131" s="113"/>
      <c r="BZ131" s="113"/>
      <c r="CA131" s="113"/>
      <c r="CB131" s="113"/>
      <c r="CC131" s="113"/>
      <c r="CD131" s="113"/>
      <c r="CE131" s="113"/>
      <c r="CF131" s="113"/>
      <c r="CG131" s="113"/>
      <c r="CH131" s="113"/>
      <c r="CI131" s="113"/>
      <c r="CJ131" s="113"/>
      <c r="CK131" s="113"/>
      <c r="CL131" s="113"/>
      <c r="CM131" s="113"/>
      <c r="CN131" s="113"/>
      <c r="CO131" s="113"/>
      <c r="CP131" s="113"/>
      <c r="CQ131" s="113"/>
      <c r="CR131" s="113"/>
      <c r="CS131" s="113"/>
      <c r="CT131" s="113"/>
      <c r="CU131" s="113"/>
      <c r="CV131" s="113"/>
      <c r="CW131" s="113"/>
      <c r="CX131" s="113"/>
      <c r="CY131" s="113"/>
      <c r="CZ131" s="113"/>
      <c r="DA131" s="113"/>
      <c r="DB131" s="113"/>
      <c r="DC131" s="113"/>
      <c r="DD131" s="113"/>
      <c r="DE131" s="113"/>
      <c r="DF131" s="113"/>
      <c r="DG131" s="113"/>
      <c r="DH131" s="113"/>
      <c r="DI131" s="113"/>
      <c r="DJ131" s="113"/>
      <c r="DK131" s="113"/>
      <c r="DL131" s="113"/>
      <c r="DM131" s="113"/>
      <c r="DN131" s="113"/>
      <c r="DO131" s="113"/>
      <c r="DP131" s="113"/>
      <c r="DQ131" s="113"/>
      <c r="DR131" s="113"/>
      <c r="DS131" s="113"/>
      <c r="DT131" s="113"/>
      <c r="DU131" s="113"/>
      <c r="DV131" s="113"/>
      <c r="DW131" s="113"/>
      <c r="DX131" s="113"/>
      <c r="DY131" s="113"/>
    </row>
    <row r="132" spans="2:129" x14ac:dyDescent="0.2">
      <c r="B132" s="484"/>
      <c r="C132" s="484"/>
      <c r="D132" s="484"/>
      <c r="E132" s="302"/>
      <c r="F132" s="486"/>
      <c r="G132" s="302"/>
      <c r="H132" s="302"/>
      <c r="I132" s="163"/>
      <c r="J132" s="302"/>
      <c r="K132" s="302"/>
      <c r="L132" s="302"/>
      <c r="M132" s="302"/>
      <c r="N132" s="486"/>
      <c r="O132" s="486"/>
      <c r="P132" s="486"/>
      <c r="Q132" s="486"/>
      <c r="R132" s="486"/>
      <c r="S132" s="486"/>
      <c r="T132" s="486"/>
      <c r="U132" s="486"/>
      <c r="V132" s="486"/>
      <c r="W132" s="486"/>
      <c r="X132" s="486"/>
      <c r="Y132" s="486"/>
      <c r="Z132" s="486"/>
      <c r="AA132" s="486"/>
      <c r="AB132" s="486"/>
      <c r="AC132" s="486"/>
      <c r="AD132" s="486"/>
      <c r="AE132" s="486"/>
      <c r="AF132" s="486"/>
      <c r="AG132" s="486"/>
      <c r="AH132" s="486"/>
      <c r="AI132" s="486"/>
      <c r="AJ132" s="499"/>
      <c r="AK132" s="278"/>
      <c r="AL132" s="486"/>
      <c r="AM132" s="486"/>
      <c r="AN132" s="486"/>
      <c r="AO132" s="486"/>
      <c r="AP132" s="486"/>
      <c r="AQ132" s="486"/>
      <c r="AR132" s="486"/>
      <c r="AS132" s="486"/>
      <c r="AT132" s="486"/>
      <c r="AU132" s="486"/>
      <c r="AV132" s="486"/>
      <c r="AW132" s="486"/>
      <c r="AX132" s="486"/>
      <c r="AY132" s="486"/>
      <c r="AZ132" s="486"/>
      <c r="BA132" s="486"/>
      <c r="BB132" s="486"/>
      <c r="BC132" s="486"/>
      <c r="BD132" s="113"/>
      <c r="BE132" s="113"/>
      <c r="BF132" s="113"/>
      <c r="BG132" s="113"/>
      <c r="BH132" s="113"/>
      <c r="BI132" s="113"/>
      <c r="BJ132" s="113"/>
      <c r="BK132" s="113"/>
      <c r="BL132" s="113"/>
      <c r="BM132" s="113"/>
      <c r="BN132" s="113"/>
      <c r="BO132" s="113"/>
      <c r="BP132" s="113"/>
      <c r="BQ132" s="113"/>
      <c r="BR132" s="113"/>
      <c r="BS132" s="113"/>
      <c r="BT132" s="113"/>
      <c r="BU132" s="113"/>
      <c r="BV132" s="113"/>
      <c r="BW132" s="113"/>
      <c r="BX132" s="113"/>
      <c r="BY132" s="113"/>
      <c r="BZ132" s="113"/>
      <c r="CA132" s="113"/>
      <c r="CB132" s="113"/>
      <c r="CC132" s="113"/>
      <c r="CD132" s="113"/>
      <c r="CE132" s="113"/>
      <c r="CF132" s="113"/>
      <c r="CG132" s="113"/>
      <c r="CH132" s="113"/>
      <c r="CI132" s="113"/>
      <c r="CJ132" s="113"/>
      <c r="CK132" s="113"/>
      <c r="CL132" s="113"/>
      <c r="CM132" s="113"/>
      <c r="CN132" s="113"/>
      <c r="CO132" s="113"/>
      <c r="CP132" s="113"/>
      <c r="CQ132" s="113"/>
      <c r="CR132" s="113"/>
      <c r="CS132" s="113"/>
      <c r="CT132" s="113"/>
      <c r="CU132" s="113"/>
      <c r="CV132" s="113"/>
      <c r="CW132" s="113"/>
      <c r="CX132" s="113"/>
      <c r="CY132" s="113"/>
      <c r="CZ132" s="113"/>
      <c r="DA132" s="113"/>
      <c r="DB132" s="113"/>
      <c r="DC132" s="113"/>
      <c r="DD132" s="113"/>
      <c r="DE132" s="113"/>
      <c r="DF132" s="113"/>
      <c r="DG132" s="113"/>
      <c r="DH132" s="113"/>
      <c r="DI132" s="113"/>
      <c r="DJ132" s="113"/>
      <c r="DK132" s="113"/>
      <c r="DL132" s="113"/>
      <c r="DM132" s="113"/>
      <c r="DN132" s="113"/>
      <c r="DO132" s="113"/>
      <c r="DP132" s="113"/>
      <c r="DQ132" s="113"/>
      <c r="DR132" s="113"/>
      <c r="DS132" s="113"/>
      <c r="DT132" s="113"/>
      <c r="DU132" s="113"/>
      <c r="DV132" s="113"/>
      <c r="DW132" s="113"/>
      <c r="DX132" s="113"/>
      <c r="DY132" s="113"/>
    </row>
    <row r="133" spans="2:129" x14ac:dyDescent="0.2">
      <c r="B133" s="484"/>
      <c r="C133" s="484"/>
      <c r="D133" s="484"/>
      <c r="E133" s="302"/>
      <c r="F133" s="486"/>
      <c r="G133" s="302"/>
      <c r="H133" s="302"/>
      <c r="I133" s="163"/>
      <c r="J133" s="302"/>
      <c r="K133" s="302"/>
      <c r="L133" s="302"/>
      <c r="M133" s="302"/>
      <c r="N133" s="486"/>
      <c r="O133" s="486"/>
      <c r="P133" s="486"/>
      <c r="Q133" s="486"/>
      <c r="R133" s="486"/>
      <c r="S133" s="486"/>
      <c r="T133" s="486"/>
      <c r="U133" s="486"/>
      <c r="V133" s="486"/>
      <c r="W133" s="486"/>
      <c r="X133" s="486"/>
      <c r="Y133" s="486"/>
      <c r="Z133" s="486"/>
      <c r="AA133" s="486"/>
      <c r="AB133" s="486"/>
      <c r="AC133" s="486"/>
      <c r="AD133" s="486"/>
      <c r="AE133" s="486"/>
      <c r="AF133" s="486"/>
      <c r="AG133" s="486"/>
      <c r="AH133" s="486"/>
      <c r="AI133" s="486"/>
      <c r="AJ133" s="499"/>
      <c r="AK133" s="278"/>
      <c r="AL133" s="486"/>
      <c r="AM133" s="486"/>
      <c r="AN133" s="486"/>
      <c r="AO133" s="486"/>
      <c r="AP133" s="486"/>
      <c r="AQ133" s="486"/>
      <c r="AR133" s="486"/>
      <c r="AS133" s="486"/>
      <c r="AT133" s="486"/>
      <c r="AU133" s="486"/>
      <c r="AV133" s="486"/>
      <c r="AW133" s="486"/>
      <c r="AX133" s="486"/>
      <c r="AY133" s="486"/>
      <c r="AZ133" s="486"/>
      <c r="BA133" s="486"/>
      <c r="BB133" s="486"/>
      <c r="BC133" s="486"/>
      <c r="BD133" s="113"/>
      <c r="BE133" s="113"/>
      <c r="BF133" s="113"/>
      <c r="BG133" s="113"/>
      <c r="BH133" s="113"/>
      <c r="BI133" s="113"/>
      <c r="BJ133" s="113"/>
      <c r="BK133" s="113"/>
      <c r="BL133" s="113"/>
      <c r="BM133" s="113"/>
      <c r="BN133" s="113"/>
      <c r="BO133" s="113"/>
      <c r="BP133" s="113"/>
      <c r="BQ133" s="113"/>
      <c r="BR133" s="113"/>
      <c r="BS133" s="113"/>
      <c r="BT133" s="113"/>
      <c r="BU133" s="113"/>
      <c r="BV133" s="113"/>
      <c r="BW133" s="113"/>
      <c r="BX133" s="113"/>
      <c r="BY133" s="113"/>
      <c r="BZ133" s="113"/>
      <c r="CA133" s="113"/>
      <c r="CB133" s="113"/>
      <c r="CC133" s="113"/>
      <c r="CD133" s="113"/>
      <c r="CE133" s="113"/>
      <c r="CF133" s="113"/>
      <c r="CG133" s="113"/>
      <c r="CH133" s="113"/>
      <c r="CI133" s="113"/>
      <c r="CJ133" s="113"/>
      <c r="CK133" s="113"/>
      <c r="CL133" s="113"/>
      <c r="CM133" s="113"/>
      <c r="CN133" s="113"/>
      <c r="CO133" s="113"/>
      <c r="CP133" s="113"/>
      <c r="CQ133" s="113"/>
      <c r="CR133" s="113"/>
      <c r="CS133" s="113"/>
      <c r="CT133" s="113"/>
      <c r="CU133" s="113"/>
      <c r="CV133" s="113"/>
      <c r="CW133" s="113"/>
      <c r="CX133" s="113"/>
      <c r="CY133" s="113"/>
      <c r="CZ133" s="113"/>
      <c r="DA133" s="113"/>
      <c r="DB133" s="113"/>
      <c r="DC133" s="113"/>
      <c r="DD133" s="113"/>
      <c r="DE133" s="113"/>
      <c r="DF133" s="113"/>
      <c r="DG133" s="113"/>
      <c r="DH133" s="113"/>
      <c r="DI133" s="113"/>
      <c r="DJ133" s="113"/>
      <c r="DK133" s="113"/>
      <c r="DL133" s="113"/>
      <c r="DM133" s="113"/>
      <c r="DN133" s="113"/>
      <c r="DO133" s="113"/>
      <c r="DP133" s="113"/>
      <c r="DQ133" s="113"/>
      <c r="DR133" s="113"/>
      <c r="DS133" s="113"/>
      <c r="DT133" s="113"/>
      <c r="DU133" s="113"/>
      <c r="DV133" s="113"/>
      <c r="DW133" s="113"/>
      <c r="DX133" s="113"/>
      <c r="DY133" s="113"/>
    </row>
    <row r="134" spans="2:129" x14ac:dyDescent="0.2">
      <c r="B134" s="484"/>
      <c r="C134" s="484"/>
      <c r="D134" s="484"/>
      <c r="E134" s="302"/>
      <c r="F134" s="486"/>
      <c r="G134" s="302"/>
      <c r="H134" s="302"/>
      <c r="I134" s="163"/>
      <c r="J134" s="302"/>
      <c r="K134" s="302"/>
      <c r="L134" s="302"/>
      <c r="M134" s="302"/>
      <c r="N134" s="486"/>
      <c r="O134" s="486"/>
      <c r="P134" s="486"/>
      <c r="Q134" s="486"/>
      <c r="R134" s="486"/>
      <c r="S134" s="486"/>
      <c r="T134" s="486"/>
      <c r="U134" s="486"/>
      <c r="V134" s="486"/>
      <c r="W134" s="486"/>
      <c r="X134" s="486"/>
      <c r="Y134" s="486"/>
      <c r="Z134" s="486"/>
      <c r="AA134" s="486"/>
      <c r="AB134" s="486"/>
      <c r="AC134" s="486"/>
      <c r="AD134" s="486"/>
      <c r="AE134" s="486"/>
      <c r="AF134" s="486"/>
      <c r="AG134" s="486"/>
      <c r="AH134" s="486"/>
      <c r="AI134" s="486"/>
      <c r="AJ134" s="499"/>
      <c r="AK134" s="278"/>
      <c r="AL134" s="486"/>
      <c r="AM134" s="486"/>
      <c r="AN134" s="486"/>
      <c r="AO134" s="486"/>
      <c r="AP134" s="486"/>
      <c r="AQ134" s="486"/>
      <c r="AR134" s="486"/>
      <c r="AS134" s="486"/>
      <c r="AT134" s="486"/>
      <c r="AU134" s="486"/>
      <c r="AV134" s="486"/>
      <c r="AW134" s="486"/>
      <c r="AX134" s="486"/>
      <c r="AY134" s="486"/>
      <c r="AZ134" s="486"/>
      <c r="BA134" s="486"/>
      <c r="BB134" s="486"/>
      <c r="BC134" s="486"/>
      <c r="BD134" s="113"/>
      <c r="BE134" s="113"/>
      <c r="BF134" s="113"/>
      <c r="BG134" s="113"/>
      <c r="BH134" s="113"/>
      <c r="BI134" s="113"/>
      <c r="BJ134" s="113"/>
      <c r="BK134" s="113"/>
      <c r="BL134" s="113"/>
      <c r="BM134" s="113"/>
      <c r="BN134" s="113"/>
      <c r="BO134" s="113"/>
      <c r="BP134" s="113"/>
      <c r="BQ134" s="113"/>
      <c r="BR134" s="113"/>
      <c r="BS134" s="113"/>
      <c r="BT134" s="113"/>
      <c r="BU134" s="113"/>
      <c r="BV134" s="113"/>
      <c r="BW134" s="113"/>
      <c r="BX134" s="113"/>
      <c r="BY134" s="113"/>
      <c r="BZ134" s="113"/>
      <c r="CA134" s="113"/>
      <c r="CB134" s="113"/>
      <c r="CC134" s="113"/>
      <c r="CD134" s="113"/>
      <c r="CE134" s="113"/>
      <c r="CF134" s="113"/>
      <c r="CG134" s="113"/>
      <c r="CH134" s="113"/>
      <c r="CI134" s="113"/>
      <c r="CJ134" s="113"/>
      <c r="CK134" s="113"/>
      <c r="CL134" s="113"/>
      <c r="CM134" s="113"/>
      <c r="CN134" s="113"/>
      <c r="CO134" s="113"/>
      <c r="CP134" s="113"/>
      <c r="CQ134" s="113"/>
      <c r="CR134" s="113"/>
      <c r="CS134" s="113"/>
      <c r="CT134" s="113"/>
      <c r="CU134" s="113"/>
      <c r="CV134" s="113"/>
      <c r="CW134" s="113"/>
      <c r="CX134" s="113"/>
      <c r="CY134" s="113"/>
      <c r="CZ134" s="113"/>
      <c r="DA134" s="113"/>
      <c r="DB134" s="113"/>
      <c r="DC134" s="113"/>
      <c r="DD134" s="113"/>
      <c r="DE134" s="113"/>
      <c r="DF134" s="113"/>
      <c r="DG134" s="113"/>
      <c r="DH134" s="113"/>
      <c r="DI134" s="113"/>
      <c r="DJ134" s="113"/>
      <c r="DK134" s="113"/>
      <c r="DL134" s="113"/>
      <c r="DM134" s="113"/>
      <c r="DN134" s="113"/>
      <c r="DO134" s="113"/>
      <c r="DP134" s="113"/>
      <c r="DQ134" s="113"/>
      <c r="DR134" s="113"/>
      <c r="DS134" s="113"/>
      <c r="DT134" s="113"/>
      <c r="DU134" s="113"/>
      <c r="DV134" s="113"/>
      <c r="DW134" s="113"/>
      <c r="DX134" s="113"/>
      <c r="DY134" s="113"/>
    </row>
    <row r="135" spans="2:129" x14ac:dyDescent="0.2">
      <c r="B135" s="484"/>
      <c r="C135" s="484"/>
      <c r="D135" s="484"/>
      <c r="E135" s="302"/>
      <c r="F135" s="486"/>
      <c r="G135" s="302"/>
      <c r="H135" s="302"/>
      <c r="I135" s="163"/>
      <c r="J135" s="302"/>
      <c r="K135" s="302"/>
      <c r="L135" s="302"/>
      <c r="M135" s="302"/>
      <c r="N135" s="486"/>
      <c r="O135" s="486"/>
      <c r="P135" s="486"/>
      <c r="Q135" s="486"/>
      <c r="R135" s="486"/>
      <c r="S135" s="486"/>
      <c r="T135" s="486"/>
      <c r="U135" s="486"/>
      <c r="V135" s="486"/>
      <c r="W135" s="486"/>
      <c r="X135" s="486"/>
      <c r="Y135" s="486"/>
      <c r="Z135" s="486"/>
      <c r="AA135" s="486"/>
      <c r="AB135" s="486"/>
      <c r="AC135" s="486"/>
      <c r="AD135" s="486"/>
      <c r="AE135" s="486"/>
      <c r="AF135" s="486"/>
      <c r="AG135" s="486"/>
      <c r="AH135" s="486"/>
      <c r="AI135" s="486"/>
      <c r="AJ135" s="499"/>
      <c r="AK135" s="278"/>
      <c r="AL135" s="486"/>
      <c r="AM135" s="486"/>
      <c r="AN135" s="486"/>
      <c r="AO135" s="486"/>
      <c r="AP135" s="486"/>
      <c r="AQ135" s="486"/>
      <c r="AR135" s="486"/>
      <c r="AS135" s="486"/>
      <c r="AT135" s="486"/>
      <c r="AU135" s="486"/>
      <c r="AV135" s="486"/>
      <c r="AW135" s="486"/>
      <c r="AX135" s="486"/>
      <c r="AY135" s="486"/>
      <c r="AZ135" s="486"/>
      <c r="BA135" s="486"/>
      <c r="BB135" s="486"/>
      <c r="BC135" s="486"/>
      <c r="BD135" s="113"/>
      <c r="BE135" s="113"/>
      <c r="BF135" s="113"/>
      <c r="BG135" s="113"/>
      <c r="BH135" s="113"/>
      <c r="BI135" s="113"/>
      <c r="BJ135" s="113"/>
      <c r="BK135" s="113"/>
      <c r="BL135" s="113"/>
      <c r="BM135" s="113"/>
      <c r="BN135" s="113"/>
      <c r="BO135" s="113"/>
      <c r="BP135" s="113"/>
      <c r="BQ135" s="113"/>
      <c r="BR135" s="113"/>
      <c r="BS135" s="113"/>
      <c r="BT135" s="113"/>
      <c r="BU135" s="113"/>
      <c r="BV135" s="113"/>
      <c r="BW135" s="113"/>
      <c r="BX135" s="113"/>
      <c r="BY135" s="113"/>
      <c r="BZ135" s="113"/>
      <c r="CA135" s="113"/>
      <c r="CB135" s="113"/>
      <c r="CC135" s="113"/>
      <c r="CD135" s="113"/>
      <c r="CE135" s="113"/>
      <c r="CF135" s="113"/>
      <c r="CG135" s="113"/>
      <c r="CH135" s="113"/>
      <c r="CI135" s="113"/>
      <c r="CJ135" s="113"/>
      <c r="CK135" s="113"/>
      <c r="CL135" s="113"/>
      <c r="CM135" s="113"/>
      <c r="CN135" s="113"/>
      <c r="CO135" s="113"/>
      <c r="CP135" s="113"/>
      <c r="CQ135" s="113"/>
      <c r="CR135" s="113"/>
      <c r="CS135" s="113"/>
      <c r="CT135" s="113"/>
      <c r="CU135" s="113"/>
      <c r="CV135" s="113"/>
      <c r="CW135" s="113"/>
      <c r="CX135" s="113"/>
      <c r="CY135" s="113"/>
      <c r="CZ135" s="113"/>
      <c r="DA135" s="113"/>
      <c r="DB135" s="113"/>
      <c r="DC135" s="113"/>
      <c r="DD135" s="113"/>
      <c r="DE135" s="113"/>
      <c r="DF135" s="113"/>
      <c r="DG135" s="113"/>
      <c r="DH135" s="113"/>
      <c r="DI135" s="113"/>
      <c r="DJ135" s="113"/>
      <c r="DK135" s="113"/>
      <c r="DL135" s="113"/>
      <c r="DM135" s="113"/>
      <c r="DN135" s="113"/>
      <c r="DO135" s="113"/>
      <c r="DP135" s="113"/>
      <c r="DQ135" s="113"/>
      <c r="DR135" s="113"/>
      <c r="DS135" s="113"/>
      <c r="DT135" s="113"/>
      <c r="DU135" s="113"/>
      <c r="DV135" s="113"/>
      <c r="DW135" s="113"/>
      <c r="DX135" s="113"/>
      <c r="DY135" s="113"/>
    </row>
    <row r="136" spans="2:129" x14ac:dyDescent="0.2">
      <c r="B136" s="484"/>
      <c r="C136" s="484"/>
      <c r="D136" s="484"/>
      <c r="E136" s="302"/>
      <c r="F136" s="486"/>
      <c r="G136" s="302"/>
      <c r="H136" s="302"/>
      <c r="I136" s="163"/>
      <c r="J136" s="302"/>
      <c r="K136" s="302"/>
      <c r="L136" s="302"/>
      <c r="M136" s="302"/>
      <c r="N136" s="486"/>
      <c r="O136" s="486"/>
      <c r="P136" s="486"/>
      <c r="Q136" s="486"/>
      <c r="R136" s="486"/>
      <c r="S136" s="486"/>
      <c r="T136" s="486"/>
      <c r="U136" s="486"/>
      <c r="V136" s="486"/>
      <c r="W136" s="486"/>
      <c r="X136" s="486"/>
      <c r="Y136" s="486"/>
      <c r="Z136" s="486"/>
      <c r="AA136" s="486"/>
      <c r="AB136" s="486"/>
      <c r="AC136" s="486"/>
      <c r="AD136" s="486"/>
      <c r="AE136" s="486"/>
      <c r="AF136" s="486"/>
      <c r="AG136" s="486"/>
      <c r="AH136" s="486"/>
      <c r="AI136" s="486"/>
      <c r="AJ136" s="499"/>
      <c r="AK136" s="278"/>
      <c r="AL136" s="486"/>
      <c r="AM136" s="486"/>
      <c r="AN136" s="486"/>
      <c r="AO136" s="486"/>
      <c r="AP136" s="486"/>
      <c r="AQ136" s="486"/>
      <c r="AR136" s="486"/>
      <c r="AS136" s="486"/>
      <c r="AT136" s="486"/>
      <c r="AU136" s="486"/>
      <c r="AV136" s="486"/>
      <c r="AW136" s="486"/>
      <c r="AX136" s="486"/>
      <c r="AY136" s="486"/>
      <c r="AZ136" s="486"/>
      <c r="BA136" s="486"/>
      <c r="BB136" s="486"/>
      <c r="BC136" s="486"/>
      <c r="BD136" s="113"/>
      <c r="BE136" s="113"/>
      <c r="BF136" s="113"/>
      <c r="BG136" s="113"/>
      <c r="BH136" s="113"/>
      <c r="BI136" s="113"/>
      <c r="BJ136" s="113"/>
      <c r="BK136" s="113"/>
      <c r="BL136" s="113"/>
      <c r="BM136" s="113"/>
      <c r="BN136" s="113"/>
      <c r="BO136" s="113"/>
      <c r="BP136" s="113"/>
      <c r="BQ136" s="113"/>
      <c r="BR136" s="113"/>
      <c r="BS136" s="113"/>
      <c r="BT136" s="113"/>
      <c r="BU136" s="113"/>
      <c r="BV136" s="113"/>
      <c r="BW136" s="113"/>
      <c r="BX136" s="113"/>
      <c r="BY136" s="113"/>
      <c r="BZ136" s="113"/>
      <c r="CA136" s="113"/>
      <c r="CB136" s="113"/>
      <c r="CC136" s="113"/>
      <c r="CD136" s="113"/>
      <c r="CE136" s="113"/>
      <c r="CF136" s="113"/>
      <c r="CG136" s="113"/>
      <c r="CH136" s="113"/>
      <c r="CI136" s="113"/>
      <c r="CJ136" s="113"/>
      <c r="CK136" s="113"/>
      <c r="CL136" s="113"/>
      <c r="CM136" s="113"/>
      <c r="CN136" s="113"/>
      <c r="CO136" s="113"/>
      <c r="CP136" s="113"/>
      <c r="CQ136" s="113"/>
      <c r="CR136" s="113"/>
      <c r="CS136" s="113"/>
      <c r="CT136" s="113"/>
      <c r="CU136" s="113"/>
      <c r="CV136" s="113"/>
      <c r="CW136" s="113"/>
      <c r="CX136" s="113"/>
      <c r="CY136" s="113"/>
      <c r="CZ136" s="113"/>
      <c r="DA136" s="113"/>
      <c r="DB136" s="113"/>
      <c r="DC136" s="113"/>
      <c r="DD136" s="113"/>
      <c r="DE136" s="113"/>
      <c r="DF136" s="113"/>
      <c r="DG136" s="113"/>
      <c r="DH136" s="113"/>
      <c r="DI136" s="113"/>
      <c r="DJ136" s="113"/>
      <c r="DK136" s="113"/>
      <c r="DL136" s="113"/>
      <c r="DM136" s="113"/>
      <c r="DN136" s="113"/>
      <c r="DO136" s="113"/>
      <c r="DP136" s="113"/>
      <c r="DQ136" s="113"/>
      <c r="DR136" s="113"/>
      <c r="DS136" s="113"/>
      <c r="DT136" s="113"/>
      <c r="DU136" s="113"/>
      <c r="DV136" s="113"/>
      <c r="DW136" s="113"/>
      <c r="DX136" s="113"/>
      <c r="DY136" s="113"/>
    </row>
    <row r="137" spans="2:129" x14ac:dyDescent="0.2">
      <c r="B137" s="484"/>
      <c r="C137" s="484"/>
      <c r="D137" s="484"/>
      <c r="E137" s="302"/>
      <c r="F137" s="486"/>
      <c r="G137" s="302"/>
      <c r="H137" s="302"/>
      <c r="I137" s="163"/>
      <c r="J137" s="302"/>
      <c r="K137" s="302"/>
      <c r="L137" s="302"/>
      <c r="M137" s="302"/>
      <c r="N137" s="486"/>
      <c r="O137" s="486"/>
      <c r="P137" s="486"/>
      <c r="Q137" s="486"/>
      <c r="R137" s="486"/>
      <c r="S137" s="486"/>
      <c r="T137" s="486"/>
      <c r="U137" s="486"/>
      <c r="V137" s="486"/>
      <c r="W137" s="486"/>
      <c r="X137" s="486"/>
      <c r="Y137" s="486"/>
      <c r="Z137" s="486"/>
      <c r="AA137" s="486"/>
      <c r="AB137" s="486"/>
      <c r="AC137" s="486"/>
      <c r="AD137" s="486"/>
      <c r="AE137" s="486"/>
      <c r="AF137" s="486"/>
      <c r="AG137" s="486"/>
      <c r="AH137" s="486"/>
      <c r="AI137" s="486"/>
      <c r="AJ137" s="499"/>
      <c r="AK137" s="278"/>
      <c r="AL137" s="486"/>
      <c r="AM137" s="486"/>
      <c r="AN137" s="486"/>
      <c r="AO137" s="486"/>
      <c r="AP137" s="486"/>
      <c r="AQ137" s="486"/>
      <c r="AR137" s="486"/>
      <c r="AS137" s="486"/>
      <c r="AT137" s="486"/>
      <c r="AU137" s="486"/>
      <c r="AV137" s="486"/>
      <c r="AW137" s="486"/>
      <c r="AX137" s="486"/>
      <c r="AY137" s="486"/>
      <c r="AZ137" s="486"/>
      <c r="BA137" s="486"/>
      <c r="BB137" s="486"/>
      <c r="BC137" s="486"/>
      <c r="BD137" s="113"/>
      <c r="BE137" s="113"/>
      <c r="BF137" s="113"/>
      <c r="BG137" s="113"/>
      <c r="BH137" s="113"/>
      <c r="BI137" s="113"/>
      <c r="BJ137" s="113"/>
      <c r="BK137" s="113"/>
      <c r="BL137" s="113"/>
      <c r="BM137" s="113"/>
      <c r="BN137" s="113"/>
      <c r="BO137" s="113"/>
      <c r="BP137" s="113"/>
      <c r="BQ137" s="113"/>
      <c r="BR137" s="113"/>
      <c r="BS137" s="113"/>
      <c r="BT137" s="113"/>
      <c r="BU137" s="113"/>
      <c r="BV137" s="113"/>
      <c r="BW137" s="113"/>
      <c r="BX137" s="113"/>
      <c r="BY137" s="113"/>
      <c r="BZ137" s="113"/>
      <c r="CA137" s="113"/>
      <c r="CB137" s="113"/>
      <c r="CC137" s="113"/>
      <c r="CD137" s="113"/>
      <c r="CE137" s="113"/>
      <c r="CF137" s="113"/>
      <c r="CG137" s="113"/>
      <c r="CH137" s="113"/>
      <c r="CI137" s="113"/>
      <c r="CJ137" s="113"/>
      <c r="CK137" s="113"/>
      <c r="CL137" s="113"/>
      <c r="CM137" s="113"/>
      <c r="CN137" s="113"/>
      <c r="CO137" s="113"/>
      <c r="CP137" s="113"/>
      <c r="CQ137" s="113"/>
      <c r="CR137" s="113"/>
      <c r="CS137" s="113"/>
      <c r="CT137" s="113"/>
      <c r="CU137" s="113"/>
      <c r="CV137" s="113"/>
      <c r="CW137" s="113"/>
      <c r="CX137" s="113"/>
      <c r="CY137" s="113"/>
      <c r="CZ137" s="113"/>
      <c r="DA137" s="113"/>
      <c r="DB137" s="113"/>
      <c r="DC137" s="113"/>
      <c r="DD137" s="113"/>
      <c r="DE137" s="113"/>
      <c r="DF137" s="113"/>
      <c r="DG137" s="113"/>
      <c r="DH137" s="113"/>
      <c r="DI137" s="113"/>
      <c r="DJ137" s="113"/>
      <c r="DK137" s="113"/>
      <c r="DL137" s="113"/>
      <c r="DM137" s="113"/>
      <c r="DN137" s="113"/>
      <c r="DO137" s="113"/>
      <c r="DP137" s="113"/>
      <c r="DQ137" s="113"/>
      <c r="DR137" s="113"/>
      <c r="DS137" s="113"/>
      <c r="DT137" s="113"/>
      <c r="DU137" s="113"/>
      <c r="DV137" s="113"/>
      <c r="DW137" s="113"/>
      <c r="DX137" s="113"/>
      <c r="DY137" s="113"/>
    </row>
    <row r="138" spans="2:129" x14ac:dyDescent="0.2">
      <c r="B138" s="484"/>
      <c r="C138" s="484"/>
      <c r="D138" s="484"/>
      <c r="E138" s="302"/>
      <c r="F138" s="486"/>
      <c r="G138" s="302"/>
      <c r="H138" s="302"/>
      <c r="I138" s="163"/>
      <c r="J138" s="302"/>
      <c r="K138" s="302"/>
      <c r="L138" s="302"/>
      <c r="M138" s="302"/>
      <c r="N138" s="486"/>
      <c r="O138" s="486"/>
      <c r="P138" s="486"/>
      <c r="Q138" s="486"/>
      <c r="R138" s="486"/>
      <c r="S138" s="486"/>
      <c r="T138" s="486"/>
      <c r="U138" s="486"/>
      <c r="V138" s="486"/>
      <c r="W138" s="486"/>
      <c r="X138" s="486"/>
      <c r="Y138" s="486"/>
      <c r="Z138" s="486"/>
      <c r="AA138" s="486"/>
      <c r="AB138" s="486"/>
      <c r="AC138" s="486"/>
      <c r="AD138" s="486"/>
      <c r="AE138" s="486"/>
      <c r="AF138" s="486"/>
      <c r="AG138" s="486"/>
      <c r="AH138" s="486"/>
      <c r="AI138" s="486"/>
      <c r="AJ138" s="499"/>
      <c r="AK138" s="278"/>
      <c r="AL138" s="486"/>
      <c r="AM138" s="486"/>
      <c r="AN138" s="486"/>
      <c r="AO138" s="486"/>
      <c r="AP138" s="486"/>
      <c r="AQ138" s="486"/>
      <c r="AR138" s="486"/>
      <c r="AS138" s="486"/>
      <c r="AT138" s="486"/>
      <c r="AU138" s="486"/>
      <c r="AV138" s="486"/>
      <c r="AW138" s="486"/>
      <c r="AX138" s="486"/>
      <c r="AY138" s="486"/>
      <c r="AZ138" s="486"/>
      <c r="BA138" s="486"/>
      <c r="BB138" s="486"/>
      <c r="BC138" s="486"/>
      <c r="BD138" s="113"/>
      <c r="BE138" s="113"/>
      <c r="BF138" s="113"/>
      <c r="BG138" s="113"/>
      <c r="BH138" s="113"/>
      <c r="BI138" s="113"/>
      <c r="BJ138" s="113"/>
      <c r="BK138" s="113"/>
      <c r="BL138" s="113"/>
      <c r="BM138" s="113"/>
      <c r="BN138" s="113"/>
      <c r="BO138" s="113"/>
      <c r="BP138" s="113"/>
      <c r="BQ138" s="113"/>
      <c r="BR138" s="113"/>
      <c r="BS138" s="113"/>
      <c r="BT138" s="113"/>
      <c r="BU138" s="113"/>
      <c r="BV138" s="113"/>
      <c r="BW138" s="113"/>
      <c r="BX138" s="113"/>
      <c r="BY138" s="113"/>
      <c r="BZ138" s="113"/>
      <c r="CA138" s="113"/>
      <c r="CB138" s="113"/>
      <c r="CC138" s="113"/>
      <c r="CD138" s="113"/>
      <c r="CE138" s="113"/>
      <c r="CF138" s="113"/>
      <c r="CG138" s="113"/>
      <c r="CH138" s="113"/>
      <c r="CI138" s="113"/>
      <c r="CJ138" s="113"/>
      <c r="CK138" s="113"/>
      <c r="CL138" s="113"/>
      <c r="CM138" s="113"/>
      <c r="CN138" s="113"/>
      <c r="CO138" s="113"/>
      <c r="CP138" s="113"/>
      <c r="CQ138" s="113"/>
      <c r="CR138" s="113"/>
      <c r="CS138" s="113"/>
      <c r="CT138" s="113"/>
      <c r="CU138" s="113"/>
      <c r="CV138" s="113"/>
      <c r="CW138" s="113"/>
      <c r="CX138" s="113"/>
      <c r="CY138" s="113"/>
      <c r="CZ138" s="113"/>
      <c r="DA138" s="113"/>
      <c r="DB138" s="113"/>
      <c r="DC138" s="113"/>
      <c r="DD138" s="113"/>
      <c r="DE138" s="113"/>
      <c r="DF138" s="113"/>
      <c r="DG138" s="113"/>
      <c r="DH138" s="113"/>
      <c r="DI138" s="113"/>
      <c r="DJ138" s="113"/>
      <c r="DK138" s="113"/>
      <c r="DL138" s="113"/>
      <c r="DM138" s="113"/>
      <c r="DN138" s="113"/>
      <c r="DO138" s="113"/>
      <c r="DP138" s="113"/>
      <c r="DQ138" s="113"/>
      <c r="DR138" s="113"/>
      <c r="DS138" s="113"/>
      <c r="DT138" s="113"/>
      <c r="DU138" s="113"/>
      <c r="DV138" s="113"/>
      <c r="DW138" s="113"/>
      <c r="DX138" s="113"/>
      <c r="DY138" s="113"/>
    </row>
    <row r="139" spans="2:129" x14ac:dyDescent="0.2">
      <c r="B139" s="484"/>
      <c r="C139" s="484"/>
      <c r="D139" s="484"/>
      <c r="E139" s="302"/>
      <c r="F139" s="486"/>
      <c r="G139" s="302"/>
      <c r="H139" s="302"/>
      <c r="I139" s="163"/>
      <c r="J139" s="302"/>
      <c r="K139" s="302"/>
      <c r="L139" s="302"/>
      <c r="M139" s="302"/>
      <c r="N139" s="486"/>
      <c r="O139" s="486"/>
      <c r="P139" s="486"/>
      <c r="Q139" s="486"/>
      <c r="R139" s="486"/>
      <c r="S139" s="486"/>
      <c r="T139" s="486"/>
      <c r="U139" s="486"/>
      <c r="V139" s="486"/>
      <c r="W139" s="486"/>
      <c r="X139" s="486"/>
      <c r="Y139" s="486"/>
      <c r="Z139" s="486"/>
      <c r="AA139" s="486"/>
      <c r="AB139" s="486"/>
      <c r="AC139" s="486"/>
      <c r="AD139" s="486"/>
      <c r="AE139" s="486"/>
      <c r="AF139" s="486"/>
      <c r="AG139" s="486"/>
      <c r="AH139" s="486"/>
      <c r="AI139" s="486"/>
      <c r="AJ139" s="499"/>
      <c r="AK139" s="278"/>
      <c r="AL139" s="486"/>
      <c r="AM139" s="486"/>
      <c r="AN139" s="486"/>
      <c r="AO139" s="486"/>
      <c r="AP139" s="486"/>
      <c r="AQ139" s="486"/>
      <c r="AR139" s="486"/>
      <c r="AS139" s="486"/>
      <c r="AT139" s="486"/>
      <c r="AU139" s="486"/>
      <c r="AV139" s="486"/>
      <c r="AW139" s="486"/>
      <c r="AX139" s="486"/>
      <c r="AY139" s="486"/>
      <c r="AZ139" s="486"/>
      <c r="BA139" s="486"/>
      <c r="BB139" s="486"/>
      <c r="BC139" s="486"/>
      <c r="BD139" s="113"/>
      <c r="BE139" s="113"/>
      <c r="BF139" s="113"/>
      <c r="BG139" s="113"/>
      <c r="BH139" s="113"/>
      <c r="BI139" s="113"/>
      <c r="BJ139" s="113"/>
      <c r="BK139" s="113"/>
      <c r="BL139" s="113"/>
      <c r="BM139" s="113"/>
      <c r="BN139" s="113"/>
      <c r="BO139" s="113"/>
      <c r="BP139" s="113"/>
      <c r="BQ139" s="113"/>
      <c r="BR139" s="113"/>
      <c r="BS139" s="113"/>
      <c r="BT139" s="113"/>
      <c r="BU139" s="113"/>
      <c r="BV139" s="113"/>
      <c r="BW139" s="113"/>
      <c r="BX139" s="113"/>
      <c r="BY139" s="113"/>
      <c r="BZ139" s="113"/>
      <c r="CA139" s="113"/>
      <c r="CB139" s="113"/>
      <c r="CC139" s="113"/>
      <c r="CD139" s="113"/>
      <c r="CE139" s="113"/>
      <c r="CF139" s="113"/>
      <c r="CG139" s="113"/>
      <c r="CH139" s="113"/>
      <c r="CI139" s="113"/>
      <c r="CJ139" s="113"/>
      <c r="CK139" s="113"/>
      <c r="CL139" s="113"/>
      <c r="CM139" s="113"/>
      <c r="CN139" s="113"/>
      <c r="CO139" s="113"/>
      <c r="CP139" s="113"/>
      <c r="CQ139" s="113"/>
      <c r="CR139" s="113"/>
      <c r="CS139" s="113"/>
      <c r="CT139" s="113"/>
      <c r="CU139" s="113"/>
      <c r="CV139" s="113"/>
      <c r="CW139" s="113"/>
      <c r="CX139" s="113"/>
      <c r="CY139" s="113"/>
      <c r="CZ139" s="113"/>
      <c r="DA139" s="113"/>
      <c r="DB139" s="113"/>
      <c r="DC139" s="113"/>
      <c r="DD139" s="113"/>
      <c r="DE139" s="113"/>
      <c r="DF139" s="113"/>
      <c r="DG139" s="113"/>
      <c r="DH139" s="113"/>
      <c r="DI139" s="113"/>
      <c r="DJ139" s="113"/>
      <c r="DK139" s="113"/>
      <c r="DL139" s="113"/>
      <c r="DM139" s="113"/>
      <c r="DN139" s="113"/>
      <c r="DO139" s="113"/>
      <c r="DP139" s="113"/>
      <c r="DQ139" s="113"/>
      <c r="DR139" s="113"/>
      <c r="DS139" s="113"/>
      <c r="DT139" s="113"/>
      <c r="DU139" s="113"/>
      <c r="DV139" s="113"/>
      <c r="DW139" s="113"/>
      <c r="DX139" s="113"/>
      <c r="DY139" s="113"/>
    </row>
    <row r="140" spans="2:129" x14ac:dyDescent="0.2">
      <c r="B140" s="484"/>
      <c r="C140" s="484"/>
      <c r="D140" s="484"/>
      <c r="E140" s="302"/>
      <c r="F140" s="486"/>
      <c r="G140" s="302"/>
      <c r="H140" s="302"/>
      <c r="I140" s="163"/>
      <c r="J140" s="302"/>
      <c r="K140" s="302"/>
      <c r="L140" s="302"/>
      <c r="M140" s="302"/>
      <c r="N140" s="486"/>
      <c r="O140" s="486"/>
      <c r="P140" s="486"/>
      <c r="Q140" s="486"/>
      <c r="R140" s="486"/>
      <c r="S140" s="486"/>
      <c r="T140" s="486"/>
      <c r="U140" s="486"/>
      <c r="V140" s="486"/>
      <c r="W140" s="486"/>
      <c r="X140" s="486"/>
      <c r="Y140" s="486"/>
      <c r="Z140" s="486"/>
      <c r="AA140" s="486"/>
      <c r="AB140" s="486"/>
      <c r="AC140" s="486"/>
      <c r="AD140" s="486"/>
      <c r="AE140" s="486"/>
      <c r="AF140" s="486"/>
      <c r="AG140" s="486"/>
      <c r="AH140" s="486"/>
      <c r="AI140" s="486"/>
      <c r="AJ140" s="499"/>
      <c r="AK140" s="278"/>
      <c r="AL140" s="486"/>
      <c r="AM140" s="486"/>
      <c r="AN140" s="486"/>
      <c r="AO140" s="486"/>
      <c r="AP140" s="486"/>
      <c r="AQ140" s="486"/>
      <c r="AR140" s="486"/>
      <c r="AS140" s="486"/>
      <c r="AT140" s="486"/>
      <c r="AU140" s="486"/>
      <c r="AV140" s="486"/>
      <c r="AW140" s="486"/>
      <c r="AX140" s="486"/>
      <c r="AY140" s="486"/>
      <c r="AZ140" s="486"/>
      <c r="BA140" s="486"/>
      <c r="BB140" s="486"/>
      <c r="BC140" s="486"/>
      <c r="BD140" s="113"/>
      <c r="BE140" s="113"/>
      <c r="BF140" s="113"/>
      <c r="BG140" s="113"/>
      <c r="BH140" s="113"/>
      <c r="BI140" s="113"/>
      <c r="BJ140" s="113"/>
      <c r="BK140" s="113"/>
      <c r="BL140" s="113"/>
      <c r="BM140" s="113"/>
      <c r="BN140" s="113"/>
      <c r="BO140" s="113"/>
      <c r="BP140" s="113"/>
      <c r="BQ140" s="113"/>
      <c r="BR140" s="113"/>
      <c r="BS140" s="113"/>
      <c r="BT140" s="113"/>
      <c r="BU140" s="113"/>
      <c r="BV140" s="113"/>
      <c r="BW140" s="113"/>
      <c r="BX140" s="113"/>
      <c r="BY140" s="113"/>
      <c r="BZ140" s="113"/>
      <c r="CA140" s="113"/>
      <c r="CB140" s="113"/>
      <c r="CC140" s="113"/>
      <c r="CD140" s="113"/>
      <c r="CE140" s="113"/>
      <c r="CF140" s="113"/>
      <c r="CG140" s="113"/>
      <c r="CH140" s="113"/>
      <c r="CI140" s="113"/>
      <c r="CJ140" s="113"/>
      <c r="CK140" s="113"/>
      <c r="CL140" s="113"/>
      <c r="CM140" s="113"/>
      <c r="CN140" s="113"/>
      <c r="CO140" s="113"/>
      <c r="CP140" s="113"/>
      <c r="CQ140" s="113"/>
      <c r="CR140" s="113"/>
      <c r="CS140" s="113"/>
      <c r="CT140" s="113"/>
      <c r="CU140" s="113"/>
      <c r="CV140" s="113"/>
      <c r="CW140" s="113"/>
      <c r="CX140" s="113"/>
      <c r="CY140" s="113"/>
      <c r="CZ140" s="113"/>
      <c r="DA140" s="113"/>
      <c r="DB140" s="113"/>
      <c r="DC140" s="113"/>
      <c r="DD140" s="113"/>
      <c r="DE140" s="113"/>
      <c r="DF140" s="113"/>
      <c r="DG140" s="113"/>
      <c r="DH140" s="113"/>
      <c r="DI140" s="113"/>
      <c r="DJ140" s="113"/>
      <c r="DK140" s="113"/>
      <c r="DL140" s="113"/>
      <c r="DM140" s="113"/>
      <c r="DN140" s="113"/>
      <c r="DO140" s="113"/>
      <c r="DP140" s="113"/>
      <c r="DQ140" s="113"/>
      <c r="DR140" s="113"/>
      <c r="DS140" s="113"/>
      <c r="DT140" s="113"/>
      <c r="DU140" s="113"/>
      <c r="DV140" s="113"/>
      <c r="DW140" s="113"/>
      <c r="DX140" s="113"/>
      <c r="DY140" s="113"/>
    </row>
    <row r="141" spans="2:129" x14ac:dyDescent="0.2">
      <c r="B141" s="484"/>
      <c r="C141" s="484"/>
      <c r="D141" s="484"/>
      <c r="E141" s="302"/>
      <c r="F141" s="486"/>
      <c r="G141" s="302"/>
      <c r="H141" s="302"/>
      <c r="I141" s="163"/>
      <c r="J141" s="302"/>
      <c r="K141" s="302"/>
      <c r="L141" s="302"/>
      <c r="M141" s="302"/>
      <c r="N141" s="486"/>
      <c r="O141" s="486"/>
      <c r="P141" s="486"/>
      <c r="Q141" s="486"/>
      <c r="R141" s="486"/>
      <c r="S141" s="486"/>
      <c r="T141" s="486"/>
      <c r="U141" s="486"/>
      <c r="V141" s="486"/>
      <c r="W141" s="486"/>
      <c r="X141" s="486"/>
      <c r="Y141" s="486"/>
      <c r="Z141" s="486"/>
      <c r="AA141" s="486"/>
      <c r="AB141" s="486"/>
      <c r="AC141" s="486"/>
      <c r="AD141" s="486"/>
      <c r="AE141" s="486"/>
      <c r="AF141" s="486"/>
      <c r="AG141" s="486"/>
      <c r="AH141" s="486"/>
      <c r="AI141" s="486"/>
      <c r="AJ141" s="499"/>
      <c r="AK141" s="278"/>
      <c r="AL141" s="486"/>
      <c r="AM141" s="486"/>
      <c r="AN141" s="486"/>
      <c r="AO141" s="486"/>
      <c r="AP141" s="486"/>
      <c r="AQ141" s="486"/>
      <c r="AR141" s="486"/>
      <c r="AS141" s="486"/>
      <c r="AT141" s="486"/>
      <c r="AU141" s="486"/>
      <c r="AV141" s="486"/>
      <c r="AW141" s="486"/>
      <c r="AX141" s="486"/>
      <c r="AY141" s="486"/>
      <c r="AZ141" s="486"/>
      <c r="BA141" s="486"/>
      <c r="BB141" s="486"/>
      <c r="BC141" s="486"/>
      <c r="BD141" s="113"/>
      <c r="BE141" s="113"/>
      <c r="BF141" s="113"/>
      <c r="BG141" s="113"/>
      <c r="BH141" s="113"/>
      <c r="BI141" s="113"/>
      <c r="BJ141" s="113"/>
      <c r="BK141" s="113"/>
      <c r="BL141" s="113"/>
      <c r="BM141" s="113"/>
      <c r="BN141" s="113"/>
      <c r="BO141" s="113"/>
      <c r="BP141" s="113"/>
      <c r="BQ141" s="113"/>
      <c r="BR141" s="113"/>
      <c r="BS141" s="113"/>
      <c r="BT141" s="113"/>
      <c r="BU141" s="113"/>
      <c r="BV141" s="113"/>
      <c r="BW141" s="113"/>
      <c r="BX141" s="113"/>
      <c r="BY141" s="113"/>
      <c r="BZ141" s="113"/>
      <c r="CA141" s="113"/>
      <c r="CB141" s="113"/>
      <c r="CC141" s="113"/>
      <c r="CD141" s="113"/>
      <c r="CE141" s="113"/>
      <c r="CF141" s="113"/>
      <c r="CG141" s="113"/>
      <c r="CH141" s="113"/>
      <c r="CI141" s="113"/>
      <c r="CJ141" s="113"/>
      <c r="CK141" s="113"/>
      <c r="CL141" s="113"/>
      <c r="CM141" s="113"/>
      <c r="CN141" s="113"/>
      <c r="CO141" s="113"/>
      <c r="CP141" s="113"/>
      <c r="CQ141" s="113"/>
      <c r="CR141" s="113"/>
      <c r="CS141" s="113"/>
      <c r="CT141" s="113"/>
      <c r="CU141" s="113"/>
      <c r="CV141" s="113"/>
      <c r="CW141" s="113"/>
      <c r="CX141" s="113"/>
      <c r="CY141" s="113"/>
      <c r="CZ141" s="113"/>
      <c r="DA141" s="113"/>
      <c r="DB141" s="113"/>
      <c r="DC141" s="113"/>
      <c r="DD141" s="113"/>
      <c r="DE141" s="113"/>
      <c r="DF141" s="113"/>
      <c r="DG141" s="113"/>
      <c r="DH141" s="113"/>
      <c r="DI141" s="113"/>
      <c r="DJ141" s="113"/>
      <c r="DK141" s="113"/>
      <c r="DL141" s="113"/>
      <c r="DM141" s="113"/>
      <c r="DN141" s="113"/>
      <c r="DO141" s="113"/>
      <c r="DP141" s="113"/>
      <c r="DQ141" s="113"/>
      <c r="DR141" s="113"/>
      <c r="DS141" s="113"/>
      <c r="DT141" s="113"/>
      <c r="DU141" s="113"/>
      <c r="DV141" s="113"/>
      <c r="DW141" s="113"/>
      <c r="DX141" s="113"/>
      <c r="DY141" s="113"/>
    </row>
    <row r="142" spans="2:129" x14ac:dyDescent="0.2">
      <c r="B142" s="484"/>
      <c r="C142" s="484"/>
      <c r="D142" s="484"/>
      <c r="E142" s="302"/>
      <c r="F142" s="486"/>
      <c r="G142" s="302"/>
      <c r="H142" s="302"/>
      <c r="I142" s="163"/>
      <c r="J142" s="302"/>
      <c r="K142" s="302"/>
      <c r="L142" s="302"/>
      <c r="M142" s="302"/>
      <c r="N142" s="486"/>
      <c r="O142" s="486"/>
      <c r="P142" s="486"/>
      <c r="Q142" s="486"/>
      <c r="R142" s="486"/>
      <c r="S142" s="486"/>
      <c r="T142" s="486"/>
      <c r="U142" s="486"/>
      <c r="V142" s="486"/>
      <c r="W142" s="486"/>
      <c r="X142" s="486"/>
      <c r="Y142" s="486"/>
      <c r="Z142" s="486"/>
      <c r="AA142" s="486"/>
      <c r="AB142" s="486"/>
      <c r="AC142" s="486"/>
      <c r="AD142" s="486"/>
      <c r="AE142" s="486"/>
      <c r="AF142" s="486"/>
      <c r="AG142" s="486"/>
      <c r="AH142" s="486"/>
      <c r="AI142" s="486"/>
      <c r="AJ142" s="499"/>
      <c r="AK142" s="278"/>
      <c r="AL142" s="486"/>
      <c r="AM142" s="486"/>
      <c r="AN142" s="486"/>
      <c r="AO142" s="486"/>
      <c r="AP142" s="486"/>
      <c r="AQ142" s="486"/>
      <c r="AR142" s="486"/>
      <c r="AS142" s="486"/>
      <c r="AT142" s="486"/>
      <c r="AU142" s="486"/>
      <c r="AV142" s="486"/>
      <c r="AW142" s="486"/>
      <c r="AX142" s="486"/>
      <c r="AY142" s="486"/>
      <c r="AZ142" s="486"/>
      <c r="BA142" s="486"/>
      <c r="BB142" s="486"/>
      <c r="BC142" s="486"/>
      <c r="BD142" s="113"/>
      <c r="BE142" s="113"/>
      <c r="BF142" s="113"/>
      <c r="BG142" s="113"/>
      <c r="BH142" s="113"/>
      <c r="BI142" s="113"/>
      <c r="BJ142" s="113"/>
      <c r="BK142" s="113"/>
      <c r="BL142" s="113"/>
      <c r="BM142" s="113"/>
      <c r="BN142" s="113"/>
      <c r="BO142" s="113"/>
      <c r="BP142" s="113"/>
      <c r="BQ142" s="113"/>
      <c r="BR142" s="113"/>
      <c r="BS142" s="113"/>
      <c r="BT142" s="113"/>
      <c r="BU142" s="113"/>
      <c r="BV142" s="113"/>
      <c r="BW142" s="113"/>
      <c r="BX142" s="113"/>
      <c r="BY142" s="113"/>
      <c r="BZ142" s="113"/>
      <c r="CA142" s="113"/>
      <c r="CB142" s="113"/>
      <c r="CC142" s="113"/>
      <c r="CD142" s="113"/>
      <c r="CE142" s="113"/>
      <c r="CF142" s="113"/>
      <c r="CG142" s="113"/>
      <c r="CH142" s="113"/>
      <c r="CI142" s="113"/>
      <c r="CJ142" s="113"/>
      <c r="CK142" s="113"/>
      <c r="CL142" s="113"/>
      <c r="CM142" s="113"/>
      <c r="CN142" s="113"/>
      <c r="CO142" s="113"/>
      <c r="CP142" s="113"/>
      <c r="CQ142" s="113"/>
      <c r="CR142" s="113"/>
      <c r="CS142" s="113"/>
      <c r="CT142" s="113"/>
      <c r="CU142" s="113"/>
      <c r="CV142" s="113"/>
      <c r="CW142" s="113"/>
      <c r="CX142" s="113"/>
      <c r="CY142" s="113"/>
      <c r="CZ142" s="113"/>
      <c r="DA142" s="113"/>
      <c r="DB142" s="113"/>
      <c r="DC142" s="113"/>
      <c r="DD142" s="113"/>
      <c r="DE142" s="113"/>
      <c r="DF142" s="113"/>
      <c r="DG142" s="113"/>
      <c r="DH142" s="113"/>
      <c r="DI142" s="113"/>
      <c r="DJ142" s="113"/>
      <c r="DK142" s="113"/>
      <c r="DL142" s="113"/>
      <c r="DM142" s="113"/>
      <c r="DN142" s="113"/>
      <c r="DO142" s="113"/>
      <c r="DP142" s="113"/>
      <c r="DQ142" s="113"/>
      <c r="DR142" s="113"/>
      <c r="DS142" s="113"/>
      <c r="DT142" s="113"/>
      <c r="DU142" s="113"/>
      <c r="DV142" s="113"/>
      <c r="DW142" s="113"/>
      <c r="DX142" s="113"/>
      <c r="DY142" s="113"/>
    </row>
    <row r="143" spans="2:129" x14ac:dyDescent="0.2">
      <c r="B143" s="484"/>
      <c r="C143" s="484"/>
      <c r="D143" s="484"/>
      <c r="E143" s="302"/>
      <c r="F143" s="486"/>
      <c r="G143" s="302"/>
      <c r="H143" s="302"/>
      <c r="I143" s="163"/>
      <c r="J143" s="302"/>
      <c r="K143" s="302"/>
      <c r="L143" s="302"/>
      <c r="M143" s="302"/>
      <c r="N143" s="486"/>
      <c r="O143" s="486"/>
      <c r="P143" s="486"/>
      <c r="Q143" s="486"/>
      <c r="R143" s="486"/>
      <c r="S143" s="486"/>
      <c r="T143" s="486"/>
      <c r="U143" s="486"/>
      <c r="V143" s="486"/>
      <c r="W143" s="486"/>
      <c r="X143" s="486"/>
      <c r="Y143" s="486"/>
      <c r="Z143" s="486"/>
      <c r="AA143" s="486"/>
      <c r="AB143" s="486"/>
      <c r="AC143" s="486"/>
      <c r="AD143" s="486"/>
      <c r="AE143" s="486"/>
      <c r="AF143" s="486"/>
      <c r="AG143" s="486"/>
      <c r="AH143" s="486"/>
      <c r="AI143" s="486"/>
      <c r="AJ143" s="499"/>
      <c r="AK143" s="278"/>
      <c r="AL143" s="486"/>
      <c r="AM143" s="486"/>
      <c r="AN143" s="486"/>
      <c r="AO143" s="486"/>
      <c r="AP143" s="486"/>
      <c r="AQ143" s="486"/>
      <c r="AR143" s="486"/>
      <c r="AS143" s="486"/>
      <c r="AT143" s="486"/>
      <c r="AU143" s="486"/>
      <c r="AV143" s="486"/>
      <c r="AW143" s="486"/>
      <c r="AX143" s="486"/>
      <c r="AY143" s="486"/>
      <c r="AZ143" s="486"/>
      <c r="BA143" s="486"/>
      <c r="BB143" s="486"/>
      <c r="BC143" s="486"/>
      <c r="BD143" s="113"/>
      <c r="BE143" s="113"/>
      <c r="BF143" s="113"/>
      <c r="BG143" s="113"/>
      <c r="BH143" s="113"/>
      <c r="BI143" s="113"/>
      <c r="BJ143" s="113"/>
      <c r="BK143" s="113"/>
      <c r="BL143" s="113"/>
      <c r="BM143" s="113"/>
      <c r="BN143" s="113"/>
      <c r="BO143" s="113"/>
      <c r="BP143" s="113"/>
      <c r="BQ143" s="113"/>
      <c r="BR143" s="113"/>
      <c r="BS143" s="113"/>
      <c r="BT143" s="113"/>
      <c r="BU143" s="113"/>
      <c r="BV143" s="113"/>
      <c r="BW143" s="113"/>
      <c r="BX143" s="113"/>
      <c r="BY143" s="113"/>
      <c r="BZ143" s="113"/>
      <c r="CA143" s="113"/>
      <c r="CB143" s="113"/>
      <c r="CC143" s="113"/>
      <c r="CD143" s="113"/>
      <c r="CE143" s="113"/>
      <c r="CF143" s="113"/>
      <c r="CG143" s="113"/>
      <c r="CH143" s="113"/>
      <c r="CI143" s="113"/>
      <c r="CJ143" s="113"/>
      <c r="CK143" s="113"/>
      <c r="CL143" s="113"/>
      <c r="CM143" s="113"/>
      <c r="CN143" s="113"/>
      <c r="CO143" s="113"/>
      <c r="CP143" s="113"/>
      <c r="CQ143" s="113"/>
      <c r="CR143" s="113"/>
      <c r="CS143" s="113"/>
      <c r="CT143" s="113"/>
      <c r="CU143" s="113"/>
      <c r="CV143" s="113"/>
      <c r="CW143" s="113"/>
      <c r="CX143" s="113"/>
      <c r="CY143" s="113"/>
      <c r="CZ143" s="113"/>
      <c r="DA143" s="113"/>
      <c r="DB143" s="113"/>
      <c r="DC143" s="113"/>
      <c r="DD143" s="113"/>
      <c r="DE143" s="113"/>
      <c r="DF143" s="113"/>
      <c r="DG143" s="113"/>
      <c r="DH143" s="113"/>
      <c r="DI143" s="113"/>
      <c r="DJ143" s="113"/>
      <c r="DK143" s="113"/>
      <c r="DL143" s="113"/>
      <c r="DM143" s="113"/>
      <c r="DN143" s="113"/>
      <c r="DO143" s="113"/>
      <c r="DP143" s="113"/>
      <c r="DQ143" s="113"/>
      <c r="DR143" s="113"/>
      <c r="DS143" s="113"/>
      <c r="DT143" s="113"/>
      <c r="DU143" s="113"/>
      <c r="DV143" s="113"/>
      <c r="DW143" s="113"/>
      <c r="DX143" s="113"/>
      <c r="DY143" s="113"/>
    </row>
    <row r="144" spans="2:129" x14ac:dyDescent="0.2">
      <c r="B144" s="484"/>
      <c r="C144" s="484"/>
      <c r="D144" s="484"/>
      <c r="E144" s="302"/>
      <c r="F144" s="486"/>
      <c r="G144" s="302"/>
      <c r="H144" s="302"/>
      <c r="I144" s="163"/>
      <c r="J144" s="302"/>
      <c r="K144" s="302"/>
      <c r="L144" s="302"/>
      <c r="M144" s="302"/>
      <c r="N144" s="486"/>
      <c r="O144" s="486"/>
      <c r="P144" s="486"/>
      <c r="Q144" s="486"/>
      <c r="R144" s="486"/>
      <c r="S144" s="486"/>
      <c r="T144" s="486"/>
      <c r="U144" s="486"/>
      <c r="V144" s="486"/>
      <c r="W144" s="486"/>
      <c r="X144" s="486"/>
      <c r="Y144" s="486"/>
      <c r="Z144" s="486"/>
      <c r="AA144" s="486"/>
      <c r="AB144" s="486"/>
      <c r="AC144" s="486"/>
      <c r="AD144" s="486"/>
      <c r="AE144" s="486"/>
      <c r="AF144" s="486"/>
      <c r="AG144" s="486"/>
      <c r="AH144" s="486"/>
      <c r="AI144" s="486"/>
      <c r="AJ144" s="499"/>
      <c r="AK144" s="278"/>
      <c r="AL144" s="486"/>
      <c r="AM144" s="486"/>
      <c r="AN144" s="486"/>
      <c r="AO144" s="486"/>
      <c r="AP144" s="486"/>
      <c r="AQ144" s="486"/>
      <c r="AR144" s="486"/>
      <c r="AS144" s="486"/>
      <c r="AT144" s="486"/>
      <c r="AU144" s="486"/>
      <c r="AV144" s="486"/>
      <c r="AW144" s="486"/>
      <c r="AX144" s="486"/>
      <c r="AY144" s="486"/>
      <c r="AZ144" s="486"/>
      <c r="BA144" s="486"/>
      <c r="BB144" s="486"/>
      <c r="BC144" s="486"/>
      <c r="BD144" s="113"/>
      <c r="BE144" s="113"/>
      <c r="BF144" s="113"/>
      <c r="BG144" s="113"/>
      <c r="BH144" s="113"/>
      <c r="BI144" s="113"/>
      <c r="BJ144" s="113"/>
      <c r="BK144" s="113"/>
      <c r="BL144" s="113"/>
      <c r="BM144" s="113"/>
      <c r="BN144" s="113"/>
      <c r="BO144" s="113"/>
      <c r="BP144" s="113"/>
      <c r="BQ144" s="113"/>
      <c r="BR144" s="113"/>
      <c r="BS144" s="113"/>
      <c r="BT144" s="113"/>
      <c r="BU144" s="113"/>
      <c r="BV144" s="113"/>
      <c r="BW144" s="113"/>
      <c r="BX144" s="113"/>
      <c r="BY144" s="113"/>
      <c r="BZ144" s="113"/>
      <c r="CA144" s="113"/>
      <c r="CB144" s="113"/>
      <c r="CC144" s="113"/>
      <c r="CD144" s="113"/>
      <c r="CE144" s="113"/>
      <c r="CF144" s="113"/>
      <c r="CG144" s="113"/>
      <c r="CH144" s="113"/>
      <c r="CI144" s="113"/>
      <c r="CJ144" s="113"/>
      <c r="CK144" s="113"/>
      <c r="CL144" s="113"/>
      <c r="CM144" s="113"/>
      <c r="CN144" s="113"/>
      <c r="CO144" s="113"/>
      <c r="CP144" s="113"/>
      <c r="CQ144" s="113"/>
      <c r="CR144" s="113"/>
      <c r="CS144" s="113"/>
      <c r="CT144" s="113"/>
      <c r="CU144" s="113"/>
      <c r="CV144" s="113"/>
      <c r="CW144" s="113"/>
      <c r="CX144" s="113"/>
      <c r="CY144" s="113"/>
      <c r="CZ144" s="113"/>
      <c r="DA144" s="113"/>
      <c r="DB144" s="113"/>
      <c r="DC144" s="113"/>
      <c r="DD144" s="113"/>
      <c r="DE144" s="113"/>
      <c r="DF144" s="113"/>
      <c r="DG144" s="113"/>
      <c r="DH144" s="113"/>
      <c r="DI144" s="113"/>
      <c r="DJ144" s="113"/>
      <c r="DK144" s="113"/>
      <c r="DL144" s="113"/>
      <c r="DM144" s="113"/>
      <c r="DN144" s="113"/>
      <c r="DO144" s="113"/>
      <c r="DP144" s="113"/>
      <c r="DQ144" s="113"/>
      <c r="DR144" s="113"/>
      <c r="DS144" s="113"/>
      <c r="DT144" s="113"/>
      <c r="DU144" s="113"/>
      <c r="DV144" s="113"/>
      <c r="DW144" s="113"/>
      <c r="DX144" s="113"/>
      <c r="DY144" s="113"/>
    </row>
    <row r="145" spans="2:129" x14ac:dyDescent="0.2">
      <c r="B145" s="484"/>
      <c r="C145" s="484"/>
      <c r="D145" s="484"/>
      <c r="E145" s="302"/>
      <c r="F145" s="486"/>
      <c r="G145" s="302"/>
      <c r="H145" s="302"/>
      <c r="I145" s="163"/>
      <c r="J145" s="302"/>
      <c r="K145" s="302"/>
      <c r="L145" s="302"/>
      <c r="M145" s="302"/>
      <c r="N145" s="486"/>
      <c r="O145" s="486"/>
      <c r="P145" s="486"/>
      <c r="Q145" s="486"/>
      <c r="R145" s="486"/>
      <c r="S145" s="486"/>
      <c r="T145" s="486"/>
      <c r="U145" s="486"/>
      <c r="V145" s="486"/>
      <c r="W145" s="486"/>
      <c r="X145" s="486"/>
      <c r="Y145" s="486"/>
      <c r="Z145" s="486"/>
      <c r="AA145" s="486"/>
      <c r="AB145" s="486"/>
      <c r="AC145" s="486"/>
      <c r="AD145" s="486"/>
      <c r="AE145" s="486"/>
      <c r="AF145" s="486"/>
      <c r="AG145" s="486"/>
      <c r="AH145" s="486"/>
      <c r="AI145" s="486"/>
      <c r="AJ145" s="499"/>
      <c r="AK145" s="278"/>
      <c r="AL145" s="486"/>
      <c r="AM145" s="486"/>
      <c r="AN145" s="486"/>
      <c r="AO145" s="486"/>
      <c r="AP145" s="486"/>
      <c r="AQ145" s="486"/>
      <c r="AR145" s="486"/>
      <c r="AS145" s="486"/>
      <c r="AT145" s="486"/>
      <c r="AU145" s="486"/>
      <c r="AV145" s="486"/>
      <c r="AW145" s="486"/>
      <c r="AX145" s="486"/>
      <c r="AY145" s="486"/>
      <c r="AZ145" s="486"/>
      <c r="BA145" s="486"/>
      <c r="BB145" s="486"/>
      <c r="BC145" s="486"/>
      <c r="BD145" s="113"/>
      <c r="BE145" s="113"/>
      <c r="BF145" s="113"/>
      <c r="BG145" s="113"/>
      <c r="BH145" s="113"/>
      <c r="BI145" s="113"/>
      <c r="BJ145" s="113"/>
      <c r="BK145" s="113"/>
      <c r="BL145" s="113"/>
      <c r="BM145" s="113"/>
      <c r="BN145" s="113"/>
      <c r="BO145" s="113"/>
      <c r="BP145" s="113"/>
      <c r="BQ145" s="113"/>
      <c r="BR145" s="113"/>
      <c r="BS145" s="113"/>
      <c r="BT145" s="113"/>
      <c r="BU145" s="113"/>
      <c r="BV145" s="113"/>
      <c r="BW145" s="113"/>
      <c r="BX145" s="113"/>
      <c r="BY145" s="113"/>
      <c r="BZ145" s="113"/>
      <c r="CA145" s="113"/>
      <c r="CB145" s="113"/>
      <c r="CC145" s="113"/>
      <c r="CD145" s="113"/>
      <c r="CE145" s="113"/>
      <c r="CF145" s="113"/>
      <c r="CG145" s="113"/>
      <c r="CH145" s="113"/>
      <c r="CI145" s="113"/>
      <c r="CJ145" s="113"/>
      <c r="CK145" s="113"/>
      <c r="CL145" s="113"/>
      <c r="CM145" s="113"/>
      <c r="CN145" s="113"/>
      <c r="CO145" s="113"/>
      <c r="CP145" s="113"/>
      <c r="CQ145" s="113"/>
      <c r="CR145" s="113"/>
      <c r="CS145" s="113"/>
      <c r="CT145" s="113"/>
      <c r="CU145" s="113"/>
      <c r="CV145" s="113"/>
      <c r="CW145" s="113"/>
      <c r="CX145" s="113"/>
      <c r="CY145" s="113"/>
      <c r="CZ145" s="113"/>
      <c r="DA145" s="113"/>
      <c r="DB145" s="113"/>
      <c r="DC145" s="113"/>
      <c r="DD145" s="113"/>
      <c r="DE145" s="113"/>
      <c r="DF145" s="113"/>
      <c r="DG145" s="113"/>
      <c r="DH145" s="113"/>
      <c r="DI145" s="113"/>
      <c r="DJ145" s="113"/>
      <c r="DK145" s="113"/>
      <c r="DL145" s="113"/>
      <c r="DM145" s="113"/>
      <c r="DN145" s="113"/>
      <c r="DO145" s="113"/>
      <c r="DP145" s="113"/>
      <c r="DQ145" s="113"/>
      <c r="DR145" s="113"/>
      <c r="DS145" s="113"/>
      <c r="DT145" s="113"/>
      <c r="DU145" s="113"/>
      <c r="DV145" s="113"/>
      <c r="DW145" s="113"/>
      <c r="DX145" s="113"/>
      <c r="DY145" s="113"/>
    </row>
    <row r="146" spans="2:129" x14ac:dyDescent="0.2">
      <c r="B146" s="484"/>
      <c r="C146" s="484"/>
      <c r="D146" s="484"/>
      <c r="E146" s="302"/>
      <c r="F146" s="486"/>
      <c r="G146" s="302"/>
      <c r="H146" s="302"/>
      <c r="I146" s="163"/>
      <c r="J146" s="302"/>
      <c r="K146" s="302"/>
      <c r="L146" s="302"/>
      <c r="M146" s="302"/>
      <c r="N146" s="486"/>
      <c r="O146" s="486"/>
      <c r="P146" s="486"/>
      <c r="Q146" s="486"/>
      <c r="R146" s="486"/>
      <c r="S146" s="486"/>
      <c r="T146" s="486"/>
      <c r="U146" s="486"/>
      <c r="V146" s="486"/>
      <c r="W146" s="486"/>
      <c r="X146" s="486"/>
      <c r="Y146" s="486"/>
      <c r="Z146" s="486"/>
      <c r="AA146" s="486"/>
      <c r="AB146" s="486"/>
      <c r="AC146" s="486"/>
      <c r="AD146" s="486"/>
      <c r="AE146" s="486"/>
      <c r="AF146" s="486"/>
      <c r="AG146" s="486"/>
      <c r="AH146" s="486"/>
      <c r="AI146" s="486"/>
      <c r="AJ146" s="499"/>
      <c r="AK146" s="278"/>
      <c r="AL146" s="486"/>
      <c r="AM146" s="486"/>
      <c r="AN146" s="486"/>
      <c r="AO146" s="486"/>
      <c r="AP146" s="486"/>
      <c r="AQ146" s="486"/>
      <c r="AR146" s="486"/>
      <c r="AS146" s="486"/>
      <c r="AT146" s="486"/>
      <c r="AU146" s="486"/>
      <c r="AV146" s="486"/>
      <c r="AW146" s="486"/>
      <c r="AX146" s="486"/>
      <c r="AY146" s="486"/>
      <c r="AZ146" s="486"/>
      <c r="BA146" s="486"/>
      <c r="BB146" s="486"/>
      <c r="BC146" s="486"/>
      <c r="BD146" s="113"/>
      <c r="BE146" s="113"/>
      <c r="BF146" s="113"/>
      <c r="BG146" s="113"/>
      <c r="BH146" s="113"/>
      <c r="BI146" s="113"/>
      <c r="BJ146" s="113"/>
      <c r="BK146" s="113"/>
      <c r="BL146" s="113"/>
      <c r="BM146" s="113"/>
      <c r="BN146" s="113"/>
      <c r="BO146" s="113"/>
      <c r="BP146" s="113"/>
      <c r="BQ146" s="113"/>
      <c r="BR146" s="113"/>
      <c r="BS146" s="113"/>
      <c r="BT146" s="113"/>
      <c r="BU146" s="113"/>
      <c r="BV146" s="113"/>
      <c r="BW146" s="113"/>
      <c r="BX146" s="113"/>
      <c r="BY146" s="113"/>
      <c r="BZ146" s="113"/>
      <c r="CA146" s="113"/>
      <c r="CB146" s="113"/>
      <c r="CC146" s="113"/>
      <c r="CD146" s="113"/>
      <c r="CE146" s="113"/>
      <c r="CF146" s="113"/>
      <c r="CG146" s="113"/>
      <c r="CH146" s="113"/>
      <c r="CI146" s="113"/>
      <c r="CJ146" s="113"/>
      <c r="CK146" s="113"/>
      <c r="CL146" s="113"/>
      <c r="CM146" s="113"/>
      <c r="CN146" s="113"/>
      <c r="CO146" s="113"/>
      <c r="CP146" s="113"/>
      <c r="CQ146" s="113"/>
      <c r="CR146" s="113"/>
      <c r="CS146" s="113"/>
      <c r="CT146" s="113"/>
      <c r="CU146" s="113"/>
      <c r="CV146" s="113"/>
      <c r="CW146" s="113"/>
      <c r="CX146" s="113"/>
      <c r="CY146" s="113"/>
      <c r="CZ146" s="113"/>
      <c r="DA146" s="113"/>
      <c r="DB146" s="113"/>
      <c r="DC146" s="113"/>
      <c r="DD146" s="113"/>
      <c r="DE146" s="113"/>
      <c r="DF146" s="113"/>
      <c r="DG146" s="113"/>
      <c r="DH146" s="113"/>
      <c r="DI146" s="113"/>
      <c r="DJ146" s="113"/>
      <c r="DK146" s="113"/>
      <c r="DL146" s="113"/>
      <c r="DM146" s="113"/>
      <c r="DN146" s="113"/>
      <c r="DO146" s="113"/>
      <c r="DP146" s="113"/>
      <c r="DQ146" s="113"/>
      <c r="DR146" s="113"/>
      <c r="DS146" s="113"/>
      <c r="DT146" s="113"/>
      <c r="DU146" s="113"/>
      <c r="DV146" s="113"/>
      <c r="DW146" s="113"/>
      <c r="DX146" s="113"/>
      <c r="DY146" s="113"/>
    </row>
    <row r="147" spans="2:129" x14ac:dyDescent="0.2">
      <c r="B147" s="484"/>
      <c r="C147" s="484"/>
      <c r="D147" s="484"/>
      <c r="E147" s="302"/>
      <c r="F147" s="486"/>
      <c r="G147" s="302"/>
      <c r="H147" s="302"/>
      <c r="J147" s="302"/>
      <c r="K147" s="302"/>
      <c r="L147" s="302"/>
      <c r="M147" s="302"/>
      <c r="N147" s="486"/>
      <c r="O147" s="486"/>
      <c r="P147" s="486"/>
      <c r="Q147" s="486"/>
      <c r="R147" s="486"/>
      <c r="S147" s="486"/>
      <c r="T147" s="486"/>
      <c r="U147" s="486"/>
      <c r="V147" s="486"/>
      <c r="W147" s="486"/>
      <c r="X147" s="486"/>
      <c r="Y147" s="486"/>
      <c r="Z147" s="486"/>
      <c r="AA147" s="486"/>
      <c r="AB147" s="486"/>
      <c r="AC147" s="486"/>
      <c r="AD147" s="486"/>
      <c r="AE147" s="486"/>
      <c r="AF147" s="486"/>
      <c r="AG147" s="486"/>
      <c r="AH147" s="486"/>
      <c r="AI147" s="486"/>
      <c r="AJ147" s="499"/>
      <c r="AK147" s="278"/>
      <c r="AL147" s="486"/>
      <c r="AM147" s="486"/>
      <c r="AN147" s="486"/>
      <c r="AO147" s="486"/>
      <c r="AP147" s="486"/>
      <c r="AQ147" s="486"/>
      <c r="AR147" s="486"/>
      <c r="AS147" s="486"/>
      <c r="AT147" s="486"/>
      <c r="AU147" s="486"/>
      <c r="AV147" s="486"/>
      <c r="AW147" s="486"/>
      <c r="AX147" s="486"/>
      <c r="AY147" s="486"/>
      <c r="AZ147" s="486"/>
      <c r="BA147" s="486"/>
      <c r="BB147" s="486"/>
      <c r="BC147" s="486"/>
      <c r="BD147" s="113"/>
      <c r="BE147" s="113"/>
      <c r="BF147" s="113"/>
      <c r="BG147" s="113"/>
      <c r="BH147" s="113"/>
      <c r="BI147" s="113"/>
      <c r="BJ147" s="113"/>
      <c r="BK147" s="113"/>
      <c r="BL147" s="113"/>
      <c r="BM147" s="113"/>
      <c r="BN147" s="113"/>
      <c r="BO147" s="113"/>
      <c r="BP147" s="113"/>
      <c r="BQ147" s="113"/>
      <c r="BR147" s="113"/>
      <c r="BS147" s="113"/>
      <c r="BT147" s="113"/>
      <c r="BU147" s="113"/>
      <c r="BV147" s="113"/>
      <c r="BW147" s="113"/>
      <c r="BX147" s="113"/>
      <c r="BY147" s="113"/>
      <c r="BZ147" s="113"/>
      <c r="CA147" s="113"/>
      <c r="CB147" s="113"/>
      <c r="CC147" s="113"/>
      <c r="CD147" s="113"/>
      <c r="CE147" s="113"/>
      <c r="CF147" s="113"/>
      <c r="CG147" s="113"/>
      <c r="CH147" s="113"/>
      <c r="CI147" s="113"/>
      <c r="CJ147" s="113"/>
      <c r="CK147" s="113"/>
      <c r="CL147" s="113"/>
      <c r="CM147" s="113"/>
      <c r="CN147" s="113"/>
      <c r="CO147" s="113"/>
      <c r="CP147" s="113"/>
      <c r="CQ147" s="113"/>
      <c r="CR147" s="113"/>
      <c r="CS147" s="113"/>
      <c r="CT147" s="113"/>
      <c r="CU147" s="113"/>
      <c r="CV147" s="113"/>
      <c r="CW147" s="113"/>
      <c r="CX147" s="113"/>
      <c r="CY147" s="113"/>
      <c r="CZ147" s="113"/>
      <c r="DA147" s="113"/>
      <c r="DB147" s="113"/>
      <c r="DC147" s="113"/>
      <c r="DD147" s="113"/>
      <c r="DE147" s="113"/>
      <c r="DF147" s="113"/>
      <c r="DG147" s="113"/>
      <c r="DH147" s="113"/>
      <c r="DI147" s="113"/>
      <c r="DJ147" s="113"/>
      <c r="DK147" s="113"/>
      <c r="DL147" s="113"/>
      <c r="DM147" s="113"/>
      <c r="DN147" s="113"/>
      <c r="DO147" s="113"/>
      <c r="DP147" s="113"/>
      <c r="DQ147" s="113"/>
      <c r="DR147" s="113"/>
      <c r="DS147" s="113"/>
      <c r="DT147" s="113"/>
      <c r="DU147" s="113"/>
      <c r="DV147" s="113"/>
      <c r="DW147" s="113"/>
      <c r="DX147" s="113"/>
      <c r="DY147" s="113"/>
    </row>
    <row r="148" spans="2:129" x14ac:dyDescent="0.2">
      <c r="B148" s="302"/>
      <c r="C148" s="302"/>
      <c r="D148" s="302"/>
      <c r="E148" s="302"/>
      <c r="F148" s="302"/>
      <c r="G148" s="302"/>
      <c r="H148" s="302"/>
      <c r="I148" s="302"/>
      <c r="J148" s="302"/>
      <c r="K148" s="302"/>
      <c r="L148" s="302"/>
      <c r="M148" s="302"/>
      <c r="N148" s="486"/>
      <c r="O148" s="486"/>
      <c r="P148" s="486"/>
      <c r="Q148" s="486"/>
      <c r="R148" s="486"/>
      <c r="S148" s="486"/>
      <c r="T148" s="486"/>
      <c r="U148" s="486"/>
      <c r="V148" s="486"/>
      <c r="W148" s="486"/>
      <c r="X148" s="486"/>
      <c r="Y148" s="486"/>
      <c r="Z148" s="486"/>
      <c r="AA148" s="486"/>
      <c r="AB148" s="486"/>
      <c r="AC148" s="486"/>
      <c r="AD148" s="486"/>
      <c r="AE148" s="486"/>
      <c r="AF148" s="486"/>
      <c r="AG148" s="486"/>
      <c r="AH148" s="486"/>
      <c r="AI148" s="486"/>
      <c r="AJ148" s="499"/>
      <c r="AK148" s="278"/>
      <c r="AL148" s="486"/>
      <c r="AM148" s="486"/>
      <c r="AN148" s="486"/>
      <c r="AO148" s="486"/>
      <c r="AP148" s="486"/>
      <c r="AQ148" s="486"/>
      <c r="AR148" s="486"/>
      <c r="AS148" s="486"/>
      <c r="AT148" s="486"/>
      <c r="AU148" s="486"/>
      <c r="AV148" s="486"/>
      <c r="AW148" s="486"/>
      <c r="AX148" s="486"/>
      <c r="AY148" s="486"/>
      <c r="AZ148" s="486"/>
      <c r="BA148" s="486"/>
      <c r="BB148" s="486"/>
      <c r="BC148" s="486"/>
      <c r="BD148" s="113"/>
      <c r="BE148" s="113"/>
      <c r="BF148" s="113"/>
      <c r="BG148" s="113"/>
      <c r="BH148" s="113"/>
      <c r="BI148" s="113"/>
      <c r="BJ148" s="113"/>
      <c r="BK148" s="113"/>
      <c r="BL148" s="113"/>
      <c r="BM148" s="113"/>
      <c r="BN148" s="113"/>
      <c r="BO148" s="113"/>
      <c r="BP148" s="113"/>
      <c r="BQ148" s="113"/>
      <c r="BR148" s="113"/>
      <c r="BS148" s="113"/>
      <c r="BT148" s="113"/>
      <c r="BU148" s="113"/>
      <c r="BV148" s="113"/>
      <c r="BW148" s="113"/>
      <c r="BX148" s="113"/>
      <c r="BY148" s="113"/>
      <c r="BZ148" s="113"/>
      <c r="CA148" s="113"/>
      <c r="CB148" s="113"/>
      <c r="CC148" s="113"/>
      <c r="CD148" s="113"/>
      <c r="CE148" s="113"/>
      <c r="CF148" s="113"/>
      <c r="CG148" s="113"/>
      <c r="CH148" s="113"/>
      <c r="CI148" s="113"/>
      <c r="CJ148" s="113"/>
      <c r="CK148" s="113"/>
      <c r="CL148" s="113"/>
      <c r="CM148" s="113"/>
      <c r="CN148" s="113"/>
      <c r="CO148" s="113"/>
      <c r="CP148" s="113"/>
      <c r="CQ148" s="113"/>
      <c r="CR148" s="113"/>
      <c r="CS148" s="113"/>
      <c r="CT148" s="113"/>
      <c r="CU148" s="113"/>
      <c r="CV148" s="113"/>
      <c r="CW148" s="113"/>
      <c r="CX148" s="113"/>
      <c r="CY148" s="113"/>
      <c r="CZ148" s="113"/>
      <c r="DA148" s="113"/>
      <c r="DB148" s="113"/>
      <c r="DC148" s="113"/>
      <c r="DD148" s="113"/>
      <c r="DE148" s="113"/>
      <c r="DF148" s="113"/>
      <c r="DG148" s="113"/>
      <c r="DH148" s="113"/>
      <c r="DI148" s="113"/>
      <c r="DJ148" s="113"/>
      <c r="DK148" s="113"/>
      <c r="DL148" s="113"/>
      <c r="DM148" s="113"/>
      <c r="DN148" s="113"/>
      <c r="DO148" s="113"/>
      <c r="DP148" s="113"/>
      <c r="DQ148" s="113"/>
      <c r="DR148" s="113"/>
      <c r="DS148" s="113"/>
      <c r="DT148" s="113"/>
      <c r="DU148" s="113"/>
      <c r="DV148" s="113"/>
      <c r="DW148" s="113"/>
      <c r="DX148" s="113"/>
      <c r="DY148" s="113"/>
    </row>
    <row r="149" spans="2:129" x14ac:dyDescent="0.2">
      <c r="B149" s="302"/>
      <c r="C149" s="302"/>
      <c r="D149" s="302"/>
      <c r="E149" s="302"/>
      <c r="F149" s="302"/>
      <c r="G149" s="302"/>
      <c r="H149" s="302"/>
      <c r="I149" s="302"/>
      <c r="J149" s="302"/>
      <c r="K149" s="302"/>
      <c r="L149" s="302"/>
      <c r="M149" s="302"/>
      <c r="N149" s="486"/>
      <c r="O149" s="486"/>
      <c r="P149" s="486"/>
      <c r="Q149" s="486"/>
      <c r="R149" s="486"/>
      <c r="S149" s="486"/>
      <c r="T149" s="486"/>
      <c r="U149" s="486"/>
      <c r="V149" s="486"/>
      <c r="W149" s="486"/>
      <c r="X149" s="486"/>
      <c r="Y149" s="486"/>
      <c r="Z149" s="486"/>
      <c r="AA149" s="486"/>
      <c r="AB149" s="486"/>
      <c r="AC149" s="486"/>
      <c r="AD149" s="486"/>
      <c r="AE149" s="486"/>
      <c r="AF149" s="486"/>
      <c r="AG149" s="486"/>
      <c r="AH149" s="486"/>
      <c r="AI149" s="486"/>
      <c r="AJ149" s="499"/>
      <c r="AK149" s="278"/>
      <c r="AL149" s="486"/>
      <c r="AM149" s="486"/>
      <c r="AN149" s="486"/>
      <c r="AO149" s="486"/>
      <c r="AP149" s="486"/>
      <c r="AQ149" s="486"/>
      <c r="AR149" s="486"/>
      <c r="AS149" s="486"/>
      <c r="AT149" s="486"/>
      <c r="AU149" s="486"/>
      <c r="AV149" s="486"/>
      <c r="AW149" s="486"/>
      <c r="AX149" s="486"/>
      <c r="AY149" s="486"/>
      <c r="AZ149" s="486"/>
      <c r="BA149" s="486"/>
      <c r="BB149" s="486"/>
      <c r="BC149" s="486"/>
      <c r="BD149" s="113"/>
      <c r="BE149" s="113"/>
      <c r="BF149" s="113"/>
      <c r="BG149" s="113"/>
      <c r="BH149" s="113"/>
      <c r="BI149" s="113"/>
      <c r="BJ149" s="113"/>
      <c r="BK149" s="113"/>
      <c r="BL149" s="113"/>
      <c r="BM149" s="113"/>
      <c r="BN149" s="113"/>
      <c r="BO149" s="113"/>
      <c r="BP149" s="113"/>
      <c r="BQ149" s="113"/>
      <c r="BR149" s="113"/>
      <c r="BS149" s="113"/>
      <c r="BT149" s="113"/>
      <c r="BU149" s="113"/>
      <c r="BV149" s="113"/>
      <c r="BW149" s="113"/>
      <c r="BX149" s="113"/>
      <c r="BY149" s="113"/>
      <c r="BZ149" s="113"/>
      <c r="CA149" s="113"/>
      <c r="CB149" s="113"/>
      <c r="CC149" s="113"/>
      <c r="CD149" s="113"/>
      <c r="CE149" s="113"/>
      <c r="CF149" s="113"/>
      <c r="CG149" s="113"/>
      <c r="CH149" s="113"/>
      <c r="CI149" s="113"/>
      <c r="CJ149" s="113"/>
      <c r="CK149" s="113"/>
      <c r="CL149" s="113"/>
      <c r="CM149" s="113"/>
      <c r="CN149" s="113"/>
      <c r="CO149" s="113"/>
      <c r="CP149" s="113"/>
      <c r="CQ149" s="113"/>
      <c r="CR149" s="113"/>
      <c r="CS149" s="113"/>
      <c r="CT149" s="113"/>
      <c r="CU149" s="113"/>
      <c r="CV149" s="113"/>
      <c r="CW149" s="113"/>
      <c r="CX149" s="113"/>
      <c r="CY149" s="113"/>
      <c r="CZ149" s="113"/>
      <c r="DA149" s="113"/>
      <c r="DB149" s="113"/>
      <c r="DC149" s="113"/>
      <c r="DD149" s="113"/>
      <c r="DE149" s="113"/>
      <c r="DF149" s="113"/>
      <c r="DG149" s="113"/>
      <c r="DH149" s="113"/>
      <c r="DI149" s="113"/>
      <c r="DJ149" s="113"/>
      <c r="DK149" s="113"/>
      <c r="DL149" s="113"/>
      <c r="DM149" s="113"/>
      <c r="DN149" s="113"/>
      <c r="DO149" s="113"/>
      <c r="DP149" s="113"/>
      <c r="DQ149" s="113"/>
      <c r="DR149" s="113"/>
      <c r="DS149" s="113"/>
      <c r="DT149" s="113"/>
      <c r="DU149" s="113"/>
      <c r="DV149" s="113"/>
      <c r="DW149" s="113"/>
      <c r="DX149" s="113"/>
      <c r="DY149" s="113"/>
    </row>
    <row r="150" spans="2:129" x14ac:dyDescent="0.2">
      <c r="B150" s="302"/>
      <c r="C150" s="302"/>
      <c r="D150" s="302"/>
      <c r="E150" s="302"/>
      <c r="F150" s="302"/>
      <c r="G150" s="302"/>
      <c r="H150" s="302"/>
      <c r="I150" s="302"/>
      <c r="J150" s="302"/>
      <c r="K150" s="302"/>
      <c r="L150" s="302"/>
      <c r="M150" s="302"/>
      <c r="N150" s="486"/>
      <c r="O150" s="486"/>
      <c r="P150" s="486"/>
      <c r="Q150" s="486"/>
      <c r="R150" s="486"/>
      <c r="S150" s="486"/>
      <c r="T150" s="486"/>
      <c r="U150" s="486"/>
      <c r="V150" s="486"/>
      <c r="W150" s="486"/>
      <c r="X150" s="486"/>
      <c r="Y150" s="486"/>
      <c r="Z150" s="486"/>
      <c r="AA150" s="486"/>
      <c r="AB150" s="486"/>
      <c r="AC150" s="486"/>
      <c r="AD150" s="486"/>
      <c r="AE150" s="486"/>
      <c r="AF150" s="486"/>
      <c r="AG150" s="486"/>
      <c r="AH150" s="486"/>
      <c r="AI150" s="486"/>
      <c r="AJ150" s="499"/>
      <c r="AK150" s="278"/>
      <c r="AL150" s="486"/>
      <c r="AM150" s="486"/>
      <c r="AN150" s="486"/>
      <c r="AO150" s="486"/>
      <c r="AP150" s="486"/>
      <c r="AQ150" s="486"/>
      <c r="AR150" s="486"/>
      <c r="AS150" s="486"/>
      <c r="AT150" s="486"/>
      <c r="AU150" s="486"/>
      <c r="AV150" s="486"/>
      <c r="AW150" s="486"/>
      <c r="AX150" s="486"/>
      <c r="AY150" s="486"/>
      <c r="AZ150" s="486"/>
      <c r="BA150" s="486"/>
      <c r="BB150" s="486"/>
      <c r="BC150" s="486"/>
      <c r="BD150" s="113"/>
      <c r="BE150" s="113"/>
      <c r="BF150" s="113"/>
      <c r="BG150" s="113"/>
      <c r="BH150" s="113"/>
      <c r="BI150" s="113"/>
      <c r="BJ150" s="113"/>
      <c r="BK150" s="113"/>
      <c r="BL150" s="113"/>
      <c r="BM150" s="113"/>
      <c r="BN150" s="113"/>
      <c r="BO150" s="113"/>
      <c r="BP150" s="113"/>
      <c r="BQ150" s="113"/>
      <c r="BR150" s="113"/>
      <c r="BS150" s="113"/>
      <c r="BT150" s="113"/>
      <c r="BU150" s="113"/>
      <c r="BV150" s="113"/>
      <c r="BW150" s="113"/>
      <c r="BX150" s="113"/>
      <c r="BY150" s="113"/>
      <c r="BZ150" s="113"/>
      <c r="CA150" s="113"/>
      <c r="CB150" s="113"/>
      <c r="CC150" s="113"/>
      <c r="CD150" s="113"/>
      <c r="CE150" s="113"/>
      <c r="CF150" s="113"/>
      <c r="CG150" s="113"/>
      <c r="CH150" s="113"/>
      <c r="CI150" s="113"/>
      <c r="CJ150" s="113"/>
      <c r="CK150" s="113"/>
      <c r="CL150" s="113"/>
      <c r="CM150" s="113"/>
      <c r="CN150" s="113"/>
      <c r="CO150" s="113"/>
      <c r="CP150" s="113"/>
      <c r="CQ150" s="113"/>
      <c r="CR150" s="113"/>
      <c r="CS150" s="113"/>
      <c r="CT150" s="113"/>
      <c r="CU150" s="113"/>
      <c r="CV150" s="113"/>
      <c r="CW150" s="113"/>
      <c r="CX150" s="113"/>
      <c r="CY150" s="113"/>
      <c r="CZ150" s="113"/>
      <c r="DA150" s="113"/>
      <c r="DB150" s="113"/>
      <c r="DC150" s="113"/>
      <c r="DD150" s="113"/>
      <c r="DE150" s="113"/>
      <c r="DF150" s="113"/>
      <c r="DG150" s="113"/>
      <c r="DH150" s="113"/>
      <c r="DI150" s="113"/>
      <c r="DJ150" s="113"/>
      <c r="DK150" s="113"/>
      <c r="DL150" s="113"/>
      <c r="DM150" s="113"/>
      <c r="DN150" s="113"/>
      <c r="DO150" s="113"/>
      <c r="DP150" s="113"/>
      <c r="DQ150" s="113"/>
      <c r="DR150" s="113"/>
      <c r="DS150" s="113"/>
      <c r="DT150" s="113"/>
      <c r="DU150" s="113"/>
      <c r="DV150" s="113"/>
      <c r="DW150" s="113"/>
      <c r="DX150" s="113"/>
      <c r="DY150" s="113"/>
    </row>
    <row r="151" spans="2:129" x14ac:dyDescent="0.2">
      <c r="B151" s="302"/>
      <c r="C151" s="302"/>
      <c r="D151" s="302"/>
      <c r="E151" s="302"/>
      <c r="F151" s="302"/>
      <c r="G151" s="302"/>
      <c r="H151" s="302"/>
      <c r="I151" s="302"/>
      <c r="J151" s="302"/>
      <c r="K151" s="302"/>
      <c r="L151" s="302"/>
      <c r="M151" s="302"/>
      <c r="N151" s="486"/>
      <c r="O151" s="486"/>
      <c r="P151" s="486"/>
      <c r="Q151" s="486"/>
    </row>
  </sheetData>
  <sheetProtection password="CC44" sheet="1" objects="1" scenarios="1" formatCells="0"/>
  <phoneticPr fontId="0" type="noConversion"/>
  <dataValidations count="9">
    <dataValidation type="whole" allowBlank="1" showInputMessage="1" showErrorMessage="1" error="Enter number between 1 and 24 months" sqref="K7">
      <formula1>AC5</formula1>
      <formula2>24</formula2>
    </dataValidation>
    <dataValidation type="whole" allowBlank="1" showInputMessage="1" showErrorMessage="1" sqref="K6">
      <formula1>1</formula1>
      <formula2>12</formula2>
    </dataValidation>
    <dataValidation type="list" allowBlank="1" showInputMessage="1" showErrorMessage="1" sqref="I14 I7:I9">
      <formula1>$AC$4:$AD$4</formula1>
    </dataValidation>
    <dataValidation type="list" allowBlank="1" showInputMessage="1" showErrorMessage="1" sqref="I4">
      <formula1>$AC$3:$AD$3</formula1>
    </dataValidation>
    <dataValidation type="list" allowBlank="1" showInputMessage="1" showErrorMessage="1" sqref="K4">
      <formula1>$AJ$6:$AJ$9</formula1>
    </dataValidation>
    <dataValidation type="list" allowBlank="1" showInputMessage="1" showErrorMessage="1" sqref="I6">
      <formula1>$AG$3:$AG$14</formula1>
    </dataValidation>
    <dataValidation type="decimal" allowBlank="1" showInputMessage="1" showErrorMessage="1" sqref="K11">
      <formula1>0</formula1>
      <formula2>5</formula2>
    </dataValidation>
    <dataValidation type="decimal" allowBlank="1" showInputMessage="1" showErrorMessage="1" sqref="I13">
      <formula1>0</formula1>
      <formula2>20</formula2>
    </dataValidation>
    <dataValidation type="decimal" allowBlank="1" showInputMessage="1" showErrorMessage="1" sqref="I15">
      <formula1>0</formula1>
      <formula2>1</formula2>
    </dataValidation>
  </dataValidations>
  <pageMargins left="0.75" right="0.75" top="1" bottom="1" header="0.5" footer="0.5"/>
  <pageSetup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indexed="17"/>
  </sheetPr>
  <dimension ref="A1:EF150"/>
  <sheetViews>
    <sheetView workbookViewId="0">
      <selection activeCell="T9" sqref="T9"/>
    </sheetView>
  </sheetViews>
  <sheetFormatPr defaultRowHeight="12.75" x14ac:dyDescent="0.2"/>
  <cols>
    <col min="1" max="1" width="1.85546875" style="218" customWidth="1"/>
    <col min="2" max="6" width="6.7109375" style="61" customWidth="1"/>
    <col min="7" max="7" width="6.7109375" style="171" customWidth="1"/>
    <col min="8" max="8" width="6.7109375" style="61" customWidth="1"/>
    <col min="9" max="9" width="6.7109375" style="171" customWidth="1"/>
    <col min="10" max="10" width="6.7109375" style="61" customWidth="1"/>
    <col min="11" max="11" width="6.7109375" style="171" customWidth="1"/>
    <col min="12" max="12" width="6.7109375" style="61" customWidth="1"/>
    <col min="13" max="13" width="6.7109375" style="171" customWidth="1"/>
    <col min="14" max="19" width="6.7109375" style="61" customWidth="1"/>
    <col min="20" max="26" width="6.7109375" style="70" customWidth="1"/>
    <col min="27" max="31" width="6.7109375" style="62" customWidth="1"/>
    <col min="32" max="35" width="9.140625" style="62"/>
    <col min="36" max="44" width="9.140625" style="73"/>
    <col min="45" max="57" width="9.140625" style="70"/>
    <col min="58" max="133" width="9.140625" style="61"/>
    <col min="134" max="136" width="9.140625" style="171"/>
    <col min="137" max="16384" width="9.140625" style="61"/>
  </cols>
  <sheetData>
    <row r="1" spans="1:133" s="223" customFormat="1" x14ac:dyDescent="0.2">
      <c r="A1" s="284"/>
      <c r="B1" s="274" t="s">
        <v>99</v>
      </c>
      <c r="C1" s="220"/>
      <c r="K1" s="619" t="str">
        <f>milk!L1</f>
        <v>v.dairyvip 2.1</v>
      </c>
      <c r="T1" s="225"/>
      <c r="U1" s="225"/>
      <c r="V1" s="225"/>
      <c r="W1" s="225"/>
      <c r="X1" s="225"/>
      <c r="Y1" s="225"/>
      <c r="Z1" s="225"/>
      <c r="AA1" s="276"/>
      <c r="AB1" s="276"/>
      <c r="AC1" s="222"/>
      <c r="AD1" s="222"/>
      <c r="AE1" s="222"/>
      <c r="AF1" s="222"/>
      <c r="AG1" s="222"/>
      <c r="AH1" s="222"/>
      <c r="AI1" s="222"/>
      <c r="AJ1" s="222"/>
      <c r="AK1" s="222"/>
      <c r="AL1" s="222"/>
      <c r="AM1" s="224"/>
      <c r="AN1" s="224"/>
      <c r="AO1" s="224"/>
      <c r="AP1" s="224"/>
      <c r="AQ1" s="224"/>
      <c r="AR1" s="224"/>
      <c r="AS1" s="225"/>
      <c r="AT1" s="225"/>
      <c r="AU1" s="225"/>
      <c r="AV1" s="225"/>
      <c r="AW1" s="225"/>
      <c r="AX1" s="225"/>
      <c r="AY1" s="225"/>
      <c r="AZ1" s="225"/>
      <c r="BA1" s="225"/>
      <c r="BB1" s="225"/>
      <c r="BC1" s="225"/>
      <c r="BD1" s="225"/>
      <c r="BE1" s="225"/>
    </row>
    <row r="2" spans="1:133" x14ac:dyDescent="0.2">
      <c r="B2" s="113"/>
      <c r="C2" s="113"/>
      <c r="D2" s="113"/>
      <c r="E2" s="113"/>
      <c r="F2" s="113"/>
      <c r="G2" s="113"/>
      <c r="H2" s="113"/>
      <c r="I2" s="113"/>
      <c r="J2" s="113"/>
      <c r="K2" s="113"/>
      <c r="L2" s="113"/>
      <c r="M2" s="113"/>
      <c r="N2" s="113"/>
      <c r="O2" s="113"/>
      <c r="P2" s="113"/>
      <c r="Q2" s="113"/>
      <c r="R2" s="113"/>
      <c r="S2" s="113"/>
      <c r="T2" s="229"/>
      <c r="U2" s="262"/>
      <c r="V2" s="262"/>
      <c r="W2" s="262"/>
      <c r="X2" s="262"/>
      <c r="Y2" s="262"/>
      <c r="Z2" s="262"/>
      <c r="AA2" s="198"/>
      <c r="AB2" s="163"/>
      <c r="AC2" s="156"/>
      <c r="AD2" s="270" t="s">
        <v>83</v>
      </c>
      <c r="AE2" s="156"/>
      <c r="AF2" s="113"/>
      <c r="AG2" s="113"/>
      <c r="AH2" s="113"/>
      <c r="AI2" s="113"/>
      <c r="AJ2" s="156"/>
      <c r="AK2" s="156"/>
      <c r="AL2" s="156"/>
      <c r="AM2" s="117"/>
      <c r="AN2" s="117"/>
      <c r="AO2" s="117"/>
      <c r="AP2" s="117"/>
      <c r="AQ2" s="117"/>
      <c r="AR2" s="117"/>
      <c r="AS2" s="229"/>
      <c r="AT2" s="229"/>
      <c r="AU2" s="229"/>
      <c r="AV2" s="229"/>
      <c r="AW2" s="229"/>
      <c r="AX2" s="269" t="s">
        <v>40</v>
      </c>
      <c r="AY2" s="229"/>
      <c r="AZ2" s="156" t="s">
        <v>298</v>
      </c>
      <c r="BA2" s="156"/>
      <c r="BB2" s="229"/>
      <c r="BC2" s="229"/>
      <c r="BD2" s="229"/>
      <c r="BE2" s="229"/>
      <c r="BF2" s="113"/>
      <c r="BG2" s="113"/>
      <c r="BH2" s="113"/>
      <c r="BI2" s="113"/>
      <c r="BJ2" s="113"/>
      <c r="BK2" s="113"/>
      <c r="BL2" s="113"/>
      <c r="BM2" s="113"/>
      <c r="BN2" s="113"/>
      <c r="BO2" s="113"/>
      <c r="BP2" s="113"/>
      <c r="BQ2" s="113"/>
      <c r="BR2" s="113"/>
      <c r="BS2" s="113"/>
      <c r="BT2" s="113"/>
      <c r="BU2" s="113"/>
      <c r="BV2" s="113"/>
      <c r="BW2" s="113"/>
      <c r="BX2" s="113"/>
      <c r="BY2" s="113"/>
      <c r="BZ2" s="113"/>
      <c r="CA2" s="113"/>
      <c r="CB2" s="113"/>
      <c r="CC2" s="113"/>
      <c r="CD2" s="113"/>
      <c r="CE2" s="113"/>
      <c r="CF2" s="113"/>
      <c r="CG2" s="113"/>
      <c r="CH2" s="113"/>
      <c r="CI2" s="113"/>
      <c r="CJ2" s="113"/>
      <c r="CK2" s="113"/>
      <c r="CL2" s="113"/>
      <c r="CM2" s="113"/>
      <c r="CN2" s="113"/>
      <c r="CO2" s="113"/>
      <c r="CP2" s="113"/>
      <c r="CQ2" s="113"/>
      <c r="CR2" s="113"/>
      <c r="CS2" s="113"/>
      <c r="CT2" s="113"/>
      <c r="CU2" s="113"/>
      <c r="CV2" s="113"/>
      <c r="CW2" s="113"/>
      <c r="CX2" s="113"/>
      <c r="CY2" s="113"/>
      <c r="CZ2" s="113"/>
      <c r="DA2" s="113"/>
      <c r="DB2" s="113"/>
      <c r="DC2" s="113"/>
      <c r="DD2" s="113"/>
      <c r="DE2" s="113"/>
      <c r="DF2" s="113"/>
      <c r="DG2" s="113"/>
      <c r="DH2" s="113"/>
      <c r="DI2" s="113"/>
      <c r="DJ2" s="113"/>
      <c r="DK2" s="113"/>
      <c r="DL2" s="113"/>
      <c r="DM2" s="113"/>
      <c r="DN2" s="113"/>
      <c r="DO2" s="113"/>
      <c r="DP2" s="113"/>
      <c r="DQ2" s="113"/>
      <c r="DR2" s="113"/>
      <c r="DS2" s="113"/>
      <c r="DT2" s="113"/>
      <c r="DU2" s="113"/>
      <c r="DV2" s="113"/>
      <c r="DW2" s="113"/>
      <c r="DX2" s="113"/>
      <c r="DY2" s="113"/>
      <c r="DZ2" s="113"/>
      <c r="EA2" s="113"/>
      <c r="EB2" s="113"/>
      <c r="EC2" s="113"/>
    </row>
    <row r="3" spans="1:133" x14ac:dyDescent="0.2">
      <c r="B3" s="113"/>
      <c r="C3" s="113"/>
      <c r="D3" s="113"/>
      <c r="E3" s="113"/>
      <c r="F3" s="113"/>
      <c r="G3" s="113"/>
      <c r="H3" s="113"/>
      <c r="I3" s="113"/>
      <c r="J3" s="113"/>
      <c r="K3" s="113"/>
      <c r="L3" s="113"/>
      <c r="M3" s="113"/>
      <c r="N3" s="113"/>
      <c r="O3" s="113"/>
      <c r="P3" s="113"/>
      <c r="Q3" s="113"/>
      <c r="R3" s="113"/>
      <c r="S3" s="113"/>
      <c r="T3" s="417"/>
      <c r="U3" s="656" t="s">
        <v>967</v>
      </c>
      <c r="V3" s="714"/>
      <c r="W3" s="714"/>
      <c r="X3" s="714"/>
      <c r="Y3" s="714"/>
      <c r="Z3" s="714"/>
      <c r="AA3" s="714"/>
      <c r="AB3" s="283"/>
      <c r="AC3" s="156"/>
      <c r="AD3" s="270" t="s">
        <v>81</v>
      </c>
      <c r="AE3" s="156"/>
      <c r="AF3" s="113"/>
      <c r="AG3" s="113"/>
      <c r="AH3" s="113"/>
      <c r="AI3" s="113"/>
      <c r="AJ3" s="156"/>
      <c r="AK3" s="156"/>
      <c r="AL3" s="156"/>
      <c r="AM3" s="117"/>
      <c r="AN3" s="117"/>
      <c r="AO3" s="117"/>
      <c r="AP3" s="117"/>
      <c r="AQ3" s="117"/>
      <c r="AR3" s="117"/>
      <c r="AS3" s="229"/>
      <c r="AT3" s="229"/>
      <c r="AU3" s="229"/>
      <c r="AV3" s="229"/>
      <c r="AW3" s="229"/>
      <c r="AX3" s="156"/>
      <c r="AY3" s="156"/>
      <c r="AZ3" s="156" t="s">
        <v>314</v>
      </c>
      <c r="BA3" s="156"/>
      <c r="BB3" s="229"/>
      <c r="BC3" s="229"/>
      <c r="BD3" s="229"/>
      <c r="BE3" s="229"/>
      <c r="BF3" s="113"/>
      <c r="BG3" s="113"/>
      <c r="BH3" s="113"/>
      <c r="BI3" s="113"/>
      <c r="BJ3" s="113"/>
      <c r="BK3" s="113"/>
      <c r="BL3" s="113"/>
      <c r="BM3" s="113"/>
      <c r="BN3" s="113"/>
      <c r="BO3" s="113"/>
      <c r="BP3" s="113"/>
      <c r="BQ3" s="113"/>
      <c r="BR3" s="113"/>
      <c r="BS3" s="113"/>
      <c r="BT3" s="113"/>
      <c r="BU3" s="113"/>
      <c r="BV3" s="113"/>
      <c r="BW3" s="113"/>
      <c r="BX3" s="113"/>
      <c r="BY3" s="113"/>
      <c r="BZ3" s="113"/>
      <c r="CA3" s="113"/>
      <c r="CB3" s="113"/>
      <c r="CC3" s="113"/>
      <c r="CD3" s="113"/>
      <c r="CE3" s="113"/>
      <c r="CF3" s="113"/>
      <c r="CG3" s="113"/>
      <c r="CH3" s="113"/>
      <c r="CI3" s="113"/>
      <c r="CJ3" s="113"/>
      <c r="CK3" s="113"/>
      <c r="CL3" s="113"/>
      <c r="CM3" s="113"/>
      <c r="CN3" s="113"/>
      <c r="CO3" s="113"/>
      <c r="CP3" s="113"/>
      <c r="CQ3" s="113"/>
      <c r="CR3" s="113"/>
      <c r="CS3" s="113"/>
      <c r="CT3" s="113"/>
      <c r="CU3" s="113"/>
      <c r="CV3" s="113"/>
      <c r="CW3" s="113"/>
      <c r="CX3" s="113"/>
      <c r="CY3" s="113"/>
      <c r="CZ3" s="113"/>
      <c r="DA3" s="113"/>
      <c r="DB3" s="113"/>
      <c r="DC3" s="113"/>
      <c r="DD3" s="113"/>
      <c r="DE3" s="113"/>
      <c r="DF3" s="113"/>
      <c r="DG3" s="113"/>
      <c r="DH3" s="113"/>
      <c r="DI3" s="113"/>
      <c r="DJ3" s="113"/>
      <c r="DK3" s="113"/>
      <c r="DL3" s="113"/>
      <c r="DM3" s="113"/>
      <c r="DN3" s="113"/>
      <c r="DO3" s="113"/>
      <c r="DP3" s="113"/>
      <c r="DQ3" s="113"/>
      <c r="DR3" s="113"/>
      <c r="DS3" s="113"/>
      <c r="DT3" s="113"/>
      <c r="DU3" s="113"/>
      <c r="DV3" s="113"/>
      <c r="DW3" s="113"/>
      <c r="DX3" s="113"/>
      <c r="DY3" s="113"/>
      <c r="DZ3" s="113"/>
      <c r="EA3" s="113"/>
      <c r="EB3" s="113"/>
      <c r="EC3" s="113"/>
    </row>
    <row r="4" spans="1:133" x14ac:dyDescent="0.2">
      <c r="B4" s="113"/>
      <c r="C4" s="113"/>
      <c r="D4" s="113"/>
      <c r="E4" s="113"/>
      <c r="F4" s="232" t="s">
        <v>212</v>
      </c>
      <c r="G4" s="452"/>
      <c r="H4" s="232" t="s">
        <v>211</v>
      </c>
      <c r="I4" s="452"/>
      <c r="J4" s="232" t="s">
        <v>214</v>
      </c>
      <c r="K4" s="452"/>
      <c r="L4" s="232" t="s">
        <v>219</v>
      </c>
      <c r="M4" s="113"/>
      <c r="N4" s="232" t="s">
        <v>213</v>
      </c>
      <c r="O4" s="232"/>
      <c r="P4" s="232" t="s">
        <v>568</v>
      </c>
      <c r="Q4" s="232"/>
      <c r="R4" s="113"/>
      <c r="S4" s="113"/>
      <c r="T4" s="417"/>
      <c r="U4" s="714"/>
      <c r="V4" s="714"/>
      <c r="W4" s="714"/>
      <c r="X4" s="714"/>
      <c r="Y4" s="714"/>
      <c r="Z4" s="714"/>
      <c r="AA4" s="714"/>
      <c r="AB4" s="283"/>
      <c r="AC4" s="156"/>
      <c r="AD4" s="270" t="s">
        <v>84</v>
      </c>
      <c r="AE4" s="156"/>
      <c r="AF4" s="113"/>
      <c r="AG4" s="113"/>
      <c r="AH4" s="113"/>
      <c r="AI4" s="113"/>
      <c r="AJ4" s="156"/>
      <c r="AK4" s="156"/>
      <c r="AL4" s="156"/>
      <c r="AM4" s="117"/>
      <c r="AN4" s="117"/>
      <c r="AO4" s="117"/>
      <c r="AP4" s="117"/>
      <c r="AQ4" s="117"/>
      <c r="AR4" s="117"/>
      <c r="AS4" s="229"/>
      <c r="AT4" s="229"/>
      <c r="AU4" s="229"/>
      <c r="AV4" s="229"/>
      <c r="AW4" s="229"/>
      <c r="AX4" s="156"/>
      <c r="AY4" s="156"/>
      <c r="AZ4" s="156" t="s">
        <v>219</v>
      </c>
      <c r="BA4" s="156"/>
      <c r="BB4" s="229"/>
      <c r="BC4" s="229"/>
      <c r="BD4" s="229"/>
      <c r="BE4" s="229"/>
      <c r="BF4" s="113"/>
      <c r="BG4" s="113"/>
      <c r="BH4" s="113"/>
      <c r="BI4" s="113"/>
      <c r="BJ4" s="113"/>
      <c r="BK4" s="113"/>
      <c r="BL4" s="113"/>
      <c r="BM4" s="113"/>
      <c r="BN4" s="113"/>
      <c r="BO4" s="113"/>
      <c r="BP4" s="113"/>
      <c r="BQ4" s="113"/>
      <c r="BR4" s="113"/>
      <c r="BS4" s="113"/>
      <c r="BT4" s="113"/>
      <c r="BU4" s="113"/>
      <c r="BV4" s="113"/>
      <c r="BW4" s="113"/>
      <c r="BX4" s="113"/>
      <c r="BY4" s="113"/>
      <c r="BZ4" s="113"/>
      <c r="CA4" s="113"/>
      <c r="CB4" s="113"/>
      <c r="CC4" s="113"/>
      <c r="CD4" s="113"/>
      <c r="CE4" s="113"/>
      <c r="CF4" s="113"/>
      <c r="CG4" s="113"/>
      <c r="CH4" s="113"/>
      <c r="CI4" s="113"/>
      <c r="CJ4" s="113"/>
      <c r="CK4" s="113"/>
      <c r="CL4" s="113"/>
      <c r="CM4" s="113"/>
      <c r="CN4" s="113"/>
      <c r="CO4" s="113"/>
      <c r="CP4" s="113"/>
      <c r="CQ4" s="113"/>
      <c r="CR4" s="113"/>
      <c r="CS4" s="113"/>
      <c r="CT4" s="113"/>
      <c r="CU4" s="113"/>
      <c r="CV4" s="113"/>
      <c r="CW4" s="113"/>
      <c r="CX4" s="113"/>
      <c r="CY4" s="113"/>
      <c r="CZ4" s="113"/>
      <c r="DA4" s="113"/>
      <c r="DB4" s="113"/>
      <c r="DC4" s="113"/>
      <c r="DD4" s="113"/>
      <c r="DE4" s="113"/>
      <c r="DF4" s="113"/>
      <c r="DG4" s="113"/>
      <c r="DH4" s="113"/>
      <c r="DI4" s="113"/>
      <c r="DJ4" s="113"/>
      <c r="DK4" s="113"/>
      <c r="DL4" s="113"/>
      <c r="DM4" s="113"/>
      <c r="DN4" s="113"/>
      <c r="DO4" s="113"/>
      <c r="DP4" s="113"/>
      <c r="DQ4" s="113"/>
      <c r="DR4" s="113"/>
      <c r="DS4" s="113"/>
      <c r="DT4" s="113"/>
      <c r="DU4" s="113"/>
      <c r="DV4" s="113"/>
      <c r="DW4" s="113"/>
      <c r="DX4" s="113"/>
      <c r="DY4" s="113"/>
      <c r="DZ4" s="113"/>
      <c r="EA4" s="113"/>
      <c r="EB4" s="113"/>
      <c r="EC4" s="113"/>
    </row>
    <row r="5" spans="1:133" x14ac:dyDescent="0.2">
      <c r="B5" s="247"/>
      <c r="C5" s="247"/>
      <c r="D5" s="247"/>
      <c r="E5" s="247"/>
      <c r="F5" s="453" t="s">
        <v>216</v>
      </c>
      <c r="G5" s="454"/>
      <c r="H5" s="453" t="s">
        <v>217</v>
      </c>
      <c r="I5" s="454"/>
      <c r="J5" s="453" t="s">
        <v>218</v>
      </c>
      <c r="K5" s="454"/>
      <c r="L5" s="453" t="str">
        <f>IF(UNITS="kg","($/kg)","($/lbs)")</f>
        <v>($/lbs)</v>
      </c>
      <c r="M5" s="247"/>
      <c r="N5" s="453" t="str">
        <f>IF(UNITS="kg","($/100kg)","($/cwt)")</f>
        <v>($/cwt)</v>
      </c>
      <c r="O5" s="453"/>
      <c r="P5" s="453" t="str">
        <f>IF(UNITS="kg","($/kg)","($/lbs)")</f>
        <v>($/lbs)</v>
      </c>
      <c r="Q5" s="453"/>
      <c r="R5" s="247"/>
      <c r="S5" s="113"/>
      <c r="T5" s="417"/>
      <c r="U5" s="714"/>
      <c r="W5" s="714"/>
      <c r="X5" s="714"/>
      <c r="Y5" s="714"/>
      <c r="Z5" s="714"/>
      <c r="AA5" s="714"/>
      <c r="AB5" s="283"/>
      <c r="AC5" s="156"/>
      <c r="AD5" s="156"/>
      <c r="AE5" s="156"/>
      <c r="AF5" s="113"/>
      <c r="AG5" s="113"/>
      <c r="AH5" s="113"/>
      <c r="AI5" s="113"/>
      <c r="AJ5" s="156"/>
      <c r="AK5" s="156"/>
      <c r="AL5" s="156"/>
      <c r="AM5" s="117"/>
      <c r="AN5" s="117"/>
      <c r="AO5" s="117"/>
      <c r="AP5" s="117"/>
      <c r="AQ5" s="117"/>
      <c r="AR5" s="117"/>
      <c r="AS5" s="229"/>
      <c r="AT5" s="229"/>
      <c r="AU5" s="229"/>
      <c r="AV5" s="229"/>
      <c r="AW5" s="229"/>
      <c r="AX5" s="156"/>
      <c r="AY5" s="156"/>
      <c r="AZ5" s="156" t="s">
        <v>213</v>
      </c>
      <c r="BA5" s="156"/>
      <c r="BB5" s="229"/>
      <c r="BC5" s="229"/>
      <c r="BD5" s="229"/>
      <c r="BE5" s="229"/>
      <c r="BF5" s="113"/>
      <c r="BG5" s="113"/>
      <c r="BH5" s="113"/>
      <c r="BI5" s="113"/>
      <c r="BJ5" s="113"/>
      <c r="BK5" s="113"/>
      <c r="BL5" s="113"/>
      <c r="BM5" s="113"/>
      <c r="BN5" s="113"/>
      <c r="BO5" s="113"/>
      <c r="BP5" s="113"/>
      <c r="BQ5" s="113"/>
      <c r="BR5" s="113"/>
      <c r="BS5" s="113"/>
      <c r="BT5" s="113"/>
      <c r="BU5" s="113"/>
      <c r="BV5" s="113"/>
      <c r="BW5" s="113"/>
      <c r="BX5" s="113"/>
      <c r="BY5" s="113"/>
      <c r="BZ5" s="113"/>
      <c r="CA5" s="113"/>
      <c r="CB5" s="113"/>
      <c r="CC5" s="113"/>
      <c r="CD5" s="113"/>
      <c r="CE5" s="113"/>
      <c r="CF5" s="113"/>
      <c r="CG5" s="113"/>
      <c r="CH5" s="113"/>
      <c r="CI5" s="113"/>
      <c r="CJ5" s="113"/>
      <c r="CK5" s="113"/>
      <c r="CL5" s="113"/>
      <c r="CM5" s="113"/>
      <c r="CN5" s="113"/>
      <c r="CO5" s="113"/>
      <c r="CP5" s="113"/>
      <c r="CQ5" s="113"/>
      <c r="CR5" s="113"/>
      <c r="CS5" s="113"/>
      <c r="CT5" s="113"/>
      <c r="CU5" s="113"/>
      <c r="CV5" s="113"/>
      <c r="CW5" s="113"/>
      <c r="CX5" s="113"/>
      <c r="CY5" s="113"/>
      <c r="CZ5" s="113"/>
      <c r="DA5" s="113"/>
      <c r="DB5" s="113"/>
      <c r="DC5" s="113"/>
      <c r="DD5" s="113"/>
      <c r="DE5" s="113"/>
      <c r="DF5" s="113"/>
      <c r="DG5" s="113"/>
      <c r="DH5" s="113"/>
      <c r="DI5" s="113"/>
      <c r="DJ5" s="113"/>
      <c r="DK5" s="113"/>
      <c r="DL5" s="113"/>
      <c r="DM5" s="113"/>
      <c r="DN5" s="113"/>
      <c r="DO5" s="113"/>
      <c r="DP5" s="113"/>
      <c r="DQ5" s="113"/>
      <c r="DR5" s="113"/>
      <c r="DS5" s="113"/>
      <c r="DT5" s="113"/>
      <c r="DU5" s="113"/>
      <c r="DV5" s="113"/>
      <c r="DW5" s="113"/>
      <c r="DX5" s="113"/>
      <c r="DY5" s="113"/>
      <c r="DZ5" s="113"/>
      <c r="EA5" s="113"/>
      <c r="EB5" s="113"/>
      <c r="EC5" s="113"/>
    </row>
    <row r="6" spans="1:133" x14ac:dyDescent="0.2">
      <c r="B6" s="113"/>
      <c r="C6" s="455" t="s">
        <v>215</v>
      </c>
      <c r="D6" s="179">
        <f t="shared" ref="D6:D29" si="0">AG11</f>
        <v>1</v>
      </c>
      <c r="E6" s="314" t="str">
        <f t="shared" ref="E6:E29" si="1">CHOOSE(AG11,"Jan","Feb","Mar","Apr","May","Jun","Jul","Aug","Sep","Oct","Nov","Dec")</f>
        <v>Jan</v>
      </c>
      <c r="F6" s="478" t="s">
        <v>84</v>
      </c>
      <c r="G6" s="456"/>
      <c r="H6" s="478" t="s">
        <v>84</v>
      </c>
      <c r="I6" s="456"/>
      <c r="J6" s="477">
        <v>2000</v>
      </c>
      <c r="K6" s="457"/>
      <c r="L6" s="476">
        <v>0.6</v>
      </c>
      <c r="M6" s="458"/>
      <c r="N6" s="476">
        <v>25</v>
      </c>
      <c r="O6" s="855"/>
      <c r="P6" s="476">
        <v>0.18</v>
      </c>
      <c r="Q6" s="855"/>
      <c r="R6" s="314" t="str">
        <f t="shared" ref="R6:R29" si="2">E6</f>
        <v>Jan</v>
      </c>
      <c r="S6" s="42" t="str">
        <f>C6</f>
        <v>Year 1</v>
      </c>
      <c r="T6" s="459"/>
      <c r="U6" s="714"/>
      <c r="V6" s="720"/>
      <c r="W6" s="714"/>
      <c r="X6" s="714"/>
      <c r="Y6" s="714"/>
      <c r="Z6" s="714"/>
      <c r="AA6" s="714"/>
      <c r="AB6" s="283"/>
      <c r="AC6" s="156"/>
      <c r="AD6" s="156"/>
      <c r="AE6" s="156"/>
      <c r="AF6" s="113"/>
      <c r="AG6" s="113"/>
      <c r="AH6" s="113"/>
      <c r="AI6" s="113"/>
      <c r="AJ6" s="162"/>
      <c r="AK6" s="162"/>
      <c r="AL6" s="156"/>
      <c r="AM6" s="125"/>
      <c r="AN6" s="125"/>
      <c r="AO6" s="125"/>
      <c r="AP6" s="125"/>
      <c r="AQ6" s="125"/>
      <c r="AR6" s="125"/>
      <c r="AS6" s="229"/>
      <c r="AT6" s="229"/>
      <c r="AU6" s="229"/>
      <c r="AV6" s="229"/>
      <c r="AW6" s="229"/>
      <c r="AX6" s="156"/>
      <c r="AY6" s="156"/>
      <c r="AZ6" s="156"/>
      <c r="BA6" s="156"/>
      <c r="BB6" s="229"/>
      <c r="BC6" s="229"/>
      <c r="BD6" s="229"/>
      <c r="BE6" s="229"/>
      <c r="BF6" s="113"/>
      <c r="BG6" s="113"/>
      <c r="BH6" s="113"/>
      <c r="BI6" s="113"/>
      <c r="BJ6" s="113"/>
      <c r="BK6" s="113"/>
      <c r="BL6" s="113"/>
      <c r="BM6" s="113"/>
      <c r="BN6" s="113"/>
      <c r="BO6" s="113"/>
      <c r="BP6" s="113"/>
      <c r="BQ6" s="113"/>
      <c r="BR6" s="113"/>
      <c r="BS6" s="113"/>
      <c r="BT6" s="113"/>
      <c r="BU6" s="113"/>
      <c r="BV6" s="113"/>
      <c r="BW6" s="113"/>
      <c r="BX6" s="113"/>
      <c r="BY6" s="113"/>
      <c r="BZ6" s="113"/>
      <c r="CA6" s="113"/>
      <c r="CB6" s="113"/>
      <c r="CC6" s="113"/>
      <c r="CD6" s="113"/>
      <c r="CE6" s="113"/>
      <c r="CF6" s="113"/>
      <c r="CG6" s="113"/>
      <c r="CH6" s="113"/>
      <c r="CI6" s="113"/>
      <c r="CJ6" s="113"/>
      <c r="CK6" s="113"/>
      <c r="CL6" s="113"/>
      <c r="CM6" s="113"/>
      <c r="CN6" s="113"/>
      <c r="CO6" s="113"/>
      <c r="CP6" s="113"/>
      <c r="CQ6" s="113"/>
      <c r="CR6" s="113"/>
      <c r="CS6" s="113"/>
      <c r="CT6" s="113"/>
      <c r="CU6" s="113"/>
      <c r="CV6" s="113"/>
      <c r="CW6" s="113"/>
      <c r="CX6" s="113"/>
      <c r="CY6" s="113"/>
      <c r="CZ6" s="113"/>
      <c r="DA6" s="113"/>
      <c r="DB6" s="113"/>
      <c r="DC6" s="113"/>
      <c r="DD6" s="113"/>
      <c r="DE6" s="113"/>
      <c r="DF6" s="113"/>
      <c r="DG6" s="113"/>
      <c r="DH6" s="113"/>
      <c r="DI6" s="113"/>
      <c r="DJ6" s="113"/>
      <c r="DK6" s="113"/>
      <c r="DL6" s="113"/>
      <c r="DM6" s="113"/>
      <c r="DN6" s="113"/>
      <c r="DO6" s="113"/>
      <c r="DP6" s="113"/>
      <c r="DQ6" s="113"/>
      <c r="DR6" s="113"/>
      <c r="DS6" s="113"/>
      <c r="DT6" s="113"/>
      <c r="DU6" s="113"/>
      <c r="DV6" s="113"/>
      <c r="DW6" s="113"/>
      <c r="DX6" s="113"/>
      <c r="DY6" s="113"/>
      <c r="DZ6" s="113"/>
      <c r="EA6" s="113"/>
      <c r="EB6" s="113"/>
      <c r="EC6" s="113"/>
    </row>
    <row r="7" spans="1:133" x14ac:dyDescent="0.2">
      <c r="B7" s="461"/>
      <c r="C7" s="455"/>
      <c r="D7" s="179">
        <f t="shared" si="0"/>
        <v>2</v>
      </c>
      <c r="E7" s="314" t="str">
        <f t="shared" si="1"/>
        <v>Feb</v>
      </c>
      <c r="F7" s="478" t="s">
        <v>84</v>
      </c>
      <c r="G7" s="456"/>
      <c r="H7" s="478" t="s">
        <v>84</v>
      </c>
      <c r="I7" s="456"/>
      <c r="J7" s="477">
        <v>2000</v>
      </c>
      <c r="K7" s="456"/>
      <c r="L7" s="476">
        <v>0.6</v>
      </c>
      <c r="M7" s="458"/>
      <c r="N7" s="476">
        <v>25</v>
      </c>
      <c r="O7" s="855"/>
      <c r="P7" s="476">
        <v>0.18</v>
      </c>
      <c r="Q7" s="855"/>
      <c r="R7" s="314" t="str">
        <f t="shared" si="2"/>
        <v>Feb</v>
      </c>
      <c r="S7" s="113"/>
      <c r="T7" s="417"/>
      <c r="U7" s="714"/>
      <c r="V7" s="720"/>
      <c r="W7" s="714"/>
      <c r="X7" s="714"/>
      <c r="Y7" s="714"/>
      <c r="Z7" s="714"/>
      <c r="AA7" s="714"/>
      <c r="AB7" s="283"/>
      <c r="AC7" s="156"/>
      <c r="AD7" s="156"/>
      <c r="AE7" s="156"/>
      <c r="AF7" s="156"/>
      <c r="AG7" s="156"/>
      <c r="AH7" s="479"/>
      <c r="AI7" s="156"/>
      <c r="AJ7" s="462"/>
      <c r="AK7" s="460"/>
      <c r="AL7" s="125"/>
      <c r="AM7" s="125"/>
      <c r="AN7" s="125"/>
      <c r="AO7" s="125"/>
      <c r="AP7" s="125"/>
      <c r="AQ7" s="125"/>
      <c r="AR7" s="125"/>
      <c r="AS7" s="229"/>
      <c r="AT7" s="229"/>
      <c r="AU7" s="229"/>
      <c r="AV7" s="229"/>
      <c r="AW7" s="229"/>
      <c r="AX7" s="229"/>
      <c r="AY7" s="229"/>
      <c r="AZ7" s="229"/>
      <c r="BA7" s="229"/>
      <c r="BB7" s="229"/>
      <c r="BC7" s="229"/>
      <c r="BD7" s="229"/>
      <c r="BE7" s="229"/>
      <c r="BF7" s="113"/>
      <c r="BG7" s="113"/>
      <c r="BH7" s="113"/>
      <c r="BI7" s="113"/>
      <c r="BJ7" s="113"/>
      <c r="BK7" s="113"/>
      <c r="BL7" s="113"/>
      <c r="BM7" s="113"/>
      <c r="BN7" s="113"/>
      <c r="BO7" s="113"/>
      <c r="BP7" s="113"/>
      <c r="BQ7" s="113"/>
      <c r="BR7" s="113"/>
      <c r="BS7" s="113"/>
      <c r="BT7" s="113"/>
      <c r="BU7" s="113"/>
      <c r="BV7" s="113"/>
      <c r="BW7" s="113"/>
      <c r="BX7" s="113"/>
      <c r="BY7" s="113"/>
      <c r="BZ7" s="113"/>
      <c r="CA7" s="113"/>
      <c r="CB7" s="113"/>
      <c r="CC7" s="113"/>
      <c r="CD7" s="113"/>
      <c r="CE7" s="113"/>
      <c r="CF7" s="113"/>
      <c r="CG7" s="113"/>
      <c r="CH7" s="113"/>
      <c r="CI7" s="113"/>
      <c r="CJ7" s="113"/>
      <c r="CK7" s="113"/>
      <c r="CL7" s="113"/>
      <c r="CM7" s="113"/>
      <c r="CN7" s="113"/>
      <c r="CO7" s="113"/>
      <c r="CP7" s="113"/>
      <c r="CQ7" s="113"/>
      <c r="CR7" s="113"/>
      <c r="CS7" s="113"/>
      <c r="CT7" s="113"/>
      <c r="CU7" s="113"/>
      <c r="CV7" s="113"/>
      <c r="CW7" s="113"/>
      <c r="CX7" s="113"/>
      <c r="CY7" s="113"/>
      <c r="CZ7" s="113"/>
      <c r="DA7" s="113"/>
      <c r="DB7" s="113"/>
      <c r="DC7" s="113"/>
      <c r="DD7" s="113"/>
      <c r="DE7" s="113"/>
      <c r="DF7" s="113"/>
      <c r="DG7" s="113"/>
      <c r="DH7" s="113"/>
      <c r="DI7" s="113"/>
      <c r="DJ7" s="113"/>
      <c r="DK7" s="113"/>
      <c r="DL7" s="113"/>
      <c r="DM7" s="113"/>
      <c r="DN7" s="113"/>
      <c r="DO7" s="113"/>
      <c r="DP7" s="113"/>
      <c r="DQ7" s="113"/>
      <c r="DR7" s="113"/>
      <c r="DS7" s="113"/>
      <c r="DT7" s="113"/>
      <c r="DU7" s="113"/>
      <c r="DV7" s="113"/>
      <c r="DW7" s="113"/>
      <c r="DX7" s="113"/>
      <c r="DY7" s="113"/>
      <c r="DZ7" s="113"/>
      <c r="EA7" s="113"/>
      <c r="EB7" s="113"/>
      <c r="EC7" s="113"/>
    </row>
    <row r="8" spans="1:133" x14ac:dyDescent="0.2">
      <c r="A8" s="284"/>
      <c r="B8" s="461"/>
      <c r="C8" s="455"/>
      <c r="D8" s="179">
        <f t="shared" si="0"/>
        <v>3</v>
      </c>
      <c r="E8" s="314" t="str">
        <f t="shared" si="1"/>
        <v>Mar</v>
      </c>
      <c r="F8" s="478" t="s">
        <v>84</v>
      </c>
      <c r="G8" s="456"/>
      <c r="H8" s="478" t="s">
        <v>84</v>
      </c>
      <c r="I8" s="456"/>
      <c r="J8" s="477">
        <v>2000</v>
      </c>
      <c r="K8" s="456"/>
      <c r="L8" s="476">
        <v>0.6</v>
      </c>
      <c r="M8" s="458"/>
      <c r="N8" s="476">
        <v>25</v>
      </c>
      <c r="O8" s="855"/>
      <c r="P8" s="476">
        <v>0.18</v>
      </c>
      <c r="Q8" s="855"/>
      <c r="R8" s="314" t="str">
        <f t="shared" si="2"/>
        <v>Mar</v>
      </c>
      <c r="S8" s="113"/>
      <c r="T8" s="417"/>
      <c r="U8" s="714"/>
      <c r="V8" s="720"/>
      <c r="W8" s="714"/>
      <c r="X8" s="714"/>
      <c r="Y8" s="714"/>
      <c r="Z8" s="714"/>
      <c r="AA8" s="714"/>
      <c r="AB8" s="283"/>
      <c r="AC8" s="163"/>
      <c r="AD8" s="156"/>
      <c r="AE8" s="156"/>
      <c r="AF8" s="156"/>
      <c r="AG8" s="156"/>
      <c r="AH8" s="156"/>
      <c r="AI8" s="156"/>
      <c r="AJ8" s="460"/>
      <c r="AK8" s="460"/>
      <c r="AL8" s="125"/>
      <c r="AM8" s="125"/>
      <c r="AN8" s="125"/>
      <c r="AO8" s="125"/>
      <c r="AP8" s="125"/>
      <c r="AQ8" s="125"/>
      <c r="AR8" s="125"/>
      <c r="AS8" s="229"/>
      <c r="AT8" s="229"/>
      <c r="AU8" s="229"/>
      <c r="AV8" s="229"/>
      <c r="AW8" s="229"/>
      <c r="AX8" s="229"/>
      <c r="AY8" s="229"/>
      <c r="AZ8" s="229"/>
      <c r="BA8" s="229"/>
      <c r="BB8" s="229"/>
      <c r="BC8" s="229"/>
      <c r="BD8" s="229"/>
      <c r="BE8" s="229"/>
      <c r="BF8" s="113"/>
      <c r="BG8" s="113"/>
      <c r="BH8" s="113"/>
      <c r="BI8" s="113"/>
      <c r="BJ8" s="113"/>
      <c r="BK8" s="113"/>
      <c r="BL8" s="113"/>
      <c r="BM8" s="113"/>
      <c r="BN8" s="113"/>
      <c r="BO8" s="113"/>
      <c r="BP8" s="113"/>
      <c r="BQ8" s="113"/>
      <c r="BR8" s="113"/>
      <c r="BS8" s="113"/>
      <c r="BT8" s="113"/>
      <c r="BU8" s="113"/>
      <c r="BV8" s="113"/>
      <c r="BW8" s="113"/>
      <c r="BX8" s="113"/>
      <c r="BY8" s="113"/>
      <c r="BZ8" s="113"/>
      <c r="CA8" s="113"/>
      <c r="CB8" s="113"/>
      <c r="CC8" s="113"/>
      <c r="CD8" s="113"/>
      <c r="CE8" s="113"/>
      <c r="CF8" s="113"/>
      <c r="CG8" s="113"/>
      <c r="CH8" s="113"/>
      <c r="CI8" s="113"/>
      <c r="CJ8" s="113"/>
      <c r="CK8" s="113"/>
      <c r="CL8" s="113"/>
      <c r="CM8" s="113"/>
      <c r="CN8" s="113"/>
      <c r="CO8" s="113"/>
      <c r="CP8" s="113"/>
      <c r="CQ8" s="113"/>
      <c r="CR8" s="113"/>
      <c r="CS8" s="113"/>
      <c r="CT8" s="113"/>
      <c r="CU8" s="113"/>
      <c r="CV8" s="113"/>
      <c r="CW8" s="113"/>
      <c r="CX8" s="113"/>
      <c r="CY8" s="113"/>
      <c r="CZ8" s="113"/>
      <c r="DA8" s="113"/>
      <c r="DB8" s="113"/>
      <c r="DC8" s="113"/>
      <c r="DD8" s="113"/>
      <c r="DE8" s="113"/>
      <c r="DF8" s="113"/>
      <c r="DG8" s="113"/>
      <c r="DH8" s="113"/>
      <c r="DI8" s="113"/>
      <c r="DJ8" s="113"/>
      <c r="DK8" s="113"/>
      <c r="DL8" s="113"/>
      <c r="DM8" s="113"/>
      <c r="DN8" s="113"/>
      <c r="DO8" s="113"/>
      <c r="DP8" s="113"/>
      <c r="DQ8" s="113"/>
      <c r="DR8" s="113"/>
      <c r="DS8" s="113"/>
      <c r="DT8" s="113"/>
      <c r="DU8" s="113"/>
      <c r="DV8" s="113"/>
      <c r="DW8" s="113"/>
      <c r="DX8" s="113"/>
      <c r="DY8" s="113"/>
      <c r="DZ8" s="113"/>
      <c r="EA8" s="113"/>
      <c r="EB8" s="113"/>
      <c r="EC8" s="113"/>
    </row>
    <row r="9" spans="1:133" x14ac:dyDescent="0.2">
      <c r="B9" s="461"/>
      <c r="C9" s="455"/>
      <c r="D9" s="179">
        <f t="shared" si="0"/>
        <v>4</v>
      </c>
      <c r="E9" s="314" t="str">
        <f t="shared" si="1"/>
        <v>Apr</v>
      </c>
      <c r="F9" s="478" t="s">
        <v>84</v>
      </c>
      <c r="G9" s="456"/>
      <c r="H9" s="478" t="s">
        <v>84</v>
      </c>
      <c r="I9" s="456"/>
      <c r="J9" s="477">
        <v>2000</v>
      </c>
      <c r="K9" s="456"/>
      <c r="L9" s="476">
        <v>0.6</v>
      </c>
      <c r="M9" s="458"/>
      <c r="N9" s="476">
        <v>25</v>
      </c>
      <c r="O9" s="855"/>
      <c r="P9" s="476">
        <v>0.18</v>
      </c>
      <c r="Q9" s="855"/>
      <c r="R9" s="314" t="str">
        <f t="shared" si="2"/>
        <v>Apr</v>
      </c>
      <c r="S9" s="113"/>
      <c r="T9" s="417"/>
      <c r="U9" s="714"/>
      <c r="V9" s="720"/>
      <c r="W9" s="714"/>
      <c r="X9" s="714"/>
      <c r="Y9" s="714"/>
      <c r="Z9" s="714"/>
      <c r="AA9" s="714"/>
      <c r="AB9" s="283"/>
      <c r="AC9" s="163"/>
      <c r="AD9" s="156"/>
      <c r="AE9" s="156"/>
      <c r="AF9" s="156"/>
      <c r="AG9" s="156"/>
      <c r="AH9" s="156"/>
      <c r="AI9" s="156"/>
      <c r="AJ9" s="463"/>
      <c r="AK9" s="463"/>
      <c r="AL9" s="125"/>
      <c r="AM9" s="125"/>
      <c r="AN9" s="125"/>
      <c r="AO9" s="125"/>
      <c r="AP9" s="125"/>
      <c r="AQ9" s="125"/>
      <c r="AR9" s="125"/>
      <c r="AS9" s="229"/>
      <c r="AT9" s="229"/>
      <c r="AU9" s="229"/>
      <c r="AV9" s="229"/>
      <c r="AW9" s="229"/>
      <c r="AX9" s="229"/>
      <c r="AY9" s="229"/>
      <c r="AZ9" s="229"/>
      <c r="BA9" s="229"/>
      <c r="BB9" s="229"/>
      <c r="BC9" s="229"/>
      <c r="BD9" s="229"/>
      <c r="BE9" s="229"/>
      <c r="BF9" s="113"/>
      <c r="BG9" s="113"/>
      <c r="BH9" s="113"/>
      <c r="BI9" s="113"/>
      <c r="BJ9" s="113"/>
      <c r="BK9" s="113"/>
      <c r="BL9" s="113"/>
      <c r="BM9" s="113"/>
      <c r="BN9" s="113"/>
      <c r="BO9" s="113"/>
      <c r="BP9" s="113"/>
      <c r="BQ9" s="113"/>
      <c r="BR9" s="113"/>
      <c r="BS9" s="113"/>
      <c r="BT9" s="113"/>
      <c r="BU9" s="113"/>
      <c r="BV9" s="113"/>
      <c r="BW9" s="113"/>
      <c r="BX9" s="113"/>
      <c r="BY9" s="113"/>
      <c r="BZ9" s="113"/>
      <c r="CA9" s="113"/>
      <c r="CB9" s="113"/>
      <c r="CC9" s="113"/>
      <c r="CD9" s="113"/>
      <c r="CE9" s="113"/>
      <c r="CF9" s="113"/>
      <c r="CG9" s="113"/>
      <c r="CH9" s="113"/>
      <c r="CI9" s="113"/>
      <c r="CJ9" s="113"/>
      <c r="CK9" s="113"/>
      <c r="CL9" s="113"/>
      <c r="CM9" s="113"/>
      <c r="CN9" s="113"/>
      <c r="CO9" s="113"/>
      <c r="CP9" s="113"/>
      <c r="CQ9" s="113"/>
      <c r="CR9" s="113"/>
      <c r="CS9" s="113"/>
      <c r="CT9" s="113"/>
      <c r="CU9" s="113"/>
      <c r="CV9" s="113"/>
      <c r="CW9" s="113"/>
      <c r="CX9" s="113"/>
      <c r="CY9" s="113"/>
      <c r="CZ9" s="113"/>
      <c r="DA9" s="113"/>
      <c r="DB9" s="113"/>
      <c r="DC9" s="113"/>
      <c r="DD9" s="113"/>
      <c r="DE9" s="113"/>
      <c r="DF9" s="113"/>
      <c r="DG9" s="113"/>
      <c r="DH9" s="113"/>
      <c r="DI9" s="113"/>
      <c r="DJ9" s="113"/>
      <c r="DK9" s="113"/>
      <c r="DL9" s="113"/>
      <c r="DM9" s="113"/>
      <c r="DN9" s="113"/>
      <c r="DO9" s="113"/>
      <c r="DP9" s="113"/>
      <c r="DQ9" s="113"/>
      <c r="DR9" s="113"/>
      <c r="DS9" s="113"/>
      <c r="DT9" s="113"/>
      <c r="DU9" s="113"/>
      <c r="DV9" s="113"/>
      <c r="DW9" s="113"/>
      <c r="DX9" s="113"/>
      <c r="DY9" s="113"/>
      <c r="DZ9" s="113"/>
      <c r="EA9" s="113"/>
      <c r="EB9" s="113"/>
      <c r="EC9" s="113"/>
    </row>
    <row r="10" spans="1:133" x14ac:dyDescent="0.2">
      <c r="B10" s="461"/>
      <c r="C10" s="455"/>
      <c r="D10" s="179">
        <f t="shared" si="0"/>
        <v>5</v>
      </c>
      <c r="E10" s="314" t="str">
        <f t="shared" si="1"/>
        <v>May</v>
      </c>
      <c r="F10" s="478" t="s">
        <v>84</v>
      </c>
      <c r="G10" s="456"/>
      <c r="H10" s="478" t="s">
        <v>84</v>
      </c>
      <c r="I10" s="456"/>
      <c r="J10" s="477">
        <v>2000</v>
      </c>
      <c r="K10" s="456"/>
      <c r="L10" s="476">
        <v>0.6</v>
      </c>
      <c r="M10" s="458"/>
      <c r="N10" s="476">
        <v>25</v>
      </c>
      <c r="O10" s="855"/>
      <c r="P10" s="476">
        <v>0.18</v>
      </c>
      <c r="Q10" s="855"/>
      <c r="R10" s="314" t="str">
        <f t="shared" si="2"/>
        <v>May</v>
      </c>
      <c r="S10" s="113"/>
      <c r="T10" s="417"/>
      <c r="U10" s="714"/>
      <c r="V10" s="720"/>
      <c r="W10" s="714"/>
      <c r="X10" s="714"/>
      <c r="Y10" s="714"/>
      <c r="Z10" s="714"/>
      <c r="AA10" s="714"/>
      <c r="AB10" s="283"/>
      <c r="AC10" s="163"/>
      <c r="AD10" s="156"/>
      <c r="AE10" s="156"/>
      <c r="AF10" s="156"/>
      <c r="AG10" s="187" t="str">
        <f>STARTSEA</f>
        <v>JAN</v>
      </c>
      <c r="AH10" s="156" t="s">
        <v>183</v>
      </c>
      <c r="AI10" s="156">
        <v>1</v>
      </c>
      <c r="AJ10" s="125"/>
      <c r="AK10" s="125"/>
      <c r="AL10" s="125"/>
      <c r="AM10" s="125"/>
      <c r="AN10" s="125"/>
      <c r="AO10" s="125"/>
      <c r="AP10" s="125"/>
      <c r="AQ10" s="125"/>
      <c r="AR10" s="125"/>
      <c r="AS10" s="229"/>
      <c r="AT10" s="229"/>
      <c r="AU10" s="229"/>
      <c r="AV10" s="229"/>
      <c r="AW10" s="229"/>
      <c r="AX10" s="229"/>
      <c r="AY10" s="229"/>
      <c r="AZ10" s="229"/>
      <c r="BA10" s="229"/>
      <c r="BB10" s="229"/>
      <c r="BC10" s="229"/>
      <c r="BD10" s="229"/>
      <c r="BE10" s="229"/>
      <c r="BF10" s="113"/>
      <c r="BG10" s="113"/>
      <c r="BH10" s="113"/>
      <c r="BI10" s="113"/>
      <c r="BJ10" s="113"/>
      <c r="BK10" s="113"/>
      <c r="BL10" s="113"/>
      <c r="BM10" s="113"/>
      <c r="BN10" s="113"/>
      <c r="BO10" s="113"/>
      <c r="BP10" s="113"/>
      <c r="BQ10" s="113"/>
      <c r="BR10" s="113"/>
      <c r="BS10" s="113"/>
      <c r="BT10" s="113"/>
      <c r="BU10" s="113"/>
      <c r="BV10" s="113"/>
      <c r="BW10" s="113"/>
      <c r="BX10" s="113"/>
      <c r="BY10" s="113"/>
      <c r="BZ10" s="113"/>
      <c r="CA10" s="113"/>
      <c r="CB10" s="113"/>
      <c r="CC10" s="113"/>
      <c r="CD10" s="113"/>
      <c r="CE10" s="113"/>
      <c r="CF10" s="113"/>
      <c r="CG10" s="113"/>
      <c r="CH10" s="113"/>
      <c r="CI10" s="113"/>
      <c r="CJ10" s="113"/>
      <c r="CK10" s="113"/>
      <c r="CL10" s="113"/>
      <c r="CM10" s="113"/>
      <c r="CN10" s="113"/>
      <c r="CO10" s="113"/>
      <c r="CP10" s="113"/>
      <c r="CQ10" s="113"/>
      <c r="CR10" s="113"/>
      <c r="CS10" s="113"/>
      <c r="CT10" s="113"/>
      <c r="CU10" s="113"/>
      <c r="CV10" s="113"/>
      <c r="CW10" s="113"/>
      <c r="CX10" s="113"/>
      <c r="CY10" s="113"/>
      <c r="CZ10" s="113"/>
      <c r="DA10" s="113"/>
      <c r="DB10" s="113"/>
      <c r="DC10" s="113"/>
      <c r="DD10" s="113"/>
      <c r="DE10" s="113"/>
      <c r="DF10" s="113"/>
      <c r="DG10" s="113"/>
      <c r="DH10" s="113"/>
      <c r="DI10" s="113"/>
      <c r="DJ10" s="113"/>
      <c r="DK10" s="113"/>
      <c r="DL10" s="113"/>
      <c r="DM10" s="113"/>
      <c r="DN10" s="113"/>
      <c r="DO10" s="113"/>
      <c r="DP10" s="113"/>
      <c r="DQ10" s="113"/>
      <c r="DR10" s="113"/>
      <c r="DS10" s="113"/>
      <c r="DT10" s="113"/>
      <c r="DU10" s="113"/>
      <c r="DV10" s="113"/>
      <c r="DW10" s="113"/>
      <c r="DX10" s="113"/>
      <c r="DY10" s="113"/>
      <c r="DZ10" s="113"/>
      <c r="EA10" s="113"/>
      <c r="EB10" s="113"/>
      <c r="EC10" s="113"/>
    </row>
    <row r="11" spans="1:133" x14ac:dyDescent="0.2">
      <c r="B11" s="461"/>
      <c r="C11" s="455"/>
      <c r="D11" s="179">
        <f t="shared" si="0"/>
        <v>6</v>
      </c>
      <c r="E11" s="314" t="str">
        <f t="shared" si="1"/>
        <v>Jun</v>
      </c>
      <c r="F11" s="478" t="s">
        <v>84</v>
      </c>
      <c r="G11" s="456"/>
      <c r="H11" s="478" t="s">
        <v>84</v>
      </c>
      <c r="I11" s="456"/>
      <c r="J11" s="477">
        <v>2000</v>
      </c>
      <c r="K11" s="456"/>
      <c r="L11" s="476">
        <v>0.6</v>
      </c>
      <c r="M11" s="458"/>
      <c r="N11" s="476">
        <v>25</v>
      </c>
      <c r="O11" s="855"/>
      <c r="P11" s="476">
        <v>0.18</v>
      </c>
      <c r="Q11" s="855"/>
      <c r="R11" s="314" t="str">
        <f t="shared" si="2"/>
        <v>Jun</v>
      </c>
      <c r="S11" s="113"/>
      <c r="T11" s="417"/>
      <c r="U11" s="714"/>
      <c r="V11" s="720"/>
      <c r="W11" s="714"/>
      <c r="X11" s="714"/>
      <c r="Y11" s="714"/>
      <c r="Z11" s="714"/>
      <c r="AA11" s="714"/>
      <c r="AB11" s="283"/>
      <c r="AC11" s="163"/>
      <c r="AD11" s="156"/>
      <c r="AE11" s="156"/>
      <c r="AF11" s="161">
        <v>1</v>
      </c>
      <c r="AG11" s="189">
        <f>VLOOKUP(AG10,AH10:AI21,2,FALSE)</f>
        <v>1</v>
      </c>
      <c r="AH11" s="156" t="s">
        <v>184</v>
      </c>
      <c r="AI11" s="156">
        <v>2</v>
      </c>
      <c r="AJ11" s="125"/>
      <c r="AK11" s="125"/>
      <c r="AL11" s="125"/>
      <c r="AM11" s="125"/>
      <c r="AN11" s="125"/>
      <c r="AO11" s="125"/>
      <c r="AP11" s="125"/>
      <c r="AQ11" s="125"/>
      <c r="AR11" s="125"/>
      <c r="AS11" s="229"/>
      <c r="AT11" s="229"/>
      <c r="AU11" s="229"/>
      <c r="AV11" s="229"/>
      <c r="AW11" s="229"/>
      <c r="AX11" s="229"/>
      <c r="AY11" s="229"/>
      <c r="AZ11" s="229"/>
      <c r="BA11" s="229"/>
      <c r="BB11" s="229"/>
      <c r="BC11" s="229"/>
      <c r="BD11" s="229"/>
      <c r="BE11" s="229"/>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row>
    <row r="12" spans="1:133" x14ac:dyDescent="0.2">
      <c r="B12" s="461"/>
      <c r="C12" s="455"/>
      <c r="D12" s="179">
        <f t="shared" si="0"/>
        <v>7</v>
      </c>
      <c r="E12" s="314" t="str">
        <f t="shared" si="1"/>
        <v>Jul</v>
      </c>
      <c r="F12" s="478" t="s">
        <v>84</v>
      </c>
      <c r="G12" s="456"/>
      <c r="H12" s="478" t="s">
        <v>84</v>
      </c>
      <c r="I12" s="456"/>
      <c r="J12" s="477">
        <v>2000</v>
      </c>
      <c r="K12" s="456"/>
      <c r="L12" s="476">
        <v>0.6</v>
      </c>
      <c r="M12" s="458"/>
      <c r="N12" s="476">
        <v>25</v>
      </c>
      <c r="O12" s="855"/>
      <c r="P12" s="476">
        <v>0.18</v>
      </c>
      <c r="Q12" s="855"/>
      <c r="R12" s="314" t="str">
        <f t="shared" si="2"/>
        <v>Jul</v>
      </c>
      <c r="S12" s="113"/>
      <c r="T12" s="417"/>
      <c r="U12" s="714"/>
      <c r="V12" s="720"/>
      <c r="W12" s="714"/>
      <c r="X12" s="714"/>
      <c r="Y12" s="714"/>
      <c r="Z12" s="714"/>
      <c r="AA12" s="714"/>
      <c r="AB12" s="283"/>
      <c r="AC12" s="163"/>
      <c r="AD12" s="156"/>
      <c r="AE12" s="156"/>
      <c r="AF12" s="161">
        <v>2</v>
      </c>
      <c r="AG12" s="270">
        <f>IF(AG11&lt;12,AG11+1,1)</f>
        <v>2</v>
      </c>
      <c r="AH12" s="156" t="s">
        <v>185</v>
      </c>
      <c r="AI12" s="156">
        <v>3</v>
      </c>
      <c r="AJ12" s="125"/>
      <c r="AK12" s="125"/>
      <c r="AL12" s="125"/>
      <c r="AM12" s="125"/>
      <c r="AN12" s="125"/>
      <c r="AO12" s="125"/>
      <c r="AP12" s="125"/>
      <c r="AQ12" s="125"/>
      <c r="AR12" s="125"/>
      <c r="AS12" s="229"/>
      <c r="AT12" s="229"/>
      <c r="AU12" s="229"/>
      <c r="AV12" s="229"/>
      <c r="AW12" s="229"/>
      <c r="AX12" s="229"/>
      <c r="AY12" s="229"/>
      <c r="AZ12" s="229"/>
      <c r="BA12" s="229"/>
      <c r="BB12" s="229"/>
      <c r="BC12" s="229"/>
      <c r="BD12" s="229"/>
      <c r="BE12" s="229"/>
      <c r="BF12" s="113"/>
      <c r="BG12" s="113"/>
      <c r="BH12" s="113"/>
      <c r="BI12" s="113"/>
      <c r="BJ12" s="113"/>
      <c r="BK12" s="113"/>
      <c r="BL12" s="113"/>
      <c r="BM12" s="113"/>
      <c r="BN12" s="113"/>
      <c r="BO12" s="113"/>
      <c r="BP12" s="113"/>
      <c r="BQ12" s="113"/>
      <c r="BR12" s="113"/>
      <c r="BS12" s="113"/>
      <c r="BT12" s="113"/>
      <c r="BU12" s="113"/>
      <c r="BV12" s="113"/>
      <c r="BW12" s="113"/>
      <c r="BX12" s="113"/>
      <c r="BY12" s="113"/>
      <c r="BZ12" s="113"/>
      <c r="CA12" s="113"/>
      <c r="CB12" s="113"/>
      <c r="CC12" s="113"/>
      <c r="CD12" s="113"/>
      <c r="CE12" s="113"/>
      <c r="CF12" s="113"/>
      <c r="CG12" s="113"/>
      <c r="CH12" s="113"/>
      <c r="CI12" s="113"/>
      <c r="CJ12" s="113"/>
      <c r="CK12" s="113"/>
      <c r="CL12" s="113"/>
      <c r="CM12" s="113"/>
      <c r="CN12" s="113"/>
      <c r="CO12" s="113"/>
      <c r="CP12" s="113"/>
      <c r="CQ12" s="113"/>
      <c r="CR12" s="113"/>
      <c r="CS12" s="113"/>
      <c r="CT12" s="113"/>
      <c r="CU12" s="113"/>
      <c r="CV12" s="113"/>
      <c r="CW12" s="113"/>
      <c r="CX12" s="113"/>
      <c r="CY12" s="113"/>
      <c r="CZ12" s="113"/>
      <c r="DA12" s="113"/>
      <c r="DB12" s="113"/>
      <c r="DC12" s="113"/>
      <c r="DD12" s="113"/>
      <c r="DE12" s="113"/>
      <c r="DF12" s="113"/>
      <c r="DG12" s="113"/>
      <c r="DH12" s="113"/>
      <c r="DI12" s="113"/>
      <c r="DJ12" s="113"/>
      <c r="DK12" s="113"/>
      <c r="DL12" s="113"/>
      <c r="DM12" s="113"/>
      <c r="DN12" s="113"/>
      <c r="DO12" s="113"/>
      <c r="DP12" s="113"/>
      <c r="DQ12" s="113"/>
      <c r="DR12" s="113"/>
      <c r="DS12" s="113"/>
      <c r="DT12" s="113"/>
      <c r="DU12" s="113"/>
      <c r="DV12" s="113"/>
      <c r="DW12" s="113"/>
      <c r="DX12" s="113"/>
      <c r="DY12" s="113"/>
      <c r="DZ12" s="113"/>
      <c r="EA12" s="113"/>
      <c r="EB12" s="113"/>
      <c r="EC12" s="113"/>
    </row>
    <row r="13" spans="1:133" x14ac:dyDescent="0.2">
      <c r="B13" s="461"/>
      <c r="C13" s="455"/>
      <c r="D13" s="179">
        <f t="shared" si="0"/>
        <v>8</v>
      </c>
      <c r="E13" s="314" t="str">
        <f t="shared" si="1"/>
        <v>Aug</v>
      </c>
      <c r="F13" s="478" t="s">
        <v>84</v>
      </c>
      <c r="G13" s="456"/>
      <c r="H13" s="478" t="s">
        <v>84</v>
      </c>
      <c r="I13" s="456"/>
      <c r="J13" s="477">
        <v>2000</v>
      </c>
      <c r="K13" s="456"/>
      <c r="L13" s="476">
        <v>0.6</v>
      </c>
      <c r="M13" s="458"/>
      <c r="N13" s="476">
        <v>25</v>
      </c>
      <c r="O13" s="855"/>
      <c r="P13" s="476">
        <v>0.18</v>
      </c>
      <c r="Q13" s="855"/>
      <c r="R13" s="314" t="str">
        <f t="shared" si="2"/>
        <v>Aug</v>
      </c>
      <c r="S13" s="113"/>
      <c r="T13" s="417"/>
      <c r="U13" s="714"/>
      <c r="V13" s="720"/>
      <c r="W13" s="714"/>
      <c r="X13" s="714"/>
      <c r="Y13" s="714"/>
      <c r="Z13" s="714"/>
      <c r="AA13" s="714"/>
      <c r="AB13" s="283"/>
      <c r="AC13" s="163"/>
      <c r="AD13" s="156"/>
      <c r="AE13" s="156"/>
      <c r="AF13" s="161">
        <v>3</v>
      </c>
      <c r="AG13" s="270">
        <f t="shared" ref="AG13:AG34" si="3">IF(AG12&lt;12,AG12+1,1)</f>
        <v>3</v>
      </c>
      <c r="AH13" s="156" t="s">
        <v>186</v>
      </c>
      <c r="AI13" s="156">
        <v>4</v>
      </c>
      <c r="AJ13" s="125"/>
      <c r="AK13" s="125"/>
      <c r="AL13" s="125"/>
      <c r="AM13" s="125"/>
      <c r="AN13" s="125"/>
      <c r="AO13" s="125"/>
      <c r="AP13" s="125"/>
      <c r="AQ13" s="125"/>
      <c r="AR13" s="125"/>
      <c r="AS13" s="229"/>
      <c r="AT13" s="229"/>
      <c r="AU13" s="229"/>
      <c r="AV13" s="229"/>
      <c r="AW13" s="229"/>
      <c r="AX13" s="229"/>
      <c r="AY13" s="229"/>
      <c r="AZ13" s="229"/>
      <c r="BA13" s="229"/>
      <c r="BB13" s="229"/>
      <c r="BC13" s="229"/>
      <c r="BD13" s="229"/>
      <c r="BE13" s="229"/>
      <c r="BF13" s="113"/>
      <c r="BG13" s="113"/>
      <c r="BH13" s="113"/>
      <c r="BI13" s="113"/>
      <c r="BJ13" s="113"/>
      <c r="BK13" s="113"/>
      <c r="BL13" s="113"/>
      <c r="BM13" s="113"/>
      <c r="BN13" s="113"/>
      <c r="BO13" s="113"/>
      <c r="BP13" s="113"/>
      <c r="BQ13" s="113"/>
      <c r="BR13" s="113"/>
      <c r="BS13" s="113"/>
      <c r="BT13" s="113"/>
      <c r="BU13" s="113"/>
      <c r="BV13" s="113"/>
      <c r="BW13" s="113"/>
      <c r="BX13" s="113"/>
      <c r="BY13" s="113"/>
      <c r="BZ13" s="113"/>
      <c r="CA13" s="113"/>
      <c r="CB13" s="113"/>
      <c r="CC13" s="113"/>
      <c r="CD13" s="113"/>
      <c r="CE13" s="113"/>
      <c r="CF13" s="113"/>
      <c r="CG13" s="113"/>
      <c r="CH13" s="113"/>
      <c r="CI13" s="113"/>
      <c r="CJ13" s="113"/>
      <c r="CK13" s="113"/>
      <c r="CL13" s="113"/>
      <c r="CM13" s="113"/>
      <c r="CN13" s="113"/>
      <c r="CO13" s="113"/>
      <c r="CP13" s="113"/>
      <c r="CQ13" s="113"/>
      <c r="CR13" s="113"/>
      <c r="CS13" s="113"/>
      <c r="CT13" s="113"/>
      <c r="CU13" s="113"/>
      <c r="CV13" s="113"/>
      <c r="CW13" s="113"/>
      <c r="CX13" s="113"/>
      <c r="CY13" s="113"/>
      <c r="CZ13" s="113"/>
      <c r="DA13" s="113"/>
      <c r="DB13" s="113"/>
      <c r="DC13" s="113"/>
      <c r="DD13" s="113"/>
      <c r="DE13" s="113"/>
      <c r="DF13" s="113"/>
      <c r="DG13" s="113"/>
      <c r="DH13" s="113"/>
      <c r="DI13" s="113"/>
      <c r="DJ13" s="113"/>
      <c r="DK13" s="113"/>
      <c r="DL13" s="113"/>
      <c r="DM13" s="113"/>
      <c r="DN13" s="113"/>
      <c r="DO13" s="113"/>
      <c r="DP13" s="113"/>
      <c r="DQ13" s="113"/>
      <c r="DR13" s="113"/>
      <c r="DS13" s="113"/>
      <c r="DT13" s="113"/>
      <c r="DU13" s="113"/>
      <c r="DV13" s="113"/>
      <c r="DW13" s="113"/>
      <c r="DX13" s="113"/>
      <c r="DY13" s="113"/>
      <c r="DZ13" s="113"/>
      <c r="EA13" s="113"/>
      <c r="EB13" s="113"/>
      <c r="EC13" s="113"/>
    </row>
    <row r="14" spans="1:133" x14ac:dyDescent="0.2">
      <c r="B14" s="461"/>
      <c r="C14" s="455"/>
      <c r="D14" s="179">
        <f t="shared" si="0"/>
        <v>9</v>
      </c>
      <c r="E14" s="314" t="str">
        <f t="shared" si="1"/>
        <v>Sep</v>
      </c>
      <c r="F14" s="478" t="s">
        <v>84</v>
      </c>
      <c r="G14" s="456"/>
      <c r="H14" s="478" t="s">
        <v>84</v>
      </c>
      <c r="I14" s="456"/>
      <c r="J14" s="477">
        <v>2000</v>
      </c>
      <c r="K14" s="456"/>
      <c r="L14" s="476">
        <v>0.6</v>
      </c>
      <c r="M14" s="458"/>
      <c r="N14" s="476">
        <v>25</v>
      </c>
      <c r="O14" s="855"/>
      <c r="P14" s="476">
        <v>0.18</v>
      </c>
      <c r="Q14" s="855"/>
      <c r="R14" s="314" t="str">
        <f t="shared" si="2"/>
        <v>Sep</v>
      </c>
      <c r="S14" s="113"/>
      <c r="T14" s="417"/>
      <c r="U14" s="714"/>
      <c r="V14" s="720"/>
      <c r="W14" s="714"/>
      <c r="X14" s="714"/>
      <c r="Y14" s="714"/>
      <c r="Z14" s="714"/>
      <c r="AA14" s="714"/>
      <c r="AB14" s="283"/>
      <c r="AC14" s="163"/>
      <c r="AD14" s="156"/>
      <c r="AE14" s="156"/>
      <c r="AF14" s="161">
        <v>4</v>
      </c>
      <c r="AG14" s="270">
        <f t="shared" si="3"/>
        <v>4</v>
      </c>
      <c r="AH14" s="156" t="s">
        <v>187</v>
      </c>
      <c r="AI14" s="156">
        <v>5</v>
      </c>
      <c r="AJ14" s="125"/>
      <c r="AK14" s="125"/>
      <c r="AL14" s="125"/>
      <c r="AM14" s="125"/>
      <c r="AN14" s="125"/>
      <c r="AO14" s="125"/>
      <c r="AP14" s="125"/>
      <c r="AQ14" s="125"/>
      <c r="AR14" s="125"/>
      <c r="AS14" s="229"/>
      <c r="AT14" s="229"/>
      <c r="AU14" s="229"/>
      <c r="AV14" s="229"/>
      <c r="AW14" s="229"/>
      <c r="AX14" s="229"/>
      <c r="AY14" s="229"/>
      <c r="AZ14" s="229"/>
      <c r="BA14" s="229"/>
      <c r="BB14" s="229"/>
      <c r="BC14" s="229"/>
      <c r="BD14" s="229"/>
      <c r="BE14" s="229"/>
      <c r="BF14" s="113"/>
      <c r="BG14" s="113"/>
      <c r="BH14" s="113"/>
      <c r="BI14" s="113"/>
      <c r="BJ14" s="113"/>
      <c r="BK14" s="113"/>
      <c r="BL14" s="113"/>
      <c r="BM14" s="113"/>
      <c r="BN14" s="113"/>
      <c r="BO14" s="113"/>
      <c r="BP14" s="113"/>
      <c r="BQ14" s="113"/>
      <c r="BR14" s="113"/>
      <c r="BS14" s="113"/>
      <c r="BT14" s="113"/>
      <c r="BU14" s="113"/>
      <c r="BV14" s="113"/>
      <c r="BW14" s="113"/>
      <c r="BX14" s="113"/>
      <c r="BY14" s="113"/>
      <c r="BZ14" s="113"/>
      <c r="CA14" s="113"/>
      <c r="CB14" s="113"/>
      <c r="CC14" s="113"/>
      <c r="CD14" s="113"/>
      <c r="CE14" s="113"/>
      <c r="CF14" s="113"/>
      <c r="CG14" s="113"/>
      <c r="CH14" s="113"/>
      <c r="CI14" s="113"/>
      <c r="CJ14" s="113"/>
      <c r="CK14" s="113"/>
      <c r="CL14" s="113"/>
      <c r="CM14" s="113"/>
      <c r="CN14" s="113"/>
      <c r="CO14" s="113"/>
      <c r="CP14" s="113"/>
      <c r="CQ14" s="113"/>
      <c r="CR14" s="113"/>
      <c r="CS14" s="113"/>
      <c r="CT14" s="113"/>
      <c r="CU14" s="113"/>
      <c r="CV14" s="113"/>
      <c r="CW14" s="113"/>
      <c r="CX14" s="113"/>
      <c r="CY14" s="113"/>
      <c r="CZ14" s="113"/>
      <c r="DA14" s="113"/>
      <c r="DB14" s="113"/>
      <c r="DC14" s="113"/>
      <c r="DD14" s="113"/>
      <c r="DE14" s="113"/>
      <c r="DF14" s="113"/>
      <c r="DG14" s="113"/>
      <c r="DH14" s="113"/>
      <c r="DI14" s="113"/>
      <c r="DJ14" s="113"/>
      <c r="DK14" s="113"/>
      <c r="DL14" s="113"/>
      <c r="DM14" s="113"/>
      <c r="DN14" s="113"/>
      <c r="DO14" s="113"/>
      <c r="DP14" s="113"/>
      <c r="DQ14" s="113"/>
      <c r="DR14" s="113"/>
      <c r="DS14" s="113"/>
      <c r="DT14" s="113"/>
      <c r="DU14" s="113"/>
      <c r="DV14" s="113"/>
      <c r="DW14" s="113"/>
      <c r="DX14" s="113"/>
      <c r="DY14" s="113"/>
      <c r="DZ14" s="113"/>
      <c r="EA14" s="113"/>
      <c r="EB14" s="113"/>
      <c r="EC14" s="113"/>
    </row>
    <row r="15" spans="1:133" x14ac:dyDescent="0.2">
      <c r="B15" s="461"/>
      <c r="C15" s="455"/>
      <c r="D15" s="179">
        <f t="shared" si="0"/>
        <v>10</v>
      </c>
      <c r="E15" s="313" t="str">
        <f t="shared" si="1"/>
        <v>Oct</v>
      </c>
      <c r="F15" s="478" t="s">
        <v>84</v>
      </c>
      <c r="G15" s="456"/>
      <c r="H15" s="478" t="s">
        <v>84</v>
      </c>
      <c r="I15" s="456"/>
      <c r="J15" s="477">
        <v>2000</v>
      </c>
      <c r="K15" s="456"/>
      <c r="L15" s="476">
        <v>0.6</v>
      </c>
      <c r="M15" s="458"/>
      <c r="N15" s="476">
        <v>25</v>
      </c>
      <c r="O15" s="855"/>
      <c r="P15" s="476">
        <v>0.18</v>
      </c>
      <c r="Q15" s="855"/>
      <c r="R15" s="314" t="str">
        <f t="shared" si="2"/>
        <v>Oct</v>
      </c>
      <c r="S15" s="113"/>
      <c r="T15" s="417"/>
      <c r="U15" s="714"/>
      <c r="V15" s="720"/>
      <c r="W15" s="714"/>
      <c r="X15" s="714"/>
      <c r="Y15" s="714"/>
      <c r="Z15" s="714"/>
      <c r="AA15" s="714"/>
      <c r="AB15" s="283"/>
      <c r="AC15" s="163"/>
      <c r="AD15" s="156"/>
      <c r="AE15" s="156"/>
      <c r="AF15" s="161">
        <v>5</v>
      </c>
      <c r="AG15" s="270">
        <f t="shared" si="3"/>
        <v>5</v>
      </c>
      <c r="AH15" s="156" t="s">
        <v>188</v>
      </c>
      <c r="AI15" s="156">
        <v>6</v>
      </c>
      <c r="AJ15" s="125"/>
      <c r="AK15" s="125"/>
      <c r="AL15" s="125"/>
      <c r="AM15" s="125"/>
      <c r="AN15" s="125"/>
      <c r="AO15" s="125"/>
      <c r="AP15" s="125"/>
      <c r="AQ15" s="125"/>
      <c r="AR15" s="125"/>
      <c r="AS15" s="229"/>
      <c r="AT15" s="229"/>
      <c r="AU15" s="229"/>
      <c r="AV15" s="229"/>
      <c r="AW15" s="229"/>
      <c r="AX15" s="229"/>
      <c r="AY15" s="229"/>
      <c r="AZ15" s="229"/>
      <c r="BA15" s="229"/>
      <c r="BB15" s="229"/>
      <c r="BC15" s="229"/>
      <c r="BD15" s="229"/>
      <c r="BE15" s="229"/>
      <c r="BF15" s="113"/>
      <c r="BG15" s="113"/>
      <c r="BH15" s="113"/>
      <c r="BI15" s="113"/>
      <c r="BJ15" s="113"/>
      <c r="BK15" s="113"/>
      <c r="BL15" s="113"/>
      <c r="BM15" s="113"/>
      <c r="BN15" s="113"/>
      <c r="BO15" s="113"/>
      <c r="BP15" s="113"/>
      <c r="BQ15" s="113"/>
      <c r="BR15" s="113"/>
      <c r="BS15" s="113"/>
      <c r="BT15" s="113"/>
      <c r="BU15" s="113"/>
      <c r="BV15" s="113"/>
      <c r="BW15" s="113"/>
      <c r="BX15" s="113"/>
      <c r="BY15" s="113"/>
      <c r="BZ15" s="113"/>
      <c r="CA15" s="113"/>
      <c r="CB15" s="113"/>
      <c r="CC15" s="113"/>
      <c r="CD15" s="113"/>
      <c r="CE15" s="113"/>
      <c r="CF15" s="113"/>
      <c r="CG15" s="113"/>
      <c r="CH15" s="113"/>
      <c r="CI15" s="113"/>
      <c r="CJ15" s="113"/>
      <c r="CK15" s="113"/>
      <c r="CL15" s="113"/>
      <c r="CM15" s="113"/>
      <c r="CN15" s="113"/>
      <c r="CO15" s="113"/>
      <c r="CP15" s="113"/>
      <c r="CQ15" s="113"/>
      <c r="CR15" s="113"/>
      <c r="CS15" s="113"/>
      <c r="CT15" s="113"/>
      <c r="CU15" s="113"/>
      <c r="CV15" s="113"/>
      <c r="CW15" s="113"/>
      <c r="CX15" s="113"/>
      <c r="CY15" s="113"/>
      <c r="CZ15" s="113"/>
      <c r="DA15" s="113"/>
      <c r="DB15" s="113"/>
      <c r="DC15" s="113"/>
      <c r="DD15" s="113"/>
      <c r="DE15" s="113"/>
      <c r="DF15" s="113"/>
      <c r="DG15" s="113"/>
      <c r="DH15" s="113"/>
      <c r="DI15" s="113"/>
      <c r="DJ15" s="113"/>
      <c r="DK15" s="113"/>
      <c r="DL15" s="113"/>
      <c r="DM15" s="113"/>
      <c r="DN15" s="113"/>
      <c r="DO15" s="113"/>
      <c r="DP15" s="113"/>
      <c r="DQ15" s="113"/>
      <c r="DR15" s="113"/>
      <c r="DS15" s="113"/>
      <c r="DT15" s="113"/>
      <c r="DU15" s="113"/>
      <c r="DV15" s="113"/>
      <c r="DW15" s="113"/>
      <c r="DX15" s="113"/>
      <c r="DY15" s="113"/>
      <c r="DZ15" s="113"/>
      <c r="EA15" s="113"/>
      <c r="EB15" s="113"/>
      <c r="EC15" s="113"/>
    </row>
    <row r="16" spans="1:133" x14ac:dyDescent="0.2">
      <c r="B16" s="461"/>
      <c r="C16" s="455"/>
      <c r="D16" s="179">
        <f t="shared" si="0"/>
        <v>11</v>
      </c>
      <c r="E16" s="314" t="str">
        <f t="shared" si="1"/>
        <v>Nov</v>
      </c>
      <c r="F16" s="478" t="s">
        <v>84</v>
      </c>
      <c r="G16" s="456"/>
      <c r="H16" s="478" t="s">
        <v>84</v>
      </c>
      <c r="I16" s="456"/>
      <c r="J16" s="477">
        <v>2000</v>
      </c>
      <c r="K16" s="456"/>
      <c r="L16" s="476">
        <v>0.6</v>
      </c>
      <c r="M16" s="458"/>
      <c r="N16" s="476">
        <v>25</v>
      </c>
      <c r="O16" s="855"/>
      <c r="P16" s="476">
        <v>0.18</v>
      </c>
      <c r="Q16" s="855"/>
      <c r="R16" s="314" t="str">
        <f t="shared" si="2"/>
        <v>Nov</v>
      </c>
      <c r="S16" s="113"/>
      <c r="T16" s="417"/>
      <c r="U16" s="714"/>
      <c r="V16" s="720"/>
      <c r="W16" s="714"/>
      <c r="X16" s="714"/>
      <c r="Y16" s="714"/>
      <c r="Z16" s="714"/>
      <c r="AA16" s="714"/>
      <c r="AB16" s="283"/>
      <c r="AC16" s="163"/>
      <c r="AD16" s="156"/>
      <c r="AE16" s="156"/>
      <c r="AF16" s="161">
        <v>6</v>
      </c>
      <c r="AG16" s="270">
        <f t="shared" si="3"/>
        <v>6</v>
      </c>
      <c r="AH16" s="156" t="s">
        <v>189</v>
      </c>
      <c r="AI16" s="156">
        <v>7</v>
      </c>
      <c r="AJ16" s="125"/>
      <c r="AK16" s="125"/>
      <c r="AL16" s="125"/>
      <c r="AM16" s="125"/>
      <c r="AN16" s="125"/>
      <c r="AO16" s="125"/>
      <c r="AP16" s="125"/>
      <c r="AQ16" s="125"/>
      <c r="AR16" s="125"/>
      <c r="AS16" s="229"/>
      <c r="AT16" s="229"/>
      <c r="AU16" s="229"/>
      <c r="AV16" s="229"/>
      <c r="AW16" s="229"/>
      <c r="AX16" s="229"/>
      <c r="AY16" s="229"/>
      <c r="AZ16" s="229"/>
      <c r="BA16" s="229"/>
      <c r="BB16" s="229"/>
      <c r="BC16" s="229"/>
      <c r="BD16" s="229"/>
      <c r="BE16" s="229"/>
      <c r="BF16" s="113"/>
      <c r="BG16" s="113"/>
      <c r="BH16" s="113"/>
      <c r="BI16" s="113"/>
      <c r="BJ16" s="113"/>
      <c r="BK16" s="113"/>
      <c r="BL16" s="113"/>
      <c r="BM16" s="113"/>
      <c r="BN16" s="113"/>
      <c r="BO16" s="113"/>
      <c r="BP16" s="113"/>
      <c r="BQ16" s="113"/>
      <c r="BR16" s="113"/>
      <c r="BS16" s="113"/>
      <c r="BT16" s="113"/>
      <c r="BU16" s="113"/>
      <c r="BV16" s="113"/>
      <c r="BW16" s="113"/>
      <c r="BX16" s="113"/>
      <c r="BY16" s="113"/>
      <c r="BZ16" s="113"/>
      <c r="CA16" s="113"/>
      <c r="CB16" s="113"/>
      <c r="CC16" s="113"/>
      <c r="CD16" s="113"/>
      <c r="CE16" s="113"/>
      <c r="CF16" s="113"/>
      <c r="CG16" s="113"/>
      <c r="CH16" s="113"/>
      <c r="CI16" s="113"/>
      <c r="CJ16" s="113"/>
      <c r="CK16" s="113"/>
      <c r="CL16" s="113"/>
      <c r="CM16" s="113"/>
      <c r="CN16" s="113"/>
      <c r="CO16" s="113"/>
      <c r="CP16" s="113"/>
      <c r="CQ16" s="113"/>
      <c r="CR16" s="113"/>
      <c r="CS16" s="113"/>
      <c r="CT16" s="113"/>
      <c r="CU16" s="113"/>
      <c r="CV16" s="113"/>
      <c r="CW16" s="113"/>
      <c r="CX16" s="113"/>
      <c r="CY16" s="113"/>
      <c r="CZ16" s="113"/>
      <c r="DA16" s="113"/>
      <c r="DB16" s="113"/>
      <c r="DC16" s="113"/>
      <c r="DD16" s="113"/>
      <c r="DE16" s="113"/>
      <c r="DF16" s="113"/>
      <c r="DG16" s="113"/>
      <c r="DH16" s="113"/>
      <c r="DI16" s="113"/>
      <c r="DJ16" s="113"/>
      <c r="DK16" s="113"/>
      <c r="DL16" s="113"/>
      <c r="DM16" s="113"/>
      <c r="DN16" s="113"/>
      <c r="DO16" s="113"/>
      <c r="DP16" s="113"/>
      <c r="DQ16" s="113"/>
      <c r="DR16" s="113"/>
      <c r="DS16" s="113"/>
      <c r="DT16" s="113"/>
      <c r="DU16" s="113"/>
      <c r="DV16" s="113"/>
      <c r="DW16" s="113"/>
      <c r="DX16" s="113"/>
      <c r="DY16" s="113"/>
      <c r="DZ16" s="113"/>
      <c r="EA16" s="113"/>
      <c r="EB16" s="113"/>
      <c r="EC16" s="113"/>
    </row>
    <row r="17" spans="2:133" x14ac:dyDescent="0.2">
      <c r="B17" s="461"/>
      <c r="C17" s="464"/>
      <c r="D17" s="464">
        <f t="shared" si="0"/>
        <v>12</v>
      </c>
      <c r="E17" s="465" t="str">
        <f t="shared" si="1"/>
        <v>Dec</v>
      </c>
      <c r="F17" s="478" t="s">
        <v>84</v>
      </c>
      <c r="G17" s="466"/>
      <c r="H17" s="478" t="s">
        <v>84</v>
      </c>
      <c r="I17" s="466"/>
      <c r="J17" s="477">
        <v>2000</v>
      </c>
      <c r="K17" s="466"/>
      <c r="L17" s="476">
        <v>0.6</v>
      </c>
      <c r="M17" s="467"/>
      <c r="N17" s="476">
        <v>25</v>
      </c>
      <c r="O17" s="855"/>
      <c r="P17" s="476">
        <v>0.18</v>
      </c>
      <c r="Q17" s="855"/>
      <c r="R17" s="465" t="str">
        <f t="shared" si="2"/>
        <v>Dec</v>
      </c>
      <c r="S17" s="197"/>
      <c r="T17" s="417"/>
      <c r="U17" s="714"/>
      <c r="V17" s="720"/>
      <c r="W17" s="714"/>
      <c r="X17" s="714"/>
      <c r="Y17" s="714"/>
      <c r="Z17" s="714"/>
      <c r="AA17" s="714"/>
      <c r="AB17" s="283"/>
      <c r="AC17" s="163"/>
      <c r="AD17" s="156"/>
      <c r="AE17" s="156"/>
      <c r="AF17" s="161">
        <v>7</v>
      </c>
      <c r="AG17" s="270">
        <f t="shared" si="3"/>
        <v>7</v>
      </c>
      <c r="AH17" s="156" t="s">
        <v>190</v>
      </c>
      <c r="AI17" s="156">
        <v>8</v>
      </c>
      <c r="AJ17" s="125"/>
      <c r="AK17" s="125"/>
      <c r="AL17" s="125"/>
      <c r="AM17" s="125"/>
      <c r="AN17" s="125"/>
      <c r="AO17" s="125"/>
      <c r="AP17" s="125"/>
      <c r="AQ17" s="125"/>
      <c r="AR17" s="125"/>
      <c r="AS17" s="229"/>
      <c r="AT17" s="229"/>
      <c r="AU17" s="229"/>
      <c r="AV17" s="229"/>
      <c r="AW17" s="229"/>
      <c r="AX17" s="229"/>
      <c r="AY17" s="229"/>
      <c r="AZ17" s="229"/>
      <c r="BA17" s="229"/>
      <c r="BB17" s="229"/>
      <c r="BC17" s="229"/>
      <c r="BD17" s="229"/>
      <c r="BE17" s="229"/>
      <c r="BF17" s="113"/>
      <c r="BG17" s="113"/>
      <c r="BH17" s="113"/>
      <c r="BI17" s="113"/>
      <c r="BJ17" s="113"/>
      <c r="BK17" s="113"/>
      <c r="BL17" s="113"/>
      <c r="BM17" s="113"/>
      <c r="BN17" s="113"/>
      <c r="BO17" s="113"/>
      <c r="BP17" s="113"/>
      <c r="BQ17" s="113"/>
      <c r="BR17" s="113"/>
      <c r="BS17" s="113"/>
      <c r="BT17" s="113"/>
      <c r="BU17" s="113"/>
      <c r="BV17" s="113"/>
      <c r="BW17" s="113"/>
      <c r="BX17" s="113"/>
      <c r="BY17" s="113"/>
      <c r="BZ17" s="113"/>
      <c r="CA17" s="113"/>
      <c r="CB17" s="113"/>
      <c r="CC17" s="113"/>
      <c r="CD17" s="113"/>
      <c r="CE17" s="113"/>
      <c r="CF17" s="113"/>
      <c r="CG17" s="113"/>
      <c r="CH17" s="113"/>
      <c r="CI17" s="113"/>
      <c r="CJ17" s="113"/>
      <c r="CK17" s="113"/>
      <c r="CL17" s="113"/>
      <c r="CM17" s="113"/>
      <c r="CN17" s="113"/>
      <c r="CO17" s="113"/>
      <c r="CP17" s="113"/>
      <c r="CQ17" s="113"/>
      <c r="CR17" s="113"/>
      <c r="CS17" s="113"/>
      <c r="CT17" s="113"/>
      <c r="CU17" s="113"/>
      <c r="CV17" s="113"/>
      <c r="CW17" s="113"/>
      <c r="CX17" s="113"/>
      <c r="CY17" s="113"/>
      <c r="CZ17" s="113"/>
      <c r="DA17" s="113"/>
      <c r="DB17" s="113"/>
      <c r="DC17" s="113"/>
      <c r="DD17" s="113"/>
      <c r="DE17" s="113"/>
      <c r="DF17" s="113"/>
      <c r="DG17" s="113"/>
      <c r="DH17" s="113"/>
      <c r="DI17" s="113"/>
      <c r="DJ17" s="113"/>
      <c r="DK17" s="113"/>
      <c r="DL17" s="113"/>
      <c r="DM17" s="113"/>
      <c r="DN17" s="113"/>
      <c r="DO17" s="113"/>
      <c r="DP17" s="113"/>
      <c r="DQ17" s="113"/>
      <c r="DR17" s="113"/>
      <c r="DS17" s="113"/>
      <c r="DT17" s="113"/>
      <c r="DU17" s="113"/>
      <c r="DV17" s="113"/>
      <c r="DW17" s="113"/>
      <c r="DX17" s="113"/>
      <c r="DY17" s="113"/>
      <c r="DZ17" s="113"/>
      <c r="EA17" s="113"/>
      <c r="EB17" s="113"/>
      <c r="EC17" s="113"/>
    </row>
    <row r="18" spans="2:133" x14ac:dyDescent="0.2">
      <c r="B18" s="113"/>
      <c r="C18" s="179" t="s">
        <v>227</v>
      </c>
      <c r="D18" s="179">
        <f t="shared" si="0"/>
        <v>1</v>
      </c>
      <c r="E18" s="314" t="str">
        <f t="shared" si="1"/>
        <v>Jan</v>
      </c>
      <c r="F18" s="478" t="s">
        <v>84</v>
      </c>
      <c r="G18" s="456"/>
      <c r="H18" s="478" t="s">
        <v>84</v>
      </c>
      <c r="I18" s="456"/>
      <c r="J18" s="477">
        <v>2000</v>
      </c>
      <c r="K18" s="456"/>
      <c r="L18" s="476">
        <v>0.6</v>
      </c>
      <c r="M18" s="468"/>
      <c r="N18" s="476">
        <v>25</v>
      </c>
      <c r="O18" s="855"/>
      <c r="P18" s="476">
        <v>0.18</v>
      </c>
      <c r="Q18" s="855"/>
      <c r="R18" s="314" t="str">
        <f t="shared" si="2"/>
        <v>Jan</v>
      </c>
      <c r="S18" s="42" t="str">
        <f>C18</f>
        <v>Year 2</v>
      </c>
      <c r="T18" s="459"/>
      <c r="U18" s="714"/>
      <c r="V18" s="720"/>
      <c r="W18" s="714"/>
      <c r="X18" s="714"/>
      <c r="Y18" s="714"/>
      <c r="Z18" s="714"/>
      <c r="AA18" s="714"/>
      <c r="AB18" s="283"/>
      <c r="AC18" s="163"/>
      <c r="AD18" s="156"/>
      <c r="AE18" s="156"/>
      <c r="AF18" s="161">
        <v>8</v>
      </c>
      <c r="AG18" s="270">
        <f t="shared" si="3"/>
        <v>8</v>
      </c>
      <c r="AH18" s="156" t="s">
        <v>191</v>
      </c>
      <c r="AI18" s="156">
        <v>9</v>
      </c>
      <c r="AJ18" s="125"/>
      <c r="AK18" s="125"/>
      <c r="AL18" s="125"/>
      <c r="AM18" s="125"/>
      <c r="AN18" s="125"/>
      <c r="AO18" s="125"/>
      <c r="AP18" s="125"/>
      <c r="AQ18" s="125"/>
      <c r="AR18" s="125"/>
      <c r="AS18" s="229"/>
      <c r="AT18" s="229"/>
      <c r="AU18" s="229"/>
      <c r="AV18" s="229"/>
      <c r="AW18" s="229"/>
      <c r="AX18" s="229"/>
      <c r="AY18" s="229"/>
      <c r="AZ18" s="229"/>
      <c r="BA18" s="229"/>
      <c r="BB18" s="229"/>
      <c r="BC18" s="229"/>
      <c r="BD18" s="229"/>
      <c r="BE18" s="229"/>
      <c r="BF18" s="113"/>
      <c r="BG18" s="113"/>
      <c r="BH18" s="113"/>
      <c r="BI18" s="113"/>
      <c r="BJ18" s="113"/>
      <c r="BK18" s="113"/>
      <c r="BL18" s="113"/>
      <c r="BM18" s="113"/>
      <c r="BN18" s="113"/>
      <c r="BO18" s="113"/>
      <c r="BP18" s="113"/>
      <c r="BQ18" s="113"/>
      <c r="BR18" s="113"/>
      <c r="BS18" s="113"/>
      <c r="BT18" s="113"/>
      <c r="BU18" s="113"/>
      <c r="BV18" s="113"/>
      <c r="BW18" s="113"/>
      <c r="BX18" s="113"/>
      <c r="BY18" s="113"/>
      <c r="BZ18" s="113"/>
      <c r="CA18" s="113"/>
      <c r="CB18" s="113"/>
      <c r="CC18" s="113"/>
      <c r="CD18" s="113"/>
      <c r="CE18" s="113"/>
      <c r="CF18" s="113"/>
      <c r="CG18" s="113"/>
      <c r="CH18" s="113"/>
      <c r="CI18" s="113"/>
      <c r="CJ18" s="113"/>
      <c r="CK18" s="113"/>
      <c r="CL18" s="113"/>
      <c r="CM18" s="113"/>
      <c r="CN18" s="113"/>
      <c r="CO18" s="113"/>
      <c r="CP18" s="113"/>
      <c r="CQ18" s="113"/>
      <c r="CR18" s="113"/>
      <c r="CS18" s="113"/>
      <c r="CT18" s="113"/>
      <c r="CU18" s="113"/>
      <c r="CV18" s="113"/>
      <c r="CW18" s="113"/>
      <c r="CX18" s="113"/>
      <c r="CY18" s="113"/>
      <c r="CZ18" s="113"/>
      <c r="DA18" s="113"/>
      <c r="DB18" s="113"/>
      <c r="DC18" s="113"/>
      <c r="DD18" s="113"/>
      <c r="DE18" s="113"/>
      <c r="DF18" s="113"/>
      <c r="DG18" s="113"/>
      <c r="DH18" s="113"/>
      <c r="DI18" s="113"/>
      <c r="DJ18" s="113"/>
      <c r="DK18" s="113"/>
      <c r="DL18" s="113"/>
      <c r="DM18" s="113"/>
      <c r="DN18" s="113"/>
      <c r="DO18" s="113"/>
      <c r="DP18" s="113"/>
      <c r="DQ18" s="113"/>
      <c r="DR18" s="113"/>
      <c r="DS18" s="113"/>
      <c r="DT18" s="113"/>
      <c r="DU18" s="113"/>
      <c r="DV18" s="113"/>
      <c r="DW18" s="113"/>
      <c r="DX18" s="113"/>
      <c r="DY18" s="113"/>
      <c r="DZ18" s="113"/>
      <c r="EA18" s="113"/>
      <c r="EB18" s="113"/>
      <c r="EC18" s="113"/>
    </row>
    <row r="19" spans="2:133" x14ac:dyDescent="0.2">
      <c r="B19" s="461"/>
      <c r="C19" s="455" t="s">
        <v>258</v>
      </c>
      <c r="D19" s="179">
        <f t="shared" si="0"/>
        <v>2</v>
      </c>
      <c r="E19" s="314" t="str">
        <f t="shared" si="1"/>
        <v>Feb</v>
      </c>
      <c r="F19" s="478" t="s">
        <v>84</v>
      </c>
      <c r="G19" s="456"/>
      <c r="H19" s="478" t="s">
        <v>84</v>
      </c>
      <c r="I19" s="456"/>
      <c r="J19" s="477">
        <v>2000</v>
      </c>
      <c r="K19" s="456"/>
      <c r="L19" s="476">
        <v>0.6</v>
      </c>
      <c r="M19" s="468"/>
      <c r="N19" s="476">
        <v>25</v>
      </c>
      <c r="O19" s="855"/>
      <c r="P19" s="476">
        <v>0.18</v>
      </c>
      <c r="Q19" s="855"/>
      <c r="R19" s="314" t="str">
        <f t="shared" si="2"/>
        <v>Feb</v>
      </c>
      <c r="S19" s="42" t="str">
        <f>C19</f>
        <v>and later</v>
      </c>
      <c r="T19" s="459"/>
      <c r="U19" s="714"/>
      <c r="V19" s="720"/>
      <c r="W19" s="714"/>
      <c r="X19" s="714"/>
      <c r="Y19" s="714"/>
      <c r="Z19" s="714"/>
      <c r="AA19" s="715"/>
      <c r="AB19" s="283"/>
      <c r="AC19" s="163"/>
      <c r="AD19" s="156"/>
      <c r="AE19" s="156"/>
      <c r="AF19" s="161">
        <v>9</v>
      </c>
      <c r="AG19" s="270">
        <f t="shared" si="3"/>
        <v>9</v>
      </c>
      <c r="AH19" s="156" t="s">
        <v>192</v>
      </c>
      <c r="AI19" s="156">
        <v>10</v>
      </c>
      <c r="AJ19" s="125"/>
      <c r="AK19" s="125"/>
      <c r="AL19" s="125"/>
      <c r="AM19" s="125"/>
      <c r="AN19" s="125"/>
      <c r="AO19" s="125"/>
      <c r="AP19" s="125"/>
      <c r="AQ19" s="125"/>
      <c r="AR19" s="125"/>
      <c r="AS19" s="229"/>
      <c r="AT19" s="229"/>
      <c r="AU19" s="229"/>
      <c r="AV19" s="229"/>
      <c r="AW19" s="229"/>
      <c r="AX19" s="229"/>
      <c r="AY19" s="229"/>
      <c r="AZ19" s="229"/>
      <c r="BA19" s="229"/>
      <c r="BB19" s="229"/>
      <c r="BC19" s="229"/>
      <c r="BD19" s="229"/>
      <c r="BE19" s="229"/>
      <c r="BF19" s="113"/>
      <c r="BG19" s="113"/>
      <c r="BH19" s="113"/>
      <c r="BI19" s="113"/>
      <c r="BJ19" s="113"/>
      <c r="BK19" s="113"/>
      <c r="BL19" s="113"/>
      <c r="BM19" s="113"/>
      <c r="BN19" s="113"/>
      <c r="BO19" s="113"/>
      <c r="BP19" s="113"/>
      <c r="BQ19" s="113"/>
      <c r="BR19" s="113"/>
      <c r="BS19" s="113"/>
      <c r="BT19" s="113"/>
      <c r="BU19" s="113"/>
      <c r="BV19" s="113"/>
      <c r="BW19" s="113"/>
      <c r="BX19" s="113"/>
      <c r="BY19" s="113"/>
      <c r="BZ19" s="113"/>
      <c r="CA19" s="113"/>
      <c r="CB19" s="113"/>
      <c r="CC19" s="113"/>
      <c r="CD19" s="113"/>
      <c r="CE19" s="113"/>
      <c r="CF19" s="113"/>
      <c r="CG19" s="113"/>
      <c r="CH19" s="113"/>
      <c r="CI19" s="113"/>
      <c r="CJ19" s="113"/>
      <c r="CK19" s="113"/>
      <c r="CL19" s="113"/>
      <c r="CM19" s="113"/>
      <c r="CN19" s="113"/>
      <c r="CO19" s="113"/>
      <c r="CP19" s="113"/>
      <c r="CQ19" s="113"/>
      <c r="CR19" s="113"/>
      <c r="CS19" s="113"/>
      <c r="CT19" s="113"/>
      <c r="CU19" s="113"/>
      <c r="CV19" s="113"/>
      <c r="CW19" s="113"/>
      <c r="CX19" s="113"/>
      <c r="CY19" s="113"/>
      <c r="CZ19" s="113"/>
      <c r="DA19" s="113"/>
      <c r="DB19" s="113"/>
      <c r="DC19" s="113"/>
      <c r="DD19" s="113"/>
      <c r="DE19" s="113"/>
      <c r="DF19" s="113"/>
      <c r="DG19" s="113"/>
      <c r="DH19" s="113"/>
      <c r="DI19" s="113"/>
      <c r="DJ19" s="113"/>
      <c r="DK19" s="113"/>
      <c r="DL19" s="113"/>
      <c r="DM19" s="113"/>
      <c r="DN19" s="113"/>
      <c r="DO19" s="113"/>
      <c r="DP19" s="113"/>
      <c r="DQ19" s="113"/>
      <c r="DR19" s="113"/>
      <c r="DS19" s="113"/>
      <c r="DT19" s="113"/>
      <c r="DU19" s="113"/>
      <c r="DV19" s="113"/>
      <c r="DW19" s="113"/>
      <c r="DX19" s="113"/>
      <c r="DY19" s="113"/>
      <c r="DZ19" s="113"/>
      <c r="EA19" s="113"/>
      <c r="EB19" s="113"/>
      <c r="EC19" s="113"/>
    </row>
    <row r="20" spans="2:133" x14ac:dyDescent="0.2">
      <c r="B20" s="461"/>
      <c r="C20" s="469"/>
      <c r="D20" s="179">
        <f t="shared" si="0"/>
        <v>3</v>
      </c>
      <c r="E20" s="314" t="str">
        <f t="shared" si="1"/>
        <v>Mar</v>
      </c>
      <c r="F20" s="478" t="s">
        <v>84</v>
      </c>
      <c r="G20" s="456"/>
      <c r="H20" s="478" t="s">
        <v>84</v>
      </c>
      <c r="I20" s="456"/>
      <c r="J20" s="477">
        <v>2000</v>
      </c>
      <c r="K20" s="456"/>
      <c r="L20" s="476">
        <v>0.6</v>
      </c>
      <c r="M20" s="468"/>
      <c r="N20" s="476">
        <v>25</v>
      </c>
      <c r="O20" s="855"/>
      <c r="P20" s="476">
        <v>0.18</v>
      </c>
      <c r="Q20" s="855"/>
      <c r="R20" s="314" t="str">
        <f t="shared" si="2"/>
        <v>Mar</v>
      </c>
      <c r="S20" s="113"/>
      <c r="T20" s="417"/>
      <c r="U20" s="714"/>
      <c r="V20" s="720"/>
      <c r="W20" s="714"/>
      <c r="X20" s="714"/>
      <c r="Y20" s="714"/>
      <c r="Z20" s="714"/>
      <c r="AA20" s="715"/>
      <c r="AB20" s="283"/>
      <c r="AC20" s="163"/>
      <c r="AD20" s="156"/>
      <c r="AE20" s="156"/>
      <c r="AF20" s="161">
        <v>10</v>
      </c>
      <c r="AG20" s="270">
        <f t="shared" si="3"/>
        <v>10</v>
      </c>
      <c r="AH20" s="156" t="s">
        <v>193</v>
      </c>
      <c r="AI20" s="156">
        <v>11</v>
      </c>
      <c r="AJ20" s="125"/>
      <c r="AK20" s="125"/>
      <c r="AL20" s="125"/>
      <c r="AM20" s="125"/>
      <c r="AN20" s="125"/>
      <c r="AO20" s="125"/>
      <c r="AP20" s="125"/>
      <c r="AQ20" s="125"/>
      <c r="AR20" s="125"/>
      <c r="AS20" s="229"/>
      <c r="AT20" s="229"/>
      <c r="AU20" s="229"/>
      <c r="AV20" s="229"/>
      <c r="AW20" s="229"/>
      <c r="AX20" s="229"/>
      <c r="AY20" s="229"/>
      <c r="AZ20" s="229"/>
      <c r="BA20" s="229"/>
      <c r="BB20" s="229"/>
      <c r="BC20" s="229"/>
      <c r="BD20" s="229"/>
      <c r="BE20" s="229"/>
      <c r="BF20" s="113"/>
      <c r="BG20" s="113"/>
      <c r="BH20" s="113"/>
      <c r="BI20" s="113"/>
      <c r="BJ20" s="113"/>
      <c r="BK20" s="113"/>
      <c r="BL20" s="113"/>
      <c r="BM20" s="113"/>
      <c r="BN20" s="113"/>
      <c r="BO20" s="113"/>
      <c r="BP20" s="113"/>
      <c r="BQ20" s="113"/>
      <c r="BR20" s="113"/>
      <c r="BS20" s="113"/>
      <c r="BT20" s="113"/>
      <c r="BU20" s="113"/>
      <c r="BV20" s="113"/>
      <c r="BW20" s="113"/>
      <c r="BX20" s="113"/>
      <c r="BY20" s="113"/>
      <c r="BZ20" s="113"/>
      <c r="CA20" s="113"/>
      <c r="CB20" s="113"/>
      <c r="CC20" s="113"/>
      <c r="CD20" s="113"/>
      <c r="CE20" s="113"/>
      <c r="CF20" s="113"/>
      <c r="CG20" s="113"/>
      <c r="CH20" s="113"/>
      <c r="CI20" s="113"/>
      <c r="CJ20" s="113"/>
      <c r="CK20" s="113"/>
      <c r="CL20" s="113"/>
      <c r="CM20" s="113"/>
      <c r="CN20" s="113"/>
      <c r="CO20" s="113"/>
      <c r="CP20" s="113"/>
      <c r="CQ20" s="113"/>
      <c r="CR20" s="113"/>
      <c r="CS20" s="113"/>
      <c r="CT20" s="113"/>
      <c r="CU20" s="113"/>
      <c r="CV20" s="113"/>
      <c r="CW20" s="113"/>
      <c r="CX20" s="113"/>
      <c r="CY20" s="113"/>
      <c r="CZ20" s="113"/>
      <c r="DA20" s="113"/>
      <c r="DB20" s="113"/>
      <c r="DC20" s="113"/>
      <c r="DD20" s="113"/>
      <c r="DE20" s="113"/>
      <c r="DF20" s="113"/>
      <c r="DG20" s="113"/>
      <c r="DH20" s="113"/>
      <c r="DI20" s="113"/>
      <c r="DJ20" s="113"/>
      <c r="DK20" s="113"/>
      <c r="DL20" s="113"/>
      <c r="DM20" s="113"/>
      <c r="DN20" s="113"/>
      <c r="DO20" s="113"/>
      <c r="DP20" s="113"/>
      <c r="DQ20" s="113"/>
      <c r="DR20" s="113"/>
      <c r="DS20" s="113"/>
      <c r="DT20" s="113"/>
      <c r="DU20" s="113"/>
      <c r="DV20" s="113"/>
      <c r="DW20" s="113"/>
      <c r="DX20" s="113"/>
      <c r="DY20" s="113"/>
      <c r="DZ20" s="113"/>
      <c r="EA20" s="113"/>
      <c r="EB20" s="113"/>
      <c r="EC20" s="113"/>
    </row>
    <row r="21" spans="2:133" x14ac:dyDescent="0.2">
      <c r="B21" s="461"/>
      <c r="C21" s="469"/>
      <c r="D21" s="179">
        <f t="shared" si="0"/>
        <v>4</v>
      </c>
      <c r="E21" s="314" t="str">
        <f t="shared" si="1"/>
        <v>Apr</v>
      </c>
      <c r="F21" s="478" t="s">
        <v>84</v>
      </c>
      <c r="G21" s="456"/>
      <c r="H21" s="478" t="s">
        <v>84</v>
      </c>
      <c r="I21" s="456"/>
      <c r="J21" s="477">
        <v>2000</v>
      </c>
      <c r="K21" s="456"/>
      <c r="L21" s="476">
        <v>0.6</v>
      </c>
      <c r="M21" s="468"/>
      <c r="N21" s="476">
        <v>25</v>
      </c>
      <c r="O21" s="855"/>
      <c r="P21" s="476">
        <v>0.18</v>
      </c>
      <c r="Q21" s="855"/>
      <c r="R21" s="314" t="str">
        <f t="shared" si="2"/>
        <v>Apr</v>
      </c>
      <c r="S21" s="113"/>
      <c r="T21" s="417"/>
      <c r="U21" s="714"/>
      <c r="V21" s="720"/>
      <c r="W21" s="714"/>
      <c r="X21" s="714"/>
      <c r="Y21" s="714"/>
      <c r="Z21" s="714"/>
      <c r="AA21" s="715"/>
      <c r="AB21" s="283"/>
      <c r="AC21" s="163"/>
      <c r="AD21" s="156"/>
      <c r="AE21" s="156"/>
      <c r="AF21" s="161">
        <v>11</v>
      </c>
      <c r="AG21" s="270">
        <f t="shared" si="3"/>
        <v>11</v>
      </c>
      <c r="AH21" s="156" t="s">
        <v>194</v>
      </c>
      <c r="AI21" s="156">
        <v>12</v>
      </c>
      <c r="AJ21" s="125"/>
      <c r="AK21" s="125"/>
      <c r="AL21" s="125"/>
      <c r="AM21" s="125"/>
      <c r="AN21" s="125"/>
      <c r="AO21" s="125"/>
      <c r="AP21" s="125"/>
      <c r="AQ21" s="125"/>
      <c r="AR21" s="125"/>
      <c r="AS21" s="229"/>
      <c r="AT21" s="229"/>
      <c r="AU21" s="229"/>
      <c r="AV21" s="229"/>
      <c r="AW21" s="229"/>
      <c r="AX21" s="229"/>
      <c r="AY21" s="229"/>
      <c r="AZ21" s="229"/>
      <c r="BA21" s="229"/>
      <c r="BB21" s="229"/>
      <c r="BC21" s="229"/>
      <c r="BD21" s="229"/>
      <c r="BE21" s="229"/>
      <c r="BF21" s="113"/>
      <c r="BG21" s="113"/>
      <c r="BH21" s="113"/>
      <c r="BI21" s="113"/>
      <c r="BJ21" s="113"/>
      <c r="BK21" s="113"/>
      <c r="BL21" s="113"/>
      <c r="BM21" s="113"/>
      <c r="BN21" s="113"/>
      <c r="BO21" s="113"/>
      <c r="BP21" s="113"/>
      <c r="BQ21" s="113"/>
      <c r="BR21" s="113"/>
      <c r="BS21" s="113"/>
      <c r="BT21" s="113"/>
      <c r="BU21" s="113"/>
      <c r="BV21" s="113"/>
      <c r="BW21" s="113"/>
      <c r="BX21" s="113"/>
      <c r="BY21" s="113"/>
      <c r="BZ21" s="113"/>
      <c r="CA21" s="113"/>
      <c r="CB21" s="113"/>
      <c r="CC21" s="113"/>
      <c r="CD21" s="113"/>
      <c r="CE21" s="113"/>
      <c r="CF21" s="113"/>
      <c r="CG21" s="113"/>
      <c r="CH21" s="113"/>
      <c r="CI21" s="113"/>
      <c r="CJ21" s="113"/>
      <c r="CK21" s="113"/>
      <c r="CL21" s="113"/>
      <c r="CM21" s="113"/>
      <c r="CN21" s="113"/>
      <c r="CO21" s="113"/>
      <c r="CP21" s="113"/>
      <c r="CQ21" s="113"/>
      <c r="CR21" s="113"/>
      <c r="CS21" s="113"/>
      <c r="CT21" s="113"/>
      <c r="CU21" s="113"/>
      <c r="CV21" s="113"/>
      <c r="CW21" s="113"/>
      <c r="CX21" s="113"/>
      <c r="CY21" s="113"/>
      <c r="CZ21" s="113"/>
      <c r="DA21" s="113"/>
      <c r="DB21" s="113"/>
      <c r="DC21" s="113"/>
      <c r="DD21" s="113"/>
      <c r="DE21" s="113"/>
      <c r="DF21" s="113"/>
      <c r="DG21" s="113"/>
      <c r="DH21" s="113"/>
      <c r="DI21" s="113"/>
      <c r="DJ21" s="113"/>
      <c r="DK21" s="113"/>
      <c r="DL21" s="113"/>
      <c r="DM21" s="113"/>
      <c r="DN21" s="113"/>
      <c r="DO21" s="113"/>
      <c r="DP21" s="113"/>
      <c r="DQ21" s="113"/>
      <c r="DR21" s="113"/>
      <c r="DS21" s="113"/>
      <c r="DT21" s="113"/>
      <c r="DU21" s="113"/>
      <c r="DV21" s="113"/>
      <c r="DW21" s="113"/>
      <c r="DX21" s="113"/>
      <c r="DY21" s="113"/>
      <c r="DZ21" s="113"/>
      <c r="EA21" s="113"/>
      <c r="EB21" s="113"/>
      <c r="EC21" s="113"/>
    </row>
    <row r="22" spans="2:133" x14ac:dyDescent="0.2">
      <c r="B22" s="461"/>
      <c r="C22" s="469"/>
      <c r="D22" s="179">
        <f t="shared" si="0"/>
        <v>5</v>
      </c>
      <c r="E22" s="314" t="str">
        <f t="shared" si="1"/>
        <v>May</v>
      </c>
      <c r="F22" s="478" t="s">
        <v>84</v>
      </c>
      <c r="G22" s="456"/>
      <c r="H22" s="478" t="s">
        <v>84</v>
      </c>
      <c r="I22" s="456"/>
      <c r="J22" s="477">
        <v>2000</v>
      </c>
      <c r="K22" s="456"/>
      <c r="L22" s="476">
        <v>0.6</v>
      </c>
      <c r="M22" s="468"/>
      <c r="N22" s="476">
        <v>25</v>
      </c>
      <c r="O22" s="855"/>
      <c r="P22" s="476">
        <v>0.18</v>
      </c>
      <c r="Q22" s="855"/>
      <c r="R22" s="314" t="str">
        <f t="shared" si="2"/>
        <v>May</v>
      </c>
      <c r="S22" s="113"/>
      <c r="T22" s="417"/>
      <c r="U22" s="714"/>
      <c r="V22" s="720"/>
      <c r="W22" s="714"/>
      <c r="X22" s="714"/>
      <c r="Y22" s="714"/>
      <c r="Z22" s="714"/>
      <c r="AA22" s="715"/>
      <c r="AB22" s="283"/>
      <c r="AC22" s="163"/>
      <c r="AD22" s="156"/>
      <c r="AE22" s="156"/>
      <c r="AF22" s="161">
        <v>12</v>
      </c>
      <c r="AG22" s="270">
        <f t="shared" si="3"/>
        <v>12</v>
      </c>
      <c r="AH22" s="156"/>
      <c r="AI22" s="156"/>
      <c r="AJ22" s="125"/>
      <c r="AK22" s="125"/>
      <c r="AL22" s="125"/>
      <c r="AM22" s="125"/>
      <c r="AN22" s="125"/>
      <c r="AO22" s="125"/>
      <c r="AP22" s="125"/>
      <c r="AQ22" s="125"/>
      <c r="AR22" s="125"/>
      <c r="AS22" s="229"/>
      <c r="AT22" s="229"/>
      <c r="AU22" s="229"/>
      <c r="AV22" s="229"/>
      <c r="AW22" s="229"/>
      <c r="AX22" s="229"/>
      <c r="AY22" s="229"/>
      <c r="AZ22" s="229"/>
      <c r="BA22" s="229"/>
      <c r="BB22" s="229"/>
      <c r="BC22" s="229"/>
      <c r="BD22" s="229"/>
      <c r="BE22" s="229"/>
      <c r="BF22" s="113"/>
      <c r="BG22" s="113"/>
      <c r="BH22" s="113"/>
      <c r="BI22" s="113"/>
      <c r="BJ22" s="113"/>
      <c r="BK22" s="113"/>
      <c r="BL22" s="113"/>
      <c r="BM22" s="113"/>
      <c r="BN22" s="113"/>
      <c r="BO22" s="113"/>
      <c r="BP22" s="113"/>
      <c r="BQ22" s="113"/>
      <c r="BR22" s="113"/>
      <c r="BS22" s="113"/>
      <c r="BT22" s="113"/>
      <c r="BU22" s="113"/>
      <c r="BV22" s="113"/>
      <c r="BW22" s="113"/>
      <c r="BX22" s="113"/>
      <c r="BY22" s="113"/>
      <c r="BZ22" s="113"/>
      <c r="CA22" s="113"/>
      <c r="CB22" s="113"/>
      <c r="CC22" s="113"/>
      <c r="CD22" s="113"/>
      <c r="CE22" s="113"/>
      <c r="CF22" s="113"/>
      <c r="CG22" s="113"/>
      <c r="CH22" s="113"/>
      <c r="CI22" s="113"/>
      <c r="CJ22" s="113"/>
      <c r="CK22" s="113"/>
      <c r="CL22" s="113"/>
      <c r="CM22" s="113"/>
      <c r="CN22" s="113"/>
      <c r="CO22" s="113"/>
      <c r="CP22" s="113"/>
      <c r="CQ22" s="113"/>
      <c r="CR22" s="113"/>
      <c r="CS22" s="113"/>
      <c r="CT22" s="113"/>
      <c r="CU22" s="113"/>
      <c r="CV22" s="113"/>
      <c r="CW22" s="113"/>
      <c r="CX22" s="113"/>
      <c r="CY22" s="113"/>
      <c r="CZ22" s="113"/>
      <c r="DA22" s="113"/>
      <c r="DB22" s="113"/>
      <c r="DC22" s="113"/>
      <c r="DD22" s="113"/>
      <c r="DE22" s="113"/>
      <c r="DF22" s="113"/>
      <c r="DG22" s="113"/>
      <c r="DH22" s="113"/>
      <c r="DI22" s="113"/>
      <c r="DJ22" s="113"/>
      <c r="DK22" s="113"/>
      <c r="DL22" s="113"/>
      <c r="DM22" s="113"/>
      <c r="DN22" s="113"/>
      <c r="DO22" s="113"/>
      <c r="DP22" s="113"/>
      <c r="DQ22" s="113"/>
      <c r="DR22" s="113"/>
      <c r="DS22" s="113"/>
      <c r="DT22" s="113"/>
      <c r="DU22" s="113"/>
      <c r="DV22" s="113"/>
      <c r="DW22" s="113"/>
      <c r="DX22" s="113"/>
      <c r="DY22" s="113"/>
      <c r="DZ22" s="113"/>
      <c r="EA22" s="113"/>
      <c r="EB22" s="113"/>
      <c r="EC22" s="113"/>
    </row>
    <row r="23" spans="2:133" x14ac:dyDescent="0.2">
      <c r="B23" s="461"/>
      <c r="C23" s="469"/>
      <c r="D23" s="179">
        <f t="shared" si="0"/>
        <v>6</v>
      </c>
      <c r="E23" s="314" t="str">
        <f t="shared" si="1"/>
        <v>Jun</v>
      </c>
      <c r="F23" s="478" t="s">
        <v>84</v>
      </c>
      <c r="G23" s="456"/>
      <c r="H23" s="478" t="s">
        <v>84</v>
      </c>
      <c r="I23" s="456"/>
      <c r="J23" s="477">
        <v>2000</v>
      </c>
      <c r="K23" s="456"/>
      <c r="L23" s="476">
        <v>0.6</v>
      </c>
      <c r="M23" s="468"/>
      <c r="N23" s="476">
        <v>25</v>
      </c>
      <c r="O23" s="855"/>
      <c r="P23" s="476">
        <v>0.18</v>
      </c>
      <c r="Q23" s="855"/>
      <c r="R23" s="314" t="str">
        <f t="shared" si="2"/>
        <v>Jun</v>
      </c>
      <c r="S23" s="113"/>
      <c r="T23" s="417"/>
      <c r="U23" s="714"/>
      <c r="V23" s="720"/>
      <c r="W23" s="714"/>
      <c r="X23" s="714"/>
      <c r="Y23" s="714"/>
      <c r="Z23" s="714"/>
      <c r="AA23" s="715"/>
      <c r="AB23" s="283"/>
      <c r="AC23" s="163"/>
      <c r="AD23" s="156"/>
      <c r="AE23" s="156"/>
      <c r="AF23" s="161">
        <v>13</v>
      </c>
      <c r="AG23" s="270">
        <f t="shared" si="3"/>
        <v>1</v>
      </c>
      <c r="AH23" s="156"/>
      <c r="AI23" s="156"/>
      <c r="AJ23" s="125"/>
      <c r="AK23" s="125"/>
      <c r="AL23" s="125"/>
      <c r="AM23" s="125"/>
      <c r="AN23" s="125"/>
      <c r="AO23" s="125"/>
      <c r="AP23" s="125"/>
      <c r="AQ23" s="125"/>
      <c r="AR23" s="125"/>
      <c r="AS23" s="229"/>
      <c r="AT23" s="229"/>
      <c r="AU23" s="229"/>
      <c r="AV23" s="229"/>
      <c r="AW23" s="229"/>
      <c r="AX23" s="229"/>
      <c r="AY23" s="229"/>
      <c r="AZ23" s="229"/>
      <c r="BA23" s="229"/>
      <c r="BB23" s="229"/>
      <c r="BC23" s="229"/>
      <c r="BD23" s="229"/>
      <c r="BE23" s="229"/>
      <c r="BF23" s="113"/>
      <c r="BG23" s="113"/>
      <c r="BH23" s="113"/>
      <c r="BI23" s="113"/>
      <c r="BJ23" s="113"/>
      <c r="BK23" s="113"/>
      <c r="BL23" s="113"/>
      <c r="BM23" s="113"/>
      <c r="BN23" s="113"/>
      <c r="BO23" s="113"/>
      <c r="BP23" s="113"/>
      <c r="BQ23" s="113"/>
      <c r="BR23" s="113"/>
      <c r="BS23" s="113"/>
      <c r="BT23" s="113"/>
      <c r="BU23" s="113"/>
      <c r="BV23" s="113"/>
      <c r="BW23" s="113"/>
      <c r="BX23" s="113"/>
      <c r="BY23" s="113"/>
      <c r="BZ23" s="113"/>
      <c r="CA23" s="113"/>
      <c r="CB23" s="113"/>
      <c r="CC23" s="113"/>
      <c r="CD23" s="113"/>
      <c r="CE23" s="113"/>
      <c r="CF23" s="113"/>
      <c r="CG23" s="113"/>
      <c r="CH23" s="113"/>
      <c r="CI23" s="113"/>
      <c r="CJ23" s="113"/>
      <c r="CK23" s="113"/>
      <c r="CL23" s="113"/>
      <c r="CM23" s="113"/>
      <c r="CN23" s="113"/>
      <c r="CO23" s="113"/>
      <c r="CP23" s="113"/>
      <c r="CQ23" s="113"/>
      <c r="CR23" s="113"/>
      <c r="CS23" s="113"/>
      <c r="CT23" s="113"/>
      <c r="CU23" s="113"/>
      <c r="CV23" s="113"/>
      <c r="CW23" s="113"/>
      <c r="CX23" s="113"/>
      <c r="CY23" s="113"/>
      <c r="CZ23" s="113"/>
      <c r="DA23" s="113"/>
      <c r="DB23" s="113"/>
      <c r="DC23" s="113"/>
      <c r="DD23" s="113"/>
      <c r="DE23" s="113"/>
      <c r="DF23" s="113"/>
      <c r="DG23" s="113"/>
      <c r="DH23" s="113"/>
      <c r="DI23" s="113"/>
      <c r="DJ23" s="113"/>
      <c r="DK23" s="113"/>
      <c r="DL23" s="113"/>
      <c r="DM23" s="113"/>
      <c r="DN23" s="113"/>
      <c r="DO23" s="113"/>
      <c r="DP23" s="113"/>
      <c r="DQ23" s="113"/>
      <c r="DR23" s="113"/>
      <c r="DS23" s="113"/>
      <c r="DT23" s="113"/>
      <c r="DU23" s="113"/>
      <c r="DV23" s="113"/>
      <c r="DW23" s="113"/>
      <c r="DX23" s="113"/>
      <c r="DY23" s="113"/>
      <c r="DZ23" s="113"/>
      <c r="EA23" s="113"/>
      <c r="EB23" s="113"/>
      <c r="EC23" s="113"/>
    </row>
    <row r="24" spans="2:133" x14ac:dyDescent="0.2">
      <c r="B24" s="461"/>
      <c r="C24" s="469"/>
      <c r="D24" s="179">
        <f t="shared" si="0"/>
        <v>7</v>
      </c>
      <c r="E24" s="314" t="str">
        <f t="shared" si="1"/>
        <v>Jul</v>
      </c>
      <c r="F24" s="478" t="s">
        <v>84</v>
      </c>
      <c r="G24" s="456"/>
      <c r="H24" s="478" t="s">
        <v>84</v>
      </c>
      <c r="I24" s="456"/>
      <c r="J24" s="477">
        <v>2000</v>
      </c>
      <c r="K24" s="456"/>
      <c r="L24" s="476">
        <v>0.6</v>
      </c>
      <c r="M24" s="468"/>
      <c r="N24" s="476">
        <v>25</v>
      </c>
      <c r="O24" s="855"/>
      <c r="P24" s="476">
        <v>0.18</v>
      </c>
      <c r="Q24" s="855"/>
      <c r="R24" s="314" t="str">
        <f t="shared" si="2"/>
        <v>Jul</v>
      </c>
      <c r="S24" s="113"/>
      <c r="T24" s="417"/>
      <c r="U24" s="714"/>
      <c r="V24" s="720"/>
      <c r="W24" s="714"/>
      <c r="X24" s="714"/>
      <c r="Y24" s="714"/>
      <c r="Z24" s="714"/>
      <c r="AA24" s="715"/>
      <c r="AB24" s="283"/>
      <c r="AC24" s="163"/>
      <c r="AD24" s="156"/>
      <c r="AE24" s="156"/>
      <c r="AF24" s="161">
        <v>14</v>
      </c>
      <c r="AG24" s="270">
        <f t="shared" si="3"/>
        <v>2</v>
      </c>
      <c r="AH24" s="156"/>
      <c r="AI24" s="156"/>
      <c r="AJ24" s="125"/>
      <c r="AK24" s="125"/>
      <c r="AL24" s="125"/>
      <c r="AM24" s="125"/>
      <c r="AN24" s="125"/>
      <c r="AO24" s="125"/>
      <c r="AP24" s="125"/>
      <c r="AQ24" s="125"/>
      <c r="AR24" s="125"/>
      <c r="AS24" s="229"/>
      <c r="AT24" s="229"/>
      <c r="AU24" s="229"/>
      <c r="AV24" s="229"/>
      <c r="AW24" s="229"/>
      <c r="AX24" s="229"/>
      <c r="AY24" s="229"/>
      <c r="AZ24" s="229"/>
      <c r="BA24" s="229"/>
      <c r="BB24" s="229"/>
      <c r="BC24" s="229"/>
      <c r="BD24" s="229"/>
      <c r="BE24" s="229"/>
      <c r="BF24" s="113"/>
      <c r="BG24" s="113"/>
      <c r="BH24" s="113"/>
      <c r="BI24" s="113"/>
      <c r="BJ24" s="113"/>
      <c r="BK24" s="113"/>
      <c r="BL24" s="113"/>
      <c r="BM24" s="113"/>
      <c r="BN24" s="113"/>
      <c r="BO24" s="113"/>
      <c r="BP24" s="113"/>
      <c r="BQ24" s="113"/>
      <c r="BR24" s="113"/>
      <c r="BS24" s="113"/>
      <c r="BT24" s="113"/>
      <c r="BU24" s="113"/>
      <c r="BV24" s="113"/>
      <c r="BW24" s="113"/>
      <c r="BX24" s="113"/>
      <c r="BY24" s="113"/>
      <c r="BZ24" s="113"/>
      <c r="CA24" s="113"/>
      <c r="CB24" s="113"/>
      <c r="CC24" s="113"/>
      <c r="CD24" s="113"/>
      <c r="CE24" s="113"/>
      <c r="CF24" s="113"/>
      <c r="CG24" s="113"/>
      <c r="CH24" s="113"/>
      <c r="CI24" s="113"/>
      <c r="CJ24" s="113"/>
      <c r="CK24" s="113"/>
      <c r="CL24" s="113"/>
      <c r="CM24" s="113"/>
      <c r="CN24" s="113"/>
      <c r="CO24" s="113"/>
      <c r="CP24" s="113"/>
      <c r="CQ24" s="113"/>
      <c r="CR24" s="113"/>
      <c r="CS24" s="113"/>
      <c r="CT24" s="113"/>
      <c r="CU24" s="113"/>
      <c r="CV24" s="113"/>
      <c r="CW24" s="113"/>
      <c r="CX24" s="113"/>
      <c r="CY24" s="113"/>
      <c r="CZ24" s="113"/>
      <c r="DA24" s="113"/>
      <c r="DB24" s="113"/>
      <c r="DC24" s="113"/>
      <c r="DD24" s="113"/>
      <c r="DE24" s="113"/>
      <c r="DF24" s="113"/>
      <c r="DG24" s="113"/>
      <c r="DH24" s="113"/>
      <c r="DI24" s="113"/>
      <c r="DJ24" s="113"/>
      <c r="DK24" s="113"/>
      <c r="DL24" s="113"/>
      <c r="DM24" s="113"/>
      <c r="DN24" s="113"/>
      <c r="DO24" s="113"/>
      <c r="DP24" s="113"/>
      <c r="DQ24" s="113"/>
      <c r="DR24" s="113"/>
      <c r="DS24" s="113"/>
      <c r="DT24" s="113"/>
      <c r="DU24" s="113"/>
      <c r="DV24" s="113"/>
      <c r="DW24" s="113"/>
      <c r="DX24" s="113"/>
      <c r="DY24" s="113"/>
      <c r="DZ24" s="113"/>
      <c r="EA24" s="113"/>
      <c r="EB24" s="113"/>
      <c r="EC24" s="113"/>
    </row>
    <row r="25" spans="2:133" x14ac:dyDescent="0.2">
      <c r="B25" s="461"/>
      <c r="C25" s="469"/>
      <c r="D25" s="179">
        <f t="shared" si="0"/>
        <v>8</v>
      </c>
      <c r="E25" s="314" t="str">
        <f t="shared" si="1"/>
        <v>Aug</v>
      </c>
      <c r="F25" s="478" t="s">
        <v>84</v>
      </c>
      <c r="G25" s="456"/>
      <c r="H25" s="478" t="s">
        <v>84</v>
      </c>
      <c r="I25" s="456"/>
      <c r="J25" s="477">
        <v>2000</v>
      </c>
      <c r="K25" s="456"/>
      <c r="L25" s="476">
        <v>0.6</v>
      </c>
      <c r="M25" s="468"/>
      <c r="N25" s="476">
        <v>25</v>
      </c>
      <c r="O25" s="855"/>
      <c r="P25" s="476">
        <v>0.18</v>
      </c>
      <c r="Q25" s="855"/>
      <c r="R25" s="314" t="str">
        <f t="shared" si="2"/>
        <v>Aug</v>
      </c>
      <c r="S25" s="113"/>
      <c r="T25" s="417"/>
      <c r="U25" s="714"/>
      <c r="V25" s="720"/>
      <c r="W25" s="714"/>
      <c r="X25" s="714"/>
      <c r="Y25" s="714"/>
      <c r="Z25" s="714"/>
      <c r="AA25" s="715"/>
      <c r="AB25" s="283"/>
      <c r="AC25" s="163"/>
      <c r="AD25" s="156"/>
      <c r="AE25" s="156"/>
      <c r="AF25" s="161">
        <v>15</v>
      </c>
      <c r="AG25" s="270">
        <f t="shared" si="3"/>
        <v>3</v>
      </c>
      <c r="AH25" s="156"/>
      <c r="AI25" s="156"/>
      <c r="AJ25" s="125"/>
      <c r="AK25" s="125"/>
      <c r="AL25" s="125"/>
      <c r="AM25" s="125"/>
      <c r="AN25" s="125"/>
      <c r="AO25" s="125"/>
      <c r="AP25" s="125"/>
      <c r="AQ25" s="125"/>
      <c r="AR25" s="125"/>
      <c r="AS25" s="229"/>
      <c r="AT25" s="229"/>
      <c r="AU25" s="229"/>
      <c r="AV25" s="229"/>
      <c r="AW25" s="229"/>
      <c r="AX25" s="229"/>
      <c r="AY25" s="229"/>
      <c r="AZ25" s="229"/>
      <c r="BA25" s="229"/>
      <c r="BB25" s="229"/>
      <c r="BC25" s="229"/>
      <c r="BD25" s="229"/>
      <c r="BE25" s="229"/>
      <c r="BF25" s="113"/>
      <c r="BG25" s="113"/>
      <c r="BH25" s="113"/>
      <c r="BI25" s="113"/>
      <c r="BJ25" s="113"/>
      <c r="BK25" s="113"/>
      <c r="BL25" s="113"/>
      <c r="BM25" s="113"/>
      <c r="BN25" s="113"/>
      <c r="BO25" s="113"/>
      <c r="BP25" s="113"/>
      <c r="BQ25" s="113"/>
      <c r="BR25" s="113"/>
      <c r="BS25" s="113"/>
      <c r="BT25" s="113"/>
      <c r="BU25" s="113"/>
      <c r="BV25" s="113"/>
      <c r="BW25" s="113"/>
      <c r="BX25" s="113"/>
      <c r="BY25" s="113"/>
      <c r="BZ25" s="113"/>
      <c r="CA25" s="113"/>
      <c r="CB25" s="113"/>
      <c r="CC25" s="113"/>
      <c r="CD25" s="113"/>
      <c r="CE25" s="113"/>
      <c r="CF25" s="113"/>
      <c r="CG25" s="113"/>
      <c r="CH25" s="113"/>
      <c r="CI25" s="113"/>
      <c r="CJ25" s="113"/>
      <c r="CK25" s="113"/>
      <c r="CL25" s="113"/>
      <c r="CM25" s="113"/>
      <c r="CN25" s="113"/>
      <c r="CO25" s="113"/>
      <c r="CP25" s="113"/>
      <c r="CQ25" s="113"/>
      <c r="CR25" s="113"/>
      <c r="CS25" s="113"/>
      <c r="CT25" s="113"/>
      <c r="CU25" s="113"/>
      <c r="CV25" s="113"/>
      <c r="CW25" s="113"/>
      <c r="CX25" s="113"/>
      <c r="CY25" s="113"/>
      <c r="CZ25" s="113"/>
      <c r="DA25" s="113"/>
      <c r="DB25" s="113"/>
      <c r="DC25" s="113"/>
      <c r="DD25" s="113"/>
      <c r="DE25" s="113"/>
      <c r="DF25" s="113"/>
      <c r="DG25" s="113"/>
      <c r="DH25" s="113"/>
      <c r="DI25" s="113"/>
      <c r="DJ25" s="113"/>
      <c r="DK25" s="113"/>
      <c r="DL25" s="113"/>
      <c r="DM25" s="113"/>
      <c r="DN25" s="113"/>
      <c r="DO25" s="113"/>
      <c r="DP25" s="113"/>
      <c r="DQ25" s="113"/>
      <c r="DR25" s="113"/>
      <c r="DS25" s="113"/>
      <c r="DT25" s="113"/>
      <c r="DU25" s="113"/>
      <c r="DV25" s="113"/>
      <c r="DW25" s="113"/>
      <c r="DX25" s="113"/>
      <c r="DY25" s="113"/>
      <c r="DZ25" s="113"/>
      <c r="EA25" s="113"/>
      <c r="EB25" s="113"/>
      <c r="EC25" s="113"/>
    </row>
    <row r="26" spans="2:133" x14ac:dyDescent="0.2">
      <c r="B26" s="461"/>
      <c r="C26" s="469"/>
      <c r="D26" s="179">
        <f t="shared" si="0"/>
        <v>9</v>
      </c>
      <c r="E26" s="314" t="str">
        <f t="shared" si="1"/>
        <v>Sep</v>
      </c>
      <c r="F26" s="478" t="s">
        <v>84</v>
      </c>
      <c r="G26" s="456"/>
      <c r="H26" s="478" t="s">
        <v>84</v>
      </c>
      <c r="I26" s="456"/>
      <c r="J26" s="477">
        <v>2000</v>
      </c>
      <c r="K26" s="456"/>
      <c r="L26" s="476">
        <v>0.6</v>
      </c>
      <c r="M26" s="468"/>
      <c r="N26" s="476">
        <v>25</v>
      </c>
      <c r="O26" s="855"/>
      <c r="P26" s="476">
        <v>0.18</v>
      </c>
      <c r="Q26" s="855"/>
      <c r="R26" s="314" t="str">
        <f t="shared" si="2"/>
        <v>Sep</v>
      </c>
      <c r="S26" s="113"/>
      <c r="T26" s="417"/>
      <c r="U26" s="714"/>
      <c r="V26" s="720"/>
      <c r="W26" s="714"/>
      <c r="X26" s="714"/>
      <c r="Y26" s="714"/>
      <c r="Z26" s="714"/>
      <c r="AA26" s="715"/>
      <c r="AB26" s="283"/>
      <c r="AC26" s="163"/>
      <c r="AD26" s="156"/>
      <c r="AE26" s="156"/>
      <c r="AF26" s="161">
        <v>16</v>
      </c>
      <c r="AG26" s="270">
        <f t="shared" si="3"/>
        <v>4</v>
      </c>
      <c r="AH26" s="156"/>
      <c r="AI26" s="156"/>
      <c r="AJ26" s="125"/>
      <c r="AK26" s="125"/>
      <c r="AL26" s="125"/>
      <c r="AM26" s="125"/>
      <c r="AN26" s="125"/>
      <c r="AO26" s="125"/>
      <c r="AP26" s="125"/>
      <c r="AQ26" s="125"/>
      <c r="AR26" s="125"/>
      <c r="AS26" s="229"/>
      <c r="AT26" s="229"/>
      <c r="AU26" s="229"/>
      <c r="AV26" s="229"/>
      <c r="AW26" s="229"/>
      <c r="AX26" s="229"/>
      <c r="AY26" s="229"/>
      <c r="AZ26" s="229"/>
      <c r="BA26" s="229"/>
      <c r="BB26" s="229"/>
      <c r="BC26" s="229"/>
      <c r="BD26" s="229"/>
      <c r="BE26" s="229"/>
      <c r="BF26" s="113"/>
      <c r="BG26" s="113"/>
      <c r="BH26" s="113"/>
      <c r="BI26" s="113"/>
      <c r="BJ26" s="113"/>
      <c r="BK26" s="113"/>
      <c r="BL26" s="113"/>
      <c r="BM26" s="113"/>
      <c r="BN26" s="113"/>
      <c r="BO26" s="113"/>
      <c r="BP26" s="113"/>
      <c r="BQ26" s="113"/>
      <c r="BR26" s="113"/>
      <c r="BS26" s="113"/>
      <c r="BT26" s="113"/>
      <c r="BU26" s="113"/>
      <c r="BV26" s="113"/>
      <c r="BW26" s="113"/>
      <c r="BX26" s="113"/>
      <c r="BY26" s="113"/>
      <c r="BZ26" s="113"/>
      <c r="CA26" s="113"/>
      <c r="CB26" s="113"/>
      <c r="CC26" s="113"/>
      <c r="CD26" s="113"/>
      <c r="CE26" s="113"/>
      <c r="CF26" s="113"/>
      <c r="CG26" s="113"/>
      <c r="CH26" s="113"/>
      <c r="CI26" s="113"/>
      <c r="CJ26" s="113"/>
      <c r="CK26" s="113"/>
      <c r="CL26" s="113"/>
      <c r="CM26" s="113"/>
      <c r="CN26" s="113"/>
      <c r="CO26" s="113"/>
      <c r="CP26" s="113"/>
      <c r="CQ26" s="113"/>
      <c r="CR26" s="113"/>
      <c r="CS26" s="113"/>
      <c r="CT26" s="113"/>
      <c r="CU26" s="113"/>
      <c r="CV26" s="113"/>
      <c r="CW26" s="113"/>
      <c r="CX26" s="113"/>
      <c r="CY26" s="113"/>
      <c r="CZ26" s="113"/>
      <c r="DA26" s="113"/>
      <c r="DB26" s="113"/>
      <c r="DC26" s="113"/>
      <c r="DD26" s="113"/>
      <c r="DE26" s="113"/>
      <c r="DF26" s="113"/>
      <c r="DG26" s="113"/>
      <c r="DH26" s="113"/>
      <c r="DI26" s="113"/>
      <c r="DJ26" s="113"/>
      <c r="DK26" s="113"/>
      <c r="DL26" s="113"/>
      <c r="DM26" s="113"/>
      <c r="DN26" s="113"/>
      <c r="DO26" s="113"/>
      <c r="DP26" s="113"/>
      <c r="DQ26" s="113"/>
      <c r="DR26" s="113"/>
      <c r="DS26" s="113"/>
      <c r="DT26" s="113"/>
      <c r="DU26" s="113"/>
      <c r="DV26" s="113"/>
      <c r="DW26" s="113"/>
      <c r="DX26" s="113"/>
      <c r="DY26" s="113"/>
      <c r="DZ26" s="113"/>
      <c r="EA26" s="113"/>
      <c r="EB26" s="113"/>
      <c r="EC26" s="113"/>
    </row>
    <row r="27" spans="2:133" x14ac:dyDescent="0.2">
      <c r="B27" s="461"/>
      <c r="C27" s="469"/>
      <c r="D27" s="179">
        <f t="shared" si="0"/>
        <v>10</v>
      </c>
      <c r="E27" s="314" t="str">
        <f t="shared" si="1"/>
        <v>Oct</v>
      </c>
      <c r="F27" s="478" t="s">
        <v>84</v>
      </c>
      <c r="G27" s="456"/>
      <c r="H27" s="478" t="s">
        <v>84</v>
      </c>
      <c r="I27" s="456"/>
      <c r="J27" s="477">
        <v>2000</v>
      </c>
      <c r="K27" s="456"/>
      <c r="L27" s="476">
        <v>0.6</v>
      </c>
      <c r="M27" s="468"/>
      <c r="N27" s="476">
        <v>25</v>
      </c>
      <c r="O27" s="855"/>
      <c r="P27" s="476">
        <v>0.18</v>
      </c>
      <c r="Q27" s="855"/>
      <c r="R27" s="314" t="str">
        <f t="shared" si="2"/>
        <v>Oct</v>
      </c>
      <c r="S27" s="113"/>
      <c r="T27" s="417"/>
      <c r="U27" s="714"/>
      <c r="V27" s="720"/>
      <c r="W27" s="714"/>
      <c r="X27" s="714"/>
      <c r="Y27" s="714"/>
      <c r="Z27" s="714"/>
      <c r="AA27" s="715"/>
      <c r="AB27" s="283"/>
      <c r="AC27" s="163"/>
      <c r="AD27" s="156"/>
      <c r="AE27" s="156"/>
      <c r="AF27" s="161">
        <v>17</v>
      </c>
      <c r="AG27" s="270">
        <f t="shared" si="3"/>
        <v>5</v>
      </c>
      <c r="AH27" s="156"/>
      <c r="AI27" s="156"/>
      <c r="AJ27" s="125"/>
      <c r="AK27" s="125"/>
      <c r="AL27" s="125"/>
      <c r="AM27" s="125"/>
      <c r="AN27" s="125"/>
      <c r="AO27" s="125"/>
      <c r="AP27" s="125"/>
      <c r="AQ27" s="125"/>
      <c r="AR27" s="125"/>
      <c r="AS27" s="229"/>
      <c r="AT27" s="229"/>
      <c r="AU27" s="229"/>
      <c r="AV27" s="229"/>
      <c r="AW27" s="229"/>
      <c r="AX27" s="229"/>
      <c r="AY27" s="229"/>
      <c r="AZ27" s="229"/>
      <c r="BA27" s="229"/>
      <c r="BB27" s="229"/>
      <c r="BC27" s="229"/>
      <c r="BD27" s="229"/>
      <c r="BE27" s="229"/>
      <c r="BF27" s="113"/>
      <c r="BG27" s="113"/>
      <c r="BH27" s="113"/>
      <c r="BI27" s="113"/>
      <c r="BJ27" s="113"/>
      <c r="BK27" s="113"/>
      <c r="BL27" s="113"/>
      <c r="BM27" s="113"/>
      <c r="BN27" s="113"/>
      <c r="BO27" s="113"/>
      <c r="BP27" s="113"/>
      <c r="BQ27" s="113"/>
      <c r="BR27" s="113"/>
      <c r="BS27" s="113"/>
      <c r="BT27" s="113"/>
      <c r="BU27" s="113"/>
      <c r="BV27" s="113"/>
      <c r="BW27" s="113"/>
      <c r="BX27" s="113"/>
      <c r="BY27" s="113"/>
      <c r="BZ27" s="113"/>
      <c r="CA27" s="113"/>
      <c r="CB27" s="113"/>
      <c r="CC27" s="113"/>
      <c r="CD27" s="113"/>
      <c r="CE27" s="113"/>
      <c r="CF27" s="113"/>
      <c r="CG27" s="113"/>
      <c r="CH27" s="113"/>
      <c r="CI27" s="113"/>
      <c r="CJ27" s="113"/>
      <c r="CK27" s="113"/>
      <c r="CL27" s="113"/>
      <c r="CM27" s="113"/>
      <c r="CN27" s="113"/>
      <c r="CO27" s="113"/>
      <c r="CP27" s="113"/>
      <c r="CQ27" s="113"/>
      <c r="CR27" s="113"/>
      <c r="CS27" s="113"/>
      <c r="CT27" s="113"/>
      <c r="CU27" s="113"/>
      <c r="CV27" s="113"/>
      <c r="CW27" s="113"/>
      <c r="CX27" s="113"/>
      <c r="CY27" s="113"/>
      <c r="CZ27" s="113"/>
      <c r="DA27" s="113"/>
      <c r="DB27" s="113"/>
      <c r="DC27" s="113"/>
      <c r="DD27" s="113"/>
      <c r="DE27" s="113"/>
      <c r="DF27" s="113"/>
      <c r="DG27" s="113"/>
      <c r="DH27" s="113"/>
      <c r="DI27" s="113"/>
      <c r="DJ27" s="113"/>
      <c r="DK27" s="113"/>
      <c r="DL27" s="113"/>
      <c r="DM27" s="113"/>
      <c r="DN27" s="113"/>
      <c r="DO27" s="113"/>
      <c r="DP27" s="113"/>
      <c r="DQ27" s="113"/>
      <c r="DR27" s="113"/>
      <c r="DS27" s="113"/>
      <c r="DT27" s="113"/>
      <c r="DU27" s="113"/>
      <c r="DV27" s="113"/>
      <c r="DW27" s="113"/>
      <c r="DX27" s="113"/>
      <c r="DY27" s="113"/>
      <c r="DZ27" s="113"/>
      <c r="EA27" s="113"/>
      <c r="EB27" s="113"/>
      <c r="EC27" s="113"/>
    </row>
    <row r="28" spans="2:133" x14ac:dyDescent="0.2">
      <c r="B28" s="461"/>
      <c r="C28" s="469"/>
      <c r="D28" s="455">
        <f t="shared" si="0"/>
        <v>11</v>
      </c>
      <c r="E28" s="313" t="str">
        <f t="shared" si="1"/>
        <v>Nov</v>
      </c>
      <c r="F28" s="478" t="s">
        <v>84</v>
      </c>
      <c r="G28" s="456"/>
      <c r="H28" s="478" t="s">
        <v>84</v>
      </c>
      <c r="I28" s="456"/>
      <c r="J28" s="477">
        <v>2000</v>
      </c>
      <c r="K28" s="456"/>
      <c r="L28" s="476">
        <v>0.6</v>
      </c>
      <c r="M28" s="468"/>
      <c r="N28" s="476">
        <v>25</v>
      </c>
      <c r="O28" s="855"/>
      <c r="P28" s="476">
        <v>0.18</v>
      </c>
      <c r="Q28" s="855"/>
      <c r="R28" s="314" t="str">
        <f t="shared" si="2"/>
        <v>Nov</v>
      </c>
      <c r="S28" s="113"/>
      <c r="T28" s="417"/>
      <c r="U28" s="714"/>
      <c r="V28" s="720"/>
      <c r="W28" s="714"/>
      <c r="X28" s="714"/>
      <c r="Y28" s="714"/>
      <c r="Z28" s="714"/>
      <c r="AA28" s="715"/>
      <c r="AB28" s="283"/>
      <c r="AC28" s="163"/>
      <c r="AD28" s="156"/>
      <c r="AE28" s="156"/>
      <c r="AF28" s="161">
        <v>18</v>
      </c>
      <c r="AG28" s="270">
        <f t="shared" si="3"/>
        <v>6</v>
      </c>
      <c r="AH28" s="156"/>
      <c r="AI28" s="156"/>
      <c r="AJ28" s="125"/>
      <c r="AK28" s="125"/>
      <c r="AL28" s="125"/>
      <c r="AM28" s="125"/>
      <c r="AN28" s="125"/>
      <c r="AO28" s="125"/>
      <c r="AP28" s="125"/>
      <c r="AQ28" s="125"/>
      <c r="AR28" s="125"/>
      <c r="AS28" s="229"/>
      <c r="AT28" s="229"/>
      <c r="AU28" s="229"/>
      <c r="AV28" s="229"/>
      <c r="AW28" s="229"/>
      <c r="AX28" s="229"/>
      <c r="AY28" s="229"/>
      <c r="AZ28" s="229"/>
      <c r="BA28" s="229"/>
      <c r="BB28" s="229"/>
      <c r="BC28" s="229"/>
      <c r="BD28" s="229"/>
      <c r="BE28" s="229"/>
      <c r="BF28" s="113"/>
      <c r="BG28" s="113"/>
      <c r="BH28" s="113"/>
      <c r="BI28" s="113"/>
      <c r="BJ28" s="113"/>
      <c r="BK28" s="113"/>
      <c r="BL28" s="113"/>
      <c r="BM28" s="113"/>
      <c r="BN28" s="113"/>
      <c r="BO28" s="113"/>
      <c r="BP28" s="113"/>
      <c r="BQ28" s="113"/>
      <c r="BR28" s="113"/>
      <c r="BS28" s="113"/>
      <c r="BT28" s="113"/>
      <c r="BU28" s="113"/>
      <c r="BV28" s="113"/>
      <c r="BW28" s="113"/>
      <c r="BX28" s="113"/>
      <c r="BY28" s="113"/>
      <c r="BZ28" s="113"/>
      <c r="CA28" s="113"/>
      <c r="CB28" s="113"/>
      <c r="CC28" s="113"/>
      <c r="CD28" s="113"/>
      <c r="CE28" s="113"/>
      <c r="CF28" s="113"/>
      <c r="CG28" s="113"/>
      <c r="CH28" s="113"/>
      <c r="CI28" s="113"/>
      <c r="CJ28" s="113"/>
      <c r="CK28" s="113"/>
      <c r="CL28" s="113"/>
      <c r="CM28" s="113"/>
      <c r="CN28" s="113"/>
      <c r="CO28" s="113"/>
      <c r="CP28" s="113"/>
      <c r="CQ28" s="113"/>
      <c r="CR28" s="113"/>
      <c r="CS28" s="113"/>
      <c r="CT28" s="113"/>
      <c r="CU28" s="113"/>
      <c r="CV28" s="113"/>
      <c r="CW28" s="113"/>
      <c r="CX28" s="113"/>
      <c r="CY28" s="113"/>
      <c r="CZ28" s="113"/>
      <c r="DA28" s="113"/>
      <c r="DB28" s="113"/>
      <c r="DC28" s="113"/>
      <c r="DD28" s="113"/>
      <c r="DE28" s="113"/>
      <c r="DF28" s="113"/>
      <c r="DG28" s="113"/>
      <c r="DH28" s="113"/>
      <c r="DI28" s="113"/>
      <c r="DJ28" s="113"/>
      <c r="DK28" s="113"/>
      <c r="DL28" s="113"/>
      <c r="DM28" s="113"/>
      <c r="DN28" s="113"/>
      <c r="DO28" s="113"/>
      <c r="DP28" s="113"/>
      <c r="DQ28" s="113"/>
      <c r="DR28" s="113"/>
      <c r="DS28" s="113"/>
      <c r="DT28" s="113"/>
      <c r="DU28" s="113"/>
      <c r="DV28" s="113"/>
      <c r="DW28" s="113"/>
      <c r="DX28" s="113"/>
      <c r="DY28" s="113"/>
      <c r="DZ28" s="113"/>
      <c r="EA28" s="113"/>
      <c r="EB28" s="113"/>
      <c r="EC28" s="113"/>
    </row>
    <row r="29" spans="2:133" x14ac:dyDescent="0.2">
      <c r="B29" s="461"/>
      <c r="C29" s="469"/>
      <c r="D29" s="455">
        <f t="shared" si="0"/>
        <v>12</v>
      </c>
      <c r="E29" s="313" t="str">
        <f t="shared" si="1"/>
        <v>Dec</v>
      </c>
      <c r="F29" s="478" t="s">
        <v>84</v>
      </c>
      <c r="G29" s="456"/>
      <c r="H29" s="478" t="s">
        <v>84</v>
      </c>
      <c r="I29" s="456"/>
      <c r="J29" s="477">
        <v>2000</v>
      </c>
      <c r="K29" s="457"/>
      <c r="L29" s="476">
        <v>0.6</v>
      </c>
      <c r="M29" s="468"/>
      <c r="N29" s="476">
        <v>25</v>
      </c>
      <c r="O29" s="855"/>
      <c r="P29" s="476">
        <v>0.18</v>
      </c>
      <c r="Q29" s="855"/>
      <c r="R29" s="314" t="str">
        <f t="shared" si="2"/>
        <v>Dec</v>
      </c>
      <c r="S29" s="113"/>
      <c r="T29" s="417"/>
      <c r="U29" s="714"/>
      <c r="V29" s="720"/>
      <c r="W29" s="714"/>
      <c r="X29" s="714"/>
      <c r="Y29" s="714"/>
      <c r="Z29" s="714"/>
      <c r="AA29" s="715"/>
      <c r="AB29" s="283"/>
      <c r="AC29" s="163"/>
      <c r="AD29" s="156"/>
      <c r="AE29" s="156"/>
      <c r="AF29" s="161">
        <v>19</v>
      </c>
      <c r="AG29" s="270">
        <f t="shared" si="3"/>
        <v>7</v>
      </c>
      <c r="AH29" s="156"/>
      <c r="AI29" s="156"/>
      <c r="AJ29" s="125"/>
      <c r="AK29" s="125"/>
      <c r="AL29" s="125"/>
      <c r="AM29" s="125"/>
      <c r="AN29" s="125"/>
      <c r="AO29" s="125"/>
      <c r="AP29" s="125"/>
      <c r="AQ29" s="125"/>
      <c r="AR29" s="125"/>
      <c r="AS29" s="229"/>
      <c r="AT29" s="229"/>
      <c r="AU29" s="229"/>
      <c r="AV29" s="229"/>
      <c r="AW29" s="229"/>
      <c r="AX29" s="229"/>
      <c r="AY29" s="229"/>
      <c r="AZ29" s="229"/>
      <c r="BA29" s="229"/>
      <c r="BB29" s="229"/>
      <c r="BC29" s="229"/>
      <c r="BD29" s="229"/>
      <c r="BE29" s="229"/>
      <c r="BF29" s="113"/>
      <c r="BG29" s="113"/>
      <c r="BH29" s="113"/>
      <c r="BI29" s="113"/>
      <c r="BJ29" s="113"/>
      <c r="BK29" s="113"/>
      <c r="BL29" s="113"/>
      <c r="BM29" s="113"/>
      <c r="BN29" s="113"/>
      <c r="BO29" s="113"/>
      <c r="BP29" s="113"/>
      <c r="BQ29" s="113"/>
      <c r="BR29" s="113"/>
      <c r="BS29" s="113"/>
      <c r="BT29" s="113"/>
      <c r="BU29" s="113"/>
      <c r="BV29" s="113"/>
      <c r="BW29" s="113"/>
      <c r="BX29" s="113"/>
      <c r="BY29" s="113"/>
      <c r="BZ29" s="113"/>
      <c r="CA29" s="113"/>
      <c r="CB29" s="113"/>
      <c r="CC29" s="113"/>
      <c r="CD29" s="113"/>
      <c r="CE29" s="113"/>
      <c r="CF29" s="113"/>
      <c r="CG29" s="113"/>
      <c r="CH29" s="113"/>
      <c r="CI29" s="113"/>
      <c r="CJ29" s="113"/>
      <c r="CK29" s="113"/>
      <c r="CL29" s="113"/>
      <c r="CM29" s="113"/>
      <c r="CN29" s="113"/>
      <c r="CO29" s="113"/>
      <c r="CP29" s="113"/>
      <c r="CQ29" s="113"/>
      <c r="CR29" s="113"/>
      <c r="CS29" s="113"/>
      <c r="CT29" s="113"/>
      <c r="CU29" s="113"/>
      <c r="CV29" s="113"/>
      <c r="CW29" s="113"/>
      <c r="CX29" s="113"/>
      <c r="CY29" s="113"/>
      <c r="CZ29" s="113"/>
      <c r="DA29" s="113"/>
      <c r="DB29" s="113"/>
      <c r="DC29" s="113"/>
      <c r="DD29" s="113"/>
      <c r="DE29" s="113"/>
      <c r="DF29" s="113"/>
      <c r="DG29" s="113"/>
      <c r="DH29" s="113"/>
      <c r="DI29" s="113"/>
      <c r="DJ29" s="113"/>
      <c r="DK29" s="113"/>
      <c r="DL29" s="113"/>
      <c r="DM29" s="113"/>
      <c r="DN29" s="113"/>
      <c r="DO29" s="113"/>
      <c r="DP29" s="113"/>
      <c r="DQ29" s="113"/>
      <c r="DR29" s="113"/>
      <c r="DS29" s="113"/>
      <c r="DT29" s="113"/>
      <c r="DU29" s="113"/>
      <c r="DV29" s="113"/>
      <c r="DW29" s="113"/>
      <c r="DX29" s="113"/>
      <c r="DY29" s="113"/>
      <c r="DZ29" s="113"/>
      <c r="EA29" s="113"/>
      <c r="EB29" s="113"/>
      <c r="EC29" s="113"/>
    </row>
    <row r="30" spans="2:133" x14ac:dyDescent="0.2">
      <c r="B30" s="113"/>
      <c r="C30" s="113"/>
      <c r="D30" s="113"/>
      <c r="E30" s="113"/>
      <c r="F30" s="470"/>
      <c r="G30" s="470"/>
      <c r="H30" s="470"/>
      <c r="I30" s="470"/>
      <c r="J30" s="470"/>
      <c r="K30" s="470"/>
      <c r="L30" s="471"/>
      <c r="M30" s="472"/>
      <c r="N30" s="472"/>
      <c r="O30" s="472"/>
      <c r="P30" s="472"/>
      <c r="Q30" s="472"/>
      <c r="R30" s="113"/>
      <c r="S30" s="113"/>
      <c r="T30" s="417"/>
      <c r="U30" s="714"/>
      <c r="V30" s="714"/>
      <c r="W30" s="714"/>
      <c r="X30" s="714"/>
      <c r="Y30" s="714"/>
      <c r="Z30" s="714"/>
      <c r="AA30" s="715"/>
      <c r="AB30" s="283"/>
      <c r="AC30" s="163"/>
      <c r="AD30" s="156"/>
      <c r="AE30" s="156"/>
      <c r="AF30" s="161">
        <v>20</v>
      </c>
      <c r="AG30" s="270">
        <f t="shared" si="3"/>
        <v>8</v>
      </c>
      <c r="AH30" s="156"/>
      <c r="AI30" s="156"/>
      <c r="AJ30" s="125"/>
      <c r="AK30" s="125"/>
      <c r="AL30" s="125"/>
      <c r="AM30" s="125"/>
      <c r="AN30" s="125"/>
      <c r="AO30" s="125"/>
      <c r="AP30" s="125"/>
      <c r="AQ30" s="125"/>
      <c r="AR30" s="125"/>
      <c r="AS30" s="229"/>
      <c r="AT30" s="229"/>
      <c r="AU30" s="229"/>
      <c r="AV30" s="229"/>
      <c r="AW30" s="229"/>
      <c r="AX30" s="229"/>
      <c r="AY30" s="229"/>
      <c r="AZ30" s="229"/>
      <c r="BA30" s="229"/>
      <c r="BB30" s="229"/>
      <c r="BC30" s="229"/>
      <c r="BD30" s="229"/>
      <c r="BE30" s="229"/>
      <c r="BF30" s="113"/>
      <c r="BG30" s="113"/>
      <c r="BH30" s="113"/>
      <c r="BI30" s="113"/>
      <c r="BJ30" s="113"/>
      <c r="BK30" s="113"/>
      <c r="BL30" s="113"/>
      <c r="BM30" s="113"/>
      <c r="BN30" s="113"/>
      <c r="BO30" s="113"/>
      <c r="BP30" s="113"/>
      <c r="BQ30" s="113"/>
      <c r="BR30" s="113"/>
      <c r="BS30" s="113"/>
      <c r="BT30" s="113"/>
      <c r="BU30" s="113"/>
      <c r="BV30" s="113"/>
      <c r="BW30" s="113"/>
      <c r="BX30" s="113"/>
      <c r="BY30" s="113"/>
      <c r="BZ30" s="113"/>
      <c r="CA30" s="113"/>
      <c r="CB30" s="113"/>
      <c r="CC30" s="113"/>
      <c r="CD30" s="113"/>
      <c r="CE30" s="113"/>
      <c r="CF30" s="113"/>
      <c r="CG30" s="113"/>
      <c r="CH30" s="113"/>
      <c r="CI30" s="113"/>
      <c r="CJ30" s="113"/>
      <c r="CK30" s="113"/>
      <c r="CL30" s="113"/>
      <c r="CM30" s="113"/>
      <c r="CN30" s="113"/>
      <c r="CO30" s="113"/>
      <c r="CP30" s="113"/>
      <c r="CQ30" s="113"/>
      <c r="CR30" s="113"/>
      <c r="CS30" s="113"/>
      <c r="CT30" s="113"/>
      <c r="CU30" s="113"/>
      <c r="CV30" s="113"/>
      <c r="CW30" s="113"/>
      <c r="CX30" s="113"/>
      <c r="CY30" s="113"/>
      <c r="CZ30" s="113"/>
      <c r="DA30" s="113"/>
      <c r="DB30" s="113"/>
      <c r="DC30" s="113"/>
      <c r="DD30" s="113"/>
      <c r="DE30" s="113"/>
      <c r="DF30" s="113"/>
      <c r="DG30" s="113"/>
      <c r="DH30" s="113"/>
      <c r="DI30" s="113"/>
      <c r="DJ30" s="113"/>
      <c r="DK30" s="113"/>
      <c r="DL30" s="113"/>
      <c r="DM30" s="113"/>
      <c r="DN30" s="113"/>
      <c r="DO30" s="113"/>
      <c r="DP30" s="113"/>
      <c r="DQ30" s="113"/>
      <c r="DR30" s="113"/>
      <c r="DS30" s="113"/>
      <c r="DT30" s="113"/>
      <c r="DU30" s="113"/>
      <c r="DV30" s="113"/>
      <c r="DW30" s="113"/>
      <c r="DX30" s="113"/>
      <c r="DY30" s="113"/>
      <c r="DZ30" s="113"/>
      <c r="EA30" s="113"/>
      <c r="EB30" s="113"/>
      <c r="EC30" s="113"/>
    </row>
    <row r="31" spans="2:133" x14ac:dyDescent="0.2">
      <c r="B31" s="113"/>
      <c r="C31" s="113"/>
      <c r="D31" s="113"/>
      <c r="E31" s="113"/>
      <c r="F31" s="113"/>
      <c r="G31" s="113"/>
      <c r="H31" s="113"/>
      <c r="I31" s="113"/>
      <c r="J31" s="113"/>
      <c r="K31" s="113"/>
      <c r="L31" s="473"/>
      <c r="M31" s="113"/>
      <c r="N31" s="113"/>
      <c r="O31" s="113"/>
      <c r="P31" s="113"/>
      <c r="Q31" s="113"/>
      <c r="R31" s="113"/>
      <c r="S31" s="113"/>
      <c r="T31" s="417"/>
      <c r="U31" s="712"/>
      <c r="V31" s="712"/>
      <c r="W31" s="712"/>
      <c r="X31" s="712"/>
      <c r="Y31" s="712"/>
      <c r="Z31" s="712"/>
      <c r="AA31" s="713"/>
      <c r="AB31" s="283"/>
      <c r="AC31" s="163"/>
      <c r="AD31" s="156"/>
      <c r="AE31" s="156"/>
      <c r="AF31" s="161">
        <v>21</v>
      </c>
      <c r="AG31" s="270">
        <f t="shared" si="3"/>
        <v>9</v>
      </c>
      <c r="AH31" s="156"/>
      <c r="AI31" s="156"/>
      <c r="AJ31" s="125"/>
      <c r="AK31" s="125"/>
      <c r="AL31" s="125"/>
      <c r="AM31" s="125"/>
      <c r="AN31" s="125"/>
      <c r="AO31" s="125"/>
      <c r="AP31" s="125"/>
      <c r="AQ31" s="125"/>
      <c r="AR31" s="125"/>
      <c r="AS31" s="229"/>
      <c r="AT31" s="229"/>
      <c r="AU31" s="229"/>
      <c r="AV31" s="229"/>
      <c r="AW31" s="229"/>
      <c r="AX31" s="229"/>
      <c r="AY31" s="229"/>
      <c r="AZ31" s="229"/>
      <c r="BA31" s="229"/>
      <c r="BB31" s="229"/>
      <c r="BC31" s="229"/>
      <c r="BD31" s="229"/>
      <c r="BE31" s="229"/>
      <c r="BF31" s="113"/>
      <c r="BG31" s="113"/>
      <c r="BH31" s="113"/>
      <c r="BI31" s="113"/>
      <c r="BJ31" s="113"/>
      <c r="BK31" s="113"/>
      <c r="BL31" s="113"/>
      <c r="BM31" s="113"/>
      <c r="BN31" s="113"/>
      <c r="BO31" s="113"/>
      <c r="BP31" s="113"/>
      <c r="BQ31" s="113"/>
      <c r="BR31" s="113"/>
      <c r="BS31" s="113"/>
      <c r="BT31" s="113"/>
      <c r="BU31" s="113"/>
      <c r="BV31" s="113"/>
      <c r="BW31" s="113"/>
      <c r="BX31" s="113"/>
      <c r="BY31" s="113"/>
      <c r="BZ31" s="113"/>
      <c r="CA31" s="113"/>
      <c r="CB31" s="113"/>
      <c r="CC31" s="113"/>
      <c r="CD31" s="113"/>
      <c r="CE31" s="113"/>
      <c r="CF31" s="113"/>
      <c r="CG31" s="113"/>
      <c r="CH31" s="113"/>
      <c r="CI31" s="113"/>
      <c r="CJ31" s="113"/>
      <c r="CK31" s="113"/>
      <c r="CL31" s="113"/>
      <c r="CM31" s="113"/>
      <c r="CN31" s="113"/>
      <c r="CO31" s="113"/>
      <c r="CP31" s="113"/>
      <c r="CQ31" s="113"/>
      <c r="CR31" s="113"/>
      <c r="CS31" s="113"/>
      <c r="CT31" s="113"/>
      <c r="CU31" s="113"/>
      <c r="CV31" s="113"/>
      <c r="CW31" s="113"/>
      <c r="CX31" s="113"/>
      <c r="CY31" s="113"/>
      <c r="CZ31" s="113"/>
      <c r="DA31" s="113"/>
      <c r="DB31" s="113"/>
      <c r="DC31" s="113"/>
      <c r="DD31" s="113"/>
      <c r="DE31" s="113"/>
      <c r="DF31" s="113"/>
      <c r="DG31" s="113"/>
      <c r="DH31" s="113"/>
      <c r="DI31" s="113"/>
      <c r="DJ31" s="113"/>
      <c r="DK31" s="113"/>
      <c r="DL31" s="113"/>
      <c r="DM31" s="113"/>
      <c r="DN31" s="113"/>
      <c r="DO31" s="113"/>
      <c r="DP31" s="113"/>
      <c r="DQ31" s="113"/>
      <c r="DR31" s="113"/>
      <c r="DS31" s="113"/>
      <c r="DT31" s="113"/>
      <c r="DU31" s="113"/>
      <c r="DV31" s="113"/>
      <c r="DW31" s="113"/>
      <c r="DX31" s="113"/>
      <c r="DY31" s="113"/>
      <c r="DZ31" s="113"/>
      <c r="EA31" s="113"/>
      <c r="EB31" s="113"/>
      <c r="EC31" s="113"/>
    </row>
    <row r="32" spans="2:133" x14ac:dyDescent="0.2">
      <c r="B32" s="113"/>
      <c r="C32" s="113"/>
      <c r="D32" s="113"/>
      <c r="E32" s="113"/>
      <c r="F32" s="113"/>
      <c r="G32" s="113"/>
      <c r="H32" s="113"/>
      <c r="I32" s="113"/>
      <c r="J32" s="113"/>
      <c r="K32" s="113"/>
      <c r="L32" s="113"/>
      <c r="M32" s="113"/>
      <c r="N32" s="113"/>
      <c r="O32" s="113"/>
      <c r="P32" s="113"/>
      <c r="Q32" s="113"/>
      <c r="R32" s="113"/>
      <c r="S32" s="113"/>
      <c r="T32" s="417"/>
      <c r="U32" s="426"/>
      <c r="V32" s="426"/>
      <c r="W32" s="426"/>
      <c r="X32" s="426"/>
      <c r="Y32" s="426"/>
      <c r="Z32" s="426"/>
      <c r="AA32" s="427"/>
      <c r="AB32" s="283"/>
      <c r="AC32" s="163"/>
      <c r="AD32" s="156"/>
      <c r="AE32" s="156"/>
      <c r="AF32" s="161">
        <v>22</v>
      </c>
      <c r="AG32" s="270">
        <f t="shared" si="3"/>
        <v>10</v>
      </c>
      <c r="AH32" s="156"/>
      <c r="AI32" s="156"/>
      <c r="AJ32" s="125"/>
      <c r="AK32" s="125"/>
      <c r="AL32" s="125"/>
      <c r="AM32" s="125"/>
      <c r="AN32" s="125"/>
      <c r="AO32" s="125"/>
      <c r="AP32" s="125"/>
      <c r="AQ32" s="125"/>
      <c r="AR32" s="125"/>
      <c r="AS32" s="229"/>
      <c r="AT32" s="229"/>
      <c r="AU32" s="229"/>
      <c r="AV32" s="229"/>
      <c r="AW32" s="229"/>
      <c r="AX32" s="229"/>
      <c r="AY32" s="229"/>
      <c r="AZ32" s="229"/>
      <c r="BA32" s="229"/>
      <c r="BB32" s="229"/>
      <c r="BC32" s="229"/>
      <c r="BD32" s="229"/>
      <c r="BE32" s="229"/>
      <c r="BF32" s="113"/>
      <c r="BG32" s="113"/>
      <c r="BH32" s="113"/>
      <c r="BI32" s="113"/>
      <c r="BJ32" s="113"/>
      <c r="BK32" s="113"/>
      <c r="BL32" s="113"/>
      <c r="BM32" s="113"/>
      <c r="BN32" s="113"/>
      <c r="BO32" s="113"/>
      <c r="BP32" s="113"/>
      <c r="BQ32" s="113"/>
      <c r="BR32" s="113"/>
      <c r="BS32" s="113"/>
      <c r="BT32" s="113"/>
      <c r="BU32" s="113"/>
      <c r="BV32" s="113"/>
      <c r="BW32" s="113"/>
      <c r="BX32" s="113"/>
      <c r="BY32" s="113"/>
      <c r="BZ32" s="113"/>
      <c r="CA32" s="113"/>
      <c r="CB32" s="113"/>
      <c r="CC32" s="113"/>
      <c r="CD32" s="113"/>
      <c r="CE32" s="113"/>
      <c r="CF32" s="113"/>
      <c r="CG32" s="113"/>
      <c r="CH32" s="113"/>
      <c r="CI32" s="113"/>
      <c r="CJ32" s="113"/>
      <c r="CK32" s="113"/>
      <c r="CL32" s="113"/>
      <c r="CM32" s="113"/>
      <c r="CN32" s="113"/>
      <c r="CO32" s="113"/>
      <c r="CP32" s="113"/>
      <c r="CQ32" s="113"/>
      <c r="CR32" s="113"/>
      <c r="CS32" s="113"/>
      <c r="CT32" s="113"/>
      <c r="CU32" s="113"/>
      <c r="CV32" s="113"/>
      <c r="CW32" s="113"/>
      <c r="CX32" s="113"/>
      <c r="CY32" s="113"/>
      <c r="CZ32" s="113"/>
      <c r="DA32" s="113"/>
      <c r="DB32" s="113"/>
      <c r="DC32" s="113"/>
      <c r="DD32" s="113"/>
      <c r="DE32" s="113"/>
      <c r="DF32" s="113"/>
      <c r="DG32" s="113"/>
      <c r="DH32" s="113"/>
      <c r="DI32" s="113"/>
      <c r="DJ32" s="113"/>
      <c r="DK32" s="113"/>
      <c r="DL32" s="113"/>
      <c r="DM32" s="113"/>
      <c r="DN32" s="113"/>
      <c r="DO32" s="113"/>
      <c r="DP32" s="113"/>
      <c r="DQ32" s="113"/>
      <c r="DR32" s="113"/>
      <c r="DS32" s="113"/>
      <c r="DT32" s="113"/>
      <c r="DU32" s="113"/>
      <c r="DV32" s="113"/>
      <c r="DW32" s="113"/>
      <c r="DX32" s="113"/>
      <c r="DY32" s="113"/>
      <c r="DZ32" s="113"/>
      <c r="EA32" s="113"/>
      <c r="EB32" s="113"/>
      <c r="EC32" s="113"/>
    </row>
    <row r="33" spans="2:133" x14ac:dyDescent="0.2">
      <c r="B33" s="113"/>
      <c r="C33" s="113"/>
      <c r="D33" s="113"/>
      <c r="E33" s="113"/>
      <c r="F33" s="113"/>
      <c r="G33" s="113"/>
      <c r="H33" s="113"/>
      <c r="I33" s="113"/>
      <c r="J33" s="117"/>
      <c r="K33" s="113"/>
      <c r="L33" s="113"/>
      <c r="M33" s="113"/>
      <c r="N33" s="113"/>
      <c r="O33" s="113"/>
      <c r="P33" s="113"/>
      <c r="Q33" s="113"/>
      <c r="R33" s="113"/>
      <c r="S33" s="113"/>
      <c r="T33" s="229"/>
      <c r="U33" s="412"/>
      <c r="V33" s="412"/>
      <c r="W33" s="412"/>
      <c r="X33" s="412"/>
      <c r="Y33" s="412"/>
      <c r="Z33" s="412"/>
      <c r="AA33" s="412"/>
      <c r="AB33" s="163"/>
      <c r="AC33" s="163"/>
      <c r="AD33" s="156"/>
      <c r="AE33" s="156"/>
      <c r="AF33" s="161">
        <v>23</v>
      </c>
      <c r="AG33" s="270">
        <f t="shared" si="3"/>
        <v>11</v>
      </c>
      <c r="AH33" s="156"/>
      <c r="AI33" s="156"/>
      <c r="AJ33" s="125"/>
      <c r="AK33" s="125"/>
      <c r="AL33" s="125"/>
      <c r="AM33" s="125"/>
      <c r="AN33" s="125"/>
      <c r="AO33" s="125"/>
      <c r="AP33" s="125"/>
      <c r="AQ33" s="125"/>
      <c r="AR33" s="125"/>
      <c r="AS33" s="229"/>
      <c r="AT33" s="229"/>
      <c r="AU33" s="229"/>
      <c r="AV33" s="229"/>
      <c r="AW33" s="229"/>
      <c r="AX33" s="229"/>
      <c r="AY33" s="229"/>
      <c r="AZ33" s="229"/>
      <c r="BA33" s="229"/>
      <c r="BB33" s="229"/>
      <c r="BC33" s="229"/>
      <c r="BD33" s="229"/>
      <c r="BE33" s="229"/>
      <c r="BF33" s="113"/>
      <c r="BG33" s="113"/>
      <c r="BH33" s="113"/>
      <c r="BI33" s="113"/>
      <c r="BJ33" s="113"/>
      <c r="BK33" s="113"/>
      <c r="BL33" s="113"/>
      <c r="BM33" s="113"/>
      <c r="BN33" s="113"/>
      <c r="BO33" s="113"/>
      <c r="BP33" s="113"/>
      <c r="BQ33" s="113"/>
      <c r="BR33" s="113"/>
      <c r="BS33" s="113"/>
      <c r="BT33" s="113"/>
      <c r="BU33" s="113"/>
      <c r="BV33" s="113"/>
      <c r="BW33" s="113"/>
      <c r="BX33" s="113"/>
      <c r="BY33" s="113"/>
      <c r="BZ33" s="113"/>
      <c r="CA33" s="113"/>
      <c r="CB33" s="113"/>
      <c r="CC33" s="113"/>
      <c r="CD33" s="113"/>
      <c r="CE33" s="113"/>
      <c r="CF33" s="113"/>
      <c r="CG33" s="113"/>
      <c r="CH33" s="113"/>
      <c r="CI33" s="113"/>
      <c r="CJ33" s="113"/>
      <c r="CK33" s="113"/>
      <c r="CL33" s="113"/>
      <c r="CM33" s="113"/>
      <c r="CN33" s="113"/>
      <c r="CO33" s="113"/>
      <c r="CP33" s="113"/>
      <c r="CQ33" s="113"/>
      <c r="CR33" s="113"/>
      <c r="CS33" s="113"/>
      <c r="CT33" s="113"/>
      <c r="CU33" s="113"/>
      <c r="CV33" s="113"/>
      <c r="CW33" s="113"/>
      <c r="CX33" s="113"/>
      <c r="CY33" s="113"/>
      <c r="CZ33" s="113"/>
      <c r="DA33" s="113"/>
      <c r="DB33" s="113"/>
      <c r="DC33" s="113"/>
      <c r="DD33" s="113"/>
      <c r="DE33" s="113"/>
      <c r="DF33" s="113"/>
      <c r="DG33" s="113"/>
      <c r="DH33" s="113"/>
      <c r="DI33" s="113"/>
      <c r="DJ33" s="113"/>
      <c r="DK33" s="113"/>
      <c r="DL33" s="113"/>
      <c r="DM33" s="113"/>
      <c r="DN33" s="113"/>
      <c r="DO33" s="113"/>
      <c r="DP33" s="113"/>
      <c r="DQ33" s="113"/>
      <c r="DR33" s="113"/>
      <c r="DS33" s="113"/>
      <c r="DT33" s="113"/>
      <c r="DU33" s="113"/>
      <c r="DV33" s="113"/>
      <c r="DW33" s="113"/>
      <c r="DX33" s="113"/>
      <c r="DY33" s="113"/>
      <c r="DZ33" s="113"/>
      <c r="EA33" s="113"/>
      <c r="EB33" s="113"/>
      <c r="EC33" s="113"/>
    </row>
    <row r="34" spans="2:133" x14ac:dyDescent="0.2">
      <c r="B34" s="113"/>
      <c r="C34" s="113"/>
      <c r="D34" s="113"/>
      <c r="E34" s="113"/>
      <c r="F34" s="113"/>
      <c r="G34" s="113"/>
      <c r="H34" s="113"/>
      <c r="I34" s="113"/>
      <c r="J34" s="113"/>
      <c r="K34" s="113"/>
      <c r="L34" s="113"/>
      <c r="M34" s="113"/>
      <c r="N34" s="113"/>
      <c r="O34" s="113"/>
      <c r="P34" s="113"/>
      <c r="Q34" s="113"/>
      <c r="R34" s="113"/>
      <c r="S34" s="113"/>
      <c r="T34" s="229"/>
      <c r="U34" s="474"/>
      <c r="V34" s="474"/>
      <c r="W34" s="474"/>
      <c r="X34" s="474"/>
      <c r="Y34" s="474"/>
      <c r="Z34" s="422"/>
      <c r="AA34" s="422"/>
      <c r="AB34" s="163"/>
      <c r="AC34" s="163"/>
      <c r="AD34" s="156"/>
      <c r="AE34" s="156"/>
      <c r="AF34" s="161">
        <v>24</v>
      </c>
      <c r="AG34" s="270">
        <f t="shared" si="3"/>
        <v>12</v>
      </c>
      <c r="AH34" s="156"/>
      <c r="AI34" s="156"/>
      <c r="AJ34" s="125"/>
      <c r="AK34" s="125"/>
      <c r="AL34" s="125"/>
      <c r="AM34" s="125"/>
      <c r="AN34" s="125"/>
      <c r="AO34" s="125"/>
      <c r="AP34" s="125"/>
      <c r="AQ34" s="125"/>
      <c r="AR34" s="125"/>
      <c r="AS34" s="229"/>
      <c r="AT34" s="229"/>
      <c r="AU34" s="229"/>
      <c r="AV34" s="229"/>
      <c r="AW34" s="229"/>
      <c r="AX34" s="229"/>
      <c r="AY34" s="229"/>
      <c r="AZ34" s="229"/>
      <c r="BA34" s="229"/>
      <c r="BB34" s="229"/>
      <c r="BC34" s="229"/>
      <c r="BD34" s="229"/>
      <c r="BE34" s="229"/>
      <c r="BF34" s="113"/>
      <c r="BG34" s="113"/>
      <c r="BH34" s="113"/>
      <c r="BI34" s="113"/>
      <c r="BJ34" s="113"/>
      <c r="BK34" s="113"/>
      <c r="BL34" s="113"/>
      <c r="BM34" s="113"/>
      <c r="BN34" s="113"/>
      <c r="BO34" s="113"/>
      <c r="BP34" s="113"/>
      <c r="BQ34" s="113"/>
      <c r="BR34" s="113"/>
      <c r="BS34" s="113"/>
      <c r="BT34" s="113"/>
      <c r="BU34" s="113"/>
      <c r="BV34" s="113"/>
      <c r="BW34" s="113"/>
      <c r="BX34" s="113"/>
      <c r="BY34" s="113"/>
      <c r="BZ34" s="113"/>
      <c r="CA34" s="113"/>
      <c r="CB34" s="113"/>
      <c r="CC34" s="113"/>
      <c r="CD34" s="113"/>
      <c r="CE34" s="113"/>
      <c r="CF34" s="113"/>
      <c r="CG34" s="113"/>
      <c r="CH34" s="113"/>
      <c r="CI34" s="113"/>
      <c r="CJ34" s="113"/>
      <c r="CK34" s="113"/>
      <c r="CL34" s="113"/>
      <c r="CM34" s="113"/>
      <c r="CN34" s="113"/>
      <c r="CO34" s="113"/>
      <c r="CP34" s="113"/>
      <c r="CQ34" s="113"/>
      <c r="CR34" s="113"/>
      <c r="CS34" s="113"/>
      <c r="CT34" s="113"/>
      <c r="CU34" s="113"/>
      <c r="CV34" s="113"/>
      <c r="CW34" s="113"/>
      <c r="CX34" s="113"/>
      <c r="CY34" s="113"/>
      <c r="CZ34" s="113"/>
      <c r="DA34" s="113"/>
      <c r="DB34" s="113"/>
      <c r="DC34" s="113"/>
      <c r="DD34" s="113"/>
      <c r="DE34" s="113"/>
      <c r="DF34" s="113"/>
      <c r="DG34" s="113"/>
      <c r="DH34" s="113"/>
      <c r="DI34" s="113"/>
      <c r="DJ34" s="113"/>
      <c r="DK34" s="113"/>
      <c r="DL34" s="113"/>
      <c r="DM34" s="113"/>
      <c r="DN34" s="113"/>
      <c r="DO34" s="113"/>
      <c r="DP34" s="113"/>
      <c r="DQ34" s="113"/>
      <c r="DR34" s="113"/>
      <c r="DS34" s="113"/>
      <c r="DT34" s="113"/>
      <c r="DU34" s="113"/>
      <c r="DV34" s="113"/>
      <c r="DW34" s="113"/>
      <c r="DX34" s="113"/>
      <c r="DY34" s="113"/>
      <c r="DZ34" s="113"/>
      <c r="EA34" s="113"/>
      <c r="EB34" s="113"/>
      <c r="EC34" s="113"/>
    </row>
    <row r="35" spans="2:133" x14ac:dyDescent="0.2">
      <c r="B35" s="113"/>
      <c r="C35" s="113"/>
      <c r="D35" s="113"/>
      <c r="E35" s="113"/>
      <c r="F35" s="113"/>
      <c r="G35" s="113"/>
      <c r="H35" s="113"/>
      <c r="I35" s="113"/>
      <c r="J35" s="113"/>
      <c r="K35" s="113"/>
      <c r="L35" s="113"/>
      <c r="M35" s="113"/>
      <c r="N35" s="113"/>
      <c r="O35" s="113"/>
      <c r="P35" s="113"/>
      <c r="Q35" s="113"/>
      <c r="R35" s="113"/>
      <c r="S35" s="113"/>
      <c r="T35" s="229"/>
      <c r="U35" s="474"/>
      <c r="V35" s="474"/>
      <c r="W35" s="474"/>
      <c r="X35" s="474"/>
      <c r="Y35" s="474"/>
      <c r="Z35" s="412"/>
      <c r="AA35" s="412"/>
      <c r="AB35" s="163"/>
      <c r="AC35" s="163"/>
      <c r="AD35" s="156"/>
      <c r="AE35" s="156"/>
      <c r="AF35" s="156"/>
      <c r="AG35" s="156"/>
      <c r="AH35" s="156"/>
      <c r="AI35" s="156"/>
      <c r="AJ35" s="125"/>
      <c r="AK35" s="125"/>
      <c r="AL35" s="125"/>
      <c r="AM35" s="125"/>
      <c r="AN35" s="125"/>
      <c r="AO35" s="125"/>
      <c r="AP35" s="125"/>
      <c r="AQ35" s="125"/>
      <c r="AR35" s="125"/>
      <c r="AS35" s="229"/>
      <c r="AT35" s="229"/>
      <c r="AU35" s="229"/>
      <c r="AV35" s="229"/>
      <c r="AW35" s="229"/>
      <c r="AX35" s="229"/>
      <c r="AY35" s="229"/>
      <c r="AZ35" s="229"/>
      <c r="BA35" s="229"/>
      <c r="BB35" s="229"/>
      <c r="BC35" s="229"/>
      <c r="BD35" s="229"/>
      <c r="BE35" s="229"/>
      <c r="BF35" s="113"/>
      <c r="BG35" s="113"/>
      <c r="BH35" s="113"/>
      <c r="BI35" s="113"/>
      <c r="BJ35" s="113"/>
      <c r="BK35" s="113"/>
      <c r="BL35" s="113"/>
      <c r="BM35" s="113"/>
      <c r="BN35" s="113"/>
      <c r="BO35" s="113"/>
      <c r="BP35" s="113"/>
      <c r="BQ35" s="113"/>
      <c r="BR35" s="113"/>
      <c r="BS35" s="113"/>
      <c r="BT35" s="113"/>
      <c r="BU35" s="113"/>
      <c r="BV35" s="113"/>
      <c r="BW35" s="113"/>
      <c r="BX35" s="113"/>
      <c r="BY35" s="113"/>
      <c r="BZ35" s="113"/>
      <c r="CA35" s="113"/>
      <c r="CB35" s="113"/>
      <c r="CC35" s="113"/>
      <c r="CD35" s="113"/>
      <c r="CE35" s="113"/>
      <c r="CF35" s="113"/>
      <c r="CG35" s="113"/>
      <c r="CH35" s="113"/>
      <c r="CI35" s="113"/>
      <c r="CJ35" s="113"/>
      <c r="CK35" s="113"/>
      <c r="CL35" s="113"/>
      <c r="CM35" s="113"/>
      <c r="CN35" s="113"/>
      <c r="CO35" s="113"/>
      <c r="CP35" s="113"/>
      <c r="CQ35" s="113"/>
      <c r="CR35" s="113"/>
      <c r="CS35" s="113"/>
      <c r="CT35" s="113"/>
      <c r="CU35" s="113"/>
      <c r="CV35" s="113"/>
      <c r="CW35" s="113"/>
      <c r="CX35" s="113"/>
      <c r="CY35" s="113"/>
      <c r="CZ35" s="113"/>
      <c r="DA35" s="113"/>
      <c r="DB35" s="113"/>
      <c r="DC35" s="113"/>
      <c r="DD35" s="113"/>
      <c r="DE35" s="113"/>
      <c r="DF35" s="113"/>
      <c r="DG35" s="113"/>
      <c r="DH35" s="113"/>
      <c r="DI35" s="113"/>
      <c r="DJ35" s="113"/>
      <c r="DK35" s="113"/>
      <c r="DL35" s="113"/>
      <c r="DM35" s="113"/>
      <c r="DN35" s="113"/>
      <c r="DO35" s="113"/>
      <c r="DP35" s="113"/>
      <c r="DQ35" s="113"/>
      <c r="DR35" s="113"/>
      <c r="DS35" s="113"/>
      <c r="DT35" s="113"/>
      <c r="DU35" s="113"/>
      <c r="DV35" s="113"/>
      <c r="DW35" s="113"/>
      <c r="DX35" s="113"/>
      <c r="DY35" s="113"/>
      <c r="DZ35" s="113"/>
      <c r="EA35" s="113"/>
      <c r="EB35" s="113"/>
      <c r="EC35" s="113"/>
    </row>
    <row r="36" spans="2:133" x14ac:dyDescent="0.2">
      <c r="B36" s="113"/>
      <c r="C36" s="113"/>
      <c r="D36" s="113"/>
      <c r="E36" s="113"/>
      <c r="F36" s="113"/>
      <c r="G36" s="113"/>
      <c r="H36" s="113"/>
      <c r="I36" s="113"/>
      <c r="J36" s="113"/>
      <c r="K36" s="113"/>
      <c r="L36" s="113"/>
      <c r="M36" s="113"/>
      <c r="N36" s="113"/>
      <c r="O36" s="113"/>
      <c r="P36" s="113"/>
      <c r="Q36" s="113"/>
      <c r="R36" s="113"/>
      <c r="S36" s="113"/>
      <c r="T36" s="229"/>
      <c r="U36" s="474"/>
      <c r="V36" s="474"/>
      <c r="W36" s="474"/>
      <c r="X36" s="474"/>
      <c r="Y36" s="474"/>
      <c r="Z36" s="412"/>
      <c r="AA36" s="412"/>
      <c r="AB36" s="163"/>
      <c r="AC36" s="163"/>
      <c r="AD36" s="163"/>
      <c r="AE36" s="163"/>
      <c r="AF36" s="163"/>
      <c r="AG36" s="163"/>
      <c r="AH36" s="163"/>
      <c r="AI36" s="163"/>
      <c r="AJ36" s="125"/>
      <c r="AK36" s="125"/>
      <c r="AL36" s="125"/>
      <c r="AM36" s="125"/>
      <c r="AN36" s="125"/>
      <c r="AO36" s="125"/>
      <c r="AP36" s="125"/>
      <c r="AQ36" s="125"/>
      <c r="AR36" s="125"/>
      <c r="AS36" s="229"/>
      <c r="AT36" s="229"/>
      <c r="AU36" s="229"/>
      <c r="AV36" s="229"/>
      <c r="AW36" s="229"/>
      <c r="AX36" s="229"/>
      <c r="AY36" s="229"/>
      <c r="AZ36" s="229"/>
      <c r="BA36" s="229"/>
      <c r="BB36" s="229"/>
      <c r="BC36" s="229"/>
      <c r="BD36" s="229"/>
      <c r="BE36" s="229"/>
      <c r="BF36" s="113"/>
      <c r="BG36" s="113"/>
      <c r="BH36" s="113"/>
      <c r="BI36" s="113"/>
      <c r="BJ36" s="113"/>
      <c r="BK36" s="113"/>
      <c r="BL36" s="113"/>
      <c r="BM36" s="113"/>
      <c r="BN36" s="113"/>
      <c r="BO36" s="113"/>
      <c r="BP36" s="113"/>
      <c r="BQ36" s="113"/>
      <c r="BR36" s="113"/>
      <c r="BS36" s="113"/>
      <c r="BT36" s="113"/>
      <c r="BU36" s="113"/>
      <c r="BV36" s="113"/>
      <c r="BW36" s="113"/>
      <c r="BX36" s="113"/>
      <c r="BY36" s="113"/>
      <c r="BZ36" s="113"/>
      <c r="CA36" s="113"/>
      <c r="CB36" s="113"/>
      <c r="CC36" s="113"/>
      <c r="CD36" s="113"/>
      <c r="CE36" s="113"/>
      <c r="CF36" s="113"/>
      <c r="CG36" s="113"/>
      <c r="CH36" s="113"/>
      <c r="CI36" s="113"/>
      <c r="CJ36" s="113"/>
      <c r="CK36" s="113"/>
      <c r="CL36" s="113"/>
      <c r="CM36" s="113"/>
      <c r="CN36" s="113"/>
      <c r="CO36" s="113"/>
      <c r="CP36" s="113"/>
      <c r="CQ36" s="113"/>
      <c r="CR36" s="113"/>
      <c r="CS36" s="113"/>
      <c r="CT36" s="113"/>
      <c r="CU36" s="113"/>
      <c r="CV36" s="113"/>
      <c r="CW36" s="113"/>
      <c r="CX36" s="113"/>
      <c r="CY36" s="113"/>
      <c r="CZ36" s="113"/>
      <c r="DA36" s="113"/>
      <c r="DB36" s="113"/>
      <c r="DC36" s="113"/>
      <c r="DD36" s="113"/>
      <c r="DE36" s="113"/>
      <c r="DF36" s="113"/>
      <c r="DG36" s="113"/>
      <c r="DH36" s="113"/>
      <c r="DI36" s="113"/>
      <c r="DJ36" s="113"/>
      <c r="DK36" s="113"/>
      <c r="DL36" s="113"/>
      <c r="DM36" s="113"/>
      <c r="DN36" s="113"/>
      <c r="DO36" s="113"/>
      <c r="DP36" s="113"/>
      <c r="DQ36" s="113"/>
      <c r="DR36" s="113"/>
      <c r="DS36" s="113"/>
      <c r="DT36" s="113"/>
      <c r="DU36" s="113"/>
      <c r="DV36" s="113"/>
      <c r="DW36" s="113"/>
      <c r="DX36" s="113"/>
      <c r="DY36" s="113"/>
      <c r="DZ36" s="113"/>
      <c r="EA36" s="113"/>
      <c r="EB36" s="113"/>
      <c r="EC36" s="113"/>
    </row>
    <row r="37" spans="2:133" x14ac:dyDescent="0.2">
      <c r="B37" s="113"/>
      <c r="C37" s="113"/>
      <c r="D37" s="113"/>
      <c r="E37" s="113"/>
      <c r="F37" s="113"/>
      <c r="G37" s="113"/>
      <c r="H37" s="113"/>
      <c r="I37" s="113"/>
      <c r="J37" s="113"/>
      <c r="K37" s="113"/>
      <c r="L37" s="113"/>
      <c r="M37" s="113"/>
      <c r="N37" s="113"/>
      <c r="O37" s="113"/>
      <c r="P37" s="113"/>
      <c r="Q37" s="113"/>
      <c r="R37" s="113"/>
      <c r="S37" s="113"/>
      <c r="T37" s="229"/>
      <c r="U37" s="474"/>
      <c r="V37" s="474"/>
      <c r="W37" s="474"/>
      <c r="X37" s="474"/>
      <c r="Y37" s="474"/>
      <c r="Z37" s="412"/>
      <c r="AA37" s="412"/>
      <c r="AB37" s="163"/>
      <c r="AC37" s="163"/>
      <c r="AD37" s="163"/>
      <c r="AE37" s="163"/>
      <c r="AF37" s="163"/>
      <c r="AG37" s="163"/>
      <c r="AH37" s="163"/>
      <c r="AI37" s="163"/>
      <c r="AJ37" s="125"/>
      <c r="AK37" s="125"/>
      <c r="AL37" s="125"/>
      <c r="AM37" s="125"/>
      <c r="AN37" s="125"/>
      <c r="AO37" s="125"/>
      <c r="AP37" s="125"/>
      <c r="AQ37" s="125"/>
      <c r="AR37" s="125"/>
      <c r="AS37" s="229"/>
      <c r="AT37" s="229"/>
      <c r="AU37" s="229"/>
      <c r="AV37" s="229"/>
      <c r="AW37" s="229"/>
      <c r="AX37" s="229"/>
      <c r="AY37" s="229"/>
      <c r="AZ37" s="229"/>
      <c r="BA37" s="229"/>
      <c r="BB37" s="229"/>
      <c r="BC37" s="229"/>
      <c r="BD37" s="229"/>
      <c r="BE37" s="229"/>
      <c r="BF37" s="113"/>
      <c r="BG37" s="113"/>
      <c r="BH37" s="113"/>
      <c r="BI37" s="113"/>
      <c r="BJ37" s="113"/>
      <c r="BK37" s="113"/>
      <c r="BL37" s="113"/>
      <c r="BM37" s="113"/>
      <c r="BN37" s="113"/>
      <c r="BO37" s="113"/>
      <c r="BP37" s="113"/>
      <c r="BQ37" s="113"/>
      <c r="BR37" s="113"/>
      <c r="BS37" s="113"/>
      <c r="BT37" s="113"/>
      <c r="BU37" s="113"/>
      <c r="BV37" s="113"/>
      <c r="BW37" s="113"/>
      <c r="BX37" s="113"/>
      <c r="BY37" s="113"/>
      <c r="BZ37" s="113"/>
      <c r="CA37" s="113"/>
      <c r="CB37" s="113"/>
      <c r="CC37" s="113"/>
      <c r="CD37" s="113"/>
      <c r="CE37" s="113"/>
      <c r="CF37" s="113"/>
      <c r="CG37" s="113"/>
      <c r="CH37" s="113"/>
      <c r="CI37" s="113"/>
      <c r="CJ37" s="113"/>
      <c r="CK37" s="113"/>
      <c r="CL37" s="113"/>
      <c r="CM37" s="113"/>
      <c r="CN37" s="113"/>
      <c r="CO37" s="113"/>
      <c r="CP37" s="113"/>
      <c r="CQ37" s="113"/>
      <c r="CR37" s="113"/>
      <c r="CS37" s="113"/>
      <c r="CT37" s="113"/>
      <c r="CU37" s="113"/>
      <c r="CV37" s="113"/>
      <c r="CW37" s="113"/>
      <c r="CX37" s="113"/>
      <c r="CY37" s="113"/>
      <c r="CZ37" s="113"/>
      <c r="DA37" s="113"/>
      <c r="DB37" s="113"/>
      <c r="DC37" s="113"/>
      <c r="DD37" s="113"/>
      <c r="DE37" s="113"/>
      <c r="DF37" s="113"/>
      <c r="DG37" s="113"/>
      <c r="DH37" s="113"/>
      <c r="DI37" s="113"/>
      <c r="DJ37" s="113"/>
      <c r="DK37" s="113"/>
      <c r="DL37" s="113"/>
      <c r="DM37" s="113"/>
      <c r="DN37" s="113"/>
      <c r="DO37" s="113"/>
      <c r="DP37" s="113"/>
      <c r="DQ37" s="113"/>
      <c r="DR37" s="113"/>
      <c r="DS37" s="113"/>
      <c r="DT37" s="113"/>
      <c r="DU37" s="113"/>
      <c r="DV37" s="113"/>
      <c r="DW37" s="113"/>
      <c r="DX37" s="113"/>
      <c r="DY37" s="113"/>
      <c r="DZ37" s="113"/>
      <c r="EA37" s="113"/>
      <c r="EB37" s="113"/>
      <c r="EC37" s="113"/>
    </row>
    <row r="38" spans="2:133" x14ac:dyDescent="0.2">
      <c r="B38" s="113"/>
      <c r="C38" s="113"/>
      <c r="D38" s="113"/>
      <c r="E38" s="113"/>
      <c r="F38" s="113"/>
      <c r="G38" s="113"/>
      <c r="H38" s="113"/>
      <c r="I38" s="113"/>
      <c r="J38" s="113"/>
      <c r="K38" s="113"/>
      <c r="L38" s="113"/>
      <c r="M38" s="113"/>
      <c r="N38" s="113"/>
      <c r="O38" s="113"/>
      <c r="P38" s="113"/>
      <c r="Q38" s="113"/>
      <c r="R38" s="113"/>
      <c r="S38" s="113"/>
      <c r="T38" s="229"/>
      <c r="U38" s="412"/>
      <c r="V38" s="412"/>
      <c r="W38" s="412"/>
      <c r="X38" s="412"/>
      <c r="Y38" s="412"/>
      <c r="Z38" s="412"/>
      <c r="AA38" s="412"/>
      <c r="AB38" s="163"/>
      <c r="AC38" s="163"/>
      <c r="AD38" s="163"/>
      <c r="AE38" s="163"/>
      <c r="AF38" s="163"/>
      <c r="AG38" s="163"/>
      <c r="AH38" s="163"/>
      <c r="AI38" s="163"/>
      <c r="AJ38" s="125"/>
      <c r="AK38" s="125"/>
      <c r="AL38" s="125"/>
      <c r="AM38" s="125"/>
      <c r="AN38" s="125"/>
      <c r="AO38" s="125"/>
      <c r="AP38" s="125"/>
      <c r="AQ38" s="125"/>
      <c r="AR38" s="125"/>
      <c r="AS38" s="229"/>
      <c r="AT38" s="229"/>
      <c r="AU38" s="229"/>
      <c r="AV38" s="229"/>
      <c r="AW38" s="229"/>
      <c r="AX38" s="229"/>
      <c r="AY38" s="229"/>
      <c r="AZ38" s="229"/>
      <c r="BA38" s="229"/>
      <c r="BB38" s="229"/>
      <c r="BC38" s="229"/>
      <c r="BD38" s="229"/>
      <c r="BE38" s="229"/>
      <c r="BF38" s="113"/>
      <c r="BG38" s="113"/>
      <c r="BH38" s="113"/>
      <c r="BI38" s="113"/>
      <c r="BJ38" s="113"/>
      <c r="BK38" s="113"/>
      <c r="BL38" s="113"/>
      <c r="BM38" s="113"/>
      <c r="BN38" s="113"/>
      <c r="BO38" s="113"/>
      <c r="BP38" s="113"/>
      <c r="BQ38" s="113"/>
      <c r="BR38" s="113"/>
      <c r="BS38" s="113"/>
      <c r="BT38" s="113"/>
      <c r="BU38" s="113"/>
      <c r="BV38" s="113"/>
      <c r="BW38" s="113"/>
      <c r="BX38" s="113"/>
      <c r="BY38" s="113"/>
      <c r="BZ38" s="113"/>
      <c r="CA38" s="113"/>
      <c r="CB38" s="113"/>
      <c r="CC38" s="113"/>
      <c r="CD38" s="113"/>
      <c r="CE38" s="113"/>
      <c r="CF38" s="113"/>
      <c r="CG38" s="113"/>
      <c r="CH38" s="113"/>
      <c r="CI38" s="113"/>
      <c r="CJ38" s="113"/>
      <c r="CK38" s="113"/>
      <c r="CL38" s="113"/>
      <c r="CM38" s="113"/>
      <c r="CN38" s="113"/>
      <c r="CO38" s="113"/>
      <c r="CP38" s="113"/>
      <c r="CQ38" s="113"/>
      <c r="CR38" s="113"/>
      <c r="CS38" s="113"/>
      <c r="CT38" s="113"/>
      <c r="CU38" s="113"/>
      <c r="CV38" s="113"/>
      <c r="CW38" s="113"/>
      <c r="CX38" s="113"/>
      <c r="CY38" s="113"/>
      <c r="CZ38" s="113"/>
      <c r="DA38" s="113"/>
      <c r="DB38" s="113"/>
      <c r="DC38" s="113"/>
      <c r="DD38" s="113"/>
      <c r="DE38" s="113"/>
      <c r="DF38" s="113"/>
      <c r="DG38" s="113"/>
      <c r="DH38" s="113"/>
      <c r="DI38" s="113"/>
      <c r="DJ38" s="113"/>
      <c r="DK38" s="113"/>
      <c r="DL38" s="113"/>
      <c r="DM38" s="113"/>
      <c r="DN38" s="113"/>
      <c r="DO38" s="113"/>
      <c r="DP38" s="113"/>
      <c r="DQ38" s="113"/>
      <c r="DR38" s="113"/>
      <c r="DS38" s="113"/>
      <c r="DT38" s="113"/>
      <c r="DU38" s="113"/>
      <c r="DV38" s="113"/>
      <c r="DW38" s="113"/>
      <c r="DX38" s="113"/>
      <c r="DY38" s="113"/>
      <c r="DZ38" s="113"/>
      <c r="EA38" s="113"/>
      <c r="EB38" s="113"/>
      <c r="EC38" s="113"/>
    </row>
    <row r="39" spans="2:133" x14ac:dyDescent="0.2">
      <c r="B39" s="113"/>
      <c r="C39" s="113"/>
      <c r="D39" s="113"/>
      <c r="E39" s="113"/>
      <c r="F39" s="113"/>
      <c r="G39" s="113"/>
      <c r="H39" s="113"/>
      <c r="I39" s="113"/>
      <c r="J39" s="113"/>
      <c r="K39" s="113"/>
      <c r="L39" s="113"/>
      <c r="M39" s="113"/>
      <c r="N39" s="113"/>
      <c r="O39" s="113"/>
      <c r="P39" s="113"/>
      <c r="Q39" s="113"/>
      <c r="R39" s="113"/>
      <c r="S39" s="113"/>
      <c r="T39" s="229"/>
      <c r="U39" s="412"/>
      <c r="V39" s="412"/>
      <c r="W39" s="412"/>
      <c r="X39" s="412"/>
      <c r="Y39" s="412"/>
      <c r="Z39" s="412"/>
      <c r="AA39" s="412"/>
      <c r="AB39" s="163"/>
      <c r="AC39" s="163"/>
      <c r="AD39" s="163"/>
      <c r="AE39" s="163"/>
      <c r="AF39" s="163"/>
      <c r="AG39" s="163"/>
      <c r="AH39" s="163"/>
      <c r="AI39" s="163"/>
      <c r="AJ39" s="125"/>
      <c r="AK39" s="125"/>
      <c r="AL39" s="125"/>
      <c r="AM39" s="125"/>
      <c r="AN39" s="125"/>
      <c r="AO39" s="125"/>
      <c r="AP39" s="125"/>
      <c r="AQ39" s="125"/>
      <c r="AR39" s="125"/>
      <c r="AS39" s="229"/>
      <c r="AT39" s="229"/>
      <c r="AU39" s="229"/>
      <c r="AV39" s="229"/>
      <c r="AW39" s="229"/>
      <c r="AX39" s="229"/>
      <c r="AY39" s="229"/>
      <c r="AZ39" s="229"/>
      <c r="BA39" s="229"/>
      <c r="BB39" s="229"/>
      <c r="BC39" s="229"/>
      <c r="BD39" s="229"/>
      <c r="BE39" s="229"/>
      <c r="BF39" s="113"/>
      <c r="BG39" s="113"/>
      <c r="BH39" s="113"/>
      <c r="BI39" s="113"/>
      <c r="BJ39" s="113"/>
      <c r="BK39" s="113"/>
      <c r="BL39" s="113"/>
      <c r="BM39" s="113"/>
      <c r="BN39" s="113"/>
      <c r="BO39" s="113"/>
      <c r="BP39" s="113"/>
      <c r="BQ39" s="113"/>
      <c r="BR39" s="113"/>
      <c r="BS39" s="113"/>
      <c r="BT39" s="113"/>
      <c r="BU39" s="113"/>
      <c r="BV39" s="113"/>
      <c r="BW39" s="113"/>
      <c r="BX39" s="113"/>
      <c r="BY39" s="113"/>
      <c r="BZ39" s="113"/>
      <c r="CA39" s="113"/>
      <c r="CB39" s="113"/>
      <c r="CC39" s="113"/>
      <c r="CD39" s="113"/>
      <c r="CE39" s="113"/>
      <c r="CF39" s="113"/>
      <c r="CG39" s="113"/>
      <c r="CH39" s="113"/>
      <c r="CI39" s="113"/>
      <c r="CJ39" s="113"/>
      <c r="CK39" s="113"/>
      <c r="CL39" s="113"/>
      <c r="CM39" s="113"/>
      <c r="CN39" s="113"/>
      <c r="CO39" s="113"/>
      <c r="CP39" s="113"/>
      <c r="CQ39" s="113"/>
      <c r="CR39" s="113"/>
      <c r="CS39" s="113"/>
      <c r="CT39" s="113"/>
      <c r="CU39" s="113"/>
      <c r="CV39" s="113"/>
      <c r="CW39" s="113"/>
      <c r="CX39" s="113"/>
      <c r="CY39" s="113"/>
      <c r="CZ39" s="113"/>
      <c r="DA39" s="113"/>
      <c r="DB39" s="113"/>
      <c r="DC39" s="113"/>
      <c r="DD39" s="113"/>
      <c r="DE39" s="113"/>
      <c r="DF39" s="113"/>
      <c r="DG39" s="113"/>
      <c r="DH39" s="113"/>
      <c r="DI39" s="113"/>
      <c r="DJ39" s="113"/>
      <c r="DK39" s="113"/>
      <c r="DL39" s="113"/>
      <c r="DM39" s="113"/>
      <c r="DN39" s="113"/>
      <c r="DO39" s="113"/>
      <c r="DP39" s="113"/>
      <c r="DQ39" s="113"/>
      <c r="DR39" s="113"/>
      <c r="DS39" s="113"/>
      <c r="DT39" s="113"/>
      <c r="DU39" s="113"/>
      <c r="DV39" s="113"/>
      <c r="DW39" s="113"/>
      <c r="DX39" s="113"/>
      <c r="DY39" s="113"/>
      <c r="DZ39" s="113"/>
      <c r="EA39" s="113"/>
      <c r="EB39" s="113"/>
      <c r="EC39" s="113"/>
    </row>
    <row r="40" spans="2:133" x14ac:dyDescent="0.2">
      <c r="B40" s="113"/>
      <c r="C40" s="113"/>
      <c r="D40" s="113"/>
      <c r="E40" s="113"/>
      <c r="F40" s="113"/>
      <c r="G40" s="113"/>
      <c r="H40" s="113"/>
      <c r="I40" s="113"/>
      <c r="J40" s="113"/>
      <c r="K40" s="113"/>
      <c r="L40" s="113"/>
      <c r="M40" s="113"/>
      <c r="N40" s="113"/>
      <c r="O40" s="113"/>
      <c r="P40" s="113"/>
      <c r="Q40" s="113"/>
      <c r="R40" s="113"/>
      <c r="S40" s="113"/>
      <c r="T40" s="229"/>
      <c r="U40" s="412"/>
      <c r="V40" s="412"/>
      <c r="W40" s="412"/>
      <c r="X40" s="412"/>
      <c r="Y40" s="412"/>
      <c r="Z40" s="412"/>
      <c r="AA40" s="412"/>
      <c r="AB40" s="163"/>
      <c r="AC40" s="163"/>
      <c r="AD40" s="163"/>
      <c r="AE40" s="163"/>
      <c r="AF40" s="163"/>
      <c r="AG40" s="163"/>
      <c r="AH40" s="163"/>
      <c r="AI40" s="163"/>
      <c r="AJ40" s="125"/>
      <c r="AK40" s="125"/>
      <c r="AL40" s="125"/>
      <c r="AM40" s="125"/>
      <c r="AN40" s="125"/>
      <c r="AO40" s="125"/>
      <c r="AP40" s="125"/>
      <c r="AQ40" s="125"/>
      <c r="AR40" s="125"/>
      <c r="AS40" s="229"/>
      <c r="AT40" s="229"/>
      <c r="AU40" s="229"/>
      <c r="AV40" s="229"/>
      <c r="AW40" s="229"/>
      <c r="AX40" s="229"/>
      <c r="AY40" s="229"/>
      <c r="AZ40" s="229"/>
      <c r="BA40" s="229"/>
      <c r="BB40" s="229"/>
      <c r="BC40" s="229"/>
      <c r="BD40" s="229"/>
      <c r="BE40" s="229"/>
      <c r="BF40" s="113"/>
      <c r="BG40" s="113"/>
      <c r="BH40" s="113"/>
      <c r="BI40" s="113"/>
      <c r="BJ40" s="113"/>
      <c r="BK40" s="113"/>
      <c r="BL40" s="113"/>
      <c r="BM40" s="113"/>
      <c r="BN40" s="113"/>
      <c r="BO40" s="113"/>
      <c r="BP40" s="113"/>
      <c r="BQ40" s="113"/>
      <c r="BR40" s="113"/>
      <c r="BS40" s="113"/>
      <c r="BT40" s="113"/>
      <c r="BU40" s="113"/>
      <c r="BV40" s="113"/>
      <c r="BW40" s="113"/>
      <c r="BX40" s="113"/>
      <c r="BY40" s="113"/>
      <c r="BZ40" s="113"/>
      <c r="CA40" s="113"/>
      <c r="CB40" s="113"/>
      <c r="CC40" s="113"/>
      <c r="CD40" s="113"/>
      <c r="CE40" s="113"/>
      <c r="CF40" s="113"/>
      <c r="CG40" s="113"/>
      <c r="CH40" s="113"/>
      <c r="CI40" s="113"/>
      <c r="CJ40" s="113"/>
      <c r="CK40" s="113"/>
      <c r="CL40" s="113"/>
      <c r="CM40" s="113"/>
      <c r="CN40" s="113"/>
      <c r="CO40" s="113"/>
      <c r="CP40" s="113"/>
      <c r="CQ40" s="113"/>
      <c r="CR40" s="113"/>
      <c r="CS40" s="113"/>
      <c r="CT40" s="113"/>
      <c r="CU40" s="113"/>
      <c r="CV40" s="113"/>
      <c r="CW40" s="113"/>
      <c r="CX40" s="113"/>
      <c r="CY40" s="113"/>
      <c r="CZ40" s="113"/>
      <c r="DA40" s="113"/>
      <c r="DB40" s="113"/>
      <c r="DC40" s="113"/>
      <c r="DD40" s="113"/>
      <c r="DE40" s="113"/>
      <c r="DF40" s="113"/>
      <c r="DG40" s="113"/>
      <c r="DH40" s="113"/>
      <c r="DI40" s="113"/>
      <c r="DJ40" s="113"/>
      <c r="DK40" s="113"/>
      <c r="DL40" s="113"/>
      <c r="DM40" s="113"/>
      <c r="DN40" s="113"/>
      <c r="DO40" s="113"/>
      <c r="DP40" s="113"/>
      <c r="DQ40" s="113"/>
      <c r="DR40" s="113"/>
      <c r="DS40" s="113"/>
      <c r="DT40" s="113"/>
      <c r="DU40" s="113"/>
      <c r="DV40" s="113"/>
      <c r="DW40" s="113"/>
      <c r="DX40" s="113"/>
      <c r="DY40" s="113"/>
      <c r="DZ40" s="113"/>
      <c r="EA40" s="113"/>
      <c r="EB40" s="113"/>
      <c r="EC40" s="113"/>
    </row>
    <row r="41" spans="2:133" x14ac:dyDescent="0.2">
      <c r="B41" s="113"/>
      <c r="C41" s="113"/>
      <c r="D41" s="113"/>
      <c r="E41" s="113"/>
      <c r="F41" s="113"/>
      <c r="G41" s="113"/>
      <c r="H41" s="113"/>
      <c r="I41" s="113"/>
      <c r="J41" s="113"/>
      <c r="K41" s="113"/>
      <c r="L41" s="113"/>
      <c r="M41" s="113"/>
      <c r="N41" s="113"/>
      <c r="O41" s="113"/>
      <c r="P41" s="113"/>
      <c r="Q41" s="113"/>
      <c r="R41" s="113"/>
      <c r="S41" s="113"/>
      <c r="T41" s="229"/>
      <c r="U41" s="412"/>
      <c r="V41" s="412"/>
      <c r="W41" s="412"/>
      <c r="X41" s="412"/>
      <c r="Y41" s="412"/>
      <c r="Z41" s="412"/>
      <c r="AA41" s="412"/>
      <c r="AB41" s="163"/>
      <c r="AC41" s="163"/>
      <c r="AD41" s="163"/>
      <c r="AE41" s="163"/>
      <c r="AF41" s="163"/>
      <c r="AG41" s="163"/>
      <c r="AH41" s="163"/>
      <c r="AI41" s="163"/>
      <c r="AJ41" s="125"/>
      <c r="AK41" s="125"/>
      <c r="AL41" s="125"/>
      <c r="AM41" s="125"/>
      <c r="AN41" s="125"/>
      <c r="AO41" s="125"/>
      <c r="AP41" s="125"/>
      <c r="AQ41" s="125"/>
      <c r="AR41" s="125"/>
      <c r="AS41" s="229"/>
      <c r="AT41" s="229"/>
      <c r="AU41" s="229"/>
      <c r="AV41" s="229"/>
      <c r="AW41" s="229"/>
      <c r="AX41" s="229"/>
      <c r="AY41" s="229"/>
      <c r="AZ41" s="229"/>
      <c r="BA41" s="229"/>
      <c r="BB41" s="229"/>
      <c r="BC41" s="229"/>
      <c r="BD41" s="229"/>
      <c r="BE41" s="229"/>
      <c r="BF41" s="113"/>
      <c r="BG41" s="113"/>
      <c r="BH41" s="113"/>
      <c r="BI41" s="113"/>
      <c r="BJ41" s="113"/>
      <c r="BK41" s="113"/>
      <c r="BL41" s="113"/>
      <c r="BM41" s="113"/>
      <c r="BN41" s="113"/>
      <c r="BO41" s="113"/>
      <c r="BP41" s="113"/>
      <c r="BQ41" s="113"/>
      <c r="BR41" s="113"/>
      <c r="BS41" s="113"/>
      <c r="BT41" s="113"/>
      <c r="BU41" s="113"/>
      <c r="BV41" s="113"/>
      <c r="BW41" s="113"/>
      <c r="BX41" s="113"/>
      <c r="BY41" s="113"/>
      <c r="BZ41" s="113"/>
      <c r="CA41" s="113"/>
      <c r="CB41" s="113"/>
      <c r="CC41" s="113"/>
      <c r="CD41" s="113"/>
      <c r="CE41" s="113"/>
      <c r="CF41" s="113"/>
      <c r="CG41" s="113"/>
      <c r="CH41" s="113"/>
      <c r="CI41" s="113"/>
      <c r="CJ41" s="113"/>
      <c r="CK41" s="113"/>
      <c r="CL41" s="113"/>
      <c r="CM41" s="113"/>
      <c r="CN41" s="113"/>
      <c r="CO41" s="113"/>
      <c r="CP41" s="113"/>
      <c r="CQ41" s="113"/>
      <c r="CR41" s="113"/>
      <c r="CS41" s="113"/>
      <c r="CT41" s="113"/>
      <c r="CU41" s="113"/>
      <c r="CV41" s="113"/>
      <c r="CW41" s="113"/>
      <c r="CX41" s="113"/>
      <c r="CY41" s="113"/>
      <c r="CZ41" s="113"/>
      <c r="DA41" s="113"/>
      <c r="DB41" s="113"/>
      <c r="DC41" s="113"/>
      <c r="DD41" s="113"/>
      <c r="DE41" s="113"/>
      <c r="DF41" s="113"/>
      <c r="DG41" s="113"/>
      <c r="DH41" s="113"/>
      <c r="DI41" s="113"/>
      <c r="DJ41" s="113"/>
      <c r="DK41" s="113"/>
      <c r="DL41" s="113"/>
      <c r="DM41" s="113"/>
      <c r="DN41" s="113"/>
      <c r="DO41" s="113"/>
      <c r="DP41" s="113"/>
      <c r="DQ41" s="113"/>
      <c r="DR41" s="113"/>
      <c r="DS41" s="113"/>
      <c r="DT41" s="113"/>
      <c r="DU41" s="113"/>
      <c r="DV41" s="113"/>
      <c r="DW41" s="113"/>
      <c r="DX41" s="113"/>
      <c r="DY41" s="113"/>
      <c r="DZ41" s="113"/>
      <c r="EA41" s="113"/>
      <c r="EB41" s="113"/>
      <c r="EC41" s="113"/>
    </row>
    <row r="42" spans="2:133" x14ac:dyDescent="0.2">
      <c r="B42" s="113"/>
      <c r="C42" s="113"/>
      <c r="D42" s="113"/>
      <c r="E42" s="113"/>
      <c r="F42" s="113"/>
      <c r="G42" s="113"/>
      <c r="H42" s="113"/>
      <c r="I42" s="113"/>
      <c r="J42" s="113"/>
      <c r="K42" s="113"/>
      <c r="L42" s="113"/>
      <c r="M42" s="113"/>
      <c r="N42" s="113"/>
      <c r="O42" s="113"/>
      <c r="P42" s="113"/>
      <c r="Q42" s="113"/>
      <c r="R42" s="113"/>
      <c r="S42" s="113"/>
      <c r="T42" s="229"/>
      <c r="U42" s="412"/>
      <c r="V42" s="412"/>
      <c r="W42" s="412"/>
      <c r="X42" s="412"/>
      <c r="Y42" s="412"/>
      <c r="Z42" s="412"/>
      <c r="AA42" s="412"/>
      <c r="AB42" s="163"/>
      <c r="AC42" s="163"/>
      <c r="AD42" s="163"/>
      <c r="AE42" s="163"/>
      <c r="AF42" s="163"/>
      <c r="AG42" s="163"/>
      <c r="AH42" s="163"/>
      <c r="AI42" s="163"/>
      <c r="AJ42" s="125"/>
      <c r="AK42" s="125"/>
      <c r="AL42" s="125"/>
      <c r="AM42" s="125"/>
      <c r="AN42" s="125"/>
      <c r="AO42" s="125"/>
      <c r="AP42" s="125"/>
      <c r="AQ42" s="125"/>
      <c r="AR42" s="125"/>
      <c r="AS42" s="229"/>
      <c r="AT42" s="229"/>
      <c r="AU42" s="229"/>
      <c r="AV42" s="229"/>
      <c r="AW42" s="229"/>
      <c r="AX42" s="229"/>
      <c r="AY42" s="229"/>
      <c r="AZ42" s="229"/>
      <c r="BA42" s="229"/>
      <c r="BB42" s="229"/>
      <c r="BC42" s="229"/>
      <c r="BD42" s="229"/>
      <c r="BE42" s="229"/>
      <c r="BF42" s="113"/>
      <c r="BG42" s="113"/>
      <c r="BH42" s="113"/>
      <c r="BI42" s="113"/>
      <c r="BJ42" s="113"/>
      <c r="BK42" s="113"/>
      <c r="BL42" s="113"/>
      <c r="BM42" s="113"/>
      <c r="BN42" s="113"/>
      <c r="BO42" s="113"/>
      <c r="BP42" s="113"/>
      <c r="BQ42" s="113"/>
      <c r="BR42" s="113"/>
      <c r="BS42" s="113"/>
      <c r="BT42" s="113"/>
      <c r="BU42" s="113"/>
      <c r="BV42" s="113"/>
      <c r="BW42" s="113"/>
      <c r="BX42" s="113"/>
      <c r="BY42" s="113"/>
      <c r="BZ42" s="113"/>
      <c r="CA42" s="113"/>
      <c r="CB42" s="113"/>
      <c r="CC42" s="113"/>
      <c r="CD42" s="113"/>
      <c r="CE42" s="113"/>
      <c r="CF42" s="113"/>
      <c r="CG42" s="113"/>
      <c r="CH42" s="113"/>
      <c r="CI42" s="113"/>
      <c r="CJ42" s="113"/>
      <c r="CK42" s="113"/>
      <c r="CL42" s="113"/>
      <c r="CM42" s="113"/>
      <c r="CN42" s="113"/>
      <c r="CO42" s="113"/>
      <c r="CP42" s="113"/>
      <c r="CQ42" s="113"/>
      <c r="CR42" s="113"/>
      <c r="CS42" s="113"/>
      <c r="CT42" s="113"/>
      <c r="CU42" s="113"/>
      <c r="CV42" s="113"/>
      <c r="CW42" s="113"/>
      <c r="CX42" s="113"/>
      <c r="CY42" s="113"/>
      <c r="CZ42" s="113"/>
      <c r="DA42" s="113"/>
      <c r="DB42" s="113"/>
      <c r="DC42" s="113"/>
      <c r="DD42" s="113"/>
      <c r="DE42" s="113"/>
      <c r="DF42" s="113"/>
      <c r="DG42" s="113"/>
      <c r="DH42" s="113"/>
      <c r="DI42" s="113"/>
      <c r="DJ42" s="113"/>
      <c r="DK42" s="113"/>
      <c r="DL42" s="113"/>
      <c r="DM42" s="113"/>
      <c r="DN42" s="113"/>
      <c r="DO42" s="113"/>
      <c r="DP42" s="113"/>
      <c r="DQ42" s="113"/>
      <c r="DR42" s="113"/>
      <c r="DS42" s="113"/>
      <c r="DT42" s="113"/>
      <c r="DU42" s="113"/>
      <c r="DV42" s="113"/>
      <c r="DW42" s="113"/>
      <c r="DX42" s="113"/>
      <c r="DY42" s="113"/>
      <c r="DZ42" s="113"/>
      <c r="EA42" s="113"/>
      <c r="EB42" s="113"/>
      <c r="EC42" s="113"/>
    </row>
    <row r="43" spans="2:133" x14ac:dyDescent="0.2">
      <c r="B43" s="113"/>
      <c r="C43" s="113"/>
      <c r="D43" s="113"/>
      <c r="E43" s="113"/>
      <c r="F43" s="113"/>
      <c r="G43" s="113"/>
      <c r="H43" s="113"/>
      <c r="I43" s="113"/>
      <c r="J43" s="113"/>
      <c r="K43" s="113"/>
      <c r="L43" s="113"/>
      <c r="M43" s="113"/>
      <c r="N43" s="113"/>
      <c r="O43" s="113"/>
      <c r="P43" s="113"/>
      <c r="Q43" s="113"/>
      <c r="R43" s="113"/>
      <c r="S43" s="113"/>
      <c r="T43" s="229"/>
      <c r="U43" s="412"/>
      <c r="V43" s="412"/>
      <c r="W43" s="412"/>
      <c r="X43" s="412"/>
      <c r="Y43" s="412"/>
      <c r="Z43" s="412"/>
      <c r="AA43" s="412"/>
      <c r="AB43" s="163"/>
      <c r="AC43" s="163"/>
      <c r="AD43" s="163"/>
      <c r="AE43" s="163"/>
      <c r="AF43" s="163"/>
      <c r="AG43" s="163"/>
      <c r="AH43" s="163"/>
      <c r="AI43" s="163"/>
      <c r="AJ43" s="125"/>
      <c r="AK43" s="125"/>
      <c r="AL43" s="125"/>
      <c r="AM43" s="125"/>
      <c r="AN43" s="125"/>
      <c r="AO43" s="125"/>
      <c r="AP43" s="125"/>
      <c r="AQ43" s="125"/>
      <c r="AR43" s="125"/>
      <c r="AS43" s="229"/>
      <c r="AT43" s="229"/>
      <c r="AU43" s="229"/>
      <c r="AV43" s="229"/>
      <c r="AW43" s="229"/>
      <c r="AX43" s="229"/>
      <c r="AY43" s="229"/>
      <c r="AZ43" s="229"/>
      <c r="BA43" s="229"/>
      <c r="BB43" s="229"/>
      <c r="BC43" s="229"/>
      <c r="BD43" s="229"/>
      <c r="BE43" s="229"/>
      <c r="BF43" s="113"/>
      <c r="BG43" s="113"/>
      <c r="BH43" s="113"/>
      <c r="BI43" s="113"/>
      <c r="BJ43" s="113"/>
      <c r="BK43" s="113"/>
      <c r="BL43" s="113"/>
      <c r="BM43" s="113"/>
      <c r="BN43" s="113"/>
      <c r="BO43" s="113"/>
      <c r="BP43" s="113"/>
      <c r="BQ43" s="113"/>
      <c r="BR43" s="113"/>
      <c r="BS43" s="113"/>
      <c r="BT43" s="113"/>
      <c r="BU43" s="113"/>
      <c r="BV43" s="113"/>
      <c r="BW43" s="113"/>
      <c r="BX43" s="113"/>
      <c r="BY43" s="113"/>
      <c r="BZ43" s="113"/>
      <c r="CA43" s="113"/>
      <c r="CB43" s="113"/>
      <c r="CC43" s="113"/>
      <c r="CD43" s="113"/>
      <c r="CE43" s="113"/>
      <c r="CF43" s="113"/>
      <c r="CG43" s="113"/>
      <c r="CH43" s="113"/>
      <c r="CI43" s="113"/>
      <c r="CJ43" s="113"/>
      <c r="CK43" s="113"/>
      <c r="CL43" s="113"/>
      <c r="CM43" s="113"/>
      <c r="CN43" s="113"/>
      <c r="CO43" s="113"/>
      <c r="CP43" s="113"/>
      <c r="CQ43" s="113"/>
      <c r="CR43" s="113"/>
      <c r="CS43" s="113"/>
      <c r="CT43" s="113"/>
      <c r="CU43" s="113"/>
      <c r="CV43" s="113"/>
      <c r="CW43" s="113"/>
      <c r="CX43" s="113"/>
      <c r="CY43" s="113"/>
      <c r="CZ43" s="113"/>
      <c r="DA43" s="113"/>
      <c r="DB43" s="113"/>
      <c r="DC43" s="113"/>
      <c r="DD43" s="113"/>
      <c r="DE43" s="113"/>
      <c r="DF43" s="113"/>
      <c r="DG43" s="113"/>
      <c r="DH43" s="113"/>
      <c r="DI43" s="113"/>
      <c r="DJ43" s="113"/>
      <c r="DK43" s="113"/>
      <c r="DL43" s="113"/>
      <c r="DM43" s="113"/>
      <c r="DN43" s="113"/>
      <c r="DO43" s="113"/>
      <c r="DP43" s="113"/>
      <c r="DQ43" s="113"/>
      <c r="DR43" s="113"/>
      <c r="DS43" s="113"/>
      <c r="DT43" s="113"/>
      <c r="DU43" s="113"/>
      <c r="DV43" s="113"/>
      <c r="DW43" s="113"/>
      <c r="DX43" s="113"/>
      <c r="DY43" s="113"/>
      <c r="DZ43" s="113"/>
      <c r="EA43" s="113"/>
      <c r="EB43" s="113"/>
      <c r="EC43" s="113"/>
    </row>
    <row r="44" spans="2:133" x14ac:dyDescent="0.2">
      <c r="B44" s="113"/>
      <c r="C44" s="113"/>
      <c r="D44" s="113"/>
      <c r="E44" s="113"/>
      <c r="F44" s="113"/>
      <c r="G44" s="113"/>
      <c r="H44" s="113"/>
      <c r="I44" s="113"/>
      <c r="J44" s="113"/>
      <c r="K44" s="113"/>
      <c r="L44" s="113"/>
      <c r="M44" s="113"/>
      <c r="N44" s="113"/>
      <c r="O44" s="113"/>
      <c r="P44" s="113"/>
      <c r="Q44" s="113"/>
      <c r="R44" s="113"/>
      <c r="S44" s="113"/>
      <c r="T44" s="229"/>
      <c r="U44" s="412"/>
      <c r="V44" s="412"/>
      <c r="W44" s="412"/>
      <c r="X44" s="412"/>
      <c r="Y44" s="412"/>
      <c r="Z44" s="412"/>
      <c r="AA44" s="412"/>
      <c r="AB44" s="163"/>
      <c r="AC44" s="163"/>
      <c r="AD44" s="163"/>
      <c r="AE44" s="163"/>
      <c r="AF44" s="163"/>
      <c r="AG44" s="163"/>
      <c r="AH44" s="163"/>
      <c r="AI44" s="163"/>
      <c r="AJ44" s="125"/>
      <c r="AK44" s="125"/>
      <c r="AL44" s="125"/>
      <c r="AM44" s="125"/>
      <c r="AN44" s="125"/>
      <c r="AO44" s="125"/>
      <c r="AP44" s="125"/>
      <c r="AQ44" s="125"/>
      <c r="AR44" s="125"/>
      <c r="AS44" s="229"/>
      <c r="AT44" s="229"/>
      <c r="AU44" s="229"/>
      <c r="AV44" s="229"/>
      <c r="AW44" s="229"/>
      <c r="AX44" s="229"/>
      <c r="AY44" s="229"/>
      <c r="AZ44" s="229"/>
      <c r="BA44" s="229"/>
      <c r="BB44" s="229"/>
      <c r="BC44" s="229"/>
      <c r="BD44" s="229"/>
      <c r="BE44" s="229"/>
      <c r="BF44" s="113"/>
      <c r="BG44" s="113"/>
      <c r="BH44" s="113"/>
      <c r="BI44" s="113"/>
      <c r="BJ44" s="113"/>
      <c r="BK44" s="113"/>
      <c r="BL44" s="113"/>
      <c r="BM44" s="113"/>
      <c r="BN44" s="113"/>
      <c r="BO44" s="113"/>
      <c r="BP44" s="113"/>
      <c r="BQ44" s="113"/>
      <c r="BR44" s="113"/>
      <c r="BS44" s="113"/>
      <c r="BT44" s="113"/>
      <c r="BU44" s="113"/>
      <c r="BV44" s="113"/>
      <c r="BW44" s="113"/>
      <c r="BX44" s="113"/>
      <c r="BY44" s="113"/>
      <c r="BZ44" s="113"/>
      <c r="CA44" s="113"/>
      <c r="CB44" s="113"/>
      <c r="CC44" s="113"/>
      <c r="CD44" s="113"/>
      <c r="CE44" s="113"/>
      <c r="CF44" s="113"/>
      <c r="CG44" s="113"/>
      <c r="CH44" s="113"/>
      <c r="CI44" s="113"/>
      <c r="CJ44" s="113"/>
      <c r="CK44" s="113"/>
      <c r="CL44" s="113"/>
      <c r="CM44" s="113"/>
      <c r="CN44" s="113"/>
      <c r="CO44" s="113"/>
      <c r="CP44" s="113"/>
      <c r="CQ44" s="113"/>
      <c r="CR44" s="113"/>
      <c r="CS44" s="113"/>
      <c r="CT44" s="113"/>
      <c r="CU44" s="113"/>
      <c r="CV44" s="113"/>
      <c r="CW44" s="113"/>
      <c r="CX44" s="113"/>
      <c r="CY44" s="113"/>
      <c r="CZ44" s="113"/>
      <c r="DA44" s="113"/>
      <c r="DB44" s="113"/>
      <c r="DC44" s="113"/>
      <c r="DD44" s="113"/>
      <c r="DE44" s="113"/>
      <c r="DF44" s="113"/>
      <c r="DG44" s="113"/>
      <c r="DH44" s="113"/>
      <c r="DI44" s="113"/>
      <c r="DJ44" s="113"/>
      <c r="DK44" s="113"/>
      <c r="DL44" s="113"/>
      <c r="DM44" s="113"/>
      <c r="DN44" s="113"/>
      <c r="DO44" s="113"/>
      <c r="DP44" s="113"/>
      <c r="DQ44" s="113"/>
      <c r="DR44" s="113"/>
      <c r="DS44" s="113"/>
      <c r="DT44" s="113"/>
      <c r="DU44" s="113"/>
      <c r="DV44" s="113"/>
      <c r="DW44" s="113"/>
      <c r="DX44" s="113"/>
      <c r="DY44" s="113"/>
      <c r="DZ44" s="113"/>
      <c r="EA44" s="113"/>
      <c r="EB44" s="113"/>
      <c r="EC44" s="113"/>
    </row>
    <row r="45" spans="2:133" x14ac:dyDescent="0.2">
      <c r="B45" s="113"/>
      <c r="C45" s="113"/>
      <c r="D45" s="113"/>
      <c r="E45" s="113"/>
      <c r="F45" s="113"/>
      <c r="G45" s="113"/>
      <c r="H45" s="113"/>
      <c r="I45" s="113"/>
      <c r="J45" s="113"/>
      <c r="K45" s="113"/>
      <c r="L45" s="113"/>
      <c r="M45" s="113"/>
      <c r="N45" s="113"/>
      <c r="O45" s="113"/>
      <c r="P45" s="113"/>
      <c r="Q45" s="113"/>
      <c r="R45" s="113"/>
      <c r="S45" s="113"/>
      <c r="T45" s="229"/>
      <c r="U45" s="412"/>
      <c r="V45" s="412"/>
      <c r="W45" s="412"/>
      <c r="X45" s="412"/>
      <c r="Y45" s="412"/>
      <c r="Z45" s="412"/>
      <c r="AA45" s="412"/>
      <c r="AB45" s="163"/>
      <c r="AC45" s="163"/>
      <c r="AD45" s="163"/>
      <c r="AE45" s="163"/>
      <c r="AF45" s="163"/>
      <c r="AG45" s="163"/>
      <c r="AH45" s="163"/>
      <c r="AI45" s="163"/>
      <c r="AJ45" s="125"/>
      <c r="AK45" s="125"/>
      <c r="AL45" s="125"/>
      <c r="AM45" s="125"/>
      <c r="AN45" s="125"/>
      <c r="AO45" s="125"/>
      <c r="AP45" s="125"/>
      <c r="AQ45" s="125"/>
      <c r="AR45" s="125"/>
      <c r="AS45" s="229"/>
      <c r="AT45" s="229"/>
      <c r="AU45" s="229"/>
      <c r="AV45" s="229"/>
      <c r="AW45" s="229"/>
      <c r="AX45" s="229"/>
      <c r="AY45" s="229"/>
      <c r="AZ45" s="229"/>
      <c r="BA45" s="229"/>
      <c r="BB45" s="229"/>
      <c r="BC45" s="229"/>
      <c r="BD45" s="229"/>
      <c r="BE45" s="229"/>
      <c r="BF45" s="113"/>
      <c r="BG45" s="113"/>
      <c r="BH45" s="113"/>
      <c r="BI45" s="113"/>
      <c r="BJ45" s="113"/>
      <c r="BK45" s="113"/>
      <c r="BL45" s="113"/>
      <c r="BM45" s="113"/>
      <c r="BN45" s="113"/>
      <c r="BO45" s="113"/>
      <c r="BP45" s="113"/>
      <c r="BQ45" s="113"/>
      <c r="BR45" s="113"/>
      <c r="BS45" s="113"/>
      <c r="BT45" s="113"/>
      <c r="BU45" s="113"/>
      <c r="BV45" s="113"/>
      <c r="BW45" s="113"/>
      <c r="BX45" s="113"/>
      <c r="BY45" s="113"/>
      <c r="BZ45" s="113"/>
      <c r="CA45" s="113"/>
      <c r="CB45" s="113"/>
      <c r="CC45" s="113"/>
      <c r="CD45" s="113"/>
      <c r="CE45" s="113"/>
      <c r="CF45" s="113"/>
      <c r="CG45" s="113"/>
      <c r="CH45" s="113"/>
      <c r="CI45" s="113"/>
      <c r="CJ45" s="113"/>
      <c r="CK45" s="113"/>
      <c r="CL45" s="113"/>
      <c r="CM45" s="113"/>
      <c r="CN45" s="113"/>
      <c r="CO45" s="113"/>
      <c r="CP45" s="113"/>
      <c r="CQ45" s="113"/>
      <c r="CR45" s="113"/>
      <c r="CS45" s="113"/>
      <c r="CT45" s="113"/>
      <c r="CU45" s="113"/>
      <c r="CV45" s="113"/>
      <c r="CW45" s="113"/>
      <c r="CX45" s="113"/>
      <c r="CY45" s="113"/>
      <c r="CZ45" s="113"/>
      <c r="DA45" s="113"/>
      <c r="DB45" s="113"/>
      <c r="DC45" s="113"/>
      <c r="DD45" s="113"/>
      <c r="DE45" s="113"/>
      <c r="DF45" s="113"/>
      <c r="DG45" s="113"/>
      <c r="DH45" s="113"/>
      <c r="DI45" s="113"/>
      <c r="DJ45" s="113"/>
      <c r="DK45" s="113"/>
      <c r="DL45" s="113"/>
      <c r="DM45" s="113"/>
      <c r="DN45" s="113"/>
      <c r="DO45" s="113"/>
      <c r="DP45" s="113"/>
      <c r="DQ45" s="113"/>
      <c r="DR45" s="113"/>
      <c r="DS45" s="113"/>
      <c r="DT45" s="113"/>
      <c r="DU45" s="113"/>
      <c r="DV45" s="113"/>
      <c r="DW45" s="113"/>
      <c r="DX45" s="113"/>
      <c r="DY45" s="113"/>
      <c r="DZ45" s="113"/>
      <c r="EA45" s="113"/>
      <c r="EB45" s="113"/>
      <c r="EC45" s="113"/>
    </row>
    <row r="46" spans="2:133" x14ac:dyDescent="0.2">
      <c r="B46" s="113"/>
      <c r="C46" s="113"/>
      <c r="D46" s="113"/>
      <c r="E46" s="113"/>
      <c r="F46" s="113"/>
      <c r="G46" s="113"/>
      <c r="H46" s="113"/>
      <c r="I46" s="113"/>
      <c r="J46" s="113"/>
      <c r="K46" s="113"/>
      <c r="L46" s="113"/>
      <c r="M46" s="113"/>
      <c r="N46" s="113"/>
      <c r="O46" s="113"/>
      <c r="P46" s="113"/>
      <c r="Q46" s="113"/>
      <c r="R46" s="113"/>
      <c r="S46" s="113"/>
      <c r="T46" s="229"/>
      <c r="U46" s="412"/>
      <c r="V46" s="412"/>
      <c r="W46" s="412"/>
      <c r="X46" s="412"/>
      <c r="Y46" s="412"/>
      <c r="Z46" s="412"/>
      <c r="AA46" s="412"/>
      <c r="AB46" s="163"/>
      <c r="AC46" s="163"/>
      <c r="AD46" s="163"/>
      <c r="AE46" s="163"/>
      <c r="AF46" s="163"/>
      <c r="AG46" s="163"/>
      <c r="AH46" s="163"/>
      <c r="AI46" s="163"/>
      <c r="AJ46" s="125"/>
      <c r="AK46" s="125"/>
      <c r="AL46" s="125"/>
      <c r="AM46" s="125"/>
      <c r="AN46" s="125"/>
      <c r="AO46" s="125"/>
      <c r="AP46" s="125"/>
      <c r="AQ46" s="125"/>
      <c r="AR46" s="125"/>
      <c r="AS46" s="229"/>
      <c r="AT46" s="229"/>
      <c r="AU46" s="229"/>
      <c r="AV46" s="229"/>
      <c r="AW46" s="229"/>
      <c r="AX46" s="229"/>
      <c r="AY46" s="229"/>
      <c r="AZ46" s="229"/>
      <c r="BA46" s="229"/>
      <c r="BB46" s="229"/>
      <c r="BC46" s="229"/>
      <c r="BD46" s="229"/>
      <c r="BE46" s="229"/>
      <c r="BF46" s="113"/>
      <c r="BG46" s="113"/>
      <c r="BH46" s="113"/>
      <c r="BI46" s="113"/>
      <c r="BJ46" s="113"/>
      <c r="BK46" s="113"/>
      <c r="BL46" s="113"/>
      <c r="BM46" s="113"/>
      <c r="BN46" s="113"/>
      <c r="BO46" s="113"/>
      <c r="BP46" s="113"/>
      <c r="BQ46" s="113"/>
      <c r="BR46" s="113"/>
      <c r="BS46" s="113"/>
      <c r="BT46" s="113"/>
      <c r="BU46" s="113"/>
      <c r="BV46" s="113"/>
      <c r="BW46" s="113"/>
      <c r="BX46" s="113"/>
      <c r="BY46" s="113"/>
      <c r="BZ46" s="113"/>
      <c r="CA46" s="113"/>
      <c r="CB46" s="113"/>
      <c r="CC46" s="113"/>
      <c r="CD46" s="113"/>
      <c r="CE46" s="113"/>
      <c r="CF46" s="113"/>
      <c r="CG46" s="113"/>
      <c r="CH46" s="113"/>
      <c r="CI46" s="113"/>
      <c r="CJ46" s="113"/>
      <c r="CK46" s="113"/>
      <c r="CL46" s="113"/>
      <c r="CM46" s="113"/>
      <c r="CN46" s="113"/>
      <c r="CO46" s="113"/>
      <c r="CP46" s="113"/>
      <c r="CQ46" s="113"/>
      <c r="CR46" s="113"/>
      <c r="CS46" s="113"/>
      <c r="CT46" s="113"/>
      <c r="CU46" s="113"/>
      <c r="CV46" s="113"/>
      <c r="CW46" s="113"/>
      <c r="CX46" s="113"/>
      <c r="CY46" s="113"/>
      <c r="CZ46" s="113"/>
      <c r="DA46" s="113"/>
      <c r="DB46" s="113"/>
      <c r="DC46" s="113"/>
      <c r="DD46" s="113"/>
      <c r="DE46" s="113"/>
      <c r="DF46" s="113"/>
      <c r="DG46" s="113"/>
      <c r="DH46" s="113"/>
      <c r="DI46" s="113"/>
      <c r="DJ46" s="113"/>
      <c r="DK46" s="113"/>
      <c r="DL46" s="113"/>
      <c r="DM46" s="113"/>
      <c r="DN46" s="113"/>
      <c r="DO46" s="113"/>
      <c r="DP46" s="113"/>
      <c r="DQ46" s="113"/>
      <c r="DR46" s="113"/>
      <c r="DS46" s="113"/>
      <c r="DT46" s="113"/>
      <c r="DU46" s="113"/>
      <c r="DV46" s="113"/>
      <c r="DW46" s="113"/>
      <c r="DX46" s="113"/>
      <c r="DY46" s="113"/>
      <c r="DZ46" s="113"/>
      <c r="EA46" s="113"/>
      <c r="EB46" s="113"/>
      <c r="EC46" s="113"/>
    </row>
    <row r="47" spans="2:133" x14ac:dyDescent="0.2">
      <c r="B47" s="113"/>
      <c r="C47" s="113"/>
      <c r="D47" s="113"/>
      <c r="E47" s="113"/>
      <c r="F47" s="113"/>
      <c r="G47" s="113"/>
      <c r="H47" s="113"/>
      <c r="I47" s="113"/>
      <c r="J47" s="113"/>
      <c r="K47" s="113"/>
      <c r="L47" s="113"/>
      <c r="M47" s="113"/>
      <c r="N47" s="113"/>
      <c r="O47" s="113"/>
      <c r="P47" s="113"/>
      <c r="Q47" s="113"/>
      <c r="R47" s="113"/>
      <c r="S47" s="113"/>
      <c r="T47" s="229"/>
      <c r="U47" s="412"/>
      <c r="V47" s="412"/>
      <c r="W47" s="412"/>
      <c r="X47" s="412"/>
      <c r="Y47" s="412"/>
      <c r="Z47" s="412"/>
      <c r="AA47" s="412"/>
      <c r="AB47" s="163"/>
      <c r="AC47" s="163"/>
      <c r="AD47" s="163"/>
      <c r="AE47" s="163"/>
      <c r="AF47" s="163"/>
      <c r="AG47" s="163"/>
      <c r="AH47" s="163"/>
      <c r="AI47" s="163"/>
      <c r="AJ47" s="125"/>
      <c r="AK47" s="125"/>
      <c r="AL47" s="125"/>
      <c r="AM47" s="125"/>
      <c r="AN47" s="125"/>
      <c r="AO47" s="125"/>
      <c r="AP47" s="125"/>
      <c r="AQ47" s="125"/>
      <c r="AR47" s="125"/>
      <c r="AS47" s="229"/>
      <c r="AT47" s="229"/>
      <c r="AU47" s="229"/>
      <c r="AV47" s="229"/>
      <c r="AW47" s="229"/>
      <c r="AX47" s="229"/>
      <c r="AY47" s="229"/>
      <c r="AZ47" s="229"/>
      <c r="BA47" s="229"/>
      <c r="BB47" s="229"/>
      <c r="BC47" s="229"/>
      <c r="BD47" s="229"/>
      <c r="BE47" s="229"/>
      <c r="BF47" s="113"/>
      <c r="BG47" s="113"/>
      <c r="BH47" s="113"/>
      <c r="BI47" s="113"/>
      <c r="BJ47" s="113"/>
      <c r="BK47" s="113"/>
      <c r="BL47" s="113"/>
      <c r="BM47" s="113"/>
      <c r="BN47" s="113"/>
      <c r="BO47" s="113"/>
      <c r="BP47" s="113"/>
      <c r="BQ47" s="113"/>
      <c r="BR47" s="113"/>
      <c r="BS47" s="113"/>
      <c r="BT47" s="113"/>
      <c r="BU47" s="113"/>
      <c r="BV47" s="113"/>
      <c r="BW47" s="113"/>
      <c r="BX47" s="113"/>
      <c r="BY47" s="113"/>
      <c r="BZ47" s="113"/>
      <c r="CA47" s="113"/>
      <c r="CB47" s="113"/>
      <c r="CC47" s="113"/>
      <c r="CD47" s="113"/>
      <c r="CE47" s="113"/>
      <c r="CF47" s="113"/>
      <c r="CG47" s="113"/>
      <c r="CH47" s="113"/>
      <c r="CI47" s="113"/>
      <c r="CJ47" s="113"/>
      <c r="CK47" s="113"/>
      <c r="CL47" s="113"/>
      <c r="CM47" s="113"/>
      <c r="CN47" s="113"/>
      <c r="CO47" s="113"/>
      <c r="CP47" s="113"/>
      <c r="CQ47" s="113"/>
      <c r="CR47" s="113"/>
      <c r="CS47" s="113"/>
      <c r="CT47" s="113"/>
      <c r="CU47" s="113"/>
      <c r="CV47" s="113"/>
      <c r="CW47" s="113"/>
      <c r="CX47" s="113"/>
      <c r="CY47" s="113"/>
      <c r="CZ47" s="113"/>
      <c r="DA47" s="113"/>
      <c r="DB47" s="113"/>
      <c r="DC47" s="113"/>
      <c r="DD47" s="113"/>
      <c r="DE47" s="113"/>
      <c r="DF47" s="113"/>
      <c r="DG47" s="113"/>
      <c r="DH47" s="113"/>
      <c r="DI47" s="113"/>
      <c r="DJ47" s="113"/>
      <c r="DK47" s="113"/>
      <c r="DL47" s="113"/>
      <c r="DM47" s="113"/>
      <c r="DN47" s="113"/>
      <c r="DO47" s="113"/>
      <c r="DP47" s="113"/>
      <c r="DQ47" s="113"/>
      <c r="DR47" s="113"/>
      <c r="DS47" s="113"/>
      <c r="DT47" s="113"/>
      <c r="DU47" s="113"/>
      <c r="DV47" s="113"/>
      <c r="DW47" s="113"/>
      <c r="DX47" s="113"/>
      <c r="DY47" s="113"/>
      <c r="DZ47" s="113"/>
      <c r="EA47" s="113"/>
      <c r="EB47" s="113"/>
      <c r="EC47" s="113"/>
    </row>
    <row r="48" spans="2:133" x14ac:dyDescent="0.2">
      <c r="B48" s="113"/>
      <c r="C48" s="113"/>
      <c r="D48" s="113"/>
      <c r="E48" s="113"/>
      <c r="F48" s="113"/>
      <c r="G48" s="113"/>
      <c r="H48" s="113"/>
      <c r="I48" s="113"/>
      <c r="J48" s="113"/>
      <c r="K48" s="113"/>
      <c r="L48" s="113"/>
      <c r="M48" s="113"/>
      <c r="N48" s="113"/>
      <c r="O48" s="113"/>
      <c r="P48" s="113"/>
      <c r="Q48" s="113"/>
      <c r="R48" s="113"/>
      <c r="S48" s="113"/>
      <c r="T48" s="229"/>
      <c r="U48" s="412"/>
      <c r="V48" s="412"/>
      <c r="W48" s="412"/>
      <c r="X48" s="412"/>
      <c r="Y48" s="412"/>
      <c r="Z48" s="412"/>
      <c r="AA48" s="412"/>
      <c r="AB48" s="163"/>
      <c r="AC48" s="163"/>
      <c r="AD48" s="163"/>
      <c r="AE48" s="163"/>
      <c r="AF48" s="163"/>
      <c r="AG48" s="163"/>
      <c r="AH48" s="163"/>
      <c r="AI48" s="163"/>
      <c r="AJ48" s="125"/>
      <c r="AK48" s="125"/>
      <c r="AL48" s="125"/>
      <c r="AM48" s="125"/>
      <c r="AN48" s="125"/>
      <c r="AO48" s="125"/>
      <c r="AP48" s="125"/>
      <c r="AQ48" s="125"/>
      <c r="AR48" s="125"/>
      <c r="AS48" s="229"/>
      <c r="AT48" s="229"/>
      <c r="AU48" s="229"/>
      <c r="AV48" s="229"/>
      <c r="AW48" s="229"/>
      <c r="AX48" s="229"/>
      <c r="AY48" s="229"/>
      <c r="AZ48" s="229"/>
      <c r="BA48" s="229"/>
      <c r="BB48" s="229"/>
      <c r="BC48" s="229"/>
      <c r="BD48" s="229"/>
      <c r="BE48" s="229"/>
      <c r="BF48" s="113"/>
      <c r="BG48" s="113"/>
      <c r="BH48" s="113"/>
      <c r="BI48" s="113"/>
      <c r="BJ48" s="113"/>
      <c r="BK48" s="113"/>
      <c r="BL48" s="113"/>
      <c r="BM48" s="113"/>
      <c r="BN48" s="113"/>
      <c r="BO48" s="113"/>
      <c r="BP48" s="113"/>
      <c r="BQ48" s="113"/>
      <c r="BR48" s="113"/>
      <c r="BS48" s="113"/>
      <c r="BT48" s="113"/>
      <c r="BU48" s="113"/>
      <c r="BV48" s="113"/>
      <c r="BW48" s="113"/>
      <c r="BX48" s="113"/>
      <c r="BY48" s="113"/>
      <c r="BZ48" s="113"/>
      <c r="CA48" s="113"/>
      <c r="CB48" s="113"/>
      <c r="CC48" s="113"/>
      <c r="CD48" s="113"/>
      <c r="CE48" s="113"/>
      <c r="CF48" s="113"/>
      <c r="CG48" s="113"/>
      <c r="CH48" s="113"/>
      <c r="CI48" s="113"/>
      <c r="CJ48" s="113"/>
      <c r="CK48" s="113"/>
      <c r="CL48" s="113"/>
      <c r="CM48" s="113"/>
      <c r="CN48" s="113"/>
      <c r="CO48" s="113"/>
      <c r="CP48" s="113"/>
      <c r="CQ48" s="113"/>
      <c r="CR48" s="113"/>
      <c r="CS48" s="113"/>
      <c r="CT48" s="113"/>
      <c r="CU48" s="113"/>
      <c r="CV48" s="113"/>
      <c r="CW48" s="113"/>
      <c r="CX48" s="113"/>
      <c r="CY48" s="113"/>
      <c r="CZ48" s="113"/>
      <c r="DA48" s="113"/>
      <c r="DB48" s="113"/>
      <c r="DC48" s="113"/>
      <c r="DD48" s="113"/>
      <c r="DE48" s="113"/>
      <c r="DF48" s="113"/>
      <c r="DG48" s="113"/>
      <c r="DH48" s="113"/>
      <c r="DI48" s="113"/>
      <c r="DJ48" s="113"/>
      <c r="DK48" s="113"/>
      <c r="DL48" s="113"/>
      <c r="DM48" s="113"/>
      <c r="DN48" s="113"/>
      <c r="DO48" s="113"/>
      <c r="DP48" s="113"/>
      <c r="DQ48" s="113"/>
      <c r="DR48" s="113"/>
      <c r="DS48" s="113"/>
      <c r="DT48" s="113"/>
      <c r="DU48" s="113"/>
      <c r="DV48" s="113"/>
      <c r="DW48" s="113"/>
      <c r="DX48" s="113"/>
      <c r="DY48" s="113"/>
      <c r="DZ48" s="113"/>
      <c r="EA48" s="113"/>
      <c r="EB48" s="113"/>
      <c r="EC48" s="113"/>
    </row>
    <row r="49" spans="2:133" x14ac:dyDescent="0.2">
      <c r="B49" s="113"/>
      <c r="C49" s="113"/>
      <c r="D49" s="113"/>
      <c r="E49" s="113"/>
      <c r="F49" s="113"/>
      <c r="G49" s="113"/>
      <c r="H49" s="113"/>
      <c r="I49" s="113"/>
      <c r="J49" s="113"/>
      <c r="K49" s="113"/>
      <c r="L49" s="113"/>
      <c r="M49" s="113"/>
      <c r="N49" s="113"/>
      <c r="O49" s="113"/>
      <c r="P49" s="113"/>
      <c r="Q49" s="113"/>
      <c r="R49" s="113"/>
      <c r="S49" s="113"/>
      <c r="T49" s="229"/>
      <c r="U49" s="412"/>
      <c r="V49" s="412"/>
      <c r="W49" s="412"/>
      <c r="X49" s="412"/>
      <c r="Y49" s="412"/>
      <c r="Z49" s="412"/>
      <c r="AA49" s="412"/>
      <c r="AB49" s="163"/>
      <c r="AC49" s="163"/>
      <c r="AD49" s="163"/>
      <c r="AE49" s="163"/>
      <c r="AF49" s="163"/>
      <c r="AG49" s="163"/>
      <c r="AH49" s="163"/>
      <c r="AI49" s="163"/>
      <c r="AJ49" s="125"/>
      <c r="AK49" s="125"/>
      <c r="AL49" s="125"/>
      <c r="AM49" s="125"/>
      <c r="AN49" s="125"/>
      <c r="AO49" s="125"/>
      <c r="AP49" s="125"/>
      <c r="AQ49" s="125"/>
      <c r="AR49" s="125"/>
      <c r="AS49" s="229"/>
      <c r="AT49" s="229"/>
      <c r="AU49" s="229"/>
      <c r="AV49" s="229"/>
      <c r="AW49" s="229"/>
      <c r="AX49" s="229"/>
      <c r="AY49" s="229"/>
      <c r="AZ49" s="229"/>
      <c r="BA49" s="229"/>
      <c r="BB49" s="229"/>
      <c r="BC49" s="229"/>
      <c r="BD49" s="229"/>
      <c r="BE49" s="229"/>
      <c r="BF49" s="113"/>
      <c r="BG49" s="113"/>
      <c r="BH49" s="113"/>
      <c r="BI49" s="113"/>
      <c r="BJ49" s="113"/>
      <c r="BK49" s="113"/>
      <c r="BL49" s="113"/>
      <c r="BM49" s="113"/>
      <c r="BN49" s="113"/>
      <c r="BO49" s="113"/>
      <c r="BP49" s="113"/>
      <c r="BQ49" s="113"/>
      <c r="BR49" s="113"/>
      <c r="BS49" s="113"/>
      <c r="BT49" s="113"/>
      <c r="BU49" s="113"/>
      <c r="BV49" s="113"/>
      <c r="BW49" s="113"/>
      <c r="BX49" s="113"/>
      <c r="BY49" s="113"/>
      <c r="BZ49" s="113"/>
      <c r="CA49" s="113"/>
      <c r="CB49" s="113"/>
      <c r="CC49" s="113"/>
      <c r="CD49" s="113"/>
      <c r="CE49" s="113"/>
      <c r="CF49" s="113"/>
      <c r="CG49" s="113"/>
      <c r="CH49" s="113"/>
      <c r="CI49" s="113"/>
      <c r="CJ49" s="113"/>
      <c r="CK49" s="113"/>
      <c r="CL49" s="113"/>
      <c r="CM49" s="113"/>
      <c r="CN49" s="113"/>
      <c r="CO49" s="113"/>
      <c r="CP49" s="113"/>
      <c r="CQ49" s="113"/>
      <c r="CR49" s="113"/>
      <c r="CS49" s="113"/>
      <c r="CT49" s="113"/>
      <c r="CU49" s="113"/>
      <c r="CV49" s="113"/>
      <c r="CW49" s="113"/>
      <c r="CX49" s="113"/>
      <c r="CY49" s="113"/>
      <c r="CZ49" s="113"/>
      <c r="DA49" s="113"/>
      <c r="DB49" s="113"/>
      <c r="DC49" s="113"/>
      <c r="DD49" s="113"/>
      <c r="DE49" s="113"/>
      <c r="DF49" s="113"/>
      <c r="DG49" s="113"/>
      <c r="DH49" s="113"/>
      <c r="DI49" s="113"/>
      <c r="DJ49" s="113"/>
      <c r="DK49" s="113"/>
      <c r="DL49" s="113"/>
      <c r="DM49" s="113"/>
      <c r="DN49" s="113"/>
      <c r="DO49" s="113"/>
      <c r="DP49" s="113"/>
      <c r="DQ49" s="113"/>
      <c r="DR49" s="113"/>
      <c r="DS49" s="113"/>
      <c r="DT49" s="113"/>
      <c r="DU49" s="113"/>
      <c r="DV49" s="113"/>
      <c r="DW49" s="113"/>
      <c r="DX49" s="113"/>
      <c r="DY49" s="113"/>
      <c r="DZ49" s="113"/>
      <c r="EA49" s="113"/>
      <c r="EB49" s="113"/>
      <c r="EC49" s="113"/>
    </row>
    <row r="50" spans="2:133" x14ac:dyDescent="0.2">
      <c r="B50" s="113"/>
      <c r="C50" s="113"/>
      <c r="D50" s="113"/>
      <c r="E50" s="113"/>
      <c r="F50" s="113"/>
      <c r="G50" s="113"/>
      <c r="H50" s="113"/>
      <c r="I50" s="113"/>
      <c r="J50" s="113"/>
      <c r="K50" s="113"/>
      <c r="L50" s="113"/>
      <c r="M50" s="113"/>
      <c r="N50" s="113"/>
      <c r="O50" s="113"/>
      <c r="P50" s="113"/>
      <c r="Q50" s="113"/>
      <c r="R50" s="113"/>
      <c r="S50" s="113"/>
      <c r="T50" s="229"/>
      <c r="U50" s="412"/>
      <c r="V50" s="412"/>
      <c r="W50" s="412"/>
      <c r="X50" s="412"/>
      <c r="Y50" s="412"/>
      <c r="Z50" s="412"/>
      <c r="AA50" s="412"/>
      <c r="AB50" s="163"/>
      <c r="AC50" s="163"/>
      <c r="AD50" s="163"/>
      <c r="AE50" s="163"/>
      <c r="AF50" s="163"/>
      <c r="AG50" s="163"/>
      <c r="AH50" s="163"/>
      <c r="AI50" s="163"/>
      <c r="AJ50" s="125"/>
      <c r="AK50" s="125"/>
      <c r="AL50" s="125"/>
      <c r="AM50" s="125"/>
      <c r="AN50" s="125"/>
      <c r="AO50" s="125"/>
      <c r="AP50" s="125"/>
      <c r="AQ50" s="125"/>
      <c r="AR50" s="125"/>
      <c r="AS50" s="229"/>
      <c r="AT50" s="229"/>
      <c r="AU50" s="229"/>
      <c r="AV50" s="229"/>
      <c r="AW50" s="229"/>
      <c r="AX50" s="229"/>
      <c r="AY50" s="229"/>
      <c r="AZ50" s="229"/>
      <c r="BA50" s="229"/>
      <c r="BB50" s="229"/>
      <c r="BC50" s="229"/>
      <c r="BD50" s="229"/>
      <c r="BE50" s="229"/>
      <c r="BF50" s="113"/>
      <c r="BG50" s="113"/>
      <c r="BH50" s="113"/>
      <c r="BI50" s="113"/>
      <c r="BJ50" s="113"/>
      <c r="BK50" s="113"/>
      <c r="BL50" s="113"/>
      <c r="BM50" s="113"/>
      <c r="BN50" s="113"/>
      <c r="BO50" s="113"/>
      <c r="BP50" s="113"/>
      <c r="BQ50" s="113"/>
      <c r="BR50" s="113"/>
      <c r="BS50" s="113"/>
      <c r="BT50" s="113"/>
      <c r="BU50" s="113"/>
      <c r="BV50" s="113"/>
      <c r="BW50" s="113"/>
      <c r="BX50" s="113"/>
      <c r="BY50" s="113"/>
      <c r="BZ50" s="113"/>
      <c r="CA50" s="113"/>
      <c r="CB50" s="113"/>
      <c r="CC50" s="113"/>
      <c r="CD50" s="113"/>
      <c r="CE50" s="113"/>
      <c r="CF50" s="113"/>
      <c r="CG50" s="113"/>
      <c r="CH50" s="113"/>
      <c r="CI50" s="113"/>
      <c r="CJ50" s="113"/>
      <c r="CK50" s="113"/>
      <c r="CL50" s="113"/>
      <c r="CM50" s="113"/>
      <c r="CN50" s="113"/>
      <c r="CO50" s="113"/>
      <c r="CP50" s="113"/>
      <c r="CQ50" s="113"/>
      <c r="CR50" s="113"/>
      <c r="CS50" s="113"/>
      <c r="CT50" s="113"/>
      <c r="CU50" s="113"/>
      <c r="CV50" s="113"/>
      <c r="CW50" s="113"/>
      <c r="CX50" s="113"/>
      <c r="CY50" s="113"/>
      <c r="CZ50" s="113"/>
      <c r="DA50" s="113"/>
      <c r="DB50" s="113"/>
      <c r="DC50" s="113"/>
      <c r="DD50" s="113"/>
      <c r="DE50" s="113"/>
      <c r="DF50" s="113"/>
      <c r="DG50" s="113"/>
      <c r="DH50" s="113"/>
      <c r="DI50" s="113"/>
      <c r="DJ50" s="113"/>
      <c r="DK50" s="113"/>
      <c r="DL50" s="113"/>
      <c r="DM50" s="113"/>
      <c r="DN50" s="113"/>
      <c r="DO50" s="113"/>
      <c r="DP50" s="113"/>
      <c r="DQ50" s="113"/>
      <c r="DR50" s="113"/>
      <c r="DS50" s="113"/>
      <c r="DT50" s="113"/>
      <c r="DU50" s="113"/>
      <c r="DV50" s="113"/>
      <c r="DW50" s="113"/>
      <c r="DX50" s="113"/>
      <c r="DY50" s="113"/>
      <c r="DZ50" s="113"/>
      <c r="EA50" s="113"/>
      <c r="EB50" s="113"/>
      <c r="EC50" s="113"/>
    </row>
    <row r="51" spans="2:133" x14ac:dyDescent="0.2">
      <c r="B51" s="113"/>
      <c r="C51" s="113"/>
      <c r="D51" s="113"/>
      <c r="E51" s="113"/>
      <c r="F51" s="113"/>
      <c r="G51" s="113"/>
      <c r="H51" s="113"/>
      <c r="I51" s="113"/>
      <c r="J51" s="113"/>
      <c r="K51" s="113"/>
      <c r="L51" s="113"/>
      <c r="M51" s="113"/>
      <c r="N51" s="113"/>
      <c r="O51" s="113"/>
      <c r="P51" s="113"/>
      <c r="Q51" s="113"/>
      <c r="R51" s="113"/>
      <c r="S51" s="113"/>
      <c r="T51" s="229"/>
      <c r="U51" s="412"/>
      <c r="V51" s="412"/>
      <c r="W51" s="412"/>
      <c r="X51" s="412"/>
      <c r="Y51" s="412"/>
      <c r="Z51" s="412"/>
      <c r="AA51" s="412"/>
      <c r="AB51" s="163"/>
      <c r="AC51" s="163"/>
      <c r="AD51" s="163"/>
      <c r="AE51" s="163"/>
      <c r="AF51" s="163"/>
      <c r="AG51" s="163"/>
      <c r="AH51" s="163"/>
      <c r="AI51" s="163"/>
      <c r="AJ51" s="125"/>
      <c r="AK51" s="125"/>
      <c r="AL51" s="125"/>
      <c r="AM51" s="125"/>
      <c r="AN51" s="125"/>
      <c r="AO51" s="125"/>
      <c r="AP51" s="125"/>
      <c r="AQ51" s="125"/>
      <c r="AR51" s="125"/>
      <c r="AS51" s="229"/>
      <c r="AT51" s="229"/>
      <c r="AU51" s="229"/>
      <c r="AV51" s="229"/>
      <c r="AW51" s="229"/>
      <c r="AX51" s="229"/>
      <c r="AY51" s="229"/>
      <c r="AZ51" s="229"/>
      <c r="BA51" s="229"/>
      <c r="BB51" s="229"/>
      <c r="BC51" s="229"/>
      <c r="BD51" s="229"/>
      <c r="BE51" s="229"/>
      <c r="BF51" s="113"/>
      <c r="BG51" s="113"/>
      <c r="BH51" s="113"/>
      <c r="BI51" s="113"/>
      <c r="BJ51" s="113"/>
      <c r="BK51" s="113"/>
      <c r="BL51" s="113"/>
      <c r="BM51" s="113"/>
      <c r="BN51" s="113"/>
      <c r="BO51" s="113"/>
      <c r="BP51" s="113"/>
      <c r="BQ51" s="113"/>
      <c r="BR51" s="113"/>
      <c r="BS51" s="113"/>
      <c r="BT51" s="113"/>
      <c r="BU51" s="113"/>
      <c r="BV51" s="113"/>
      <c r="BW51" s="113"/>
      <c r="BX51" s="113"/>
      <c r="BY51" s="113"/>
      <c r="BZ51" s="113"/>
      <c r="CA51" s="113"/>
      <c r="CB51" s="113"/>
      <c r="CC51" s="113"/>
      <c r="CD51" s="113"/>
      <c r="CE51" s="113"/>
      <c r="CF51" s="113"/>
      <c r="CG51" s="113"/>
      <c r="CH51" s="113"/>
      <c r="CI51" s="113"/>
      <c r="CJ51" s="113"/>
      <c r="CK51" s="113"/>
      <c r="CL51" s="113"/>
      <c r="CM51" s="113"/>
      <c r="CN51" s="113"/>
      <c r="CO51" s="113"/>
      <c r="CP51" s="113"/>
      <c r="CQ51" s="113"/>
      <c r="CR51" s="113"/>
      <c r="CS51" s="113"/>
      <c r="CT51" s="113"/>
      <c r="CU51" s="113"/>
      <c r="CV51" s="113"/>
      <c r="CW51" s="113"/>
      <c r="CX51" s="113"/>
      <c r="CY51" s="113"/>
      <c r="CZ51" s="113"/>
      <c r="DA51" s="113"/>
      <c r="DB51" s="113"/>
      <c r="DC51" s="113"/>
      <c r="DD51" s="113"/>
      <c r="DE51" s="113"/>
      <c r="DF51" s="113"/>
      <c r="DG51" s="113"/>
      <c r="DH51" s="113"/>
      <c r="DI51" s="113"/>
      <c r="DJ51" s="113"/>
      <c r="DK51" s="113"/>
      <c r="DL51" s="113"/>
      <c r="DM51" s="113"/>
      <c r="DN51" s="113"/>
      <c r="DO51" s="113"/>
      <c r="DP51" s="113"/>
      <c r="DQ51" s="113"/>
      <c r="DR51" s="113"/>
      <c r="DS51" s="113"/>
      <c r="DT51" s="113"/>
      <c r="DU51" s="113"/>
      <c r="DV51" s="113"/>
      <c r="DW51" s="113"/>
      <c r="DX51" s="113"/>
      <c r="DY51" s="113"/>
      <c r="DZ51" s="113"/>
      <c r="EA51" s="113"/>
      <c r="EB51" s="113"/>
      <c r="EC51" s="113"/>
    </row>
    <row r="52" spans="2:133" x14ac:dyDescent="0.2">
      <c r="B52" s="113"/>
      <c r="C52" s="113"/>
      <c r="D52" s="113"/>
      <c r="E52" s="113"/>
      <c r="F52" s="113"/>
      <c r="G52" s="113"/>
      <c r="H52" s="113"/>
      <c r="I52" s="113"/>
      <c r="J52" s="113"/>
      <c r="K52" s="113"/>
      <c r="L52" s="113"/>
      <c r="M52" s="113"/>
      <c r="N52" s="113"/>
      <c r="O52" s="113"/>
      <c r="P52" s="113"/>
      <c r="Q52" s="113"/>
      <c r="R52" s="113"/>
      <c r="S52" s="113"/>
      <c r="T52" s="229"/>
      <c r="U52" s="412"/>
      <c r="V52" s="412"/>
      <c r="W52" s="412"/>
      <c r="X52" s="412"/>
      <c r="Y52" s="412"/>
      <c r="Z52" s="412"/>
      <c r="AA52" s="412"/>
      <c r="AB52" s="163"/>
      <c r="AC52" s="163"/>
      <c r="AD52" s="163"/>
      <c r="AE52" s="163"/>
      <c r="AF52" s="163"/>
      <c r="AG52" s="163"/>
      <c r="AH52" s="163"/>
      <c r="AI52" s="163"/>
      <c r="AJ52" s="125"/>
      <c r="AK52" s="125"/>
      <c r="AL52" s="125"/>
      <c r="AM52" s="125"/>
      <c r="AN52" s="125"/>
      <c r="AO52" s="125"/>
      <c r="AP52" s="125"/>
      <c r="AQ52" s="125"/>
      <c r="AR52" s="125"/>
      <c r="AS52" s="229"/>
      <c r="AT52" s="229"/>
      <c r="AU52" s="229"/>
      <c r="AV52" s="229"/>
      <c r="AW52" s="229"/>
      <c r="AX52" s="229"/>
      <c r="AY52" s="229"/>
      <c r="AZ52" s="229"/>
      <c r="BA52" s="229"/>
      <c r="BB52" s="229"/>
      <c r="BC52" s="229"/>
      <c r="BD52" s="229"/>
      <c r="BE52" s="229"/>
      <c r="BF52" s="113"/>
      <c r="BG52" s="113"/>
      <c r="BH52" s="113"/>
      <c r="BI52" s="113"/>
      <c r="BJ52" s="113"/>
      <c r="BK52" s="113"/>
      <c r="BL52" s="113"/>
      <c r="BM52" s="113"/>
      <c r="BN52" s="113"/>
      <c r="BO52" s="113"/>
      <c r="BP52" s="113"/>
      <c r="BQ52" s="113"/>
      <c r="BR52" s="113"/>
      <c r="BS52" s="113"/>
      <c r="BT52" s="113"/>
      <c r="BU52" s="113"/>
      <c r="BV52" s="113"/>
      <c r="BW52" s="113"/>
      <c r="BX52" s="113"/>
      <c r="BY52" s="113"/>
      <c r="BZ52" s="113"/>
      <c r="CA52" s="113"/>
      <c r="CB52" s="113"/>
      <c r="CC52" s="113"/>
      <c r="CD52" s="113"/>
      <c r="CE52" s="113"/>
      <c r="CF52" s="113"/>
      <c r="CG52" s="113"/>
      <c r="CH52" s="113"/>
      <c r="CI52" s="113"/>
      <c r="CJ52" s="113"/>
      <c r="CK52" s="113"/>
      <c r="CL52" s="113"/>
      <c r="CM52" s="113"/>
      <c r="CN52" s="113"/>
      <c r="CO52" s="113"/>
      <c r="CP52" s="113"/>
      <c r="CQ52" s="113"/>
      <c r="CR52" s="113"/>
      <c r="CS52" s="113"/>
      <c r="CT52" s="113"/>
      <c r="CU52" s="113"/>
      <c r="CV52" s="113"/>
      <c r="CW52" s="113"/>
      <c r="CX52" s="113"/>
      <c r="CY52" s="113"/>
      <c r="CZ52" s="113"/>
      <c r="DA52" s="113"/>
      <c r="DB52" s="113"/>
      <c r="DC52" s="113"/>
      <c r="DD52" s="113"/>
      <c r="DE52" s="113"/>
      <c r="DF52" s="113"/>
      <c r="DG52" s="113"/>
      <c r="DH52" s="113"/>
      <c r="DI52" s="113"/>
      <c r="DJ52" s="113"/>
      <c r="DK52" s="113"/>
      <c r="DL52" s="113"/>
      <c r="DM52" s="113"/>
      <c r="DN52" s="113"/>
      <c r="DO52" s="113"/>
      <c r="DP52" s="113"/>
      <c r="DQ52" s="113"/>
      <c r="DR52" s="113"/>
      <c r="DS52" s="113"/>
      <c r="DT52" s="113"/>
      <c r="DU52" s="113"/>
      <c r="DV52" s="113"/>
      <c r="DW52" s="113"/>
      <c r="DX52" s="113"/>
      <c r="DY52" s="113"/>
      <c r="DZ52" s="113"/>
      <c r="EA52" s="113"/>
      <c r="EB52" s="113"/>
      <c r="EC52" s="113"/>
    </row>
    <row r="53" spans="2:133" x14ac:dyDescent="0.2">
      <c r="B53" s="113"/>
      <c r="C53" s="113"/>
      <c r="D53" s="113"/>
      <c r="E53" s="113"/>
      <c r="F53" s="113"/>
      <c r="G53" s="113"/>
      <c r="H53" s="113"/>
      <c r="I53" s="113"/>
      <c r="J53" s="113"/>
      <c r="K53" s="113"/>
      <c r="L53" s="113"/>
      <c r="M53" s="113"/>
      <c r="N53" s="113"/>
      <c r="O53" s="113"/>
      <c r="P53" s="113"/>
      <c r="Q53" s="113"/>
      <c r="R53" s="113"/>
      <c r="S53" s="113"/>
      <c r="T53" s="229"/>
      <c r="U53" s="412"/>
      <c r="V53" s="412"/>
      <c r="W53" s="412"/>
      <c r="X53" s="412"/>
      <c r="Y53" s="412"/>
      <c r="Z53" s="412"/>
      <c r="AA53" s="412"/>
      <c r="AB53" s="163"/>
      <c r="AC53" s="163"/>
      <c r="AD53" s="163"/>
      <c r="AE53" s="163"/>
      <c r="AF53" s="163"/>
      <c r="AG53" s="163"/>
      <c r="AH53" s="163"/>
      <c r="AI53" s="163"/>
      <c r="AJ53" s="125"/>
      <c r="AK53" s="125"/>
      <c r="AL53" s="125"/>
      <c r="AM53" s="125"/>
      <c r="AN53" s="125"/>
      <c r="AO53" s="125"/>
      <c r="AP53" s="125"/>
      <c r="AQ53" s="125"/>
      <c r="AR53" s="125"/>
      <c r="AS53" s="229"/>
      <c r="AT53" s="229"/>
      <c r="AU53" s="229"/>
      <c r="AV53" s="229"/>
      <c r="AW53" s="229"/>
      <c r="AX53" s="229"/>
      <c r="AY53" s="229"/>
      <c r="AZ53" s="229"/>
      <c r="BA53" s="229"/>
      <c r="BB53" s="229"/>
      <c r="BC53" s="229"/>
      <c r="BD53" s="229"/>
      <c r="BE53" s="229"/>
      <c r="BF53" s="113"/>
      <c r="BG53" s="113"/>
      <c r="BH53" s="113"/>
      <c r="BI53" s="113"/>
      <c r="BJ53" s="113"/>
      <c r="BK53" s="113"/>
      <c r="BL53" s="113"/>
      <c r="BM53" s="113"/>
      <c r="BN53" s="113"/>
      <c r="BO53" s="113"/>
      <c r="BP53" s="113"/>
      <c r="BQ53" s="113"/>
      <c r="BR53" s="113"/>
      <c r="BS53" s="113"/>
      <c r="BT53" s="113"/>
      <c r="BU53" s="113"/>
      <c r="BV53" s="113"/>
      <c r="BW53" s="113"/>
      <c r="BX53" s="113"/>
      <c r="BY53" s="113"/>
      <c r="BZ53" s="113"/>
      <c r="CA53" s="113"/>
      <c r="CB53" s="113"/>
      <c r="CC53" s="113"/>
      <c r="CD53" s="113"/>
      <c r="CE53" s="113"/>
      <c r="CF53" s="113"/>
      <c r="CG53" s="113"/>
      <c r="CH53" s="113"/>
      <c r="CI53" s="113"/>
      <c r="CJ53" s="113"/>
      <c r="CK53" s="113"/>
      <c r="CL53" s="113"/>
      <c r="CM53" s="113"/>
      <c r="CN53" s="113"/>
      <c r="CO53" s="113"/>
      <c r="CP53" s="113"/>
      <c r="CQ53" s="113"/>
      <c r="CR53" s="113"/>
      <c r="CS53" s="113"/>
      <c r="CT53" s="113"/>
      <c r="CU53" s="113"/>
      <c r="CV53" s="113"/>
      <c r="CW53" s="113"/>
      <c r="CX53" s="113"/>
      <c r="CY53" s="113"/>
      <c r="CZ53" s="113"/>
      <c r="DA53" s="113"/>
      <c r="DB53" s="113"/>
      <c r="DC53" s="113"/>
      <c r="DD53" s="113"/>
      <c r="DE53" s="113"/>
      <c r="DF53" s="113"/>
      <c r="DG53" s="113"/>
      <c r="DH53" s="113"/>
      <c r="DI53" s="113"/>
      <c r="DJ53" s="113"/>
      <c r="DK53" s="113"/>
      <c r="DL53" s="113"/>
      <c r="DM53" s="113"/>
      <c r="DN53" s="113"/>
      <c r="DO53" s="113"/>
      <c r="DP53" s="113"/>
      <c r="DQ53" s="113"/>
      <c r="DR53" s="113"/>
      <c r="DS53" s="113"/>
      <c r="DT53" s="113"/>
      <c r="DU53" s="113"/>
      <c r="DV53" s="113"/>
      <c r="DW53" s="113"/>
      <c r="DX53" s="113"/>
      <c r="DY53" s="113"/>
      <c r="DZ53" s="113"/>
      <c r="EA53" s="113"/>
      <c r="EB53" s="113"/>
      <c r="EC53" s="113"/>
    </row>
    <row r="54" spans="2:133" x14ac:dyDescent="0.2">
      <c r="B54" s="113"/>
      <c r="C54" s="113"/>
      <c r="D54" s="113"/>
      <c r="E54" s="113"/>
      <c r="F54" s="113"/>
      <c r="G54" s="113"/>
      <c r="H54" s="113"/>
      <c r="I54" s="113"/>
      <c r="J54" s="113"/>
      <c r="K54" s="113"/>
      <c r="L54" s="113"/>
      <c r="M54" s="113"/>
      <c r="N54" s="113"/>
      <c r="O54" s="113"/>
      <c r="P54" s="113"/>
      <c r="Q54" s="113"/>
      <c r="R54" s="113"/>
      <c r="S54" s="113"/>
      <c r="T54" s="229"/>
      <c r="U54" s="412"/>
      <c r="V54" s="412"/>
      <c r="W54" s="412"/>
      <c r="X54" s="412"/>
      <c r="Y54" s="412"/>
      <c r="Z54" s="412"/>
      <c r="AA54" s="412"/>
      <c r="AB54" s="163"/>
      <c r="AC54" s="163"/>
      <c r="AD54" s="163"/>
      <c r="AE54" s="163"/>
      <c r="AF54" s="163"/>
      <c r="AG54" s="163"/>
      <c r="AH54" s="163"/>
      <c r="AI54" s="163"/>
      <c r="AJ54" s="125"/>
      <c r="AK54" s="125"/>
      <c r="AL54" s="125"/>
      <c r="AM54" s="125"/>
      <c r="AN54" s="125"/>
      <c r="AO54" s="125"/>
      <c r="AP54" s="125"/>
      <c r="AQ54" s="125"/>
      <c r="AR54" s="125"/>
      <c r="AS54" s="229"/>
      <c r="AT54" s="229"/>
      <c r="AU54" s="229"/>
      <c r="AV54" s="229"/>
      <c r="AW54" s="229"/>
      <c r="AX54" s="229"/>
      <c r="AY54" s="229"/>
      <c r="AZ54" s="229"/>
      <c r="BA54" s="229"/>
      <c r="BB54" s="229"/>
      <c r="BC54" s="229"/>
      <c r="BD54" s="229"/>
      <c r="BE54" s="229"/>
      <c r="BF54" s="113"/>
      <c r="BG54" s="113"/>
      <c r="BH54" s="113"/>
      <c r="BI54" s="113"/>
      <c r="BJ54" s="113"/>
      <c r="BK54" s="113"/>
      <c r="BL54" s="113"/>
      <c r="BM54" s="113"/>
      <c r="BN54" s="113"/>
      <c r="BO54" s="113"/>
      <c r="BP54" s="113"/>
      <c r="BQ54" s="113"/>
      <c r="BR54" s="113"/>
      <c r="BS54" s="113"/>
      <c r="BT54" s="113"/>
      <c r="BU54" s="113"/>
      <c r="BV54" s="113"/>
      <c r="BW54" s="113"/>
      <c r="BX54" s="113"/>
      <c r="BY54" s="113"/>
      <c r="BZ54" s="113"/>
      <c r="CA54" s="113"/>
      <c r="CB54" s="113"/>
      <c r="CC54" s="113"/>
      <c r="CD54" s="113"/>
      <c r="CE54" s="113"/>
      <c r="CF54" s="113"/>
      <c r="CG54" s="113"/>
      <c r="CH54" s="113"/>
      <c r="CI54" s="113"/>
      <c r="CJ54" s="113"/>
      <c r="CK54" s="113"/>
      <c r="CL54" s="113"/>
      <c r="CM54" s="113"/>
      <c r="CN54" s="113"/>
      <c r="CO54" s="113"/>
      <c r="CP54" s="113"/>
      <c r="CQ54" s="113"/>
      <c r="CR54" s="113"/>
      <c r="CS54" s="113"/>
      <c r="CT54" s="113"/>
      <c r="CU54" s="113"/>
      <c r="CV54" s="113"/>
      <c r="CW54" s="113"/>
      <c r="CX54" s="113"/>
      <c r="CY54" s="113"/>
      <c r="CZ54" s="113"/>
      <c r="DA54" s="113"/>
      <c r="DB54" s="113"/>
      <c r="DC54" s="113"/>
      <c r="DD54" s="113"/>
      <c r="DE54" s="113"/>
      <c r="DF54" s="113"/>
      <c r="DG54" s="113"/>
      <c r="DH54" s="113"/>
      <c r="DI54" s="113"/>
      <c r="DJ54" s="113"/>
      <c r="DK54" s="113"/>
      <c r="DL54" s="113"/>
      <c r="DM54" s="113"/>
      <c r="DN54" s="113"/>
      <c r="DO54" s="113"/>
      <c r="DP54" s="113"/>
      <c r="DQ54" s="113"/>
      <c r="DR54" s="113"/>
      <c r="DS54" s="113"/>
      <c r="DT54" s="113"/>
      <c r="DU54" s="113"/>
      <c r="DV54" s="113"/>
      <c r="DW54" s="113"/>
      <c r="DX54" s="113"/>
      <c r="DY54" s="113"/>
      <c r="DZ54" s="113"/>
      <c r="EA54" s="113"/>
      <c r="EB54" s="113"/>
      <c r="EC54" s="113"/>
    </row>
    <row r="55" spans="2:133" x14ac:dyDescent="0.2">
      <c r="B55" s="113"/>
      <c r="C55" s="113"/>
      <c r="D55" s="113"/>
      <c r="E55" s="113"/>
      <c r="F55" s="113"/>
      <c r="G55" s="113"/>
      <c r="H55" s="113"/>
      <c r="I55" s="113"/>
      <c r="J55" s="113"/>
      <c r="K55" s="113"/>
      <c r="L55" s="113"/>
      <c r="M55" s="113"/>
      <c r="N55" s="113"/>
      <c r="O55" s="113"/>
      <c r="P55" s="113"/>
      <c r="Q55" s="113"/>
      <c r="R55" s="113"/>
      <c r="S55" s="113"/>
      <c r="T55" s="229"/>
      <c r="U55" s="412"/>
      <c r="V55" s="412"/>
      <c r="W55" s="412"/>
      <c r="X55" s="412"/>
      <c r="Y55" s="412"/>
      <c r="Z55" s="412"/>
      <c r="AA55" s="412"/>
      <c r="AB55" s="163"/>
      <c r="AC55" s="163"/>
      <c r="AD55" s="163"/>
      <c r="AE55" s="163"/>
      <c r="AF55" s="163"/>
      <c r="AG55" s="163"/>
      <c r="AH55" s="163"/>
      <c r="AI55" s="163"/>
      <c r="AJ55" s="125"/>
      <c r="AK55" s="125"/>
      <c r="AL55" s="125"/>
      <c r="AM55" s="125"/>
      <c r="AN55" s="125"/>
      <c r="AO55" s="125"/>
      <c r="AP55" s="125"/>
      <c r="AQ55" s="125"/>
      <c r="AR55" s="125"/>
      <c r="AS55" s="229"/>
      <c r="AT55" s="229"/>
      <c r="AU55" s="229"/>
      <c r="AV55" s="229"/>
      <c r="AW55" s="229"/>
      <c r="AX55" s="229"/>
      <c r="AY55" s="229"/>
      <c r="AZ55" s="229"/>
      <c r="BA55" s="229"/>
      <c r="BB55" s="229"/>
      <c r="BC55" s="229"/>
      <c r="BD55" s="229"/>
      <c r="BE55" s="229"/>
      <c r="BF55" s="113"/>
      <c r="BG55" s="113"/>
      <c r="BH55" s="113"/>
      <c r="BI55" s="113"/>
      <c r="BJ55" s="113"/>
      <c r="BK55" s="113"/>
      <c r="BL55" s="113"/>
      <c r="BM55" s="113"/>
      <c r="BN55" s="113"/>
      <c r="BO55" s="113"/>
      <c r="BP55" s="113"/>
      <c r="BQ55" s="113"/>
      <c r="BR55" s="113"/>
      <c r="BS55" s="113"/>
      <c r="BT55" s="113"/>
      <c r="BU55" s="113"/>
      <c r="BV55" s="113"/>
      <c r="BW55" s="113"/>
      <c r="BX55" s="113"/>
      <c r="BY55" s="113"/>
      <c r="BZ55" s="113"/>
      <c r="CA55" s="113"/>
      <c r="CB55" s="113"/>
      <c r="CC55" s="113"/>
      <c r="CD55" s="113"/>
      <c r="CE55" s="113"/>
      <c r="CF55" s="113"/>
      <c r="CG55" s="113"/>
      <c r="CH55" s="113"/>
      <c r="CI55" s="113"/>
      <c r="CJ55" s="113"/>
      <c r="CK55" s="113"/>
      <c r="CL55" s="113"/>
      <c r="CM55" s="113"/>
      <c r="CN55" s="113"/>
      <c r="CO55" s="113"/>
      <c r="CP55" s="113"/>
      <c r="CQ55" s="113"/>
      <c r="CR55" s="113"/>
      <c r="CS55" s="113"/>
      <c r="CT55" s="113"/>
      <c r="CU55" s="113"/>
      <c r="CV55" s="113"/>
      <c r="CW55" s="113"/>
      <c r="CX55" s="113"/>
      <c r="CY55" s="113"/>
      <c r="CZ55" s="113"/>
      <c r="DA55" s="113"/>
      <c r="DB55" s="113"/>
      <c r="DC55" s="113"/>
      <c r="DD55" s="113"/>
      <c r="DE55" s="113"/>
      <c r="DF55" s="113"/>
      <c r="DG55" s="113"/>
      <c r="DH55" s="113"/>
      <c r="DI55" s="113"/>
      <c r="DJ55" s="113"/>
      <c r="DK55" s="113"/>
      <c r="DL55" s="113"/>
      <c r="DM55" s="113"/>
      <c r="DN55" s="113"/>
      <c r="DO55" s="113"/>
      <c r="DP55" s="113"/>
      <c r="DQ55" s="113"/>
      <c r="DR55" s="113"/>
      <c r="DS55" s="113"/>
      <c r="DT55" s="113"/>
      <c r="DU55" s="113"/>
      <c r="DV55" s="113"/>
      <c r="DW55" s="113"/>
      <c r="DX55" s="113"/>
      <c r="DY55" s="113"/>
      <c r="DZ55" s="113"/>
      <c r="EA55" s="113"/>
      <c r="EB55" s="113"/>
      <c r="EC55" s="113"/>
    </row>
    <row r="56" spans="2:133" x14ac:dyDescent="0.2">
      <c r="B56" s="113"/>
      <c r="C56" s="113"/>
      <c r="D56" s="113"/>
      <c r="E56" s="113"/>
      <c r="F56" s="113"/>
      <c r="G56" s="113"/>
      <c r="H56" s="113"/>
      <c r="I56" s="113"/>
      <c r="J56" s="113"/>
      <c r="K56" s="113"/>
      <c r="L56" s="113"/>
      <c r="M56" s="113"/>
      <c r="N56" s="113"/>
      <c r="O56" s="113"/>
      <c r="P56" s="113"/>
      <c r="Q56" s="113"/>
      <c r="R56" s="113"/>
      <c r="S56" s="113"/>
      <c r="T56" s="229"/>
      <c r="U56" s="412"/>
      <c r="V56" s="412"/>
      <c r="W56" s="412"/>
      <c r="X56" s="412"/>
      <c r="Y56" s="412"/>
      <c r="Z56" s="412"/>
      <c r="AA56" s="412"/>
      <c r="AB56" s="163"/>
      <c r="AC56" s="163"/>
      <c r="AD56" s="163"/>
      <c r="AE56" s="163"/>
      <c r="AF56" s="163"/>
      <c r="AG56" s="163"/>
      <c r="AH56" s="163"/>
      <c r="AI56" s="163"/>
      <c r="AJ56" s="125"/>
      <c r="AK56" s="125"/>
      <c r="AL56" s="125"/>
      <c r="AM56" s="125"/>
      <c r="AN56" s="125"/>
      <c r="AO56" s="125"/>
      <c r="AP56" s="125"/>
      <c r="AQ56" s="125"/>
      <c r="AR56" s="125"/>
      <c r="AS56" s="229"/>
      <c r="AT56" s="229"/>
      <c r="AU56" s="229"/>
      <c r="AV56" s="229"/>
      <c r="AW56" s="229"/>
      <c r="AX56" s="229"/>
      <c r="AY56" s="229"/>
      <c r="AZ56" s="229"/>
      <c r="BA56" s="229"/>
      <c r="BB56" s="229"/>
      <c r="BC56" s="229"/>
      <c r="BD56" s="229"/>
      <c r="BE56" s="229"/>
      <c r="BF56" s="113"/>
      <c r="BG56" s="113"/>
      <c r="BH56" s="113"/>
      <c r="BI56" s="113"/>
      <c r="BJ56" s="113"/>
      <c r="BK56" s="113"/>
      <c r="BL56" s="113"/>
      <c r="BM56" s="113"/>
      <c r="BN56" s="113"/>
      <c r="BO56" s="113"/>
      <c r="BP56" s="113"/>
      <c r="BQ56" s="113"/>
      <c r="BR56" s="113"/>
      <c r="BS56" s="113"/>
      <c r="BT56" s="113"/>
      <c r="BU56" s="113"/>
      <c r="BV56" s="113"/>
      <c r="BW56" s="113"/>
      <c r="BX56" s="113"/>
      <c r="BY56" s="113"/>
      <c r="BZ56" s="113"/>
      <c r="CA56" s="113"/>
      <c r="CB56" s="113"/>
      <c r="CC56" s="113"/>
      <c r="CD56" s="113"/>
      <c r="CE56" s="113"/>
      <c r="CF56" s="113"/>
      <c r="CG56" s="113"/>
      <c r="CH56" s="113"/>
      <c r="CI56" s="113"/>
      <c r="CJ56" s="113"/>
      <c r="CK56" s="113"/>
      <c r="CL56" s="113"/>
      <c r="CM56" s="113"/>
      <c r="CN56" s="113"/>
      <c r="CO56" s="113"/>
      <c r="CP56" s="113"/>
      <c r="CQ56" s="113"/>
      <c r="CR56" s="113"/>
      <c r="CS56" s="113"/>
      <c r="CT56" s="113"/>
      <c r="CU56" s="113"/>
      <c r="CV56" s="113"/>
      <c r="CW56" s="113"/>
      <c r="CX56" s="113"/>
      <c r="CY56" s="113"/>
      <c r="CZ56" s="113"/>
      <c r="DA56" s="113"/>
      <c r="DB56" s="113"/>
      <c r="DC56" s="113"/>
      <c r="DD56" s="113"/>
      <c r="DE56" s="113"/>
      <c r="DF56" s="113"/>
      <c r="DG56" s="113"/>
      <c r="DH56" s="113"/>
      <c r="DI56" s="113"/>
      <c r="DJ56" s="113"/>
      <c r="DK56" s="113"/>
      <c r="DL56" s="113"/>
      <c r="DM56" s="113"/>
      <c r="DN56" s="113"/>
      <c r="DO56" s="113"/>
      <c r="DP56" s="113"/>
      <c r="DQ56" s="113"/>
      <c r="DR56" s="113"/>
      <c r="DS56" s="113"/>
      <c r="DT56" s="113"/>
      <c r="DU56" s="113"/>
      <c r="DV56" s="113"/>
      <c r="DW56" s="113"/>
      <c r="DX56" s="113"/>
      <c r="DY56" s="113"/>
      <c r="DZ56" s="113"/>
      <c r="EA56" s="113"/>
      <c r="EB56" s="113"/>
      <c r="EC56" s="113"/>
    </row>
    <row r="57" spans="2:133" x14ac:dyDescent="0.2">
      <c r="B57" s="113"/>
      <c r="C57" s="113"/>
      <c r="D57" s="113"/>
      <c r="E57" s="113"/>
      <c r="F57" s="113"/>
      <c r="G57" s="113"/>
      <c r="H57" s="113"/>
      <c r="I57" s="113"/>
      <c r="J57" s="113"/>
      <c r="K57" s="113"/>
      <c r="L57" s="113"/>
      <c r="M57" s="113"/>
      <c r="N57" s="113"/>
      <c r="O57" s="113"/>
      <c r="P57" s="113"/>
      <c r="Q57" s="113"/>
      <c r="R57" s="113"/>
      <c r="S57" s="113"/>
      <c r="T57" s="229"/>
      <c r="U57" s="412"/>
      <c r="V57" s="412"/>
      <c r="W57" s="412"/>
      <c r="X57" s="412"/>
      <c r="Y57" s="412"/>
      <c r="Z57" s="412"/>
      <c r="AA57" s="412"/>
      <c r="AB57" s="163"/>
      <c r="AC57" s="163"/>
      <c r="AD57" s="163"/>
      <c r="AE57" s="163"/>
      <c r="AF57" s="163"/>
      <c r="AG57" s="163"/>
      <c r="AH57" s="163"/>
      <c r="AI57" s="163"/>
      <c r="AJ57" s="125"/>
      <c r="AK57" s="125"/>
      <c r="AL57" s="125"/>
      <c r="AM57" s="125"/>
      <c r="AN57" s="125"/>
      <c r="AO57" s="125"/>
      <c r="AP57" s="125"/>
      <c r="AQ57" s="125"/>
      <c r="AR57" s="125"/>
      <c r="AS57" s="229"/>
      <c r="AT57" s="229"/>
      <c r="AU57" s="229"/>
      <c r="AV57" s="229"/>
      <c r="AW57" s="229"/>
      <c r="AX57" s="229"/>
      <c r="AY57" s="229"/>
      <c r="AZ57" s="229"/>
      <c r="BA57" s="229"/>
      <c r="BB57" s="229"/>
      <c r="BC57" s="229"/>
      <c r="BD57" s="229"/>
      <c r="BE57" s="229"/>
      <c r="BF57" s="113"/>
      <c r="BG57" s="113"/>
      <c r="BH57" s="113"/>
      <c r="BI57" s="113"/>
      <c r="BJ57" s="113"/>
      <c r="BK57" s="113"/>
      <c r="BL57" s="113"/>
      <c r="BM57" s="113"/>
      <c r="BN57" s="113"/>
      <c r="BO57" s="113"/>
      <c r="BP57" s="113"/>
      <c r="BQ57" s="113"/>
      <c r="BR57" s="113"/>
      <c r="BS57" s="113"/>
      <c r="BT57" s="113"/>
      <c r="BU57" s="113"/>
      <c r="BV57" s="113"/>
      <c r="BW57" s="113"/>
      <c r="BX57" s="113"/>
      <c r="BY57" s="113"/>
      <c r="BZ57" s="113"/>
      <c r="CA57" s="113"/>
      <c r="CB57" s="113"/>
      <c r="CC57" s="113"/>
      <c r="CD57" s="113"/>
      <c r="CE57" s="113"/>
      <c r="CF57" s="113"/>
      <c r="CG57" s="113"/>
      <c r="CH57" s="113"/>
      <c r="CI57" s="113"/>
      <c r="CJ57" s="113"/>
      <c r="CK57" s="113"/>
      <c r="CL57" s="113"/>
      <c r="CM57" s="113"/>
      <c r="CN57" s="113"/>
      <c r="CO57" s="113"/>
      <c r="CP57" s="113"/>
      <c r="CQ57" s="113"/>
      <c r="CR57" s="113"/>
      <c r="CS57" s="113"/>
      <c r="CT57" s="113"/>
      <c r="CU57" s="113"/>
      <c r="CV57" s="113"/>
      <c r="CW57" s="113"/>
      <c r="CX57" s="113"/>
      <c r="CY57" s="113"/>
      <c r="CZ57" s="113"/>
      <c r="DA57" s="113"/>
      <c r="DB57" s="113"/>
      <c r="DC57" s="113"/>
      <c r="DD57" s="113"/>
      <c r="DE57" s="113"/>
      <c r="DF57" s="113"/>
      <c r="DG57" s="113"/>
      <c r="DH57" s="113"/>
      <c r="DI57" s="113"/>
      <c r="DJ57" s="113"/>
      <c r="DK57" s="113"/>
      <c r="DL57" s="113"/>
      <c r="DM57" s="113"/>
      <c r="DN57" s="113"/>
      <c r="DO57" s="113"/>
      <c r="DP57" s="113"/>
      <c r="DQ57" s="113"/>
      <c r="DR57" s="113"/>
      <c r="DS57" s="113"/>
      <c r="DT57" s="113"/>
      <c r="DU57" s="113"/>
      <c r="DV57" s="113"/>
      <c r="DW57" s="113"/>
      <c r="DX57" s="113"/>
      <c r="DY57" s="113"/>
      <c r="DZ57" s="113"/>
      <c r="EA57" s="113"/>
      <c r="EB57" s="113"/>
      <c r="EC57" s="113"/>
    </row>
    <row r="58" spans="2:133" x14ac:dyDescent="0.2">
      <c r="B58" s="113"/>
      <c r="C58" s="113"/>
      <c r="D58" s="113"/>
      <c r="E58" s="113"/>
      <c r="F58" s="113"/>
      <c r="G58" s="113"/>
      <c r="H58" s="113"/>
      <c r="I58" s="113"/>
      <c r="J58" s="113"/>
      <c r="K58" s="113"/>
      <c r="L58" s="113"/>
      <c r="M58" s="113"/>
      <c r="N58" s="113"/>
      <c r="O58" s="113"/>
      <c r="P58" s="113"/>
      <c r="Q58" s="113"/>
      <c r="R58" s="113"/>
      <c r="S58" s="113"/>
      <c r="T58" s="229"/>
      <c r="U58" s="412"/>
      <c r="V58" s="412"/>
      <c r="W58" s="412"/>
      <c r="X58" s="412"/>
      <c r="Y58" s="412"/>
      <c r="Z58" s="412"/>
      <c r="AA58" s="412"/>
      <c r="AB58" s="163"/>
      <c r="AC58" s="163"/>
      <c r="AD58" s="163"/>
      <c r="AE58" s="163"/>
      <c r="AF58" s="163"/>
      <c r="AG58" s="163"/>
      <c r="AH58" s="163"/>
      <c r="AI58" s="163"/>
      <c r="AJ58" s="125"/>
      <c r="AK58" s="125"/>
      <c r="AL58" s="125"/>
      <c r="AM58" s="125"/>
      <c r="AN58" s="125"/>
      <c r="AO58" s="125"/>
      <c r="AP58" s="125"/>
      <c r="AQ58" s="125"/>
      <c r="AR58" s="125"/>
      <c r="AS58" s="229"/>
      <c r="AT58" s="229"/>
      <c r="AU58" s="229"/>
      <c r="AV58" s="229"/>
      <c r="AW58" s="229"/>
      <c r="AX58" s="229"/>
      <c r="AY58" s="229"/>
      <c r="AZ58" s="229"/>
      <c r="BA58" s="229"/>
      <c r="BB58" s="229"/>
      <c r="BC58" s="229"/>
      <c r="BD58" s="229"/>
      <c r="BE58" s="229"/>
      <c r="BF58" s="113"/>
      <c r="BG58" s="113"/>
      <c r="BH58" s="113"/>
      <c r="BI58" s="113"/>
      <c r="BJ58" s="113"/>
      <c r="BK58" s="113"/>
      <c r="BL58" s="113"/>
      <c r="BM58" s="113"/>
      <c r="BN58" s="113"/>
      <c r="BO58" s="113"/>
      <c r="BP58" s="113"/>
      <c r="BQ58" s="113"/>
      <c r="BR58" s="113"/>
      <c r="BS58" s="113"/>
      <c r="BT58" s="113"/>
      <c r="BU58" s="113"/>
      <c r="BV58" s="113"/>
      <c r="BW58" s="113"/>
      <c r="BX58" s="113"/>
      <c r="BY58" s="113"/>
      <c r="BZ58" s="113"/>
      <c r="CA58" s="113"/>
      <c r="CB58" s="113"/>
      <c r="CC58" s="113"/>
      <c r="CD58" s="113"/>
      <c r="CE58" s="113"/>
      <c r="CF58" s="113"/>
      <c r="CG58" s="113"/>
      <c r="CH58" s="113"/>
      <c r="CI58" s="113"/>
      <c r="CJ58" s="113"/>
      <c r="CK58" s="113"/>
      <c r="CL58" s="113"/>
      <c r="CM58" s="113"/>
      <c r="CN58" s="113"/>
      <c r="CO58" s="113"/>
      <c r="CP58" s="113"/>
      <c r="CQ58" s="113"/>
      <c r="CR58" s="113"/>
      <c r="CS58" s="113"/>
      <c r="CT58" s="113"/>
      <c r="CU58" s="113"/>
      <c r="CV58" s="113"/>
      <c r="CW58" s="113"/>
      <c r="CX58" s="113"/>
      <c r="CY58" s="113"/>
      <c r="CZ58" s="113"/>
      <c r="DA58" s="113"/>
      <c r="DB58" s="113"/>
      <c r="DC58" s="113"/>
      <c r="DD58" s="113"/>
      <c r="DE58" s="113"/>
      <c r="DF58" s="113"/>
      <c r="DG58" s="113"/>
      <c r="DH58" s="113"/>
      <c r="DI58" s="113"/>
      <c r="DJ58" s="113"/>
      <c r="DK58" s="113"/>
      <c r="DL58" s="113"/>
      <c r="DM58" s="113"/>
      <c r="DN58" s="113"/>
      <c r="DO58" s="113"/>
      <c r="DP58" s="113"/>
      <c r="DQ58" s="113"/>
      <c r="DR58" s="113"/>
      <c r="DS58" s="113"/>
      <c r="DT58" s="113"/>
      <c r="DU58" s="113"/>
      <c r="DV58" s="113"/>
      <c r="DW58" s="113"/>
      <c r="DX58" s="113"/>
      <c r="DY58" s="113"/>
      <c r="DZ58" s="113"/>
      <c r="EA58" s="113"/>
      <c r="EB58" s="113"/>
      <c r="EC58" s="113"/>
    </row>
    <row r="59" spans="2:133" x14ac:dyDescent="0.2">
      <c r="B59" s="113"/>
      <c r="C59" s="113"/>
      <c r="D59" s="113"/>
      <c r="E59" s="113"/>
      <c r="F59" s="113"/>
      <c r="G59" s="113"/>
      <c r="H59" s="113"/>
      <c r="I59" s="113"/>
      <c r="J59" s="113"/>
      <c r="K59" s="113"/>
      <c r="L59" s="113"/>
      <c r="M59" s="113"/>
      <c r="N59" s="113"/>
      <c r="O59" s="113"/>
      <c r="P59" s="113"/>
      <c r="Q59" s="113"/>
      <c r="R59" s="113"/>
      <c r="S59" s="113"/>
      <c r="T59" s="229"/>
      <c r="U59" s="412"/>
      <c r="V59" s="412"/>
      <c r="W59" s="412"/>
      <c r="X59" s="412"/>
      <c r="Y59" s="412"/>
      <c r="Z59" s="412"/>
      <c r="AA59" s="412"/>
      <c r="AB59" s="163"/>
      <c r="AC59" s="163"/>
      <c r="AD59" s="163"/>
      <c r="AE59" s="163"/>
      <c r="AF59" s="163"/>
      <c r="AG59" s="163"/>
      <c r="AH59" s="163"/>
      <c r="AI59" s="163"/>
      <c r="AJ59" s="125"/>
      <c r="AK59" s="125"/>
      <c r="AL59" s="125"/>
      <c r="AM59" s="125"/>
      <c r="AN59" s="125"/>
      <c r="AO59" s="125"/>
      <c r="AP59" s="125"/>
      <c r="AQ59" s="125"/>
      <c r="AR59" s="125"/>
      <c r="AS59" s="229"/>
      <c r="AT59" s="229"/>
      <c r="AU59" s="229"/>
      <c r="AV59" s="229"/>
      <c r="AW59" s="229"/>
      <c r="AX59" s="229"/>
      <c r="AY59" s="229"/>
      <c r="AZ59" s="229"/>
      <c r="BA59" s="229"/>
      <c r="BB59" s="229"/>
      <c r="BC59" s="229"/>
      <c r="BD59" s="229"/>
      <c r="BE59" s="229"/>
      <c r="BF59" s="113"/>
      <c r="BG59" s="113"/>
      <c r="BH59" s="113"/>
      <c r="BI59" s="113"/>
      <c r="BJ59" s="113"/>
      <c r="BK59" s="113"/>
      <c r="BL59" s="113"/>
      <c r="BM59" s="113"/>
      <c r="BN59" s="113"/>
      <c r="BO59" s="113"/>
      <c r="BP59" s="113"/>
      <c r="BQ59" s="113"/>
      <c r="BR59" s="113"/>
      <c r="BS59" s="113"/>
      <c r="BT59" s="113"/>
      <c r="BU59" s="113"/>
      <c r="BV59" s="113"/>
      <c r="BW59" s="113"/>
      <c r="BX59" s="113"/>
      <c r="BY59" s="113"/>
      <c r="BZ59" s="113"/>
      <c r="CA59" s="113"/>
      <c r="CB59" s="113"/>
      <c r="CC59" s="113"/>
      <c r="CD59" s="113"/>
      <c r="CE59" s="113"/>
      <c r="CF59" s="113"/>
      <c r="CG59" s="113"/>
      <c r="CH59" s="113"/>
      <c r="CI59" s="113"/>
      <c r="CJ59" s="113"/>
      <c r="CK59" s="113"/>
      <c r="CL59" s="113"/>
      <c r="CM59" s="113"/>
      <c r="CN59" s="113"/>
      <c r="CO59" s="113"/>
      <c r="CP59" s="113"/>
      <c r="CQ59" s="113"/>
      <c r="CR59" s="113"/>
      <c r="CS59" s="113"/>
      <c r="CT59" s="113"/>
      <c r="CU59" s="113"/>
      <c r="CV59" s="113"/>
      <c r="CW59" s="113"/>
      <c r="CX59" s="113"/>
      <c r="CY59" s="113"/>
      <c r="CZ59" s="113"/>
      <c r="DA59" s="113"/>
      <c r="DB59" s="113"/>
      <c r="DC59" s="113"/>
      <c r="DD59" s="113"/>
      <c r="DE59" s="113"/>
      <c r="DF59" s="113"/>
      <c r="DG59" s="113"/>
      <c r="DH59" s="113"/>
      <c r="DI59" s="113"/>
      <c r="DJ59" s="113"/>
      <c r="DK59" s="113"/>
      <c r="DL59" s="113"/>
      <c r="DM59" s="113"/>
      <c r="DN59" s="113"/>
      <c r="DO59" s="113"/>
      <c r="DP59" s="113"/>
      <c r="DQ59" s="113"/>
      <c r="DR59" s="113"/>
      <c r="DS59" s="113"/>
      <c r="DT59" s="113"/>
      <c r="DU59" s="113"/>
      <c r="DV59" s="113"/>
      <c r="DW59" s="113"/>
      <c r="DX59" s="113"/>
      <c r="DY59" s="113"/>
      <c r="DZ59" s="113"/>
      <c r="EA59" s="113"/>
      <c r="EB59" s="113"/>
      <c r="EC59" s="113"/>
    </row>
    <row r="60" spans="2:133" x14ac:dyDescent="0.2">
      <c r="B60" s="113"/>
      <c r="C60" s="113"/>
      <c r="D60" s="113"/>
      <c r="E60" s="113"/>
      <c r="F60" s="113"/>
      <c r="G60" s="113"/>
      <c r="H60" s="113"/>
      <c r="I60" s="113"/>
      <c r="J60" s="113"/>
      <c r="K60" s="113"/>
      <c r="L60" s="113"/>
      <c r="M60" s="113"/>
      <c r="N60" s="113"/>
      <c r="O60" s="113"/>
      <c r="P60" s="113"/>
      <c r="Q60" s="113"/>
      <c r="R60" s="113"/>
      <c r="S60" s="113"/>
      <c r="T60" s="229"/>
      <c r="U60" s="412"/>
      <c r="V60" s="412"/>
      <c r="W60" s="412"/>
      <c r="X60" s="412"/>
      <c r="Y60" s="412"/>
      <c r="Z60" s="412"/>
      <c r="AA60" s="412"/>
      <c r="AB60" s="163"/>
      <c r="AC60" s="163"/>
      <c r="AD60" s="163"/>
      <c r="AE60" s="163"/>
      <c r="AF60" s="163"/>
      <c r="AG60" s="163"/>
      <c r="AH60" s="163"/>
      <c r="AI60" s="163"/>
      <c r="AJ60" s="125"/>
      <c r="AK60" s="125"/>
      <c r="AL60" s="125"/>
      <c r="AM60" s="125"/>
      <c r="AN60" s="125"/>
      <c r="AO60" s="125"/>
      <c r="AP60" s="125"/>
      <c r="AQ60" s="125"/>
      <c r="AR60" s="125"/>
      <c r="AS60" s="229"/>
      <c r="AT60" s="229"/>
      <c r="AU60" s="229"/>
      <c r="AV60" s="229"/>
      <c r="AW60" s="229"/>
      <c r="AX60" s="229"/>
      <c r="AY60" s="229"/>
      <c r="AZ60" s="229"/>
      <c r="BA60" s="229"/>
      <c r="BB60" s="229"/>
      <c r="BC60" s="229"/>
      <c r="BD60" s="229"/>
      <c r="BE60" s="229"/>
      <c r="BF60" s="113"/>
      <c r="BG60" s="113"/>
      <c r="BH60" s="113"/>
      <c r="BI60" s="113"/>
      <c r="BJ60" s="113"/>
      <c r="BK60" s="113"/>
      <c r="BL60" s="113"/>
      <c r="BM60" s="113"/>
      <c r="BN60" s="113"/>
      <c r="BO60" s="113"/>
      <c r="BP60" s="113"/>
      <c r="BQ60" s="113"/>
      <c r="BR60" s="113"/>
      <c r="BS60" s="113"/>
      <c r="BT60" s="113"/>
      <c r="BU60" s="113"/>
      <c r="BV60" s="113"/>
      <c r="BW60" s="113"/>
      <c r="BX60" s="113"/>
      <c r="BY60" s="113"/>
      <c r="BZ60" s="113"/>
      <c r="CA60" s="113"/>
      <c r="CB60" s="113"/>
      <c r="CC60" s="113"/>
      <c r="CD60" s="113"/>
      <c r="CE60" s="113"/>
      <c r="CF60" s="113"/>
      <c r="CG60" s="113"/>
      <c r="CH60" s="113"/>
      <c r="CI60" s="113"/>
      <c r="CJ60" s="113"/>
      <c r="CK60" s="113"/>
      <c r="CL60" s="113"/>
      <c r="CM60" s="113"/>
      <c r="CN60" s="113"/>
      <c r="CO60" s="113"/>
      <c r="CP60" s="113"/>
      <c r="CQ60" s="113"/>
      <c r="CR60" s="113"/>
      <c r="CS60" s="113"/>
      <c r="CT60" s="113"/>
      <c r="CU60" s="113"/>
      <c r="CV60" s="113"/>
      <c r="CW60" s="113"/>
      <c r="CX60" s="113"/>
      <c r="CY60" s="113"/>
      <c r="CZ60" s="113"/>
      <c r="DA60" s="113"/>
      <c r="DB60" s="113"/>
      <c r="DC60" s="113"/>
      <c r="DD60" s="113"/>
      <c r="DE60" s="113"/>
      <c r="DF60" s="113"/>
      <c r="DG60" s="113"/>
      <c r="DH60" s="113"/>
      <c r="DI60" s="113"/>
      <c r="DJ60" s="113"/>
      <c r="DK60" s="113"/>
      <c r="DL60" s="113"/>
      <c r="DM60" s="113"/>
      <c r="DN60" s="113"/>
      <c r="DO60" s="113"/>
      <c r="DP60" s="113"/>
      <c r="DQ60" s="113"/>
      <c r="DR60" s="113"/>
      <c r="DS60" s="113"/>
      <c r="DT60" s="113"/>
      <c r="DU60" s="113"/>
      <c r="DV60" s="113"/>
      <c r="DW60" s="113"/>
      <c r="DX60" s="113"/>
      <c r="DY60" s="113"/>
      <c r="DZ60" s="113"/>
      <c r="EA60" s="113"/>
      <c r="EB60" s="113"/>
      <c r="EC60" s="113"/>
    </row>
    <row r="61" spans="2:133" x14ac:dyDescent="0.2">
      <c r="B61" s="113"/>
      <c r="C61" s="113"/>
      <c r="D61" s="113"/>
      <c r="E61" s="113"/>
      <c r="F61" s="113"/>
      <c r="G61" s="113"/>
      <c r="H61" s="113"/>
      <c r="I61" s="113"/>
      <c r="J61" s="113"/>
      <c r="K61" s="113"/>
      <c r="L61" s="113"/>
      <c r="M61" s="113"/>
      <c r="N61" s="113"/>
      <c r="O61" s="113"/>
      <c r="P61" s="113"/>
      <c r="Q61" s="113"/>
      <c r="R61" s="113"/>
      <c r="S61" s="113"/>
      <c r="T61" s="229"/>
      <c r="U61" s="249"/>
      <c r="V61" s="249"/>
      <c r="W61" s="249"/>
      <c r="X61" s="249"/>
      <c r="Y61" s="412"/>
      <c r="Z61" s="412"/>
      <c r="AA61" s="412"/>
      <c r="AB61" s="163"/>
      <c r="AC61" s="163"/>
      <c r="AD61" s="163"/>
      <c r="AE61" s="163"/>
      <c r="AF61" s="163"/>
      <c r="AG61" s="163"/>
      <c r="AH61" s="163"/>
      <c r="AI61" s="163"/>
      <c r="AJ61" s="125"/>
      <c r="AK61" s="125"/>
      <c r="AL61" s="125"/>
      <c r="AM61" s="125"/>
      <c r="AN61" s="125"/>
      <c r="AO61" s="125"/>
      <c r="AP61" s="125"/>
      <c r="AQ61" s="125"/>
      <c r="AR61" s="125"/>
      <c r="AS61" s="229"/>
      <c r="AT61" s="229"/>
      <c r="AU61" s="229"/>
      <c r="AV61" s="229"/>
      <c r="AW61" s="229"/>
      <c r="AX61" s="229"/>
      <c r="AY61" s="229"/>
      <c r="AZ61" s="229"/>
      <c r="BA61" s="229"/>
      <c r="BB61" s="229"/>
      <c r="BC61" s="229"/>
      <c r="BD61" s="229"/>
      <c r="BE61" s="229"/>
      <c r="BF61" s="113"/>
      <c r="BG61" s="113"/>
      <c r="BH61" s="113"/>
      <c r="BI61" s="113"/>
      <c r="BJ61" s="113"/>
      <c r="BK61" s="113"/>
      <c r="BL61" s="113"/>
      <c r="BM61" s="113"/>
      <c r="BN61" s="113"/>
      <c r="BO61" s="113"/>
      <c r="BP61" s="113"/>
      <c r="BQ61" s="113"/>
      <c r="BR61" s="113"/>
      <c r="BS61" s="113"/>
      <c r="BT61" s="113"/>
      <c r="BU61" s="113"/>
      <c r="BV61" s="113"/>
      <c r="BW61" s="113"/>
      <c r="BX61" s="113"/>
      <c r="BY61" s="113"/>
      <c r="BZ61" s="113"/>
      <c r="CA61" s="113"/>
      <c r="CB61" s="113"/>
      <c r="CC61" s="113"/>
      <c r="CD61" s="113"/>
      <c r="CE61" s="113"/>
      <c r="CF61" s="113"/>
      <c r="CG61" s="113"/>
      <c r="CH61" s="113"/>
      <c r="CI61" s="113"/>
      <c r="CJ61" s="113"/>
      <c r="CK61" s="113"/>
      <c r="CL61" s="113"/>
      <c r="CM61" s="113"/>
      <c r="CN61" s="113"/>
      <c r="CO61" s="113"/>
      <c r="CP61" s="113"/>
      <c r="CQ61" s="113"/>
      <c r="CR61" s="113"/>
      <c r="CS61" s="113"/>
      <c r="CT61" s="113"/>
      <c r="CU61" s="113"/>
      <c r="CV61" s="113"/>
      <c r="CW61" s="113"/>
      <c r="CX61" s="113"/>
      <c r="CY61" s="113"/>
      <c r="CZ61" s="113"/>
      <c r="DA61" s="113"/>
      <c r="DB61" s="113"/>
      <c r="DC61" s="113"/>
      <c r="DD61" s="113"/>
      <c r="DE61" s="113"/>
      <c r="DF61" s="113"/>
      <c r="DG61" s="113"/>
      <c r="DH61" s="113"/>
      <c r="DI61" s="113"/>
      <c r="DJ61" s="113"/>
      <c r="DK61" s="113"/>
      <c r="DL61" s="113"/>
      <c r="DM61" s="113"/>
      <c r="DN61" s="113"/>
      <c r="DO61" s="113"/>
      <c r="DP61" s="113"/>
      <c r="DQ61" s="113"/>
      <c r="DR61" s="113"/>
      <c r="DS61" s="113"/>
      <c r="DT61" s="113"/>
      <c r="DU61" s="113"/>
      <c r="DV61" s="113"/>
      <c r="DW61" s="113"/>
      <c r="DX61" s="113"/>
      <c r="DY61" s="113"/>
      <c r="DZ61" s="113"/>
      <c r="EA61" s="113"/>
      <c r="EB61" s="113"/>
      <c r="EC61" s="113"/>
    </row>
    <row r="62" spans="2:133" x14ac:dyDescent="0.2">
      <c r="B62" s="113"/>
      <c r="C62" s="113"/>
      <c r="D62" s="113"/>
      <c r="E62" s="113"/>
      <c r="F62" s="113"/>
      <c r="G62" s="113"/>
      <c r="H62" s="113"/>
      <c r="I62" s="113"/>
      <c r="J62" s="113"/>
      <c r="K62" s="113"/>
      <c r="L62" s="113"/>
      <c r="M62" s="113"/>
      <c r="N62" s="113"/>
      <c r="O62" s="113"/>
      <c r="P62" s="113"/>
      <c r="Q62" s="113"/>
      <c r="R62" s="113"/>
      <c r="S62" s="113"/>
      <c r="T62" s="229"/>
      <c r="U62" s="249"/>
      <c r="V62" s="249"/>
      <c r="W62" s="249"/>
      <c r="X62" s="249"/>
      <c r="Y62" s="412"/>
      <c r="Z62" s="412"/>
      <c r="AA62" s="412"/>
      <c r="AB62" s="163"/>
      <c r="AC62" s="163"/>
      <c r="AD62" s="163"/>
      <c r="AE62" s="163"/>
      <c r="AF62" s="163"/>
      <c r="AG62" s="163"/>
      <c r="AH62" s="163"/>
      <c r="AI62" s="163"/>
      <c r="AJ62" s="125"/>
      <c r="AK62" s="125"/>
      <c r="AL62" s="125"/>
      <c r="AM62" s="125"/>
      <c r="AN62" s="125"/>
      <c r="AO62" s="125"/>
      <c r="AP62" s="125"/>
      <c r="AQ62" s="125"/>
      <c r="AR62" s="125"/>
      <c r="AS62" s="229"/>
      <c r="AT62" s="229"/>
      <c r="AU62" s="229"/>
      <c r="AV62" s="229"/>
      <c r="AW62" s="229"/>
      <c r="AX62" s="229"/>
      <c r="AY62" s="229"/>
      <c r="AZ62" s="229"/>
      <c r="BA62" s="229"/>
      <c r="BB62" s="229"/>
      <c r="BC62" s="229"/>
      <c r="BD62" s="229"/>
      <c r="BE62" s="229"/>
      <c r="BF62" s="113"/>
      <c r="BG62" s="113"/>
      <c r="BH62" s="113"/>
      <c r="BI62" s="113"/>
      <c r="BJ62" s="113"/>
      <c r="BK62" s="113"/>
      <c r="BL62" s="113"/>
      <c r="BM62" s="113"/>
      <c r="BN62" s="113"/>
      <c r="BO62" s="113"/>
      <c r="BP62" s="113"/>
      <c r="BQ62" s="113"/>
      <c r="BR62" s="113"/>
      <c r="BS62" s="113"/>
      <c r="BT62" s="113"/>
      <c r="BU62" s="113"/>
      <c r="BV62" s="113"/>
      <c r="BW62" s="113"/>
      <c r="BX62" s="113"/>
      <c r="BY62" s="113"/>
      <c r="BZ62" s="113"/>
      <c r="CA62" s="113"/>
      <c r="CB62" s="113"/>
      <c r="CC62" s="113"/>
      <c r="CD62" s="113"/>
      <c r="CE62" s="113"/>
      <c r="CF62" s="113"/>
      <c r="CG62" s="113"/>
      <c r="CH62" s="113"/>
      <c r="CI62" s="113"/>
      <c r="CJ62" s="113"/>
      <c r="CK62" s="113"/>
      <c r="CL62" s="113"/>
      <c r="CM62" s="113"/>
      <c r="CN62" s="113"/>
      <c r="CO62" s="113"/>
      <c r="CP62" s="113"/>
      <c r="CQ62" s="113"/>
      <c r="CR62" s="113"/>
      <c r="CS62" s="113"/>
      <c r="CT62" s="113"/>
      <c r="CU62" s="113"/>
      <c r="CV62" s="113"/>
      <c r="CW62" s="113"/>
      <c r="CX62" s="113"/>
      <c r="CY62" s="113"/>
      <c r="CZ62" s="113"/>
      <c r="DA62" s="113"/>
      <c r="DB62" s="113"/>
      <c r="DC62" s="113"/>
      <c r="DD62" s="113"/>
      <c r="DE62" s="113"/>
      <c r="DF62" s="113"/>
      <c r="DG62" s="113"/>
      <c r="DH62" s="113"/>
      <c r="DI62" s="113"/>
      <c r="DJ62" s="113"/>
      <c r="DK62" s="113"/>
      <c r="DL62" s="113"/>
      <c r="DM62" s="113"/>
      <c r="DN62" s="113"/>
      <c r="DO62" s="113"/>
      <c r="DP62" s="113"/>
      <c r="DQ62" s="113"/>
      <c r="DR62" s="113"/>
      <c r="DS62" s="113"/>
      <c r="DT62" s="113"/>
      <c r="DU62" s="113"/>
      <c r="DV62" s="113"/>
      <c r="DW62" s="113"/>
      <c r="DX62" s="113"/>
      <c r="DY62" s="113"/>
      <c r="DZ62" s="113"/>
      <c r="EA62" s="113"/>
      <c r="EB62" s="113"/>
      <c r="EC62" s="113"/>
    </row>
    <row r="63" spans="2:133" x14ac:dyDescent="0.2">
      <c r="B63" s="113"/>
      <c r="C63" s="113"/>
      <c r="D63" s="113"/>
      <c r="E63" s="113"/>
      <c r="F63" s="113"/>
      <c r="G63" s="113"/>
      <c r="H63" s="113"/>
      <c r="I63" s="113"/>
      <c r="J63" s="113"/>
      <c r="K63" s="113"/>
      <c r="L63" s="113"/>
      <c r="M63" s="113"/>
      <c r="N63" s="113"/>
      <c r="O63" s="113"/>
      <c r="P63" s="113"/>
      <c r="Q63" s="113"/>
      <c r="R63" s="113"/>
      <c r="S63" s="113"/>
      <c r="T63" s="229"/>
      <c r="U63" s="249"/>
      <c r="V63" s="249"/>
      <c r="W63" s="249"/>
      <c r="X63" s="249"/>
      <c r="Y63" s="412"/>
      <c r="Z63" s="412"/>
      <c r="AA63" s="412"/>
      <c r="AB63" s="163"/>
      <c r="AC63" s="163"/>
      <c r="AD63" s="163"/>
      <c r="AE63" s="163"/>
      <c r="AF63" s="163"/>
      <c r="AG63" s="163"/>
      <c r="AH63" s="163"/>
      <c r="AI63" s="163"/>
      <c r="AJ63" s="125"/>
      <c r="AK63" s="125"/>
      <c r="AL63" s="125"/>
      <c r="AM63" s="125"/>
      <c r="AN63" s="125"/>
      <c r="AO63" s="125"/>
      <c r="AP63" s="125"/>
      <c r="AQ63" s="125"/>
      <c r="AR63" s="125"/>
      <c r="AS63" s="229"/>
      <c r="AT63" s="229"/>
      <c r="AU63" s="229"/>
      <c r="AV63" s="229"/>
      <c r="AW63" s="229"/>
      <c r="AX63" s="229"/>
      <c r="AY63" s="229"/>
      <c r="AZ63" s="229"/>
      <c r="BA63" s="229"/>
      <c r="BB63" s="229"/>
      <c r="BC63" s="229"/>
      <c r="BD63" s="229"/>
      <c r="BE63" s="229"/>
      <c r="BF63" s="113"/>
      <c r="BG63" s="113"/>
      <c r="BH63" s="113"/>
      <c r="BI63" s="113"/>
      <c r="BJ63" s="113"/>
      <c r="BK63" s="113"/>
      <c r="BL63" s="113"/>
      <c r="BM63" s="113"/>
      <c r="BN63" s="113"/>
      <c r="BO63" s="113"/>
      <c r="BP63" s="113"/>
      <c r="BQ63" s="113"/>
      <c r="BR63" s="113"/>
      <c r="BS63" s="113"/>
      <c r="BT63" s="113"/>
      <c r="BU63" s="113"/>
      <c r="BV63" s="113"/>
      <c r="BW63" s="113"/>
      <c r="BX63" s="113"/>
      <c r="BY63" s="113"/>
      <c r="BZ63" s="113"/>
      <c r="CA63" s="113"/>
      <c r="CB63" s="113"/>
      <c r="CC63" s="113"/>
      <c r="CD63" s="113"/>
      <c r="CE63" s="113"/>
      <c r="CF63" s="113"/>
      <c r="CG63" s="113"/>
      <c r="CH63" s="113"/>
      <c r="CI63" s="113"/>
      <c r="CJ63" s="113"/>
      <c r="CK63" s="113"/>
      <c r="CL63" s="113"/>
      <c r="CM63" s="113"/>
      <c r="CN63" s="113"/>
      <c r="CO63" s="113"/>
      <c r="CP63" s="113"/>
      <c r="CQ63" s="113"/>
      <c r="CR63" s="113"/>
      <c r="CS63" s="113"/>
      <c r="CT63" s="113"/>
      <c r="CU63" s="113"/>
      <c r="CV63" s="113"/>
      <c r="CW63" s="113"/>
      <c r="CX63" s="113"/>
      <c r="CY63" s="113"/>
      <c r="CZ63" s="113"/>
      <c r="DA63" s="113"/>
      <c r="DB63" s="113"/>
      <c r="DC63" s="113"/>
      <c r="DD63" s="113"/>
      <c r="DE63" s="113"/>
      <c r="DF63" s="113"/>
      <c r="DG63" s="113"/>
      <c r="DH63" s="113"/>
      <c r="DI63" s="113"/>
      <c r="DJ63" s="113"/>
      <c r="DK63" s="113"/>
      <c r="DL63" s="113"/>
      <c r="DM63" s="113"/>
      <c r="DN63" s="113"/>
      <c r="DO63" s="113"/>
      <c r="DP63" s="113"/>
      <c r="DQ63" s="113"/>
      <c r="DR63" s="113"/>
      <c r="DS63" s="113"/>
      <c r="DT63" s="113"/>
      <c r="DU63" s="113"/>
      <c r="DV63" s="113"/>
      <c r="DW63" s="113"/>
      <c r="DX63" s="113"/>
      <c r="DY63" s="113"/>
      <c r="DZ63" s="113"/>
      <c r="EA63" s="113"/>
      <c r="EB63" s="113"/>
      <c r="EC63" s="113"/>
    </row>
    <row r="64" spans="2:133" x14ac:dyDescent="0.2">
      <c r="B64" s="113"/>
      <c r="C64" s="113"/>
      <c r="D64" s="113"/>
      <c r="E64" s="113"/>
      <c r="F64" s="113"/>
      <c r="G64" s="113"/>
      <c r="H64" s="113"/>
      <c r="I64" s="113"/>
      <c r="J64" s="113"/>
      <c r="K64" s="113"/>
      <c r="L64" s="113"/>
      <c r="M64" s="113"/>
      <c r="N64" s="113"/>
      <c r="O64" s="113"/>
      <c r="P64" s="113"/>
      <c r="Q64" s="113"/>
      <c r="R64" s="113"/>
      <c r="S64" s="113"/>
      <c r="T64" s="229"/>
      <c r="U64" s="249"/>
      <c r="V64" s="249"/>
      <c r="W64" s="249"/>
      <c r="X64" s="249"/>
      <c r="Y64" s="412"/>
      <c r="Z64" s="412"/>
      <c r="AA64" s="412"/>
      <c r="AB64" s="163"/>
      <c r="AC64" s="163"/>
      <c r="AD64" s="163"/>
      <c r="AE64" s="163"/>
      <c r="AF64" s="163"/>
      <c r="AG64" s="163"/>
      <c r="AH64" s="163"/>
      <c r="AI64" s="163"/>
      <c r="AJ64" s="125"/>
      <c r="AK64" s="125"/>
      <c r="AL64" s="125"/>
      <c r="AM64" s="125"/>
      <c r="AN64" s="125"/>
      <c r="AO64" s="125"/>
      <c r="AP64" s="125"/>
      <c r="AQ64" s="125"/>
      <c r="AR64" s="125"/>
      <c r="AS64" s="229"/>
      <c r="AT64" s="229"/>
      <c r="AU64" s="229"/>
      <c r="AV64" s="229"/>
      <c r="AW64" s="229"/>
      <c r="AX64" s="229"/>
      <c r="AY64" s="229"/>
      <c r="AZ64" s="229"/>
      <c r="BA64" s="229"/>
      <c r="BB64" s="229"/>
      <c r="BC64" s="229"/>
      <c r="BD64" s="229"/>
      <c r="BE64" s="229"/>
      <c r="BF64" s="113"/>
      <c r="BG64" s="113"/>
      <c r="BH64" s="113"/>
      <c r="BI64" s="113"/>
      <c r="BJ64" s="113"/>
      <c r="BK64" s="113"/>
      <c r="BL64" s="113"/>
      <c r="BM64" s="113"/>
      <c r="BN64" s="113"/>
      <c r="BO64" s="113"/>
      <c r="BP64" s="113"/>
      <c r="BQ64" s="113"/>
      <c r="BR64" s="113"/>
      <c r="BS64" s="113"/>
      <c r="BT64" s="113"/>
      <c r="BU64" s="113"/>
      <c r="BV64" s="113"/>
      <c r="BW64" s="113"/>
      <c r="BX64" s="113"/>
      <c r="BY64" s="113"/>
      <c r="BZ64" s="113"/>
      <c r="CA64" s="113"/>
      <c r="CB64" s="113"/>
      <c r="CC64" s="113"/>
      <c r="CD64" s="113"/>
      <c r="CE64" s="113"/>
      <c r="CF64" s="113"/>
      <c r="CG64" s="113"/>
      <c r="CH64" s="113"/>
      <c r="CI64" s="113"/>
      <c r="CJ64" s="113"/>
      <c r="CK64" s="113"/>
      <c r="CL64" s="113"/>
      <c r="CM64" s="113"/>
      <c r="CN64" s="113"/>
      <c r="CO64" s="113"/>
      <c r="CP64" s="113"/>
      <c r="CQ64" s="113"/>
      <c r="CR64" s="113"/>
      <c r="CS64" s="113"/>
      <c r="CT64" s="113"/>
      <c r="CU64" s="113"/>
      <c r="CV64" s="113"/>
      <c r="CW64" s="113"/>
      <c r="CX64" s="113"/>
      <c r="CY64" s="113"/>
      <c r="CZ64" s="113"/>
      <c r="DA64" s="113"/>
      <c r="DB64" s="113"/>
      <c r="DC64" s="113"/>
      <c r="DD64" s="113"/>
      <c r="DE64" s="113"/>
      <c r="DF64" s="113"/>
      <c r="DG64" s="113"/>
      <c r="DH64" s="113"/>
      <c r="DI64" s="113"/>
      <c r="DJ64" s="113"/>
      <c r="DK64" s="113"/>
      <c r="DL64" s="113"/>
      <c r="DM64" s="113"/>
      <c r="DN64" s="113"/>
      <c r="DO64" s="113"/>
      <c r="DP64" s="113"/>
      <c r="DQ64" s="113"/>
      <c r="DR64" s="113"/>
      <c r="DS64" s="113"/>
      <c r="DT64" s="113"/>
      <c r="DU64" s="113"/>
      <c r="DV64" s="113"/>
      <c r="DW64" s="113"/>
      <c r="DX64" s="113"/>
      <c r="DY64" s="113"/>
      <c r="DZ64" s="113"/>
      <c r="EA64" s="113"/>
      <c r="EB64" s="113"/>
      <c r="EC64" s="113"/>
    </row>
    <row r="65" spans="2:133" x14ac:dyDescent="0.2">
      <c r="B65" s="113"/>
      <c r="C65" s="113"/>
      <c r="D65" s="113"/>
      <c r="E65" s="113"/>
      <c r="F65" s="113"/>
      <c r="G65" s="113"/>
      <c r="H65" s="113"/>
      <c r="I65" s="113"/>
      <c r="J65" s="113"/>
      <c r="K65" s="113"/>
      <c r="L65" s="113"/>
      <c r="M65" s="113"/>
      <c r="N65" s="113"/>
      <c r="O65" s="113"/>
      <c r="P65" s="113"/>
      <c r="Q65" s="113"/>
      <c r="R65" s="113"/>
      <c r="S65" s="113"/>
      <c r="T65" s="229"/>
      <c r="U65" s="249"/>
      <c r="V65" s="249"/>
      <c r="W65" s="249"/>
      <c r="X65" s="249"/>
      <c r="Y65" s="412"/>
      <c r="Z65" s="412"/>
      <c r="AA65" s="412"/>
      <c r="AB65" s="163"/>
      <c r="AC65" s="163"/>
      <c r="AD65" s="163"/>
      <c r="AE65" s="163"/>
      <c r="AF65" s="163"/>
      <c r="AG65" s="163"/>
      <c r="AH65" s="163"/>
      <c r="AI65" s="163"/>
      <c r="AJ65" s="125"/>
      <c r="AK65" s="125"/>
      <c r="AL65" s="125"/>
      <c r="AM65" s="125"/>
      <c r="AN65" s="125"/>
      <c r="AO65" s="125"/>
      <c r="AP65" s="125"/>
      <c r="AQ65" s="125"/>
      <c r="AR65" s="125"/>
      <c r="AS65" s="229"/>
      <c r="AT65" s="229"/>
      <c r="AU65" s="229"/>
      <c r="AV65" s="229"/>
      <c r="AW65" s="229"/>
      <c r="AX65" s="229"/>
      <c r="AY65" s="229"/>
      <c r="AZ65" s="229"/>
      <c r="BA65" s="229"/>
      <c r="BB65" s="229"/>
      <c r="BC65" s="229"/>
      <c r="BD65" s="229"/>
      <c r="BE65" s="229"/>
      <c r="BF65" s="113"/>
      <c r="BG65" s="113"/>
      <c r="BH65" s="113"/>
      <c r="BI65" s="113"/>
      <c r="BJ65" s="113"/>
      <c r="BK65" s="113"/>
      <c r="BL65" s="113"/>
      <c r="BM65" s="113"/>
      <c r="BN65" s="113"/>
      <c r="BO65" s="113"/>
      <c r="BP65" s="113"/>
      <c r="BQ65" s="113"/>
      <c r="BR65" s="113"/>
      <c r="BS65" s="113"/>
      <c r="BT65" s="113"/>
      <c r="BU65" s="113"/>
      <c r="BV65" s="113"/>
      <c r="BW65" s="113"/>
      <c r="BX65" s="113"/>
      <c r="BY65" s="113"/>
      <c r="BZ65" s="113"/>
      <c r="CA65" s="113"/>
      <c r="CB65" s="113"/>
      <c r="CC65" s="113"/>
      <c r="CD65" s="113"/>
      <c r="CE65" s="113"/>
      <c r="CF65" s="113"/>
      <c r="CG65" s="113"/>
      <c r="CH65" s="113"/>
      <c r="CI65" s="113"/>
      <c r="CJ65" s="113"/>
      <c r="CK65" s="113"/>
      <c r="CL65" s="113"/>
      <c r="CM65" s="113"/>
      <c r="CN65" s="113"/>
      <c r="CO65" s="113"/>
      <c r="CP65" s="113"/>
      <c r="CQ65" s="113"/>
      <c r="CR65" s="113"/>
      <c r="CS65" s="113"/>
      <c r="CT65" s="113"/>
      <c r="CU65" s="113"/>
      <c r="CV65" s="113"/>
      <c r="CW65" s="113"/>
      <c r="CX65" s="113"/>
      <c r="CY65" s="113"/>
      <c r="CZ65" s="113"/>
      <c r="DA65" s="113"/>
      <c r="DB65" s="113"/>
      <c r="DC65" s="113"/>
      <c r="DD65" s="113"/>
      <c r="DE65" s="113"/>
      <c r="DF65" s="113"/>
      <c r="DG65" s="113"/>
      <c r="DH65" s="113"/>
      <c r="DI65" s="113"/>
      <c r="DJ65" s="113"/>
      <c r="DK65" s="113"/>
      <c r="DL65" s="113"/>
      <c r="DM65" s="113"/>
      <c r="DN65" s="113"/>
      <c r="DO65" s="113"/>
      <c r="DP65" s="113"/>
      <c r="DQ65" s="113"/>
      <c r="DR65" s="113"/>
      <c r="DS65" s="113"/>
      <c r="DT65" s="113"/>
      <c r="DU65" s="113"/>
      <c r="DV65" s="113"/>
      <c r="DW65" s="113"/>
      <c r="DX65" s="113"/>
      <c r="DY65" s="113"/>
      <c r="DZ65" s="113"/>
      <c r="EA65" s="113"/>
      <c r="EB65" s="113"/>
      <c r="EC65" s="113"/>
    </row>
    <row r="66" spans="2:133" x14ac:dyDescent="0.2">
      <c r="B66" s="113"/>
      <c r="C66" s="113"/>
      <c r="D66" s="113"/>
      <c r="E66" s="113"/>
      <c r="F66" s="113"/>
      <c r="G66" s="113"/>
      <c r="H66" s="113"/>
      <c r="I66" s="113"/>
      <c r="J66" s="113"/>
      <c r="K66" s="113"/>
      <c r="L66" s="113"/>
      <c r="M66" s="113"/>
      <c r="N66" s="113"/>
      <c r="O66" s="113"/>
      <c r="P66" s="113"/>
      <c r="Q66" s="113"/>
      <c r="R66" s="113"/>
      <c r="S66" s="113"/>
      <c r="T66" s="229"/>
      <c r="U66" s="249"/>
      <c r="V66" s="249"/>
      <c r="W66" s="249"/>
      <c r="X66" s="249"/>
      <c r="Y66" s="412"/>
      <c r="Z66" s="412"/>
      <c r="AA66" s="412"/>
      <c r="AB66" s="163"/>
      <c r="AC66" s="163"/>
      <c r="AD66" s="163"/>
      <c r="AE66" s="163"/>
      <c r="AF66" s="163"/>
      <c r="AG66" s="163"/>
      <c r="AH66" s="163"/>
      <c r="AI66" s="163"/>
      <c r="AJ66" s="125"/>
      <c r="AK66" s="125"/>
      <c r="AL66" s="125"/>
      <c r="AM66" s="125"/>
      <c r="AN66" s="125"/>
      <c r="AO66" s="125"/>
      <c r="AP66" s="125"/>
      <c r="AQ66" s="125"/>
      <c r="AR66" s="125"/>
      <c r="AS66" s="229"/>
      <c r="AT66" s="229"/>
      <c r="AU66" s="229"/>
      <c r="AV66" s="229"/>
      <c r="AW66" s="229"/>
      <c r="AX66" s="229"/>
      <c r="AY66" s="229"/>
      <c r="AZ66" s="229"/>
      <c r="BA66" s="229"/>
      <c r="BB66" s="229"/>
      <c r="BC66" s="229"/>
      <c r="BD66" s="229"/>
      <c r="BE66" s="229"/>
      <c r="BF66" s="113"/>
      <c r="BG66" s="113"/>
      <c r="BH66" s="113"/>
      <c r="BI66" s="113"/>
      <c r="BJ66" s="113"/>
      <c r="BK66" s="113"/>
      <c r="BL66" s="113"/>
      <c r="BM66" s="113"/>
      <c r="BN66" s="113"/>
      <c r="BO66" s="113"/>
      <c r="BP66" s="113"/>
      <c r="BQ66" s="113"/>
      <c r="BR66" s="113"/>
      <c r="BS66" s="113"/>
      <c r="BT66" s="113"/>
      <c r="BU66" s="113"/>
      <c r="BV66" s="113"/>
      <c r="BW66" s="113"/>
      <c r="BX66" s="113"/>
      <c r="BY66" s="113"/>
      <c r="BZ66" s="113"/>
      <c r="CA66" s="113"/>
      <c r="CB66" s="113"/>
      <c r="CC66" s="113"/>
      <c r="CD66" s="113"/>
      <c r="CE66" s="113"/>
      <c r="CF66" s="113"/>
      <c r="CG66" s="113"/>
      <c r="CH66" s="113"/>
      <c r="CI66" s="113"/>
      <c r="CJ66" s="113"/>
      <c r="CK66" s="113"/>
      <c r="CL66" s="113"/>
      <c r="CM66" s="113"/>
      <c r="CN66" s="113"/>
      <c r="CO66" s="113"/>
      <c r="CP66" s="113"/>
      <c r="CQ66" s="113"/>
      <c r="CR66" s="113"/>
      <c r="CS66" s="113"/>
      <c r="CT66" s="113"/>
      <c r="CU66" s="113"/>
      <c r="CV66" s="113"/>
      <c r="CW66" s="113"/>
      <c r="CX66" s="113"/>
      <c r="CY66" s="113"/>
      <c r="CZ66" s="113"/>
      <c r="DA66" s="113"/>
      <c r="DB66" s="113"/>
      <c r="DC66" s="113"/>
      <c r="DD66" s="113"/>
      <c r="DE66" s="113"/>
      <c r="DF66" s="113"/>
      <c r="DG66" s="113"/>
      <c r="DH66" s="113"/>
      <c r="DI66" s="113"/>
      <c r="DJ66" s="113"/>
      <c r="DK66" s="113"/>
      <c r="DL66" s="113"/>
      <c r="DM66" s="113"/>
      <c r="DN66" s="113"/>
      <c r="DO66" s="113"/>
      <c r="DP66" s="113"/>
      <c r="DQ66" s="113"/>
      <c r="DR66" s="113"/>
      <c r="DS66" s="113"/>
      <c r="DT66" s="113"/>
      <c r="DU66" s="113"/>
      <c r="DV66" s="113"/>
      <c r="DW66" s="113"/>
      <c r="DX66" s="113"/>
      <c r="DY66" s="113"/>
      <c r="DZ66" s="113"/>
      <c r="EA66" s="113"/>
      <c r="EB66" s="113"/>
      <c r="EC66" s="113"/>
    </row>
    <row r="67" spans="2:133" x14ac:dyDescent="0.2">
      <c r="B67" s="113"/>
      <c r="C67" s="113"/>
      <c r="D67" s="113"/>
      <c r="E67" s="113"/>
      <c r="F67" s="113"/>
      <c r="G67" s="113"/>
      <c r="H67" s="113"/>
      <c r="I67" s="113"/>
      <c r="J67" s="113"/>
      <c r="K67" s="113"/>
      <c r="L67" s="113"/>
      <c r="M67" s="113"/>
      <c r="N67" s="113"/>
      <c r="O67" s="113"/>
      <c r="P67" s="113"/>
      <c r="Q67" s="113"/>
      <c r="R67" s="113"/>
      <c r="S67" s="113"/>
      <c r="T67" s="229"/>
      <c r="U67" s="249"/>
      <c r="V67" s="249"/>
      <c r="W67" s="249"/>
      <c r="X67" s="249"/>
      <c r="Y67" s="412"/>
      <c r="Z67" s="412"/>
      <c r="AA67" s="412"/>
      <c r="AB67" s="163"/>
      <c r="AC67" s="163"/>
      <c r="AD67" s="163"/>
      <c r="AE67" s="163"/>
      <c r="AF67" s="163"/>
      <c r="AG67" s="163"/>
      <c r="AH67" s="163"/>
      <c r="AI67" s="163"/>
      <c r="AJ67" s="125"/>
      <c r="AK67" s="125"/>
      <c r="AL67" s="125"/>
      <c r="AM67" s="125"/>
      <c r="AN67" s="125"/>
      <c r="AO67" s="125"/>
      <c r="AP67" s="125"/>
      <c r="AQ67" s="125"/>
      <c r="AR67" s="125"/>
      <c r="AS67" s="229"/>
      <c r="AT67" s="229"/>
      <c r="AU67" s="229"/>
      <c r="AV67" s="229"/>
      <c r="AW67" s="229"/>
      <c r="AX67" s="229"/>
      <c r="AY67" s="229"/>
      <c r="AZ67" s="229"/>
      <c r="BA67" s="229"/>
      <c r="BB67" s="229"/>
      <c r="BC67" s="229"/>
      <c r="BD67" s="229"/>
      <c r="BE67" s="229"/>
      <c r="BF67" s="113"/>
      <c r="BG67" s="113"/>
      <c r="BH67" s="113"/>
      <c r="BI67" s="113"/>
      <c r="BJ67" s="113"/>
      <c r="BK67" s="113"/>
      <c r="BL67" s="113"/>
      <c r="BM67" s="113"/>
      <c r="BN67" s="113"/>
      <c r="BO67" s="113"/>
      <c r="BP67" s="113"/>
      <c r="BQ67" s="113"/>
      <c r="BR67" s="113"/>
      <c r="BS67" s="113"/>
      <c r="BT67" s="113"/>
      <c r="BU67" s="113"/>
      <c r="BV67" s="113"/>
      <c r="BW67" s="113"/>
      <c r="BX67" s="113"/>
      <c r="BY67" s="113"/>
      <c r="BZ67" s="113"/>
      <c r="CA67" s="113"/>
      <c r="CB67" s="113"/>
      <c r="CC67" s="113"/>
      <c r="CD67" s="113"/>
      <c r="CE67" s="113"/>
      <c r="CF67" s="113"/>
      <c r="CG67" s="113"/>
      <c r="CH67" s="113"/>
      <c r="CI67" s="113"/>
      <c r="CJ67" s="113"/>
      <c r="CK67" s="113"/>
      <c r="CL67" s="113"/>
      <c r="CM67" s="113"/>
      <c r="CN67" s="113"/>
      <c r="CO67" s="113"/>
      <c r="CP67" s="113"/>
      <c r="CQ67" s="113"/>
      <c r="CR67" s="113"/>
      <c r="CS67" s="113"/>
      <c r="CT67" s="113"/>
      <c r="CU67" s="113"/>
      <c r="CV67" s="113"/>
      <c r="CW67" s="113"/>
      <c r="CX67" s="113"/>
      <c r="CY67" s="113"/>
      <c r="CZ67" s="113"/>
      <c r="DA67" s="113"/>
      <c r="DB67" s="113"/>
      <c r="DC67" s="113"/>
      <c r="DD67" s="113"/>
      <c r="DE67" s="113"/>
      <c r="DF67" s="113"/>
      <c r="DG67" s="113"/>
      <c r="DH67" s="113"/>
      <c r="DI67" s="113"/>
      <c r="DJ67" s="113"/>
      <c r="DK67" s="113"/>
      <c r="DL67" s="113"/>
      <c r="DM67" s="113"/>
      <c r="DN67" s="113"/>
      <c r="DO67" s="113"/>
      <c r="DP67" s="113"/>
      <c r="DQ67" s="113"/>
      <c r="DR67" s="113"/>
      <c r="DS67" s="113"/>
      <c r="DT67" s="113"/>
      <c r="DU67" s="113"/>
      <c r="DV67" s="113"/>
      <c r="DW67" s="113"/>
      <c r="DX67" s="113"/>
      <c r="DY67" s="113"/>
      <c r="DZ67" s="113"/>
      <c r="EA67" s="113"/>
      <c r="EB67" s="113"/>
      <c r="EC67" s="113"/>
    </row>
    <row r="68" spans="2:133" x14ac:dyDescent="0.2">
      <c r="B68" s="113"/>
      <c r="C68" s="113"/>
      <c r="D68" s="113"/>
      <c r="E68" s="113"/>
      <c r="F68" s="113"/>
      <c r="G68" s="113"/>
      <c r="H68" s="113"/>
      <c r="I68" s="113"/>
      <c r="J68" s="113"/>
      <c r="K68" s="113"/>
      <c r="L68" s="113"/>
      <c r="M68" s="113"/>
      <c r="N68" s="113"/>
      <c r="O68" s="113"/>
      <c r="P68" s="113"/>
      <c r="Q68" s="113"/>
      <c r="R68" s="113"/>
      <c r="S68" s="113"/>
      <c r="T68" s="229"/>
      <c r="U68" s="249"/>
      <c r="V68" s="249"/>
      <c r="W68" s="249"/>
      <c r="X68" s="249"/>
      <c r="Y68" s="412"/>
      <c r="Z68" s="412"/>
      <c r="AA68" s="412"/>
      <c r="AB68" s="163"/>
      <c r="AC68" s="163"/>
      <c r="AD68" s="163"/>
      <c r="AE68" s="163"/>
      <c r="AF68" s="163"/>
      <c r="AG68" s="163"/>
      <c r="AH68" s="163"/>
      <c r="AI68" s="163"/>
      <c r="AJ68" s="125"/>
      <c r="AK68" s="125"/>
      <c r="AL68" s="125"/>
      <c r="AM68" s="125"/>
      <c r="AN68" s="125"/>
      <c r="AO68" s="125"/>
      <c r="AP68" s="125"/>
      <c r="AQ68" s="125"/>
      <c r="AR68" s="125"/>
      <c r="AS68" s="229"/>
      <c r="AT68" s="229"/>
      <c r="AU68" s="229"/>
      <c r="AV68" s="229"/>
      <c r="AW68" s="229"/>
      <c r="AX68" s="229"/>
      <c r="AY68" s="229"/>
      <c r="AZ68" s="229"/>
      <c r="BA68" s="229"/>
      <c r="BB68" s="229"/>
      <c r="BC68" s="229"/>
      <c r="BD68" s="229"/>
      <c r="BE68" s="229"/>
      <c r="BF68" s="113"/>
      <c r="BG68" s="113"/>
      <c r="BH68" s="113"/>
      <c r="BI68" s="113"/>
      <c r="BJ68" s="113"/>
      <c r="BK68" s="113"/>
      <c r="BL68" s="113"/>
      <c r="BM68" s="113"/>
      <c r="BN68" s="113"/>
      <c r="BO68" s="113"/>
      <c r="BP68" s="113"/>
      <c r="BQ68" s="113"/>
      <c r="BR68" s="113"/>
      <c r="BS68" s="113"/>
      <c r="BT68" s="113"/>
      <c r="BU68" s="113"/>
      <c r="BV68" s="113"/>
      <c r="BW68" s="113"/>
      <c r="BX68" s="113"/>
      <c r="BY68" s="113"/>
      <c r="BZ68" s="113"/>
      <c r="CA68" s="113"/>
      <c r="CB68" s="113"/>
      <c r="CC68" s="113"/>
      <c r="CD68" s="113"/>
      <c r="CE68" s="113"/>
      <c r="CF68" s="113"/>
      <c r="CG68" s="113"/>
      <c r="CH68" s="113"/>
      <c r="CI68" s="113"/>
      <c r="CJ68" s="113"/>
      <c r="CK68" s="113"/>
      <c r="CL68" s="113"/>
      <c r="CM68" s="113"/>
      <c r="CN68" s="113"/>
      <c r="CO68" s="113"/>
      <c r="CP68" s="113"/>
      <c r="CQ68" s="113"/>
      <c r="CR68" s="113"/>
      <c r="CS68" s="113"/>
      <c r="CT68" s="113"/>
      <c r="CU68" s="113"/>
      <c r="CV68" s="113"/>
      <c r="CW68" s="113"/>
      <c r="CX68" s="113"/>
      <c r="CY68" s="113"/>
      <c r="CZ68" s="113"/>
      <c r="DA68" s="113"/>
      <c r="DB68" s="113"/>
      <c r="DC68" s="113"/>
      <c r="DD68" s="113"/>
      <c r="DE68" s="113"/>
      <c r="DF68" s="113"/>
      <c r="DG68" s="113"/>
      <c r="DH68" s="113"/>
      <c r="DI68" s="113"/>
      <c r="DJ68" s="113"/>
      <c r="DK68" s="113"/>
      <c r="DL68" s="113"/>
      <c r="DM68" s="113"/>
      <c r="DN68" s="113"/>
      <c r="DO68" s="113"/>
      <c r="DP68" s="113"/>
      <c r="DQ68" s="113"/>
      <c r="DR68" s="113"/>
      <c r="DS68" s="113"/>
      <c r="DT68" s="113"/>
      <c r="DU68" s="113"/>
      <c r="DV68" s="113"/>
      <c r="DW68" s="113"/>
      <c r="DX68" s="113"/>
      <c r="DY68" s="113"/>
      <c r="DZ68" s="113"/>
      <c r="EA68" s="113"/>
      <c r="EB68" s="113"/>
      <c r="EC68" s="113"/>
    </row>
    <row r="69" spans="2:133" x14ac:dyDescent="0.2">
      <c r="B69" s="113"/>
      <c r="C69" s="113"/>
      <c r="D69" s="113"/>
      <c r="E69" s="113"/>
      <c r="F69" s="113"/>
      <c r="G69" s="113"/>
      <c r="H69" s="113"/>
      <c r="I69" s="113"/>
      <c r="J69" s="113"/>
      <c r="K69" s="113"/>
      <c r="L69" s="113"/>
      <c r="M69" s="113"/>
      <c r="N69" s="113"/>
      <c r="O69" s="113"/>
      <c r="P69" s="113"/>
      <c r="Q69" s="113"/>
      <c r="R69" s="113"/>
      <c r="S69" s="113"/>
      <c r="T69" s="229"/>
      <c r="U69" s="249"/>
      <c r="V69" s="249"/>
      <c r="W69" s="249"/>
      <c r="X69" s="249"/>
      <c r="Y69" s="412"/>
      <c r="Z69" s="412"/>
      <c r="AA69" s="412"/>
      <c r="AB69" s="163"/>
      <c r="AC69" s="163"/>
      <c r="AD69" s="163"/>
      <c r="AE69" s="163"/>
      <c r="AF69" s="163"/>
      <c r="AG69" s="163"/>
      <c r="AH69" s="163"/>
      <c r="AI69" s="163"/>
      <c r="AJ69" s="125"/>
      <c r="AK69" s="125"/>
      <c r="AL69" s="125"/>
      <c r="AM69" s="125"/>
      <c r="AN69" s="125"/>
      <c r="AO69" s="125"/>
      <c r="AP69" s="125"/>
      <c r="AQ69" s="125"/>
      <c r="AR69" s="125"/>
      <c r="AS69" s="229"/>
      <c r="AT69" s="229"/>
      <c r="AU69" s="229"/>
      <c r="AV69" s="229"/>
      <c r="AW69" s="229"/>
      <c r="AX69" s="229"/>
      <c r="AY69" s="229"/>
      <c r="AZ69" s="229"/>
      <c r="BA69" s="229"/>
      <c r="BB69" s="229"/>
      <c r="BC69" s="229"/>
      <c r="BD69" s="229"/>
      <c r="BE69" s="229"/>
      <c r="BF69" s="113"/>
      <c r="BG69" s="113"/>
      <c r="BH69" s="113"/>
      <c r="BI69" s="113"/>
      <c r="BJ69" s="113"/>
      <c r="BK69" s="113"/>
      <c r="BL69" s="113"/>
      <c r="BM69" s="113"/>
      <c r="BN69" s="113"/>
      <c r="BO69" s="113"/>
      <c r="BP69" s="113"/>
      <c r="BQ69" s="113"/>
      <c r="BR69" s="113"/>
      <c r="BS69" s="113"/>
      <c r="BT69" s="113"/>
      <c r="BU69" s="113"/>
      <c r="BV69" s="113"/>
      <c r="BW69" s="113"/>
      <c r="BX69" s="113"/>
      <c r="BY69" s="113"/>
      <c r="BZ69" s="113"/>
      <c r="CA69" s="113"/>
      <c r="CB69" s="113"/>
      <c r="CC69" s="113"/>
      <c r="CD69" s="113"/>
      <c r="CE69" s="113"/>
      <c r="CF69" s="113"/>
      <c r="CG69" s="113"/>
      <c r="CH69" s="113"/>
      <c r="CI69" s="113"/>
      <c r="CJ69" s="113"/>
      <c r="CK69" s="113"/>
      <c r="CL69" s="113"/>
      <c r="CM69" s="113"/>
      <c r="CN69" s="113"/>
      <c r="CO69" s="113"/>
      <c r="CP69" s="113"/>
      <c r="CQ69" s="113"/>
      <c r="CR69" s="113"/>
      <c r="CS69" s="113"/>
      <c r="CT69" s="113"/>
      <c r="CU69" s="113"/>
      <c r="CV69" s="113"/>
      <c r="CW69" s="113"/>
      <c r="CX69" s="113"/>
      <c r="CY69" s="113"/>
      <c r="CZ69" s="113"/>
      <c r="DA69" s="113"/>
      <c r="DB69" s="113"/>
      <c r="DC69" s="113"/>
      <c r="DD69" s="113"/>
      <c r="DE69" s="113"/>
      <c r="DF69" s="113"/>
      <c r="DG69" s="113"/>
      <c r="DH69" s="113"/>
      <c r="DI69" s="113"/>
      <c r="DJ69" s="113"/>
      <c r="DK69" s="113"/>
      <c r="DL69" s="113"/>
      <c r="DM69" s="113"/>
      <c r="DN69" s="113"/>
      <c r="DO69" s="113"/>
      <c r="DP69" s="113"/>
      <c r="DQ69" s="113"/>
      <c r="DR69" s="113"/>
      <c r="DS69" s="113"/>
      <c r="DT69" s="113"/>
      <c r="DU69" s="113"/>
      <c r="DV69" s="113"/>
      <c r="DW69" s="113"/>
      <c r="DX69" s="113"/>
      <c r="DY69" s="113"/>
      <c r="DZ69" s="113"/>
      <c r="EA69" s="113"/>
      <c r="EB69" s="113"/>
      <c r="EC69" s="113"/>
    </row>
    <row r="70" spans="2:133" x14ac:dyDescent="0.2">
      <c r="B70" s="113"/>
      <c r="C70" s="113"/>
      <c r="D70" s="113"/>
      <c r="E70" s="113"/>
      <c r="F70" s="113"/>
      <c r="G70" s="113"/>
      <c r="H70" s="113"/>
      <c r="I70" s="113"/>
      <c r="J70" s="113"/>
      <c r="K70" s="113"/>
      <c r="L70" s="113"/>
      <c r="M70" s="113"/>
      <c r="N70" s="113"/>
      <c r="O70" s="113"/>
      <c r="P70" s="113"/>
      <c r="Q70" s="113"/>
      <c r="R70" s="113"/>
      <c r="S70" s="113"/>
      <c r="T70" s="229"/>
      <c r="U70" s="249"/>
      <c r="V70" s="249"/>
      <c r="W70" s="249"/>
      <c r="X70" s="249"/>
      <c r="Y70" s="412"/>
      <c r="Z70" s="412"/>
      <c r="AA70" s="412"/>
      <c r="AB70" s="163"/>
      <c r="AC70" s="163"/>
      <c r="AD70" s="163"/>
      <c r="AE70" s="163"/>
      <c r="AF70" s="163"/>
      <c r="AG70" s="163"/>
      <c r="AH70" s="163"/>
      <c r="AI70" s="163"/>
      <c r="AJ70" s="125"/>
      <c r="AK70" s="125"/>
      <c r="AL70" s="125"/>
      <c r="AM70" s="125"/>
      <c r="AN70" s="125"/>
      <c r="AO70" s="125"/>
      <c r="AP70" s="125"/>
      <c r="AQ70" s="125"/>
      <c r="AR70" s="125"/>
      <c r="AS70" s="229"/>
      <c r="AT70" s="229"/>
      <c r="AU70" s="229"/>
      <c r="AV70" s="229"/>
      <c r="AW70" s="229"/>
      <c r="AX70" s="229"/>
      <c r="AY70" s="229"/>
      <c r="AZ70" s="229"/>
      <c r="BA70" s="229"/>
      <c r="BB70" s="229"/>
      <c r="BC70" s="229"/>
      <c r="BD70" s="229"/>
      <c r="BE70" s="229"/>
      <c r="BF70" s="113"/>
      <c r="BG70" s="113"/>
      <c r="BH70" s="113"/>
      <c r="BI70" s="113"/>
      <c r="BJ70" s="113"/>
      <c r="BK70" s="113"/>
      <c r="BL70" s="113"/>
      <c r="BM70" s="113"/>
      <c r="BN70" s="113"/>
      <c r="BO70" s="113"/>
      <c r="BP70" s="113"/>
      <c r="BQ70" s="113"/>
      <c r="BR70" s="113"/>
      <c r="BS70" s="113"/>
      <c r="BT70" s="113"/>
      <c r="BU70" s="113"/>
      <c r="BV70" s="113"/>
      <c r="BW70" s="113"/>
      <c r="BX70" s="113"/>
      <c r="BY70" s="113"/>
      <c r="BZ70" s="113"/>
      <c r="CA70" s="113"/>
      <c r="CB70" s="113"/>
      <c r="CC70" s="113"/>
      <c r="CD70" s="113"/>
      <c r="CE70" s="113"/>
      <c r="CF70" s="113"/>
      <c r="CG70" s="113"/>
      <c r="CH70" s="113"/>
      <c r="CI70" s="113"/>
      <c r="CJ70" s="113"/>
      <c r="CK70" s="113"/>
      <c r="CL70" s="113"/>
      <c r="CM70" s="113"/>
      <c r="CN70" s="113"/>
      <c r="CO70" s="113"/>
      <c r="CP70" s="113"/>
      <c r="CQ70" s="113"/>
      <c r="CR70" s="113"/>
      <c r="CS70" s="113"/>
      <c r="CT70" s="113"/>
      <c r="CU70" s="113"/>
      <c r="CV70" s="113"/>
      <c r="CW70" s="113"/>
      <c r="CX70" s="113"/>
      <c r="CY70" s="113"/>
      <c r="CZ70" s="113"/>
      <c r="DA70" s="113"/>
      <c r="DB70" s="113"/>
      <c r="DC70" s="113"/>
      <c r="DD70" s="113"/>
      <c r="DE70" s="113"/>
      <c r="DF70" s="113"/>
      <c r="DG70" s="113"/>
      <c r="DH70" s="113"/>
      <c r="DI70" s="113"/>
      <c r="DJ70" s="113"/>
      <c r="DK70" s="113"/>
      <c r="DL70" s="113"/>
      <c r="DM70" s="113"/>
      <c r="DN70" s="113"/>
      <c r="DO70" s="113"/>
      <c r="DP70" s="113"/>
      <c r="DQ70" s="113"/>
      <c r="DR70" s="113"/>
      <c r="DS70" s="113"/>
      <c r="DT70" s="113"/>
      <c r="DU70" s="113"/>
      <c r="DV70" s="113"/>
      <c r="DW70" s="113"/>
      <c r="DX70" s="113"/>
      <c r="DY70" s="113"/>
      <c r="DZ70" s="113"/>
      <c r="EA70" s="113"/>
      <c r="EB70" s="113"/>
      <c r="EC70" s="113"/>
    </row>
    <row r="71" spans="2:133" x14ac:dyDescent="0.2">
      <c r="B71" s="113"/>
      <c r="C71" s="113"/>
      <c r="D71" s="113"/>
      <c r="E71" s="113"/>
      <c r="F71" s="113"/>
      <c r="G71" s="113"/>
      <c r="H71" s="113"/>
      <c r="I71" s="113"/>
      <c r="J71" s="113"/>
      <c r="K71" s="113"/>
      <c r="L71" s="113"/>
      <c r="M71" s="113"/>
      <c r="N71" s="113"/>
      <c r="O71" s="113"/>
      <c r="P71" s="113"/>
      <c r="Q71" s="113"/>
      <c r="R71" s="113"/>
      <c r="S71" s="113"/>
      <c r="T71" s="229"/>
      <c r="U71" s="249"/>
      <c r="V71" s="249"/>
      <c r="W71" s="249"/>
      <c r="X71" s="249"/>
      <c r="Y71" s="412"/>
      <c r="Z71" s="412"/>
      <c r="AA71" s="412"/>
      <c r="AB71" s="163"/>
      <c r="AC71" s="163"/>
      <c r="AD71" s="163"/>
      <c r="AE71" s="163"/>
      <c r="AF71" s="163"/>
      <c r="AG71" s="163"/>
      <c r="AH71" s="163"/>
      <c r="AI71" s="163"/>
      <c r="AJ71" s="125"/>
      <c r="AK71" s="125"/>
      <c r="AL71" s="125"/>
      <c r="AM71" s="125"/>
      <c r="AN71" s="125"/>
      <c r="AO71" s="125"/>
      <c r="AP71" s="125"/>
      <c r="AQ71" s="125"/>
      <c r="AR71" s="125"/>
      <c r="AS71" s="229"/>
      <c r="AT71" s="229"/>
      <c r="AU71" s="229"/>
      <c r="AV71" s="229"/>
      <c r="AW71" s="229"/>
      <c r="AX71" s="229"/>
      <c r="AY71" s="229"/>
      <c r="AZ71" s="229"/>
      <c r="BA71" s="229"/>
      <c r="BB71" s="229"/>
      <c r="BC71" s="229"/>
      <c r="BD71" s="229"/>
      <c r="BE71" s="229"/>
      <c r="BF71" s="113"/>
      <c r="BG71" s="113"/>
      <c r="BH71" s="113"/>
      <c r="BI71" s="113"/>
      <c r="BJ71" s="113"/>
      <c r="BK71" s="113"/>
      <c r="BL71" s="113"/>
      <c r="BM71" s="113"/>
      <c r="BN71" s="113"/>
      <c r="BO71" s="113"/>
      <c r="BP71" s="113"/>
      <c r="BQ71" s="113"/>
      <c r="BR71" s="113"/>
      <c r="BS71" s="113"/>
      <c r="BT71" s="113"/>
      <c r="BU71" s="113"/>
      <c r="BV71" s="113"/>
      <c r="BW71" s="113"/>
      <c r="BX71" s="113"/>
      <c r="BY71" s="113"/>
      <c r="BZ71" s="113"/>
      <c r="CA71" s="113"/>
      <c r="CB71" s="113"/>
      <c r="CC71" s="113"/>
      <c r="CD71" s="113"/>
      <c r="CE71" s="113"/>
      <c r="CF71" s="113"/>
      <c r="CG71" s="113"/>
      <c r="CH71" s="113"/>
      <c r="CI71" s="113"/>
      <c r="CJ71" s="113"/>
      <c r="CK71" s="113"/>
      <c r="CL71" s="113"/>
      <c r="CM71" s="113"/>
      <c r="CN71" s="113"/>
      <c r="CO71" s="113"/>
      <c r="CP71" s="113"/>
      <c r="CQ71" s="113"/>
      <c r="CR71" s="113"/>
      <c r="CS71" s="113"/>
      <c r="CT71" s="113"/>
      <c r="CU71" s="113"/>
      <c r="CV71" s="113"/>
      <c r="CW71" s="113"/>
      <c r="CX71" s="113"/>
      <c r="CY71" s="113"/>
      <c r="CZ71" s="113"/>
      <c r="DA71" s="113"/>
      <c r="DB71" s="113"/>
      <c r="DC71" s="113"/>
      <c r="DD71" s="113"/>
      <c r="DE71" s="113"/>
      <c r="DF71" s="113"/>
      <c r="DG71" s="113"/>
      <c r="DH71" s="113"/>
      <c r="DI71" s="113"/>
      <c r="DJ71" s="113"/>
      <c r="DK71" s="113"/>
      <c r="DL71" s="113"/>
      <c r="DM71" s="113"/>
      <c r="DN71" s="113"/>
      <c r="DO71" s="113"/>
      <c r="DP71" s="113"/>
      <c r="DQ71" s="113"/>
      <c r="DR71" s="113"/>
      <c r="DS71" s="113"/>
      <c r="DT71" s="113"/>
      <c r="DU71" s="113"/>
      <c r="DV71" s="113"/>
      <c r="DW71" s="113"/>
      <c r="DX71" s="113"/>
      <c r="DY71" s="113"/>
      <c r="DZ71" s="113"/>
      <c r="EA71" s="113"/>
      <c r="EB71" s="113"/>
      <c r="EC71" s="113"/>
    </row>
    <row r="72" spans="2:133" x14ac:dyDescent="0.2">
      <c r="B72" s="113"/>
      <c r="C72" s="113"/>
      <c r="D72" s="113"/>
      <c r="E72" s="113"/>
      <c r="F72" s="113"/>
      <c r="G72" s="113"/>
      <c r="H72" s="113"/>
      <c r="I72" s="113"/>
      <c r="J72" s="113"/>
      <c r="K72" s="113"/>
      <c r="L72" s="113"/>
      <c r="M72" s="113"/>
      <c r="N72" s="113"/>
      <c r="O72" s="113"/>
      <c r="P72" s="113"/>
      <c r="Q72" s="113"/>
      <c r="R72" s="113"/>
      <c r="S72" s="113"/>
      <c r="T72" s="229"/>
      <c r="U72" s="249"/>
      <c r="V72" s="249"/>
      <c r="W72" s="249"/>
      <c r="X72" s="249"/>
      <c r="Y72" s="412"/>
      <c r="Z72" s="412"/>
      <c r="AA72" s="412"/>
      <c r="AB72" s="163"/>
      <c r="AC72" s="163"/>
      <c r="AD72" s="163"/>
      <c r="AE72" s="163"/>
      <c r="AF72" s="163"/>
      <c r="AG72" s="163"/>
      <c r="AH72" s="163"/>
      <c r="AI72" s="163"/>
      <c r="AJ72" s="125"/>
      <c r="AK72" s="125"/>
      <c r="AL72" s="125"/>
      <c r="AM72" s="125"/>
      <c r="AN72" s="125"/>
      <c r="AO72" s="125"/>
      <c r="AP72" s="125"/>
      <c r="AQ72" s="125"/>
      <c r="AR72" s="125"/>
      <c r="AS72" s="229"/>
      <c r="AT72" s="229"/>
      <c r="AU72" s="229"/>
      <c r="AV72" s="229"/>
      <c r="AW72" s="229"/>
      <c r="AX72" s="229"/>
      <c r="AY72" s="229"/>
      <c r="AZ72" s="229"/>
      <c r="BA72" s="229"/>
      <c r="BB72" s="229"/>
      <c r="BC72" s="229"/>
      <c r="BD72" s="229"/>
      <c r="BE72" s="229"/>
      <c r="BF72" s="113"/>
      <c r="BG72" s="113"/>
      <c r="BH72" s="113"/>
      <c r="BI72" s="113"/>
      <c r="BJ72" s="113"/>
      <c r="BK72" s="113"/>
      <c r="BL72" s="113"/>
      <c r="BM72" s="113"/>
      <c r="BN72" s="113"/>
      <c r="BO72" s="113"/>
      <c r="BP72" s="113"/>
      <c r="BQ72" s="113"/>
      <c r="BR72" s="113"/>
      <c r="BS72" s="113"/>
      <c r="BT72" s="113"/>
      <c r="BU72" s="113"/>
      <c r="BV72" s="113"/>
      <c r="BW72" s="113"/>
      <c r="BX72" s="113"/>
      <c r="BY72" s="113"/>
      <c r="BZ72" s="113"/>
      <c r="CA72" s="113"/>
      <c r="CB72" s="113"/>
      <c r="CC72" s="113"/>
      <c r="CD72" s="113"/>
      <c r="CE72" s="113"/>
      <c r="CF72" s="113"/>
      <c r="CG72" s="113"/>
      <c r="CH72" s="113"/>
      <c r="CI72" s="113"/>
      <c r="CJ72" s="113"/>
      <c r="CK72" s="113"/>
      <c r="CL72" s="113"/>
      <c r="CM72" s="113"/>
      <c r="CN72" s="113"/>
      <c r="CO72" s="113"/>
      <c r="CP72" s="113"/>
      <c r="CQ72" s="113"/>
      <c r="CR72" s="113"/>
      <c r="CS72" s="113"/>
      <c r="CT72" s="113"/>
      <c r="CU72" s="113"/>
      <c r="CV72" s="113"/>
      <c r="CW72" s="113"/>
      <c r="CX72" s="113"/>
      <c r="CY72" s="113"/>
      <c r="CZ72" s="113"/>
      <c r="DA72" s="113"/>
      <c r="DB72" s="113"/>
      <c r="DC72" s="113"/>
      <c r="DD72" s="113"/>
      <c r="DE72" s="113"/>
      <c r="DF72" s="113"/>
      <c r="DG72" s="113"/>
      <c r="DH72" s="113"/>
      <c r="DI72" s="113"/>
      <c r="DJ72" s="113"/>
      <c r="DK72" s="113"/>
      <c r="DL72" s="113"/>
      <c r="DM72" s="113"/>
      <c r="DN72" s="113"/>
      <c r="DO72" s="113"/>
      <c r="DP72" s="113"/>
      <c r="DQ72" s="113"/>
      <c r="DR72" s="113"/>
      <c r="DS72" s="113"/>
      <c r="DT72" s="113"/>
      <c r="DU72" s="113"/>
      <c r="DV72" s="113"/>
      <c r="DW72" s="113"/>
      <c r="DX72" s="113"/>
      <c r="DY72" s="113"/>
      <c r="DZ72" s="113"/>
      <c r="EA72" s="113"/>
      <c r="EB72" s="113"/>
      <c r="EC72" s="113"/>
    </row>
    <row r="73" spans="2:133" x14ac:dyDescent="0.2">
      <c r="B73" s="113"/>
      <c r="C73" s="113"/>
      <c r="D73" s="113"/>
      <c r="E73" s="113"/>
      <c r="F73" s="113"/>
      <c r="G73" s="113"/>
      <c r="H73" s="113"/>
      <c r="I73" s="113"/>
      <c r="J73" s="113"/>
      <c r="K73" s="113"/>
      <c r="L73" s="113"/>
      <c r="M73" s="113"/>
      <c r="N73" s="113"/>
      <c r="O73" s="113"/>
      <c r="P73" s="113"/>
      <c r="Q73" s="113"/>
      <c r="R73" s="113"/>
      <c r="S73" s="113"/>
      <c r="T73" s="229"/>
      <c r="U73" s="249"/>
      <c r="V73" s="249"/>
      <c r="W73" s="249"/>
      <c r="X73" s="249"/>
      <c r="Y73" s="249"/>
      <c r="Z73" s="412"/>
      <c r="AA73" s="412"/>
      <c r="AB73" s="163"/>
      <c r="AC73" s="163"/>
      <c r="AD73" s="163"/>
      <c r="AE73" s="163"/>
      <c r="AF73" s="163"/>
      <c r="AG73" s="163"/>
      <c r="AH73" s="163"/>
      <c r="AI73" s="163"/>
      <c r="AJ73" s="125"/>
      <c r="AK73" s="125"/>
      <c r="AL73" s="125"/>
      <c r="AM73" s="125"/>
      <c r="AN73" s="125"/>
      <c r="AO73" s="125"/>
      <c r="AP73" s="125"/>
      <c r="AQ73" s="125"/>
      <c r="AR73" s="125"/>
      <c r="AS73" s="229"/>
      <c r="AT73" s="229"/>
      <c r="AU73" s="229"/>
      <c r="AV73" s="229"/>
      <c r="AW73" s="229"/>
      <c r="AX73" s="229"/>
      <c r="AY73" s="229"/>
      <c r="AZ73" s="229"/>
      <c r="BA73" s="229"/>
      <c r="BB73" s="229"/>
      <c r="BC73" s="229"/>
      <c r="BD73" s="229"/>
      <c r="BE73" s="229"/>
      <c r="BF73" s="113"/>
      <c r="BG73" s="113"/>
      <c r="BH73" s="113"/>
      <c r="BI73" s="113"/>
      <c r="BJ73" s="113"/>
      <c r="BK73" s="113"/>
      <c r="BL73" s="113"/>
      <c r="BM73" s="113"/>
      <c r="BN73" s="113"/>
      <c r="BO73" s="113"/>
      <c r="BP73" s="113"/>
      <c r="BQ73" s="113"/>
      <c r="BR73" s="113"/>
      <c r="BS73" s="113"/>
      <c r="BT73" s="113"/>
      <c r="BU73" s="113"/>
      <c r="BV73" s="113"/>
      <c r="BW73" s="113"/>
      <c r="BX73" s="113"/>
      <c r="BY73" s="113"/>
      <c r="BZ73" s="113"/>
      <c r="CA73" s="113"/>
      <c r="CB73" s="113"/>
      <c r="CC73" s="113"/>
      <c r="CD73" s="113"/>
      <c r="CE73" s="113"/>
      <c r="CF73" s="113"/>
      <c r="CG73" s="113"/>
      <c r="CH73" s="113"/>
      <c r="CI73" s="113"/>
      <c r="CJ73" s="113"/>
      <c r="CK73" s="113"/>
      <c r="CL73" s="113"/>
      <c r="CM73" s="113"/>
      <c r="CN73" s="113"/>
      <c r="CO73" s="113"/>
      <c r="CP73" s="113"/>
      <c r="CQ73" s="113"/>
      <c r="CR73" s="113"/>
      <c r="CS73" s="113"/>
      <c r="CT73" s="113"/>
      <c r="CU73" s="113"/>
      <c r="CV73" s="113"/>
      <c r="CW73" s="113"/>
      <c r="CX73" s="113"/>
      <c r="CY73" s="113"/>
      <c r="CZ73" s="113"/>
      <c r="DA73" s="113"/>
      <c r="DB73" s="113"/>
      <c r="DC73" s="113"/>
      <c r="DD73" s="113"/>
      <c r="DE73" s="113"/>
      <c r="DF73" s="113"/>
      <c r="DG73" s="113"/>
      <c r="DH73" s="113"/>
      <c r="DI73" s="113"/>
      <c r="DJ73" s="113"/>
      <c r="DK73" s="113"/>
      <c r="DL73" s="113"/>
      <c r="DM73" s="113"/>
      <c r="DN73" s="113"/>
      <c r="DO73" s="113"/>
      <c r="DP73" s="113"/>
      <c r="DQ73" s="113"/>
      <c r="DR73" s="113"/>
      <c r="DS73" s="113"/>
      <c r="DT73" s="113"/>
      <c r="DU73" s="113"/>
      <c r="DV73" s="113"/>
      <c r="DW73" s="113"/>
      <c r="DX73" s="113"/>
      <c r="DY73" s="113"/>
      <c r="DZ73" s="113"/>
      <c r="EA73" s="113"/>
      <c r="EB73" s="113"/>
      <c r="EC73" s="113"/>
    </row>
    <row r="74" spans="2:133" x14ac:dyDescent="0.2">
      <c r="B74" s="113"/>
      <c r="C74" s="113"/>
      <c r="D74" s="113"/>
      <c r="E74" s="113"/>
      <c r="F74" s="113"/>
      <c r="G74" s="113"/>
      <c r="H74" s="113"/>
      <c r="I74" s="113"/>
      <c r="J74" s="113"/>
      <c r="K74" s="113"/>
      <c r="L74" s="113"/>
      <c r="M74" s="113"/>
      <c r="N74" s="113"/>
      <c r="O74" s="113"/>
      <c r="P74" s="113"/>
      <c r="Q74" s="113"/>
      <c r="R74" s="113"/>
      <c r="S74" s="113"/>
      <c r="T74" s="229"/>
      <c r="U74" s="249"/>
      <c r="V74" s="249"/>
      <c r="W74" s="249"/>
      <c r="X74" s="249"/>
      <c r="Y74" s="249"/>
      <c r="Z74" s="412"/>
      <c r="AA74" s="412"/>
      <c r="AB74" s="163"/>
      <c r="AC74" s="163"/>
      <c r="AD74" s="163"/>
      <c r="AE74" s="163"/>
      <c r="AF74" s="163"/>
      <c r="AG74" s="163"/>
      <c r="AH74" s="163"/>
      <c r="AI74" s="163"/>
      <c r="AJ74" s="125"/>
      <c r="AK74" s="125"/>
      <c r="AL74" s="125"/>
      <c r="AM74" s="125"/>
      <c r="AN74" s="125"/>
      <c r="AO74" s="125"/>
      <c r="AP74" s="125"/>
      <c r="AQ74" s="125"/>
      <c r="AR74" s="125"/>
      <c r="AS74" s="229"/>
      <c r="AT74" s="229"/>
      <c r="AU74" s="229"/>
      <c r="AV74" s="229"/>
      <c r="AW74" s="229"/>
      <c r="AX74" s="229"/>
      <c r="AY74" s="229"/>
      <c r="AZ74" s="229"/>
      <c r="BA74" s="229"/>
      <c r="BB74" s="229"/>
      <c r="BC74" s="229"/>
      <c r="BD74" s="229"/>
      <c r="BE74" s="229"/>
      <c r="BF74" s="113"/>
      <c r="BG74" s="113"/>
      <c r="BH74" s="113"/>
      <c r="BI74" s="113"/>
      <c r="BJ74" s="113"/>
      <c r="BK74" s="113"/>
      <c r="BL74" s="113"/>
      <c r="BM74" s="113"/>
      <c r="BN74" s="113"/>
      <c r="BO74" s="113"/>
      <c r="BP74" s="113"/>
      <c r="BQ74" s="113"/>
      <c r="BR74" s="113"/>
      <c r="BS74" s="113"/>
      <c r="BT74" s="113"/>
      <c r="BU74" s="113"/>
      <c r="BV74" s="113"/>
      <c r="BW74" s="113"/>
      <c r="BX74" s="113"/>
      <c r="BY74" s="113"/>
      <c r="BZ74" s="113"/>
      <c r="CA74" s="113"/>
      <c r="CB74" s="113"/>
      <c r="CC74" s="113"/>
      <c r="CD74" s="113"/>
      <c r="CE74" s="113"/>
      <c r="CF74" s="113"/>
      <c r="CG74" s="113"/>
      <c r="CH74" s="113"/>
      <c r="CI74" s="113"/>
      <c r="CJ74" s="113"/>
      <c r="CK74" s="113"/>
      <c r="CL74" s="113"/>
      <c r="CM74" s="113"/>
      <c r="CN74" s="113"/>
      <c r="CO74" s="113"/>
      <c r="CP74" s="113"/>
      <c r="CQ74" s="113"/>
      <c r="CR74" s="113"/>
      <c r="CS74" s="113"/>
      <c r="CT74" s="113"/>
      <c r="CU74" s="113"/>
      <c r="CV74" s="113"/>
      <c r="CW74" s="113"/>
      <c r="CX74" s="113"/>
      <c r="CY74" s="113"/>
      <c r="CZ74" s="113"/>
      <c r="DA74" s="113"/>
      <c r="DB74" s="113"/>
      <c r="DC74" s="113"/>
      <c r="DD74" s="113"/>
      <c r="DE74" s="113"/>
      <c r="DF74" s="113"/>
      <c r="DG74" s="113"/>
      <c r="DH74" s="113"/>
      <c r="DI74" s="113"/>
      <c r="DJ74" s="113"/>
      <c r="DK74" s="113"/>
      <c r="DL74" s="113"/>
      <c r="DM74" s="113"/>
      <c r="DN74" s="113"/>
      <c r="DO74" s="113"/>
      <c r="DP74" s="113"/>
      <c r="DQ74" s="113"/>
      <c r="DR74" s="113"/>
      <c r="DS74" s="113"/>
      <c r="DT74" s="113"/>
      <c r="DU74" s="113"/>
      <c r="DV74" s="113"/>
      <c r="DW74" s="113"/>
      <c r="DX74" s="113"/>
      <c r="DY74" s="113"/>
      <c r="DZ74" s="113"/>
      <c r="EA74" s="113"/>
      <c r="EB74" s="113"/>
      <c r="EC74" s="113"/>
    </row>
    <row r="75" spans="2:133" x14ac:dyDescent="0.2">
      <c r="B75" s="113"/>
      <c r="C75" s="113"/>
      <c r="D75" s="113"/>
      <c r="E75" s="113"/>
      <c r="F75" s="113"/>
      <c r="G75" s="113"/>
      <c r="H75" s="113"/>
      <c r="I75" s="113"/>
      <c r="J75" s="113"/>
      <c r="K75" s="113"/>
      <c r="L75" s="113"/>
      <c r="M75" s="113"/>
      <c r="N75" s="113"/>
      <c r="O75" s="113"/>
      <c r="P75" s="113"/>
      <c r="Q75" s="113"/>
      <c r="R75" s="113"/>
      <c r="S75" s="113"/>
      <c r="T75" s="229"/>
      <c r="U75" s="249"/>
      <c r="V75" s="249"/>
      <c r="W75" s="249"/>
      <c r="X75" s="249"/>
      <c r="Y75" s="249"/>
      <c r="Z75" s="412"/>
      <c r="AA75" s="412"/>
      <c r="AB75" s="163"/>
      <c r="AC75" s="163"/>
      <c r="AD75" s="163"/>
      <c r="AE75" s="163"/>
      <c r="AF75" s="163"/>
      <c r="AG75" s="163"/>
      <c r="AH75" s="163"/>
      <c r="AI75" s="163"/>
      <c r="AJ75" s="125"/>
      <c r="AK75" s="125"/>
      <c r="AL75" s="125"/>
      <c r="AM75" s="125"/>
      <c r="AN75" s="125"/>
      <c r="AO75" s="125"/>
      <c r="AP75" s="125"/>
      <c r="AQ75" s="125"/>
      <c r="AR75" s="125"/>
      <c r="AS75" s="229"/>
      <c r="AT75" s="229"/>
      <c r="AU75" s="229"/>
      <c r="AV75" s="229"/>
      <c r="AW75" s="229"/>
      <c r="AX75" s="229"/>
      <c r="AY75" s="229"/>
      <c r="AZ75" s="229"/>
      <c r="BA75" s="229"/>
      <c r="BB75" s="229"/>
      <c r="BC75" s="229"/>
      <c r="BD75" s="229"/>
      <c r="BE75" s="229"/>
      <c r="BF75" s="113"/>
      <c r="BG75" s="113"/>
      <c r="BH75" s="113"/>
      <c r="BI75" s="113"/>
      <c r="BJ75" s="113"/>
      <c r="BK75" s="113"/>
      <c r="BL75" s="113"/>
      <c r="BM75" s="113"/>
      <c r="BN75" s="113"/>
      <c r="BO75" s="113"/>
      <c r="BP75" s="113"/>
      <c r="BQ75" s="113"/>
      <c r="BR75" s="113"/>
      <c r="BS75" s="113"/>
      <c r="BT75" s="113"/>
      <c r="BU75" s="113"/>
      <c r="BV75" s="113"/>
      <c r="BW75" s="113"/>
      <c r="BX75" s="113"/>
      <c r="BY75" s="113"/>
      <c r="BZ75" s="113"/>
      <c r="CA75" s="113"/>
      <c r="CB75" s="113"/>
      <c r="CC75" s="113"/>
      <c r="CD75" s="113"/>
      <c r="CE75" s="113"/>
      <c r="CF75" s="113"/>
      <c r="CG75" s="113"/>
      <c r="CH75" s="113"/>
      <c r="CI75" s="113"/>
      <c r="CJ75" s="113"/>
      <c r="CK75" s="113"/>
      <c r="CL75" s="113"/>
      <c r="CM75" s="113"/>
      <c r="CN75" s="113"/>
      <c r="CO75" s="113"/>
      <c r="CP75" s="113"/>
      <c r="CQ75" s="113"/>
      <c r="CR75" s="113"/>
      <c r="CS75" s="113"/>
      <c r="CT75" s="113"/>
      <c r="CU75" s="113"/>
      <c r="CV75" s="113"/>
      <c r="CW75" s="113"/>
      <c r="CX75" s="113"/>
      <c r="CY75" s="113"/>
      <c r="CZ75" s="113"/>
      <c r="DA75" s="113"/>
      <c r="DB75" s="113"/>
      <c r="DC75" s="113"/>
      <c r="DD75" s="113"/>
      <c r="DE75" s="113"/>
      <c r="DF75" s="113"/>
      <c r="DG75" s="113"/>
      <c r="DH75" s="113"/>
      <c r="DI75" s="113"/>
      <c r="DJ75" s="113"/>
      <c r="DK75" s="113"/>
      <c r="DL75" s="113"/>
      <c r="DM75" s="113"/>
      <c r="DN75" s="113"/>
      <c r="DO75" s="113"/>
      <c r="DP75" s="113"/>
      <c r="DQ75" s="113"/>
      <c r="DR75" s="113"/>
      <c r="DS75" s="113"/>
      <c r="DT75" s="113"/>
      <c r="DU75" s="113"/>
      <c r="DV75" s="113"/>
      <c r="DW75" s="113"/>
      <c r="DX75" s="113"/>
      <c r="DY75" s="113"/>
      <c r="DZ75" s="113"/>
      <c r="EA75" s="113"/>
      <c r="EB75" s="113"/>
      <c r="EC75" s="113"/>
    </row>
    <row r="76" spans="2:133" x14ac:dyDescent="0.2">
      <c r="B76" s="113"/>
      <c r="C76" s="113"/>
      <c r="D76" s="113"/>
      <c r="E76" s="113"/>
      <c r="F76" s="113"/>
      <c r="G76" s="113"/>
      <c r="H76" s="113"/>
      <c r="I76" s="113"/>
      <c r="J76" s="113"/>
      <c r="K76" s="113"/>
      <c r="L76" s="113"/>
      <c r="M76" s="113"/>
      <c r="N76" s="113"/>
      <c r="O76" s="113"/>
      <c r="P76" s="113"/>
      <c r="Q76" s="113"/>
      <c r="R76" s="113"/>
      <c r="S76" s="113"/>
      <c r="T76" s="229"/>
      <c r="U76" s="249"/>
      <c r="V76" s="249"/>
      <c r="W76" s="249"/>
      <c r="X76" s="249"/>
      <c r="Y76" s="249"/>
      <c r="Z76" s="412"/>
      <c r="AA76" s="412"/>
      <c r="AB76" s="163"/>
      <c r="AC76" s="163"/>
      <c r="AD76" s="163"/>
      <c r="AE76" s="163"/>
      <c r="AF76" s="163"/>
      <c r="AG76" s="163"/>
      <c r="AH76" s="163"/>
      <c r="AI76" s="163"/>
      <c r="AJ76" s="125"/>
      <c r="AK76" s="125"/>
      <c r="AL76" s="125"/>
      <c r="AM76" s="125"/>
      <c r="AN76" s="125"/>
      <c r="AO76" s="125"/>
      <c r="AP76" s="125"/>
      <c r="AQ76" s="125"/>
      <c r="AR76" s="125"/>
      <c r="AS76" s="229"/>
      <c r="AT76" s="229"/>
      <c r="AU76" s="229"/>
      <c r="AV76" s="229"/>
      <c r="AW76" s="229"/>
      <c r="AX76" s="229"/>
      <c r="AY76" s="229"/>
      <c r="AZ76" s="229"/>
      <c r="BA76" s="229"/>
      <c r="BB76" s="229"/>
      <c r="BC76" s="229"/>
      <c r="BD76" s="229"/>
      <c r="BE76" s="229"/>
      <c r="BF76" s="113"/>
      <c r="BG76" s="113"/>
      <c r="BH76" s="113"/>
      <c r="BI76" s="113"/>
      <c r="BJ76" s="113"/>
      <c r="BK76" s="113"/>
      <c r="BL76" s="113"/>
      <c r="BM76" s="113"/>
      <c r="BN76" s="113"/>
      <c r="BO76" s="113"/>
      <c r="BP76" s="113"/>
      <c r="BQ76" s="113"/>
      <c r="BR76" s="113"/>
      <c r="BS76" s="113"/>
      <c r="BT76" s="113"/>
      <c r="BU76" s="113"/>
      <c r="BV76" s="113"/>
      <c r="BW76" s="113"/>
      <c r="BX76" s="113"/>
      <c r="BY76" s="113"/>
      <c r="BZ76" s="113"/>
      <c r="CA76" s="113"/>
      <c r="CB76" s="113"/>
      <c r="CC76" s="113"/>
      <c r="CD76" s="113"/>
      <c r="CE76" s="113"/>
      <c r="CF76" s="113"/>
      <c r="CG76" s="113"/>
      <c r="CH76" s="113"/>
      <c r="CI76" s="113"/>
      <c r="CJ76" s="113"/>
      <c r="CK76" s="113"/>
      <c r="CL76" s="113"/>
      <c r="CM76" s="113"/>
      <c r="CN76" s="113"/>
      <c r="CO76" s="113"/>
      <c r="CP76" s="113"/>
      <c r="CQ76" s="113"/>
      <c r="CR76" s="113"/>
      <c r="CS76" s="113"/>
      <c r="CT76" s="113"/>
      <c r="CU76" s="113"/>
      <c r="CV76" s="113"/>
      <c r="CW76" s="113"/>
      <c r="CX76" s="113"/>
      <c r="CY76" s="113"/>
      <c r="CZ76" s="113"/>
      <c r="DA76" s="113"/>
      <c r="DB76" s="113"/>
      <c r="DC76" s="113"/>
      <c r="DD76" s="113"/>
      <c r="DE76" s="113"/>
      <c r="DF76" s="113"/>
      <c r="DG76" s="113"/>
      <c r="DH76" s="113"/>
      <c r="DI76" s="113"/>
      <c r="DJ76" s="113"/>
      <c r="DK76" s="113"/>
      <c r="DL76" s="113"/>
      <c r="DM76" s="113"/>
      <c r="DN76" s="113"/>
      <c r="DO76" s="113"/>
      <c r="DP76" s="113"/>
      <c r="DQ76" s="113"/>
      <c r="DR76" s="113"/>
      <c r="DS76" s="113"/>
      <c r="DT76" s="113"/>
      <c r="DU76" s="113"/>
      <c r="DV76" s="113"/>
      <c r="DW76" s="113"/>
      <c r="DX76" s="113"/>
      <c r="DY76" s="113"/>
      <c r="DZ76" s="113"/>
      <c r="EA76" s="113"/>
      <c r="EB76" s="113"/>
      <c r="EC76" s="113"/>
    </row>
    <row r="77" spans="2:133" x14ac:dyDescent="0.2">
      <c r="B77" s="113"/>
      <c r="C77" s="113"/>
      <c r="D77" s="113"/>
      <c r="E77" s="113"/>
      <c r="F77" s="113"/>
      <c r="G77" s="113"/>
      <c r="H77" s="113"/>
      <c r="I77" s="113"/>
      <c r="J77" s="113"/>
      <c r="K77" s="113"/>
      <c r="L77" s="113"/>
      <c r="M77" s="113"/>
      <c r="N77" s="113"/>
      <c r="O77" s="113"/>
      <c r="P77" s="113"/>
      <c r="Q77" s="113"/>
      <c r="R77" s="113"/>
      <c r="S77" s="113"/>
      <c r="T77" s="229"/>
      <c r="U77" s="249"/>
      <c r="V77" s="249"/>
      <c r="W77" s="249"/>
      <c r="X77" s="249"/>
      <c r="Y77" s="249"/>
      <c r="Z77" s="412"/>
      <c r="AA77" s="412"/>
      <c r="AB77" s="163"/>
      <c r="AC77" s="163"/>
      <c r="AD77" s="163"/>
      <c r="AE77" s="163"/>
      <c r="AF77" s="163"/>
      <c r="AG77" s="163"/>
      <c r="AH77" s="163"/>
      <c r="AI77" s="163"/>
      <c r="AJ77" s="125"/>
      <c r="AK77" s="125"/>
      <c r="AL77" s="125"/>
      <c r="AM77" s="125"/>
      <c r="AN77" s="125"/>
      <c r="AO77" s="125"/>
      <c r="AP77" s="125"/>
      <c r="AQ77" s="125"/>
      <c r="AR77" s="125"/>
      <c r="AS77" s="229"/>
      <c r="AT77" s="229"/>
      <c r="AU77" s="229"/>
      <c r="AV77" s="229"/>
      <c r="AW77" s="229"/>
      <c r="AX77" s="229"/>
      <c r="AY77" s="229"/>
      <c r="AZ77" s="229"/>
      <c r="BA77" s="229"/>
      <c r="BB77" s="229"/>
      <c r="BC77" s="229"/>
      <c r="BD77" s="229"/>
      <c r="BE77" s="229"/>
      <c r="BF77" s="113"/>
      <c r="BG77" s="113"/>
      <c r="BH77" s="113"/>
      <c r="BI77" s="113"/>
      <c r="BJ77" s="113"/>
      <c r="BK77" s="113"/>
      <c r="BL77" s="113"/>
      <c r="BM77" s="113"/>
      <c r="BN77" s="113"/>
      <c r="BO77" s="113"/>
      <c r="BP77" s="113"/>
      <c r="BQ77" s="113"/>
      <c r="BR77" s="113"/>
      <c r="BS77" s="113"/>
      <c r="BT77" s="113"/>
      <c r="BU77" s="113"/>
      <c r="BV77" s="113"/>
      <c r="BW77" s="113"/>
      <c r="BX77" s="113"/>
      <c r="BY77" s="113"/>
      <c r="BZ77" s="113"/>
      <c r="CA77" s="113"/>
      <c r="CB77" s="113"/>
      <c r="CC77" s="113"/>
      <c r="CD77" s="113"/>
      <c r="CE77" s="113"/>
      <c r="CF77" s="113"/>
      <c r="CG77" s="113"/>
      <c r="CH77" s="113"/>
      <c r="CI77" s="113"/>
      <c r="CJ77" s="113"/>
      <c r="CK77" s="113"/>
      <c r="CL77" s="113"/>
      <c r="CM77" s="113"/>
      <c r="CN77" s="113"/>
      <c r="CO77" s="113"/>
      <c r="CP77" s="113"/>
      <c r="CQ77" s="113"/>
      <c r="CR77" s="113"/>
      <c r="CS77" s="113"/>
      <c r="CT77" s="113"/>
      <c r="CU77" s="113"/>
      <c r="CV77" s="113"/>
      <c r="CW77" s="113"/>
      <c r="CX77" s="113"/>
      <c r="CY77" s="113"/>
      <c r="CZ77" s="113"/>
      <c r="DA77" s="113"/>
      <c r="DB77" s="113"/>
      <c r="DC77" s="113"/>
      <c r="DD77" s="113"/>
      <c r="DE77" s="113"/>
      <c r="DF77" s="113"/>
      <c r="DG77" s="113"/>
      <c r="DH77" s="113"/>
      <c r="DI77" s="113"/>
      <c r="DJ77" s="113"/>
      <c r="DK77" s="113"/>
      <c r="DL77" s="113"/>
      <c r="DM77" s="113"/>
      <c r="DN77" s="113"/>
      <c r="DO77" s="113"/>
      <c r="DP77" s="113"/>
      <c r="DQ77" s="113"/>
      <c r="DR77" s="113"/>
      <c r="DS77" s="113"/>
      <c r="DT77" s="113"/>
      <c r="DU77" s="113"/>
      <c r="DV77" s="113"/>
      <c r="DW77" s="113"/>
      <c r="DX77" s="113"/>
      <c r="DY77" s="113"/>
      <c r="DZ77" s="113"/>
      <c r="EA77" s="113"/>
      <c r="EB77" s="113"/>
      <c r="EC77" s="113"/>
    </row>
    <row r="78" spans="2:133" x14ac:dyDescent="0.2">
      <c r="B78" s="113"/>
      <c r="C78" s="113"/>
      <c r="D78" s="113"/>
      <c r="E78" s="113"/>
      <c r="F78" s="113"/>
      <c r="G78" s="113"/>
      <c r="H78" s="113"/>
      <c r="I78" s="113"/>
      <c r="J78" s="113"/>
      <c r="K78" s="113"/>
      <c r="L78" s="113"/>
      <c r="M78" s="113"/>
      <c r="N78" s="113"/>
      <c r="O78" s="113"/>
      <c r="P78" s="113"/>
      <c r="Q78" s="113"/>
      <c r="R78" s="113"/>
      <c r="S78" s="113"/>
      <c r="T78" s="229"/>
      <c r="U78" s="249"/>
      <c r="V78" s="249"/>
      <c r="W78" s="249"/>
      <c r="X78" s="249"/>
      <c r="Y78" s="249"/>
      <c r="Z78" s="412"/>
      <c r="AA78" s="412"/>
      <c r="AB78" s="163"/>
      <c r="AC78" s="163"/>
      <c r="AD78" s="163"/>
      <c r="AE78" s="163"/>
      <c r="AF78" s="163"/>
      <c r="AG78" s="163"/>
      <c r="AH78" s="163"/>
      <c r="AI78" s="163"/>
      <c r="AJ78" s="125"/>
      <c r="AK78" s="125"/>
      <c r="AL78" s="125"/>
      <c r="AM78" s="125"/>
      <c r="AN78" s="125"/>
      <c r="AO78" s="125"/>
      <c r="AP78" s="125"/>
      <c r="AQ78" s="125"/>
      <c r="AR78" s="125"/>
      <c r="AS78" s="229"/>
      <c r="AT78" s="229"/>
      <c r="AU78" s="229"/>
      <c r="AV78" s="229"/>
      <c r="AW78" s="229"/>
      <c r="AX78" s="229"/>
      <c r="AY78" s="229"/>
      <c r="AZ78" s="229"/>
      <c r="BA78" s="229"/>
      <c r="BB78" s="229"/>
      <c r="BC78" s="229"/>
      <c r="BD78" s="229"/>
      <c r="BE78" s="229"/>
      <c r="BF78" s="113"/>
      <c r="BG78" s="113"/>
      <c r="BH78" s="113"/>
      <c r="BI78" s="113"/>
      <c r="BJ78" s="113"/>
      <c r="BK78" s="113"/>
      <c r="BL78" s="113"/>
      <c r="BM78" s="113"/>
      <c r="BN78" s="113"/>
      <c r="BO78" s="113"/>
      <c r="BP78" s="113"/>
      <c r="BQ78" s="113"/>
      <c r="BR78" s="113"/>
      <c r="BS78" s="113"/>
      <c r="BT78" s="113"/>
      <c r="BU78" s="113"/>
      <c r="BV78" s="113"/>
      <c r="BW78" s="113"/>
      <c r="BX78" s="113"/>
      <c r="BY78" s="113"/>
      <c r="BZ78" s="113"/>
      <c r="CA78" s="113"/>
      <c r="CB78" s="113"/>
      <c r="CC78" s="113"/>
      <c r="CD78" s="113"/>
      <c r="CE78" s="113"/>
      <c r="CF78" s="113"/>
      <c r="CG78" s="113"/>
      <c r="CH78" s="113"/>
      <c r="CI78" s="113"/>
      <c r="CJ78" s="113"/>
      <c r="CK78" s="113"/>
      <c r="CL78" s="113"/>
      <c r="CM78" s="113"/>
      <c r="CN78" s="113"/>
      <c r="CO78" s="113"/>
      <c r="CP78" s="113"/>
      <c r="CQ78" s="113"/>
      <c r="CR78" s="113"/>
      <c r="CS78" s="113"/>
      <c r="CT78" s="113"/>
      <c r="CU78" s="113"/>
      <c r="CV78" s="113"/>
      <c r="CW78" s="113"/>
      <c r="CX78" s="113"/>
      <c r="CY78" s="113"/>
      <c r="CZ78" s="113"/>
      <c r="DA78" s="113"/>
      <c r="DB78" s="113"/>
      <c r="DC78" s="113"/>
      <c r="DD78" s="113"/>
      <c r="DE78" s="113"/>
      <c r="DF78" s="113"/>
      <c r="DG78" s="113"/>
      <c r="DH78" s="113"/>
      <c r="DI78" s="113"/>
      <c r="DJ78" s="113"/>
      <c r="DK78" s="113"/>
      <c r="DL78" s="113"/>
      <c r="DM78" s="113"/>
      <c r="DN78" s="113"/>
      <c r="DO78" s="113"/>
      <c r="DP78" s="113"/>
      <c r="DQ78" s="113"/>
      <c r="DR78" s="113"/>
      <c r="DS78" s="113"/>
      <c r="DT78" s="113"/>
      <c r="DU78" s="113"/>
      <c r="DV78" s="113"/>
      <c r="DW78" s="113"/>
      <c r="DX78" s="113"/>
      <c r="DY78" s="113"/>
      <c r="DZ78" s="113"/>
      <c r="EA78" s="113"/>
      <c r="EB78" s="113"/>
      <c r="EC78" s="113"/>
    </row>
    <row r="79" spans="2:133" x14ac:dyDescent="0.2">
      <c r="B79" s="113"/>
      <c r="C79" s="113"/>
      <c r="D79" s="113"/>
      <c r="E79" s="113"/>
      <c r="F79" s="113"/>
      <c r="G79" s="113"/>
      <c r="H79" s="113"/>
      <c r="I79" s="113"/>
      <c r="J79" s="113"/>
      <c r="K79" s="113"/>
      <c r="L79" s="113"/>
      <c r="M79" s="113"/>
      <c r="N79" s="113"/>
      <c r="O79" s="113"/>
      <c r="P79" s="113"/>
      <c r="Q79" s="113"/>
      <c r="R79" s="113"/>
      <c r="S79" s="113"/>
      <c r="T79" s="229"/>
      <c r="U79" s="475"/>
      <c r="V79" s="475"/>
      <c r="W79" s="475"/>
      <c r="X79" s="475"/>
      <c r="Y79" s="249"/>
      <c r="Z79" s="412"/>
      <c r="AA79" s="412"/>
      <c r="AB79" s="163"/>
      <c r="AC79" s="163"/>
      <c r="AD79" s="163"/>
      <c r="AE79" s="163"/>
      <c r="AF79" s="163"/>
      <c r="AG79" s="163"/>
      <c r="AH79" s="163"/>
      <c r="AI79" s="163"/>
      <c r="AJ79" s="125"/>
      <c r="AK79" s="125"/>
      <c r="AL79" s="125"/>
      <c r="AM79" s="125"/>
      <c r="AN79" s="125"/>
      <c r="AO79" s="125"/>
      <c r="AP79" s="125"/>
      <c r="AQ79" s="125"/>
      <c r="AR79" s="125"/>
      <c r="AS79" s="229"/>
      <c r="AT79" s="229"/>
      <c r="AU79" s="229"/>
      <c r="AV79" s="229"/>
      <c r="AW79" s="229"/>
      <c r="AX79" s="229"/>
      <c r="AY79" s="229"/>
      <c r="AZ79" s="229"/>
      <c r="BA79" s="229"/>
      <c r="BB79" s="229"/>
      <c r="BC79" s="229"/>
      <c r="BD79" s="229"/>
      <c r="BE79" s="229"/>
      <c r="BF79" s="113"/>
      <c r="BG79" s="113"/>
      <c r="BH79" s="113"/>
      <c r="BI79" s="113"/>
      <c r="BJ79" s="113"/>
      <c r="BK79" s="113"/>
      <c r="BL79" s="113"/>
      <c r="BM79" s="113"/>
      <c r="BN79" s="113"/>
      <c r="BO79" s="113"/>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c r="CL79" s="113"/>
      <c r="CM79" s="113"/>
      <c r="CN79" s="113"/>
      <c r="CO79" s="113"/>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c r="EA79" s="113"/>
      <c r="EB79" s="113"/>
      <c r="EC79" s="113"/>
    </row>
    <row r="80" spans="2:133" x14ac:dyDescent="0.2">
      <c r="B80" s="113"/>
      <c r="C80" s="113"/>
      <c r="D80" s="113"/>
      <c r="E80" s="113"/>
      <c r="F80" s="113"/>
      <c r="G80" s="113"/>
      <c r="H80" s="113"/>
      <c r="I80" s="113"/>
      <c r="J80" s="113"/>
      <c r="K80" s="113"/>
      <c r="L80" s="113"/>
      <c r="M80" s="113"/>
      <c r="N80" s="113"/>
      <c r="O80" s="113"/>
      <c r="P80" s="113"/>
      <c r="Q80" s="113"/>
      <c r="R80" s="113"/>
      <c r="S80" s="113"/>
      <c r="T80" s="229"/>
      <c r="U80" s="249"/>
      <c r="V80" s="249"/>
      <c r="W80" s="249"/>
      <c r="X80" s="249"/>
      <c r="Y80" s="249"/>
      <c r="Z80" s="412"/>
      <c r="AA80" s="412"/>
      <c r="AB80" s="163"/>
      <c r="AC80" s="163"/>
      <c r="AD80" s="163"/>
      <c r="AE80" s="163"/>
      <c r="AF80" s="163"/>
      <c r="AG80" s="163"/>
      <c r="AH80" s="163"/>
      <c r="AI80" s="163"/>
      <c r="AJ80" s="125"/>
      <c r="AK80" s="125"/>
      <c r="AL80" s="125"/>
      <c r="AM80" s="125"/>
      <c r="AN80" s="125"/>
      <c r="AO80" s="125"/>
      <c r="AP80" s="125"/>
      <c r="AQ80" s="125"/>
      <c r="AR80" s="125"/>
      <c r="AS80" s="229"/>
      <c r="AT80" s="229"/>
      <c r="AU80" s="229"/>
      <c r="AV80" s="229"/>
      <c r="AW80" s="229"/>
      <c r="AX80" s="229"/>
      <c r="AY80" s="229"/>
      <c r="AZ80" s="229"/>
      <c r="BA80" s="229"/>
      <c r="BB80" s="229"/>
      <c r="BC80" s="229"/>
      <c r="BD80" s="229"/>
      <c r="BE80" s="229"/>
      <c r="BF80" s="113"/>
      <c r="BG80" s="113"/>
      <c r="BH80" s="113"/>
      <c r="BI80" s="113"/>
      <c r="BJ80" s="113"/>
      <c r="BK80" s="113"/>
      <c r="BL80" s="113"/>
      <c r="BM80" s="113"/>
      <c r="BN80" s="113"/>
      <c r="BO80" s="113"/>
      <c r="BP80" s="113"/>
      <c r="BQ80" s="113"/>
      <c r="BR80" s="113"/>
      <c r="BS80" s="113"/>
      <c r="BT80" s="113"/>
      <c r="BU80" s="113"/>
      <c r="BV80" s="113"/>
      <c r="BW80" s="113"/>
      <c r="BX80" s="113"/>
      <c r="BY80" s="113"/>
      <c r="BZ80" s="113"/>
      <c r="CA80" s="113"/>
      <c r="CB80" s="113"/>
      <c r="CC80" s="113"/>
      <c r="CD80" s="113"/>
      <c r="CE80" s="113"/>
      <c r="CF80" s="113"/>
      <c r="CG80" s="113"/>
      <c r="CH80" s="113"/>
      <c r="CI80" s="113"/>
      <c r="CJ80" s="113"/>
      <c r="CK80" s="113"/>
      <c r="CL80" s="113"/>
      <c r="CM80" s="113"/>
      <c r="CN80" s="113"/>
      <c r="CO80" s="113"/>
      <c r="CP80" s="113"/>
      <c r="CQ80" s="113"/>
      <c r="CR80" s="113"/>
      <c r="CS80" s="113"/>
      <c r="CT80" s="113"/>
      <c r="CU80" s="113"/>
      <c r="CV80" s="113"/>
      <c r="CW80" s="113"/>
      <c r="CX80" s="113"/>
      <c r="CY80" s="113"/>
      <c r="CZ80" s="113"/>
      <c r="DA80" s="113"/>
      <c r="DB80" s="113"/>
      <c r="DC80" s="113"/>
      <c r="DD80" s="113"/>
      <c r="DE80" s="113"/>
      <c r="DF80" s="113"/>
      <c r="DG80" s="113"/>
      <c r="DH80" s="113"/>
      <c r="DI80" s="113"/>
      <c r="DJ80" s="113"/>
      <c r="DK80" s="113"/>
      <c r="DL80" s="113"/>
      <c r="DM80" s="113"/>
      <c r="DN80" s="113"/>
      <c r="DO80" s="113"/>
      <c r="DP80" s="113"/>
      <c r="DQ80" s="113"/>
      <c r="DR80" s="113"/>
      <c r="DS80" s="113"/>
      <c r="DT80" s="113"/>
      <c r="DU80" s="113"/>
      <c r="DV80" s="113"/>
      <c r="DW80" s="113"/>
      <c r="DX80" s="113"/>
      <c r="DY80" s="113"/>
      <c r="DZ80" s="113"/>
      <c r="EA80" s="113"/>
      <c r="EB80" s="113"/>
      <c r="EC80" s="113"/>
    </row>
    <row r="81" spans="2:133" x14ac:dyDescent="0.2">
      <c r="B81" s="113"/>
      <c r="C81" s="113"/>
      <c r="D81" s="113"/>
      <c r="E81" s="113"/>
      <c r="F81" s="113"/>
      <c r="G81" s="113"/>
      <c r="H81" s="113"/>
      <c r="I81" s="113"/>
      <c r="J81" s="113"/>
      <c r="K81" s="113"/>
      <c r="L81" s="113"/>
      <c r="M81" s="113"/>
      <c r="N81" s="113"/>
      <c r="O81" s="113"/>
      <c r="P81" s="113"/>
      <c r="Q81" s="113"/>
      <c r="R81" s="113"/>
      <c r="S81" s="113"/>
      <c r="T81" s="229"/>
      <c r="U81" s="249"/>
      <c r="V81" s="249"/>
      <c r="W81" s="249"/>
      <c r="X81" s="249"/>
      <c r="Y81" s="428"/>
      <c r="Z81" s="412"/>
      <c r="AA81" s="412"/>
      <c r="AB81" s="163"/>
      <c r="AC81" s="163"/>
      <c r="AD81" s="163"/>
      <c r="AE81" s="163"/>
      <c r="AF81" s="163"/>
      <c r="AG81" s="163"/>
      <c r="AH81" s="163"/>
      <c r="AI81" s="163"/>
      <c r="AJ81" s="125"/>
      <c r="AK81" s="125"/>
      <c r="AL81" s="125"/>
      <c r="AM81" s="125"/>
      <c r="AN81" s="125"/>
      <c r="AO81" s="125"/>
      <c r="AP81" s="125"/>
      <c r="AQ81" s="125"/>
      <c r="AR81" s="125"/>
      <c r="AS81" s="229"/>
      <c r="AT81" s="229"/>
      <c r="AU81" s="229"/>
      <c r="AV81" s="229"/>
      <c r="AW81" s="229"/>
      <c r="AX81" s="229"/>
      <c r="AY81" s="229"/>
      <c r="AZ81" s="229"/>
      <c r="BA81" s="229"/>
      <c r="BB81" s="229"/>
      <c r="BC81" s="229"/>
      <c r="BD81" s="229"/>
      <c r="BE81" s="229"/>
      <c r="BF81" s="113"/>
      <c r="BG81" s="113"/>
      <c r="BH81" s="113"/>
      <c r="BI81" s="113"/>
      <c r="BJ81" s="113"/>
      <c r="BK81" s="113"/>
      <c r="BL81" s="113"/>
      <c r="BM81" s="113"/>
      <c r="BN81" s="113"/>
      <c r="BO81" s="113"/>
      <c r="BP81" s="113"/>
      <c r="BQ81" s="113"/>
      <c r="BR81" s="113"/>
      <c r="BS81" s="113"/>
      <c r="BT81" s="113"/>
      <c r="BU81" s="113"/>
      <c r="BV81" s="113"/>
      <c r="BW81" s="113"/>
      <c r="BX81" s="113"/>
      <c r="BY81" s="113"/>
      <c r="BZ81" s="113"/>
      <c r="CA81" s="113"/>
      <c r="CB81" s="113"/>
      <c r="CC81" s="113"/>
      <c r="CD81" s="113"/>
      <c r="CE81" s="113"/>
      <c r="CF81" s="113"/>
      <c r="CG81" s="113"/>
      <c r="CH81" s="113"/>
      <c r="CI81" s="113"/>
      <c r="CJ81" s="113"/>
      <c r="CK81" s="113"/>
      <c r="CL81" s="113"/>
      <c r="CM81" s="113"/>
      <c r="CN81" s="113"/>
      <c r="CO81" s="113"/>
      <c r="CP81" s="113"/>
      <c r="CQ81" s="113"/>
      <c r="CR81" s="113"/>
      <c r="CS81" s="113"/>
      <c r="CT81" s="113"/>
      <c r="CU81" s="113"/>
      <c r="CV81" s="113"/>
      <c r="CW81" s="113"/>
      <c r="CX81" s="113"/>
      <c r="CY81" s="113"/>
      <c r="CZ81" s="113"/>
      <c r="DA81" s="113"/>
      <c r="DB81" s="113"/>
      <c r="DC81" s="113"/>
      <c r="DD81" s="113"/>
      <c r="DE81" s="113"/>
      <c r="DF81" s="113"/>
      <c r="DG81" s="113"/>
      <c r="DH81" s="113"/>
      <c r="DI81" s="113"/>
      <c r="DJ81" s="113"/>
      <c r="DK81" s="113"/>
      <c r="DL81" s="113"/>
      <c r="DM81" s="113"/>
      <c r="DN81" s="113"/>
      <c r="DO81" s="113"/>
      <c r="DP81" s="113"/>
      <c r="DQ81" s="113"/>
      <c r="DR81" s="113"/>
      <c r="DS81" s="113"/>
      <c r="DT81" s="113"/>
      <c r="DU81" s="113"/>
      <c r="DV81" s="113"/>
      <c r="DW81" s="113"/>
      <c r="DX81" s="113"/>
      <c r="DY81" s="113"/>
      <c r="DZ81" s="113"/>
      <c r="EA81" s="113"/>
      <c r="EB81" s="113"/>
      <c r="EC81" s="113"/>
    </row>
    <row r="82" spans="2:133" x14ac:dyDescent="0.2">
      <c r="B82" s="113"/>
      <c r="C82" s="113"/>
      <c r="D82" s="113"/>
      <c r="E82" s="113"/>
      <c r="F82" s="113"/>
      <c r="G82" s="113"/>
      <c r="H82" s="113"/>
      <c r="I82" s="113"/>
      <c r="J82" s="113"/>
      <c r="K82" s="113"/>
      <c r="L82" s="113"/>
      <c r="M82" s="113"/>
      <c r="N82" s="113"/>
      <c r="O82" s="113"/>
      <c r="P82" s="113"/>
      <c r="Q82" s="113"/>
      <c r="R82" s="113"/>
      <c r="S82" s="113"/>
      <c r="T82" s="229"/>
      <c r="U82" s="249"/>
      <c r="V82" s="249"/>
      <c r="W82" s="249"/>
      <c r="X82" s="249"/>
      <c r="Y82" s="428"/>
      <c r="Z82" s="412"/>
      <c r="AA82" s="412"/>
      <c r="AB82" s="163"/>
      <c r="AC82" s="163"/>
      <c r="AD82" s="163"/>
      <c r="AE82" s="163"/>
      <c r="AF82" s="163"/>
      <c r="AG82" s="163"/>
      <c r="AH82" s="163"/>
      <c r="AI82" s="163"/>
      <c r="AJ82" s="125"/>
      <c r="AK82" s="125"/>
      <c r="AL82" s="125"/>
      <c r="AM82" s="125"/>
      <c r="AN82" s="125"/>
      <c r="AO82" s="125"/>
      <c r="AP82" s="125"/>
      <c r="AQ82" s="125"/>
      <c r="AR82" s="125"/>
      <c r="AS82" s="229"/>
      <c r="AT82" s="229"/>
      <c r="AU82" s="229"/>
      <c r="AV82" s="229"/>
      <c r="AW82" s="229"/>
      <c r="AX82" s="229"/>
      <c r="AY82" s="229"/>
      <c r="AZ82" s="229"/>
      <c r="BA82" s="229"/>
      <c r="BB82" s="229"/>
      <c r="BC82" s="229"/>
      <c r="BD82" s="229"/>
      <c r="BE82" s="229"/>
      <c r="BF82" s="113"/>
      <c r="BG82" s="113"/>
      <c r="BH82" s="113"/>
      <c r="BI82" s="113"/>
      <c r="BJ82" s="113"/>
      <c r="BK82" s="113"/>
      <c r="BL82" s="113"/>
      <c r="BM82" s="113"/>
      <c r="BN82" s="113"/>
      <c r="BO82" s="113"/>
      <c r="BP82" s="113"/>
      <c r="BQ82" s="113"/>
      <c r="BR82" s="113"/>
      <c r="BS82" s="113"/>
      <c r="BT82" s="113"/>
      <c r="BU82" s="113"/>
      <c r="BV82" s="113"/>
      <c r="BW82" s="113"/>
      <c r="BX82" s="113"/>
      <c r="BY82" s="113"/>
      <c r="BZ82" s="113"/>
      <c r="CA82" s="113"/>
      <c r="CB82" s="113"/>
      <c r="CC82" s="113"/>
      <c r="CD82" s="113"/>
      <c r="CE82" s="113"/>
      <c r="CF82" s="113"/>
      <c r="CG82" s="113"/>
      <c r="CH82" s="113"/>
      <c r="CI82" s="113"/>
      <c r="CJ82" s="113"/>
      <c r="CK82" s="113"/>
      <c r="CL82" s="113"/>
      <c r="CM82" s="113"/>
      <c r="CN82" s="113"/>
      <c r="CO82" s="113"/>
      <c r="CP82" s="113"/>
      <c r="CQ82" s="113"/>
      <c r="CR82" s="113"/>
      <c r="CS82" s="113"/>
      <c r="CT82" s="113"/>
      <c r="CU82" s="113"/>
      <c r="CV82" s="113"/>
      <c r="CW82" s="113"/>
      <c r="CX82" s="113"/>
      <c r="CY82" s="113"/>
      <c r="CZ82" s="113"/>
      <c r="DA82" s="113"/>
      <c r="DB82" s="113"/>
      <c r="DC82" s="113"/>
      <c r="DD82" s="113"/>
      <c r="DE82" s="113"/>
      <c r="DF82" s="113"/>
      <c r="DG82" s="113"/>
      <c r="DH82" s="113"/>
      <c r="DI82" s="113"/>
      <c r="DJ82" s="113"/>
      <c r="DK82" s="113"/>
      <c r="DL82" s="113"/>
      <c r="DM82" s="113"/>
      <c r="DN82" s="113"/>
      <c r="DO82" s="113"/>
      <c r="DP82" s="113"/>
      <c r="DQ82" s="113"/>
      <c r="DR82" s="113"/>
      <c r="DS82" s="113"/>
      <c r="DT82" s="113"/>
      <c r="DU82" s="113"/>
      <c r="DV82" s="113"/>
      <c r="DW82" s="113"/>
      <c r="DX82" s="113"/>
      <c r="DY82" s="113"/>
      <c r="DZ82" s="113"/>
      <c r="EA82" s="113"/>
      <c r="EB82" s="113"/>
      <c r="EC82" s="113"/>
    </row>
    <row r="83" spans="2:133" x14ac:dyDescent="0.2">
      <c r="B83" s="113"/>
      <c r="C83" s="113"/>
      <c r="D83" s="113"/>
      <c r="E83" s="113"/>
      <c r="F83" s="113"/>
      <c r="G83" s="113"/>
      <c r="H83" s="113"/>
      <c r="I83" s="113"/>
      <c r="J83" s="113"/>
      <c r="K83" s="113"/>
      <c r="L83" s="113"/>
      <c r="M83" s="113"/>
      <c r="N83" s="113"/>
      <c r="O83" s="113"/>
      <c r="P83" s="113"/>
      <c r="Q83" s="113"/>
      <c r="R83" s="113"/>
      <c r="S83" s="113"/>
      <c r="T83" s="229"/>
      <c r="U83" s="249"/>
      <c r="V83" s="249"/>
      <c r="W83" s="249"/>
      <c r="X83" s="249"/>
      <c r="Y83" s="249"/>
      <c r="Z83" s="412"/>
      <c r="AA83" s="412"/>
      <c r="AB83" s="163"/>
      <c r="AC83" s="163"/>
      <c r="AD83" s="163"/>
      <c r="AE83" s="163"/>
      <c r="AF83" s="163"/>
      <c r="AG83" s="163"/>
      <c r="AH83" s="163"/>
      <c r="AI83" s="163"/>
      <c r="AJ83" s="125"/>
      <c r="AK83" s="125"/>
      <c r="AL83" s="125"/>
      <c r="AM83" s="125"/>
      <c r="AN83" s="125"/>
      <c r="AO83" s="125"/>
      <c r="AP83" s="125"/>
      <c r="AQ83" s="125"/>
      <c r="AR83" s="125"/>
      <c r="AS83" s="229"/>
      <c r="AT83" s="229"/>
      <c r="AU83" s="229"/>
      <c r="AV83" s="229"/>
      <c r="AW83" s="229"/>
      <c r="AX83" s="229"/>
      <c r="AY83" s="229"/>
      <c r="AZ83" s="229"/>
      <c r="BA83" s="229"/>
      <c r="BB83" s="229"/>
      <c r="BC83" s="229"/>
      <c r="BD83" s="229"/>
      <c r="BE83" s="229"/>
      <c r="BF83" s="113"/>
      <c r="BG83" s="113"/>
      <c r="BH83" s="113"/>
      <c r="BI83" s="113"/>
      <c r="BJ83" s="113"/>
      <c r="BK83" s="113"/>
      <c r="BL83" s="113"/>
      <c r="BM83" s="113"/>
      <c r="BN83" s="113"/>
      <c r="BO83" s="113"/>
      <c r="BP83" s="113"/>
      <c r="BQ83" s="113"/>
      <c r="BR83" s="113"/>
      <c r="BS83" s="113"/>
      <c r="BT83" s="113"/>
      <c r="BU83" s="113"/>
      <c r="BV83" s="113"/>
      <c r="BW83" s="113"/>
      <c r="BX83" s="113"/>
      <c r="BY83" s="113"/>
      <c r="BZ83" s="113"/>
      <c r="CA83" s="113"/>
      <c r="CB83" s="113"/>
      <c r="CC83" s="113"/>
      <c r="CD83" s="113"/>
      <c r="CE83" s="113"/>
      <c r="CF83" s="113"/>
      <c r="CG83" s="113"/>
      <c r="CH83" s="113"/>
      <c r="CI83" s="113"/>
      <c r="CJ83" s="113"/>
      <c r="CK83" s="113"/>
      <c r="CL83" s="113"/>
      <c r="CM83" s="113"/>
      <c r="CN83" s="113"/>
      <c r="CO83" s="113"/>
      <c r="CP83" s="113"/>
      <c r="CQ83" s="113"/>
      <c r="CR83" s="113"/>
      <c r="CS83" s="113"/>
      <c r="CT83" s="113"/>
      <c r="CU83" s="113"/>
      <c r="CV83" s="113"/>
      <c r="CW83" s="113"/>
      <c r="CX83" s="113"/>
      <c r="CY83" s="113"/>
      <c r="CZ83" s="113"/>
      <c r="DA83" s="113"/>
      <c r="DB83" s="113"/>
      <c r="DC83" s="113"/>
      <c r="DD83" s="113"/>
      <c r="DE83" s="113"/>
      <c r="DF83" s="113"/>
      <c r="DG83" s="113"/>
      <c r="DH83" s="113"/>
      <c r="DI83" s="113"/>
      <c r="DJ83" s="113"/>
      <c r="DK83" s="113"/>
      <c r="DL83" s="113"/>
      <c r="DM83" s="113"/>
      <c r="DN83" s="113"/>
      <c r="DO83" s="113"/>
      <c r="DP83" s="113"/>
      <c r="DQ83" s="113"/>
      <c r="DR83" s="113"/>
      <c r="DS83" s="113"/>
      <c r="DT83" s="113"/>
      <c r="DU83" s="113"/>
      <c r="DV83" s="113"/>
      <c r="DW83" s="113"/>
      <c r="DX83" s="113"/>
      <c r="DY83" s="113"/>
      <c r="DZ83" s="113"/>
      <c r="EA83" s="113"/>
      <c r="EB83" s="113"/>
      <c r="EC83" s="113"/>
    </row>
    <row r="84" spans="2:133" x14ac:dyDescent="0.2">
      <c r="B84" s="113"/>
      <c r="C84" s="113"/>
      <c r="D84" s="113"/>
      <c r="E84" s="113"/>
      <c r="F84" s="113"/>
      <c r="G84" s="113"/>
      <c r="H84" s="113"/>
      <c r="I84" s="113"/>
      <c r="J84" s="113"/>
      <c r="K84" s="113"/>
      <c r="L84" s="113"/>
      <c r="M84" s="113"/>
      <c r="N84" s="113"/>
      <c r="O84" s="113"/>
      <c r="P84" s="113"/>
      <c r="Q84" s="113"/>
      <c r="R84" s="113"/>
      <c r="S84" s="113"/>
      <c r="T84" s="229"/>
      <c r="U84" s="249"/>
      <c r="V84" s="249"/>
      <c r="W84" s="249"/>
      <c r="X84" s="249"/>
      <c r="Y84" s="249"/>
      <c r="Z84" s="412"/>
      <c r="AA84" s="412"/>
      <c r="AB84" s="163"/>
      <c r="AC84" s="163"/>
      <c r="AD84" s="163"/>
      <c r="AE84" s="163"/>
      <c r="AF84" s="163"/>
      <c r="AG84" s="163"/>
      <c r="AH84" s="163"/>
      <c r="AI84" s="163"/>
      <c r="AJ84" s="125"/>
      <c r="AK84" s="125"/>
      <c r="AL84" s="125"/>
      <c r="AM84" s="125"/>
      <c r="AN84" s="125"/>
      <c r="AO84" s="125"/>
      <c r="AP84" s="125"/>
      <c r="AQ84" s="125"/>
      <c r="AR84" s="125"/>
      <c r="AS84" s="229"/>
      <c r="AT84" s="229"/>
      <c r="AU84" s="229"/>
      <c r="AV84" s="229"/>
      <c r="AW84" s="229"/>
      <c r="AX84" s="229"/>
      <c r="AY84" s="229"/>
      <c r="AZ84" s="229"/>
      <c r="BA84" s="229"/>
      <c r="BB84" s="229"/>
      <c r="BC84" s="229"/>
      <c r="BD84" s="229"/>
      <c r="BE84" s="229"/>
      <c r="BF84" s="113"/>
      <c r="BG84" s="113"/>
      <c r="BH84" s="113"/>
      <c r="BI84" s="113"/>
      <c r="BJ84" s="113"/>
      <c r="BK84" s="113"/>
      <c r="BL84" s="113"/>
      <c r="BM84" s="113"/>
      <c r="BN84" s="113"/>
      <c r="BO84" s="113"/>
      <c r="BP84" s="113"/>
      <c r="BQ84" s="113"/>
      <c r="BR84" s="113"/>
      <c r="BS84" s="113"/>
      <c r="BT84" s="113"/>
      <c r="BU84" s="113"/>
      <c r="BV84" s="113"/>
      <c r="BW84" s="113"/>
      <c r="BX84" s="113"/>
      <c r="BY84" s="113"/>
      <c r="BZ84" s="113"/>
      <c r="CA84" s="113"/>
      <c r="CB84" s="113"/>
      <c r="CC84" s="113"/>
      <c r="CD84" s="113"/>
      <c r="CE84" s="113"/>
      <c r="CF84" s="113"/>
      <c r="CG84" s="113"/>
      <c r="CH84" s="113"/>
      <c r="CI84" s="113"/>
      <c r="CJ84" s="113"/>
      <c r="CK84" s="113"/>
      <c r="CL84" s="113"/>
      <c r="CM84" s="113"/>
      <c r="CN84" s="113"/>
      <c r="CO84" s="113"/>
      <c r="CP84" s="113"/>
      <c r="CQ84" s="113"/>
      <c r="CR84" s="113"/>
      <c r="CS84" s="113"/>
      <c r="CT84" s="113"/>
      <c r="CU84" s="113"/>
      <c r="CV84" s="113"/>
      <c r="CW84" s="113"/>
      <c r="CX84" s="113"/>
      <c r="CY84" s="113"/>
      <c r="CZ84" s="113"/>
      <c r="DA84" s="113"/>
      <c r="DB84" s="113"/>
      <c r="DC84" s="113"/>
      <c r="DD84" s="113"/>
      <c r="DE84" s="113"/>
      <c r="DF84" s="113"/>
      <c r="DG84" s="113"/>
      <c r="DH84" s="113"/>
      <c r="DI84" s="113"/>
      <c r="DJ84" s="113"/>
      <c r="DK84" s="113"/>
      <c r="DL84" s="113"/>
      <c r="DM84" s="113"/>
      <c r="DN84" s="113"/>
      <c r="DO84" s="113"/>
      <c r="DP84" s="113"/>
      <c r="DQ84" s="113"/>
      <c r="DR84" s="113"/>
      <c r="DS84" s="113"/>
      <c r="DT84" s="113"/>
      <c r="DU84" s="113"/>
      <c r="DV84" s="113"/>
      <c r="DW84" s="113"/>
      <c r="DX84" s="113"/>
      <c r="DY84" s="113"/>
      <c r="DZ84" s="113"/>
      <c r="EA84" s="113"/>
      <c r="EB84" s="113"/>
      <c r="EC84" s="113"/>
    </row>
    <row r="85" spans="2:133" x14ac:dyDescent="0.2">
      <c r="B85" s="113"/>
      <c r="C85" s="113"/>
      <c r="D85" s="113"/>
      <c r="E85" s="113"/>
      <c r="F85" s="113"/>
      <c r="G85" s="113"/>
      <c r="H85" s="113"/>
      <c r="I85" s="113"/>
      <c r="J85" s="113"/>
      <c r="K85" s="113"/>
      <c r="L85" s="113"/>
      <c r="M85" s="113"/>
      <c r="N85" s="113"/>
      <c r="O85" s="113"/>
      <c r="P85" s="113"/>
      <c r="Q85" s="113"/>
      <c r="R85" s="113"/>
      <c r="S85" s="113"/>
      <c r="T85" s="229"/>
      <c r="U85" s="249"/>
      <c r="V85" s="249"/>
      <c r="W85" s="249"/>
      <c r="X85" s="249"/>
      <c r="Y85" s="249"/>
      <c r="Z85" s="412"/>
      <c r="AA85" s="412"/>
      <c r="AB85" s="163"/>
      <c r="AC85" s="163"/>
      <c r="AD85" s="163"/>
      <c r="AE85" s="163"/>
      <c r="AF85" s="163"/>
      <c r="AG85" s="163"/>
      <c r="AH85" s="163"/>
      <c r="AI85" s="163"/>
      <c r="AJ85" s="125"/>
      <c r="AK85" s="125"/>
      <c r="AL85" s="125"/>
      <c r="AM85" s="125"/>
      <c r="AN85" s="125"/>
      <c r="AO85" s="125"/>
      <c r="AP85" s="125"/>
      <c r="AQ85" s="125"/>
      <c r="AR85" s="125"/>
      <c r="AS85" s="229"/>
      <c r="AT85" s="229"/>
      <c r="AU85" s="229"/>
      <c r="AV85" s="229"/>
      <c r="AW85" s="229"/>
      <c r="AX85" s="229"/>
      <c r="AY85" s="229"/>
      <c r="AZ85" s="229"/>
      <c r="BA85" s="229"/>
      <c r="BB85" s="229"/>
      <c r="BC85" s="229"/>
      <c r="BD85" s="229"/>
      <c r="BE85" s="229"/>
      <c r="BF85" s="113"/>
      <c r="BG85" s="113"/>
      <c r="BH85" s="113"/>
      <c r="BI85" s="113"/>
      <c r="BJ85" s="113"/>
      <c r="BK85" s="113"/>
      <c r="BL85" s="113"/>
      <c r="BM85" s="113"/>
      <c r="BN85" s="113"/>
      <c r="BO85" s="113"/>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c r="CL85" s="113"/>
      <c r="CM85" s="113"/>
      <c r="CN85" s="113"/>
      <c r="CO85" s="113"/>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c r="EA85" s="113"/>
      <c r="EB85" s="113"/>
      <c r="EC85" s="113"/>
    </row>
    <row r="86" spans="2:133" x14ac:dyDescent="0.2">
      <c r="B86" s="113"/>
      <c r="C86" s="113"/>
      <c r="D86" s="113"/>
      <c r="E86" s="113"/>
      <c r="F86" s="113"/>
      <c r="G86" s="113"/>
      <c r="H86" s="113"/>
      <c r="I86" s="113"/>
      <c r="J86" s="113"/>
      <c r="K86" s="113"/>
      <c r="L86" s="113"/>
      <c r="M86" s="113"/>
      <c r="N86" s="113"/>
      <c r="O86" s="113"/>
      <c r="P86" s="113"/>
      <c r="Q86" s="113"/>
      <c r="R86" s="113"/>
      <c r="S86" s="113"/>
      <c r="T86" s="229"/>
      <c r="U86" s="249"/>
      <c r="V86" s="249"/>
      <c r="W86" s="249"/>
      <c r="X86" s="249"/>
      <c r="Y86" s="412"/>
      <c r="Z86" s="412"/>
      <c r="AA86" s="412"/>
      <c r="AB86" s="163"/>
      <c r="AC86" s="163"/>
      <c r="AD86" s="163"/>
      <c r="AE86" s="163"/>
      <c r="AF86" s="163"/>
      <c r="AG86" s="163"/>
      <c r="AH86" s="163"/>
      <c r="AI86" s="163"/>
      <c r="AJ86" s="125"/>
      <c r="AK86" s="125"/>
      <c r="AL86" s="125"/>
      <c r="AM86" s="125"/>
      <c r="AN86" s="125"/>
      <c r="AO86" s="125"/>
      <c r="AP86" s="125"/>
      <c r="AQ86" s="125"/>
      <c r="AR86" s="125"/>
      <c r="AS86" s="229"/>
      <c r="AT86" s="229"/>
      <c r="AU86" s="229"/>
      <c r="AV86" s="229"/>
      <c r="AW86" s="229"/>
      <c r="AX86" s="229"/>
      <c r="AY86" s="229"/>
      <c r="AZ86" s="229"/>
      <c r="BA86" s="229"/>
      <c r="BB86" s="229"/>
      <c r="BC86" s="229"/>
      <c r="BD86" s="229"/>
      <c r="BE86" s="229"/>
      <c r="BF86" s="113"/>
      <c r="BG86" s="113"/>
      <c r="BH86" s="113"/>
      <c r="BI86" s="113"/>
      <c r="BJ86" s="113"/>
      <c r="BK86" s="113"/>
      <c r="BL86" s="113"/>
      <c r="BM86" s="113"/>
      <c r="BN86" s="113"/>
      <c r="BO86" s="113"/>
      <c r="BP86" s="113"/>
      <c r="BQ86" s="113"/>
      <c r="BR86" s="113"/>
      <c r="BS86" s="113"/>
      <c r="BT86" s="113"/>
      <c r="BU86" s="113"/>
      <c r="BV86" s="113"/>
      <c r="BW86" s="113"/>
      <c r="BX86" s="113"/>
      <c r="BY86" s="113"/>
      <c r="BZ86" s="113"/>
      <c r="CA86" s="113"/>
      <c r="CB86" s="113"/>
      <c r="CC86" s="113"/>
      <c r="CD86" s="113"/>
      <c r="CE86" s="113"/>
      <c r="CF86" s="113"/>
      <c r="CG86" s="113"/>
      <c r="CH86" s="113"/>
      <c r="CI86" s="113"/>
      <c r="CJ86" s="113"/>
      <c r="CK86" s="113"/>
      <c r="CL86" s="113"/>
      <c r="CM86" s="113"/>
      <c r="CN86" s="113"/>
      <c r="CO86" s="113"/>
      <c r="CP86" s="113"/>
      <c r="CQ86" s="113"/>
      <c r="CR86" s="113"/>
      <c r="CS86" s="113"/>
      <c r="CT86" s="113"/>
      <c r="CU86" s="113"/>
      <c r="CV86" s="113"/>
      <c r="CW86" s="113"/>
      <c r="CX86" s="113"/>
      <c r="CY86" s="113"/>
      <c r="CZ86" s="113"/>
      <c r="DA86" s="113"/>
      <c r="DB86" s="113"/>
      <c r="DC86" s="113"/>
      <c r="DD86" s="113"/>
      <c r="DE86" s="113"/>
      <c r="DF86" s="113"/>
      <c r="DG86" s="113"/>
      <c r="DH86" s="113"/>
      <c r="DI86" s="113"/>
      <c r="DJ86" s="113"/>
      <c r="DK86" s="113"/>
      <c r="DL86" s="113"/>
      <c r="DM86" s="113"/>
      <c r="DN86" s="113"/>
      <c r="DO86" s="113"/>
      <c r="DP86" s="113"/>
      <c r="DQ86" s="113"/>
      <c r="DR86" s="113"/>
      <c r="DS86" s="113"/>
      <c r="DT86" s="113"/>
      <c r="DU86" s="113"/>
      <c r="DV86" s="113"/>
      <c r="DW86" s="113"/>
      <c r="DX86" s="113"/>
      <c r="DY86" s="113"/>
      <c r="DZ86" s="113"/>
      <c r="EA86" s="113"/>
      <c r="EB86" s="113"/>
      <c r="EC86" s="113"/>
    </row>
    <row r="87" spans="2:133" x14ac:dyDescent="0.2">
      <c r="B87" s="113"/>
      <c r="C87" s="113"/>
      <c r="D87" s="113"/>
      <c r="E87" s="113"/>
      <c r="F87" s="113"/>
      <c r="G87" s="113"/>
      <c r="H87" s="113"/>
      <c r="I87" s="113"/>
      <c r="J87" s="113"/>
      <c r="K87" s="113"/>
      <c r="L87" s="113"/>
      <c r="M87" s="113"/>
      <c r="N87" s="113"/>
      <c r="O87" s="113"/>
      <c r="P87" s="113"/>
      <c r="Q87" s="113"/>
      <c r="R87" s="113"/>
      <c r="S87" s="113"/>
      <c r="T87" s="229"/>
      <c r="U87" s="412"/>
      <c r="V87" s="412"/>
      <c r="W87" s="412"/>
      <c r="X87" s="412"/>
      <c r="Y87" s="412"/>
      <c r="Z87" s="412"/>
      <c r="AA87" s="412"/>
      <c r="AB87" s="163"/>
      <c r="AC87" s="163"/>
      <c r="AD87" s="163"/>
      <c r="AE87" s="163"/>
      <c r="AF87" s="163"/>
      <c r="AG87" s="163"/>
      <c r="AH87" s="163"/>
      <c r="AI87" s="163"/>
      <c r="AJ87" s="125"/>
      <c r="AK87" s="125"/>
      <c r="AL87" s="125"/>
      <c r="AM87" s="125"/>
      <c r="AN87" s="125"/>
      <c r="AO87" s="125"/>
      <c r="AP87" s="125"/>
      <c r="AQ87" s="125"/>
      <c r="AR87" s="125"/>
      <c r="AS87" s="229"/>
      <c r="AT87" s="229"/>
      <c r="AU87" s="229"/>
      <c r="AV87" s="229"/>
      <c r="AW87" s="229"/>
      <c r="AX87" s="229"/>
      <c r="AY87" s="229"/>
      <c r="AZ87" s="229"/>
      <c r="BA87" s="229"/>
      <c r="BB87" s="229"/>
      <c r="BC87" s="229"/>
      <c r="BD87" s="229"/>
      <c r="BE87" s="229"/>
      <c r="BF87" s="113"/>
      <c r="BG87" s="113"/>
      <c r="BH87" s="113"/>
      <c r="BI87" s="113"/>
      <c r="BJ87" s="113"/>
      <c r="BK87" s="113"/>
      <c r="BL87" s="113"/>
      <c r="BM87" s="113"/>
      <c r="BN87" s="113"/>
      <c r="BO87" s="113"/>
      <c r="BP87" s="113"/>
      <c r="BQ87" s="113"/>
      <c r="BR87" s="113"/>
      <c r="BS87" s="113"/>
      <c r="BT87" s="113"/>
      <c r="BU87" s="113"/>
      <c r="BV87" s="113"/>
      <c r="BW87" s="113"/>
      <c r="BX87" s="113"/>
      <c r="BY87" s="113"/>
      <c r="BZ87" s="113"/>
      <c r="CA87" s="113"/>
      <c r="CB87" s="113"/>
      <c r="CC87" s="113"/>
      <c r="CD87" s="113"/>
      <c r="CE87" s="113"/>
      <c r="CF87" s="113"/>
      <c r="CG87" s="113"/>
      <c r="CH87" s="113"/>
      <c r="CI87" s="113"/>
      <c r="CJ87" s="113"/>
      <c r="CK87" s="113"/>
      <c r="CL87" s="113"/>
      <c r="CM87" s="113"/>
      <c r="CN87" s="113"/>
      <c r="CO87" s="113"/>
      <c r="CP87" s="113"/>
      <c r="CQ87" s="113"/>
      <c r="CR87" s="113"/>
      <c r="CS87" s="113"/>
      <c r="CT87" s="113"/>
      <c r="CU87" s="113"/>
      <c r="CV87" s="113"/>
      <c r="CW87" s="113"/>
      <c r="CX87" s="113"/>
      <c r="CY87" s="113"/>
      <c r="CZ87" s="113"/>
      <c r="DA87" s="113"/>
      <c r="DB87" s="113"/>
      <c r="DC87" s="113"/>
      <c r="DD87" s="113"/>
      <c r="DE87" s="113"/>
      <c r="DF87" s="113"/>
      <c r="DG87" s="113"/>
      <c r="DH87" s="113"/>
      <c r="DI87" s="113"/>
      <c r="DJ87" s="113"/>
      <c r="DK87" s="113"/>
      <c r="DL87" s="113"/>
      <c r="DM87" s="113"/>
      <c r="DN87" s="113"/>
      <c r="DO87" s="113"/>
      <c r="DP87" s="113"/>
      <c r="DQ87" s="113"/>
      <c r="DR87" s="113"/>
      <c r="DS87" s="113"/>
      <c r="DT87" s="113"/>
      <c r="DU87" s="113"/>
      <c r="DV87" s="113"/>
      <c r="DW87" s="113"/>
      <c r="DX87" s="113"/>
      <c r="DY87" s="113"/>
      <c r="DZ87" s="113"/>
      <c r="EA87" s="113"/>
      <c r="EB87" s="113"/>
      <c r="EC87" s="113"/>
    </row>
    <row r="88" spans="2:133" x14ac:dyDescent="0.2">
      <c r="B88" s="113"/>
      <c r="C88" s="113"/>
      <c r="D88" s="113"/>
      <c r="E88" s="113"/>
      <c r="F88" s="113"/>
      <c r="G88" s="113"/>
      <c r="H88" s="113"/>
      <c r="I88" s="113"/>
      <c r="J88" s="113"/>
      <c r="K88" s="113"/>
      <c r="L88" s="113"/>
      <c r="M88" s="113"/>
      <c r="N88" s="113"/>
      <c r="O88" s="113"/>
      <c r="P88" s="113"/>
      <c r="Q88" s="113"/>
      <c r="R88" s="113"/>
      <c r="S88" s="113"/>
      <c r="T88" s="229"/>
      <c r="U88" s="412"/>
      <c r="V88" s="412"/>
      <c r="W88" s="412"/>
      <c r="X88" s="412"/>
      <c r="Y88" s="412"/>
      <c r="Z88" s="412"/>
      <c r="AA88" s="55"/>
      <c r="AB88" s="163"/>
      <c r="AC88" s="163"/>
      <c r="AD88" s="163"/>
      <c r="AE88" s="163"/>
      <c r="AF88" s="163"/>
      <c r="AG88" s="163"/>
      <c r="AH88" s="163"/>
      <c r="AI88" s="163"/>
      <c r="AJ88" s="125"/>
      <c r="AK88" s="125"/>
      <c r="AL88" s="125"/>
      <c r="AM88" s="125"/>
      <c r="AN88" s="125"/>
      <c r="AO88" s="125"/>
      <c r="AP88" s="125"/>
      <c r="AQ88" s="125"/>
      <c r="AR88" s="125"/>
      <c r="AS88" s="229"/>
      <c r="AT88" s="229"/>
      <c r="AU88" s="229"/>
      <c r="AV88" s="229"/>
      <c r="AW88" s="229"/>
      <c r="AX88" s="229"/>
      <c r="AY88" s="229"/>
      <c r="AZ88" s="229"/>
      <c r="BA88" s="229"/>
      <c r="BB88" s="229"/>
      <c r="BC88" s="229"/>
      <c r="BD88" s="229"/>
      <c r="BE88" s="229"/>
      <c r="BF88" s="113"/>
      <c r="BG88" s="113"/>
      <c r="BH88" s="113"/>
      <c r="BI88" s="113"/>
      <c r="BJ88" s="113"/>
      <c r="BK88" s="113"/>
      <c r="BL88" s="113"/>
      <c r="BM88" s="113"/>
      <c r="BN88" s="113"/>
      <c r="BO88" s="113"/>
      <c r="BP88" s="113"/>
      <c r="BQ88" s="113"/>
      <c r="BR88" s="113"/>
      <c r="BS88" s="113"/>
      <c r="BT88" s="113"/>
      <c r="BU88" s="113"/>
      <c r="BV88" s="113"/>
      <c r="BW88" s="113"/>
      <c r="BX88" s="113"/>
      <c r="BY88" s="113"/>
      <c r="BZ88" s="113"/>
      <c r="CA88" s="113"/>
      <c r="CB88" s="113"/>
      <c r="CC88" s="113"/>
      <c r="CD88" s="113"/>
      <c r="CE88" s="113"/>
      <c r="CF88" s="113"/>
      <c r="CG88" s="113"/>
      <c r="CH88" s="113"/>
      <c r="CI88" s="113"/>
      <c r="CJ88" s="113"/>
      <c r="CK88" s="113"/>
      <c r="CL88" s="113"/>
      <c r="CM88" s="113"/>
      <c r="CN88" s="113"/>
      <c r="CO88" s="113"/>
      <c r="CP88" s="113"/>
      <c r="CQ88" s="113"/>
      <c r="CR88" s="113"/>
      <c r="CS88" s="113"/>
      <c r="CT88" s="113"/>
      <c r="CU88" s="113"/>
      <c r="CV88" s="113"/>
      <c r="CW88" s="113"/>
      <c r="CX88" s="113"/>
      <c r="CY88" s="113"/>
      <c r="CZ88" s="113"/>
      <c r="DA88" s="113"/>
      <c r="DB88" s="113"/>
      <c r="DC88" s="113"/>
      <c r="DD88" s="113"/>
      <c r="DE88" s="113"/>
      <c r="DF88" s="113"/>
      <c r="DG88" s="113"/>
      <c r="DH88" s="113"/>
      <c r="DI88" s="113"/>
      <c r="DJ88" s="113"/>
      <c r="DK88" s="113"/>
      <c r="DL88" s="113"/>
      <c r="DM88" s="113"/>
      <c r="DN88" s="113"/>
      <c r="DO88" s="113"/>
      <c r="DP88" s="113"/>
      <c r="DQ88" s="113"/>
      <c r="DR88" s="113"/>
      <c r="DS88" s="113"/>
      <c r="DT88" s="113"/>
      <c r="DU88" s="113"/>
      <c r="DV88" s="113"/>
      <c r="DW88" s="113"/>
      <c r="DX88" s="113"/>
      <c r="DY88" s="113"/>
      <c r="DZ88" s="113"/>
      <c r="EA88" s="113"/>
      <c r="EB88" s="113"/>
      <c r="EC88" s="113"/>
    </row>
    <row r="89" spans="2:133" x14ac:dyDescent="0.2">
      <c r="B89" s="113"/>
      <c r="C89" s="113"/>
      <c r="D89" s="113"/>
      <c r="E89" s="113"/>
      <c r="F89" s="113"/>
      <c r="G89" s="113"/>
      <c r="H89" s="113"/>
      <c r="I89" s="113"/>
      <c r="J89" s="113"/>
      <c r="K89" s="113"/>
      <c r="L89" s="113"/>
      <c r="M89" s="113"/>
      <c r="N89" s="113"/>
      <c r="O89" s="113"/>
      <c r="P89" s="113"/>
      <c r="Q89" s="113"/>
      <c r="R89" s="113"/>
      <c r="S89" s="113"/>
      <c r="T89" s="250"/>
      <c r="U89" s="412"/>
      <c r="V89" s="412"/>
      <c r="W89" s="412"/>
      <c r="X89" s="412"/>
      <c r="Y89" s="412"/>
      <c r="Z89" s="412"/>
      <c r="AA89" s="412"/>
      <c r="AB89" s="297"/>
      <c r="AC89" s="163"/>
      <c r="AD89" s="163"/>
      <c r="AE89" s="163"/>
      <c r="AF89" s="163"/>
      <c r="AG89" s="163"/>
      <c r="AH89" s="163"/>
      <c r="AI89" s="163"/>
      <c r="AJ89" s="125"/>
      <c r="AK89" s="125"/>
      <c r="AL89" s="125"/>
      <c r="AM89" s="125"/>
      <c r="AN89" s="125"/>
      <c r="AO89" s="125"/>
      <c r="AP89" s="125"/>
      <c r="AQ89" s="125"/>
      <c r="AR89" s="125"/>
      <c r="AS89" s="229"/>
      <c r="AT89" s="229"/>
      <c r="AU89" s="229"/>
      <c r="AV89" s="229"/>
      <c r="AW89" s="229"/>
      <c r="AX89" s="229"/>
      <c r="AY89" s="229"/>
      <c r="AZ89" s="229"/>
      <c r="BA89" s="229"/>
      <c r="BB89" s="229"/>
      <c r="BC89" s="229"/>
      <c r="BD89" s="229"/>
      <c r="BE89" s="229"/>
      <c r="BF89" s="113"/>
      <c r="BG89" s="113"/>
      <c r="BH89" s="113"/>
      <c r="BI89" s="113"/>
      <c r="BJ89" s="113"/>
      <c r="BK89" s="113"/>
      <c r="BL89" s="113"/>
      <c r="BM89" s="113"/>
      <c r="BN89" s="113"/>
      <c r="BO89" s="113"/>
      <c r="BP89" s="113"/>
      <c r="BQ89" s="113"/>
      <c r="BR89" s="113"/>
      <c r="BS89" s="113"/>
      <c r="BT89" s="113"/>
      <c r="BU89" s="113"/>
      <c r="BV89" s="113"/>
      <c r="BW89" s="113"/>
      <c r="BX89" s="113"/>
      <c r="BY89" s="113"/>
      <c r="BZ89" s="113"/>
      <c r="CA89" s="113"/>
      <c r="CB89" s="113"/>
      <c r="CC89" s="113"/>
      <c r="CD89" s="113"/>
      <c r="CE89" s="113"/>
      <c r="CF89" s="113"/>
      <c r="CG89" s="113"/>
      <c r="CH89" s="113"/>
      <c r="CI89" s="113"/>
      <c r="CJ89" s="113"/>
      <c r="CK89" s="113"/>
      <c r="CL89" s="113"/>
      <c r="CM89" s="113"/>
      <c r="CN89" s="113"/>
      <c r="CO89" s="113"/>
      <c r="CP89" s="113"/>
      <c r="CQ89" s="113"/>
      <c r="CR89" s="113"/>
      <c r="CS89" s="113"/>
      <c r="CT89" s="113"/>
      <c r="CU89" s="113"/>
      <c r="CV89" s="113"/>
      <c r="CW89" s="113"/>
      <c r="CX89" s="113"/>
      <c r="CY89" s="113"/>
      <c r="CZ89" s="113"/>
      <c r="DA89" s="113"/>
      <c r="DB89" s="113"/>
      <c r="DC89" s="113"/>
      <c r="DD89" s="113"/>
      <c r="DE89" s="113"/>
      <c r="DF89" s="113"/>
      <c r="DG89" s="113"/>
      <c r="DH89" s="113"/>
      <c r="DI89" s="113"/>
      <c r="DJ89" s="113"/>
      <c r="DK89" s="113"/>
      <c r="DL89" s="113"/>
      <c r="DM89" s="113"/>
      <c r="DN89" s="113"/>
      <c r="DO89" s="113"/>
      <c r="DP89" s="113"/>
      <c r="DQ89" s="113"/>
      <c r="DR89" s="113"/>
      <c r="DS89" s="113"/>
      <c r="DT89" s="113"/>
      <c r="DU89" s="113"/>
      <c r="DV89" s="113"/>
      <c r="DW89" s="113"/>
      <c r="DX89" s="113"/>
      <c r="DY89" s="113"/>
      <c r="DZ89" s="113"/>
      <c r="EA89" s="113"/>
      <c r="EB89" s="113"/>
      <c r="EC89" s="113"/>
    </row>
    <row r="90" spans="2:133" x14ac:dyDescent="0.2">
      <c r="B90" s="113"/>
      <c r="C90" s="113"/>
      <c r="D90" s="113"/>
      <c r="E90" s="113"/>
      <c r="F90" s="113"/>
      <c r="G90" s="113"/>
      <c r="H90" s="113"/>
      <c r="I90" s="113"/>
      <c r="J90" s="113"/>
      <c r="K90" s="113"/>
      <c r="L90" s="113"/>
      <c r="M90" s="113"/>
      <c r="N90" s="113"/>
      <c r="O90" s="113"/>
      <c r="P90" s="113"/>
      <c r="Q90" s="113"/>
      <c r="R90" s="113"/>
      <c r="S90" s="113"/>
      <c r="T90" s="250"/>
      <c r="U90" s="412"/>
      <c r="V90" s="412"/>
      <c r="W90" s="412"/>
      <c r="X90" s="412"/>
      <c r="Y90" s="412"/>
      <c r="Z90" s="412"/>
      <c r="AA90" s="412"/>
      <c r="AB90" s="297"/>
      <c r="AC90" s="163"/>
      <c r="AD90" s="163"/>
      <c r="AE90" s="163"/>
      <c r="AF90" s="163"/>
      <c r="AG90" s="163"/>
      <c r="AH90" s="163"/>
      <c r="AI90" s="163"/>
      <c r="AJ90" s="125"/>
      <c r="AK90" s="125"/>
      <c r="AL90" s="125"/>
      <c r="AM90" s="125"/>
      <c r="AN90" s="125"/>
      <c r="AO90" s="125"/>
      <c r="AP90" s="125"/>
      <c r="AQ90" s="125"/>
      <c r="AR90" s="125"/>
      <c r="AS90" s="229"/>
      <c r="AT90" s="229"/>
      <c r="AU90" s="229"/>
      <c r="AV90" s="229"/>
      <c r="AW90" s="229"/>
      <c r="AX90" s="229"/>
      <c r="AY90" s="229"/>
      <c r="AZ90" s="229"/>
      <c r="BA90" s="229"/>
      <c r="BB90" s="229"/>
      <c r="BC90" s="229"/>
      <c r="BD90" s="229"/>
      <c r="BE90" s="229"/>
      <c r="BF90" s="113"/>
      <c r="BG90" s="113"/>
      <c r="BH90" s="113"/>
      <c r="BI90" s="113"/>
      <c r="BJ90" s="113"/>
      <c r="BK90" s="113"/>
      <c r="BL90" s="113"/>
      <c r="BM90" s="113"/>
      <c r="BN90" s="113"/>
      <c r="BO90" s="113"/>
      <c r="BP90" s="113"/>
      <c r="BQ90" s="113"/>
      <c r="BR90" s="113"/>
      <c r="BS90" s="113"/>
      <c r="BT90" s="113"/>
      <c r="BU90" s="113"/>
      <c r="BV90" s="113"/>
      <c r="BW90" s="113"/>
      <c r="BX90" s="113"/>
      <c r="BY90" s="113"/>
      <c r="BZ90" s="113"/>
      <c r="CA90" s="113"/>
      <c r="CB90" s="113"/>
      <c r="CC90" s="113"/>
      <c r="CD90" s="113"/>
      <c r="CE90" s="113"/>
      <c r="CF90" s="113"/>
      <c r="CG90" s="113"/>
      <c r="CH90" s="113"/>
      <c r="CI90" s="113"/>
      <c r="CJ90" s="113"/>
      <c r="CK90" s="113"/>
      <c r="CL90" s="113"/>
      <c r="CM90" s="113"/>
      <c r="CN90" s="113"/>
      <c r="CO90" s="113"/>
      <c r="CP90" s="113"/>
      <c r="CQ90" s="113"/>
      <c r="CR90" s="113"/>
      <c r="CS90" s="113"/>
      <c r="CT90" s="113"/>
      <c r="CU90" s="113"/>
      <c r="CV90" s="113"/>
      <c r="CW90" s="113"/>
      <c r="CX90" s="113"/>
      <c r="CY90" s="113"/>
      <c r="CZ90" s="113"/>
      <c r="DA90" s="113"/>
      <c r="DB90" s="113"/>
      <c r="DC90" s="113"/>
      <c r="DD90" s="113"/>
      <c r="DE90" s="113"/>
      <c r="DF90" s="113"/>
      <c r="DG90" s="113"/>
      <c r="DH90" s="113"/>
      <c r="DI90" s="113"/>
      <c r="DJ90" s="113"/>
      <c r="DK90" s="113"/>
      <c r="DL90" s="113"/>
      <c r="DM90" s="113"/>
      <c r="DN90" s="113"/>
      <c r="DO90" s="113"/>
      <c r="DP90" s="113"/>
      <c r="DQ90" s="113"/>
      <c r="DR90" s="113"/>
      <c r="DS90" s="113"/>
      <c r="DT90" s="113"/>
      <c r="DU90" s="113"/>
      <c r="DV90" s="113"/>
      <c r="DW90" s="113"/>
      <c r="DX90" s="113"/>
      <c r="DY90" s="113"/>
      <c r="DZ90" s="113"/>
      <c r="EA90" s="113"/>
      <c r="EB90" s="113"/>
      <c r="EC90" s="113"/>
    </row>
    <row r="91" spans="2:133" x14ac:dyDescent="0.2">
      <c r="B91" s="113"/>
      <c r="C91" s="113"/>
      <c r="D91" s="113"/>
      <c r="E91" s="113"/>
      <c r="F91" s="113"/>
      <c r="G91" s="113"/>
      <c r="H91" s="113"/>
      <c r="I91" s="113"/>
      <c r="J91" s="113"/>
      <c r="K91" s="113"/>
      <c r="L91" s="113"/>
      <c r="M91" s="113"/>
      <c r="N91" s="113"/>
      <c r="O91" s="113"/>
      <c r="P91" s="113"/>
      <c r="Q91" s="113"/>
      <c r="R91" s="113"/>
      <c r="S91" s="113"/>
      <c r="T91" s="250"/>
      <c r="U91" s="250"/>
      <c r="V91" s="250"/>
      <c r="W91" s="250"/>
      <c r="X91" s="250"/>
      <c r="Y91" s="250"/>
      <c r="Z91" s="250"/>
      <c r="AA91" s="297"/>
      <c r="AB91" s="297"/>
      <c r="AC91" s="163"/>
      <c r="AD91" s="163"/>
      <c r="AE91" s="163"/>
      <c r="AF91" s="163"/>
      <c r="AG91" s="163"/>
      <c r="AH91" s="163"/>
      <c r="AI91" s="163"/>
      <c r="AJ91" s="125"/>
      <c r="AK91" s="125"/>
      <c r="AL91" s="125"/>
      <c r="AM91" s="125"/>
      <c r="AN91" s="125"/>
      <c r="AO91" s="125"/>
      <c r="AP91" s="125"/>
      <c r="AQ91" s="125"/>
      <c r="AR91" s="125"/>
      <c r="AS91" s="229"/>
      <c r="AT91" s="229"/>
      <c r="AU91" s="229"/>
      <c r="AV91" s="229"/>
      <c r="AW91" s="229"/>
      <c r="AX91" s="229"/>
      <c r="AY91" s="229"/>
      <c r="AZ91" s="229"/>
      <c r="BA91" s="229"/>
      <c r="BB91" s="229"/>
      <c r="BC91" s="229"/>
      <c r="BD91" s="229"/>
      <c r="BE91" s="229"/>
      <c r="BF91" s="113"/>
      <c r="BG91" s="113"/>
      <c r="BH91" s="113"/>
      <c r="BI91" s="113"/>
      <c r="BJ91" s="113"/>
      <c r="BK91" s="113"/>
      <c r="BL91" s="113"/>
      <c r="BM91" s="113"/>
      <c r="BN91" s="113"/>
      <c r="BO91" s="113"/>
      <c r="BP91" s="113"/>
      <c r="BQ91" s="113"/>
      <c r="BR91" s="113"/>
      <c r="BS91" s="113"/>
      <c r="BT91" s="113"/>
      <c r="BU91" s="113"/>
      <c r="BV91" s="113"/>
      <c r="BW91" s="113"/>
      <c r="BX91" s="113"/>
      <c r="BY91" s="113"/>
      <c r="BZ91" s="113"/>
      <c r="CA91" s="113"/>
      <c r="CB91" s="113"/>
      <c r="CC91" s="113"/>
      <c r="CD91" s="113"/>
      <c r="CE91" s="113"/>
      <c r="CF91" s="113"/>
      <c r="CG91" s="113"/>
      <c r="CH91" s="113"/>
      <c r="CI91" s="113"/>
      <c r="CJ91" s="113"/>
      <c r="CK91" s="113"/>
      <c r="CL91" s="113"/>
      <c r="CM91" s="113"/>
      <c r="CN91" s="113"/>
      <c r="CO91" s="113"/>
      <c r="CP91" s="113"/>
      <c r="CQ91" s="113"/>
      <c r="CR91" s="113"/>
      <c r="CS91" s="113"/>
      <c r="CT91" s="113"/>
      <c r="CU91" s="113"/>
      <c r="CV91" s="113"/>
      <c r="CW91" s="113"/>
      <c r="CX91" s="113"/>
      <c r="CY91" s="113"/>
      <c r="CZ91" s="113"/>
      <c r="DA91" s="113"/>
      <c r="DB91" s="113"/>
      <c r="DC91" s="113"/>
      <c r="DD91" s="113"/>
      <c r="DE91" s="113"/>
      <c r="DF91" s="113"/>
      <c r="DG91" s="113"/>
      <c r="DH91" s="113"/>
      <c r="DI91" s="113"/>
      <c r="DJ91" s="113"/>
      <c r="DK91" s="113"/>
      <c r="DL91" s="113"/>
      <c r="DM91" s="113"/>
      <c r="DN91" s="113"/>
      <c r="DO91" s="113"/>
      <c r="DP91" s="113"/>
      <c r="DQ91" s="113"/>
      <c r="DR91" s="113"/>
      <c r="DS91" s="113"/>
      <c r="DT91" s="113"/>
      <c r="DU91" s="113"/>
      <c r="DV91" s="113"/>
      <c r="DW91" s="113"/>
      <c r="DX91" s="113"/>
      <c r="DY91" s="113"/>
      <c r="DZ91" s="113"/>
      <c r="EA91" s="113"/>
      <c r="EB91" s="113"/>
      <c r="EC91" s="113"/>
    </row>
    <row r="92" spans="2:133" x14ac:dyDescent="0.2">
      <c r="B92" s="113"/>
      <c r="C92" s="113"/>
      <c r="D92" s="113"/>
      <c r="E92" s="113"/>
      <c r="F92" s="113"/>
      <c r="G92" s="113"/>
      <c r="H92" s="113"/>
      <c r="I92" s="113"/>
      <c r="J92" s="113"/>
      <c r="K92" s="113"/>
      <c r="L92" s="113"/>
      <c r="M92" s="113"/>
      <c r="N92" s="113"/>
      <c r="O92" s="113"/>
      <c r="P92" s="113"/>
      <c r="Q92" s="113"/>
      <c r="R92" s="113"/>
      <c r="S92" s="113"/>
      <c r="T92" s="229"/>
      <c r="U92" s="229"/>
      <c r="V92" s="229"/>
      <c r="W92" s="229"/>
      <c r="X92" s="229"/>
      <c r="Y92" s="229"/>
      <c r="Z92" s="229"/>
      <c r="AA92" s="163"/>
      <c r="AB92" s="163"/>
      <c r="AC92" s="163"/>
      <c r="AD92" s="163"/>
      <c r="AE92" s="163"/>
      <c r="AF92" s="163"/>
      <c r="AG92" s="163"/>
      <c r="AH92" s="163"/>
      <c r="AI92" s="163"/>
      <c r="AJ92" s="125"/>
      <c r="AK92" s="125"/>
      <c r="AL92" s="125"/>
      <c r="AM92" s="125"/>
      <c r="AN92" s="125"/>
      <c r="AO92" s="125"/>
      <c r="AP92" s="125"/>
      <c r="AQ92" s="125"/>
      <c r="AR92" s="125"/>
      <c r="AS92" s="229"/>
      <c r="AT92" s="229"/>
      <c r="AU92" s="229"/>
      <c r="AV92" s="229"/>
      <c r="AW92" s="229"/>
      <c r="AX92" s="229"/>
      <c r="AY92" s="229"/>
      <c r="AZ92" s="229"/>
      <c r="BA92" s="229"/>
      <c r="BB92" s="229"/>
      <c r="BC92" s="229"/>
      <c r="BD92" s="229"/>
      <c r="BE92" s="229"/>
      <c r="BF92" s="113"/>
      <c r="BG92" s="113"/>
      <c r="BH92" s="113"/>
      <c r="BI92" s="113"/>
      <c r="BJ92" s="113"/>
      <c r="BK92" s="113"/>
      <c r="BL92" s="113"/>
      <c r="BM92" s="113"/>
      <c r="BN92" s="113"/>
      <c r="BO92" s="113"/>
      <c r="BP92" s="113"/>
      <c r="BQ92" s="113"/>
      <c r="BR92" s="113"/>
      <c r="BS92" s="113"/>
      <c r="BT92" s="113"/>
      <c r="BU92" s="113"/>
      <c r="BV92" s="113"/>
      <c r="BW92" s="113"/>
      <c r="BX92" s="113"/>
      <c r="BY92" s="113"/>
      <c r="BZ92" s="113"/>
      <c r="CA92" s="113"/>
      <c r="CB92" s="113"/>
      <c r="CC92" s="113"/>
      <c r="CD92" s="113"/>
      <c r="CE92" s="113"/>
      <c r="CF92" s="113"/>
      <c r="CG92" s="113"/>
      <c r="CH92" s="113"/>
      <c r="CI92" s="113"/>
      <c r="CJ92" s="113"/>
      <c r="CK92" s="113"/>
      <c r="CL92" s="113"/>
      <c r="CM92" s="113"/>
      <c r="CN92" s="113"/>
      <c r="CO92" s="113"/>
      <c r="CP92" s="113"/>
      <c r="CQ92" s="113"/>
      <c r="CR92" s="113"/>
      <c r="CS92" s="113"/>
      <c r="CT92" s="113"/>
      <c r="CU92" s="113"/>
      <c r="CV92" s="113"/>
      <c r="CW92" s="113"/>
      <c r="CX92" s="113"/>
      <c r="CY92" s="113"/>
      <c r="CZ92" s="113"/>
      <c r="DA92" s="113"/>
      <c r="DB92" s="113"/>
      <c r="DC92" s="113"/>
      <c r="DD92" s="113"/>
      <c r="DE92" s="113"/>
      <c r="DF92" s="113"/>
      <c r="DG92" s="113"/>
      <c r="DH92" s="113"/>
      <c r="DI92" s="113"/>
      <c r="DJ92" s="113"/>
      <c r="DK92" s="113"/>
      <c r="DL92" s="113"/>
      <c r="DM92" s="113"/>
      <c r="DN92" s="113"/>
      <c r="DO92" s="113"/>
      <c r="DP92" s="113"/>
      <c r="DQ92" s="113"/>
      <c r="DR92" s="113"/>
      <c r="DS92" s="113"/>
      <c r="DT92" s="113"/>
      <c r="DU92" s="113"/>
      <c r="DV92" s="113"/>
      <c r="DW92" s="113"/>
      <c r="DX92" s="113"/>
      <c r="DY92" s="113"/>
      <c r="DZ92" s="113"/>
      <c r="EA92" s="113"/>
      <c r="EB92" s="113"/>
      <c r="EC92" s="113"/>
    </row>
    <row r="93" spans="2:133" x14ac:dyDescent="0.2">
      <c r="B93" s="113"/>
      <c r="C93" s="113"/>
      <c r="D93" s="113"/>
      <c r="E93" s="113"/>
      <c r="F93" s="113"/>
      <c r="G93" s="113"/>
      <c r="H93" s="113"/>
      <c r="I93" s="113"/>
      <c r="J93" s="113"/>
      <c r="K93" s="113"/>
      <c r="L93" s="113"/>
      <c r="M93" s="113"/>
      <c r="N93" s="113"/>
      <c r="O93" s="113"/>
      <c r="P93" s="113"/>
      <c r="Q93" s="113"/>
      <c r="R93" s="113"/>
      <c r="S93" s="113"/>
      <c r="T93" s="229"/>
      <c r="U93" s="229"/>
      <c r="V93" s="229"/>
      <c r="W93" s="229"/>
      <c r="X93" s="229"/>
      <c r="Y93" s="229"/>
      <c r="Z93" s="229"/>
      <c r="AA93" s="163"/>
      <c r="AB93" s="163"/>
      <c r="AC93" s="163"/>
      <c r="AD93" s="163"/>
      <c r="AE93" s="163"/>
      <c r="AF93" s="163"/>
      <c r="AG93" s="163"/>
      <c r="AH93" s="163"/>
      <c r="AI93" s="163"/>
      <c r="AJ93" s="125"/>
      <c r="AK93" s="125"/>
      <c r="AL93" s="125"/>
      <c r="AM93" s="125"/>
      <c r="AN93" s="125"/>
      <c r="AO93" s="125"/>
      <c r="AP93" s="125"/>
      <c r="AQ93" s="125"/>
      <c r="AR93" s="125"/>
      <c r="AS93" s="229"/>
      <c r="AT93" s="229"/>
      <c r="AU93" s="229"/>
      <c r="AV93" s="229"/>
      <c r="AW93" s="229"/>
      <c r="AX93" s="229"/>
      <c r="AY93" s="229"/>
      <c r="AZ93" s="229"/>
      <c r="BA93" s="229"/>
      <c r="BB93" s="229"/>
      <c r="BC93" s="229"/>
      <c r="BD93" s="229"/>
      <c r="BE93" s="229"/>
      <c r="BF93" s="113"/>
      <c r="BG93" s="113"/>
      <c r="BH93" s="113"/>
      <c r="BI93" s="113"/>
      <c r="BJ93" s="113"/>
      <c r="BK93" s="113"/>
      <c r="BL93" s="113"/>
      <c r="BM93" s="113"/>
      <c r="BN93" s="113"/>
      <c r="BO93" s="113"/>
      <c r="BP93" s="113"/>
      <c r="BQ93" s="113"/>
      <c r="BR93" s="113"/>
      <c r="BS93" s="113"/>
      <c r="BT93" s="113"/>
      <c r="BU93" s="113"/>
      <c r="BV93" s="113"/>
      <c r="BW93" s="113"/>
      <c r="BX93" s="113"/>
      <c r="BY93" s="113"/>
      <c r="BZ93" s="113"/>
      <c r="CA93" s="113"/>
      <c r="CB93" s="113"/>
      <c r="CC93" s="113"/>
      <c r="CD93" s="113"/>
      <c r="CE93" s="113"/>
      <c r="CF93" s="113"/>
      <c r="CG93" s="113"/>
      <c r="CH93" s="113"/>
      <c r="CI93" s="113"/>
      <c r="CJ93" s="113"/>
      <c r="CK93" s="113"/>
      <c r="CL93" s="113"/>
      <c r="CM93" s="113"/>
      <c r="CN93" s="113"/>
      <c r="CO93" s="113"/>
      <c r="CP93" s="113"/>
      <c r="CQ93" s="113"/>
      <c r="CR93" s="113"/>
      <c r="CS93" s="113"/>
      <c r="CT93" s="113"/>
      <c r="CU93" s="113"/>
      <c r="CV93" s="113"/>
      <c r="CW93" s="113"/>
      <c r="CX93" s="113"/>
      <c r="CY93" s="113"/>
      <c r="CZ93" s="113"/>
      <c r="DA93" s="113"/>
      <c r="DB93" s="113"/>
      <c r="DC93" s="113"/>
      <c r="DD93" s="113"/>
      <c r="DE93" s="113"/>
      <c r="DF93" s="113"/>
      <c r="DG93" s="113"/>
      <c r="DH93" s="113"/>
      <c r="DI93" s="113"/>
      <c r="DJ93" s="113"/>
      <c r="DK93" s="113"/>
      <c r="DL93" s="113"/>
      <c r="DM93" s="113"/>
      <c r="DN93" s="113"/>
      <c r="DO93" s="113"/>
      <c r="DP93" s="113"/>
      <c r="DQ93" s="113"/>
      <c r="DR93" s="113"/>
      <c r="DS93" s="113"/>
      <c r="DT93" s="113"/>
      <c r="DU93" s="113"/>
      <c r="DV93" s="113"/>
      <c r="DW93" s="113"/>
      <c r="DX93" s="113"/>
      <c r="DY93" s="113"/>
      <c r="DZ93" s="113"/>
      <c r="EA93" s="113"/>
      <c r="EB93" s="113"/>
      <c r="EC93" s="113"/>
    </row>
    <row r="94" spans="2:133" x14ac:dyDescent="0.2">
      <c r="B94" s="113"/>
      <c r="C94" s="113"/>
      <c r="D94" s="113"/>
      <c r="E94" s="113"/>
      <c r="F94" s="113"/>
      <c r="G94" s="113"/>
      <c r="H94" s="113"/>
      <c r="I94" s="113"/>
      <c r="J94" s="113"/>
      <c r="K94" s="113"/>
      <c r="L94" s="113"/>
      <c r="M94" s="113"/>
      <c r="N94" s="113"/>
      <c r="O94" s="113"/>
      <c r="P94" s="113"/>
      <c r="Q94" s="113"/>
      <c r="R94" s="113"/>
      <c r="S94" s="113"/>
      <c r="T94" s="229"/>
      <c r="U94" s="229"/>
      <c r="V94" s="229"/>
      <c r="W94" s="229"/>
      <c r="X94" s="229"/>
      <c r="Y94" s="229"/>
      <c r="Z94" s="229"/>
      <c r="AA94" s="163"/>
      <c r="AB94" s="163"/>
      <c r="AC94" s="163"/>
      <c r="AD94" s="163"/>
      <c r="AE94" s="163"/>
      <c r="AF94" s="163"/>
      <c r="AG94" s="163"/>
      <c r="AH94" s="163"/>
      <c r="AI94" s="163"/>
      <c r="AJ94" s="125"/>
      <c r="AK94" s="125"/>
      <c r="AL94" s="125"/>
      <c r="AM94" s="125"/>
      <c r="AN94" s="125"/>
      <c r="AO94" s="125"/>
      <c r="AP94" s="125"/>
      <c r="AQ94" s="125"/>
      <c r="AR94" s="125"/>
      <c r="AS94" s="229"/>
      <c r="AT94" s="229"/>
      <c r="AU94" s="229"/>
      <c r="AV94" s="229"/>
      <c r="AW94" s="229"/>
      <c r="AX94" s="229"/>
      <c r="AY94" s="229"/>
      <c r="AZ94" s="229"/>
      <c r="BA94" s="229"/>
      <c r="BB94" s="229"/>
      <c r="BC94" s="229"/>
      <c r="BD94" s="229"/>
      <c r="BE94" s="229"/>
      <c r="BF94" s="113"/>
      <c r="BG94" s="113"/>
      <c r="BH94" s="113"/>
      <c r="BI94" s="113"/>
      <c r="BJ94" s="113"/>
      <c r="BK94" s="113"/>
      <c r="BL94" s="113"/>
      <c r="BM94" s="113"/>
      <c r="BN94" s="113"/>
      <c r="BO94" s="113"/>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c r="CL94" s="113"/>
      <c r="CM94" s="113"/>
      <c r="CN94" s="113"/>
      <c r="CO94" s="113"/>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c r="EA94" s="113"/>
      <c r="EB94" s="113"/>
      <c r="EC94" s="113"/>
    </row>
    <row r="95" spans="2:133" x14ac:dyDescent="0.2">
      <c r="B95" s="113"/>
      <c r="C95" s="113"/>
      <c r="D95" s="113"/>
      <c r="E95" s="113"/>
      <c r="F95" s="113"/>
      <c r="G95" s="113"/>
      <c r="H95" s="113"/>
      <c r="I95" s="113"/>
      <c r="J95" s="113"/>
      <c r="K95" s="113"/>
      <c r="L95" s="113"/>
      <c r="M95" s="113"/>
      <c r="N95" s="113"/>
      <c r="O95" s="113"/>
      <c r="P95" s="113"/>
      <c r="Q95" s="113"/>
      <c r="R95" s="113"/>
      <c r="S95" s="113"/>
      <c r="T95" s="229"/>
      <c r="U95" s="229"/>
      <c r="V95" s="229"/>
      <c r="W95" s="229"/>
      <c r="X95" s="229"/>
      <c r="Y95" s="229"/>
      <c r="Z95" s="229"/>
      <c r="AA95" s="163"/>
      <c r="AB95" s="163"/>
      <c r="AC95" s="163"/>
      <c r="AD95" s="163"/>
      <c r="AE95" s="163"/>
      <c r="AF95" s="163"/>
      <c r="AG95" s="163"/>
      <c r="AH95" s="163"/>
      <c r="AI95" s="163"/>
      <c r="AJ95" s="125"/>
      <c r="AK95" s="125"/>
      <c r="AL95" s="125"/>
      <c r="AM95" s="125"/>
      <c r="AN95" s="125"/>
      <c r="AO95" s="125"/>
      <c r="AP95" s="125"/>
      <c r="AQ95" s="125"/>
      <c r="AR95" s="125"/>
      <c r="AS95" s="229"/>
      <c r="AT95" s="229"/>
      <c r="AU95" s="229"/>
      <c r="AV95" s="229"/>
      <c r="AW95" s="229"/>
      <c r="AX95" s="229"/>
      <c r="AY95" s="229"/>
      <c r="AZ95" s="229"/>
      <c r="BA95" s="229"/>
      <c r="BB95" s="229"/>
      <c r="BC95" s="229"/>
      <c r="BD95" s="229"/>
      <c r="BE95" s="229"/>
      <c r="BF95" s="113"/>
      <c r="BG95" s="113"/>
      <c r="BH95" s="113"/>
      <c r="BI95" s="113"/>
      <c r="BJ95" s="113"/>
      <c r="BK95" s="113"/>
      <c r="BL95" s="113"/>
      <c r="BM95" s="113"/>
      <c r="BN95" s="113"/>
      <c r="BO95" s="113"/>
      <c r="BP95" s="113"/>
      <c r="BQ95" s="113"/>
      <c r="BR95" s="113"/>
      <c r="BS95" s="113"/>
      <c r="BT95" s="113"/>
      <c r="BU95" s="113"/>
      <c r="BV95" s="113"/>
      <c r="BW95" s="113"/>
      <c r="BX95" s="113"/>
      <c r="BY95" s="113"/>
      <c r="BZ95" s="113"/>
      <c r="CA95" s="113"/>
      <c r="CB95" s="113"/>
      <c r="CC95" s="113"/>
      <c r="CD95" s="113"/>
      <c r="CE95" s="113"/>
      <c r="CF95" s="113"/>
      <c r="CG95" s="113"/>
      <c r="CH95" s="113"/>
      <c r="CI95" s="113"/>
      <c r="CJ95" s="113"/>
      <c r="CK95" s="113"/>
      <c r="CL95" s="113"/>
      <c r="CM95" s="113"/>
      <c r="CN95" s="113"/>
      <c r="CO95" s="113"/>
      <c r="CP95" s="113"/>
      <c r="CQ95" s="113"/>
      <c r="CR95" s="113"/>
      <c r="CS95" s="113"/>
      <c r="CT95" s="113"/>
      <c r="CU95" s="113"/>
      <c r="CV95" s="113"/>
      <c r="CW95" s="113"/>
      <c r="CX95" s="113"/>
      <c r="CY95" s="113"/>
      <c r="CZ95" s="113"/>
      <c r="DA95" s="113"/>
      <c r="DB95" s="113"/>
      <c r="DC95" s="113"/>
      <c r="DD95" s="113"/>
      <c r="DE95" s="113"/>
      <c r="DF95" s="113"/>
      <c r="DG95" s="113"/>
      <c r="DH95" s="113"/>
      <c r="DI95" s="113"/>
      <c r="DJ95" s="113"/>
      <c r="DK95" s="113"/>
      <c r="DL95" s="113"/>
      <c r="DM95" s="113"/>
      <c r="DN95" s="113"/>
      <c r="DO95" s="113"/>
      <c r="DP95" s="113"/>
      <c r="DQ95" s="113"/>
      <c r="DR95" s="113"/>
      <c r="DS95" s="113"/>
      <c r="DT95" s="113"/>
      <c r="DU95" s="113"/>
      <c r="DV95" s="113"/>
      <c r="DW95" s="113"/>
      <c r="DX95" s="113"/>
      <c r="DY95" s="113"/>
      <c r="DZ95" s="113"/>
      <c r="EA95" s="113"/>
      <c r="EB95" s="113"/>
      <c r="EC95" s="113"/>
    </row>
    <row r="96" spans="2:133" x14ac:dyDescent="0.2">
      <c r="B96" s="113"/>
      <c r="C96" s="113"/>
      <c r="D96" s="113"/>
      <c r="E96" s="113"/>
      <c r="F96" s="113"/>
      <c r="G96" s="113"/>
      <c r="H96" s="113"/>
      <c r="I96" s="113"/>
      <c r="J96" s="113"/>
      <c r="K96" s="113"/>
      <c r="L96" s="113"/>
      <c r="M96" s="113"/>
      <c r="N96" s="113"/>
      <c r="O96" s="113"/>
      <c r="P96" s="113"/>
      <c r="Q96" s="113"/>
      <c r="R96" s="113"/>
      <c r="S96" s="113"/>
      <c r="T96" s="229"/>
      <c r="U96" s="229"/>
      <c r="V96" s="229"/>
      <c r="W96" s="229"/>
      <c r="X96" s="229"/>
      <c r="Y96" s="229"/>
      <c r="Z96" s="229"/>
      <c r="AA96" s="163"/>
      <c r="AB96" s="163"/>
      <c r="AC96" s="163"/>
      <c r="AD96" s="163"/>
      <c r="AE96" s="163"/>
      <c r="AF96" s="163"/>
      <c r="AG96" s="163"/>
      <c r="AH96" s="163"/>
      <c r="AI96" s="163"/>
      <c r="AJ96" s="125"/>
      <c r="AK96" s="125"/>
      <c r="AL96" s="125"/>
      <c r="AM96" s="125"/>
      <c r="AN96" s="125"/>
      <c r="AO96" s="125"/>
      <c r="AP96" s="125"/>
      <c r="AQ96" s="125"/>
      <c r="AR96" s="125"/>
      <c r="AS96" s="229"/>
      <c r="AT96" s="229"/>
      <c r="AU96" s="229"/>
      <c r="AV96" s="229"/>
      <c r="AW96" s="229"/>
      <c r="AX96" s="229"/>
      <c r="AY96" s="229"/>
      <c r="AZ96" s="229"/>
      <c r="BA96" s="229"/>
      <c r="BB96" s="229"/>
      <c r="BC96" s="229"/>
      <c r="BD96" s="229"/>
      <c r="BE96" s="229"/>
      <c r="BF96" s="113"/>
      <c r="BG96" s="113"/>
      <c r="BH96" s="113"/>
      <c r="BI96" s="113"/>
      <c r="BJ96" s="113"/>
      <c r="BK96" s="113"/>
      <c r="BL96" s="113"/>
      <c r="BM96" s="113"/>
      <c r="BN96" s="113"/>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3"/>
      <c r="DV96" s="113"/>
      <c r="DW96" s="113"/>
      <c r="DX96" s="113"/>
      <c r="DY96" s="113"/>
      <c r="DZ96" s="113"/>
      <c r="EA96" s="113"/>
      <c r="EB96" s="113"/>
      <c r="EC96" s="113"/>
    </row>
    <row r="97" spans="2:133" x14ac:dyDescent="0.2">
      <c r="B97" s="113"/>
      <c r="C97" s="113"/>
      <c r="D97" s="113"/>
      <c r="E97" s="113"/>
      <c r="F97" s="113"/>
      <c r="G97" s="113"/>
      <c r="H97" s="113"/>
      <c r="I97" s="113"/>
      <c r="J97" s="113"/>
      <c r="K97" s="113"/>
      <c r="L97" s="113"/>
      <c r="M97" s="113"/>
      <c r="N97" s="113"/>
      <c r="O97" s="113"/>
      <c r="P97" s="113"/>
      <c r="Q97" s="113"/>
      <c r="R97" s="113"/>
      <c r="S97" s="113"/>
      <c r="T97" s="229"/>
      <c r="U97" s="229"/>
      <c r="V97" s="229"/>
      <c r="W97" s="229"/>
      <c r="X97" s="229"/>
      <c r="Y97" s="229"/>
      <c r="Z97" s="229"/>
      <c r="AA97" s="163"/>
      <c r="AB97" s="163"/>
      <c r="AC97" s="163"/>
      <c r="AD97" s="163"/>
      <c r="AE97" s="163"/>
      <c r="AF97" s="163"/>
      <c r="AG97" s="163"/>
      <c r="AH97" s="163"/>
      <c r="AI97" s="163"/>
      <c r="AJ97" s="125"/>
      <c r="AK97" s="125"/>
      <c r="AL97" s="125"/>
      <c r="AM97" s="125"/>
      <c r="AN97" s="125"/>
      <c r="AO97" s="125"/>
      <c r="AP97" s="125"/>
      <c r="AQ97" s="125"/>
      <c r="AR97" s="125"/>
      <c r="AS97" s="229"/>
      <c r="AT97" s="229"/>
      <c r="AU97" s="229"/>
      <c r="AV97" s="229"/>
      <c r="AW97" s="229"/>
      <c r="AX97" s="229"/>
      <c r="AY97" s="229"/>
      <c r="AZ97" s="229"/>
      <c r="BA97" s="229"/>
      <c r="BB97" s="229"/>
      <c r="BC97" s="229"/>
      <c r="BD97" s="229"/>
      <c r="BE97" s="229"/>
      <c r="BF97" s="113"/>
      <c r="BG97" s="113"/>
      <c r="BH97" s="113"/>
      <c r="BI97" s="113"/>
      <c r="BJ97" s="113"/>
      <c r="BK97" s="113"/>
      <c r="BL97" s="113"/>
      <c r="BM97" s="113"/>
      <c r="BN97" s="113"/>
      <c r="BO97" s="113"/>
      <c r="BP97" s="113"/>
      <c r="BQ97" s="113"/>
      <c r="BR97" s="113"/>
      <c r="BS97" s="113"/>
      <c r="BT97" s="113"/>
      <c r="BU97" s="113"/>
      <c r="BV97" s="113"/>
      <c r="BW97" s="113"/>
      <c r="BX97" s="113"/>
      <c r="BY97" s="113"/>
      <c r="BZ97" s="113"/>
      <c r="CA97" s="113"/>
      <c r="CB97" s="113"/>
      <c r="CC97" s="113"/>
      <c r="CD97" s="113"/>
      <c r="CE97" s="113"/>
      <c r="CF97" s="113"/>
      <c r="CG97" s="113"/>
      <c r="CH97" s="113"/>
      <c r="CI97" s="113"/>
      <c r="CJ97" s="113"/>
      <c r="CK97" s="113"/>
      <c r="CL97" s="113"/>
      <c r="CM97" s="113"/>
      <c r="CN97" s="113"/>
      <c r="CO97" s="113"/>
      <c r="CP97" s="113"/>
      <c r="CQ97" s="113"/>
      <c r="CR97" s="113"/>
      <c r="CS97" s="113"/>
      <c r="CT97" s="113"/>
      <c r="CU97" s="113"/>
      <c r="CV97" s="113"/>
      <c r="CW97" s="113"/>
      <c r="CX97" s="113"/>
      <c r="CY97" s="113"/>
      <c r="CZ97" s="113"/>
      <c r="DA97" s="113"/>
      <c r="DB97" s="113"/>
      <c r="DC97" s="113"/>
      <c r="DD97" s="113"/>
      <c r="DE97" s="113"/>
      <c r="DF97" s="113"/>
      <c r="DG97" s="113"/>
      <c r="DH97" s="113"/>
      <c r="DI97" s="113"/>
      <c r="DJ97" s="113"/>
      <c r="DK97" s="113"/>
      <c r="DL97" s="113"/>
      <c r="DM97" s="113"/>
      <c r="DN97" s="113"/>
      <c r="DO97" s="113"/>
      <c r="DP97" s="113"/>
      <c r="DQ97" s="113"/>
      <c r="DR97" s="113"/>
      <c r="DS97" s="113"/>
      <c r="DT97" s="113"/>
      <c r="DU97" s="113"/>
      <c r="DV97" s="113"/>
      <c r="DW97" s="113"/>
      <c r="DX97" s="113"/>
      <c r="DY97" s="113"/>
      <c r="DZ97" s="113"/>
      <c r="EA97" s="113"/>
      <c r="EB97" s="113"/>
      <c r="EC97" s="113"/>
    </row>
    <row r="98" spans="2:133" x14ac:dyDescent="0.2">
      <c r="B98" s="113"/>
      <c r="C98" s="113"/>
      <c r="D98" s="113"/>
      <c r="E98" s="113"/>
      <c r="F98" s="113"/>
      <c r="G98" s="113"/>
      <c r="H98" s="113"/>
      <c r="I98" s="113"/>
      <c r="J98" s="113"/>
      <c r="K98" s="113"/>
      <c r="L98" s="113"/>
      <c r="M98" s="113"/>
      <c r="N98" s="113"/>
      <c r="O98" s="113"/>
      <c r="P98" s="113"/>
      <c r="Q98" s="113"/>
      <c r="R98" s="113"/>
      <c r="S98" s="113"/>
      <c r="T98" s="229"/>
      <c r="U98" s="229"/>
      <c r="V98" s="229"/>
      <c r="W98" s="229"/>
      <c r="X98" s="229"/>
      <c r="Y98" s="229"/>
      <c r="Z98" s="229"/>
      <c r="AA98" s="163"/>
      <c r="AB98" s="163"/>
      <c r="AC98" s="163"/>
      <c r="AD98" s="163"/>
      <c r="AE98" s="163"/>
      <c r="AF98" s="163"/>
      <c r="AG98" s="163"/>
      <c r="AH98" s="163"/>
      <c r="AI98" s="163"/>
      <c r="AJ98" s="125"/>
      <c r="AK98" s="125"/>
      <c r="AL98" s="125"/>
      <c r="AM98" s="125"/>
      <c r="AN98" s="125"/>
      <c r="AO98" s="125"/>
      <c r="AP98" s="125"/>
      <c r="AQ98" s="125"/>
      <c r="AR98" s="125"/>
      <c r="AS98" s="229"/>
      <c r="AT98" s="229"/>
      <c r="AU98" s="229"/>
      <c r="AV98" s="229"/>
      <c r="AW98" s="229"/>
      <c r="AX98" s="229"/>
      <c r="AY98" s="229"/>
      <c r="AZ98" s="229"/>
      <c r="BA98" s="229"/>
      <c r="BB98" s="229"/>
      <c r="BC98" s="229"/>
      <c r="BD98" s="229"/>
      <c r="BE98" s="229"/>
      <c r="BF98" s="113"/>
      <c r="BG98" s="113"/>
      <c r="BH98" s="113"/>
      <c r="BI98" s="113"/>
      <c r="BJ98" s="113"/>
      <c r="BK98" s="113"/>
      <c r="BL98" s="113"/>
      <c r="BM98" s="113"/>
      <c r="BN98" s="113"/>
      <c r="BO98" s="113"/>
      <c r="BP98" s="113"/>
      <c r="BQ98" s="113"/>
      <c r="BR98" s="113"/>
      <c r="BS98" s="113"/>
      <c r="BT98" s="113"/>
      <c r="BU98" s="113"/>
      <c r="BV98" s="113"/>
      <c r="BW98" s="113"/>
      <c r="BX98" s="113"/>
      <c r="BY98" s="113"/>
      <c r="BZ98" s="113"/>
      <c r="CA98" s="113"/>
      <c r="CB98" s="113"/>
      <c r="CC98" s="113"/>
      <c r="CD98" s="113"/>
      <c r="CE98" s="113"/>
      <c r="CF98" s="113"/>
      <c r="CG98" s="113"/>
      <c r="CH98" s="113"/>
      <c r="CI98" s="113"/>
      <c r="CJ98" s="113"/>
      <c r="CK98" s="113"/>
      <c r="CL98" s="113"/>
      <c r="CM98" s="113"/>
      <c r="CN98" s="113"/>
      <c r="CO98" s="113"/>
      <c r="CP98" s="113"/>
      <c r="CQ98" s="113"/>
      <c r="CR98" s="113"/>
      <c r="CS98" s="113"/>
      <c r="CT98" s="113"/>
      <c r="CU98" s="113"/>
      <c r="CV98" s="113"/>
      <c r="CW98" s="113"/>
      <c r="CX98" s="113"/>
      <c r="CY98" s="113"/>
      <c r="CZ98" s="113"/>
      <c r="DA98" s="113"/>
      <c r="DB98" s="113"/>
      <c r="DC98" s="113"/>
      <c r="DD98" s="113"/>
      <c r="DE98" s="113"/>
      <c r="DF98" s="113"/>
      <c r="DG98" s="113"/>
      <c r="DH98" s="113"/>
      <c r="DI98" s="113"/>
      <c r="DJ98" s="113"/>
      <c r="DK98" s="113"/>
      <c r="DL98" s="113"/>
      <c r="DM98" s="113"/>
      <c r="DN98" s="113"/>
      <c r="DO98" s="113"/>
      <c r="DP98" s="113"/>
      <c r="DQ98" s="113"/>
      <c r="DR98" s="113"/>
      <c r="DS98" s="113"/>
      <c r="DT98" s="113"/>
      <c r="DU98" s="113"/>
      <c r="DV98" s="113"/>
      <c r="DW98" s="113"/>
      <c r="DX98" s="113"/>
      <c r="DY98" s="113"/>
      <c r="DZ98" s="113"/>
      <c r="EA98" s="113"/>
      <c r="EB98" s="113"/>
      <c r="EC98" s="113"/>
    </row>
    <row r="99" spans="2:133" x14ac:dyDescent="0.2">
      <c r="B99" s="113"/>
      <c r="C99" s="113"/>
      <c r="D99" s="113"/>
      <c r="E99" s="113"/>
      <c r="F99" s="113"/>
      <c r="G99" s="113"/>
      <c r="H99" s="113"/>
      <c r="I99" s="113"/>
      <c r="J99" s="113"/>
      <c r="K99" s="113"/>
      <c r="L99" s="113"/>
      <c r="M99" s="113"/>
      <c r="N99" s="113"/>
      <c r="O99" s="113"/>
      <c r="P99" s="113"/>
      <c r="Q99" s="113"/>
      <c r="R99" s="113"/>
      <c r="S99" s="113"/>
      <c r="T99" s="229"/>
      <c r="U99" s="229"/>
      <c r="V99" s="229"/>
      <c r="W99" s="229"/>
      <c r="X99" s="229"/>
      <c r="Y99" s="229"/>
      <c r="Z99" s="229"/>
      <c r="AA99" s="163"/>
      <c r="AB99" s="163"/>
      <c r="AC99" s="163"/>
      <c r="AD99" s="163"/>
      <c r="AE99" s="163"/>
      <c r="AF99" s="163"/>
      <c r="AG99" s="163"/>
      <c r="AH99" s="163"/>
      <c r="AI99" s="163"/>
      <c r="AJ99" s="125"/>
      <c r="AK99" s="125"/>
      <c r="AL99" s="125"/>
      <c r="AM99" s="125"/>
      <c r="AN99" s="125"/>
      <c r="AO99" s="125"/>
      <c r="AP99" s="125"/>
      <c r="AQ99" s="125"/>
      <c r="AR99" s="125"/>
      <c r="AS99" s="229"/>
      <c r="AT99" s="229"/>
      <c r="AU99" s="229"/>
      <c r="AV99" s="229"/>
      <c r="AW99" s="229"/>
      <c r="AX99" s="229"/>
      <c r="AY99" s="229"/>
      <c r="AZ99" s="229"/>
      <c r="BA99" s="229"/>
      <c r="BB99" s="229"/>
      <c r="BC99" s="229"/>
      <c r="BD99" s="229"/>
      <c r="BE99" s="229"/>
      <c r="BF99" s="113"/>
      <c r="BG99" s="113"/>
      <c r="BH99" s="113"/>
      <c r="BI99" s="113"/>
      <c r="BJ99" s="113"/>
      <c r="BK99" s="113"/>
      <c r="BL99" s="113"/>
      <c r="BM99" s="113"/>
      <c r="BN99" s="113"/>
      <c r="BO99" s="113"/>
      <c r="BP99" s="113"/>
      <c r="BQ99" s="113"/>
      <c r="BR99" s="113"/>
      <c r="BS99" s="113"/>
      <c r="BT99" s="113"/>
      <c r="BU99" s="113"/>
      <c r="BV99" s="113"/>
      <c r="BW99" s="113"/>
      <c r="BX99" s="113"/>
      <c r="BY99" s="113"/>
      <c r="BZ99" s="113"/>
      <c r="CA99" s="113"/>
      <c r="CB99" s="113"/>
      <c r="CC99" s="113"/>
      <c r="CD99" s="113"/>
      <c r="CE99" s="113"/>
      <c r="CF99" s="113"/>
      <c r="CG99" s="113"/>
      <c r="CH99" s="113"/>
      <c r="CI99" s="113"/>
      <c r="CJ99" s="113"/>
      <c r="CK99" s="113"/>
      <c r="CL99" s="113"/>
      <c r="CM99" s="113"/>
      <c r="CN99" s="113"/>
      <c r="CO99" s="113"/>
      <c r="CP99" s="113"/>
      <c r="CQ99" s="113"/>
      <c r="CR99" s="113"/>
      <c r="CS99" s="113"/>
      <c r="CT99" s="113"/>
      <c r="CU99" s="113"/>
      <c r="CV99" s="113"/>
      <c r="CW99" s="113"/>
      <c r="CX99" s="113"/>
      <c r="CY99" s="113"/>
      <c r="CZ99" s="113"/>
      <c r="DA99" s="113"/>
      <c r="DB99" s="113"/>
      <c r="DC99" s="113"/>
      <c r="DD99" s="113"/>
      <c r="DE99" s="113"/>
      <c r="DF99" s="113"/>
      <c r="DG99" s="113"/>
      <c r="DH99" s="113"/>
      <c r="DI99" s="113"/>
      <c r="DJ99" s="113"/>
      <c r="DK99" s="113"/>
      <c r="DL99" s="113"/>
      <c r="DM99" s="113"/>
      <c r="DN99" s="113"/>
      <c r="DO99" s="113"/>
      <c r="DP99" s="113"/>
      <c r="DQ99" s="113"/>
      <c r="DR99" s="113"/>
      <c r="DS99" s="113"/>
      <c r="DT99" s="113"/>
      <c r="DU99" s="113"/>
      <c r="DV99" s="113"/>
      <c r="DW99" s="113"/>
      <c r="DX99" s="113"/>
      <c r="DY99" s="113"/>
      <c r="DZ99" s="113"/>
      <c r="EA99" s="113"/>
      <c r="EB99" s="113"/>
      <c r="EC99" s="113"/>
    </row>
    <row r="100" spans="2:133" x14ac:dyDescent="0.2">
      <c r="B100" s="113"/>
      <c r="C100" s="113"/>
      <c r="D100" s="113"/>
      <c r="E100" s="113"/>
      <c r="F100" s="113"/>
      <c r="G100" s="113"/>
      <c r="H100" s="113"/>
      <c r="I100" s="113"/>
      <c r="J100" s="113"/>
      <c r="K100" s="113"/>
      <c r="L100" s="113"/>
      <c r="M100" s="113"/>
      <c r="N100" s="113"/>
      <c r="O100" s="113"/>
      <c r="P100" s="113"/>
      <c r="Q100" s="113"/>
      <c r="R100" s="113"/>
      <c r="S100" s="113"/>
      <c r="T100" s="229"/>
      <c r="U100" s="229"/>
      <c r="V100" s="229"/>
      <c r="W100" s="229"/>
      <c r="X100" s="229"/>
      <c r="Y100" s="229"/>
      <c r="Z100" s="229"/>
      <c r="AA100" s="163"/>
      <c r="AB100" s="163"/>
      <c r="AC100" s="163"/>
      <c r="AD100" s="163"/>
      <c r="AE100" s="163"/>
      <c r="AF100" s="163"/>
      <c r="AG100" s="163"/>
      <c r="AH100" s="163"/>
      <c r="AI100" s="163"/>
      <c r="AJ100" s="125"/>
      <c r="AK100" s="125"/>
      <c r="AL100" s="125"/>
      <c r="AM100" s="125"/>
      <c r="AN100" s="125"/>
      <c r="AO100" s="125"/>
      <c r="AP100" s="125"/>
      <c r="AQ100" s="125"/>
      <c r="AR100" s="125"/>
      <c r="AS100" s="229"/>
      <c r="AT100" s="229"/>
      <c r="AU100" s="229"/>
      <c r="AV100" s="229"/>
      <c r="AW100" s="229"/>
      <c r="AX100" s="229"/>
      <c r="AY100" s="229"/>
      <c r="AZ100" s="229"/>
      <c r="BA100" s="229"/>
      <c r="BB100" s="229"/>
      <c r="BC100" s="229"/>
      <c r="BD100" s="229"/>
      <c r="BE100" s="229"/>
      <c r="BF100" s="113"/>
      <c r="BG100" s="113"/>
      <c r="BH100" s="113"/>
      <c r="BI100" s="113"/>
      <c r="BJ100" s="113"/>
      <c r="BK100" s="113"/>
      <c r="BL100" s="113"/>
      <c r="BM100" s="113"/>
      <c r="BN100" s="113"/>
      <c r="BO100" s="113"/>
      <c r="BP100" s="113"/>
      <c r="BQ100" s="113"/>
      <c r="BR100" s="113"/>
      <c r="BS100" s="113"/>
      <c r="BT100" s="113"/>
      <c r="BU100" s="113"/>
      <c r="BV100" s="113"/>
      <c r="BW100" s="113"/>
      <c r="BX100" s="113"/>
      <c r="BY100" s="113"/>
      <c r="BZ100" s="113"/>
      <c r="CA100" s="113"/>
      <c r="CB100" s="113"/>
      <c r="CC100" s="113"/>
      <c r="CD100" s="113"/>
      <c r="CE100" s="113"/>
      <c r="CF100" s="113"/>
      <c r="CG100" s="113"/>
      <c r="CH100" s="113"/>
      <c r="CI100" s="113"/>
      <c r="CJ100" s="113"/>
      <c r="CK100" s="113"/>
      <c r="CL100" s="113"/>
      <c r="CM100" s="113"/>
      <c r="CN100" s="113"/>
      <c r="CO100" s="113"/>
      <c r="CP100" s="113"/>
      <c r="CQ100" s="113"/>
      <c r="CR100" s="113"/>
      <c r="CS100" s="113"/>
      <c r="CT100" s="113"/>
      <c r="CU100" s="113"/>
      <c r="CV100" s="113"/>
      <c r="CW100" s="113"/>
      <c r="CX100" s="113"/>
      <c r="CY100" s="113"/>
      <c r="CZ100" s="113"/>
      <c r="DA100" s="113"/>
      <c r="DB100" s="113"/>
      <c r="DC100" s="113"/>
      <c r="DD100" s="113"/>
      <c r="DE100" s="113"/>
      <c r="DF100" s="113"/>
      <c r="DG100" s="113"/>
      <c r="DH100" s="113"/>
      <c r="DI100" s="113"/>
      <c r="DJ100" s="113"/>
      <c r="DK100" s="113"/>
      <c r="DL100" s="113"/>
      <c r="DM100" s="113"/>
      <c r="DN100" s="113"/>
      <c r="DO100" s="113"/>
      <c r="DP100" s="113"/>
      <c r="DQ100" s="113"/>
      <c r="DR100" s="113"/>
      <c r="DS100" s="113"/>
      <c r="DT100" s="113"/>
      <c r="DU100" s="113"/>
      <c r="DV100" s="113"/>
      <c r="DW100" s="113"/>
      <c r="DX100" s="113"/>
      <c r="DY100" s="113"/>
      <c r="DZ100" s="113"/>
      <c r="EA100" s="113"/>
      <c r="EB100" s="113"/>
      <c r="EC100" s="113"/>
    </row>
    <row r="101" spans="2:133" x14ac:dyDescent="0.2">
      <c r="B101" s="113"/>
      <c r="C101" s="113"/>
      <c r="D101" s="113"/>
      <c r="E101" s="113"/>
      <c r="F101" s="113"/>
      <c r="G101" s="113"/>
      <c r="H101" s="113"/>
      <c r="I101" s="113"/>
      <c r="J101" s="113"/>
      <c r="K101" s="113"/>
      <c r="L101" s="113"/>
      <c r="M101" s="113"/>
      <c r="N101" s="113"/>
      <c r="O101" s="113"/>
      <c r="P101" s="113"/>
      <c r="Q101" s="113"/>
      <c r="R101" s="113"/>
      <c r="S101" s="113"/>
      <c r="T101" s="229"/>
      <c r="U101" s="229"/>
      <c r="V101" s="229"/>
      <c r="W101" s="229"/>
      <c r="X101" s="229"/>
      <c r="Y101" s="229"/>
      <c r="Z101" s="229"/>
      <c r="AA101" s="163"/>
      <c r="AB101" s="163"/>
      <c r="AC101" s="163"/>
      <c r="AD101" s="163"/>
      <c r="AE101" s="163"/>
      <c r="AF101" s="163"/>
      <c r="AG101" s="163"/>
      <c r="AH101" s="163"/>
      <c r="AI101" s="163"/>
      <c r="AJ101" s="125"/>
      <c r="AK101" s="125"/>
      <c r="AL101" s="125"/>
      <c r="AM101" s="125"/>
      <c r="AN101" s="125"/>
      <c r="AO101" s="125"/>
      <c r="AP101" s="125"/>
      <c r="AQ101" s="125"/>
      <c r="AR101" s="125"/>
      <c r="AS101" s="229"/>
      <c r="AT101" s="229"/>
      <c r="AU101" s="229"/>
      <c r="AV101" s="229"/>
      <c r="AW101" s="229"/>
      <c r="AX101" s="229"/>
      <c r="AY101" s="229"/>
      <c r="AZ101" s="229"/>
      <c r="BA101" s="229"/>
      <c r="BB101" s="229"/>
      <c r="BC101" s="229"/>
      <c r="BD101" s="229"/>
      <c r="BE101" s="229"/>
      <c r="BF101" s="113"/>
      <c r="BG101" s="113"/>
      <c r="BH101" s="113"/>
      <c r="BI101" s="113"/>
      <c r="BJ101" s="113"/>
      <c r="BK101" s="113"/>
      <c r="BL101" s="113"/>
      <c r="BM101" s="113"/>
      <c r="BN101" s="113"/>
      <c r="BO101" s="113"/>
      <c r="BP101" s="113"/>
      <c r="BQ101" s="113"/>
      <c r="BR101" s="113"/>
      <c r="BS101" s="113"/>
      <c r="BT101" s="113"/>
      <c r="BU101" s="113"/>
      <c r="BV101" s="113"/>
      <c r="BW101" s="113"/>
      <c r="BX101" s="113"/>
      <c r="BY101" s="113"/>
      <c r="BZ101" s="113"/>
      <c r="CA101" s="113"/>
      <c r="CB101" s="113"/>
      <c r="CC101" s="113"/>
      <c r="CD101" s="113"/>
      <c r="CE101" s="113"/>
      <c r="CF101" s="113"/>
      <c r="CG101" s="113"/>
      <c r="CH101" s="113"/>
      <c r="CI101" s="113"/>
      <c r="CJ101" s="113"/>
      <c r="CK101" s="113"/>
      <c r="CL101" s="113"/>
      <c r="CM101" s="113"/>
      <c r="CN101" s="113"/>
      <c r="CO101" s="113"/>
      <c r="CP101" s="113"/>
      <c r="CQ101" s="113"/>
      <c r="CR101" s="113"/>
      <c r="CS101" s="113"/>
      <c r="CT101" s="113"/>
      <c r="CU101" s="113"/>
      <c r="CV101" s="113"/>
      <c r="CW101" s="113"/>
      <c r="CX101" s="113"/>
      <c r="CY101" s="113"/>
      <c r="CZ101" s="113"/>
      <c r="DA101" s="113"/>
      <c r="DB101" s="113"/>
      <c r="DC101" s="113"/>
      <c r="DD101" s="113"/>
      <c r="DE101" s="113"/>
      <c r="DF101" s="113"/>
      <c r="DG101" s="113"/>
      <c r="DH101" s="113"/>
      <c r="DI101" s="113"/>
      <c r="DJ101" s="113"/>
      <c r="DK101" s="113"/>
      <c r="DL101" s="113"/>
      <c r="DM101" s="113"/>
      <c r="DN101" s="113"/>
      <c r="DO101" s="113"/>
      <c r="DP101" s="113"/>
      <c r="DQ101" s="113"/>
      <c r="DR101" s="113"/>
      <c r="DS101" s="113"/>
      <c r="DT101" s="113"/>
      <c r="DU101" s="113"/>
      <c r="DV101" s="113"/>
      <c r="DW101" s="113"/>
      <c r="DX101" s="113"/>
      <c r="DY101" s="113"/>
      <c r="DZ101" s="113"/>
      <c r="EA101" s="113"/>
      <c r="EB101" s="113"/>
      <c r="EC101" s="113"/>
    </row>
    <row r="102" spans="2:133" x14ac:dyDescent="0.2">
      <c r="B102" s="113"/>
      <c r="C102" s="113"/>
      <c r="D102" s="113"/>
      <c r="E102" s="113"/>
      <c r="F102" s="113"/>
      <c r="G102" s="113"/>
      <c r="H102" s="113"/>
      <c r="I102" s="113"/>
      <c r="J102" s="113"/>
      <c r="K102" s="113"/>
      <c r="L102" s="113"/>
      <c r="M102" s="113"/>
      <c r="N102" s="113"/>
      <c r="O102" s="113"/>
      <c r="P102" s="113"/>
      <c r="Q102" s="113"/>
      <c r="R102" s="113"/>
      <c r="S102" s="113"/>
      <c r="T102" s="229"/>
      <c r="U102" s="229"/>
      <c r="V102" s="229"/>
      <c r="W102" s="229"/>
      <c r="X102" s="229"/>
      <c r="Y102" s="229"/>
      <c r="Z102" s="229"/>
      <c r="AA102" s="163"/>
      <c r="AB102" s="163"/>
      <c r="AC102" s="163"/>
      <c r="AD102" s="163"/>
      <c r="AE102" s="163"/>
      <c r="AF102" s="163"/>
      <c r="AG102" s="163"/>
      <c r="AH102" s="163"/>
      <c r="AI102" s="163"/>
      <c r="AJ102" s="125"/>
      <c r="AK102" s="125"/>
      <c r="AL102" s="125"/>
      <c r="AM102" s="125"/>
      <c r="AN102" s="125"/>
      <c r="AO102" s="125"/>
      <c r="AP102" s="125"/>
      <c r="AQ102" s="125"/>
      <c r="AR102" s="125"/>
      <c r="AS102" s="229"/>
      <c r="AT102" s="229"/>
      <c r="AU102" s="229"/>
      <c r="AV102" s="229"/>
      <c r="AW102" s="229"/>
      <c r="AX102" s="229"/>
      <c r="AY102" s="229"/>
      <c r="AZ102" s="229"/>
      <c r="BA102" s="229"/>
      <c r="BB102" s="229"/>
      <c r="BC102" s="229"/>
      <c r="BD102" s="229"/>
      <c r="BE102" s="229"/>
      <c r="BF102" s="113"/>
      <c r="BG102" s="113"/>
      <c r="BH102" s="113"/>
      <c r="BI102" s="113"/>
      <c r="BJ102" s="113"/>
      <c r="BK102" s="113"/>
      <c r="BL102" s="113"/>
      <c r="BM102" s="113"/>
      <c r="BN102" s="113"/>
      <c r="BO102" s="113"/>
      <c r="BP102" s="113"/>
      <c r="BQ102" s="113"/>
      <c r="BR102" s="113"/>
      <c r="BS102" s="113"/>
      <c r="BT102" s="113"/>
      <c r="BU102" s="113"/>
      <c r="BV102" s="113"/>
      <c r="BW102" s="113"/>
      <c r="BX102" s="113"/>
      <c r="BY102" s="113"/>
      <c r="BZ102" s="113"/>
      <c r="CA102" s="113"/>
      <c r="CB102" s="113"/>
      <c r="CC102" s="113"/>
      <c r="CD102" s="113"/>
      <c r="CE102" s="113"/>
      <c r="CF102" s="113"/>
      <c r="CG102" s="113"/>
      <c r="CH102" s="113"/>
      <c r="CI102" s="113"/>
      <c r="CJ102" s="113"/>
      <c r="CK102" s="113"/>
      <c r="CL102" s="113"/>
      <c r="CM102" s="113"/>
      <c r="CN102" s="113"/>
      <c r="CO102" s="113"/>
      <c r="CP102" s="113"/>
      <c r="CQ102" s="113"/>
      <c r="CR102" s="113"/>
      <c r="CS102" s="113"/>
      <c r="CT102" s="113"/>
      <c r="CU102" s="113"/>
      <c r="CV102" s="113"/>
      <c r="CW102" s="113"/>
      <c r="CX102" s="113"/>
      <c r="CY102" s="113"/>
      <c r="CZ102" s="113"/>
      <c r="DA102" s="113"/>
      <c r="DB102" s="113"/>
      <c r="DC102" s="113"/>
      <c r="DD102" s="113"/>
      <c r="DE102" s="113"/>
      <c r="DF102" s="113"/>
      <c r="DG102" s="113"/>
      <c r="DH102" s="113"/>
      <c r="DI102" s="113"/>
      <c r="DJ102" s="113"/>
      <c r="DK102" s="113"/>
      <c r="DL102" s="113"/>
      <c r="DM102" s="113"/>
      <c r="DN102" s="113"/>
      <c r="DO102" s="113"/>
      <c r="DP102" s="113"/>
      <c r="DQ102" s="113"/>
      <c r="DR102" s="113"/>
      <c r="DS102" s="113"/>
      <c r="DT102" s="113"/>
      <c r="DU102" s="113"/>
      <c r="DV102" s="113"/>
      <c r="DW102" s="113"/>
      <c r="DX102" s="113"/>
      <c r="DY102" s="113"/>
      <c r="DZ102" s="113"/>
      <c r="EA102" s="113"/>
      <c r="EB102" s="113"/>
      <c r="EC102" s="113"/>
    </row>
    <row r="103" spans="2:133" x14ac:dyDescent="0.2">
      <c r="B103" s="113"/>
      <c r="C103" s="113"/>
      <c r="D103" s="113"/>
      <c r="E103" s="113"/>
      <c r="F103" s="113"/>
      <c r="G103" s="113"/>
      <c r="H103" s="113"/>
      <c r="I103" s="113"/>
      <c r="J103" s="113"/>
      <c r="K103" s="113"/>
      <c r="L103" s="113"/>
      <c r="M103" s="113"/>
      <c r="N103" s="113"/>
      <c r="O103" s="113"/>
      <c r="P103" s="113"/>
      <c r="Q103" s="113"/>
      <c r="R103" s="113"/>
      <c r="S103" s="113"/>
      <c r="T103" s="229"/>
      <c r="U103" s="229"/>
      <c r="V103" s="229"/>
      <c r="W103" s="229"/>
      <c r="X103" s="229"/>
      <c r="Y103" s="229"/>
      <c r="Z103" s="229"/>
      <c r="AA103" s="163"/>
      <c r="AB103" s="163"/>
      <c r="AC103" s="163"/>
      <c r="AD103" s="163"/>
      <c r="AE103" s="163"/>
      <c r="AF103" s="163"/>
      <c r="AG103" s="163"/>
      <c r="AH103" s="163"/>
      <c r="AI103" s="163"/>
      <c r="AJ103" s="125"/>
      <c r="AK103" s="125"/>
      <c r="AL103" s="125"/>
      <c r="AM103" s="125"/>
      <c r="AN103" s="125"/>
      <c r="AO103" s="125"/>
      <c r="AP103" s="125"/>
      <c r="AQ103" s="125"/>
      <c r="AR103" s="125"/>
      <c r="AS103" s="229"/>
      <c r="AT103" s="229"/>
      <c r="AU103" s="229"/>
      <c r="AV103" s="229"/>
      <c r="AW103" s="229"/>
      <c r="AX103" s="229"/>
      <c r="AY103" s="229"/>
      <c r="AZ103" s="229"/>
      <c r="BA103" s="229"/>
      <c r="BB103" s="229"/>
      <c r="BC103" s="229"/>
      <c r="BD103" s="229"/>
      <c r="BE103" s="229"/>
      <c r="BF103" s="113"/>
      <c r="BG103" s="113"/>
      <c r="BH103" s="113"/>
      <c r="BI103" s="113"/>
      <c r="BJ103" s="113"/>
      <c r="BK103" s="113"/>
      <c r="BL103" s="113"/>
      <c r="BM103" s="113"/>
      <c r="BN103" s="113"/>
      <c r="BO103" s="113"/>
      <c r="BP103" s="113"/>
      <c r="BQ103" s="113"/>
      <c r="BR103" s="113"/>
      <c r="BS103" s="113"/>
      <c r="BT103" s="113"/>
      <c r="BU103" s="113"/>
      <c r="BV103" s="113"/>
      <c r="BW103" s="113"/>
      <c r="BX103" s="113"/>
      <c r="BY103" s="113"/>
      <c r="BZ103" s="113"/>
      <c r="CA103" s="113"/>
      <c r="CB103" s="113"/>
      <c r="CC103" s="113"/>
      <c r="CD103" s="113"/>
      <c r="CE103" s="113"/>
      <c r="CF103" s="113"/>
      <c r="CG103" s="113"/>
      <c r="CH103" s="113"/>
      <c r="CI103" s="113"/>
      <c r="CJ103" s="113"/>
      <c r="CK103" s="113"/>
      <c r="CL103" s="113"/>
      <c r="CM103" s="113"/>
      <c r="CN103" s="113"/>
      <c r="CO103" s="113"/>
      <c r="CP103" s="113"/>
      <c r="CQ103" s="113"/>
      <c r="CR103" s="113"/>
      <c r="CS103" s="113"/>
      <c r="CT103" s="113"/>
      <c r="CU103" s="113"/>
      <c r="CV103" s="113"/>
      <c r="CW103" s="113"/>
      <c r="CX103" s="113"/>
      <c r="CY103" s="113"/>
      <c r="CZ103" s="113"/>
      <c r="DA103" s="113"/>
      <c r="DB103" s="113"/>
      <c r="DC103" s="113"/>
      <c r="DD103" s="113"/>
      <c r="DE103" s="113"/>
      <c r="DF103" s="113"/>
      <c r="DG103" s="113"/>
      <c r="DH103" s="113"/>
      <c r="DI103" s="113"/>
      <c r="DJ103" s="113"/>
      <c r="DK103" s="113"/>
      <c r="DL103" s="113"/>
      <c r="DM103" s="113"/>
      <c r="DN103" s="113"/>
      <c r="DO103" s="113"/>
      <c r="DP103" s="113"/>
      <c r="DQ103" s="113"/>
      <c r="DR103" s="113"/>
      <c r="DS103" s="113"/>
      <c r="DT103" s="113"/>
      <c r="DU103" s="113"/>
      <c r="DV103" s="113"/>
      <c r="DW103" s="113"/>
      <c r="DX103" s="113"/>
      <c r="DY103" s="113"/>
      <c r="DZ103" s="113"/>
      <c r="EA103" s="113"/>
      <c r="EB103" s="113"/>
      <c r="EC103" s="113"/>
    </row>
    <row r="104" spans="2:133" x14ac:dyDescent="0.2">
      <c r="B104" s="113"/>
      <c r="C104" s="113"/>
      <c r="D104" s="113"/>
      <c r="E104" s="113"/>
      <c r="F104" s="113"/>
      <c r="G104" s="113"/>
      <c r="H104" s="113"/>
      <c r="I104" s="113"/>
      <c r="J104" s="113"/>
      <c r="K104" s="113"/>
      <c r="L104" s="113"/>
      <c r="M104" s="113"/>
      <c r="N104" s="113"/>
      <c r="O104" s="113"/>
      <c r="P104" s="113"/>
      <c r="Q104" s="113"/>
      <c r="R104" s="113"/>
      <c r="S104" s="113"/>
      <c r="T104" s="229"/>
      <c r="U104" s="229"/>
      <c r="V104" s="229"/>
      <c r="W104" s="229"/>
      <c r="X104" s="229"/>
      <c r="Y104" s="229"/>
      <c r="Z104" s="229"/>
      <c r="AA104" s="163"/>
      <c r="AB104" s="163"/>
      <c r="AC104" s="163"/>
      <c r="AD104" s="163"/>
      <c r="AE104" s="163"/>
      <c r="AF104" s="163"/>
      <c r="AG104" s="163"/>
      <c r="AH104" s="163"/>
      <c r="AI104" s="163"/>
      <c r="AJ104" s="125"/>
      <c r="AK104" s="125"/>
      <c r="AL104" s="125"/>
      <c r="AM104" s="125"/>
      <c r="AN104" s="125"/>
      <c r="AO104" s="125"/>
      <c r="AP104" s="125"/>
      <c r="AQ104" s="125"/>
      <c r="AR104" s="125"/>
      <c r="AS104" s="229"/>
      <c r="AT104" s="229"/>
      <c r="AU104" s="229"/>
      <c r="AV104" s="229"/>
      <c r="AW104" s="229"/>
      <c r="AX104" s="229"/>
      <c r="AY104" s="229"/>
      <c r="AZ104" s="229"/>
      <c r="BA104" s="229"/>
      <c r="BB104" s="229"/>
      <c r="BC104" s="229"/>
      <c r="BD104" s="229"/>
      <c r="BE104" s="229"/>
      <c r="BF104" s="113"/>
      <c r="BG104" s="113"/>
      <c r="BH104" s="113"/>
      <c r="BI104" s="113"/>
      <c r="BJ104" s="113"/>
      <c r="BK104" s="113"/>
      <c r="BL104" s="113"/>
      <c r="BM104" s="113"/>
      <c r="BN104" s="113"/>
      <c r="BO104" s="113"/>
      <c r="BP104" s="113"/>
      <c r="BQ104" s="113"/>
      <c r="BR104" s="113"/>
      <c r="BS104" s="113"/>
      <c r="BT104" s="113"/>
      <c r="BU104" s="113"/>
      <c r="BV104" s="113"/>
      <c r="BW104" s="113"/>
      <c r="BX104" s="113"/>
      <c r="BY104" s="113"/>
      <c r="BZ104" s="113"/>
      <c r="CA104" s="113"/>
      <c r="CB104" s="113"/>
      <c r="CC104" s="113"/>
      <c r="CD104" s="113"/>
      <c r="CE104" s="113"/>
      <c r="CF104" s="113"/>
      <c r="CG104" s="113"/>
      <c r="CH104" s="113"/>
      <c r="CI104" s="113"/>
      <c r="CJ104" s="113"/>
      <c r="CK104" s="113"/>
      <c r="CL104" s="113"/>
      <c r="CM104" s="113"/>
      <c r="CN104" s="113"/>
      <c r="CO104" s="113"/>
      <c r="CP104" s="113"/>
      <c r="CQ104" s="113"/>
      <c r="CR104" s="113"/>
      <c r="CS104" s="113"/>
      <c r="CT104" s="113"/>
      <c r="CU104" s="113"/>
      <c r="CV104" s="113"/>
      <c r="CW104" s="113"/>
      <c r="CX104" s="113"/>
      <c r="CY104" s="113"/>
      <c r="CZ104" s="113"/>
      <c r="DA104" s="113"/>
      <c r="DB104" s="113"/>
      <c r="DC104" s="113"/>
      <c r="DD104" s="113"/>
      <c r="DE104" s="113"/>
      <c r="DF104" s="113"/>
      <c r="DG104" s="113"/>
      <c r="DH104" s="113"/>
      <c r="DI104" s="113"/>
      <c r="DJ104" s="113"/>
      <c r="DK104" s="113"/>
      <c r="DL104" s="113"/>
      <c r="DM104" s="113"/>
      <c r="DN104" s="113"/>
      <c r="DO104" s="113"/>
      <c r="DP104" s="113"/>
      <c r="DQ104" s="113"/>
      <c r="DR104" s="113"/>
      <c r="DS104" s="113"/>
      <c r="DT104" s="113"/>
      <c r="DU104" s="113"/>
      <c r="DV104" s="113"/>
      <c r="DW104" s="113"/>
      <c r="DX104" s="113"/>
      <c r="DY104" s="113"/>
      <c r="DZ104" s="113"/>
      <c r="EA104" s="113"/>
      <c r="EB104" s="113"/>
      <c r="EC104" s="113"/>
    </row>
    <row r="105" spans="2:133" x14ac:dyDescent="0.2">
      <c r="B105" s="113"/>
      <c r="C105" s="113"/>
      <c r="D105" s="113"/>
      <c r="E105" s="113"/>
      <c r="F105" s="113"/>
      <c r="G105" s="113"/>
      <c r="H105" s="113"/>
      <c r="I105" s="113"/>
      <c r="J105" s="113"/>
      <c r="K105" s="113"/>
      <c r="L105" s="113"/>
      <c r="M105" s="113"/>
      <c r="N105" s="113"/>
      <c r="O105" s="113"/>
      <c r="P105" s="113"/>
      <c r="Q105" s="113"/>
      <c r="R105" s="113"/>
      <c r="S105" s="113"/>
      <c r="T105" s="229"/>
      <c r="U105" s="229"/>
      <c r="V105" s="229"/>
      <c r="W105" s="229"/>
      <c r="X105" s="229"/>
      <c r="Y105" s="229"/>
      <c r="Z105" s="229"/>
      <c r="AA105" s="163"/>
      <c r="AB105" s="163"/>
      <c r="AC105" s="163"/>
      <c r="AD105" s="163"/>
      <c r="AE105" s="163"/>
      <c r="AF105" s="163"/>
      <c r="AG105" s="163"/>
      <c r="AH105" s="163"/>
      <c r="AI105" s="163"/>
      <c r="AJ105" s="125"/>
      <c r="AK105" s="125"/>
      <c r="AL105" s="125"/>
      <c r="AM105" s="125"/>
      <c r="AN105" s="125"/>
      <c r="AO105" s="125"/>
      <c r="AP105" s="125"/>
      <c r="AQ105" s="125"/>
      <c r="AR105" s="125"/>
      <c r="AS105" s="229"/>
      <c r="AT105" s="229"/>
      <c r="AU105" s="229"/>
      <c r="AV105" s="229"/>
      <c r="AW105" s="229"/>
      <c r="AX105" s="229"/>
      <c r="AY105" s="229"/>
      <c r="AZ105" s="229"/>
      <c r="BA105" s="229"/>
      <c r="BB105" s="229"/>
      <c r="BC105" s="229"/>
      <c r="BD105" s="229"/>
      <c r="BE105" s="229"/>
      <c r="BF105" s="113"/>
      <c r="BG105" s="113"/>
      <c r="BH105" s="113"/>
      <c r="BI105" s="113"/>
      <c r="BJ105" s="113"/>
      <c r="BK105" s="113"/>
      <c r="BL105" s="113"/>
      <c r="BM105" s="113"/>
      <c r="BN105" s="113"/>
      <c r="BO105" s="113"/>
      <c r="BP105" s="113"/>
      <c r="BQ105" s="113"/>
      <c r="BR105" s="113"/>
      <c r="BS105" s="113"/>
      <c r="BT105" s="113"/>
      <c r="BU105" s="113"/>
      <c r="BV105" s="113"/>
      <c r="BW105" s="113"/>
      <c r="BX105" s="113"/>
      <c r="BY105" s="113"/>
      <c r="BZ105" s="113"/>
      <c r="CA105" s="113"/>
      <c r="CB105" s="113"/>
      <c r="CC105" s="113"/>
      <c r="CD105" s="113"/>
      <c r="CE105" s="113"/>
      <c r="CF105" s="113"/>
      <c r="CG105" s="113"/>
      <c r="CH105" s="113"/>
      <c r="CI105" s="113"/>
      <c r="CJ105" s="113"/>
      <c r="CK105" s="113"/>
      <c r="CL105" s="113"/>
      <c r="CM105" s="113"/>
      <c r="CN105" s="113"/>
      <c r="CO105" s="113"/>
      <c r="CP105" s="113"/>
      <c r="CQ105" s="113"/>
      <c r="CR105" s="113"/>
      <c r="CS105" s="113"/>
      <c r="CT105" s="113"/>
      <c r="CU105" s="113"/>
      <c r="CV105" s="113"/>
      <c r="CW105" s="113"/>
      <c r="CX105" s="113"/>
      <c r="CY105" s="113"/>
      <c r="CZ105" s="113"/>
      <c r="DA105" s="113"/>
      <c r="DB105" s="113"/>
      <c r="DC105" s="113"/>
      <c r="DD105" s="113"/>
      <c r="DE105" s="113"/>
      <c r="DF105" s="113"/>
      <c r="DG105" s="113"/>
      <c r="DH105" s="113"/>
      <c r="DI105" s="113"/>
      <c r="DJ105" s="113"/>
      <c r="DK105" s="113"/>
      <c r="DL105" s="113"/>
      <c r="DM105" s="113"/>
      <c r="DN105" s="113"/>
      <c r="DO105" s="113"/>
      <c r="DP105" s="113"/>
      <c r="DQ105" s="113"/>
      <c r="DR105" s="113"/>
      <c r="DS105" s="113"/>
      <c r="DT105" s="113"/>
      <c r="DU105" s="113"/>
      <c r="DV105" s="113"/>
      <c r="DW105" s="113"/>
      <c r="DX105" s="113"/>
      <c r="DY105" s="113"/>
      <c r="DZ105" s="113"/>
      <c r="EA105" s="113"/>
      <c r="EB105" s="113"/>
      <c r="EC105" s="113"/>
    </row>
    <row r="106" spans="2:133" x14ac:dyDescent="0.2">
      <c r="B106" s="113"/>
      <c r="C106" s="113"/>
      <c r="D106" s="113"/>
      <c r="E106" s="113"/>
      <c r="F106" s="113"/>
      <c r="G106" s="113"/>
      <c r="H106" s="113"/>
      <c r="I106" s="113"/>
      <c r="J106" s="113"/>
      <c r="K106" s="113"/>
      <c r="L106" s="113"/>
      <c r="M106" s="113"/>
      <c r="N106" s="113"/>
      <c r="O106" s="113"/>
      <c r="P106" s="113"/>
      <c r="Q106" s="113"/>
      <c r="R106" s="113"/>
      <c r="S106" s="113"/>
      <c r="T106" s="229"/>
      <c r="U106" s="229"/>
      <c r="V106" s="229"/>
      <c r="W106" s="229"/>
      <c r="X106" s="229"/>
      <c r="Y106" s="229"/>
      <c r="Z106" s="229"/>
      <c r="AA106" s="163"/>
      <c r="AB106" s="163"/>
      <c r="AC106" s="163"/>
      <c r="AD106" s="163"/>
      <c r="AE106" s="163"/>
      <c r="AF106" s="163"/>
      <c r="AG106" s="163"/>
      <c r="AH106" s="163"/>
      <c r="AI106" s="163"/>
      <c r="AJ106" s="125"/>
      <c r="AK106" s="125"/>
      <c r="AL106" s="125"/>
      <c r="AM106" s="125"/>
      <c r="AN106" s="125"/>
      <c r="AO106" s="125"/>
      <c r="AP106" s="125"/>
      <c r="AQ106" s="125"/>
      <c r="AR106" s="125"/>
      <c r="AS106" s="229"/>
      <c r="AT106" s="229"/>
      <c r="AU106" s="229"/>
      <c r="AV106" s="229"/>
      <c r="AW106" s="229"/>
      <c r="AX106" s="229"/>
      <c r="AY106" s="229"/>
      <c r="AZ106" s="229"/>
      <c r="BA106" s="229"/>
      <c r="BB106" s="229"/>
      <c r="BC106" s="229"/>
      <c r="BD106" s="229"/>
      <c r="BE106" s="229"/>
      <c r="BF106" s="113"/>
      <c r="BG106" s="113"/>
      <c r="BH106" s="113"/>
      <c r="BI106" s="113"/>
      <c r="BJ106" s="113"/>
      <c r="BK106" s="113"/>
      <c r="BL106" s="113"/>
      <c r="BM106" s="113"/>
      <c r="BN106" s="113"/>
      <c r="BO106" s="113"/>
      <c r="BP106" s="113"/>
      <c r="BQ106" s="113"/>
      <c r="BR106" s="113"/>
      <c r="BS106" s="113"/>
      <c r="BT106" s="113"/>
      <c r="BU106" s="113"/>
      <c r="BV106" s="113"/>
      <c r="BW106" s="113"/>
      <c r="BX106" s="113"/>
      <c r="BY106" s="113"/>
      <c r="BZ106" s="113"/>
      <c r="CA106" s="113"/>
      <c r="CB106" s="113"/>
      <c r="CC106" s="113"/>
      <c r="CD106" s="113"/>
      <c r="CE106" s="113"/>
      <c r="CF106" s="113"/>
      <c r="CG106" s="113"/>
      <c r="CH106" s="113"/>
      <c r="CI106" s="113"/>
      <c r="CJ106" s="113"/>
      <c r="CK106" s="113"/>
      <c r="CL106" s="113"/>
      <c r="CM106" s="113"/>
      <c r="CN106" s="113"/>
      <c r="CO106" s="113"/>
      <c r="CP106" s="113"/>
      <c r="CQ106" s="113"/>
      <c r="CR106" s="113"/>
      <c r="CS106" s="113"/>
      <c r="CT106" s="113"/>
      <c r="CU106" s="113"/>
      <c r="CV106" s="113"/>
      <c r="CW106" s="113"/>
      <c r="CX106" s="113"/>
      <c r="CY106" s="113"/>
      <c r="CZ106" s="113"/>
      <c r="DA106" s="113"/>
      <c r="DB106" s="113"/>
      <c r="DC106" s="113"/>
      <c r="DD106" s="113"/>
      <c r="DE106" s="113"/>
      <c r="DF106" s="113"/>
      <c r="DG106" s="113"/>
      <c r="DH106" s="113"/>
      <c r="DI106" s="113"/>
      <c r="DJ106" s="113"/>
      <c r="DK106" s="113"/>
      <c r="DL106" s="113"/>
      <c r="DM106" s="113"/>
      <c r="DN106" s="113"/>
      <c r="DO106" s="113"/>
      <c r="DP106" s="113"/>
      <c r="DQ106" s="113"/>
      <c r="DR106" s="113"/>
      <c r="DS106" s="113"/>
      <c r="DT106" s="113"/>
      <c r="DU106" s="113"/>
      <c r="DV106" s="113"/>
      <c r="DW106" s="113"/>
      <c r="DX106" s="113"/>
      <c r="DY106" s="113"/>
      <c r="DZ106" s="113"/>
      <c r="EA106" s="113"/>
      <c r="EB106" s="113"/>
      <c r="EC106" s="113"/>
    </row>
    <row r="107" spans="2:133" x14ac:dyDescent="0.2">
      <c r="B107" s="113"/>
      <c r="C107" s="113"/>
      <c r="D107" s="113"/>
      <c r="E107" s="113"/>
      <c r="F107" s="113"/>
      <c r="G107" s="113"/>
      <c r="H107" s="113"/>
      <c r="I107" s="113"/>
      <c r="J107" s="113"/>
      <c r="K107" s="113"/>
      <c r="L107" s="113"/>
      <c r="M107" s="113"/>
      <c r="N107" s="113"/>
      <c r="O107" s="113"/>
      <c r="P107" s="113"/>
      <c r="Q107" s="113"/>
      <c r="R107" s="113"/>
      <c r="S107" s="113"/>
      <c r="T107" s="229"/>
      <c r="U107" s="229"/>
      <c r="V107" s="229"/>
      <c r="W107" s="229"/>
      <c r="X107" s="229"/>
      <c r="Y107" s="229"/>
      <c r="Z107" s="229"/>
      <c r="AA107" s="163"/>
      <c r="AB107" s="163"/>
      <c r="AC107" s="163"/>
      <c r="AD107" s="163"/>
      <c r="AE107" s="163"/>
      <c r="AF107" s="163"/>
      <c r="AG107" s="163"/>
      <c r="AH107" s="163"/>
      <c r="AI107" s="163"/>
      <c r="AJ107" s="125"/>
      <c r="AK107" s="125"/>
      <c r="AL107" s="125"/>
      <c r="AM107" s="125"/>
      <c r="AN107" s="125"/>
      <c r="AO107" s="125"/>
      <c r="AP107" s="125"/>
      <c r="AQ107" s="125"/>
      <c r="AR107" s="125"/>
      <c r="AS107" s="229"/>
      <c r="AT107" s="229"/>
      <c r="AU107" s="229"/>
      <c r="AV107" s="229"/>
      <c r="AW107" s="229"/>
      <c r="AX107" s="229"/>
      <c r="AY107" s="229"/>
      <c r="AZ107" s="229"/>
      <c r="BA107" s="229"/>
      <c r="BB107" s="229"/>
      <c r="BC107" s="229"/>
      <c r="BD107" s="229"/>
      <c r="BE107" s="229"/>
      <c r="BF107" s="113"/>
      <c r="BG107" s="113"/>
      <c r="BH107" s="113"/>
      <c r="BI107" s="113"/>
      <c r="BJ107" s="113"/>
      <c r="BK107" s="113"/>
      <c r="BL107" s="113"/>
      <c r="BM107" s="113"/>
      <c r="BN107" s="113"/>
      <c r="BO107" s="113"/>
      <c r="BP107" s="113"/>
      <c r="BQ107" s="113"/>
      <c r="BR107" s="113"/>
      <c r="BS107" s="113"/>
      <c r="BT107" s="113"/>
      <c r="BU107" s="113"/>
      <c r="BV107" s="113"/>
      <c r="BW107" s="113"/>
      <c r="BX107" s="113"/>
      <c r="BY107" s="113"/>
      <c r="BZ107" s="113"/>
      <c r="CA107" s="113"/>
      <c r="CB107" s="113"/>
      <c r="CC107" s="113"/>
      <c r="CD107" s="113"/>
      <c r="CE107" s="113"/>
      <c r="CF107" s="113"/>
      <c r="CG107" s="113"/>
      <c r="CH107" s="113"/>
      <c r="CI107" s="113"/>
      <c r="CJ107" s="113"/>
      <c r="CK107" s="113"/>
      <c r="CL107" s="113"/>
      <c r="CM107" s="113"/>
      <c r="CN107" s="113"/>
      <c r="CO107" s="113"/>
      <c r="CP107" s="113"/>
      <c r="CQ107" s="113"/>
      <c r="CR107" s="113"/>
      <c r="CS107" s="113"/>
      <c r="CT107" s="113"/>
      <c r="CU107" s="113"/>
      <c r="CV107" s="113"/>
      <c r="CW107" s="113"/>
      <c r="CX107" s="113"/>
      <c r="CY107" s="113"/>
      <c r="CZ107" s="113"/>
      <c r="DA107" s="113"/>
      <c r="DB107" s="113"/>
      <c r="DC107" s="113"/>
      <c r="DD107" s="113"/>
      <c r="DE107" s="113"/>
      <c r="DF107" s="113"/>
      <c r="DG107" s="113"/>
      <c r="DH107" s="113"/>
      <c r="DI107" s="113"/>
      <c r="DJ107" s="113"/>
      <c r="DK107" s="113"/>
      <c r="DL107" s="113"/>
      <c r="DM107" s="113"/>
      <c r="DN107" s="113"/>
      <c r="DO107" s="113"/>
      <c r="DP107" s="113"/>
      <c r="DQ107" s="113"/>
      <c r="DR107" s="113"/>
      <c r="DS107" s="113"/>
      <c r="DT107" s="113"/>
      <c r="DU107" s="113"/>
      <c r="DV107" s="113"/>
      <c r="DW107" s="113"/>
      <c r="DX107" s="113"/>
      <c r="DY107" s="113"/>
      <c r="DZ107" s="113"/>
      <c r="EA107" s="113"/>
      <c r="EB107" s="113"/>
      <c r="EC107" s="113"/>
    </row>
    <row r="108" spans="2:133" x14ac:dyDescent="0.2">
      <c r="B108" s="113"/>
      <c r="C108" s="113"/>
      <c r="D108" s="113"/>
      <c r="E108" s="113"/>
      <c r="F108" s="113"/>
      <c r="G108" s="113"/>
      <c r="H108" s="113"/>
      <c r="I108" s="113"/>
      <c r="J108" s="113"/>
      <c r="K108" s="113"/>
      <c r="L108" s="113"/>
      <c r="M108" s="113"/>
      <c r="N108" s="113"/>
      <c r="O108" s="113"/>
      <c r="P108" s="113"/>
      <c r="Q108" s="113"/>
      <c r="R108" s="113"/>
      <c r="S108" s="113"/>
      <c r="T108" s="229"/>
      <c r="U108" s="229"/>
      <c r="V108" s="229"/>
      <c r="W108" s="229"/>
      <c r="X108" s="229"/>
      <c r="Y108" s="229"/>
      <c r="Z108" s="229"/>
      <c r="AA108" s="163"/>
      <c r="AB108" s="163"/>
      <c r="AC108" s="163"/>
      <c r="AD108" s="163"/>
      <c r="AE108" s="163"/>
      <c r="AF108" s="163"/>
      <c r="AG108" s="163"/>
      <c r="AH108" s="163"/>
      <c r="AI108" s="163"/>
      <c r="AJ108" s="125"/>
      <c r="AK108" s="125"/>
      <c r="AL108" s="125"/>
      <c r="AM108" s="125"/>
      <c r="AN108" s="125"/>
      <c r="AO108" s="125"/>
      <c r="AP108" s="125"/>
      <c r="AQ108" s="125"/>
      <c r="AR108" s="125"/>
      <c r="AS108" s="229"/>
      <c r="AT108" s="229"/>
      <c r="AU108" s="229"/>
      <c r="AV108" s="229"/>
      <c r="AW108" s="229"/>
      <c r="AX108" s="229"/>
      <c r="AY108" s="229"/>
      <c r="AZ108" s="229"/>
      <c r="BA108" s="229"/>
      <c r="BB108" s="229"/>
      <c r="BC108" s="229"/>
      <c r="BD108" s="229"/>
      <c r="BE108" s="229"/>
      <c r="BF108" s="113"/>
      <c r="BG108" s="113"/>
      <c r="BH108" s="113"/>
      <c r="BI108" s="113"/>
      <c r="BJ108" s="113"/>
      <c r="BK108" s="113"/>
      <c r="BL108" s="113"/>
      <c r="BM108" s="113"/>
      <c r="BN108" s="113"/>
      <c r="BO108" s="113"/>
      <c r="BP108" s="113"/>
      <c r="BQ108" s="113"/>
      <c r="BR108" s="113"/>
      <c r="BS108" s="113"/>
      <c r="BT108" s="113"/>
      <c r="BU108" s="113"/>
      <c r="BV108" s="113"/>
      <c r="BW108" s="113"/>
      <c r="BX108" s="113"/>
      <c r="BY108" s="113"/>
      <c r="BZ108" s="113"/>
      <c r="CA108" s="113"/>
      <c r="CB108" s="113"/>
      <c r="CC108" s="113"/>
      <c r="CD108" s="113"/>
      <c r="CE108" s="113"/>
      <c r="CF108" s="113"/>
      <c r="CG108" s="113"/>
      <c r="CH108" s="113"/>
      <c r="CI108" s="113"/>
      <c r="CJ108" s="113"/>
      <c r="CK108" s="113"/>
      <c r="CL108" s="113"/>
      <c r="CM108" s="113"/>
      <c r="CN108" s="113"/>
      <c r="CO108" s="113"/>
      <c r="CP108" s="113"/>
      <c r="CQ108" s="113"/>
      <c r="CR108" s="113"/>
      <c r="CS108" s="113"/>
      <c r="CT108" s="113"/>
      <c r="CU108" s="113"/>
      <c r="CV108" s="113"/>
      <c r="CW108" s="113"/>
      <c r="CX108" s="113"/>
      <c r="CY108" s="113"/>
      <c r="CZ108" s="113"/>
      <c r="DA108" s="113"/>
      <c r="DB108" s="113"/>
      <c r="DC108" s="113"/>
      <c r="DD108" s="113"/>
      <c r="DE108" s="113"/>
      <c r="DF108" s="113"/>
      <c r="DG108" s="113"/>
      <c r="DH108" s="113"/>
      <c r="DI108" s="113"/>
      <c r="DJ108" s="113"/>
      <c r="DK108" s="113"/>
      <c r="DL108" s="113"/>
      <c r="DM108" s="113"/>
      <c r="DN108" s="113"/>
      <c r="DO108" s="113"/>
      <c r="DP108" s="113"/>
      <c r="DQ108" s="113"/>
      <c r="DR108" s="113"/>
      <c r="DS108" s="113"/>
      <c r="DT108" s="113"/>
      <c r="DU108" s="113"/>
      <c r="DV108" s="113"/>
      <c r="DW108" s="113"/>
      <c r="DX108" s="113"/>
      <c r="DY108" s="113"/>
      <c r="DZ108" s="113"/>
      <c r="EA108" s="113"/>
      <c r="EB108" s="113"/>
      <c r="EC108" s="113"/>
    </row>
    <row r="109" spans="2:133" x14ac:dyDescent="0.2">
      <c r="B109" s="113"/>
      <c r="C109" s="113"/>
      <c r="D109" s="113"/>
      <c r="E109" s="113"/>
      <c r="F109" s="113"/>
      <c r="G109" s="113"/>
      <c r="H109" s="113"/>
      <c r="I109" s="113"/>
      <c r="J109" s="113"/>
      <c r="K109" s="113"/>
      <c r="L109" s="113"/>
      <c r="M109" s="113"/>
      <c r="N109" s="113"/>
      <c r="O109" s="113"/>
      <c r="P109" s="113"/>
      <c r="Q109" s="113"/>
      <c r="R109" s="113"/>
      <c r="S109" s="113"/>
      <c r="T109" s="229"/>
      <c r="U109" s="229"/>
      <c r="V109" s="229"/>
      <c r="W109" s="229"/>
      <c r="X109" s="229"/>
      <c r="Y109" s="229"/>
      <c r="Z109" s="229"/>
      <c r="AA109" s="163"/>
      <c r="AB109" s="163"/>
      <c r="AC109" s="163"/>
      <c r="AD109" s="163"/>
      <c r="AE109" s="163"/>
      <c r="AF109" s="163"/>
      <c r="AG109" s="163"/>
      <c r="AH109" s="163"/>
      <c r="AI109" s="163"/>
      <c r="AJ109" s="125"/>
      <c r="AK109" s="125"/>
      <c r="AL109" s="125"/>
      <c r="AM109" s="125"/>
      <c r="AN109" s="125"/>
      <c r="AO109" s="125"/>
      <c r="AP109" s="125"/>
      <c r="AQ109" s="125"/>
      <c r="AR109" s="125"/>
      <c r="AS109" s="229"/>
      <c r="AT109" s="229"/>
      <c r="AU109" s="229"/>
      <c r="AV109" s="229"/>
      <c r="AW109" s="229"/>
      <c r="AX109" s="229"/>
      <c r="AY109" s="229"/>
      <c r="AZ109" s="229"/>
      <c r="BA109" s="229"/>
      <c r="BB109" s="229"/>
      <c r="BC109" s="229"/>
      <c r="BD109" s="229"/>
      <c r="BE109" s="229"/>
      <c r="BF109" s="113"/>
      <c r="BG109" s="113"/>
      <c r="BH109" s="113"/>
      <c r="BI109" s="113"/>
      <c r="BJ109" s="113"/>
      <c r="BK109" s="113"/>
      <c r="BL109" s="113"/>
      <c r="BM109" s="113"/>
      <c r="BN109" s="113"/>
      <c r="BO109" s="113"/>
      <c r="BP109" s="113"/>
      <c r="BQ109" s="113"/>
      <c r="BR109" s="113"/>
      <c r="BS109" s="113"/>
      <c r="BT109" s="113"/>
      <c r="BU109" s="113"/>
      <c r="BV109" s="113"/>
      <c r="BW109" s="113"/>
      <c r="BX109" s="113"/>
      <c r="BY109" s="113"/>
      <c r="BZ109" s="113"/>
      <c r="CA109" s="113"/>
      <c r="CB109" s="113"/>
      <c r="CC109" s="113"/>
      <c r="CD109" s="113"/>
      <c r="CE109" s="113"/>
      <c r="CF109" s="113"/>
      <c r="CG109" s="113"/>
      <c r="CH109" s="113"/>
      <c r="CI109" s="113"/>
      <c r="CJ109" s="113"/>
      <c r="CK109" s="113"/>
      <c r="CL109" s="113"/>
      <c r="CM109" s="113"/>
      <c r="CN109" s="113"/>
      <c r="CO109" s="113"/>
      <c r="CP109" s="113"/>
      <c r="CQ109" s="113"/>
      <c r="CR109" s="113"/>
      <c r="CS109" s="113"/>
      <c r="CT109" s="113"/>
      <c r="CU109" s="113"/>
      <c r="CV109" s="113"/>
      <c r="CW109" s="113"/>
      <c r="CX109" s="113"/>
      <c r="CY109" s="113"/>
      <c r="CZ109" s="113"/>
      <c r="DA109" s="113"/>
      <c r="DB109" s="113"/>
      <c r="DC109" s="113"/>
      <c r="DD109" s="113"/>
      <c r="DE109" s="113"/>
      <c r="DF109" s="113"/>
      <c r="DG109" s="113"/>
      <c r="DH109" s="113"/>
      <c r="DI109" s="113"/>
      <c r="DJ109" s="113"/>
      <c r="DK109" s="113"/>
      <c r="DL109" s="113"/>
      <c r="DM109" s="113"/>
      <c r="DN109" s="113"/>
      <c r="DO109" s="113"/>
      <c r="DP109" s="113"/>
      <c r="DQ109" s="113"/>
      <c r="DR109" s="113"/>
      <c r="DS109" s="113"/>
      <c r="DT109" s="113"/>
      <c r="DU109" s="113"/>
      <c r="DV109" s="113"/>
      <c r="DW109" s="113"/>
      <c r="DX109" s="113"/>
      <c r="DY109" s="113"/>
      <c r="DZ109" s="113"/>
      <c r="EA109" s="113"/>
      <c r="EB109" s="113"/>
      <c r="EC109" s="113"/>
    </row>
    <row r="110" spans="2:133" x14ac:dyDescent="0.2">
      <c r="B110" s="113"/>
      <c r="C110" s="113"/>
      <c r="D110" s="113"/>
      <c r="E110" s="113"/>
      <c r="F110" s="113"/>
      <c r="G110" s="113"/>
      <c r="H110" s="113"/>
      <c r="I110" s="113"/>
      <c r="J110" s="113"/>
      <c r="K110" s="113"/>
      <c r="L110" s="113"/>
      <c r="M110" s="113"/>
      <c r="N110" s="113"/>
      <c r="O110" s="113"/>
      <c r="P110" s="113"/>
      <c r="Q110" s="113"/>
      <c r="R110" s="113"/>
      <c r="S110" s="113"/>
      <c r="T110" s="229"/>
      <c r="U110" s="229"/>
      <c r="V110" s="229"/>
      <c r="W110" s="229"/>
      <c r="X110" s="229"/>
      <c r="Y110" s="229"/>
      <c r="Z110" s="229"/>
      <c r="AA110" s="163"/>
      <c r="AB110" s="163"/>
      <c r="AC110" s="163"/>
      <c r="AD110" s="163"/>
      <c r="AE110" s="163"/>
      <c r="AF110" s="163"/>
      <c r="AG110" s="163"/>
      <c r="AH110" s="163"/>
      <c r="AI110" s="163"/>
      <c r="AJ110" s="125"/>
      <c r="AK110" s="125"/>
      <c r="AL110" s="125"/>
      <c r="AM110" s="125"/>
      <c r="AN110" s="125"/>
      <c r="AO110" s="125"/>
      <c r="AP110" s="125"/>
      <c r="AQ110" s="125"/>
      <c r="AR110" s="125"/>
      <c r="AS110" s="229"/>
      <c r="AT110" s="229"/>
      <c r="AU110" s="229"/>
      <c r="AV110" s="229"/>
      <c r="AW110" s="229"/>
      <c r="AX110" s="229"/>
      <c r="AY110" s="229"/>
      <c r="AZ110" s="229"/>
      <c r="BA110" s="229"/>
      <c r="BB110" s="229"/>
      <c r="BC110" s="229"/>
      <c r="BD110" s="229"/>
      <c r="BE110" s="229"/>
      <c r="BF110" s="113"/>
      <c r="BG110" s="113"/>
      <c r="BH110" s="113"/>
      <c r="BI110" s="113"/>
      <c r="BJ110" s="113"/>
      <c r="BK110" s="113"/>
      <c r="BL110" s="113"/>
      <c r="BM110" s="113"/>
      <c r="BN110" s="113"/>
      <c r="BO110" s="113"/>
      <c r="BP110" s="113"/>
      <c r="BQ110" s="113"/>
      <c r="BR110" s="113"/>
      <c r="BS110" s="113"/>
      <c r="BT110" s="113"/>
      <c r="BU110" s="113"/>
      <c r="BV110" s="113"/>
      <c r="BW110" s="113"/>
      <c r="BX110" s="113"/>
      <c r="BY110" s="113"/>
      <c r="BZ110" s="113"/>
      <c r="CA110" s="113"/>
      <c r="CB110" s="113"/>
      <c r="CC110" s="113"/>
      <c r="CD110" s="113"/>
      <c r="CE110" s="113"/>
      <c r="CF110" s="113"/>
      <c r="CG110" s="113"/>
      <c r="CH110" s="113"/>
      <c r="CI110" s="113"/>
      <c r="CJ110" s="113"/>
      <c r="CK110" s="113"/>
      <c r="CL110" s="113"/>
      <c r="CM110" s="113"/>
      <c r="CN110" s="113"/>
      <c r="CO110" s="113"/>
      <c r="CP110" s="113"/>
      <c r="CQ110" s="113"/>
      <c r="CR110" s="113"/>
      <c r="CS110" s="113"/>
      <c r="CT110" s="113"/>
      <c r="CU110" s="113"/>
      <c r="CV110" s="113"/>
      <c r="CW110" s="113"/>
      <c r="CX110" s="113"/>
      <c r="CY110" s="113"/>
      <c r="CZ110" s="113"/>
      <c r="DA110" s="113"/>
      <c r="DB110" s="113"/>
      <c r="DC110" s="113"/>
      <c r="DD110" s="113"/>
      <c r="DE110" s="113"/>
      <c r="DF110" s="113"/>
      <c r="DG110" s="113"/>
      <c r="DH110" s="113"/>
      <c r="DI110" s="113"/>
      <c r="DJ110" s="113"/>
      <c r="DK110" s="113"/>
      <c r="DL110" s="113"/>
      <c r="DM110" s="113"/>
      <c r="DN110" s="113"/>
      <c r="DO110" s="113"/>
      <c r="DP110" s="113"/>
      <c r="DQ110" s="113"/>
      <c r="DR110" s="113"/>
      <c r="DS110" s="113"/>
      <c r="DT110" s="113"/>
      <c r="DU110" s="113"/>
      <c r="DV110" s="113"/>
      <c r="DW110" s="113"/>
      <c r="DX110" s="113"/>
      <c r="DY110" s="113"/>
      <c r="DZ110" s="113"/>
      <c r="EA110" s="113"/>
      <c r="EB110" s="113"/>
      <c r="EC110" s="113"/>
    </row>
    <row r="111" spans="2:133" x14ac:dyDescent="0.2">
      <c r="B111" s="113"/>
      <c r="C111" s="113"/>
      <c r="D111" s="113"/>
      <c r="E111" s="113"/>
      <c r="F111" s="113"/>
      <c r="G111" s="113"/>
      <c r="H111" s="113"/>
      <c r="I111" s="113"/>
      <c r="J111" s="113"/>
      <c r="K111" s="113"/>
      <c r="L111" s="113"/>
      <c r="M111" s="113"/>
      <c r="N111" s="113"/>
      <c r="O111" s="113"/>
      <c r="P111" s="113"/>
      <c r="Q111" s="113"/>
      <c r="R111" s="113"/>
      <c r="S111" s="113"/>
      <c r="T111" s="229"/>
      <c r="U111" s="229"/>
      <c r="V111" s="229"/>
      <c r="W111" s="229"/>
      <c r="X111" s="229"/>
      <c r="Y111" s="229"/>
      <c r="Z111" s="229"/>
      <c r="AA111" s="163"/>
      <c r="AB111" s="163"/>
      <c r="AC111" s="163"/>
      <c r="AD111" s="163"/>
      <c r="AE111" s="163"/>
      <c r="AF111" s="163"/>
      <c r="AG111" s="163"/>
      <c r="AH111" s="163"/>
      <c r="AI111" s="163"/>
      <c r="AJ111" s="125"/>
      <c r="AK111" s="125"/>
      <c r="AL111" s="125"/>
      <c r="AM111" s="125"/>
      <c r="AN111" s="125"/>
      <c r="AO111" s="125"/>
      <c r="AP111" s="125"/>
      <c r="AQ111" s="125"/>
      <c r="AR111" s="125"/>
      <c r="AS111" s="229"/>
      <c r="AT111" s="229"/>
      <c r="AU111" s="229"/>
      <c r="AV111" s="229"/>
      <c r="AW111" s="229"/>
      <c r="AX111" s="229"/>
      <c r="AY111" s="229"/>
      <c r="AZ111" s="229"/>
      <c r="BA111" s="229"/>
      <c r="BB111" s="229"/>
      <c r="BC111" s="229"/>
      <c r="BD111" s="229"/>
      <c r="BE111" s="229"/>
      <c r="BF111" s="113"/>
      <c r="BG111" s="113"/>
      <c r="BH111" s="113"/>
      <c r="BI111" s="113"/>
      <c r="BJ111" s="113"/>
      <c r="BK111" s="113"/>
      <c r="BL111" s="113"/>
      <c r="BM111" s="113"/>
      <c r="BN111" s="113"/>
      <c r="BO111" s="113"/>
      <c r="BP111" s="113"/>
      <c r="BQ111" s="113"/>
      <c r="BR111" s="113"/>
      <c r="BS111" s="113"/>
      <c r="BT111" s="113"/>
      <c r="BU111" s="113"/>
      <c r="BV111" s="113"/>
      <c r="BW111" s="113"/>
      <c r="BX111" s="113"/>
      <c r="BY111" s="113"/>
      <c r="BZ111" s="113"/>
      <c r="CA111" s="113"/>
      <c r="CB111" s="113"/>
      <c r="CC111" s="113"/>
      <c r="CD111" s="113"/>
      <c r="CE111" s="113"/>
      <c r="CF111" s="113"/>
      <c r="CG111" s="113"/>
      <c r="CH111" s="113"/>
      <c r="CI111" s="113"/>
      <c r="CJ111" s="113"/>
      <c r="CK111" s="113"/>
      <c r="CL111" s="113"/>
      <c r="CM111" s="113"/>
      <c r="CN111" s="113"/>
      <c r="CO111" s="113"/>
      <c r="CP111" s="113"/>
      <c r="CQ111" s="113"/>
      <c r="CR111" s="113"/>
      <c r="CS111" s="113"/>
      <c r="CT111" s="113"/>
      <c r="CU111" s="113"/>
      <c r="CV111" s="113"/>
      <c r="CW111" s="113"/>
      <c r="CX111" s="113"/>
      <c r="CY111" s="113"/>
      <c r="CZ111" s="113"/>
      <c r="DA111" s="113"/>
      <c r="DB111" s="113"/>
      <c r="DC111" s="113"/>
      <c r="DD111" s="113"/>
      <c r="DE111" s="113"/>
      <c r="DF111" s="113"/>
      <c r="DG111" s="113"/>
      <c r="DH111" s="113"/>
      <c r="DI111" s="113"/>
      <c r="DJ111" s="113"/>
      <c r="DK111" s="113"/>
      <c r="DL111" s="113"/>
      <c r="DM111" s="113"/>
      <c r="DN111" s="113"/>
      <c r="DO111" s="113"/>
      <c r="DP111" s="113"/>
      <c r="DQ111" s="113"/>
      <c r="DR111" s="113"/>
      <c r="DS111" s="113"/>
      <c r="DT111" s="113"/>
      <c r="DU111" s="113"/>
      <c r="DV111" s="113"/>
      <c r="DW111" s="113"/>
      <c r="DX111" s="113"/>
      <c r="DY111" s="113"/>
      <c r="DZ111" s="113"/>
      <c r="EA111" s="113"/>
      <c r="EB111" s="113"/>
      <c r="EC111" s="113"/>
    </row>
    <row r="112" spans="2:133" x14ac:dyDescent="0.2">
      <c r="B112" s="113"/>
      <c r="C112" s="113"/>
      <c r="D112" s="113"/>
      <c r="E112" s="113"/>
      <c r="F112" s="113"/>
      <c r="G112" s="113"/>
      <c r="H112" s="113"/>
      <c r="I112" s="113"/>
      <c r="J112" s="113"/>
      <c r="K112" s="113"/>
      <c r="L112" s="113"/>
      <c r="M112" s="113"/>
      <c r="N112" s="113"/>
      <c r="O112" s="113"/>
      <c r="P112" s="113"/>
      <c r="Q112" s="113"/>
      <c r="R112" s="113"/>
      <c r="S112" s="113"/>
      <c r="T112" s="229"/>
      <c r="U112" s="229"/>
      <c r="V112" s="229"/>
      <c r="W112" s="229"/>
      <c r="X112" s="229"/>
      <c r="Y112" s="229"/>
      <c r="Z112" s="229"/>
      <c r="AA112" s="163"/>
      <c r="AB112" s="163"/>
      <c r="AC112" s="163"/>
      <c r="AD112" s="163"/>
      <c r="AE112" s="163"/>
      <c r="AF112" s="163"/>
      <c r="AG112" s="163"/>
      <c r="AH112" s="163"/>
      <c r="AI112" s="163"/>
      <c r="AJ112" s="125"/>
      <c r="AK112" s="125"/>
      <c r="AL112" s="125"/>
      <c r="AM112" s="125"/>
      <c r="AN112" s="125"/>
      <c r="AO112" s="125"/>
      <c r="AP112" s="125"/>
      <c r="AQ112" s="125"/>
      <c r="AR112" s="125"/>
      <c r="AS112" s="229"/>
      <c r="AT112" s="229"/>
      <c r="AU112" s="229"/>
      <c r="AV112" s="229"/>
      <c r="AW112" s="229"/>
      <c r="AX112" s="229"/>
      <c r="AY112" s="229"/>
      <c r="AZ112" s="229"/>
      <c r="BA112" s="229"/>
      <c r="BB112" s="229"/>
      <c r="BC112" s="229"/>
      <c r="BD112" s="229"/>
      <c r="BE112" s="229"/>
      <c r="BF112" s="113"/>
      <c r="BG112" s="113"/>
      <c r="BH112" s="113"/>
      <c r="BI112" s="113"/>
      <c r="BJ112" s="113"/>
      <c r="BK112" s="113"/>
      <c r="BL112" s="113"/>
      <c r="BM112" s="113"/>
      <c r="BN112" s="113"/>
      <c r="BO112" s="113"/>
      <c r="BP112" s="113"/>
      <c r="BQ112" s="113"/>
      <c r="BR112" s="113"/>
      <c r="BS112" s="113"/>
      <c r="BT112" s="113"/>
      <c r="BU112" s="113"/>
      <c r="BV112" s="113"/>
      <c r="BW112" s="113"/>
      <c r="BX112" s="113"/>
      <c r="BY112" s="113"/>
      <c r="BZ112" s="113"/>
      <c r="CA112" s="113"/>
      <c r="CB112" s="113"/>
      <c r="CC112" s="113"/>
      <c r="CD112" s="113"/>
      <c r="CE112" s="113"/>
      <c r="CF112" s="113"/>
      <c r="CG112" s="113"/>
      <c r="CH112" s="113"/>
      <c r="CI112" s="113"/>
      <c r="CJ112" s="113"/>
      <c r="CK112" s="113"/>
      <c r="CL112" s="113"/>
      <c r="CM112" s="113"/>
      <c r="CN112" s="113"/>
      <c r="CO112" s="113"/>
      <c r="CP112" s="113"/>
      <c r="CQ112" s="113"/>
      <c r="CR112" s="113"/>
      <c r="CS112" s="113"/>
      <c r="CT112" s="113"/>
      <c r="CU112" s="113"/>
      <c r="CV112" s="113"/>
      <c r="CW112" s="113"/>
      <c r="CX112" s="113"/>
      <c r="CY112" s="113"/>
      <c r="CZ112" s="113"/>
      <c r="DA112" s="113"/>
      <c r="DB112" s="113"/>
      <c r="DC112" s="113"/>
      <c r="DD112" s="113"/>
      <c r="DE112" s="113"/>
      <c r="DF112" s="113"/>
      <c r="DG112" s="113"/>
      <c r="DH112" s="113"/>
      <c r="DI112" s="113"/>
      <c r="DJ112" s="113"/>
      <c r="DK112" s="113"/>
      <c r="DL112" s="113"/>
      <c r="DM112" s="113"/>
      <c r="DN112" s="113"/>
      <c r="DO112" s="113"/>
      <c r="DP112" s="113"/>
      <c r="DQ112" s="113"/>
      <c r="DR112" s="113"/>
      <c r="DS112" s="113"/>
      <c r="DT112" s="113"/>
      <c r="DU112" s="113"/>
      <c r="DV112" s="113"/>
      <c r="DW112" s="113"/>
      <c r="DX112" s="113"/>
      <c r="DY112" s="113"/>
      <c r="DZ112" s="113"/>
      <c r="EA112" s="113"/>
      <c r="EB112" s="113"/>
      <c r="EC112" s="113"/>
    </row>
    <row r="113" spans="2:133" x14ac:dyDescent="0.2">
      <c r="B113" s="113"/>
      <c r="C113" s="113"/>
      <c r="D113" s="113"/>
      <c r="E113" s="113"/>
      <c r="F113" s="113"/>
      <c r="G113" s="113"/>
      <c r="H113" s="113"/>
      <c r="I113" s="113"/>
      <c r="J113" s="113"/>
      <c r="K113" s="113"/>
      <c r="L113" s="113"/>
      <c r="M113" s="113"/>
      <c r="N113" s="113"/>
      <c r="O113" s="113"/>
      <c r="P113" s="113"/>
      <c r="Q113" s="113"/>
      <c r="R113" s="113"/>
      <c r="S113" s="113"/>
      <c r="T113" s="229"/>
      <c r="U113" s="229"/>
      <c r="V113" s="229"/>
      <c r="W113" s="229"/>
      <c r="X113" s="229"/>
      <c r="Y113" s="229"/>
      <c r="Z113" s="229"/>
      <c r="AA113" s="163"/>
      <c r="AB113" s="163"/>
      <c r="AC113" s="163"/>
      <c r="AD113" s="163"/>
      <c r="AE113" s="163"/>
      <c r="AF113" s="163"/>
      <c r="AG113" s="163"/>
      <c r="AH113" s="163"/>
      <c r="AI113" s="163"/>
      <c r="AJ113" s="125"/>
      <c r="AK113" s="125"/>
      <c r="AL113" s="125"/>
      <c r="AM113" s="125"/>
      <c r="AN113" s="125"/>
      <c r="AO113" s="125"/>
      <c r="AP113" s="125"/>
      <c r="AQ113" s="125"/>
      <c r="AR113" s="125"/>
      <c r="AS113" s="229"/>
      <c r="AT113" s="229"/>
      <c r="AU113" s="229"/>
      <c r="AV113" s="229"/>
      <c r="AW113" s="229"/>
      <c r="AX113" s="229"/>
      <c r="AY113" s="229"/>
      <c r="AZ113" s="229"/>
      <c r="BA113" s="229"/>
      <c r="BB113" s="229"/>
      <c r="BC113" s="229"/>
      <c r="BD113" s="229"/>
      <c r="BE113" s="229"/>
      <c r="BF113" s="113"/>
      <c r="BG113" s="113"/>
      <c r="BH113" s="113"/>
      <c r="BI113" s="113"/>
      <c r="BJ113" s="113"/>
      <c r="BK113" s="113"/>
      <c r="BL113" s="113"/>
      <c r="BM113" s="113"/>
      <c r="BN113" s="113"/>
      <c r="BO113" s="113"/>
      <c r="BP113" s="113"/>
      <c r="BQ113" s="113"/>
      <c r="BR113" s="113"/>
      <c r="BS113" s="113"/>
      <c r="BT113" s="113"/>
      <c r="BU113" s="113"/>
      <c r="BV113" s="113"/>
      <c r="BW113" s="113"/>
      <c r="BX113" s="113"/>
      <c r="BY113" s="113"/>
      <c r="BZ113" s="113"/>
      <c r="CA113" s="113"/>
      <c r="CB113" s="113"/>
      <c r="CC113" s="113"/>
      <c r="CD113" s="113"/>
      <c r="CE113" s="113"/>
      <c r="CF113" s="113"/>
      <c r="CG113" s="113"/>
      <c r="CH113" s="113"/>
      <c r="CI113" s="113"/>
      <c r="CJ113" s="113"/>
      <c r="CK113" s="113"/>
      <c r="CL113" s="113"/>
      <c r="CM113" s="113"/>
      <c r="CN113" s="113"/>
      <c r="CO113" s="113"/>
      <c r="CP113" s="113"/>
      <c r="CQ113" s="113"/>
      <c r="CR113" s="113"/>
      <c r="CS113" s="113"/>
      <c r="CT113" s="113"/>
      <c r="CU113" s="113"/>
      <c r="CV113" s="113"/>
      <c r="CW113" s="113"/>
      <c r="CX113" s="113"/>
      <c r="CY113" s="113"/>
      <c r="CZ113" s="113"/>
      <c r="DA113" s="113"/>
      <c r="DB113" s="113"/>
      <c r="DC113" s="113"/>
      <c r="DD113" s="113"/>
      <c r="DE113" s="113"/>
      <c r="DF113" s="113"/>
      <c r="DG113" s="113"/>
      <c r="DH113" s="113"/>
      <c r="DI113" s="113"/>
      <c r="DJ113" s="113"/>
      <c r="DK113" s="113"/>
      <c r="DL113" s="113"/>
      <c r="DM113" s="113"/>
      <c r="DN113" s="113"/>
      <c r="DO113" s="113"/>
      <c r="DP113" s="113"/>
      <c r="DQ113" s="113"/>
      <c r="DR113" s="113"/>
      <c r="DS113" s="113"/>
      <c r="DT113" s="113"/>
      <c r="DU113" s="113"/>
      <c r="DV113" s="113"/>
      <c r="DW113" s="113"/>
      <c r="DX113" s="113"/>
      <c r="DY113" s="113"/>
      <c r="DZ113" s="113"/>
      <c r="EA113" s="113"/>
      <c r="EB113" s="113"/>
      <c r="EC113" s="113"/>
    </row>
    <row r="114" spans="2:133" x14ac:dyDescent="0.2">
      <c r="B114" s="113"/>
      <c r="C114" s="113"/>
      <c r="D114" s="113"/>
      <c r="E114" s="113"/>
      <c r="F114" s="113"/>
      <c r="G114" s="113"/>
      <c r="H114" s="113"/>
      <c r="I114" s="113"/>
      <c r="J114" s="113"/>
      <c r="K114" s="113"/>
      <c r="L114" s="113"/>
      <c r="M114" s="113"/>
      <c r="N114" s="113"/>
      <c r="O114" s="113"/>
      <c r="P114" s="113"/>
      <c r="Q114" s="113"/>
      <c r="R114" s="113"/>
      <c r="S114" s="113"/>
      <c r="T114" s="229"/>
      <c r="U114" s="229"/>
      <c r="V114" s="229"/>
      <c r="W114" s="229"/>
      <c r="X114" s="229"/>
      <c r="Y114" s="229"/>
      <c r="Z114" s="229"/>
      <c r="AA114" s="163"/>
      <c r="AB114" s="163"/>
      <c r="AC114" s="163"/>
      <c r="AD114" s="163"/>
      <c r="AE114" s="163"/>
      <c r="AF114" s="163"/>
      <c r="AG114" s="163"/>
      <c r="AH114" s="163"/>
      <c r="AI114" s="163"/>
      <c r="AJ114" s="125"/>
      <c r="AK114" s="125"/>
      <c r="AL114" s="125"/>
      <c r="AM114" s="125"/>
      <c r="AN114" s="125"/>
      <c r="AO114" s="125"/>
      <c r="AP114" s="125"/>
      <c r="AQ114" s="125"/>
      <c r="AR114" s="125"/>
      <c r="AS114" s="229"/>
      <c r="AT114" s="229"/>
      <c r="AU114" s="229"/>
      <c r="AV114" s="229"/>
      <c r="AW114" s="229"/>
      <c r="AX114" s="229"/>
      <c r="AY114" s="229"/>
      <c r="AZ114" s="229"/>
      <c r="BA114" s="229"/>
      <c r="BB114" s="229"/>
      <c r="BC114" s="229"/>
      <c r="BD114" s="229"/>
      <c r="BE114" s="229"/>
      <c r="BF114" s="113"/>
      <c r="BG114" s="113"/>
      <c r="BH114" s="113"/>
      <c r="BI114" s="113"/>
      <c r="BJ114" s="113"/>
      <c r="BK114" s="113"/>
      <c r="BL114" s="113"/>
      <c r="BM114" s="113"/>
      <c r="BN114" s="113"/>
      <c r="BO114" s="113"/>
      <c r="BP114" s="113"/>
      <c r="BQ114" s="113"/>
      <c r="BR114" s="113"/>
      <c r="BS114" s="113"/>
      <c r="BT114" s="113"/>
      <c r="BU114" s="113"/>
      <c r="BV114" s="113"/>
      <c r="BW114" s="113"/>
      <c r="BX114" s="113"/>
      <c r="BY114" s="113"/>
      <c r="BZ114" s="113"/>
      <c r="CA114" s="113"/>
      <c r="CB114" s="113"/>
      <c r="CC114" s="113"/>
      <c r="CD114" s="113"/>
      <c r="CE114" s="113"/>
      <c r="CF114" s="113"/>
      <c r="CG114" s="113"/>
      <c r="CH114" s="113"/>
      <c r="CI114" s="113"/>
      <c r="CJ114" s="113"/>
      <c r="CK114" s="113"/>
      <c r="CL114" s="113"/>
      <c r="CM114" s="113"/>
      <c r="CN114" s="113"/>
      <c r="CO114" s="113"/>
      <c r="CP114" s="113"/>
      <c r="CQ114" s="113"/>
      <c r="CR114" s="113"/>
      <c r="CS114" s="113"/>
      <c r="CT114" s="113"/>
      <c r="CU114" s="113"/>
      <c r="CV114" s="113"/>
      <c r="CW114" s="113"/>
      <c r="CX114" s="113"/>
      <c r="CY114" s="113"/>
      <c r="CZ114" s="113"/>
      <c r="DA114" s="113"/>
      <c r="DB114" s="113"/>
      <c r="DC114" s="113"/>
      <c r="DD114" s="113"/>
      <c r="DE114" s="113"/>
      <c r="DF114" s="113"/>
      <c r="DG114" s="113"/>
      <c r="DH114" s="113"/>
      <c r="DI114" s="113"/>
      <c r="DJ114" s="113"/>
      <c r="DK114" s="113"/>
      <c r="DL114" s="113"/>
      <c r="DM114" s="113"/>
      <c r="DN114" s="113"/>
      <c r="DO114" s="113"/>
      <c r="DP114" s="113"/>
      <c r="DQ114" s="113"/>
      <c r="DR114" s="113"/>
      <c r="DS114" s="113"/>
      <c r="DT114" s="113"/>
      <c r="DU114" s="113"/>
      <c r="DV114" s="113"/>
      <c r="DW114" s="113"/>
      <c r="DX114" s="113"/>
      <c r="DY114" s="113"/>
      <c r="DZ114" s="113"/>
      <c r="EA114" s="113"/>
      <c r="EB114" s="113"/>
      <c r="EC114" s="113"/>
    </row>
    <row r="115" spans="2:133" x14ac:dyDescent="0.2">
      <c r="B115" s="113"/>
      <c r="C115" s="113"/>
      <c r="D115" s="113"/>
      <c r="E115" s="113"/>
      <c r="F115" s="113"/>
      <c r="G115" s="113"/>
      <c r="H115" s="113"/>
      <c r="I115" s="113"/>
      <c r="J115" s="113"/>
      <c r="K115" s="113"/>
      <c r="L115" s="113"/>
      <c r="M115" s="113"/>
      <c r="N115" s="113"/>
      <c r="O115" s="113"/>
      <c r="P115" s="113"/>
      <c r="Q115" s="113"/>
      <c r="R115" s="113"/>
      <c r="S115" s="113"/>
      <c r="T115" s="229"/>
      <c r="U115" s="229"/>
      <c r="V115" s="229"/>
      <c r="W115" s="229"/>
      <c r="X115" s="229"/>
      <c r="Y115" s="229"/>
      <c r="Z115" s="229"/>
      <c r="AA115" s="163"/>
      <c r="AB115" s="163"/>
      <c r="AC115" s="163"/>
      <c r="AD115" s="163"/>
      <c r="AE115" s="163"/>
      <c r="AF115" s="163"/>
      <c r="AG115" s="163"/>
      <c r="AH115" s="163"/>
      <c r="AI115" s="163"/>
      <c r="AJ115" s="125"/>
      <c r="AK115" s="125"/>
      <c r="AL115" s="125"/>
      <c r="AM115" s="125"/>
      <c r="AN115" s="125"/>
      <c r="AO115" s="125"/>
      <c r="AP115" s="125"/>
      <c r="AQ115" s="125"/>
      <c r="AR115" s="125"/>
      <c r="AS115" s="229"/>
      <c r="AT115" s="229"/>
      <c r="AU115" s="229"/>
      <c r="AV115" s="229"/>
      <c r="AW115" s="229"/>
      <c r="AX115" s="229"/>
      <c r="AY115" s="229"/>
      <c r="AZ115" s="229"/>
      <c r="BA115" s="229"/>
      <c r="BB115" s="229"/>
      <c r="BC115" s="229"/>
      <c r="BD115" s="229"/>
      <c r="BE115" s="229"/>
      <c r="BF115" s="113"/>
      <c r="BG115" s="113"/>
      <c r="BH115" s="113"/>
      <c r="BI115" s="113"/>
      <c r="BJ115" s="113"/>
      <c r="BK115" s="113"/>
      <c r="BL115" s="113"/>
      <c r="BM115" s="113"/>
      <c r="BN115" s="113"/>
      <c r="BO115" s="113"/>
      <c r="BP115" s="113"/>
      <c r="BQ115" s="113"/>
      <c r="BR115" s="113"/>
      <c r="BS115" s="113"/>
      <c r="BT115" s="113"/>
      <c r="BU115" s="113"/>
      <c r="BV115" s="113"/>
      <c r="BW115" s="113"/>
      <c r="BX115" s="113"/>
      <c r="BY115" s="113"/>
      <c r="BZ115" s="113"/>
      <c r="CA115" s="113"/>
      <c r="CB115" s="113"/>
      <c r="CC115" s="113"/>
      <c r="CD115" s="113"/>
      <c r="CE115" s="113"/>
      <c r="CF115" s="113"/>
      <c r="CG115" s="113"/>
      <c r="CH115" s="113"/>
      <c r="CI115" s="113"/>
      <c r="CJ115" s="113"/>
      <c r="CK115" s="113"/>
      <c r="CL115" s="113"/>
      <c r="CM115" s="113"/>
      <c r="CN115" s="113"/>
      <c r="CO115" s="113"/>
      <c r="CP115" s="113"/>
      <c r="CQ115" s="113"/>
      <c r="CR115" s="113"/>
      <c r="CS115" s="113"/>
      <c r="CT115" s="113"/>
      <c r="CU115" s="113"/>
      <c r="CV115" s="113"/>
      <c r="CW115" s="113"/>
      <c r="CX115" s="113"/>
      <c r="CY115" s="113"/>
      <c r="CZ115" s="113"/>
      <c r="DA115" s="113"/>
      <c r="DB115" s="113"/>
      <c r="DC115" s="113"/>
      <c r="DD115" s="113"/>
      <c r="DE115" s="113"/>
      <c r="DF115" s="113"/>
      <c r="DG115" s="113"/>
      <c r="DH115" s="113"/>
      <c r="DI115" s="113"/>
      <c r="DJ115" s="113"/>
      <c r="DK115" s="113"/>
      <c r="DL115" s="113"/>
      <c r="DM115" s="113"/>
      <c r="DN115" s="113"/>
      <c r="DO115" s="113"/>
      <c r="DP115" s="113"/>
      <c r="DQ115" s="113"/>
      <c r="DR115" s="113"/>
      <c r="DS115" s="113"/>
      <c r="DT115" s="113"/>
      <c r="DU115" s="113"/>
      <c r="DV115" s="113"/>
      <c r="DW115" s="113"/>
      <c r="DX115" s="113"/>
      <c r="DY115" s="113"/>
      <c r="DZ115" s="113"/>
      <c r="EA115" s="113"/>
      <c r="EB115" s="113"/>
      <c r="EC115" s="113"/>
    </row>
    <row r="116" spans="2:133" x14ac:dyDescent="0.2">
      <c r="B116" s="113"/>
      <c r="C116" s="113"/>
      <c r="D116" s="113"/>
      <c r="E116" s="113"/>
      <c r="F116" s="113"/>
      <c r="G116" s="113"/>
      <c r="H116" s="113"/>
      <c r="I116" s="113"/>
      <c r="J116" s="113"/>
      <c r="K116" s="113"/>
      <c r="L116" s="113"/>
      <c r="M116" s="113"/>
      <c r="N116" s="113"/>
      <c r="O116" s="113"/>
      <c r="P116" s="113"/>
      <c r="Q116" s="113"/>
      <c r="R116" s="113"/>
      <c r="S116" s="113"/>
      <c r="T116" s="229"/>
      <c r="U116" s="229"/>
      <c r="V116" s="229"/>
      <c r="W116" s="229"/>
      <c r="X116" s="229"/>
      <c r="Y116" s="229"/>
      <c r="Z116" s="229"/>
      <c r="AA116" s="163"/>
      <c r="AB116" s="163"/>
      <c r="AC116" s="163"/>
      <c r="AD116" s="163"/>
      <c r="AE116" s="163"/>
      <c r="AF116" s="163"/>
      <c r="AG116" s="163"/>
      <c r="AH116" s="163"/>
      <c r="AI116" s="163"/>
      <c r="AJ116" s="125"/>
      <c r="AK116" s="125"/>
      <c r="AL116" s="125"/>
      <c r="AM116" s="125"/>
      <c r="AN116" s="125"/>
      <c r="AO116" s="125"/>
      <c r="AP116" s="125"/>
      <c r="AQ116" s="125"/>
      <c r="AR116" s="125"/>
      <c r="AS116" s="229"/>
      <c r="AT116" s="229"/>
      <c r="AU116" s="229"/>
      <c r="AV116" s="229"/>
      <c r="AW116" s="229"/>
      <c r="AX116" s="229"/>
      <c r="AY116" s="229"/>
      <c r="AZ116" s="229"/>
      <c r="BA116" s="229"/>
      <c r="BB116" s="229"/>
      <c r="BC116" s="229"/>
      <c r="BD116" s="229"/>
      <c r="BE116" s="229"/>
      <c r="BF116" s="113"/>
      <c r="BG116" s="113"/>
      <c r="BH116" s="113"/>
      <c r="BI116" s="113"/>
      <c r="BJ116" s="113"/>
      <c r="BK116" s="113"/>
      <c r="BL116" s="113"/>
      <c r="BM116" s="113"/>
      <c r="BN116" s="113"/>
      <c r="BO116" s="113"/>
      <c r="BP116" s="113"/>
      <c r="BQ116" s="113"/>
      <c r="BR116" s="113"/>
      <c r="BS116" s="113"/>
      <c r="BT116" s="113"/>
      <c r="BU116" s="113"/>
      <c r="BV116" s="113"/>
      <c r="BW116" s="113"/>
      <c r="BX116" s="113"/>
      <c r="BY116" s="113"/>
      <c r="BZ116" s="113"/>
      <c r="CA116" s="113"/>
      <c r="CB116" s="113"/>
      <c r="CC116" s="113"/>
      <c r="CD116" s="113"/>
      <c r="CE116" s="113"/>
      <c r="CF116" s="113"/>
      <c r="CG116" s="113"/>
      <c r="CH116" s="113"/>
      <c r="CI116" s="113"/>
      <c r="CJ116" s="113"/>
      <c r="CK116" s="113"/>
      <c r="CL116" s="113"/>
      <c r="CM116" s="113"/>
      <c r="CN116" s="113"/>
      <c r="CO116" s="113"/>
      <c r="CP116" s="113"/>
      <c r="CQ116" s="113"/>
      <c r="CR116" s="113"/>
      <c r="CS116" s="113"/>
      <c r="CT116" s="113"/>
      <c r="CU116" s="113"/>
      <c r="CV116" s="113"/>
      <c r="CW116" s="113"/>
      <c r="CX116" s="113"/>
      <c r="CY116" s="113"/>
      <c r="CZ116" s="113"/>
      <c r="DA116" s="113"/>
      <c r="DB116" s="113"/>
      <c r="DC116" s="113"/>
      <c r="DD116" s="113"/>
      <c r="DE116" s="113"/>
      <c r="DF116" s="113"/>
      <c r="DG116" s="113"/>
      <c r="DH116" s="113"/>
      <c r="DI116" s="113"/>
      <c r="DJ116" s="113"/>
      <c r="DK116" s="113"/>
      <c r="DL116" s="113"/>
      <c r="DM116" s="113"/>
      <c r="DN116" s="113"/>
      <c r="DO116" s="113"/>
      <c r="DP116" s="113"/>
      <c r="DQ116" s="113"/>
      <c r="DR116" s="113"/>
      <c r="DS116" s="113"/>
      <c r="DT116" s="113"/>
      <c r="DU116" s="113"/>
      <c r="DV116" s="113"/>
      <c r="DW116" s="113"/>
      <c r="DX116" s="113"/>
      <c r="DY116" s="113"/>
      <c r="DZ116" s="113"/>
      <c r="EA116" s="113"/>
      <c r="EB116" s="113"/>
      <c r="EC116" s="113"/>
    </row>
    <row r="117" spans="2:133" x14ac:dyDescent="0.2">
      <c r="B117" s="113"/>
      <c r="C117" s="113"/>
      <c r="D117" s="113"/>
      <c r="E117" s="113"/>
      <c r="F117" s="113"/>
      <c r="G117" s="113"/>
      <c r="H117" s="113"/>
      <c r="I117" s="113"/>
      <c r="J117" s="113"/>
      <c r="K117" s="113"/>
      <c r="L117" s="113"/>
      <c r="M117" s="113"/>
      <c r="N117" s="113"/>
      <c r="O117" s="113"/>
      <c r="P117" s="113"/>
      <c r="Q117" s="113"/>
      <c r="R117" s="113"/>
      <c r="S117" s="113"/>
      <c r="T117" s="229"/>
      <c r="U117" s="229"/>
      <c r="V117" s="229"/>
      <c r="W117" s="229"/>
      <c r="X117" s="229"/>
      <c r="Y117" s="229"/>
      <c r="Z117" s="229"/>
      <c r="AA117" s="163"/>
      <c r="AB117" s="163"/>
      <c r="AC117" s="163"/>
      <c r="AD117" s="163"/>
      <c r="AE117" s="163"/>
      <c r="AF117" s="163"/>
      <c r="AG117" s="163"/>
      <c r="AH117" s="163"/>
      <c r="AI117" s="163"/>
      <c r="AJ117" s="125"/>
      <c r="AK117" s="125"/>
      <c r="AL117" s="125"/>
      <c r="AM117" s="125"/>
      <c r="AN117" s="125"/>
      <c r="AO117" s="125"/>
      <c r="AP117" s="125"/>
      <c r="AQ117" s="125"/>
      <c r="AR117" s="125"/>
      <c r="AS117" s="229"/>
      <c r="AT117" s="229"/>
      <c r="AU117" s="229"/>
      <c r="AV117" s="229"/>
      <c r="AW117" s="229"/>
      <c r="AX117" s="229"/>
      <c r="AY117" s="229"/>
      <c r="AZ117" s="229"/>
      <c r="BA117" s="229"/>
      <c r="BB117" s="229"/>
      <c r="BC117" s="229"/>
      <c r="BD117" s="229"/>
      <c r="BE117" s="229"/>
      <c r="BF117" s="113"/>
      <c r="BG117" s="113"/>
      <c r="BH117" s="113"/>
      <c r="BI117" s="113"/>
      <c r="BJ117" s="113"/>
      <c r="BK117" s="113"/>
      <c r="BL117" s="113"/>
      <c r="BM117" s="113"/>
      <c r="BN117" s="113"/>
      <c r="BO117" s="113"/>
      <c r="BP117" s="113"/>
      <c r="BQ117" s="113"/>
      <c r="BR117" s="113"/>
      <c r="BS117" s="113"/>
      <c r="BT117" s="113"/>
      <c r="BU117" s="113"/>
      <c r="BV117" s="113"/>
      <c r="BW117" s="113"/>
      <c r="BX117" s="113"/>
      <c r="BY117" s="113"/>
      <c r="BZ117" s="113"/>
      <c r="CA117" s="113"/>
      <c r="CB117" s="113"/>
      <c r="CC117" s="113"/>
      <c r="CD117" s="113"/>
      <c r="CE117" s="113"/>
      <c r="CF117" s="113"/>
      <c r="CG117" s="113"/>
      <c r="CH117" s="113"/>
      <c r="CI117" s="113"/>
      <c r="CJ117" s="113"/>
      <c r="CK117" s="113"/>
      <c r="CL117" s="113"/>
      <c r="CM117" s="113"/>
      <c r="CN117" s="113"/>
      <c r="CO117" s="113"/>
      <c r="CP117" s="113"/>
      <c r="CQ117" s="113"/>
      <c r="CR117" s="113"/>
      <c r="CS117" s="113"/>
      <c r="CT117" s="113"/>
      <c r="CU117" s="113"/>
      <c r="CV117" s="113"/>
      <c r="CW117" s="113"/>
      <c r="CX117" s="113"/>
      <c r="CY117" s="113"/>
      <c r="CZ117" s="113"/>
      <c r="DA117" s="113"/>
      <c r="DB117" s="113"/>
      <c r="DC117" s="113"/>
      <c r="DD117" s="113"/>
      <c r="DE117" s="113"/>
      <c r="DF117" s="113"/>
      <c r="DG117" s="113"/>
      <c r="DH117" s="113"/>
      <c r="DI117" s="113"/>
      <c r="DJ117" s="113"/>
      <c r="DK117" s="113"/>
      <c r="DL117" s="113"/>
      <c r="DM117" s="113"/>
      <c r="DN117" s="113"/>
      <c r="DO117" s="113"/>
      <c r="DP117" s="113"/>
      <c r="DQ117" s="113"/>
      <c r="DR117" s="113"/>
      <c r="DS117" s="113"/>
      <c r="DT117" s="113"/>
      <c r="DU117" s="113"/>
      <c r="DV117" s="113"/>
      <c r="DW117" s="113"/>
      <c r="DX117" s="113"/>
      <c r="DY117" s="113"/>
      <c r="DZ117" s="113"/>
      <c r="EA117" s="113"/>
      <c r="EB117" s="113"/>
      <c r="EC117" s="113"/>
    </row>
    <row r="118" spans="2:133" x14ac:dyDescent="0.2">
      <c r="B118" s="113"/>
      <c r="C118" s="113"/>
      <c r="D118" s="113"/>
      <c r="E118" s="113"/>
      <c r="F118" s="113"/>
      <c r="G118" s="113"/>
      <c r="H118" s="113"/>
      <c r="I118" s="113"/>
      <c r="J118" s="113"/>
      <c r="K118" s="113"/>
      <c r="L118" s="113"/>
      <c r="M118" s="113"/>
      <c r="N118" s="113"/>
      <c r="O118" s="113"/>
      <c r="P118" s="113"/>
      <c r="Q118" s="113"/>
      <c r="R118" s="113"/>
      <c r="S118" s="113"/>
      <c r="T118" s="229"/>
      <c r="U118" s="229"/>
      <c r="V118" s="229"/>
      <c r="W118" s="229"/>
      <c r="X118" s="229"/>
      <c r="Y118" s="229"/>
      <c r="Z118" s="229"/>
      <c r="AA118" s="163"/>
      <c r="AB118" s="163"/>
      <c r="AC118" s="163"/>
      <c r="AD118" s="163"/>
      <c r="AE118" s="163"/>
      <c r="AF118" s="163"/>
      <c r="AG118" s="163"/>
      <c r="AH118" s="163"/>
      <c r="AI118" s="163"/>
      <c r="AJ118" s="125"/>
      <c r="AK118" s="125"/>
      <c r="AL118" s="125"/>
      <c r="AM118" s="125"/>
      <c r="AN118" s="125"/>
      <c r="AO118" s="125"/>
      <c r="AP118" s="125"/>
      <c r="AQ118" s="125"/>
      <c r="AR118" s="125"/>
      <c r="AS118" s="229"/>
      <c r="AT118" s="229"/>
      <c r="AU118" s="229"/>
      <c r="AV118" s="229"/>
      <c r="AW118" s="229"/>
      <c r="AX118" s="229"/>
      <c r="AY118" s="229"/>
      <c r="AZ118" s="229"/>
      <c r="BA118" s="229"/>
      <c r="BB118" s="229"/>
      <c r="BC118" s="229"/>
      <c r="BD118" s="229"/>
      <c r="BE118" s="229"/>
      <c r="BF118" s="113"/>
      <c r="BG118" s="113"/>
      <c r="BH118" s="113"/>
      <c r="BI118" s="113"/>
      <c r="BJ118" s="113"/>
      <c r="BK118" s="113"/>
      <c r="BL118" s="113"/>
      <c r="BM118" s="113"/>
      <c r="BN118" s="113"/>
      <c r="BO118" s="113"/>
      <c r="BP118" s="113"/>
      <c r="BQ118" s="113"/>
      <c r="BR118" s="113"/>
      <c r="BS118" s="113"/>
      <c r="BT118" s="113"/>
      <c r="BU118" s="113"/>
      <c r="BV118" s="113"/>
      <c r="BW118" s="113"/>
      <c r="BX118" s="113"/>
      <c r="BY118" s="113"/>
      <c r="BZ118" s="113"/>
      <c r="CA118" s="113"/>
      <c r="CB118" s="113"/>
      <c r="CC118" s="113"/>
      <c r="CD118" s="113"/>
      <c r="CE118" s="113"/>
      <c r="CF118" s="113"/>
      <c r="CG118" s="113"/>
      <c r="CH118" s="113"/>
      <c r="CI118" s="113"/>
      <c r="CJ118" s="113"/>
      <c r="CK118" s="113"/>
      <c r="CL118" s="113"/>
      <c r="CM118" s="113"/>
      <c r="CN118" s="113"/>
      <c r="CO118" s="113"/>
      <c r="CP118" s="113"/>
      <c r="CQ118" s="113"/>
      <c r="CR118" s="113"/>
      <c r="CS118" s="113"/>
      <c r="CT118" s="113"/>
      <c r="CU118" s="113"/>
      <c r="CV118" s="113"/>
      <c r="CW118" s="113"/>
      <c r="CX118" s="113"/>
      <c r="CY118" s="113"/>
      <c r="CZ118" s="113"/>
      <c r="DA118" s="113"/>
      <c r="DB118" s="113"/>
      <c r="DC118" s="113"/>
      <c r="DD118" s="113"/>
      <c r="DE118" s="113"/>
      <c r="DF118" s="113"/>
      <c r="DG118" s="113"/>
      <c r="DH118" s="113"/>
      <c r="DI118" s="113"/>
      <c r="DJ118" s="113"/>
      <c r="DK118" s="113"/>
      <c r="DL118" s="113"/>
      <c r="DM118" s="113"/>
      <c r="DN118" s="113"/>
      <c r="DO118" s="113"/>
      <c r="DP118" s="113"/>
      <c r="DQ118" s="113"/>
      <c r="DR118" s="113"/>
      <c r="DS118" s="113"/>
      <c r="DT118" s="113"/>
      <c r="DU118" s="113"/>
      <c r="DV118" s="113"/>
      <c r="DW118" s="113"/>
      <c r="DX118" s="113"/>
      <c r="DY118" s="113"/>
      <c r="DZ118" s="113"/>
      <c r="EA118" s="113"/>
      <c r="EB118" s="113"/>
      <c r="EC118" s="113"/>
    </row>
    <row r="119" spans="2:133" x14ac:dyDescent="0.2">
      <c r="B119" s="113"/>
      <c r="C119" s="113"/>
      <c r="D119" s="113"/>
      <c r="E119" s="113"/>
      <c r="F119" s="113"/>
      <c r="G119" s="113"/>
      <c r="H119" s="113"/>
      <c r="I119" s="113"/>
      <c r="J119" s="113"/>
      <c r="K119" s="113"/>
      <c r="L119" s="113"/>
      <c r="M119" s="113"/>
      <c r="N119" s="113"/>
      <c r="O119" s="113"/>
      <c r="P119" s="113"/>
      <c r="Q119" s="113"/>
      <c r="R119" s="113"/>
      <c r="S119" s="113"/>
      <c r="T119" s="229"/>
      <c r="U119" s="229"/>
      <c r="V119" s="229"/>
      <c r="W119" s="229"/>
      <c r="X119" s="229"/>
      <c r="Y119" s="229"/>
      <c r="Z119" s="229"/>
      <c r="AA119" s="163"/>
      <c r="AB119" s="163"/>
      <c r="AC119" s="163"/>
      <c r="AD119" s="163"/>
      <c r="AE119" s="163"/>
      <c r="AF119" s="163"/>
      <c r="AG119" s="163"/>
      <c r="AH119" s="163"/>
      <c r="AI119" s="163"/>
      <c r="AJ119" s="125"/>
      <c r="AK119" s="125"/>
      <c r="AL119" s="125"/>
      <c r="AM119" s="125"/>
      <c r="AN119" s="125"/>
      <c r="AO119" s="125"/>
      <c r="AP119" s="125"/>
      <c r="AQ119" s="125"/>
      <c r="AR119" s="125"/>
      <c r="AS119" s="229"/>
      <c r="AT119" s="229"/>
      <c r="AU119" s="229"/>
      <c r="AV119" s="229"/>
      <c r="AW119" s="229"/>
      <c r="AX119" s="229"/>
      <c r="AY119" s="229"/>
      <c r="AZ119" s="229"/>
      <c r="BA119" s="229"/>
      <c r="BB119" s="229"/>
      <c r="BC119" s="229"/>
      <c r="BD119" s="229"/>
      <c r="BE119" s="229"/>
      <c r="BF119" s="113"/>
      <c r="BG119" s="113"/>
      <c r="BH119" s="113"/>
      <c r="BI119" s="113"/>
      <c r="BJ119" s="113"/>
      <c r="BK119" s="113"/>
      <c r="BL119" s="113"/>
      <c r="BM119" s="113"/>
      <c r="BN119" s="113"/>
      <c r="BO119" s="113"/>
      <c r="BP119" s="113"/>
      <c r="BQ119" s="113"/>
      <c r="BR119" s="113"/>
      <c r="BS119" s="113"/>
      <c r="BT119" s="113"/>
      <c r="BU119" s="113"/>
      <c r="BV119" s="113"/>
      <c r="BW119" s="113"/>
      <c r="BX119" s="113"/>
      <c r="BY119" s="113"/>
      <c r="BZ119" s="113"/>
      <c r="CA119" s="113"/>
      <c r="CB119" s="113"/>
      <c r="CC119" s="113"/>
      <c r="CD119" s="113"/>
      <c r="CE119" s="113"/>
      <c r="CF119" s="113"/>
      <c r="CG119" s="113"/>
      <c r="CH119" s="113"/>
      <c r="CI119" s="113"/>
      <c r="CJ119" s="113"/>
      <c r="CK119" s="113"/>
      <c r="CL119" s="113"/>
      <c r="CM119" s="113"/>
      <c r="CN119" s="113"/>
      <c r="CO119" s="113"/>
      <c r="CP119" s="113"/>
      <c r="CQ119" s="113"/>
      <c r="CR119" s="113"/>
      <c r="CS119" s="113"/>
      <c r="CT119" s="113"/>
      <c r="CU119" s="113"/>
      <c r="CV119" s="113"/>
      <c r="CW119" s="113"/>
      <c r="CX119" s="113"/>
      <c r="CY119" s="113"/>
      <c r="CZ119" s="113"/>
      <c r="DA119" s="113"/>
      <c r="DB119" s="113"/>
      <c r="DC119" s="113"/>
      <c r="DD119" s="113"/>
      <c r="DE119" s="113"/>
      <c r="DF119" s="113"/>
      <c r="DG119" s="113"/>
      <c r="DH119" s="113"/>
      <c r="DI119" s="113"/>
      <c r="DJ119" s="113"/>
      <c r="DK119" s="113"/>
      <c r="DL119" s="113"/>
      <c r="DM119" s="113"/>
      <c r="DN119" s="113"/>
      <c r="DO119" s="113"/>
      <c r="DP119" s="113"/>
      <c r="DQ119" s="113"/>
      <c r="DR119" s="113"/>
      <c r="DS119" s="113"/>
      <c r="DT119" s="113"/>
      <c r="DU119" s="113"/>
      <c r="DV119" s="113"/>
      <c r="DW119" s="113"/>
      <c r="DX119" s="113"/>
      <c r="DY119" s="113"/>
      <c r="DZ119" s="113"/>
      <c r="EA119" s="113"/>
      <c r="EB119" s="113"/>
      <c r="EC119" s="113"/>
    </row>
    <row r="120" spans="2:133" x14ac:dyDescent="0.2">
      <c r="B120" s="113"/>
      <c r="C120" s="113"/>
      <c r="D120" s="113"/>
      <c r="E120" s="113"/>
      <c r="F120" s="113"/>
      <c r="G120" s="113"/>
      <c r="H120" s="113"/>
      <c r="I120" s="113"/>
      <c r="J120" s="113"/>
      <c r="K120" s="113"/>
      <c r="L120" s="113"/>
      <c r="M120" s="113"/>
      <c r="N120" s="113"/>
      <c r="O120" s="113"/>
      <c r="P120" s="113"/>
      <c r="Q120" s="113"/>
      <c r="R120" s="113"/>
      <c r="S120" s="113"/>
      <c r="T120" s="229"/>
      <c r="U120" s="229"/>
      <c r="V120" s="229"/>
      <c r="W120" s="229"/>
      <c r="X120" s="229"/>
      <c r="Y120" s="229"/>
      <c r="Z120" s="229"/>
      <c r="AA120" s="163"/>
      <c r="AB120" s="163"/>
      <c r="AC120" s="163"/>
      <c r="AD120" s="163"/>
      <c r="AE120" s="163"/>
      <c r="AF120" s="163"/>
      <c r="AG120" s="163"/>
      <c r="AH120" s="163"/>
      <c r="AI120" s="163"/>
      <c r="AJ120" s="125"/>
      <c r="AK120" s="125"/>
      <c r="AL120" s="125"/>
      <c r="AM120" s="125"/>
      <c r="AN120" s="125"/>
      <c r="AO120" s="125"/>
      <c r="AP120" s="125"/>
      <c r="AQ120" s="125"/>
      <c r="AR120" s="125"/>
      <c r="AS120" s="229"/>
      <c r="AT120" s="229"/>
      <c r="AU120" s="229"/>
      <c r="AV120" s="229"/>
      <c r="AW120" s="229"/>
      <c r="AX120" s="229"/>
      <c r="AY120" s="229"/>
      <c r="AZ120" s="229"/>
      <c r="BA120" s="229"/>
      <c r="BB120" s="229"/>
      <c r="BC120" s="229"/>
      <c r="BD120" s="229"/>
      <c r="BE120" s="229"/>
      <c r="BF120" s="113"/>
      <c r="BG120" s="113"/>
      <c r="BH120" s="113"/>
      <c r="BI120" s="113"/>
      <c r="BJ120" s="113"/>
      <c r="BK120" s="113"/>
      <c r="BL120" s="113"/>
      <c r="BM120" s="113"/>
      <c r="BN120" s="113"/>
      <c r="BO120" s="113"/>
      <c r="BP120" s="113"/>
      <c r="BQ120" s="113"/>
      <c r="BR120" s="113"/>
      <c r="BS120" s="113"/>
      <c r="BT120" s="113"/>
      <c r="BU120" s="113"/>
      <c r="BV120" s="113"/>
      <c r="BW120" s="113"/>
      <c r="BX120" s="113"/>
      <c r="BY120" s="113"/>
      <c r="BZ120" s="113"/>
      <c r="CA120" s="113"/>
      <c r="CB120" s="113"/>
      <c r="CC120" s="113"/>
      <c r="CD120" s="113"/>
      <c r="CE120" s="113"/>
      <c r="CF120" s="113"/>
      <c r="CG120" s="113"/>
      <c r="CH120" s="113"/>
      <c r="CI120" s="113"/>
      <c r="CJ120" s="113"/>
      <c r="CK120" s="113"/>
      <c r="CL120" s="113"/>
      <c r="CM120" s="113"/>
      <c r="CN120" s="113"/>
      <c r="CO120" s="113"/>
      <c r="CP120" s="113"/>
      <c r="CQ120" s="113"/>
      <c r="CR120" s="113"/>
      <c r="CS120" s="113"/>
      <c r="CT120" s="113"/>
      <c r="CU120" s="113"/>
      <c r="CV120" s="113"/>
      <c r="CW120" s="113"/>
      <c r="CX120" s="113"/>
      <c r="CY120" s="113"/>
      <c r="CZ120" s="113"/>
      <c r="DA120" s="113"/>
      <c r="DB120" s="113"/>
      <c r="DC120" s="113"/>
      <c r="DD120" s="113"/>
      <c r="DE120" s="113"/>
      <c r="DF120" s="113"/>
      <c r="DG120" s="113"/>
      <c r="DH120" s="113"/>
      <c r="DI120" s="113"/>
      <c r="DJ120" s="113"/>
      <c r="DK120" s="113"/>
      <c r="DL120" s="113"/>
      <c r="DM120" s="113"/>
      <c r="DN120" s="113"/>
      <c r="DO120" s="113"/>
      <c r="DP120" s="113"/>
      <c r="DQ120" s="113"/>
      <c r="DR120" s="113"/>
      <c r="DS120" s="113"/>
      <c r="DT120" s="113"/>
      <c r="DU120" s="113"/>
      <c r="DV120" s="113"/>
      <c r="DW120" s="113"/>
      <c r="DX120" s="113"/>
      <c r="DY120" s="113"/>
      <c r="DZ120" s="113"/>
      <c r="EA120" s="113"/>
      <c r="EB120" s="113"/>
      <c r="EC120" s="113"/>
    </row>
    <row r="121" spans="2:133" x14ac:dyDescent="0.2">
      <c r="B121" s="113"/>
      <c r="C121" s="113"/>
      <c r="D121" s="113"/>
      <c r="E121" s="113"/>
      <c r="F121" s="113"/>
      <c r="G121" s="113"/>
      <c r="H121" s="113"/>
      <c r="I121" s="113"/>
      <c r="J121" s="113"/>
      <c r="K121" s="113"/>
      <c r="L121" s="113"/>
      <c r="M121" s="113"/>
      <c r="N121" s="113"/>
      <c r="O121" s="113"/>
      <c r="P121" s="113"/>
      <c r="Q121" s="113"/>
      <c r="R121" s="113"/>
      <c r="S121" s="113"/>
      <c r="T121" s="229"/>
      <c r="U121" s="229"/>
      <c r="V121" s="229"/>
      <c r="W121" s="229"/>
      <c r="X121" s="229"/>
      <c r="Y121" s="229"/>
      <c r="Z121" s="229"/>
      <c r="AA121" s="163"/>
      <c r="AB121" s="163"/>
      <c r="AC121" s="163"/>
      <c r="AD121" s="163"/>
      <c r="AE121" s="163"/>
      <c r="AF121" s="163"/>
      <c r="AG121" s="163"/>
      <c r="AH121" s="163"/>
      <c r="AI121" s="163"/>
      <c r="AJ121" s="125"/>
      <c r="AK121" s="125"/>
      <c r="AL121" s="125"/>
      <c r="AM121" s="125"/>
      <c r="AN121" s="125"/>
      <c r="AO121" s="125"/>
      <c r="AP121" s="125"/>
      <c r="AQ121" s="125"/>
      <c r="AR121" s="125"/>
      <c r="AS121" s="229"/>
      <c r="AT121" s="229"/>
      <c r="AU121" s="229"/>
      <c r="AV121" s="229"/>
      <c r="AW121" s="229"/>
      <c r="AX121" s="229"/>
      <c r="AY121" s="229"/>
      <c r="AZ121" s="229"/>
      <c r="BA121" s="229"/>
      <c r="BB121" s="229"/>
      <c r="BC121" s="229"/>
      <c r="BD121" s="229"/>
      <c r="BE121" s="229"/>
      <c r="BF121" s="113"/>
      <c r="BG121" s="113"/>
      <c r="BH121" s="113"/>
      <c r="BI121" s="113"/>
      <c r="BJ121" s="113"/>
      <c r="BK121" s="113"/>
      <c r="BL121" s="113"/>
      <c r="BM121" s="113"/>
      <c r="BN121" s="113"/>
      <c r="BO121" s="113"/>
      <c r="BP121" s="113"/>
      <c r="BQ121" s="113"/>
      <c r="BR121" s="113"/>
      <c r="BS121" s="113"/>
      <c r="BT121" s="113"/>
      <c r="BU121" s="113"/>
      <c r="BV121" s="113"/>
      <c r="BW121" s="113"/>
      <c r="BX121" s="113"/>
      <c r="BY121" s="113"/>
      <c r="BZ121" s="113"/>
      <c r="CA121" s="113"/>
      <c r="CB121" s="113"/>
      <c r="CC121" s="113"/>
      <c r="CD121" s="113"/>
      <c r="CE121" s="113"/>
      <c r="CF121" s="113"/>
      <c r="CG121" s="113"/>
      <c r="CH121" s="113"/>
      <c r="CI121" s="113"/>
      <c r="CJ121" s="113"/>
      <c r="CK121" s="113"/>
      <c r="CL121" s="113"/>
      <c r="CM121" s="113"/>
      <c r="CN121" s="113"/>
      <c r="CO121" s="113"/>
      <c r="CP121" s="113"/>
      <c r="CQ121" s="113"/>
      <c r="CR121" s="113"/>
      <c r="CS121" s="113"/>
      <c r="CT121" s="113"/>
      <c r="CU121" s="113"/>
      <c r="CV121" s="113"/>
      <c r="CW121" s="113"/>
      <c r="CX121" s="113"/>
      <c r="CY121" s="113"/>
      <c r="CZ121" s="113"/>
      <c r="DA121" s="113"/>
      <c r="DB121" s="113"/>
      <c r="DC121" s="113"/>
      <c r="DD121" s="113"/>
      <c r="DE121" s="113"/>
      <c r="DF121" s="113"/>
      <c r="DG121" s="113"/>
      <c r="DH121" s="113"/>
      <c r="DI121" s="113"/>
      <c r="DJ121" s="113"/>
      <c r="DK121" s="113"/>
      <c r="DL121" s="113"/>
      <c r="DM121" s="113"/>
      <c r="DN121" s="113"/>
      <c r="DO121" s="113"/>
      <c r="DP121" s="113"/>
      <c r="DQ121" s="113"/>
      <c r="DR121" s="113"/>
      <c r="DS121" s="113"/>
      <c r="DT121" s="113"/>
      <c r="DU121" s="113"/>
      <c r="DV121" s="113"/>
      <c r="DW121" s="113"/>
      <c r="DX121" s="113"/>
      <c r="DY121" s="113"/>
      <c r="DZ121" s="113"/>
      <c r="EA121" s="113"/>
      <c r="EB121" s="113"/>
      <c r="EC121" s="113"/>
    </row>
    <row r="122" spans="2:133" x14ac:dyDescent="0.2">
      <c r="B122" s="113"/>
      <c r="C122" s="113"/>
      <c r="D122" s="113"/>
      <c r="E122" s="113"/>
      <c r="F122" s="113"/>
      <c r="G122" s="113"/>
      <c r="H122" s="113"/>
      <c r="I122" s="113"/>
      <c r="J122" s="113"/>
      <c r="K122" s="113"/>
      <c r="L122" s="113"/>
      <c r="M122" s="113"/>
      <c r="N122" s="113"/>
      <c r="O122" s="113"/>
      <c r="P122" s="113"/>
      <c r="Q122" s="113"/>
      <c r="R122" s="113"/>
      <c r="S122" s="113"/>
      <c r="T122" s="229"/>
      <c r="U122" s="229"/>
      <c r="V122" s="229"/>
      <c r="W122" s="229"/>
      <c r="X122" s="229"/>
      <c r="Y122" s="229"/>
      <c r="Z122" s="229"/>
      <c r="AA122" s="163"/>
      <c r="AB122" s="163"/>
      <c r="AC122" s="163"/>
      <c r="AD122" s="163"/>
      <c r="AE122" s="163"/>
      <c r="AF122" s="163"/>
      <c r="AG122" s="163"/>
      <c r="AH122" s="163"/>
      <c r="AI122" s="163"/>
      <c r="AJ122" s="125"/>
      <c r="AK122" s="125"/>
      <c r="AL122" s="125"/>
      <c r="AM122" s="125"/>
      <c r="AN122" s="125"/>
      <c r="AO122" s="125"/>
      <c r="AP122" s="125"/>
      <c r="AQ122" s="125"/>
      <c r="AR122" s="125"/>
      <c r="AS122" s="229"/>
      <c r="AT122" s="229"/>
      <c r="AU122" s="229"/>
      <c r="AV122" s="229"/>
      <c r="AW122" s="229"/>
      <c r="AX122" s="229"/>
      <c r="AY122" s="229"/>
      <c r="AZ122" s="229"/>
      <c r="BA122" s="229"/>
      <c r="BB122" s="229"/>
      <c r="BC122" s="229"/>
      <c r="BD122" s="229"/>
      <c r="BE122" s="229"/>
      <c r="BF122" s="113"/>
      <c r="BG122" s="113"/>
      <c r="BH122" s="113"/>
      <c r="BI122" s="113"/>
      <c r="BJ122" s="113"/>
      <c r="BK122" s="113"/>
      <c r="BL122" s="113"/>
      <c r="BM122" s="113"/>
      <c r="BN122" s="113"/>
      <c r="BO122" s="113"/>
      <c r="BP122" s="113"/>
      <c r="BQ122" s="113"/>
      <c r="BR122" s="113"/>
      <c r="BS122" s="113"/>
      <c r="BT122" s="113"/>
      <c r="BU122" s="113"/>
      <c r="BV122" s="113"/>
      <c r="BW122" s="113"/>
      <c r="BX122" s="113"/>
      <c r="BY122" s="113"/>
      <c r="BZ122" s="113"/>
      <c r="CA122" s="113"/>
      <c r="CB122" s="113"/>
      <c r="CC122" s="113"/>
      <c r="CD122" s="113"/>
      <c r="CE122" s="113"/>
      <c r="CF122" s="113"/>
      <c r="CG122" s="113"/>
      <c r="CH122" s="113"/>
      <c r="CI122" s="113"/>
      <c r="CJ122" s="113"/>
      <c r="CK122" s="113"/>
      <c r="CL122" s="113"/>
      <c r="CM122" s="113"/>
      <c r="CN122" s="113"/>
      <c r="CO122" s="113"/>
      <c r="CP122" s="113"/>
      <c r="CQ122" s="113"/>
      <c r="CR122" s="113"/>
      <c r="CS122" s="113"/>
      <c r="CT122" s="113"/>
      <c r="CU122" s="113"/>
      <c r="CV122" s="113"/>
      <c r="CW122" s="113"/>
      <c r="CX122" s="113"/>
      <c r="CY122" s="113"/>
      <c r="CZ122" s="113"/>
      <c r="DA122" s="113"/>
      <c r="DB122" s="113"/>
      <c r="DC122" s="113"/>
      <c r="DD122" s="113"/>
      <c r="DE122" s="113"/>
      <c r="DF122" s="113"/>
      <c r="DG122" s="113"/>
      <c r="DH122" s="113"/>
      <c r="DI122" s="113"/>
      <c r="DJ122" s="113"/>
      <c r="DK122" s="113"/>
      <c r="DL122" s="113"/>
      <c r="DM122" s="113"/>
      <c r="DN122" s="113"/>
      <c r="DO122" s="113"/>
      <c r="DP122" s="113"/>
      <c r="DQ122" s="113"/>
      <c r="DR122" s="113"/>
      <c r="DS122" s="113"/>
      <c r="DT122" s="113"/>
      <c r="DU122" s="113"/>
      <c r="DV122" s="113"/>
      <c r="DW122" s="113"/>
      <c r="DX122" s="113"/>
      <c r="DY122" s="113"/>
      <c r="DZ122" s="113"/>
      <c r="EA122" s="113"/>
      <c r="EB122" s="113"/>
      <c r="EC122" s="113"/>
    </row>
    <row r="123" spans="2:133" x14ac:dyDescent="0.2">
      <c r="B123" s="113"/>
      <c r="C123" s="113"/>
      <c r="D123" s="113"/>
      <c r="E123" s="113"/>
      <c r="F123" s="113"/>
      <c r="G123" s="113"/>
      <c r="H123" s="113"/>
      <c r="I123" s="113"/>
      <c r="J123" s="113"/>
      <c r="K123" s="113"/>
      <c r="L123" s="113"/>
      <c r="M123" s="113"/>
      <c r="N123" s="113"/>
      <c r="O123" s="113"/>
      <c r="P123" s="113"/>
      <c r="Q123" s="113"/>
      <c r="R123" s="113"/>
      <c r="S123" s="113"/>
      <c r="T123" s="229"/>
      <c r="U123" s="229"/>
      <c r="V123" s="229"/>
      <c r="W123" s="229"/>
      <c r="X123" s="229"/>
      <c r="Y123" s="229"/>
      <c r="Z123" s="229"/>
      <c r="AA123" s="163"/>
      <c r="AB123" s="163"/>
      <c r="AC123" s="163"/>
      <c r="AD123" s="163"/>
      <c r="AE123" s="163"/>
      <c r="AF123" s="163"/>
      <c r="AG123" s="163"/>
      <c r="AH123" s="163"/>
      <c r="AI123" s="163"/>
      <c r="AJ123" s="125"/>
      <c r="AK123" s="125"/>
      <c r="AL123" s="125"/>
      <c r="AM123" s="125"/>
      <c r="AN123" s="125"/>
      <c r="AO123" s="125"/>
      <c r="AP123" s="125"/>
      <c r="AQ123" s="125"/>
      <c r="AR123" s="125"/>
      <c r="AS123" s="229"/>
      <c r="AT123" s="229"/>
      <c r="AU123" s="229"/>
      <c r="AV123" s="229"/>
      <c r="AW123" s="229"/>
      <c r="AX123" s="229"/>
      <c r="AY123" s="229"/>
      <c r="AZ123" s="229"/>
      <c r="BA123" s="229"/>
      <c r="BB123" s="229"/>
      <c r="BC123" s="229"/>
      <c r="BD123" s="229"/>
      <c r="BE123" s="229"/>
      <c r="BF123" s="113"/>
      <c r="BG123" s="113"/>
      <c r="BH123" s="113"/>
      <c r="BI123" s="113"/>
      <c r="BJ123" s="113"/>
      <c r="BK123" s="113"/>
      <c r="BL123" s="113"/>
      <c r="BM123" s="113"/>
      <c r="BN123" s="113"/>
      <c r="BO123" s="113"/>
      <c r="BP123" s="113"/>
      <c r="BQ123" s="113"/>
      <c r="BR123" s="113"/>
      <c r="BS123" s="113"/>
      <c r="BT123" s="113"/>
      <c r="BU123" s="113"/>
      <c r="BV123" s="113"/>
      <c r="BW123" s="113"/>
      <c r="BX123" s="113"/>
      <c r="BY123" s="113"/>
      <c r="BZ123" s="113"/>
      <c r="CA123" s="113"/>
      <c r="CB123" s="113"/>
      <c r="CC123" s="113"/>
      <c r="CD123" s="113"/>
      <c r="CE123" s="113"/>
      <c r="CF123" s="113"/>
      <c r="CG123" s="113"/>
      <c r="CH123" s="113"/>
      <c r="CI123" s="113"/>
      <c r="CJ123" s="113"/>
      <c r="CK123" s="113"/>
      <c r="CL123" s="113"/>
      <c r="CM123" s="113"/>
      <c r="CN123" s="113"/>
      <c r="CO123" s="113"/>
      <c r="CP123" s="113"/>
      <c r="CQ123" s="113"/>
      <c r="CR123" s="113"/>
      <c r="CS123" s="113"/>
      <c r="CT123" s="113"/>
      <c r="CU123" s="113"/>
      <c r="CV123" s="113"/>
      <c r="CW123" s="113"/>
      <c r="CX123" s="113"/>
      <c r="CY123" s="113"/>
      <c r="CZ123" s="113"/>
      <c r="DA123" s="113"/>
      <c r="DB123" s="113"/>
      <c r="DC123" s="113"/>
      <c r="DD123" s="113"/>
      <c r="DE123" s="113"/>
      <c r="DF123" s="113"/>
      <c r="DG123" s="113"/>
      <c r="DH123" s="113"/>
      <c r="DI123" s="113"/>
      <c r="DJ123" s="113"/>
      <c r="DK123" s="113"/>
      <c r="DL123" s="113"/>
      <c r="DM123" s="113"/>
      <c r="DN123" s="113"/>
      <c r="DO123" s="113"/>
      <c r="DP123" s="113"/>
      <c r="DQ123" s="113"/>
      <c r="DR123" s="113"/>
      <c r="DS123" s="113"/>
      <c r="DT123" s="113"/>
      <c r="DU123" s="113"/>
      <c r="DV123" s="113"/>
      <c r="DW123" s="113"/>
      <c r="DX123" s="113"/>
      <c r="DY123" s="113"/>
      <c r="DZ123" s="113"/>
      <c r="EA123" s="113"/>
      <c r="EB123" s="113"/>
      <c r="EC123" s="113"/>
    </row>
    <row r="124" spans="2:133" x14ac:dyDescent="0.2">
      <c r="B124" s="113"/>
      <c r="C124" s="113"/>
      <c r="D124" s="113"/>
      <c r="E124" s="113"/>
      <c r="F124" s="113"/>
      <c r="G124" s="113"/>
      <c r="H124" s="113"/>
      <c r="I124" s="113"/>
      <c r="J124" s="113"/>
      <c r="K124" s="113"/>
      <c r="L124" s="113"/>
      <c r="M124" s="113"/>
      <c r="N124" s="113"/>
      <c r="O124" s="113"/>
      <c r="P124" s="113"/>
      <c r="Q124" s="113"/>
      <c r="R124" s="113"/>
      <c r="S124" s="113"/>
      <c r="T124" s="229"/>
      <c r="U124" s="229"/>
      <c r="V124" s="229"/>
      <c r="W124" s="229"/>
      <c r="X124" s="229"/>
      <c r="Y124" s="229"/>
      <c r="Z124" s="229"/>
      <c r="AA124" s="163"/>
      <c r="AB124" s="163"/>
      <c r="AC124" s="163"/>
      <c r="AD124" s="163"/>
      <c r="AE124" s="163"/>
      <c r="AF124" s="163"/>
      <c r="AG124" s="163"/>
      <c r="AH124" s="163"/>
      <c r="AI124" s="163"/>
      <c r="AJ124" s="125"/>
      <c r="AK124" s="125"/>
      <c r="AL124" s="125"/>
      <c r="AM124" s="125"/>
      <c r="AN124" s="125"/>
      <c r="AO124" s="125"/>
      <c r="AP124" s="125"/>
      <c r="AQ124" s="125"/>
      <c r="AR124" s="125"/>
      <c r="AS124" s="229"/>
      <c r="AT124" s="229"/>
      <c r="AU124" s="229"/>
      <c r="AV124" s="229"/>
      <c r="AW124" s="229"/>
      <c r="AX124" s="229"/>
      <c r="AY124" s="229"/>
      <c r="AZ124" s="229"/>
      <c r="BA124" s="229"/>
      <c r="BB124" s="229"/>
      <c r="BC124" s="229"/>
      <c r="BD124" s="229"/>
      <c r="BE124" s="229"/>
      <c r="BF124" s="113"/>
      <c r="BG124" s="113"/>
      <c r="BH124" s="113"/>
      <c r="BI124" s="113"/>
      <c r="BJ124" s="113"/>
      <c r="BK124" s="113"/>
      <c r="BL124" s="113"/>
      <c r="BM124" s="113"/>
      <c r="BN124" s="113"/>
      <c r="BO124" s="113"/>
      <c r="BP124" s="113"/>
      <c r="BQ124" s="113"/>
      <c r="BR124" s="113"/>
      <c r="BS124" s="113"/>
      <c r="BT124" s="113"/>
      <c r="BU124" s="113"/>
      <c r="BV124" s="113"/>
      <c r="BW124" s="113"/>
      <c r="BX124" s="113"/>
      <c r="BY124" s="113"/>
      <c r="BZ124" s="113"/>
      <c r="CA124" s="113"/>
      <c r="CB124" s="113"/>
      <c r="CC124" s="113"/>
      <c r="CD124" s="113"/>
      <c r="CE124" s="113"/>
      <c r="CF124" s="113"/>
      <c r="CG124" s="113"/>
      <c r="CH124" s="113"/>
      <c r="CI124" s="113"/>
      <c r="CJ124" s="113"/>
      <c r="CK124" s="113"/>
      <c r="CL124" s="113"/>
      <c r="CM124" s="113"/>
      <c r="CN124" s="113"/>
      <c r="CO124" s="113"/>
      <c r="CP124" s="113"/>
      <c r="CQ124" s="113"/>
      <c r="CR124" s="113"/>
      <c r="CS124" s="113"/>
      <c r="CT124" s="113"/>
      <c r="CU124" s="113"/>
      <c r="CV124" s="113"/>
      <c r="CW124" s="113"/>
      <c r="CX124" s="113"/>
      <c r="CY124" s="113"/>
      <c r="CZ124" s="113"/>
      <c r="DA124" s="113"/>
      <c r="DB124" s="113"/>
      <c r="DC124" s="113"/>
      <c r="DD124" s="113"/>
      <c r="DE124" s="113"/>
      <c r="DF124" s="113"/>
      <c r="DG124" s="113"/>
      <c r="DH124" s="113"/>
      <c r="DI124" s="113"/>
      <c r="DJ124" s="113"/>
      <c r="DK124" s="113"/>
      <c r="DL124" s="113"/>
      <c r="DM124" s="113"/>
      <c r="DN124" s="113"/>
      <c r="DO124" s="113"/>
      <c r="DP124" s="113"/>
      <c r="DQ124" s="113"/>
      <c r="DR124" s="113"/>
      <c r="DS124" s="113"/>
      <c r="DT124" s="113"/>
      <c r="DU124" s="113"/>
      <c r="DV124" s="113"/>
      <c r="DW124" s="113"/>
      <c r="DX124" s="113"/>
      <c r="DY124" s="113"/>
      <c r="DZ124" s="113"/>
      <c r="EA124" s="113"/>
      <c r="EB124" s="113"/>
      <c r="EC124" s="113"/>
    </row>
    <row r="125" spans="2:133" x14ac:dyDescent="0.2">
      <c r="B125" s="113"/>
      <c r="C125" s="113"/>
      <c r="D125" s="113"/>
      <c r="E125" s="113"/>
      <c r="F125" s="113"/>
      <c r="G125" s="113"/>
      <c r="H125" s="113"/>
      <c r="I125" s="113"/>
      <c r="J125" s="113"/>
      <c r="K125" s="113"/>
      <c r="L125" s="113"/>
      <c r="M125" s="113"/>
      <c r="N125" s="113"/>
      <c r="O125" s="113"/>
      <c r="P125" s="113"/>
      <c r="Q125" s="113"/>
      <c r="R125" s="113"/>
      <c r="S125" s="113"/>
      <c r="T125" s="229"/>
      <c r="U125" s="229"/>
      <c r="V125" s="229"/>
      <c r="W125" s="229"/>
      <c r="X125" s="229"/>
      <c r="Y125" s="229"/>
      <c r="Z125" s="229"/>
      <c r="AA125" s="163"/>
      <c r="AB125" s="163"/>
      <c r="AC125" s="163"/>
      <c r="AD125" s="163"/>
      <c r="AE125" s="163"/>
      <c r="AF125" s="163"/>
      <c r="AG125" s="163"/>
      <c r="AH125" s="163"/>
      <c r="AI125" s="163"/>
      <c r="AJ125" s="125"/>
      <c r="AK125" s="125"/>
      <c r="AL125" s="125"/>
      <c r="AM125" s="125"/>
      <c r="AN125" s="125"/>
      <c r="AO125" s="125"/>
      <c r="AP125" s="125"/>
      <c r="AQ125" s="125"/>
      <c r="AR125" s="125"/>
      <c r="AS125" s="229"/>
      <c r="AT125" s="229"/>
      <c r="AU125" s="229"/>
      <c r="AV125" s="229"/>
      <c r="AW125" s="229"/>
      <c r="AX125" s="229"/>
      <c r="AY125" s="229"/>
      <c r="AZ125" s="229"/>
      <c r="BA125" s="229"/>
      <c r="BB125" s="229"/>
      <c r="BC125" s="229"/>
      <c r="BD125" s="229"/>
      <c r="BE125" s="229"/>
      <c r="BF125" s="113"/>
      <c r="BG125" s="113"/>
      <c r="BH125" s="113"/>
      <c r="BI125" s="113"/>
      <c r="BJ125" s="113"/>
      <c r="BK125" s="113"/>
      <c r="BL125" s="113"/>
      <c r="BM125" s="113"/>
      <c r="BN125" s="113"/>
      <c r="BO125" s="113"/>
      <c r="BP125" s="113"/>
      <c r="BQ125" s="113"/>
      <c r="BR125" s="113"/>
      <c r="BS125" s="113"/>
      <c r="BT125" s="113"/>
      <c r="BU125" s="113"/>
      <c r="BV125" s="113"/>
      <c r="BW125" s="113"/>
      <c r="BX125" s="113"/>
      <c r="BY125" s="113"/>
      <c r="BZ125" s="113"/>
      <c r="CA125" s="113"/>
      <c r="CB125" s="113"/>
      <c r="CC125" s="113"/>
      <c r="CD125" s="113"/>
      <c r="CE125" s="113"/>
      <c r="CF125" s="113"/>
      <c r="CG125" s="113"/>
      <c r="CH125" s="113"/>
      <c r="CI125" s="113"/>
      <c r="CJ125" s="113"/>
      <c r="CK125" s="113"/>
      <c r="CL125" s="113"/>
      <c r="CM125" s="113"/>
      <c r="CN125" s="113"/>
      <c r="CO125" s="113"/>
      <c r="CP125" s="113"/>
      <c r="CQ125" s="113"/>
      <c r="CR125" s="113"/>
      <c r="CS125" s="113"/>
      <c r="CT125" s="113"/>
      <c r="CU125" s="113"/>
      <c r="CV125" s="113"/>
      <c r="CW125" s="113"/>
      <c r="CX125" s="113"/>
      <c r="CY125" s="113"/>
      <c r="CZ125" s="113"/>
      <c r="DA125" s="113"/>
      <c r="DB125" s="113"/>
      <c r="DC125" s="113"/>
      <c r="DD125" s="113"/>
      <c r="DE125" s="113"/>
      <c r="DF125" s="113"/>
      <c r="DG125" s="113"/>
      <c r="DH125" s="113"/>
      <c r="DI125" s="113"/>
      <c r="DJ125" s="113"/>
      <c r="DK125" s="113"/>
      <c r="DL125" s="113"/>
      <c r="DM125" s="113"/>
      <c r="DN125" s="113"/>
      <c r="DO125" s="113"/>
      <c r="DP125" s="113"/>
      <c r="DQ125" s="113"/>
      <c r="DR125" s="113"/>
      <c r="DS125" s="113"/>
      <c r="DT125" s="113"/>
      <c r="DU125" s="113"/>
      <c r="DV125" s="113"/>
      <c r="DW125" s="113"/>
      <c r="DX125" s="113"/>
      <c r="DY125" s="113"/>
      <c r="DZ125" s="113"/>
      <c r="EA125" s="113"/>
      <c r="EB125" s="113"/>
      <c r="EC125" s="113"/>
    </row>
    <row r="126" spans="2:133" x14ac:dyDescent="0.2">
      <c r="B126" s="113"/>
      <c r="C126" s="113"/>
      <c r="D126" s="113"/>
      <c r="E126" s="113"/>
      <c r="F126" s="113"/>
      <c r="G126" s="113"/>
      <c r="H126" s="113"/>
      <c r="I126" s="113"/>
      <c r="J126" s="113"/>
      <c r="K126" s="113"/>
      <c r="L126" s="113"/>
      <c r="M126" s="113"/>
      <c r="N126" s="113"/>
      <c r="O126" s="113"/>
      <c r="P126" s="113"/>
      <c r="Q126" s="113"/>
      <c r="R126" s="113"/>
      <c r="S126" s="113"/>
      <c r="T126" s="229"/>
      <c r="U126" s="229"/>
      <c r="V126" s="229"/>
      <c r="W126" s="229"/>
      <c r="X126" s="229"/>
      <c r="Y126" s="229"/>
      <c r="Z126" s="229"/>
      <c r="AA126" s="163"/>
      <c r="AB126" s="163"/>
      <c r="AC126" s="163"/>
      <c r="AD126" s="163"/>
      <c r="AE126" s="163"/>
      <c r="AF126" s="163"/>
      <c r="AG126" s="163"/>
      <c r="AH126" s="163"/>
      <c r="AI126" s="163"/>
      <c r="AJ126" s="125"/>
      <c r="AK126" s="125"/>
      <c r="AL126" s="125"/>
      <c r="AM126" s="125"/>
      <c r="AN126" s="125"/>
      <c r="AO126" s="125"/>
      <c r="AP126" s="125"/>
      <c r="AQ126" s="125"/>
      <c r="AR126" s="125"/>
      <c r="AS126" s="229"/>
      <c r="AT126" s="229"/>
      <c r="AU126" s="229"/>
      <c r="AV126" s="229"/>
      <c r="AW126" s="229"/>
      <c r="AX126" s="229"/>
      <c r="AY126" s="229"/>
      <c r="AZ126" s="229"/>
      <c r="BA126" s="229"/>
      <c r="BB126" s="229"/>
      <c r="BC126" s="229"/>
      <c r="BD126" s="229"/>
      <c r="BE126" s="229"/>
      <c r="BF126" s="113"/>
      <c r="BG126" s="113"/>
      <c r="BH126" s="113"/>
      <c r="BI126" s="113"/>
      <c r="BJ126" s="113"/>
      <c r="BK126" s="113"/>
      <c r="BL126" s="113"/>
      <c r="BM126" s="113"/>
      <c r="BN126" s="113"/>
      <c r="BO126" s="113"/>
      <c r="BP126" s="113"/>
      <c r="BQ126" s="113"/>
      <c r="BR126" s="113"/>
      <c r="BS126" s="113"/>
      <c r="BT126" s="113"/>
      <c r="BU126" s="113"/>
      <c r="BV126" s="113"/>
      <c r="BW126" s="113"/>
      <c r="BX126" s="113"/>
      <c r="BY126" s="113"/>
      <c r="BZ126" s="113"/>
      <c r="CA126" s="113"/>
      <c r="CB126" s="113"/>
      <c r="CC126" s="113"/>
      <c r="CD126" s="113"/>
      <c r="CE126" s="113"/>
      <c r="CF126" s="113"/>
      <c r="CG126" s="113"/>
      <c r="CH126" s="113"/>
      <c r="CI126" s="113"/>
      <c r="CJ126" s="113"/>
      <c r="CK126" s="113"/>
      <c r="CL126" s="113"/>
      <c r="CM126" s="113"/>
      <c r="CN126" s="113"/>
      <c r="CO126" s="113"/>
      <c r="CP126" s="113"/>
      <c r="CQ126" s="113"/>
      <c r="CR126" s="113"/>
      <c r="CS126" s="113"/>
      <c r="CT126" s="113"/>
      <c r="CU126" s="113"/>
      <c r="CV126" s="113"/>
      <c r="CW126" s="113"/>
      <c r="CX126" s="113"/>
      <c r="CY126" s="113"/>
      <c r="CZ126" s="113"/>
      <c r="DA126" s="113"/>
      <c r="DB126" s="113"/>
      <c r="DC126" s="113"/>
      <c r="DD126" s="113"/>
      <c r="DE126" s="113"/>
      <c r="DF126" s="113"/>
      <c r="DG126" s="113"/>
      <c r="DH126" s="113"/>
      <c r="DI126" s="113"/>
      <c r="DJ126" s="113"/>
      <c r="DK126" s="113"/>
      <c r="DL126" s="113"/>
      <c r="DM126" s="113"/>
      <c r="DN126" s="113"/>
      <c r="DO126" s="113"/>
      <c r="DP126" s="113"/>
      <c r="DQ126" s="113"/>
      <c r="DR126" s="113"/>
      <c r="DS126" s="113"/>
      <c r="DT126" s="113"/>
      <c r="DU126" s="113"/>
      <c r="DV126" s="113"/>
      <c r="DW126" s="113"/>
      <c r="DX126" s="113"/>
      <c r="DY126" s="113"/>
      <c r="DZ126" s="113"/>
      <c r="EA126" s="113"/>
      <c r="EB126" s="113"/>
      <c r="EC126" s="113"/>
    </row>
    <row r="127" spans="2:133" x14ac:dyDescent="0.2">
      <c r="B127" s="113"/>
      <c r="C127" s="113"/>
      <c r="D127" s="113"/>
      <c r="E127" s="113"/>
      <c r="F127" s="113"/>
      <c r="G127" s="113"/>
      <c r="H127" s="113"/>
      <c r="I127" s="113"/>
      <c r="J127" s="113"/>
      <c r="K127" s="113"/>
      <c r="L127" s="113"/>
      <c r="M127" s="113"/>
      <c r="N127" s="113"/>
      <c r="O127" s="113"/>
      <c r="P127" s="113"/>
      <c r="Q127" s="113"/>
      <c r="R127" s="113"/>
      <c r="S127" s="113"/>
      <c r="T127" s="229"/>
      <c r="U127" s="229"/>
      <c r="V127" s="229"/>
      <c r="W127" s="229"/>
      <c r="X127" s="229"/>
      <c r="Y127" s="229"/>
      <c r="Z127" s="229"/>
      <c r="AA127" s="163"/>
      <c r="AB127" s="163"/>
      <c r="AC127" s="163"/>
      <c r="AD127" s="163"/>
      <c r="AE127" s="163"/>
      <c r="AF127" s="163"/>
      <c r="AG127" s="163"/>
      <c r="AH127" s="163"/>
      <c r="AI127" s="163"/>
      <c r="AJ127" s="125"/>
      <c r="AK127" s="125"/>
      <c r="AL127" s="125"/>
      <c r="AM127" s="125"/>
      <c r="AN127" s="125"/>
      <c r="AO127" s="125"/>
      <c r="AP127" s="125"/>
      <c r="AQ127" s="125"/>
      <c r="AR127" s="125"/>
      <c r="AS127" s="229"/>
      <c r="AT127" s="229"/>
      <c r="AU127" s="229"/>
      <c r="AV127" s="229"/>
      <c r="AW127" s="229"/>
      <c r="AX127" s="229"/>
      <c r="AY127" s="229"/>
      <c r="AZ127" s="229"/>
      <c r="BA127" s="229"/>
      <c r="BB127" s="229"/>
      <c r="BC127" s="229"/>
      <c r="BD127" s="229"/>
      <c r="BE127" s="229"/>
      <c r="BF127" s="113"/>
      <c r="BG127" s="113"/>
      <c r="BH127" s="113"/>
      <c r="BI127" s="113"/>
      <c r="BJ127" s="113"/>
      <c r="BK127" s="113"/>
      <c r="BL127" s="113"/>
      <c r="BM127" s="113"/>
      <c r="BN127" s="113"/>
      <c r="BO127" s="113"/>
      <c r="BP127" s="113"/>
      <c r="BQ127" s="113"/>
      <c r="BR127" s="113"/>
      <c r="BS127" s="113"/>
      <c r="BT127" s="113"/>
      <c r="BU127" s="113"/>
      <c r="BV127" s="113"/>
      <c r="BW127" s="113"/>
      <c r="BX127" s="113"/>
      <c r="BY127" s="113"/>
      <c r="BZ127" s="113"/>
      <c r="CA127" s="113"/>
      <c r="CB127" s="113"/>
      <c r="CC127" s="113"/>
      <c r="CD127" s="113"/>
      <c r="CE127" s="113"/>
      <c r="CF127" s="113"/>
      <c r="CG127" s="113"/>
      <c r="CH127" s="113"/>
      <c r="CI127" s="113"/>
      <c r="CJ127" s="113"/>
      <c r="CK127" s="113"/>
      <c r="CL127" s="113"/>
      <c r="CM127" s="113"/>
      <c r="CN127" s="113"/>
      <c r="CO127" s="113"/>
      <c r="CP127" s="113"/>
      <c r="CQ127" s="113"/>
      <c r="CR127" s="113"/>
      <c r="CS127" s="113"/>
      <c r="CT127" s="113"/>
      <c r="CU127" s="113"/>
      <c r="CV127" s="113"/>
      <c r="CW127" s="113"/>
      <c r="CX127" s="113"/>
      <c r="CY127" s="113"/>
      <c r="CZ127" s="113"/>
      <c r="DA127" s="113"/>
      <c r="DB127" s="113"/>
      <c r="DC127" s="113"/>
      <c r="DD127" s="113"/>
      <c r="DE127" s="113"/>
      <c r="DF127" s="113"/>
      <c r="DG127" s="113"/>
      <c r="DH127" s="113"/>
      <c r="DI127" s="113"/>
      <c r="DJ127" s="113"/>
      <c r="DK127" s="113"/>
      <c r="DL127" s="113"/>
      <c r="DM127" s="113"/>
      <c r="DN127" s="113"/>
      <c r="DO127" s="113"/>
      <c r="DP127" s="113"/>
      <c r="DQ127" s="113"/>
      <c r="DR127" s="113"/>
      <c r="DS127" s="113"/>
      <c r="DT127" s="113"/>
      <c r="DU127" s="113"/>
      <c r="DV127" s="113"/>
      <c r="DW127" s="113"/>
      <c r="DX127" s="113"/>
      <c r="DY127" s="113"/>
      <c r="DZ127" s="113"/>
      <c r="EA127" s="113"/>
      <c r="EB127" s="113"/>
      <c r="EC127" s="113"/>
    </row>
    <row r="128" spans="2:133" x14ac:dyDescent="0.2">
      <c r="B128" s="113"/>
      <c r="C128" s="113"/>
      <c r="D128" s="113"/>
      <c r="E128" s="113"/>
      <c r="F128" s="113"/>
      <c r="G128" s="113"/>
      <c r="H128" s="113"/>
      <c r="I128" s="113"/>
      <c r="J128" s="113"/>
      <c r="K128" s="113"/>
      <c r="L128" s="113"/>
      <c r="M128" s="113"/>
      <c r="N128" s="113"/>
      <c r="O128" s="113"/>
      <c r="P128" s="113"/>
      <c r="Q128" s="113"/>
      <c r="R128" s="113"/>
      <c r="S128" s="113"/>
      <c r="T128" s="229"/>
      <c r="U128" s="229"/>
      <c r="V128" s="229"/>
      <c r="W128" s="229"/>
      <c r="X128" s="229"/>
      <c r="Y128" s="229"/>
      <c r="Z128" s="229"/>
      <c r="AA128" s="163"/>
      <c r="AB128" s="163"/>
      <c r="AC128" s="163"/>
      <c r="AD128" s="163"/>
      <c r="AE128" s="163"/>
      <c r="AF128" s="163"/>
      <c r="AG128" s="163"/>
      <c r="AH128" s="163"/>
      <c r="AI128" s="163"/>
      <c r="AJ128" s="125"/>
      <c r="AK128" s="125"/>
      <c r="AL128" s="125"/>
      <c r="AM128" s="125"/>
      <c r="AN128" s="125"/>
      <c r="AO128" s="125"/>
      <c r="AP128" s="125"/>
      <c r="AQ128" s="125"/>
      <c r="AR128" s="125"/>
      <c r="AS128" s="229"/>
      <c r="AT128" s="229"/>
      <c r="AU128" s="229"/>
      <c r="AV128" s="229"/>
      <c r="AW128" s="229"/>
      <c r="AX128" s="229"/>
      <c r="AY128" s="229"/>
      <c r="AZ128" s="229"/>
      <c r="BA128" s="229"/>
      <c r="BB128" s="229"/>
      <c r="BC128" s="229"/>
      <c r="BD128" s="229"/>
      <c r="BE128" s="229"/>
      <c r="BF128" s="113"/>
      <c r="BG128" s="113"/>
      <c r="BH128" s="113"/>
      <c r="BI128" s="113"/>
      <c r="BJ128" s="113"/>
      <c r="BK128" s="113"/>
      <c r="BL128" s="113"/>
      <c r="BM128" s="113"/>
      <c r="BN128" s="113"/>
      <c r="BO128" s="113"/>
      <c r="BP128" s="113"/>
      <c r="BQ128" s="113"/>
      <c r="BR128" s="113"/>
      <c r="BS128" s="113"/>
      <c r="BT128" s="113"/>
      <c r="BU128" s="113"/>
      <c r="BV128" s="113"/>
      <c r="BW128" s="113"/>
      <c r="BX128" s="113"/>
      <c r="BY128" s="113"/>
      <c r="BZ128" s="113"/>
      <c r="CA128" s="113"/>
      <c r="CB128" s="113"/>
      <c r="CC128" s="113"/>
      <c r="CD128" s="113"/>
      <c r="CE128" s="113"/>
      <c r="CF128" s="113"/>
      <c r="CG128" s="113"/>
      <c r="CH128" s="113"/>
      <c r="CI128" s="113"/>
      <c r="CJ128" s="113"/>
      <c r="CK128" s="113"/>
      <c r="CL128" s="113"/>
      <c r="CM128" s="113"/>
      <c r="CN128" s="113"/>
      <c r="CO128" s="113"/>
      <c r="CP128" s="113"/>
      <c r="CQ128" s="113"/>
      <c r="CR128" s="113"/>
      <c r="CS128" s="113"/>
      <c r="CT128" s="113"/>
      <c r="CU128" s="113"/>
      <c r="CV128" s="113"/>
      <c r="CW128" s="113"/>
      <c r="CX128" s="113"/>
      <c r="CY128" s="113"/>
      <c r="CZ128" s="113"/>
      <c r="DA128" s="113"/>
      <c r="DB128" s="113"/>
      <c r="DC128" s="113"/>
      <c r="DD128" s="113"/>
      <c r="DE128" s="113"/>
      <c r="DF128" s="113"/>
      <c r="DG128" s="113"/>
      <c r="DH128" s="113"/>
      <c r="DI128" s="113"/>
      <c r="DJ128" s="113"/>
      <c r="DK128" s="113"/>
      <c r="DL128" s="113"/>
      <c r="DM128" s="113"/>
      <c r="DN128" s="113"/>
      <c r="DO128" s="113"/>
      <c r="DP128" s="113"/>
      <c r="DQ128" s="113"/>
      <c r="DR128" s="113"/>
      <c r="DS128" s="113"/>
      <c r="DT128" s="113"/>
      <c r="DU128" s="113"/>
      <c r="DV128" s="113"/>
      <c r="DW128" s="113"/>
      <c r="DX128" s="113"/>
      <c r="DY128" s="113"/>
      <c r="DZ128" s="113"/>
      <c r="EA128" s="113"/>
      <c r="EB128" s="113"/>
      <c r="EC128" s="113"/>
    </row>
    <row r="129" spans="2:133" x14ac:dyDescent="0.2">
      <c r="B129" s="113"/>
      <c r="C129" s="113"/>
      <c r="D129" s="113"/>
      <c r="E129" s="113"/>
      <c r="F129" s="113"/>
      <c r="G129" s="113"/>
      <c r="H129" s="113"/>
      <c r="I129" s="113"/>
      <c r="J129" s="113"/>
      <c r="K129" s="113"/>
      <c r="L129" s="113"/>
      <c r="M129" s="113"/>
      <c r="N129" s="113"/>
      <c r="O129" s="113"/>
      <c r="P129" s="113"/>
      <c r="Q129" s="113"/>
      <c r="R129" s="113"/>
      <c r="S129" s="113"/>
      <c r="T129" s="229"/>
      <c r="U129" s="229"/>
      <c r="V129" s="229"/>
      <c r="W129" s="229"/>
      <c r="X129" s="229"/>
      <c r="Y129" s="229"/>
      <c r="Z129" s="229"/>
      <c r="AA129" s="163"/>
      <c r="AB129" s="163"/>
      <c r="AC129" s="163"/>
      <c r="AD129" s="163"/>
      <c r="AE129" s="163"/>
      <c r="AF129" s="163"/>
      <c r="AG129" s="163"/>
      <c r="AH129" s="163"/>
      <c r="AI129" s="163"/>
      <c r="AJ129" s="125"/>
      <c r="AK129" s="125"/>
      <c r="AL129" s="125"/>
      <c r="AM129" s="125"/>
      <c r="AN129" s="125"/>
      <c r="AO129" s="125"/>
      <c r="AP129" s="125"/>
      <c r="AQ129" s="125"/>
      <c r="AR129" s="125"/>
      <c r="AS129" s="229"/>
      <c r="AT129" s="229"/>
      <c r="AU129" s="229"/>
      <c r="AV129" s="229"/>
      <c r="AW129" s="229"/>
      <c r="AX129" s="229"/>
      <c r="AY129" s="229"/>
      <c r="AZ129" s="229"/>
      <c r="BA129" s="229"/>
      <c r="BB129" s="229"/>
      <c r="BC129" s="229"/>
      <c r="BD129" s="229"/>
      <c r="BE129" s="229"/>
      <c r="BF129" s="113"/>
      <c r="BG129" s="113"/>
      <c r="BH129" s="113"/>
      <c r="BI129" s="113"/>
      <c r="BJ129" s="113"/>
      <c r="BK129" s="113"/>
      <c r="BL129" s="113"/>
      <c r="BM129" s="113"/>
      <c r="BN129" s="113"/>
      <c r="BO129" s="113"/>
      <c r="BP129" s="113"/>
      <c r="BQ129" s="113"/>
      <c r="BR129" s="113"/>
      <c r="BS129" s="113"/>
      <c r="BT129" s="113"/>
      <c r="BU129" s="113"/>
      <c r="BV129" s="113"/>
      <c r="BW129" s="113"/>
      <c r="BX129" s="113"/>
      <c r="BY129" s="113"/>
      <c r="BZ129" s="113"/>
      <c r="CA129" s="113"/>
      <c r="CB129" s="113"/>
      <c r="CC129" s="113"/>
      <c r="CD129" s="113"/>
      <c r="CE129" s="113"/>
      <c r="CF129" s="113"/>
      <c r="CG129" s="113"/>
      <c r="CH129" s="113"/>
      <c r="CI129" s="113"/>
      <c r="CJ129" s="113"/>
      <c r="CK129" s="113"/>
      <c r="CL129" s="113"/>
      <c r="CM129" s="113"/>
      <c r="CN129" s="113"/>
      <c r="CO129" s="113"/>
      <c r="CP129" s="113"/>
      <c r="CQ129" s="113"/>
      <c r="CR129" s="113"/>
      <c r="CS129" s="113"/>
      <c r="CT129" s="113"/>
      <c r="CU129" s="113"/>
      <c r="CV129" s="113"/>
      <c r="CW129" s="113"/>
      <c r="CX129" s="113"/>
      <c r="CY129" s="113"/>
      <c r="CZ129" s="113"/>
      <c r="DA129" s="113"/>
      <c r="DB129" s="113"/>
      <c r="DC129" s="113"/>
      <c r="DD129" s="113"/>
      <c r="DE129" s="113"/>
      <c r="DF129" s="113"/>
      <c r="DG129" s="113"/>
      <c r="DH129" s="113"/>
      <c r="DI129" s="113"/>
      <c r="DJ129" s="113"/>
      <c r="DK129" s="113"/>
      <c r="DL129" s="113"/>
      <c r="DM129" s="113"/>
      <c r="DN129" s="113"/>
      <c r="DO129" s="113"/>
      <c r="DP129" s="113"/>
      <c r="DQ129" s="113"/>
      <c r="DR129" s="113"/>
      <c r="DS129" s="113"/>
      <c r="DT129" s="113"/>
      <c r="DU129" s="113"/>
      <c r="DV129" s="113"/>
      <c r="DW129" s="113"/>
      <c r="DX129" s="113"/>
      <c r="DY129" s="113"/>
      <c r="DZ129" s="113"/>
      <c r="EA129" s="113"/>
      <c r="EB129" s="113"/>
      <c r="EC129" s="113"/>
    </row>
    <row r="130" spans="2:133" x14ac:dyDescent="0.2">
      <c r="B130" s="113"/>
      <c r="C130" s="113"/>
      <c r="D130" s="113"/>
      <c r="E130" s="113"/>
      <c r="F130" s="113"/>
      <c r="G130" s="113"/>
      <c r="H130" s="113"/>
      <c r="I130" s="113"/>
      <c r="J130" s="113"/>
      <c r="K130" s="113"/>
      <c r="L130" s="113"/>
      <c r="M130" s="113"/>
      <c r="N130" s="113"/>
      <c r="O130" s="113"/>
      <c r="P130" s="113"/>
      <c r="Q130" s="113"/>
      <c r="R130" s="113"/>
      <c r="S130" s="113"/>
      <c r="T130" s="229"/>
      <c r="U130" s="229"/>
      <c r="V130" s="229"/>
      <c r="W130" s="229"/>
      <c r="X130" s="229"/>
      <c r="Y130" s="229"/>
      <c r="Z130" s="229"/>
      <c r="AA130" s="163"/>
      <c r="AB130" s="163"/>
      <c r="AC130" s="163"/>
      <c r="AD130" s="163"/>
      <c r="AE130" s="163"/>
      <c r="AF130" s="163"/>
      <c r="AG130" s="163"/>
      <c r="AH130" s="163"/>
      <c r="AI130" s="163"/>
      <c r="AJ130" s="125"/>
      <c r="AK130" s="125"/>
      <c r="AL130" s="125"/>
      <c r="AM130" s="125"/>
      <c r="AN130" s="125"/>
      <c r="AO130" s="125"/>
      <c r="AP130" s="125"/>
      <c r="AQ130" s="125"/>
      <c r="AR130" s="125"/>
      <c r="AS130" s="229"/>
      <c r="AT130" s="229"/>
      <c r="AU130" s="229"/>
      <c r="AV130" s="229"/>
      <c r="AW130" s="229"/>
      <c r="AX130" s="229"/>
      <c r="AY130" s="229"/>
      <c r="AZ130" s="229"/>
      <c r="BA130" s="229"/>
      <c r="BB130" s="229"/>
      <c r="BC130" s="229"/>
      <c r="BD130" s="229"/>
      <c r="BE130" s="229"/>
      <c r="BF130" s="113"/>
      <c r="BG130" s="113"/>
      <c r="BH130" s="113"/>
      <c r="BI130" s="113"/>
      <c r="BJ130" s="113"/>
      <c r="BK130" s="113"/>
      <c r="BL130" s="113"/>
      <c r="BM130" s="113"/>
      <c r="BN130" s="113"/>
      <c r="BO130" s="113"/>
      <c r="BP130" s="113"/>
      <c r="BQ130" s="113"/>
      <c r="BR130" s="113"/>
      <c r="BS130" s="113"/>
      <c r="BT130" s="113"/>
      <c r="BU130" s="113"/>
      <c r="BV130" s="113"/>
      <c r="BW130" s="113"/>
      <c r="BX130" s="113"/>
      <c r="BY130" s="113"/>
      <c r="BZ130" s="113"/>
      <c r="CA130" s="113"/>
      <c r="CB130" s="113"/>
      <c r="CC130" s="113"/>
      <c r="CD130" s="113"/>
      <c r="CE130" s="113"/>
      <c r="CF130" s="113"/>
      <c r="CG130" s="113"/>
      <c r="CH130" s="113"/>
      <c r="CI130" s="113"/>
      <c r="CJ130" s="113"/>
      <c r="CK130" s="113"/>
      <c r="CL130" s="113"/>
      <c r="CM130" s="113"/>
      <c r="CN130" s="113"/>
      <c r="CO130" s="113"/>
      <c r="CP130" s="113"/>
      <c r="CQ130" s="113"/>
      <c r="CR130" s="113"/>
      <c r="CS130" s="113"/>
      <c r="CT130" s="113"/>
      <c r="CU130" s="113"/>
      <c r="CV130" s="113"/>
      <c r="CW130" s="113"/>
      <c r="CX130" s="113"/>
      <c r="CY130" s="113"/>
      <c r="CZ130" s="113"/>
      <c r="DA130" s="113"/>
      <c r="DB130" s="113"/>
      <c r="DC130" s="113"/>
      <c r="DD130" s="113"/>
      <c r="DE130" s="113"/>
      <c r="DF130" s="113"/>
      <c r="DG130" s="113"/>
      <c r="DH130" s="113"/>
      <c r="DI130" s="113"/>
      <c r="DJ130" s="113"/>
      <c r="DK130" s="113"/>
      <c r="DL130" s="113"/>
      <c r="DM130" s="113"/>
      <c r="DN130" s="113"/>
      <c r="DO130" s="113"/>
      <c r="DP130" s="113"/>
      <c r="DQ130" s="113"/>
      <c r="DR130" s="113"/>
      <c r="DS130" s="113"/>
      <c r="DT130" s="113"/>
      <c r="DU130" s="113"/>
      <c r="DV130" s="113"/>
      <c r="DW130" s="113"/>
      <c r="DX130" s="113"/>
      <c r="DY130" s="113"/>
      <c r="DZ130" s="113"/>
      <c r="EA130" s="113"/>
      <c r="EB130" s="113"/>
      <c r="EC130" s="113"/>
    </row>
    <row r="131" spans="2:133" x14ac:dyDescent="0.2">
      <c r="B131" s="113"/>
      <c r="C131" s="113"/>
      <c r="D131" s="113"/>
      <c r="E131" s="113"/>
      <c r="F131" s="113"/>
      <c r="G131" s="113"/>
      <c r="H131" s="113"/>
      <c r="I131" s="113"/>
      <c r="J131" s="113"/>
      <c r="K131" s="113"/>
      <c r="L131" s="113"/>
      <c r="M131" s="113"/>
      <c r="N131" s="113"/>
      <c r="O131" s="113"/>
      <c r="P131" s="113"/>
      <c r="Q131" s="113"/>
      <c r="R131" s="113"/>
      <c r="S131" s="113"/>
      <c r="T131" s="229"/>
      <c r="U131" s="229"/>
      <c r="V131" s="229"/>
      <c r="W131" s="229"/>
      <c r="X131" s="229"/>
      <c r="Y131" s="229"/>
      <c r="Z131" s="229"/>
      <c r="AA131" s="163"/>
      <c r="AB131" s="163"/>
      <c r="AC131" s="163"/>
      <c r="AD131" s="163"/>
      <c r="AE131" s="163"/>
      <c r="AF131" s="163"/>
      <c r="AG131" s="163"/>
      <c r="AH131" s="163"/>
      <c r="AI131" s="163"/>
      <c r="AJ131" s="125"/>
      <c r="AK131" s="125"/>
      <c r="AL131" s="125"/>
      <c r="AM131" s="125"/>
      <c r="AN131" s="125"/>
      <c r="AO131" s="125"/>
      <c r="AP131" s="125"/>
      <c r="AQ131" s="125"/>
      <c r="AR131" s="125"/>
      <c r="AS131" s="229"/>
      <c r="AT131" s="229"/>
      <c r="AU131" s="229"/>
      <c r="AV131" s="229"/>
      <c r="AW131" s="229"/>
      <c r="AX131" s="229"/>
      <c r="AY131" s="229"/>
      <c r="AZ131" s="229"/>
      <c r="BA131" s="229"/>
      <c r="BB131" s="229"/>
      <c r="BC131" s="229"/>
      <c r="BD131" s="229"/>
      <c r="BE131" s="229"/>
      <c r="BF131" s="113"/>
      <c r="BG131" s="113"/>
      <c r="BH131" s="113"/>
      <c r="BI131" s="113"/>
      <c r="BJ131" s="113"/>
      <c r="BK131" s="113"/>
      <c r="BL131" s="113"/>
      <c r="BM131" s="113"/>
      <c r="BN131" s="113"/>
      <c r="BO131" s="113"/>
      <c r="BP131" s="113"/>
      <c r="BQ131" s="113"/>
      <c r="BR131" s="113"/>
      <c r="BS131" s="113"/>
      <c r="BT131" s="113"/>
      <c r="BU131" s="113"/>
      <c r="BV131" s="113"/>
      <c r="BW131" s="113"/>
      <c r="BX131" s="113"/>
      <c r="BY131" s="113"/>
      <c r="BZ131" s="113"/>
      <c r="CA131" s="113"/>
      <c r="CB131" s="113"/>
      <c r="CC131" s="113"/>
      <c r="CD131" s="113"/>
      <c r="CE131" s="113"/>
      <c r="CF131" s="113"/>
      <c r="CG131" s="113"/>
      <c r="CH131" s="113"/>
      <c r="CI131" s="113"/>
      <c r="CJ131" s="113"/>
      <c r="CK131" s="113"/>
      <c r="CL131" s="113"/>
      <c r="CM131" s="113"/>
      <c r="CN131" s="113"/>
      <c r="CO131" s="113"/>
      <c r="CP131" s="113"/>
      <c r="CQ131" s="113"/>
      <c r="CR131" s="113"/>
      <c r="CS131" s="113"/>
      <c r="CT131" s="113"/>
      <c r="CU131" s="113"/>
      <c r="CV131" s="113"/>
      <c r="CW131" s="113"/>
      <c r="CX131" s="113"/>
      <c r="CY131" s="113"/>
      <c r="CZ131" s="113"/>
      <c r="DA131" s="113"/>
      <c r="DB131" s="113"/>
      <c r="DC131" s="113"/>
      <c r="DD131" s="113"/>
      <c r="DE131" s="113"/>
      <c r="DF131" s="113"/>
      <c r="DG131" s="113"/>
      <c r="DH131" s="113"/>
      <c r="DI131" s="113"/>
      <c r="DJ131" s="113"/>
      <c r="DK131" s="113"/>
      <c r="DL131" s="113"/>
      <c r="DM131" s="113"/>
      <c r="DN131" s="113"/>
      <c r="DO131" s="113"/>
      <c r="DP131" s="113"/>
      <c r="DQ131" s="113"/>
      <c r="DR131" s="113"/>
      <c r="DS131" s="113"/>
      <c r="DT131" s="113"/>
      <c r="DU131" s="113"/>
      <c r="DV131" s="113"/>
      <c r="DW131" s="113"/>
      <c r="DX131" s="113"/>
      <c r="DY131" s="113"/>
      <c r="DZ131" s="113"/>
      <c r="EA131" s="113"/>
      <c r="EB131" s="113"/>
      <c r="EC131" s="113"/>
    </row>
    <row r="132" spans="2:133" x14ac:dyDescent="0.2">
      <c r="B132" s="113"/>
      <c r="C132" s="113"/>
      <c r="D132" s="113"/>
      <c r="E132" s="113"/>
      <c r="F132" s="113"/>
      <c r="G132" s="113"/>
      <c r="H132" s="113"/>
      <c r="I132" s="113"/>
      <c r="J132" s="113"/>
      <c r="K132" s="113"/>
      <c r="L132" s="113"/>
      <c r="M132" s="113"/>
      <c r="N132" s="113"/>
      <c r="O132" s="113"/>
      <c r="P132" s="113"/>
      <c r="Q132" s="113"/>
      <c r="R132" s="113"/>
      <c r="S132" s="113"/>
      <c r="T132" s="229"/>
      <c r="U132" s="229"/>
      <c r="V132" s="229"/>
      <c r="W132" s="229"/>
      <c r="X132" s="229"/>
      <c r="Y132" s="229"/>
      <c r="Z132" s="229"/>
      <c r="AA132" s="163"/>
      <c r="AB132" s="163"/>
      <c r="AC132" s="163"/>
      <c r="AD132" s="163"/>
      <c r="AE132" s="163"/>
      <c r="AF132" s="163"/>
      <c r="AG132" s="163"/>
      <c r="AH132" s="163"/>
      <c r="AI132" s="163"/>
      <c r="AJ132" s="125"/>
      <c r="AK132" s="125"/>
      <c r="AL132" s="125"/>
      <c r="AM132" s="125"/>
      <c r="AN132" s="125"/>
      <c r="AO132" s="125"/>
      <c r="AP132" s="125"/>
      <c r="AQ132" s="125"/>
      <c r="AR132" s="125"/>
      <c r="AS132" s="229"/>
      <c r="AT132" s="229"/>
      <c r="AU132" s="229"/>
      <c r="AV132" s="229"/>
      <c r="AW132" s="229"/>
      <c r="AX132" s="229"/>
      <c r="AY132" s="229"/>
      <c r="AZ132" s="229"/>
      <c r="BA132" s="229"/>
      <c r="BB132" s="229"/>
      <c r="BC132" s="229"/>
      <c r="BD132" s="229"/>
      <c r="BE132" s="229"/>
      <c r="BF132" s="113"/>
      <c r="BG132" s="113"/>
      <c r="BH132" s="113"/>
      <c r="BI132" s="113"/>
      <c r="BJ132" s="113"/>
      <c r="BK132" s="113"/>
      <c r="BL132" s="113"/>
      <c r="BM132" s="113"/>
      <c r="BN132" s="113"/>
      <c r="BO132" s="113"/>
      <c r="BP132" s="113"/>
      <c r="BQ132" s="113"/>
      <c r="BR132" s="113"/>
      <c r="BS132" s="113"/>
      <c r="BT132" s="113"/>
      <c r="BU132" s="113"/>
      <c r="BV132" s="113"/>
      <c r="BW132" s="113"/>
      <c r="BX132" s="113"/>
      <c r="BY132" s="113"/>
      <c r="BZ132" s="113"/>
      <c r="CA132" s="113"/>
      <c r="CB132" s="113"/>
      <c r="CC132" s="113"/>
      <c r="CD132" s="113"/>
      <c r="CE132" s="113"/>
      <c r="CF132" s="113"/>
      <c r="CG132" s="113"/>
      <c r="CH132" s="113"/>
      <c r="CI132" s="113"/>
      <c r="CJ132" s="113"/>
      <c r="CK132" s="113"/>
      <c r="CL132" s="113"/>
      <c r="CM132" s="113"/>
      <c r="CN132" s="113"/>
      <c r="CO132" s="113"/>
      <c r="CP132" s="113"/>
      <c r="CQ132" s="113"/>
      <c r="CR132" s="113"/>
      <c r="CS132" s="113"/>
      <c r="CT132" s="113"/>
      <c r="CU132" s="113"/>
      <c r="CV132" s="113"/>
      <c r="CW132" s="113"/>
      <c r="CX132" s="113"/>
      <c r="CY132" s="113"/>
      <c r="CZ132" s="113"/>
      <c r="DA132" s="113"/>
      <c r="DB132" s="113"/>
      <c r="DC132" s="113"/>
      <c r="DD132" s="113"/>
      <c r="DE132" s="113"/>
      <c r="DF132" s="113"/>
      <c r="DG132" s="113"/>
      <c r="DH132" s="113"/>
      <c r="DI132" s="113"/>
      <c r="DJ132" s="113"/>
      <c r="DK132" s="113"/>
      <c r="DL132" s="113"/>
      <c r="DM132" s="113"/>
      <c r="DN132" s="113"/>
      <c r="DO132" s="113"/>
      <c r="DP132" s="113"/>
      <c r="DQ132" s="113"/>
      <c r="DR132" s="113"/>
      <c r="DS132" s="113"/>
      <c r="DT132" s="113"/>
      <c r="DU132" s="113"/>
      <c r="DV132" s="113"/>
      <c r="DW132" s="113"/>
      <c r="DX132" s="113"/>
      <c r="DY132" s="113"/>
      <c r="DZ132" s="113"/>
      <c r="EA132" s="113"/>
      <c r="EB132" s="113"/>
      <c r="EC132" s="113"/>
    </row>
    <row r="133" spans="2:133" x14ac:dyDescent="0.2">
      <c r="B133" s="113"/>
      <c r="C133" s="113"/>
      <c r="D133" s="113"/>
      <c r="E133" s="113"/>
      <c r="F133" s="113"/>
      <c r="G133" s="113"/>
      <c r="H133" s="113"/>
      <c r="I133" s="113"/>
      <c r="J133" s="113"/>
      <c r="K133" s="113"/>
      <c r="L133" s="113"/>
      <c r="M133" s="113"/>
      <c r="N133" s="113"/>
      <c r="O133" s="113"/>
      <c r="P133" s="113"/>
      <c r="Q133" s="113"/>
      <c r="R133" s="113"/>
      <c r="S133" s="113"/>
      <c r="T133" s="229"/>
      <c r="U133" s="229"/>
      <c r="V133" s="229"/>
      <c r="W133" s="229"/>
      <c r="X133" s="229"/>
      <c r="Y133" s="229"/>
      <c r="Z133" s="229"/>
      <c r="AA133" s="163"/>
      <c r="AB133" s="163"/>
      <c r="AC133" s="163"/>
      <c r="AD133" s="163"/>
      <c r="AE133" s="163"/>
      <c r="AF133" s="163"/>
      <c r="AG133" s="163"/>
      <c r="AH133" s="163"/>
      <c r="AI133" s="163"/>
      <c r="AJ133" s="125"/>
      <c r="AK133" s="125"/>
      <c r="AL133" s="125"/>
      <c r="AM133" s="125"/>
      <c r="AN133" s="125"/>
      <c r="AO133" s="125"/>
      <c r="AP133" s="125"/>
      <c r="AQ133" s="125"/>
      <c r="AR133" s="125"/>
      <c r="AS133" s="229"/>
      <c r="AT133" s="229"/>
      <c r="AU133" s="229"/>
      <c r="AV133" s="229"/>
      <c r="AW133" s="229"/>
      <c r="AX133" s="229"/>
      <c r="AY133" s="229"/>
      <c r="AZ133" s="229"/>
      <c r="BA133" s="229"/>
      <c r="BB133" s="229"/>
      <c r="BC133" s="229"/>
      <c r="BD133" s="229"/>
      <c r="BE133" s="229"/>
      <c r="BF133" s="113"/>
      <c r="BG133" s="113"/>
      <c r="BH133" s="113"/>
      <c r="BI133" s="113"/>
      <c r="BJ133" s="113"/>
      <c r="BK133" s="113"/>
      <c r="BL133" s="113"/>
      <c r="BM133" s="113"/>
      <c r="BN133" s="113"/>
      <c r="BO133" s="113"/>
      <c r="BP133" s="113"/>
      <c r="BQ133" s="113"/>
      <c r="BR133" s="113"/>
      <c r="BS133" s="113"/>
      <c r="BT133" s="113"/>
      <c r="BU133" s="113"/>
      <c r="BV133" s="113"/>
      <c r="BW133" s="113"/>
      <c r="BX133" s="113"/>
      <c r="BY133" s="113"/>
      <c r="BZ133" s="113"/>
      <c r="CA133" s="113"/>
      <c r="CB133" s="113"/>
      <c r="CC133" s="113"/>
      <c r="CD133" s="113"/>
      <c r="CE133" s="113"/>
      <c r="CF133" s="113"/>
      <c r="CG133" s="113"/>
      <c r="CH133" s="113"/>
      <c r="CI133" s="113"/>
      <c r="CJ133" s="113"/>
      <c r="CK133" s="113"/>
      <c r="CL133" s="113"/>
      <c r="CM133" s="113"/>
      <c r="CN133" s="113"/>
      <c r="CO133" s="113"/>
      <c r="CP133" s="113"/>
      <c r="CQ133" s="113"/>
      <c r="CR133" s="113"/>
      <c r="CS133" s="113"/>
      <c r="CT133" s="113"/>
      <c r="CU133" s="113"/>
      <c r="CV133" s="113"/>
      <c r="CW133" s="113"/>
      <c r="CX133" s="113"/>
      <c r="CY133" s="113"/>
      <c r="CZ133" s="113"/>
      <c r="DA133" s="113"/>
      <c r="DB133" s="113"/>
      <c r="DC133" s="113"/>
      <c r="DD133" s="113"/>
      <c r="DE133" s="113"/>
      <c r="DF133" s="113"/>
      <c r="DG133" s="113"/>
      <c r="DH133" s="113"/>
      <c r="DI133" s="113"/>
      <c r="DJ133" s="113"/>
      <c r="DK133" s="113"/>
      <c r="DL133" s="113"/>
      <c r="DM133" s="113"/>
      <c r="DN133" s="113"/>
      <c r="DO133" s="113"/>
      <c r="DP133" s="113"/>
      <c r="DQ133" s="113"/>
      <c r="DR133" s="113"/>
      <c r="DS133" s="113"/>
      <c r="DT133" s="113"/>
      <c r="DU133" s="113"/>
      <c r="DV133" s="113"/>
      <c r="DW133" s="113"/>
      <c r="DX133" s="113"/>
      <c r="DY133" s="113"/>
      <c r="DZ133" s="113"/>
      <c r="EA133" s="113"/>
      <c r="EB133" s="113"/>
      <c r="EC133" s="113"/>
    </row>
    <row r="134" spans="2:133" x14ac:dyDescent="0.2">
      <c r="B134" s="113"/>
      <c r="C134" s="113"/>
      <c r="D134" s="113"/>
      <c r="E134" s="113"/>
      <c r="F134" s="113"/>
      <c r="G134" s="113"/>
      <c r="H134" s="113"/>
      <c r="I134" s="113"/>
      <c r="J134" s="113"/>
      <c r="K134" s="113"/>
      <c r="L134" s="113"/>
      <c r="M134" s="113"/>
      <c r="N134" s="113"/>
      <c r="O134" s="113"/>
      <c r="P134" s="113"/>
      <c r="Q134" s="113"/>
      <c r="R134" s="113"/>
      <c r="S134" s="113"/>
      <c r="T134" s="229"/>
      <c r="U134" s="229"/>
      <c r="V134" s="229"/>
      <c r="W134" s="229"/>
      <c r="X134" s="229"/>
      <c r="Y134" s="229"/>
      <c r="Z134" s="229"/>
      <c r="AA134" s="163"/>
      <c r="AB134" s="163"/>
      <c r="AC134" s="163"/>
      <c r="AD134" s="163"/>
      <c r="AE134" s="163"/>
      <c r="AF134" s="163"/>
      <c r="AG134" s="163"/>
      <c r="AH134" s="163"/>
      <c r="AI134" s="163"/>
      <c r="AJ134" s="125"/>
      <c r="AK134" s="125"/>
      <c r="AL134" s="125"/>
      <c r="AM134" s="125"/>
      <c r="AN134" s="125"/>
      <c r="AO134" s="125"/>
      <c r="AP134" s="125"/>
      <c r="AQ134" s="125"/>
      <c r="AR134" s="125"/>
      <c r="AS134" s="229"/>
      <c r="AT134" s="229"/>
      <c r="AU134" s="229"/>
      <c r="AV134" s="229"/>
      <c r="AW134" s="229"/>
      <c r="AX134" s="229"/>
      <c r="AY134" s="229"/>
      <c r="AZ134" s="229"/>
      <c r="BA134" s="229"/>
      <c r="BB134" s="229"/>
      <c r="BC134" s="229"/>
      <c r="BD134" s="229"/>
      <c r="BE134" s="229"/>
      <c r="BF134" s="113"/>
      <c r="BG134" s="113"/>
      <c r="BH134" s="113"/>
      <c r="BI134" s="113"/>
      <c r="BJ134" s="113"/>
      <c r="BK134" s="113"/>
      <c r="BL134" s="113"/>
      <c r="BM134" s="113"/>
      <c r="BN134" s="113"/>
      <c r="BO134" s="113"/>
      <c r="BP134" s="113"/>
      <c r="BQ134" s="113"/>
      <c r="BR134" s="113"/>
      <c r="BS134" s="113"/>
      <c r="BT134" s="113"/>
      <c r="BU134" s="113"/>
      <c r="BV134" s="113"/>
      <c r="BW134" s="113"/>
      <c r="BX134" s="113"/>
      <c r="BY134" s="113"/>
      <c r="BZ134" s="113"/>
      <c r="CA134" s="113"/>
      <c r="CB134" s="113"/>
      <c r="CC134" s="113"/>
      <c r="CD134" s="113"/>
      <c r="CE134" s="113"/>
      <c r="CF134" s="113"/>
      <c r="CG134" s="113"/>
      <c r="CH134" s="113"/>
      <c r="CI134" s="113"/>
      <c r="CJ134" s="113"/>
      <c r="CK134" s="113"/>
      <c r="CL134" s="113"/>
      <c r="CM134" s="113"/>
      <c r="CN134" s="113"/>
      <c r="CO134" s="113"/>
      <c r="CP134" s="113"/>
      <c r="CQ134" s="113"/>
      <c r="CR134" s="113"/>
      <c r="CS134" s="113"/>
      <c r="CT134" s="113"/>
      <c r="CU134" s="113"/>
      <c r="CV134" s="113"/>
      <c r="CW134" s="113"/>
      <c r="CX134" s="113"/>
      <c r="CY134" s="113"/>
      <c r="CZ134" s="113"/>
      <c r="DA134" s="113"/>
      <c r="DB134" s="113"/>
      <c r="DC134" s="113"/>
      <c r="DD134" s="113"/>
      <c r="DE134" s="113"/>
      <c r="DF134" s="113"/>
      <c r="DG134" s="113"/>
      <c r="DH134" s="113"/>
      <c r="DI134" s="113"/>
      <c r="DJ134" s="113"/>
      <c r="DK134" s="113"/>
      <c r="DL134" s="113"/>
      <c r="DM134" s="113"/>
      <c r="DN134" s="113"/>
      <c r="DO134" s="113"/>
      <c r="DP134" s="113"/>
      <c r="DQ134" s="113"/>
      <c r="DR134" s="113"/>
      <c r="DS134" s="113"/>
      <c r="DT134" s="113"/>
      <c r="DU134" s="113"/>
      <c r="DV134" s="113"/>
      <c r="DW134" s="113"/>
      <c r="DX134" s="113"/>
      <c r="DY134" s="113"/>
      <c r="DZ134" s="113"/>
      <c r="EA134" s="113"/>
      <c r="EB134" s="113"/>
      <c r="EC134" s="113"/>
    </row>
    <row r="135" spans="2:133" x14ac:dyDescent="0.2">
      <c r="B135" s="113"/>
      <c r="C135" s="113"/>
      <c r="D135" s="113"/>
      <c r="E135" s="113"/>
      <c r="F135" s="113"/>
      <c r="G135" s="113"/>
      <c r="H135" s="113"/>
      <c r="I135" s="113"/>
      <c r="J135" s="113"/>
      <c r="K135" s="113"/>
      <c r="L135" s="113"/>
      <c r="M135" s="113"/>
      <c r="N135" s="113"/>
      <c r="O135" s="113"/>
      <c r="P135" s="113"/>
      <c r="Q135" s="113"/>
      <c r="R135" s="113"/>
      <c r="S135" s="113"/>
      <c r="T135" s="229"/>
      <c r="U135" s="229"/>
      <c r="V135" s="229"/>
      <c r="W135" s="229"/>
      <c r="X135" s="229"/>
      <c r="Y135" s="229"/>
      <c r="Z135" s="229"/>
      <c r="AA135" s="163"/>
      <c r="AB135" s="163"/>
      <c r="AC135" s="163"/>
      <c r="AD135" s="163"/>
      <c r="AE135" s="163"/>
      <c r="AF135" s="163"/>
      <c r="AG135" s="163"/>
      <c r="AH135" s="163"/>
      <c r="AI135" s="163"/>
      <c r="AJ135" s="125"/>
      <c r="AK135" s="125"/>
      <c r="AL135" s="125"/>
      <c r="AM135" s="125"/>
      <c r="AN135" s="125"/>
      <c r="AO135" s="125"/>
      <c r="AP135" s="125"/>
      <c r="AQ135" s="125"/>
      <c r="AR135" s="125"/>
      <c r="AS135" s="229"/>
      <c r="AT135" s="229"/>
      <c r="AU135" s="229"/>
      <c r="AV135" s="229"/>
      <c r="AW135" s="229"/>
      <c r="AX135" s="229"/>
      <c r="AY135" s="229"/>
      <c r="AZ135" s="229"/>
      <c r="BA135" s="229"/>
      <c r="BB135" s="229"/>
      <c r="BC135" s="229"/>
      <c r="BD135" s="229"/>
      <c r="BE135" s="229"/>
      <c r="BF135" s="113"/>
      <c r="BG135" s="113"/>
      <c r="BH135" s="113"/>
      <c r="BI135" s="113"/>
      <c r="BJ135" s="113"/>
      <c r="BK135" s="113"/>
      <c r="BL135" s="113"/>
      <c r="BM135" s="113"/>
      <c r="BN135" s="113"/>
      <c r="BO135" s="113"/>
      <c r="BP135" s="113"/>
      <c r="BQ135" s="113"/>
      <c r="BR135" s="113"/>
      <c r="BS135" s="113"/>
      <c r="BT135" s="113"/>
      <c r="BU135" s="113"/>
      <c r="BV135" s="113"/>
      <c r="BW135" s="113"/>
      <c r="BX135" s="113"/>
      <c r="BY135" s="113"/>
      <c r="BZ135" s="113"/>
      <c r="CA135" s="113"/>
      <c r="CB135" s="113"/>
      <c r="CC135" s="113"/>
      <c r="CD135" s="113"/>
      <c r="CE135" s="113"/>
      <c r="CF135" s="113"/>
      <c r="CG135" s="113"/>
      <c r="CH135" s="113"/>
      <c r="CI135" s="113"/>
      <c r="CJ135" s="113"/>
      <c r="CK135" s="113"/>
      <c r="CL135" s="113"/>
      <c r="CM135" s="113"/>
      <c r="CN135" s="113"/>
      <c r="CO135" s="113"/>
      <c r="CP135" s="113"/>
      <c r="CQ135" s="113"/>
      <c r="CR135" s="113"/>
      <c r="CS135" s="113"/>
      <c r="CT135" s="113"/>
      <c r="CU135" s="113"/>
      <c r="CV135" s="113"/>
      <c r="CW135" s="113"/>
      <c r="CX135" s="113"/>
      <c r="CY135" s="113"/>
      <c r="CZ135" s="113"/>
      <c r="DA135" s="113"/>
      <c r="DB135" s="113"/>
      <c r="DC135" s="113"/>
      <c r="DD135" s="113"/>
      <c r="DE135" s="113"/>
      <c r="DF135" s="113"/>
      <c r="DG135" s="113"/>
      <c r="DH135" s="113"/>
      <c r="DI135" s="113"/>
      <c r="DJ135" s="113"/>
      <c r="DK135" s="113"/>
      <c r="DL135" s="113"/>
      <c r="DM135" s="113"/>
      <c r="DN135" s="113"/>
      <c r="DO135" s="113"/>
      <c r="DP135" s="113"/>
      <c r="DQ135" s="113"/>
      <c r="DR135" s="113"/>
      <c r="DS135" s="113"/>
      <c r="DT135" s="113"/>
      <c r="DU135" s="113"/>
      <c r="DV135" s="113"/>
      <c r="DW135" s="113"/>
      <c r="DX135" s="113"/>
      <c r="DY135" s="113"/>
      <c r="DZ135" s="113"/>
      <c r="EA135" s="113"/>
      <c r="EB135" s="113"/>
      <c r="EC135" s="113"/>
    </row>
    <row r="136" spans="2:133" x14ac:dyDescent="0.2">
      <c r="B136" s="113"/>
      <c r="C136" s="113"/>
      <c r="D136" s="113"/>
      <c r="E136" s="113"/>
      <c r="F136" s="113"/>
      <c r="G136" s="113"/>
      <c r="H136" s="113"/>
      <c r="I136" s="113"/>
      <c r="J136" s="113"/>
      <c r="K136" s="113"/>
      <c r="L136" s="113"/>
      <c r="M136" s="113"/>
      <c r="N136" s="113"/>
      <c r="O136" s="113"/>
      <c r="P136" s="113"/>
      <c r="Q136" s="113"/>
      <c r="R136" s="113"/>
      <c r="S136" s="113"/>
      <c r="T136" s="229"/>
      <c r="U136" s="229"/>
      <c r="V136" s="229"/>
      <c r="W136" s="229"/>
      <c r="X136" s="229"/>
      <c r="Y136" s="229"/>
      <c r="Z136" s="229"/>
      <c r="AA136" s="163"/>
      <c r="AB136" s="163"/>
      <c r="AC136" s="163"/>
      <c r="AD136" s="163"/>
      <c r="AE136" s="163"/>
      <c r="AF136" s="163"/>
      <c r="AG136" s="163"/>
      <c r="AH136" s="163"/>
      <c r="AI136" s="163"/>
      <c r="AJ136" s="125"/>
      <c r="AK136" s="125"/>
      <c r="AL136" s="125"/>
      <c r="AM136" s="125"/>
      <c r="AN136" s="125"/>
      <c r="AO136" s="125"/>
      <c r="AP136" s="125"/>
      <c r="AQ136" s="125"/>
      <c r="AR136" s="125"/>
      <c r="AS136" s="229"/>
      <c r="AT136" s="229"/>
      <c r="AU136" s="229"/>
      <c r="AV136" s="229"/>
      <c r="AW136" s="229"/>
      <c r="AX136" s="229"/>
      <c r="AY136" s="229"/>
      <c r="AZ136" s="229"/>
      <c r="BA136" s="229"/>
      <c r="BB136" s="229"/>
      <c r="BC136" s="229"/>
      <c r="BD136" s="229"/>
      <c r="BE136" s="229"/>
      <c r="BF136" s="113"/>
      <c r="BG136" s="113"/>
      <c r="BH136" s="113"/>
      <c r="BI136" s="113"/>
      <c r="BJ136" s="113"/>
      <c r="BK136" s="113"/>
      <c r="BL136" s="113"/>
      <c r="BM136" s="113"/>
      <c r="BN136" s="113"/>
      <c r="BO136" s="113"/>
      <c r="BP136" s="113"/>
      <c r="BQ136" s="113"/>
      <c r="BR136" s="113"/>
      <c r="BS136" s="113"/>
      <c r="BT136" s="113"/>
      <c r="BU136" s="113"/>
      <c r="BV136" s="113"/>
      <c r="BW136" s="113"/>
      <c r="BX136" s="113"/>
      <c r="BY136" s="113"/>
      <c r="BZ136" s="113"/>
      <c r="CA136" s="113"/>
      <c r="CB136" s="113"/>
      <c r="CC136" s="113"/>
      <c r="CD136" s="113"/>
      <c r="CE136" s="113"/>
      <c r="CF136" s="113"/>
      <c r="CG136" s="113"/>
      <c r="CH136" s="113"/>
      <c r="CI136" s="113"/>
      <c r="CJ136" s="113"/>
      <c r="CK136" s="113"/>
      <c r="CL136" s="113"/>
      <c r="CM136" s="113"/>
      <c r="CN136" s="113"/>
      <c r="CO136" s="113"/>
      <c r="CP136" s="113"/>
      <c r="CQ136" s="113"/>
      <c r="CR136" s="113"/>
      <c r="CS136" s="113"/>
      <c r="CT136" s="113"/>
      <c r="CU136" s="113"/>
      <c r="CV136" s="113"/>
      <c r="CW136" s="113"/>
      <c r="CX136" s="113"/>
      <c r="CY136" s="113"/>
      <c r="CZ136" s="113"/>
      <c r="DA136" s="113"/>
      <c r="DB136" s="113"/>
      <c r="DC136" s="113"/>
      <c r="DD136" s="113"/>
      <c r="DE136" s="113"/>
      <c r="DF136" s="113"/>
      <c r="DG136" s="113"/>
      <c r="DH136" s="113"/>
      <c r="DI136" s="113"/>
      <c r="DJ136" s="113"/>
      <c r="DK136" s="113"/>
      <c r="DL136" s="113"/>
      <c r="DM136" s="113"/>
      <c r="DN136" s="113"/>
      <c r="DO136" s="113"/>
      <c r="DP136" s="113"/>
      <c r="DQ136" s="113"/>
      <c r="DR136" s="113"/>
      <c r="DS136" s="113"/>
      <c r="DT136" s="113"/>
      <c r="DU136" s="113"/>
      <c r="DV136" s="113"/>
      <c r="DW136" s="113"/>
      <c r="DX136" s="113"/>
      <c r="DY136" s="113"/>
      <c r="DZ136" s="113"/>
      <c r="EA136" s="113"/>
      <c r="EB136" s="113"/>
      <c r="EC136" s="113"/>
    </row>
    <row r="137" spans="2:133" x14ac:dyDescent="0.2">
      <c r="B137" s="113"/>
      <c r="C137" s="113"/>
      <c r="D137" s="113"/>
      <c r="E137" s="113"/>
      <c r="F137" s="113"/>
      <c r="G137" s="113"/>
      <c r="H137" s="113"/>
      <c r="I137" s="113"/>
      <c r="J137" s="113"/>
      <c r="K137" s="113"/>
      <c r="L137" s="113"/>
      <c r="M137" s="113"/>
      <c r="N137" s="113"/>
      <c r="O137" s="113"/>
      <c r="P137" s="113"/>
      <c r="Q137" s="113"/>
      <c r="R137" s="113"/>
      <c r="S137" s="113"/>
      <c r="T137" s="229"/>
      <c r="U137" s="229"/>
      <c r="V137" s="229"/>
      <c r="W137" s="229"/>
      <c r="X137" s="229"/>
      <c r="Y137" s="229"/>
      <c r="Z137" s="229"/>
      <c r="AA137" s="163"/>
      <c r="AB137" s="163"/>
      <c r="AC137" s="163"/>
      <c r="AD137" s="163"/>
      <c r="AE137" s="163"/>
      <c r="AF137" s="163"/>
      <c r="AG137" s="163"/>
      <c r="AH137" s="163"/>
      <c r="AI137" s="163"/>
      <c r="AJ137" s="125"/>
      <c r="AK137" s="125"/>
      <c r="AL137" s="125"/>
      <c r="AM137" s="125"/>
      <c r="AN137" s="125"/>
      <c r="AO137" s="125"/>
      <c r="AP137" s="125"/>
      <c r="AQ137" s="125"/>
      <c r="AR137" s="125"/>
      <c r="AS137" s="229"/>
      <c r="AT137" s="229"/>
      <c r="AU137" s="229"/>
      <c r="AV137" s="229"/>
      <c r="AW137" s="229"/>
      <c r="AX137" s="229"/>
      <c r="AY137" s="229"/>
      <c r="AZ137" s="229"/>
      <c r="BA137" s="229"/>
      <c r="BB137" s="229"/>
      <c r="BC137" s="229"/>
      <c r="BD137" s="229"/>
      <c r="BE137" s="229"/>
      <c r="BF137" s="113"/>
      <c r="BG137" s="113"/>
      <c r="BH137" s="113"/>
      <c r="BI137" s="113"/>
      <c r="BJ137" s="113"/>
      <c r="BK137" s="113"/>
      <c r="BL137" s="113"/>
      <c r="BM137" s="113"/>
      <c r="BN137" s="113"/>
      <c r="BO137" s="113"/>
      <c r="BP137" s="113"/>
      <c r="BQ137" s="113"/>
      <c r="BR137" s="113"/>
      <c r="BS137" s="113"/>
      <c r="BT137" s="113"/>
      <c r="BU137" s="113"/>
      <c r="BV137" s="113"/>
      <c r="BW137" s="113"/>
      <c r="BX137" s="113"/>
      <c r="BY137" s="113"/>
      <c r="BZ137" s="113"/>
      <c r="CA137" s="113"/>
      <c r="CB137" s="113"/>
      <c r="CC137" s="113"/>
      <c r="CD137" s="113"/>
      <c r="CE137" s="113"/>
      <c r="CF137" s="113"/>
      <c r="CG137" s="113"/>
      <c r="CH137" s="113"/>
      <c r="CI137" s="113"/>
      <c r="CJ137" s="113"/>
      <c r="CK137" s="113"/>
      <c r="CL137" s="113"/>
      <c r="CM137" s="113"/>
      <c r="CN137" s="113"/>
      <c r="CO137" s="113"/>
      <c r="CP137" s="113"/>
      <c r="CQ137" s="113"/>
      <c r="CR137" s="113"/>
      <c r="CS137" s="113"/>
      <c r="CT137" s="113"/>
      <c r="CU137" s="113"/>
      <c r="CV137" s="113"/>
      <c r="CW137" s="113"/>
      <c r="CX137" s="113"/>
      <c r="CY137" s="113"/>
      <c r="CZ137" s="113"/>
      <c r="DA137" s="113"/>
      <c r="DB137" s="113"/>
      <c r="DC137" s="113"/>
      <c r="DD137" s="113"/>
      <c r="DE137" s="113"/>
      <c r="DF137" s="113"/>
      <c r="DG137" s="113"/>
      <c r="DH137" s="113"/>
      <c r="DI137" s="113"/>
      <c r="DJ137" s="113"/>
      <c r="DK137" s="113"/>
      <c r="DL137" s="113"/>
      <c r="DM137" s="113"/>
      <c r="DN137" s="113"/>
      <c r="DO137" s="113"/>
      <c r="DP137" s="113"/>
      <c r="DQ137" s="113"/>
      <c r="DR137" s="113"/>
      <c r="DS137" s="113"/>
      <c r="DT137" s="113"/>
      <c r="DU137" s="113"/>
      <c r="DV137" s="113"/>
      <c r="DW137" s="113"/>
      <c r="DX137" s="113"/>
      <c r="DY137" s="113"/>
      <c r="DZ137" s="113"/>
      <c r="EA137" s="113"/>
      <c r="EB137" s="113"/>
      <c r="EC137" s="113"/>
    </row>
    <row r="138" spans="2:133" x14ac:dyDescent="0.2">
      <c r="B138" s="113"/>
      <c r="C138" s="113"/>
      <c r="D138" s="113"/>
      <c r="E138" s="113"/>
      <c r="F138" s="113"/>
      <c r="G138" s="113"/>
      <c r="H138" s="113"/>
      <c r="I138" s="113"/>
      <c r="J138" s="113"/>
      <c r="K138" s="113"/>
      <c r="L138" s="113"/>
      <c r="M138" s="113"/>
      <c r="N138" s="113"/>
      <c r="O138" s="113"/>
      <c r="P138" s="113"/>
      <c r="Q138" s="113"/>
      <c r="R138" s="113"/>
      <c r="S138" s="113"/>
      <c r="T138" s="229"/>
      <c r="U138" s="229"/>
      <c r="V138" s="229"/>
      <c r="W138" s="229"/>
      <c r="X138" s="229"/>
      <c r="Y138" s="229"/>
      <c r="Z138" s="229"/>
      <c r="AA138" s="163"/>
      <c r="AB138" s="163"/>
      <c r="AC138" s="163"/>
      <c r="AD138" s="163"/>
      <c r="AE138" s="163"/>
      <c r="AF138" s="163"/>
      <c r="AG138" s="163"/>
      <c r="AH138" s="163"/>
      <c r="AI138" s="163"/>
      <c r="AJ138" s="125"/>
      <c r="AK138" s="125"/>
      <c r="AL138" s="125"/>
      <c r="AM138" s="125"/>
      <c r="AN138" s="125"/>
      <c r="AO138" s="125"/>
      <c r="AP138" s="125"/>
      <c r="AQ138" s="125"/>
      <c r="AR138" s="125"/>
      <c r="AS138" s="229"/>
      <c r="AT138" s="229"/>
      <c r="AU138" s="229"/>
      <c r="AV138" s="229"/>
      <c r="AW138" s="229"/>
      <c r="AX138" s="229"/>
      <c r="AY138" s="229"/>
      <c r="AZ138" s="229"/>
      <c r="BA138" s="229"/>
      <c r="BB138" s="229"/>
      <c r="BC138" s="229"/>
      <c r="BD138" s="229"/>
      <c r="BE138" s="229"/>
      <c r="BF138" s="113"/>
      <c r="BG138" s="113"/>
      <c r="BH138" s="113"/>
      <c r="BI138" s="113"/>
      <c r="BJ138" s="113"/>
      <c r="BK138" s="113"/>
      <c r="BL138" s="113"/>
      <c r="BM138" s="113"/>
      <c r="BN138" s="113"/>
      <c r="BO138" s="113"/>
      <c r="BP138" s="113"/>
      <c r="BQ138" s="113"/>
      <c r="BR138" s="113"/>
      <c r="BS138" s="113"/>
      <c r="BT138" s="113"/>
      <c r="BU138" s="113"/>
      <c r="BV138" s="113"/>
      <c r="BW138" s="113"/>
      <c r="BX138" s="113"/>
      <c r="BY138" s="113"/>
      <c r="BZ138" s="113"/>
      <c r="CA138" s="113"/>
      <c r="CB138" s="113"/>
      <c r="CC138" s="113"/>
      <c r="CD138" s="113"/>
      <c r="CE138" s="113"/>
      <c r="CF138" s="113"/>
      <c r="CG138" s="113"/>
      <c r="CH138" s="113"/>
      <c r="CI138" s="113"/>
      <c r="CJ138" s="113"/>
      <c r="CK138" s="113"/>
      <c r="CL138" s="113"/>
      <c r="CM138" s="113"/>
      <c r="CN138" s="113"/>
      <c r="CO138" s="113"/>
      <c r="CP138" s="113"/>
      <c r="CQ138" s="113"/>
      <c r="CR138" s="113"/>
      <c r="CS138" s="113"/>
      <c r="CT138" s="113"/>
      <c r="CU138" s="113"/>
      <c r="CV138" s="113"/>
      <c r="CW138" s="113"/>
      <c r="CX138" s="113"/>
      <c r="CY138" s="113"/>
      <c r="CZ138" s="113"/>
      <c r="DA138" s="113"/>
      <c r="DB138" s="113"/>
      <c r="DC138" s="113"/>
      <c r="DD138" s="113"/>
      <c r="DE138" s="113"/>
      <c r="DF138" s="113"/>
      <c r="DG138" s="113"/>
      <c r="DH138" s="113"/>
      <c r="DI138" s="113"/>
      <c r="DJ138" s="113"/>
      <c r="DK138" s="113"/>
      <c r="DL138" s="113"/>
      <c r="DM138" s="113"/>
      <c r="DN138" s="113"/>
      <c r="DO138" s="113"/>
      <c r="DP138" s="113"/>
      <c r="DQ138" s="113"/>
      <c r="DR138" s="113"/>
      <c r="DS138" s="113"/>
      <c r="DT138" s="113"/>
      <c r="DU138" s="113"/>
      <c r="DV138" s="113"/>
      <c r="DW138" s="113"/>
      <c r="DX138" s="113"/>
      <c r="DY138" s="113"/>
      <c r="DZ138" s="113"/>
      <c r="EA138" s="113"/>
      <c r="EB138" s="113"/>
      <c r="EC138" s="113"/>
    </row>
    <row r="139" spans="2:133" x14ac:dyDescent="0.2">
      <c r="B139" s="113"/>
      <c r="C139" s="113"/>
      <c r="D139" s="113"/>
      <c r="E139" s="113"/>
      <c r="F139" s="113"/>
      <c r="G139" s="113"/>
      <c r="H139" s="113"/>
      <c r="I139" s="113"/>
      <c r="J139" s="113"/>
      <c r="K139" s="113"/>
      <c r="L139" s="113"/>
      <c r="M139" s="113"/>
      <c r="N139" s="113"/>
      <c r="O139" s="113"/>
      <c r="P139" s="113"/>
      <c r="Q139" s="113"/>
      <c r="R139" s="113"/>
      <c r="S139" s="113"/>
      <c r="T139" s="229"/>
      <c r="U139" s="229"/>
      <c r="V139" s="229"/>
      <c r="W139" s="229"/>
      <c r="X139" s="229"/>
      <c r="Y139" s="229"/>
      <c r="Z139" s="229"/>
      <c r="AA139" s="163"/>
      <c r="AB139" s="163"/>
      <c r="AC139" s="163"/>
      <c r="AD139" s="163"/>
      <c r="AE139" s="163"/>
      <c r="AF139" s="163"/>
      <c r="AG139" s="163"/>
      <c r="AH139" s="163"/>
      <c r="AI139" s="163"/>
      <c r="AJ139" s="125"/>
      <c r="AK139" s="125"/>
      <c r="AL139" s="125"/>
      <c r="AM139" s="125"/>
      <c r="AN139" s="125"/>
      <c r="AO139" s="125"/>
      <c r="AP139" s="125"/>
      <c r="AQ139" s="125"/>
      <c r="AR139" s="125"/>
      <c r="AS139" s="229"/>
      <c r="AT139" s="229"/>
      <c r="AU139" s="229"/>
      <c r="AV139" s="229"/>
      <c r="AW139" s="229"/>
      <c r="AX139" s="229"/>
      <c r="AY139" s="229"/>
      <c r="AZ139" s="229"/>
      <c r="BA139" s="229"/>
      <c r="BB139" s="229"/>
      <c r="BC139" s="229"/>
      <c r="BD139" s="229"/>
      <c r="BE139" s="229"/>
      <c r="BF139" s="113"/>
      <c r="BG139" s="113"/>
      <c r="BH139" s="113"/>
      <c r="BI139" s="113"/>
      <c r="BJ139" s="113"/>
      <c r="BK139" s="113"/>
      <c r="BL139" s="113"/>
      <c r="BM139" s="113"/>
      <c r="BN139" s="113"/>
      <c r="BO139" s="113"/>
      <c r="BP139" s="113"/>
      <c r="BQ139" s="113"/>
      <c r="BR139" s="113"/>
      <c r="BS139" s="113"/>
      <c r="BT139" s="113"/>
      <c r="BU139" s="113"/>
      <c r="BV139" s="113"/>
      <c r="BW139" s="113"/>
      <c r="BX139" s="113"/>
      <c r="BY139" s="113"/>
      <c r="BZ139" s="113"/>
      <c r="CA139" s="113"/>
      <c r="CB139" s="113"/>
      <c r="CC139" s="113"/>
      <c r="CD139" s="113"/>
      <c r="CE139" s="113"/>
      <c r="CF139" s="113"/>
      <c r="CG139" s="113"/>
      <c r="CH139" s="113"/>
      <c r="CI139" s="113"/>
      <c r="CJ139" s="113"/>
      <c r="CK139" s="113"/>
      <c r="CL139" s="113"/>
      <c r="CM139" s="113"/>
      <c r="CN139" s="113"/>
      <c r="CO139" s="113"/>
      <c r="CP139" s="113"/>
      <c r="CQ139" s="113"/>
      <c r="CR139" s="113"/>
      <c r="CS139" s="113"/>
      <c r="CT139" s="113"/>
      <c r="CU139" s="113"/>
      <c r="CV139" s="113"/>
      <c r="CW139" s="113"/>
      <c r="CX139" s="113"/>
      <c r="CY139" s="113"/>
      <c r="CZ139" s="113"/>
      <c r="DA139" s="113"/>
      <c r="DB139" s="113"/>
      <c r="DC139" s="113"/>
      <c r="DD139" s="113"/>
      <c r="DE139" s="113"/>
      <c r="DF139" s="113"/>
      <c r="DG139" s="113"/>
      <c r="DH139" s="113"/>
      <c r="DI139" s="113"/>
      <c r="DJ139" s="113"/>
      <c r="DK139" s="113"/>
      <c r="DL139" s="113"/>
      <c r="DM139" s="113"/>
      <c r="DN139" s="113"/>
      <c r="DO139" s="113"/>
      <c r="DP139" s="113"/>
      <c r="DQ139" s="113"/>
      <c r="DR139" s="113"/>
      <c r="DS139" s="113"/>
      <c r="DT139" s="113"/>
      <c r="DU139" s="113"/>
      <c r="DV139" s="113"/>
      <c r="DW139" s="113"/>
      <c r="DX139" s="113"/>
      <c r="DY139" s="113"/>
      <c r="DZ139" s="113"/>
      <c r="EA139" s="113"/>
      <c r="EB139" s="113"/>
      <c r="EC139" s="113"/>
    </row>
    <row r="140" spans="2:133" x14ac:dyDescent="0.2">
      <c r="B140" s="113"/>
      <c r="C140" s="113"/>
      <c r="D140" s="113"/>
      <c r="E140" s="113"/>
      <c r="F140" s="113"/>
      <c r="G140" s="113"/>
      <c r="H140" s="113"/>
      <c r="I140" s="113"/>
      <c r="J140" s="113"/>
      <c r="K140" s="113"/>
      <c r="L140" s="113"/>
      <c r="M140" s="113"/>
      <c r="N140" s="113"/>
      <c r="O140" s="113"/>
      <c r="P140" s="113"/>
      <c r="Q140" s="113"/>
      <c r="R140" s="113"/>
      <c r="S140" s="113"/>
      <c r="T140" s="229"/>
      <c r="U140" s="229"/>
      <c r="V140" s="229"/>
      <c r="W140" s="229"/>
      <c r="X140" s="229"/>
      <c r="Y140" s="229"/>
      <c r="Z140" s="229"/>
      <c r="AA140" s="163"/>
      <c r="AB140" s="163"/>
      <c r="AC140" s="163"/>
      <c r="AD140" s="163"/>
      <c r="AE140" s="163"/>
      <c r="AF140" s="163"/>
      <c r="AG140" s="163"/>
      <c r="AH140" s="163"/>
      <c r="AI140" s="163"/>
      <c r="AJ140" s="125"/>
      <c r="AK140" s="125"/>
      <c r="AL140" s="125"/>
      <c r="AM140" s="125"/>
      <c r="AN140" s="125"/>
      <c r="AO140" s="125"/>
      <c r="AP140" s="125"/>
      <c r="AQ140" s="125"/>
      <c r="AR140" s="125"/>
      <c r="AS140" s="229"/>
      <c r="AT140" s="229"/>
      <c r="AU140" s="229"/>
      <c r="AV140" s="229"/>
      <c r="AW140" s="229"/>
      <c r="AX140" s="229"/>
      <c r="AY140" s="229"/>
      <c r="AZ140" s="229"/>
      <c r="BA140" s="229"/>
      <c r="BB140" s="229"/>
      <c r="BC140" s="229"/>
      <c r="BD140" s="229"/>
      <c r="BE140" s="229"/>
      <c r="BF140" s="113"/>
      <c r="BG140" s="113"/>
      <c r="BH140" s="113"/>
      <c r="BI140" s="113"/>
      <c r="BJ140" s="113"/>
      <c r="BK140" s="113"/>
      <c r="BL140" s="113"/>
      <c r="BM140" s="113"/>
      <c r="BN140" s="113"/>
      <c r="BO140" s="113"/>
      <c r="BP140" s="113"/>
      <c r="BQ140" s="113"/>
      <c r="BR140" s="113"/>
      <c r="BS140" s="113"/>
      <c r="BT140" s="113"/>
      <c r="BU140" s="113"/>
      <c r="BV140" s="113"/>
      <c r="BW140" s="113"/>
      <c r="BX140" s="113"/>
      <c r="BY140" s="113"/>
      <c r="BZ140" s="113"/>
      <c r="CA140" s="113"/>
      <c r="CB140" s="113"/>
      <c r="CC140" s="113"/>
      <c r="CD140" s="113"/>
      <c r="CE140" s="113"/>
      <c r="CF140" s="113"/>
      <c r="CG140" s="113"/>
      <c r="CH140" s="113"/>
      <c r="CI140" s="113"/>
      <c r="CJ140" s="113"/>
      <c r="CK140" s="113"/>
      <c r="CL140" s="113"/>
      <c r="CM140" s="113"/>
      <c r="CN140" s="113"/>
      <c r="CO140" s="113"/>
      <c r="CP140" s="113"/>
      <c r="CQ140" s="113"/>
      <c r="CR140" s="113"/>
      <c r="CS140" s="113"/>
      <c r="CT140" s="113"/>
      <c r="CU140" s="113"/>
      <c r="CV140" s="113"/>
      <c r="CW140" s="113"/>
      <c r="CX140" s="113"/>
      <c r="CY140" s="113"/>
      <c r="CZ140" s="113"/>
      <c r="DA140" s="113"/>
      <c r="DB140" s="113"/>
      <c r="DC140" s="113"/>
      <c r="DD140" s="113"/>
      <c r="DE140" s="113"/>
      <c r="DF140" s="113"/>
      <c r="DG140" s="113"/>
      <c r="DH140" s="113"/>
      <c r="DI140" s="113"/>
      <c r="DJ140" s="113"/>
      <c r="DK140" s="113"/>
      <c r="DL140" s="113"/>
      <c r="DM140" s="113"/>
      <c r="DN140" s="113"/>
      <c r="DO140" s="113"/>
      <c r="DP140" s="113"/>
      <c r="DQ140" s="113"/>
      <c r="DR140" s="113"/>
      <c r="DS140" s="113"/>
      <c r="DT140" s="113"/>
      <c r="DU140" s="113"/>
      <c r="DV140" s="113"/>
      <c r="DW140" s="113"/>
      <c r="DX140" s="113"/>
      <c r="DY140" s="113"/>
      <c r="DZ140" s="113"/>
      <c r="EA140" s="113"/>
      <c r="EB140" s="113"/>
      <c r="EC140" s="113"/>
    </row>
    <row r="141" spans="2:133" x14ac:dyDescent="0.2">
      <c r="B141" s="113"/>
      <c r="C141" s="113"/>
      <c r="D141" s="113"/>
      <c r="E141" s="113"/>
      <c r="F141" s="113"/>
      <c r="G141" s="113"/>
      <c r="H141" s="113"/>
      <c r="I141" s="113"/>
      <c r="J141" s="113"/>
      <c r="K141" s="113"/>
      <c r="L141" s="113"/>
      <c r="M141" s="113"/>
      <c r="N141" s="113"/>
      <c r="O141" s="113"/>
      <c r="P141" s="113"/>
      <c r="Q141" s="113"/>
      <c r="R141" s="113"/>
      <c r="S141" s="113"/>
      <c r="T141" s="229"/>
      <c r="U141" s="229"/>
      <c r="V141" s="229"/>
      <c r="W141" s="229"/>
      <c r="X141" s="229"/>
      <c r="Y141" s="229"/>
      <c r="Z141" s="229"/>
      <c r="AA141" s="163"/>
      <c r="AB141" s="163"/>
      <c r="AC141" s="163"/>
      <c r="AD141" s="163"/>
      <c r="AE141" s="163"/>
      <c r="AF141" s="163"/>
      <c r="AG141" s="163"/>
      <c r="AH141" s="163"/>
      <c r="AI141" s="163"/>
      <c r="AJ141" s="125"/>
      <c r="AK141" s="125"/>
      <c r="AL141" s="125"/>
      <c r="AM141" s="125"/>
      <c r="AN141" s="125"/>
      <c r="AO141" s="125"/>
      <c r="AP141" s="125"/>
      <c r="AQ141" s="125"/>
      <c r="AR141" s="125"/>
      <c r="AS141" s="229"/>
      <c r="AT141" s="229"/>
      <c r="AU141" s="229"/>
      <c r="AV141" s="229"/>
      <c r="AW141" s="229"/>
      <c r="AX141" s="229"/>
      <c r="AY141" s="229"/>
      <c r="AZ141" s="229"/>
      <c r="BA141" s="229"/>
      <c r="BB141" s="229"/>
      <c r="BC141" s="229"/>
      <c r="BD141" s="229"/>
      <c r="BE141" s="229"/>
      <c r="BF141" s="113"/>
      <c r="BG141" s="113"/>
      <c r="BH141" s="113"/>
      <c r="BI141" s="113"/>
      <c r="BJ141" s="113"/>
      <c r="BK141" s="113"/>
      <c r="BL141" s="113"/>
      <c r="BM141" s="113"/>
      <c r="BN141" s="113"/>
      <c r="BO141" s="113"/>
      <c r="BP141" s="113"/>
      <c r="BQ141" s="113"/>
      <c r="BR141" s="113"/>
      <c r="BS141" s="113"/>
      <c r="BT141" s="113"/>
      <c r="BU141" s="113"/>
      <c r="BV141" s="113"/>
      <c r="BW141" s="113"/>
      <c r="BX141" s="113"/>
      <c r="BY141" s="113"/>
      <c r="BZ141" s="113"/>
      <c r="CA141" s="113"/>
      <c r="CB141" s="113"/>
      <c r="CC141" s="113"/>
      <c r="CD141" s="113"/>
      <c r="CE141" s="113"/>
      <c r="CF141" s="113"/>
      <c r="CG141" s="113"/>
      <c r="CH141" s="113"/>
      <c r="CI141" s="113"/>
      <c r="CJ141" s="113"/>
      <c r="CK141" s="113"/>
      <c r="CL141" s="113"/>
      <c r="CM141" s="113"/>
      <c r="CN141" s="113"/>
      <c r="CO141" s="113"/>
      <c r="CP141" s="113"/>
      <c r="CQ141" s="113"/>
      <c r="CR141" s="113"/>
      <c r="CS141" s="113"/>
      <c r="CT141" s="113"/>
      <c r="CU141" s="113"/>
      <c r="CV141" s="113"/>
      <c r="CW141" s="113"/>
      <c r="CX141" s="113"/>
      <c r="CY141" s="113"/>
      <c r="CZ141" s="113"/>
      <c r="DA141" s="113"/>
      <c r="DB141" s="113"/>
      <c r="DC141" s="113"/>
      <c r="DD141" s="113"/>
      <c r="DE141" s="113"/>
      <c r="DF141" s="113"/>
      <c r="DG141" s="113"/>
      <c r="DH141" s="113"/>
      <c r="DI141" s="113"/>
      <c r="DJ141" s="113"/>
      <c r="DK141" s="113"/>
      <c r="DL141" s="113"/>
      <c r="DM141" s="113"/>
      <c r="DN141" s="113"/>
      <c r="DO141" s="113"/>
      <c r="DP141" s="113"/>
      <c r="DQ141" s="113"/>
      <c r="DR141" s="113"/>
      <c r="DS141" s="113"/>
      <c r="DT141" s="113"/>
      <c r="DU141" s="113"/>
      <c r="DV141" s="113"/>
      <c r="DW141" s="113"/>
      <c r="DX141" s="113"/>
      <c r="DY141" s="113"/>
      <c r="DZ141" s="113"/>
      <c r="EA141" s="113"/>
      <c r="EB141" s="113"/>
      <c r="EC141" s="113"/>
    </row>
    <row r="142" spans="2:133" x14ac:dyDescent="0.2">
      <c r="B142" s="113"/>
      <c r="C142" s="113"/>
      <c r="D142" s="113"/>
      <c r="E142" s="113"/>
      <c r="F142" s="113"/>
      <c r="G142" s="113"/>
      <c r="H142" s="113"/>
      <c r="I142" s="113"/>
      <c r="J142" s="113"/>
      <c r="K142" s="113"/>
      <c r="L142" s="113"/>
      <c r="M142" s="113"/>
      <c r="N142" s="113"/>
      <c r="O142" s="113"/>
      <c r="P142" s="113"/>
      <c r="Q142" s="113"/>
      <c r="R142" s="113"/>
      <c r="S142" s="113"/>
      <c r="T142" s="229"/>
      <c r="U142" s="229"/>
      <c r="V142" s="229"/>
      <c r="W142" s="229"/>
      <c r="X142" s="229"/>
      <c r="Y142" s="229"/>
      <c r="Z142" s="229"/>
      <c r="AA142" s="163"/>
      <c r="AB142" s="163"/>
      <c r="AC142" s="163"/>
      <c r="AD142" s="163"/>
      <c r="AE142" s="163"/>
      <c r="AF142" s="163"/>
      <c r="AG142" s="163"/>
      <c r="AH142" s="163"/>
      <c r="AI142" s="163"/>
      <c r="AJ142" s="125"/>
      <c r="AK142" s="125"/>
      <c r="AL142" s="125"/>
      <c r="AM142" s="125"/>
      <c r="AN142" s="125"/>
      <c r="AO142" s="125"/>
      <c r="AP142" s="125"/>
      <c r="AQ142" s="125"/>
      <c r="AR142" s="125"/>
      <c r="AS142" s="229"/>
      <c r="AT142" s="229"/>
      <c r="AU142" s="229"/>
      <c r="AV142" s="229"/>
      <c r="AW142" s="229"/>
      <c r="AX142" s="229"/>
      <c r="AY142" s="229"/>
      <c r="AZ142" s="229"/>
      <c r="BA142" s="229"/>
      <c r="BB142" s="229"/>
      <c r="BC142" s="229"/>
      <c r="BD142" s="229"/>
      <c r="BE142" s="229"/>
      <c r="BF142" s="113"/>
      <c r="BG142" s="113"/>
      <c r="BH142" s="113"/>
      <c r="BI142" s="113"/>
      <c r="BJ142" s="113"/>
      <c r="BK142" s="113"/>
      <c r="BL142" s="113"/>
      <c r="BM142" s="113"/>
      <c r="BN142" s="113"/>
      <c r="BO142" s="113"/>
      <c r="BP142" s="113"/>
      <c r="BQ142" s="113"/>
      <c r="BR142" s="113"/>
      <c r="BS142" s="113"/>
      <c r="BT142" s="113"/>
      <c r="BU142" s="113"/>
      <c r="BV142" s="113"/>
      <c r="BW142" s="113"/>
      <c r="BX142" s="113"/>
      <c r="BY142" s="113"/>
      <c r="BZ142" s="113"/>
      <c r="CA142" s="113"/>
      <c r="CB142" s="113"/>
      <c r="CC142" s="113"/>
      <c r="CD142" s="113"/>
      <c r="CE142" s="113"/>
      <c r="CF142" s="113"/>
      <c r="CG142" s="113"/>
      <c r="CH142" s="113"/>
      <c r="CI142" s="113"/>
      <c r="CJ142" s="113"/>
      <c r="CK142" s="113"/>
      <c r="CL142" s="113"/>
      <c r="CM142" s="113"/>
      <c r="CN142" s="113"/>
      <c r="CO142" s="113"/>
      <c r="CP142" s="113"/>
      <c r="CQ142" s="113"/>
      <c r="CR142" s="113"/>
      <c r="CS142" s="113"/>
      <c r="CT142" s="113"/>
      <c r="CU142" s="113"/>
      <c r="CV142" s="113"/>
      <c r="CW142" s="113"/>
      <c r="CX142" s="113"/>
      <c r="CY142" s="113"/>
      <c r="CZ142" s="113"/>
      <c r="DA142" s="113"/>
      <c r="DB142" s="113"/>
      <c r="DC142" s="113"/>
      <c r="DD142" s="113"/>
      <c r="DE142" s="113"/>
      <c r="DF142" s="113"/>
      <c r="DG142" s="113"/>
      <c r="DH142" s="113"/>
      <c r="DI142" s="113"/>
      <c r="DJ142" s="113"/>
      <c r="DK142" s="113"/>
      <c r="DL142" s="113"/>
      <c r="DM142" s="113"/>
      <c r="DN142" s="113"/>
      <c r="DO142" s="113"/>
      <c r="DP142" s="113"/>
      <c r="DQ142" s="113"/>
      <c r="DR142" s="113"/>
      <c r="DS142" s="113"/>
      <c r="DT142" s="113"/>
      <c r="DU142" s="113"/>
      <c r="DV142" s="113"/>
      <c r="DW142" s="113"/>
      <c r="DX142" s="113"/>
      <c r="DY142" s="113"/>
      <c r="DZ142" s="113"/>
      <c r="EA142" s="113"/>
      <c r="EB142" s="113"/>
      <c r="EC142" s="113"/>
    </row>
    <row r="143" spans="2:133" x14ac:dyDescent="0.2">
      <c r="B143" s="113"/>
      <c r="C143" s="113"/>
      <c r="D143" s="113"/>
      <c r="E143" s="113"/>
      <c r="F143" s="113"/>
      <c r="G143" s="113"/>
      <c r="H143" s="113"/>
      <c r="I143" s="113"/>
      <c r="J143" s="113"/>
      <c r="K143" s="113"/>
      <c r="L143" s="113"/>
      <c r="M143" s="113"/>
      <c r="N143" s="113"/>
      <c r="O143" s="113"/>
      <c r="P143" s="113"/>
      <c r="Q143" s="113"/>
      <c r="R143" s="113"/>
      <c r="S143" s="113"/>
      <c r="T143" s="229"/>
      <c r="U143" s="229"/>
      <c r="V143" s="229"/>
      <c r="W143" s="229"/>
      <c r="X143" s="229"/>
      <c r="Y143" s="229"/>
      <c r="Z143" s="229"/>
      <c r="AA143" s="163"/>
      <c r="AB143" s="163"/>
      <c r="AC143" s="163"/>
      <c r="AD143" s="163"/>
      <c r="AE143" s="163"/>
      <c r="AF143" s="163"/>
      <c r="AG143" s="163"/>
      <c r="AH143" s="163"/>
      <c r="AI143" s="163"/>
      <c r="AJ143" s="125"/>
      <c r="AK143" s="125"/>
      <c r="AL143" s="125"/>
      <c r="AM143" s="125"/>
      <c r="AN143" s="125"/>
      <c r="AO143" s="125"/>
      <c r="AP143" s="125"/>
      <c r="AQ143" s="125"/>
      <c r="AR143" s="125"/>
      <c r="AS143" s="229"/>
      <c r="AT143" s="229"/>
      <c r="AU143" s="229"/>
      <c r="AV143" s="229"/>
      <c r="AW143" s="229"/>
      <c r="AX143" s="229"/>
      <c r="AY143" s="229"/>
      <c r="AZ143" s="229"/>
      <c r="BA143" s="229"/>
      <c r="BB143" s="229"/>
      <c r="BC143" s="229"/>
      <c r="BD143" s="229"/>
      <c r="BE143" s="229"/>
      <c r="BF143" s="113"/>
      <c r="BG143" s="113"/>
      <c r="BH143" s="113"/>
      <c r="BI143" s="113"/>
      <c r="BJ143" s="113"/>
      <c r="BK143" s="113"/>
      <c r="BL143" s="113"/>
      <c r="BM143" s="113"/>
      <c r="BN143" s="113"/>
      <c r="BO143" s="113"/>
      <c r="BP143" s="113"/>
      <c r="BQ143" s="113"/>
      <c r="BR143" s="113"/>
      <c r="BS143" s="113"/>
      <c r="BT143" s="113"/>
      <c r="BU143" s="113"/>
      <c r="BV143" s="113"/>
      <c r="BW143" s="113"/>
      <c r="BX143" s="113"/>
      <c r="BY143" s="113"/>
      <c r="BZ143" s="113"/>
      <c r="CA143" s="113"/>
      <c r="CB143" s="113"/>
      <c r="CC143" s="113"/>
      <c r="CD143" s="113"/>
      <c r="CE143" s="113"/>
      <c r="CF143" s="113"/>
      <c r="CG143" s="113"/>
      <c r="CH143" s="113"/>
      <c r="CI143" s="113"/>
      <c r="CJ143" s="113"/>
      <c r="CK143" s="113"/>
      <c r="CL143" s="113"/>
      <c r="CM143" s="113"/>
      <c r="CN143" s="113"/>
      <c r="CO143" s="113"/>
      <c r="CP143" s="113"/>
      <c r="CQ143" s="113"/>
      <c r="CR143" s="113"/>
      <c r="CS143" s="113"/>
      <c r="CT143" s="113"/>
      <c r="CU143" s="113"/>
      <c r="CV143" s="113"/>
      <c r="CW143" s="113"/>
      <c r="CX143" s="113"/>
      <c r="CY143" s="113"/>
      <c r="CZ143" s="113"/>
      <c r="DA143" s="113"/>
      <c r="DB143" s="113"/>
      <c r="DC143" s="113"/>
      <c r="DD143" s="113"/>
      <c r="DE143" s="113"/>
      <c r="DF143" s="113"/>
      <c r="DG143" s="113"/>
      <c r="DH143" s="113"/>
      <c r="DI143" s="113"/>
      <c r="DJ143" s="113"/>
      <c r="DK143" s="113"/>
      <c r="DL143" s="113"/>
      <c r="DM143" s="113"/>
      <c r="DN143" s="113"/>
      <c r="DO143" s="113"/>
      <c r="DP143" s="113"/>
      <c r="DQ143" s="113"/>
      <c r="DR143" s="113"/>
      <c r="DS143" s="113"/>
      <c r="DT143" s="113"/>
      <c r="DU143" s="113"/>
      <c r="DV143" s="113"/>
      <c r="DW143" s="113"/>
      <c r="DX143" s="113"/>
      <c r="DY143" s="113"/>
      <c r="DZ143" s="113"/>
      <c r="EA143" s="113"/>
      <c r="EB143" s="113"/>
      <c r="EC143" s="113"/>
    </row>
    <row r="144" spans="2:133" x14ac:dyDescent="0.2">
      <c r="B144" s="113"/>
      <c r="C144" s="113"/>
      <c r="D144" s="113"/>
      <c r="E144" s="113"/>
      <c r="F144" s="113"/>
      <c r="G144" s="113"/>
      <c r="H144" s="113"/>
      <c r="I144" s="113"/>
      <c r="J144" s="113"/>
      <c r="K144" s="113"/>
      <c r="L144" s="113"/>
      <c r="M144" s="113"/>
      <c r="N144" s="113"/>
      <c r="O144" s="113"/>
      <c r="P144" s="113"/>
      <c r="Q144" s="113"/>
      <c r="R144" s="113"/>
      <c r="S144" s="113"/>
      <c r="T144" s="229"/>
      <c r="U144" s="229"/>
      <c r="V144" s="229"/>
      <c r="W144" s="229"/>
      <c r="X144" s="229"/>
      <c r="Y144" s="229"/>
      <c r="Z144" s="229"/>
      <c r="AA144" s="163"/>
      <c r="AB144" s="163"/>
      <c r="AC144" s="163"/>
      <c r="AD144" s="163"/>
      <c r="AE144" s="163"/>
      <c r="AF144" s="163"/>
      <c r="AG144" s="163"/>
      <c r="AH144" s="163"/>
      <c r="AI144" s="163"/>
      <c r="AJ144" s="125"/>
      <c r="AK144" s="125"/>
      <c r="AL144" s="125"/>
      <c r="AM144" s="125"/>
      <c r="AN144" s="125"/>
      <c r="AO144" s="125"/>
      <c r="AP144" s="125"/>
      <c r="AQ144" s="125"/>
      <c r="AR144" s="125"/>
      <c r="AS144" s="229"/>
      <c r="AT144" s="229"/>
      <c r="AU144" s="229"/>
      <c r="AV144" s="229"/>
      <c r="AW144" s="229"/>
      <c r="AX144" s="229"/>
      <c r="AY144" s="229"/>
      <c r="AZ144" s="229"/>
      <c r="BA144" s="229"/>
      <c r="BB144" s="229"/>
      <c r="BC144" s="229"/>
      <c r="BD144" s="229"/>
      <c r="BE144" s="229"/>
      <c r="BF144" s="113"/>
      <c r="BG144" s="113"/>
      <c r="BH144" s="113"/>
      <c r="BI144" s="113"/>
      <c r="BJ144" s="113"/>
      <c r="BK144" s="113"/>
      <c r="BL144" s="113"/>
      <c r="BM144" s="113"/>
      <c r="BN144" s="113"/>
      <c r="BO144" s="113"/>
      <c r="BP144" s="113"/>
      <c r="BQ144" s="113"/>
      <c r="BR144" s="113"/>
      <c r="BS144" s="113"/>
      <c r="BT144" s="113"/>
      <c r="BU144" s="113"/>
      <c r="BV144" s="113"/>
      <c r="BW144" s="113"/>
      <c r="BX144" s="113"/>
      <c r="BY144" s="113"/>
      <c r="BZ144" s="113"/>
      <c r="CA144" s="113"/>
      <c r="CB144" s="113"/>
      <c r="CC144" s="113"/>
      <c r="CD144" s="113"/>
      <c r="CE144" s="113"/>
      <c r="CF144" s="113"/>
      <c r="CG144" s="113"/>
      <c r="CH144" s="113"/>
      <c r="CI144" s="113"/>
      <c r="CJ144" s="113"/>
      <c r="CK144" s="113"/>
      <c r="CL144" s="113"/>
      <c r="CM144" s="113"/>
      <c r="CN144" s="113"/>
      <c r="CO144" s="113"/>
      <c r="CP144" s="113"/>
      <c r="CQ144" s="113"/>
      <c r="CR144" s="113"/>
      <c r="CS144" s="113"/>
      <c r="CT144" s="113"/>
      <c r="CU144" s="113"/>
      <c r="CV144" s="113"/>
      <c r="CW144" s="113"/>
      <c r="CX144" s="113"/>
      <c r="CY144" s="113"/>
      <c r="CZ144" s="113"/>
      <c r="DA144" s="113"/>
      <c r="DB144" s="113"/>
      <c r="DC144" s="113"/>
      <c r="DD144" s="113"/>
      <c r="DE144" s="113"/>
      <c r="DF144" s="113"/>
      <c r="DG144" s="113"/>
      <c r="DH144" s="113"/>
      <c r="DI144" s="113"/>
      <c r="DJ144" s="113"/>
      <c r="DK144" s="113"/>
      <c r="DL144" s="113"/>
      <c r="DM144" s="113"/>
      <c r="DN144" s="113"/>
      <c r="DO144" s="113"/>
      <c r="DP144" s="113"/>
      <c r="DQ144" s="113"/>
      <c r="DR144" s="113"/>
      <c r="DS144" s="113"/>
      <c r="DT144" s="113"/>
      <c r="DU144" s="113"/>
      <c r="DV144" s="113"/>
      <c r="DW144" s="113"/>
      <c r="DX144" s="113"/>
      <c r="DY144" s="113"/>
      <c r="DZ144" s="113"/>
      <c r="EA144" s="113"/>
      <c r="EB144" s="113"/>
      <c r="EC144" s="113"/>
    </row>
    <row r="145" spans="2:133" x14ac:dyDescent="0.2">
      <c r="B145" s="113"/>
      <c r="C145" s="113"/>
      <c r="D145" s="113"/>
      <c r="E145" s="113"/>
      <c r="F145" s="113"/>
      <c r="G145" s="113"/>
      <c r="H145" s="113"/>
      <c r="I145" s="113"/>
      <c r="J145" s="113"/>
      <c r="K145" s="113"/>
      <c r="L145" s="113"/>
      <c r="M145" s="113"/>
      <c r="N145" s="113"/>
      <c r="O145" s="113"/>
      <c r="P145" s="113"/>
      <c r="Q145" s="113"/>
      <c r="R145" s="113"/>
      <c r="S145" s="113"/>
      <c r="T145" s="229"/>
      <c r="U145" s="229"/>
      <c r="V145" s="229"/>
      <c r="W145" s="229"/>
      <c r="X145" s="229"/>
      <c r="Y145" s="229"/>
      <c r="Z145" s="229"/>
      <c r="AA145" s="163"/>
      <c r="AB145" s="163"/>
      <c r="AC145" s="163"/>
      <c r="AD145" s="163"/>
      <c r="AE145" s="163"/>
      <c r="AF145" s="163"/>
      <c r="AG145" s="163"/>
      <c r="AH145" s="163"/>
      <c r="AI145" s="163"/>
      <c r="AJ145" s="125"/>
      <c r="AK145" s="125"/>
      <c r="AL145" s="125"/>
      <c r="AM145" s="125"/>
      <c r="AN145" s="125"/>
      <c r="AO145" s="125"/>
      <c r="AP145" s="125"/>
      <c r="AQ145" s="125"/>
      <c r="AR145" s="125"/>
      <c r="AS145" s="229"/>
      <c r="AT145" s="229"/>
      <c r="AU145" s="229"/>
      <c r="AV145" s="229"/>
      <c r="AW145" s="229"/>
      <c r="AX145" s="229"/>
      <c r="AY145" s="229"/>
      <c r="AZ145" s="229"/>
      <c r="BA145" s="229"/>
      <c r="BB145" s="229"/>
      <c r="BC145" s="229"/>
      <c r="BD145" s="229"/>
      <c r="BE145" s="229"/>
      <c r="BF145" s="113"/>
      <c r="BG145" s="113"/>
      <c r="BH145" s="113"/>
      <c r="BI145" s="113"/>
      <c r="BJ145" s="113"/>
      <c r="BK145" s="113"/>
      <c r="BL145" s="113"/>
      <c r="BM145" s="113"/>
      <c r="BN145" s="113"/>
      <c r="BO145" s="113"/>
      <c r="BP145" s="113"/>
      <c r="BQ145" s="113"/>
      <c r="BR145" s="113"/>
      <c r="BS145" s="113"/>
      <c r="BT145" s="113"/>
      <c r="BU145" s="113"/>
      <c r="BV145" s="113"/>
      <c r="BW145" s="113"/>
      <c r="BX145" s="113"/>
      <c r="BY145" s="113"/>
      <c r="BZ145" s="113"/>
      <c r="CA145" s="113"/>
      <c r="CB145" s="113"/>
      <c r="CC145" s="113"/>
      <c r="CD145" s="113"/>
      <c r="CE145" s="113"/>
      <c r="CF145" s="113"/>
      <c r="CG145" s="113"/>
      <c r="CH145" s="113"/>
      <c r="CI145" s="113"/>
      <c r="CJ145" s="113"/>
      <c r="CK145" s="113"/>
      <c r="CL145" s="113"/>
      <c r="CM145" s="113"/>
      <c r="CN145" s="113"/>
      <c r="CO145" s="113"/>
      <c r="CP145" s="113"/>
      <c r="CQ145" s="113"/>
      <c r="CR145" s="113"/>
      <c r="CS145" s="113"/>
      <c r="CT145" s="113"/>
      <c r="CU145" s="113"/>
      <c r="CV145" s="113"/>
      <c r="CW145" s="113"/>
      <c r="CX145" s="113"/>
      <c r="CY145" s="113"/>
      <c r="CZ145" s="113"/>
      <c r="DA145" s="113"/>
      <c r="DB145" s="113"/>
      <c r="DC145" s="113"/>
      <c r="DD145" s="113"/>
      <c r="DE145" s="113"/>
      <c r="DF145" s="113"/>
      <c r="DG145" s="113"/>
      <c r="DH145" s="113"/>
      <c r="DI145" s="113"/>
      <c r="DJ145" s="113"/>
      <c r="DK145" s="113"/>
      <c r="DL145" s="113"/>
      <c r="DM145" s="113"/>
      <c r="DN145" s="113"/>
      <c r="DO145" s="113"/>
      <c r="DP145" s="113"/>
      <c r="DQ145" s="113"/>
      <c r="DR145" s="113"/>
      <c r="DS145" s="113"/>
      <c r="DT145" s="113"/>
      <c r="DU145" s="113"/>
      <c r="DV145" s="113"/>
      <c r="DW145" s="113"/>
      <c r="DX145" s="113"/>
      <c r="DY145" s="113"/>
      <c r="DZ145" s="113"/>
      <c r="EA145" s="113"/>
      <c r="EB145" s="113"/>
      <c r="EC145" s="113"/>
    </row>
    <row r="146" spans="2:133" x14ac:dyDescent="0.2">
      <c r="B146" s="113"/>
      <c r="C146" s="113"/>
      <c r="D146" s="113"/>
      <c r="E146" s="113"/>
      <c r="F146" s="113"/>
      <c r="G146" s="113"/>
      <c r="H146" s="113"/>
      <c r="I146" s="113"/>
      <c r="J146" s="113"/>
      <c r="K146" s="113"/>
      <c r="L146" s="113"/>
      <c r="M146" s="113"/>
      <c r="N146" s="113"/>
      <c r="O146" s="113"/>
      <c r="P146" s="113"/>
      <c r="Q146" s="113"/>
      <c r="R146" s="113"/>
      <c r="S146" s="113"/>
      <c r="T146" s="229"/>
      <c r="U146" s="229"/>
      <c r="V146" s="229"/>
      <c r="W146" s="229"/>
      <c r="X146" s="229"/>
      <c r="Y146" s="229"/>
      <c r="Z146" s="229"/>
      <c r="AA146" s="163"/>
      <c r="AB146" s="163"/>
      <c r="AC146" s="163"/>
      <c r="AD146" s="163"/>
      <c r="AE146" s="163"/>
      <c r="AF146" s="163"/>
      <c r="AG146" s="163"/>
      <c r="AH146" s="163"/>
      <c r="AI146" s="163"/>
      <c r="AJ146" s="125"/>
      <c r="AK146" s="125"/>
      <c r="AL146" s="125"/>
      <c r="AM146" s="125"/>
      <c r="AN146" s="125"/>
      <c r="AO146" s="125"/>
      <c r="AP146" s="125"/>
      <c r="AQ146" s="125"/>
      <c r="AR146" s="125"/>
      <c r="AS146" s="229"/>
      <c r="AT146" s="229"/>
      <c r="AU146" s="229"/>
      <c r="AV146" s="229"/>
      <c r="AW146" s="229"/>
      <c r="AX146" s="229"/>
      <c r="AY146" s="229"/>
      <c r="AZ146" s="229"/>
      <c r="BA146" s="229"/>
      <c r="BB146" s="229"/>
      <c r="BC146" s="229"/>
      <c r="BD146" s="229"/>
      <c r="BE146" s="229"/>
      <c r="BF146" s="113"/>
      <c r="BG146" s="113"/>
      <c r="BH146" s="113"/>
      <c r="BI146" s="113"/>
      <c r="BJ146" s="113"/>
      <c r="BK146" s="113"/>
      <c r="BL146" s="113"/>
      <c r="BM146" s="113"/>
      <c r="BN146" s="113"/>
      <c r="BO146" s="113"/>
      <c r="BP146" s="113"/>
      <c r="BQ146" s="113"/>
      <c r="BR146" s="113"/>
      <c r="BS146" s="113"/>
      <c r="BT146" s="113"/>
      <c r="BU146" s="113"/>
      <c r="BV146" s="113"/>
      <c r="BW146" s="113"/>
      <c r="BX146" s="113"/>
      <c r="BY146" s="113"/>
      <c r="BZ146" s="113"/>
      <c r="CA146" s="113"/>
      <c r="CB146" s="113"/>
      <c r="CC146" s="113"/>
      <c r="CD146" s="113"/>
      <c r="CE146" s="113"/>
      <c r="CF146" s="113"/>
      <c r="CG146" s="113"/>
      <c r="CH146" s="113"/>
      <c r="CI146" s="113"/>
      <c r="CJ146" s="113"/>
      <c r="CK146" s="113"/>
      <c r="CL146" s="113"/>
      <c r="CM146" s="113"/>
      <c r="CN146" s="113"/>
      <c r="CO146" s="113"/>
      <c r="CP146" s="113"/>
      <c r="CQ146" s="113"/>
      <c r="CR146" s="113"/>
      <c r="CS146" s="113"/>
      <c r="CT146" s="113"/>
      <c r="CU146" s="113"/>
      <c r="CV146" s="113"/>
      <c r="CW146" s="113"/>
      <c r="CX146" s="113"/>
      <c r="CY146" s="113"/>
      <c r="CZ146" s="113"/>
      <c r="DA146" s="113"/>
      <c r="DB146" s="113"/>
      <c r="DC146" s="113"/>
      <c r="DD146" s="113"/>
      <c r="DE146" s="113"/>
      <c r="DF146" s="113"/>
      <c r="DG146" s="113"/>
      <c r="DH146" s="113"/>
      <c r="DI146" s="113"/>
      <c r="DJ146" s="113"/>
      <c r="DK146" s="113"/>
      <c r="DL146" s="113"/>
      <c r="DM146" s="113"/>
      <c r="DN146" s="113"/>
      <c r="DO146" s="113"/>
      <c r="DP146" s="113"/>
      <c r="DQ146" s="113"/>
      <c r="DR146" s="113"/>
      <c r="DS146" s="113"/>
      <c r="DT146" s="113"/>
      <c r="DU146" s="113"/>
      <c r="DV146" s="113"/>
      <c r="DW146" s="113"/>
      <c r="DX146" s="113"/>
      <c r="DY146" s="113"/>
      <c r="DZ146" s="113"/>
      <c r="EA146" s="113"/>
      <c r="EB146" s="113"/>
      <c r="EC146" s="113"/>
    </row>
    <row r="147" spans="2:133" x14ac:dyDescent="0.2">
      <c r="B147" s="113"/>
      <c r="C147" s="113"/>
      <c r="D147" s="113"/>
      <c r="E147" s="113"/>
      <c r="F147" s="113"/>
      <c r="G147" s="113"/>
      <c r="H147" s="113"/>
      <c r="I147" s="113"/>
      <c r="J147" s="113"/>
      <c r="K147" s="113"/>
      <c r="L147" s="113"/>
      <c r="M147" s="113"/>
      <c r="N147" s="113"/>
      <c r="O147" s="113"/>
      <c r="P147" s="113"/>
      <c r="Q147" s="113"/>
      <c r="R147" s="113"/>
      <c r="S147" s="113"/>
      <c r="T147" s="229"/>
      <c r="U147" s="229"/>
      <c r="V147" s="229"/>
      <c r="W147" s="229"/>
      <c r="X147" s="229"/>
      <c r="Y147" s="229"/>
      <c r="Z147" s="229"/>
      <c r="AA147" s="163"/>
      <c r="AB147" s="163"/>
      <c r="AC147" s="163"/>
      <c r="AD147" s="163"/>
      <c r="AE147" s="163"/>
      <c r="AF147" s="163"/>
      <c r="AG147" s="163"/>
      <c r="AH147" s="163"/>
      <c r="AI147" s="163"/>
      <c r="AJ147" s="125"/>
      <c r="AK147" s="125"/>
      <c r="AL147" s="125"/>
      <c r="AM147" s="125"/>
      <c r="AN147" s="125"/>
      <c r="AO147" s="125"/>
      <c r="AP147" s="125"/>
      <c r="AQ147" s="125"/>
      <c r="AR147" s="125"/>
      <c r="AS147" s="229"/>
      <c r="AT147" s="229"/>
      <c r="AU147" s="229"/>
      <c r="AV147" s="229"/>
      <c r="AW147" s="229"/>
      <c r="AX147" s="229"/>
      <c r="AY147" s="229"/>
      <c r="AZ147" s="229"/>
      <c r="BA147" s="229"/>
      <c r="BB147" s="229"/>
      <c r="BC147" s="229"/>
      <c r="BD147" s="229"/>
      <c r="BE147" s="229"/>
      <c r="BF147" s="113"/>
      <c r="BG147" s="113"/>
      <c r="BH147" s="113"/>
      <c r="BI147" s="113"/>
      <c r="BJ147" s="113"/>
      <c r="BK147" s="113"/>
      <c r="BL147" s="113"/>
      <c r="BM147" s="113"/>
      <c r="BN147" s="113"/>
      <c r="BO147" s="113"/>
      <c r="BP147" s="113"/>
      <c r="BQ147" s="113"/>
      <c r="BR147" s="113"/>
      <c r="BS147" s="113"/>
      <c r="BT147" s="113"/>
      <c r="BU147" s="113"/>
      <c r="BV147" s="113"/>
      <c r="BW147" s="113"/>
      <c r="BX147" s="113"/>
      <c r="BY147" s="113"/>
      <c r="BZ147" s="113"/>
      <c r="CA147" s="113"/>
      <c r="CB147" s="113"/>
      <c r="CC147" s="113"/>
      <c r="CD147" s="113"/>
      <c r="CE147" s="113"/>
      <c r="CF147" s="113"/>
      <c r="CG147" s="113"/>
      <c r="CH147" s="113"/>
      <c r="CI147" s="113"/>
      <c r="CJ147" s="113"/>
      <c r="CK147" s="113"/>
      <c r="CL147" s="113"/>
      <c r="CM147" s="113"/>
      <c r="CN147" s="113"/>
      <c r="CO147" s="113"/>
      <c r="CP147" s="113"/>
      <c r="CQ147" s="113"/>
      <c r="CR147" s="113"/>
      <c r="CS147" s="113"/>
      <c r="CT147" s="113"/>
      <c r="CU147" s="113"/>
      <c r="CV147" s="113"/>
      <c r="CW147" s="113"/>
      <c r="CX147" s="113"/>
      <c r="CY147" s="113"/>
      <c r="CZ147" s="113"/>
      <c r="DA147" s="113"/>
      <c r="DB147" s="113"/>
      <c r="DC147" s="113"/>
      <c r="DD147" s="113"/>
      <c r="DE147" s="113"/>
      <c r="DF147" s="113"/>
      <c r="DG147" s="113"/>
      <c r="DH147" s="113"/>
      <c r="DI147" s="113"/>
      <c r="DJ147" s="113"/>
      <c r="DK147" s="113"/>
      <c r="DL147" s="113"/>
      <c r="DM147" s="113"/>
      <c r="DN147" s="113"/>
      <c r="DO147" s="113"/>
      <c r="DP147" s="113"/>
      <c r="DQ147" s="113"/>
      <c r="DR147" s="113"/>
      <c r="DS147" s="113"/>
      <c r="DT147" s="113"/>
      <c r="DU147" s="113"/>
      <c r="DV147" s="113"/>
      <c r="DW147" s="113"/>
      <c r="DX147" s="113"/>
      <c r="DY147" s="113"/>
      <c r="DZ147" s="113"/>
      <c r="EA147" s="113"/>
      <c r="EB147" s="113"/>
      <c r="EC147" s="113"/>
    </row>
    <row r="148" spans="2:133" x14ac:dyDescent="0.2">
      <c r="B148" s="113"/>
      <c r="C148" s="113"/>
      <c r="D148" s="113"/>
      <c r="E148" s="113"/>
      <c r="F148" s="113"/>
      <c r="G148" s="113"/>
      <c r="H148" s="113"/>
      <c r="I148" s="113"/>
      <c r="J148" s="113"/>
      <c r="K148" s="113"/>
      <c r="L148" s="113"/>
      <c r="M148" s="113"/>
      <c r="N148" s="113"/>
      <c r="O148" s="113"/>
      <c r="P148" s="113"/>
      <c r="Q148" s="113"/>
      <c r="R148" s="113"/>
      <c r="S148" s="113"/>
      <c r="T148" s="229"/>
      <c r="U148" s="229"/>
      <c r="V148" s="229"/>
      <c r="W148" s="229"/>
      <c r="X148" s="229"/>
      <c r="Y148" s="229"/>
      <c r="Z148" s="229"/>
      <c r="AA148" s="163"/>
      <c r="AB148" s="163"/>
      <c r="AC148" s="163"/>
      <c r="AD148" s="163"/>
      <c r="AE148" s="163"/>
      <c r="AF148" s="163"/>
      <c r="AG148" s="163"/>
      <c r="AH148" s="163"/>
      <c r="AI148" s="163"/>
      <c r="AJ148" s="125"/>
      <c r="AK148" s="125"/>
      <c r="AL148" s="125"/>
      <c r="AM148" s="125"/>
      <c r="AN148" s="125"/>
      <c r="AO148" s="125"/>
      <c r="AP148" s="125"/>
      <c r="AQ148" s="125"/>
      <c r="AR148" s="125"/>
      <c r="AS148" s="229"/>
      <c r="AT148" s="229"/>
      <c r="AU148" s="229"/>
      <c r="AV148" s="229"/>
      <c r="AW148" s="229"/>
      <c r="AX148" s="229"/>
      <c r="AY148" s="229"/>
      <c r="AZ148" s="229"/>
      <c r="BA148" s="229"/>
      <c r="BB148" s="229"/>
      <c r="BC148" s="229"/>
      <c r="BD148" s="229"/>
      <c r="BE148" s="229"/>
      <c r="BF148" s="113"/>
      <c r="BG148" s="113"/>
      <c r="BH148" s="113"/>
      <c r="BI148" s="113"/>
      <c r="BJ148" s="113"/>
      <c r="BK148" s="113"/>
      <c r="BL148" s="113"/>
      <c r="BM148" s="113"/>
      <c r="BN148" s="113"/>
      <c r="BO148" s="113"/>
      <c r="BP148" s="113"/>
      <c r="BQ148" s="113"/>
      <c r="BR148" s="113"/>
      <c r="BS148" s="113"/>
      <c r="BT148" s="113"/>
      <c r="BU148" s="113"/>
      <c r="BV148" s="113"/>
      <c r="BW148" s="113"/>
      <c r="BX148" s="113"/>
      <c r="BY148" s="113"/>
      <c r="BZ148" s="113"/>
      <c r="CA148" s="113"/>
      <c r="CB148" s="113"/>
      <c r="CC148" s="113"/>
      <c r="CD148" s="113"/>
      <c r="CE148" s="113"/>
      <c r="CF148" s="113"/>
      <c r="CG148" s="113"/>
      <c r="CH148" s="113"/>
      <c r="CI148" s="113"/>
      <c r="CJ148" s="113"/>
      <c r="CK148" s="113"/>
      <c r="CL148" s="113"/>
      <c r="CM148" s="113"/>
      <c r="CN148" s="113"/>
      <c r="CO148" s="113"/>
      <c r="CP148" s="113"/>
      <c r="CQ148" s="113"/>
      <c r="CR148" s="113"/>
      <c r="CS148" s="113"/>
      <c r="CT148" s="113"/>
      <c r="CU148" s="113"/>
      <c r="CV148" s="113"/>
      <c r="CW148" s="113"/>
      <c r="CX148" s="113"/>
      <c r="CY148" s="113"/>
      <c r="CZ148" s="113"/>
      <c r="DA148" s="113"/>
      <c r="DB148" s="113"/>
      <c r="DC148" s="113"/>
      <c r="DD148" s="113"/>
      <c r="DE148" s="113"/>
      <c r="DF148" s="113"/>
      <c r="DG148" s="113"/>
      <c r="DH148" s="113"/>
      <c r="DI148" s="113"/>
      <c r="DJ148" s="113"/>
      <c r="DK148" s="113"/>
      <c r="DL148" s="113"/>
      <c r="DM148" s="113"/>
      <c r="DN148" s="113"/>
      <c r="DO148" s="113"/>
      <c r="DP148" s="113"/>
      <c r="DQ148" s="113"/>
      <c r="DR148" s="113"/>
      <c r="DS148" s="113"/>
      <c r="DT148" s="113"/>
      <c r="DU148" s="113"/>
      <c r="DV148" s="113"/>
      <c r="DW148" s="113"/>
      <c r="DX148" s="113"/>
      <c r="DY148" s="113"/>
      <c r="DZ148" s="113"/>
      <c r="EA148" s="113"/>
      <c r="EB148" s="113"/>
      <c r="EC148" s="113"/>
    </row>
    <row r="149" spans="2:133" x14ac:dyDescent="0.2">
      <c r="B149" s="113"/>
      <c r="C149" s="113"/>
      <c r="D149" s="113"/>
      <c r="E149" s="113"/>
      <c r="F149" s="113"/>
      <c r="G149" s="113"/>
      <c r="H149" s="113"/>
      <c r="I149" s="113"/>
      <c r="J149" s="113"/>
      <c r="K149" s="113"/>
      <c r="L149" s="113"/>
      <c r="M149" s="113"/>
      <c r="N149" s="113"/>
      <c r="O149" s="113"/>
      <c r="P149" s="113"/>
      <c r="Q149" s="113"/>
      <c r="R149" s="113"/>
      <c r="S149" s="113"/>
      <c r="T149" s="229"/>
      <c r="U149" s="229"/>
      <c r="V149" s="229"/>
      <c r="W149" s="229"/>
      <c r="X149" s="229"/>
      <c r="Y149" s="229"/>
      <c r="Z149" s="229"/>
      <c r="AA149" s="163"/>
      <c r="AB149" s="163"/>
      <c r="AC149" s="163"/>
      <c r="AD149" s="163"/>
      <c r="AE149" s="163"/>
      <c r="AF149" s="163"/>
      <c r="AG149" s="163"/>
      <c r="AH149" s="163"/>
      <c r="AI149" s="163"/>
      <c r="AJ149" s="125"/>
      <c r="AK149" s="125"/>
      <c r="AL149" s="125"/>
      <c r="AM149" s="125"/>
      <c r="AN149" s="125"/>
      <c r="AO149" s="125"/>
      <c r="AP149" s="125"/>
      <c r="AQ149" s="125"/>
      <c r="AR149" s="125"/>
      <c r="AS149" s="229"/>
      <c r="AT149" s="229"/>
      <c r="AU149" s="229"/>
      <c r="AV149" s="229"/>
      <c r="AW149" s="229"/>
      <c r="AX149" s="229"/>
      <c r="AY149" s="229"/>
      <c r="AZ149" s="229"/>
      <c r="BA149" s="229"/>
      <c r="BB149" s="229"/>
      <c r="BC149" s="229"/>
      <c r="BD149" s="229"/>
      <c r="BE149" s="229"/>
      <c r="BF149" s="113"/>
      <c r="BG149" s="113"/>
      <c r="BH149" s="113"/>
      <c r="BI149" s="113"/>
      <c r="BJ149" s="113"/>
      <c r="BK149" s="113"/>
      <c r="BL149" s="113"/>
      <c r="BM149" s="113"/>
      <c r="BN149" s="113"/>
      <c r="BO149" s="113"/>
      <c r="BP149" s="113"/>
      <c r="BQ149" s="113"/>
      <c r="BR149" s="113"/>
      <c r="BS149" s="113"/>
      <c r="BT149" s="113"/>
      <c r="BU149" s="113"/>
      <c r="BV149" s="113"/>
      <c r="BW149" s="113"/>
      <c r="BX149" s="113"/>
      <c r="BY149" s="113"/>
      <c r="BZ149" s="113"/>
      <c r="CA149" s="113"/>
      <c r="CB149" s="113"/>
      <c r="CC149" s="113"/>
      <c r="CD149" s="113"/>
      <c r="CE149" s="113"/>
      <c r="CF149" s="113"/>
      <c r="CG149" s="113"/>
      <c r="CH149" s="113"/>
      <c r="CI149" s="113"/>
      <c r="CJ149" s="113"/>
      <c r="CK149" s="113"/>
      <c r="CL149" s="113"/>
      <c r="CM149" s="113"/>
      <c r="CN149" s="113"/>
      <c r="CO149" s="113"/>
      <c r="CP149" s="113"/>
      <c r="CQ149" s="113"/>
      <c r="CR149" s="113"/>
      <c r="CS149" s="113"/>
      <c r="CT149" s="113"/>
      <c r="CU149" s="113"/>
      <c r="CV149" s="113"/>
      <c r="CW149" s="113"/>
      <c r="CX149" s="113"/>
      <c r="CY149" s="113"/>
      <c r="CZ149" s="113"/>
      <c r="DA149" s="113"/>
      <c r="DB149" s="113"/>
      <c r="DC149" s="113"/>
      <c r="DD149" s="113"/>
      <c r="DE149" s="113"/>
      <c r="DF149" s="113"/>
      <c r="DG149" s="113"/>
      <c r="DH149" s="113"/>
      <c r="DI149" s="113"/>
      <c r="DJ149" s="113"/>
      <c r="DK149" s="113"/>
      <c r="DL149" s="113"/>
      <c r="DM149" s="113"/>
      <c r="DN149" s="113"/>
      <c r="DO149" s="113"/>
      <c r="DP149" s="113"/>
      <c r="DQ149" s="113"/>
      <c r="DR149" s="113"/>
      <c r="DS149" s="113"/>
      <c r="DT149" s="113"/>
      <c r="DU149" s="113"/>
      <c r="DV149" s="113"/>
      <c r="DW149" s="113"/>
      <c r="DX149" s="113"/>
      <c r="DY149" s="113"/>
      <c r="DZ149" s="113"/>
      <c r="EA149" s="113"/>
      <c r="EB149" s="113"/>
      <c r="EC149" s="113"/>
    </row>
    <row r="150" spans="2:133" x14ac:dyDescent="0.2">
      <c r="B150" s="113"/>
      <c r="C150" s="113"/>
      <c r="D150" s="113"/>
      <c r="E150" s="113"/>
      <c r="F150" s="113"/>
      <c r="G150" s="113"/>
      <c r="H150" s="113"/>
      <c r="I150" s="113"/>
      <c r="J150" s="113"/>
      <c r="K150" s="113"/>
      <c r="L150" s="113"/>
      <c r="M150" s="113"/>
      <c r="N150" s="113"/>
      <c r="O150" s="113"/>
      <c r="P150" s="113"/>
      <c r="Q150" s="113"/>
      <c r="R150" s="113"/>
      <c r="S150" s="113"/>
      <c r="T150" s="229"/>
      <c r="U150" s="229"/>
      <c r="V150" s="229"/>
      <c r="W150" s="229"/>
      <c r="X150" s="229"/>
      <c r="Y150" s="229"/>
      <c r="Z150" s="229"/>
      <c r="AA150" s="163"/>
      <c r="AB150" s="163"/>
      <c r="AC150" s="163"/>
      <c r="AD150" s="163"/>
      <c r="AE150" s="163"/>
      <c r="AF150" s="163"/>
      <c r="AG150" s="163"/>
      <c r="AH150" s="163"/>
      <c r="AI150" s="163"/>
      <c r="AJ150" s="125"/>
      <c r="AK150" s="125"/>
      <c r="AL150" s="125"/>
      <c r="AM150" s="125"/>
      <c r="AN150" s="125"/>
      <c r="AO150" s="125"/>
      <c r="AP150" s="125"/>
      <c r="AQ150" s="125"/>
      <c r="AR150" s="125"/>
      <c r="AS150" s="229"/>
      <c r="AT150" s="229"/>
      <c r="AU150" s="229"/>
      <c r="AV150" s="229"/>
      <c r="AW150" s="229"/>
      <c r="AX150" s="229"/>
      <c r="AY150" s="229"/>
      <c r="AZ150" s="229"/>
      <c r="BA150" s="229"/>
      <c r="BB150" s="229"/>
      <c r="BC150" s="229"/>
      <c r="BD150" s="229"/>
      <c r="BE150" s="229"/>
      <c r="BF150" s="113"/>
      <c r="BG150" s="113"/>
      <c r="BH150" s="113"/>
      <c r="BI150" s="113"/>
      <c r="BJ150" s="113"/>
      <c r="BK150" s="113"/>
      <c r="BL150" s="113"/>
      <c r="BM150" s="113"/>
      <c r="BN150" s="113"/>
      <c r="BO150" s="113"/>
      <c r="BP150" s="113"/>
      <c r="BQ150" s="113"/>
      <c r="BR150" s="113"/>
      <c r="BS150" s="113"/>
      <c r="BT150" s="113"/>
      <c r="BU150" s="113"/>
      <c r="BV150" s="113"/>
      <c r="BW150" s="113"/>
      <c r="BX150" s="113"/>
      <c r="BY150" s="113"/>
      <c r="BZ150" s="113"/>
      <c r="CA150" s="113"/>
      <c r="CB150" s="113"/>
      <c r="CC150" s="113"/>
      <c r="CD150" s="113"/>
      <c r="CE150" s="113"/>
      <c r="CF150" s="113"/>
      <c r="CG150" s="113"/>
      <c r="CH150" s="113"/>
      <c r="CI150" s="113"/>
      <c r="CJ150" s="113"/>
      <c r="CK150" s="113"/>
      <c r="CL150" s="113"/>
      <c r="CM150" s="113"/>
      <c r="CN150" s="113"/>
      <c r="CO150" s="113"/>
      <c r="CP150" s="113"/>
      <c r="CQ150" s="113"/>
      <c r="CR150" s="113"/>
      <c r="CS150" s="113"/>
      <c r="CT150" s="113"/>
      <c r="CU150" s="113"/>
      <c r="CV150" s="113"/>
      <c r="CW150" s="113"/>
      <c r="CX150" s="113"/>
      <c r="CY150" s="113"/>
      <c r="CZ150" s="113"/>
      <c r="DA150" s="113"/>
      <c r="DB150" s="113"/>
      <c r="DC150" s="113"/>
      <c r="DD150" s="113"/>
      <c r="DE150" s="113"/>
      <c r="DF150" s="113"/>
      <c r="DG150" s="113"/>
      <c r="DH150" s="113"/>
      <c r="DI150" s="113"/>
      <c r="DJ150" s="113"/>
      <c r="DK150" s="113"/>
      <c r="DL150" s="113"/>
      <c r="DM150" s="113"/>
      <c r="DN150" s="113"/>
      <c r="DO150" s="113"/>
      <c r="DP150" s="113"/>
      <c r="DQ150" s="113"/>
      <c r="DR150" s="113"/>
      <c r="DS150" s="113"/>
      <c r="DT150" s="113"/>
      <c r="DU150" s="113"/>
      <c r="DV150" s="113"/>
      <c r="DW150" s="113"/>
      <c r="DX150" s="113"/>
      <c r="DY150" s="113"/>
      <c r="DZ150" s="113"/>
      <c r="EA150" s="113"/>
      <c r="EB150" s="113"/>
      <c r="EC150" s="113"/>
    </row>
  </sheetData>
  <sheetProtection password="CC44" sheet="1" objects="1" scenarios="1" formatCells="0"/>
  <phoneticPr fontId="7" type="noConversion"/>
  <dataValidations xWindow="108" yWindow="164" count="1">
    <dataValidation type="list" allowBlank="1" showInputMessage="1" showErrorMessage="1" sqref="F6:F29 H6:H29">
      <formula1>$AD$2:$AD$4</formula1>
    </dataValidation>
  </dataValidations>
  <pageMargins left="0.75" right="0.75" top="1" bottom="1" header="0.5" footer="0.5"/>
  <pageSetup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17"/>
  </sheetPr>
  <dimension ref="A1:DZ167"/>
  <sheetViews>
    <sheetView tabSelected="1" topLeftCell="A25" workbookViewId="0">
      <selection activeCell="X33" sqref="X33"/>
    </sheetView>
  </sheetViews>
  <sheetFormatPr defaultRowHeight="12.75" x14ac:dyDescent="0.2"/>
  <cols>
    <col min="1" max="1" width="1.85546875" style="218" customWidth="1"/>
    <col min="2" max="2" width="6.7109375" style="61" customWidth="1"/>
    <col min="3" max="3" width="6.7109375" style="324" customWidth="1"/>
    <col min="4" max="6" width="6.7109375" style="325" customWidth="1"/>
    <col min="7" max="27" width="6.7109375" style="61" customWidth="1"/>
    <col min="28" max="30" width="6.7109375" style="81" customWidth="1"/>
    <col min="31" max="31" width="6.7109375" style="70" customWidth="1"/>
    <col min="32" max="32" width="8.140625" style="70" customWidth="1"/>
    <col min="33" max="39" width="9.140625" style="70"/>
    <col min="40" max="40" width="9.28515625" style="70" customWidth="1"/>
    <col min="41" max="47" width="9.140625" style="70"/>
    <col min="48" max="93" width="9.140625" style="81"/>
    <col min="94" max="16384" width="9.140625" style="61"/>
  </cols>
  <sheetData>
    <row r="1" spans="1:130" s="223" customFormat="1" x14ac:dyDescent="0.2">
      <c r="A1" s="218"/>
      <c r="B1" s="274" t="s">
        <v>195</v>
      </c>
      <c r="C1" s="219"/>
      <c r="D1" s="275"/>
      <c r="E1" s="301"/>
      <c r="F1" s="301"/>
      <c r="L1" s="619" t="str">
        <f>milk!L1</f>
        <v>v.dairyvip 2.1</v>
      </c>
      <c r="AB1" s="224"/>
      <c r="AC1" s="224"/>
      <c r="AD1" s="224"/>
      <c r="AE1" s="225"/>
      <c r="AF1" s="225"/>
      <c r="AG1" s="225"/>
      <c r="AH1" s="225"/>
      <c r="AI1" s="225"/>
      <c r="AJ1" s="225"/>
      <c r="AK1" s="225"/>
      <c r="AL1" s="225"/>
      <c r="AM1" s="225"/>
      <c r="AN1" s="225"/>
      <c r="AO1" s="225"/>
      <c r="AP1" s="225"/>
      <c r="AQ1" s="225"/>
      <c r="AR1" s="225"/>
      <c r="AS1" s="225"/>
      <c r="AT1" s="225"/>
      <c r="AU1" s="225"/>
      <c r="AV1" s="224"/>
      <c r="AW1" s="224"/>
      <c r="AX1" s="224"/>
      <c r="AY1" s="224"/>
      <c r="AZ1" s="224"/>
      <c r="BA1" s="224"/>
      <c r="BB1" s="224"/>
      <c r="BC1" s="224"/>
      <c r="BD1" s="224"/>
      <c r="BE1" s="224"/>
      <c r="BF1" s="224"/>
      <c r="BG1" s="224"/>
      <c r="BH1" s="224"/>
      <c r="BI1" s="224"/>
      <c r="BJ1" s="224"/>
      <c r="BK1" s="224"/>
      <c r="BL1" s="224"/>
      <c r="BM1" s="224"/>
      <c r="BN1" s="224"/>
      <c r="BO1" s="224"/>
      <c r="BP1" s="224"/>
      <c r="BQ1" s="224"/>
      <c r="BR1" s="224"/>
      <c r="BS1" s="224"/>
      <c r="BT1" s="224"/>
      <c r="BU1" s="224"/>
      <c r="BV1" s="224"/>
      <c r="BW1" s="224"/>
      <c r="BX1" s="224"/>
      <c r="BY1" s="224"/>
      <c r="BZ1" s="224"/>
      <c r="CA1" s="224"/>
      <c r="CB1" s="224"/>
      <c r="CC1" s="224"/>
      <c r="CD1" s="224"/>
      <c r="CE1" s="224"/>
      <c r="CF1" s="224"/>
      <c r="CG1" s="224"/>
      <c r="CH1" s="224"/>
      <c r="CI1" s="224"/>
      <c r="CJ1" s="224"/>
      <c r="CK1" s="224"/>
      <c r="CL1" s="224"/>
      <c r="CM1" s="224"/>
      <c r="CN1" s="224"/>
      <c r="CO1" s="224"/>
    </row>
    <row r="2" spans="1:130" x14ac:dyDescent="0.2">
      <c r="B2" s="113"/>
      <c r="C2" s="46"/>
      <c r="D2" s="302"/>
      <c r="E2" s="302"/>
      <c r="F2" s="302"/>
      <c r="G2" s="113"/>
      <c r="H2" s="113"/>
      <c r="I2" s="113"/>
      <c r="J2" s="113"/>
      <c r="K2" s="113"/>
      <c r="L2" s="113"/>
      <c r="M2" s="113"/>
      <c r="N2" s="113"/>
      <c r="O2" s="113"/>
      <c r="P2" s="113"/>
      <c r="Q2" s="113"/>
      <c r="R2" s="113"/>
      <c r="S2" s="113"/>
      <c r="T2" s="113"/>
      <c r="U2" s="113"/>
      <c r="V2" s="197"/>
      <c r="W2" s="197"/>
      <c r="X2" s="197"/>
      <c r="Y2" s="197"/>
      <c r="Z2" s="197"/>
      <c r="AA2" s="197"/>
      <c r="AB2" s="226"/>
      <c r="AC2" s="228"/>
      <c r="AD2" s="735"/>
      <c r="AE2" s="735"/>
      <c r="AF2" s="737"/>
      <c r="AG2" s="739"/>
      <c r="AH2" s="739"/>
      <c r="AI2" s="807"/>
      <c r="AJ2" s="735"/>
      <c r="AK2" s="737"/>
      <c r="AL2" s="735"/>
      <c r="AM2" s="735"/>
      <c r="AN2" s="735"/>
      <c r="AO2" s="735"/>
      <c r="AP2" s="735"/>
      <c r="AQ2" s="735"/>
      <c r="AR2" s="735"/>
      <c r="AS2" s="735"/>
      <c r="AT2" s="735"/>
      <c r="AU2" s="735"/>
      <c r="AV2" s="735"/>
      <c r="AW2" s="735"/>
      <c r="AX2" s="228"/>
      <c r="AY2" s="228"/>
      <c r="AZ2" s="228"/>
      <c r="BA2" s="228"/>
      <c r="BB2" s="228"/>
      <c r="BC2" s="228"/>
      <c r="BD2" s="228"/>
      <c r="BE2" s="228"/>
      <c r="BF2" s="228"/>
      <c r="BG2" s="228"/>
      <c r="BH2" s="228"/>
      <c r="BI2" s="228"/>
      <c r="BJ2" s="228"/>
      <c r="BK2" s="228"/>
      <c r="BL2" s="228"/>
      <c r="BM2" s="228"/>
      <c r="BN2" s="228"/>
      <c r="BO2" s="228"/>
      <c r="BP2" s="228"/>
      <c r="BQ2" s="228"/>
      <c r="BR2" s="228"/>
      <c r="BS2" s="228"/>
      <c r="BT2" s="228"/>
      <c r="BU2" s="228"/>
      <c r="BV2" s="228"/>
      <c r="BW2" s="228"/>
      <c r="BX2" s="228"/>
      <c r="BY2" s="228"/>
      <c r="BZ2" s="228"/>
      <c r="CA2" s="228"/>
      <c r="CB2" s="228"/>
      <c r="CC2" s="228"/>
      <c r="CD2" s="228"/>
      <c r="CE2" s="228"/>
      <c r="CF2" s="228"/>
      <c r="CG2" s="228"/>
      <c r="CH2" s="228"/>
      <c r="CI2" s="228"/>
      <c r="CJ2" s="228"/>
      <c r="CK2" s="228"/>
      <c r="CL2" s="228"/>
      <c r="CM2" s="228"/>
      <c r="CN2" s="228"/>
      <c r="CO2" s="228"/>
      <c r="CP2" s="113"/>
      <c r="CQ2" s="113"/>
      <c r="CR2" s="113"/>
      <c r="CS2" s="113"/>
      <c r="CT2" s="113"/>
      <c r="CU2" s="113"/>
      <c r="CV2" s="113"/>
      <c r="CW2" s="113"/>
      <c r="CX2" s="113"/>
      <c r="CY2" s="113"/>
      <c r="CZ2" s="113"/>
      <c r="DA2" s="113"/>
      <c r="DB2" s="113"/>
      <c r="DC2" s="113"/>
      <c r="DD2" s="113"/>
      <c r="DE2" s="113"/>
      <c r="DF2" s="113"/>
      <c r="DG2" s="113"/>
      <c r="DH2" s="113"/>
      <c r="DI2" s="113"/>
      <c r="DJ2" s="113"/>
      <c r="DK2" s="113"/>
      <c r="DL2" s="113"/>
      <c r="DM2" s="113"/>
      <c r="DN2" s="113"/>
      <c r="DO2" s="113"/>
      <c r="DP2" s="113"/>
      <c r="DQ2" s="113"/>
      <c r="DR2" s="113"/>
      <c r="DS2" s="113"/>
      <c r="DT2" s="113"/>
      <c r="DU2" s="113"/>
      <c r="DV2" s="113"/>
      <c r="DW2" s="113"/>
      <c r="DX2" s="113"/>
      <c r="DY2" s="113"/>
      <c r="DZ2" s="113"/>
    </row>
    <row r="3" spans="1:130" x14ac:dyDescent="0.2">
      <c r="B3" s="303"/>
      <c r="C3" s="46"/>
      <c r="D3" s="302"/>
      <c r="E3" s="302"/>
      <c r="F3" s="302"/>
      <c r="G3" s="113"/>
      <c r="H3" s="113"/>
      <c r="I3" s="113"/>
      <c r="J3" s="253"/>
      <c r="K3" s="113"/>
      <c r="L3" s="113"/>
      <c r="M3" s="113"/>
      <c r="N3" s="304" t="s">
        <v>351</v>
      </c>
      <c r="O3" s="113"/>
      <c r="P3" s="113"/>
      <c r="Q3" s="113"/>
      <c r="R3" s="113"/>
      <c r="S3" s="113"/>
      <c r="T3" s="279"/>
      <c r="U3" s="305"/>
      <c r="V3" s="656" t="s">
        <v>967</v>
      </c>
      <c r="W3" s="660"/>
      <c r="X3" s="660"/>
      <c r="Y3" s="660"/>
      <c r="Z3" s="660"/>
      <c r="AA3" s="660"/>
      <c r="AB3" s="85"/>
      <c r="AC3" s="1071"/>
      <c r="AD3" s="1072"/>
      <c r="AE3" s="1072"/>
      <c r="AF3" s="893"/>
      <c r="AG3" s="893"/>
      <c r="AH3" s="808"/>
      <c r="AI3" s="808"/>
      <c r="AJ3" s="735"/>
      <c r="AK3" s="735"/>
      <c r="AL3" s="735"/>
      <c r="AM3" s="735"/>
      <c r="AN3" s="735"/>
      <c r="AO3" s="735"/>
      <c r="AP3" s="735"/>
      <c r="AQ3" s="735"/>
      <c r="AR3" s="735"/>
      <c r="AS3" s="735"/>
      <c r="AT3" s="735"/>
      <c r="AU3" s="735"/>
      <c r="AV3" s="735"/>
      <c r="AW3" s="735"/>
      <c r="AX3" s="228"/>
      <c r="AY3" s="228"/>
      <c r="AZ3" s="228"/>
      <c r="BA3" s="228"/>
      <c r="BB3" s="228"/>
      <c r="BC3" s="228"/>
      <c r="BD3" s="228"/>
      <c r="BE3" s="228"/>
      <c r="BF3" s="228"/>
      <c r="BG3" s="228"/>
      <c r="BH3" s="228"/>
      <c r="BI3" s="228"/>
      <c r="BJ3" s="228"/>
      <c r="BK3" s="228"/>
      <c r="BL3" s="228"/>
      <c r="BM3" s="228"/>
      <c r="BN3" s="228"/>
      <c r="BO3" s="228"/>
      <c r="BP3" s="228"/>
      <c r="BQ3" s="228"/>
      <c r="BR3" s="228"/>
      <c r="BS3" s="228"/>
      <c r="BT3" s="228"/>
      <c r="BU3" s="228"/>
      <c r="BV3" s="228"/>
      <c r="BW3" s="228"/>
      <c r="BX3" s="228"/>
      <c r="BY3" s="228"/>
      <c r="BZ3" s="228"/>
      <c r="CA3" s="228"/>
      <c r="CB3" s="228"/>
      <c r="CC3" s="228"/>
      <c r="CD3" s="228"/>
      <c r="CE3" s="228"/>
      <c r="CF3" s="228"/>
      <c r="CG3" s="228"/>
      <c r="CH3" s="228"/>
      <c r="CI3" s="228"/>
      <c r="CJ3" s="228"/>
      <c r="CK3" s="228"/>
      <c r="CL3" s="228"/>
      <c r="CM3" s="228"/>
      <c r="CN3" s="228"/>
      <c r="CO3" s="228"/>
      <c r="CP3" s="113"/>
      <c r="CQ3" s="113"/>
      <c r="CR3" s="113"/>
      <c r="CS3" s="113"/>
      <c r="CT3" s="113"/>
      <c r="CU3" s="113"/>
      <c r="CV3" s="113"/>
      <c r="CW3" s="113"/>
      <c r="CX3" s="113"/>
      <c r="CY3" s="113"/>
      <c r="CZ3" s="113"/>
      <c r="DA3" s="113"/>
      <c r="DB3" s="113"/>
      <c r="DC3" s="113"/>
      <c r="DD3" s="113"/>
      <c r="DE3" s="113"/>
      <c r="DF3" s="113"/>
      <c r="DG3" s="113"/>
      <c r="DH3" s="113"/>
      <c r="DI3" s="113"/>
      <c r="DJ3" s="113"/>
      <c r="DK3" s="113"/>
      <c r="DL3" s="113"/>
      <c r="DM3" s="113"/>
      <c r="DN3" s="113"/>
      <c r="DO3" s="113"/>
      <c r="DP3" s="113"/>
      <c r="DQ3" s="113"/>
      <c r="DR3" s="113"/>
      <c r="DS3" s="113"/>
      <c r="DT3" s="113"/>
      <c r="DU3" s="113"/>
      <c r="DV3" s="113"/>
      <c r="DW3" s="113"/>
      <c r="DX3" s="113"/>
      <c r="DY3" s="113"/>
      <c r="DZ3" s="113"/>
    </row>
    <row r="4" spans="1:130" x14ac:dyDescent="0.2">
      <c r="B4" s="303"/>
      <c r="C4" s="46"/>
      <c r="D4" s="302"/>
      <c r="E4" s="302"/>
      <c r="F4" s="302"/>
      <c r="G4" s="113"/>
      <c r="H4" s="113"/>
      <c r="I4" s="881" t="s">
        <v>629</v>
      </c>
      <c r="J4" s="328">
        <v>3</v>
      </c>
      <c r="K4" s="328">
        <v>3</v>
      </c>
      <c r="L4" s="328">
        <v>3</v>
      </c>
      <c r="M4" s="113"/>
      <c r="N4" s="113"/>
      <c r="O4" s="49">
        <v>2</v>
      </c>
      <c r="P4" s="843">
        <v>3.5000000000000003E-2</v>
      </c>
      <c r="Q4" s="842">
        <v>2.5000000000000001E-3</v>
      </c>
      <c r="R4" s="49">
        <v>6</v>
      </c>
      <c r="S4" s="113"/>
      <c r="T4" s="279"/>
      <c r="U4" s="305"/>
      <c r="V4" s="660"/>
      <c r="W4" s="656"/>
      <c r="X4" s="656"/>
      <c r="Y4" s="656"/>
      <c r="Z4" s="931"/>
      <c r="AA4" s="656"/>
      <c r="AB4" s="660"/>
      <c r="AC4" s="1071"/>
      <c r="AD4" s="1072"/>
      <c r="AE4" s="1072"/>
      <c r="AF4" s="893"/>
      <c r="AG4" s="893"/>
      <c r="AH4" s="735"/>
      <c r="AI4" s="735"/>
      <c r="AJ4" s="735"/>
      <c r="AK4" s="735"/>
      <c r="AL4" s="735"/>
      <c r="AM4" s="735"/>
      <c r="AN4" s="735"/>
      <c r="AO4" s="735"/>
      <c r="AP4" s="735"/>
      <c r="AQ4" s="735"/>
      <c r="AR4" s="735"/>
      <c r="AS4" s="735"/>
      <c r="AT4" s="735"/>
      <c r="AU4" s="735"/>
      <c r="AV4" s="735"/>
      <c r="AW4" s="735"/>
      <c r="AX4" s="228"/>
      <c r="AY4" s="228"/>
      <c r="AZ4" s="228"/>
      <c r="BA4" s="228"/>
      <c r="BB4" s="228"/>
      <c r="BC4" s="228"/>
      <c r="BD4" s="228"/>
      <c r="BE4" s="228"/>
      <c r="BF4" s="228"/>
      <c r="BG4" s="228"/>
      <c r="BH4" s="228"/>
      <c r="BI4" s="228"/>
      <c r="BJ4" s="228"/>
      <c r="BK4" s="228"/>
      <c r="BL4" s="228"/>
      <c r="BM4" s="228"/>
      <c r="BN4" s="228"/>
      <c r="BO4" s="228"/>
      <c r="BP4" s="228"/>
      <c r="BQ4" s="228"/>
      <c r="BR4" s="228"/>
      <c r="BS4" s="228"/>
      <c r="BT4" s="228"/>
      <c r="BU4" s="228"/>
      <c r="BV4" s="228"/>
      <c r="BW4" s="228"/>
      <c r="BX4" s="228"/>
      <c r="BY4" s="228"/>
      <c r="BZ4" s="228"/>
      <c r="CA4" s="228"/>
      <c r="CB4" s="228"/>
      <c r="CC4" s="228"/>
      <c r="CD4" s="228"/>
      <c r="CE4" s="228"/>
      <c r="CF4" s="228"/>
      <c r="CG4" s="228"/>
      <c r="CH4" s="228"/>
      <c r="CI4" s="228"/>
      <c r="CJ4" s="228"/>
      <c r="CK4" s="228"/>
      <c r="CL4" s="228"/>
      <c r="CM4" s="228"/>
      <c r="CN4" s="228"/>
      <c r="CO4" s="228"/>
      <c r="CP4" s="113"/>
      <c r="CQ4" s="113"/>
      <c r="CR4" s="113"/>
      <c r="CS4" s="113"/>
      <c r="CT4" s="113"/>
      <c r="CU4" s="113"/>
      <c r="CV4" s="113"/>
      <c r="CW4" s="113"/>
      <c r="CX4" s="113"/>
      <c r="CY4" s="113"/>
      <c r="CZ4" s="113"/>
      <c r="DA4" s="113"/>
      <c r="DB4" s="113"/>
      <c r="DC4" s="113"/>
      <c r="DD4" s="113"/>
      <c r="DE4" s="113"/>
      <c r="DF4" s="113"/>
      <c r="DG4" s="113"/>
      <c r="DH4" s="113"/>
      <c r="DI4" s="113"/>
      <c r="DJ4" s="113"/>
      <c r="DK4" s="113"/>
      <c r="DL4" s="113"/>
      <c r="DM4" s="113"/>
      <c r="DN4" s="113"/>
      <c r="DO4" s="113"/>
      <c r="DP4" s="113"/>
      <c r="DQ4" s="113"/>
      <c r="DR4" s="113"/>
      <c r="DS4" s="113"/>
      <c r="DT4" s="113"/>
      <c r="DU4" s="113"/>
      <c r="DV4" s="113"/>
      <c r="DW4" s="113"/>
      <c r="DX4" s="113"/>
      <c r="DY4" s="113"/>
      <c r="DZ4" s="113"/>
    </row>
    <row r="5" spans="1:130" ht="12.75" customHeight="1" x14ac:dyDescent="0.2">
      <c r="B5" s="45"/>
      <c r="C5" s="45"/>
      <c r="D5" s="302"/>
      <c r="E5" s="302"/>
      <c r="F5" s="302"/>
      <c r="G5" s="113"/>
      <c r="H5" s="113"/>
      <c r="I5" s="57" t="s">
        <v>570</v>
      </c>
      <c r="J5" s="287">
        <v>1</v>
      </c>
      <c r="K5" s="49">
        <v>2</v>
      </c>
      <c r="L5" s="49" t="s">
        <v>619</v>
      </c>
      <c r="M5" s="113"/>
      <c r="N5" s="113"/>
      <c r="O5" s="49">
        <v>3</v>
      </c>
      <c r="P5" s="843">
        <v>2.5000000000000001E-2</v>
      </c>
      <c r="Q5" s="842">
        <v>1E-3</v>
      </c>
      <c r="R5" s="49">
        <v>7</v>
      </c>
      <c r="S5" s="113"/>
      <c r="T5" s="279"/>
      <c r="U5" s="305"/>
      <c r="V5" s="660"/>
      <c r="W5" s="656"/>
      <c r="X5" s="656"/>
      <c r="Y5" s="656"/>
      <c r="Z5" s="931"/>
      <c r="AA5" s="656"/>
      <c r="AB5" s="1064"/>
      <c r="AC5" s="1076"/>
      <c r="AD5" s="1072"/>
      <c r="AE5" s="1072"/>
      <c r="AF5" s="893"/>
      <c r="AG5" s="893"/>
      <c r="AH5" s="893"/>
      <c r="AI5" s="893"/>
      <c r="AJ5" s="893"/>
      <c r="AK5" s="893"/>
      <c r="AL5" s="893"/>
      <c r="AM5" s="893"/>
      <c r="AN5" s="893"/>
      <c r="AO5" s="893"/>
      <c r="AP5" s="893"/>
      <c r="AQ5" s="893"/>
      <c r="AR5" s="893"/>
      <c r="AS5" s="893"/>
      <c r="AT5" s="893"/>
      <c r="AU5" s="893"/>
      <c r="AV5" s="893"/>
      <c r="AW5" s="893"/>
      <c r="AX5" s="1077"/>
      <c r="AY5" s="1077"/>
      <c r="AZ5" s="1077"/>
      <c r="BA5" s="1077"/>
      <c r="BB5" s="228"/>
      <c r="BC5" s="228"/>
      <c r="BD5" s="228"/>
      <c r="BE5" s="228"/>
      <c r="BF5" s="228"/>
      <c r="BG5" s="228"/>
      <c r="BH5" s="228"/>
      <c r="BI5" s="228"/>
      <c r="BJ5" s="228"/>
      <c r="BK5" s="228"/>
      <c r="BL5" s="228"/>
      <c r="BM5" s="228"/>
      <c r="BN5" s="228"/>
      <c r="BO5" s="228"/>
      <c r="BP5" s="228"/>
      <c r="BQ5" s="228"/>
      <c r="BR5" s="228"/>
      <c r="BS5" s="228"/>
      <c r="BT5" s="228"/>
      <c r="BU5" s="228"/>
      <c r="BV5" s="228"/>
      <c r="BW5" s="228"/>
      <c r="BX5" s="228"/>
      <c r="BY5" s="228"/>
      <c r="BZ5" s="228"/>
      <c r="CA5" s="228"/>
      <c r="CB5" s="228"/>
      <c r="CC5" s="228"/>
      <c r="CD5" s="228"/>
      <c r="CE5" s="228"/>
      <c r="CF5" s="228"/>
      <c r="CG5" s="228"/>
      <c r="CH5" s="228"/>
      <c r="CI5" s="228"/>
      <c r="CJ5" s="228"/>
      <c r="CK5" s="228"/>
      <c r="CL5" s="228"/>
      <c r="CM5" s="228"/>
      <c r="CN5" s="228"/>
      <c r="CO5" s="228"/>
      <c r="CP5" s="113"/>
      <c r="CQ5" s="113"/>
      <c r="CR5" s="113"/>
      <c r="CS5" s="113"/>
      <c r="CT5" s="113"/>
      <c r="CU5" s="113"/>
      <c r="CV5" s="113"/>
      <c r="CW5" s="113"/>
      <c r="CX5" s="113"/>
      <c r="CY5" s="113"/>
      <c r="CZ5" s="113"/>
      <c r="DA5" s="113"/>
      <c r="DB5" s="113"/>
      <c r="DC5" s="113"/>
      <c r="DD5" s="113"/>
      <c r="DE5" s="113"/>
      <c r="DF5" s="113"/>
      <c r="DG5" s="113"/>
      <c r="DH5" s="113"/>
      <c r="DI5" s="113"/>
      <c r="DJ5" s="113"/>
      <c r="DK5" s="113"/>
      <c r="DL5" s="113"/>
      <c r="DM5" s="113"/>
      <c r="DN5" s="113"/>
      <c r="DO5" s="113"/>
      <c r="DP5" s="113"/>
      <c r="DQ5" s="113"/>
      <c r="DR5" s="113"/>
      <c r="DS5" s="113"/>
      <c r="DT5" s="113"/>
      <c r="DU5" s="113"/>
      <c r="DV5" s="113"/>
      <c r="DW5" s="113"/>
      <c r="DX5" s="113"/>
      <c r="DY5" s="113"/>
      <c r="DZ5" s="113"/>
    </row>
    <row r="6" spans="1:130" ht="12.75" customHeight="1" x14ac:dyDescent="0.2">
      <c r="B6" s="45"/>
      <c r="C6" s="113"/>
      <c r="D6" s="239"/>
      <c r="E6" s="302"/>
      <c r="F6" s="302"/>
      <c r="G6" s="113"/>
      <c r="H6" s="113"/>
      <c r="I6" s="881" t="s">
        <v>630</v>
      </c>
      <c r="J6" s="328">
        <v>16</v>
      </c>
      <c r="K6" s="113"/>
      <c r="L6" s="113"/>
      <c r="M6" s="113"/>
      <c r="N6" s="113"/>
      <c r="O6" s="49">
        <v>4</v>
      </c>
      <c r="P6" s="843">
        <v>1.4999999999999999E-2</v>
      </c>
      <c r="Q6" s="842">
        <v>1E-3</v>
      </c>
      <c r="R6" s="49">
        <v>8</v>
      </c>
      <c r="S6" s="113"/>
      <c r="T6" s="279"/>
      <c r="U6" s="305"/>
      <c r="V6" s="660"/>
      <c r="W6" s="656"/>
      <c r="X6" s="209"/>
      <c r="Y6" s="656"/>
      <c r="Z6" s="931"/>
      <c r="AA6" s="656"/>
      <c r="AB6" s="1064"/>
      <c r="AC6" s="1076"/>
      <c r="AD6" s="1072"/>
      <c r="AE6" s="1072"/>
      <c r="AF6" s="893"/>
      <c r="AG6" s="893"/>
      <c r="AH6" s="893"/>
      <c r="AI6" s="893"/>
      <c r="AJ6" s="893"/>
      <c r="AK6" s="893"/>
      <c r="AL6" s="893"/>
      <c r="AM6" s="893"/>
      <c r="AN6" s="893"/>
      <c r="AO6" s="893"/>
      <c r="AP6" s="893"/>
      <c r="AQ6" s="893"/>
      <c r="AR6" s="893"/>
      <c r="AS6" s="893"/>
      <c r="AT6" s="893"/>
      <c r="AU6" s="893"/>
      <c r="AV6" s="893"/>
      <c r="AW6" s="893"/>
      <c r="AX6" s="1077"/>
      <c r="AY6" s="1077"/>
      <c r="AZ6" s="1077"/>
      <c r="BA6" s="1077"/>
      <c r="BB6" s="228"/>
      <c r="BC6" s="228"/>
      <c r="BD6" s="228"/>
      <c r="BE6" s="228"/>
      <c r="BF6" s="228"/>
      <c r="BG6" s="228"/>
      <c r="BH6" s="228"/>
      <c r="BI6" s="228"/>
      <c r="BJ6" s="228"/>
      <c r="BK6" s="228"/>
      <c r="BL6" s="228"/>
      <c r="BM6" s="228"/>
      <c r="BN6" s="228"/>
      <c r="BO6" s="228"/>
      <c r="BP6" s="228"/>
      <c r="BQ6" s="228"/>
      <c r="BR6" s="228"/>
      <c r="BS6" s="228"/>
      <c r="BT6" s="228"/>
      <c r="BU6" s="228"/>
      <c r="BV6" s="228"/>
      <c r="BW6" s="228"/>
      <c r="BX6" s="228"/>
      <c r="BY6" s="228"/>
      <c r="BZ6" s="228"/>
      <c r="CA6" s="228"/>
      <c r="CB6" s="228"/>
      <c r="CC6" s="228"/>
      <c r="CD6" s="228"/>
      <c r="CE6" s="228"/>
      <c r="CF6" s="228"/>
      <c r="CG6" s="228"/>
      <c r="CH6" s="228"/>
      <c r="CI6" s="228"/>
      <c r="CJ6" s="228"/>
      <c r="CK6" s="228"/>
      <c r="CL6" s="228"/>
      <c r="CM6" s="228"/>
      <c r="CN6" s="228"/>
      <c r="CO6" s="228"/>
      <c r="CP6" s="113"/>
      <c r="CQ6" s="113"/>
      <c r="CR6" s="113"/>
      <c r="CS6" s="113"/>
      <c r="CT6" s="113"/>
      <c r="CU6" s="113"/>
      <c r="CV6" s="113"/>
      <c r="CW6" s="113"/>
      <c r="CX6" s="113"/>
      <c r="CY6" s="113"/>
      <c r="CZ6" s="113"/>
      <c r="DA6" s="113"/>
      <c r="DB6" s="113"/>
      <c r="DC6" s="113"/>
      <c r="DD6" s="113"/>
      <c r="DE6" s="113"/>
      <c r="DF6" s="113"/>
      <c r="DG6" s="113"/>
      <c r="DH6" s="113"/>
      <c r="DI6" s="113"/>
      <c r="DJ6" s="113"/>
      <c r="DK6" s="113"/>
      <c r="DL6" s="113"/>
      <c r="DM6" s="113"/>
      <c r="DN6" s="113"/>
      <c r="DO6" s="113"/>
      <c r="DP6" s="113"/>
      <c r="DQ6" s="113"/>
      <c r="DR6" s="113"/>
      <c r="DS6" s="113"/>
      <c r="DT6" s="113"/>
      <c r="DU6" s="113"/>
      <c r="DV6" s="113"/>
      <c r="DW6" s="113"/>
      <c r="DX6" s="113"/>
      <c r="DY6" s="113"/>
      <c r="DZ6" s="113"/>
    </row>
    <row r="7" spans="1:130" ht="12.75" customHeight="1" x14ac:dyDescent="0.2">
      <c r="B7" s="45"/>
      <c r="C7" s="46"/>
      <c r="D7" s="302"/>
      <c r="E7" s="302"/>
      <c r="F7" s="302"/>
      <c r="G7" s="113"/>
      <c r="H7" s="113"/>
      <c r="I7" s="881" t="s">
        <v>631</v>
      </c>
      <c r="J7" s="328">
        <v>0</v>
      </c>
      <c r="K7" s="113"/>
      <c r="L7" s="113"/>
      <c r="M7" s="113"/>
      <c r="N7" s="113"/>
      <c r="O7" s="49">
        <v>5</v>
      </c>
      <c r="P7" s="844">
        <v>5.0000000000000001E-3</v>
      </c>
      <c r="Q7" s="649"/>
      <c r="R7" s="49"/>
      <c r="S7" s="113"/>
      <c r="T7" s="306"/>
      <c r="U7" s="96"/>
      <c r="V7" s="660"/>
      <c r="W7" s="656"/>
      <c r="X7" s="209"/>
      <c r="Y7" s="716"/>
      <c r="Z7" s="931"/>
      <c r="AA7" s="656"/>
      <c r="AB7" s="1064"/>
      <c r="AC7" s="1076"/>
      <c r="AD7" s="1072"/>
      <c r="AE7" s="1072"/>
      <c r="AF7" s="893"/>
      <c r="AG7" s="893"/>
      <c r="AH7" s="893"/>
      <c r="AI7" s="893"/>
      <c r="AJ7" s="893"/>
      <c r="AK7" s="893"/>
      <c r="AL7" s="893"/>
      <c r="AM7" s="893"/>
      <c r="AN7" s="893"/>
      <c r="AO7" s="893"/>
      <c r="AP7" s="893"/>
      <c r="AQ7" s="893"/>
      <c r="AR7" s="893"/>
      <c r="AS7" s="893"/>
      <c r="AT7" s="893"/>
      <c r="AU7" s="893"/>
      <c r="AV7" s="893"/>
      <c r="AW7" s="893"/>
      <c r="AX7" s="1077"/>
      <c r="AY7" s="1077"/>
      <c r="AZ7" s="1077"/>
      <c r="BA7" s="1077"/>
      <c r="BB7" s="228"/>
      <c r="BC7" s="228"/>
      <c r="BD7" s="228"/>
      <c r="BE7" s="228"/>
      <c r="BF7" s="228"/>
      <c r="BG7" s="228"/>
      <c r="BH7" s="228"/>
      <c r="BI7" s="228"/>
      <c r="BJ7" s="228"/>
      <c r="BK7" s="228"/>
      <c r="BL7" s="228"/>
      <c r="BM7" s="228"/>
      <c r="BN7" s="228"/>
      <c r="BO7" s="228"/>
      <c r="BP7" s="228"/>
      <c r="BQ7" s="228"/>
      <c r="BR7" s="228"/>
      <c r="BS7" s="228"/>
      <c r="BT7" s="228"/>
      <c r="BU7" s="228"/>
      <c r="BV7" s="228"/>
      <c r="BW7" s="228"/>
      <c r="BX7" s="228"/>
      <c r="BY7" s="228"/>
      <c r="BZ7" s="228"/>
      <c r="CA7" s="228"/>
      <c r="CB7" s="228"/>
      <c r="CC7" s="228"/>
      <c r="CD7" s="228"/>
      <c r="CE7" s="228"/>
      <c r="CF7" s="228"/>
      <c r="CG7" s="228"/>
      <c r="CH7" s="228"/>
      <c r="CI7" s="228"/>
      <c r="CJ7" s="228"/>
      <c r="CK7" s="228"/>
      <c r="CL7" s="228"/>
      <c r="CM7" s="228"/>
      <c r="CN7" s="228"/>
      <c r="CO7" s="228"/>
      <c r="CP7" s="113"/>
      <c r="CQ7" s="113"/>
      <c r="CR7" s="113"/>
      <c r="CS7" s="113"/>
      <c r="CT7" s="113"/>
      <c r="CU7" s="113"/>
      <c r="CV7" s="113"/>
      <c r="CW7" s="113"/>
      <c r="CX7" s="113"/>
      <c r="CY7" s="113"/>
      <c r="CZ7" s="113"/>
      <c r="DA7" s="113"/>
      <c r="DB7" s="113"/>
      <c r="DC7" s="113"/>
      <c r="DD7" s="113"/>
      <c r="DE7" s="113"/>
      <c r="DF7" s="113"/>
      <c r="DG7" s="113"/>
      <c r="DH7" s="113"/>
      <c r="DI7" s="113"/>
      <c r="DJ7" s="113"/>
      <c r="DK7" s="113"/>
      <c r="DL7" s="113"/>
      <c r="DM7" s="113"/>
      <c r="DN7" s="113"/>
      <c r="DO7" s="113"/>
      <c r="DP7" s="113"/>
      <c r="DQ7" s="113"/>
      <c r="DR7" s="113"/>
      <c r="DS7" s="113"/>
      <c r="DT7" s="113"/>
      <c r="DU7" s="113"/>
      <c r="DV7" s="113"/>
      <c r="DW7" s="113"/>
      <c r="DX7" s="113"/>
      <c r="DY7" s="113"/>
      <c r="DZ7" s="113"/>
    </row>
    <row r="8" spans="1:130" ht="12.75" customHeight="1" x14ac:dyDescent="0.2">
      <c r="B8" s="45"/>
      <c r="C8" s="246"/>
      <c r="D8" s="246"/>
      <c r="E8" s="302"/>
      <c r="F8" s="302"/>
      <c r="G8" s="113"/>
      <c r="H8" s="113"/>
      <c r="I8" s="881" t="s">
        <v>632</v>
      </c>
      <c r="J8" s="328">
        <v>20</v>
      </c>
      <c r="K8" s="113"/>
      <c r="L8" s="113"/>
      <c r="M8" s="113"/>
      <c r="N8" s="113"/>
      <c r="O8" s="49"/>
      <c r="P8" s="307"/>
      <c r="Q8" s="308">
        <f>1-(1-P4)*(1-P5)*(1-P6)*(1-P7)*(1-Q4)*(1-Q5)*(1-Q6)*(1-Q7)</f>
        <v>8.2015980207239103E-2</v>
      </c>
      <c r="R8" s="52" t="s">
        <v>59</v>
      </c>
      <c r="S8" s="113"/>
      <c r="T8" s="306"/>
      <c r="U8" s="96"/>
      <c r="V8" s="660"/>
      <c r="W8" s="656"/>
      <c r="X8" s="209"/>
      <c r="Y8" s="716"/>
      <c r="Z8" s="931"/>
      <c r="AA8" s="656"/>
      <c r="AB8" s="1064"/>
      <c r="AC8" s="1076"/>
      <c r="AD8" s="1072"/>
      <c r="AE8" s="1072"/>
      <c r="AF8" s="893"/>
      <c r="AG8" s="893"/>
      <c r="AH8" s="893"/>
      <c r="AI8" s="893"/>
      <c r="AJ8" s="893"/>
      <c r="AK8" s="893"/>
      <c r="AL8" s="893"/>
      <c r="AM8" s="893"/>
      <c r="AN8" s="893"/>
      <c r="AO8" s="893"/>
      <c r="AP8" s="893"/>
      <c r="AQ8" s="893"/>
      <c r="AR8" s="893"/>
      <c r="AS8" s="893"/>
      <c r="AT8" s="893"/>
      <c r="AU8" s="893"/>
      <c r="AV8" s="893"/>
      <c r="AW8" s="893"/>
      <c r="AX8" s="1077"/>
      <c r="AY8" s="1077"/>
      <c r="AZ8" s="1077"/>
      <c r="BA8" s="1077"/>
      <c r="BB8" s="228"/>
      <c r="BC8" s="228"/>
      <c r="BD8" s="228"/>
      <c r="BE8" s="228"/>
      <c r="BF8" s="228"/>
      <c r="BG8" s="228"/>
      <c r="BH8" s="228"/>
      <c r="BI8" s="228"/>
      <c r="BJ8" s="228"/>
      <c r="BK8" s="228"/>
      <c r="BL8" s="228"/>
      <c r="BM8" s="228"/>
      <c r="BN8" s="228"/>
      <c r="BO8" s="228"/>
      <c r="BP8" s="228"/>
      <c r="BQ8" s="228"/>
      <c r="BR8" s="228"/>
      <c r="BS8" s="228"/>
      <c r="BT8" s="228"/>
      <c r="BU8" s="228"/>
      <c r="BV8" s="228"/>
      <c r="BW8" s="228"/>
      <c r="BX8" s="228"/>
      <c r="BY8" s="228"/>
      <c r="BZ8" s="228"/>
      <c r="CA8" s="228"/>
      <c r="CB8" s="228"/>
      <c r="CC8" s="228"/>
      <c r="CD8" s="228"/>
      <c r="CE8" s="228"/>
      <c r="CF8" s="228"/>
      <c r="CG8" s="228"/>
      <c r="CH8" s="228"/>
      <c r="CI8" s="228"/>
      <c r="CJ8" s="228"/>
      <c r="CK8" s="228"/>
      <c r="CL8" s="228"/>
      <c r="CM8" s="228"/>
      <c r="CN8" s="228"/>
      <c r="CO8" s="228"/>
      <c r="CP8" s="113"/>
      <c r="CQ8" s="113"/>
      <c r="CR8" s="113"/>
      <c r="CS8" s="113"/>
      <c r="CT8" s="113"/>
      <c r="CU8" s="113"/>
      <c r="CV8" s="113"/>
      <c r="CW8" s="113"/>
      <c r="CX8" s="113"/>
      <c r="CY8" s="113"/>
      <c r="CZ8" s="113"/>
      <c r="DA8" s="113"/>
      <c r="DB8" s="113"/>
      <c r="DC8" s="113"/>
      <c r="DD8" s="113"/>
      <c r="DE8" s="113"/>
      <c r="DF8" s="113"/>
      <c r="DG8" s="113"/>
      <c r="DH8" s="113"/>
      <c r="DI8" s="113"/>
      <c r="DJ8" s="113"/>
      <c r="DK8" s="113"/>
      <c r="DL8" s="113"/>
      <c r="DM8" s="113"/>
      <c r="DN8" s="113"/>
      <c r="DO8" s="113"/>
      <c r="DP8" s="113"/>
      <c r="DQ8" s="113"/>
      <c r="DR8" s="113"/>
      <c r="DS8" s="113"/>
      <c r="DT8" s="113"/>
      <c r="DU8" s="113"/>
      <c r="DV8" s="113"/>
      <c r="DW8" s="113"/>
      <c r="DX8" s="113"/>
      <c r="DY8" s="113"/>
      <c r="DZ8" s="113"/>
    </row>
    <row r="9" spans="1:130" ht="12.75" customHeight="1" x14ac:dyDescent="0.2">
      <c r="B9" s="45"/>
      <c r="C9" s="884"/>
      <c r="D9" s="884"/>
      <c r="E9" s="885"/>
      <c r="F9" s="885"/>
      <c r="G9" s="1050"/>
      <c r="H9" s="1050"/>
      <c r="I9" s="1050"/>
      <c r="J9" s="1050"/>
      <c r="K9" s="1050"/>
      <c r="L9" s="1050"/>
      <c r="M9" s="1050"/>
      <c r="N9" s="1050"/>
      <c r="O9" s="1050"/>
      <c r="P9" s="1050"/>
      <c r="Q9" s="1050"/>
      <c r="R9" s="1050"/>
      <c r="S9" s="1050"/>
      <c r="T9" s="1050"/>
      <c r="U9" s="96"/>
      <c r="V9" s="661"/>
      <c r="W9" s="656"/>
      <c r="X9" s="717"/>
      <c r="Y9" s="716"/>
      <c r="Z9" s="931"/>
      <c r="AA9" s="656"/>
      <c r="AB9" s="1064"/>
      <c r="AC9" s="1076"/>
      <c r="AD9" s="1072"/>
      <c r="AE9" s="1072"/>
      <c r="AF9" s="1101"/>
      <c r="AG9" s="1179"/>
      <c r="AH9" s="1101"/>
      <c r="AI9" s="1101"/>
      <c r="AJ9" s="1101"/>
      <c r="AK9" s="1101"/>
      <c r="AL9" s="1101"/>
      <c r="AM9" s="1101"/>
      <c r="AN9" s="1101"/>
      <c r="AO9" s="1101"/>
      <c r="AP9" s="1101"/>
      <c r="AQ9" s="1101"/>
      <c r="AR9" s="1101"/>
      <c r="AS9" s="1101"/>
      <c r="AT9" s="893"/>
      <c r="AU9" s="893"/>
      <c r="AV9" s="893"/>
      <c r="AW9" s="893"/>
      <c r="AX9" s="1077"/>
      <c r="AY9" s="1077"/>
      <c r="AZ9" s="1077"/>
      <c r="BA9" s="1077"/>
      <c r="BB9" s="228"/>
      <c r="BC9" s="228"/>
      <c r="BD9" s="228"/>
      <c r="BE9" s="228"/>
      <c r="BF9" s="228"/>
      <c r="BG9" s="228"/>
      <c r="BH9" s="228"/>
      <c r="BI9" s="228"/>
      <c r="BJ9" s="228"/>
      <c r="BK9" s="228"/>
      <c r="BL9" s="228"/>
      <c r="BM9" s="228"/>
      <c r="BN9" s="228"/>
      <c r="BO9" s="228"/>
      <c r="BP9" s="228"/>
      <c r="BQ9" s="228"/>
      <c r="BR9" s="228"/>
      <c r="BS9" s="228"/>
      <c r="BT9" s="228"/>
      <c r="BU9" s="228"/>
      <c r="BV9" s="228"/>
      <c r="BW9" s="228"/>
      <c r="BX9" s="228"/>
      <c r="BY9" s="228"/>
      <c r="BZ9" s="228"/>
      <c r="CA9" s="228"/>
      <c r="CB9" s="228"/>
      <c r="CC9" s="228"/>
      <c r="CD9" s="228"/>
      <c r="CE9" s="228"/>
      <c r="CF9" s="228"/>
      <c r="CG9" s="228"/>
      <c r="CH9" s="228"/>
      <c r="CI9" s="228"/>
      <c r="CJ9" s="228"/>
      <c r="CK9" s="228"/>
      <c r="CL9" s="228"/>
      <c r="CM9" s="228"/>
      <c r="CN9" s="228"/>
      <c r="CO9" s="228"/>
      <c r="CP9" s="113"/>
      <c r="CQ9" s="113"/>
      <c r="CR9" s="113"/>
      <c r="CS9" s="113"/>
      <c r="CT9" s="113"/>
      <c r="CU9" s="113"/>
      <c r="CV9" s="113"/>
      <c r="CW9" s="113"/>
      <c r="CX9" s="113"/>
      <c r="CY9" s="113"/>
      <c r="CZ9" s="113"/>
      <c r="DA9" s="113"/>
      <c r="DB9" s="113"/>
      <c r="DC9" s="113"/>
      <c r="DD9" s="113"/>
      <c r="DE9" s="113"/>
      <c r="DF9" s="113"/>
      <c r="DG9" s="113"/>
      <c r="DH9" s="113"/>
      <c r="DI9" s="113"/>
      <c r="DJ9" s="113"/>
      <c r="DK9" s="113"/>
      <c r="DL9" s="113"/>
      <c r="DM9" s="113"/>
      <c r="DN9" s="113"/>
      <c r="DO9" s="113"/>
      <c r="DP9" s="113"/>
      <c r="DQ9" s="113"/>
      <c r="DR9" s="113"/>
      <c r="DS9" s="113"/>
      <c r="DT9" s="113"/>
      <c r="DU9" s="113"/>
      <c r="DV9" s="113"/>
      <c r="DW9" s="113"/>
      <c r="DX9" s="113"/>
      <c r="DY9" s="113"/>
      <c r="DZ9" s="113"/>
    </row>
    <row r="10" spans="1:130" ht="12.75" customHeight="1" x14ac:dyDescent="0.2">
      <c r="B10" s="309"/>
      <c r="C10" s="886"/>
      <c r="D10" s="890" t="s">
        <v>617</v>
      </c>
      <c r="E10" s="1103"/>
      <c r="F10" s="310"/>
      <c r="G10" s="113"/>
      <c r="H10" s="113"/>
      <c r="I10" s="113"/>
      <c r="J10" s="113"/>
      <c r="K10" s="113"/>
      <c r="L10" s="113"/>
      <c r="M10" s="113"/>
      <c r="N10" s="113"/>
      <c r="O10" s="113"/>
      <c r="P10" s="113"/>
      <c r="Q10" s="113"/>
      <c r="R10" s="113"/>
      <c r="S10" s="113"/>
      <c r="T10" s="306"/>
      <c r="U10" s="96"/>
      <c r="V10" s="610"/>
      <c r="W10" s="656"/>
      <c r="X10" s="717"/>
      <c r="Y10" s="716"/>
      <c r="Z10" s="931"/>
      <c r="AA10" s="656"/>
      <c r="AB10" s="1064"/>
      <c r="AC10" s="1076"/>
      <c r="AD10" s="1072"/>
      <c r="AE10" s="1072"/>
      <c r="AF10" s="1101"/>
      <c r="AG10" s="1101"/>
      <c r="AH10" s="1101"/>
      <c r="AI10" s="1101"/>
      <c r="AJ10" s="1101"/>
      <c r="AK10" s="1101"/>
      <c r="AL10" s="1101"/>
      <c r="AM10" s="1101"/>
      <c r="AN10" s="1101"/>
      <c r="AO10" s="1101"/>
      <c r="AP10" s="1101"/>
      <c r="AQ10" s="1101"/>
      <c r="AR10" s="1101"/>
      <c r="AS10" s="1101"/>
      <c r="AT10" s="893"/>
      <c r="AU10" s="893"/>
      <c r="AV10" s="893"/>
      <c r="AW10" s="893"/>
      <c r="AX10" s="1077"/>
      <c r="AY10" s="1077"/>
      <c r="AZ10" s="1077"/>
      <c r="BA10" s="1077"/>
      <c r="BB10" s="228"/>
      <c r="BC10" s="228"/>
      <c r="BD10" s="228"/>
      <c r="BE10" s="228"/>
      <c r="BF10" s="228"/>
      <c r="BG10" s="228"/>
      <c r="BH10" s="228"/>
      <c r="BI10" s="228"/>
      <c r="BJ10" s="228"/>
      <c r="BK10" s="228"/>
      <c r="BL10" s="228"/>
      <c r="BM10" s="228"/>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113"/>
      <c r="CQ10" s="113"/>
      <c r="CR10" s="113"/>
      <c r="CS10" s="113"/>
      <c r="CT10" s="113"/>
      <c r="CU10" s="113"/>
      <c r="CV10" s="113"/>
      <c r="CW10" s="113"/>
      <c r="CX10" s="113"/>
      <c r="CY10" s="113"/>
      <c r="CZ10" s="113"/>
      <c r="DA10" s="113"/>
      <c r="DB10" s="113"/>
      <c r="DC10" s="113"/>
      <c r="DD10" s="113"/>
      <c r="DE10" s="113"/>
      <c r="DF10" s="113"/>
      <c r="DG10" s="113"/>
      <c r="DH10" s="113"/>
      <c r="DI10" s="113"/>
      <c r="DJ10" s="113"/>
      <c r="DK10" s="113"/>
      <c r="DL10" s="113"/>
      <c r="DM10" s="113"/>
      <c r="DN10" s="113"/>
      <c r="DO10" s="113"/>
      <c r="DP10" s="113"/>
      <c r="DQ10" s="113"/>
      <c r="DR10" s="113"/>
      <c r="DS10" s="113"/>
      <c r="DT10" s="113"/>
      <c r="DU10" s="113"/>
      <c r="DV10" s="113"/>
      <c r="DW10" s="113"/>
      <c r="DX10" s="113"/>
      <c r="DY10" s="113"/>
      <c r="DZ10" s="113"/>
    </row>
    <row r="11" spans="1:130" ht="12.75" customHeight="1" x14ac:dyDescent="0.2">
      <c r="B11" s="113"/>
      <c r="C11" s="46"/>
      <c r="D11" s="302"/>
      <c r="E11" s="748"/>
      <c r="F11" s="302"/>
      <c r="G11" s="231" t="s">
        <v>469</v>
      </c>
      <c r="H11" s="113"/>
      <c r="I11" s="113"/>
      <c r="J11" s="113"/>
      <c r="K11" s="113"/>
      <c r="L11" s="113"/>
      <c r="M11" s="113"/>
      <c r="N11" s="113"/>
      <c r="O11" s="113"/>
      <c r="P11" s="113"/>
      <c r="Q11" s="113"/>
      <c r="R11" s="113"/>
      <c r="S11" s="45"/>
      <c r="T11" s="113"/>
      <c r="U11" s="96"/>
      <c r="V11" s="665"/>
      <c r="W11" s="665"/>
      <c r="X11" s="661"/>
      <c r="Y11" s="665"/>
      <c r="Z11" s="660"/>
      <c r="AA11" s="660"/>
      <c r="AB11" s="1064"/>
      <c r="AC11" s="1076"/>
      <c r="AD11" s="1072"/>
      <c r="AE11" s="1072"/>
      <c r="AF11" s="1101"/>
      <c r="AG11" s="1180" t="s">
        <v>78</v>
      </c>
      <c r="AH11" s="1101"/>
      <c r="AI11" s="1101"/>
      <c r="AJ11" s="1101"/>
      <c r="AK11" s="1101"/>
      <c r="AL11" s="1101"/>
      <c r="AM11" s="1101"/>
      <c r="AN11" s="1101"/>
      <c r="AO11" s="1101"/>
      <c r="AP11" s="1101"/>
      <c r="AQ11" s="1101"/>
      <c r="AR11" s="1101"/>
      <c r="AS11" s="1101"/>
      <c r="AT11" s="893"/>
      <c r="AU11" s="893"/>
      <c r="AV11" s="893"/>
      <c r="AW11" s="893"/>
      <c r="AX11" s="1077"/>
      <c r="AY11" s="1077"/>
      <c r="AZ11" s="1077"/>
      <c r="BA11" s="1077"/>
      <c r="BB11" s="228"/>
      <c r="BC11" s="228"/>
      <c r="BD11" s="228"/>
      <c r="BE11" s="228"/>
      <c r="BF11" s="228"/>
      <c r="BG11" s="228"/>
      <c r="BH11" s="228"/>
      <c r="BI11" s="228"/>
      <c r="BJ11" s="228"/>
      <c r="BK11" s="228"/>
      <c r="BL11" s="228"/>
      <c r="BM11" s="228"/>
      <c r="BN11" s="228"/>
      <c r="BO11" s="228"/>
      <c r="BP11" s="228"/>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row>
    <row r="12" spans="1:130" ht="12.75" customHeight="1" x14ac:dyDescent="0.2">
      <c r="B12" s="113"/>
      <c r="C12" s="46"/>
      <c r="D12" s="881" t="s">
        <v>585</v>
      </c>
      <c r="E12" s="748"/>
      <c r="F12" s="179" t="s">
        <v>286</v>
      </c>
      <c r="G12" s="313" t="s">
        <v>183</v>
      </c>
      <c r="H12" s="313" t="s">
        <v>184</v>
      </c>
      <c r="I12" s="313" t="s">
        <v>185</v>
      </c>
      <c r="J12" s="313" t="s">
        <v>186</v>
      </c>
      <c r="K12" s="313" t="s">
        <v>187</v>
      </c>
      <c r="L12" s="313" t="s">
        <v>188</v>
      </c>
      <c r="M12" s="313" t="s">
        <v>189</v>
      </c>
      <c r="N12" s="313" t="s">
        <v>190</v>
      </c>
      <c r="O12" s="313" t="s">
        <v>191</v>
      </c>
      <c r="P12" s="313" t="s">
        <v>192</v>
      </c>
      <c r="Q12" s="313" t="s">
        <v>193</v>
      </c>
      <c r="R12" s="313" t="s">
        <v>194</v>
      </c>
      <c r="S12" s="314" t="s">
        <v>243</v>
      </c>
      <c r="T12" s="52" t="s">
        <v>468</v>
      </c>
      <c r="U12" s="96"/>
      <c r="V12" s="660"/>
      <c r="W12" s="660"/>
      <c r="X12" s="661"/>
      <c r="Y12" s="660"/>
      <c r="Z12" s="660"/>
      <c r="AA12" s="660"/>
      <c r="AB12" s="1064"/>
      <c r="AC12" s="1076"/>
      <c r="AD12" s="1072"/>
      <c r="AE12" s="1072"/>
      <c r="AF12" s="1181" t="s">
        <v>176</v>
      </c>
      <c r="AG12" s="1182" t="s">
        <v>183</v>
      </c>
      <c r="AH12" s="1182" t="s">
        <v>184</v>
      </c>
      <c r="AI12" s="1182" t="s">
        <v>185</v>
      </c>
      <c r="AJ12" s="1182" t="s">
        <v>186</v>
      </c>
      <c r="AK12" s="1182" t="s">
        <v>187</v>
      </c>
      <c r="AL12" s="1182" t="s">
        <v>188</v>
      </c>
      <c r="AM12" s="1182" t="s">
        <v>189</v>
      </c>
      <c r="AN12" s="1182" t="s">
        <v>190</v>
      </c>
      <c r="AO12" s="1182" t="s">
        <v>191</v>
      </c>
      <c r="AP12" s="1182" t="s">
        <v>192</v>
      </c>
      <c r="AQ12" s="1182" t="s">
        <v>193</v>
      </c>
      <c r="AR12" s="1182" t="s">
        <v>194</v>
      </c>
      <c r="AS12" s="1101"/>
      <c r="AT12" s="893"/>
      <c r="AU12" s="1073"/>
      <c r="AV12" s="1074"/>
      <c r="AW12" s="1074"/>
      <c r="AX12" s="1085"/>
      <c r="AY12" s="1085"/>
      <c r="AZ12" s="1085"/>
      <c r="BA12" s="1085"/>
      <c r="BB12" s="49"/>
      <c r="BC12" s="49"/>
      <c r="BD12" s="49"/>
      <c r="BE12" s="49"/>
      <c r="BF12" s="49"/>
      <c r="BG12" s="49"/>
      <c r="BH12" s="228"/>
      <c r="BI12" s="228"/>
      <c r="BJ12" s="228"/>
      <c r="BK12" s="228"/>
      <c r="BL12" s="228"/>
      <c r="BM12" s="228"/>
      <c r="BN12" s="228"/>
      <c r="BO12" s="228"/>
      <c r="BP12" s="228"/>
      <c r="BQ12" s="228"/>
      <c r="BR12" s="228"/>
      <c r="BS12" s="228"/>
      <c r="BT12" s="228"/>
      <c r="BU12" s="228"/>
      <c r="BV12" s="228"/>
      <c r="BW12" s="228"/>
      <c r="BX12" s="228"/>
      <c r="BY12" s="228"/>
      <c r="BZ12" s="228"/>
      <c r="CA12" s="228"/>
      <c r="CB12" s="228"/>
      <c r="CC12" s="228"/>
      <c r="CD12" s="228"/>
      <c r="CE12" s="228"/>
      <c r="CF12" s="228"/>
      <c r="CG12" s="228"/>
      <c r="CH12" s="228"/>
      <c r="CI12" s="228"/>
      <c r="CJ12" s="228"/>
      <c r="CK12" s="228"/>
      <c r="CL12" s="228"/>
      <c r="CM12" s="228"/>
      <c r="CN12" s="228"/>
      <c r="CO12" s="228"/>
      <c r="CP12" s="113"/>
      <c r="CQ12" s="113"/>
      <c r="CR12" s="113"/>
      <c r="CS12" s="113"/>
      <c r="CT12" s="113"/>
      <c r="CU12" s="113"/>
      <c r="CV12" s="113"/>
      <c r="CW12" s="113"/>
      <c r="CX12" s="113"/>
      <c r="CY12" s="113"/>
      <c r="CZ12" s="113"/>
      <c r="DA12" s="113"/>
      <c r="DB12" s="113"/>
      <c r="DC12" s="113"/>
      <c r="DD12" s="113"/>
      <c r="DE12" s="113"/>
      <c r="DF12" s="113"/>
      <c r="DG12" s="113"/>
      <c r="DH12" s="113"/>
      <c r="DI12" s="113"/>
      <c r="DJ12" s="113"/>
      <c r="DK12" s="113"/>
      <c r="DL12" s="113"/>
      <c r="DM12" s="113"/>
      <c r="DN12" s="113"/>
      <c r="DO12" s="113"/>
      <c r="DP12" s="113"/>
      <c r="DQ12" s="113"/>
      <c r="DR12" s="113"/>
      <c r="DS12" s="113"/>
      <c r="DT12" s="113"/>
      <c r="DU12" s="113"/>
      <c r="DV12" s="113"/>
      <c r="DW12" s="113"/>
      <c r="DX12" s="113"/>
      <c r="DY12" s="113"/>
      <c r="DZ12" s="113"/>
    </row>
    <row r="13" spans="1:130" ht="12.75" customHeight="1" x14ac:dyDescent="0.2">
      <c r="B13" s="247"/>
      <c r="C13" s="289" t="s">
        <v>200</v>
      </c>
      <c r="D13" s="296">
        <v>0</v>
      </c>
      <c r="E13" s="1102" t="s">
        <v>603</v>
      </c>
      <c r="F13" s="42">
        <v>3</v>
      </c>
      <c r="G13" s="329">
        <v>0.5</v>
      </c>
      <c r="H13" s="329">
        <v>0.5</v>
      </c>
      <c r="I13" s="329">
        <v>0.55000000000000004</v>
      </c>
      <c r="J13" s="329">
        <v>0.5</v>
      </c>
      <c r="K13" s="329">
        <v>0.47499999999999998</v>
      </c>
      <c r="L13" s="329">
        <v>0.45</v>
      </c>
      <c r="M13" s="329">
        <v>0.42499999999999999</v>
      </c>
      <c r="N13" s="329">
        <v>0.4</v>
      </c>
      <c r="O13" s="329">
        <v>0.42499999999999999</v>
      </c>
      <c r="P13" s="329">
        <v>0.45</v>
      </c>
      <c r="Q13" s="329">
        <v>0.5</v>
      </c>
      <c r="R13" s="329">
        <v>0.5</v>
      </c>
      <c r="S13" s="641">
        <v>60.8</v>
      </c>
      <c r="T13" s="668">
        <v>0.5</v>
      </c>
      <c r="U13" s="318"/>
      <c r="V13" s="660"/>
      <c r="W13" s="662"/>
      <c r="X13" s="661"/>
      <c r="Y13" s="660"/>
      <c r="Z13" s="660"/>
      <c r="AA13" s="660"/>
      <c r="AB13" s="1064"/>
      <c r="AC13" s="1076"/>
      <c r="AD13" s="1072"/>
      <c r="AE13" s="1072"/>
      <c r="AF13" s="1124">
        <v>1</v>
      </c>
      <c r="AG13" s="1183">
        <f t="shared" ref="AG13:AG26" si="0">$T13*$D$15*$D$14+$T13*$D$27*(1-$D$14)+$D$13</f>
        <v>0.5</v>
      </c>
      <c r="AH13" s="1183">
        <f t="shared" ref="AH13:AH26" si="1">$T13*$D$16*$D$14+$T13*$D$27*(1-$D$14)+$D$13</f>
        <v>0.5</v>
      </c>
      <c r="AI13" s="1183">
        <f t="shared" ref="AI13:AI26" si="2">$T13*$D$17*$D$14+$T13*$D$27*(1-$D$14)+$D$13</f>
        <v>0.5</v>
      </c>
      <c r="AJ13" s="1183">
        <f t="shared" ref="AJ13:AJ26" si="3">$T13*$D$18*$D$14+$T13*$D$27*(1-$D$14)+$D$13</f>
        <v>0.5</v>
      </c>
      <c r="AK13" s="1183">
        <f t="shared" ref="AK13:AK26" si="4">$T13*$D$19*$D$14+$T13*$D$27*(1-$D$14)+$D$13</f>
        <v>0.47499999999999998</v>
      </c>
      <c r="AL13" s="1183">
        <f t="shared" ref="AL13:AL26" si="5">$T13*$D$20*$D$14+$T13*$D$27*(1-$D$14)+$D$13</f>
        <v>0.45</v>
      </c>
      <c r="AM13" s="1183">
        <f t="shared" ref="AM13:AM26" si="6">$T13*$D$21*$D$14+$T13*$D$27*(1-$D$14)+$D$13</f>
        <v>0.42499999999999999</v>
      </c>
      <c r="AN13" s="1183">
        <f t="shared" ref="AN13:AN26" si="7">$T13*$D$22*$D$14+$T13*$D$27*(1-$D$14)+$D$13</f>
        <v>0.4</v>
      </c>
      <c r="AO13" s="1183">
        <f t="shared" ref="AO13:AO26" si="8">$T13*$D$23*$D$14+$T13*$D$27*(1-$D$14)+$D$13</f>
        <v>0.42499999999999999</v>
      </c>
      <c r="AP13" s="1183">
        <f t="shared" ref="AP13:AP26" si="9">$T13*$D$24*$D$14+$T13*$D$27*(1-$D$14)+$D$13</f>
        <v>0.45</v>
      </c>
      <c r="AQ13" s="1183">
        <f t="shared" ref="AQ13:AQ26" si="10">$T13*$D$25*$D$14+$T13*$D$27*(1-$D$14)+$D$13</f>
        <v>0.5</v>
      </c>
      <c r="AR13" s="1183">
        <f t="shared" ref="AR13:AR26" si="11">$T13*$D$26*$D$14+$T13*$D$27*(1-$D$14)+$D$13</f>
        <v>0.5</v>
      </c>
      <c r="AS13" s="1101"/>
      <c r="AT13" s="893"/>
      <c r="AU13" s="986"/>
      <c r="AV13" s="893"/>
      <c r="AW13" s="893"/>
      <c r="AX13" s="1077"/>
      <c r="AY13" s="1077"/>
      <c r="AZ13" s="1077"/>
      <c r="BA13" s="1077"/>
      <c r="BB13" s="228"/>
      <c r="BC13" s="228"/>
      <c r="BD13" s="228"/>
      <c r="BE13" s="228"/>
      <c r="BF13" s="228"/>
      <c r="BG13" s="228"/>
      <c r="BH13" s="228"/>
      <c r="BI13" s="228"/>
      <c r="BJ13" s="228"/>
      <c r="BK13" s="228"/>
      <c r="BL13" s="228"/>
      <c r="BM13" s="228"/>
      <c r="BN13" s="228"/>
      <c r="BO13" s="228"/>
      <c r="BP13" s="228"/>
      <c r="BQ13" s="228"/>
      <c r="BR13" s="228"/>
      <c r="BS13" s="228"/>
      <c r="BT13" s="228"/>
      <c r="BU13" s="228"/>
      <c r="BV13" s="228"/>
      <c r="BW13" s="228"/>
      <c r="BX13" s="228"/>
      <c r="BY13" s="228"/>
      <c r="BZ13" s="228"/>
      <c r="CA13" s="228"/>
      <c r="CB13" s="228"/>
      <c r="CC13" s="228"/>
      <c r="CD13" s="228"/>
      <c r="CE13" s="228"/>
      <c r="CF13" s="228"/>
      <c r="CG13" s="228"/>
      <c r="CH13" s="228"/>
      <c r="CI13" s="228"/>
      <c r="CJ13" s="228"/>
      <c r="CK13" s="228"/>
      <c r="CL13" s="228"/>
      <c r="CM13" s="228"/>
      <c r="CN13" s="228"/>
      <c r="CO13" s="228"/>
      <c r="CP13" s="113"/>
      <c r="CQ13" s="113"/>
      <c r="CR13" s="113"/>
      <c r="CS13" s="113"/>
      <c r="CT13" s="113"/>
      <c r="CU13" s="113"/>
      <c r="CV13" s="113"/>
      <c r="CW13" s="113"/>
      <c r="CX13" s="113"/>
      <c r="CY13" s="113"/>
      <c r="CZ13" s="113"/>
      <c r="DA13" s="113"/>
      <c r="DB13" s="113"/>
      <c r="DC13" s="113"/>
      <c r="DD13" s="113"/>
      <c r="DE13" s="113"/>
      <c r="DF13" s="113"/>
      <c r="DG13" s="113"/>
      <c r="DH13" s="113"/>
      <c r="DI13" s="113"/>
      <c r="DJ13" s="113"/>
      <c r="DK13" s="113"/>
      <c r="DL13" s="113"/>
      <c r="DM13" s="113"/>
      <c r="DN13" s="113"/>
      <c r="DO13" s="113"/>
      <c r="DP13" s="113"/>
      <c r="DQ13" s="113"/>
      <c r="DR13" s="113"/>
      <c r="DS13" s="113"/>
      <c r="DT13" s="113"/>
      <c r="DU13" s="113"/>
      <c r="DV13" s="113"/>
      <c r="DW13" s="113"/>
      <c r="DX13" s="113"/>
      <c r="DY13" s="113"/>
      <c r="DZ13" s="113"/>
    </row>
    <row r="14" spans="1:130" ht="12.75" customHeight="1" x14ac:dyDescent="0.2">
      <c r="B14" s="113"/>
      <c r="C14" s="179" t="s">
        <v>196</v>
      </c>
      <c r="D14" s="295">
        <v>1</v>
      </c>
      <c r="E14" s="1102" t="s">
        <v>604</v>
      </c>
      <c r="F14" s="42">
        <v>4</v>
      </c>
      <c r="G14" s="329">
        <v>0.5</v>
      </c>
      <c r="H14" s="329">
        <v>0.5</v>
      </c>
      <c r="I14" s="329">
        <v>0.55000000000000004</v>
      </c>
      <c r="J14" s="329">
        <v>0.5</v>
      </c>
      <c r="K14" s="329">
        <v>0.47499999999999998</v>
      </c>
      <c r="L14" s="329">
        <v>0.45</v>
      </c>
      <c r="M14" s="329">
        <v>0.42499999999999999</v>
      </c>
      <c r="N14" s="329">
        <v>0.4</v>
      </c>
      <c r="O14" s="329">
        <v>0.42499999999999999</v>
      </c>
      <c r="P14" s="329">
        <v>0.45</v>
      </c>
      <c r="Q14" s="329">
        <v>0.5</v>
      </c>
      <c r="R14" s="329">
        <v>0.5</v>
      </c>
      <c r="S14" s="641">
        <v>91.2</v>
      </c>
      <c r="T14" s="668">
        <v>0.5</v>
      </c>
      <c r="U14" s="318"/>
      <c r="V14" s="666"/>
      <c r="W14" s="662"/>
      <c r="X14" s="661"/>
      <c r="Y14" s="666"/>
      <c r="Z14" s="660"/>
      <c r="AA14" s="660"/>
      <c r="AB14" s="1086"/>
      <c r="AC14" s="1076"/>
      <c r="AD14" s="1072"/>
      <c r="AE14" s="1072"/>
      <c r="AF14" s="1124">
        <v>2</v>
      </c>
      <c r="AG14" s="1183">
        <f t="shared" si="0"/>
        <v>0.5</v>
      </c>
      <c r="AH14" s="1183">
        <f t="shared" si="1"/>
        <v>0.5</v>
      </c>
      <c r="AI14" s="1183">
        <f t="shared" si="2"/>
        <v>0.5</v>
      </c>
      <c r="AJ14" s="1183">
        <f t="shared" si="3"/>
        <v>0.5</v>
      </c>
      <c r="AK14" s="1183">
        <f t="shared" si="4"/>
        <v>0.47499999999999998</v>
      </c>
      <c r="AL14" s="1183">
        <f t="shared" si="5"/>
        <v>0.45</v>
      </c>
      <c r="AM14" s="1183">
        <f t="shared" si="6"/>
        <v>0.42499999999999999</v>
      </c>
      <c r="AN14" s="1183">
        <f t="shared" si="7"/>
        <v>0.4</v>
      </c>
      <c r="AO14" s="1183">
        <f t="shared" si="8"/>
        <v>0.42499999999999999</v>
      </c>
      <c r="AP14" s="1183">
        <f t="shared" si="9"/>
        <v>0.45</v>
      </c>
      <c r="AQ14" s="1183">
        <f t="shared" si="10"/>
        <v>0.5</v>
      </c>
      <c r="AR14" s="1183">
        <f t="shared" si="11"/>
        <v>0.5</v>
      </c>
      <c r="AS14" s="1101"/>
      <c r="AT14" s="893"/>
      <c r="AU14" s="986"/>
      <c r="AV14" s="893"/>
      <c r="AW14" s="893"/>
      <c r="AX14" s="1077"/>
      <c r="AY14" s="1077"/>
      <c r="AZ14" s="1077"/>
      <c r="BA14" s="1077"/>
      <c r="BB14" s="1077"/>
      <c r="BC14" s="1077"/>
      <c r="BD14" s="1077"/>
      <c r="BE14" s="1077"/>
      <c r="BF14" s="1077"/>
      <c r="BG14" s="1077"/>
      <c r="BH14" s="1077"/>
      <c r="BI14" s="1077"/>
      <c r="BJ14" s="1077"/>
      <c r="BK14" s="1077"/>
      <c r="BL14" s="1077"/>
      <c r="BM14" s="1077"/>
      <c r="BN14" s="1077"/>
      <c r="BO14" s="1077"/>
      <c r="BP14" s="1077"/>
      <c r="BQ14" s="1077"/>
      <c r="BR14" s="1077"/>
      <c r="BS14" s="1077"/>
      <c r="BT14" s="1077"/>
      <c r="BU14" s="1077"/>
      <c r="BV14" s="1077"/>
      <c r="BW14" s="1077"/>
      <c r="BX14" s="1077"/>
      <c r="BY14" s="1077"/>
      <c r="BZ14" s="1077"/>
      <c r="CA14" s="1077"/>
      <c r="CB14" s="1077"/>
      <c r="CC14" s="1077"/>
      <c r="CD14" s="1077"/>
      <c r="CE14" s="1077"/>
      <c r="CF14" s="1077"/>
      <c r="CG14" s="1077"/>
      <c r="CH14" s="1077"/>
      <c r="CI14" s="1077"/>
      <c r="CJ14" s="1077"/>
      <c r="CK14" s="1077"/>
      <c r="CL14" s="1077"/>
      <c r="CM14" s="1077"/>
      <c r="CN14" s="1077"/>
      <c r="CO14" s="1077"/>
      <c r="CP14" s="1050"/>
      <c r="CQ14" s="1050"/>
      <c r="CR14" s="1050"/>
      <c r="CS14" s="1050"/>
      <c r="CT14" s="1050"/>
      <c r="CU14" s="1050"/>
      <c r="CV14" s="1050"/>
      <c r="CW14" s="1050"/>
      <c r="CX14" s="1050"/>
      <c r="CY14" s="1050"/>
      <c r="CZ14" s="1050"/>
      <c r="DA14" s="1050"/>
      <c r="DB14" s="1050"/>
      <c r="DC14" s="1050"/>
      <c r="DD14" s="1050"/>
      <c r="DE14" s="1050"/>
      <c r="DF14" s="1050"/>
      <c r="DG14" s="1050"/>
      <c r="DH14" s="1050"/>
      <c r="DI14" s="1050"/>
      <c r="DJ14" s="1050"/>
      <c r="DK14" s="1050"/>
      <c r="DL14" s="1050"/>
      <c r="DM14" s="1050"/>
      <c r="DN14" s="1050"/>
      <c r="DO14" s="1050"/>
      <c r="DP14" s="1050"/>
      <c r="DQ14" s="1050"/>
      <c r="DR14" s="1050"/>
      <c r="DS14" s="1050"/>
      <c r="DT14" s="1050"/>
      <c r="DU14" s="1050"/>
      <c r="DV14" s="1050"/>
      <c r="DW14" s="1050"/>
      <c r="DX14" s="1050"/>
      <c r="DY14" s="1050"/>
      <c r="DZ14" s="1050"/>
    </row>
    <row r="15" spans="1:130" x14ac:dyDescent="0.2">
      <c r="B15" s="316"/>
      <c r="C15" s="57" t="s">
        <v>183</v>
      </c>
      <c r="D15" s="883">
        <v>1</v>
      </c>
      <c r="E15" s="1102" t="s">
        <v>605</v>
      </c>
      <c r="F15" s="42">
        <v>5</v>
      </c>
      <c r="G15" s="329">
        <v>0.5</v>
      </c>
      <c r="H15" s="329">
        <v>0.5</v>
      </c>
      <c r="I15" s="329">
        <v>0.55000000000000004</v>
      </c>
      <c r="J15" s="329">
        <v>0.5</v>
      </c>
      <c r="K15" s="329">
        <v>0.47499999999999998</v>
      </c>
      <c r="L15" s="329">
        <v>0.45</v>
      </c>
      <c r="M15" s="329">
        <v>0.42499999999999999</v>
      </c>
      <c r="N15" s="329">
        <v>0.4</v>
      </c>
      <c r="O15" s="329">
        <v>0.42499999999999999</v>
      </c>
      <c r="P15" s="329">
        <v>0.45</v>
      </c>
      <c r="Q15" s="329">
        <v>0.5</v>
      </c>
      <c r="R15" s="329">
        <v>0.5</v>
      </c>
      <c r="S15" s="641">
        <v>121.6</v>
      </c>
      <c r="T15" s="668">
        <v>0.5</v>
      </c>
      <c r="U15" s="318"/>
      <c r="V15" s="661"/>
      <c r="W15" s="662"/>
      <c r="X15" s="661"/>
      <c r="Y15" s="661"/>
      <c r="Z15" s="660"/>
      <c r="AA15" s="660"/>
      <c r="AB15" s="1087"/>
      <c r="AC15" s="1076"/>
      <c r="AD15" s="1072"/>
      <c r="AE15" s="1072"/>
      <c r="AF15" s="1124">
        <v>3</v>
      </c>
      <c r="AG15" s="1183">
        <f t="shared" si="0"/>
        <v>0.5</v>
      </c>
      <c r="AH15" s="1183">
        <f t="shared" si="1"/>
        <v>0.5</v>
      </c>
      <c r="AI15" s="1183">
        <f t="shared" si="2"/>
        <v>0.5</v>
      </c>
      <c r="AJ15" s="1183">
        <f t="shared" si="3"/>
        <v>0.5</v>
      </c>
      <c r="AK15" s="1183">
        <f t="shared" si="4"/>
        <v>0.47499999999999998</v>
      </c>
      <c r="AL15" s="1183">
        <f t="shared" si="5"/>
        <v>0.45</v>
      </c>
      <c r="AM15" s="1183">
        <f t="shared" si="6"/>
        <v>0.42499999999999999</v>
      </c>
      <c r="AN15" s="1183">
        <f t="shared" si="7"/>
        <v>0.4</v>
      </c>
      <c r="AO15" s="1183">
        <f t="shared" si="8"/>
        <v>0.42499999999999999</v>
      </c>
      <c r="AP15" s="1183">
        <f t="shared" si="9"/>
        <v>0.45</v>
      </c>
      <c r="AQ15" s="1183">
        <f t="shared" si="10"/>
        <v>0.5</v>
      </c>
      <c r="AR15" s="1183">
        <f t="shared" si="11"/>
        <v>0.5</v>
      </c>
      <c r="AS15" s="1101"/>
      <c r="AT15" s="893"/>
      <c r="AU15" s="986"/>
      <c r="AV15" s="893"/>
      <c r="AW15" s="893"/>
      <c r="AX15" s="1077"/>
      <c r="AY15" s="1077"/>
      <c r="AZ15" s="1077"/>
      <c r="BA15" s="1077"/>
      <c r="BB15" s="1077"/>
      <c r="BC15" s="1077"/>
      <c r="BD15" s="1077"/>
      <c r="BE15" s="1077"/>
      <c r="BF15" s="1077"/>
      <c r="BG15" s="1077"/>
      <c r="BH15" s="1077"/>
      <c r="BI15" s="1077"/>
      <c r="BJ15" s="1077"/>
      <c r="BK15" s="1077"/>
      <c r="BL15" s="1077"/>
      <c r="BM15" s="1077"/>
      <c r="BN15" s="1077"/>
      <c r="BO15" s="1077"/>
      <c r="BP15" s="1077"/>
      <c r="BQ15" s="1077"/>
      <c r="BR15" s="1077"/>
      <c r="BS15" s="1077"/>
      <c r="BT15" s="1077"/>
      <c r="BU15" s="1077"/>
      <c r="BV15" s="1077"/>
      <c r="BW15" s="1077"/>
      <c r="BX15" s="1077"/>
      <c r="BY15" s="1077"/>
      <c r="BZ15" s="1077"/>
      <c r="CA15" s="1077"/>
      <c r="CB15" s="1077"/>
      <c r="CC15" s="1077"/>
      <c r="CD15" s="1077"/>
      <c r="CE15" s="1077"/>
      <c r="CF15" s="1077"/>
      <c r="CG15" s="1077"/>
      <c r="CH15" s="1077"/>
      <c r="CI15" s="1077"/>
      <c r="CJ15" s="1077"/>
      <c r="CK15" s="1077"/>
      <c r="CL15" s="1077"/>
      <c r="CM15" s="1077"/>
      <c r="CN15" s="1077"/>
      <c r="CO15" s="1077"/>
      <c r="CP15" s="1050"/>
      <c r="CQ15" s="1050"/>
      <c r="CR15" s="1050"/>
      <c r="CS15" s="1050"/>
      <c r="CT15" s="1050"/>
      <c r="CU15" s="1050"/>
      <c r="CV15" s="1050"/>
      <c r="CW15" s="1050"/>
      <c r="CX15" s="1050"/>
      <c r="CY15" s="1050"/>
      <c r="CZ15" s="1050"/>
      <c r="DA15" s="1050"/>
      <c r="DB15" s="1050"/>
      <c r="DC15" s="1050"/>
      <c r="DD15" s="1050"/>
      <c r="DE15" s="1050"/>
      <c r="DF15" s="1050"/>
      <c r="DG15" s="1050"/>
      <c r="DH15" s="1050"/>
      <c r="DI15" s="1050"/>
      <c r="DJ15" s="1050"/>
      <c r="DK15" s="1050"/>
      <c r="DL15" s="1050"/>
      <c r="DM15" s="1050"/>
      <c r="DN15" s="1050"/>
      <c r="DO15" s="1050"/>
      <c r="DP15" s="1050"/>
      <c r="DQ15" s="1050"/>
      <c r="DR15" s="1050"/>
      <c r="DS15" s="1050"/>
      <c r="DT15" s="1050"/>
      <c r="DU15" s="1050"/>
      <c r="DV15" s="1050"/>
      <c r="DW15" s="1050"/>
      <c r="DX15" s="1050"/>
      <c r="DY15" s="1050"/>
      <c r="DZ15" s="1050"/>
    </row>
    <row r="16" spans="1:130" x14ac:dyDescent="0.2">
      <c r="B16" s="316"/>
      <c r="C16" s="57" t="s">
        <v>184</v>
      </c>
      <c r="D16" s="883">
        <v>1</v>
      </c>
      <c r="E16" s="1102" t="s">
        <v>606</v>
      </c>
      <c r="F16" s="42">
        <v>6</v>
      </c>
      <c r="G16" s="329">
        <v>0.5</v>
      </c>
      <c r="H16" s="329">
        <v>0.5</v>
      </c>
      <c r="I16" s="329">
        <v>0.55000000000000004</v>
      </c>
      <c r="J16" s="329">
        <v>0.5</v>
      </c>
      <c r="K16" s="329">
        <v>0.47499999999999998</v>
      </c>
      <c r="L16" s="329">
        <v>0.45</v>
      </c>
      <c r="M16" s="329">
        <v>0.42499999999999999</v>
      </c>
      <c r="N16" s="329">
        <v>0.4</v>
      </c>
      <c r="O16" s="329">
        <v>0.42499999999999999</v>
      </c>
      <c r="P16" s="329">
        <v>0.45</v>
      </c>
      <c r="Q16" s="329">
        <v>0.5</v>
      </c>
      <c r="R16" s="329">
        <v>0.5</v>
      </c>
      <c r="S16" s="641">
        <v>152</v>
      </c>
      <c r="T16" s="668">
        <v>0.5</v>
      </c>
      <c r="U16" s="318"/>
      <c r="V16" s="667"/>
      <c r="W16" s="662"/>
      <c r="X16" s="661"/>
      <c r="Y16" s="667"/>
      <c r="Z16" s="660"/>
      <c r="AA16" s="660"/>
      <c r="AB16" s="1087"/>
      <c r="AC16" s="1076"/>
      <c r="AD16" s="1072"/>
      <c r="AE16" s="1072"/>
      <c r="AF16" s="1124">
        <v>4</v>
      </c>
      <c r="AG16" s="1183">
        <f t="shared" si="0"/>
        <v>0.5</v>
      </c>
      <c r="AH16" s="1183">
        <f t="shared" si="1"/>
        <v>0.5</v>
      </c>
      <c r="AI16" s="1183">
        <f t="shared" si="2"/>
        <v>0.5</v>
      </c>
      <c r="AJ16" s="1183">
        <f t="shared" si="3"/>
        <v>0.5</v>
      </c>
      <c r="AK16" s="1183">
        <f t="shared" si="4"/>
        <v>0.47499999999999998</v>
      </c>
      <c r="AL16" s="1183">
        <f t="shared" si="5"/>
        <v>0.45</v>
      </c>
      <c r="AM16" s="1183">
        <f t="shared" si="6"/>
        <v>0.42499999999999999</v>
      </c>
      <c r="AN16" s="1183">
        <f t="shared" si="7"/>
        <v>0.4</v>
      </c>
      <c r="AO16" s="1183">
        <f t="shared" si="8"/>
        <v>0.42499999999999999</v>
      </c>
      <c r="AP16" s="1183">
        <f t="shared" si="9"/>
        <v>0.45</v>
      </c>
      <c r="AQ16" s="1183">
        <f t="shared" si="10"/>
        <v>0.5</v>
      </c>
      <c r="AR16" s="1183">
        <f t="shared" si="11"/>
        <v>0.5</v>
      </c>
      <c r="AS16" s="1101"/>
      <c r="AT16" s="893"/>
      <c r="AU16" s="986"/>
      <c r="AV16" s="893"/>
      <c r="AW16" s="893"/>
      <c r="AX16" s="1077"/>
      <c r="AY16" s="1077"/>
      <c r="AZ16" s="1077"/>
      <c r="BA16" s="1077"/>
      <c r="BB16" s="1077"/>
      <c r="BC16" s="1077"/>
      <c r="BD16" s="1077"/>
      <c r="BE16" s="1077"/>
      <c r="BF16" s="1077"/>
      <c r="BG16" s="1077"/>
      <c r="BH16" s="1077"/>
      <c r="BI16" s="1077"/>
      <c r="BJ16" s="1077"/>
      <c r="BK16" s="1077"/>
      <c r="BL16" s="1077"/>
      <c r="BM16" s="1077"/>
      <c r="BN16" s="1077"/>
      <c r="BO16" s="1077"/>
      <c r="BP16" s="1077"/>
      <c r="BQ16" s="1077"/>
      <c r="BR16" s="1077"/>
      <c r="BS16" s="1077"/>
      <c r="BT16" s="1077"/>
      <c r="BU16" s="1077"/>
      <c r="BV16" s="1077"/>
      <c r="BW16" s="1077"/>
      <c r="BX16" s="1077"/>
      <c r="BY16" s="1077"/>
      <c r="BZ16" s="1077"/>
      <c r="CA16" s="1077"/>
      <c r="CB16" s="1077"/>
      <c r="CC16" s="1077"/>
      <c r="CD16" s="1077"/>
      <c r="CE16" s="1077"/>
      <c r="CF16" s="1077"/>
      <c r="CG16" s="1077"/>
      <c r="CH16" s="1077"/>
      <c r="CI16" s="1077"/>
      <c r="CJ16" s="1077"/>
      <c r="CK16" s="1077"/>
      <c r="CL16" s="1077"/>
      <c r="CM16" s="1077"/>
      <c r="CN16" s="1077"/>
      <c r="CO16" s="1077"/>
      <c r="CP16" s="1050"/>
      <c r="CQ16" s="1050"/>
      <c r="CR16" s="1050"/>
      <c r="CS16" s="1050"/>
      <c r="CT16" s="1050"/>
      <c r="CU16" s="1050"/>
      <c r="CV16" s="1050"/>
      <c r="CW16" s="1050"/>
      <c r="CX16" s="1050"/>
      <c r="CY16" s="1050"/>
      <c r="CZ16" s="1050"/>
      <c r="DA16" s="1050"/>
      <c r="DB16" s="1050"/>
      <c r="DC16" s="1050"/>
      <c r="DD16" s="1050"/>
      <c r="DE16" s="1050"/>
      <c r="DF16" s="1050"/>
      <c r="DG16" s="1050"/>
      <c r="DH16" s="1050"/>
      <c r="DI16" s="1050"/>
      <c r="DJ16" s="1050"/>
      <c r="DK16" s="1050"/>
      <c r="DL16" s="1050"/>
      <c r="DM16" s="1050"/>
      <c r="DN16" s="1050"/>
      <c r="DO16" s="1050"/>
      <c r="DP16" s="1050"/>
      <c r="DQ16" s="1050"/>
      <c r="DR16" s="1050"/>
      <c r="DS16" s="1050"/>
      <c r="DT16" s="1050"/>
      <c r="DU16" s="1050"/>
      <c r="DV16" s="1050"/>
      <c r="DW16" s="1050"/>
      <c r="DX16" s="1050"/>
      <c r="DY16" s="1050"/>
      <c r="DZ16" s="1050"/>
    </row>
    <row r="17" spans="2:130" x14ac:dyDescent="0.2">
      <c r="B17" s="316"/>
      <c r="C17" s="57" t="s">
        <v>185</v>
      </c>
      <c r="D17" s="883">
        <v>1</v>
      </c>
      <c r="E17" s="1102" t="s">
        <v>607</v>
      </c>
      <c r="F17" s="42">
        <v>7</v>
      </c>
      <c r="G17" s="329">
        <v>0.5</v>
      </c>
      <c r="H17" s="329">
        <v>0.5</v>
      </c>
      <c r="I17" s="329">
        <v>0.55000000000000004</v>
      </c>
      <c r="J17" s="329">
        <v>0.5</v>
      </c>
      <c r="K17" s="329">
        <v>0.47499999999999998</v>
      </c>
      <c r="L17" s="329">
        <v>0.45</v>
      </c>
      <c r="M17" s="329">
        <v>0.42499999999999999</v>
      </c>
      <c r="N17" s="329">
        <v>0.4</v>
      </c>
      <c r="O17" s="329">
        <v>0.42499999999999999</v>
      </c>
      <c r="P17" s="329">
        <v>0.45</v>
      </c>
      <c r="Q17" s="329">
        <v>0.5</v>
      </c>
      <c r="R17" s="329">
        <v>0.5</v>
      </c>
      <c r="S17" s="641">
        <v>182.4</v>
      </c>
      <c r="T17" s="668">
        <v>0.5</v>
      </c>
      <c r="U17" s="318"/>
      <c r="V17" s="667"/>
      <c r="W17" s="662"/>
      <c r="X17" s="661"/>
      <c r="Y17" s="667"/>
      <c r="Z17" s="660"/>
      <c r="AA17" s="660"/>
      <c r="AB17" s="1087"/>
      <c r="AC17" s="1076"/>
      <c r="AD17" s="1072"/>
      <c r="AE17" s="1072"/>
      <c r="AF17" s="1124">
        <v>5</v>
      </c>
      <c r="AG17" s="1183">
        <f t="shared" si="0"/>
        <v>0.5</v>
      </c>
      <c r="AH17" s="1183">
        <f t="shared" si="1"/>
        <v>0.5</v>
      </c>
      <c r="AI17" s="1183">
        <f t="shared" si="2"/>
        <v>0.5</v>
      </c>
      <c r="AJ17" s="1183">
        <f t="shared" si="3"/>
        <v>0.5</v>
      </c>
      <c r="AK17" s="1183">
        <f t="shared" si="4"/>
        <v>0.47499999999999998</v>
      </c>
      <c r="AL17" s="1183">
        <f t="shared" si="5"/>
        <v>0.45</v>
      </c>
      <c r="AM17" s="1183">
        <f t="shared" si="6"/>
        <v>0.42499999999999999</v>
      </c>
      <c r="AN17" s="1183">
        <f t="shared" si="7"/>
        <v>0.4</v>
      </c>
      <c r="AO17" s="1183">
        <f t="shared" si="8"/>
        <v>0.42499999999999999</v>
      </c>
      <c r="AP17" s="1183">
        <f t="shared" si="9"/>
        <v>0.45</v>
      </c>
      <c r="AQ17" s="1183">
        <f t="shared" si="10"/>
        <v>0.5</v>
      </c>
      <c r="AR17" s="1183">
        <f t="shared" si="11"/>
        <v>0.5</v>
      </c>
      <c r="AS17" s="1101"/>
      <c r="AT17" s="893"/>
      <c r="AU17" s="986"/>
      <c r="AV17" s="893"/>
      <c r="AW17" s="893"/>
      <c r="AX17" s="1077"/>
      <c r="AY17" s="1077"/>
      <c r="AZ17" s="1077"/>
      <c r="BA17" s="1077"/>
      <c r="BB17" s="1077"/>
      <c r="BC17" s="1077"/>
      <c r="BD17" s="1077"/>
      <c r="BE17" s="1077"/>
      <c r="BF17" s="1077"/>
      <c r="BG17" s="1077"/>
      <c r="BH17" s="1077"/>
      <c r="BI17" s="1077"/>
      <c r="BJ17" s="1077"/>
      <c r="BK17" s="1077"/>
      <c r="BL17" s="1077"/>
      <c r="BM17" s="1077"/>
      <c r="BN17" s="1077"/>
      <c r="BO17" s="1077"/>
      <c r="BP17" s="1077"/>
      <c r="BQ17" s="1077"/>
      <c r="BR17" s="1077"/>
      <c r="BS17" s="1077"/>
      <c r="BT17" s="1077"/>
      <c r="BU17" s="1077"/>
      <c r="BV17" s="1077"/>
      <c r="BW17" s="1077"/>
      <c r="BX17" s="1077"/>
      <c r="BY17" s="1077"/>
      <c r="BZ17" s="1077"/>
      <c r="CA17" s="1077"/>
      <c r="CB17" s="1077"/>
      <c r="CC17" s="1077"/>
      <c r="CD17" s="1077"/>
      <c r="CE17" s="1077"/>
      <c r="CF17" s="1077"/>
      <c r="CG17" s="1077"/>
      <c r="CH17" s="1077"/>
      <c r="CI17" s="1077"/>
      <c r="CJ17" s="1077"/>
      <c r="CK17" s="1077"/>
      <c r="CL17" s="1077"/>
      <c r="CM17" s="1077"/>
      <c r="CN17" s="1077"/>
      <c r="CO17" s="1077"/>
      <c r="CP17" s="1050"/>
      <c r="CQ17" s="1050"/>
      <c r="CR17" s="1050"/>
      <c r="CS17" s="1050"/>
      <c r="CT17" s="1050"/>
      <c r="CU17" s="1050"/>
      <c r="CV17" s="1050"/>
      <c r="CW17" s="1050"/>
      <c r="CX17" s="1050"/>
      <c r="CY17" s="1050"/>
      <c r="CZ17" s="1050"/>
      <c r="DA17" s="1050"/>
      <c r="DB17" s="1050"/>
      <c r="DC17" s="1050"/>
      <c r="DD17" s="1050"/>
      <c r="DE17" s="1050"/>
      <c r="DF17" s="1050"/>
      <c r="DG17" s="1050"/>
      <c r="DH17" s="1050"/>
      <c r="DI17" s="1050"/>
      <c r="DJ17" s="1050"/>
      <c r="DK17" s="1050"/>
      <c r="DL17" s="1050"/>
      <c r="DM17" s="1050"/>
      <c r="DN17" s="1050"/>
      <c r="DO17" s="1050"/>
      <c r="DP17" s="1050"/>
      <c r="DQ17" s="1050"/>
      <c r="DR17" s="1050"/>
      <c r="DS17" s="1050"/>
      <c r="DT17" s="1050"/>
      <c r="DU17" s="1050"/>
      <c r="DV17" s="1050"/>
      <c r="DW17" s="1050"/>
      <c r="DX17" s="1050"/>
      <c r="DY17" s="1050"/>
      <c r="DZ17" s="1050"/>
    </row>
    <row r="18" spans="2:130" x14ac:dyDescent="0.2">
      <c r="B18" s="316"/>
      <c r="C18" s="57" t="s">
        <v>186</v>
      </c>
      <c r="D18" s="883">
        <v>1</v>
      </c>
      <c r="E18" s="1102" t="s">
        <v>608</v>
      </c>
      <c r="F18" s="42">
        <v>8</v>
      </c>
      <c r="G18" s="329">
        <v>0.5</v>
      </c>
      <c r="H18" s="329">
        <v>0.5</v>
      </c>
      <c r="I18" s="329">
        <v>0.55000000000000004</v>
      </c>
      <c r="J18" s="329">
        <v>0.5</v>
      </c>
      <c r="K18" s="329">
        <v>0.47499999999999998</v>
      </c>
      <c r="L18" s="329">
        <v>0.45</v>
      </c>
      <c r="M18" s="329">
        <v>0.42499999999999999</v>
      </c>
      <c r="N18" s="329">
        <v>0.4</v>
      </c>
      <c r="O18" s="329">
        <v>0.42499999999999999</v>
      </c>
      <c r="P18" s="329">
        <v>0.45</v>
      </c>
      <c r="Q18" s="329">
        <v>0.5</v>
      </c>
      <c r="R18" s="329">
        <v>0.5</v>
      </c>
      <c r="S18" s="641">
        <v>212.8</v>
      </c>
      <c r="T18" s="668">
        <v>0.5</v>
      </c>
      <c r="U18" s="318"/>
      <c r="V18" s="661"/>
      <c r="W18" s="662"/>
      <c r="X18" s="661"/>
      <c r="Y18" s="661"/>
      <c r="Z18" s="660"/>
      <c r="AA18" s="660"/>
      <c r="AB18" s="1087"/>
      <c r="AC18" s="1076"/>
      <c r="AD18" s="1072"/>
      <c r="AE18" s="1072"/>
      <c r="AF18" s="1124">
        <v>6</v>
      </c>
      <c r="AG18" s="1183">
        <f t="shared" si="0"/>
        <v>0.5</v>
      </c>
      <c r="AH18" s="1183">
        <f t="shared" si="1"/>
        <v>0.5</v>
      </c>
      <c r="AI18" s="1183">
        <f t="shared" si="2"/>
        <v>0.5</v>
      </c>
      <c r="AJ18" s="1183">
        <f t="shared" si="3"/>
        <v>0.5</v>
      </c>
      <c r="AK18" s="1183">
        <f t="shared" si="4"/>
        <v>0.47499999999999998</v>
      </c>
      <c r="AL18" s="1183">
        <f t="shared" si="5"/>
        <v>0.45</v>
      </c>
      <c r="AM18" s="1183">
        <f t="shared" si="6"/>
        <v>0.42499999999999999</v>
      </c>
      <c r="AN18" s="1183">
        <f t="shared" si="7"/>
        <v>0.4</v>
      </c>
      <c r="AO18" s="1183">
        <f t="shared" si="8"/>
        <v>0.42499999999999999</v>
      </c>
      <c r="AP18" s="1183">
        <f t="shared" si="9"/>
        <v>0.45</v>
      </c>
      <c r="AQ18" s="1183">
        <f t="shared" si="10"/>
        <v>0.5</v>
      </c>
      <c r="AR18" s="1183">
        <f t="shared" si="11"/>
        <v>0.5</v>
      </c>
      <c r="AS18" s="1101"/>
      <c r="AT18" s="893"/>
      <c r="AU18" s="986"/>
      <c r="AV18" s="893"/>
      <c r="AW18" s="893"/>
      <c r="AX18" s="1077"/>
      <c r="AY18" s="1077"/>
      <c r="AZ18" s="1077"/>
      <c r="BA18" s="1077"/>
      <c r="BB18" s="1077"/>
      <c r="BC18" s="1077"/>
      <c r="BD18" s="1077"/>
      <c r="BE18" s="1077"/>
      <c r="BF18" s="1077"/>
      <c r="BG18" s="1077"/>
      <c r="BH18" s="1077"/>
      <c r="BI18" s="1077"/>
      <c r="BJ18" s="1077"/>
      <c r="BK18" s="1077"/>
      <c r="BL18" s="1077"/>
      <c r="BM18" s="1077"/>
      <c r="BN18" s="1077"/>
      <c r="BO18" s="1077"/>
      <c r="BP18" s="1077"/>
      <c r="BQ18" s="1077"/>
      <c r="BR18" s="1077"/>
      <c r="BS18" s="1077"/>
      <c r="BT18" s="1077"/>
      <c r="BU18" s="1077"/>
      <c r="BV18" s="1077"/>
      <c r="BW18" s="1077"/>
      <c r="BX18" s="1077"/>
      <c r="BY18" s="1077"/>
      <c r="BZ18" s="1077"/>
      <c r="CA18" s="1077"/>
      <c r="CB18" s="1077"/>
      <c r="CC18" s="1077"/>
      <c r="CD18" s="1077"/>
      <c r="CE18" s="1077"/>
      <c r="CF18" s="1077"/>
      <c r="CG18" s="1077"/>
      <c r="CH18" s="1077"/>
      <c r="CI18" s="1077"/>
      <c r="CJ18" s="1077"/>
      <c r="CK18" s="1077"/>
      <c r="CL18" s="1077"/>
      <c r="CM18" s="1077"/>
      <c r="CN18" s="1077"/>
      <c r="CO18" s="1077"/>
      <c r="CP18" s="1050"/>
      <c r="CQ18" s="1050"/>
      <c r="CR18" s="1050"/>
      <c r="CS18" s="1050"/>
      <c r="CT18" s="1050"/>
      <c r="CU18" s="1050"/>
      <c r="CV18" s="1050"/>
      <c r="CW18" s="1050"/>
      <c r="CX18" s="1050"/>
      <c r="CY18" s="1050"/>
      <c r="CZ18" s="1050"/>
      <c r="DA18" s="1050"/>
      <c r="DB18" s="1050"/>
      <c r="DC18" s="1050"/>
      <c r="DD18" s="1050"/>
      <c r="DE18" s="1050"/>
      <c r="DF18" s="1050"/>
      <c r="DG18" s="1050"/>
      <c r="DH18" s="1050"/>
      <c r="DI18" s="1050"/>
      <c r="DJ18" s="1050"/>
      <c r="DK18" s="1050"/>
      <c r="DL18" s="1050"/>
      <c r="DM18" s="1050"/>
      <c r="DN18" s="1050"/>
      <c r="DO18" s="1050"/>
      <c r="DP18" s="1050"/>
      <c r="DQ18" s="1050"/>
      <c r="DR18" s="1050"/>
      <c r="DS18" s="1050"/>
      <c r="DT18" s="1050"/>
      <c r="DU18" s="1050"/>
      <c r="DV18" s="1050"/>
      <c r="DW18" s="1050"/>
      <c r="DX18" s="1050"/>
      <c r="DY18" s="1050"/>
      <c r="DZ18" s="1050"/>
    </row>
    <row r="19" spans="2:130" x14ac:dyDescent="0.2">
      <c r="B19" s="316"/>
      <c r="C19" s="57" t="s">
        <v>187</v>
      </c>
      <c r="D19" s="883">
        <v>0.95</v>
      </c>
      <c r="E19" s="1102" t="s">
        <v>609</v>
      </c>
      <c r="F19" s="42">
        <v>9</v>
      </c>
      <c r="G19" s="329">
        <v>0.5</v>
      </c>
      <c r="H19" s="329">
        <v>0.5</v>
      </c>
      <c r="I19" s="329">
        <v>0.55000000000000004</v>
      </c>
      <c r="J19" s="329">
        <v>0.5</v>
      </c>
      <c r="K19" s="329">
        <v>0.47499999999999998</v>
      </c>
      <c r="L19" s="329">
        <v>0.45</v>
      </c>
      <c r="M19" s="329">
        <v>0.42499999999999999</v>
      </c>
      <c r="N19" s="329">
        <v>0.4</v>
      </c>
      <c r="O19" s="329">
        <v>0.42499999999999999</v>
      </c>
      <c r="P19" s="329">
        <v>0.45</v>
      </c>
      <c r="Q19" s="329">
        <v>0.5</v>
      </c>
      <c r="R19" s="329">
        <v>0.5</v>
      </c>
      <c r="S19" s="641">
        <v>243.2</v>
      </c>
      <c r="T19" s="668">
        <v>0.5</v>
      </c>
      <c r="U19" s="318"/>
      <c r="V19" s="661"/>
      <c r="W19" s="662"/>
      <c r="X19" s="661"/>
      <c r="Y19" s="661"/>
      <c r="Z19" s="660"/>
      <c r="AA19" s="660"/>
      <c r="AB19" s="1087"/>
      <c r="AC19" s="1076"/>
      <c r="AD19" s="1072"/>
      <c r="AE19" s="1072"/>
      <c r="AF19" s="1124">
        <v>7</v>
      </c>
      <c r="AG19" s="1183">
        <f t="shared" si="0"/>
        <v>0.5</v>
      </c>
      <c r="AH19" s="1183">
        <f t="shared" si="1"/>
        <v>0.5</v>
      </c>
      <c r="AI19" s="1183">
        <f t="shared" si="2"/>
        <v>0.5</v>
      </c>
      <c r="AJ19" s="1183">
        <f t="shared" si="3"/>
        <v>0.5</v>
      </c>
      <c r="AK19" s="1183">
        <f t="shared" si="4"/>
        <v>0.47499999999999998</v>
      </c>
      <c r="AL19" s="1183">
        <f t="shared" si="5"/>
        <v>0.45</v>
      </c>
      <c r="AM19" s="1183">
        <f t="shared" si="6"/>
        <v>0.42499999999999999</v>
      </c>
      <c r="AN19" s="1183">
        <f t="shared" si="7"/>
        <v>0.4</v>
      </c>
      <c r="AO19" s="1183">
        <f t="shared" si="8"/>
        <v>0.42499999999999999</v>
      </c>
      <c r="AP19" s="1183">
        <f t="shared" si="9"/>
        <v>0.45</v>
      </c>
      <c r="AQ19" s="1183">
        <f t="shared" si="10"/>
        <v>0.5</v>
      </c>
      <c r="AR19" s="1183">
        <f t="shared" si="11"/>
        <v>0.5</v>
      </c>
      <c r="AS19" s="1101"/>
      <c r="AT19" s="893"/>
      <c r="AU19" s="986"/>
      <c r="AV19" s="893"/>
      <c r="AW19" s="893"/>
      <c r="AX19" s="1077"/>
      <c r="AY19" s="1077"/>
      <c r="AZ19" s="1077"/>
      <c r="BA19" s="1077"/>
      <c r="BB19" s="1077"/>
      <c r="BC19" s="1077"/>
      <c r="BD19" s="1077"/>
      <c r="BE19" s="1077"/>
      <c r="BF19" s="1077"/>
      <c r="BG19" s="1077"/>
      <c r="BH19" s="1077"/>
      <c r="BI19" s="1077"/>
      <c r="BJ19" s="1077"/>
      <c r="BK19" s="1077"/>
      <c r="BL19" s="1077"/>
      <c r="BM19" s="1077"/>
      <c r="BN19" s="1077"/>
      <c r="BO19" s="1077"/>
      <c r="BP19" s="1077"/>
      <c r="BQ19" s="1077"/>
      <c r="BR19" s="1077"/>
      <c r="BS19" s="1077"/>
      <c r="BT19" s="1077"/>
      <c r="BU19" s="1077"/>
      <c r="BV19" s="1077"/>
      <c r="BW19" s="1077"/>
      <c r="BX19" s="1077"/>
      <c r="BY19" s="1077"/>
      <c r="BZ19" s="1077"/>
      <c r="CA19" s="1077"/>
      <c r="CB19" s="1077"/>
      <c r="CC19" s="1077"/>
      <c r="CD19" s="1077"/>
      <c r="CE19" s="1077"/>
      <c r="CF19" s="1077"/>
      <c r="CG19" s="1077"/>
      <c r="CH19" s="1077"/>
      <c r="CI19" s="1077"/>
      <c r="CJ19" s="1077"/>
      <c r="CK19" s="1077"/>
      <c r="CL19" s="1077"/>
      <c r="CM19" s="1077"/>
      <c r="CN19" s="1077"/>
      <c r="CO19" s="1077"/>
      <c r="CP19" s="1050"/>
      <c r="CQ19" s="1050"/>
      <c r="CR19" s="1050"/>
      <c r="CS19" s="1050"/>
      <c r="CT19" s="1050"/>
      <c r="CU19" s="1050"/>
      <c r="CV19" s="1050"/>
      <c r="CW19" s="1050"/>
      <c r="CX19" s="1050"/>
      <c r="CY19" s="1050"/>
      <c r="CZ19" s="1050"/>
      <c r="DA19" s="1050"/>
      <c r="DB19" s="1050"/>
      <c r="DC19" s="1050"/>
      <c r="DD19" s="1050"/>
      <c r="DE19" s="1050"/>
      <c r="DF19" s="1050"/>
      <c r="DG19" s="1050"/>
      <c r="DH19" s="1050"/>
      <c r="DI19" s="1050"/>
      <c r="DJ19" s="1050"/>
      <c r="DK19" s="1050"/>
      <c r="DL19" s="1050"/>
      <c r="DM19" s="1050"/>
      <c r="DN19" s="1050"/>
      <c r="DO19" s="1050"/>
      <c r="DP19" s="1050"/>
      <c r="DQ19" s="1050"/>
      <c r="DR19" s="1050"/>
      <c r="DS19" s="1050"/>
      <c r="DT19" s="1050"/>
      <c r="DU19" s="1050"/>
      <c r="DV19" s="1050"/>
      <c r="DW19" s="1050"/>
      <c r="DX19" s="1050"/>
      <c r="DY19" s="1050"/>
      <c r="DZ19" s="1050"/>
    </row>
    <row r="20" spans="2:130" x14ac:dyDescent="0.2">
      <c r="B20" s="316"/>
      <c r="C20" s="57" t="s">
        <v>188</v>
      </c>
      <c r="D20" s="883">
        <v>0.9</v>
      </c>
      <c r="E20" s="1102" t="s">
        <v>610</v>
      </c>
      <c r="F20" s="42">
        <v>10</v>
      </c>
      <c r="G20" s="329">
        <v>0.5</v>
      </c>
      <c r="H20" s="329">
        <v>0.5</v>
      </c>
      <c r="I20" s="329">
        <v>0.55000000000000004</v>
      </c>
      <c r="J20" s="329">
        <v>0.5</v>
      </c>
      <c r="K20" s="329">
        <v>0.47499999999999998</v>
      </c>
      <c r="L20" s="329">
        <v>0.45</v>
      </c>
      <c r="M20" s="329">
        <v>0.42499999999999999</v>
      </c>
      <c r="N20" s="329">
        <v>0.4</v>
      </c>
      <c r="O20" s="329">
        <v>0.42499999999999999</v>
      </c>
      <c r="P20" s="329">
        <v>0.45</v>
      </c>
      <c r="Q20" s="329">
        <v>0.5</v>
      </c>
      <c r="R20" s="329">
        <v>0.5</v>
      </c>
      <c r="S20" s="641">
        <v>273.60000000000002</v>
      </c>
      <c r="T20" s="668">
        <v>0.5</v>
      </c>
      <c r="U20" s="318"/>
      <c r="V20" s="661"/>
      <c r="W20" s="662"/>
      <c r="X20" s="661"/>
      <c r="Y20" s="661"/>
      <c r="Z20" s="660"/>
      <c r="AA20" s="660"/>
      <c r="AB20" s="1087"/>
      <c r="AC20" s="1076"/>
      <c r="AD20" s="1072"/>
      <c r="AE20" s="1072"/>
      <c r="AF20" s="1124">
        <v>8</v>
      </c>
      <c r="AG20" s="1183">
        <f t="shared" si="0"/>
        <v>0.5</v>
      </c>
      <c r="AH20" s="1183">
        <f t="shared" si="1"/>
        <v>0.5</v>
      </c>
      <c r="AI20" s="1183">
        <f t="shared" si="2"/>
        <v>0.5</v>
      </c>
      <c r="AJ20" s="1183">
        <f t="shared" si="3"/>
        <v>0.5</v>
      </c>
      <c r="AK20" s="1183">
        <f t="shared" si="4"/>
        <v>0.47499999999999998</v>
      </c>
      <c r="AL20" s="1183">
        <f t="shared" si="5"/>
        <v>0.45</v>
      </c>
      <c r="AM20" s="1183">
        <f t="shared" si="6"/>
        <v>0.42499999999999999</v>
      </c>
      <c r="AN20" s="1183">
        <f t="shared" si="7"/>
        <v>0.4</v>
      </c>
      <c r="AO20" s="1183">
        <f t="shared" si="8"/>
        <v>0.42499999999999999</v>
      </c>
      <c r="AP20" s="1183">
        <f t="shared" si="9"/>
        <v>0.45</v>
      </c>
      <c r="AQ20" s="1183">
        <f t="shared" si="10"/>
        <v>0.5</v>
      </c>
      <c r="AR20" s="1183">
        <f t="shared" si="11"/>
        <v>0.5</v>
      </c>
      <c r="AS20" s="1101"/>
      <c r="AT20" s="893"/>
      <c r="AU20" s="986"/>
      <c r="AV20" s="893"/>
      <c r="AW20" s="893"/>
      <c r="AX20" s="1077"/>
      <c r="AY20" s="1077"/>
      <c r="AZ20" s="1077"/>
      <c r="BA20" s="1077"/>
      <c r="BB20" s="1077"/>
      <c r="BC20" s="1077"/>
      <c r="BD20" s="1077"/>
      <c r="BE20" s="1077"/>
      <c r="BF20" s="1077"/>
      <c r="BG20" s="1077"/>
      <c r="BH20" s="1077"/>
      <c r="BI20" s="1077"/>
      <c r="BJ20" s="1077"/>
      <c r="BK20" s="1077"/>
      <c r="BL20" s="1077"/>
      <c r="BM20" s="1077"/>
      <c r="BN20" s="1077"/>
      <c r="BO20" s="1077"/>
      <c r="BP20" s="1077"/>
      <c r="BQ20" s="1077"/>
      <c r="BR20" s="1077"/>
      <c r="BS20" s="1077"/>
      <c r="BT20" s="1077"/>
      <c r="BU20" s="1077"/>
      <c r="BV20" s="1077"/>
      <c r="BW20" s="1077"/>
      <c r="BX20" s="1077"/>
      <c r="BY20" s="1077"/>
      <c r="BZ20" s="1077"/>
      <c r="CA20" s="1077"/>
      <c r="CB20" s="1077"/>
      <c r="CC20" s="1077"/>
      <c r="CD20" s="1077"/>
      <c r="CE20" s="1077"/>
      <c r="CF20" s="1077"/>
      <c r="CG20" s="1077"/>
      <c r="CH20" s="1077"/>
      <c r="CI20" s="1077"/>
      <c r="CJ20" s="1077"/>
      <c r="CK20" s="1077"/>
      <c r="CL20" s="1077"/>
      <c r="CM20" s="1077"/>
      <c r="CN20" s="1077"/>
      <c r="CO20" s="1077"/>
      <c r="CP20" s="1050"/>
      <c r="CQ20" s="1050"/>
      <c r="CR20" s="1050"/>
      <c r="CS20" s="1050"/>
      <c r="CT20" s="1050"/>
      <c r="CU20" s="1050"/>
      <c r="CV20" s="1050"/>
      <c r="CW20" s="1050"/>
      <c r="CX20" s="1050"/>
      <c r="CY20" s="1050"/>
      <c r="CZ20" s="1050"/>
      <c r="DA20" s="1050"/>
      <c r="DB20" s="1050"/>
      <c r="DC20" s="1050"/>
      <c r="DD20" s="1050"/>
      <c r="DE20" s="1050"/>
      <c r="DF20" s="1050"/>
      <c r="DG20" s="1050"/>
      <c r="DH20" s="1050"/>
      <c r="DI20" s="1050"/>
      <c r="DJ20" s="1050"/>
      <c r="DK20" s="1050"/>
      <c r="DL20" s="1050"/>
      <c r="DM20" s="1050"/>
      <c r="DN20" s="1050"/>
      <c r="DO20" s="1050"/>
      <c r="DP20" s="1050"/>
      <c r="DQ20" s="1050"/>
      <c r="DR20" s="1050"/>
      <c r="DS20" s="1050"/>
      <c r="DT20" s="1050"/>
      <c r="DU20" s="1050"/>
      <c r="DV20" s="1050"/>
      <c r="DW20" s="1050"/>
      <c r="DX20" s="1050"/>
      <c r="DY20" s="1050"/>
      <c r="DZ20" s="1050"/>
    </row>
    <row r="21" spans="2:130" x14ac:dyDescent="0.2">
      <c r="B21" s="316"/>
      <c r="C21" s="57" t="s">
        <v>189</v>
      </c>
      <c r="D21" s="883">
        <v>0.85</v>
      </c>
      <c r="E21" s="1102" t="s">
        <v>611</v>
      </c>
      <c r="F21" s="42">
        <v>11</v>
      </c>
      <c r="G21" s="329">
        <v>0.5</v>
      </c>
      <c r="H21" s="329">
        <v>0.5</v>
      </c>
      <c r="I21" s="329">
        <v>0.55000000000000004</v>
      </c>
      <c r="J21" s="329">
        <v>0.5</v>
      </c>
      <c r="K21" s="329">
        <v>0.47499999999999998</v>
      </c>
      <c r="L21" s="329">
        <v>0.45</v>
      </c>
      <c r="M21" s="329">
        <v>0.42499999999999999</v>
      </c>
      <c r="N21" s="329">
        <v>0.4</v>
      </c>
      <c r="O21" s="329">
        <v>0.42499999999999999</v>
      </c>
      <c r="P21" s="329">
        <v>0.45</v>
      </c>
      <c r="Q21" s="329">
        <v>0.5</v>
      </c>
      <c r="R21" s="329">
        <v>0.5</v>
      </c>
      <c r="S21" s="641">
        <v>304</v>
      </c>
      <c r="T21" s="668">
        <v>0.5</v>
      </c>
      <c r="U21" s="318"/>
      <c r="V21" s="661"/>
      <c r="W21" s="662"/>
      <c r="X21" s="661"/>
      <c r="Y21" s="661"/>
      <c r="Z21" s="660"/>
      <c r="AA21" s="660"/>
      <c r="AB21" s="1087"/>
      <c r="AC21" s="1076"/>
      <c r="AD21" s="1072"/>
      <c r="AE21" s="1072"/>
      <c r="AF21" s="1124">
        <v>9</v>
      </c>
      <c r="AG21" s="1183">
        <f t="shared" si="0"/>
        <v>0.5</v>
      </c>
      <c r="AH21" s="1183">
        <f t="shared" si="1"/>
        <v>0.5</v>
      </c>
      <c r="AI21" s="1183">
        <f t="shared" si="2"/>
        <v>0.5</v>
      </c>
      <c r="AJ21" s="1183">
        <f t="shared" si="3"/>
        <v>0.5</v>
      </c>
      <c r="AK21" s="1183">
        <f t="shared" si="4"/>
        <v>0.47499999999999998</v>
      </c>
      <c r="AL21" s="1183">
        <f t="shared" si="5"/>
        <v>0.45</v>
      </c>
      <c r="AM21" s="1183">
        <f t="shared" si="6"/>
        <v>0.42499999999999999</v>
      </c>
      <c r="AN21" s="1183">
        <f t="shared" si="7"/>
        <v>0.4</v>
      </c>
      <c r="AO21" s="1183">
        <f t="shared" si="8"/>
        <v>0.42499999999999999</v>
      </c>
      <c r="AP21" s="1183">
        <f t="shared" si="9"/>
        <v>0.45</v>
      </c>
      <c r="AQ21" s="1183">
        <f t="shared" si="10"/>
        <v>0.5</v>
      </c>
      <c r="AR21" s="1183">
        <f t="shared" si="11"/>
        <v>0.5</v>
      </c>
      <c r="AS21" s="1101"/>
      <c r="AT21" s="893"/>
      <c r="AU21" s="986"/>
      <c r="AV21" s="893"/>
      <c r="AW21" s="893"/>
      <c r="AX21" s="1077"/>
      <c r="AY21" s="1077"/>
      <c r="AZ21" s="1077"/>
      <c r="BA21" s="1077"/>
      <c r="BB21" s="1077"/>
      <c r="BC21" s="1077"/>
      <c r="BD21" s="1077"/>
      <c r="BE21" s="1077"/>
      <c r="BF21" s="1077"/>
      <c r="BG21" s="1077"/>
      <c r="BH21" s="1077"/>
      <c r="BI21" s="1077"/>
      <c r="BJ21" s="1077"/>
      <c r="BK21" s="1077"/>
      <c r="BL21" s="1077"/>
      <c r="BM21" s="1077"/>
      <c r="BN21" s="1077"/>
      <c r="BO21" s="1077"/>
      <c r="BP21" s="1077"/>
      <c r="BQ21" s="1077"/>
      <c r="BR21" s="1077"/>
      <c r="BS21" s="1077"/>
      <c r="BT21" s="1077"/>
      <c r="BU21" s="1077"/>
      <c r="BV21" s="1077"/>
      <c r="BW21" s="1077"/>
      <c r="BX21" s="1077"/>
      <c r="BY21" s="1077"/>
      <c r="BZ21" s="1077"/>
      <c r="CA21" s="1077"/>
      <c r="CB21" s="1077"/>
      <c r="CC21" s="1077"/>
      <c r="CD21" s="1077"/>
      <c r="CE21" s="1077"/>
      <c r="CF21" s="1077"/>
      <c r="CG21" s="1077"/>
      <c r="CH21" s="1077"/>
      <c r="CI21" s="1077"/>
      <c r="CJ21" s="1077"/>
      <c r="CK21" s="1077"/>
      <c r="CL21" s="1077"/>
      <c r="CM21" s="1077"/>
      <c r="CN21" s="1077"/>
      <c r="CO21" s="1077"/>
      <c r="CP21" s="1050"/>
      <c r="CQ21" s="1050"/>
      <c r="CR21" s="1050"/>
      <c r="CS21" s="1050"/>
      <c r="CT21" s="1050"/>
      <c r="CU21" s="1050"/>
      <c r="CV21" s="1050"/>
      <c r="CW21" s="1050"/>
      <c r="CX21" s="1050"/>
      <c r="CY21" s="1050"/>
      <c r="CZ21" s="1050"/>
      <c r="DA21" s="1050"/>
      <c r="DB21" s="1050"/>
      <c r="DC21" s="1050"/>
      <c r="DD21" s="1050"/>
      <c r="DE21" s="1050"/>
      <c r="DF21" s="1050"/>
      <c r="DG21" s="1050"/>
      <c r="DH21" s="1050"/>
      <c r="DI21" s="1050"/>
      <c r="DJ21" s="1050"/>
      <c r="DK21" s="1050"/>
      <c r="DL21" s="1050"/>
      <c r="DM21" s="1050"/>
      <c r="DN21" s="1050"/>
      <c r="DO21" s="1050"/>
      <c r="DP21" s="1050"/>
      <c r="DQ21" s="1050"/>
      <c r="DR21" s="1050"/>
      <c r="DS21" s="1050"/>
      <c r="DT21" s="1050"/>
      <c r="DU21" s="1050"/>
      <c r="DV21" s="1050"/>
      <c r="DW21" s="1050"/>
      <c r="DX21" s="1050"/>
      <c r="DY21" s="1050"/>
      <c r="DZ21" s="1050"/>
    </row>
    <row r="22" spans="2:130" x14ac:dyDescent="0.2">
      <c r="B22" s="316"/>
      <c r="C22" s="57" t="s">
        <v>190</v>
      </c>
      <c r="D22" s="883">
        <v>0.8</v>
      </c>
      <c r="E22" s="1102" t="s">
        <v>612</v>
      </c>
      <c r="F22" s="42">
        <v>12</v>
      </c>
      <c r="G22" s="329">
        <v>0.5</v>
      </c>
      <c r="H22" s="329">
        <v>0.5</v>
      </c>
      <c r="I22" s="329">
        <v>0.55000000000000004</v>
      </c>
      <c r="J22" s="329">
        <v>0.5</v>
      </c>
      <c r="K22" s="329">
        <v>0.47499999999999998</v>
      </c>
      <c r="L22" s="329">
        <v>0.45</v>
      </c>
      <c r="M22" s="329">
        <v>0.42499999999999999</v>
      </c>
      <c r="N22" s="329">
        <v>0.4</v>
      </c>
      <c r="O22" s="329">
        <v>0.42499999999999999</v>
      </c>
      <c r="P22" s="329">
        <v>0.45</v>
      </c>
      <c r="Q22" s="329">
        <v>0.5</v>
      </c>
      <c r="R22" s="329">
        <v>0.5</v>
      </c>
      <c r="S22" s="641">
        <v>334.4</v>
      </c>
      <c r="T22" s="668">
        <v>0.5</v>
      </c>
      <c r="U22" s="318"/>
      <c r="V22" s="661"/>
      <c r="W22" s="662"/>
      <c r="X22" s="661"/>
      <c r="Y22" s="661"/>
      <c r="Z22" s="660"/>
      <c r="AA22" s="660"/>
      <c r="AB22" s="1087"/>
      <c r="AC22" s="1076"/>
      <c r="AD22" s="1072"/>
      <c r="AE22" s="1072"/>
      <c r="AF22" s="1124">
        <v>10</v>
      </c>
      <c r="AG22" s="1183">
        <f t="shared" si="0"/>
        <v>0.5</v>
      </c>
      <c r="AH22" s="1183">
        <f t="shared" si="1"/>
        <v>0.5</v>
      </c>
      <c r="AI22" s="1183">
        <f t="shared" si="2"/>
        <v>0.5</v>
      </c>
      <c r="AJ22" s="1183">
        <f t="shared" si="3"/>
        <v>0.5</v>
      </c>
      <c r="AK22" s="1183">
        <f t="shared" si="4"/>
        <v>0.47499999999999998</v>
      </c>
      <c r="AL22" s="1183">
        <f t="shared" si="5"/>
        <v>0.45</v>
      </c>
      <c r="AM22" s="1183">
        <f t="shared" si="6"/>
        <v>0.42499999999999999</v>
      </c>
      <c r="AN22" s="1183">
        <f t="shared" si="7"/>
        <v>0.4</v>
      </c>
      <c r="AO22" s="1183">
        <f t="shared" si="8"/>
        <v>0.42499999999999999</v>
      </c>
      <c r="AP22" s="1183">
        <f t="shared" si="9"/>
        <v>0.45</v>
      </c>
      <c r="AQ22" s="1183">
        <f t="shared" si="10"/>
        <v>0.5</v>
      </c>
      <c r="AR22" s="1183">
        <f t="shared" si="11"/>
        <v>0.5</v>
      </c>
      <c r="AS22" s="1101"/>
      <c r="AT22" s="893"/>
      <c r="AU22" s="986"/>
      <c r="AV22" s="893"/>
      <c r="AW22" s="893"/>
      <c r="AX22" s="1077"/>
      <c r="AY22" s="1077"/>
      <c r="AZ22" s="1077"/>
      <c r="BA22" s="1077"/>
      <c r="BB22" s="1077"/>
      <c r="BC22" s="1077"/>
      <c r="BD22" s="1077"/>
      <c r="BE22" s="1077"/>
      <c r="BF22" s="1077"/>
      <c r="BG22" s="1077"/>
      <c r="BH22" s="1077"/>
      <c r="BI22" s="1077"/>
      <c r="BJ22" s="1077"/>
      <c r="BK22" s="1077"/>
      <c r="BL22" s="1077"/>
      <c r="BM22" s="1077"/>
      <c r="BN22" s="1077"/>
      <c r="BO22" s="1077"/>
      <c r="BP22" s="1077"/>
      <c r="BQ22" s="1077"/>
      <c r="BR22" s="1077"/>
      <c r="BS22" s="1077"/>
      <c r="BT22" s="1077"/>
      <c r="BU22" s="1077"/>
      <c r="BV22" s="1077"/>
      <c r="BW22" s="1077"/>
      <c r="BX22" s="1077"/>
      <c r="BY22" s="1077"/>
      <c r="BZ22" s="1077"/>
      <c r="CA22" s="1077"/>
      <c r="CB22" s="1077"/>
      <c r="CC22" s="1077"/>
      <c r="CD22" s="1077"/>
      <c r="CE22" s="1077"/>
      <c r="CF22" s="1077"/>
      <c r="CG22" s="1077"/>
      <c r="CH22" s="1077"/>
      <c r="CI22" s="1077"/>
      <c r="CJ22" s="1077"/>
      <c r="CK22" s="1077"/>
      <c r="CL22" s="1077"/>
      <c r="CM22" s="1077"/>
      <c r="CN22" s="1077"/>
      <c r="CO22" s="1077"/>
      <c r="CP22" s="1050"/>
      <c r="CQ22" s="1050"/>
      <c r="CR22" s="1050"/>
      <c r="CS22" s="1050"/>
      <c r="CT22" s="1050"/>
      <c r="CU22" s="1050"/>
      <c r="CV22" s="1050"/>
      <c r="CW22" s="1050"/>
      <c r="CX22" s="1050"/>
      <c r="CY22" s="1050"/>
      <c r="CZ22" s="1050"/>
      <c r="DA22" s="1050"/>
      <c r="DB22" s="1050"/>
      <c r="DC22" s="1050"/>
      <c r="DD22" s="1050"/>
      <c r="DE22" s="1050"/>
      <c r="DF22" s="1050"/>
      <c r="DG22" s="1050"/>
      <c r="DH22" s="1050"/>
      <c r="DI22" s="1050"/>
      <c r="DJ22" s="1050"/>
      <c r="DK22" s="1050"/>
      <c r="DL22" s="1050"/>
      <c r="DM22" s="1050"/>
      <c r="DN22" s="1050"/>
      <c r="DO22" s="1050"/>
      <c r="DP22" s="1050"/>
      <c r="DQ22" s="1050"/>
      <c r="DR22" s="1050"/>
      <c r="DS22" s="1050"/>
      <c r="DT22" s="1050"/>
      <c r="DU22" s="1050"/>
      <c r="DV22" s="1050"/>
      <c r="DW22" s="1050"/>
      <c r="DX22" s="1050"/>
      <c r="DY22" s="1050"/>
      <c r="DZ22" s="1050"/>
    </row>
    <row r="23" spans="2:130" x14ac:dyDescent="0.2">
      <c r="B23" s="316"/>
      <c r="C23" s="57" t="s">
        <v>191</v>
      </c>
      <c r="D23" s="883">
        <v>0.85</v>
      </c>
      <c r="E23" s="1102" t="s">
        <v>613</v>
      </c>
      <c r="F23" s="42">
        <v>13</v>
      </c>
      <c r="G23" s="329">
        <v>0.5</v>
      </c>
      <c r="H23" s="329">
        <v>0.5</v>
      </c>
      <c r="I23" s="329">
        <v>0.55000000000000004</v>
      </c>
      <c r="J23" s="329">
        <v>0.5</v>
      </c>
      <c r="K23" s="329">
        <v>0.47499999999999998</v>
      </c>
      <c r="L23" s="329">
        <v>0.45</v>
      </c>
      <c r="M23" s="329">
        <v>0.42499999999999999</v>
      </c>
      <c r="N23" s="329">
        <v>0.4</v>
      </c>
      <c r="O23" s="329">
        <v>0.42499999999999999</v>
      </c>
      <c r="P23" s="329">
        <v>0.45</v>
      </c>
      <c r="Q23" s="329">
        <v>0.5</v>
      </c>
      <c r="R23" s="329">
        <v>0.5</v>
      </c>
      <c r="S23" s="641">
        <v>364.8</v>
      </c>
      <c r="T23" s="668">
        <v>0.5</v>
      </c>
      <c r="U23" s="318"/>
      <c r="V23" s="661"/>
      <c r="W23" s="662"/>
      <c r="X23" s="661"/>
      <c r="Y23" s="661"/>
      <c r="Z23" s="660"/>
      <c r="AA23" s="660"/>
      <c r="AB23" s="1087"/>
      <c r="AC23" s="1076"/>
      <c r="AD23" s="1072"/>
      <c r="AE23" s="1072"/>
      <c r="AF23" s="1124">
        <v>11</v>
      </c>
      <c r="AG23" s="1183">
        <f t="shared" si="0"/>
        <v>0.5</v>
      </c>
      <c r="AH23" s="1183">
        <f t="shared" si="1"/>
        <v>0.5</v>
      </c>
      <c r="AI23" s="1183">
        <f t="shared" si="2"/>
        <v>0.5</v>
      </c>
      <c r="AJ23" s="1183">
        <f t="shared" si="3"/>
        <v>0.5</v>
      </c>
      <c r="AK23" s="1183">
        <f t="shared" si="4"/>
        <v>0.47499999999999998</v>
      </c>
      <c r="AL23" s="1183">
        <f t="shared" si="5"/>
        <v>0.45</v>
      </c>
      <c r="AM23" s="1183">
        <f t="shared" si="6"/>
        <v>0.42499999999999999</v>
      </c>
      <c r="AN23" s="1183">
        <f t="shared" si="7"/>
        <v>0.4</v>
      </c>
      <c r="AO23" s="1183">
        <f t="shared" si="8"/>
        <v>0.42499999999999999</v>
      </c>
      <c r="AP23" s="1183">
        <f t="shared" si="9"/>
        <v>0.45</v>
      </c>
      <c r="AQ23" s="1183">
        <f t="shared" si="10"/>
        <v>0.5</v>
      </c>
      <c r="AR23" s="1183">
        <f t="shared" si="11"/>
        <v>0.5</v>
      </c>
      <c r="AS23" s="1101"/>
      <c r="AT23" s="893"/>
      <c r="AU23" s="986"/>
      <c r="AV23" s="893"/>
      <c r="AW23" s="893"/>
      <c r="AX23" s="1077"/>
      <c r="AY23" s="1077"/>
      <c r="AZ23" s="1077"/>
      <c r="BA23" s="1077"/>
      <c r="BB23" s="1077"/>
      <c r="BC23" s="1077"/>
      <c r="BD23" s="1077"/>
      <c r="BE23" s="1077"/>
      <c r="BF23" s="1077"/>
      <c r="BG23" s="1077"/>
      <c r="BH23" s="1077"/>
      <c r="BI23" s="1077"/>
      <c r="BJ23" s="1077"/>
      <c r="BK23" s="1077"/>
      <c r="BL23" s="1077"/>
      <c r="BM23" s="1077"/>
      <c r="BN23" s="1077"/>
      <c r="BO23" s="1077"/>
      <c r="BP23" s="1077"/>
      <c r="BQ23" s="1077"/>
      <c r="BR23" s="1077"/>
      <c r="BS23" s="1077"/>
      <c r="BT23" s="1077"/>
      <c r="BU23" s="1077"/>
      <c r="BV23" s="1077"/>
      <c r="BW23" s="1077"/>
      <c r="BX23" s="1077"/>
      <c r="BY23" s="1077"/>
      <c r="BZ23" s="1077"/>
      <c r="CA23" s="1077"/>
      <c r="CB23" s="1077"/>
      <c r="CC23" s="1077"/>
      <c r="CD23" s="1077"/>
      <c r="CE23" s="1077"/>
      <c r="CF23" s="1077"/>
      <c r="CG23" s="1077"/>
      <c r="CH23" s="1077"/>
      <c r="CI23" s="1077"/>
      <c r="CJ23" s="1077"/>
      <c r="CK23" s="1077"/>
      <c r="CL23" s="1077"/>
      <c r="CM23" s="1077"/>
      <c r="CN23" s="1077"/>
      <c r="CO23" s="1077"/>
      <c r="CP23" s="1050"/>
      <c r="CQ23" s="1050"/>
      <c r="CR23" s="1050"/>
      <c r="CS23" s="1050"/>
      <c r="CT23" s="1050"/>
      <c r="CU23" s="1050"/>
      <c r="CV23" s="1050"/>
      <c r="CW23" s="1050"/>
      <c r="CX23" s="1050"/>
      <c r="CY23" s="1050"/>
      <c r="CZ23" s="1050"/>
      <c r="DA23" s="1050"/>
      <c r="DB23" s="1050"/>
      <c r="DC23" s="1050"/>
      <c r="DD23" s="1050"/>
      <c r="DE23" s="1050"/>
      <c r="DF23" s="1050"/>
      <c r="DG23" s="1050"/>
      <c r="DH23" s="1050"/>
      <c r="DI23" s="1050"/>
      <c r="DJ23" s="1050"/>
      <c r="DK23" s="1050"/>
      <c r="DL23" s="1050"/>
      <c r="DM23" s="1050"/>
      <c r="DN23" s="1050"/>
      <c r="DO23" s="1050"/>
      <c r="DP23" s="1050"/>
      <c r="DQ23" s="1050"/>
      <c r="DR23" s="1050"/>
      <c r="DS23" s="1050"/>
      <c r="DT23" s="1050"/>
      <c r="DU23" s="1050"/>
      <c r="DV23" s="1050"/>
      <c r="DW23" s="1050"/>
      <c r="DX23" s="1050"/>
      <c r="DY23" s="1050"/>
      <c r="DZ23" s="1050"/>
    </row>
    <row r="24" spans="2:130" x14ac:dyDescent="0.2">
      <c r="B24" s="316"/>
      <c r="C24" s="57" t="s">
        <v>192</v>
      </c>
      <c r="D24" s="883">
        <v>0.9</v>
      </c>
      <c r="E24" s="1102" t="s">
        <v>614</v>
      </c>
      <c r="F24" s="42">
        <v>14</v>
      </c>
      <c r="G24" s="329">
        <v>0.5</v>
      </c>
      <c r="H24" s="329">
        <v>0.5</v>
      </c>
      <c r="I24" s="329">
        <v>0.55000000000000004</v>
      </c>
      <c r="J24" s="329">
        <v>0.5</v>
      </c>
      <c r="K24" s="329">
        <v>0.47499999999999998</v>
      </c>
      <c r="L24" s="329">
        <v>0.45</v>
      </c>
      <c r="M24" s="329">
        <v>0.42499999999999999</v>
      </c>
      <c r="N24" s="329">
        <v>0.4</v>
      </c>
      <c r="O24" s="329">
        <v>0.42499999999999999</v>
      </c>
      <c r="P24" s="329">
        <v>0.45</v>
      </c>
      <c r="Q24" s="329">
        <v>0.5</v>
      </c>
      <c r="R24" s="329">
        <v>0.5</v>
      </c>
      <c r="S24" s="641">
        <v>395.2</v>
      </c>
      <c r="T24" s="668">
        <v>0.5</v>
      </c>
      <c r="U24" s="318"/>
      <c r="V24" s="661"/>
      <c r="W24" s="662"/>
      <c r="X24" s="661"/>
      <c r="Y24" s="661"/>
      <c r="Z24" s="660"/>
      <c r="AA24" s="660"/>
      <c r="AB24" s="1087"/>
      <c r="AC24" s="1076"/>
      <c r="AD24" s="1072"/>
      <c r="AE24" s="1072"/>
      <c r="AF24" s="1124">
        <v>12</v>
      </c>
      <c r="AG24" s="1183">
        <f t="shared" si="0"/>
        <v>0.5</v>
      </c>
      <c r="AH24" s="1183">
        <f t="shared" si="1"/>
        <v>0.5</v>
      </c>
      <c r="AI24" s="1183">
        <f t="shared" si="2"/>
        <v>0.5</v>
      </c>
      <c r="AJ24" s="1183">
        <f t="shared" si="3"/>
        <v>0.5</v>
      </c>
      <c r="AK24" s="1183">
        <f t="shared" si="4"/>
        <v>0.47499999999999998</v>
      </c>
      <c r="AL24" s="1183">
        <f t="shared" si="5"/>
        <v>0.45</v>
      </c>
      <c r="AM24" s="1183">
        <f t="shared" si="6"/>
        <v>0.42499999999999999</v>
      </c>
      <c r="AN24" s="1183">
        <f t="shared" si="7"/>
        <v>0.4</v>
      </c>
      <c r="AO24" s="1183">
        <f t="shared" si="8"/>
        <v>0.42499999999999999</v>
      </c>
      <c r="AP24" s="1183">
        <f t="shared" si="9"/>
        <v>0.45</v>
      </c>
      <c r="AQ24" s="1183">
        <f t="shared" si="10"/>
        <v>0.5</v>
      </c>
      <c r="AR24" s="1183">
        <f t="shared" si="11"/>
        <v>0.5</v>
      </c>
      <c r="AS24" s="1101"/>
      <c r="AT24" s="893"/>
      <c r="AU24" s="986"/>
      <c r="AV24" s="893"/>
      <c r="AW24" s="893"/>
      <c r="AX24" s="1077"/>
      <c r="AY24" s="1077"/>
      <c r="AZ24" s="1077"/>
      <c r="BA24" s="1077"/>
      <c r="BB24" s="1077"/>
      <c r="BC24" s="1077"/>
      <c r="BD24" s="1077"/>
      <c r="BE24" s="1077"/>
      <c r="BF24" s="1077"/>
      <c r="BG24" s="1077"/>
      <c r="BH24" s="1077"/>
      <c r="BI24" s="1077"/>
      <c r="BJ24" s="1077"/>
      <c r="BK24" s="1077"/>
      <c r="BL24" s="1077"/>
      <c r="BM24" s="1077"/>
      <c r="BN24" s="1077"/>
      <c r="BO24" s="1077"/>
      <c r="BP24" s="1077"/>
      <c r="BQ24" s="1077"/>
      <c r="BR24" s="1077"/>
      <c r="BS24" s="1077"/>
      <c r="BT24" s="1077"/>
      <c r="BU24" s="1077"/>
      <c r="BV24" s="1077"/>
      <c r="BW24" s="1077"/>
      <c r="BX24" s="1077"/>
      <c r="BY24" s="1077"/>
      <c r="BZ24" s="1077"/>
      <c r="CA24" s="1077"/>
      <c r="CB24" s="1077"/>
      <c r="CC24" s="1077"/>
      <c r="CD24" s="1077"/>
      <c r="CE24" s="1077"/>
      <c r="CF24" s="1077"/>
      <c r="CG24" s="1077"/>
      <c r="CH24" s="1077"/>
      <c r="CI24" s="1077"/>
      <c r="CJ24" s="1077"/>
      <c r="CK24" s="1077"/>
      <c r="CL24" s="1077"/>
      <c r="CM24" s="1077"/>
      <c r="CN24" s="1077"/>
      <c r="CO24" s="1077"/>
      <c r="CP24" s="1050"/>
      <c r="CQ24" s="1050"/>
      <c r="CR24" s="1050"/>
      <c r="CS24" s="1050"/>
      <c r="CT24" s="1050"/>
      <c r="CU24" s="1050"/>
      <c r="CV24" s="1050"/>
      <c r="CW24" s="1050"/>
      <c r="CX24" s="1050"/>
      <c r="CY24" s="1050"/>
      <c r="CZ24" s="1050"/>
      <c r="DA24" s="1050"/>
      <c r="DB24" s="1050"/>
      <c r="DC24" s="1050"/>
      <c r="DD24" s="1050"/>
      <c r="DE24" s="1050"/>
      <c r="DF24" s="1050"/>
      <c r="DG24" s="1050"/>
      <c r="DH24" s="1050"/>
      <c r="DI24" s="1050"/>
      <c r="DJ24" s="1050"/>
      <c r="DK24" s="1050"/>
      <c r="DL24" s="1050"/>
      <c r="DM24" s="1050"/>
      <c r="DN24" s="1050"/>
      <c r="DO24" s="1050"/>
      <c r="DP24" s="1050"/>
      <c r="DQ24" s="1050"/>
      <c r="DR24" s="1050"/>
      <c r="DS24" s="1050"/>
      <c r="DT24" s="1050"/>
      <c r="DU24" s="1050"/>
      <c r="DV24" s="1050"/>
      <c r="DW24" s="1050"/>
      <c r="DX24" s="1050"/>
      <c r="DY24" s="1050"/>
      <c r="DZ24" s="1050"/>
    </row>
    <row r="25" spans="2:130" x14ac:dyDescent="0.2">
      <c r="B25" s="316"/>
      <c r="C25" s="57" t="s">
        <v>193</v>
      </c>
      <c r="D25" s="883">
        <v>1</v>
      </c>
      <c r="E25" s="1102" t="s">
        <v>615</v>
      </c>
      <c r="F25" s="42">
        <v>15</v>
      </c>
      <c r="G25" s="329">
        <v>0.5</v>
      </c>
      <c r="H25" s="329">
        <v>0.5</v>
      </c>
      <c r="I25" s="329">
        <v>0.55000000000000004</v>
      </c>
      <c r="J25" s="329">
        <v>0.5</v>
      </c>
      <c r="K25" s="329">
        <v>0.47499999999999998</v>
      </c>
      <c r="L25" s="329">
        <v>0.45</v>
      </c>
      <c r="M25" s="329">
        <v>0.42499999999999999</v>
      </c>
      <c r="N25" s="329">
        <v>0.4</v>
      </c>
      <c r="O25" s="329">
        <v>0.42499999999999999</v>
      </c>
      <c r="P25" s="329">
        <v>0.45</v>
      </c>
      <c r="Q25" s="329">
        <v>0.5</v>
      </c>
      <c r="R25" s="329">
        <v>0.5</v>
      </c>
      <c r="S25" s="641">
        <v>425.6</v>
      </c>
      <c r="T25" s="668">
        <v>0.5</v>
      </c>
      <c r="U25" s="318"/>
      <c r="V25" s="661"/>
      <c r="W25" s="662"/>
      <c r="X25" s="661"/>
      <c r="Y25" s="661"/>
      <c r="Z25" s="662"/>
      <c r="AA25" s="662"/>
      <c r="AB25" s="1087"/>
      <c r="AC25" s="1076"/>
      <c r="AD25" s="1072"/>
      <c r="AE25" s="1072"/>
      <c r="AF25" s="1124">
        <v>13</v>
      </c>
      <c r="AG25" s="1183">
        <f t="shared" si="0"/>
        <v>0.5</v>
      </c>
      <c r="AH25" s="1183">
        <f t="shared" si="1"/>
        <v>0.5</v>
      </c>
      <c r="AI25" s="1183">
        <f t="shared" si="2"/>
        <v>0.5</v>
      </c>
      <c r="AJ25" s="1183">
        <f t="shared" si="3"/>
        <v>0.5</v>
      </c>
      <c r="AK25" s="1183">
        <f t="shared" si="4"/>
        <v>0.47499999999999998</v>
      </c>
      <c r="AL25" s="1183">
        <f t="shared" si="5"/>
        <v>0.45</v>
      </c>
      <c r="AM25" s="1183">
        <f t="shared" si="6"/>
        <v>0.42499999999999999</v>
      </c>
      <c r="AN25" s="1183">
        <f t="shared" si="7"/>
        <v>0.4</v>
      </c>
      <c r="AO25" s="1183">
        <f t="shared" si="8"/>
        <v>0.42499999999999999</v>
      </c>
      <c r="AP25" s="1183">
        <f t="shared" si="9"/>
        <v>0.45</v>
      </c>
      <c r="AQ25" s="1183">
        <f t="shared" si="10"/>
        <v>0.5</v>
      </c>
      <c r="AR25" s="1183">
        <f t="shared" si="11"/>
        <v>0.5</v>
      </c>
      <c r="AS25" s="1101"/>
      <c r="AT25" s="893"/>
      <c r="AU25" s="986"/>
      <c r="AV25" s="893"/>
      <c r="AW25" s="893"/>
      <c r="AX25" s="1077"/>
      <c r="AY25" s="1077"/>
      <c r="AZ25" s="1077"/>
      <c r="BA25" s="1077"/>
      <c r="BB25" s="1077"/>
      <c r="BC25" s="1077"/>
      <c r="BD25" s="1077"/>
      <c r="BE25" s="1077"/>
      <c r="BF25" s="1077"/>
      <c r="BG25" s="1077"/>
      <c r="BH25" s="1077"/>
      <c r="BI25" s="1077"/>
      <c r="BJ25" s="1077"/>
      <c r="BK25" s="1077"/>
      <c r="BL25" s="1077"/>
      <c r="BM25" s="1077"/>
      <c r="BN25" s="1077"/>
      <c r="BO25" s="1077"/>
      <c r="BP25" s="1077"/>
      <c r="BQ25" s="1077"/>
      <c r="BR25" s="1077"/>
      <c r="BS25" s="1077"/>
      <c r="BT25" s="1077"/>
      <c r="BU25" s="1077"/>
      <c r="BV25" s="1077"/>
      <c r="BW25" s="1077"/>
      <c r="BX25" s="1077"/>
      <c r="BY25" s="1077"/>
      <c r="BZ25" s="1077"/>
      <c r="CA25" s="1077"/>
      <c r="CB25" s="1077"/>
      <c r="CC25" s="1077"/>
      <c r="CD25" s="1077"/>
      <c r="CE25" s="1077"/>
      <c r="CF25" s="1077"/>
      <c r="CG25" s="1077"/>
      <c r="CH25" s="1077"/>
      <c r="CI25" s="1077"/>
      <c r="CJ25" s="1077"/>
      <c r="CK25" s="1077"/>
      <c r="CL25" s="1077"/>
      <c r="CM25" s="1077"/>
      <c r="CN25" s="1077"/>
      <c r="CO25" s="1077"/>
      <c r="CP25" s="1050"/>
      <c r="CQ25" s="1050"/>
      <c r="CR25" s="1050"/>
      <c r="CS25" s="1050"/>
      <c r="CT25" s="1050"/>
      <c r="CU25" s="1050"/>
      <c r="CV25" s="1050"/>
      <c r="CW25" s="1050"/>
      <c r="CX25" s="1050"/>
      <c r="CY25" s="1050"/>
      <c r="CZ25" s="1050"/>
      <c r="DA25" s="1050"/>
      <c r="DB25" s="1050"/>
      <c r="DC25" s="1050"/>
      <c r="DD25" s="1050"/>
      <c r="DE25" s="1050"/>
      <c r="DF25" s="1050"/>
      <c r="DG25" s="1050"/>
      <c r="DH25" s="1050"/>
      <c r="DI25" s="1050"/>
      <c r="DJ25" s="1050"/>
      <c r="DK25" s="1050"/>
      <c r="DL25" s="1050"/>
      <c r="DM25" s="1050"/>
      <c r="DN25" s="1050"/>
      <c r="DO25" s="1050"/>
      <c r="DP25" s="1050"/>
      <c r="DQ25" s="1050"/>
      <c r="DR25" s="1050"/>
      <c r="DS25" s="1050"/>
      <c r="DT25" s="1050"/>
      <c r="DU25" s="1050"/>
      <c r="DV25" s="1050"/>
      <c r="DW25" s="1050"/>
      <c r="DX25" s="1050"/>
      <c r="DY25" s="1050"/>
      <c r="DZ25" s="1050"/>
    </row>
    <row r="26" spans="2:130" x14ac:dyDescent="0.2">
      <c r="B26" s="316"/>
      <c r="C26" s="57" t="s">
        <v>194</v>
      </c>
      <c r="D26" s="883">
        <v>1</v>
      </c>
      <c r="E26" s="1102" t="s">
        <v>616</v>
      </c>
      <c r="F26" s="42">
        <v>16</v>
      </c>
      <c r="G26" s="329">
        <v>0.5</v>
      </c>
      <c r="H26" s="329">
        <v>0.5</v>
      </c>
      <c r="I26" s="329">
        <v>0.55000000000000004</v>
      </c>
      <c r="J26" s="329">
        <v>0.5</v>
      </c>
      <c r="K26" s="329">
        <v>0.47499999999999998</v>
      </c>
      <c r="L26" s="329">
        <v>0.45</v>
      </c>
      <c r="M26" s="329">
        <v>0.42499999999999999</v>
      </c>
      <c r="N26" s="329">
        <v>0.4</v>
      </c>
      <c r="O26" s="329">
        <v>0.42499999999999999</v>
      </c>
      <c r="P26" s="329">
        <v>0.45</v>
      </c>
      <c r="Q26" s="329">
        <v>0.5</v>
      </c>
      <c r="R26" s="329">
        <v>0.5</v>
      </c>
      <c r="S26" s="641">
        <v>456</v>
      </c>
      <c r="T26" s="668">
        <v>0.5</v>
      </c>
      <c r="U26" s="318"/>
      <c r="V26" s="1060"/>
      <c r="W26" s="662"/>
      <c r="X26" s="661"/>
      <c r="Y26" s="661"/>
      <c r="Z26" s="662"/>
      <c r="AA26" s="662"/>
      <c r="AB26" s="1087"/>
      <c r="AC26" s="1076"/>
      <c r="AD26" s="1072"/>
      <c r="AE26" s="1072"/>
      <c r="AF26" s="1124">
        <v>14</v>
      </c>
      <c r="AG26" s="1183">
        <f t="shared" si="0"/>
        <v>0.5</v>
      </c>
      <c r="AH26" s="1183">
        <f t="shared" si="1"/>
        <v>0.5</v>
      </c>
      <c r="AI26" s="1183">
        <f t="shared" si="2"/>
        <v>0.5</v>
      </c>
      <c r="AJ26" s="1183">
        <f t="shared" si="3"/>
        <v>0.5</v>
      </c>
      <c r="AK26" s="1183">
        <f t="shared" si="4"/>
        <v>0.47499999999999998</v>
      </c>
      <c r="AL26" s="1183">
        <f t="shared" si="5"/>
        <v>0.45</v>
      </c>
      <c r="AM26" s="1183">
        <f t="shared" si="6"/>
        <v>0.42499999999999999</v>
      </c>
      <c r="AN26" s="1183">
        <f t="shared" si="7"/>
        <v>0.4</v>
      </c>
      <c r="AO26" s="1183">
        <f t="shared" si="8"/>
        <v>0.42499999999999999</v>
      </c>
      <c r="AP26" s="1183">
        <f t="shared" si="9"/>
        <v>0.45</v>
      </c>
      <c r="AQ26" s="1183">
        <f t="shared" si="10"/>
        <v>0.5</v>
      </c>
      <c r="AR26" s="1183">
        <f t="shared" si="11"/>
        <v>0.5</v>
      </c>
      <c r="AS26" s="1101"/>
      <c r="AT26" s="893"/>
      <c r="AU26" s="986"/>
      <c r="AV26" s="893"/>
      <c r="AW26" s="893"/>
      <c r="AX26" s="1077"/>
      <c r="AY26" s="1077"/>
      <c r="AZ26" s="1077"/>
      <c r="BA26" s="1077"/>
      <c r="BB26" s="1077"/>
      <c r="BC26" s="1077"/>
      <c r="BD26" s="1077"/>
      <c r="BE26" s="1077"/>
      <c r="BF26" s="1077"/>
      <c r="BG26" s="1077"/>
      <c r="BH26" s="1077"/>
      <c r="BI26" s="1077"/>
      <c r="BJ26" s="1077"/>
      <c r="BK26" s="1077"/>
      <c r="BL26" s="1077"/>
      <c r="BM26" s="1077"/>
      <c r="BN26" s="1077"/>
      <c r="BO26" s="1077"/>
      <c r="BP26" s="1077"/>
      <c r="BQ26" s="1077"/>
      <c r="BR26" s="1077"/>
      <c r="BS26" s="1077"/>
      <c r="BT26" s="1077"/>
      <c r="BU26" s="1077"/>
      <c r="BV26" s="1077"/>
      <c r="BW26" s="1077"/>
      <c r="BX26" s="1077"/>
      <c r="BY26" s="1077"/>
      <c r="BZ26" s="1077"/>
      <c r="CA26" s="1077"/>
      <c r="CB26" s="1077"/>
      <c r="CC26" s="1077"/>
      <c r="CD26" s="1077"/>
      <c r="CE26" s="1077"/>
      <c r="CF26" s="1077"/>
      <c r="CG26" s="1077"/>
      <c r="CH26" s="1077"/>
      <c r="CI26" s="1077"/>
      <c r="CJ26" s="1077"/>
      <c r="CK26" s="1077"/>
      <c r="CL26" s="1077"/>
      <c r="CM26" s="1077"/>
      <c r="CN26" s="1077"/>
      <c r="CO26" s="1077"/>
      <c r="CP26" s="1050"/>
      <c r="CQ26" s="1050"/>
      <c r="CR26" s="1050"/>
      <c r="CS26" s="1050"/>
      <c r="CT26" s="1050"/>
      <c r="CU26" s="1050"/>
      <c r="CV26" s="1050"/>
      <c r="CW26" s="1050"/>
      <c r="CX26" s="1050"/>
      <c r="CY26" s="1050"/>
      <c r="CZ26" s="1050"/>
      <c r="DA26" s="1050"/>
      <c r="DB26" s="1050"/>
      <c r="DC26" s="1050"/>
      <c r="DD26" s="1050"/>
      <c r="DE26" s="1050"/>
      <c r="DF26" s="1050"/>
      <c r="DG26" s="1050"/>
      <c r="DH26" s="1050"/>
      <c r="DI26" s="1050"/>
      <c r="DJ26" s="1050"/>
      <c r="DK26" s="1050"/>
      <c r="DL26" s="1050"/>
      <c r="DM26" s="1050"/>
      <c r="DN26" s="1050"/>
      <c r="DO26" s="1050"/>
      <c r="DP26" s="1050"/>
      <c r="DQ26" s="1050"/>
      <c r="DR26" s="1050"/>
      <c r="DS26" s="1050"/>
      <c r="DT26" s="1050"/>
      <c r="DU26" s="1050"/>
      <c r="DV26" s="1050"/>
      <c r="DW26" s="1050"/>
      <c r="DX26" s="1050"/>
      <c r="DY26" s="1050"/>
      <c r="DZ26" s="1050"/>
    </row>
    <row r="27" spans="2:130" x14ac:dyDescent="0.2">
      <c r="B27" s="113"/>
      <c r="C27" s="46"/>
      <c r="D27" s="1104">
        <f>AVERAGE(D15:D26)</f>
        <v>0.9375</v>
      </c>
      <c r="E27" s="748"/>
      <c r="F27" s="113"/>
      <c r="G27" s="317"/>
      <c r="H27" s="317"/>
      <c r="I27" s="317"/>
      <c r="J27" s="317"/>
      <c r="K27" s="317"/>
      <c r="L27" s="317"/>
      <c r="M27" s="317"/>
      <c r="N27" s="317"/>
      <c r="O27" s="317"/>
      <c r="P27" s="317"/>
      <c r="Q27" s="1131"/>
      <c r="R27" s="1132" t="s">
        <v>587</v>
      </c>
      <c r="S27" s="1134"/>
      <c r="T27" s="1133" t="s">
        <v>872</v>
      </c>
      <c r="U27" s="759"/>
      <c r="V27" s="1061"/>
      <c r="W27" s="1052"/>
      <c r="X27" s="660"/>
      <c r="Y27" s="660"/>
      <c r="Z27" s="660"/>
      <c r="AA27" s="660"/>
      <c r="AB27" s="1064"/>
      <c r="AC27" s="1076"/>
      <c r="AD27" s="1072"/>
      <c r="AE27" s="1072"/>
      <c r="AF27" s="1101"/>
      <c r="AG27" s="1101"/>
      <c r="AH27" s="1101"/>
      <c r="AI27" s="1101"/>
      <c r="AJ27" s="1101"/>
      <c r="AK27" s="1101"/>
      <c r="AL27" s="1101"/>
      <c r="AM27" s="1101"/>
      <c r="AN27" s="1101"/>
      <c r="AO27" s="1101"/>
      <c r="AP27" s="1101"/>
      <c r="AQ27" s="1101"/>
      <c r="AR27" s="1101"/>
      <c r="AS27" s="1101"/>
      <c r="AT27" s="893"/>
      <c r="AU27" s="893"/>
      <c r="AV27" s="893"/>
      <c r="AW27" s="893"/>
      <c r="AX27" s="1077"/>
      <c r="AY27" s="1077"/>
      <c r="AZ27" s="1077"/>
      <c r="BA27" s="1077"/>
      <c r="BB27" s="1077"/>
      <c r="BC27" s="1077"/>
      <c r="BD27" s="1077"/>
      <c r="BE27" s="1077"/>
      <c r="BF27" s="1077"/>
      <c r="BG27" s="1077"/>
      <c r="BH27" s="1077"/>
      <c r="BI27" s="1077"/>
      <c r="BJ27" s="1077"/>
      <c r="BK27" s="1077"/>
      <c r="BL27" s="1077"/>
      <c r="BM27" s="1077"/>
      <c r="BN27" s="1077"/>
      <c r="BO27" s="1077"/>
      <c r="BP27" s="1077"/>
      <c r="BQ27" s="1077"/>
      <c r="BR27" s="1077"/>
      <c r="BS27" s="1077"/>
      <c r="BT27" s="1077"/>
      <c r="BU27" s="1077"/>
      <c r="BV27" s="1077"/>
      <c r="BW27" s="1077"/>
      <c r="BX27" s="1077"/>
      <c r="BY27" s="1077"/>
      <c r="BZ27" s="1077"/>
      <c r="CA27" s="1077"/>
      <c r="CB27" s="1077"/>
      <c r="CC27" s="1077"/>
      <c r="CD27" s="1077"/>
      <c r="CE27" s="1077"/>
      <c r="CF27" s="1077"/>
      <c r="CG27" s="1077"/>
      <c r="CH27" s="1077"/>
      <c r="CI27" s="1077"/>
      <c r="CJ27" s="1077"/>
      <c r="CK27" s="1077"/>
      <c r="CL27" s="1077"/>
      <c r="CM27" s="1077"/>
      <c r="CN27" s="1077"/>
      <c r="CO27" s="1077"/>
      <c r="CP27" s="1050"/>
      <c r="CQ27" s="1050"/>
      <c r="CR27" s="1050"/>
      <c r="CS27" s="1050"/>
      <c r="CT27" s="1050"/>
      <c r="CU27" s="1050"/>
      <c r="CV27" s="1050"/>
      <c r="CW27" s="1050"/>
      <c r="CX27" s="1050"/>
      <c r="CY27" s="1050"/>
      <c r="CZ27" s="1050"/>
      <c r="DA27" s="1050"/>
      <c r="DB27" s="1050"/>
      <c r="DC27" s="1050"/>
      <c r="DD27" s="1050"/>
      <c r="DE27" s="1050"/>
      <c r="DF27" s="1050"/>
      <c r="DG27" s="1050"/>
      <c r="DH27" s="1050"/>
      <c r="DI27" s="1050"/>
      <c r="DJ27" s="1050"/>
      <c r="DK27" s="1050"/>
      <c r="DL27" s="1050"/>
      <c r="DM27" s="1050"/>
      <c r="DN27" s="1050"/>
      <c r="DO27" s="1050"/>
      <c r="DP27" s="1050"/>
      <c r="DQ27" s="1050"/>
      <c r="DR27" s="1050"/>
      <c r="DS27" s="1050"/>
      <c r="DT27" s="1050"/>
      <c r="DU27" s="1050"/>
      <c r="DV27" s="1050"/>
      <c r="DW27" s="1050"/>
      <c r="DX27" s="1050"/>
      <c r="DY27" s="1050"/>
      <c r="DZ27" s="1050"/>
    </row>
    <row r="28" spans="2:130" x14ac:dyDescent="0.2">
      <c r="B28" s="113"/>
      <c r="C28" s="46"/>
      <c r="D28" s="882"/>
      <c r="E28" s="302"/>
      <c r="F28" s="113"/>
      <c r="G28" s="281" t="s">
        <v>913</v>
      </c>
      <c r="H28" s="113"/>
      <c r="I28" s="113"/>
      <c r="J28" s="113"/>
      <c r="K28" s="113"/>
      <c r="L28" s="113"/>
      <c r="M28" s="113"/>
      <c r="N28" s="113"/>
      <c r="O28" s="113"/>
      <c r="P28" s="113"/>
      <c r="Q28" s="113"/>
      <c r="R28" s="113"/>
      <c r="S28" s="113"/>
      <c r="T28" s="923"/>
      <c r="U28" s="247"/>
      <c r="V28" s="1061"/>
      <c r="W28" s="660"/>
      <c r="X28" s="660"/>
      <c r="Y28" s="660"/>
      <c r="Z28" s="660"/>
      <c r="AA28" s="660"/>
      <c r="AB28" s="1064"/>
      <c r="AC28" s="1076"/>
      <c r="AD28" s="1072"/>
      <c r="AE28" s="1072"/>
      <c r="AF28" s="1101"/>
      <c r="AG28" s="1101"/>
      <c r="AH28" s="1101"/>
      <c r="AI28" s="1101"/>
      <c r="AJ28" s="1101"/>
      <c r="AK28" s="1101"/>
      <c r="AL28" s="1101"/>
      <c r="AM28" s="1101"/>
      <c r="AN28" s="1101"/>
      <c r="AO28" s="1101"/>
      <c r="AP28" s="1101"/>
      <c r="AQ28" s="1101"/>
      <c r="AR28" s="1101"/>
      <c r="AS28" s="1101"/>
      <c r="AT28" s="893"/>
      <c r="AU28" s="893"/>
      <c r="AV28" s="893"/>
      <c r="AW28" s="893"/>
      <c r="AX28" s="1077"/>
      <c r="AY28" s="1077"/>
      <c r="AZ28" s="1077"/>
      <c r="BA28" s="1077"/>
      <c r="BB28" s="1077"/>
      <c r="BC28" s="1077"/>
      <c r="BD28" s="1077"/>
      <c r="BE28" s="1077"/>
      <c r="BF28" s="1077"/>
      <c r="BG28" s="1077"/>
      <c r="BH28" s="1077"/>
      <c r="BI28" s="1077"/>
      <c r="BJ28" s="1077"/>
      <c r="BK28" s="1077"/>
      <c r="BL28" s="1077"/>
      <c r="BM28" s="1077"/>
      <c r="BN28" s="1077"/>
      <c r="BO28" s="1077"/>
      <c r="BP28" s="1077"/>
      <c r="BQ28" s="1077"/>
      <c r="BR28" s="1077"/>
      <c r="BS28" s="1077"/>
      <c r="BT28" s="1077"/>
      <c r="BU28" s="1077"/>
      <c r="BV28" s="1077"/>
      <c r="BW28" s="1077"/>
      <c r="BX28" s="1077"/>
      <c r="BY28" s="1077"/>
      <c r="BZ28" s="1077"/>
      <c r="CA28" s="1077"/>
      <c r="CB28" s="1077"/>
      <c r="CC28" s="1077"/>
      <c r="CD28" s="1077"/>
      <c r="CE28" s="1077"/>
      <c r="CF28" s="1077"/>
      <c r="CG28" s="1077"/>
      <c r="CH28" s="1077"/>
      <c r="CI28" s="1077"/>
      <c r="CJ28" s="1077"/>
      <c r="CK28" s="1077"/>
      <c r="CL28" s="1077"/>
      <c r="CM28" s="1077"/>
      <c r="CN28" s="1077"/>
      <c r="CO28" s="1077"/>
      <c r="CP28" s="1050"/>
      <c r="CQ28" s="1050"/>
      <c r="CR28" s="1050"/>
      <c r="CS28" s="1050"/>
      <c r="CT28" s="1050"/>
      <c r="CU28" s="1050"/>
      <c r="CV28" s="1050"/>
      <c r="CW28" s="1050"/>
      <c r="CX28" s="1050"/>
      <c r="CY28" s="1050"/>
      <c r="CZ28" s="1050"/>
      <c r="DA28" s="1050"/>
      <c r="DB28" s="1050"/>
      <c r="DC28" s="1050"/>
      <c r="DD28" s="1050"/>
      <c r="DE28" s="1050"/>
      <c r="DF28" s="1050"/>
      <c r="DG28" s="1050"/>
      <c r="DH28" s="1050"/>
      <c r="DI28" s="1050"/>
      <c r="DJ28" s="1050"/>
      <c r="DK28" s="1050"/>
      <c r="DL28" s="1050"/>
      <c r="DM28" s="1050"/>
      <c r="DN28" s="1050"/>
      <c r="DO28" s="1050"/>
      <c r="DP28" s="1050"/>
      <c r="DQ28" s="1050"/>
      <c r="DR28" s="1050"/>
      <c r="DS28" s="1050"/>
      <c r="DT28" s="1050"/>
      <c r="DU28" s="1050"/>
      <c r="DV28" s="1050"/>
      <c r="DW28" s="1050"/>
      <c r="DX28" s="1050"/>
      <c r="DY28" s="1050"/>
      <c r="DZ28" s="1050"/>
    </row>
    <row r="29" spans="2:130" x14ac:dyDescent="0.2">
      <c r="B29" s="113"/>
      <c r="C29" s="46"/>
      <c r="D29" s="882"/>
      <c r="E29" s="302"/>
      <c r="F29" s="113"/>
      <c r="G29" s="329">
        <v>1</v>
      </c>
      <c r="H29" s="329">
        <v>1</v>
      </c>
      <c r="I29" s="329">
        <v>1</v>
      </c>
      <c r="J29" s="329">
        <v>1</v>
      </c>
      <c r="K29" s="329">
        <v>1</v>
      </c>
      <c r="L29" s="329">
        <v>1</v>
      </c>
      <c r="M29" s="329">
        <v>1</v>
      </c>
      <c r="N29" s="329">
        <v>1</v>
      </c>
      <c r="O29" s="329">
        <v>1</v>
      </c>
      <c r="P29" s="113"/>
      <c r="Q29" s="1050"/>
      <c r="R29" s="1050"/>
      <c r="S29" s="1050"/>
      <c r="T29" s="1059"/>
      <c r="U29" s="247"/>
      <c r="V29" s="1061"/>
      <c r="W29" s="660"/>
      <c r="X29" s="660"/>
      <c r="Y29" s="660"/>
      <c r="Z29" s="660"/>
      <c r="AA29" s="660"/>
      <c r="AB29" s="1064"/>
      <c r="AC29" s="1076"/>
      <c r="AD29" s="1072"/>
      <c r="AE29" s="1072"/>
      <c r="AF29" s="1101"/>
      <c r="AG29" s="1101"/>
      <c r="AH29" s="1101"/>
      <c r="AI29" s="1101"/>
      <c r="AJ29" s="1101"/>
      <c r="AK29" s="1101"/>
      <c r="AL29" s="1101"/>
      <c r="AM29" s="1101"/>
      <c r="AN29" s="1101"/>
      <c r="AO29" s="1101"/>
      <c r="AP29" s="1101"/>
      <c r="AQ29" s="1101"/>
      <c r="AR29" s="1101"/>
      <c r="AS29" s="1101"/>
      <c r="AT29" s="893"/>
      <c r="AU29" s="893"/>
      <c r="AV29" s="893"/>
      <c r="AW29" s="893"/>
      <c r="AX29" s="1077"/>
      <c r="AY29" s="1077"/>
      <c r="AZ29" s="1077"/>
      <c r="BA29" s="1077"/>
      <c r="BB29" s="1077"/>
      <c r="BC29" s="1077"/>
      <c r="BD29" s="1077"/>
      <c r="BE29" s="1077"/>
      <c r="BF29" s="1077"/>
      <c r="BG29" s="1077"/>
      <c r="BH29" s="1077"/>
      <c r="BI29" s="1077"/>
      <c r="BJ29" s="1077"/>
      <c r="BK29" s="1077"/>
      <c r="BL29" s="1077"/>
      <c r="BM29" s="1077"/>
      <c r="BN29" s="1077"/>
      <c r="BO29" s="1077"/>
      <c r="BP29" s="1077"/>
      <c r="BQ29" s="1077"/>
      <c r="BR29" s="1077"/>
      <c r="BS29" s="1077"/>
      <c r="BT29" s="1077"/>
      <c r="BU29" s="1077"/>
      <c r="BV29" s="1077"/>
      <c r="BW29" s="1077"/>
      <c r="BX29" s="1077"/>
      <c r="BY29" s="1077"/>
      <c r="BZ29" s="1077"/>
      <c r="CA29" s="1077"/>
      <c r="CB29" s="1077"/>
      <c r="CC29" s="1077"/>
      <c r="CD29" s="1077"/>
      <c r="CE29" s="1077"/>
      <c r="CF29" s="1077"/>
      <c r="CG29" s="1077"/>
      <c r="CH29" s="1077"/>
      <c r="CI29" s="1077"/>
      <c r="CJ29" s="1077"/>
      <c r="CK29" s="1077"/>
      <c r="CL29" s="1077"/>
      <c r="CM29" s="1077"/>
      <c r="CN29" s="1077"/>
      <c r="CO29" s="1077"/>
      <c r="CP29" s="1050"/>
      <c r="CQ29" s="1050"/>
      <c r="CR29" s="1050"/>
      <c r="CS29" s="1050"/>
      <c r="CT29" s="1050"/>
      <c r="CU29" s="1050"/>
      <c r="CV29" s="1050"/>
      <c r="CW29" s="1050"/>
      <c r="CX29" s="1050"/>
      <c r="CY29" s="1050"/>
      <c r="CZ29" s="1050"/>
      <c r="DA29" s="1050"/>
      <c r="DB29" s="1050"/>
      <c r="DC29" s="1050"/>
      <c r="DD29" s="1050"/>
      <c r="DE29" s="1050"/>
      <c r="DF29" s="1050"/>
      <c r="DG29" s="1050"/>
      <c r="DH29" s="1050"/>
      <c r="DI29" s="1050"/>
      <c r="DJ29" s="1050"/>
      <c r="DK29" s="1050"/>
      <c r="DL29" s="1050"/>
      <c r="DM29" s="1050"/>
      <c r="DN29" s="1050"/>
      <c r="DO29" s="1050"/>
      <c r="DP29" s="1050"/>
      <c r="DQ29" s="1050"/>
      <c r="DR29" s="1050"/>
      <c r="DS29" s="1050"/>
      <c r="DT29" s="1050"/>
      <c r="DU29" s="1050"/>
      <c r="DV29" s="1050"/>
      <c r="DW29" s="1050"/>
      <c r="DX29" s="1050"/>
      <c r="DY29" s="1050"/>
      <c r="DZ29" s="1050"/>
    </row>
    <row r="30" spans="2:130" x14ac:dyDescent="0.2">
      <c r="B30" s="113"/>
      <c r="C30" s="46"/>
      <c r="D30" s="882"/>
      <c r="E30" s="302"/>
      <c r="F30" s="113"/>
      <c r="G30" s="282">
        <v>4</v>
      </c>
      <c r="H30" s="282">
        <v>5</v>
      </c>
      <c r="I30" s="282">
        <v>6</v>
      </c>
      <c r="J30" s="282">
        <v>7</v>
      </c>
      <c r="K30" s="282">
        <v>8</v>
      </c>
      <c r="L30" s="282">
        <v>9</v>
      </c>
      <c r="M30" s="282">
        <v>10</v>
      </c>
      <c r="N30" s="282">
        <v>11</v>
      </c>
      <c r="O30" s="282">
        <v>12</v>
      </c>
      <c r="P30" s="45" t="s">
        <v>272</v>
      </c>
      <c r="Q30" s="1050"/>
      <c r="R30" s="1050"/>
      <c r="S30" s="1050"/>
      <c r="T30" s="1059"/>
      <c r="U30" s="247"/>
      <c r="V30" s="1061"/>
      <c r="W30" s="660"/>
      <c r="X30" s="660"/>
      <c r="Y30" s="660"/>
      <c r="Z30" s="660"/>
      <c r="AA30" s="660"/>
      <c r="AB30" s="1064"/>
      <c r="AC30" s="1076"/>
      <c r="AD30" s="1072"/>
      <c r="AE30" s="1072"/>
      <c r="AF30" s="1101"/>
      <c r="AG30" s="1101"/>
      <c r="AH30" s="1101"/>
      <c r="AI30" s="1101"/>
      <c r="AJ30" s="1101"/>
      <c r="AK30" s="1101"/>
      <c r="AL30" s="1101"/>
      <c r="AM30" s="1101"/>
      <c r="AN30" s="1101"/>
      <c r="AO30" s="1101"/>
      <c r="AP30" s="1101"/>
      <c r="AQ30" s="1101"/>
      <c r="AR30" s="1101"/>
      <c r="AS30" s="1101"/>
      <c r="AT30" s="893"/>
      <c r="AU30" s="893"/>
      <c r="AV30" s="893"/>
      <c r="AW30" s="893"/>
      <c r="AX30" s="1077"/>
      <c r="AY30" s="1077"/>
      <c r="AZ30" s="1077"/>
      <c r="BA30" s="1077"/>
      <c r="BB30" s="1077"/>
      <c r="BC30" s="1077"/>
      <c r="BD30" s="1077"/>
      <c r="BE30" s="1077"/>
      <c r="BF30" s="1077"/>
      <c r="BG30" s="1077"/>
      <c r="BH30" s="1077"/>
      <c r="BI30" s="1077"/>
      <c r="BJ30" s="1077"/>
      <c r="BK30" s="1077"/>
      <c r="BL30" s="1077"/>
      <c r="BM30" s="1077"/>
      <c r="BN30" s="1077"/>
      <c r="BO30" s="1077"/>
      <c r="BP30" s="1077"/>
      <c r="BQ30" s="1077"/>
      <c r="BR30" s="1077"/>
      <c r="BS30" s="1077"/>
      <c r="BT30" s="1077"/>
      <c r="BU30" s="1077"/>
      <c r="BV30" s="1077"/>
      <c r="BW30" s="1077"/>
      <c r="BX30" s="1077"/>
      <c r="BY30" s="1077"/>
      <c r="BZ30" s="1077"/>
      <c r="CA30" s="1077"/>
      <c r="CB30" s="1077"/>
      <c r="CC30" s="1077"/>
      <c r="CD30" s="1077"/>
      <c r="CE30" s="1077"/>
      <c r="CF30" s="1077"/>
      <c r="CG30" s="1077"/>
      <c r="CH30" s="1077"/>
      <c r="CI30" s="1077"/>
      <c r="CJ30" s="1077"/>
      <c r="CK30" s="1077"/>
      <c r="CL30" s="1077"/>
      <c r="CM30" s="1077"/>
      <c r="CN30" s="1077"/>
      <c r="CO30" s="1077"/>
      <c r="CP30" s="1050"/>
      <c r="CQ30" s="1050"/>
      <c r="CR30" s="1050"/>
      <c r="CS30" s="1050"/>
      <c r="CT30" s="1050"/>
      <c r="CU30" s="1050"/>
      <c r="CV30" s="1050"/>
      <c r="CW30" s="1050"/>
      <c r="CX30" s="1050"/>
      <c r="CY30" s="1050"/>
      <c r="CZ30" s="1050"/>
      <c r="DA30" s="1050"/>
      <c r="DB30" s="1050"/>
      <c r="DC30" s="1050"/>
      <c r="DD30" s="1050"/>
      <c r="DE30" s="1050"/>
      <c r="DF30" s="1050"/>
      <c r="DG30" s="1050"/>
      <c r="DH30" s="1050"/>
      <c r="DI30" s="1050"/>
      <c r="DJ30" s="1050"/>
      <c r="DK30" s="1050"/>
      <c r="DL30" s="1050"/>
      <c r="DM30" s="1050"/>
      <c r="DN30" s="1050"/>
      <c r="DO30" s="1050"/>
      <c r="DP30" s="1050"/>
      <c r="DQ30" s="1050"/>
      <c r="DR30" s="1050"/>
      <c r="DS30" s="1050"/>
      <c r="DT30" s="1050"/>
      <c r="DU30" s="1050"/>
      <c r="DV30" s="1050"/>
      <c r="DW30" s="1050"/>
      <c r="DX30" s="1050"/>
      <c r="DY30" s="1050"/>
      <c r="DZ30" s="1050"/>
    </row>
    <row r="31" spans="2:130" x14ac:dyDescent="0.2">
      <c r="B31" s="113"/>
      <c r="C31" s="46"/>
      <c r="D31" s="882"/>
      <c r="E31" s="302"/>
      <c r="F31" s="113"/>
      <c r="G31" s="282"/>
      <c r="H31" s="282"/>
      <c r="I31" s="282"/>
      <c r="J31" s="282"/>
      <c r="K31" s="282"/>
      <c r="L31" s="282"/>
      <c r="M31" s="282"/>
      <c r="N31" s="282"/>
      <c r="O31" s="282"/>
      <c r="P31" s="45"/>
      <c r="Q31" s="1050"/>
      <c r="R31" s="1050"/>
      <c r="S31" s="1050"/>
      <c r="T31" s="1059"/>
      <c r="U31" s="1051"/>
      <c r="V31" s="1061"/>
      <c r="W31" s="660"/>
      <c r="X31" s="660"/>
      <c r="Y31" s="660"/>
      <c r="Z31" s="660"/>
      <c r="AA31" s="660"/>
      <c r="AB31" s="1064"/>
      <c r="AC31" s="1076"/>
      <c r="AD31" s="1072"/>
      <c r="AE31" s="1072"/>
      <c r="AF31" s="1101"/>
      <c r="AG31" s="1101"/>
      <c r="AH31" s="1101"/>
      <c r="AI31" s="1101"/>
      <c r="AJ31" s="1101"/>
      <c r="AK31" s="1101"/>
      <c r="AL31" s="1101"/>
      <c r="AM31" s="1101"/>
      <c r="AN31" s="1101"/>
      <c r="AO31" s="1101"/>
      <c r="AP31" s="1101"/>
      <c r="AQ31" s="1101"/>
      <c r="AR31" s="1101"/>
      <c r="AS31" s="1101"/>
      <c r="AT31" s="893"/>
      <c r="AU31" s="893"/>
      <c r="AV31" s="893"/>
      <c r="AW31" s="893"/>
      <c r="AX31" s="1077"/>
      <c r="AY31" s="1077"/>
      <c r="AZ31" s="1077"/>
      <c r="BA31" s="1077"/>
      <c r="BB31" s="1077"/>
      <c r="BC31" s="1077"/>
      <c r="BD31" s="1077"/>
      <c r="BE31" s="1077"/>
      <c r="BF31" s="1077"/>
      <c r="BG31" s="1077"/>
      <c r="BH31" s="1077"/>
      <c r="BI31" s="1077"/>
      <c r="BJ31" s="1077"/>
      <c r="BK31" s="1077"/>
      <c r="BL31" s="1077"/>
      <c r="BM31" s="1077"/>
      <c r="BN31" s="1077"/>
      <c r="BO31" s="1077"/>
      <c r="BP31" s="1077"/>
      <c r="BQ31" s="1077"/>
      <c r="BR31" s="1077"/>
      <c r="BS31" s="1077"/>
      <c r="BT31" s="1077"/>
      <c r="BU31" s="1077"/>
      <c r="BV31" s="1077"/>
      <c r="BW31" s="1077"/>
      <c r="BX31" s="1077"/>
      <c r="BY31" s="1077"/>
      <c r="BZ31" s="1077"/>
      <c r="CA31" s="1077"/>
      <c r="CB31" s="1077"/>
      <c r="CC31" s="1077"/>
      <c r="CD31" s="1077"/>
      <c r="CE31" s="1077"/>
      <c r="CF31" s="1077"/>
      <c r="CG31" s="1077"/>
      <c r="CH31" s="1077"/>
      <c r="CI31" s="1077"/>
      <c r="CJ31" s="1077"/>
      <c r="CK31" s="1077"/>
      <c r="CL31" s="1077"/>
      <c r="CM31" s="1077"/>
      <c r="CN31" s="1077"/>
      <c r="CO31" s="1077"/>
      <c r="CP31" s="1050"/>
      <c r="CQ31" s="1050"/>
      <c r="CR31" s="1050"/>
      <c r="CS31" s="1050"/>
      <c r="CT31" s="1050"/>
      <c r="CU31" s="1050"/>
      <c r="CV31" s="1050"/>
      <c r="CW31" s="1050"/>
      <c r="CX31" s="1050"/>
      <c r="CY31" s="1050"/>
      <c r="CZ31" s="1050"/>
      <c r="DA31" s="1050"/>
      <c r="DB31" s="1050"/>
      <c r="DC31" s="1050"/>
      <c r="DD31" s="1050"/>
      <c r="DE31" s="1050"/>
      <c r="DF31" s="1050"/>
      <c r="DG31" s="1050"/>
      <c r="DH31" s="1050"/>
      <c r="DI31" s="1050"/>
      <c r="DJ31" s="1050"/>
      <c r="DK31" s="1050"/>
      <c r="DL31" s="1050"/>
      <c r="DM31" s="1050"/>
      <c r="DN31" s="1050"/>
      <c r="DO31" s="1050"/>
      <c r="DP31" s="1050"/>
      <c r="DQ31" s="1050"/>
      <c r="DR31" s="1050"/>
      <c r="DS31" s="1050"/>
      <c r="DT31" s="1050"/>
      <c r="DU31" s="1050"/>
      <c r="DV31" s="1050"/>
      <c r="DW31" s="1050"/>
      <c r="DX31" s="1050"/>
      <c r="DY31" s="1050"/>
      <c r="DZ31" s="1050"/>
    </row>
    <row r="32" spans="2:130" x14ac:dyDescent="0.2">
      <c r="B32" s="1050"/>
      <c r="C32" s="890"/>
      <c r="D32" s="885"/>
      <c r="E32" s="1101"/>
      <c r="F32" s="885"/>
      <c r="G32" s="1050"/>
      <c r="H32" s="1050"/>
      <c r="I32" s="1050"/>
      <c r="J32" s="1050"/>
      <c r="K32" s="1050"/>
      <c r="L32" s="1050"/>
      <c r="M32" s="1050"/>
      <c r="N32" s="1050"/>
      <c r="O32" s="1050"/>
      <c r="P32" s="1050"/>
      <c r="Q32" s="1050"/>
      <c r="R32" s="1050"/>
      <c r="S32" s="1050"/>
      <c r="T32" s="1050"/>
      <c r="U32" s="1050"/>
      <c r="V32" s="1062"/>
      <c r="AB32" s="1065"/>
      <c r="AC32" s="1077"/>
      <c r="AD32" s="1077"/>
      <c r="AE32" s="1078"/>
      <c r="AF32" s="1101"/>
      <c r="AG32" s="1101"/>
      <c r="AH32" s="1101"/>
      <c r="AI32" s="1101"/>
      <c r="AJ32" s="1101"/>
      <c r="AK32" s="1101"/>
      <c r="AL32" s="1101"/>
      <c r="AM32" s="1101"/>
      <c r="AN32" s="1101"/>
      <c r="AO32" s="1101"/>
      <c r="AP32" s="1101"/>
      <c r="AQ32" s="1101"/>
      <c r="AR32" s="1101"/>
      <c r="AS32" s="1101"/>
      <c r="AT32" s="1078"/>
      <c r="AU32" s="1078"/>
      <c r="AV32" s="1077"/>
      <c r="AW32" s="1077"/>
      <c r="AX32" s="1077"/>
      <c r="AY32" s="1077"/>
      <c r="AZ32" s="1077"/>
      <c r="BA32" s="1077"/>
      <c r="BB32" s="1077"/>
      <c r="BC32" s="1077"/>
      <c r="BD32" s="1077"/>
      <c r="BE32" s="1077"/>
      <c r="BF32" s="1077"/>
      <c r="BG32" s="1077"/>
      <c r="BH32" s="1077"/>
      <c r="BI32" s="1077"/>
      <c r="BJ32" s="1077"/>
      <c r="BK32" s="1077"/>
      <c r="BL32" s="1077"/>
      <c r="BM32" s="1077"/>
      <c r="BN32" s="1077"/>
      <c r="BO32" s="1077"/>
      <c r="BP32" s="1077"/>
      <c r="BQ32" s="1077"/>
      <c r="BR32" s="1077"/>
      <c r="BS32" s="1077"/>
      <c r="BT32" s="1077"/>
      <c r="BU32" s="1077"/>
      <c r="BV32" s="1077"/>
      <c r="BW32" s="1077"/>
      <c r="BX32" s="1077"/>
      <c r="BY32" s="1077"/>
      <c r="BZ32" s="1077"/>
      <c r="CA32" s="1077"/>
      <c r="CB32" s="1077"/>
      <c r="CC32" s="1077"/>
      <c r="CD32" s="1077"/>
      <c r="CE32" s="1077"/>
      <c r="CF32" s="1077"/>
      <c r="CG32" s="1077"/>
      <c r="CH32" s="1077"/>
      <c r="CI32" s="1077"/>
      <c r="CJ32" s="1077"/>
      <c r="CK32" s="1077"/>
      <c r="CL32" s="1077"/>
      <c r="CM32" s="1077"/>
      <c r="CN32" s="1077"/>
      <c r="CO32" s="1077"/>
      <c r="CP32" s="1050"/>
      <c r="CQ32" s="1050"/>
      <c r="CR32" s="1050"/>
      <c r="CS32" s="1050"/>
      <c r="CT32" s="1050"/>
      <c r="CU32" s="1050"/>
      <c r="CV32" s="1050"/>
      <c r="CW32" s="1050"/>
      <c r="CX32" s="1050"/>
      <c r="CY32" s="1050"/>
      <c r="CZ32" s="1050"/>
      <c r="DA32" s="1050"/>
      <c r="DB32" s="1050"/>
      <c r="DC32" s="1050"/>
      <c r="DD32" s="1050"/>
      <c r="DE32" s="1050"/>
      <c r="DF32" s="1050"/>
      <c r="DG32" s="1050"/>
      <c r="DH32" s="1050"/>
      <c r="DI32" s="1050"/>
      <c r="DJ32" s="1050"/>
      <c r="DK32" s="1050"/>
      <c r="DL32" s="1050"/>
      <c r="DM32" s="1050"/>
      <c r="DN32" s="1050"/>
      <c r="DO32" s="1050"/>
      <c r="DP32" s="1050"/>
      <c r="DQ32" s="1050"/>
      <c r="DR32" s="1050"/>
      <c r="DS32" s="1050"/>
      <c r="DT32" s="1050"/>
      <c r="DU32" s="1050"/>
      <c r="DV32" s="1050"/>
      <c r="DW32" s="1050"/>
      <c r="DX32" s="1050"/>
      <c r="DY32" s="1050"/>
      <c r="DZ32" s="1050"/>
    </row>
    <row r="33" spans="1:130" ht="12.75" customHeight="1" x14ac:dyDescent="0.2">
      <c r="B33" s="113"/>
      <c r="C33" s="886"/>
      <c r="D33" s="889"/>
      <c r="E33" s="1101"/>
      <c r="F33" s="302"/>
      <c r="G33" s="231" t="s">
        <v>982</v>
      </c>
      <c r="H33" s="311"/>
      <c r="I33" s="113"/>
      <c r="J33" s="113"/>
      <c r="K33" s="113"/>
      <c r="L33" s="113"/>
      <c r="M33" s="113"/>
      <c r="N33" s="113"/>
      <c r="O33" s="113"/>
      <c r="P33" s="113"/>
      <c r="Q33" s="113"/>
      <c r="R33" s="113"/>
      <c r="S33" s="312"/>
      <c r="T33" s="306"/>
      <c r="U33" s="1051"/>
      <c r="V33" s="1063"/>
      <c r="W33" s="718"/>
      <c r="X33" s="717"/>
      <c r="Y33" s="716"/>
      <c r="Z33" s="931"/>
      <c r="AA33" s="656"/>
      <c r="AB33" s="1064"/>
      <c r="AC33" s="1076"/>
      <c r="AD33" s="1072"/>
      <c r="AE33" s="1072"/>
      <c r="AF33" s="1101"/>
      <c r="AG33" s="1180" t="s">
        <v>77</v>
      </c>
      <c r="AH33" s="1101"/>
      <c r="AI33" s="1101"/>
      <c r="AJ33" s="1101"/>
      <c r="AK33" s="1101"/>
      <c r="AL33" s="1101"/>
      <c r="AM33" s="1101"/>
      <c r="AN33" s="1101"/>
      <c r="AO33" s="1101"/>
      <c r="AP33" s="1101"/>
      <c r="AQ33" s="1101"/>
      <c r="AR33" s="1101"/>
      <c r="AS33" s="1101"/>
      <c r="AT33" s="893"/>
      <c r="AU33" s="893"/>
      <c r="AV33" s="893"/>
      <c r="AW33" s="893"/>
      <c r="AX33" s="1077"/>
      <c r="AY33" s="1077"/>
      <c r="AZ33" s="1077"/>
      <c r="BA33" s="1077"/>
      <c r="BB33" s="1077"/>
      <c r="BC33" s="1077"/>
      <c r="BD33" s="1077"/>
      <c r="BE33" s="1077"/>
      <c r="BF33" s="1077"/>
      <c r="BG33" s="1077"/>
      <c r="BH33" s="1077"/>
      <c r="BI33" s="1077"/>
      <c r="BJ33" s="1077"/>
      <c r="BK33" s="1077"/>
      <c r="BL33" s="1077"/>
      <c r="BM33" s="1077"/>
      <c r="BN33" s="1077"/>
      <c r="BO33" s="1077"/>
      <c r="BP33" s="1077"/>
      <c r="BQ33" s="1077"/>
      <c r="BR33" s="1077"/>
      <c r="BS33" s="1077"/>
      <c r="BT33" s="1077"/>
      <c r="BU33" s="1077"/>
      <c r="BV33" s="1077"/>
      <c r="BW33" s="1077"/>
      <c r="BX33" s="1077"/>
      <c r="BY33" s="1077"/>
      <c r="BZ33" s="1077"/>
      <c r="CA33" s="1077"/>
      <c r="CB33" s="1077"/>
      <c r="CC33" s="1077"/>
      <c r="CD33" s="1077"/>
      <c r="CE33" s="1077"/>
      <c r="CF33" s="1077"/>
      <c r="CG33" s="1077"/>
      <c r="CH33" s="1077"/>
      <c r="CI33" s="1077"/>
      <c r="CJ33" s="1077"/>
      <c r="CK33" s="1077"/>
      <c r="CL33" s="1077"/>
      <c r="CM33" s="1077"/>
      <c r="CN33" s="1077"/>
      <c r="CO33" s="1077"/>
      <c r="CP33" s="1050"/>
      <c r="CQ33" s="1050"/>
      <c r="CR33" s="1050"/>
      <c r="CS33" s="1050"/>
      <c r="CT33" s="1050"/>
      <c r="CU33" s="1050"/>
      <c r="CV33" s="1050"/>
      <c r="CW33" s="1050"/>
      <c r="CX33" s="1050"/>
      <c r="CY33" s="1050"/>
      <c r="CZ33" s="1050"/>
      <c r="DA33" s="1050"/>
      <c r="DB33" s="1050"/>
      <c r="DC33" s="1050"/>
      <c r="DD33" s="1050"/>
      <c r="DE33" s="1050"/>
      <c r="DF33" s="1050"/>
      <c r="DG33" s="1050"/>
      <c r="DH33" s="1050"/>
      <c r="DI33" s="1050"/>
      <c r="DJ33" s="1050"/>
      <c r="DK33" s="1050"/>
      <c r="DL33" s="1050"/>
      <c r="DM33" s="1050"/>
      <c r="DN33" s="1050"/>
      <c r="DO33" s="1050"/>
      <c r="DP33" s="1050"/>
      <c r="DQ33" s="1050"/>
      <c r="DR33" s="1050"/>
      <c r="DS33" s="1050"/>
      <c r="DT33" s="1050"/>
      <c r="DU33" s="1050"/>
      <c r="DV33" s="1050"/>
      <c r="DW33" s="1050"/>
      <c r="DX33" s="1050"/>
      <c r="DY33" s="1050"/>
      <c r="DZ33" s="1050"/>
    </row>
    <row r="34" spans="1:130" ht="12.75" customHeight="1" x14ac:dyDescent="0.2">
      <c r="A34" s="284"/>
      <c r="B34" s="113"/>
      <c r="C34" s="46"/>
      <c r="D34" s="253" t="s">
        <v>618</v>
      </c>
      <c r="E34" s="748"/>
      <c r="F34" s="179" t="s">
        <v>286</v>
      </c>
      <c r="G34" s="313" t="s">
        <v>183</v>
      </c>
      <c r="H34" s="313" t="s">
        <v>184</v>
      </c>
      <c r="I34" s="313" t="s">
        <v>185</v>
      </c>
      <c r="J34" s="313" t="s">
        <v>186</v>
      </c>
      <c r="K34" s="313" t="s">
        <v>187</v>
      </c>
      <c r="L34" s="313" t="s">
        <v>188</v>
      </c>
      <c r="M34" s="313" t="s">
        <v>189</v>
      </c>
      <c r="N34" s="313" t="s">
        <v>190</v>
      </c>
      <c r="O34" s="313" t="s">
        <v>191</v>
      </c>
      <c r="P34" s="313" t="s">
        <v>192</v>
      </c>
      <c r="Q34" s="313" t="s">
        <v>193</v>
      </c>
      <c r="R34" s="313" t="s">
        <v>194</v>
      </c>
      <c r="S34" s="314" t="s">
        <v>243</v>
      </c>
      <c r="T34" s="52" t="s">
        <v>468</v>
      </c>
      <c r="U34" s="1051"/>
      <c r="V34" s="1063"/>
      <c r="W34" s="610"/>
      <c r="X34" s="660"/>
      <c r="Y34" s="666"/>
      <c r="Z34" s="931"/>
      <c r="AA34" s="841"/>
      <c r="AB34" s="1064"/>
      <c r="AC34" s="1076"/>
      <c r="AD34" s="1072"/>
      <c r="AE34" s="1072"/>
      <c r="AF34" s="1181" t="s">
        <v>176</v>
      </c>
      <c r="AG34" s="1182" t="s">
        <v>183</v>
      </c>
      <c r="AH34" s="1182" t="s">
        <v>184</v>
      </c>
      <c r="AI34" s="1182" t="s">
        <v>185</v>
      </c>
      <c r="AJ34" s="1182" t="s">
        <v>186</v>
      </c>
      <c r="AK34" s="1182" t="s">
        <v>187</v>
      </c>
      <c r="AL34" s="1182" t="s">
        <v>188</v>
      </c>
      <c r="AM34" s="1182" t="s">
        <v>189</v>
      </c>
      <c r="AN34" s="1182" t="s">
        <v>190</v>
      </c>
      <c r="AO34" s="1182" t="s">
        <v>191</v>
      </c>
      <c r="AP34" s="1182" t="s">
        <v>192</v>
      </c>
      <c r="AQ34" s="1182" t="s">
        <v>193</v>
      </c>
      <c r="AR34" s="1182" t="s">
        <v>194</v>
      </c>
      <c r="AS34" s="1101"/>
      <c r="AT34" s="893"/>
      <c r="AU34" s="1073"/>
      <c r="AV34" s="1074"/>
      <c r="AW34" s="1074"/>
      <c r="AX34" s="1085"/>
      <c r="AY34" s="1085"/>
      <c r="AZ34" s="1085"/>
      <c r="BA34" s="1085"/>
      <c r="BB34" s="1085"/>
      <c r="BC34" s="1085"/>
      <c r="BD34" s="1085"/>
      <c r="BE34" s="1085"/>
      <c r="BF34" s="1085"/>
      <c r="BG34" s="1085"/>
      <c r="BH34" s="1077"/>
      <c r="BI34" s="1077"/>
      <c r="BJ34" s="1077"/>
      <c r="BK34" s="1077"/>
      <c r="BL34" s="1077"/>
      <c r="BM34" s="1077"/>
      <c r="BN34" s="1077"/>
      <c r="BO34" s="1077"/>
      <c r="BP34" s="1077"/>
      <c r="BQ34" s="1077"/>
      <c r="BR34" s="1077"/>
      <c r="BS34" s="1077"/>
      <c r="BT34" s="1077"/>
      <c r="BU34" s="1077"/>
      <c r="BV34" s="1077"/>
      <c r="BW34" s="1077"/>
      <c r="BX34" s="1077"/>
      <c r="BY34" s="1077"/>
      <c r="BZ34" s="1077"/>
      <c r="CA34" s="1077"/>
      <c r="CB34" s="1077"/>
      <c r="CC34" s="1077"/>
      <c r="CD34" s="1077"/>
      <c r="CE34" s="1077"/>
      <c r="CF34" s="1077"/>
      <c r="CG34" s="1077"/>
      <c r="CH34" s="1077"/>
      <c r="CI34" s="1077"/>
      <c r="CJ34" s="1077"/>
      <c r="CK34" s="1077"/>
      <c r="CL34" s="1077"/>
      <c r="CM34" s="1077"/>
      <c r="CN34" s="1077"/>
      <c r="CO34" s="1077"/>
      <c r="CP34" s="1050"/>
      <c r="CQ34" s="1050"/>
      <c r="CR34" s="1050"/>
      <c r="CS34" s="1050"/>
      <c r="CT34" s="1050"/>
      <c r="CU34" s="1050"/>
      <c r="CV34" s="1050"/>
      <c r="CW34" s="1050"/>
      <c r="CX34" s="1050"/>
      <c r="CY34" s="1050"/>
      <c r="CZ34" s="1050"/>
      <c r="DA34" s="1050"/>
      <c r="DB34" s="1050"/>
      <c r="DC34" s="1050"/>
      <c r="DD34" s="1050"/>
      <c r="DE34" s="1050"/>
      <c r="DF34" s="1050"/>
      <c r="DG34" s="1050"/>
      <c r="DH34" s="1050"/>
      <c r="DI34" s="1050"/>
      <c r="DJ34" s="1050"/>
      <c r="DK34" s="1050"/>
      <c r="DL34" s="1050"/>
      <c r="DM34" s="1050"/>
      <c r="DN34" s="1050"/>
      <c r="DO34" s="1050"/>
      <c r="DP34" s="1050"/>
      <c r="DQ34" s="1050"/>
      <c r="DR34" s="1050"/>
      <c r="DS34" s="1050"/>
      <c r="DT34" s="1050"/>
      <c r="DU34" s="1050"/>
      <c r="DV34" s="1050"/>
      <c r="DW34" s="1050"/>
      <c r="DX34" s="1050"/>
      <c r="DY34" s="1050"/>
      <c r="DZ34" s="1050"/>
    </row>
    <row r="35" spans="1:130" ht="12.75" customHeight="1" x14ac:dyDescent="0.2">
      <c r="B35" s="315"/>
      <c r="C35" s="289" t="s">
        <v>200</v>
      </c>
      <c r="D35" s="296">
        <v>0</v>
      </c>
      <c r="E35" s="1102" t="s">
        <v>589</v>
      </c>
      <c r="F35" s="42">
        <v>3</v>
      </c>
      <c r="G35" s="329">
        <v>0.39</v>
      </c>
      <c r="H35" s="329">
        <v>0.39</v>
      </c>
      <c r="I35" s="329">
        <v>0.39</v>
      </c>
      <c r="J35" s="329">
        <v>0.3705</v>
      </c>
      <c r="K35" s="329">
        <v>0.33150000000000002</v>
      </c>
      <c r="L35" s="329">
        <v>0.29249999999999998</v>
      </c>
      <c r="M35" s="329">
        <v>0.2535</v>
      </c>
      <c r="N35" s="329">
        <v>0.23400000000000001</v>
      </c>
      <c r="O35" s="329">
        <v>0.2535</v>
      </c>
      <c r="P35" s="329">
        <v>0.29249999999999998</v>
      </c>
      <c r="Q35" s="329">
        <v>0.35099999999999998</v>
      </c>
      <c r="R35" s="329">
        <v>0.39</v>
      </c>
      <c r="S35" s="641">
        <v>60.8</v>
      </c>
      <c r="T35" s="668">
        <v>0.39</v>
      </c>
      <c r="U35" s="1090"/>
      <c r="V35" s="840"/>
      <c r="W35" s="25"/>
      <c r="X35" s="664"/>
      <c r="Y35" s="664"/>
      <c r="Z35" s="664"/>
      <c r="AA35" s="841"/>
      <c r="AB35" s="1064"/>
      <c r="AC35" s="1076"/>
      <c r="AD35" s="1072"/>
      <c r="AE35" s="1072"/>
      <c r="AF35" s="1124">
        <v>1</v>
      </c>
      <c r="AG35" s="1183">
        <f t="shared" ref="AG35:AG48" si="12">$T35*$D$37*$D$36+$T35*$D$49*(1-$D$36)+$D$35</f>
        <v>0.39</v>
      </c>
      <c r="AH35" s="1183">
        <f t="shared" ref="AH35:AH48" si="13">$T35*$D$38*$D$36+$T35*$D$49*(1-$D$36)+$D$35</f>
        <v>0.39</v>
      </c>
      <c r="AI35" s="1183">
        <f t="shared" ref="AI35:AI48" si="14">$T35*$D$39*$D$36+$T35*$D$49*(1-$D$36)+$D$35</f>
        <v>0.39</v>
      </c>
      <c r="AJ35" s="1183">
        <f t="shared" ref="AJ35:AJ48" si="15">$T35*$D$40*$D$36+$T35*$D$49*(1-$D$36)+$D$35</f>
        <v>0.3705</v>
      </c>
      <c r="AK35" s="1183">
        <f t="shared" ref="AK35:AK48" si="16">$T35*$D$41*$D$36+$T35*$D$49*(1-$D$36)+$D$35</f>
        <v>0.33150000000000002</v>
      </c>
      <c r="AL35" s="1183">
        <f t="shared" ref="AL35:AL48" si="17">$T35*$D$42*$D$36+$T35*$D$49*(1-$D$36)+$D$35</f>
        <v>0.29249999999999998</v>
      </c>
      <c r="AM35" s="1183">
        <f t="shared" ref="AM35:AM48" si="18">$T35*$D$43*$D$36+$T35*$D$49*(1-$D$36)+$D$35</f>
        <v>0.2535</v>
      </c>
      <c r="AN35" s="1183">
        <f t="shared" ref="AN35:AN48" si="19">$T35*$D$44*$D$36+$T35*$D$49*(1-$D$36)+$D$35</f>
        <v>0.23399999999999999</v>
      </c>
      <c r="AO35" s="1183">
        <f t="shared" ref="AO35:AO48" si="20">$T35*$D$45*$D$36+$T35*$D$49*(1-$D$36)+$D$35</f>
        <v>0.2535</v>
      </c>
      <c r="AP35" s="1183">
        <f t="shared" ref="AP35:AP48" si="21">$T35*$D$46*$D$36+$T35*$D$49*(1-$D$36)+$D$35</f>
        <v>0.29249999999999998</v>
      </c>
      <c r="AQ35" s="1183">
        <f t="shared" ref="AQ35:AQ48" si="22">$T35*$D$47*$D$36+$T35*$D$49*(1-$D$36)+$D$35</f>
        <v>0.35100000000000003</v>
      </c>
      <c r="AR35" s="1183">
        <f t="shared" ref="AR35:AR48" si="23">$T35*$D$48*$D$36+$T35*$D$49*(1-$D$36)+$D$35</f>
        <v>0.39</v>
      </c>
      <c r="AS35" s="1101"/>
      <c r="AT35" s="893"/>
      <c r="AU35" s="986"/>
      <c r="AV35" s="893"/>
      <c r="AW35" s="893"/>
      <c r="AX35" s="1077"/>
      <c r="AY35" s="1077"/>
      <c r="AZ35" s="1077"/>
      <c r="BA35" s="1077"/>
      <c r="BB35" s="1077"/>
      <c r="BC35" s="1077"/>
      <c r="BD35" s="1077"/>
      <c r="BE35" s="1077"/>
      <c r="BF35" s="1077"/>
      <c r="BG35" s="1077"/>
      <c r="BH35" s="1077"/>
      <c r="BI35" s="1077"/>
      <c r="BJ35" s="1077"/>
      <c r="BK35" s="1077"/>
      <c r="BL35" s="1077"/>
      <c r="BM35" s="1077"/>
      <c r="BN35" s="1077"/>
      <c r="BO35" s="1077"/>
      <c r="BP35" s="1077"/>
      <c r="BQ35" s="1077"/>
      <c r="BR35" s="1077"/>
      <c r="BS35" s="1077"/>
      <c r="BT35" s="1077"/>
      <c r="BU35" s="1077"/>
      <c r="BV35" s="1077"/>
      <c r="BW35" s="1077"/>
      <c r="BX35" s="1077"/>
      <c r="BY35" s="1077"/>
      <c r="BZ35" s="1077"/>
      <c r="CA35" s="1077"/>
      <c r="CB35" s="1077"/>
      <c r="CC35" s="1077"/>
      <c r="CD35" s="1077"/>
      <c r="CE35" s="1077"/>
      <c r="CF35" s="1077"/>
      <c r="CG35" s="1077"/>
      <c r="CH35" s="1077"/>
      <c r="CI35" s="1077"/>
      <c r="CJ35" s="1077"/>
      <c r="CK35" s="1077"/>
      <c r="CL35" s="1077"/>
      <c r="CM35" s="1077"/>
      <c r="CN35" s="1077"/>
      <c r="CO35" s="1077"/>
      <c r="CP35" s="1050"/>
      <c r="CQ35" s="1050"/>
      <c r="CR35" s="1050"/>
      <c r="CS35" s="1050"/>
      <c r="CT35" s="1050"/>
      <c r="CU35" s="1050"/>
      <c r="CV35" s="1050"/>
      <c r="CW35" s="1050"/>
      <c r="CX35" s="1050"/>
      <c r="CY35" s="1050"/>
      <c r="CZ35" s="1050"/>
      <c r="DA35" s="1050"/>
      <c r="DB35" s="1050"/>
      <c r="DC35" s="1050"/>
      <c r="DD35" s="1050"/>
      <c r="DE35" s="1050"/>
      <c r="DF35" s="1050"/>
      <c r="DG35" s="1050"/>
      <c r="DH35" s="1050"/>
      <c r="DI35" s="1050"/>
      <c r="DJ35" s="1050"/>
      <c r="DK35" s="1050"/>
      <c r="DL35" s="1050"/>
      <c r="DM35" s="1050"/>
      <c r="DN35" s="1050"/>
      <c r="DO35" s="1050"/>
      <c r="DP35" s="1050"/>
      <c r="DQ35" s="1050"/>
      <c r="DR35" s="1050"/>
      <c r="DS35" s="1050"/>
      <c r="DT35" s="1050"/>
      <c r="DU35" s="1050"/>
      <c r="DV35" s="1050"/>
      <c r="DW35" s="1050"/>
      <c r="DX35" s="1050"/>
      <c r="DY35" s="1050"/>
      <c r="DZ35" s="1050"/>
    </row>
    <row r="36" spans="1:130" ht="12.75" customHeight="1" x14ac:dyDescent="0.2">
      <c r="B36" s="113"/>
      <c r="C36" s="57" t="s">
        <v>465</v>
      </c>
      <c r="D36" s="295">
        <v>1</v>
      </c>
      <c r="E36" s="1102" t="s">
        <v>590</v>
      </c>
      <c r="F36" s="42">
        <v>4</v>
      </c>
      <c r="G36" s="329">
        <v>0.41</v>
      </c>
      <c r="H36" s="329">
        <v>0.41</v>
      </c>
      <c r="I36" s="329">
        <v>0.41</v>
      </c>
      <c r="J36" s="329">
        <v>0.38950000000000001</v>
      </c>
      <c r="K36" s="329">
        <v>0.34849999999999998</v>
      </c>
      <c r="L36" s="329">
        <v>0.3075</v>
      </c>
      <c r="M36" s="329">
        <v>0.26650000000000001</v>
      </c>
      <c r="N36" s="329">
        <v>0.246</v>
      </c>
      <c r="O36" s="329">
        <v>0.26650000000000001</v>
      </c>
      <c r="P36" s="329">
        <v>0.3075</v>
      </c>
      <c r="Q36" s="329">
        <v>0.36899999999999999</v>
      </c>
      <c r="R36" s="329">
        <v>0.41</v>
      </c>
      <c r="S36" s="641">
        <v>91.2</v>
      </c>
      <c r="T36" s="668">
        <v>0.41</v>
      </c>
      <c r="U36" s="1090"/>
      <c r="V36" s="840"/>
      <c r="W36" s="25"/>
      <c r="X36" s="664"/>
      <c r="Y36" s="664"/>
      <c r="Z36" s="664"/>
      <c r="AA36" s="841"/>
      <c r="AB36" s="1088"/>
      <c r="AC36" s="1076"/>
      <c r="AD36" s="1072"/>
      <c r="AE36" s="1072"/>
      <c r="AF36" s="1124">
        <v>2</v>
      </c>
      <c r="AG36" s="1183">
        <f t="shared" si="12"/>
        <v>0.41</v>
      </c>
      <c r="AH36" s="1183">
        <f t="shared" si="13"/>
        <v>0.41</v>
      </c>
      <c r="AI36" s="1183">
        <f t="shared" si="14"/>
        <v>0.41</v>
      </c>
      <c r="AJ36" s="1183">
        <f t="shared" si="15"/>
        <v>0.38949999999999996</v>
      </c>
      <c r="AK36" s="1183">
        <f t="shared" si="16"/>
        <v>0.34849999999999998</v>
      </c>
      <c r="AL36" s="1183">
        <f t="shared" si="17"/>
        <v>0.3075</v>
      </c>
      <c r="AM36" s="1183">
        <f t="shared" si="18"/>
        <v>0.26650000000000001</v>
      </c>
      <c r="AN36" s="1183">
        <f t="shared" si="19"/>
        <v>0.24599999999999997</v>
      </c>
      <c r="AO36" s="1183">
        <f t="shared" si="20"/>
        <v>0.26650000000000001</v>
      </c>
      <c r="AP36" s="1183">
        <f t="shared" si="21"/>
        <v>0.3075</v>
      </c>
      <c r="AQ36" s="1183">
        <f t="shared" si="22"/>
        <v>0.36899999999999999</v>
      </c>
      <c r="AR36" s="1183">
        <f t="shared" si="23"/>
        <v>0.41</v>
      </c>
      <c r="AS36" s="1101"/>
      <c r="AT36" s="893"/>
      <c r="AU36" s="986"/>
      <c r="AV36" s="893"/>
      <c r="AW36" s="893"/>
      <c r="AX36" s="1077"/>
      <c r="AY36" s="1077"/>
      <c r="AZ36" s="1077"/>
      <c r="BA36" s="1077"/>
      <c r="BB36" s="1077"/>
      <c r="BC36" s="1077"/>
      <c r="BD36" s="1077"/>
      <c r="BE36" s="1077"/>
      <c r="BF36" s="1077"/>
      <c r="BG36" s="1077"/>
      <c r="BH36" s="1077"/>
      <c r="BI36" s="1077"/>
      <c r="BJ36" s="1077"/>
      <c r="BK36" s="1077"/>
      <c r="BL36" s="1077"/>
      <c r="BM36" s="1077"/>
      <c r="BN36" s="1077"/>
      <c r="BO36" s="1077"/>
      <c r="BP36" s="1077"/>
      <c r="BQ36" s="1077"/>
      <c r="BR36" s="1077"/>
      <c r="BS36" s="1077"/>
      <c r="BT36" s="1077"/>
      <c r="BU36" s="1077"/>
      <c r="BV36" s="1077"/>
      <c r="BW36" s="1077"/>
      <c r="BX36" s="1077"/>
      <c r="BY36" s="1077"/>
      <c r="BZ36" s="1077"/>
      <c r="CA36" s="1077"/>
      <c r="CB36" s="1077"/>
      <c r="CC36" s="1077"/>
      <c r="CD36" s="1077"/>
      <c r="CE36" s="1077"/>
      <c r="CF36" s="1077"/>
      <c r="CG36" s="1077"/>
      <c r="CH36" s="1077"/>
      <c r="CI36" s="1077"/>
      <c r="CJ36" s="1077"/>
      <c r="CK36" s="1077"/>
      <c r="CL36" s="1077"/>
      <c r="CM36" s="1077"/>
      <c r="CN36" s="1077"/>
      <c r="CO36" s="1077"/>
      <c r="CP36" s="1050"/>
      <c r="CQ36" s="1050"/>
      <c r="CR36" s="1050"/>
      <c r="CS36" s="1050"/>
      <c r="CT36" s="1050"/>
      <c r="CU36" s="1050"/>
      <c r="CV36" s="1050"/>
      <c r="CW36" s="1050"/>
      <c r="CX36" s="1050"/>
      <c r="CY36" s="1050"/>
      <c r="CZ36" s="1050"/>
      <c r="DA36" s="1050"/>
      <c r="DB36" s="1050"/>
      <c r="DC36" s="1050"/>
      <c r="DD36" s="1050"/>
      <c r="DE36" s="1050"/>
      <c r="DF36" s="1050"/>
      <c r="DG36" s="1050"/>
      <c r="DH36" s="1050"/>
      <c r="DI36" s="1050"/>
      <c r="DJ36" s="1050"/>
      <c r="DK36" s="1050"/>
      <c r="DL36" s="1050"/>
      <c r="DM36" s="1050"/>
      <c r="DN36" s="1050"/>
      <c r="DO36" s="1050"/>
      <c r="DP36" s="1050"/>
      <c r="DQ36" s="1050"/>
      <c r="DR36" s="1050"/>
      <c r="DS36" s="1050"/>
      <c r="DT36" s="1050"/>
      <c r="DU36" s="1050"/>
      <c r="DV36" s="1050"/>
      <c r="DW36" s="1050"/>
      <c r="DX36" s="1050"/>
      <c r="DY36" s="1050"/>
      <c r="DZ36" s="1050"/>
    </row>
    <row r="37" spans="1:130" ht="12.75" customHeight="1" x14ac:dyDescent="0.2">
      <c r="B37" s="316"/>
      <c r="C37" s="57" t="s">
        <v>183</v>
      </c>
      <c r="D37" s="330">
        <v>1</v>
      </c>
      <c r="E37" s="1102" t="s">
        <v>591</v>
      </c>
      <c r="F37" s="42">
        <v>5</v>
      </c>
      <c r="G37" s="329">
        <v>0.39</v>
      </c>
      <c r="H37" s="329">
        <v>0.39</v>
      </c>
      <c r="I37" s="329">
        <v>0.39</v>
      </c>
      <c r="J37" s="329">
        <v>0.3705</v>
      </c>
      <c r="K37" s="329">
        <v>0.33150000000000002</v>
      </c>
      <c r="L37" s="329">
        <v>0.29249999999999998</v>
      </c>
      <c r="M37" s="329">
        <v>0.2535</v>
      </c>
      <c r="N37" s="329">
        <v>0.23400000000000001</v>
      </c>
      <c r="O37" s="329">
        <v>0.2535</v>
      </c>
      <c r="P37" s="329">
        <v>0.29249999999999998</v>
      </c>
      <c r="Q37" s="329">
        <v>0.35099999999999998</v>
      </c>
      <c r="R37" s="329">
        <v>0.39</v>
      </c>
      <c r="S37" s="641">
        <v>121.6</v>
      </c>
      <c r="T37" s="668">
        <v>0.39</v>
      </c>
      <c r="U37" s="1090"/>
      <c r="V37" s="840"/>
      <c r="W37" s="25"/>
      <c r="X37" s="664"/>
      <c r="Y37" s="664"/>
      <c r="Z37" s="664"/>
      <c r="AA37" s="841"/>
      <c r="AB37" s="1088"/>
      <c r="AC37" s="1076"/>
      <c r="AD37" s="1072"/>
      <c r="AE37" s="1072"/>
      <c r="AF37" s="1124">
        <v>3</v>
      </c>
      <c r="AG37" s="1183">
        <f t="shared" si="12"/>
        <v>0.39</v>
      </c>
      <c r="AH37" s="1183">
        <f t="shared" si="13"/>
        <v>0.39</v>
      </c>
      <c r="AI37" s="1183">
        <f t="shared" si="14"/>
        <v>0.39</v>
      </c>
      <c r="AJ37" s="1183">
        <f t="shared" si="15"/>
        <v>0.3705</v>
      </c>
      <c r="AK37" s="1183">
        <f t="shared" si="16"/>
        <v>0.33150000000000002</v>
      </c>
      <c r="AL37" s="1183">
        <f t="shared" si="17"/>
        <v>0.29249999999999998</v>
      </c>
      <c r="AM37" s="1183">
        <f t="shared" si="18"/>
        <v>0.2535</v>
      </c>
      <c r="AN37" s="1183">
        <f t="shared" si="19"/>
        <v>0.23399999999999999</v>
      </c>
      <c r="AO37" s="1183">
        <f t="shared" si="20"/>
        <v>0.2535</v>
      </c>
      <c r="AP37" s="1183">
        <f t="shared" si="21"/>
        <v>0.29249999999999998</v>
      </c>
      <c r="AQ37" s="1183">
        <f t="shared" si="22"/>
        <v>0.35100000000000003</v>
      </c>
      <c r="AR37" s="1183">
        <f t="shared" si="23"/>
        <v>0.39</v>
      </c>
      <c r="AS37" s="1101"/>
      <c r="AT37" s="893"/>
      <c r="AU37" s="986"/>
      <c r="AV37" s="893"/>
      <c r="AW37" s="893"/>
      <c r="AX37" s="1077"/>
      <c r="AY37" s="1077"/>
      <c r="AZ37" s="1077"/>
      <c r="BA37" s="1077"/>
      <c r="BB37" s="1077"/>
      <c r="BC37" s="1077"/>
      <c r="BD37" s="1077"/>
      <c r="BE37" s="1077"/>
      <c r="BF37" s="1077"/>
      <c r="BG37" s="1077"/>
      <c r="BH37" s="1077"/>
      <c r="BI37" s="1077"/>
      <c r="BJ37" s="1077"/>
      <c r="BK37" s="1077"/>
      <c r="BL37" s="1077"/>
      <c r="BM37" s="1077"/>
      <c r="BN37" s="1077"/>
      <c r="BO37" s="1077"/>
      <c r="BP37" s="1077"/>
      <c r="BQ37" s="1077"/>
      <c r="BR37" s="1077"/>
      <c r="BS37" s="1077"/>
      <c r="BT37" s="1077"/>
      <c r="BU37" s="1077"/>
      <c r="BV37" s="1077"/>
      <c r="BW37" s="1077"/>
      <c r="BX37" s="1077"/>
      <c r="BY37" s="1077"/>
      <c r="BZ37" s="1077"/>
      <c r="CA37" s="1077"/>
      <c r="CB37" s="1077"/>
      <c r="CC37" s="1077"/>
      <c r="CD37" s="1077"/>
      <c r="CE37" s="1077"/>
      <c r="CF37" s="1077"/>
      <c r="CG37" s="1077"/>
      <c r="CH37" s="1077"/>
      <c r="CI37" s="1077"/>
      <c r="CJ37" s="1077"/>
      <c r="CK37" s="1077"/>
      <c r="CL37" s="1077"/>
      <c r="CM37" s="1077"/>
      <c r="CN37" s="1077"/>
      <c r="CO37" s="1077"/>
      <c r="CP37" s="1050"/>
      <c r="CQ37" s="1050"/>
      <c r="CR37" s="1050"/>
      <c r="CS37" s="1050"/>
      <c r="CT37" s="1050"/>
      <c r="CU37" s="1050"/>
      <c r="CV37" s="1050"/>
      <c r="CW37" s="1050"/>
      <c r="CX37" s="1050"/>
      <c r="CY37" s="1050"/>
      <c r="CZ37" s="1050"/>
      <c r="DA37" s="1050"/>
      <c r="DB37" s="1050"/>
      <c r="DC37" s="1050"/>
      <c r="DD37" s="1050"/>
      <c r="DE37" s="1050"/>
      <c r="DF37" s="1050"/>
      <c r="DG37" s="1050"/>
      <c r="DH37" s="1050"/>
      <c r="DI37" s="1050"/>
      <c r="DJ37" s="1050"/>
      <c r="DK37" s="1050"/>
      <c r="DL37" s="1050"/>
      <c r="DM37" s="1050"/>
      <c r="DN37" s="1050"/>
      <c r="DO37" s="1050"/>
      <c r="DP37" s="1050"/>
      <c r="DQ37" s="1050"/>
      <c r="DR37" s="1050"/>
      <c r="DS37" s="1050"/>
      <c r="DT37" s="1050"/>
      <c r="DU37" s="1050"/>
      <c r="DV37" s="1050"/>
      <c r="DW37" s="1050"/>
      <c r="DX37" s="1050"/>
      <c r="DY37" s="1050"/>
      <c r="DZ37" s="1050"/>
    </row>
    <row r="38" spans="1:130" ht="12.75" customHeight="1" x14ac:dyDescent="0.2">
      <c r="B38" s="316"/>
      <c r="C38" s="57" t="s">
        <v>184</v>
      </c>
      <c r="D38" s="330">
        <v>1</v>
      </c>
      <c r="E38" s="1102" t="s">
        <v>592</v>
      </c>
      <c r="F38" s="42">
        <v>6</v>
      </c>
      <c r="G38" s="329">
        <v>0.37</v>
      </c>
      <c r="H38" s="329">
        <v>0.37</v>
      </c>
      <c r="I38" s="329">
        <v>0.37</v>
      </c>
      <c r="J38" s="329">
        <v>0.35149999999999998</v>
      </c>
      <c r="K38" s="329">
        <v>0.3145</v>
      </c>
      <c r="L38" s="329">
        <v>0.27750000000000002</v>
      </c>
      <c r="M38" s="329">
        <v>0.24049999999999999</v>
      </c>
      <c r="N38" s="329">
        <v>0.222</v>
      </c>
      <c r="O38" s="329">
        <v>0.24049999999999999</v>
      </c>
      <c r="P38" s="329">
        <v>0.27750000000000002</v>
      </c>
      <c r="Q38" s="329">
        <v>0.33300000000000002</v>
      </c>
      <c r="R38" s="329">
        <v>0.37</v>
      </c>
      <c r="S38" s="641">
        <v>152</v>
      </c>
      <c r="T38" s="668">
        <v>0.37</v>
      </c>
      <c r="U38" s="1090"/>
      <c r="V38" s="840"/>
      <c r="W38" s="25"/>
      <c r="X38" s="664"/>
      <c r="Y38" s="664"/>
      <c r="Z38" s="664"/>
      <c r="AA38" s="841"/>
      <c r="AB38" s="1088"/>
      <c r="AC38" s="1076"/>
      <c r="AD38" s="1072"/>
      <c r="AE38" s="1072"/>
      <c r="AF38" s="1124">
        <v>4</v>
      </c>
      <c r="AG38" s="1183">
        <f t="shared" si="12"/>
        <v>0.37</v>
      </c>
      <c r="AH38" s="1183">
        <f t="shared" si="13"/>
        <v>0.37</v>
      </c>
      <c r="AI38" s="1183">
        <f t="shared" si="14"/>
        <v>0.37</v>
      </c>
      <c r="AJ38" s="1183">
        <f t="shared" si="15"/>
        <v>0.35149999999999998</v>
      </c>
      <c r="AK38" s="1183">
        <f t="shared" si="16"/>
        <v>0.3145</v>
      </c>
      <c r="AL38" s="1183">
        <f t="shared" si="17"/>
        <v>0.27749999999999997</v>
      </c>
      <c r="AM38" s="1183">
        <f t="shared" si="18"/>
        <v>0.24049999999999999</v>
      </c>
      <c r="AN38" s="1183">
        <f t="shared" si="19"/>
        <v>0.222</v>
      </c>
      <c r="AO38" s="1183">
        <f t="shared" si="20"/>
        <v>0.24049999999999999</v>
      </c>
      <c r="AP38" s="1183">
        <f t="shared" si="21"/>
        <v>0.27749999999999997</v>
      </c>
      <c r="AQ38" s="1183">
        <f t="shared" si="22"/>
        <v>0.33300000000000002</v>
      </c>
      <c r="AR38" s="1183">
        <f t="shared" si="23"/>
        <v>0.37</v>
      </c>
      <c r="AS38" s="1101"/>
      <c r="AT38" s="893"/>
      <c r="AU38" s="986"/>
      <c r="AV38" s="893"/>
      <c r="AW38" s="893"/>
      <c r="AX38" s="1077"/>
      <c r="AY38" s="1077"/>
      <c r="AZ38" s="1077"/>
      <c r="BA38" s="1077"/>
      <c r="BB38" s="1077"/>
      <c r="BC38" s="1077"/>
      <c r="BD38" s="1077"/>
      <c r="BE38" s="1077"/>
      <c r="BF38" s="1077"/>
      <c r="BG38" s="1077"/>
      <c r="BH38" s="1077"/>
      <c r="BI38" s="1077"/>
      <c r="BJ38" s="1077"/>
      <c r="BK38" s="1077"/>
      <c r="BL38" s="1077"/>
      <c r="BM38" s="1077"/>
      <c r="BN38" s="1077"/>
      <c r="BO38" s="1077"/>
      <c r="BP38" s="1077"/>
      <c r="BQ38" s="1077"/>
      <c r="BR38" s="1077"/>
      <c r="BS38" s="1077"/>
      <c r="BT38" s="1077"/>
      <c r="BU38" s="1077"/>
      <c r="BV38" s="1077"/>
      <c r="BW38" s="1077"/>
      <c r="BX38" s="1077"/>
      <c r="BY38" s="1077"/>
      <c r="BZ38" s="1077"/>
      <c r="CA38" s="1077"/>
      <c r="CB38" s="1077"/>
      <c r="CC38" s="1077"/>
      <c r="CD38" s="1077"/>
      <c r="CE38" s="1077"/>
      <c r="CF38" s="1077"/>
      <c r="CG38" s="1077"/>
      <c r="CH38" s="1077"/>
      <c r="CI38" s="1077"/>
      <c r="CJ38" s="1077"/>
      <c r="CK38" s="1077"/>
      <c r="CL38" s="1077"/>
      <c r="CM38" s="1077"/>
      <c r="CN38" s="1077"/>
      <c r="CO38" s="1077"/>
      <c r="CP38" s="1050"/>
      <c r="CQ38" s="1050"/>
      <c r="CR38" s="1050"/>
      <c r="CS38" s="1050"/>
      <c r="CT38" s="1050"/>
      <c r="CU38" s="1050"/>
      <c r="CV38" s="1050"/>
      <c r="CW38" s="1050"/>
      <c r="CX38" s="1050"/>
      <c r="CY38" s="1050"/>
      <c r="CZ38" s="1050"/>
      <c r="DA38" s="1050"/>
      <c r="DB38" s="1050"/>
      <c r="DC38" s="1050"/>
      <c r="DD38" s="1050"/>
      <c r="DE38" s="1050"/>
      <c r="DF38" s="1050"/>
      <c r="DG38" s="1050"/>
      <c r="DH38" s="1050"/>
      <c r="DI38" s="1050"/>
      <c r="DJ38" s="1050"/>
      <c r="DK38" s="1050"/>
      <c r="DL38" s="1050"/>
      <c r="DM38" s="1050"/>
      <c r="DN38" s="1050"/>
      <c r="DO38" s="1050"/>
      <c r="DP38" s="1050"/>
      <c r="DQ38" s="1050"/>
      <c r="DR38" s="1050"/>
      <c r="DS38" s="1050"/>
      <c r="DT38" s="1050"/>
      <c r="DU38" s="1050"/>
      <c r="DV38" s="1050"/>
      <c r="DW38" s="1050"/>
      <c r="DX38" s="1050"/>
      <c r="DY38" s="1050"/>
      <c r="DZ38" s="1050"/>
    </row>
    <row r="39" spans="1:130" ht="12.75" customHeight="1" x14ac:dyDescent="0.2">
      <c r="B39" s="316"/>
      <c r="C39" s="57" t="s">
        <v>185</v>
      </c>
      <c r="D39" s="330">
        <v>1</v>
      </c>
      <c r="E39" s="1102" t="s">
        <v>593</v>
      </c>
      <c r="F39" s="42">
        <v>7</v>
      </c>
      <c r="G39" s="329">
        <v>0.35</v>
      </c>
      <c r="H39" s="329">
        <v>0.35</v>
      </c>
      <c r="I39" s="329">
        <v>0.35</v>
      </c>
      <c r="J39" s="329">
        <v>0.33250000000000002</v>
      </c>
      <c r="K39" s="329">
        <v>0.29749999999999999</v>
      </c>
      <c r="L39" s="329">
        <v>0.26250000000000001</v>
      </c>
      <c r="M39" s="329">
        <v>0.22750000000000001</v>
      </c>
      <c r="N39" s="329">
        <v>0.21</v>
      </c>
      <c r="O39" s="329">
        <v>0.22750000000000001</v>
      </c>
      <c r="P39" s="329">
        <v>0.26250000000000001</v>
      </c>
      <c r="Q39" s="329">
        <v>0.315</v>
      </c>
      <c r="R39" s="329">
        <v>0.35</v>
      </c>
      <c r="S39" s="641">
        <v>182.4</v>
      </c>
      <c r="T39" s="668">
        <v>0.35</v>
      </c>
      <c r="U39" s="1090"/>
      <c r="V39" s="840"/>
      <c r="W39" s="25"/>
      <c r="X39" s="664"/>
      <c r="Y39" s="664"/>
      <c r="Z39" s="664"/>
      <c r="AA39" s="841"/>
      <c r="AB39" s="1088"/>
      <c r="AC39" s="1076"/>
      <c r="AD39" s="1072"/>
      <c r="AE39" s="1072"/>
      <c r="AF39" s="1124">
        <v>5</v>
      </c>
      <c r="AG39" s="1183">
        <f t="shared" si="12"/>
        <v>0.35</v>
      </c>
      <c r="AH39" s="1183">
        <f t="shared" si="13"/>
        <v>0.35</v>
      </c>
      <c r="AI39" s="1183">
        <f t="shared" si="14"/>
        <v>0.35</v>
      </c>
      <c r="AJ39" s="1183">
        <f t="shared" si="15"/>
        <v>0.33249999999999996</v>
      </c>
      <c r="AK39" s="1183">
        <f t="shared" si="16"/>
        <v>0.29749999999999999</v>
      </c>
      <c r="AL39" s="1183">
        <f t="shared" si="17"/>
        <v>0.26249999999999996</v>
      </c>
      <c r="AM39" s="1183">
        <f t="shared" si="18"/>
        <v>0.22749999999999998</v>
      </c>
      <c r="AN39" s="1183">
        <f t="shared" si="19"/>
        <v>0.21</v>
      </c>
      <c r="AO39" s="1183">
        <f t="shared" si="20"/>
        <v>0.22749999999999998</v>
      </c>
      <c r="AP39" s="1183">
        <f t="shared" si="21"/>
        <v>0.26249999999999996</v>
      </c>
      <c r="AQ39" s="1183">
        <f t="shared" si="22"/>
        <v>0.315</v>
      </c>
      <c r="AR39" s="1183">
        <f t="shared" si="23"/>
        <v>0.35</v>
      </c>
      <c r="AS39" s="1101"/>
      <c r="AT39" s="893"/>
      <c r="AU39" s="986"/>
      <c r="AV39" s="893"/>
      <c r="AW39" s="893"/>
      <c r="AX39" s="1077"/>
      <c r="AY39" s="1077"/>
      <c r="AZ39" s="1077"/>
      <c r="BA39" s="1077"/>
      <c r="BB39" s="1077"/>
      <c r="BC39" s="1077"/>
      <c r="BD39" s="1077"/>
      <c r="BE39" s="1077"/>
      <c r="BF39" s="1077"/>
      <c r="BG39" s="1077"/>
      <c r="BH39" s="1077"/>
      <c r="BI39" s="1077"/>
      <c r="BJ39" s="1077"/>
      <c r="BK39" s="1077"/>
      <c r="BL39" s="1077"/>
      <c r="BM39" s="1077"/>
      <c r="BN39" s="1077"/>
      <c r="BO39" s="1077"/>
      <c r="BP39" s="1077"/>
      <c r="BQ39" s="1077"/>
      <c r="BR39" s="1077"/>
      <c r="BS39" s="1077"/>
      <c r="BT39" s="1077"/>
      <c r="BU39" s="1077"/>
      <c r="BV39" s="1077"/>
      <c r="BW39" s="1077"/>
      <c r="BX39" s="1077"/>
      <c r="BY39" s="1077"/>
      <c r="BZ39" s="1077"/>
      <c r="CA39" s="1077"/>
      <c r="CB39" s="1077"/>
      <c r="CC39" s="1077"/>
      <c r="CD39" s="1077"/>
      <c r="CE39" s="1077"/>
      <c r="CF39" s="1077"/>
      <c r="CG39" s="1077"/>
      <c r="CH39" s="1077"/>
      <c r="CI39" s="1077"/>
      <c r="CJ39" s="1077"/>
      <c r="CK39" s="1077"/>
      <c r="CL39" s="1077"/>
      <c r="CM39" s="1077"/>
      <c r="CN39" s="1077"/>
      <c r="CO39" s="1077"/>
      <c r="CP39" s="1050"/>
      <c r="CQ39" s="1050"/>
      <c r="CR39" s="1050"/>
      <c r="CS39" s="1050"/>
      <c r="CT39" s="1050"/>
      <c r="CU39" s="1050"/>
      <c r="CV39" s="1050"/>
      <c r="CW39" s="1050"/>
      <c r="CX39" s="1050"/>
      <c r="CY39" s="1050"/>
      <c r="CZ39" s="1050"/>
      <c r="DA39" s="1050"/>
      <c r="DB39" s="1050"/>
      <c r="DC39" s="1050"/>
      <c r="DD39" s="1050"/>
      <c r="DE39" s="1050"/>
      <c r="DF39" s="1050"/>
      <c r="DG39" s="1050"/>
      <c r="DH39" s="1050"/>
      <c r="DI39" s="1050"/>
      <c r="DJ39" s="1050"/>
      <c r="DK39" s="1050"/>
      <c r="DL39" s="1050"/>
      <c r="DM39" s="1050"/>
      <c r="DN39" s="1050"/>
      <c r="DO39" s="1050"/>
      <c r="DP39" s="1050"/>
      <c r="DQ39" s="1050"/>
      <c r="DR39" s="1050"/>
      <c r="DS39" s="1050"/>
      <c r="DT39" s="1050"/>
      <c r="DU39" s="1050"/>
      <c r="DV39" s="1050"/>
      <c r="DW39" s="1050"/>
      <c r="DX39" s="1050"/>
      <c r="DY39" s="1050"/>
      <c r="DZ39" s="1050"/>
    </row>
    <row r="40" spans="1:130" ht="12.75" customHeight="1" x14ac:dyDescent="0.2">
      <c r="B40" s="316"/>
      <c r="C40" s="57" t="s">
        <v>186</v>
      </c>
      <c r="D40" s="330">
        <v>0.95</v>
      </c>
      <c r="E40" s="1102" t="s">
        <v>594</v>
      </c>
      <c r="F40" s="42">
        <v>8</v>
      </c>
      <c r="G40" s="329">
        <v>0.33</v>
      </c>
      <c r="H40" s="329">
        <v>0.33</v>
      </c>
      <c r="I40" s="329">
        <v>0.33</v>
      </c>
      <c r="J40" s="329">
        <v>0.3135</v>
      </c>
      <c r="K40" s="329">
        <v>0.28050000000000003</v>
      </c>
      <c r="L40" s="329">
        <v>0.2475</v>
      </c>
      <c r="M40" s="329">
        <v>0.2145</v>
      </c>
      <c r="N40" s="329">
        <v>0.19800000000000001</v>
      </c>
      <c r="O40" s="329">
        <v>0.2145</v>
      </c>
      <c r="P40" s="329">
        <v>0.2475</v>
      </c>
      <c r="Q40" s="329">
        <v>0.29699999999999999</v>
      </c>
      <c r="R40" s="329">
        <v>0.33</v>
      </c>
      <c r="S40" s="641">
        <v>212.8</v>
      </c>
      <c r="T40" s="668">
        <v>0.33</v>
      </c>
      <c r="U40" s="1090"/>
      <c r="V40" s="840"/>
      <c r="W40" s="25"/>
      <c r="X40" s="664"/>
      <c r="Y40" s="664"/>
      <c r="Z40" s="664"/>
      <c r="AA40" s="841"/>
      <c r="AB40" s="1088"/>
      <c r="AC40" s="1076"/>
      <c r="AD40" s="1072"/>
      <c r="AE40" s="1072"/>
      <c r="AF40" s="1124">
        <v>6</v>
      </c>
      <c r="AG40" s="1183">
        <f t="shared" si="12"/>
        <v>0.33</v>
      </c>
      <c r="AH40" s="1183">
        <f t="shared" si="13"/>
        <v>0.33</v>
      </c>
      <c r="AI40" s="1183">
        <f t="shared" si="14"/>
        <v>0.33</v>
      </c>
      <c r="AJ40" s="1183">
        <f t="shared" si="15"/>
        <v>0.3135</v>
      </c>
      <c r="AK40" s="1183">
        <f t="shared" si="16"/>
        <v>0.28050000000000003</v>
      </c>
      <c r="AL40" s="1183">
        <f t="shared" si="17"/>
        <v>0.2475</v>
      </c>
      <c r="AM40" s="1183">
        <f t="shared" si="18"/>
        <v>0.21450000000000002</v>
      </c>
      <c r="AN40" s="1183">
        <f t="shared" si="19"/>
        <v>0.19800000000000001</v>
      </c>
      <c r="AO40" s="1183">
        <f t="shared" si="20"/>
        <v>0.21450000000000002</v>
      </c>
      <c r="AP40" s="1183">
        <f t="shared" si="21"/>
        <v>0.2475</v>
      </c>
      <c r="AQ40" s="1183">
        <f t="shared" si="22"/>
        <v>0.29700000000000004</v>
      </c>
      <c r="AR40" s="1183">
        <f t="shared" si="23"/>
        <v>0.33</v>
      </c>
      <c r="AS40" s="1101"/>
      <c r="AT40" s="893"/>
      <c r="AU40" s="986"/>
      <c r="AV40" s="893"/>
      <c r="AW40" s="893"/>
      <c r="AX40" s="1077"/>
      <c r="AY40" s="1077"/>
      <c r="AZ40" s="1077"/>
      <c r="BA40" s="1077"/>
      <c r="BB40" s="1077"/>
      <c r="BC40" s="1077"/>
      <c r="BD40" s="1077"/>
      <c r="BE40" s="1077"/>
      <c r="BF40" s="1077"/>
      <c r="BG40" s="1077"/>
      <c r="BH40" s="1077"/>
      <c r="BI40" s="1077"/>
      <c r="BJ40" s="1077"/>
      <c r="BK40" s="1077"/>
      <c r="BL40" s="1077"/>
      <c r="BM40" s="1077"/>
      <c r="BN40" s="1077"/>
      <c r="BO40" s="1077"/>
      <c r="BP40" s="1077"/>
      <c r="BQ40" s="1077"/>
      <c r="BR40" s="1077"/>
      <c r="BS40" s="1077"/>
      <c r="BT40" s="1077"/>
      <c r="BU40" s="1077"/>
      <c r="BV40" s="1077"/>
      <c r="BW40" s="1077"/>
      <c r="BX40" s="1077"/>
      <c r="BY40" s="1077"/>
      <c r="BZ40" s="1077"/>
      <c r="CA40" s="1077"/>
      <c r="CB40" s="1077"/>
      <c r="CC40" s="1077"/>
      <c r="CD40" s="1077"/>
      <c r="CE40" s="1077"/>
      <c r="CF40" s="1077"/>
      <c r="CG40" s="1077"/>
      <c r="CH40" s="1077"/>
      <c r="CI40" s="1077"/>
      <c r="CJ40" s="1077"/>
      <c r="CK40" s="1077"/>
      <c r="CL40" s="1077"/>
      <c r="CM40" s="1077"/>
      <c r="CN40" s="1077"/>
      <c r="CO40" s="1077"/>
      <c r="CP40" s="1050"/>
      <c r="CQ40" s="1050"/>
      <c r="CR40" s="1050"/>
      <c r="CS40" s="1050"/>
      <c r="CT40" s="1050"/>
      <c r="CU40" s="1050"/>
      <c r="CV40" s="1050"/>
      <c r="CW40" s="1050"/>
      <c r="CX40" s="1050"/>
      <c r="CY40" s="1050"/>
      <c r="CZ40" s="1050"/>
      <c r="DA40" s="1050"/>
      <c r="DB40" s="1050"/>
      <c r="DC40" s="1050"/>
      <c r="DD40" s="1050"/>
      <c r="DE40" s="1050"/>
      <c r="DF40" s="1050"/>
      <c r="DG40" s="1050"/>
      <c r="DH40" s="1050"/>
      <c r="DI40" s="1050"/>
      <c r="DJ40" s="1050"/>
      <c r="DK40" s="1050"/>
      <c r="DL40" s="1050"/>
      <c r="DM40" s="1050"/>
      <c r="DN40" s="1050"/>
      <c r="DO40" s="1050"/>
      <c r="DP40" s="1050"/>
      <c r="DQ40" s="1050"/>
      <c r="DR40" s="1050"/>
      <c r="DS40" s="1050"/>
      <c r="DT40" s="1050"/>
      <c r="DU40" s="1050"/>
      <c r="DV40" s="1050"/>
      <c r="DW40" s="1050"/>
      <c r="DX40" s="1050"/>
      <c r="DY40" s="1050"/>
      <c r="DZ40" s="1050"/>
    </row>
    <row r="41" spans="1:130" ht="12.75" customHeight="1" x14ac:dyDescent="0.2">
      <c r="B41" s="316"/>
      <c r="C41" s="57" t="s">
        <v>187</v>
      </c>
      <c r="D41" s="330">
        <v>0.85</v>
      </c>
      <c r="E41" s="1102" t="s">
        <v>595</v>
      </c>
      <c r="F41" s="42">
        <v>9</v>
      </c>
      <c r="G41" s="329">
        <v>0.31</v>
      </c>
      <c r="H41" s="329">
        <v>0.31</v>
      </c>
      <c r="I41" s="329">
        <v>0.31</v>
      </c>
      <c r="J41" s="329">
        <v>0.29449999999999998</v>
      </c>
      <c r="K41" s="329">
        <v>0.26350000000000001</v>
      </c>
      <c r="L41" s="329">
        <v>0.23250000000000001</v>
      </c>
      <c r="M41" s="329">
        <v>0.20150000000000001</v>
      </c>
      <c r="N41" s="329">
        <v>0.186</v>
      </c>
      <c r="O41" s="329">
        <v>0.20150000000000001</v>
      </c>
      <c r="P41" s="329">
        <v>0.23250000000000001</v>
      </c>
      <c r="Q41" s="329">
        <v>0.27900000000000003</v>
      </c>
      <c r="R41" s="329">
        <v>0.31</v>
      </c>
      <c r="S41" s="641">
        <v>243.2</v>
      </c>
      <c r="T41" s="668">
        <v>0.31</v>
      </c>
      <c r="U41" s="1090"/>
      <c r="V41" s="840"/>
      <c r="W41" s="25"/>
      <c r="X41" s="664"/>
      <c r="Y41" s="664"/>
      <c r="Z41" s="664"/>
      <c r="AA41" s="841"/>
      <c r="AB41" s="1088"/>
      <c r="AC41" s="1076"/>
      <c r="AD41" s="1072"/>
      <c r="AE41" s="1072"/>
      <c r="AF41" s="1124">
        <v>7</v>
      </c>
      <c r="AG41" s="1183">
        <f t="shared" si="12"/>
        <v>0.31</v>
      </c>
      <c r="AH41" s="1183">
        <f t="shared" si="13"/>
        <v>0.31</v>
      </c>
      <c r="AI41" s="1183">
        <f t="shared" si="14"/>
        <v>0.31</v>
      </c>
      <c r="AJ41" s="1183">
        <f t="shared" si="15"/>
        <v>0.29449999999999998</v>
      </c>
      <c r="AK41" s="1183">
        <f t="shared" si="16"/>
        <v>0.26350000000000001</v>
      </c>
      <c r="AL41" s="1183">
        <f t="shared" si="17"/>
        <v>0.23249999999999998</v>
      </c>
      <c r="AM41" s="1183">
        <f t="shared" si="18"/>
        <v>0.20150000000000001</v>
      </c>
      <c r="AN41" s="1183">
        <f t="shared" si="19"/>
        <v>0.186</v>
      </c>
      <c r="AO41" s="1183">
        <f t="shared" si="20"/>
        <v>0.20150000000000001</v>
      </c>
      <c r="AP41" s="1183">
        <f t="shared" si="21"/>
        <v>0.23249999999999998</v>
      </c>
      <c r="AQ41" s="1183">
        <f t="shared" si="22"/>
        <v>0.27900000000000003</v>
      </c>
      <c r="AR41" s="1183">
        <f t="shared" si="23"/>
        <v>0.31</v>
      </c>
      <c r="AS41" s="1101"/>
      <c r="AT41" s="893"/>
      <c r="AU41" s="986"/>
      <c r="AV41" s="893"/>
      <c r="AW41" s="893"/>
      <c r="AX41" s="1077"/>
      <c r="AY41" s="1077"/>
      <c r="AZ41" s="1077"/>
      <c r="BA41" s="1077"/>
      <c r="BB41" s="1077"/>
      <c r="BC41" s="1077"/>
      <c r="BD41" s="1077"/>
      <c r="BE41" s="1077"/>
      <c r="BF41" s="1077"/>
      <c r="BG41" s="1077"/>
      <c r="BH41" s="1077"/>
      <c r="BI41" s="1077"/>
      <c r="BJ41" s="1077"/>
      <c r="BK41" s="1077"/>
      <c r="BL41" s="1077"/>
      <c r="BM41" s="1077"/>
      <c r="BN41" s="1077"/>
      <c r="BO41" s="1077"/>
      <c r="BP41" s="1077"/>
      <c r="BQ41" s="1077"/>
      <c r="BR41" s="1077"/>
      <c r="BS41" s="1077"/>
      <c r="BT41" s="1077"/>
      <c r="BU41" s="1077"/>
      <c r="BV41" s="1077"/>
      <c r="BW41" s="1077"/>
      <c r="BX41" s="1077"/>
      <c r="BY41" s="1077"/>
      <c r="BZ41" s="1077"/>
      <c r="CA41" s="1077"/>
      <c r="CB41" s="1077"/>
      <c r="CC41" s="1077"/>
      <c r="CD41" s="1077"/>
      <c r="CE41" s="1077"/>
      <c r="CF41" s="1077"/>
      <c r="CG41" s="1077"/>
      <c r="CH41" s="1077"/>
      <c r="CI41" s="1077"/>
      <c r="CJ41" s="1077"/>
      <c r="CK41" s="1077"/>
      <c r="CL41" s="1077"/>
      <c r="CM41" s="1077"/>
      <c r="CN41" s="1077"/>
      <c r="CO41" s="1077"/>
      <c r="CP41" s="1050"/>
      <c r="CQ41" s="1050"/>
      <c r="CR41" s="1050"/>
      <c r="CS41" s="1050"/>
      <c r="CT41" s="1050"/>
      <c r="CU41" s="1050"/>
      <c r="CV41" s="1050"/>
      <c r="CW41" s="1050"/>
      <c r="CX41" s="1050"/>
      <c r="CY41" s="1050"/>
      <c r="CZ41" s="1050"/>
      <c r="DA41" s="1050"/>
      <c r="DB41" s="1050"/>
      <c r="DC41" s="1050"/>
      <c r="DD41" s="1050"/>
      <c r="DE41" s="1050"/>
      <c r="DF41" s="1050"/>
      <c r="DG41" s="1050"/>
      <c r="DH41" s="1050"/>
      <c r="DI41" s="1050"/>
      <c r="DJ41" s="1050"/>
      <c r="DK41" s="1050"/>
      <c r="DL41" s="1050"/>
      <c r="DM41" s="1050"/>
      <c r="DN41" s="1050"/>
      <c r="DO41" s="1050"/>
      <c r="DP41" s="1050"/>
      <c r="DQ41" s="1050"/>
      <c r="DR41" s="1050"/>
      <c r="DS41" s="1050"/>
      <c r="DT41" s="1050"/>
      <c r="DU41" s="1050"/>
      <c r="DV41" s="1050"/>
      <c r="DW41" s="1050"/>
      <c r="DX41" s="1050"/>
      <c r="DY41" s="1050"/>
      <c r="DZ41" s="1050"/>
    </row>
    <row r="42" spans="1:130" ht="12.75" customHeight="1" x14ac:dyDescent="0.2">
      <c r="B42" s="316"/>
      <c r="C42" s="57" t="s">
        <v>188</v>
      </c>
      <c r="D42" s="330">
        <v>0.75</v>
      </c>
      <c r="E42" s="1102" t="s">
        <v>596</v>
      </c>
      <c r="F42" s="42">
        <v>10</v>
      </c>
      <c r="G42" s="329">
        <v>0.28999999999999998</v>
      </c>
      <c r="H42" s="329">
        <v>0.28999999999999998</v>
      </c>
      <c r="I42" s="329">
        <v>0.28999999999999998</v>
      </c>
      <c r="J42" s="329">
        <v>0.27550000000000002</v>
      </c>
      <c r="K42" s="329">
        <v>0.2465</v>
      </c>
      <c r="L42" s="329">
        <v>0.2175</v>
      </c>
      <c r="M42" s="329">
        <v>0.1885</v>
      </c>
      <c r="N42" s="329">
        <v>0.17399999999999999</v>
      </c>
      <c r="O42" s="329">
        <v>0.1885</v>
      </c>
      <c r="P42" s="329">
        <v>0.2175</v>
      </c>
      <c r="Q42" s="329">
        <v>0.26100000000000001</v>
      </c>
      <c r="R42" s="329">
        <v>0.28999999999999998</v>
      </c>
      <c r="S42" s="641">
        <v>273.60000000000002</v>
      </c>
      <c r="T42" s="668">
        <v>0.28999999999999998</v>
      </c>
      <c r="U42" s="1090"/>
      <c r="V42" s="840"/>
      <c r="W42" s="25"/>
      <c r="X42" s="664"/>
      <c r="Y42" s="664"/>
      <c r="Z42" s="664"/>
      <c r="AA42" s="841"/>
      <c r="AB42" s="1088"/>
      <c r="AC42" s="1076"/>
      <c r="AD42" s="1072"/>
      <c r="AE42" s="1072"/>
      <c r="AF42" s="1124">
        <v>8</v>
      </c>
      <c r="AG42" s="1183">
        <f t="shared" si="12"/>
        <v>0.28999999999999998</v>
      </c>
      <c r="AH42" s="1183">
        <f t="shared" si="13"/>
        <v>0.28999999999999998</v>
      </c>
      <c r="AI42" s="1183">
        <f t="shared" si="14"/>
        <v>0.28999999999999998</v>
      </c>
      <c r="AJ42" s="1183">
        <f t="shared" si="15"/>
        <v>0.27549999999999997</v>
      </c>
      <c r="AK42" s="1183">
        <f t="shared" si="16"/>
        <v>0.24649999999999997</v>
      </c>
      <c r="AL42" s="1183">
        <f t="shared" si="17"/>
        <v>0.21749999999999997</v>
      </c>
      <c r="AM42" s="1183">
        <f t="shared" si="18"/>
        <v>0.1885</v>
      </c>
      <c r="AN42" s="1183">
        <f t="shared" si="19"/>
        <v>0.17399999999999999</v>
      </c>
      <c r="AO42" s="1183">
        <f t="shared" si="20"/>
        <v>0.1885</v>
      </c>
      <c r="AP42" s="1183">
        <f t="shared" si="21"/>
        <v>0.21749999999999997</v>
      </c>
      <c r="AQ42" s="1183">
        <f t="shared" si="22"/>
        <v>0.26100000000000001</v>
      </c>
      <c r="AR42" s="1183">
        <f t="shared" si="23"/>
        <v>0.28999999999999998</v>
      </c>
      <c r="AS42" s="1101"/>
      <c r="AT42" s="893"/>
      <c r="AU42" s="986"/>
      <c r="AV42" s="893"/>
      <c r="AW42" s="893"/>
      <c r="AX42" s="1077"/>
      <c r="AY42" s="1077"/>
      <c r="AZ42" s="1077"/>
      <c r="BA42" s="1077"/>
      <c r="BB42" s="1077"/>
      <c r="BC42" s="1077"/>
      <c r="BD42" s="1077"/>
      <c r="BE42" s="1077"/>
      <c r="BF42" s="1077"/>
      <c r="BG42" s="1077"/>
      <c r="BH42" s="1077"/>
      <c r="BI42" s="1077"/>
      <c r="BJ42" s="1077"/>
      <c r="BK42" s="1077"/>
      <c r="BL42" s="1077"/>
      <c r="BM42" s="1077"/>
      <c r="BN42" s="1077"/>
      <c r="BO42" s="1077"/>
      <c r="BP42" s="1077"/>
      <c r="BQ42" s="1077"/>
      <c r="BR42" s="1077"/>
      <c r="BS42" s="1077"/>
      <c r="BT42" s="1077"/>
      <c r="BU42" s="1077"/>
      <c r="BV42" s="1077"/>
      <c r="BW42" s="1077"/>
      <c r="BX42" s="1077"/>
      <c r="BY42" s="1077"/>
      <c r="BZ42" s="1077"/>
      <c r="CA42" s="1077"/>
      <c r="CB42" s="1077"/>
      <c r="CC42" s="1077"/>
      <c r="CD42" s="1077"/>
      <c r="CE42" s="1077"/>
      <c r="CF42" s="1077"/>
      <c r="CG42" s="1077"/>
      <c r="CH42" s="1077"/>
      <c r="CI42" s="1077"/>
      <c r="CJ42" s="1077"/>
      <c r="CK42" s="1077"/>
      <c r="CL42" s="1077"/>
      <c r="CM42" s="1077"/>
      <c r="CN42" s="1077"/>
      <c r="CO42" s="1077"/>
      <c r="CP42" s="1050"/>
      <c r="CQ42" s="1050"/>
      <c r="CR42" s="1050"/>
      <c r="CS42" s="1050"/>
      <c r="CT42" s="1050"/>
      <c r="CU42" s="1050"/>
      <c r="CV42" s="1050"/>
      <c r="CW42" s="1050"/>
      <c r="CX42" s="1050"/>
      <c r="CY42" s="1050"/>
      <c r="CZ42" s="1050"/>
      <c r="DA42" s="1050"/>
      <c r="DB42" s="1050"/>
      <c r="DC42" s="1050"/>
      <c r="DD42" s="1050"/>
      <c r="DE42" s="1050"/>
      <c r="DF42" s="1050"/>
      <c r="DG42" s="1050"/>
      <c r="DH42" s="1050"/>
      <c r="DI42" s="1050"/>
      <c r="DJ42" s="1050"/>
      <c r="DK42" s="1050"/>
      <c r="DL42" s="1050"/>
      <c r="DM42" s="1050"/>
      <c r="DN42" s="1050"/>
      <c r="DO42" s="1050"/>
      <c r="DP42" s="1050"/>
      <c r="DQ42" s="1050"/>
      <c r="DR42" s="1050"/>
      <c r="DS42" s="1050"/>
      <c r="DT42" s="1050"/>
      <c r="DU42" s="1050"/>
      <c r="DV42" s="1050"/>
      <c r="DW42" s="1050"/>
      <c r="DX42" s="1050"/>
      <c r="DY42" s="1050"/>
      <c r="DZ42" s="1050"/>
    </row>
    <row r="43" spans="1:130" ht="12.75" customHeight="1" x14ac:dyDescent="0.2">
      <c r="B43" s="316"/>
      <c r="C43" s="57" t="s">
        <v>189</v>
      </c>
      <c r="D43" s="330">
        <v>0.65</v>
      </c>
      <c r="E43" s="1102" t="s">
        <v>597</v>
      </c>
      <c r="F43" s="42">
        <v>11</v>
      </c>
      <c r="G43" s="329">
        <v>0.27</v>
      </c>
      <c r="H43" s="329">
        <v>0.27</v>
      </c>
      <c r="I43" s="329">
        <v>0.27</v>
      </c>
      <c r="J43" s="329">
        <v>0.25650000000000001</v>
      </c>
      <c r="K43" s="329">
        <v>0.22950000000000001</v>
      </c>
      <c r="L43" s="329">
        <v>0.20250000000000001</v>
      </c>
      <c r="M43" s="329">
        <v>0.17549999999999999</v>
      </c>
      <c r="N43" s="329">
        <v>0.16200000000000001</v>
      </c>
      <c r="O43" s="329">
        <v>0.17549999999999999</v>
      </c>
      <c r="P43" s="329">
        <v>0.20250000000000001</v>
      </c>
      <c r="Q43" s="329">
        <v>0.24299999999999999</v>
      </c>
      <c r="R43" s="329">
        <v>0.27</v>
      </c>
      <c r="S43" s="641">
        <v>304</v>
      </c>
      <c r="T43" s="668">
        <v>0.27</v>
      </c>
      <c r="U43" s="1090"/>
      <c r="V43" s="840"/>
      <c r="W43" s="25"/>
      <c r="X43" s="664"/>
      <c r="Y43" s="664"/>
      <c r="Z43" s="664"/>
      <c r="AA43" s="841"/>
      <c r="AB43" s="1088"/>
      <c r="AC43" s="1076"/>
      <c r="AD43" s="1072"/>
      <c r="AE43" s="1072"/>
      <c r="AF43" s="1124">
        <v>9</v>
      </c>
      <c r="AG43" s="1183">
        <f t="shared" si="12"/>
        <v>0.27</v>
      </c>
      <c r="AH43" s="1183">
        <f t="shared" si="13"/>
        <v>0.27</v>
      </c>
      <c r="AI43" s="1183">
        <f t="shared" si="14"/>
        <v>0.27</v>
      </c>
      <c r="AJ43" s="1183">
        <f t="shared" si="15"/>
        <v>0.25650000000000001</v>
      </c>
      <c r="AK43" s="1183">
        <f t="shared" si="16"/>
        <v>0.22950000000000001</v>
      </c>
      <c r="AL43" s="1183">
        <f t="shared" si="17"/>
        <v>0.20250000000000001</v>
      </c>
      <c r="AM43" s="1183">
        <f t="shared" si="18"/>
        <v>0.17550000000000002</v>
      </c>
      <c r="AN43" s="1183">
        <f t="shared" si="19"/>
        <v>0.16200000000000001</v>
      </c>
      <c r="AO43" s="1183">
        <f t="shared" si="20"/>
        <v>0.17550000000000002</v>
      </c>
      <c r="AP43" s="1183">
        <f t="shared" si="21"/>
        <v>0.20250000000000001</v>
      </c>
      <c r="AQ43" s="1183">
        <f t="shared" si="22"/>
        <v>0.24300000000000002</v>
      </c>
      <c r="AR43" s="1183">
        <f t="shared" si="23"/>
        <v>0.27</v>
      </c>
      <c r="AS43" s="1101"/>
      <c r="AT43" s="893"/>
      <c r="AU43" s="986"/>
      <c r="AV43" s="893"/>
      <c r="AW43" s="893"/>
      <c r="AX43" s="1077"/>
      <c r="AY43" s="1077"/>
      <c r="AZ43" s="1077"/>
      <c r="BA43" s="1077"/>
      <c r="BB43" s="1077"/>
      <c r="BC43" s="1077"/>
      <c r="BD43" s="1077"/>
      <c r="BE43" s="1077"/>
      <c r="BF43" s="1077"/>
      <c r="BG43" s="1077"/>
      <c r="BH43" s="1077"/>
      <c r="BI43" s="1077"/>
      <c r="BJ43" s="1077"/>
      <c r="BK43" s="1077"/>
      <c r="BL43" s="1077"/>
      <c r="BM43" s="1077"/>
      <c r="BN43" s="1077"/>
      <c r="BO43" s="1077"/>
      <c r="BP43" s="1077"/>
      <c r="BQ43" s="1077"/>
      <c r="BR43" s="1077"/>
      <c r="BS43" s="1077"/>
      <c r="BT43" s="1077"/>
      <c r="BU43" s="1077"/>
      <c r="BV43" s="1077"/>
      <c r="BW43" s="1077"/>
      <c r="BX43" s="1077"/>
      <c r="BY43" s="1077"/>
      <c r="BZ43" s="1077"/>
      <c r="CA43" s="1077"/>
      <c r="CB43" s="1077"/>
      <c r="CC43" s="1077"/>
      <c r="CD43" s="1077"/>
      <c r="CE43" s="1077"/>
      <c r="CF43" s="1077"/>
      <c r="CG43" s="1077"/>
      <c r="CH43" s="1077"/>
      <c r="CI43" s="1077"/>
      <c r="CJ43" s="1077"/>
      <c r="CK43" s="1077"/>
      <c r="CL43" s="1077"/>
      <c r="CM43" s="1077"/>
      <c r="CN43" s="1077"/>
      <c r="CO43" s="1077"/>
      <c r="CP43" s="1050"/>
      <c r="CQ43" s="1050"/>
      <c r="CR43" s="1050"/>
      <c r="CS43" s="1050"/>
      <c r="CT43" s="1050"/>
      <c r="CU43" s="1050"/>
      <c r="CV43" s="1050"/>
      <c r="CW43" s="1050"/>
      <c r="CX43" s="1050"/>
      <c r="CY43" s="1050"/>
      <c r="CZ43" s="1050"/>
      <c r="DA43" s="1050"/>
      <c r="DB43" s="1050"/>
      <c r="DC43" s="1050"/>
      <c r="DD43" s="1050"/>
      <c r="DE43" s="1050"/>
      <c r="DF43" s="1050"/>
      <c r="DG43" s="1050"/>
      <c r="DH43" s="1050"/>
      <c r="DI43" s="1050"/>
      <c r="DJ43" s="1050"/>
      <c r="DK43" s="1050"/>
      <c r="DL43" s="1050"/>
      <c r="DM43" s="1050"/>
      <c r="DN43" s="1050"/>
      <c r="DO43" s="1050"/>
      <c r="DP43" s="1050"/>
      <c r="DQ43" s="1050"/>
      <c r="DR43" s="1050"/>
      <c r="DS43" s="1050"/>
      <c r="DT43" s="1050"/>
      <c r="DU43" s="1050"/>
      <c r="DV43" s="1050"/>
      <c r="DW43" s="1050"/>
      <c r="DX43" s="1050"/>
      <c r="DY43" s="1050"/>
      <c r="DZ43" s="1050"/>
    </row>
    <row r="44" spans="1:130" ht="12.75" customHeight="1" x14ac:dyDescent="0.2">
      <c r="B44" s="316"/>
      <c r="C44" s="57" t="s">
        <v>190</v>
      </c>
      <c r="D44" s="330">
        <v>0.6</v>
      </c>
      <c r="E44" s="1102" t="s">
        <v>598</v>
      </c>
      <c r="F44" s="42">
        <v>12</v>
      </c>
      <c r="G44" s="329">
        <v>0.25</v>
      </c>
      <c r="H44" s="329">
        <v>0.25</v>
      </c>
      <c r="I44" s="329">
        <v>0.25</v>
      </c>
      <c r="J44" s="329">
        <v>0.23749999999999999</v>
      </c>
      <c r="K44" s="329">
        <v>0.21249999999999999</v>
      </c>
      <c r="L44" s="329">
        <v>0.1875</v>
      </c>
      <c r="M44" s="329">
        <v>0.16250000000000001</v>
      </c>
      <c r="N44" s="329">
        <v>0.15</v>
      </c>
      <c r="O44" s="329">
        <v>0.16250000000000001</v>
      </c>
      <c r="P44" s="329">
        <v>0.1875</v>
      </c>
      <c r="Q44" s="329">
        <v>0.22500000000000001</v>
      </c>
      <c r="R44" s="329">
        <v>0.25</v>
      </c>
      <c r="S44" s="641">
        <v>334.4</v>
      </c>
      <c r="T44" s="668">
        <v>0.25</v>
      </c>
      <c r="U44" s="1090"/>
      <c r="V44" s="840"/>
      <c r="W44" s="25"/>
      <c r="X44" s="664"/>
      <c r="Y44" s="664"/>
      <c r="Z44" s="664"/>
      <c r="AA44" s="841"/>
      <c r="AB44" s="1088"/>
      <c r="AC44" s="1076"/>
      <c r="AD44" s="1072"/>
      <c r="AE44" s="1072"/>
      <c r="AF44" s="1124">
        <v>10</v>
      </c>
      <c r="AG44" s="1183">
        <f t="shared" si="12"/>
        <v>0.25</v>
      </c>
      <c r="AH44" s="1183">
        <f t="shared" si="13"/>
        <v>0.25</v>
      </c>
      <c r="AI44" s="1183">
        <f t="shared" si="14"/>
        <v>0.25</v>
      </c>
      <c r="AJ44" s="1183">
        <f t="shared" si="15"/>
        <v>0.23749999999999999</v>
      </c>
      <c r="AK44" s="1183">
        <f t="shared" si="16"/>
        <v>0.21249999999999999</v>
      </c>
      <c r="AL44" s="1183">
        <f t="shared" si="17"/>
        <v>0.1875</v>
      </c>
      <c r="AM44" s="1183">
        <f t="shared" si="18"/>
        <v>0.16250000000000001</v>
      </c>
      <c r="AN44" s="1183">
        <f t="shared" si="19"/>
        <v>0.15</v>
      </c>
      <c r="AO44" s="1183">
        <f t="shared" si="20"/>
        <v>0.16250000000000001</v>
      </c>
      <c r="AP44" s="1183">
        <f t="shared" si="21"/>
        <v>0.1875</v>
      </c>
      <c r="AQ44" s="1183">
        <f t="shared" si="22"/>
        <v>0.22500000000000001</v>
      </c>
      <c r="AR44" s="1183">
        <f t="shared" si="23"/>
        <v>0.25</v>
      </c>
      <c r="AS44" s="1101"/>
      <c r="AT44" s="893"/>
      <c r="AU44" s="986"/>
      <c r="AV44" s="893"/>
      <c r="AW44" s="893"/>
      <c r="AX44" s="1077"/>
      <c r="AY44" s="1077"/>
      <c r="AZ44" s="1077"/>
      <c r="BA44" s="1077"/>
      <c r="BB44" s="1077"/>
      <c r="BC44" s="1077"/>
      <c r="BD44" s="1077"/>
      <c r="BE44" s="1077"/>
      <c r="BF44" s="1077"/>
      <c r="BG44" s="1077"/>
      <c r="BH44" s="1077"/>
      <c r="BI44" s="1077"/>
      <c r="BJ44" s="1077"/>
      <c r="BK44" s="1077"/>
      <c r="BL44" s="1077"/>
      <c r="BM44" s="1077"/>
      <c r="BN44" s="1077"/>
      <c r="BO44" s="1077"/>
      <c r="BP44" s="1077"/>
      <c r="BQ44" s="1077"/>
      <c r="BR44" s="1077"/>
      <c r="BS44" s="1077"/>
      <c r="BT44" s="1077"/>
      <c r="BU44" s="1077"/>
      <c r="BV44" s="1077"/>
      <c r="BW44" s="1077"/>
      <c r="BX44" s="1077"/>
      <c r="BY44" s="1077"/>
      <c r="BZ44" s="1077"/>
      <c r="CA44" s="1077"/>
      <c r="CB44" s="1077"/>
      <c r="CC44" s="1077"/>
      <c r="CD44" s="1077"/>
      <c r="CE44" s="1077"/>
      <c r="CF44" s="1077"/>
      <c r="CG44" s="1077"/>
      <c r="CH44" s="1077"/>
      <c r="CI44" s="1077"/>
      <c r="CJ44" s="1077"/>
      <c r="CK44" s="1077"/>
      <c r="CL44" s="1077"/>
      <c r="CM44" s="1077"/>
      <c r="CN44" s="1077"/>
      <c r="CO44" s="1077"/>
      <c r="CP44" s="1050"/>
      <c r="CQ44" s="1050"/>
      <c r="CR44" s="1050"/>
      <c r="CS44" s="1050"/>
      <c r="CT44" s="1050"/>
      <c r="CU44" s="1050"/>
      <c r="CV44" s="1050"/>
      <c r="CW44" s="1050"/>
      <c r="CX44" s="1050"/>
      <c r="CY44" s="1050"/>
      <c r="CZ44" s="1050"/>
      <c r="DA44" s="1050"/>
      <c r="DB44" s="1050"/>
      <c r="DC44" s="1050"/>
      <c r="DD44" s="1050"/>
      <c r="DE44" s="1050"/>
      <c r="DF44" s="1050"/>
      <c r="DG44" s="1050"/>
      <c r="DH44" s="1050"/>
      <c r="DI44" s="1050"/>
      <c r="DJ44" s="1050"/>
      <c r="DK44" s="1050"/>
      <c r="DL44" s="1050"/>
      <c r="DM44" s="1050"/>
      <c r="DN44" s="1050"/>
      <c r="DO44" s="1050"/>
      <c r="DP44" s="1050"/>
      <c r="DQ44" s="1050"/>
      <c r="DR44" s="1050"/>
      <c r="DS44" s="1050"/>
      <c r="DT44" s="1050"/>
      <c r="DU44" s="1050"/>
      <c r="DV44" s="1050"/>
      <c r="DW44" s="1050"/>
      <c r="DX44" s="1050"/>
      <c r="DY44" s="1050"/>
      <c r="DZ44" s="1050"/>
    </row>
    <row r="45" spans="1:130" ht="12.75" customHeight="1" x14ac:dyDescent="0.2">
      <c r="B45" s="316"/>
      <c r="C45" s="57" t="s">
        <v>191</v>
      </c>
      <c r="D45" s="330">
        <v>0.65</v>
      </c>
      <c r="E45" s="1102" t="s">
        <v>599</v>
      </c>
      <c r="F45" s="42">
        <v>13</v>
      </c>
      <c r="G45" s="329">
        <v>0.23</v>
      </c>
      <c r="H45" s="329">
        <v>0.23</v>
      </c>
      <c r="I45" s="329">
        <v>0.23</v>
      </c>
      <c r="J45" s="329">
        <v>0.2185</v>
      </c>
      <c r="K45" s="329">
        <v>0.19550000000000001</v>
      </c>
      <c r="L45" s="329">
        <v>0.17249999999999999</v>
      </c>
      <c r="M45" s="329">
        <v>0.14949999999999999</v>
      </c>
      <c r="N45" s="329">
        <v>0.13800000000000001</v>
      </c>
      <c r="O45" s="329">
        <v>0.14949999999999999</v>
      </c>
      <c r="P45" s="329">
        <v>0.17249999999999999</v>
      </c>
      <c r="Q45" s="329">
        <v>0.20699999999999999</v>
      </c>
      <c r="R45" s="329">
        <v>0.23</v>
      </c>
      <c r="S45" s="641">
        <v>364.8</v>
      </c>
      <c r="T45" s="668">
        <v>0.23</v>
      </c>
      <c r="U45" s="1090"/>
      <c r="V45" s="840"/>
      <c r="W45" s="25"/>
      <c r="X45" s="664"/>
      <c r="Y45" s="664"/>
      <c r="Z45" s="664"/>
      <c r="AA45" s="841"/>
      <c r="AB45" s="1088"/>
      <c r="AC45" s="1076"/>
      <c r="AD45" s="1072"/>
      <c r="AE45" s="1072"/>
      <c r="AF45" s="1124">
        <v>11</v>
      </c>
      <c r="AG45" s="1183">
        <f t="shared" si="12"/>
        <v>0.23</v>
      </c>
      <c r="AH45" s="1183">
        <f t="shared" si="13"/>
        <v>0.23</v>
      </c>
      <c r="AI45" s="1183">
        <f t="shared" si="14"/>
        <v>0.23</v>
      </c>
      <c r="AJ45" s="1183">
        <f t="shared" si="15"/>
        <v>0.2185</v>
      </c>
      <c r="AK45" s="1183">
        <f t="shared" si="16"/>
        <v>0.19550000000000001</v>
      </c>
      <c r="AL45" s="1183">
        <f t="shared" si="17"/>
        <v>0.17250000000000001</v>
      </c>
      <c r="AM45" s="1183">
        <f t="shared" si="18"/>
        <v>0.14950000000000002</v>
      </c>
      <c r="AN45" s="1183">
        <f t="shared" si="19"/>
        <v>0.13800000000000001</v>
      </c>
      <c r="AO45" s="1183">
        <f t="shared" si="20"/>
        <v>0.14950000000000002</v>
      </c>
      <c r="AP45" s="1183">
        <f t="shared" si="21"/>
        <v>0.17250000000000001</v>
      </c>
      <c r="AQ45" s="1183">
        <f t="shared" si="22"/>
        <v>0.20700000000000002</v>
      </c>
      <c r="AR45" s="1183">
        <f t="shared" si="23"/>
        <v>0.23</v>
      </c>
      <c r="AS45" s="1101"/>
      <c r="AT45" s="893"/>
      <c r="AU45" s="986"/>
      <c r="AV45" s="893"/>
      <c r="AW45" s="893"/>
      <c r="AX45" s="1077"/>
      <c r="AY45" s="1077"/>
      <c r="AZ45" s="1077"/>
      <c r="BA45" s="1077"/>
      <c r="BB45" s="1077"/>
      <c r="BC45" s="1077"/>
      <c r="BD45" s="1077"/>
      <c r="BE45" s="1077"/>
      <c r="BF45" s="1077"/>
      <c r="BG45" s="1077"/>
      <c r="BH45" s="1077"/>
      <c r="BI45" s="1077"/>
      <c r="BJ45" s="1077"/>
      <c r="BK45" s="1077"/>
      <c r="BL45" s="1077"/>
      <c r="BM45" s="1077"/>
      <c r="BN45" s="1077"/>
      <c r="BO45" s="1077"/>
      <c r="BP45" s="1077"/>
      <c r="BQ45" s="1077"/>
      <c r="BR45" s="1077"/>
      <c r="BS45" s="1077"/>
      <c r="BT45" s="1077"/>
      <c r="BU45" s="1077"/>
      <c r="BV45" s="1077"/>
      <c r="BW45" s="1077"/>
      <c r="BX45" s="1077"/>
      <c r="BY45" s="1077"/>
      <c r="BZ45" s="1077"/>
      <c r="CA45" s="1077"/>
      <c r="CB45" s="1077"/>
      <c r="CC45" s="1077"/>
      <c r="CD45" s="1077"/>
      <c r="CE45" s="1077"/>
      <c r="CF45" s="1077"/>
      <c r="CG45" s="1077"/>
      <c r="CH45" s="1077"/>
      <c r="CI45" s="1077"/>
      <c r="CJ45" s="1077"/>
      <c r="CK45" s="1077"/>
      <c r="CL45" s="1077"/>
      <c r="CM45" s="1077"/>
      <c r="CN45" s="1077"/>
      <c r="CO45" s="1077"/>
      <c r="CP45" s="1050"/>
      <c r="CQ45" s="1050"/>
      <c r="CR45" s="1050"/>
      <c r="CS45" s="1050"/>
      <c r="CT45" s="1050"/>
      <c r="CU45" s="1050"/>
      <c r="CV45" s="1050"/>
      <c r="CW45" s="1050"/>
      <c r="CX45" s="1050"/>
      <c r="CY45" s="1050"/>
      <c r="CZ45" s="1050"/>
      <c r="DA45" s="1050"/>
      <c r="DB45" s="1050"/>
      <c r="DC45" s="1050"/>
      <c r="DD45" s="1050"/>
      <c r="DE45" s="1050"/>
      <c r="DF45" s="1050"/>
      <c r="DG45" s="1050"/>
      <c r="DH45" s="1050"/>
      <c r="DI45" s="1050"/>
      <c r="DJ45" s="1050"/>
      <c r="DK45" s="1050"/>
      <c r="DL45" s="1050"/>
      <c r="DM45" s="1050"/>
      <c r="DN45" s="1050"/>
      <c r="DO45" s="1050"/>
      <c r="DP45" s="1050"/>
      <c r="DQ45" s="1050"/>
      <c r="DR45" s="1050"/>
      <c r="DS45" s="1050"/>
      <c r="DT45" s="1050"/>
      <c r="DU45" s="1050"/>
      <c r="DV45" s="1050"/>
      <c r="DW45" s="1050"/>
      <c r="DX45" s="1050"/>
      <c r="DY45" s="1050"/>
      <c r="DZ45" s="1050"/>
    </row>
    <row r="46" spans="1:130" ht="12.75" customHeight="1" x14ac:dyDescent="0.2">
      <c r="B46" s="316"/>
      <c r="C46" s="57" t="s">
        <v>192</v>
      </c>
      <c r="D46" s="330">
        <v>0.75</v>
      </c>
      <c r="E46" s="1102" t="s">
        <v>600</v>
      </c>
      <c r="F46" s="42">
        <v>14</v>
      </c>
      <c r="G46" s="329">
        <v>0.21</v>
      </c>
      <c r="H46" s="329">
        <v>0.21</v>
      </c>
      <c r="I46" s="329">
        <v>0.21</v>
      </c>
      <c r="J46" s="329">
        <v>0.19950000000000001</v>
      </c>
      <c r="K46" s="329">
        <v>0.17849999999999999</v>
      </c>
      <c r="L46" s="329">
        <v>0.1575</v>
      </c>
      <c r="M46" s="329">
        <v>0.13650000000000001</v>
      </c>
      <c r="N46" s="329">
        <v>0.126</v>
      </c>
      <c r="O46" s="329">
        <v>0.13650000000000001</v>
      </c>
      <c r="P46" s="329">
        <v>0.1575</v>
      </c>
      <c r="Q46" s="329">
        <v>0.189</v>
      </c>
      <c r="R46" s="329">
        <v>0.21</v>
      </c>
      <c r="S46" s="641">
        <v>395.2</v>
      </c>
      <c r="T46" s="668">
        <v>0.21</v>
      </c>
      <c r="U46" s="1090"/>
      <c r="V46" s="840"/>
      <c r="W46" s="25"/>
      <c r="X46" s="664"/>
      <c r="Y46" s="664"/>
      <c r="Z46" s="664"/>
      <c r="AA46" s="664"/>
      <c r="AB46" s="1088"/>
      <c r="AC46" s="1076"/>
      <c r="AD46" s="1072"/>
      <c r="AE46" s="1072"/>
      <c r="AF46" s="1124">
        <v>12</v>
      </c>
      <c r="AG46" s="1183">
        <f t="shared" si="12"/>
        <v>0.21</v>
      </c>
      <c r="AH46" s="1183">
        <f t="shared" si="13"/>
        <v>0.21</v>
      </c>
      <c r="AI46" s="1183">
        <f t="shared" si="14"/>
        <v>0.21</v>
      </c>
      <c r="AJ46" s="1183">
        <f t="shared" si="15"/>
        <v>0.19949999999999998</v>
      </c>
      <c r="AK46" s="1183">
        <f t="shared" si="16"/>
        <v>0.17849999999999999</v>
      </c>
      <c r="AL46" s="1183">
        <f t="shared" si="17"/>
        <v>0.1575</v>
      </c>
      <c r="AM46" s="1183">
        <f t="shared" si="18"/>
        <v>0.13650000000000001</v>
      </c>
      <c r="AN46" s="1183">
        <f t="shared" si="19"/>
        <v>0.126</v>
      </c>
      <c r="AO46" s="1183">
        <f t="shared" si="20"/>
        <v>0.13650000000000001</v>
      </c>
      <c r="AP46" s="1183">
        <f t="shared" si="21"/>
        <v>0.1575</v>
      </c>
      <c r="AQ46" s="1183">
        <f t="shared" si="22"/>
        <v>0.189</v>
      </c>
      <c r="AR46" s="1183">
        <f t="shared" si="23"/>
        <v>0.21</v>
      </c>
      <c r="AS46" s="1101"/>
      <c r="AT46" s="893"/>
      <c r="AU46" s="986"/>
      <c r="AV46" s="893"/>
      <c r="AW46" s="893"/>
      <c r="AX46" s="1077"/>
      <c r="AY46" s="1077"/>
      <c r="AZ46" s="1077"/>
      <c r="BA46" s="1077"/>
      <c r="BB46" s="1077"/>
      <c r="BC46" s="1077"/>
      <c r="BD46" s="1077"/>
      <c r="BE46" s="1077"/>
      <c r="BF46" s="1077"/>
      <c r="BG46" s="1077"/>
      <c r="BH46" s="1077"/>
      <c r="BI46" s="1077"/>
      <c r="BJ46" s="1077"/>
      <c r="BK46" s="1077"/>
      <c r="BL46" s="1077"/>
      <c r="BM46" s="1077"/>
      <c r="BN46" s="1077"/>
      <c r="BO46" s="1077"/>
      <c r="BP46" s="1077"/>
      <c r="BQ46" s="1077"/>
      <c r="BR46" s="1077"/>
      <c r="BS46" s="1077"/>
      <c r="BT46" s="1077"/>
      <c r="BU46" s="1077"/>
      <c r="BV46" s="1077"/>
      <c r="BW46" s="1077"/>
      <c r="BX46" s="1077"/>
      <c r="BY46" s="1077"/>
      <c r="BZ46" s="1077"/>
      <c r="CA46" s="1077"/>
      <c r="CB46" s="1077"/>
      <c r="CC46" s="1077"/>
      <c r="CD46" s="1077"/>
      <c r="CE46" s="1077"/>
      <c r="CF46" s="1077"/>
      <c r="CG46" s="1077"/>
      <c r="CH46" s="1077"/>
      <c r="CI46" s="1077"/>
      <c r="CJ46" s="1077"/>
      <c r="CK46" s="1077"/>
      <c r="CL46" s="1077"/>
      <c r="CM46" s="1077"/>
      <c r="CN46" s="1077"/>
      <c r="CO46" s="1077"/>
      <c r="CP46" s="1050"/>
      <c r="CQ46" s="1050"/>
      <c r="CR46" s="1050"/>
      <c r="CS46" s="1050"/>
      <c r="CT46" s="1050"/>
      <c r="CU46" s="1050"/>
      <c r="CV46" s="1050"/>
      <c r="CW46" s="1050"/>
      <c r="CX46" s="1050"/>
      <c r="CY46" s="1050"/>
      <c r="CZ46" s="1050"/>
      <c r="DA46" s="1050"/>
      <c r="DB46" s="1050"/>
      <c r="DC46" s="1050"/>
      <c r="DD46" s="1050"/>
      <c r="DE46" s="1050"/>
      <c r="DF46" s="1050"/>
      <c r="DG46" s="1050"/>
      <c r="DH46" s="1050"/>
      <c r="DI46" s="1050"/>
      <c r="DJ46" s="1050"/>
      <c r="DK46" s="1050"/>
      <c r="DL46" s="1050"/>
      <c r="DM46" s="1050"/>
      <c r="DN46" s="1050"/>
      <c r="DO46" s="1050"/>
      <c r="DP46" s="1050"/>
      <c r="DQ46" s="1050"/>
      <c r="DR46" s="1050"/>
      <c r="DS46" s="1050"/>
      <c r="DT46" s="1050"/>
      <c r="DU46" s="1050"/>
      <c r="DV46" s="1050"/>
      <c r="DW46" s="1050"/>
      <c r="DX46" s="1050"/>
      <c r="DY46" s="1050"/>
      <c r="DZ46" s="1050"/>
    </row>
    <row r="47" spans="1:130" ht="12.75" customHeight="1" x14ac:dyDescent="0.2">
      <c r="B47" s="316"/>
      <c r="C47" s="57" t="s">
        <v>193</v>
      </c>
      <c r="D47" s="330">
        <v>0.9</v>
      </c>
      <c r="E47" s="1102" t="s">
        <v>601</v>
      </c>
      <c r="F47" s="42">
        <v>15</v>
      </c>
      <c r="G47" s="329">
        <v>0.19</v>
      </c>
      <c r="H47" s="329">
        <v>0.19</v>
      </c>
      <c r="I47" s="329">
        <v>0.19</v>
      </c>
      <c r="J47" s="329">
        <v>0.18049999999999999</v>
      </c>
      <c r="K47" s="329">
        <v>0.1615</v>
      </c>
      <c r="L47" s="329">
        <v>0.14249999999999999</v>
      </c>
      <c r="M47" s="329">
        <v>0.1235</v>
      </c>
      <c r="N47" s="329">
        <v>0.114</v>
      </c>
      <c r="O47" s="329">
        <v>0.1235</v>
      </c>
      <c r="P47" s="329">
        <v>0.14249999999999999</v>
      </c>
      <c r="Q47" s="329">
        <v>0.17100000000000001</v>
      </c>
      <c r="R47" s="329">
        <v>0.19</v>
      </c>
      <c r="S47" s="641">
        <v>425.6</v>
      </c>
      <c r="T47" s="668">
        <v>0.19</v>
      </c>
      <c r="U47" s="1091"/>
      <c r="V47" s="1066"/>
      <c r="W47" s="611"/>
      <c r="X47" s="664"/>
      <c r="Y47" s="664"/>
      <c r="Z47" s="664"/>
      <c r="AA47" s="664"/>
      <c r="AB47" s="1088"/>
      <c r="AC47" s="1076"/>
      <c r="AD47" s="1072"/>
      <c r="AE47" s="1072"/>
      <c r="AF47" s="1124">
        <v>13</v>
      </c>
      <c r="AG47" s="1183">
        <f t="shared" si="12"/>
        <v>0.19</v>
      </c>
      <c r="AH47" s="1183">
        <f t="shared" si="13"/>
        <v>0.19</v>
      </c>
      <c r="AI47" s="1183">
        <f t="shared" si="14"/>
        <v>0.19</v>
      </c>
      <c r="AJ47" s="1183">
        <f t="shared" si="15"/>
        <v>0.18049999999999999</v>
      </c>
      <c r="AK47" s="1183">
        <f t="shared" si="16"/>
        <v>0.1615</v>
      </c>
      <c r="AL47" s="1183">
        <f t="shared" si="17"/>
        <v>0.14250000000000002</v>
      </c>
      <c r="AM47" s="1183">
        <f t="shared" si="18"/>
        <v>0.12350000000000001</v>
      </c>
      <c r="AN47" s="1183">
        <f t="shared" si="19"/>
        <v>0.11399999999999999</v>
      </c>
      <c r="AO47" s="1183">
        <f t="shared" si="20"/>
        <v>0.12350000000000001</v>
      </c>
      <c r="AP47" s="1183">
        <f t="shared" si="21"/>
        <v>0.14250000000000002</v>
      </c>
      <c r="AQ47" s="1183">
        <f t="shared" si="22"/>
        <v>0.17100000000000001</v>
      </c>
      <c r="AR47" s="1183">
        <f t="shared" si="23"/>
        <v>0.19</v>
      </c>
      <c r="AS47" s="1101"/>
      <c r="AT47" s="893"/>
      <c r="AU47" s="986"/>
      <c r="AV47" s="893"/>
      <c r="AW47" s="893"/>
      <c r="AX47" s="1077"/>
      <c r="AY47" s="1077"/>
      <c r="AZ47" s="1077"/>
      <c r="BA47" s="1077"/>
      <c r="BB47" s="1077"/>
      <c r="BC47" s="1077"/>
      <c r="BD47" s="1077"/>
      <c r="BE47" s="1077"/>
      <c r="BF47" s="1077"/>
      <c r="BG47" s="1077"/>
      <c r="BH47" s="1077"/>
      <c r="BI47" s="1077"/>
      <c r="BJ47" s="1077"/>
      <c r="BK47" s="1077"/>
      <c r="BL47" s="1077"/>
      <c r="BM47" s="1077"/>
      <c r="BN47" s="1077"/>
      <c r="BO47" s="1077"/>
      <c r="BP47" s="1077"/>
      <c r="BQ47" s="1077"/>
      <c r="BR47" s="1077"/>
      <c r="BS47" s="1077"/>
      <c r="BT47" s="1077"/>
      <c r="BU47" s="1077"/>
      <c r="BV47" s="1077"/>
      <c r="BW47" s="1077"/>
      <c r="BX47" s="1077"/>
      <c r="BY47" s="1077"/>
      <c r="BZ47" s="1077"/>
      <c r="CA47" s="1077"/>
      <c r="CB47" s="1077"/>
      <c r="CC47" s="1077"/>
      <c r="CD47" s="1077"/>
      <c r="CE47" s="1077"/>
      <c r="CF47" s="1077"/>
      <c r="CG47" s="1077"/>
      <c r="CH47" s="1077"/>
      <c r="CI47" s="1077"/>
      <c r="CJ47" s="1077"/>
      <c r="CK47" s="1077"/>
      <c r="CL47" s="1077"/>
      <c r="CM47" s="1077"/>
      <c r="CN47" s="1077"/>
      <c r="CO47" s="1077"/>
      <c r="CP47" s="1050"/>
      <c r="CQ47" s="1050"/>
      <c r="CR47" s="1050"/>
      <c r="CS47" s="1050"/>
      <c r="CT47" s="1050"/>
      <c r="CU47" s="1050"/>
      <c r="CV47" s="1050"/>
      <c r="CW47" s="1050"/>
      <c r="CX47" s="1050"/>
      <c r="CY47" s="1050"/>
      <c r="CZ47" s="1050"/>
      <c r="DA47" s="1050"/>
      <c r="DB47" s="1050"/>
      <c r="DC47" s="1050"/>
      <c r="DD47" s="1050"/>
      <c r="DE47" s="1050"/>
      <c r="DF47" s="1050"/>
      <c r="DG47" s="1050"/>
      <c r="DH47" s="1050"/>
      <c r="DI47" s="1050"/>
      <c r="DJ47" s="1050"/>
      <c r="DK47" s="1050"/>
      <c r="DL47" s="1050"/>
      <c r="DM47" s="1050"/>
      <c r="DN47" s="1050"/>
      <c r="DO47" s="1050"/>
      <c r="DP47" s="1050"/>
      <c r="DQ47" s="1050"/>
      <c r="DR47" s="1050"/>
      <c r="DS47" s="1050"/>
      <c r="DT47" s="1050"/>
      <c r="DU47" s="1050"/>
      <c r="DV47" s="1050"/>
      <c r="DW47" s="1050"/>
      <c r="DX47" s="1050"/>
      <c r="DY47" s="1050"/>
      <c r="DZ47" s="1050"/>
    </row>
    <row r="48" spans="1:130" ht="12.75" customHeight="1" x14ac:dyDescent="0.2">
      <c r="B48" s="316"/>
      <c r="C48" s="57" t="s">
        <v>194</v>
      </c>
      <c r="D48" s="330">
        <v>1</v>
      </c>
      <c r="E48" s="1102" t="s">
        <v>602</v>
      </c>
      <c r="F48" s="42">
        <v>16</v>
      </c>
      <c r="G48" s="329">
        <v>0.17</v>
      </c>
      <c r="H48" s="329">
        <v>0.17</v>
      </c>
      <c r="I48" s="329">
        <v>0.17</v>
      </c>
      <c r="J48" s="329">
        <v>0.1615</v>
      </c>
      <c r="K48" s="329">
        <v>0.14449999999999999</v>
      </c>
      <c r="L48" s="329">
        <v>0.1275</v>
      </c>
      <c r="M48" s="329">
        <v>0.1105</v>
      </c>
      <c r="N48" s="329">
        <v>0.10199999999999999</v>
      </c>
      <c r="O48" s="329">
        <v>0.1105</v>
      </c>
      <c r="P48" s="329">
        <v>0.1275</v>
      </c>
      <c r="Q48" s="329">
        <v>0.153</v>
      </c>
      <c r="R48" s="329">
        <v>0.17</v>
      </c>
      <c r="S48" s="641">
        <v>456</v>
      </c>
      <c r="T48" s="668">
        <v>0.17</v>
      </c>
      <c r="U48" s="1091"/>
      <c r="V48" s="1066"/>
      <c r="W48" s="611"/>
      <c r="X48" s="664"/>
      <c r="Y48" s="664"/>
      <c r="Z48" s="664"/>
      <c r="AA48" s="664"/>
      <c r="AB48" s="1088"/>
      <c r="AC48" s="1076"/>
      <c r="AD48" s="1072"/>
      <c r="AE48" s="1072"/>
      <c r="AF48" s="1124">
        <v>14</v>
      </c>
      <c r="AG48" s="1183">
        <f t="shared" si="12"/>
        <v>0.17</v>
      </c>
      <c r="AH48" s="1183">
        <f t="shared" si="13"/>
        <v>0.17</v>
      </c>
      <c r="AI48" s="1183">
        <f t="shared" si="14"/>
        <v>0.17</v>
      </c>
      <c r="AJ48" s="1183">
        <f t="shared" si="15"/>
        <v>0.1615</v>
      </c>
      <c r="AK48" s="1183">
        <f t="shared" si="16"/>
        <v>0.14450000000000002</v>
      </c>
      <c r="AL48" s="1183">
        <f t="shared" si="17"/>
        <v>0.1275</v>
      </c>
      <c r="AM48" s="1183">
        <f t="shared" si="18"/>
        <v>0.11050000000000001</v>
      </c>
      <c r="AN48" s="1183">
        <f t="shared" si="19"/>
        <v>0.10200000000000001</v>
      </c>
      <c r="AO48" s="1183">
        <f t="shared" si="20"/>
        <v>0.11050000000000001</v>
      </c>
      <c r="AP48" s="1183">
        <f t="shared" si="21"/>
        <v>0.1275</v>
      </c>
      <c r="AQ48" s="1183">
        <f t="shared" si="22"/>
        <v>0.15300000000000002</v>
      </c>
      <c r="AR48" s="1183">
        <f t="shared" si="23"/>
        <v>0.17</v>
      </c>
      <c r="AS48" s="1101"/>
      <c r="AT48" s="893"/>
      <c r="AU48" s="986"/>
      <c r="AV48" s="893"/>
      <c r="AW48" s="893"/>
      <c r="AX48" s="1077"/>
      <c r="AY48" s="1077"/>
      <c r="AZ48" s="1077"/>
      <c r="BA48" s="1077"/>
      <c r="BB48" s="1077"/>
      <c r="BC48" s="1077"/>
      <c r="BD48" s="1077"/>
      <c r="BE48" s="1077"/>
      <c r="BF48" s="1077"/>
      <c r="BG48" s="1077"/>
      <c r="BH48" s="1077"/>
      <c r="BI48" s="1077"/>
      <c r="BJ48" s="1077"/>
      <c r="BK48" s="1077"/>
      <c r="BL48" s="1077"/>
      <c r="BM48" s="1077"/>
      <c r="BN48" s="1077"/>
      <c r="BO48" s="1077"/>
      <c r="BP48" s="1077"/>
      <c r="BQ48" s="1077"/>
      <c r="BR48" s="1077"/>
      <c r="BS48" s="1077"/>
      <c r="BT48" s="1077"/>
      <c r="BU48" s="1077"/>
      <c r="BV48" s="1077"/>
      <c r="BW48" s="1077"/>
      <c r="BX48" s="1077"/>
      <c r="BY48" s="1077"/>
      <c r="BZ48" s="1077"/>
      <c r="CA48" s="1077"/>
      <c r="CB48" s="1077"/>
      <c r="CC48" s="1077"/>
      <c r="CD48" s="1077"/>
      <c r="CE48" s="1077"/>
      <c r="CF48" s="1077"/>
      <c r="CG48" s="1077"/>
      <c r="CH48" s="1077"/>
      <c r="CI48" s="1077"/>
      <c r="CJ48" s="1077"/>
      <c r="CK48" s="1077"/>
      <c r="CL48" s="1077"/>
      <c r="CM48" s="1077"/>
      <c r="CN48" s="1077"/>
      <c r="CO48" s="1077"/>
      <c r="CP48" s="1050"/>
      <c r="CQ48" s="1050"/>
      <c r="CR48" s="1050"/>
      <c r="CS48" s="1050"/>
      <c r="CT48" s="1050"/>
      <c r="CU48" s="1050"/>
      <c r="CV48" s="1050"/>
      <c r="CW48" s="1050"/>
      <c r="CX48" s="1050"/>
      <c r="CY48" s="1050"/>
      <c r="CZ48" s="1050"/>
      <c r="DA48" s="1050"/>
      <c r="DB48" s="1050"/>
      <c r="DC48" s="1050"/>
      <c r="DD48" s="1050"/>
      <c r="DE48" s="1050"/>
      <c r="DF48" s="1050"/>
      <c r="DG48" s="1050"/>
      <c r="DH48" s="1050"/>
      <c r="DI48" s="1050"/>
      <c r="DJ48" s="1050"/>
      <c r="DK48" s="1050"/>
      <c r="DL48" s="1050"/>
      <c r="DM48" s="1050"/>
      <c r="DN48" s="1050"/>
      <c r="DO48" s="1050"/>
      <c r="DP48" s="1050"/>
      <c r="DQ48" s="1050"/>
      <c r="DR48" s="1050"/>
      <c r="DS48" s="1050"/>
      <c r="DT48" s="1050"/>
      <c r="DU48" s="1050"/>
      <c r="DV48" s="1050"/>
      <c r="DW48" s="1050"/>
      <c r="DX48" s="1050"/>
      <c r="DY48" s="1050"/>
      <c r="DZ48" s="1050"/>
    </row>
    <row r="49" spans="1:130" s="171" customFormat="1" ht="12.75" customHeight="1" x14ac:dyDescent="0.2">
      <c r="A49" s="218"/>
      <c r="B49" s="113"/>
      <c r="C49" s="240"/>
      <c r="D49" s="1105">
        <f>AVERAGE(D37:D48)</f>
        <v>0.84166666666666667</v>
      </c>
      <c r="E49" s="748"/>
      <c r="F49" s="113"/>
      <c r="G49" s="317"/>
      <c r="H49" s="317"/>
      <c r="I49" s="317"/>
      <c r="J49" s="317"/>
      <c r="K49" s="317"/>
      <c r="L49" s="317"/>
      <c r="M49" s="317"/>
      <c r="N49" s="317"/>
      <c r="O49" s="317"/>
      <c r="P49" s="317"/>
      <c r="Q49" s="1131"/>
      <c r="R49" s="1132" t="s">
        <v>586</v>
      </c>
      <c r="S49" s="748"/>
      <c r="T49" s="1133" t="s">
        <v>872</v>
      </c>
      <c r="U49" s="1051"/>
      <c r="V49" s="1067"/>
      <c r="W49" s="656"/>
      <c r="X49" s="656"/>
      <c r="Y49" s="719"/>
      <c r="Z49" s="656"/>
      <c r="AA49" s="209"/>
      <c r="AB49" s="1089"/>
      <c r="AC49" s="1076"/>
      <c r="AD49" s="1072"/>
      <c r="AE49" s="1072"/>
      <c r="AF49" s="1101"/>
      <c r="AG49" s="1101"/>
      <c r="AH49" s="1101"/>
      <c r="AI49" s="1101"/>
      <c r="AJ49" s="1101"/>
      <c r="AK49" s="1101"/>
      <c r="AL49" s="1101"/>
      <c r="AM49" s="1101"/>
      <c r="AN49" s="1101"/>
      <c r="AO49" s="1101"/>
      <c r="AP49" s="1101"/>
      <c r="AQ49" s="1101"/>
      <c r="AR49" s="1101"/>
      <c r="AS49" s="1101"/>
      <c r="AT49" s="893"/>
      <c r="AU49" s="893"/>
      <c r="AV49" s="893"/>
      <c r="AW49" s="893"/>
      <c r="AX49" s="1077"/>
      <c r="AY49" s="1077"/>
      <c r="AZ49" s="1077"/>
      <c r="BA49" s="1077"/>
      <c r="BB49" s="1077"/>
      <c r="BC49" s="1077"/>
      <c r="BD49" s="1077"/>
      <c r="BE49" s="1077"/>
      <c r="BF49" s="1077"/>
      <c r="BG49" s="1077"/>
      <c r="BH49" s="1077"/>
      <c r="BI49" s="1077"/>
      <c r="BJ49" s="1077"/>
      <c r="BK49" s="1077"/>
      <c r="BL49" s="1077"/>
      <c r="BM49" s="1077"/>
      <c r="BN49" s="1077"/>
      <c r="BO49" s="1077"/>
      <c r="BP49" s="1077"/>
      <c r="BQ49" s="1077"/>
      <c r="BR49" s="1077"/>
      <c r="BS49" s="1077"/>
      <c r="BT49" s="1077"/>
      <c r="BU49" s="1077"/>
      <c r="BV49" s="1077"/>
      <c r="BW49" s="1077"/>
      <c r="BX49" s="1077"/>
      <c r="BY49" s="1077"/>
      <c r="BZ49" s="1077"/>
      <c r="CA49" s="1077"/>
      <c r="CB49" s="1077"/>
      <c r="CC49" s="1077"/>
      <c r="CD49" s="1077"/>
      <c r="CE49" s="1077"/>
      <c r="CF49" s="1077"/>
      <c r="CG49" s="1077"/>
      <c r="CH49" s="1077"/>
      <c r="CI49" s="1077"/>
      <c r="CJ49" s="1077"/>
      <c r="CK49" s="1077"/>
      <c r="CL49" s="1077"/>
      <c r="CM49" s="1077"/>
      <c r="CN49" s="1077"/>
      <c r="CO49" s="1077"/>
      <c r="CP49" s="1050"/>
      <c r="CQ49" s="1050"/>
      <c r="CR49" s="1050"/>
      <c r="CS49" s="1050"/>
      <c r="CT49" s="1050"/>
      <c r="CU49" s="1050"/>
      <c r="CV49" s="1050"/>
      <c r="CW49" s="1050"/>
      <c r="CX49" s="1050"/>
      <c r="CY49" s="1050"/>
      <c r="CZ49" s="1050"/>
      <c r="DA49" s="1050"/>
      <c r="DB49" s="1050"/>
      <c r="DC49" s="1050"/>
      <c r="DD49" s="1050"/>
      <c r="DE49" s="1050"/>
      <c r="DF49" s="1050"/>
      <c r="DG49" s="1050"/>
      <c r="DH49" s="1050"/>
      <c r="DI49" s="1050"/>
      <c r="DJ49" s="1050"/>
      <c r="DK49" s="1050"/>
      <c r="DL49" s="1050"/>
      <c r="DM49" s="1050"/>
      <c r="DN49" s="1050"/>
      <c r="DO49" s="1050"/>
      <c r="DP49" s="1050"/>
      <c r="DQ49" s="1050"/>
      <c r="DR49" s="1050"/>
      <c r="DS49" s="1050"/>
      <c r="DT49" s="1050"/>
      <c r="DU49" s="1050"/>
      <c r="DV49" s="1050"/>
      <c r="DW49" s="1050"/>
      <c r="DX49" s="1050"/>
      <c r="DY49" s="1050"/>
      <c r="DZ49" s="1050"/>
    </row>
    <row r="50" spans="1:130" x14ac:dyDescent="0.2">
      <c r="B50" s="1050"/>
      <c r="C50" s="890"/>
      <c r="D50" s="885"/>
      <c r="E50" s="885"/>
      <c r="F50" s="1050"/>
      <c r="G50" s="317"/>
      <c r="H50" s="317"/>
      <c r="I50" s="317"/>
      <c r="J50" s="317"/>
      <c r="K50" s="317"/>
      <c r="L50" s="317"/>
      <c r="M50" s="317"/>
      <c r="N50" s="317"/>
      <c r="O50" s="317"/>
      <c r="P50" s="317"/>
      <c r="Q50" s="1131"/>
      <c r="R50" s="1132" t="s">
        <v>586</v>
      </c>
      <c r="S50" s="748"/>
      <c r="T50" s="1133" t="s">
        <v>872</v>
      </c>
      <c r="U50" s="1050"/>
      <c r="V50" s="1062"/>
      <c r="AB50" s="1065"/>
      <c r="AC50" s="1077"/>
      <c r="AD50" s="1077"/>
      <c r="AE50" s="1078"/>
      <c r="AF50" s="1101"/>
      <c r="AG50" s="1101"/>
      <c r="AH50" s="1101"/>
      <c r="AI50" s="1101"/>
      <c r="AJ50" s="1101"/>
      <c r="AK50" s="1101"/>
      <c r="AL50" s="1101"/>
      <c r="AM50" s="1101"/>
      <c r="AN50" s="1101"/>
      <c r="AO50" s="1101"/>
      <c r="AP50" s="1101"/>
      <c r="AQ50" s="1101"/>
      <c r="AR50" s="1101"/>
      <c r="AS50" s="1101"/>
      <c r="AT50" s="1078"/>
      <c r="AU50" s="1078"/>
      <c r="AV50" s="1077"/>
      <c r="AW50" s="1077"/>
      <c r="AX50" s="1077"/>
      <c r="AY50" s="1077"/>
      <c r="AZ50" s="1077"/>
      <c r="BA50" s="1077"/>
      <c r="BB50" s="1077"/>
      <c r="BC50" s="1077"/>
      <c r="BD50" s="1077"/>
      <c r="BE50" s="1077"/>
      <c r="BF50" s="1077"/>
      <c r="BG50" s="1077"/>
      <c r="BH50" s="1077"/>
      <c r="BI50" s="1077"/>
      <c r="BJ50" s="1077"/>
      <c r="BK50" s="1077"/>
      <c r="BL50" s="1077"/>
      <c r="BM50" s="1077"/>
      <c r="BN50" s="1077"/>
      <c r="BO50" s="1077"/>
      <c r="BP50" s="1077"/>
      <c r="BQ50" s="1077"/>
      <c r="BR50" s="1077"/>
      <c r="BS50" s="1077"/>
      <c r="BT50" s="1077"/>
      <c r="BU50" s="1077"/>
      <c r="BV50" s="1077"/>
      <c r="BW50" s="1077"/>
      <c r="BX50" s="1077"/>
      <c r="BY50" s="1077"/>
      <c r="BZ50" s="1077"/>
      <c r="CA50" s="1077"/>
      <c r="CB50" s="1077"/>
      <c r="CC50" s="1077"/>
      <c r="CD50" s="1077"/>
      <c r="CE50" s="1077"/>
      <c r="CF50" s="1077"/>
      <c r="CG50" s="1077"/>
      <c r="CH50" s="1077"/>
      <c r="CI50" s="1077"/>
      <c r="CJ50" s="1077"/>
      <c r="CK50" s="1077"/>
      <c r="CL50" s="1077"/>
      <c r="CM50" s="1077"/>
      <c r="CN50" s="1077"/>
      <c r="CO50" s="1077"/>
      <c r="CP50" s="1050"/>
      <c r="CQ50" s="1050"/>
      <c r="CR50" s="1050"/>
      <c r="CS50" s="1050"/>
      <c r="CT50" s="1050"/>
      <c r="CU50" s="1050"/>
      <c r="CV50" s="1050"/>
      <c r="CW50" s="1050"/>
      <c r="CX50" s="1050"/>
      <c r="CY50" s="1050"/>
      <c r="CZ50" s="1050"/>
      <c r="DA50" s="1050"/>
      <c r="DB50" s="1050"/>
      <c r="DC50" s="1050"/>
      <c r="DD50" s="1050"/>
      <c r="DE50" s="1050"/>
      <c r="DF50" s="1050"/>
      <c r="DG50" s="1050"/>
      <c r="DH50" s="1050"/>
      <c r="DI50" s="1050"/>
      <c r="DJ50" s="1050"/>
      <c r="DK50" s="1050"/>
      <c r="DL50" s="1050"/>
      <c r="DM50" s="1050"/>
      <c r="DN50" s="1050"/>
      <c r="DO50" s="1050"/>
      <c r="DP50" s="1050"/>
      <c r="DQ50" s="1050"/>
      <c r="DR50" s="1050"/>
      <c r="DS50" s="1050"/>
      <c r="DT50" s="1050"/>
      <c r="DU50" s="1050"/>
      <c r="DV50" s="1050"/>
      <c r="DW50" s="1050"/>
      <c r="DX50" s="1050"/>
      <c r="DY50" s="1050"/>
      <c r="DZ50" s="1050"/>
    </row>
    <row r="51" spans="1:130" s="171" customFormat="1" ht="12.75" customHeight="1" x14ac:dyDescent="0.2">
      <c r="A51" s="218"/>
      <c r="B51" s="1050"/>
      <c r="C51" s="1093"/>
      <c r="D51" s="1094"/>
      <c r="E51" s="1050"/>
      <c r="F51" s="885"/>
      <c r="G51" s="281" t="s">
        <v>985</v>
      </c>
      <c r="H51" s="113"/>
      <c r="I51" s="113"/>
      <c r="J51" s="113"/>
      <c r="K51" s="113"/>
      <c r="L51" s="113"/>
      <c r="M51" s="113"/>
      <c r="N51" s="113"/>
      <c r="O51" s="113"/>
      <c r="P51" s="113"/>
      <c r="Q51" s="748"/>
      <c r="R51" s="748"/>
      <c r="S51" s="748"/>
      <c r="T51" s="748"/>
      <c r="U51" s="1050"/>
      <c r="V51" s="1067"/>
      <c r="W51" s="656"/>
      <c r="X51" s="661"/>
      <c r="Y51" s="656"/>
      <c r="Z51" s="656"/>
      <c r="AA51" s="656"/>
      <c r="AB51" s="1089"/>
      <c r="AC51" s="1076"/>
      <c r="AD51" s="1072"/>
      <c r="AE51" s="1072"/>
      <c r="AF51" s="893"/>
      <c r="AG51" s="893"/>
      <c r="AH51" s="893"/>
      <c r="AI51" s="893"/>
      <c r="AJ51" s="893"/>
      <c r="AK51" s="893"/>
      <c r="AL51" s="893"/>
      <c r="AM51" s="893"/>
      <c r="AN51" s="893"/>
      <c r="AO51" s="893"/>
      <c r="AP51" s="893"/>
      <c r="AQ51" s="893"/>
      <c r="AR51" s="893"/>
      <c r="AS51" s="893"/>
      <c r="AT51" s="893"/>
      <c r="AU51" s="893"/>
      <c r="AV51" s="893"/>
      <c r="AW51" s="893"/>
      <c r="AX51" s="1077"/>
      <c r="AY51" s="1077"/>
      <c r="AZ51" s="1077"/>
      <c r="BA51" s="1077"/>
      <c r="BB51" s="1077"/>
      <c r="BC51" s="1077"/>
      <c r="BD51" s="1077"/>
      <c r="BE51" s="1077"/>
      <c r="BF51" s="1077"/>
      <c r="BG51" s="1077"/>
      <c r="BH51" s="1077"/>
      <c r="BI51" s="1077"/>
      <c r="BJ51" s="1077"/>
      <c r="BK51" s="1077"/>
      <c r="BL51" s="1077"/>
      <c r="BM51" s="1077"/>
      <c r="BN51" s="1077"/>
      <c r="BO51" s="1077"/>
      <c r="BP51" s="1077"/>
      <c r="BQ51" s="1077"/>
      <c r="BR51" s="1077"/>
      <c r="BS51" s="1077"/>
      <c r="BT51" s="1077"/>
      <c r="BU51" s="1077"/>
      <c r="BV51" s="1077"/>
      <c r="BW51" s="1077"/>
      <c r="BX51" s="1077"/>
      <c r="BY51" s="1077"/>
      <c r="BZ51" s="1077"/>
      <c r="CA51" s="1077"/>
      <c r="CB51" s="1077"/>
      <c r="CC51" s="1077"/>
      <c r="CD51" s="1077"/>
      <c r="CE51" s="1077"/>
      <c r="CF51" s="1077"/>
      <c r="CG51" s="1077"/>
      <c r="CH51" s="1077"/>
      <c r="CI51" s="1077"/>
      <c r="CJ51" s="1077"/>
      <c r="CK51" s="1077"/>
      <c r="CL51" s="1077"/>
      <c r="CM51" s="1077"/>
      <c r="CN51" s="1077"/>
      <c r="CO51" s="1077"/>
      <c r="CP51" s="1050"/>
      <c r="CQ51" s="1050"/>
      <c r="CR51" s="1050"/>
      <c r="CS51" s="1050"/>
      <c r="CT51" s="1050"/>
      <c r="CU51" s="1050"/>
      <c r="CV51" s="1050"/>
      <c r="CW51" s="1050"/>
      <c r="CX51" s="1050"/>
      <c r="CY51" s="1050"/>
      <c r="CZ51" s="1050"/>
      <c r="DA51" s="1050"/>
      <c r="DB51" s="1050"/>
      <c r="DC51" s="1050"/>
      <c r="DD51" s="1050"/>
      <c r="DE51" s="1050"/>
      <c r="DF51" s="1050"/>
      <c r="DG51" s="1050"/>
      <c r="DH51" s="1050"/>
      <c r="DI51" s="1050"/>
      <c r="DJ51" s="1050"/>
      <c r="DK51" s="1050"/>
      <c r="DL51" s="1050"/>
      <c r="DM51" s="1050"/>
      <c r="DN51" s="1050"/>
      <c r="DO51" s="1050"/>
      <c r="DP51" s="1050"/>
      <c r="DQ51" s="1050"/>
      <c r="DR51" s="1050"/>
      <c r="DS51" s="1050"/>
      <c r="DT51" s="1050"/>
      <c r="DU51" s="1050"/>
      <c r="DV51" s="1050"/>
      <c r="DW51" s="1050"/>
      <c r="DX51" s="1050"/>
      <c r="DY51" s="1050"/>
      <c r="DZ51" s="1050"/>
    </row>
    <row r="52" spans="1:130" x14ac:dyDescent="0.2">
      <c r="B52" s="1050"/>
      <c r="C52" s="890"/>
      <c r="D52" s="885"/>
      <c r="E52" s="885"/>
      <c r="F52" s="885"/>
      <c r="G52" s="329">
        <v>1</v>
      </c>
      <c r="H52" s="329">
        <v>1</v>
      </c>
      <c r="I52" s="329">
        <v>1</v>
      </c>
      <c r="J52" s="329">
        <v>1</v>
      </c>
      <c r="K52" s="329">
        <v>1</v>
      </c>
      <c r="L52" s="329">
        <v>1</v>
      </c>
      <c r="M52" s="329">
        <v>1</v>
      </c>
      <c r="N52" s="329">
        <v>1</v>
      </c>
      <c r="O52" s="329">
        <v>1</v>
      </c>
      <c r="P52" s="329">
        <v>1</v>
      </c>
      <c r="Q52" s="329">
        <v>1</v>
      </c>
      <c r="R52" s="329">
        <v>1</v>
      </c>
      <c r="S52" s="113"/>
      <c r="T52" s="113"/>
      <c r="U52" s="1050"/>
      <c r="V52" s="1062"/>
      <c r="AB52" s="1065"/>
      <c r="AC52" s="1077"/>
      <c r="AD52" s="1077"/>
      <c r="AE52" s="1078"/>
      <c r="AF52" s="1078"/>
      <c r="AG52" s="1078"/>
      <c r="AH52" s="1078"/>
      <c r="AI52" s="1078"/>
      <c r="AJ52" s="1078"/>
      <c r="AK52" s="1078"/>
      <c r="AL52" s="1078"/>
      <c r="AM52" s="1078"/>
      <c r="AN52" s="1078"/>
      <c r="AO52" s="1078"/>
      <c r="AP52" s="1078"/>
      <c r="AQ52" s="1078"/>
      <c r="AR52" s="1078"/>
      <c r="AS52" s="1078"/>
      <c r="AT52" s="1078"/>
      <c r="AU52" s="1078"/>
      <c r="AV52" s="1077"/>
      <c r="AW52" s="1077"/>
      <c r="AX52" s="1077"/>
      <c r="AY52" s="1077"/>
      <c r="AZ52" s="1077"/>
      <c r="BA52" s="1077"/>
      <c r="BB52" s="1077"/>
      <c r="BC52" s="1077"/>
      <c r="BD52" s="1077"/>
      <c r="BE52" s="1077"/>
      <c r="BF52" s="1077"/>
      <c r="BG52" s="1077"/>
      <c r="BH52" s="1077"/>
      <c r="BI52" s="1077"/>
      <c r="BJ52" s="1077"/>
      <c r="BK52" s="1077"/>
      <c r="BL52" s="1077"/>
      <c r="BM52" s="1077"/>
      <c r="BN52" s="1077"/>
      <c r="BO52" s="1077"/>
      <c r="BP52" s="1077"/>
      <c r="BQ52" s="1077"/>
      <c r="BR52" s="1077"/>
      <c r="BS52" s="1077"/>
      <c r="BT52" s="1077"/>
      <c r="BU52" s="1077"/>
      <c r="BV52" s="1077"/>
      <c r="BW52" s="1077"/>
      <c r="BX52" s="1077"/>
      <c r="BY52" s="1077"/>
      <c r="BZ52" s="1077"/>
      <c r="CA52" s="1077"/>
      <c r="CB52" s="1077"/>
      <c r="CC52" s="1077"/>
      <c r="CD52" s="1077"/>
      <c r="CE52" s="1077"/>
      <c r="CF52" s="1077"/>
      <c r="CG52" s="1077"/>
      <c r="CH52" s="1077"/>
      <c r="CI52" s="1077"/>
      <c r="CJ52" s="1077"/>
      <c r="CK52" s="1077"/>
      <c r="CL52" s="1077"/>
      <c r="CM52" s="1077"/>
      <c r="CN52" s="1077"/>
      <c r="CO52" s="1077"/>
      <c r="CP52" s="1050"/>
      <c r="CQ52" s="1050"/>
      <c r="CR52" s="1050"/>
      <c r="CS52" s="1050"/>
      <c r="CT52" s="1050"/>
      <c r="CU52" s="1050"/>
      <c r="CV52" s="1050"/>
      <c r="CW52" s="1050"/>
      <c r="CX52" s="1050"/>
      <c r="CY52" s="1050"/>
      <c r="CZ52" s="1050"/>
      <c r="DA52" s="1050"/>
      <c r="DB52" s="1050"/>
      <c r="DC52" s="1050"/>
      <c r="DD52" s="1050"/>
      <c r="DE52" s="1050"/>
      <c r="DF52" s="1050"/>
      <c r="DG52" s="1050"/>
      <c r="DH52" s="1050"/>
      <c r="DI52" s="1050"/>
      <c r="DJ52" s="1050"/>
      <c r="DK52" s="1050"/>
      <c r="DL52" s="1050"/>
      <c r="DM52" s="1050"/>
      <c r="DN52" s="1050"/>
      <c r="DO52" s="1050"/>
      <c r="DP52" s="1050"/>
      <c r="DQ52" s="1050"/>
      <c r="DR52" s="1050"/>
      <c r="DS52" s="1050"/>
      <c r="DT52" s="1050"/>
      <c r="DU52" s="1050"/>
      <c r="DV52" s="1050"/>
      <c r="DW52" s="1050"/>
      <c r="DX52" s="1050"/>
      <c r="DY52" s="1050"/>
      <c r="DZ52" s="1050"/>
    </row>
    <row r="53" spans="1:130" x14ac:dyDescent="0.2">
      <c r="B53" s="1050"/>
      <c r="C53" s="890"/>
      <c r="D53" s="885"/>
      <c r="E53" s="885"/>
      <c r="F53" s="885"/>
      <c r="G53" s="282">
        <v>1</v>
      </c>
      <c r="H53" s="282">
        <v>2</v>
      </c>
      <c r="I53" s="282">
        <v>3</v>
      </c>
      <c r="J53" s="282">
        <v>4</v>
      </c>
      <c r="K53" s="282">
        <v>5</v>
      </c>
      <c r="L53" s="282">
        <v>6</v>
      </c>
      <c r="M53" s="282">
        <v>7</v>
      </c>
      <c r="N53" s="282">
        <v>8</v>
      </c>
      <c r="O53" s="282">
        <v>9</v>
      </c>
      <c r="P53" s="282">
        <v>10</v>
      </c>
      <c r="Q53" s="282">
        <v>11</v>
      </c>
      <c r="R53" s="282">
        <v>12</v>
      </c>
      <c r="S53" s="45" t="s">
        <v>272</v>
      </c>
      <c r="T53" s="113"/>
      <c r="U53" s="1050"/>
      <c r="V53" s="1062"/>
      <c r="W53" s="171"/>
      <c r="X53" s="171"/>
      <c r="Y53" s="171"/>
      <c r="AB53" s="1065"/>
      <c r="AC53" s="1077"/>
      <c r="AD53" s="1077"/>
      <c r="AE53" s="1078"/>
      <c r="AF53" s="1078"/>
      <c r="AG53" s="1078"/>
      <c r="AH53" s="1078"/>
      <c r="AI53" s="1078"/>
      <c r="AJ53" s="1078"/>
      <c r="AK53" s="1078"/>
      <c r="AL53" s="1078"/>
      <c r="AM53" s="1078"/>
      <c r="AN53" s="1078"/>
      <c r="AO53" s="1078"/>
      <c r="AP53" s="1078"/>
      <c r="AQ53" s="1078"/>
      <c r="AR53" s="1078"/>
      <c r="AS53" s="1078"/>
      <c r="AT53" s="1078"/>
      <c r="AU53" s="1078"/>
      <c r="AV53" s="1077"/>
      <c r="AW53" s="1077"/>
      <c r="AX53" s="1077"/>
      <c r="AY53" s="1077"/>
      <c r="AZ53" s="1077"/>
      <c r="BA53" s="1077"/>
      <c r="BB53" s="1077"/>
      <c r="BC53" s="1077"/>
      <c r="BD53" s="1077"/>
      <c r="BE53" s="1077"/>
      <c r="BF53" s="1077"/>
      <c r="BG53" s="1077"/>
      <c r="BH53" s="1077"/>
      <c r="BI53" s="1077"/>
      <c r="BJ53" s="1077"/>
      <c r="BK53" s="1077"/>
      <c r="BL53" s="1077"/>
      <c r="BM53" s="1077"/>
      <c r="BN53" s="1077"/>
      <c r="BO53" s="1077"/>
      <c r="BP53" s="1077"/>
      <c r="BQ53" s="1077"/>
      <c r="BR53" s="1077"/>
      <c r="BS53" s="1077"/>
      <c r="BT53" s="1077"/>
      <c r="BU53" s="1077"/>
      <c r="BV53" s="1077"/>
      <c r="BW53" s="1077"/>
      <c r="BX53" s="1077"/>
      <c r="BY53" s="1077"/>
      <c r="BZ53" s="1077"/>
      <c r="CA53" s="1077"/>
      <c r="CB53" s="1077"/>
      <c r="CC53" s="1077"/>
      <c r="CD53" s="1077"/>
      <c r="CE53" s="1077"/>
      <c r="CF53" s="1077"/>
      <c r="CG53" s="1077"/>
      <c r="CH53" s="1077"/>
      <c r="CI53" s="1077"/>
      <c r="CJ53" s="1077"/>
      <c r="CK53" s="1077"/>
      <c r="CL53" s="1077"/>
      <c r="CM53" s="1077"/>
      <c r="CN53" s="1077"/>
      <c r="CO53" s="1077"/>
      <c r="CP53" s="1050"/>
      <c r="CQ53" s="1050"/>
      <c r="CR53" s="1050"/>
      <c r="CS53" s="1050"/>
      <c r="CT53" s="1050"/>
      <c r="CU53" s="1050"/>
      <c r="CV53" s="1050"/>
      <c r="CW53" s="1050"/>
      <c r="CX53" s="1050"/>
      <c r="CY53" s="1050"/>
      <c r="CZ53" s="1050"/>
      <c r="DA53" s="1050"/>
      <c r="DB53" s="1050"/>
      <c r="DC53" s="1050"/>
      <c r="DD53" s="1050"/>
      <c r="DE53" s="1050"/>
      <c r="DF53" s="1050"/>
      <c r="DG53" s="1050"/>
      <c r="DH53" s="1050"/>
      <c r="DI53" s="1050"/>
      <c r="DJ53" s="1050"/>
      <c r="DK53" s="1050"/>
      <c r="DL53" s="1050"/>
      <c r="DM53" s="1050"/>
      <c r="DN53" s="1050"/>
      <c r="DO53" s="1050"/>
      <c r="DP53" s="1050"/>
      <c r="DQ53" s="1050"/>
      <c r="DR53" s="1050"/>
      <c r="DS53" s="1050"/>
      <c r="DT53" s="1050"/>
      <c r="DU53" s="1050"/>
      <c r="DV53" s="1050"/>
      <c r="DW53" s="1050"/>
      <c r="DX53" s="1050"/>
      <c r="DY53" s="1050"/>
      <c r="DZ53" s="1050"/>
    </row>
    <row r="54" spans="1:130" x14ac:dyDescent="0.2">
      <c r="B54" s="1050"/>
      <c r="C54" s="890"/>
      <c r="D54" s="885"/>
      <c r="E54" s="885"/>
      <c r="F54" s="885"/>
      <c r="G54" s="320"/>
      <c r="H54" s="113"/>
      <c r="I54" s="113"/>
      <c r="J54" s="113"/>
      <c r="K54" s="113"/>
      <c r="L54" s="113"/>
      <c r="M54" s="113"/>
      <c r="N54" s="113"/>
      <c r="O54" s="113"/>
      <c r="P54" s="113"/>
      <c r="Q54" s="113"/>
      <c r="R54" s="113"/>
      <c r="S54" s="113"/>
      <c r="T54" s="113"/>
      <c r="U54" s="1051"/>
      <c r="V54" s="1062"/>
      <c r="W54" s="171"/>
      <c r="X54" s="171"/>
      <c r="Y54" s="171"/>
      <c r="AB54" s="1065"/>
      <c r="AC54" s="1077"/>
      <c r="AD54" s="1077"/>
      <c r="AE54" s="1078"/>
      <c r="AF54" s="1078"/>
      <c r="AG54" s="1078"/>
      <c r="AH54" s="1078"/>
      <c r="AI54" s="1078"/>
      <c r="AJ54" s="1078"/>
      <c r="AK54" s="1078"/>
      <c r="AL54" s="1078"/>
      <c r="AM54" s="1078"/>
      <c r="AN54" s="1078"/>
      <c r="AO54" s="1078"/>
      <c r="AP54" s="1078"/>
      <c r="AQ54" s="1078"/>
      <c r="AR54" s="1078"/>
      <c r="AS54" s="1078"/>
      <c r="AT54" s="1078"/>
      <c r="AU54" s="1078"/>
      <c r="AV54" s="1077"/>
      <c r="AW54" s="1077"/>
      <c r="AX54" s="1077"/>
      <c r="AY54" s="1077"/>
      <c r="AZ54" s="1077"/>
      <c r="BA54" s="1077"/>
      <c r="BB54" s="1077"/>
      <c r="BC54" s="1077"/>
      <c r="BD54" s="1077"/>
      <c r="BE54" s="1077"/>
      <c r="BF54" s="1077"/>
      <c r="BG54" s="1077"/>
      <c r="BH54" s="1077"/>
      <c r="BI54" s="1077"/>
      <c r="BJ54" s="1077"/>
      <c r="BK54" s="1077"/>
      <c r="BL54" s="1077"/>
      <c r="BM54" s="1077"/>
      <c r="BN54" s="1077"/>
      <c r="BO54" s="1077"/>
      <c r="BP54" s="1077"/>
      <c r="BQ54" s="1077"/>
      <c r="BR54" s="1077"/>
      <c r="BS54" s="1077"/>
      <c r="BT54" s="1077"/>
      <c r="BU54" s="1077"/>
      <c r="BV54" s="1077"/>
      <c r="BW54" s="1077"/>
      <c r="BX54" s="1077"/>
      <c r="BY54" s="1077"/>
      <c r="BZ54" s="1077"/>
      <c r="CA54" s="1077"/>
      <c r="CB54" s="1077"/>
      <c r="CC54" s="1077"/>
      <c r="CD54" s="1077"/>
      <c r="CE54" s="1077"/>
      <c r="CF54" s="1077"/>
      <c r="CG54" s="1077"/>
      <c r="CH54" s="1077"/>
      <c r="CI54" s="1077"/>
      <c r="CJ54" s="1077"/>
      <c r="CK54" s="1077"/>
      <c r="CL54" s="1077"/>
      <c r="CM54" s="1077"/>
      <c r="CN54" s="1077"/>
      <c r="CO54" s="1077"/>
      <c r="CP54" s="1050"/>
      <c r="CQ54" s="1050"/>
      <c r="CR54" s="1050"/>
      <c r="CS54" s="1050"/>
      <c r="CT54" s="1050"/>
      <c r="CU54" s="1050"/>
      <c r="CV54" s="1050"/>
      <c r="CW54" s="1050"/>
      <c r="CX54" s="1050"/>
      <c r="CY54" s="1050"/>
      <c r="CZ54" s="1050"/>
      <c r="DA54" s="1050"/>
      <c r="DB54" s="1050"/>
      <c r="DC54" s="1050"/>
      <c r="DD54" s="1050"/>
      <c r="DE54" s="1050"/>
      <c r="DF54" s="1050"/>
      <c r="DG54" s="1050"/>
      <c r="DH54" s="1050"/>
      <c r="DI54" s="1050"/>
      <c r="DJ54" s="1050"/>
      <c r="DK54" s="1050"/>
      <c r="DL54" s="1050"/>
      <c r="DM54" s="1050"/>
      <c r="DN54" s="1050"/>
      <c r="DO54" s="1050"/>
      <c r="DP54" s="1050"/>
      <c r="DQ54" s="1050"/>
      <c r="DR54" s="1050"/>
      <c r="DS54" s="1050"/>
      <c r="DT54" s="1050"/>
      <c r="DU54" s="1050"/>
      <c r="DV54" s="1050"/>
      <c r="DW54" s="1050"/>
      <c r="DX54" s="1050"/>
      <c r="DY54" s="1050"/>
      <c r="DZ54" s="1050"/>
    </row>
    <row r="55" spans="1:130" x14ac:dyDescent="0.2">
      <c r="B55" s="1050"/>
      <c r="C55" s="890"/>
      <c r="D55" s="885"/>
      <c r="E55" s="885"/>
      <c r="F55" s="885"/>
      <c r="G55" s="320"/>
      <c r="H55" s="113"/>
      <c r="I55" s="113"/>
      <c r="J55" s="113"/>
      <c r="K55" s="113"/>
      <c r="L55" s="113"/>
      <c r="M55" s="113"/>
      <c r="N55" s="113"/>
      <c r="O55" s="113"/>
      <c r="P55" s="113"/>
      <c r="Q55" s="113"/>
      <c r="R55" s="113"/>
      <c r="S55" s="113"/>
      <c r="T55" s="113"/>
      <c r="U55" s="1051"/>
      <c r="V55" s="1062"/>
      <c r="W55" s="171"/>
      <c r="X55" s="171"/>
      <c r="Y55" s="171"/>
      <c r="AB55" s="1065"/>
      <c r="AC55" s="1077"/>
      <c r="AD55" s="1077"/>
      <c r="AE55" s="1078"/>
      <c r="AF55" s="1078"/>
      <c r="AG55" s="1078"/>
      <c r="AH55" s="1078"/>
      <c r="AI55" s="1078"/>
      <c r="AJ55" s="1078"/>
      <c r="AK55" s="1078"/>
      <c r="AL55" s="1078"/>
      <c r="AM55" s="1078"/>
      <c r="AN55" s="1078"/>
      <c r="AO55" s="1078"/>
      <c r="AP55" s="1078"/>
      <c r="AQ55" s="1078"/>
      <c r="AR55" s="1078"/>
      <c r="AS55" s="1078"/>
      <c r="AT55" s="1078"/>
      <c r="AU55" s="1078"/>
      <c r="AV55" s="1077"/>
      <c r="AW55" s="1077"/>
      <c r="AX55" s="1077"/>
      <c r="AY55" s="1077"/>
      <c r="AZ55" s="1077"/>
      <c r="BA55" s="1077"/>
      <c r="BB55" s="1077"/>
      <c r="BC55" s="1077"/>
      <c r="BD55" s="1077"/>
      <c r="BE55" s="1077"/>
      <c r="BF55" s="1077"/>
      <c r="BG55" s="1077"/>
      <c r="BH55" s="1077"/>
      <c r="BI55" s="1077"/>
      <c r="BJ55" s="1077"/>
      <c r="BK55" s="1077"/>
      <c r="BL55" s="1077"/>
      <c r="BM55" s="1077"/>
      <c r="BN55" s="1077"/>
      <c r="BO55" s="1077"/>
      <c r="BP55" s="1077"/>
      <c r="BQ55" s="1077"/>
      <c r="BR55" s="1077"/>
      <c r="BS55" s="1077"/>
      <c r="BT55" s="1077"/>
      <c r="BU55" s="1077"/>
      <c r="BV55" s="1077"/>
      <c r="BW55" s="1077"/>
      <c r="BX55" s="1077"/>
      <c r="BY55" s="1077"/>
      <c r="BZ55" s="1077"/>
      <c r="CA55" s="1077"/>
      <c r="CB55" s="1077"/>
      <c r="CC55" s="1077"/>
      <c r="CD55" s="1077"/>
      <c r="CE55" s="1077"/>
      <c r="CF55" s="1077"/>
      <c r="CG55" s="1077"/>
      <c r="CH55" s="1077"/>
      <c r="CI55" s="1077"/>
      <c r="CJ55" s="1077"/>
      <c r="CK55" s="1077"/>
      <c r="CL55" s="1077"/>
      <c r="CM55" s="1077"/>
      <c r="CN55" s="1077"/>
      <c r="CO55" s="1077"/>
      <c r="CP55" s="1050"/>
      <c r="CQ55" s="1050"/>
      <c r="CR55" s="1050"/>
      <c r="CS55" s="1050"/>
      <c r="CT55" s="1050"/>
      <c r="CU55" s="1050"/>
      <c r="CV55" s="1050"/>
      <c r="CW55" s="1050"/>
      <c r="CX55" s="1050"/>
      <c r="CY55" s="1050"/>
      <c r="CZ55" s="1050"/>
      <c r="DA55" s="1050"/>
      <c r="DB55" s="1050"/>
      <c r="DC55" s="1050"/>
      <c r="DD55" s="1050"/>
      <c r="DE55" s="1050"/>
      <c r="DF55" s="1050"/>
      <c r="DG55" s="1050"/>
      <c r="DH55" s="1050"/>
      <c r="DI55" s="1050"/>
      <c r="DJ55" s="1050"/>
      <c r="DK55" s="1050"/>
      <c r="DL55" s="1050"/>
      <c r="DM55" s="1050"/>
      <c r="DN55" s="1050"/>
      <c r="DO55" s="1050"/>
      <c r="DP55" s="1050"/>
      <c r="DQ55" s="1050"/>
      <c r="DR55" s="1050"/>
      <c r="DS55" s="1050"/>
      <c r="DT55" s="1050"/>
      <c r="DU55" s="1050"/>
      <c r="DV55" s="1050"/>
      <c r="DW55" s="1050"/>
      <c r="DX55" s="1050"/>
      <c r="DY55" s="1050"/>
      <c r="DZ55" s="1050"/>
    </row>
    <row r="56" spans="1:130" x14ac:dyDescent="0.2">
      <c r="B56" s="1050"/>
      <c r="C56" s="890"/>
      <c r="D56" s="885"/>
      <c r="E56" s="885"/>
      <c r="F56" s="302"/>
      <c r="G56" s="320"/>
      <c r="H56" s="113"/>
      <c r="I56" s="113"/>
      <c r="J56" s="113"/>
      <c r="K56" s="113"/>
      <c r="L56" s="113"/>
      <c r="M56" s="113"/>
      <c r="N56" s="113"/>
      <c r="O56" s="113"/>
      <c r="P56" s="113"/>
      <c r="Q56" s="113"/>
      <c r="R56" s="113"/>
      <c r="S56" s="113"/>
      <c r="T56" s="113"/>
      <c r="U56" s="1051"/>
      <c r="V56" s="1062"/>
      <c r="W56" s="171"/>
      <c r="X56" s="1057"/>
      <c r="Y56" s="1058"/>
      <c r="AB56" s="1065"/>
      <c r="AC56" s="1077"/>
      <c r="AD56" s="1077"/>
      <c r="AE56" s="1078"/>
      <c r="AF56" s="1078"/>
      <c r="AG56" s="1078"/>
      <c r="AH56" s="1078"/>
      <c r="AI56" s="1078"/>
      <c r="AJ56" s="1078"/>
      <c r="AK56" s="1078"/>
      <c r="AL56" s="1078"/>
      <c r="AM56" s="1078"/>
      <c r="AN56" s="1078"/>
      <c r="AO56" s="1078"/>
      <c r="AP56" s="1078"/>
      <c r="AQ56" s="1078"/>
      <c r="AR56" s="1078"/>
      <c r="AS56" s="1078"/>
      <c r="AT56" s="1078"/>
      <c r="AU56" s="1078"/>
      <c r="AV56" s="1077"/>
      <c r="AW56" s="1077"/>
      <c r="AX56" s="1077"/>
      <c r="AY56" s="1077"/>
      <c r="AZ56" s="1077"/>
      <c r="BA56" s="1077"/>
      <c r="BB56" s="1077"/>
      <c r="BC56" s="1077"/>
      <c r="BD56" s="1077"/>
      <c r="BE56" s="1077"/>
      <c r="BF56" s="1077"/>
      <c r="BG56" s="1077"/>
      <c r="BH56" s="1077"/>
      <c r="BI56" s="1077"/>
      <c r="BJ56" s="1077"/>
      <c r="BK56" s="1077"/>
      <c r="BL56" s="1077"/>
      <c r="BM56" s="1077"/>
      <c r="BN56" s="1077"/>
      <c r="BO56" s="1077"/>
      <c r="BP56" s="1077"/>
      <c r="BQ56" s="1077"/>
      <c r="BR56" s="1077"/>
      <c r="BS56" s="1077"/>
      <c r="BT56" s="1077"/>
      <c r="BU56" s="1077"/>
      <c r="BV56" s="1077"/>
      <c r="BW56" s="1077"/>
      <c r="BX56" s="1077"/>
      <c r="BY56" s="1077"/>
      <c r="BZ56" s="1077"/>
      <c r="CA56" s="1077"/>
      <c r="CB56" s="1077"/>
      <c r="CC56" s="1077"/>
      <c r="CD56" s="1077"/>
      <c r="CE56" s="1077"/>
      <c r="CF56" s="1077"/>
      <c r="CG56" s="1077"/>
      <c r="CH56" s="1077"/>
      <c r="CI56" s="1077"/>
      <c r="CJ56" s="1077"/>
      <c r="CK56" s="1077"/>
      <c r="CL56" s="1077"/>
      <c r="CM56" s="1077"/>
      <c r="CN56" s="1077"/>
      <c r="CO56" s="1077"/>
      <c r="CP56" s="1050"/>
      <c r="CQ56" s="1050"/>
      <c r="CR56" s="1050"/>
      <c r="CS56" s="1050"/>
      <c r="CT56" s="1050"/>
      <c r="CU56" s="1050"/>
      <c r="CV56" s="1050"/>
      <c r="CW56" s="1050"/>
      <c r="CX56" s="1050"/>
      <c r="CY56" s="1050"/>
      <c r="CZ56" s="1050"/>
      <c r="DA56" s="1050"/>
      <c r="DB56" s="1050"/>
      <c r="DC56" s="1050"/>
      <c r="DD56" s="1050"/>
      <c r="DE56" s="1050"/>
      <c r="DF56" s="1050"/>
      <c r="DG56" s="1050"/>
      <c r="DH56" s="1050"/>
      <c r="DI56" s="1050"/>
      <c r="DJ56" s="1050"/>
      <c r="DK56" s="1050"/>
      <c r="DL56" s="1050"/>
      <c r="DM56" s="1050"/>
      <c r="DN56" s="1050"/>
      <c r="DO56" s="1050"/>
      <c r="DP56" s="1050"/>
      <c r="DQ56" s="1050"/>
      <c r="DR56" s="1050"/>
      <c r="DS56" s="1050"/>
      <c r="DT56" s="1050"/>
      <c r="DU56" s="1050"/>
      <c r="DV56" s="1050"/>
      <c r="DW56" s="1050"/>
      <c r="DX56" s="1050"/>
      <c r="DY56" s="1050"/>
      <c r="DZ56" s="1050"/>
    </row>
    <row r="57" spans="1:130" x14ac:dyDescent="0.2">
      <c r="B57" s="1050"/>
      <c r="C57" s="890"/>
      <c r="D57" s="885"/>
      <c r="E57" s="885"/>
      <c r="F57" s="302"/>
      <c r="G57" s="231" t="s">
        <v>353</v>
      </c>
      <c r="H57" s="113"/>
      <c r="I57" s="113"/>
      <c r="J57" s="113"/>
      <c r="K57" s="113"/>
      <c r="L57" s="113"/>
      <c r="M57" s="113"/>
      <c r="N57" s="113"/>
      <c r="O57" s="113"/>
      <c r="P57" s="113"/>
      <c r="Q57" s="113"/>
      <c r="R57" s="113"/>
      <c r="S57" s="113"/>
      <c r="T57" s="113"/>
      <c r="U57" s="1051"/>
      <c r="V57" s="1062"/>
      <c r="W57" s="171"/>
      <c r="X57" s="171"/>
      <c r="Y57" s="171"/>
      <c r="AB57" s="1065"/>
      <c r="AC57" s="1077"/>
      <c r="AD57" s="1077"/>
      <c r="AE57" s="1078"/>
      <c r="AF57" s="1078"/>
      <c r="AG57" s="1078"/>
      <c r="AH57" s="1078"/>
      <c r="AI57" s="1078"/>
      <c r="AJ57" s="1078"/>
      <c r="AK57" s="1078"/>
      <c r="AL57" s="1078"/>
      <c r="AM57" s="1078"/>
      <c r="AN57" s="1078"/>
      <c r="AO57" s="1078"/>
      <c r="AP57" s="1078"/>
      <c r="AQ57" s="1078"/>
      <c r="AR57" s="1078"/>
      <c r="AS57" s="1078"/>
      <c r="AT57" s="1078"/>
      <c r="AU57" s="1078"/>
      <c r="AV57" s="1077"/>
      <c r="AW57" s="1077"/>
      <c r="AX57" s="1077"/>
      <c r="AY57" s="1077"/>
      <c r="AZ57" s="1077"/>
      <c r="BA57" s="1077"/>
      <c r="BB57" s="1077"/>
      <c r="BC57" s="1077"/>
      <c r="BD57" s="1077"/>
      <c r="BE57" s="1077"/>
      <c r="BF57" s="1077"/>
      <c r="BG57" s="1077"/>
      <c r="BH57" s="1077"/>
      <c r="BI57" s="1077"/>
      <c r="BJ57" s="1077"/>
      <c r="BK57" s="1077"/>
      <c r="BL57" s="1077"/>
      <c r="BM57" s="1077"/>
      <c r="BN57" s="1077"/>
      <c r="BO57" s="1077"/>
      <c r="BP57" s="1077"/>
      <c r="BQ57" s="1077"/>
      <c r="BR57" s="1077"/>
      <c r="BS57" s="1077"/>
      <c r="BT57" s="1077"/>
      <c r="BU57" s="1077"/>
      <c r="BV57" s="1077"/>
      <c r="BW57" s="1077"/>
      <c r="BX57" s="1077"/>
      <c r="BY57" s="1077"/>
      <c r="BZ57" s="1077"/>
      <c r="CA57" s="1077"/>
      <c r="CB57" s="1077"/>
      <c r="CC57" s="1077"/>
      <c r="CD57" s="1077"/>
      <c r="CE57" s="1077"/>
      <c r="CF57" s="1077"/>
      <c r="CG57" s="1077"/>
      <c r="CH57" s="1077"/>
      <c r="CI57" s="1077"/>
      <c r="CJ57" s="1077"/>
      <c r="CK57" s="1077"/>
      <c r="CL57" s="1077"/>
      <c r="CM57" s="1077"/>
      <c r="CN57" s="1077"/>
      <c r="CO57" s="1077"/>
      <c r="CP57" s="1050"/>
      <c r="CQ57" s="1050"/>
      <c r="CR57" s="1050"/>
      <c r="CS57" s="1050"/>
      <c r="CT57" s="1050"/>
      <c r="CU57" s="1050"/>
      <c r="CV57" s="1050"/>
      <c r="CW57" s="1050"/>
      <c r="CX57" s="1050"/>
      <c r="CY57" s="1050"/>
      <c r="CZ57" s="1050"/>
      <c r="DA57" s="1050"/>
      <c r="DB57" s="1050"/>
      <c r="DC57" s="1050"/>
      <c r="DD57" s="1050"/>
      <c r="DE57" s="1050"/>
      <c r="DF57" s="1050"/>
      <c r="DG57" s="1050"/>
      <c r="DH57" s="1050"/>
      <c r="DI57" s="1050"/>
      <c r="DJ57" s="1050"/>
      <c r="DK57" s="1050"/>
      <c r="DL57" s="1050"/>
      <c r="DM57" s="1050"/>
      <c r="DN57" s="1050"/>
      <c r="DO57" s="1050"/>
      <c r="DP57" s="1050"/>
      <c r="DQ57" s="1050"/>
      <c r="DR57" s="1050"/>
      <c r="DS57" s="1050"/>
      <c r="DT57" s="1050"/>
      <c r="DU57" s="1050"/>
      <c r="DV57" s="1050"/>
      <c r="DW57" s="1050"/>
      <c r="DX57" s="1050"/>
      <c r="DY57" s="1050"/>
      <c r="DZ57" s="1050"/>
    </row>
    <row r="58" spans="1:130" x14ac:dyDescent="0.2">
      <c r="B58" s="1050"/>
      <c r="C58" s="890"/>
      <c r="D58" s="885"/>
      <c r="E58" s="885"/>
      <c r="F58" s="179" t="s">
        <v>286</v>
      </c>
      <c r="G58" s="313" t="s">
        <v>183</v>
      </c>
      <c r="H58" s="313" t="s">
        <v>184</v>
      </c>
      <c r="I58" s="313" t="s">
        <v>185</v>
      </c>
      <c r="J58" s="313" t="s">
        <v>186</v>
      </c>
      <c r="K58" s="313" t="s">
        <v>187</v>
      </c>
      <c r="L58" s="313" t="s">
        <v>188</v>
      </c>
      <c r="M58" s="313" t="s">
        <v>189</v>
      </c>
      <c r="N58" s="313" t="s">
        <v>190</v>
      </c>
      <c r="O58" s="313" t="s">
        <v>191</v>
      </c>
      <c r="P58" s="313" t="s">
        <v>192</v>
      </c>
      <c r="Q58" s="313" t="s">
        <v>193</v>
      </c>
      <c r="R58" s="313" t="s">
        <v>194</v>
      </c>
      <c r="S58" s="314" t="s">
        <v>243</v>
      </c>
      <c r="T58" s="113"/>
      <c r="U58" s="1091"/>
      <c r="V58" s="1062"/>
      <c r="AB58" s="1065"/>
      <c r="AC58" s="1077"/>
      <c r="AD58" s="1077"/>
      <c r="AE58" s="1078"/>
      <c r="AF58" s="1078"/>
      <c r="AG58" s="1078"/>
      <c r="AH58" s="1078"/>
      <c r="AI58" s="1078"/>
      <c r="AJ58" s="1078"/>
      <c r="AK58" s="1078"/>
      <c r="AL58" s="1078"/>
      <c r="AM58" s="1078"/>
      <c r="AN58" s="1078"/>
      <c r="AO58" s="1078"/>
      <c r="AP58" s="1078"/>
      <c r="AQ58" s="1078"/>
      <c r="AR58" s="1078"/>
      <c r="AS58" s="1078"/>
      <c r="AT58" s="1078"/>
      <c r="AU58" s="1078"/>
      <c r="AV58" s="1077"/>
      <c r="AW58" s="1077"/>
      <c r="AX58" s="1077"/>
      <c r="AY58" s="1077"/>
      <c r="AZ58" s="1077"/>
      <c r="BA58" s="1077"/>
      <c r="BB58" s="1077"/>
      <c r="BC58" s="1077"/>
      <c r="BD58" s="1077"/>
      <c r="BE58" s="1077"/>
      <c r="BF58" s="1077"/>
      <c r="BG58" s="1077"/>
      <c r="BH58" s="1077"/>
      <c r="BI58" s="1077"/>
      <c r="BJ58" s="1077"/>
      <c r="BK58" s="1077"/>
      <c r="BL58" s="1077"/>
      <c r="BM58" s="1077"/>
      <c r="BN58" s="1077"/>
      <c r="BO58" s="1077"/>
      <c r="BP58" s="1077"/>
      <c r="BQ58" s="1077"/>
      <c r="BR58" s="1077"/>
      <c r="BS58" s="1077"/>
      <c r="BT58" s="1077"/>
      <c r="BU58" s="1077"/>
      <c r="BV58" s="1077"/>
      <c r="BW58" s="1077"/>
      <c r="BX58" s="1077"/>
      <c r="BY58" s="1077"/>
      <c r="BZ58" s="1077"/>
      <c r="CA58" s="1077"/>
      <c r="CB58" s="1077"/>
      <c r="CC58" s="1077"/>
      <c r="CD58" s="1077"/>
      <c r="CE58" s="1077"/>
      <c r="CF58" s="1077"/>
      <c r="CG58" s="1077"/>
      <c r="CH58" s="1077"/>
      <c r="CI58" s="1077"/>
      <c r="CJ58" s="1077"/>
      <c r="CK58" s="1077"/>
      <c r="CL58" s="1077"/>
      <c r="CM58" s="1077"/>
      <c r="CN58" s="1077"/>
      <c r="CO58" s="1077"/>
      <c r="CP58" s="1050"/>
      <c r="CQ58" s="1050"/>
      <c r="CR58" s="1050"/>
      <c r="CS58" s="1050"/>
      <c r="CT58" s="1050"/>
      <c r="CU58" s="1050"/>
      <c r="CV58" s="1050"/>
      <c r="CW58" s="1050"/>
      <c r="CX58" s="1050"/>
      <c r="CY58" s="1050"/>
      <c r="CZ58" s="1050"/>
      <c r="DA58" s="1050"/>
      <c r="DB58" s="1050"/>
      <c r="DC58" s="1050"/>
      <c r="DD58" s="1050"/>
      <c r="DE58" s="1050"/>
      <c r="DF58" s="1050"/>
      <c r="DG58" s="1050"/>
      <c r="DH58" s="1050"/>
      <c r="DI58" s="1050"/>
      <c r="DJ58" s="1050"/>
      <c r="DK58" s="1050"/>
      <c r="DL58" s="1050"/>
      <c r="DM58" s="1050"/>
      <c r="DN58" s="1050"/>
      <c r="DO58" s="1050"/>
      <c r="DP58" s="1050"/>
      <c r="DQ58" s="1050"/>
      <c r="DR58" s="1050"/>
      <c r="DS58" s="1050"/>
      <c r="DT58" s="1050"/>
      <c r="DU58" s="1050"/>
      <c r="DV58" s="1050"/>
      <c r="DW58" s="1050"/>
      <c r="DX58" s="1050"/>
      <c r="DY58" s="1050"/>
      <c r="DZ58" s="1050"/>
    </row>
    <row r="59" spans="1:130" x14ac:dyDescent="0.2">
      <c r="B59" s="1050"/>
      <c r="C59" s="890"/>
      <c r="D59" s="885"/>
      <c r="E59" s="885"/>
      <c r="F59" s="42">
        <v>3</v>
      </c>
      <c r="G59" s="331">
        <v>0</v>
      </c>
      <c r="H59" s="331">
        <v>0</v>
      </c>
      <c r="I59" s="331">
        <v>0</v>
      </c>
      <c r="J59" s="331">
        <v>0</v>
      </c>
      <c r="K59" s="331">
        <v>0</v>
      </c>
      <c r="L59" s="331">
        <v>0</v>
      </c>
      <c r="M59" s="331">
        <v>0</v>
      </c>
      <c r="N59" s="331">
        <v>0</v>
      </c>
      <c r="O59" s="331">
        <v>0</v>
      </c>
      <c r="P59" s="331">
        <v>0</v>
      </c>
      <c r="Q59" s="331">
        <v>0</v>
      </c>
      <c r="R59" s="331">
        <v>0</v>
      </c>
      <c r="S59" s="641">
        <v>60.8</v>
      </c>
      <c r="T59" s="321"/>
      <c r="U59" s="1091"/>
      <c r="V59" s="1062"/>
      <c r="AB59" s="1065"/>
      <c r="AC59" s="1077"/>
      <c r="AD59" s="1077"/>
      <c r="AE59" s="1078"/>
      <c r="AF59" s="1078"/>
      <c r="AG59" s="1078"/>
      <c r="AH59" s="1078"/>
      <c r="AI59" s="1078"/>
      <c r="AJ59" s="1078"/>
      <c r="AK59" s="1078"/>
      <c r="AL59" s="1078"/>
      <c r="AM59" s="1078"/>
      <c r="AN59" s="1078"/>
      <c r="AO59" s="1078"/>
      <c r="AP59" s="1078"/>
      <c r="AQ59" s="1078"/>
      <c r="AR59" s="1078"/>
      <c r="AS59" s="1078"/>
      <c r="AT59" s="1078"/>
      <c r="AU59" s="1078"/>
      <c r="AV59" s="1077"/>
      <c r="AW59" s="1077"/>
      <c r="AX59" s="1077"/>
      <c r="AY59" s="1077"/>
      <c r="AZ59" s="1077"/>
      <c r="BA59" s="1077"/>
      <c r="BB59" s="1077"/>
      <c r="BC59" s="1077"/>
      <c r="BD59" s="1077"/>
      <c r="BE59" s="1077"/>
      <c r="BF59" s="1077"/>
      <c r="BG59" s="1077"/>
      <c r="BH59" s="1077"/>
      <c r="BI59" s="1077"/>
      <c r="BJ59" s="1077"/>
      <c r="BK59" s="1077"/>
      <c r="BL59" s="1077"/>
      <c r="BM59" s="1077"/>
      <c r="BN59" s="1077"/>
      <c r="BO59" s="1077"/>
      <c r="BP59" s="1077"/>
      <c r="BQ59" s="1077"/>
      <c r="BR59" s="1077"/>
      <c r="BS59" s="1077"/>
      <c r="BT59" s="1077"/>
      <c r="BU59" s="1077"/>
      <c r="BV59" s="1077"/>
      <c r="BW59" s="1077"/>
      <c r="BX59" s="1077"/>
      <c r="BY59" s="1077"/>
      <c r="BZ59" s="1077"/>
      <c r="CA59" s="1077"/>
      <c r="CB59" s="1077"/>
      <c r="CC59" s="1077"/>
      <c r="CD59" s="1077"/>
      <c r="CE59" s="1077"/>
      <c r="CF59" s="1077"/>
      <c r="CG59" s="1077"/>
      <c r="CH59" s="1077"/>
      <c r="CI59" s="1077"/>
      <c r="CJ59" s="1077"/>
      <c r="CK59" s="1077"/>
      <c r="CL59" s="1077"/>
      <c r="CM59" s="1077"/>
      <c r="CN59" s="1077"/>
      <c r="CO59" s="1077"/>
      <c r="CP59" s="1050"/>
      <c r="CQ59" s="1050"/>
      <c r="CR59" s="1050"/>
      <c r="CS59" s="1050"/>
      <c r="CT59" s="1050"/>
      <c r="CU59" s="1050"/>
      <c r="CV59" s="1050"/>
      <c r="CW59" s="1050"/>
      <c r="CX59" s="1050"/>
      <c r="CY59" s="1050"/>
      <c r="CZ59" s="1050"/>
      <c r="DA59" s="1050"/>
      <c r="DB59" s="1050"/>
      <c r="DC59" s="1050"/>
      <c r="DD59" s="1050"/>
      <c r="DE59" s="1050"/>
      <c r="DF59" s="1050"/>
      <c r="DG59" s="1050"/>
      <c r="DH59" s="1050"/>
      <c r="DI59" s="1050"/>
      <c r="DJ59" s="1050"/>
      <c r="DK59" s="1050"/>
      <c r="DL59" s="1050"/>
      <c r="DM59" s="1050"/>
      <c r="DN59" s="1050"/>
      <c r="DO59" s="1050"/>
      <c r="DP59" s="1050"/>
      <c r="DQ59" s="1050"/>
      <c r="DR59" s="1050"/>
      <c r="DS59" s="1050"/>
      <c r="DT59" s="1050"/>
      <c r="DU59" s="1050"/>
      <c r="DV59" s="1050"/>
      <c r="DW59" s="1050"/>
      <c r="DX59" s="1050"/>
      <c r="DY59" s="1050"/>
      <c r="DZ59" s="1050"/>
    </row>
    <row r="60" spans="1:130" x14ac:dyDescent="0.2">
      <c r="B60" s="1050"/>
      <c r="C60" s="890"/>
      <c r="D60" s="885"/>
      <c r="E60" s="885"/>
      <c r="F60" s="42">
        <v>4</v>
      </c>
      <c r="G60" s="331">
        <v>0</v>
      </c>
      <c r="H60" s="331">
        <v>0</v>
      </c>
      <c r="I60" s="331">
        <v>0</v>
      </c>
      <c r="J60" s="331">
        <v>0</v>
      </c>
      <c r="K60" s="331">
        <v>0</v>
      </c>
      <c r="L60" s="331">
        <v>0</v>
      </c>
      <c r="M60" s="331">
        <v>0</v>
      </c>
      <c r="N60" s="331">
        <v>0</v>
      </c>
      <c r="O60" s="331">
        <v>0</v>
      </c>
      <c r="P60" s="331">
        <v>0</v>
      </c>
      <c r="Q60" s="331">
        <v>0</v>
      </c>
      <c r="R60" s="331">
        <v>0</v>
      </c>
      <c r="S60" s="641">
        <v>91.2</v>
      </c>
      <c r="T60" s="321"/>
      <c r="U60" s="1091"/>
      <c r="V60" s="1062"/>
      <c r="AB60" s="1065"/>
      <c r="AC60" s="1077"/>
      <c r="AD60" s="1077"/>
      <c r="AE60" s="1078"/>
      <c r="AF60" s="1078"/>
      <c r="AG60" s="1078"/>
      <c r="AH60" s="1078"/>
      <c r="AI60" s="1078"/>
      <c r="AJ60" s="1078"/>
      <c r="AK60" s="1078"/>
      <c r="AL60" s="1078"/>
      <c r="AM60" s="1078"/>
      <c r="AN60" s="1078"/>
      <c r="AO60" s="1078"/>
      <c r="AP60" s="1078"/>
      <c r="AQ60" s="1078"/>
      <c r="AR60" s="1078"/>
      <c r="AS60" s="1078"/>
      <c r="AT60" s="1078"/>
      <c r="AU60" s="1078"/>
      <c r="AV60" s="1077"/>
      <c r="AW60" s="1077"/>
      <c r="AX60" s="1077"/>
      <c r="AY60" s="1077"/>
      <c r="AZ60" s="1077"/>
      <c r="BA60" s="1077"/>
      <c r="BB60" s="1077"/>
      <c r="BC60" s="1077"/>
      <c r="BD60" s="1077"/>
      <c r="BE60" s="1077"/>
      <c r="BF60" s="1077"/>
      <c r="BG60" s="1077"/>
      <c r="BH60" s="1077"/>
      <c r="BI60" s="1077"/>
      <c r="BJ60" s="1077"/>
      <c r="BK60" s="1077"/>
      <c r="BL60" s="1077"/>
      <c r="BM60" s="1077"/>
      <c r="BN60" s="1077"/>
      <c r="BO60" s="1077"/>
      <c r="BP60" s="1077"/>
      <c r="BQ60" s="1077"/>
      <c r="BR60" s="1077"/>
      <c r="BS60" s="1077"/>
      <c r="BT60" s="1077"/>
      <c r="BU60" s="1077"/>
      <c r="BV60" s="1077"/>
      <c r="BW60" s="1077"/>
      <c r="BX60" s="1077"/>
      <c r="BY60" s="1077"/>
      <c r="BZ60" s="1077"/>
      <c r="CA60" s="1077"/>
      <c r="CB60" s="1077"/>
      <c r="CC60" s="1077"/>
      <c r="CD60" s="1077"/>
      <c r="CE60" s="1077"/>
      <c r="CF60" s="1077"/>
      <c r="CG60" s="1077"/>
      <c r="CH60" s="1077"/>
      <c r="CI60" s="1077"/>
      <c r="CJ60" s="1077"/>
      <c r="CK60" s="1077"/>
      <c r="CL60" s="1077"/>
      <c r="CM60" s="1077"/>
      <c r="CN60" s="1077"/>
      <c r="CO60" s="1077"/>
      <c r="CP60" s="1050"/>
      <c r="CQ60" s="1050"/>
      <c r="CR60" s="1050"/>
      <c r="CS60" s="1050"/>
      <c r="CT60" s="1050"/>
      <c r="CU60" s="1050"/>
      <c r="CV60" s="1050"/>
      <c r="CW60" s="1050"/>
      <c r="CX60" s="1050"/>
      <c r="CY60" s="1050"/>
      <c r="CZ60" s="1050"/>
      <c r="DA60" s="1050"/>
      <c r="DB60" s="1050"/>
      <c r="DC60" s="1050"/>
      <c r="DD60" s="1050"/>
      <c r="DE60" s="1050"/>
      <c r="DF60" s="1050"/>
      <c r="DG60" s="1050"/>
      <c r="DH60" s="1050"/>
      <c r="DI60" s="1050"/>
      <c r="DJ60" s="1050"/>
      <c r="DK60" s="1050"/>
      <c r="DL60" s="1050"/>
      <c r="DM60" s="1050"/>
      <c r="DN60" s="1050"/>
      <c r="DO60" s="1050"/>
      <c r="DP60" s="1050"/>
      <c r="DQ60" s="1050"/>
      <c r="DR60" s="1050"/>
      <c r="DS60" s="1050"/>
      <c r="DT60" s="1050"/>
      <c r="DU60" s="1050"/>
      <c r="DV60" s="1050"/>
      <c r="DW60" s="1050"/>
      <c r="DX60" s="1050"/>
      <c r="DY60" s="1050"/>
      <c r="DZ60" s="1050"/>
    </row>
    <row r="61" spans="1:130" x14ac:dyDescent="0.2">
      <c r="B61" s="1050"/>
      <c r="C61" s="890"/>
      <c r="D61" s="885"/>
      <c r="E61" s="885"/>
      <c r="F61" s="42">
        <v>5</v>
      </c>
      <c r="G61" s="331">
        <v>0</v>
      </c>
      <c r="H61" s="331">
        <v>0</v>
      </c>
      <c r="I61" s="331">
        <v>0</v>
      </c>
      <c r="J61" s="331">
        <v>0</v>
      </c>
      <c r="K61" s="331">
        <v>0</v>
      </c>
      <c r="L61" s="331">
        <v>0</v>
      </c>
      <c r="M61" s="331">
        <v>0</v>
      </c>
      <c r="N61" s="331">
        <v>0</v>
      </c>
      <c r="O61" s="331">
        <v>0</v>
      </c>
      <c r="P61" s="331">
        <v>0</v>
      </c>
      <c r="Q61" s="331">
        <v>0</v>
      </c>
      <c r="R61" s="331">
        <v>0</v>
      </c>
      <c r="S61" s="641">
        <v>121.6</v>
      </c>
      <c r="T61" s="321"/>
      <c r="U61" s="1091"/>
      <c r="V61" s="1062"/>
      <c r="AB61" s="1065"/>
      <c r="AC61" s="1077"/>
      <c r="AD61" s="1077"/>
      <c r="AE61" s="1078"/>
      <c r="AF61" s="1078"/>
      <c r="AG61" s="1078"/>
      <c r="AH61" s="1078"/>
      <c r="AI61" s="1078"/>
      <c r="AJ61" s="1078"/>
      <c r="AK61" s="1078"/>
      <c r="AL61" s="1078"/>
      <c r="AM61" s="1078"/>
      <c r="AN61" s="1078"/>
      <c r="AO61" s="1078"/>
      <c r="AP61" s="1078"/>
      <c r="AQ61" s="1078"/>
      <c r="AR61" s="1078"/>
      <c r="AS61" s="1078"/>
      <c r="AT61" s="1078"/>
      <c r="AU61" s="1078"/>
      <c r="AV61" s="1077"/>
      <c r="AW61" s="1077"/>
      <c r="AX61" s="1077"/>
      <c r="AY61" s="1077"/>
      <c r="AZ61" s="1077"/>
      <c r="BA61" s="1077"/>
      <c r="BB61" s="1077"/>
      <c r="BC61" s="1077"/>
      <c r="BD61" s="1077"/>
      <c r="BE61" s="1077"/>
      <c r="BF61" s="1077"/>
      <c r="BG61" s="1077"/>
      <c r="BH61" s="1077"/>
      <c r="BI61" s="1077"/>
      <c r="BJ61" s="1077"/>
      <c r="BK61" s="1077"/>
      <c r="BL61" s="1077"/>
      <c r="BM61" s="1077"/>
      <c r="BN61" s="1077"/>
      <c r="BO61" s="1077"/>
      <c r="BP61" s="1077"/>
      <c r="BQ61" s="1077"/>
      <c r="BR61" s="1077"/>
      <c r="BS61" s="1077"/>
      <c r="BT61" s="1077"/>
      <c r="BU61" s="1077"/>
      <c r="BV61" s="1077"/>
      <c r="BW61" s="1077"/>
      <c r="BX61" s="1077"/>
      <c r="BY61" s="1077"/>
      <c r="BZ61" s="1077"/>
      <c r="CA61" s="1077"/>
      <c r="CB61" s="1077"/>
      <c r="CC61" s="1077"/>
      <c r="CD61" s="1077"/>
      <c r="CE61" s="1077"/>
      <c r="CF61" s="1077"/>
      <c r="CG61" s="1077"/>
      <c r="CH61" s="1077"/>
      <c r="CI61" s="1077"/>
      <c r="CJ61" s="1077"/>
      <c r="CK61" s="1077"/>
      <c r="CL61" s="1077"/>
      <c r="CM61" s="1077"/>
      <c r="CN61" s="1077"/>
      <c r="CO61" s="1077"/>
      <c r="CP61" s="1050"/>
      <c r="CQ61" s="1050"/>
      <c r="CR61" s="1050"/>
      <c r="CS61" s="1050"/>
      <c r="CT61" s="1050"/>
      <c r="CU61" s="1050"/>
      <c r="CV61" s="1050"/>
      <c r="CW61" s="1050"/>
      <c r="CX61" s="1050"/>
      <c r="CY61" s="1050"/>
      <c r="CZ61" s="1050"/>
      <c r="DA61" s="1050"/>
      <c r="DB61" s="1050"/>
      <c r="DC61" s="1050"/>
      <c r="DD61" s="1050"/>
      <c r="DE61" s="1050"/>
      <c r="DF61" s="1050"/>
      <c r="DG61" s="1050"/>
      <c r="DH61" s="1050"/>
      <c r="DI61" s="1050"/>
      <c r="DJ61" s="1050"/>
      <c r="DK61" s="1050"/>
      <c r="DL61" s="1050"/>
      <c r="DM61" s="1050"/>
      <c r="DN61" s="1050"/>
      <c r="DO61" s="1050"/>
      <c r="DP61" s="1050"/>
      <c r="DQ61" s="1050"/>
      <c r="DR61" s="1050"/>
      <c r="DS61" s="1050"/>
      <c r="DT61" s="1050"/>
      <c r="DU61" s="1050"/>
      <c r="DV61" s="1050"/>
      <c r="DW61" s="1050"/>
      <c r="DX61" s="1050"/>
      <c r="DY61" s="1050"/>
      <c r="DZ61" s="1050"/>
    </row>
    <row r="62" spans="1:130" x14ac:dyDescent="0.2">
      <c r="B62" s="1050"/>
      <c r="C62" s="890"/>
      <c r="D62" s="885"/>
      <c r="E62" s="885"/>
      <c r="F62" s="42">
        <v>6</v>
      </c>
      <c r="G62" s="331">
        <v>0</v>
      </c>
      <c r="H62" s="331">
        <v>0</v>
      </c>
      <c r="I62" s="331">
        <v>0</v>
      </c>
      <c r="J62" s="331">
        <v>0</v>
      </c>
      <c r="K62" s="331">
        <v>0</v>
      </c>
      <c r="L62" s="331">
        <v>0</v>
      </c>
      <c r="M62" s="331">
        <v>0</v>
      </c>
      <c r="N62" s="331">
        <v>0</v>
      </c>
      <c r="O62" s="331">
        <v>0</v>
      </c>
      <c r="P62" s="331">
        <v>0</v>
      </c>
      <c r="Q62" s="331">
        <v>0</v>
      </c>
      <c r="R62" s="331">
        <v>0</v>
      </c>
      <c r="S62" s="641">
        <v>152</v>
      </c>
      <c r="T62" s="321"/>
      <c r="U62" s="1091"/>
      <c r="V62" s="1062"/>
      <c r="AB62" s="1065"/>
      <c r="AC62" s="1077"/>
      <c r="AD62" s="1077"/>
      <c r="AE62" s="1078"/>
      <c r="AF62" s="1078"/>
      <c r="AG62" s="1078"/>
      <c r="AH62" s="1078"/>
      <c r="AI62" s="1078"/>
      <c r="AJ62" s="1078"/>
      <c r="AK62" s="1078"/>
      <c r="AL62" s="1078"/>
      <c r="AM62" s="1078"/>
      <c r="AN62" s="1078"/>
      <c r="AO62" s="1078"/>
      <c r="AP62" s="1078"/>
      <c r="AQ62" s="1078"/>
      <c r="AR62" s="1078"/>
      <c r="AS62" s="1078"/>
      <c r="AT62" s="1078"/>
      <c r="AU62" s="1078"/>
      <c r="AV62" s="1077"/>
      <c r="AW62" s="1077"/>
      <c r="AX62" s="1077"/>
      <c r="AY62" s="1077"/>
      <c r="AZ62" s="1077"/>
      <c r="BA62" s="1077"/>
      <c r="BB62" s="1077"/>
      <c r="BC62" s="1077"/>
      <c r="BD62" s="1077"/>
      <c r="BE62" s="1077"/>
      <c r="BF62" s="1077"/>
      <c r="BG62" s="1077"/>
      <c r="BH62" s="1077"/>
      <c r="BI62" s="1077"/>
      <c r="BJ62" s="1077"/>
      <c r="BK62" s="1077"/>
      <c r="BL62" s="1077"/>
      <c r="BM62" s="1077"/>
      <c r="BN62" s="1077"/>
      <c r="BO62" s="1077"/>
      <c r="BP62" s="1077"/>
      <c r="BQ62" s="1077"/>
      <c r="BR62" s="1077"/>
      <c r="BS62" s="1077"/>
      <c r="BT62" s="1077"/>
      <c r="BU62" s="1077"/>
      <c r="BV62" s="1077"/>
      <c r="BW62" s="1077"/>
      <c r="BX62" s="1077"/>
      <c r="BY62" s="1077"/>
      <c r="BZ62" s="1077"/>
      <c r="CA62" s="1077"/>
      <c r="CB62" s="1077"/>
      <c r="CC62" s="1077"/>
      <c r="CD62" s="1077"/>
      <c r="CE62" s="1077"/>
      <c r="CF62" s="1077"/>
      <c r="CG62" s="1077"/>
      <c r="CH62" s="1077"/>
      <c r="CI62" s="1077"/>
      <c r="CJ62" s="1077"/>
      <c r="CK62" s="1077"/>
      <c r="CL62" s="1077"/>
      <c r="CM62" s="1077"/>
      <c r="CN62" s="1077"/>
      <c r="CO62" s="1077"/>
      <c r="CP62" s="1050"/>
      <c r="CQ62" s="1050"/>
      <c r="CR62" s="1050"/>
      <c r="CS62" s="1050"/>
      <c r="CT62" s="1050"/>
      <c r="CU62" s="1050"/>
      <c r="CV62" s="1050"/>
      <c r="CW62" s="1050"/>
      <c r="CX62" s="1050"/>
      <c r="CY62" s="1050"/>
      <c r="CZ62" s="1050"/>
      <c r="DA62" s="1050"/>
      <c r="DB62" s="1050"/>
      <c r="DC62" s="1050"/>
      <c r="DD62" s="1050"/>
      <c r="DE62" s="1050"/>
      <c r="DF62" s="1050"/>
      <c r="DG62" s="1050"/>
      <c r="DH62" s="1050"/>
      <c r="DI62" s="1050"/>
      <c r="DJ62" s="1050"/>
      <c r="DK62" s="1050"/>
      <c r="DL62" s="1050"/>
      <c r="DM62" s="1050"/>
      <c r="DN62" s="1050"/>
      <c r="DO62" s="1050"/>
      <c r="DP62" s="1050"/>
      <c r="DQ62" s="1050"/>
      <c r="DR62" s="1050"/>
      <c r="DS62" s="1050"/>
      <c r="DT62" s="1050"/>
      <c r="DU62" s="1050"/>
      <c r="DV62" s="1050"/>
      <c r="DW62" s="1050"/>
      <c r="DX62" s="1050"/>
      <c r="DY62" s="1050"/>
      <c r="DZ62" s="1050"/>
    </row>
    <row r="63" spans="1:130" x14ac:dyDescent="0.2">
      <c r="B63" s="1050"/>
      <c r="C63" s="890"/>
      <c r="D63" s="885"/>
      <c r="E63" s="885"/>
      <c r="F63" s="42">
        <v>7</v>
      </c>
      <c r="G63" s="331">
        <v>0</v>
      </c>
      <c r="H63" s="331">
        <v>0</v>
      </c>
      <c r="I63" s="331">
        <v>0</v>
      </c>
      <c r="J63" s="331">
        <v>0</v>
      </c>
      <c r="K63" s="331">
        <v>0</v>
      </c>
      <c r="L63" s="331">
        <v>0</v>
      </c>
      <c r="M63" s="331">
        <v>0</v>
      </c>
      <c r="N63" s="331">
        <v>0</v>
      </c>
      <c r="O63" s="331">
        <v>0</v>
      </c>
      <c r="P63" s="331">
        <v>0</v>
      </c>
      <c r="Q63" s="331">
        <v>0</v>
      </c>
      <c r="R63" s="331">
        <v>0</v>
      </c>
      <c r="S63" s="641">
        <v>182.4</v>
      </c>
      <c r="T63" s="321"/>
      <c r="U63" s="1091"/>
      <c r="V63" s="1062"/>
      <c r="AB63" s="1065"/>
      <c r="AC63" s="1077"/>
      <c r="AD63" s="1077"/>
      <c r="AE63" s="1078"/>
      <c r="AF63" s="1078"/>
      <c r="AG63" s="1078"/>
      <c r="AH63" s="1078"/>
      <c r="AI63" s="1078"/>
      <c r="AJ63" s="1078"/>
      <c r="AK63" s="1078"/>
      <c r="AL63" s="1078"/>
      <c r="AM63" s="1078"/>
      <c r="AN63" s="1078"/>
      <c r="AO63" s="1078"/>
      <c r="AP63" s="1078"/>
      <c r="AQ63" s="1078"/>
      <c r="AR63" s="1078"/>
      <c r="AS63" s="1078"/>
      <c r="AT63" s="1078"/>
      <c r="AU63" s="1078"/>
      <c r="AV63" s="1077"/>
      <c r="AW63" s="1077"/>
      <c r="AX63" s="1077"/>
      <c r="AY63" s="1077"/>
      <c r="AZ63" s="1077"/>
      <c r="BA63" s="1077"/>
      <c r="BB63" s="1077"/>
      <c r="BC63" s="1077"/>
      <c r="BD63" s="1077"/>
      <c r="BE63" s="1077"/>
      <c r="BF63" s="1077"/>
      <c r="BG63" s="1077"/>
      <c r="BH63" s="1077"/>
      <c r="BI63" s="1077"/>
      <c r="BJ63" s="1077"/>
      <c r="BK63" s="1077"/>
      <c r="BL63" s="1077"/>
      <c r="BM63" s="1077"/>
      <c r="BN63" s="1077"/>
      <c r="BO63" s="1077"/>
      <c r="BP63" s="1077"/>
      <c r="BQ63" s="1077"/>
      <c r="BR63" s="1077"/>
      <c r="BS63" s="1077"/>
      <c r="BT63" s="1077"/>
      <c r="BU63" s="1077"/>
      <c r="BV63" s="1077"/>
      <c r="BW63" s="1077"/>
      <c r="BX63" s="1077"/>
      <c r="BY63" s="1077"/>
      <c r="BZ63" s="1077"/>
      <c r="CA63" s="1077"/>
      <c r="CB63" s="1077"/>
      <c r="CC63" s="1077"/>
      <c r="CD63" s="1077"/>
      <c r="CE63" s="1077"/>
      <c r="CF63" s="1077"/>
      <c r="CG63" s="1077"/>
      <c r="CH63" s="1077"/>
      <c r="CI63" s="1077"/>
      <c r="CJ63" s="1077"/>
      <c r="CK63" s="1077"/>
      <c r="CL63" s="1077"/>
      <c r="CM63" s="1077"/>
      <c r="CN63" s="1077"/>
      <c r="CO63" s="1077"/>
      <c r="CP63" s="1050"/>
      <c r="CQ63" s="1050"/>
      <c r="CR63" s="1050"/>
      <c r="CS63" s="1050"/>
      <c r="CT63" s="1050"/>
      <c r="CU63" s="1050"/>
      <c r="CV63" s="1050"/>
      <c r="CW63" s="1050"/>
      <c r="CX63" s="1050"/>
      <c r="CY63" s="1050"/>
      <c r="CZ63" s="1050"/>
      <c r="DA63" s="1050"/>
      <c r="DB63" s="1050"/>
      <c r="DC63" s="1050"/>
      <c r="DD63" s="1050"/>
      <c r="DE63" s="1050"/>
      <c r="DF63" s="1050"/>
      <c r="DG63" s="1050"/>
      <c r="DH63" s="1050"/>
      <c r="DI63" s="1050"/>
      <c r="DJ63" s="1050"/>
      <c r="DK63" s="1050"/>
      <c r="DL63" s="1050"/>
      <c r="DM63" s="1050"/>
      <c r="DN63" s="1050"/>
      <c r="DO63" s="1050"/>
      <c r="DP63" s="1050"/>
      <c r="DQ63" s="1050"/>
      <c r="DR63" s="1050"/>
      <c r="DS63" s="1050"/>
      <c r="DT63" s="1050"/>
      <c r="DU63" s="1050"/>
      <c r="DV63" s="1050"/>
      <c r="DW63" s="1050"/>
      <c r="DX63" s="1050"/>
      <c r="DY63" s="1050"/>
      <c r="DZ63" s="1050"/>
    </row>
    <row r="64" spans="1:130" x14ac:dyDescent="0.2">
      <c r="B64" s="1050"/>
      <c r="C64" s="890"/>
      <c r="D64" s="885"/>
      <c r="E64" s="885"/>
      <c r="F64" s="42">
        <v>8</v>
      </c>
      <c r="G64" s="331">
        <v>0</v>
      </c>
      <c r="H64" s="331">
        <v>0</v>
      </c>
      <c r="I64" s="331">
        <v>0</v>
      </c>
      <c r="J64" s="331">
        <v>0</v>
      </c>
      <c r="K64" s="331">
        <v>0</v>
      </c>
      <c r="L64" s="331">
        <v>0</v>
      </c>
      <c r="M64" s="331">
        <v>0</v>
      </c>
      <c r="N64" s="331">
        <v>0</v>
      </c>
      <c r="O64" s="331">
        <v>0</v>
      </c>
      <c r="P64" s="331">
        <v>0</v>
      </c>
      <c r="Q64" s="331">
        <v>0</v>
      </c>
      <c r="R64" s="331">
        <v>0</v>
      </c>
      <c r="S64" s="641">
        <v>212.8</v>
      </c>
      <c r="T64" s="321"/>
      <c r="U64" s="1091"/>
      <c r="V64" s="1062"/>
      <c r="AB64" s="1065"/>
      <c r="AC64" s="1077"/>
      <c r="AD64" s="1077"/>
      <c r="AE64" s="1078"/>
      <c r="AF64" s="1078"/>
      <c r="AG64" s="1078"/>
      <c r="AH64" s="1078"/>
      <c r="AI64" s="1078"/>
      <c r="AJ64" s="1078"/>
      <c r="AK64" s="1078"/>
      <c r="AL64" s="1078"/>
      <c r="AM64" s="1078"/>
      <c r="AN64" s="1078"/>
      <c r="AO64" s="1078"/>
      <c r="AP64" s="1078"/>
      <c r="AQ64" s="1078"/>
      <c r="AR64" s="1078"/>
      <c r="AS64" s="1078"/>
      <c r="AT64" s="1078"/>
      <c r="AU64" s="1078"/>
      <c r="AV64" s="1077"/>
      <c r="AW64" s="1077"/>
      <c r="AX64" s="1077"/>
      <c r="AY64" s="1077"/>
      <c r="AZ64" s="1077"/>
      <c r="BA64" s="1077"/>
      <c r="BB64" s="1077"/>
      <c r="BC64" s="1077"/>
      <c r="BD64" s="1077"/>
      <c r="BE64" s="1077"/>
      <c r="BF64" s="1077"/>
      <c r="BG64" s="1077"/>
      <c r="BH64" s="1077"/>
      <c r="BI64" s="1077"/>
      <c r="BJ64" s="1077"/>
      <c r="BK64" s="1077"/>
      <c r="BL64" s="1077"/>
      <c r="BM64" s="1077"/>
      <c r="BN64" s="1077"/>
      <c r="BO64" s="1077"/>
      <c r="BP64" s="1077"/>
      <c r="BQ64" s="1077"/>
      <c r="BR64" s="1077"/>
      <c r="BS64" s="1077"/>
      <c r="BT64" s="1077"/>
      <c r="BU64" s="1077"/>
      <c r="BV64" s="1077"/>
      <c r="BW64" s="1077"/>
      <c r="BX64" s="1077"/>
      <c r="BY64" s="1077"/>
      <c r="BZ64" s="1077"/>
      <c r="CA64" s="1077"/>
      <c r="CB64" s="1077"/>
      <c r="CC64" s="1077"/>
      <c r="CD64" s="1077"/>
      <c r="CE64" s="1077"/>
      <c r="CF64" s="1077"/>
      <c r="CG64" s="1077"/>
      <c r="CH64" s="1077"/>
      <c r="CI64" s="1077"/>
      <c r="CJ64" s="1077"/>
      <c r="CK64" s="1077"/>
      <c r="CL64" s="1077"/>
      <c r="CM64" s="1077"/>
      <c r="CN64" s="1077"/>
      <c r="CO64" s="1077"/>
      <c r="CP64" s="1050"/>
      <c r="CQ64" s="1050"/>
      <c r="CR64" s="1050"/>
      <c r="CS64" s="1050"/>
      <c r="CT64" s="1050"/>
      <c r="CU64" s="1050"/>
      <c r="CV64" s="1050"/>
      <c r="CW64" s="1050"/>
      <c r="CX64" s="1050"/>
      <c r="CY64" s="1050"/>
      <c r="CZ64" s="1050"/>
      <c r="DA64" s="1050"/>
      <c r="DB64" s="1050"/>
      <c r="DC64" s="1050"/>
      <c r="DD64" s="1050"/>
      <c r="DE64" s="1050"/>
      <c r="DF64" s="1050"/>
      <c r="DG64" s="1050"/>
      <c r="DH64" s="1050"/>
      <c r="DI64" s="1050"/>
      <c r="DJ64" s="1050"/>
      <c r="DK64" s="1050"/>
      <c r="DL64" s="1050"/>
      <c r="DM64" s="1050"/>
      <c r="DN64" s="1050"/>
      <c r="DO64" s="1050"/>
      <c r="DP64" s="1050"/>
      <c r="DQ64" s="1050"/>
      <c r="DR64" s="1050"/>
      <c r="DS64" s="1050"/>
      <c r="DT64" s="1050"/>
      <c r="DU64" s="1050"/>
      <c r="DV64" s="1050"/>
      <c r="DW64" s="1050"/>
      <c r="DX64" s="1050"/>
      <c r="DY64" s="1050"/>
      <c r="DZ64" s="1050"/>
    </row>
    <row r="65" spans="2:130" x14ac:dyDescent="0.2">
      <c r="B65" s="1050"/>
      <c r="C65" s="890"/>
      <c r="D65" s="885"/>
      <c r="E65" s="885"/>
      <c r="F65" s="42">
        <v>9</v>
      </c>
      <c r="G65" s="331">
        <v>0</v>
      </c>
      <c r="H65" s="331">
        <v>0</v>
      </c>
      <c r="I65" s="331">
        <v>0</v>
      </c>
      <c r="J65" s="331">
        <v>0</v>
      </c>
      <c r="K65" s="331">
        <v>0</v>
      </c>
      <c r="L65" s="331">
        <v>0</v>
      </c>
      <c r="M65" s="331">
        <v>0</v>
      </c>
      <c r="N65" s="331">
        <v>0</v>
      </c>
      <c r="O65" s="331">
        <v>0</v>
      </c>
      <c r="P65" s="331">
        <v>0</v>
      </c>
      <c r="Q65" s="331">
        <v>0</v>
      </c>
      <c r="R65" s="331">
        <v>0</v>
      </c>
      <c r="S65" s="641">
        <v>243.2</v>
      </c>
      <c r="T65" s="321"/>
      <c r="U65" s="1091"/>
      <c r="V65" s="1062"/>
      <c r="AB65" s="1065"/>
      <c r="AC65" s="1077"/>
      <c r="AD65" s="1077"/>
      <c r="AE65" s="1078"/>
      <c r="AF65" s="1078"/>
      <c r="AG65" s="1078"/>
      <c r="AH65" s="1078"/>
      <c r="AI65" s="1078"/>
      <c r="AJ65" s="1078"/>
      <c r="AK65" s="1078"/>
      <c r="AL65" s="1078"/>
      <c r="AM65" s="1078"/>
      <c r="AN65" s="1078"/>
      <c r="AO65" s="1078"/>
      <c r="AP65" s="1078"/>
      <c r="AQ65" s="1078"/>
      <c r="AR65" s="1078"/>
      <c r="AS65" s="1078"/>
      <c r="AT65" s="1078"/>
      <c r="AU65" s="1078"/>
      <c r="AV65" s="1077"/>
      <c r="AW65" s="1077"/>
      <c r="AX65" s="1077"/>
      <c r="AY65" s="1077"/>
      <c r="AZ65" s="1077"/>
      <c r="BA65" s="1077"/>
      <c r="BB65" s="1077"/>
      <c r="BC65" s="1077"/>
      <c r="BD65" s="1077"/>
      <c r="BE65" s="1077"/>
      <c r="BF65" s="1077"/>
      <c r="BG65" s="1077"/>
      <c r="BH65" s="1077"/>
      <c r="BI65" s="1077"/>
      <c r="BJ65" s="1077"/>
      <c r="BK65" s="1077"/>
      <c r="BL65" s="1077"/>
      <c r="BM65" s="1077"/>
      <c r="BN65" s="1077"/>
      <c r="BO65" s="1077"/>
      <c r="BP65" s="1077"/>
      <c r="BQ65" s="1077"/>
      <c r="BR65" s="1077"/>
      <c r="BS65" s="1077"/>
      <c r="BT65" s="1077"/>
      <c r="BU65" s="1077"/>
      <c r="BV65" s="1077"/>
      <c r="BW65" s="1077"/>
      <c r="BX65" s="1077"/>
      <c r="BY65" s="1077"/>
      <c r="BZ65" s="1077"/>
      <c r="CA65" s="1077"/>
      <c r="CB65" s="1077"/>
      <c r="CC65" s="1077"/>
      <c r="CD65" s="1077"/>
      <c r="CE65" s="1077"/>
      <c r="CF65" s="1077"/>
      <c r="CG65" s="1077"/>
      <c r="CH65" s="1077"/>
      <c r="CI65" s="1077"/>
      <c r="CJ65" s="1077"/>
      <c r="CK65" s="1077"/>
      <c r="CL65" s="1077"/>
      <c r="CM65" s="1077"/>
      <c r="CN65" s="1077"/>
      <c r="CO65" s="1077"/>
      <c r="CP65" s="1050"/>
      <c r="CQ65" s="1050"/>
      <c r="CR65" s="1050"/>
      <c r="CS65" s="1050"/>
      <c r="CT65" s="1050"/>
      <c r="CU65" s="1050"/>
      <c r="CV65" s="1050"/>
      <c r="CW65" s="1050"/>
      <c r="CX65" s="1050"/>
      <c r="CY65" s="1050"/>
      <c r="CZ65" s="1050"/>
      <c r="DA65" s="1050"/>
      <c r="DB65" s="1050"/>
      <c r="DC65" s="1050"/>
      <c r="DD65" s="1050"/>
      <c r="DE65" s="1050"/>
      <c r="DF65" s="1050"/>
      <c r="DG65" s="1050"/>
      <c r="DH65" s="1050"/>
      <c r="DI65" s="1050"/>
      <c r="DJ65" s="1050"/>
      <c r="DK65" s="1050"/>
      <c r="DL65" s="1050"/>
      <c r="DM65" s="1050"/>
      <c r="DN65" s="1050"/>
      <c r="DO65" s="1050"/>
      <c r="DP65" s="1050"/>
      <c r="DQ65" s="1050"/>
      <c r="DR65" s="1050"/>
      <c r="DS65" s="1050"/>
      <c r="DT65" s="1050"/>
      <c r="DU65" s="1050"/>
      <c r="DV65" s="1050"/>
      <c r="DW65" s="1050"/>
      <c r="DX65" s="1050"/>
      <c r="DY65" s="1050"/>
      <c r="DZ65" s="1050"/>
    </row>
    <row r="66" spans="2:130" x14ac:dyDescent="0.2">
      <c r="B66" s="1050"/>
      <c r="C66" s="890"/>
      <c r="D66" s="885"/>
      <c r="E66" s="885"/>
      <c r="F66" s="42">
        <v>10</v>
      </c>
      <c r="G66" s="331">
        <v>0</v>
      </c>
      <c r="H66" s="331">
        <v>0</v>
      </c>
      <c r="I66" s="331">
        <v>0</v>
      </c>
      <c r="J66" s="331">
        <v>0</v>
      </c>
      <c r="K66" s="331">
        <v>0</v>
      </c>
      <c r="L66" s="331">
        <v>0</v>
      </c>
      <c r="M66" s="331">
        <v>0</v>
      </c>
      <c r="N66" s="331">
        <v>0</v>
      </c>
      <c r="O66" s="331">
        <v>0</v>
      </c>
      <c r="P66" s="331">
        <v>0</v>
      </c>
      <c r="Q66" s="331">
        <v>0</v>
      </c>
      <c r="R66" s="331">
        <v>0</v>
      </c>
      <c r="S66" s="641">
        <v>273.60000000000002</v>
      </c>
      <c r="T66" s="321"/>
      <c r="U66" s="1091"/>
      <c r="V66" s="1062"/>
      <c r="AB66" s="1065"/>
      <c r="AC66" s="1077"/>
      <c r="AD66" s="1077"/>
      <c r="AE66" s="1078"/>
      <c r="AF66" s="1078"/>
      <c r="AG66" s="1078"/>
      <c r="AH66" s="1078"/>
      <c r="AI66" s="1078"/>
      <c r="AJ66" s="1078"/>
      <c r="AK66" s="1078"/>
      <c r="AL66" s="1078"/>
      <c r="AM66" s="1078"/>
      <c r="AN66" s="1078"/>
      <c r="AO66" s="1078"/>
      <c r="AP66" s="1078"/>
      <c r="AQ66" s="1078"/>
      <c r="AR66" s="1078"/>
      <c r="AS66" s="1078"/>
      <c r="AT66" s="1078"/>
      <c r="AU66" s="1078"/>
      <c r="AV66" s="1077"/>
      <c r="AW66" s="1077"/>
      <c r="AX66" s="1077"/>
      <c r="AY66" s="1077"/>
      <c r="AZ66" s="1077"/>
      <c r="BA66" s="1077"/>
      <c r="BB66" s="1077"/>
      <c r="BC66" s="1077"/>
      <c r="BD66" s="1077"/>
      <c r="BE66" s="1077"/>
      <c r="BF66" s="1077"/>
      <c r="BG66" s="1077"/>
      <c r="BH66" s="1077"/>
      <c r="BI66" s="1077"/>
      <c r="BJ66" s="1077"/>
      <c r="BK66" s="1077"/>
      <c r="BL66" s="1077"/>
      <c r="BM66" s="1077"/>
      <c r="BN66" s="1077"/>
      <c r="BO66" s="1077"/>
      <c r="BP66" s="1077"/>
      <c r="BQ66" s="1077"/>
      <c r="BR66" s="1077"/>
      <c r="BS66" s="1077"/>
      <c r="BT66" s="1077"/>
      <c r="BU66" s="1077"/>
      <c r="BV66" s="1077"/>
      <c r="BW66" s="1077"/>
      <c r="BX66" s="1077"/>
      <c r="BY66" s="1077"/>
      <c r="BZ66" s="1077"/>
      <c r="CA66" s="1077"/>
      <c r="CB66" s="1077"/>
      <c r="CC66" s="1077"/>
      <c r="CD66" s="1077"/>
      <c r="CE66" s="1077"/>
      <c r="CF66" s="1077"/>
      <c r="CG66" s="1077"/>
      <c r="CH66" s="1077"/>
      <c r="CI66" s="1077"/>
      <c r="CJ66" s="1077"/>
      <c r="CK66" s="1077"/>
      <c r="CL66" s="1077"/>
      <c r="CM66" s="1077"/>
      <c r="CN66" s="1077"/>
      <c r="CO66" s="1077"/>
      <c r="CP66" s="1050"/>
      <c r="CQ66" s="1050"/>
      <c r="CR66" s="1050"/>
      <c r="CS66" s="1050"/>
      <c r="CT66" s="1050"/>
      <c r="CU66" s="1050"/>
      <c r="CV66" s="1050"/>
      <c r="CW66" s="1050"/>
      <c r="CX66" s="1050"/>
      <c r="CY66" s="1050"/>
      <c r="CZ66" s="1050"/>
      <c r="DA66" s="1050"/>
      <c r="DB66" s="1050"/>
      <c r="DC66" s="1050"/>
      <c r="DD66" s="1050"/>
      <c r="DE66" s="1050"/>
      <c r="DF66" s="1050"/>
      <c r="DG66" s="1050"/>
      <c r="DH66" s="1050"/>
      <c r="DI66" s="1050"/>
      <c r="DJ66" s="1050"/>
      <c r="DK66" s="1050"/>
      <c r="DL66" s="1050"/>
      <c r="DM66" s="1050"/>
      <c r="DN66" s="1050"/>
      <c r="DO66" s="1050"/>
      <c r="DP66" s="1050"/>
      <c r="DQ66" s="1050"/>
      <c r="DR66" s="1050"/>
      <c r="DS66" s="1050"/>
      <c r="DT66" s="1050"/>
      <c r="DU66" s="1050"/>
      <c r="DV66" s="1050"/>
      <c r="DW66" s="1050"/>
      <c r="DX66" s="1050"/>
      <c r="DY66" s="1050"/>
      <c r="DZ66" s="1050"/>
    </row>
    <row r="67" spans="2:130" x14ac:dyDescent="0.2">
      <c r="B67" s="1050"/>
      <c r="C67" s="890"/>
      <c r="D67" s="885"/>
      <c r="E67" s="885"/>
      <c r="F67" s="42">
        <v>11</v>
      </c>
      <c r="G67" s="331">
        <v>0</v>
      </c>
      <c r="H67" s="331">
        <v>0</v>
      </c>
      <c r="I67" s="331">
        <v>0</v>
      </c>
      <c r="J67" s="331">
        <v>0</v>
      </c>
      <c r="K67" s="331">
        <v>0</v>
      </c>
      <c r="L67" s="331">
        <v>0</v>
      </c>
      <c r="M67" s="331">
        <v>0</v>
      </c>
      <c r="N67" s="331">
        <v>0</v>
      </c>
      <c r="O67" s="331">
        <v>0</v>
      </c>
      <c r="P67" s="331">
        <v>0</v>
      </c>
      <c r="Q67" s="331">
        <v>0</v>
      </c>
      <c r="R67" s="331">
        <v>0</v>
      </c>
      <c r="S67" s="641">
        <v>304</v>
      </c>
      <c r="T67" s="321"/>
      <c r="U67" s="1091"/>
      <c r="V67" s="1062"/>
      <c r="AB67" s="1065"/>
      <c r="AC67" s="1077"/>
      <c r="AD67" s="1077"/>
      <c r="AE67" s="1078"/>
      <c r="AF67" s="1078"/>
      <c r="AG67" s="1078"/>
      <c r="AH67" s="1078"/>
      <c r="AI67" s="1078"/>
      <c r="AJ67" s="1078"/>
      <c r="AK67" s="1078"/>
      <c r="AL67" s="1078"/>
      <c r="AM67" s="1078"/>
      <c r="AN67" s="1078"/>
      <c r="AO67" s="1078"/>
      <c r="AP67" s="1078"/>
      <c r="AQ67" s="1078"/>
      <c r="AR67" s="1078"/>
      <c r="AS67" s="1078"/>
      <c r="AT67" s="1078"/>
      <c r="AU67" s="1078"/>
      <c r="AV67" s="1077"/>
      <c r="AW67" s="1077"/>
      <c r="AX67" s="1077"/>
      <c r="AY67" s="1077"/>
      <c r="AZ67" s="1077"/>
      <c r="BA67" s="1077"/>
      <c r="BB67" s="1077"/>
      <c r="BC67" s="1077"/>
      <c r="BD67" s="1077"/>
      <c r="BE67" s="1077"/>
      <c r="BF67" s="1077"/>
      <c r="BG67" s="1077"/>
      <c r="BH67" s="1077"/>
      <c r="BI67" s="1077"/>
      <c r="BJ67" s="1077"/>
      <c r="BK67" s="1077"/>
      <c r="BL67" s="1077"/>
      <c r="BM67" s="1077"/>
      <c r="BN67" s="1077"/>
      <c r="BO67" s="1077"/>
      <c r="BP67" s="1077"/>
      <c r="BQ67" s="1077"/>
      <c r="BR67" s="1077"/>
      <c r="BS67" s="1077"/>
      <c r="BT67" s="1077"/>
      <c r="BU67" s="1077"/>
      <c r="BV67" s="1077"/>
      <c r="BW67" s="1077"/>
      <c r="BX67" s="1077"/>
      <c r="BY67" s="1077"/>
      <c r="BZ67" s="1077"/>
      <c r="CA67" s="1077"/>
      <c r="CB67" s="1077"/>
      <c r="CC67" s="1077"/>
      <c r="CD67" s="1077"/>
      <c r="CE67" s="1077"/>
      <c r="CF67" s="1077"/>
      <c r="CG67" s="1077"/>
      <c r="CH67" s="1077"/>
      <c r="CI67" s="1077"/>
      <c r="CJ67" s="1077"/>
      <c r="CK67" s="1077"/>
      <c r="CL67" s="1077"/>
      <c r="CM67" s="1077"/>
      <c r="CN67" s="1077"/>
      <c r="CO67" s="1077"/>
      <c r="CP67" s="1050"/>
      <c r="CQ67" s="1050"/>
      <c r="CR67" s="1050"/>
      <c r="CS67" s="1050"/>
      <c r="CT67" s="1050"/>
      <c r="CU67" s="1050"/>
      <c r="CV67" s="1050"/>
      <c r="CW67" s="1050"/>
      <c r="CX67" s="1050"/>
      <c r="CY67" s="1050"/>
      <c r="CZ67" s="1050"/>
      <c r="DA67" s="1050"/>
      <c r="DB67" s="1050"/>
      <c r="DC67" s="1050"/>
      <c r="DD67" s="1050"/>
      <c r="DE67" s="1050"/>
      <c r="DF67" s="1050"/>
      <c r="DG67" s="1050"/>
      <c r="DH67" s="1050"/>
      <c r="DI67" s="1050"/>
      <c r="DJ67" s="1050"/>
      <c r="DK67" s="1050"/>
      <c r="DL67" s="1050"/>
      <c r="DM67" s="1050"/>
      <c r="DN67" s="1050"/>
      <c r="DO67" s="1050"/>
      <c r="DP67" s="1050"/>
      <c r="DQ67" s="1050"/>
      <c r="DR67" s="1050"/>
      <c r="DS67" s="1050"/>
      <c r="DT67" s="1050"/>
      <c r="DU67" s="1050"/>
      <c r="DV67" s="1050"/>
      <c r="DW67" s="1050"/>
      <c r="DX67" s="1050"/>
      <c r="DY67" s="1050"/>
      <c r="DZ67" s="1050"/>
    </row>
    <row r="68" spans="2:130" x14ac:dyDescent="0.2">
      <c r="B68" s="1050"/>
      <c r="C68" s="890"/>
      <c r="D68" s="885"/>
      <c r="E68" s="885"/>
      <c r="F68" s="42">
        <v>12</v>
      </c>
      <c r="G68" s="331">
        <v>0</v>
      </c>
      <c r="H68" s="331">
        <v>0</v>
      </c>
      <c r="I68" s="331">
        <v>0</v>
      </c>
      <c r="J68" s="331">
        <v>0</v>
      </c>
      <c r="K68" s="331">
        <v>0</v>
      </c>
      <c r="L68" s="331">
        <v>0</v>
      </c>
      <c r="M68" s="331">
        <v>0</v>
      </c>
      <c r="N68" s="331">
        <v>0</v>
      </c>
      <c r="O68" s="331">
        <v>0</v>
      </c>
      <c r="P68" s="331">
        <v>0</v>
      </c>
      <c r="Q68" s="331">
        <v>0</v>
      </c>
      <c r="R68" s="331">
        <v>0</v>
      </c>
      <c r="S68" s="641">
        <v>334.4</v>
      </c>
      <c r="T68" s="321"/>
      <c r="U68" s="1091"/>
      <c r="V68" s="1062"/>
      <c r="AB68" s="1065"/>
      <c r="AC68" s="1077"/>
      <c r="AD68" s="1077"/>
      <c r="AE68" s="1078"/>
      <c r="AF68" s="1078"/>
      <c r="AG68" s="1078"/>
      <c r="AH68" s="1078"/>
      <c r="AI68" s="1078"/>
      <c r="AJ68" s="1078"/>
      <c r="AK68" s="1078"/>
      <c r="AL68" s="1078"/>
      <c r="AM68" s="1078"/>
      <c r="AN68" s="1078"/>
      <c r="AO68" s="1078"/>
      <c r="AP68" s="1078"/>
      <c r="AQ68" s="1078"/>
      <c r="AR68" s="1078"/>
      <c r="AS68" s="1078"/>
      <c r="AT68" s="1078"/>
      <c r="AU68" s="1078"/>
      <c r="AV68" s="1077"/>
      <c r="AW68" s="1077"/>
      <c r="AX68" s="1077"/>
      <c r="AY68" s="1077"/>
      <c r="AZ68" s="1077"/>
      <c r="BA68" s="1077"/>
      <c r="BB68" s="1077"/>
      <c r="BC68" s="1077"/>
      <c r="BD68" s="1077"/>
      <c r="BE68" s="1077"/>
      <c r="BF68" s="1077"/>
      <c r="BG68" s="1077"/>
      <c r="BH68" s="1077"/>
      <c r="BI68" s="1077"/>
      <c r="BJ68" s="1077"/>
      <c r="BK68" s="1077"/>
      <c r="BL68" s="1077"/>
      <c r="BM68" s="1077"/>
      <c r="BN68" s="1077"/>
      <c r="BO68" s="1077"/>
      <c r="BP68" s="1077"/>
      <c r="BQ68" s="1077"/>
      <c r="BR68" s="1077"/>
      <c r="BS68" s="1077"/>
      <c r="BT68" s="1077"/>
      <c r="BU68" s="1077"/>
      <c r="BV68" s="1077"/>
      <c r="BW68" s="1077"/>
      <c r="BX68" s="1077"/>
      <c r="BY68" s="1077"/>
      <c r="BZ68" s="1077"/>
      <c r="CA68" s="1077"/>
      <c r="CB68" s="1077"/>
      <c r="CC68" s="1077"/>
      <c r="CD68" s="1077"/>
      <c r="CE68" s="1077"/>
      <c r="CF68" s="1077"/>
      <c r="CG68" s="1077"/>
      <c r="CH68" s="1077"/>
      <c r="CI68" s="1077"/>
      <c r="CJ68" s="1077"/>
      <c r="CK68" s="1077"/>
      <c r="CL68" s="1077"/>
      <c r="CM68" s="1077"/>
      <c r="CN68" s="1077"/>
      <c r="CO68" s="1077"/>
      <c r="CP68" s="1050"/>
      <c r="CQ68" s="1050"/>
      <c r="CR68" s="1050"/>
      <c r="CS68" s="1050"/>
      <c r="CT68" s="1050"/>
      <c r="CU68" s="1050"/>
      <c r="CV68" s="1050"/>
      <c r="CW68" s="1050"/>
      <c r="CX68" s="1050"/>
      <c r="CY68" s="1050"/>
      <c r="CZ68" s="1050"/>
      <c r="DA68" s="1050"/>
      <c r="DB68" s="1050"/>
      <c r="DC68" s="1050"/>
      <c r="DD68" s="1050"/>
      <c r="DE68" s="1050"/>
      <c r="DF68" s="1050"/>
      <c r="DG68" s="1050"/>
      <c r="DH68" s="1050"/>
      <c r="DI68" s="1050"/>
      <c r="DJ68" s="1050"/>
      <c r="DK68" s="1050"/>
      <c r="DL68" s="1050"/>
      <c r="DM68" s="1050"/>
      <c r="DN68" s="1050"/>
      <c r="DO68" s="1050"/>
      <c r="DP68" s="1050"/>
      <c r="DQ68" s="1050"/>
      <c r="DR68" s="1050"/>
      <c r="DS68" s="1050"/>
      <c r="DT68" s="1050"/>
      <c r="DU68" s="1050"/>
      <c r="DV68" s="1050"/>
      <c r="DW68" s="1050"/>
      <c r="DX68" s="1050"/>
      <c r="DY68" s="1050"/>
      <c r="DZ68" s="1050"/>
    </row>
    <row r="69" spans="2:130" x14ac:dyDescent="0.2">
      <c r="B69" s="1050"/>
      <c r="C69" s="890"/>
      <c r="D69" s="885"/>
      <c r="E69" s="885"/>
      <c r="F69" s="42">
        <v>13</v>
      </c>
      <c r="G69" s="331">
        <v>0</v>
      </c>
      <c r="H69" s="331">
        <v>0</v>
      </c>
      <c r="I69" s="331">
        <v>0</v>
      </c>
      <c r="J69" s="331">
        <v>0</v>
      </c>
      <c r="K69" s="331">
        <v>0</v>
      </c>
      <c r="L69" s="331">
        <v>0</v>
      </c>
      <c r="M69" s="331">
        <v>0</v>
      </c>
      <c r="N69" s="331">
        <v>0</v>
      </c>
      <c r="O69" s="331">
        <v>0</v>
      </c>
      <c r="P69" s="331">
        <v>0</v>
      </c>
      <c r="Q69" s="331">
        <v>0</v>
      </c>
      <c r="R69" s="331">
        <v>0</v>
      </c>
      <c r="S69" s="641">
        <v>364.8</v>
      </c>
      <c r="T69" s="321"/>
      <c r="U69" s="1091"/>
      <c r="V69" s="1062"/>
      <c r="AB69" s="1065"/>
      <c r="AC69" s="1077"/>
      <c r="AD69" s="1077"/>
      <c r="AE69" s="1078"/>
      <c r="AF69" s="1078"/>
      <c r="AG69" s="1078"/>
      <c r="AH69" s="1078"/>
      <c r="AI69" s="1078"/>
      <c r="AJ69" s="1078"/>
      <c r="AK69" s="1078"/>
      <c r="AL69" s="1078"/>
      <c r="AM69" s="1078"/>
      <c r="AN69" s="1078"/>
      <c r="AO69" s="1078"/>
      <c r="AP69" s="1078"/>
      <c r="AQ69" s="1078"/>
      <c r="AR69" s="1078"/>
      <c r="AS69" s="1078"/>
      <c r="AT69" s="1078"/>
      <c r="AU69" s="1078"/>
      <c r="AV69" s="1077"/>
      <c r="AW69" s="1077"/>
      <c r="AX69" s="1077"/>
      <c r="AY69" s="1077"/>
      <c r="AZ69" s="1077"/>
      <c r="BA69" s="1077"/>
      <c r="BB69" s="1077"/>
      <c r="BC69" s="1077"/>
      <c r="BD69" s="1077"/>
      <c r="BE69" s="1077"/>
      <c r="BF69" s="1077"/>
      <c r="BG69" s="1077"/>
      <c r="BH69" s="1077"/>
      <c r="BI69" s="1077"/>
      <c r="BJ69" s="1077"/>
      <c r="BK69" s="1077"/>
      <c r="BL69" s="1077"/>
      <c r="BM69" s="1077"/>
      <c r="BN69" s="1077"/>
      <c r="BO69" s="1077"/>
      <c r="BP69" s="1077"/>
      <c r="BQ69" s="1077"/>
      <c r="BR69" s="1077"/>
      <c r="BS69" s="1077"/>
      <c r="BT69" s="1077"/>
      <c r="BU69" s="1077"/>
      <c r="BV69" s="1077"/>
      <c r="BW69" s="1077"/>
      <c r="BX69" s="1077"/>
      <c r="BY69" s="1077"/>
      <c r="BZ69" s="1077"/>
      <c r="CA69" s="1077"/>
      <c r="CB69" s="1077"/>
      <c r="CC69" s="1077"/>
      <c r="CD69" s="1077"/>
      <c r="CE69" s="1077"/>
      <c r="CF69" s="1077"/>
      <c r="CG69" s="1077"/>
      <c r="CH69" s="1077"/>
      <c r="CI69" s="1077"/>
      <c r="CJ69" s="1077"/>
      <c r="CK69" s="1077"/>
      <c r="CL69" s="1077"/>
      <c r="CM69" s="1077"/>
      <c r="CN69" s="1077"/>
      <c r="CO69" s="1077"/>
      <c r="CP69" s="1050"/>
      <c r="CQ69" s="1050"/>
      <c r="CR69" s="1050"/>
      <c r="CS69" s="1050"/>
      <c r="CT69" s="1050"/>
      <c r="CU69" s="1050"/>
      <c r="CV69" s="1050"/>
      <c r="CW69" s="1050"/>
      <c r="CX69" s="1050"/>
      <c r="CY69" s="1050"/>
      <c r="CZ69" s="1050"/>
      <c r="DA69" s="1050"/>
      <c r="DB69" s="1050"/>
      <c r="DC69" s="1050"/>
      <c r="DD69" s="1050"/>
      <c r="DE69" s="1050"/>
      <c r="DF69" s="1050"/>
      <c r="DG69" s="1050"/>
      <c r="DH69" s="1050"/>
      <c r="DI69" s="1050"/>
      <c r="DJ69" s="1050"/>
      <c r="DK69" s="1050"/>
      <c r="DL69" s="1050"/>
      <c r="DM69" s="1050"/>
      <c r="DN69" s="1050"/>
      <c r="DO69" s="1050"/>
      <c r="DP69" s="1050"/>
      <c r="DQ69" s="1050"/>
      <c r="DR69" s="1050"/>
      <c r="DS69" s="1050"/>
      <c r="DT69" s="1050"/>
      <c r="DU69" s="1050"/>
      <c r="DV69" s="1050"/>
      <c r="DW69" s="1050"/>
      <c r="DX69" s="1050"/>
      <c r="DY69" s="1050"/>
      <c r="DZ69" s="1050"/>
    </row>
    <row r="70" spans="2:130" x14ac:dyDescent="0.2">
      <c r="B70" s="1050"/>
      <c r="C70" s="890"/>
      <c r="D70" s="885"/>
      <c r="E70" s="885"/>
      <c r="F70" s="42">
        <v>14</v>
      </c>
      <c r="G70" s="331">
        <v>0</v>
      </c>
      <c r="H70" s="331">
        <v>0</v>
      </c>
      <c r="I70" s="331">
        <v>0</v>
      </c>
      <c r="J70" s="331">
        <v>0</v>
      </c>
      <c r="K70" s="331">
        <v>0</v>
      </c>
      <c r="L70" s="331">
        <v>0</v>
      </c>
      <c r="M70" s="331">
        <v>0</v>
      </c>
      <c r="N70" s="331">
        <v>0</v>
      </c>
      <c r="O70" s="331">
        <v>0</v>
      </c>
      <c r="P70" s="331">
        <v>0</v>
      </c>
      <c r="Q70" s="331">
        <v>0</v>
      </c>
      <c r="R70" s="331">
        <v>0</v>
      </c>
      <c r="S70" s="641">
        <v>395.2</v>
      </c>
      <c r="T70" s="321"/>
      <c r="U70" s="1091"/>
      <c r="V70" s="1062"/>
      <c r="AB70" s="1065"/>
      <c r="AC70" s="1077"/>
      <c r="AD70" s="1077"/>
      <c r="AE70" s="1078"/>
      <c r="AF70" s="1078"/>
      <c r="AG70" s="1078"/>
      <c r="AH70" s="1078"/>
      <c r="AI70" s="1078"/>
      <c r="AJ70" s="1078"/>
      <c r="AK70" s="1078"/>
      <c r="AL70" s="1078"/>
      <c r="AM70" s="1078"/>
      <c r="AN70" s="1078"/>
      <c r="AO70" s="1078"/>
      <c r="AP70" s="1078"/>
      <c r="AQ70" s="1078"/>
      <c r="AR70" s="1078"/>
      <c r="AS70" s="1078"/>
      <c r="AT70" s="1078"/>
      <c r="AU70" s="1078"/>
      <c r="AV70" s="1077"/>
      <c r="AW70" s="1077"/>
      <c r="AX70" s="1077"/>
      <c r="AY70" s="1077"/>
      <c r="AZ70" s="1077"/>
      <c r="BA70" s="1077"/>
      <c r="BB70" s="1077"/>
      <c r="BC70" s="1077"/>
      <c r="BD70" s="1077"/>
      <c r="BE70" s="1077"/>
      <c r="BF70" s="1077"/>
      <c r="BG70" s="1077"/>
      <c r="BH70" s="1077"/>
      <c r="BI70" s="1077"/>
      <c r="BJ70" s="1077"/>
      <c r="BK70" s="1077"/>
      <c r="BL70" s="1077"/>
      <c r="BM70" s="1077"/>
      <c r="BN70" s="1077"/>
      <c r="BO70" s="1077"/>
      <c r="BP70" s="1077"/>
      <c r="BQ70" s="1077"/>
      <c r="BR70" s="1077"/>
      <c r="BS70" s="1077"/>
      <c r="BT70" s="1077"/>
      <c r="BU70" s="1077"/>
      <c r="BV70" s="1077"/>
      <c r="BW70" s="1077"/>
      <c r="BX70" s="1077"/>
      <c r="BY70" s="1077"/>
      <c r="BZ70" s="1077"/>
      <c r="CA70" s="1077"/>
      <c r="CB70" s="1077"/>
      <c r="CC70" s="1077"/>
      <c r="CD70" s="1077"/>
      <c r="CE70" s="1077"/>
      <c r="CF70" s="1077"/>
      <c r="CG70" s="1077"/>
      <c r="CH70" s="1077"/>
      <c r="CI70" s="1077"/>
      <c r="CJ70" s="1077"/>
      <c r="CK70" s="1077"/>
      <c r="CL70" s="1077"/>
      <c r="CM70" s="1077"/>
      <c r="CN70" s="1077"/>
      <c r="CO70" s="1077"/>
      <c r="CP70" s="1050"/>
      <c r="CQ70" s="1050"/>
      <c r="CR70" s="1050"/>
      <c r="CS70" s="1050"/>
      <c r="CT70" s="1050"/>
      <c r="CU70" s="1050"/>
      <c r="CV70" s="1050"/>
      <c r="CW70" s="1050"/>
      <c r="CX70" s="1050"/>
      <c r="CY70" s="1050"/>
      <c r="CZ70" s="1050"/>
      <c r="DA70" s="1050"/>
      <c r="DB70" s="1050"/>
      <c r="DC70" s="1050"/>
      <c r="DD70" s="1050"/>
      <c r="DE70" s="1050"/>
      <c r="DF70" s="1050"/>
      <c r="DG70" s="1050"/>
      <c r="DH70" s="1050"/>
      <c r="DI70" s="1050"/>
      <c r="DJ70" s="1050"/>
      <c r="DK70" s="1050"/>
      <c r="DL70" s="1050"/>
      <c r="DM70" s="1050"/>
      <c r="DN70" s="1050"/>
      <c r="DO70" s="1050"/>
      <c r="DP70" s="1050"/>
      <c r="DQ70" s="1050"/>
      <c r="DR70" s="1050"/>
      <c r="DS70" s="1050"/>
      <c r="DT70" s="1050"/>
      <c r="DU70" s="1050"/>
      <c r="DV70" s="1050"/>
      <c r="DW70" s="1050"/>
      <c r="DX70" s="1050"/>
      <c r="DY70" s="1050"/>
      <c r="DZ70" s="1050"/>
    </row>
    <row r="71" spans="2:130" x14ac:dyDescent="0.2">
      <c r="B71" s="1050"/>
      <c r="C71" s="890"/>
      <c r="D71" s="885"/>
      <c r="E71" s="885"/>
      <c r="F71" s="42">
        <v>15</v>
      </c>
      <c r="G71" s="331">
        <v>0</v>
      </c>
      <c r="H71" s="331">
        <v>0</v>
      </c>
      <c r="I71" s="331">
        <v>0</v>
      </c>
      <c r="J71" s="331">
        <v>0</v>
      </c>
      <c r="K71" s="331">
        <v>0</v>
      </c>
      <c r="L71" s="331">
        <v>0</v>
      </c>
      <c r="M71" s="331">
        <v>0</v>
      </c>
      <c r="N71" s="331">
        <v>0</v>
      </c>
      <c r="O71" s="331">
        <v>0</v>
      </c>
      <c r="P71" s="331">
        <v>0</v>
      </c>
      <c r="Q71" s="331">
        <v>0</v>
      </c>
      <c r="R71" s="331">
        <v>0</v>
      </c>
      <c r="S71" s="641">
        <v>425.6</v>
      </c>
      <c r="T71" s="321"/>
      <c r="U71" s="1090"/>
      <c r="V71" s="1062"/>
      <c r="AB71" s="1065"/>
      <c r="AC71" s="1077"/>
      <c r="AD71" s="1077"/>
      <c r="AE71" s="1078"/>
      <c r="AF71" s="1078"/>
      <c r="AG71" s="1078"/>
      <c r="AH71" s="1078"/>
      <c r="AI71" s="1078"/>
      <c r="AJ71" s="1078"/>
      <c r="AK71" s="1078"/>
      <c r="AL71" s="1078"/>
      <c r="AM71" s="1078"/>
      <c r="AN71" s="1078"/>
      <c r="AO71" s="1078"/>
      <c r="AP71" s="1078"/>
      <c r="AQ71" s="1078"/>
      <c r="AR71" s="1078"/>
      <c r="AS71" s="1078"/>
      <c r="AT71" s="1078"/>
      <c r="AU71" s="1078"/>
      <c r="AV71" s="1077"/>
      <c r="AW71" s="1077"/>
      <c r="AX71" s="1077"/>
      <c r="AY71" s="1077"/>
      <c r="AZ71" s="1077"/>
      <c r="BA71" s="1077"/>
      <c r="BB71" s="1077"/>
      <c r="BC71" s="1077"/>
      <c r="BD71" s="1077"/>
      <c r="BE71" s="1077"/>
      <c r="BF71" s="1077"/>
      <c r="BG71" s="1077"/>
      <c r="BH71" s="1077"/>
      <c r="BI71" s="1077"/>
      <c r="BJ71" s="1077"/>
      <c r="BK71" s="1077"/>
      <c r="BL71" s="1077"/>
      <c r="BM71" s="1077"/>
      <c r="BN71" s="1077"/>
      <c r="BO71" s="1077"/>
      <c r="BP71" s="1077"/>
      <c r="BQ71" s="1077"/>
      <c r="BR71" s="1077"/>
      <c r="BS71" s="1077"/>
      <c r="BT71" s="1077"/>
      <c r="BU71" s="1077"/>
      <c r="BV71" s="1077"/>
      <c r="BW71" s="1077"/>
      <c r="BX71" s="1077"/>
      <c r="BY71" s="1077"/>
      <c r="BZ71" s="1077"/>
      <c r="CA71" s="1077"/>
      <c r="CB71" s="1077"/>
      <c r="CC71" s="1077"/>
      <c r="CD71" s="1077"/>
      <c r="CE71" s="1077"/>
      <c r="CF71" s="1077"/>
      <c r="CG71" s="1077"/>
      <c r="CH71" s="1077"/>
      <c r="CI71" s="1077"/>
      <c r="CJ71" s="1077"/>
      <c r="CK71" s="1077"/>
      <c r="CL71" s="1077"/>
      <c r="CM71" s="1077"/>
      <c r="CN71" s="1077"/>
      <c r="CO71" s="1077"/>
      <c r="CP71" s="1050"/>
      <c r="CQ71" s="1050"/>
      <c r="CR71" s="1050"/>
      <c r="CS71" s="1050"/>
      <c r="CT71" s="1050"/>
      <c r="CU71" s="1050"/>
      <c r="CV71" s="1050"/>
      <c r="CW71" s="1050"/>
      <c r="CX71" s="1050"/>
      <c r="CY71" s="1050"/>
      <c r="CZ71" s="1050"/>
      <c r="DA71" s="1050"/>
      <c r="DB71" s="1050"/>
      <c r="DC71" s="1050"/>
      <c r="DD71" s="1050"/>
      <c r="DE71" s="1050"/>
      <c r="DF71" s="1050"/>
      <c r="DG71" s="1050"/>
      <c r="DH71" s="1050"/>
      <c r="DI71" s="1050"/>
      <c r="DJ71" s="1050"/>
      <c r="DK71" s="1050"/>
      <c r="DL71" s="1050"/>
      <c r="DM71" s="1050"/>
      <c r="DN71" s="1050"/>
      <c r="DO71" s="1050"/>
      <c r="DP71" s="1050"/>
      <c r="DQ71" s="1050"/>
      <c r="DR71" s="1050"/>
      <c r="DS71" s="1050"/>
      <c r="DT71" s="1050"/>
      <c r="DU71" s="1050"/>
      <c r="DV71" s="1050"/>
      <c r="DW71" s="1050"/>
      <c r="DX71" s="1050"/>
      <c r="DY71" s="1050"/>
      <c r="DZ71" s="1050"/>
    </row>
    <row r="72" spans="2:130" x14ac:dyDescent="0.2">
      <c r="B72" s="1050"/>
      <c r="C72" s="890"/>
      <c r="D72" s="885"/>
      <c r="E72" s="885"/>
      <c r="F72" s="42">
        <v>16</v>
      </c>
      <c r="G72" s="331">
        <v>0</v>
      </c>
      <c r="H72" s="331">
        <v>0</v>
      </c>
      <c r="I72" s="331">
        <v>0</v>
      </c>
      <c r="J72" s="331">
        <v>0</v>
      </c>
      <c r="K72" s="331">
        <v>0</v>
      </c>
      <c r="L72" s="331">
        <v>0</v>
      </c>
      <c r="M72" s="331">
        <v>0</v>
      </c>
      <c r="N72" s="331">
        <v>0</v>
      </c>
      <c r="O72" s="331">
        <v>0</v>
      </c>
      <c r="P72" s="331">
        <v>0</v>
      </c>
      <c r="Q72" s="331">
        <v>0</v>
      </c>
      <c r="R72" s="331">
        <v>0</v>
      </c>
      <c r="S72" s="641">
        <v>456</v>
      </c>
      <c r="T72" s="321"/>
      <c r="U72" s="1090"/>
      <c r="V72" s="1062"/>
      <c r="AB72" s="1065"/>
      <c r="AC72" s="1077"/>
      <c r="AD72" s="1077"/>
      <c r="AE72" s="1078"/>
      <c r="AF72" s="1078"/>
      <c r="AG72" s="1078"/>
      <c r="AH72" s="1078"/>
      <c r="AI72" s="1078"/>
      <c r="AJ72" s="1078"/>
      <c r="AK72" s="1078"/>
      <c r="AL72" s="1078"/>
      <c r="AM72" s="1078"/>
      <c r="AN72" s="1078"/>
      <c r="AO72" s="1078"/>
      <c r="AP72" s="1078"/>
      <c r="AQ72" s="1078"/>
      <c r="AR72" s="1078"/>
      <c r="AS72" s="1078"/>
      <c r="AT72" s="1078"/>
      <c r="AU72" s="1078"/>
      <c r="AV72" s="1077"/>
      <c r="AW72" s="1077"/>
      <c r="AX72" s="1077"/>
      <c r="AY72" s="1077"/>
      <c r="AZ72" s="1077"/>
      <c r="BA72" s="1077"/>
      <c r="BB72" s="1077"/>
      <c r="BC72" s="1077"/>
      <c r="BD72" s="1077"/>
      <c r="BE72" s="1077"/>
      <c r="BF72" s="1077"/>
      <c r="BG72" s="1077"/>
      <c r="BH72" s="1077"/>
      <c r="BI72" s="1077"/>
      <c r="BJ72" s="1077"/>
      <c r="BK72" s="1077"/>
      <c r="BL72" s="1077"/>
      <c r="BM72" s="1077"/>
      <c r="BN72" s="1077"/>
      <c r="BO72" s="1077"/>
      <c r="BP72" s="1077"/>
      <c r="BQ72" s="1077"/>
      <c r="BR72" s="1077"/>
      <c r="BS72" s="1077"/>
      <c r="BT72" s="1077"/>
      <c r="BU72" s="1077"/>
      <c r="BV72" s="1077"/>
      <c r="BW72" s="1077"/>
      <c r="BX72" s="1077"/>
      <c r="BY72" s="1077"/>
      <c r="BZ72" s="1077"/>
      <c r="CA72" s="1077"/>
      <c r="CB72" s="1077"/>
      <c r="CC72" s="1077"/>
      <c r="CD72" s="1077"/>
      <c r="CE72" s="1077"/>
      <c r="CF72" s="1077"/>
      <c r="CG72" s="1077"/>
      <c r="CH72" s="1077"/>
      <c r="CI72" s="1077"/>
      <c r="CJ72" s="1077"/>
      <c r="CK72" s="1077"/>
      <c r="CL72" s="1077"/>
      <c r="CM72" s="1077"/>
      <c r="CN72" s="1077"/>
      <c r="CO72" s="1077"/>
      <c r="CP72" s="1050"/>
      <c r="CQ72" s="1050"/>
      <c r="CR72" s="1050"/>
      <c r="CS72" s="1050"/>
      <c r="CT72" s="1050"/>
      <c r="CU72" s="1050"/>
      <c r="CV72" s="1050"/>
      <c r="CW72" s="1050"/>
      <c r="CX72" s="1050"/>
      <c r="CY72" s="1050"/>
      <c r="CZ72" s="1050"/>
      <c r="DA72" s="1050"/>
      <c r="DB72" s="1050"/>
      <c r="DC72" s="1050"/>
      <c r="DD72" s="1050"/>
      <c r="DE72" s="1050"/>
      <c r="DF72" s="1050"/>
      <c r="DG72" s="1050"/>
      <c r="DH72" s="1050"/>
      <c r="DI72" s="1050"/>
      <c r="DJ72" s="1050"/>
      <c r="DK72" s="1050"/>
      <c r="DL72" s="1050"/>
      <c r="DM72" s="1050"/>
      <c r="DN72" s="1050"/>
      <c r="DO72" s="1050"/>
      <c r="DP72" s="1050"/>
      <c r="DQ72" s="1050"/>
      <c r="DR72" s="1050"/>
      <c r="DS72" s="1050"/>
      <c r="DT72" s="1050"/>
      <c r="DU72" s="1050"/>
      <c r="DV72" s="1050"/>
      <c r="DW72" s="1050"/>
      <c r="DX72" s="1050"/>
      <c r="DY72" s="1050"/>
      <c r="DZ72" s="1050"/>
    </row>
    <row r="73" spans="2:130" x14ac:dyDescent="0.2">
      <c r="B73" s="1050"/>
      <c r="C73" s="890"/>
      <c r="D73" s="885"/>
      <c r="E73" s="885"/>
      <c r="F73" s="302"/>
      <c r="G73" s="113"/>
      <c r="H73" s="113"/>
      <c r="I73" s="113"/>
      <c r="J73" s="113"/>
      <c r="K73" s="113"/>
      <c r="L73" s="113"/>
      <c r="M73" s="113"/>
      <c r="N73" s="113"/>
      <c r="O73" s="113"/>
      <c r="P73" s="113"/>
      <c r="Q73" s="748"/>
      <c r="R73" s="1132" t="s">
        <v>588</v>
      </c>
      <c r="S73" s="748"/>
      <c r="T73" s="113"/>
      <c r="U73" s="1092"/>
      <c r="V73" s="1062"/>
      <c r="AB73" s="1065"/>
      <c r="AC73" s="1077"/>
      <c r="AD73" s="1077"/>
      <c r="AE73" s="1078"/>
      <c r="AF73" s="1078"/>
      <c r="AG73" s="1078"/>
      <c r="AH73" s="1078"/>
      <c r="AI73" s="1078"/>
      <c r="AJ73" s="1078"/>
      <c r="AK73" s="1078"/>
      <c r="AL73" s="1078"/>
      <c r="AM73" s="1078"/>
      <c r="AN73" s="1078"/>
      <c r="AO73" s="1078"/>
      <c r="AP73" s="1078"/>
      <c r="AQ73" s="1078"/>
      <c r="AR73" s="1078"/>
      <c r="AS73" s="1078"/>
      <c r="AT73" s="1078"/>
      <c r="AU73" s="1078"/>
      <c r="AV73" s="1077"/>
      <c r="AW73" s="1077"/>
      <c r="AX73" s="1077"/>
      <c r="AY73" s="1077"/>
      <c r="AZ73" s="1077"/>
      <c r="BA73" s="1077"/>
      <c r="BB73" s="1077"/>
      <c r="BC73" s="1077"/>
      <c r="BD73" s="1077"/>
      <c r="BE73" s="1077"/>
      <c r="BF73" s="1077"/>
      <c r="BG73" s="1077"/>
      <c r="BH73" s="1077"/>
      <c r="BI73" s="1077"/>
      <c r="BJ73" s="1077"/>
      <c r="BK73" s="1077"/>
      <c r="BL73" s="1077"/>
      <c r="BM73" s="1077"/>
      <c r="BN73" s="1077"/>
      <c r="BO73" s="1077"/>
      <c r="BP73" s="1077"/>
      <c r="BQ73" s="1077"/>
      <c r="BR73" s="1077"/>
      <c r="BS73" s="1077"/>
      <c r="BT73" s="1077"/>
      <c r="BU73" s="1077"/>
      <c r="BV73" s="1077"/>
      <c r="BW73" s="1077"/>
      <c r="BX73" s="1077"/>
      <c r="BY73" s="1077"/>
      <c r="BZ73" s="1077"/>
      <c r="CA73" s="1077"/>
      <c r="CB73" s="1077"/>
      <c r="CC73" s="1077"/>
      <c r="CD73" s="1077"/>
      <c r="CE73" s="1077"/>
      <c r="CF73" s="1077"/>
      <c r="CG73" s="1077"/>
      <c r="CH73" s="1077"/>
      <c r="CI73" s="1077"/>
      <c r="CJ73" s="1077"/>
      <c r="CK73" s="1077"/>
      <c r="CL73" s="1077"/>
      <c r="CM73" s="1077"/>
      <c r="CN73" s="1077"/>
      <c r="CO73" s="1077"/>
      <c r="CP73" s="1050"/>
      <c r="CQ73" s="1050"/>
      <c r="CR73" s="1050"/>
      <c r="CS73" s="1050"/>
      <c r="CT73" s="1050"/>
      <c r="CU73" s="1050"/>
      <c r="CV73" s="1050"/>
      <c r="CW73" s="1050"/>
      <c r="CX73" s="1050"/>
      <c r="CY73" s="1050"/>
      <c r="CZ73" s="1050"/>
      <c r="DA73" s="1050"/>
      <c r="DB73" s="1050"/>
      <c r="DC73" s="1050"/>
      <c r="DD73" s="1050"/>
      <c r="DE73" s="1050"/>
      <c r="DF73" s="1050"/>
      <c r="DG73" s="1050"/>
      <c r="DH73" s="1050"/>
      <c r="DI73" s="1050"/>
      <c r="DJ73" s="1050"/>
      <c r="DK73" s="1050"/>
      <c r="DL73" s="1050"/>
      <c r="DM73" s="1050"/>
      <c r="DN73" s="1050"/>
      <c r="DO73" s="1050"/>
      <c r="DP73" s="1050"/>
      <c r="DQ73" s="1050"/>
      <c r="DR73" s="1050"/>
      <c r="DS73" s="1050"/>
      <c r="DT73" s="1050"/>
      <c r="DU73" s="1050"/>
      <c r="DV73" s="1050"/>
      <c r="DW73" s="1050"/>
      <c r="DX73" s="1050"/>
      <c r="DY73" s="1050"/>
      <c r="DZ73" s="1050"/>
    </row>
    <row r="74" spans="2:130" x14ac:dyDescent="0.2">
      <c r="B74" s="113"/>
      <c r="C74" s="46"/>
      <c r="D74" s="42"/>
      <c r="E74" s="302"/>
      <c r="F74" s="332">
        <v>12</v>
      </c>
      <c r="G74" s="333">
        <f t="shared" ref="G74:R74" si="24">G44*G22</f>
        <v>0.125</v>
      </c>
      <c r="H74" s="333">
        <f t="shared" si="24"/>
        <v>0.125</v>
      </c>
      <c r="I74" s="333">
        <f t="shared" si="24"/>
        <v>0.13750000000000001</v>
      </c>
      <c r="J74" s="333">
        <f t="shared" si="24"/>
        <v>0.11874999999999999</v>
      </c>
      <c r="K74" s="333">
        <f t="shared" si="24"/>
        <v>0.1009375</v>
      </c>
      <c r="L74" s="333">
        <f t="shared" si="24"/>
        <v>8.4375000000000006E-2</v>
      </c>
      <c r="M74" s="333">
        <f t="shared" si="24"/>
        <v>6.9062499999999999E-2</v>
      </c>
      <c r="N74" s="333">
        <f t="shared" si="24"/>
        <v>0.06</v>
      </c>
      <c r="O74" s="333">
        <f t="shared" si="24"/>
        <v>6.9062499999999999E-2</v>
      </c>
      <c r="P74" s="333">
        <f t="shared" si="24"/>
        <v>8.4375000000000006E-2</v>
      </c>
      <c r="Q74" s="333">
        <f t="shared" si="24"/>
        <v>0.1125</v>
      </c>
      <c r="R74" s="333">
        <f t="shared" si="24"/>
        <v>0.125</v>
      </c>
      <c r="S74" s="278"/>
      <c r="T74" s="113"/>
      <c r="U74" s="113"/>
      <c r="V74" s="1060"/>
      <c r="W74" s="663"/>
      <c r="X74" s="25"/>
      <c r="Y74" s="663"/>
      <c r="Z74" s="663"/>
      <c r="AA74" s="663"/>
      <c r="AB74" s="663"/>
      <c r="AC74" s="1079"/>
      <c r="AD74" s="1080"/>
      <c r="AE74" s="1080"/>
      <c r="AF74" s="893"/>
      <c r="AG74" s="893"/>
      <c r="AH74" s="735"/>
      <c r="AI74" s="735"/>
      <c r="AJ74" s="735"/>
      <c r="AK74" s="735"/>
      <c r="AL74" s="735"/>
      <c r="AM74" s="735"/>
      <c r="AN74" s="735"/>
      <c r="AO74" s="735"/>
      <c r="AP74" s="735"/>
      <c r="AQ74" s="735"/>
      <c r="AR74" s="735"/>
      <c r="AS74" s="735"/>
      <c r="AT74" s="735"/>
      <c r="AU74" s="735"/>
      <c r="AV74" s="735"/>
      <c r="AW74" s="735"/>
      <c r="AX74" s="228"/>
      <c r="AY74" s="228"/>
      <c r="AZ74" s="228"/>
      <c r="BA74" s="228"/>
      <c r="BB74" s="228"/>
      <c r="BC74" s="228"/>
      <c r="BD74" s="228"/>
      <c r="BE74" s="228"/>
      <c r="BF74" s="228"/>
      <c r="BG74" s="228"/>
      <c r="BH74" s="228"/>
      <c r="BI74" s="228"/>
      <c r="BJ74" s="228"/>
      <c r="BK74" s="228"/>
      <c r="BL74" s="228"/>
      <c r="BM74" s="228"/>
      <c r="BN74" s="228"/>
      <c r="BO74" s="228"/>
      <c r="BP74" s="228"/>
      <c r="BQ74" s="228"/>
      <c r="BR74" s="228"/>
      <c r="BS74" s="228"/>
      <c r="BT74" s="228"/>
      <c r="BU74" s="228"/>
      <c r="BV74" s="228"/>
      <c r="BW74" s="228"/>
      <c r="BX74" s="228"/>
      <c r="BY74" s="228"/>
      <c r="BZ74" s="228"/>
      <c r="CA74" s="228"/>
      <c r="CB74" s="228"/>
      <c r="CC74" s="228"/>
      <c r="CD74" s="228"/>
      <c r="CE74" s="228"/>
      <c r="CF74" s="228"/>
      <c r="CG74" s="228"/>
      <c r="CH74" s="228"/>
      <c r="CI74" s="228"/>
      <c r="CJ74" s="228"/>
      <c r="CK74" s="228"/>
      <c r="CL74" s="228"/>
      <c r="CM74" s="228"/>
      <c r="CN74" s="228"/>
      <c r="CO74" s="228"/>
      <c r="CP74" s="113"/>
      <c r="CQ74" s="113"/>
      <c r="CR74" s="113"/>
      <c r="CS74" s="113"/>
      <c r="CT74" s="113"/>
      <c r="CU74" s="113"/>
      <c r="CV74" s="113"/>
      <c r="CW74" s="113"/>
      <c r="CX74" s="113"/>
      <c r="CY74" s="113"/>
      <c r="CZ74" s="113"/>
      <c r="DA74" s="113"/>
      <c r="DB74" s="113"/>
      <c r="DC74" s="113"/>
      <c r="DD74" s="113"/>
      <c r="DE74" s="113"/>
      <c r="DF74" s="113"/>
      <c r="DG74" s="113"/>
      <c r="DH74" s="113"/>
      <c r="DI74" s="113"/>
      <c r="DJ74" s="113"/>
      <c r="DK74" s="113"/>
      <c r="DL74" s="113"/>
      <c r="DM74" s="113"/>
      <c r="DN74" s="113"/>
      <c r="DO74" s="113"/>
      <c r="DP74" s="113"/>
      <c r="DQ74" s="113"/>
      <c r="DR74" s="113"/>
      <c r="DS74" s="113"/>
      <c r="DT74" s="113"/>
      <c r="DU74" s="113"/>
      <c r="DV74" s="113"/>
      <c r="DW74" s="113"/>
      <c r="DX74" s="113"/>
      <c r="DY74" s="113"/>
      <c r="DZ74" s="113"/>
    </row>
    <row r="75" spans="2:130" x14ac:dyDescent="0.2">
      <c r="B75" s="113"/>
      <c r="C75" s="46"/>
      <c r="D75" s="42"/>
      <c r="E75" s="302"/>
      <c r="F75" s="332">
        <v>13</v>
      </c>
      <c r="G75" s="333">
        <f t="shared" ref="G75:R75" si="25">G45*G23</f>
        <v>0.115</v>
      </c>
      <c r="H75" s="333">
        <f t="shared" si="25"/>
        <v>0.115</v>
      </c>
      <c r="I75" s="333">
        <f t="shared" si="25"/>
        <v>0.12650000000000003</v>
      </c>
      <c r="J75" s="333">
        <f t="shared" si="25"/>
        <v>0.10925</v>
      </c>
      <c r="K75" s="333">
        <f t="shared" si="25"/>
        <v>9.2862500000000001E-2</v>
      </c>
      <c r="L75" s="333">
        <f t="shared" si="25"/>
        <v>7.7625E-2</v>
      </c>
      <c r="M75" s="333">
        <f t="shared" si="25"/>
        <v>6.3537499999999997E-2</v>
      </c>
      <c r="N75" s="333">
        <f t="shared" si="25"/>
        <v>5.5200000000000006E-2</v>
      </c>
      <c r="O75" s="333">
        <f t="shared" si="25"/>
        <v>6.3537499999999997E-2</v>
      </c>
      <c r="P75" s="333">
        <f t="shared" si="25"/>
        <v>7.7625E-2</v>
      </c>
      <c r="Q75" s="333">
        <f t="shared" si="25"/>
        <v>0.10349999999999999</v>
      </c>
      <c r="R75" s="333">
        <f t="shared" si="25"/>
        <v>0.115</v>
      </c>
      <c r="S75" s="278"/>
      <c r="T75" s="113"/>
      <c r="U75" s="113"/>
      <c r="V75" s="1068"/>
      <c r="W75" s="663"/>
      <c r="X75" s="663"/>
      <c r="Y75" s="663"/>
      <c r="Z75" s="663"/>
      <c r="AA75" s="663"/>
      <c r="AB75" s="663"/>
      <c r="AC75" s="1079"/>
      <c r="AD75" s="1080"/>
      <c r="AE75" s="1080"/>
      <c r="AF75" s="893"/>
      <c r="AG75" s="1075"/>
      <c r="AH75" s="880"/>
      <c r="AI75" s="880"/>
      <c r="AJ75" s="880"/>
      <c r="AK75" s="880"/>
      <c r="AL75" s="880"/>
      <c r="AM75" s="880"/>
      <c r="AN75" s="880"/>
      <c r="AO75" s="880"/>
      <c r="AP75" s="880"/>
      <c r="AQ75" s="880"/>
      <c r="AR75" s="880"/>
      <c r="AS75" s="735"/>
      <c r="AT75" s="735"/>
      <c r="AU75" s="735"/>
      <c r="AV75" s="735"/>
      <c r="AW75" s="735"/>
      <c r="AX75" s="228"/>
      <c r="AY75" s="228"/>
      <c r="AZ75" s="228"/>
      <c r="BA75" s="228"/>
      <c r="BB75" s="228"/>
      <c r="BC75" s="228"/>
      <c r="BD75" s="228"/>
      <c r="BE75" s="228"/>
      <c r="BF75" s="228"/>
      <c r="BG75" s="228"/>
      <c r="BH75" s="228"/>
      <c r="BI75" s="228"/>
      <c r="BJ75" s="228"/>
      <c r="BK75" s="228"/>
      <c r="BL75" s="228"/>
      <c r="BM75" s="228"/>
      <c r="BN75" s="228"/>
      <c r="BO75" s="228"/>
      <c r="BP75" s="228"/>
      <c r="BQ75" s="228"/>
      <c r="BR75" s="228"/>
      <c r="BS75" s="228"/>
      <c r="BT75" s="228"/>
      <c r="BU75" s="228"/>
      <c r="BV75" s="228"/>
      <c r="BW75" s="228"/>
      <c r="BX75" s="228"/>
      <c r="BY75" s="228"/>
      <c r="BZ75" s="228"/>
      <c r="CA75" s="228"/>
      <c r="CB75" s="228"/>
      <c r="CC75" s="228"/>
      <c r="CD75" s="228"/>
      <c r="CE75" s="228"/>
      <c r="CF75" s="228"/>
      <c r="CG75" s="228"/>
      <c r="CH75" s="228"/>
      <c r="CI75" s="228"/>
      <c r="CJ75" s="228"/>
      <c r="CK75" s="228"/>
      <c r="CL75" s="228"/>
      <c r="CM75" s="228"/>
      <c r="CN75" s="228"/>
      <c r="CO75" s="228"/>
      <c r="CP75" s="113"/>
      <c r="CQ75" s="113"/>
      <c r="CR75" s="113"/>
      <c r="CS75" s="113"/>
      <c r="CT75" s="113"/>
      <c r="CU75" s="113"/>
      <c r="CV75" s="113"/>
      <c r="CW75" s="113"/>
      <c r="CX75" s="113"/>
      <c r="CY75" s="113"/>
      <c r="CZ75" s="113"/>
      <c r="DA75" s="113"/>
      <c r="DB75" s="113"/>
      <c r="DC75" s="113"/>
      <c r="DD75" s="113"/>
      <c r="DE75" s="113"/>
      <c r="DF75" s="113"/>
      <c r="DG75" s="113"/>
      <c r="DH75" s="113"/>
      <c r="DI75" s="113"/>
      <c r="DJ75" s="113"/>
      <c r="DK75" s="113"/>
      <c r="DL75" s="113"/>
      <c r="DM75" s="113"/>
      <c r="DN75" s="113"/>
      <c r="DO75" s="113"/>
      <c r="DP75" s="113"/>
      <c r="DQ75" s="113"/>
      <c r="DR75" s="113"/>
      <c r="DS75" s="113"/>
      <c r="DT75" s="113"/>
      <c r="DU75" s="113"/>
      <c r="DV75" s="113"/>
      <c r="DW75" s="113"/>
      <c r="DX75" s="113"/>
      <c r="DY75" s="113"/>
      <c r="DZ75" s="113"/>
    </row>
    <row r="76" spans="2:130" x14ac:dyDescent="0.2">
      <c r="B76" s="113"/>
      <c r="C76" s="46"/>
      <c r="D76" s="42"/>
      <c r="E76" s="302"/>
      <c r="F76" s="332">
        <v>14</v>
      </c>
      <c r="G76" s="333">
        <f t="shared" ref="G76:R76" si="26">G46*G24</f>
        <v>0.105</v>
      </c>
      <c r="H76" s="333">
        <f t="shared" si="26"/>
        <v>0.105</v>
      </c>
      <c r="I76" s="333">
        <f t="shared" si="26"/>
        <v>0.11550000000000001</v>
      </c>
      <c r="J76" s="333">
        <f t="shared" si="26"/>
        <v>9.9750000000000005E-2</v>
      </c>
      <c r="K76" s="333">
        <f t="shared" si="26"/>
        <v>8.4787499999999988E-2</v>
      </c>
      <c r="L76" s="333">
        <f t="shared" si="26"/>
        <v>7.0875000000000007E-2</v>
      </c>
      <c r="M76" s="333">
        <f t="shared" si="26"/>
        <v>5.8012500000000002E-2</v>
      </c>
      <c r="N76" s="333">
        <f t="shared" si="26"/>
        <v>5.04E-2</v>
      </c>
      <c r="O76" s="333">
        <f t="shared" si="26"/>
        <v>5.8012500000000002E-2</v>
      </c>
      <c r="P76" s="333">
        <f t="shared" si="26"/>
        <v>7.0875000000000007E-2</v>
      </c>
      <c r="Q76" s="333">
        <f t="shared" si="26"/>
        <v>9.4500000000000001E-2</v>
      </c>
      <c r="R76" s="333">
        <f t="shared" si="26"/>
        <v>0.105</v>
      </c>
      <c r="S76" s="278"/>
      <c r="T76" s="113"/>
      <c r="U76" s="113"/>
      <c r="V76" s="1069"/>
      <c r="W76" s="663"/>
      <c r="X76" s="663"/>
      <c r="Y76" s="663"/>
      <c r="Z76" s="663"/>
      <c r="AA76" s="663"/>
      <c r="AB76" s="663"/>
      <c r="AC76" s="1079"/>
      <c r="AD76" s="1080"/>
      <c r="AE76" s="1080"/>
      <c r="AF76" s="893"/>
      <c r="AG76" s="1075"/>
      <c r="AH76" s="880"/>
      <c r="AI76" s="880"/>
      <c r="AJ76" s="880"/>
      <c r="AK76" s="880"/>
      <c r="AL76" s="880"/>
      <c r="AM76" s="880"/>
      <c r="AN76" s="880"/>
      <c r="AO76" s="880"/>
      <c r="AP76" s="880"/>
      <c r="AQ76" s="880"/>
      <c r="AR76" s="880"/>
      <c r="AS76" s="735"/>
      <c r="AT76" s="735"/>
      <c r="AU76" s="735"/>
      <c r="AV76" s="735"/>
      <c r="AW76" s="735"/>
      <c r="AX76" s="228"/>
      <c r="AY76" s="228"/>
      <c r="AZ76" s="228"/>
      <c r="BA76" s="228"/>
      <c r="BB76" s="228"/>
      <c r="BC76" s="228"/>
      <c r="BD76" s="228"/>
      <c r="BE76" s="228"/>
      <c r="BF76" s="228"/>
      <c r="BG76" s="228"/>
      <c r="BH76" s="228"/>
      <c r="BI76" s="228"/>
      <c r="BJ76" s="228"/>
      <c r="BK76" s="228"/>
      <c r="BL76" s="228"/>
      <c r="BM76" s="228"/>
      <c r="BN76" s="228"/>
      <c r="BO76" s="228"/>
      <c r="BP76" s="228"/>
      <c r="BQ76" s="228"/>
      <c r="BR76" s="228"/>
      <c r="BS76" s="228"/>
      <c r="BT76" s="228"/>
      <c r="BU76" s="228"/>
      <c r="BV76" s="228"/>
      <c r="BW76" s="228"/>
      <c r="BX76" s="228"/>
      <c r="BY76" s="228"/>
      <c r="BZ76" s="228"/>
      <c r="CA76" s="228"/>
      <c r="CB76" s="228"/>
      <c r="CC76" s="228"/>
      <c r="CD76" s="228"/>
      <c r="CE76" s="228"/>
      <c r="CF76" s="228"/>
      <c r="CG76" s="228"/>
      <c r="CH76" s="228"/>
      <c r="CI76" s="228"/>
      <c r="CJ76" s="228"/>
      <c r="CK76" s="228"/>
      <c r="CL76" s="228"/>
      <c r="CM76" s="228"/>
      <c r="CN76" s="228"/>
      <c r="CO76" s="228"/>
      <c r="CP76" s="113"/>
      <c r="CQ76" s="113"/>
      <c r="CR76" s="113"/>
      <c r="CS76" s="113"/>
      <c r="CT76" s="113"/>
      <c r="CU76" s="113"/>
      <c r="CV76" s="113"/>
      <c r="CW76" s="113"/>
      <c r="CX76" s="113"/>
      <c r="CY76" s="113"/>
      <c r="CZ76" s="113"/>
      <c r="DA76" s="113"/>
      <c r="DB76" s="113"/>
      <c r="DC76" s="113"/>
      <c r="DD76" s="113"/>
      <c r="DE76" s="113"/>
      <c r="DF76" s="113"/>
      <c r="DG76" s="113"/>
      <c r="DH76" s="113"/>
      <c r="DI76" s="113"/>
      <c r="DJ76" s="113"/>
      <c r="DK76" s="113"/>
      <c r="DL76" s="113"/>
      <c r="DM76" s="113"/>
      <c r="DN76" s="113"/>
      <c r="DO76" s="113"/>
      <c r="DP76" s="113"/>
      <c r="DQ76" s="113"/>
      <c r="DR76" s="113"/>
      <c r="DS76" s="113"/>
      <c r="DT76" s="113"/>
      <c r="DU76" s="113"/>
      <c r="DV76" s="113"/>
      <c r="DW76" s="113"/>
      <c r="DX76" s="113"/>
      <c r="DY76" s="113"/>
      <c r="DZ76" s="113"/>
    </row>
    <row r="77" spans="2:130" x14ac:dyDescent="0.2">
      <c r="B77" s="113"/>
      <c r="C77" s="46"/>
      <c r="D77" s="42"/>
      <c r="E77" s="302"/>
      <c r="F77" s="332">
        <v>15</v>
      </c>
      <c r="G77" s="333">
        <f t="shared" ref="G77:R77" si="27">G47*G25</f>
        <v>9.5000000000000001E-2</v>
      </c>
      <c r="H77" s="333">
        <f t="shared" si="27"/>
        <v>9.5000000000000001E-2</v>
      </c>
      <c r="I77" s="333">
        <f t="shared" si="27"/>
        <v>0.10450000000000001</v>
      </c>
      <c r="J77" s="333">
        <f t="shared" si="27"/>
        <v>9.0249999999999997E-2</v>
      </c>
      <c r="K77" s="333">
        <f t="shared" si="27"/>
        <v>7.6712500000000003E-2</v>
      </c>
      <c r="L77" s="333">
        <f t="shared" si="27"/>
        <v>6.4125000000000001E-2</v>
      </c>
      <c r="M77" s="333">
        <f t="shared" si="27"/>
        <v>5.2487499999999999E-2</v>
      </c>
      <c r="N77" s="333">
        <f t="shared" si="27"/>
        <v>4.5600000000000002E-2</v>
      </c>
      <c r="O77" s="333">
        <f t="shared" si="27"/>
        <v>5.2487499999999999E-2</v>
      </c>
      <c r="P77" s="333">
        <f t="shared" si="27"/>
        <v>6.4125000000000001E-2</v>
      </c>
      <c r="Q77" s="333">
        <f t="shared" si="27"/>
        <v>8.5500000000000007E-2</v>
      </c>
      <c r="R77" s="333">
        <f t="shared" si="27"/>
        <v>9.5000000000000001E-2</v>
      </c>
      <c r="S77" s="278"/>
      <c r="T77" s="113"/>
      <c r="U77" s="113"/>
      <c r="V77" s="1070"/>
      <c r="W77" s="663"/>
      <c r="X77" s="663"/>
      <c r="Y77" s="663"/>
      <c r="Z77" s="663"/>
      <c r="AA77" s="663"/>
      <c r="AB77" s="663"/>
      <c r="AC77" s="1079"/>
      <c r="AD77" s="1080"/>
      <c r="AE77" s="1080"/>
      <c r="AF77" s="893"/>
      <c r="AG77" s="1075"/>
      <c r="AH77" s="880"/>
      <c r="AI77" s="880"/>
      <c r="AJ77" s="880"/>
      <c r="AK77" s="880"/>
      <c r="AL77" s="880"/>
      <c r="AM77" s="880"/>
      <c r="AN77" s="880"/>
      <c r="AO77" s="880"/>
      <c r="AP77" s="880"/>
      <c r="AQ77" s="880"/>
      <c r="AR77" s="880"/>
      <c r="AS77" s="735"/>
      <c r="AT77" s="735"/>
      <c r="AU77" s="735"/>
      <c r="AV77" s="735"/>
      <c r="AW77" s="735"/>
      <c r="AX77" s="228"/>
      <c r="AY77" s="228"/>
      <c r="AZ77" s="228"/>
      <c r="BA77" s="228"/>
      <c r="BB77" s="228"/>
      <c r="BC77" s="228"/>
      <c r="BD77" s="228"/>
      <c r="BE77" s="228"/>
      <c r="BF77" s="228"/>
      <c r="BG77" s="228"/>
      <c r="BH77" s="228"/>
      <c r="BI77" s="228"/>
      <c r="BJ77" s="228"/>
      <c r="BK77" s="228"/>
      <c r="BL77" s="228"/>
      <c r="BM77" s="228"/>
      <c r="BN77" s="228"/>
      <c r="BO77" s="228"/>
      <c r="BP77" s="228"/>
      <c r="BQ77" s="228"/>
      <c r="BR77" s="228"/>
      <c r="BS77" s="228"/>
      <c r="BT77" s="228"/>
      <c r="BU77" s="228"/>
      <c r="BV77" s="228"/>
      <c r="BW77" s="228"/>
      <c r="BX77" s="228"/>
      <c r="BY77" s="228"/>
      <c r="BZ77" s="228"/>
      <c r="CA77" s="228"/>
      <c r="CB77" s="228"/>
      <c r="CC77" s="228"/>
      <c r="CD77" s="228"/>
      <c r="CE77" s="228"/>
      <c r="CF77" s="228"/>
      <c r="CG77" s="228"/>
      <c r="CH77" s="228"/>
      <c r="CI77" s="228"/>
      <c r="CJ77" s="228"/>
      <c r="CK77" s="228"/>
      <c r="CL77" s="228"/>
      <c r="CM77" s="228"/>
      <c r="CN77" s="228"/>
      <c r="CO77" s="228"/>
      <c r="CP77" s="113"/>
      <c r="CQ77" s="113"/>
      <c r="CR77" s="113"/>
      <c r="CS77" s="113"/>
      <c r="CT77" s="113"/>
      <c r="CU77" s="113"/>
      <c r="CV77" s="113"/>
      <c r="CW77" s="113"/>
      <c r="CX77" s="113"/>
      <c r="CY77" s="113"/>
      <c r="CZ77" s="113"/>
      <c r="DA77" s="113"/>
      <c r="DB77" s="113"/>
      <c r="DC77" s="113"/>
      <c r="DD77" s="113"/>
      <c r="DE77" s="113"/>
      <c r="DF77" s="113"/>
      <c r="DG77" s="113"/>
      <c r="DH77" s="113"/>
      <c r="DI77" s="113"/>
      <c r="DJ77" s="113"/>
      <c r="DK77" s="113"/>
      <c r="DL77" s="113"/>
      <c r="DM77" s="113"/>
      <c r="DN77" s="113"/>
      <c r="DO77" s="113"/>
      <c r="DP77" s="113"/>
      <c r="DQ77" s="113"/>
      <c r="DR77" s="113"/>
      <c r="DS77" s="113"/>
      <c r="DT77" s="113"/>
      <c r="DU77" s="113"/>
      <c r="DV77" s="113"/>
      <c r="DW77" s="113"/>
      <c r="DX77" s="113"/>
      <c r="DY77" s="113"/>
      <c r="DZ77" s="113"/>
    </row>
    <row r="78" spans="2:130" x14ac:dyDescent="0.2">
      <c r="B78" s="113"/>
      <c r="C78" s="46"/>
      <c r="D78" s="42"/>
      <c r="E78" s="302"/>
      <c r="F78" s="332">
        <v>16</v>
      </c>
      <c r="G78" s="333">
        <f t="shared" ref="G78:R78" si="28">G48*G26</f>
        <v>8.5000000000000006E-2</v>
      </c>
      <c r="H78" s="333">
        <f t="shared" si="28"/>
        <v>8.5000000000000006E-2</v>
      </c>
      <c r="I78" s="333">
        <f t="shared" si="28"/>
        <v>9.3500000000000014E-2</v>
      </c>
      <c r="J78" s="333">
        <f t="shared" si="28"/>
        <v>8.0750000000000002E-2</v>
      </c>
      <c r="K78" s="333">
        <f t="shared" si="28"/>
        <v>6.863749999999999E-2</v>
      </c>
      <c r="L78" s="333">
        <f t="shared" si="28"/>
        <v>5.7375000000000002E-2</v>
      </c>
      <c r="M78" s="333">
        <f t="shared" si="28"/>
        <v>4.6962499999999997E-2</v>
      </c>
      <c r="N78" s="333">
        <f t="shared" si="28"/>
        <v>4.0800000000000003E-2</v>
      </c>
      <c r="O78" s="333">
        <f t="shared" si="28"/>
        <v>4.6962499999999997E-2</v>
      </c>
      <c r="P78" s="333">
        <f t="shared" si="28"/>
        <v>5.7375000000000002E-2</v>
      </c>
      <c r="Q78" s="333">
        <f t="shared" si="28"/>
        <v>7.6499999999999999E-2</v>
      </c>
      <c r="R78" s="333">
        <f t="shared" si="28"/>
        <v>8.5000000000000006E-2</v>
      </c>
      <c r="S78" s="278"/>
      <c r="T78" s="113"/>
      <c r="U78" s="113"/>
      <c r="V78" s="1070"/>
      <c r="W78" s="663"/>
      <c r="X78" s="663"/>
      <c r="Y78" s="663"/>
      <c r="Z78" s="663"/>
      <c r="AA78" s="663"/>
      <c r="AB78" s="663"/>
      <c r="AC78" s="1079"/>
      <c r="AD78" s="1080"/>
      <c r="AE78" s="1080"/>
      <c r="AF78" s="893"/>
      <c r="AG78" s="1075"/>
      <c r="AH78" s="880"/>
      <c r="AI78" s="880"/>
      <c r="AJ78" s="880"/>
      <c r="AK78" s="880"/>
      <c r="AL78" s="880"/>
      <c r="AM78" s="880"/>
      <c r="AN78" s="880"/>
      <c r="AO78" s="880"/>
      <c r="AP78" s="880"/>
      <c r="AQ78" s="880"/>
      <c r="AR78" s="880"/>
      <c r="AS78" s="735"/>
      <c r="AT78" s="735"/>
      <c r="AU78" s="735"/>
      <c r="AV78" s="735"/>
      <c r="AW78" s="735"/>
      <c r="AX78" s="228"/>
      <c r="AY78" s="228"/>
      <c r="AZ78" s="228"/>
      <c r="BA78" s="228"/>
      <c r="BB78" s="228"/>
      <c r="BC78" s="228"/>
      <c r="BD78" s="228"/>
      <c r="BE78" s="228"/>
      <c r="BF78" s="228"/>
      <c r="BG78" s="228"/>
      <c r="BH78" s="228"/>
      <c r="BI78" s="228"/>
      <c r="BJ78" s="228"/>
      <c r="BK78" s="228"/>
      <c r="BL78" s="228"/>
      <c r="BM78" s="228"/>
      <c r="BN78" s="228"/>
      <c r="BO78" s="228"/>
      <c r="BP78" s="228"/>
      <c r="BQ78" s="228"/>
      <c r="BR78" s="228"/>
      <c r="BS78" s="228"/>
      <c r="BT78" s="228"/>
      <c r="BU78" s="228"/>
      <c r="BV78" s="228"/>
      <c r="BW78" s="228"/>
      <c r="BX78" s="228"/>
      <c r="BY78" s="228"/>
      <c r="BZ78" s="228"/>
      <c r="CA78" s="228"/>
      <c r="CB78" s="228"/>
      <c r="CC78" s="228"/>
      <c r="CD78" s="228"/>
      <c r="CE78" s="228"/>
      <c r="CF78" s="228"/>
      <c r="CG78" s="228"/>
      <c r="CH78" s="228"/>
      <c r="CI78" s="228"/>
      <c r="CJ78" s="228"/>
      <c r="CK78" s="228"/>
      <c r="CL78" s="228"/>
      <c r="CM78" s="228"/>
      <c r="CN78" s="228"/>
      <c r="CO78" s="228"/>
      <c r="CP78" s="113"/>
      <c r="CQ78" s="113"/>
      <c r="CR78" s="113"/>
      <c r="CS78" s="113"/>
      <c r="CT78" s="113"/>
      <c r="CU78" s="113"/>
      <c r="CV78" s="113"/>
      <c r="CW78" s="113"/>
      <c r="CX78" s="113"/>
      <c r="CY78" s="113"/>
      <c r="CZ78" s="113"/>
      <c r="DA78" s="113"/>
      <c r="DB78" s="113"/>
      <c r="DC78" s="113"/>
      <c r="DD78" s="113"/>
      <c r="DE78" s="113"/>
      <c r="DF78" s="113"/>
      <c r="DG78" s="113"/>
      <c r="DH78" s="113"/>
      <c r="DI78" s="113"/>
      <c r="DJ78" s="113"/>
      <c r="DK78" s="113"/>
      <c r="DL78" s="113"/>
      <c r="DM78" s="113"/>
      <c r="DN78" s="113"/>
      <c r="DO78" s="113"/>
      <c r="DP78" s="113"/>
      <c r="DQ78" s="113"/>
      <c r="DR78" s="113"/>
      <c r="DS78" s="113"/>
      <c r="DT78" s="113"/>
      <c r="DU78" s="113"/>
      <c r="DV78" s="113"/>
      <c r="DW78" s="113"/>
      <c r="DX78" s="113"/>
      <c r="DY78" s="113"/>
      <c r="DZ78" s="113"/>
    </row>
    <row r="79" spans="2:130" x14ac:dyDescent="0.2">
      <c r="B79" s="113"/>
      <c r="C79" s="46"/>
      <c r="D79" s="42"/>
      <c r="E79" s="302"/>
      <c r="F79" s="278"/>
      <c r="G79" s="333"/>
      <c r="H79" s="333"/>
      <c r="I79" s="333"/>
      <c r="J79" s="333"/>
      <c r="K79" s="333"/>
      <c r="L79" s="333"/>
      <c r="M79" s="333"/>
      <c r="N79" s="333"/>
      <c r="O79" s="333"/>
      <c r="P79" s="333"/>
      <c r="Q79" s="333"/>
      <c r="R79" s="333"/>
      <c r="S79" s="278"/>
      <c r="T79" s="113"/>
      <c r="U79" s="113"/>
      <c r="V79" s="1070"/>
      <c r="W79" s="663"/>
      <c r="X79" s="663"/>
      <c r="Y79" s="663"/>
      <c r="Z79" s="663"/>
      <c r="AA79" s="663"/>
      <c r="AB79" s="663"/>
      <c r="AC79" s="1079"/>
      <c r="AD79" s="1080"/>
      <c r="AE79" s="1080"/>
      <c r="AF79" s="893"/>
      <c r="AG79" s="1075"/>
      <c r="AH79" s="880"/>
      <c r="AI79" s="880"/>
      <c r="AJ79" s="880"/>
      <c r="AK79" s="880"/>
      <c r="AL79" s="880"/>
      <c r="AM79" s="880"/>
      <c r="AN79" s="880"/>
      <c r="AO79" s="880"/>
      <c r="AP79" s="880"/>
      <c r="AQ79" s="880"/>
      <c r="AR79" s="880"/>
      <c r="AS79" s="735"/>
      <c r="AT79" s="735"/>
      <c r="AU79" s="735"/>
      <c r="AV79" s="735"/>
      <c r="AW79" s="735"/>
      <c r="AX79" s="228"/>
      <c r="AY79" s="228"/>
      <c r="AZ79" s="228"/>
      <c r="BA79" s="228"/>
      <c r="BB79" s="228"/>
      <c r="BC79" s="228"/>
      <c r="BD79" s="228"/>
      <c r="BE79" s="228"/>
      <c r="BF79" s="228"/>
      <c r="BG79" s="228"/>
      <c r="BH79" s="228"/>
      <c r="BI79" s="228"/>
      <c r="BJ79" s="228"/>
      <c r="BK79" s="228"/>
      <c r="BL79" s="228"/>
      <c r="BM79" s="228"/>
      <c r="BN79" s="228"/>
      <c r="BO79" s="228"/>
      <c r="BP79" s="228"/>
      <c r="BQ79" s="228"/>
      <c r="BR79" s="228"/>
      <c r="BS79" s="228"/>
      <c r="BT79" s="228"/>
      <c r="BU79" s="228"/>
      <c r="BV79" s="228"/>
      <c r="BW79" s="228"/>
      <c r="BX79" s="228"/>
      <c r="BY79" s="228"/>
      <c r="BZ79" s="228"/>
      <c r="CA79" s="228"/>
      <c r="CB79" s="228"/>
      <c r="CC79" s="228"/>
      <c r="CD79" s="228"/>
      <c r="CE79" s="228"/>
      <c r="CF79" s="228"/>
      <c r="CG79" s="228"/>
      <c r="CH79" s="228"/>
      <c r="CI79" s="228"/>
      <c r="CJ79" s="228"/>
      <c r="CK79" s="228"/>
      <c r="CL79" s="228"/>
      <c r="CM79" s="228"/>
      <c r="CN79" s="228"/>
      <c r="CO79" s="228"/>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row>
    <row r="80" spans="2:130" x14ac:dyDescent="0.2">
      <c r="B80" s="113"/>
      <c r="C80" s="46"/>
      <c r="D80" s="42"/>
      <c r="E80" s="302"/>
      <c r="F80" s="278"/>
      <c r="G80" s="333"/>
      <c r="H80" s="333"/>
      <c r="I80" s="333"/>
      <c r="J80" s="333"/>
      <c r="K80" s="333"/>
      <c r="L80" s="333"/>
      <c r="M80" s="333"/>
      <c r="N80" s="333"/>
      <c r="O80" s="333"/>
      <c r="P80" s="333"/>
      <c r="Q80" s="333"/>
      <c r="R80" s="333"/>
      <c r="S80" s="278"/>
      <c r="T80" s="113"/>
      <c r="U80" s="113"/>
      <c r="V80" s="1070"/>
      <c r="W80" s="663"/>
      <c r="X80" s="663"/>
      <c r="Y80" s="663"/>
      <c r="Z80" s="663"/>
      <c r="AA80" s="663"/>
      <c r="AB80" s="663"/>
      <c r="AC80" s="1079"/>
      <c r="AD80" s="1081"/>
      <c r="AE80" s="1082"/>
      <c r="AF80" s="1078"/>
      <c r="AG80" s="1083"/>
      <c r="AH80" s="607"/>
      <c r="AI80" s="607"/>
      <c r="AJ80" s="607"/>
      <c r="AK80" s="607"/>
      <c r="AL80" s="607"/>
      <c r="AM80" s="607"/>
      <c r="AN80" s="607"/>
      <c r="AO80" s="607"/>
      <c r="AP80" s="607"/>
      <c r="AQ80" s="607"/>
      <c r="AR80" s="607"/>
      <c r="AS80" s="229"/>
      <c r="AT80" s="229"/>
      <c r="AU80" s="229"/>
      <c r="AV80" s="228"/>
      <c r="AW80" s="228"/>
      <c r="AX80" s="228"/>
      <c r="AY80" s="228"/>
      <c r="AZ80" s="228"/>
      <c r="BA80" s="228"/>
      <c r="BB80" s="228"/>
      <c r="BC80" s="228"/>
      <c r="BD80" s="228"/>
      <c r="BE80" s="228"/>
      <c r="BF80" s="228"/>
      <c r="BG80" s="228"/>
      <c r="BH80" s="228"/>
      <c r="BI80" s="228"/>
      <c r="BJ80" s="228"/>
      <c r="BK80" s="228"/>
      <c r="BL80" s="228"/>
      <c r="BM80" s="228"/>
      <c r="BN80" s="228"/>
      <c r="BO80" s="228"/>
      <c r="BP80" s="228"/>
      <c r="BQ80" s="228"/>
      <c r="BR80" s="228"/>
      <c r="BS80" s="228"/>
      <c r="BT80" s="228"/>
      <c r="BU80" s="228"/>
      <c r="BV80" s="228"/>
      <c r="BW80" s="228"/>
      <c r="BX80" s="228"/>
      <c r="BY80" s="228"/>
      <c r="BZ80" s="228"/>
      <c r="CA80" s="228"/>
      <c r="CB80" s="228"/>
      <c r="CC80" s="228"/>
      <c r="CD80" s="228"/>
      <c r="CE80" s="228"/>
      <c r="CF80" s="228"/>
      <c r="CG80" s="228"/>
      <c r="CH80" s="228"/>
      <c r="CI80" s="228"/>
      <c r="CJ80" s="228"/>
      <c r="CK80" s="228"/>
      <c r="CL80" s="228"/>
      <c r="CM80" s="228"/>
      <c r="CN80" s="228"/>
      <c r="CO80" s="228"/>
      <c r="CP80" s="113"/>
      <c r="CQ80" s="113"/>
      <c r="CR80" s="113"/>
      <c r="CS80" s="113"/>
      <c r="CT80" s="113"/>
      <c r="CU80" s="113"/>
      <c r="CV80" s="113"/>
      <c r="CW80" s="113"/>
      <c r="CX80" s="113"/>
      <c r="CY80" s="113"/>
      <c r="CZ80" s="113"/>
      <c r="DA80" s="113"/>
      <c r="DB80" s="113"/>
      <c r="DC80" s="113"/>
      <c r="DD80" s="113"/>
      <c r="DE80" s="113"/>
      <c r="DF80" s="113"/>
      <c r="DG80" s="113"/>
      <c r="DH80" s="113"/>
      <c r="DI80" s="113"/>
      <c r="DJ80" s="113"/>
      <c r="DK80" s="113"/>
      <c r="DL80" s="113"/>
      <c r="DM80" s="113"/>
      <c r="DN80" s="113"/>
      <c r="DO80" s="113"/>
      <c r="DP80" s="113"/>
      <c r="DQ80" s="113"/>
      <c r="DR80" s="113"/>
      <c r="DS80" s="113"/>
      <c r="DT80" s="113"/>
      <c r="DU80" s="113"/>
      <c r="DV80" s="113"/>
      <c r="DW80" s="113"/>
      <c r="DX80" s="113"/>
      <c r="DY80" s="113"/>
      <c r="DZ80" s="113"/>
    </row>
    <row r="81" spans="2:130" x14ac:dyDescent="0.2">
      <c r="B81" s="113"/>
      <c r="C81" s="46"/>
      <c r="D81" s="42"/>
      <c r="E81" s="302"/>
      <c r="F81" s="278"/>
      <c r="G81" s="333"/>
      <c r="H81" s="333"/>
      <c r="I81" s="333"/>
      <c r="J81" s="333"/>
      <c r="K81" s="333"/>
      <c r="L81" s="333"/>
      <c r="M81" s="333"/>
      <c r="N81" s="333"/>
      <c r="O81" s="333"/>
      <c r="P81" s="333"/>
      <c r="Q81" s="333"/>
      <c r="R81" s="333"/>
      <c r="S81" s="278"/>
      <c r="T81" s="113"/>
      <c r="U81" s="113"/>
      <c r="V81" s="1070"/>
      <c r="W81" s="663"/>
      <c r="X81" s="663"/>
      <c r="Y81" s="663"/>
      <c r="Z81" s="663"/>
      <c r="AA81" s="663"/>
      <c r="AB81" s="663"/>
      <c r="AC81" s="1079"/>
      <c r="AD81" s="1081"/>
      <c r="AE81" s="1082"/>
      <c r="AF81" s="1078"/>
      <c r="AG81" s="1083"/>
      <c r="AH81" s="607"/>
      <c r="AI81" s="607"/>
      <c r="AJ81" s="607"/>
      <c r="AK81" s="607"/>
      <c r="AL81" s="607"/>
      <c r="AM81" s="607"/>
      <c r="AN81" s="607"/>
      <c r="AO81" s="607"/>
      <c r="AP81" s="607"/>
      <c r="AQ81" s="607"/>
      <c r="AR81" s="607"/>
      <c r="AS81" s="229"/>
      <c r="AT81" s="229"/>
      <c r="AU81" s="229"/>
      <c r="AV81" s="228"/>
      <c r="AW81" s="228"/>
      <c r="AX81" s="228"/>
      <c r="AY81" s="228"/>
      <c r="AZ81" s="228"/>
      <c r="BA81" s="228"/>
      <c r="BB81" s="228"/>
      <c r="BC81" s="228"/>
      <c r="BD81" s="228"/>
      <c r="BE81" s="228"/>
      <c r="BF81" s="228"/>
      <c r="BG81" s="228"/>
      <c r="BH81" s="228"/>
      <c r="BI81" s="228"/>
      <c r="BJ81" s="228"/>
      <c r="BK81" s="228"/>
      <c r="BL81" s="228"/>
      <c r="BM81" s="228"/>
      <c r="BN81" s="228"/>
      <c r="BO81" s="228"/>
      <c r="BP81" s="228"/>
      <c r="BQ81" s="228"/>
      <c r="BR81" s="228"/>
      <c r="BS81" s="228"/>
      <c r="BT81" s="228"/>
      <c r="BU81" s="228"/>
      <c r="BV81" s="228"/>
      <c r="BW81" s="228"/>
      <c r="BX81" s="228"/>
      <c r="BY81" s="228"/>
      <c r="BZ81" s="228"/>
      <c r="CA81" s="228"/>
      <c r="CB81" s="228"/>
      <c r="CC81" s="228"/>
      <c r="CD81" s="228"/>
      <c r="CE81" s="228"/>
      <c r="CF81" s="228"/>
      <c r="CG81" s="228"/>
      <c r="CH81" s="228"/>
      <c r="CI81" s="228"/>
      <c r="CJ81" s="228"/>
      <c r="CK81" s="228"/>
      <c r="CL81" s="228"/>
      <c r="CM81" s="228"/>
      <c r="CN81" s="228"/>
      <c r="CO81" s="228"/>
      <c r="CP81" s="113"/>
      <c r="CQ81" s="113"/>
      <c r="CR81" s="113"/>
      <c r="CS81" s="113"/>
      <c r="CT81" s="113"/>
      <c r="CU81" s="113"/>
      <c r="CV81" s="113"/>
      <c r="CW81" s="113"/>
      <c r="CX81" s="113"/>
      <c r="CY81" s="113"/>
      <c r="CZ81" s="113"/>
      <c r="DA81" s="113"/>
      <c r="DB81" s="113"/>
      <c r="DC81" s="113"/>
      <c r="DD81" s="113"/>
      <c r="DE81" s="113"/>
      <c r="DF81" s="113"/>
      <c r="DG81" s="113"/>
      <c r="DH81" s="113"/>
      <c r="DI81" s="113"/>
      <c r="DJ81" s="113"/>
      <c r="DK81" s="113"/>
      <c r="DL81" s="113"/>
      <c r="DM81" s="113"/>
      <c r="DN81" s="113"/>
      <c r="DO81" s="113"/>
      <c r="DP81" s="113"/>
      <c r="DQ81" s="113"/>
      <c r="DR81" s="113"/>
      <c r="DS81" s="113"/>
      <c r="DT81" s="113"/>
      <c r="DU81" s="113"/>
      <c r="DV81" s="113"/>
      <c r="DW81" s="113"/>
      <c r="DX81" s="113"/>
      <c r="DY81" s="113"/>
      <c r="DZ81" s="113"/>
    </row>
    <row r="82" spans="2:130" x14ac:dyDescent="0.2">
      <c r="B82" s="113"/>
      <c r="C82" s="46"/>
      <c r="D82" s="42"/>
      <c r="E82" s="302"/>
      <c r="F82" s="278"/>
      <c r="G82" s="333"/>
      <c r="H82" s="333"/>
      <c r="I82" s="333"/>
      <c r="J82" s="333"/>
      <c r="K82" s="333"/>
      <c r="L82" s="333"/>
      <c r="M82" s="333"/>
      <c r="N82" s="333"/>
      <c r="O82" s="333"/>
      <c r="P82" s="333"/>
      <c r="Q82" s="333"/>
      <c r="R82" s="333"/>
      <c r="S82" s="278"/>
      <c r="T82" s="113"/>
      <c r="U82" s="113"/>
      <c r="V82" s="1070"/>
      <c r="W82" s="663"/>
      <c r="X82" s="663"/>
      <c r="Y82" s="663"/>
      <c r="Z82" s="663"/>
      <c r="AA82" s="663"/>
      <c r="AB82" s="663"/>
      <c r="AC82" s="1079"/>
      <c r="AD82" s="1081"/>
      <c r="AE82" s="1082"/>
      <c r="AF82" s="1078"/>
      <c r="AG82" s="1083"/>
      <c r="AH82" s="607"/>
      <c r="AI82" s="607"/>
      <c r="AJ82" s="607"/>
      <c r="AK82" s="607"/>
      <c r="AL82" s="607"/>
      <c r="AM82" s="607"/>
      <c r="AN82" s="607"/>
      <c r="AO82" s="607"/>
      <c r="AP82" s="607"/>
      <c r="AQ82" s="607"/>
      <c r="AR82" s="607"/>
      <c r="AS82" s="229"/>
      <c r="AT82" s="229"/>
      <c r="AU82" s="229"/>
      <c r="AV82" s="228"/>
      <c r="AW82" s="228"/>
      <c r="AX82" s="228"/>
      <c r="AY82" s="228"/>
      <c r="AZ82" s="228"/>
      <c r="BA82" s="228"/>
      <c r="BB82" s="228"/>
      <c r="BC82" s="228"/>
      <c r="BD82" s="228"/>
      <c r="BE82" s="228"/>
      <c r="BF82" s="228"/>
      <c r="BG82" s="228"/>
      <c r="BH82" s="228"/>
      <c r="BI82" s="228"/>
      <c r="BJ82" s="228"/>
      <c r="BK82" s="228"/>
      <c r="BL82" s="228"/>
      <c r="BM82" s="228"/>
      <c r="BN82" s="228"/>
      <c r="BO82" s="228"/>
      <c r="BP82" s="228"/>
      <c r="BQ82" s="228"/>
      <c r="BR82" s="228"/>
      <c r="BS82" s="228"/>
      <c r="BT82" s="228"/>
      <c r="BU82" s="228"/>
      <c r="BV82" s="228"/>
      <c r="BW82" s="228"/>
      <c r="BX82" s="228"/>
      <c r="BY82" s="228"/>
      <c r="BZ82" s="228"/>
      <c r="CA82" s="228"/>
      <c r="CB82" s="228"/>
      <c r="CC82" s="228"/>
      <c r="CD82" s="228"/>
      <c r="CE82" s="228"/>
      <c r="CF82" s="228"/>
      <c r="CG82" s="228"/>
      <c r="CH82" s="228"/>
      <c r="CI82" s="228"/>
      <c r="CJ82" s="228"/>
      <c r="CK82" s="228"/>
      <c r="CL82" s="228"/>
      <c r="CM82" s="228"/>
      <c r="CN82" s="228"/>
      <c r="CO82" s="228"/>
      <c r="CP82" s="113"/>
      <c r="CQ82" s="113"/>
      <c r="CR82" s="113"/>
      <c r="CS82" s="113"/>
      <c r="CT82" s="113"/>
      <c r="CU82" s="113"/>
      <c r="CV82" s="113"/>
      <c r="CW82" s="113"/>
      <c r="CX82" s="113"/>
      <c r="CY82" s="113"/>
      <c r="CZ82" s="113"/>
      <c r="DA82" s="113"/>
      <c r="DB82" s="113"/>
      <c r="DC82" s="113"/>
      <c r="DD82" s="113"/>
      <c r="DE82" s="113"/>
      <c r="DF82" s="113"/>
      <c r="DG82" s="113"/>
      <c r="DH82" s="113"/>
      <c r="DI82" s="113"/>
      <c r="DJ82" s="113"/>
      <c r="DK82" s="113"/>
      <c r="DL82" s="113"/>
      <c r="DM82" s="113"/>
      <c r="DN82" s="113"/>
      <c r="DO82" s="113"/>
      <c r="DP82" s="113"/>
      <c r="DQ82" s="113"/>
      <c r="DR82" s="113"/>
      <c r="DS82" s="113"/>
      <c r="DT82" s="113"/>
      <c r="DU82" s="113"/>
      <c r="DV82" s="113"/>
      <c r="DW82" s="113"/>
      <c r="DX82" s="113"/>
      <c r="DY82" s="113"/>
      <c r="DZ82" s="113"/>
    </row>
    <row r="83" spans="2:130" x14ac:dyDescent="0.2">
      <c r="B83" s="113"/>
      <c r="C83" s="46"/>
      <c r="D83" s="42"/>
      <c r="E83" s="302"/>
      <c r="F83" s="278"/>
      <c r="G83" s="333"/>
      <c r="H83" s="333"/>
      <c r="I83" s="333"/>
      <c r="J83" s="333"/>
      <c r="K83" s="333"/>
      <c r="L83" s="333"/>
      <c r="M83" s="333"/>
      <c r="N83" s="333"/>
      <c r="O83" s="333"/>
      <c r="P83" s="333"/>
      <c r="Q83" s="333"/>
      <c r="R83" s="333"/>
      <c r="S83" s="278"/>
      <c r="T83" s="113"/>
      <c r="U83" s="113"/>
      <c r="V83" s="1070"/>
      <c r="W83" s="663"/>
      <c r="X83" s="663"/>
      <c r="Y83" s="663"/>
      <c r="Z83" s="663"/>
      <c r="AA83" s="663"/>
      <c r="AB83" s="663"/>
      <c r="AC83" s="1079"/>
      <c r="AD83" s="1081"/>
      <c r="AE83" s="1082"/>
      <c r="AF83" s="1078"/>
      <c r="AG83" s="1083"/>
      <c r="AH83" s="607"/>
      <c r="AI83" s="607"/>
      <c r="AJ83" s="607"/>
      <c r="AK83" s="607"/>
      <c r="AL83" s="607"/>
      <c r="AM83" s="607"/>
      <c r="AN83" s="607"/>
      <c r="AO83" s="607"/>
      <c r="AP83" s="607"/>
      <c r="AQ83" s="607"/>
      <c r="AR83" s="607"/>
      <c r="AS83" s="229"/>
      <c r="AT83" s="229"/>
      <c r="AU83" s="229"/>
      <c r="AV83" s="228"/>
      <c r="AW83" s="228"/>
      <c r="AX83" s="228"/>
      <c r="AY83" s="228"/>
      <c r="AZ83" s="228"/>
      <c r="BA83" s="228"/>
      <c r="BB83" s="228"/>
      <c r="BC83" s="228"/>
      <c r="BD83" s="228"/>
      <c r="BE83" s="228"/>
      <c r="BF83" s="228"/>
      <c r="BG83" s="228"/>
      <c r="BH83" s="228"/>
      <c r="BI83" s="228"/>
      <c r="BJ83" s="228"/>
      <c r="BK83" s="228"/>
      <c r="BL83" s="228"/>
      <c r="BM83" s="228"/>
      <c r="BN83" s="228"/>
      <c r="BO83" s="228"/>
      <c r="BP83" s="228"/>
      <c r="BQ83" s="228"/>
      <c r="BR83" s="228"/>
      <c r="BS83" s="228"/>
      <c r="BT83" s="228"/>
      <c r="BU83" s="228"/>
      <c r="BV83" s="228"/>
      <c r="BW83" s="228"/>
      <c r="BX83" s="228"/>
      <c r="BY83" s="228"/>
      <c r="BZ83" s="228"/>
      <c r="CA83" s="228"/>
      <c r="CB83" s="228"/>
      <c r="CC83" s="228"/>
      <c r="CD83" s="228"/>
      <c r="CE83" s="228"/>
      <c r="CF83" s="228"/>
      <c r="CG83" s="228"/>
      <c r="CH83" s="228"/>
      <c r="CI83" s="228"/>
      <c r="CJ83" s="228"/>
      <c r="CK83" s="228"/>
      <c r="CL83" s="228"/>
      <c r="CM83" s="228"/>
      <c r="CN83" s="228"/>
      <c r="CO83" s="228"/>
      <c r="CP83" s="113"/>
      <c r="CQ83" s="113"/>
      <c r="CR83" s="113"/>
      <c r="CS83" s="113"/>
      <c r="CT83" s="113"/>
      <c r="CU83" s="113"/>
      <c r="CV83" s="113"/>
      <c r="CW83" s="113"/>
      <c r="CX83" s="113"/>
      <c r="CY83" s="113"/>
      <c r="CZ83" s="113"/>
      <c r="DA83" s="113"/>
      <c r="DB83" s="113"/>
      <c r="DC83" s="113"/>
      <c r="DD83" s="113"/>
      <c r="DE83" s="113"/>
      <c r="DF83" s="113"/>
      <c r="DG83" s="113"/>
      <c r="DH83" s="113"/>
      <c r="DI83" s="113"/>
      <c r="DJ83" s="113"/>
      <c r="DK83" s="113"/>
      <c r="DL83" s="113"/>
      <c r="DM83" s="113"/>
      <c r="DN83" s="113"/>
      <c r="DO83" s="113"/>
      <c r="DP83" s="113"/>
      <c r="DQ83" s="113"/>
      <c r="DR83" s="113"/>
      <c r="DS83" s="113"/>
      <c r="DT83" s="113"/>
      <c r="DU83" s="113"/>
      <c r="DV83" s="113"/>
      <c r="DW83" s="113"/>
      <c r="DX83" s="113"/>
      <c r="DY83" s="113"/>
      <c r="DZ83" s="113"/>
    </row>
    <row r="84" spans="2:130" x14ac:dyDescent="0.2">
      <c r="B84" s="240"/>
      <c r="C84" s="46"/>
      <c r="D84" s="247"/>
      <c r="E84" s="322"/>
      <c r="F84" s="113"/>
      <c r="G84" s="113"/>
      <c r="H84" s="113"/>
      <c r="I84" s="113"/>
      <c r="J84" s="113"/>
      <c r="K84" s="113"/>
      <c r="L84" s="113"/>
      <c r="M84" s="113"/>
      <c r="N84" s="113"/>
      <c r="O84" s="113"/>
      <c r="P84" s="113"/>
      <c r="Q84" s="113"/>
      <c r="R84" s="113"/>
      <c r="S84" s="113"/>
      <c r="T84" s="113"/>
      <c r="U84" s="113"/>
      <c r="V84" s="326"/>
      <c r="W84" s="217"/>
      <c r="X84" s="217"/>
      <c r="Y84" s="217"/>
      <c r="Z84" s="217"/>
      <c r="AA84" s="217"/>
      <c r="AB84" s="327"/>
      <c r="AC84" s="1071"/>
      <c r="AD84" s="1076"/>
      <c r="AE84" s="1084"/>
      <c r="AF84" s="1078"/>
      <c r="AG84" s="1078"/>
      <c r="AH84" s="229"/>
      <c r="AI84" s="229"/>
      <c r="AJ84" s="229"/>
      <c r="AK84" s="229"/>
      <c r="AL84" s="229"/>
      <c r="AM84" s="229"/>
      <c r="AN84" s="229"/>
      <c r="AO84" s="229"/>
      <c r="AP84" s="229"/>
      <c r="AQ84" s="229"/>
      <c r="AR84" s="229"/>
      <c r="AS84" s="229"/>
      <c r="AT84" s="229"/>
      <c r="AU84" s="229"/>
      <c r="AV84" s="228"/>
      <c r="AW84" s="228"/>
      <c r="AX84" s="228"/>
      <c r="AY84" s="228"/>
      <c r="AZ84" s="228"/>
      <c r="BA84" s="228"/>
      <c r="BB84" s="228"/>
      <c r="BC84" s="228"/>
      <c r="BD84" s="228"/>
      <c r="BE84" s="228"/>
      <c r="BF84" s="228"/>
      <c r="BG84" s="228"/>
      <c r="BH84" s="228"/>
      <c r="BI84" s="228"/>
      <c r="BJ84" s="228"/>
      <c r="BK84" s="228"/>
      <c r="BL84" s="228"/>
      <c r="BM84" s="228"/>
      <c r="BN84" s="228"/>
      <c r="BO84" s="228"/>
      <c r="BP84" s="228"/>
      <c r="BQ84" s="228"/>
      <c r="BR84" s="228"/>
      <c r="BS84" s="228"/>
      <c r="BT84" s="228"/>
      <c r="BU84" s="228"/>
      <c r="BV84" s="228"/>
      <c r="BW84" s="228"/>
      <c r="BX84" s="228"/>
      <c r="BY84" s="228"/>
      <c r="BZ84" s="228"/>
      <c r="CA84" s="228"/>
      <c r="CB84" s="228"/>
      <c r="CC84" s="228"/>
      <c r="CD84" s="228"/>
      <c r="CE84" s="228"/>
      <c r="CF84" s="228"/>
      <c r="CG84" s="228"/>
      <c r="CH84" s="228"/>
      <c r="CI84" s="228"/>
      <c r="CJ84" s="228"/>
      <c r="CK84" s="228"/>
      <c r="CL84" s="228"/>
      <c r="CM84" s="228"/>
      <c r="CN84" s="228"/>
      <c r="CO84" s="228"/>
      <c r="CP84" s="113"/>
      <c r="CQ84" s="113"/>
      <c r="CR84" s="113"/>
      <c r="CS84" s="113"/>
      <c r="CT84" s="113"/>
      <c r="CU84" s="113"/>
      <c r="CV84" s="113"/>
      <c r="CW84" s="113"/>
      <c r="CX84" s="113"/>
      <c r="CY84" s="113"/>
      <c r="CZ84" s="113"/>
      <c r="DA84" s="113"/>
      <c r="DB84" s="113"/>
      <c r="DC84" s="113"/>
      <c r="DD84" s="113"/>
      <c r="DE84" s="113"/>
      <c r="DF84" s="113"/>
      <c r="DG84" s="113"/>
      <c r="DH84" s="113"/>
      <c r="DI84" s="113"/>
      <c r="DJ84" s="113"/>
      <c r="DK84" s="113"/>
      <c r="DL84" s="113"/>
      <c r="DM84" s="113"/>
      <c r="DN84" s="113"/>
      <c r="DO84" s="113"/>
      <c r="DP84" s="113"/>
      <c r="DQ84" s="113"/>
      <c r="DR84" s="113"/>
      <c r="DS84" s="113"/>
      <c r="DT84" s="113"/>
      <c r="DU84" s="113"/>
      <c r="DV84" s="113"/>
      <c r="DW84" s="113"/>
      <c r="DX84" s="113"/>
      <c r="DY84" s="113"/>
      <c r="DZ84" s="113"/>
    </row>
    <row r="85" spans="2:130" x14ac:dyDescent="0.2">
      <c r="B85" s="240"/>
      <c r="C85" s="46"/>
      <c r="D85" s="247"/>
      <c r="E85" s="322"/>
      <c r="F85" s="113"/>
      <c r="G85" s="113"/>
      <c r="H85" s="113"/>
      <c r="I85" s="113"/>
      <c r="J85" s="113"/>
      <c r="K85" s="113"/>
      <c r="L85" s="113"/>
      <c r="M85" s="113"/>
      <c r="N85" s="113"/>
      <c r="O85" s="113"/>
      <c r="P85" s="113"/>
      <c r="Q85" s="113"/>
      <c r="R85" s="113"/>
      <c r="S85" s="113"/>
      <c r="T85" s="113"/>
      <c r="U85" s="113"/>
      <c r="V85" s="113"/>
      <c r="W85" s="113"/>
      <c r="X85" s="113"/>
      <c r="Y85" s="113"/>
      <c r="Z85" s="113"/>
      <c r="AA85" s="113"/>
      <c r="AB85" s="228"/>
      <c r="AC85" s="1077"/>
      <c r="AD85" s="1077"/>
      <c r="AE85" s="1078"/>
      <c r="AF85" s="1078"/>
      <c r="AG85" s="1078"/>
      <c r="AH85" s="229"/>
      <c r="AI85" s="229"/>
      <c r="AJ85" s="229"/>
      <c r="AK85" s="229"/>
      <c r="AL85" s="229"/>
      <c r="AM85" s="229"/>
      <c r="AN85" s="229"/>
      <c r="AO85" s="229"/>
      <c r="AP85" s="229"/>
      <c r="AQ85" s="229"/>
      <c r="AR85" s="229"/>
      <c r="AS85" s="229"/>
      <c r="AT85" s="229"/>
      <c r="AU85" s="229"/>
      <c r="AV85" s="228"/>
      <c r="AW85" s="228"/>
      <c r="AX85" s="228"/>
      <c r="AY85" s="228"/>
      <c r="AZ85" s="228"/>
      <c r="BA85" s="228"/>
      <c r="BB85" s="228"/>
      <c r="BC85" s="228"/>
      <c r="BD85" s="228"/>
      <c r="BE85" s="228"/>
      <c r="BF85" s="228"/>
      <c r="BG85" s="228"/>
      <c r="BH85" s="228"/>
      <c r="BI85" s="228"/>
      <c r="BJ85" s="228"/>
      <c r="BK85" s="228"/>
      <c r="BL85" s="228"/>
      <c r="BM85" s="228"/>
      <c r="BN85" s="228"/>
      <c r="BO85" s="228"/>
      <c r="BP85" s="228"/>
      <c r="BQ85" s="228"/>
      <c r="BR85" s="228"/>
      <c r="BS85" s="228"/>
      <c r="BT85" s="228"/>
      <c r="BU85" s="228"/>
      <c r="BV85" s="228"/>
      <c r="BW85" s="228"/>
      <c r="BX85" s="228"/>
      <c r="BY85" s="228"/>
      <c r="BZ85" s="228"/>
      <c r="CA85" s="228"/>
      <c r="CB85" s="228"/>
      <c r="CC85" s="228"/>
      <c r="CD85" s="228"/>
      <c r="CE85" s="228"/>
      <c r="CF85" s="228"/>
      <c r="CG85" s="228"/>
      <c r="CH85" s="228"/>
      <c r="CI85" s="228"/>
      <c r="CJ85" s="228"/>
      <c r="CK85" s="228"/>
      <c r="CL85" s="228"/>
      <c r="CM85" s="228"/>
      <c r="CN85" s="228"/>
      <c r="CO85" s="228"/>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row>
    <row r="86" spans="2:130" x14ac:dyDescent="0.2">
      <c r="B86" s="240"/>
      <c r="C86" s="46"/>
      <c r="D86" s="247"/>
      <c r="E86" s="322"/>
      <c r="F86" s="113"/>
      <c r="G86" s="113"/>
      <c r="H86" s="113"/>
      <c r="I86" s="113"/>
      <c r="J86" s="113"/>
      <c r="K86" s="113"/>
      <c r="L86" s="113"/>
      <c r="M86" s="113"/>
      <c r="N86" s="113"/>
      <c r="O86" s="113"/>
      <c r="P86" s="113"/>
      <c r="Q86" s="113"/>
      <c r="R86" s="113"/>
      <c r="S86" s="113"/>
      <c r="T86" s="113"/>
      <c r="U86" s="113"/>
      <c r="V86" s="113"/>
      <c r="W86" s="113"/>
      <c r="X86" s="113"/>
      <c r="Y86" s="113"/>
      <c r="Z86" s="113"/>
      <c r="AA86" s="113"/>
      <c r="AB86" s="228"/>
      <c r="AC86" s="1077"/>
      <c r="AD86" s="1077"/>
      <c r="AE86" s="1078"/>
      <c r="AF86" s="1078"/>
      <c r="AG86" s="1078"/>
      <c r="AH86" s="229"/>
      <c r="AI86" s="229"/>
      <c r="AJ86" s="229"/>
      <c r="AK86" s="229"/>
      <c r="AL86" s="229"/>
      <c r="AM86" s="229"/>
      <c r="AN86" s="229"/>
      <c r="AO86" s="229"/>
      <c r="AP86" s="229"/>
      <c r="AQ86" s="229"/>
      <c r="AR86" s="229"/>
      <c r="AS86" s="229"/>
      <c r="AT86" s="229"/>
      <c r="AU86" s="229"/>
      <c r="AV86" s="228"/>
      <c r="AW86" s="228"/>
      <c r="AX86" s="228"/>
      <c r="AY86" s="228"/>
      <c r="AZ86" s="228"/>
      <c r="BA86" s="228"/>
      <c r="BB86" s="228"/>
      <c r="BC86" s="228"/>
      <c r="BD86" s="228"/>
      <c r="BE86" s="228"/>
      <c r="BF86" s="228"/>
      <c r="BG86" s="228"/>
      <c r="BH86" s="228"/>
      <c r="BI86" s="228"/>
      <c r="BJ86" s="228"/>
      <c r="BK86" s="228"/>
      <c r="BL86" s="228"/>
      <c r="BM86" s="228"/>
      <c r="BN86" s="228"/>
      <c r="BO86" s="228"/>
      <c r="BP86" s="228"/>
      <c r="BQ86" s="228"/>
      <c r="BR86" s="228"/>
      <c r="BS86" s="228"/>
      <c r="BT86" s="228"/>
      <c r="BU86" s="228"/>
      <c r="BV86" s="228"/>
      <c r="BW86" s="228"/>
      <c r="BX86" s="228"/>
      <c r="BY86" s="228"/>
      <c r="BZ86" s="228"/>
      <c r="CA86" s="228"/>
      <c r="CB86" s="228"/>
      <c r="CC86" s="228"/>
      <c r="CD86" s="228"/>
      <c r="CE86" s="228"/>
      <c r="CF86" s="228"/>
      <c r="CG86" s="228"/>
      <c r="CH86" s="228"/>
      <c r="CI86" s="228"/>
      <c r="CJ86" s="228"/>
      <c r="CK86" s="228"/>
      <c r="CL86" s="228"/>
      <c r="CM86" s="228"/>
      <c r="CN86" s="228"/>
      <c r="CO86" s="228"/>
      <c r="CP86" s="113"/>
      <c r="CQ86" s="113"/>
      <c r="CR86" s="113"/>
      <c r="CS86" s="113"/>
      <c r="CT86" s="113"/>
      <c r="CU86" s="113"/>
      <c r="CV86" s="113"/>
      <c r="CW86" s="113"/>
      <c r="CX86" s="113"/>
      <c r="CY86" s="113"/>
      <c r="CZ86" s="113"/>
      <c r="DA86" s="113"/>
      <c r="DB86" s="113"/>
      <c r="DC86" s="113"/>
      <c r="DD86" s="113"/>
      <c r="DE86" s="113"/>
      <c r="DF86" s="113"/>
      <c r="DG86" s="113"/>
      <c r="DH86" s="113"/>
      <c r="DI86" s="113"/>
      <c r="DJ86" s="113"/>
      <c r="DK86" s="113"/>
      <c r="DL86" s="113"/>
      <c r="DM86" s="113"/>
      <c r="DN86" s="113"/>
      <c r="DO86" s="113"/>
      <c r="DP86" s="113"/>
      <c r="DQ86" s="113"/>
      <c r="DR86" s="113"/>
      <c r="DS86" s="113"/>
      <c r="DT86" s="113"/>
      <c r="DU86" s="113"/>
      <c r="DV86" s="113"/>
      <c r="DW86" s="113"/>
      <c r="DX86" s="113"/>
      <c r="DY86" s="113"/>
      <c r="DZ86" s="113"/>
    </row>
    <row r="87" spans="2:130" x14ac:dyDescent="0.2">
      <c r="B87" s="240"/>
      <c r="C87" s="46"/>
      <c r="D87" s="247"/>
      <c r="E87" s="322"/>
      <c r="F87" s="113"/>
      <c r="G87" s="113"/>
      <c r="H87" s="113"/>
      <c r="I87" s="113"/>
      <c r="J87" s="113"/>
      <c r="K87" s="113"/>
      <c r="L87" s="113"/>
      <c r="M87" s="113"/>
      <c r="N87" s="113"/>
      <c r="O87" s="113"/>
      <c r="P87" s="113"/>
      <c r="Q87" s="113"/>
      <c r="R87" s="113"/>
      <c r="S87" s="113"/>
      <c r="T87" s="113"/>
      <c r="U87" s="113"/>
      <c r="V87" s="113"/>
      <c r="W87" s="113"/>
      <c r="X87" s="113"/>
      <c r="Y87" s="113"/>
      <c r="Z87" s="113"/>
      <c r="AA87" s="113"/>
      <c r="AB87" s="228"/>
      <c r="AC87" s="1077"/>
      <c r="AD87" s="1077"/>
      <c r="AE87" s="1078"/>
      <c r="AF87" s="1078"/>
      <c r="AG87" s="1078"/>
      <c r="AH87" s="229"/>
      <c r="AI87" s="229"/>
      <c r="AJ87" s="229"/>
      <c r="AK87" s="229"/>
      <c r="AL87" s="229"/>
      <c r="AM87" s="229"/>
      <c r="AN87" s="229"/>
      <c r="AO87" s="229"/>
      <c r="AP87" s="229"/>
      <c r="AQ87" s="229"/>
      <c r="AR87" s="229"/>
      <c r="AS87" s="229"/>
      <c r="AT87" s="229"/>
      <c r="AU87" s="229"/>
      <c r="AV87" s="228"/>
      <c r="AW87" s="228"/>
      <c r="AX87" s="228"/>
      <c r="AY87" s="228"/>
      <c r="AZ87" s="228"/>
      <c r="BA87" s="228"/>
      <c r="BB87" s="228"/>
      <c r="BC87" s="228"/>
      <c r="BD87" s="228"/>
      <c r="BE87" s="228"/>
      <c r="BF87" s="228"/>
      <c r="BG87" s="228"/>
      <c r="BH87" s="228"/>
      <c r="BI87" s="228"/>
      <c r="BJ87" s="228"/>
      <c r="BK87" s="228"/>
      <c r="BL87" s="228"/>
      <c r="BM87" s="228"/>
      <c r="BN87" s="228"/>
      <c r="BO87" s="228"/>
      <c r="BP87" s="228"/>
      <c r="BQ87" s="228"/>
      <c r="BR87" s="228"/>
      <c r="BS87" s="228"/>
      <c r="BT87" s="228"/>
      <c r="BU87" s="228"/>
      <c r="BV87" s="228"/>
      <c r="BW87" s="228"/>
      <c r="BX87" s="228"/>
      <c r="BY87" s="228"/>
      <c r="BZ87" s="228"/>
      <c r="CA87" s="228"/>
      <c r="CB87" s="228"/>
      <c r="CC87" s="228"/>
      <c r="CD87" s="228"/>
      <c r="CE87" s="228"/>
      <c r="CF87" s="228"/>
      <c r="CG87" s="228"/>
      <c r="CH87" s="228"/>
      <c r="CI87" s="228"/>
      <c r="CJ87" s="228"/>
      <c r="CK87" s="228"/>
      <c r="CL87" s="228"/>
      <c r="CM87" s="228"/>
      <c r="CN87" s="228"/>
      <c r="CO87" s="228"/>
      <c r="CP87" s="113"/>
      <c r="CQ87" s="113"/>
      <c r="CR87" s="113"/>
      <c r="CS87" s="113"/>
      <c r="CT87" s="113"/>
      <c r="CU87" s="113"/>
      <c r="CV87" s="113"/>
      <c r="CW87" s="113"/>
      <c r="CX87" s="113"/>
      <c r="CY87" s="113"/>
      <c r="CZ87" s="113"/>
      <c r="DA87" s="113"/>
      <c r="DB87" s="113"/>
      <c r="DC87" s="113"/>
      <c r="DD87" s="113"/>
      <c r="DE87" s="113"/>
      <c r="DF87" s="113"/>
      <c r="DG87" s="113"/>
      <c r="DH87" s="113"/>
      <c r="DI87" s="113"/>
      <c r="DJ87" s="113"/>
      <c r="DK87" s="113"/>
      <c r="DL87" s="113"/>
      <c r="DM87" s="113"/>
      <c r="DN87" s="113"/>
      <c r="DO87" s="113"/>
      <c r="DP87" s="113"/>
      <c r="DQ87" s="113"/>
      <c r="DR87" s="113"/>
      <c r="DS87" s="113"/>
      <c r="DT87" s="113"/>
      <c r="DU87" s="113"/>
      <c r="DV87" s="113"/>
      <c r="DW87" s="113"/>
      <c r="DX87" s="113"/>
      <c r="DY87" s="113"/>
      <c r="DZ87" s="113"/>
    </row>
    <row r="88" spans="2:130" x14ac:dyDescent="0.2">
      <c r="B88" s="240"/>
      <c r="C88" s="46"/>
      <c r="D88" s="247"/>
      <c r="E88" s="322"/>
      <c r="F88" s="113"/>
      <c r="G88" s="113"/>
      <c r="H88" s="113"/>
      <c r="I88" s="113"/>
      <c r="J88" s="113"/>
      <c r="K88" s="113"/>
      <c r="L88" s="113"/>
      <c r="M88" s="113"/>
      <c r="N88" s="113"/>
      <c r="O88" s="113"/>
      <c r="P88" s="113"/>
      <c r="Q88" s="113"/>
      <c r="R88" s="113"/>
      <c r="S88" s="113"/>
      <c r="T88" s="113"/>
      <c r="U88" s="113"/>
      <c r="V88" s="113"/>
      <c r="W88" s="113"/>
      <c r="X88" s="113"/>
      <c r="Y88" s="113"/>
      <c r="Z88" s="113"/>
      <c r="AA88" s="113"/>
      <c r="AB88" s="228"/>
      <c r="AC88" s="1077"/>
      <c r="AD88" s="1077"/>
      <c r="AE88" s="1078"/>
      <c r="AF88" s="1078"/>
      <c r="AG88" s="1078"/>
      <c r="AH88" s="229"/>
      <c r="AI88" s="229"/>
      <c r="AJ88" s="229"/>
      <c r="AK88" s="229"/>
      <c r="AL88" s="229"/>
      <c r="AM88" s="229"/>
      <c r="AN88" s="229"/>
      <c r="AO88" s="229"/>
      <c r="AP88" s="229"/>
      <c r="AQ88" s="229"/>
      <c r="AR88" s="229"/>
      <c r="AS88" s="229"/>
      <c r="AT88" s="229"/>
      <c r="AU88" s="229"/>
      <c r="AV88" s="228"/>
      <c r="AW88" s="228"/>
      <c r="AX88" s="228"/>
      <c r="AY88" s="228"/>
      <c r="AZ88" s="228"/>
      <c r="BA88" s="228"/>
      <c r="BB88" s="228"/>
      <c r="BC88" s="228"/>
      <c r="BD88" s="228"/>
      <c r="BE88" s="228"/>
      <c r="BF88" s="228"/>
      <c r="BG88" s="228"/>
      <c r="BH88" s="228"/>
      <c r="BI88" s="228"/>
      <c r="BJ88" s="228"/>
      <c r="BK88" s="228"/>
      <c r="BL88" s="228"/>
      <c r="BM88" s="228"/>
      <c r="BN88" s="228"/>
      <c r="BO88" s="228"/>
      <c r="BP88" s="228"/>
      <c r="BQ88" s="228"/>
      <c r="BR88" s="228"/>
      <c r="BS88" s="228"/>
      <c r="BT88" s="228"/>
      <c r="BU88" s="228"/>
      <c r="BV88" s="228"/>
      <c r="BW88" s="228"/>
      <c r="BX88" s="228"/>
      <c r="BY88" s="228"/>
      <c r="BZ88" s="228"/>
      <c r="CA88" s="228"/>
      <c r="CB88" s="228"/>
      <c r="CC88" s="228"/>
      <c r="CD88" s="228"/>
      <c r="CE88" s="228"/>
      <c r="CF88" s="228"/>
      <c r="CG88" s="228"/>
      <c r="CH88" s="228"/>
      <c r="CI88" s="228"/>
      <c r="CJ88" s="228"/>
      <c r="CK88" s="228"/>
      <c r="CL88" s="228"/>
      <c r="CM88" s="228"/>
      <c r="CN88" s="228"/>
      <c r="CO88" s="228"/>
      <c r="CP88" s="113"/>
      <c r="CQ88" s="113"/>
      <c r="CR88" s="113"/>
      <c r="CS88" s="113"/>
      <c r="CT88" s="113"/>
      <c r="CU88" s="113"/>
      <c r="CV88" s="113"/>
      <c r="CW88" s="113"/>
      <c r="CX88" s="113"/>
      <c r="CY88" s="113"/>
      <c r="CZ88" s="113"/>
      <c r="DA88" s="113"/>
      <c r="DB88" s="113"/>
      <c r="DC88" s="113"/>
      <c r="DD88" s="113"/>
      <c r="DE88" s="113"/>
      <c r="DF88" s="113"/>
      <c r="DG88" s="113"/>
      <c r="DH88" s="113"/>
      <c r="DI88" s="113"/>
      <c r="DJ88" s="113"/>
      <c r="DK88" s="113"/>
      <c r="DL88" s="113"/>
      <c r="DM88" s="113"/>
      <c r="DN88" s="113"/>
      <c r="DO88" s="113"/>
      <c r="DP88" s="113"/>
      <c r="DQ88" s="113"/>
      <c r="DR88" s="113"/>
      <c r="DS88" s="113"/>
      <c r="DT88" s="113"/>
      <c r="DU88" s="113"/>
      <c r="DV88" s="113"/>
      <c r="DW88" s="113"/>
      <c r="DX88" s="113"/>
      <c r="DY88" s="113"/>
      <c r="DZ88" s="113"/>
    </row>
    <row r="89" spans="2:130" x14ac:dyDescent="0.2">
      <c r="B89" s="240"/>
      <c r="C89" s="46"/>
      <c r="D89" s="247"/>
      <c r="E89" s="322"/>
      <c r="F89" s="113"/>
      <c r="G89" s="113"/>
      <c r="H89" s="113"/>
      <c r="I89" s="113"/>
      <c r="J89" s="113"/>
      <c r="K89" s="113"/>
      <c r="L89" s="113"/>
      <c r="M89" s="113"/>
      <c r="N89" s="113"/>
      <c r="O89" s="113"/>
      <c r="P89" s="113"/>
      <c r="Q89" s="113"/>
      <c r="R89" s="113"/>
      <c r="S89" s="113"/>
      <c r="T89" s="113"/>
      <c r="U89" s="113"/>
      <c r="V89" s="113"/>
      <c r="W89" s="113"/>
      <c r="X89" s="113"/>
      <c r="Y89" s="113"/>
      <c r="Z89" s="113"/>
      <c r="AA89" s="113"/>
      <c r="AB89" s="228"/>
      <c r="AC89" s="1077"/>
      <c r="AD89" s="1077"/>
      <c r="AE89" s="1078"/>
      <c r="AF89" s="1078"/>
      <c r="AG89" s="1078"/>
      <c r="AH89" s="229"/>
      <c r="AI89" s="229"/>
      <c r="AJ89" s="229"/>
      <c r="AK89" s="229"/>
      <c r="AL89" s="229"/>
      <c r="AM89" s="229"/>
      <c r="AN89" s="229"/>
      <c r="AO89" s="229"/>
      <c r="AP89" s="229"/>
      <c r="AQ89" s="229"/>
      <c r="AR89" s="229"/>
      <c r="AS89" s="229"/>
      <c r="AT89" s="229"/>
      <c r="AU89" s="229"/>
      <c r="AV89" s="228"/>
      <c r="AW89" s="228"/>
      <c r="AX89" s="228"/>
      <c r="AY89" s="228"/>
      <c r="AZ89" s="228"/>
      <c r="BA89" s="228"/>
      <c r="BB89" s="228"/>
      <c r="BC89" s="228"/>
      <c r="BD89" s="228"/>
      <c r="BE89" s="228"/>
      <c r="BF89" s="228"/>
      <c r="BG89" s="228"/>
      <c r="BH89" s="228"/>
      <c r="BI89" s="228"/>
      <c r="BJ89" s="228"/>
      <c r="BK89" s="228"/>
      <c r="BL89" s="228"/>
      <c r="BM89" s="228"/>
      <c r="BN89" s="228"/>
      <c r="BO89" s="228"/>
      <c r="BP89" s="228"/>
      <c r="BQ89" s="228"/>
      <c r="BR89" s="228"/>
      <c r="BS89" s="228"/>
      <c r="BT89" s="228"/>
      <c r="BU89" s="228"/>
      <c r="BV89" s="228"/>
      <c r="BW89" s="228"/>
      <c r="BX89" s="228"/>
      <c r="BY89" s="228"/>
      <c r="BZ89" s="228"/>
      <c r="CA89" s="228"/>
      <c r="CB89" s="228"/>
      <c r="CC89" s="228"/>
      <c r="CD89" s="228"/>
      <c r="CE89" s="228"/>
      <c r="CF89" s="228"/>
      <c r="CG89" s="228"/>
      <c r="CH89" s="228"/>
      <c r="CI89" s="228"/>
      <c r="CJ89" s="228"/>
      <c r="CK89" s="228"/>
      <c r="CL89" s="228"/>
      <c r="CM89" s="228"/>
      <c r="CN89" s="228"/>
      <c r="CO89" s="228"/>
      <c r="CP89" s="113"/>
      <c r="CQ89" s="113"/>
      <c r="CR89" s="113"/>
      <c r="CS89" s="113"/>
      <c r="CT89" s="113"/>
      <c r="CU89" s="113"/>
      <c r="CV89" s="113"/>
      <c r="CW89" s="113"/>
      <c r="CX89" s="113"/>
      <c r="CY89" s="113"/>
      <c r="CZ89" s="113"/>
      <c r="DA89" s="113"/>
      <c r="DB89" s="113"/>
      <c r="DC89" s="113"/>
      <c r="DD89" s="113"/>
      <c r="DE89" s="113"/>
      <c r="DF89" s="113"/>
      <c r="DG89" s="113"/>
      <c r="DH89" s="113"/>
      <c r="DI89" s="113"/>
      <c r="DJ89" s="113"/>
      <c r="DK89" s="113"/>
      <c r="DL89" s="113"/>
      <c r="DM89" s="113"/>
      <c r="DN89" s="113"/>
      <c r="DO89" s="113"/>
      <c r="DP89" s="113"/>
      <c r="DQ89" s="113"/>
      <c r="DR89" s="113"/>
      <c r="DS89" s="113"/>
      <c r="DT89" s="113"/>
      <c r="DU89" s="113"/>
      <c r="DV89" s="113"/>
      <c r="DW89" s="113"/>
      <c r="DX89" s="113"/>
      <c r="DY89" s="113"/>
      <c r="DZ89" s="113"/>
    </row>
    <row r="90" spans="2:130" x14ac:dyDescent="0.2">
      <c r="B90" s="240"/>
      <c r="C90" s="46"/>
      <c r="D90" s="247"/>
      <c r="E90" s="322"/>
      <c r="F90" s="113"/>
      <c r="G90" s="113"/>
      <c r="H90" s="113"/>
      <c r="I90" s="113"/>
      <c r="J90" s="113"/>
      <c r="K90" s="113"/>
      <c r="L90" s="113"/>
      <c r="M90" s="113"/>
      <c r="N90" s="113"/>
      <c r="O90" s="113"/>
      <c r="P90" s="113"/>
      <c r="Q90" s="113"/>
      <c r="R90" s="113"/>
      <c r="S90" s="113"/>
      <c r="T90" s="113"/>
      <c r="U90" s="113"/>
      <c r="V90" s="113"/>
      <c r="W90" s="113"/>
      <c r="X90" s="113"/>
      <c r="Y90" s="113"/>
      <c r="Z90" s="113"/>
      <c r="AA90" s="113"/>
      <c r="AB90" s="228"/>
      <c r="AC90" s="1077"/>
      <c r="AD90" s="1077"/>
      <c r="AE90" s="1078"/>
      <c r="AF90" s="1078"/>
      <c r="AG90" s="1078"/>
      <c r="AH90" s="229"/>
      <c r="AI90" s="229"/>
      <c r="AJ90" s="229"/>
      <c r="AK90" s="229"/>
      <c r="AL90" s="229"/>
      <c r="AM90" s="229"/>
      <c r="AN90" s="229"/>
      <c r="AO90" s="229"/>
      <c r="AP90" s="229"/>
      <c r="AQ90" s="229"/>
      <c r="AR90" s="229"/>
      <c r="AS90" s="229"/>
      <c r="AT90" s="229"/>
      <c r="AU90" s="229"/>
      <c r="AV90" s="228"/>
      <c r="AW90" s="228"/>
      <c r="AX90" s="228"/>
      <c r="AY90" s="228"/>
      <c r="AZ90" s="228"/>
      <c r="BA90" s="228"/>
      <c r="BB90" s="228"/>
      <c r="BC90" s="228"/>
      <c r="BD90" s="228"/>
      <c r="BE90" s="228"/>
      <c r="BF90" s="228"/>
      <c r="BG90" s="228"/>
      <c r="BH90" s="228"/>
      <c r="BI90" s="228"/>
      <c r="BJ90" s="228"/>
      <c r="BK90" s="228"/>
      <c r="BL90" s="228"/>
      <c r="BM90" s="228"/>
      <c r="BN90" s="228"/>
      <c r="BO90" s="228"/>
      <c r="BP90" s="228"/>
      <c r="BQ90" s="228"/>
      <c r="BR90" s="228"/>
      <c r="BS90" s="228"/>
      <c r="BT90" s="228"/>
      <c r="BU90" s="228"/>
      <c r="BV90" s="228"/>
      <c r="BW90" s="228"/>
      <c r="BX90" s="228"/>
      <c r="BY90" s="228"/>
      <c r="BZ90" s="228"/>
      <c r="CA90" s="228"/>
      <c r="CB90" s="228"/>
      <c r="CC90" s="228"/>
      <c r="CD90" s="228"/>
      <c r="CE90" s="228"/>
      <c r="CF90" s="228"/>
      <c r="CG90" s="228"/>
      <c r="CH90" s="228"/>
      <c r="CI90" s="228"/>
      <c r="CJ90" s="228"/>
      <c r="CK90" s="228"/>
      <c r="CL90" s="228"/>
      <c r="CM90" s="228"/>
      <c r="CN90" s="228"/>
      <c r="CO90" s="228"/>
      <c r="CP90" s="113"/>
      <c r="CQ90" s="113"/>
      <c r="CR90" s="113"/>
      <c r="CS90" s="113"/>
      <c r="CT90" s="113"/>
      <c r="CU90" s="113"/>
      <c r="CV90" s="113"/>
      <c r="CW90" s="113"/>
      <c r="CX90" s="113"/>
      <c r="CY90" s="113"/>
      <c r="CZ90" s="113"/>
      <c r="DA90" s="113"/>
      <c r="DB90" s="113"/>
      <c r="DC90" s="113"/>
      <c r="DD90" s="113"/>
      <c r="DE90" s="113"/>
      <c r="DF90" s="113"/>
      <c r="DG90" s="113"/>
      <c r="DH90" s="113"/>
      <c r="DI90" s="113"/>
      <c r="DJ90" s="113"/>
      <c r="DK90" s="113"/>
      <c r="DL90" s="113"/>
      <c r="DM90" s="113"/>
      <c r="DN90" s="113"/>
      <c r="DO90" s="113"/>
      <c r="DP90" s="113"/>
      <c r="DQ90" s="113"/>
      <c r="DR90" s="113"/>
      <c r="DS90" s="113"/>
      <c r="DT90" s="113"/>
      <c r="DU90" s="113"/>
      <c r="DV90" s="113"/>
      <c r="DW90" s="113"/>
      <c r="DX90" s="113"/>
      <c r="DY90" s="113"/>
      <c r="DZ90" s="113"/>
    </row>
    <row r="91" spans="2:130" x14ac:dyDescent="0.2">
      <c r="B91" s="240"/>
      <c r="C91" s="46"/>
      <c r="D91" s="247"/>
      <c r="E91" s="322"/>
      <c r="F91" s="113"/>
      <c r="G91" s="113"/>
      <c r="H91" s="113"/>
      <c r="I91" s="113"/>
      <c r="J91" s="113"/>
      <c r="K91" s="113"/>
      <c r="L91" s="113"/>
      <c r="M91" s="113"/>
      <c r="N91" s="113"/>
      <c r="O91" s="113"/>
      <c r="P91" s="113"/>
      <c r="Q91" s="113"/>
      <c r="R91" s="113"/>
      <c r="S91" s="113"/>
      <c r="T91" s="113"/>
      <c r="U91" s="113"/>
      <c r="V91" s="113"/>
      <c r="W91" s="113"/>
      <c r="X91" s="113"/>
      <c r="Y91" s="113"/>
      <c r="Z91" s="113"/>
      <c r="AA91" s="113"/>
      <c r="AB91" s="228"/>
      <c r="AC91" s="1077"/>
      <c r="AD91" s="1077"/>
      <c r="AE91" s="1078"/>
      <c r="AF91" s="1078"/>
      <c r="AG91" s="1078"/>
      <c r="AH91" s="229"/>
      <c r="AI91" s="229"/>
      <c r="AJ91" s="229"/>
      <c r="AK91" s="229"/>
      <c r="AL91" s="229"/>
      <c r="AM91" s="229"/>
      <c r="AN91" s="229"/>
      <c r="AO91" s="229"/>
      <c r="AP91" s="229"/>
      <c r="AQ91" s="229"/>
      <c r="AR91" s="229"/>
      <c r="AS91" s="229"/>
      <c r="AT91" s="229"/>
      <c r="AU91" s="229"/>
      <c r="AV91" s="228"/>
      <c r="AW91" s="228"/>
      <c r="AX91" s="228"/>
      <c r="AY91" s="228"/>
      <c r="AZ91" s="228"/>
      <c r="BA91" s="228"/>
      <c r="BB91" s="228"/>
      <c r="BC91" s="228"/>
      <c r="BD91" s="228"/>
      <c r="BE91" s="228"/>
      <c r="BF91" s="228"/>
      <c r="BG91" s="228"/>
      <c r="BH91" s="228"/>
      <c r="BI91" s="228"/>
      <c r="BJ91" s="228"/>
      <c r="BK91" s="228"/>
      <c r="BL91" s="228"/>
      <c r="BM91" s="228"/>
      <c r="BN91" s="228"/>
      <c r="BO91" s="228"/>
      <c r="BP91" s="228"/>
      <c r="BQ91" s="228"/>
      <c r="BR91" s="228"/>
      <c r="BS91" s="228"/>
      <c r="BT91" s="228"/>
      <c r="BU91" s="228"/>
      <c r="BV91" s="228"/>
      <c r="BW91" s="228"/>
      <c r="BX91" s="228"/>
      <c r="BY91" s="228"/>
      <c r="BZ91" s="228"/>
      <c r="CA91" s="228"/>
      <c r="CB91" s="228"/>
      <c r="CC91" s="228"/>
      <c r="CD91" s="228"/>
      <c r="CE91" s="228"/>
      <c r="CF91" s="228"/>
      <c r="CG91" s="228"/>
      <c r="CH91" s="228"/>
      <c r="CI91" s="228"/>
      <c r="CJ91" s="228"/>
      <c r="CK91" s="228"/>
      <c r="CL91" s="228"/>
      <c r="CM91" s="228"/>
      <c r="CN91" s="228"/>
      <c r="CO91" s="228"/>
      <c r="CP91" s="113"/>
      <c r="CQ91" s="113"/>
      <c r="CR91" s="113"/>
      <c r="CS91" s="113"/>
      <c r="CT91" s="113"/>
      <c r="CU91" s="113"/>
      <c r="CV91" s="113"/>
      <c r="CW91" s="113"/>
      <c r="CX91" s="113"/>
      <c r="CY91" s="113"/>
      <c r="CZ91" s="113"/>
      <c r="DA91" s="113"/>
      <c r="DB91" s="113"/>
      <c r="DC91" s="113"/>
      <c r="DD91" s="113"/>
      <c r="DE91" s="113"/>
      <c r="DF91" s="113"/>
      <c r="DG91" s="113"/>
      <c r="DH91" s="113"/>
      <c r="DI91" s="113"/>
      <c r="DJ91" s="113"/>
      <c r="DK91" s="113"/>
      <c r="DL91" s="113"/>
      <c r="DM91" s="113"/>
      <c r="DN91" s="113"/>
      <c r="DO91" s="113"/>
      <c r="DP91" s="113"/>
      <c r="DQ91" s="113"/>
      <c r="DR91" s="113"/>
      <c r="DS91" s="113"/>
      <c r="DT91" s="113"/>
      <c r="DU91" s="113"/>
      <c r="DV91" s="113"/>
      <c r="DW91" s="113"/>
      <c r="DX91" s="113"/>
      <c r="DY91" s="113"/>
      <c r="DZ91" s="113"/>
    </row>
    <row r="92" spans="2:130" x14ac:dyDescent="0.2">
      <c r="B92" s="240"/>
      <c r="C92" s="46"/>
      <c r="D92" s="247"/>
      <c r="E92" s="322"/>
      <c r="F92" s="113"/>
      <c r="G92" s="113"/>
      <c r="H92" s="113"/>
      <c r="I92" s="113"/>
      <c r="J92" s="113"/>
      <c r="K92" s="113"/>
      <c r="L92" s="113"/>
      <c r="M92" s="113"/>
      <c r="N92" s="113"/>
      <c r="O92" s="113"/>
      <c r="P92" s="113"/>
      <c r="Q92" s="113"/>
      <c r="R92" s="113"/>
      <c r="S92" s="113"/>
      <c r="T92" s="113"/>
      <c r="U92" s="113"/>
      <c r="V92" s="113"/>
      <c r="W92" s="113"/>
      <c r="X92" s="113"/>
      <c r="Y92" s="113"/>
      <c r="Z92" s="113"/>
      <c r="AA92" s="113"/>
      <c r="AB92" s="228"/>
      <c r="AC92" s="1077"/>
      <c r="AD92" s="1077"/>
      <c r="AE92" s="1078"/>
      <c r="AF92" s="1078"/>
      <c r="AG92" s="1078"/>
      <c r="AH92" s="229"/>
      <c r="AI92" s="229"/>
      <c r="AJ92" s="229"/>
      <c r="AK92" s="229"/>
      <c r="AL92" s="229"/>
      <c r="AM92" s="229"/>
      <c r="AN92" s="229"/>
      <c r="AO92" s="229"/>
      <c r="AP92" s="229"/>
      <c r="AQ92" s="229"/>
      <c r="AR92" s="229"/>
      <c r="AS92" s="229"/>
      <c r="AT92" s="229"/>
      <c r="AU92" s="229"/>
      <c r="AV92" s="228"/>
      <c r="AW92" s="228"/>
      <c r="AX92" s="228"/>
      <c r="AY92" s="228"/>
      <c r="AZ92" s="228"/>
      <c r="BA92" s="228"/>
      <c r="BB92" s="228"/>
      <c r="BC92" s="228"/>
      <c r="BD92" s="228"/>
      <c r="BE92" s="228"/>
      <c r="BF92" s="228"/>
      <c r="BG92" s="228"/>
      <c r="BH92" s="228"/>
      <c r="BI92" s="228"/>
      <c r="BJ92" s="228"/>
      <c r="BK92" s="228"/>
      <c r="BL92" s="228"/>
      <c r="BM92" s="228"/>
      <c r="BN92" s="228"/>
      <c r="BO92" s="228"/>
      <c r="BP92" s="228"/>
      <c r="BQ92" s="228"/>
      <c r="BR92" s="228"/>
      <c r="BS92" s="228"/>
      <c r="BT92" s="228"/>
      <c r="BU92" s="228"/>
      <c r="BV92" s="228"/>
      <c r="BW92" s="228"/>
      <c r="BX92" s="228"/>
      <c r="BY92" s="228"/>
      <c r="BZ92" s="228"/>
      <c r="CA92" s="228"/>
      <c r="CB92" s="228"/>
      <c r="CC92" s="228"/>
      <c r="CD92" s="228"/>
      <c r="CE92" s="228"/>
      <c r="CF92" s="228"/>
      <c r="CG92" s="228"/>
      <c r="CH92" s="228"/>
      <c r="CI92" s="228"/>
      <c r="CJ92" s="228"/>
      <c r="CK92" s="228"/>
      <c r="CL92" s="228"/>
      <c r="CM92" s="228"/>
      <c r="CN92" s="228"/>
      <c r="CO92" s="228"/>
      <c r="CP92" s="113"/>
      <c r="CQ92" s="113"/>
      <c r="CR92" s="113"/>
      <c r="CS92" s="113"/>
      <c r="CT92" s="113"/>
      <c r="CU92" s="113"/>
      <c r="CV92" s="113"/>
      <c r="CW92" s="113"/>
      <c r="CX92" s="113"/>
      <c r="CY92" s="113"/>
      <c r="CZ92" s="113"/>
      <c r="DA92" s="113"/>
      <c r="DB92" s="113"/>
      <c r="DC92" s="113"/>
      <c r="DD92" s="113"/>
      <c r="DE92" s="113"/>
      <c r="DF92" s="113"/>
      <c r="DG92" s="113"/>
      <c r="DH92" s="113"/>
      <c r="DI92" s="113"/>
      <c r="DJ92" s="113"/>
      <c r="DK92" s="113"/>
      <c r="DL92" s="113"/>
      <c r="DM92" s="113"/>
      <c r="DN92" s="113"/>
      <c r="DO92" s="113"/>
      <c r="DP92" s="113"/>
      <c r="DQ92" s="113"/>
      <c r="DR92" s="113"/>
      <c r="DS92" s="113"/>
      <c r="DT92" s="113"/>
      <c r="DU92" s="113"/>
      <c r="DV92" s="113"/>
      <c r="DW92" s="113"/>
      <c r="DX92" s="113"/>
      <c r="DY92" s="113"/>
      <c r="DZ92" s="113"/>
    </row>
    <row r="93" spans="2:130" x14ac:dyDescent="0.2">
      <c r="B93" s="240"/>
      <c r="C93" s="46"/>
      <c r="D93" s="247"/>
      <c r="E93" s="302"/>
      <c r="F93" s="113"/>
      <c r="G93" s="113"/>
      <c r="H93" s="113"/>
      <c r="I93" s="113"/>
      <c r="J93" s="113"/>
      <c r="K93" s="113"/>
      <c r="L93" s="113"/>
      <c r="M93" s="113"/>
      <c r="N93" s="113"/>
      <c r="O93" s="113"/>
      <c r="P93" s="113"/>
      <c r="Q93" s="113"/>
      <c r="R93" s="113"/>
      <c r="S93" s="113"/>
      <c r="T93" s="113"/>
      <c r="U93" s="113"/>
      <c r="V93" s="113"/>
      <c r="W93" s="113"/>
      <c r="X93" s="113"/>
      <c r="Y93" s="113"/>
      <c r="Z93" s="113"/>
      <c r="AA93" s="113"/>
      <c r="AB93" s="228"/>
      <c r="AC93" s="1077"/>
      <c r="AD93" s="1077"/>
      <c r="AE93" s="1078"/>
      <c r="AF93" s="1078"/>
      <c r="AG93" s="1078"/>
      <c r="AH93" s="229"/>
      <c r="AI93" s="229"/>
      <c r="AJ93" s="229"/>
      <c r="AK93" s="229"/>
      <c r="AL93" s="229"/>
      <c r="AM93" s="229"/>
      <c r="AN93" s="229"/>
      <c r="AO93" s="229"/>
      <c r="AP93" s="229"/>
      <c r="AQ93" s="229"/>
      <c r="AR93" s="229"/>
      <c r="AS93" s="229"/>
      <c r="AT93" s="229"/>
      <c r="AU93" s="229"/>
      <c r="AV93" s="228"/>
      <c r="AW93" s="228"/>
      <c r="AX93" s="228"/>
      <c r="AY93" s="228"/>
      <c r="AZ93" s="228"/>
      <c r="BA93" s="228"/>
      <c r="BB93" s="228"/>
      <c r="BC93" s="228"/>
      <c r="BD93" s="228"/>
      <c r="BE93" s="228"/>
      <c r="BF93" s="228"/>
      <c r="BG93" s="228"/>
      <c r="BH93" s="228"/>
      <c r="BI93" s="228"/>
      <c r="BJ93" s="228"/>
      <c r="BK93" s="228"/>
      <c r="BL93" s="228"/>
      <c r="BM93" s="228"/>
      <c r="BN93" s="228"/>
      <c r="BO93" s="228"/>
      <c r="BP93" s="228"/>
      <c r="BQ93" s="228"/>
      <c r="BR93" s="228"/>
      <c r="BS93" s="228"/>
      <c r="BT93" s="228"/>
      <c r="BU93" s="228"/>
      <c r="BV93" s="228"/>
      <c r="BW93" s="228"/>
      <c r="BX93" s="228"/>
      <c r="BY93" s="228"/>
      <c r="BZ93" s="228"/>
      <c r="CA93" s="228"/>
      <c r="CB93" s="228"/>
      <c r="CC93" s="228"/>
      <c r="CD93" s="228"/>
      <c r="CE93" s="228"/>
      <c r="CF93" s="228"/>
      <c r="CG93" s="228"/>
      <c r="CH93" s="228"/>
      <c r="CI93" s="228"/>
      <c r="CJ93" s="228"/>
      <c r="CK93" s="228"/>
      <c r="CL93" s="228"/>
      <c r="CM93" s="228"/>
      <c r="CN93" s="228"/>
      <c r="CO93" s="228"/>
      <c r="CP93" s="113"/>
      <c r="CQ93" s="113"/>
      <c r="CR93" s="113"/>
      <c r="CS93" s="113"/>
      <c r="CT93" s="113"/>
      <c r="CU93" s="113"/>
      <c r="CV93" s="113"/>
      <c r="CW93" s="113"/>
      <c r="CX93" s="113"/>
      <c r="CY93" s="113"/>
      <c r="CZ93" s="113"/>
      <c r="DA93" s="113"/>
      <c r="DB93" s="113"/>
      <c r="DC93" s="113"/>
      <c r="DD93" s="113"/>
      <c r="DE93" s="113"/>
      <c r="DF93" s="113"/>
      <c r="DG93" s="113"/>
      <c r="DH93" s="113"/>
      <c r="DI93" s="113"/>
      <c r="DJ93" s="113"/>
      <c r="DK93" s="113"/>
      <c r="DL93" s="113"/>
      <c r="DM93" s="113"/>
      <c r="DN93" s="113"/>
      <c r="DO93" s="113"/>
      <c r="DP93" s="113"/>
      <c r="DQ93" s="113"/>
      <c r="DR93" s="113"/>
      <c r="DS93" s="113"/>
      <c r="DT93" s="113"/>
      <c r="DU93" s="113"/>
      <c r="DV93" s="113"/>
      <c r="DW93" s="113"/>
      <c r="DX93" s="113"/>
      <c r="DY93" s="113"/>
      <c r="DZ93" s="113"/>
    </row>
    <row r="94" spans="2:130" x14ac:dyDescent="0.2">
      <c r="B94" s="240"/>
      <c r="C94" s="46"/>
      <c r="D94" s="247"/>
      <c r="E94" s="302"/>
      <c r="F94" s="113"/>
      <c r="G94" s="113"/>
      <c r="H94" s="113"/>
      <c r="I94" s="113"/>
      <c r="J94" s="113"/>
      <c r="K94" s="113"/>
      <c r="L94" s="113"/>
      <c r="M94" s="113"/>
      <c r="N94" s="113"/>
      <c r="O94" s="113"/>
      <c r="P94" s="113"/>
      <c r="Q94" s="113"/>
      <c r="R94" s="113"/>
      <c r="S94" s="113"/>
      <c r="T94" s="113"/>
      <c r="U94" s="113"/>
      <c r="V94" s="113"/>
      <c r="W94" s="113"/>
      <c r="X94" s="113"/>
      <c r="Y94" s="113"/>
      <c r="Z94" s="113"/>
      <c r="AA94" s="113"/>
      <c r="AB94" s="228"/>
      <c r="AC94" s="1077"/>
      <c r="AD94" s="1077"/>
      <c r="AE94" s="1078"/>
      <c r="AF94" s="1078"/>
      <c r="AG94" s="1078"/>
      <c r="AH94" s="229"/>
      <c r="AI94" s="229"/>
      <c r="AJ94" s="229"/>
      <c r="AK94" s="229"/>
      <c r="AL94" s="229"/>
      <c r="AM94" s="229"/>
      <c r="AN94" s="229"/>
      <c r="AO94" s="229"/>
      <c r="AP94" s="229"/>
      <c r="AQ94" s="229"/>
      <c r="AR94" s="229"/>
      <c r="AS94" s="229"/>
      <c r="AT94" s="229"/>
      <c r="AU94" s="229"/>
      <c r="AV94" s="228"/>
      <c r="AW94" s="228"/>
      <c r="AX94" s="228"/>
      <c r="AY94" s="228"/>
      <c r="AZ94" s="228"/>
      <c r="BA94" s="228"/>
      <c r="BB94" s="228"/>
      <c r="BC94" s="228"/>
      <c r="BD94" s="228"/>
      <c r="BE94" s="228"/>
      <c r="BF94" s="228"/>
      <c r="BG94" s="228"/>
      <c r="BH94" s="228"/>
      <c r="BI94" s="228"/>
      <c r="BJ94" s="228"/>
      <c r="BK94" s="228"/>
      <c r="BL94" s="228"/>
      <c r="BM94" s="228"/>
      <c r="BN94" s="228"/>
      <c r="BO94" s="228"/>
      <c r="BP94" s="228"/>
      <c r="BQ94" s="228"/>
      <c r="BR94" s="228"/>
      <c r="BS94" s="228"/>
      <c r="BT94" s="228"/>
      <c r="BU94" s="228"/>
      <c r="BV94" s="228"/>
      <c r="BW94" s="228"/>
      <c r="BX94" s="228"/>
      <c r="BY94" s="228"/>
      <c r="BZ94" s="228"/>
      <c r="CA94" s="228"/>
      <c r="CB94" s="228"/>
      <c r="CC94" s="228"/>
      <c r="CD94" s="228"/>
      <c r="CE94" s="228"/>
      <c r="CF94" s="228"/>
      <c r="CG94" s="228"/>
      <c r="CH94" s="228"/>
      <c r="CI94" s="228"/>
      <c r="CJ94" s="228"/>
      <c r="CK94" s="228"/>
      <c r="CL94" s="228"/>
      <c r="CM94" s="228"/>
      <c r="CN94" s="228"/>
      <c r="CO94" s="228"/>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row>
    <row r="95" spans="2:130" x14ac:dyDescent="0.2">
      <c r="B95" s="240"/>
      <c r="C95" s="46"/>
      <c r="D95" s="247"/>
      <c r="E95" s="302"/>
      <c r="F95" s="113"/>
      <c r="G95" s="113"/>
      <c r="H95" s="113"/>
      <c r="I95" s="113"/>
      <c r="J95" s="113"/>
      <c r="K95" s="113"/>
      <c r="L95" s="113"/>
      <c r="M95" s="113"/>
      <c r="N95" s="113"/>
      <c r="O95" s="113"/>
      <c r="P95" s="113"/>
      <c r="Q95" s="113"/>
      <c r="R95" s="113"/>
      <c r="S95" s="113"/>
      <c r="T95" s="113"/>
      <c r="U95" s="113"/>
      <c r="V95" s="113"/>
      <c r="W95" s="113"/>
      <c r="X95" s="113"/>
      <c r="Y95" s="113"/>
      <c r="Z95" s="113"/>
      <c r="AA95" s="113"/>
      <c r="AB95" s="228"/>
      <c r="AC95" s="1077"/>
      <c r="AD95" s="1077"/>
      <c r="AE95" s="1078"/>
      <c r="AF95" s="1078"/>
      <c r="AG95" s="1078"/>
      <c r="AH95" s="229"/>
      <c r="AI95" s="229"/>
      <c r="AJ95" s="229"/>
      <c r="AK95" s="229"/>
      <c r="AL95" s="229"/>
      <c r="AM95" s="229"/>
      <c r="AN95" s="229"/>
      <c r="AO95" s="229"/>
      <c r="AP95" s="229"/>
      <c r="AQ95" s="229"/>
      <c r="AR95" s="229"/>
      <c r="AS95" s="229"/>
      <c r="AT95" s="229"/>
      <c r="AU95" s="229"/>
      <c r="AV95" s="228"/>
      <c r="AW95" s="228"/>
      <c r="AX95" s="228"/>
      <c r="AY95" s="228"/>
      <c r="AZ95" s="228"/>
      <c r="BA95" s="228"/>
      <c r="BB95" s="228"/>
      <c r="BC95" s="228"/>
      <c r="BD95" s="228"/>
      <c r="BE95" s="228"/>
      <c r="BF95" s="228"/>
      <c r="BG95" s="228"/>
      <c r="BH95" s="228"/>
      <c r="BI95" s="228"/>
      <c r="BJ95" s="228"/>
      <c r="BK95" s="228"/>
      <c r="BL95" s="228"/>
      <c r="BM95" s="228"/>
      <c r="BN95" s="228"/>
      <c r="BO95" s="228"/>
      <c r="BP95" s="228"/>
      <c r="BQ95" s="228"/>
      <c r="BR95" s="228"/>
      <c r="BS95" s="228"/>
      <c r="BT95" s="228"/>
      <c r="BU95" s="228"/>
      <c r="BV95" s="228"/>
      <c r="BW95" s="228"/>
      <c r="BX95" s="228"/>
      <c r="BY95" s="228"/>
      <c r="BZ95" s="228"/>
      <c r="CA95" s="228"/>
      <c r="CB95" s="228"/>
      <c r="CC95" s="228"/>
      <c r="CD95" s="228"/>
      <c r="CE95" s="228"/>
      <c r="CF95" s="228"/>
      <c r="CG95" s="228"/>
      <c r="CH95" s="228"/>
      <c r="CI95" s="228"/>
      <c r="CJ95" s="228"/>
      <c r="CK95" s="228"/>
      <c r="CL95" s="228"/>
      <c r="CM95" s="228"/>
      <c r="CN95" s="228"/>
      <c r="CO95" s="228"/>
      <c r="CP95" s="113"/>
      <c r="CQ95" s="113"/>
      <c r="CR95" s="113"/>
      <c r="CS95" s="113"/>
      <c r="CT95" s="113"/>
      <c r="CU95" s="113"/>
      <c r="CV95" s="113"/>
      <c r="CW95" s="113"/>
      <c r="CX95" s="113"/>
      <c r="CY95" s="113"/>
      <c r="CZ95" s="113"/>
      <c r="DA95" s="113"/>
      <c r="DB95" s="113"/>
      <c r="DC95" s="113"/>
      <c r="DD95" s="113"/>
      <c r="DE95" s="113"/>
      <c r="DF95" s="113"/>
      <c r="DG95" s="113"/>
      <c r="DH95" s="113"/>
      <c r="DI95" s="113"/>
      <c r="DJ95" s="113"/>
      <c r="DK95" s="113"/>
      <c r="DL95" s="113"/>
      <c r="DM95" s="113"/>
      <c r="DN95" s="113"/>
      <c r="DO95" s="113"/>
      <c r="DP95" s="113"/>
      <c r="DQ95" s="113"/>
      <c r="DR95" s="113"/>
      <c r="DS95" s="113"/>
      <c r="DT95" s="113"/>
      <c r="DU95" s="113"/>
      <c r="DV95" s="113"/>
      <c r="DW95" s="113"/>
      <c r="DX95" s="113"/>
      <c r="DY95" s="113"/>
      <c r="DZ95" s="113"/>
    </row>
    <row r="96" spans="2:130" x14ac:dyDescent="0.2">
      <c r="B96" s="240"/>
      <c r="C96" s="46"/>
      <c r="D96" s="247"/>
      <c r="E96" s="302"/>
      <c r="F96" s="113"/>
      <c r="G96" s="113"/>
      <c r="H96" s="113"/>
      <c r="I96" s="113"/>
      <c r="J96" s="113"/>
      <c r="K96" s="113"/>
      <c r="L96" s="113"/>
      <c r="M96" s="113"/>
      <c r="N96" s="113"/>
      <c r="O96" s="113"/>
      <c r="P96" s="113"/>
      <c r="Q96" s="113"/>
      <c r="R96" s="113"/>
      <c r="S96" s="113"/>
      <c r="T96" s="113"/>
      <c r="U96" s="113"/>
      <c r="V96" s="113"/>
      <c r="W96" s="113"/>
      <c r="X96" s="113"/>
      <c r="Y96" s="113"/>
      <c r="Z96" s="113"/>
      <c r="AA96" s="113"/>
      <c r="AB96" s="228"/>
      <c r="AC96" s="1077"/>
      <c r="AD96" s="1077"/>
      <c r="AE96" s="1078"/>
      <c r="AF96" s="1078"/>
      <c r="AG96" s="1078"/>
      <c r="AH96" s="229"/>
      <c r="AI96" s="229"/>
      <c r="AJ96" s="229"/>
      <c r="AK96" s="229"/>
      <c r="AL96" s="229"/>
      <c r="AM96" s="229"/>
      <c r="AN96" s="229"/>
      <c r="AO96" s="229"/>
      <c r="AP96" s="229"/>
      <c r="AQ96" s="229"/>
      <c r="AR96" s="229"/>
      <c r="AS96" s="229"/>
      <c r="AT96" s="229"/>
      <c r="AU96" s="229"/>
      <c r="AV96" s="228"/>
      <c r="AW96" s="228"/>
      <c r="AX96" s="228"/>
      <c r="AY96" s="228"/>
      <c r="AZ96" s="228"/>
      <c r="BA96" s="228"/>
      <c r="BB96" s="228"/>
      <c r="BC96" s="228"/>
      <c r="BD96" s="228"/>
      <c r="BE96" s="228"/>
      <c r="BF96" s="228"/>
      <c r="BG96" s="228"/>
      <c r="BH96" s="228"/>
      <c r="BI96" s="228"/>
      <c r="BJ96" s="228"/>
      <c r="BK96" s="228"/>
      <c r="BL96" s="228"/>
      <c r="BM96" s="228"/>
      <c r="BN96" s="228"/>
      <c r="BO96" s="228"/>
      <c r="BP96" s="228"/>
      <c r="BQ96" s="228"/>
      <c r="BR96" s="228"/>
      <c r="BS96" s="228"/>
      <c r="BT96" s="228"/>
      <c r="BU96" s="228"/>
      <c r="BV96" s="228"/>
      <c r="BW96" s="228"/>
      <c r="BX96" s="228"/>
      <c r="BY96" s="228"/>
      <c r="BZ96" s="228"/>
      <c r="CA96" s="228"/>
      <c r="CB96" s="228"/>
      <c r="CC96" s="228"/>
      <c r="CD96" s="228"/>
      <c r="CE96" s="228"/>
      <c r="CF96" s="228"/>
      <c r="CG96" s="228"/>
      <c r="CH96" s="228"/>
      <c r="CI96" s="228"/>
      <c r="CJ96" s="228"/>
      <c r="CK96" s="228"/>
      <c r="CL96" s="228"/>
      <c r="CM96" s="228"/>
      <c r="CN96" s="228"/>
      <c r="CO96" s="228"/>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3"/>
      <c r="DV96" s="113"/>
      <c r="DW96" s="113"/>
      <c r="DX96" s="113"/>
      <c r="DY96" s="113"/>
      <c r="DZ96" s="113"/>
    </row>
    <row r="97" spans="1:130" x14ac:dyDescent="0.2">
      <c r="B97" s="240"/>
      <c r="C97" s="46"/>
      <c r="D97" s="247"/>
      <c r="E97" s="302"/>
      <c r="F97" s="113"/>
      <c r="G97" s="113"/>
      <c r="H97" s="113"/>
      <c r="I97" s="113"/>
      <c r="J97" s="113"/>
      <c r="K97" s="113"/>
      <c r="L97" s="113"/>
      <c r="M97" s="113"/>
      <c r="N97" s="113"/>
      <c r="O97" s="113"/>
      <c r="P97" s="113"/>
      <c r="Q97" s="113"/>
      <c r="R97" s="113"/>
      <c r="S97" s="113"/>
      <c r="T97" s="113"/>
      <c r="U97" s="113"/>
      <c r="V97" s="113"/>
      <c r="W97" s="113"/>
      <c r="X97" s="113"/>
      <c r="Y97" s="113"/>
      <c r="Z97" s="113"/>
      <c r="AA97" s="113"/>
      <c r="AB97" s="228"/>
      <c r="AC97" s="1077"/>
      <c r="AD97" s="1077"/>
      <c r="AE97" s="1078"/>
      <c r="AF97" s="1078"/>
      <c r="AG97" s="1078"/>
      <c r="AH97" s="229"/>
      <c r="AI97" s="229"/>
      <c r="AJ97" s="229"/>
      <c r="AK97" s="229"/>
      <c r="AL97" s="229"/>
      <c r="AM97" s="229"/>
      <c r="AN97" s="229"/>
      <c r="AO97" s="229"/>
      <c r="AP97" s="229"/>
      <c r="AQ97" s="229"/>
      <c r="AR97" s="229"/>
      <c r="AS97" s="229"/>
      <c r="AT97" s="229"/>
      <c r="AU97" s="229"/>
      <c r="AV97" s="228"/>
      <c r="AW97" s="228"/>
      <c r="AX97" s="228"/>
      <c r="AY97" s="228"/>
      <c r="AZ97" s="228"/>
      <c r="BA97" s="228"/>
      <c r="BB97" s="228"/>
      <c r="BC97" s="228"/>
      <c r="BD97" s="228"/>
      <c r="BE97" s="228"/>
      <c r="BF97" s="228"/>
      <c r="BG97" s="228"/>
      <c r="BH97" s="228"/>
      <c r="BI97" s="228"/>
      <c r="BJ97" s="228"/>
      <c r="BK97" s="228"/>
      <c r="BL97" s="228"/>
      <c r="BM97" s="228"/>
      <c r="BN97" s="228"/>
      <c r="BO97" s="228"/>
      <c r="BP97" s="228"/>
      <c r="BQ97" s="228"/>
      <c r="BR97" s="228"/>
      <c r="BS97" s="228"/>
      <c r="BT97" s="228"/>
      <c r="BU97" s="228"/>
      <c r="BV97" s="228"/>
      <c r="BW97" s="228"/>
      <c r="BX97" s="228"/>
      <c r="BY97" s="228"/>
      <c r="BZ97" s="228"/>
      <c r="CA97" s="228"/>
      <c r="CB97" s="228"/>
      <c r="CC97" s="228"/>
      <c r="CD97" s="228"/>
      <c r="CE97" s="228"/>
      <c r="CF97" s="228"/>
      <c r="CG97" s="228"/>
      <c r="CH97" s="228"/>
      <c r="CI97" s="228"/>
      <c r="CJ97" s="228"/>
      <c r="CK97" s="228"/>
      <c r="CL97" s="228"/>
      <c r="CM97" s="228"/>
      <c r="CN97" s="228"/>
      <c r="CO97" s="228"/>
      <c r="CP97" s="113"/>
      <c r="CQ97" s="113"/>
      <c r="CR97" s="113"/>
      <c r="CS97" s="113"/>
      <c r="CT97" s="113"/>
      <c r="CU97" s="113"/>
      <c r="CV97" s="113"/>
      <c r="CW97" s="113"/>
      <c r="CX97" s="113"/>
      <c r="CY97" s="113"/>
      <c r="CZ97" s="113"/>
      <c r="DA97" s="113"/>
      <c r="DB97" s="113"/>
      <c r="DC97" s="113"/>
      <c r="DD97" s="113"/>
      <c r="DE97" s="113"/>
      <c r="DF97" s="113"/>
      <c r="DG97" s="113"/>
      <c r="DH97" s="113"/>
      <c r="DI97" s="113"/>
      <c r="DJ97" s="113"/>
      <c r="DK97" s="113"/>
      <c r="DL97" s="113"/>
      <c r="DM97" s="113"/>
      <c r="DN97" s="113"/>
      <c r="DO97" s="113"/>
      <c r="DP97" s="113"/>
      <c r="DQ97" s="113"/>
      <c r="DR97" s="113"/>
      <c r="DS97" s="113"/>
      <c r="DT97" s="113"/>
      <c r="DU97" s="113"/>
      <c r="DV97" s="113"/>
      <c r="DW97" s="113"/>
      <c r="DX97" s="113"/>
      <c r="DY97" s="113"/>
      <c r="DZ97" s="113"/>
    </row>
    <row r="98" spans="1:130" x14ac:dyDescent="0.2">
      <c r="B98" s="240"/>
      <c r="C98" s="46"/>
      <c r="D98" s="247"/>
      <c r="E98" s="302"/>
      <c r="F98" s="113"/>
      <c r="G98" s="113"/>
      <c r="H98" s="113"/>
      <c r="I98" s="113"/>
      <c r="J98" s="113"/>
      <c r="K98" s="113"/>
      <c r="L98" s="113"/>
      <c r="M98" s="113"/>
      <c r="N98" s="113"/>
      <c r="O98" s="113"/>
      <c r="P98" s="113"/>
      <c r="Q98" s="113"/>
      <c r="R98" s="113"/>
      <c r="S98" s="113"/>
      <c r="T98" s="113"/>
      <c r="U98" s="113"/>
      <c r="V98" s="113"/>
      <c r="W98" s="113"/>
      <c r="X98" s="113"/>
      <c r="Y98" s="113"/>
      <c r="Z98" s="113"/>
      <c r="AA98" s="113"/>
      <c r="AB98" s="228"/>
      <c r="AC98" s="1077"/>
      <c r="AD98" s="1077"/>
      <c r="AE98" s="1078"/>
      <c r="AF98" s="1078"/>
      <c r="AG98" s="1078"/>
      <c r="AH98" s="229"/>
      <c r="AI98" s="229"/>
      <c r="AJ98" s="229"/>
      <c r="AK98" s="229"/>
      <c r="AL98" s="229"/>
      <c r="AM98" s="229"/>
      <c r="AN98" s="229"/>
      <c r="AO98" s="229"/>
      <c r="AP98" s="229"/>
      <c r="AQ98" s="229"/>
      <c r="AR98" s="229"/>
      <c r="AS98" s="229"/>
      <c r="AT98" s="229"/>
      <c r="AU98" s="229"/>
      <c r="AV98" s="228"/>
      <c r="AW98" s="228"/>
      <c r="AX98" s="228"/>
      <c r="AY98" s="228"/>
      <c r="AZ98" s="228"/>
      <c r="BA98" s="228"/>
      <c r="BB98" s="228"/>
      <c r="BC98" s="228"/>
      <c r="BD98" s="228"/>
      <c r="BE98" s="228"/>
      <c r="BF98" s="228"/>
      <c r="BG98" s="228"/>
      <c r="BH98" s="228"/>
      <c r="BI98" s="228"/>
      <c r="BJ98" s="228"/>
      <c r="BK98" s="228"/>
      <c r="BL98" s="228"/>
      <c r="BM98" s="228"/>
      <c r="BN98" s="228"/>
      <c r="BO98" s="228"/>
      <c r="BP98" s="228"/>
      <c r="BQ98" s="228"/>
      <c r="BR98" s="228"/>
      <c r="BS98" s="228"/>
      <c r="BT98" s="228"/>
      <c r="BU98" s="228"/>
      <c r="BV98" s="228"/>
      <c r="BW98" s="228"/>
      <c r="BX98" s="228"/>
      <c r="BY98" s="228"/>
      <c r="BZ98" s="228"/>
      <c r="CA98" s="228"/>
      <c r="CB98" s="228"/>
      <c r="CC98" s="228"/>
      <c r="CD98" s="228"/>
      <c r="CE98" s="228"/>
      <c r="CF98" s="228"/>
      <c r="CG98" s="228"/>
      <c r="CH98" s="228"/>
      <c r="CI98" s="228"/>
      <c r="CJ98" s="228"/>
      <c r="CK98" s="228"/>
      <c r="CL98" s="228"/>
      <c r="CM98" s="228"/>
      <c r="CN98" s="228"/>
      <c r="CO98" s="228"/>
      <c r="CP98" s="113"/>
      <c r="CQ98" s="113"/>
      <c r="CR98" s="113"/>
      <c r="CS98" s="113"/>
      <c r="CT98" s="113"/>
      <c r="CU98" s="113"/>
      <c r="CV98" s="113"/>
      <c r="CW98" s="113"/>
      <c r="CX98" s="113"/>
      <c r="CY98" s="113"/>
      <c r="CZ98" s="113"/>
      <c r="DA98" s="113"/>
      <c r="DB98" s="113"/>
      <c r="DC98" s="113"/>
      <c r="DD98" s="113"/>
      <c r="DE98" s="113"/>
      <c r="DF98" s="113"/>
      <c r="DG98" s="113"/>
      <c r="DH98" s="113"/>
      <c r="DI98" s="113"/>
      <c r="DJ98" s="113"/>
      <c r="DK98" s="113"/>
      <c r="DL98" s="113"/>
      <c r="DM98" s="113"/>
      <c r="DN98" s="113"/>
      <c r="DO98" s="113"/>
      <c r="DP98" s="113"/>
      <c r="DQ98" s="113"/>
      <c r="DR98" s="113"/>
      <c r="DS98" s="113"/>
      <c r="DT98" s="113"/>
      <c r="DU98" s="113"/>
      <c r="DV98" s="113"/>
      <c r="DW98" s="113"/>
      <c r="DX98" s="113"/>
      <c r="DY98" s="113"/>
      <c r="DZ98" s="113"/>
    </row>
    <row r="99" spans="1:130" x14ac:dyDescent="0.2">
      <c r="B99" s="240"/>
      <c r="C99" s="46"/>
      <c r="D99" s="247"/>
      <c r="E99" s="302"/>
      <c r="F99" s="113"/>
      <c r="G99" s="113"/>
      <c r="H99" s="113"/>
      <c r="I99" s="113"/>
      <c r="J99" s="113"/>
      <c r="K99" s="113"/>
      <c r="L99" s="113"/>
      <c r="M99" s="113"/>
      <c r="N99" s="113"/>
      <c r="O99" s="113"/>
      <c r="P99" s="113"/>
      <c r="Q99" s="113"/>
      <c r="R99" s="113"/>
      <c r="S99" s="113"/>
      <c r="T99" s="113"/>
      <c r="U99" s="113"/>
      <c r="V99" s="113"/>
      <c r="W99" s="113"/>
      <c r="X99" s="113"/>
      <c r="Y99" s="113"/>
      <c r="Z99" s="113"/>
      <c r="AA99" s="113"/>
      <c r="AB99" s="228"/>
      <c r="AC99" s="1077"/>
      <c r="AD99" s="1077"/>
      <c r="AE99" s="1078"/>
      <c r="AF99" s="1078"/>
      <c r="AG99" s="1078"/>
      <c r="AH99" s="229"/>
      <c r="AI99" s="229"/>
      <c r="AJ99" s="229"/>
      <c r="AK99" s="229"/>
      <c r="AL99" s="229"/>
      <c r="AM99" s="229"/>
      <c r="AN99" s="229"/>
      <c r="AO99" s="229"/>
      <c r="AP99" s="229"/>
      <c r="AQ99" s="229"/>
      <c r="AR99" s="229"/>
      <c r="AS99" s="229"/>
      <c r="AT99" s="229"/>
      <c r="AU99" s="229"/>
      <c r="AV99" s="228"/>
      <c r="AW99" s="228"/>
      <c r="AX99" s="228"/>
      <c r="AY99" s="228"/>
      <c r="AZ99" s="228"/>
      <c r="BA99" s="228"/>
      <c r="BB99" s="228"/>
      <c r="BC99" s="228"/>
      <c r="BD99" s="228"/>
      <c r="BE99" s="228"/>
      <c r="BF99" s="228"/>
      <c r="BG99" s="228"/>
      <c r="BH99" s="228"/>
      <c r="BI99" s="228"/>
      <c r="BJ99" s="228"/>
      <c r="BK99" s="228"/>
      <c r="BL99" s="228"/>
      <c r="BM99" s="228"/>
      <c r="BN99" s="228"/>
      <c r="BO99" s="228"/>
      <c r="BP99" s="228"/>
      <c r="BQ99" s="228"/>
      <c r="BR99" s="228"/>
      <c r="BS99" s="228"/>
      <c r="BT99" s="228"/>
      <c r="BU99" s="228"/>
      <c r="BV99" s="228"/>
      <c r="BW99" s="228"/>
      <c r="BX99" s="228"/>
      <c r="BY99" s="228"/>
      <c r="BZ99" s="228"/>
      <c r="CA99" s="228"/>
      <c r="CB99" s="228"/>
      <c r="CC99" s="228"/>
      <c r="CD99" s="228"/>
      <c r="CE99" s="228"/>
      <c r="CF99" s="228"/>
      <c r="CG99" s="228"/>
      <c r="CH99" s="228"/>
      <c r="CI99" s="228"/>
      <c r="CJ99" s="228"/>
      <c r="CK99" s="228"/>
      <c r="CL99" s="228"/>
      <c r="CM99" s="228"/>
      <c r="CN99" s="228"/>
      <c r="CO99" s="228"/>
      <c r="CP99" s="113"/>
      <c r="CQ99" s="113"/>
      <c r="CR99" s="113"/>
      <c r="CS99" s="113"/>
      <c r="CT99" s="113"/>
      <c r="CU99" s="113"/>
      <c r="CV99" s="113"/>
      <c r="CW99" s="113"/>
      <c r="CX99" s="113"/>
      <c r="CY99" s="113"/>
      <c r="CZ99" s="113"/>
      <c r="DA99" s="113"/>
      <c r="DB99" s="113"/>
      <c r="DC99" s="113"/>
      <c r="DD99" s="113"/>
      <c r="DE99" s="113"/>
      <c r="DF99" s="113"/>
      <c r="DG99" s="113"/>
      <c r="DH99" s="113"/>
      <c r="DI99" s="113"/>
      <c r="DJ99" s="113"/>
      <c r="DK99" s="113"/>
      <c r="DL99" s="113"/>
      <c r="DM99" s="113"/>
      <c r="DN99" s="113"/>
      <c r="DO99" s="113"/>
      <c r="DP99" s="113"/>
      <c r="DQ99" s="113"/>
      <c r="DR99" s="113"/>
      <c r="DS99" s="113"/>
      <c r="DT99" s="113"/>
      <c r="DU99" s="113"/>
      <c r="DV99" s="113"/>
      <c r="DW99" s="113"/>
      <c r="DX99" s="113"/>
      <c r="DY99" s="113"/>
      <c r="DZ99" s="113"/>
    </row>
    <row r="100" spans="1:130" x14ac:dyDescent="0.2">
      <c r="B100" s="240"/>
      <c r="C100" s="46"/>
      <c r="D100" s="247"/>
      <c r="E100" s="302"/>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228"/>
      <c r="AC100" s="1077"/>
      <c r="AD100" s="1077"/>
      <c r="AE100" s="1078"/>
      <c r="AF100" s="1078"/>
      <c r="AG100" s="1078"/>
      <c r="AH100" s="229"/>
      <c r="AI100" s="229"/>
      <c r="AJ100" s="229"/>
      <c r="AK100" s="229"/>
      <c r="AL100" s="229"/>
      <c r="AM100" s="229"/>
      <c r="AN100" s="229"/>
      <c r="AO100" s="229"/>
      <c r="AP100" s="229"/>
      <c r="AQ100" s="229"/>
      <c r="AR100" s="229"/>
      <c r="AS100" s="229"/>
      <c r="AT100" s="229"/>
      <c r="AU100" s="229"/>
      <c r="AV100" s="228"/>
      <c r="AW100" s="228"/>
      <c r="AX100" s="228"/>
      <c r="AY100" s="228"/>
      <c r="AZ100" s="228"/>
      <c r="BA100" s="228"/>
      <c r="BB100" s="228"/>
      <c r="BC100" s="228"/>
      <c r="BD100" s="228"/>
      <c r="BE100" s="228"/>
      <c r="BF100" s="228"/>
      <c r="BG100" s="228"/>
      <c r="BH100" s="228"/>
      <c r="BI100" s="228"/>
      <c r="BJ100" s="228"/>
      <c r="BK100" s="228"/>
      <c r="BL100" s="228"/>
      <c r="BM100" s="228"/>
      <c r="BN100" s="228"/>
      <c r="BO100" s="228"/>
      <c r="BP100" s="228"/>
      <c r="BQ100" s="228"/>
      <c r="BR100" s="228"/>
      <c r="BS100" s="228"/>
      <c r="BT100" s="228"/>
      <c r="BU100" s="228"/>
      <c r="BV100" s="228"/>
      <c r="BW100" s="228"/>
      <c r="BX100" s="228"/>
      <c r="BY100" s="228"/>
      <c r="BZ100" s="228"/>
      <c r="CA100" s="228"/>
      <c r="CB100" s="228"/>
      <c r="CC100" s="228"/>
      <c r="CD100" s="228"/>
      <c r="CE100" s="228"/>
      <c r="CF100" s="228"/>
      <c r="CG100" s="228"/>
      <c r="CH100" s="228"/>
      <c r="CI100" s="228"/>
      <c r="CJ100" s="228"/>
      <c r="CK100" s="228"/>
      <c r="CL100" s="228"/>
      <c r="CM100" s="228"/>
      <c r="CN100" s="228"/>
      <c r="CO100" s="228"/>
      <c r="CP100" s="113"/>
      <c r="CQ100" s="113"/>
      <c r="CR100" s="113"/>
      <c r="CS100" s="113"/>
      <c r="CT100" s="113"/>
      <c r="CU100" s="113"/>
      <c r="CV100" s="113"/>
      <c r="CW100" s="113"/>
      <c r="CX100" s="113"/>
      <c r="CY100" s="113"/>
      <c r="CZ100" s="113"/>
      <c r="DA100" s="113"/>
      <c r="DB100" s="113"/>
      <c r="DC100" s="113"/>
      <c r="DD100" s="113"/>
      <c r="DE100" s="113"/>
      <c r="DF100" s="113"/>
      <c r="DG100" s="113"/>
      <c r="DH100" s="113"/>
      <c r="DI100" s="113"/>
      <c r="DJ100" s="113"/>
      <c r="DK100" s="113"/>
      <c r="DL100" s="113"/>
      <c r="DM100" s="113"/>
      <c r="DN100" s="113"/>
      <c r="DO100" s="113"/>
      <c r="DP100" s="113"/>
      <c r="DQ100" s="113"/>
      <c r="DR100" s="113"/>
      <c r="DS100" s="113"/>
      <c r="DT100" s="113"/>
      <c r="DU100" s="113"/>
      <c r="DV100" s="113"/>
      <c r="DW100" s="113"/>
      <c r="DX100" s="113"/>
      <c r="DY100" s="113"/>
      <c r="DZ100" s="113"/>
    </row>
    <row r="101" spans="1:130" x14ac:dyDescent="0.2">
      <c r="B101" s="240"/>
      <c r="C101" s="46"/>
      <c r="D101" s="247"/>
      <c r="E101" s="302"/>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228"/>
      <c r="AC101" s="1077"/>
      <c r="AD101" s="1077"/>
      <c r="AE101" s="1078"/>
      <c r="AF101" s="1078"/>
      <c r="AG101" s="1078"/>
      <c r="AH101" s="229"/>
      <c r="AI101" s="229"/>
      <c r="AJ101" s="229"/>
      <c r="AK101" s="229"/>
      <c r="AL101" s="229"/>
      <c r="AM101" s="229"/>
      <c r="AN101" s="229"/>
      <c r="AO101" s="229"/>
      <c r="AP101" s="229"/>
      <c r="AQ101" s="229"/>
      <c r="AR101" s="229"/>
      <c r="AS101" s="229"/>
      <c r="AT101" s="229"/>
      <c r="AU101" s="229"/>
      <c r="AV101" s="228"/>
      <c r="AW101" s="228"/>
      <c r="AX101" s="228"/>
      <c r="AY101" s="228"/>
      <c r="AZ101" s="228"/>
      <c r="BA101" s="228"/>
      <c r="BB101" s="228"/>
      <c r="BC101" s="228"/>
      <c r="BD101" s="228"/>
      <c r="BE101" s="228"/>
      <c r="BF101" s="228"/>
      <c r="BG101" s="228"/>
      <c r="BH101" s="228"/>
      <c r="BI101" s="228"/>
      <c r="BJ101" s="228"/>
      <c r="BK101" s="228"/>
      <c r="BL101" s="228"/>
      <c r="BM101" s="228"/>
      <c r="BN101" s="228"/>
      <c r="BO101" s="228"/>
      <c r="BP101" s="228"/>
      <c r="BQ101" s="228"/>
      <c r="BR101" s="228"/>
      <c r="BS101" s="228"/>
      <c r="BT101" s="228"/>
      <c r="BU101" s="228"/>
      <c r="BV101" s="228"/>
      <c r="BW101" s="228"/>
      <c r="BX101" s="228"/>
      <c r="BY101" s="228"/>
      <c r="BZ101" s="228"/>
      <c r="CA101" s="228"/>
      <c r="CB101" s="228"/>
      <c r="CC101" s="228"/>
      <c r="CD101" s="228"/>
      <c r="CE101" s="228"/>
      <c r="CF101" s="228"/>
      <c r="CG101" s="228"/>
      <c r="CH101" s="228"/>
      <c r="CI101" s="228"/>
      <c r="CJ101" s="228"/>
      <c r="CK101" s="228"/>
      <c r="CL101" s="228"/>
      <c r="CM101" s="228"/>
      <c r="CN101" s="228"/>
      <c r="CO101" s="228"/>
      <c r="CP101" s="113"/>
      <c r="CQ101" s="113"/>
      <c r="CR101" s="113"/>
      <c r="CS101" s="113"/>
      <c r="CT101" s="113"/>
      <c r="CU101" s="113"/>
      <c r="CV101" s="113"/>
      <c r="CW101" s="113"/>
      <c r="CX101" s="113"/>
      <c r="CY101" s="113"/>
      <c r="CZ101" s="113"/>
      <c r="DA101" s="113"/>
      <c r="DB101" s="113"/>
      <c r="DC101" s="113"/>
      <c r="DD101" s="113"/>
      <c r="DE101" s="113"/>
      <c r="DF101" s="113"/>
      <c r="DG101" s="113"/>
      <c r="DH101" s="113"/>
      <c r="DI101" s="113"/>
      <c r="DJ101" s="113"/>
      <c r="DK101" s="113"/>
      <c r="DL101" s="113"/>
      <c r="DM101" s="113"/>
      <c r="DN101" s="113"/>
      <c r="DO101" s="113"/>
      <c r="DP101" s="113"/>
      <c r="DQ101" s="113"/>
      <c r="DR101" s="113"/>
      <c r="DS101" s="113"/>
      <c r="DT101" s="113"/>
      <c r="DU101" s="113"/>
      <c r="DV101" s="113"/>
      <c r="DW101" s="113"/>
      <c r="DX101" s="113"/>
      <c r="DY101" s="113"/>
      <c r="DZ101" s="113"/>
    </row>
    <row r="102" spans="1:130" x14ac:dyDescent="0.2">
      <c r="B102" s="240"/>
      <c r="C102" s="46"/>
      <c r="D102" s="247"/>
      <c r="E102" s="302"/>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228"/>
      <c r="AC102" s="1077"/>
      <c r="AD102" s="1077"/>
      <c r="AE102" s="1078"/>
      <c r="AF102" s="1078"/>
      <c r="AG102" s="1078"/>
      <c r="AH102" s="229"/>
      <c r="AI102" s="229"/>
      <c r="AJ102" s="229"/>
      <c r="AK102" s="229"/>
      <c r="AL102" s="229"/>
      <c r="AM102" s="229"/>
      <c r="AN102" s="229"/>
      <c r="AO102" s="229"/>
      <c r="AP102" s="229"/>
      <c r="AQ102" s="229"/>
      <c r="AR102" s="229"/>
      <c r="AS102" s="229"/>
      <c r="AT102" s="229"/>
      <c r="AU102" s="229"/>
      <c r="AV102" s="228"/>
      <c r="AW102" s="228"/>
      <c r="AX102" s="228"/>
      <c r="AY102" s="228"/>
      <c r="AZ102" s="228"/>
      <c r="BA102" s="228"/>
      <c r="BB102" s="228"/>
      <c r="BC102" s="228"/>
      <c r="BD102" s="228"/>
      <c r="BE102" s="228"/>
      <c r="BF102" s="228"/>
      <c r="BG102" s="228"/>
      <c r="BH102" s="228"/>
      <c r="BI102" s="228"/>
      <c r="BJ102" s="228"/>
      <c r="BK102" s="228"/>
      <c r="BL102" s="228"/>
      <c r="BM102" s="228"/>
      <c r="BN102" s="228"/>
      <c r="BO102" s="228"/>
      <c r="BP102" s="228"/>
      <c r="BQ102" s="228"/>
      <c r="BR102" s="228"/>
      <c r="BS102" s="228"/>
      <c r="BT102" s="228"/>
      <c r="BU102" s="228"/>
      <c r="BV102" s="228"/>
      <c r="BW102" s="228"/>
      <c r="BX102" s="228"/>
      <c r="BY102" s="228"/>
      <c r="BZ102" s="228"/>
      <c r="CA102" s="228"/>
      <c r="CB102" s="228"/>
      <c r="CC102" s="228"/>
      <c r="CD102" s="228"/>
      <c r="CE102" s="228"/>
      <c r="CF102" s="228"/>
      <c r="CG102" s="228"/>
      <c r="CH102" s="228"/>
      <c r="CI102" s="228"/>
      <c r="CJ102" s="228"/>
      <c r="CK102" s="228"/>
      <c r="CL102" s="228"/>
      <c r="CM102" s="228"/>
      <c r="CN102" s="228"/>
      <c r="CO102" s="228"/>
      <c r="CP102" s="113"/>
      <c r="CQ102" s="113"/>
      <c r="CR102" s="113"/>
      <c r="CS102" s="113"/>
      <c r="CT102" s="113"/>
      <c r="CU102" s="113"/>
      <c r="CV102" s="113"/>
      <c r="CW102" s="113"/>
      <c r="CX102" s="113"/>
      <c r="CY102" s="113"/>
      <c r="CZ102" s="113"/>
      <c r="DA102" s="113"/>
      <c r="DB102" s="113"/>
      <c r="DC102" s="113"/>
      <c r="DD102" s="113"/>
      <c r="DE102" s="113"/>
      <c r="DF102" s="113"/>
      <c r="DG102" s="113"/>
      <c r="DH102" s="113"/>
      <c r="DI102" s="113"/>
      <c r="DJ102" s="113"/>
      <c r="DK102" s="113"/>
      <c r="DL102" s="113"/>
      <c r="DM102" s="113"/>
      <c r="DN102" s="113"/>
      <c r="DO102" s="113"/>
      <c r="DP102" s="113"/>
      <c r="DQ102" s="113"/>
      <c r="DR102" s="113"/>
      <c r="DS102" s="113"/>
      <c r="DT102" s="113"/>
      <c r="DU102" s="113"/>
      <c r="DV102" s="113"/>
      <c r="DW102" s="113"/>
      <c r="DX102" s="113"/>
      <c r="DY102" s="113"/>
      <c r="DZ102" s="113"/>
    </row>
    <row r="103" spans="1:130" x14ac:dyDescent="0.2">
      <c r="A103" s="223"/>
      <c r="B103" s="113"/>
      <c r="C103" s="113"/>
      <c r="D103" s="113"/>
      <c r="E103" s="302"/>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228"/>
      <c r="AC103" s="1077"/>
      <c r="AD103" s="1077"/>
      <c r="AE103" s="1078"/>
      <c r="AF103" s="1078"/>
      <c r="AG103" s="1078"/>
      <c r="AH103" s="229"/>
      <c r="AI103" s="229"/>
      <c r="AJ103" s="229"/>
      <c r="AK103" s="229"/>
      <c r="AL103" s="229"/>
      <c r="AM103" s="229"/>
      <c r="AN103" s="229"/>
      <c r="AO103" s="229"/>
      <c r="AP103" s="229"/>
      <c r="AQ103" s="229"/>
      <c r="AR103" s="229"/>
      <c r="AS103" s="229"/>
      <c r="AT103" s="229"/>
      <c r="AU103" s="229"/>
      <c r="AV103" s="228"/>
      <c r="AW103" s="228"/>
      <c r="AX103" s="228"/>
      <c r="AY103" s="228"/>
      <c r="AZ103" s="228"/>
      <c r="BA103" s="228"/>
      <c r="BB103" s="228"/>
      <c r="BC103" s="228"/>
      <c r="BD103" s="228"/>
      <c r="BE103" s="228"/>
      <c r="BF103" s="228"/>
      <c r="BG103" s="228"/>
      <c r="BH103" s="228"/>
      <c r="BI103" s="228"/>
      <c r="BJ103" s="228"/>
      <c r="BK103" s="228"/>
      <c r="BL103" s="228"/>
      <c r="BM103" s="228"/>
      <c r="BN103" s="228"/>
      <c r="BO103" s="228"/>
      <c r="BP103" s="228"/>
      <c r="BQ103" s="228"/>
      <c r="BR103" s="228"/>
      <c r="BS103" s="228"/>
      <c r="BT103" s="228"/>
      <c r="BU103" s="228"/>
      <c r="BV103" s="228"/>
      <c r="BW103" s="228"/>
      <c r="BX103" s="228"/>
      <c r="BY103" s="228"/>
      <c r="BZ103" s="228"/>
      <c r="CA103" s="228"/>
      <c r="CB103" s="228"/>
      <c r="CC103" s="228"/>
      <c r="CD103" s="228"/>
      <c r="CE103" s="228"/>
      <c r="CF103" s="228"/>
      <c r="CG103" s="228"/>
      <c r="CH103" s="228"/>
      <c r="CI103" s="228"/>
      <c r="CJ103" s="228"/>
      <c r="CK103" s="228"/>
      <c r="CL103" s="228"/>
      <c r="CM103" s="228"/>
      <c r="CN103" s="228"/>
      <c r="CO103" s="228"/>
      <c r="CP103" s="113"/>
      <c r="CQ103" s="113"/>
      <c r="CR103" s="113"/>
      <c r="CS103" s="113"/>
      <c r="CT103" s="113"/>
      <c r="CU103" s="113"/>
      <c r="CV103" s="113"/>
      <c r="CW103" s="113"/>
      <c r="CX103" s="113"/>
      <c r="CY103" s="113"/>
      <c r="CZ103" s="113"/>
      <c r="DA103" s="113"/>
      <c r="DB103" s="113"/>
      <c r="DC103" s="113"/>
      <c r="DD103" s="113"/>
      <c r="DE103" s="113"/>
      <c r="DF103" s="113"/>
      <c r="DG103" s="113"/>
      <c r="DH103" s="113"/>
      <c r="DI103" s="113"/>
      <c r="DJ103" s="113"/>
      <c r="DK103" s="113"/>
      <c r="DL103" s="113"/>
      <c r="DM103" s="113"/>
      <c r="DN103" s="113"/>
      <c r="DO103" s="113"/>
      <c r="DP103" s="113"/>
      <c r="DQ103" s="113"/>
      <c r="DR103" s="113"/>
      <c r="DS103" s="113"/>
      <c r="DT103" s="113"/>
      <c r="DU103" s="113"/>
      <c r="DV103" s="113"/>
      <c r="DW103" s="113"/>
      <c r="DX103" s="113"/>
      <c r="DY103" s="113"/>
      <c r="DZ103" s="113"/>
    </row>
    <row r="104" spans="1:130" x14ac:dyDescent="0.2">
      <c r="A104" s="223"/>
      <c r="B104" s="113"/>
      <c r="C104" s="113"/>
      <c r="D104" s="113"/>
      <c r="E104" s="302"/>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228"/>
      <c r="AC104" s="1077"/>
      <c r="AD104" s="1077"/>
      <c r="AE104" s="1078"/>
      <c r="AF104" s="1078"/>
      <c r="AG104" s="1078"/>
      <c r="AH104" s="229"/>
      <c r="AI104" s="229"/>
      <c r="AJ104" s="229"/>
      <c r="AK104" s="229"/>
      <c r="AL104" s="229"/>
      <c r="AM104" s="229"/>
      <c r="AN104" s="229"/>
      <c r="AO104" s="229"/>
      <c r="AP104" s="229"/>
      <c r="AQ104" s="229"/>
      <c r="AR104" s="229"/>
      <c r="AS104" s="229"/>
      <c r="AT104" s="229"/>
      <c r="AU104" s="229"/>
      <c r="AV104" s="228"/>
      <c r="AW104" s="228"/>
      <c r="AX104" s="228"/>
      <c r="AY104" s="228"/>
      <c r="AZ104" s="228"/>
      <c r="BA104" s="228"/>
      <c r="BB104" s="228"/>
      <c r="BC104" s="228"/>
      <c r="BD104" s="228"/>
      <c r="BE104" s="228"/>
      <c r="BF104" s="228"/>
      <c r="BG104" s="228"/>
      <c r="BH104" s="228"/>
      <c r="BI104" s="228"/>
      <c r="BJ104" s="228"/>
      <c r="BK104" s="228"/>
      <c r="BL104" s="228"/>
      <c r="BM104" s="228"/>
      <c r="BN104" s="228"/>
      <c r="BO104" s="228"/>
      <c r="BP104" s="228"/>
      <c r="BQ104" s="228"/>
      <c r="BR104" s="228"/>
      <c r="BS104" s="228"/>
      <c r="BT104" s="228"/>
      <c r="BU104" s="228"/>
      <c r="BV104" s="228"/>
      <c r="BW104" s="228"/>
      <c r="BX104" s="228"/>
      <c r="BY104" s="228"/>
      <c r="BZ104" s="228"/>
      <c r="CA104" s="228"/>
      <c r="CB104" s="228"/>
      <c r="CC104" s="228"/>
      <c r="CD104" s="228"/>
      <c r="CE104" s="228"/>
      <c r="CF104" s="228"/>
      <c r="CG104" s="228"/>
      <c r="CH104" s="228"/>
      <c r="CI104" s="228"/>
      <c r="CJ104" s="228"/>
      <c r="CK104" s="228"/>
      <c r="CL104" s="228"/>
      <c r="CM104" s="228"/>
      <c r="CN104" s="228"/>
      <c r="CO104" s="228"/>
      <c r="CP104" s="113"/>
      <c r="CQ104" s="113"/>
      <c r="CR104" s="113"/>
      <c r="CS104" s="113"/>
      <c r="CT104" s="113"/>
      <c r="CU104" s="113"/>
      <c r="CV104" s="113"/>
      <c r="CW104" s="113"/>
      <c r="CX104" s="113"/>
      <c r="CY104" s="113"/>
      <c r="CZ104" s="113"/>
      <c r="DA104" s="113"/>
      <c r="DB104" s="113"/>
      <c r="DC104" s="113"/>
      <c r="DD104" s="113"/>
      <c r="DE104" s="113"/>
      <c r="DF104" s="113"/>
      <c r="DG104" s="113"/>
      <c r="DH104" s="113"/>
      <c r="DI104" s="113"/>
      <c r="DJ104" s="113"/>
      <c r="DK104" s="113"/>
      <c r="DL104" s="113"/>
      <c r="DM104" s="113"/>
      <c r="DN104" s="113"/>
      <c r="DO104" s="113"/>
      <c r="DP104" s="113"/>
      <c r="DQ104" s="113"/>
      <c r="DR104" s="113"/>
      <c r="DS104" s="113"/>
      <c r="DT104" s="113"/>
      <c r="DU104" s="113"/>
      <c r="DV104" s="113"/>
      <c r="DW104" s="113"/>
      <c r="DX104" s="113"/>
      <c r="DY104" s="113"/>
      <c r="DZ104" s="113"/>
    </row>
    <row r="105" spans="1:130" x14ac:dyDescent="0.2">
      <c r="A105" s="223"/>
      <c r="B105" s="113"/>
      <c r="C105" s="113"/>
      <c r="D105" s="113"/>
      <c r="E105" s="302"/>
      <c r="F105" s="113"/>
      <c r="G105" s="113"/>
      <c r="H105" s="113"/>
      <c r="I105" s="113"/>
      <c r="J105" s="113"/>
      <c r="K105" s="113"/>
      <c r="L105" s="113"/>
      <c r="M105" s="113"/>
      <c r="N105" s="113"/>
      <c r="O105" s="113"/>
      <c r="P105" s="113"/>
      <c r="Q105" s="113"/>
      <c r="R105" s="113"/>
      <c r="S105" s="113"/>
      <c r="T105" s="113"/>
      <c r="U105" s="113"/>
      <c r="V105" s="113"/>
      <c r="W105" s="113"/>
      <c r="X105" s="113"/>
      <c r="Y105" s="113"/>
      <c r="Z105" s="113"/>
      <c r="AA105" s="113"/>
      <c r="AB105" s="228"/>
      <c r="AC105" s="1077"/>
      <c r="AD105" s="1077"/>
      <c r="AE105" s="1078"/>
      <c r="AF105" s="1078"/>
      <c r="AG105" s="1078"/>
      <c r="AH105" s="229"/>
      <c r="AI105" s="229"/>
      <c r="AJ105" s="229"/>
      <c r="AK105" s="229"/>
      <c r="AL105" s="229"/>
      <c r="AM105" s="229"/>
      <c r="AN105" s="229"/>
      <c r="AO105" s="229"/>
      <c r="AP105" s="229"/>
      <c r="AQ105" s="229"/>
      <c r="AR105" s="229"/>
      <c r="AS105" s="229"/>
      <c r="AT105" s="229"/>
      <c r="AU105" s="229"/>
      <c r="AV105" s="228"/>
      <c r="AW105" s="228"/>
      <c r="AX105" s="228"/>
      <c r="AY105" s="228"/>
      <c r="AZ105" s="228"/>
      <c r="BA105" s="228"/>
      <c r="BB105" s="228"/>
      <c r="BC105" s="228"/>
      <c r="BD105" s="228"/>
      <c r="BE105" s="228"/>
      <c r="BF105" s="228"/>
      <c r="BG105" s="228"/>
      <c r="BH105" s="228"/>
      <c r="BI105" s="228"/>
      <c r="BJ105" s="228"/>
      <c r="BK105" s="228"/>
      <c r="BL105" s="228"/>
      <c r="BM105" s="228"/>
      <c r="BN105" s="228"/>
      <c r="BO105" s="228"/>
      <c r="BP105" s="228"/>
      <c r="BQ105" s="228"/>
      <c r="BR105" s="228"/>
      <c r="BS105" s="228"/>
      <c r="BT105" s="228"/>
      <c r="BU105" s="228"/>
      <c r="BV105" s="228"/>
      <c r="BW105" s="228"/>
      <c r="BX105" s="228"/>
      <c r="BY105" s="228"/>
      <c r="BZ105" s="228"/>
      <c r="CA105" s="228"/>
      <c r="CB105" s="228"/>
      <c r="CC105" s="228"/>
      <c r="CD105" s="228"/>
      <c r="CE105" s="228"/>
      <c r="CF105" s="228"/>
      <c r="CG105" s="228"/>
      <c r="CH105" s="228"/>
      <c r="CI105" s="228"/>
      <c r="CJ105" s="228"/>
      <c r="CK105" s="228"/>
      <c r="CL105" s="228"/>
      <c r="CM105" s="228"/>
      <c r="CN105" s="228"/>
      <c r="CO105" s="228"/>
      <c r="CP105" s="113"/>
      <c r="CQ105" s="113"/>
      <c r="CR105" s="113"/>
      <c r="CS105" s="113"/>
      <c r="CT105" s="113"/>
      <c r="CU105" s="113"/>
      <c r="CV105" s="113"/>
      <c r="CW105" s="113"/>
      <c r="CX105" s="113"/>
      <c r="CY105" s="113"/>
      <c r="CZ105" s="113"/>
      <c r="DA105" s="113"/>
      <c r="DB105" s="113"/>
      <c r="DC105" s="113"/>
      <c r="DD105" s="113"/>
      <c r="DE105" s="113"/>
      <c r="DF105" s="113"/>
      <c r="DG105" s="113"/>
      <c r="DH105" s="113"/>
      <c r="DI105" s="113"/>
      <c r="DJ105" s="113"/>
      <c r="DK105" s="113"/>
      <c r="DL105" s="113"/>
      <c r="DM105" s="113"/>
      <c r="DN105" s="113"/>
      <c r="DO105" s="113"/>
      <c r="DP105" s="113"/>
      <c r="DQ105" s="113"/>
      <c r="DR105" s="113"/>
      <c r="DS105" s="113"/>
      <c r="DT105" s="113"/>
      <c r="DU105" s="113"/>
      <c r="DV105" s="113"/>
      <c r="DW105" s="113"/>
      <c r="DX105" s="113"/>
      <c r="DY105" s="113"/>
      <c r="DZ105" s="113"/>
    </row>
    <row r="106" spans="1:130" x14ac:dyDescent="0.2">
      <c r="A106" s="223"/>
      <c r="B106" s="113"/>
      <c r="C106" s="113"/>
      <c r="D106" s="113"/>
      <c r="E106" s="302"/>
      <c r="F106" s="113"/>
      <c r="G106" s="113"/>
      <c r="H106" s="113"/>
      <c r="I106" s="113"/>
      <c r="J106" s="113"/>
      <c r="K106" s="113"/>
      <c r="L106" s="113"/>
      <c r="M106" s="113"/>
      <c r="N106" s="113"/>
      <c r="O106" s="113"/>
      <c r="P106" s="113"/>
      <c r="Q106" s="113"/>
      <c r="R106" s="113"/>
      <c r="S106" s="113"/>
      <c r="T106" s="113"/>
      <c r="U106" s="113"/>
      <c r="V106" s="113"/>
      <c r="W106" s="113"/>
      <c r="X106" s="113"/>
      <c r="Y106" s="113"/>
      <c r="Z106" s="113"/>
      <c r="AA106" s="113"/>
      <c r="AB106" s="228"/>
      <c r="AC106" s="1077"/>
      <c r="AD106" s="1077"/>
      <c r="AE106" s="1078"/>
      <c r="AF106" s="1078"/>
      <c r="AG106" s="1078"/>
      <c r="AH106" s="229"/>
      <c r="AI106" s="229"/>
      <c r="AJ106" s="229"/>
      <c r="AK106" s="229"/>
      <c r="AL106" s="229"/>
      <c r="AM106" s="229"/>
      <c r="AN106" s="229"/>
      <c r="AO106" s="229"/>
      <c r="AP106" s="229"/>
      <c r="AQ106" s="229"/>
      <c r="AR106" s="229"/>
      <c r="AS106" s="229"/>
      <c r="AT106" s="229"/>
      <c r="AU106" s="229"/>
      <c r="AV106" s="228"/>
      <c r="AW106" s="228"/>
      <c r="AX106" s="228"/>
      <c r="AY106" s="228"/>
      <c r="AZ106" s="228"/>
      <c r="BA106" s="228"/>
      <c r="BB106" s="228"/>
      <c r="BC106" s="228"/>
      <c r="BD106" s="228"/>
      <c r="BE106" s="228"/>
      <c r="BF106" s="228"/>
      <c r="BG106" s="228"/>
      <c r="BH106" s="228"/>
      <c r="BI106" s="228"/>
      <c r="BJ106" s="228"/>
      <c r="BK106" s="228"/>
      <c r="BL106" s="228"/>
      <c r="BM106" s="228"/>
      <c r="BN106" s="228"/>
      <c r="BO106" s="228"/>
      <c r="BP106" s="228"/>
      <c r="BQ106" s="228"/>
      <c r="BR106" s="228"/>
      <c r="BS106" s="228"/>
      <c r="BT106" s="228"/>
      <c r="BU106" s="228"/>
      <c r="BV106" s="228"/>
      <c r="BW106" s="228"/>
      <c r="BX106" s="228"/>
      <c r="BY106" s="228"/>
      <c r="BZ106" s="228"/>
      <c r="CA106" s="228"/>
      <c r="CB106" s="228"/>
      <c r="CC106" s="228"/>
      <c r="CD106" s="228"/>
      <c r="CE106" s="228"/>
      <c r="CF106" s="228"/>
      <c r="CG106" s="228"/>
      <c r="CH106" s="228"/>
      <c r="CI106" s="228"/>
      <c r="CJ106" s="228"/>
      <c r="CK106" s="228"/>
      <c r="CL106" s="228"/>
      <c r="CM106" s="228"/>
      <c r="CN106" s="228"/>
      <c r="CO106" s="228"/>
      <c r="CP106" s="113"/>
      <c r="CQ106" s="113"/>
      <c r="CR106" s="113"/>
      <c r="CS106" s="113"/>
      <c r="CT106" s="113"/>
      <c r="CU106" s="113"/>
      <c r="CV106" s="113"/>
      <c r="CW106" s="113"/>
      <c r="CX106" s="113"/>
      <c r="CY106" s="113"/>
      <c r="CZ106" s="113"/>
      <c r="DA106" s="113"/>
      <c r="DB106" s="113"/>
      <c r="DC106" s="113"/>
      <c r="DD106" s="113"/>
      <c r="DE106" s="113"/>
      <c r="DF106" s="113"/>
      <c r="DG106" s="113"/>
      <c r="DH106" s="113"/>
      <c r="DI106" s="113"/>
      <c r="DJ106" s="113"/>
      <c r="DK106" s="113"/>
      <c r="DL106" s="113"/>
      <c r="DM106" s="113"/>
      <c r="DN106" s="113"/>
      <c r="DO106" s="113"/>
      <c r="DP106" s="113"/>
      <c r="DQ106" s="113"/>
      <c r="DR106" s="113"/>
      <c r="DS106" s="113"/>
      <c r="DT106" s="113"/>
      <c r="DU106" s="113"/>
      <c r="DV106" s="113"/>
      <c r="DW106" s="113"/>
      <c r="DX106" s="113"/>
      <c r="DY106" s="113"/>
      <c r="DZ106" s="113"/>
    </row>
    <row r="107" spans="1:130" x14ac:dyDescent="0.2">
      <c r="A107" s="22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228"/>
      <c r="AC107" s="1077"/>
      <c r="AD107" s="1077"/>
      <c r="AE107" s="1078"/>
      <c r="AF107" s="1078"/>
      <c r="AG107" s="1078"/>
      <c r="AH107" s="229"/>
      <c r="AI107" s="229"/>
      <c r="AJ107" s="229"/>
      <c r="AK107" s="229"/>
      <c r="AL107" s="229"/>
      <c r="AM107" s="229"/>
      <c r="AN107" s="229"/>
      <c r="AO107" s="229"/>
      <c r="AP107" s="229"/>
      <c r="AQ107" s="229"/>
      <c r="AR107" s="229"/>
      <c r="AS107" s="229"/>
      <c r="AT107" s="229"/>
      <c r="AU107" s="229"/>
      <c r="AV107" s="228"/>
      <c r="AW107" s="228"/>
      <c r="AX107" s="228"/>
      <c r="AY107" s="228"/>
      <c r="AZ107" s="228"/>
      <c r="BA107" s="228"/>
      <c r="BB107" s="228"/>
      <c r="BC107" s="228"/>
      <c r="BD107" s="228"/>
      <c r="BE107" s="228"/>
      <c r="BF107" s="228"/>
      <c r="BG107" s="228"/>
      <c r="BH107" s="228"/>
      <c r="BI107" s="228"/>
      <c r="BJ107" s="228"/>
      <c r="BK107" s="228"/>
      <c r="BL107" s="228"/>
      <c r="BM107" s="228"/>
      <c r="BN107" s="228"/>
      <c r="BO107" s="228"/>
      <c r="BP107" s="228"/>
      <c r="BQ107" s="228"/>
      <c r="BR107" s="228"/>
      <c r="BS107" s="228"/>
      <c r="BT107" s="228"/>
      <c r="BU107" s="228"/>
      <c r="BV107" s="228"/>
      <c r="BW107" s="228"/>
      <c r="BX107" s="228"/>
      <c r="BY107" s="228"/>
      <c r="BZ107" s="228"/>
      <c r="CA107" s="228"/>
      <c r="CB107" s="228"/>
      <c r="CC107" s="228"/>
      <c r="CD107" s="228"/>
      <c r="CE107" s="228"/>
      <c r="CF107" s="228"/>
      <c r="CG107" s="228"/>
      <c r="CH107" s="228"/>
      <c r="CI107" s="228"/>
      <c r="CJ107" s="228"/>
      <c r="CK107" s="228"/>
      <c r="CL107" s="228"/>
      <c r="CM107" s="228"/>
      <c r="CN107" s="228"/>
      <c r="CO107" s="228"/>
      <c r="CP107" s="113"/>
      <c r="CQ107" s="113"/>
      <c r="CR107" s="113"/>
      <c r="CS107" s="113"/>
      <c r="CT107" s="113"/>
      <c r="CU107" s="113"/>
      <c r="CV107" s="113"/>
      <c r="CW107" s="113"/>
      <c r="CX107" s="113"/>
      <c r="CY107" s="113"/>
      <c r="CZ107" s="113"/>
      <c r="DA107" s="113"/>
      <c r="DB107" s="113"/>
      <c r="DC107" s="113"/>
      <c r="DD107" s="113"/>
      <c r="DE107" s="113"/>
      <c r="DF107" s="113"/>
      <c r="DG107" s="113"/>
      <c r="DH107" s="113"/>
      <c r="DI107" s="113"/>
      <c r="DJ107" s="113"/>
      <c r="DK107" s="113"/>
      <c r="DL107" s="113"/>
      <c r="DM107" s="113"/>
      <c r="DN107" s="113"/>
      <c r="DO107" s="113"/>
      <c r="DP107" s="113"/>
      <c r="DQ107" s="113"/>
      <c r="DR107" s="113"/>
      <c r="DS107" s="113"/>
      <c r="DT107" s="113"/>
      <c r="DU107" s="113"/>
      <c r="DV107" s="113"/>
      <c r="DW107" s="113"/>
      <c r="DX107" s="113"/>
      <c r="DY107" s="113"/>
      <c r="DZ107" s="113"/>
    </row>
    <row r="108" spans="1:130" x14ac:dyDescent="0.2">
      <c r="A108" s="22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228"/>
      <c r="AC108" s="1077"/>
      <c r="AD108" s="1077"/>
      <c r="AE108" s="1078"/>
      <c r="AF108" s="1078"/>
      <c r="AG108" s="1078"/>
      <c r="AH108" s="229"/>
      <c r="AI108" s="229"/>
      <c r="AJ108" s="229"/>
      <c r="AK108" s="229"/>
      <c r="AL108" s="229"/>
      <c r="AM108" s="229"/>
      <c r="AN108" s="229"/>
      <c r="AO108" s="229"/>
      <c r="AP108" s="229"/>
      <c r="AQ108" s="229"/>
      <c r="AR108" s="229"/>
      <c r="AS108" s="229"/>
      <c r="AT108" s="229"/>
      <c r="AU108" s="229"/>
      <c r="AV108" s="228"/>
      <c r="AW108" s="228"/>
      <c r="AX108" s="228"/>
      <c r="AY108" s="228"/>
      <c r="AZ108" s="228"/>
      <c r="BA108" s="228"/>
      <c r="BB108" s="228"/>
      <c r="BC108" s="228"/>
      <c r="BD108" s="228"/>
      <c r="BE108" s="228"/>
      <c r="BF108" s="228"/>
      <c r="BG108" s="228"/>
      <c r="BH108" s="228"/>
      <c r="BI108" s="228"/>
      <c r="BJ108" s="228"/>
      <c r="BK108" s="228"/>
      <c r="BL108" s="228"/>
      <c r="BM108" s="228"/>
      <c r="BN108" s="228"/>
      <c r="BO108" s="228"/>
      <c r="BP108" s="228"/>
      <c r="BQ108" s="228"/>
      <c r="BR108" s="228"/>
      <c r="BS108" s="228"/>
      <c r="BT108" s="228"/>
      <c r="BU108" s="228"/>
      <c r="BV108" s="228"/>
      <c r="BW108" s="228"/>
      <c r="BX108" s="228"/>
      <c r="BY108" s="228"/>
      <c r="BZ108" s="228"/>
      <c r="CA108" s="228"/>
      <c r="CB108" s="228"/>
      <c r="CC108" s="228"/>
      <c r="CD108" s="228"/>
      <c r="CE108" s="228"/>
      <c r="CF108" s="228"/>
      <c r="CG108" s="228"/>
      <c r="CH108" s="228"/>
      <c r="CI108" s="228"/>
      <c r="CJ108" s="228"/>
      <c r="CK108" s="228"/>
      <c r="CL108" s="228"/>
      <c r="CM108" s="228"/>
      <c r="CN108" s="228"/>
      <c r="CO108" s="228"/>
      <c r="CP108" s="113"/>
      <c r="CQ108" s="113"/>
      <c r="CR108" s="113"/>
      <c r="CS108" s="113"/>
      <c r="CT108" s="113"/>
      <c r="CU108" s="113"/>
      <c r="CV108" s="113"/>
      <c r="CW108" s="113"/>
      <c r="CX108" s="113"/>
      <c r="CY108" s="113"/>
      <c r="CZ108" s="113"/>
      <c r="DA108" s="113"/>
      <c r="DB108" s="113"/>
      <c r="DC108" s="113"/>
      <c r="DD108" s="113"/>
      <c r="DE108" s="113"/>
      <c r="DF108" s="113"/>
      <c r="DG108" s="113"/>
      <c r="DH108" s="113"/>
      <c r="DI108" s="113"/>
      <c r="DJ108" s="113"/>
      <c r="DK108" s="113"/>
      <c r="DL108" s="113"/>
      <c r="DM108" s="113"/>
      <c r="DN108" s="113"/>
      <c r="DO108" s="113"/>
      <c r="DP108" s="113"/>
      <c r="DQ108" s="113"/>
      <c r="DR108" s="113"/>
      <c r="DS108" s="113"/>
      <c r="DT108" s="113"/>
      <c r="DU108" s="113"/>
      <c r="DV108" s="113"/>
      <c r="DW108" s="113"/>
      <c r="DX108" s="113"/>
      <c r="DY108" s="113"/>
      <c r="DZ108" s="113"/>
    </row>
    <row r="109" spans="1:130" x14ac:dyDescent="0.2">
      <c r="A109" s="22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228"/>
      <c r="AC109" s="1077"/>
      <c r="AD109" s="1077"/>
      <c r="AE109" s="1078"/>
      <c r="AF109" s="1078"/>
      <c r="AG109" s="1078"/>
      <c r="AH109" s="229"/>
      <c r="AI109" s="229"/>
      <c r="AJ109" s="229"/>
      <c r="AK109" s="229"/>
      <c r="AL109" s="229"/>
      <c r="AM109" s="229"/>
      <c r="AN109" s="229"/>
      <c r="AO109" s="229"/>
      <c r="AP109" s="229"/>
      <c r="AQ109" s="229"/>
      <c r="AR109" s="229"/>
      <c r="AS109" s="229"/>
      <c r="AT109" s="229"/>
      <c r="AU109" s="229"/>
      <c r="AV109" s="228"/>
      <c r="AW109" s="228"/>
      <c r="AX109" s="228"/>
      <c r="AY109" s="228"/>
      <c r="AZ109" s="228"/>
      <c r="BA109" s="228"/>
      <c r="BB109" s="228"/>
      <c r="BC109" s="228"/>
      <c r="BD109" s="228"/>
      <c r="BE109" s="228"/>
      <c r="BF109" s="228"/>
      <c r="BG109" s="228"/>
      <c r="BH109" s="228"/>
      <c r="BI109" s="228"/>
      <c r="BJ109" s="228"/>
      <c r="BK109" s="228"/>
      <c r="BL109" s="228"/>
      <c r="BM109" s="228"/>
      <c r="BN109" s="228"/>
      <c r="BO109" s="228"/>
      <c r="BP109" s="228"/>
      <c r="BQ109" s="228"/>
      <c r="BR109" s="228"/>
      <c r="BS109" s="228"/>
      <c r="BT109" s="228"/>
      <c r="BU109" s="228"/>
      <c r="BV109" s="228"/>
      <c r="BW109" s="228"/>
      <c r="BX109" s="228"/>
      <c r="BY109" s="228"/>
      <c r="BZ109" s="228"/>
      <c r="CA109" s="228"/>
      <c r="CB109" s="228"/>
      <c r="CC109" s="228"/>
      <c r="CD109" s="228"/>
      <c r="CE109" s="228"/>
      <c r="CF109" s="228"/>
      <c r="CG109" s="228"/>
      <c r="CH109" s="228"/>
      <c r="CI109" s="228"/>
      <c r="CJ109" s="228"/>
      <c r="CK109" s="228"/>
      <c r="CL109" s="228"/>
      <c r="CM109" s="228"/>
      <c r="CN109" s="228"/>
      <c r="CO109" s="228"/>
      <c r="CP109" s="113"/>
      <c r="CQ109" s="113"/>
      <c r="CR109" s="113"/>
      <c r="CS109" s="113"/>
      <c r="CT109" s="113"/>
      <c r="CU109" s="113"/>
      <c r="CV109" s="113"/>
      <c r="CW109" s="113"/>
      <c r="CX109" s="113"/>
      <c r="CY109" s="113"/>
      <c r="CZ109" s="113"/>
      <c r="DA109" s="113"/>
      <c r="DB109" s="113"/>
      <c r="DC109" s="113"/>
      <c r="DD109" s="113"/>
      <c r="DE109" s="113"/>
      <c r="DF109" s="113"/>
      <c r="DG109" s="113"/>
      <c r="DH109" s="113"/>
      <c r="DI109" s="113"/>
      <c r="DJ109" s="113"/>
      <c r="DK109" s="113"/>
      <c r="DL109" s="113"/>
      <c r="DM109" s="113"/>
      <c r="DN109" s="113"/>
      <c r="DO109" s="113"/>
      <c r="DP109" s="113"/>
      <c r="DQ109" s="113"/>
      <c r="DR109" s="113"/>
      <c r="DS109" s="113"/>
      <c r="DT109" s="113"/>
      <c r="DU109" s="113"/>
      <c r="DV109" s="113"/>
      <c r="DW109" s="113"/>
      <c r="DX109" s="113"/>
      <c r="DY109" s="113"/>
      <c r="DZ109" s="113"/>
    </row>
    <row r="110" spans="1:130" x14ac:dyDescent="0.2">
      <c r="A110" s="22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228"/>
      <c r="AC110" s="1077"/>
      <c r="AD110" s="1077"/>
      <c r="AE110" s="1078"/>
      <c r="AF110" s="1078"/>
      <c r="AG110" s="1078"/>
      <c r="AH110" s="229"/>
      <c r="AI110" s="229"/>
      <c r="AJ110" s="229"/>
      <c r="AK110" s="229"/>
      <c r="AL110" s="229"/>
      <c r="AM110" s="229"/>
      <c r="AN110" s="229"/>
      <c r="AO110" s="229"/>
      <c r="AP110" s="229"/>
      <c r="AQ110" s="229"/>
      <c r="AR110" s="229"/>
      <c r="AS110" s="229"/>
      <c r="AT110" s="229"/>
      <c r="AU110" s="229"/>
      <c r="AV110" s="228"/>
      <c r="AW110" s="228"/>
      <c r="AX110" s="228"/>
      <c r="AY110" s="228"/>
      <c r="AZ110" s="228"/>
      <c r="BA110" s="228"/>
      <c r="BB110" s="228"/>
      <c r="BC110" s="228"/>
      <c r="BD110" s="228"/>
      <c r="BE110" s="228"/>
      <c r="BF110" s="228"/>
      <c r="BG110" s="228"/>
      <c r="BH110" s="228"/>
      <c r="BI110" s="228"/>
      <c r="BJ110" s="228"/>
      <c r="BK110" s="228"/>
      <c r="BL110" s="228"/>
      <c r="BM110" s="228"/>
      <c r="BN110" s="228"/>
      <c r="BO110" s="228"/>
      <c r="BP110" s="228"/>
      <c r="BQ110" s="228"/>
      <c r="BR110" s="228"/>
      <c r="BS110" s="228"/>
      <c r="BT110" s="228"/>
      <c r="BU110" s="228"/>
      <c r="BV110" s="228"/>
      <c r="BW110" s="228"/>
      <c r="BX110" s="228"/>
      <c r="BY110" s="228"/>
      <c r="BZ110" s="228"/>
      <c r="CA110" s="228"/>
      <c r="CB110" s="228"/>
      <c r="CC110" s="228"/>
      <c r="CD110" s="228"/>
      <c r="CE110" s="228"/>
      <c r="CF110" s="228"/>
      <c r="CG110" s="228"/>
      <c r="CH110" s="228"/>
      <c r="CI110" s="228"/>
      <c r="CJ110" s="228"/>
      <c r="CK110" s="228"/>
      <c r="CL110" s="228"/>
      <c r="CM110" s="228"/>
      <c r="CN110" s="228"/>
      <c r="CO110" s="228"/>
      <c r="CP110" s="113"/>
      <c r="CQ110" s="113"/>
      <c r="CR110" s="113"/>
      <c r="CS110" s="113"/>
      <c r="CT110" s="113"/>
      <c r="CU110" s="113"/>
      <c r="CV110" s="113"/>
      <c r="CW110" s="113"/>
      <c r="CX110" s="113"/>
      <c r="CY110" s="113"/>
      <c r="CZ110" s="113"/>
      <c r="DA110" s="113"/>
      <c r="DB110" s="113"/>
      <c r="DC110" s="113"/>
      <c r="DD110" s="113"/>
      <c r="DE110" s="113"/>
      <c r="DF110" s="113"/>
      <c r="DG110" s="113"/>
      <c r="DH110" s="113"/>
      <c r="DI110" s="113"/>
      <c r="DJ110" s="113"/>
      <c r="DK110" s="113"/>
      <c r="DL110" s="113"/>
      <c r="DM110" s="113"/>
      <c r="DN110" s="113"/>
      <c r="DO110" s="113"/>
      <c r="DP110" s="113"/>
      <c r="DQ110" s="113"/>
      <c r="DR110" s="113"/>
      <c r="DS110" s="113"/>
      <c r="DT110" s="113"/>
      <c r="DU110" s="113"/>
      <c r="DV110" s="113"/>
      <c r="DW110" s="113"/>
      <c r="DX110" s="113"/>
      <c r="DY110" s="113"/>
      <c r="DZ110" s="113"/>
    </row>
    <row r="111" spans="1:130" x14ac:dyDescent="0.2">
      <c r="A111" s="22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228"/>
      <c r="AC111" s="1077"/>
      <c r="AD111" s="1077"/>
      <c r="AE111" s="1078"/>
      <c r="AF111" s="1078"/>
      <c r="AG111" s="1078"/>
      <c r="AH111" s="229"/>
      <c r="AI111" s="229"/>
      <c r="AJ111" s="229"/>
      <c r="AK111" s="229"/>
      <c r="AL111" s="229"/>
      <c r="AM111" s="229"/>
      <c r="AN111" s="229"/>
      <c r="AO111" s="229"/>
      <c r="AP111" s="229"/>
      <c r="AQ111" s="229"/>
      <c r="AR111" s="229"/>
      <c r="AS111" s="229"/>
      <c r="AT111" s="229"/>
      <c r="AU111" s="229"/>
      <c r="AV111" s="228"/>
      <c r="AW111" s="228"/>
      <c r="AX111" s="228"/>
      <c r="AY111" s="228"/>
      <c r="AZ111" s="228"/>
      <c r="BA111" s="228"/>
      <c r="BB111" s="228"/>
      <c r="BC111" s="228"/>
      <c r="BD111" s="228"/>
      <c r="BE111" s="228"/>
      <c r="BF111" s="228"/>
      <c r="BG111" s="228"/>
      <c r="BH111" s="228"/>
      <c r="BI111" s="228"/>
      <c r="BJ111" s="228"/>
      <c r="BK111" s="228"/>
      <c r="BL111" s="228"/>
      <c r="BM111" s="228"/>
      <c r="BN111" s="228"/>
      <c r="BO111" s="228"/>
      <c r="BP111" s="228"/>
      <c r="BQ111" s="228"/>
      <c r="BR111" s="228"/>
      <c r="BS111" s="228"/>
      <c r="BT111" s="228"/>
      <c r="BU111" s="228"/>
      <c r="BV111" s="228"/>
      <c r="BW111" s="228"/>
      <c r="BX111" s="228"/>
      <c r="BY111" s="228"/>
      <c r="BZ111" s="228"/>
      <c r="CA111" s="228"/>
      <c r="CB111" s="228"/>
      <c r="CC111" s="228"/>
      <c r="CD111" s="228"/>
      <c r="CE111" s="228"/>
      <c r="CF111" s="228"/>
      <c r="CG111" s="228"/>
      <c r="CH111" s="228"/>
      <c r="CI111" s="228"/>
      <c r="CJ111" s="228"/>
      <c r="CK111" s="228"/>
      <c r="CL111" s="228"/>
      <c r="CM111" s="228"/>
      <c r="CN111" s="228"/>
      <c r="CO111" s="228"/>
      <c r="CP111" s="113"/>
      <c r="CQ111" s="113"/>
      <c r="CR111" s="113"/>
      <c r="CS111" s="113"/>
      <c r="CT111" s="113"/>
      <c r="CU111" s="113"/>
      <c r="CV111" s="113"/>
      <c r="CW111" s="113"/>
      <c r="CX111" s="113"/>
      <c r="CY111" s="113"/>
      <c r="CZ111" s="113"/>
      <c r="DA111" s="113"/>
      <c r="DB111" s="113"/>
      <c r="DC111" s="113"/>
      <c r="DD111" s="113"/>
      <c r="DE111" s="113"/>
      <c r="DF111" s="113"/>
      <c r="DG111" s="113"/>
      <c r="DH111" s="113"/>
      <c r="DI111" s="113"/>
      <c r="DJ111" s="113"/>
      <c r="DK111" s="113"/>
      <c r="DL111" s="113"/>
      <c r="DM111" s="113"/>
      <c r="DN111" s="113"/>
      <c r="DO111" s="113"/>
      <c r="DP111" s="113"/>
      <c r="DQ111" s="113"/>
      <c r="DR111" s="113"/>
      <c r="DS111" s="113"/>
      <c r="DT111" s="113"/>
      <c r="DU111" s="113"/>
      <c r="DV111" s="113"/>
      <c r="DW111" s="113"/>
      <c r="DX111" s="113"/>
      <c r="DY111" s="113"/>
      <c r="DZ111" s="113"/>
    </row>
    <row r="112" spans="1:130" x14ac:dyDescent="0.2">
      <c r="A112" s="22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228"/>
      <c r="AC112" s="1077"/>
      <c r="AD112" s="1077"/>
      <c r="AE112" s="1078"/>
      <c r="AF112" s="1078"/>
      <c r="AG112" s="1078"/>
      <c r="AH112" s="229"/>
      <c r="AI112" s="229"/>
      <c r="AJ112" s="229"/>
      <c r="AK112" s="229"/>
      <c r="AL112" s="229"/>
      <c r="AM112" s="229"/>
      <c r="AN112" s="229"/>
      <c r="AO112" s="229"/>
      <c r="AP112" s="229"/>
      <c r="AQ112" s="229"/>
      <c r="AR112" s="229"/>
      <c r="AS112" s="229"/>
      <c r="AT112" s="229"/>
      <c r="AU112" s="229"/>
      <c r="AV112" s="228"/>
      <c r="AW112" s="228"/>
      <c r="AX112" s="228"/>
      <c r="AY112" s="228"/>
      <c r="AZ112" s="228"/>
      <c r="BA112" s="228"/>
      <c r="BB112" s="228"/>
      <c r="BC112" s="228"/>
      <c r="BD112" s="228"/>
      <c r="BE112" s="228"/>
      <c r="BF112" s="228"/>
      <c r="BG112" s="228"/>
      <c r="BH112" s="228"/>
      <c r="BI112" s="228"/>
      <c r="BJ112" s="228"/>
      <c r="BK112" s="228"/>
      <c r="BL112" s="228"/>
      <c r="BM112" s="228"/>
      <c r="BN112" s="228"/>
      <c r="BO112" s="228"/>
      <c r="BP112" s="228"/>
      <c r="BQ112" s="228"/>
      <c r="BR112" s="228"/>
      <c r="BS112" s="228"/>
      <c r="BT112" s="228"/>
      <c r="BU112" s="228"/>
      <c r="BV112" s="228"/>
      <c r="BW112" s="228"/>
      <c r="BX112" s="228"/>
      <c r="BY112" s="228"/>
      <c r="BZ112" s="228"/>
      <c r="CA112" s="228"/>
      <c r="CB112" s="228"/>
      <c r="CC112" s="228"/>
      <c r="CD112" s="228"/>
      <c r="CE112" s="228"/>
      <c r="CF112" s="228"/>
      <c r="CG112" s="228"/>
      <c r="CH112" s="228"/>
      <c r="CI112" s="228"/>
      <c r="CJ112" s="228"/>
      <c r="CK112" s="228"/>
      <c r="CL112" s="228"/>
      <c r="CM112" s="228"/>
      <c r="CN112" s="228"/>
      <c r="CO112" s="228"/>
      <c r="CP112" s="113"/>
      <c r="CQ112" s="113"/>
      <c r="CR112" s="113"/>
      <c r="CS112" s="113"/>
      <c r="CT112" s="113"/>
      <c r="CU112" s="113"/>
      <c r="CV112" s="113"/>
      <c r="CW112" s="113"/>
      <c r="CX112" s="113"/>
      <c r="CY112" s="113"/>
      <c r="CZ112" s="113"/>
      <c r="DA112" s="113"/>
      <c r="DB112" s="113"/>
      <c r="DC112" s="113"/>
      <c r="DD112" s="113"/>
      <c r="DE112" s="113"/>
      <c r="DF112" s="113"/>
      <c r="DG112" s="113"/>
      <c r="DH112" s="113"/>
      <c r="DI112" s="113"/>
      <c r="DJ112" s="113"/>
      <c r="DK112" s="113"/>
      <c r="DL112" s="113"/>
      <c r="DM112" s="113"/>
      <c r="DN112" s="113"/>
      <c r="DO112" s="113"/>
      <c r="DP112" s="113"/>
      <c r="DQ112" s="113"/>
      <c r="DR112" s="113"/>
      <c r="DS112" s="113"/>
      <c r="DT112" s="113"/>
      <c r="DU112" s="113"/>
      <c r="DV112" s="113"/>
      <c r="DW112" s="113"/>
      <c r="DX112" s="113"/>
      <c r="DY112" s="113"/>
      <c r="DZ112" s="113"/>
    </row>
    <row r="113" spans="1:130" x14ac:dyDescent="0.2">
      <c r="A113" s="22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228"/>
      <c r="AC113" s="1077"/>
      <c r="AD113" s="1077"/>
      <c r="AE113" s="1078"/>
      <c r="AF113" s="1078"/>
      <c r="AG113" s="1078"/>
      <c r="AH113" s="229"/>
      <c r="AI113" s="229"/>
      <c r="AJ113" s="229"/>
      <c r="AK113" s="229"/>
      <c r="AL113" s="229"/>
      <c r="AM113" s="229"/>
      <c r="AN113" s="229"/>
      <c r="AO113" s="229"/>
      <c r="AP113" s="229"/>
      <c r="AQ113" s="229"/>
      <c r="AR113" s="229"/>
      <c r="AS113" s="229"/>
      <c r="AT113" s="229"/>
      <c r="AU113" s="229"/>
      <c r="AV113" s="228"/>
      <c r="AW113" s="228"/>
      <c r="AX113" s="228"/>
      <c r="AY113" s="228"/>
      <c r="AZ113" s="228"/>
      <c r="BA113" s="228"/>
      <c r="BB113" s="228"/>
      <c r="BC113" s="228"/>
      <c r="BD113" s="228"/>
      <c r="BE113" s="228"/>
      <c r="BF113" s="228"/>
      <c r="BG113" s="228"/>
      <c r="BH113" s="228"/>
      <c r="BI113" s="228"/>
      <c r="BJ113" s="228"/>
      <c r="BK113" s="228"/>
      <c r="BL113" s="228"/>
      <c r="BM113" s="228"/>
      <c r="BN113" s="228"/>
      <c r="BO113" s="228"/>
      <c r="BP113" s="228"/>
      <c r="BQ113" s="228"/>
      <c r="BR113" s="228"/>
      <c r="BS113" s="228"/>
      <c r="BT113" s="228"/>
      <c r="BU113" s="228"/>
      <c r="BV113" s="228"/>
      <c r="BW113" s="228"/>
      <c r="BX113" s="228"/>
      <c r="BY113" s="228"/>
      <c r="BZ113" s="228"/>
      <c r="CA113" s="228"/>
      <c r="CB113" s="228"/>
      <c r="CC113" s="228"/>
      <c r="CD113" s="228"/>
      <c r="CE113" s="228"/>
      <c r="CF113" s="228"/>
      <c r="CG113" s="228"/>
      <c r="CH113" s="228"/>
      <c r="CI113" s="228"/>
      <c r="CJ113" s="228"/>
      <c r="CK113" s="228"/>
      <c r="CL113" s="228"/>
      <c r="CM113" s="228"/>
      <c r="CN113" s="228"/>
      <c r="CO113" s="228"/>
      <c r="CP113" s="113"/>
      <c r="CQ113" s="113"/>
      <c r="CR113" s="113"/>
      <c r="CS113" s="113"/>
      <c r="CT113" s="113"/>
      <c r="CU113" s="113"/>
      <c r="CV113" s="113"/>
      <c r="CW113" s="113"/>
      <c r="CX113" s="113"/>
      <c r="CY113" s="113"/>
      <c r="CZ113" s="113"/>
      <c r="DA113" s="113"/>
      <c r="DB113" s="113"/>
      <c r="DC113" s="113"/>
      <c r="DD113" s="113"/>
      <c r="DE113" s="113"/>
      <c r="DF113" s="113"/>
      <c r="DG113" s="113"/>
      <c r="DH113" s="113"/>
      <c r="DI113" s="113"/>
      <c r="DJ113" s="113"/>
      <c r="DK113" s="113"/>
      <c r="DL113" s="113"/>
      <c r="DM113" s="113"/>
      <c r="DN113" s="113"/>
      <c r="DO113" s="113"/>
      <c r="DP113" s="113"/>
      <c r="DQ113" s="113"/>
      <c r="DR113" s="113"/>
      <c r="DS113" s="113"/>
      <c r="DT113" s="113"/>
      <c r="DU113" s="113"/>
      <c r="DV113" s="113"/>
      <c r="DW113" s="113"/>
      <c r="DX113" s="113"/>
      <c r="DY113" s="113"/>
      <c r="DZ113" s="113"/>
    </row>
    <row r="114" spans="1:130" x14ac:dyDescent="0.2">
      <c r="A114" s="22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228"/>
      <c r="AC114" s="1077"/>
      <c r="AD114" s="1077"/>
      <c r="AE114" s="1078"/>
      <c r="AF114" s="1078"/>
      <c r="AG114" s="1078"/>
      <c r="AH114" s="229"/>
      <c r="AI114" s="229"/>
      <c r="AJ114" s="229"/>
      <c r="AK114" s="229"/>
      <c r="AL114" s="229"/>
      <c r="AM114" s="229"/>
      <c r="AN114" s="229"/>
      <c r="AO114" s="229"/>
      <c r="AP114" s="229"/>
      <c r="AQ114" s="229"/>
      <c r="AR114" s="229"/>
      <c r="AS114" s="229"/>
      <c r="AT114" s="229"/>
      <c r="AU114" s="229"/>
      <c r="AV114" s="228"/>
      <c r="AW114" s="228"/>
      <c r="AX114" s="228"/>
      <c r="AY114" s="228"/>
      <c r="AZ114" s="228"/>
      <c r="BA114" s="228"/>
      <c r="BB114" s="228"/>
      <c r="BC114" s="228"/>
      <c r="BD114" s="228"/>
      <c r="BE114" s="228"/>
      <c r="BF114" s="228"/>
      <c r="BG114" s="228"/>
      <c r="BH114" s="228"/>
      <c r="BI114" s="228"/>
      <c r="BJ114" s="228"/>
      <c r="BK114" s="228"/>
      <c r="BL114" s="228"/>
      <c r="BM114" s="228"/>
      <c r="BN114" s="228"/>
      <c r="BO114" s="228"/>
      <c r="BP114" s="228"/>
      <c r="BQ114" s="228"/>
      <c r="BR114" s="228"/>
      <c r="BS114" s="228"/>
      <c r="BT114" s="228"/>
      <c r="BU114" s="228"/>
      <c r="BV114" s="228"/>
      <c r="BW114" s="228"/>
      <c r="BX114" s="228"/>
      <c r="BY114" s="228"/>
      <c r="BZ114" s="228"/>
      <c r="CA114" s="228"/>
      <c r="CB114" s="228"/>
      <c r="CC114" s="228"/>
      <c r="CD114" s="228"/>
      <c r="CE114" s="228"/>
      <c r="CF114" s="228"/>
      <c r="CG114" s="228"/>
      <c r="CH114" s="228"/>
      <c r="CI114" s="228"/>
      <c r="CJ114" s="228"/>
      <c r="CK114" s="228"/>
      <c r="CL114" s="228"/>
      <c r="CM114" s="228"/>
      <c r="CN114" s="228"/>
      <c r="CO114" s="228"/>
      <c r="CP114" s="113"/>
      <c r="CQ114" s="113"/>
      <c r="CR114" s="113"/>
      <c r="CS114" s="113"/>
      <c r="CT114" s="113"/>
      <c r="CU114" s="113"/>
      <c r="CV114" s="113"/>
      <c r="CW114" s="113"/>
      <c r="CX114" s="113"/>
      <c r="CY114" s="113"/>
      <c r="CZ114" s="113"/>
      <c r="DA114" s="113"/>
      <c r="DB114" s="113"/>
      <c r="DC114" s="113"/>
      <c r="DD114" s="113"/>
      <c r="DE114" s="113"/>
      <c r="DF114" s="113"/>
      <c r="DG114" s="113"/>
      <c r="DH114" s="113"/>
      <c r="DI114" s="113"/>
      <c r="DJ114" s="113"/>
      <c r="DK114" s="113"/>
      <c r="DL114" s="113"/>
      <c r="DM114" s="113"/>
      <c r="DN114" s="113"/>
      <c r="DO114" s="113"/>
      <c r="DP114" s="113"/>
      <c r="DQ114" s="113"/>
      <c r="DR114" s="113"/>
      <c r="DS114" s="113"/>
      <c r="DT114" s="113"/>
      <c r="DU114" s="113"/>
      <c r="DV114" s="113"/>
      <c r="DW114" s="113"/>
      <c r="DX114" s="113"/>
      <c r="DY114" s="113"/>
      <c r="DZ114" s="113"/>
    </row>
    <row r="115" spans="1:130" x14ac:dyDescent="0.2">
      <c r="A115" s="22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228"/>
      <c r="AC115" s="1077"/>
      <c r="AD115" s="1077"/>
      <c r="AE115" s="1078"/>
      <c r="AF115" s="1078"/>
      <c r="AG115" s="1078"/>
      <c r="AH115" s="229"/>
      <c r="AI115" s="229"/>
      <c r="AJ115" s="229"/>
      <c r="AK115" s="229"/>
      <c r="AL115" s="229"/>
      <c r="AM115" s="229"/>
      <c r="AN115" s="229"/>
      <c r="AO115" s="229"/>
      <c r="AP115" s="229"/>
      <c r="AQ115" s="229"/>
      <c r="AR115" s="229"/>
      <c r="AS115" s="229"/>
      <c r="AT115" s="229"/>
      <c r="AU115" s="229"/>
      <c r="AV115" s="228"/>
      <c r="AW115" s="228"/>
      <c r="AX115" s="228"/>
      <c r="AY115" s="228"/>
      <c r="AZ115" s="228"/>
      <c r="BA115" s="228"/>
      <c r="BB115" s="228"/>
      <c r="BC115" s="228"/>
      <c r="BD115" s="228"/>
      <c r="BE115" s="228"/>
      <c r="BF115" s="228"/>
      <c r="BG115" s="228"/>
      <c r="BH115" s="228"/>
      <c r="BI115" s="228"/>
      <c r="BJ115" s="228"/>
      <c r="BK115" s="228"/>
      <c r="BL115" s="228"/>
      <c r="BM115" s="228"/>
      <c r="BN115" s="228"/>
      <c r="BO115" s="228"/>
      <c r="BP115" s="228"/>
      <c r="BQ115" s="228"/>
      <c r="BR115" s="228"/>
      <c r="BS115" s="228"/>
      <c r="BT115" s="228"/>
      <c r="BU115" s="228"/>
      <c r="BV115" s="228"/>
      <c r="BW115" s="228"/>
      <c r="BX115" s="228"/>
      <c r="BY115" s="228"/>
      <c r="BZ115" s="228"/>
      <c r="CA115" s="228"/>
      <c r="CB115" s="228"/>
      <c r="CC115" s="228"/>
      <c r="CD115" s="228"/>
      <c r="CE115" s="228"/>
      <c r="CF115" s="228"/>
      <c r="CG115" s="228"/>
      <c r="CH115" s="228"/>
      <c r="CI115" s="228"/>
      <c r="CJ115" s="228"/>
      <c r="CK115" s="228"/>
      <c r="CL115" s="228"/>
      <c r="CM115" s="228"/>
      <c r="CN115" s="228"/>
      <c r="CO115" s="228"/>
      <c r="CP115" s="113"/>
      <c r="CQ115" s="113"/>
      <c r="CR115" s="113"/>
      <c r="CS115" s="113"/>
      <c r="CT115" s="113"/>
      <c r="CU115" s="113"/>
      <c r="CV115" s="113"/>
      <c r="CW115" s="113"/>
      <c r="CX115" s="113"/>
      <c r="CY115" s="113"/>
      <c r="CZ115" s="113"/>
      <c r="DA115" s="113"/>
      <c r="DB115" s="113"/>
      <c r="DC115" s="113"/>
      <c r="DD115" s="113"/>
      <c r="DE115" s="113"/>
      <c r="DF115" s="113"/>
      <c r="DG115" s="113"/>
      <c r="DH115" s="113"/>
      <c r="DI115" s="113"/>
      <c r="DJ115" s="113"/>
      <c r="DK115" s="113"/>
      <c r="DL115" s="113"/>
      <c r="DM115" s="113"/>
      <c r="DN115" s="113"/>
      <c r="DO115" s="113"/>
      <c r="DP115" s="113"/>
      <c r="DQ115" s="113"/>
      <c r="DR115" s="113"/>
      <c r="DS115" s="113"/>
      <c r="DT115" s="113"/>
      <c r="DU115" s="113"/>
      <c r="DV115" s="113"/>
      <c r="DW115" s="113"/>
      <c r="DX115" s="113"/>
      <c r="DY115" s="113"/>
      <c r="DZ115" s="113"/>
    </row>
    <row r="116" spans="1:130" x14ac:dyDescent="0.2">
      <c r="A116" s="22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228"/>
      <c r="AC116" s="1077"/>
      <c r="AD116" s="1077"/>
      <c r="AE116" s="1078"/>
      <c r="AF116" s="1078"/>
      <c r="AG116" s="1078"/>
      <c r="AH116" s="229"/>
      <c r="AI116" s="229"/>
      <c r="AJ116" s="229"/>
      <c r="AK116" s="229"/>
      <c r="AL116" s="229"/>
      <c r="AM116" s="229"/>
      <c r="AN116" s="229"/>
      <c r="AO116" s="229"/>
      <c r="AP116" s="229"/>
      <c r="AQ116" s="229"/>
      <c r="AR116" s="229"/>
      <c r="AS116" s="229"/>
      <c r="AT116" s="229"/>
      <c r="AU116" s="229"/>
      <c r="AV116" s="228"/>
      <c r="AW116" s="228"/>
      <c r="AX116" s="228"/>
      <c r="AY116" s="228"/>
      <c r="AZ116" s="228"/>
      <c r="BA116" s="228"/>
      <c r="BB116" s="228"/>
      <c r="BC116" s="228"/>
      <c r="BD116" s="228"/>
      <c r="BE116" s="228"/>
      <c r="BF116" s="228"/>
      <c r="BG116" s="228"/>
      <c r="BH116" s="228"/>
      <c r="BI116" s="228"/>
      <c r="BJ116" s="228"/>
      <c r="BK116" s="228"/>
      <c r="BL116" s="228"/>
      <c r="BM116" s="228"/>
      <c r="BN116" s="228"/>
      <c r="BO116" s="228"/>
      <c r="BP116" s="228"/>
      <c r="BQ116" s="228"/>
      <c r="BR116" s="228"/>
      <c r="BS116" s="228"/>
      <c r="BT116" s="228"/>
      <c r="BU116" s="228"/>
      <c r="BV116" s="228"/>
      <c r="BW116" s="228"/>
      <c r="BX116" s="228"/>
      <c r="BY116" s="228"/>
      <c r="BZ116" s="228"/>
      <c r="CA116" s="228"/>
      <c r="CB116" s="228"/>
      <c r="CC116" s="228"/>
      <c r="CD116" s="228"/>
      <c r="CE116" s="228"/>
      <c r="CF116" s="228"/>
      <c r="CG116" s="228"/>
      <c r="CH116" s="228"/>
      <c r="CI116" s="228"/>
      <c r="CJ116" s="228"/>
      <c r="CK116" s="228"/>
      <c r="CL116" s="228"/>
      <c r="CM116" s="228"/>
      <c r="CN116" s="228"/>
      <c r="CO116" s="228"/>
      <c r="CP116" s="113"/>
      <c r="CQ116" s="113"/>
      <c r="CR116" s="113"/>
      <c r="CS116" s="113"/>
      <c r="CT116" s="113"/>
      <c r="CU116" s="113"/>
      <c r="CV116" s="113"/>
      <c r="CW116" s="113"/>
      <c r="CX116" s="113"/>
      <c r="CY116" s="113"/>
      <c r="CZ116" s="113"/>
      <c r="DA116" s="113"/>
      <c r="DB116" s="113"/>
      <c r="DC116" s="113"/>
      <c r="DD116" s="113"/>
      <c r="DE116" s="113"/>
      <c r="DF116" s="113"/>
      <c r="DG116" s="113"/>
      <c r="DH116" s="113"/>
      <c r="DI116" s="113"/>
      <c r="DJ116" s="113"/>
      <c r="DK116" s="113"/>
      <c r="DL116" s="113"/>
      <c r="DM116" s="113"/>
      <c r="DN116" s="113"/>
      <c r="DO116" s="113"/>
      <c r="DP116" s="113"/>
      <c r="DQ116" s="113"/>
      <c r="DR116" s="113"/>
      <c r="DS116" s="113"/>
      <c r="DT116" s="113"/>
      <c r="DU116" s="113"/>
      <c r="DV116" s="113"/>
      <c r="DW116" s="113"/>
      <c r="DX116" s="113"/>
      <c r="DY116" s="113"/>
      <c r="DZ116" s="113"/>
    </row>
    <row r="117" spans="1:130" x14ac:dyDescent="0.2">
      <c r="A117" s="22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228"/>
      <c r="AC117" s="1077"/>
      <c r="AD117" s="1077"/>
      <c r="AE117" s="1078"/>
      <c r="AF117" s="1078"/>
      <c r="AG117" s="1078"/>
      <c r="AH117" s="229"/>
      <c r="AI117" s="229"/>
      <c r="AJ117" s="229"/>
      <c r="AK117" s="229"/>
      <c r="AL117" s="229"/>
      <c r="AM117" s="229"/>
      <c r="AN117" s="229"/>
      <c r="AO117" s="229"/>
      <c r="AP117" s="229"/>
      <c r="AQ117" s="229"/>
      <c r="AR117" s="229"/>
      <c r="AS117" s="229"/>
      <c r="AT117" s="229"/>
      <c r="AU117" s="229"/>
      <c r="AV117" s="228"/>
      <c r="AW117" s="228"/>
      <c r="AX117" s="228"/>
      <c r="AY117" s="228"/>
      <c r="AZ117" s="228"/>
      <c r="BA117" s="228"/>
      <c r="BB117" s="228"/>
      <c r="BC117" s="228"/>
      <c r="BD117" s="228"/>
      <c r="BE117" s="228"/>
      <c r="BF117" s="228"/>
      <c r="BG117" s="228"/>
      <c r="BH117" s="228"/>
      <c r="BI117" s="228"/>
      <c r="BJ117" s="228"/>
      <c r="BK117" s="228"/>
      <c r="BL117" s="228"/>
      <c r="BM117" s="228"/>
      <c r="BN117" s="228"/>
      <c r="BO117" s="228"/>
      <c r="BP117" s="228"/>
      <c r="BQ117" s="228"/>
      <c r="BR117" s="228"/>
      <c r="BS117" s="228"/>
      <c r="BT117" s="228"/>
      <c r="BU117" s="228"/>
      <c r="BV117" s="228"/>
      <c r="BW117" s="228"/>
      <c r="BX117" s="228"/>
      <c r="BY117" s="228"/>
      <c r="BZ117" s="228"/>
      <c r="CA117" s="228"/>
      <c r="CB117" s="228"/>
      <c r="CC117" s="228"/>
      <c r="CD117" s="228"/>
      <c r="CE117" s="228"/>
      <c r="CF117" s="228"/>
      <c r="CG117" s="228"/>
      <c r="CH117" s="228"/>
      <c r="CI117" s="228"/>
      <c r="CJ117" s="228"/>
      <c r="CK117" s="228"/>
      <c r="CL117" s="228"/>
      <c r="CM117" s="228"/>
      <c r="CN117" s="228"/>
      <c r="CO117" s="228"/>
      <c r="CP117" s="113"/>
      <c r="CQ117" s="113"/>
      <c r="CR117" s="113"/>
      <c r="CS117" s="113"/>
      <c r="CT117" s="113"/>
      <c r="CU117" s="113"/>
      <c r="CV117" s="113"/>
      <c r="CW117" s="113"/>
      <c r="CX117" s="113"/>
      <c r="CY117" s="113"/>
      <c r="CZ117" s="113"/>
      <c r="DA117" s="113"/>
      <c r="DB117" s="113"/>
      <c r="DC117" s="113"/>
      <c r="DD117" s="113"/>
      <c r="DE117" s="113"/>
      <c r="DF117" s="113"/>
      <c r="DG117" s="113"/>
      <c r="DH117" s="113"/>
      <c r="DI117" s="113"/>
      <c r="DJ117" s="113"/>
      <c r="DK117" s="113"/>
      <c r="DL117" s="113"/>
      <c r="DM117" s="113"/>
      <c r="DN117" s="113"/>
      <c r="DO117" s="113"/>
      <c r="DP117" s="113"/>
      <c r="DQ117" s="113"/>
      <c r="DR117" s="113"/>
      <c r="DS117" s="113"/>
      <c r="DT117" s="113"/>
      <c r="DU117" s="113"/>
      <c r="DV117" s="113"/>
      <c r="DW117" s="113"/>
      <c r="DX117" s="113"/>
      <c r="DY117" s="113"/>
      <c r="DZ117" s="113"/>
    </row>
    <row r="118" spans="1:130" x14ac:dyDescent="0.2">
      <c r="A118" s="22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228"/>
      <c r="AC118" s="1077"/>
      <c r="AD118" s="1077"/>
      <c r="AE118" s="1078"/>
      <c r="AF118" s="1078"/>
      <c r="AG118" s="1078"/>
      <c r="AH118" s="229"/>
      <c r="AI118" s="229"/>
      <c r="AJ118" s="229"/>
      <c r="AK118" s="229"/>
      <c r="AL118" s="229"/>
      <c r="AM118" s="229"/>
      <c r="AN118" s="229"/>
      <c r="AO118" s="229"/>
      <c r="AP118" s="229"/>
      <c r="AQ118" s="229"/>
      <c r="AR118" s="229"/>
      <c r="AS118" s="229"/>
      <c r="AT118" s="229"/>
      <c r="AU118" s="229"/>
      <c r="AV118" s="228"/>
      <c r="AW118" s="228"/>
      <c r="AX118" s="228"/>
      <c r="AY118" s="228"/>
      <c r="AZ118" s="228"/>
      <c r="BA118" s="228"/>
      <c r="BB118" s="228"/>
      <c r="BC118" s="228"/>
      <c r="BD118" s="228"/>
      <c r="BE118" s="228"/>
      <c r="BF118" s="228"/>
      <c r="BG118" s="228"/>
      <c r="BH118" s="228"/>
      <c r="BI118" s="228"/>
      <c r="BJ118" s="228"/>
      <c r="BK118" s="228"/>
      <c r="BL118" s="228"/>
      <c r="BM118" s="228"/>
      <c r="BN118" s="228"/>
      <c r="BO118" s="228"/>
      <c r="BP118" s="228"/>
      <c r="BQ118" s="228"/>
      <c r="BR118" s="228"/>
      <c r="BS118" s="228"/>
      <c r="BT118" s="228"/>
      <c r="BU118" s="228"/>
      <c r="BV118" s="228"/>
      <c r="BW118" s="228"/>
      <c r="BX118" s="228"/>
      <c r="BY118" s="228"/>
      <c r="BZ118" s="228"/>
      <c r="CA118" s="228"/>
      <c r="CB118" s="228"/>
      <c r="CC118" s="228"/>
      <c r="CD118" s="228"/>
      <c r="CE118" s="228"/>
      <c r="CF118" s="228"/>
      <c r="CG118" s="228"/>
      <c r="CH118" s="228"/>
      <c r="CI118" s="228"/>
      <c r="CJ118" s="228"/>
      <c r="CK118" s="228"/>
      <c r="CL118" s="228"/>
      <c r="CM118" s="228"/>
      <c r="CN118" s="228"/>
      <c r="CO118" s="228"/>
      <c r="CP118" s="113"/>
      <c r="CQ118" s="113"/>
      <c r="CR118" s="113"/>
      <c r="CS118" s="113"/>
      <c r="CT118" s="113"/>
      <c r="CU118" s="113"/>
      <c r="CV118" s="113"/>
      <c r="CW118" s="113"/>
      <c r="CX118" s="113"/>
      <c r="CY118" s="113"/>
      <c r="CZ118" s="113"/>
      <c r="DA118" s="113"/>
      <c r="DB118" s="113"/>
      <c r="DC118" s="113"/>
      <c r="DD118" s="113"/>
      <c r="DE118" s="113"/>
      <c r="DF118" s="113"/>
      <c r="DG118" s="113"/>
      <c r="DH118" s="113"/>
      <c r="DI118" s="113"/>
      <c r="DJ118" s="113"/>
      <c r="DK118" s="113"/>
      <c r="DL118" s="113"/>
      <c r="DM118" s="113"/>
      <c r="DN118" s="113"/>
      <c r="DO118" s="113"/>
      <c r="DP118" s="113"/>
      <c r="DQ118" s="113"/>
      <c r="DR118" s="113"/>
      <c r="DS118" s="113"/>
      <c r="DT118" s="113"/>
      <c r="DU118" s="113"/>
      <c r="DV118" s="113"/>
      <c r="DW118" s="113"/>
      <c r="DX118" s="113"/>
      <c r="DY118" s="113"/>
      <c r="DZ118" s="113"/>
    </row>
    <row r="119" spans="1:130" x14ac:dyDescent="0.2">
      <c r="A119" s="22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228"/>
      <c r="AC119" s="1077"/>
      <c r="AD119" s="1077"/>
      <c r="AE119" s="1078"/>
      <c r="AF119" s="1078"/>
      <c r="AG119" s="1078"/>
      <c r="AH119" s="229"/>
      <c r="AI119" s="229"/>
      <c r="AJ119" s="229"/>
      <c r="AK119" s="229"/>
      <c r="AL119" s="229"/>
      <c r="AM119" s="229"/>
      <c r="AN119" s="229"/>
      <c r="AO119" s="229"/>
      <c r="AP119" s="229"/>
      <c r="AQ119" s="229"/>
      <c r="AR119" s="229"/>
      <c r="AS119" s="229"/>
      <c r="AT119" s="229"/>
      <c r="AU119" s="229"/>
      <c r="AV119" s="228"/>
      <c r="AW119" s="228"/>
      <c r="AX119" s="228"/>
      <c r="AY119" s="228"/>
      <c r="AZ119" s="228"/>
      <c r="BA119" s="228"/>
      <c r="BB119" s="228"/>
      <c r="BC119" s="228"/>
      <c r="BD119" s="228"/>
      <c r="BE119" s="228"/>
      <c r="BF119" s="228"/>
      <c r="BG119" s="228"/>
      <c r="BH119" s="228"/>
      <c r="BI119" s="228"/>
      <c r="BJ119" s="228"/>
      <c r="BK119" s="228"/>
      <c r="BL119" s="228"/>
      <c r="BM119" s="228"/>
      <c r="BN119" s="228"/>
      <c r="BO119" s="228"/>
      <c r="BP119" s="228"/>
      <c r="BQ119" s="228"/>
      <c r="BR119" s="228"/>
      <c r="BS119" s="228"/>
      <c r="BT119" s="228"/>
      <c r="BU119" s="228"/>
      <c r="BV119" s="228"/>
      <c r="BW119" s="228"/>
      <c r="BX119" s="228"/>
      <c r="BY119" s="228"/>
      <c r="BZ119" s="228"/>
      <c r="CA119" s="228"/>
      <c r="CB119" s="228"/>
      <c r="CC119" s="228"/>
      <c r="CD119" s="228"/>
      <c r="CE119" s="228"/>
      <c r="CF119" s="228"/>
      <c r="CG119" s="228"/>
      <c r="CH119" s="228"/>
      <c r="CI119" s="228"/>
      <c r="CJ119" s="228"/>
      <c r="CK119" s="228"/>
      <c r="CL119" s="228"/>
      <c r="CM119" s="228"/>
      <c r="CN119" s="228"/>
      <c r="CO119" s="228"/>
      <c r="CP119" s="113"/>
      <c r="CQ119" s="113"/>
      <c r="CR119" s="113"/>
      <c r="CS119" s="113"/>
      <c r="CT119" s="113"/>
      <c r="CU119" s="113"/>
      <c r="CV119" s="113"/>
      <c r="CW119" s="113"/>
      <c r="CX119" s="113"/>
      <c r="CY119" s="113"/>
      <c r="CZ119" s="113"/>
      <c r="DA119" s="113"/>
      <c r="DB119" s="113"/>
      <c r="DC119" s="113"/>
      <c r="DD119" s="113"/>
      <c r="DE119" s="113"/>
      <c r="DF119" s="113"/>
      <c r="DG119" s="113"/>
      <c r="DH119" s="113"/>
      <c r="DI119" s="113"/>
      <c r="DJ119" s="113"/>
      <c r="DK119" s="113"/>
      <c r="DL119" s="113"/>
      <c r="DM119" s="113"/>
      <c r="DN119" s="113"/>
      <c r="DO119" s="113"/>
      <c r="DP119" s="113"/>
      <c r="DQ119" s="113"/>
      <c r="DR119" s="113"/>
      <c r="DS119" s="113"/>
      <c r="DT119" s="113"/>
      <c r="DU119" s="113"/>
      <c r="DV119" s="113"/>
      <c r="DW119" s="113"/>
      <c r="DX119" s="113"/>
      <c r="DY119" s="113"/>
      <c r="DZ119" s="113"/>
    </row>
    <row r="120" spans="1:130" x14ac:dyDescent="0.2">
      <c r="A120" s="223"/>
      <c r="B120" s="113"/>
      <c r="C120" s="113"/>
      <c r="D120" s="113"/>
      <c r="E120" s="113"/>
      <c r="F120" s="302"/>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228"/>
      <c r="AC120" s="1077"/>
      <c r="AD120" s="1077"/>
      <c r="AE120" s="1078"/>
      <c r="AF120" s="1078"/>
      <c r="AG120" s="1078"/>
      <c r="AH120" s="229"/>
      <c r="AI120" s="229"/>
      <c r="AJ120" s="229"/>
      <c r="AK120" s="229"/>
      <c r="AL120" s="229"/>
      <c r="AM120" s="229"/>
      <c r="AN120" s="229"/>
      <c r="AO120" s="229"/>
      <c r="AP120" s="229"/>
      <c r="AQ120" s="229"/>
      <c r="AR120" s="229"/>
      <c r="AS120" s="229"/>
      <c r="AT120" s="229"/>
      <c r="AU120" s="229"/>
      <c r="AV120" s="228"/>
      <c r="AW120" s="228"/>
      <c r="AX120" s="228"/>
      <c r="AY120" s="228"/>
      <c r="AZ120" s="228"/>
      <c r="BA120" s="228"/>
      <c r="BB120" s="228"/>
      <c r="BC120" s="228"/>
      <c r="BD120" s="228"/>
      <c r="BE120" s="228"/>
      <c r="BF120" s="228"/>
      <c r="BG120" s="228"/>
      <c r="BH120" s="228"/>
      <c r="BI120" s="228"/>
      <c r="BJ120" s="228"/>
      <c r="BK120" s="228"/>
      <c r="BL120" s="228"/>
      <c r="BM120" s="228"/>
      <c r="BN120" s="228"/>
      <c r="BO120" s="228"/>
      <c r="BP120" s="228"/>
      <c r="BQ120" s="228"/>
      <c r="BR120" s="228"/>
      <c r="BS120" s="228"/>
      <c r="BT120" s="228"/>
      <c r="BU120" s="228"/>
      <c r="BV120" s="228"/>
      <c r="BW120" s="228"/>
      <c r="BX120" s="228"/>
      <c r="BY120" s="228"/>
      <c r="BZ120" s="228"/>
      <c r="CA120" s="228"/>
      <c r="CB120" s="228"/>
      <c r="CC120" s="228"/>
      <c r="CD120" s="228"/>
      <c r="CE120" s="228"/>
      <c r="CF120" s="228"/>
      <c r="CG120" s="228"/>
      <c r="CH120" s="228"/>
      <c r="CI120" s="228"/>
      <c r="CJ120" s="228"/>
      <c r="CK120" s="228"/>
      <c r="CL120" s="228"/>
      <c r="CM120" s="228"/>
      <c r="CN120" s="228"/>
      <c r="CO120" s="228"/>
      <c r="CP120" s="113"/>
      <c r="CQ120" s="113"/>
      <c r="CR120" s="113"/>
      <c r="CS120" s="113"/>
      <c r="CT120" s="113"/>
      <c r="CU120" s="113"/>
      <c r="CV120" s="113"/>
      <c r="CW120" s="113"/>
      <c r="CX120" s="113"/>
      <c r="CY120" s="113"/>
      <c r="CZ120" s="113"/>
      <c r="DA120" s="113"/>
      <c r="DB120" s="113"/>
      <c r="DC120" s="113"/>
      <c r="DD120" s="113"/>
      <c r="DE120" s="113"/>
      <c r="DF120" s="113"/>
      <c r="DG120" s="113"/>
      <c r="DH120" s="113"/>
      <c r="DI120" s="113"/>
      <c r="DJ120" s="113"/>
      <c r="DK120" s="113"/>
      <c r="DL120" s="113"/>
      <c r="DM120" s="113"/>
      <c r="DN120" s="113"/>
      <c r="DO120" s="113"/>
      <c r="DP120" s="113"/>
      <c r="DQ120" s="113"/>
      <c r="DR120" s="113"/>
      <c r="DS120" s="113"/>
      <c r="DT120" s="113"/>
      <c r="DU120" s="113"/>
      <c r="DV120" s="113"/>
      <c r="DW120" s="113"/>
      <c r="DX120" s="113"/>
      <c r="DY120" s="113"/>
      <c r="DZ120" s="113"/>
    </row>
    <row r="121" spans="1:130" x14ac:dyDescent="0.2">
      <c r="A121" s="223"/>
      <c r="B121" s="113"/>
      <c r="C121" s="113"/>
      <c r="D121" s="113"/>
      <c r="E121" s="113"/>
      <c r="F121" s="302"/>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228"/>
      <c r="AC121" s="1077"/>
      <c r="AD121" s="1077"/>
      <c r="AE121" s="1078"/>
      <c r="AF121" s="1078"/>
      <c r="AG121" s="1078"/>
      <c r="AH121" s="229"/>
      <c r="AI121" s="229"/>
      <c r="AJ121" s="229"/>
      <c r="AK121" s="229"/>
      <c r="AL121" s="229"/>
      <c r="AM121" s="229"/>
      <c r="AN121" s="229"/>
      <c r="AO121" s="229"/>
      <c r="AP121" s="229"/>
      <c r="AQ121" s="229"/>
      <c r="AR121" s="229"/>
      <c r="AS121" s="229"/>
      <c r="AT121" s="229"/>
      <c r="AU121" s="229"/>
      <c r="AV121" s="228"/>
      <c r="AW121" s="228"/>
      <c r="AX121" s="228"/>
      <c r="AY121" s="228"/>
      <c r="AZ121" s="228"/>
      <c r="BA121" s="228"/>
      <c r="BB121" s="228"/>
      <c r="BC121" s="228"/>
      <c r="BD121" s="228"/>
      <c r="BE121" s="228"/>
      <c r="BF121" s="228"/>
      <c r="BG121" s="228"/>
      <c r="BH121" s="228"/>
      <c r="BI121" s="228"/>
      <c r="BJ121" s="228"/>
      <c r="BK121" s="228"/>
      <c r="BL121" s="228"/>
      <c r="BM121" s="228"/>
      <c r="BN121" s="228"/>
      <c r="BO121" s="228"/>
      <c r="BP121" s="228"/>
      <c r="BQ121" s="228"/>
      <c r="BR121" s="228"/>
      <c r="BS121" s="228"/>
      <c r="BT121" s="228"/>
      <c r="BU121" s="228"/>
      <c r="BV121" s="228"/>
      <c r="BW121" s="228"/>
      <c r="BX121" s="228"/>
      <c r="BY121" s="228"/>
      <c r="BZ121" s="228"/>
      <c r="CA121" s="228"/>
      <c r="CB121" s="228"/>
      <c r="CC121" s="228"/>
      <c r="CD121" s="228"/>
      <c r="CE121" s="228"/>
      <c r="CF121" s="228"/>
      <c r="CG121" s="228"/>
      <c r="CH121" s="228"/>
      <c r="CI121" s="228"/>
      <c r="CJ121" s="228"/>
      <c r="CK121" s="228"/>
      <c r="CL121" s="228"/>
      <c r="CM121" s="228"/>
      <c r="CN121" s="228"/>
      <c r="CO121" s="228"/>
      <c r="CP121" s="113"/>
      <c r="CQ121" s="113"/>
      <c r="CR121" s="113"/>
      <c r="CS121" s="113"/>
      <c r="CT121" s="113"/>
      <c r="CU121" s="113"/>
      <c r="CV121" s="113"/>
      <c r="CW121" s="113"/>
      <c r="CX121" s="113"/>
      <c r="CY121" s="113"/>
      <c r="CZ121" s="113"/>
      <c r="DA121" s="113"/>
      <c r="DB121" s="113"/>
      <c r="DC121" s="113"/>
      <c r="DD121" s="113"/>
      <c r="DE121" s="113"/>
      <c r="DF121" s="113"/>
      <c r="DG121" s="113"/>
      <c r="DH121" s="113"/>
      <c r="DI121" s="113"/>
      <c r="DJ121" s="113"/>
      <c r="DK121" s="113"/>
      <c r="DL121" s="113"/>
      <c r="DM121" s="113"/>
      <c r="DN121" s="113"/>
      <c r="DO121" s="113"/>
      <c r="DP121" s="113"/>
      <c r="DQ121" s="113"/>
      <c r="DR121" s="113"/>
      <c r="DS121" s="113"/>
      <c r="DT121" s="113"/>
      <c r="DU121" s="113"/>
      <c r="DV121" s="113"/>
      <c r="DW121" s="113"/>
      <c r="DX121" s="113"/>
      <c r="DY121" s="113"/>
      <c r="DZ121" s="113"/>
    </row>
    <row r="122" spans="1:130" x14ac:dyDescent="0.2">
      <c r="A122" s="223"/>
      <c r="B122" s="113"/>
      <c r="C122" s="113"/>
      <c r="D122" s="113"/>
      <c r="E122" s="113"/>
      <c r="F122" s="302"/>
      <c r="G122" s="113"/>
      <c r="H122" s="113"/>
      <c r="I122" s="113"/>
      <c r="J122" s="113"/>
      <c r="K122" s="113"/>
      <c r="L122" s="113"/>
      <c r="M122" s="113"/>
      <c r="N122" s="113"/>
      <c r="O122" s="113"/>
      <c r="P122" s="113"/>
      <c r="Q122" s="113"/>
      <c r="R122" s="113"/>
      <c r="S122" s="113"/>
      <c r="T122" s="113"/>
      <c r="U122" s="113"/>
      <c r="V122" s="113"/>
      <c r="W122" s="113"/>
      <c r="X122" s="113"/>
      <c r="Y122" s="113"/>
      <c r="Z122" s="113"/>
      <c r="AA122" s="113"/>
      <c r="AB122" s="228"/>
      <c r="AC122" s="1077"/>
      <c r="AD122" s="1077"/>
      <c r="AE122" s="1078"/>
      <c r="AF122" s="1078"/>
      <c r="AG122" s="1078"/>
      <c r="AH122" s="229"/>
      <c r="AI122" s="229"/>
      <c r="AJ122" s="229"/>
      <c r="AK122" s="229"/>
      <c r="AL122" s="229"/>
      <c r="AM122" s="229"/>
      <c r="AN122" s="229"/>
      <c r="AO122" s="229"/>
      <c r="AP122" s="229"/>
      <c r="AQ122" s="229"/>
      <c r="AR122" s="229"/>
      <c r="AS122" s="229"/>
      <c r="AT122" s="229"/>
      <c r="AU122" s="229"/>
      <c r="AV122" s="228"/>
      <c r="AW122" s="228"/>
      <c r="AX122" s="228"/>
      <c r="AY122" s="228"/>
      <c r="AZ122" s="228"/>
      <c r="BA122" s="228"/>
      <c r="BB122" s="228"/>
      <c r="BC122" s="228"/>
      <c r="BD122" s="228"/>
      <c r="BE122" s="228"/>
      <c r="BF122" s="228"/>
      <c r="BG122" s="228"/>
      <c r="BH122" s="228"/>
      <c r="BI122" s="228"/>
      <c r="BJ122" s="228"/>
      <c r="BK122" s="228"/>
      <c r="BL122" s="228"/>
      <c r="BM122" s="228"/>
      <c r="BN122" s="228"/>
      <c r="BO122" s="228"/>
      <c r="BP122" s="228"/>
      <c r="BQ122" s="228"/>
      <c r="BR122" s="228"/>
      <c r="BS122" s="228"/>
      <c r="BT122" s="228"/>
      <c r="BU122" s="228"/>
      <c r="BV122" s="228"/>
      <c r="BW122" s="228"/>
      <c r="BX122" s="228"/>
      <c r="BY122" s="228"/>
      <c r="BZ122" s="228"/>
      <c r="CA122" s="228"/>
      <c r="CB122" s="228"/>
      <c r="CC122" s="228"/>
      <c r="CD122" s="228"/>
      <c r="CE122" s="228"/>
      <c r="CF122" s="228"/>
      <c r="CG122" s="228"/>
      <c r="CH122" s="228"/>
      <c r="CI122" s="228"/>
      <c r="CJ122" s="228"/>
      <c r="CK122" s="228"/>
      <c r="CL122" s="228"/>
      <c r="CM122" s="228"/>
      <c r="CN122" s="228"/>
      <c r="CO122" s="228"/>
      <c r="CP122" s="113"/>
      <c r="CQ122" s="113"/>
      <c r="CR122" s="113"/>
      <c r="CS122" s="113"/>
      <c r="CT122" s="113"/>
      <c r="CU122" s="113"/>
      <c r="CV122" s="113"/>
      <c r="CW122" s="113"/>
      <c r="CX122" s="113"/>
      <c r="CY122" s="113"/>
      <c r="CZ122" s="113"/>
      <c r="DA122" s="113"/>
      <c r="DB122" s="113"/>
      <c r="DC122" s="113"/>
      <c r="DD122" s="113"/>
      <c r="DE122" s="113"/>
      <c r="DF122" s="113"/>
      <c r="DG122" s="113"/>
      <c r="DH122" s="113"/>
      <c r="DI122" s="113"/>
      <c r="DJ122" s="113"/>
      <c r="DK122" s="113"/>
      <c r="DL122" s="113"/>
      <c r="DM122" s="113"/>
      <c r="DN122" s="113"/>
      <c r="DO122" s="113"/>
      <c r="DP122" s="113"/>
      <c r="DQ122" s="113"/>
      <c r="DR122" s="113"/>
      <c r="DS122" s="113"/>
      <c r="DT122" s="113"/>
      <c r="DU122" s="113"/>
      <c r="DV122" s="113"/>
      <c r="DW122" s="113"/>
      <c r="DX122" s="113"/>
      <c r="DY122" s="113"/>
      <c r="DZ122" s="113"/>
    </row>
    <row r="123" spans="1:130" x14ac:dyDescent="0.2">
      <c r="A123" s="223"/>
      <c r="B123" s="113"/>
      <c r="C123" s="113"/>
      <c r="D123" s="113"/>
      <c r="E123" s="113"/>
      <c r="F123" s="302"/>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228"/>
      <c r="AC123" s="1077"/>
      <c r="AD123" s="1077"/>
      <c r="AE123" s="1078"/>
      <c r="AF123" s="1078"/>
      <c r="AG123" s="1078"/>
      <c r="AH123" s="229"/>
      <c r="AI123" s="229"/>
      <c r="AJ123" s="229"/>
      <c r="AK123" s="229"/>
      <c r="AL123" s="229"/>
      <c r="AM123" s="229"/>
      <c r="AN123" s="229"/>
      <c r="AO123" s="229"/>
      <c r="AP123" s="229"/>
      <c r="AQ123" s="229"/>
      <c r="AR123" s="229"/>
      <c r="AS123" s="229"/>
      <c r="AT123" s="229"/>
      <c r="AU123" s="229"/>
      <c r="AV123" s="228"/>
      <c r="AW123" s="228"/>
      <c r="AX123" s="228"/>
      <c r="AY123" s="228"/>
      <c r="AZ123" s="228"/>
      <c r="BA123" s="228"/>
      <c r="BB123" s="228"/>
      <c r="BC123" s="228"/>
      <c r="BD123" s="228"/>
      <c r="BE123" s="228"/>
      <c r="BF123" s="228"/>
      <c r="BG123" s="228"/>
      <c r="BH123" s="228"/>
      <c r="BI123" s="228"/>
      <c r="BJ123" s="228"/>
      <c r="BK123" s="228"/>
      <c r="BL123" s="228"/>
      <c r="BM123" s="228"/>
      <c r="BN123" s="228"/>
      <c r="BO123" s="228"/>
      <c r="BP123" s="228"/>
      <c r="BQ123" s="228"/>
      <c r="BR123" s="228"/>
      <c r="BS123" s="228"/>
      <c r="BT123" s="228"/>
      <c r="BU123" s="228"/>
      <c r="BV123" s="228"/>
      <c r="BW123" s="228"/>
      <c r="BX123" s="228"/>
      <c r="BY123" s="228"/>
      <c r="BZ123" s="228"/>
      <c r="CA123" s="228"/>
      <c r="CB123" s="228"/>
      <c r="CC123" s="228"/>
      <c r="CD123" s="228"/>
      <c r="CE123" s="228"/>
      <c r="CF123" s="228"/>
      <c r="CG123" s="228"/>
      <c r="CH123" s="228"/>
      <c r="CI123" s="228"/>
      <c r="CJ123" s="228"/>
      <c r="CK123" s="228"/>
      <c r="CL123" s="228"/>
      <c r="CM123" s="228"/>
      <c r="CN123" s="228"/>
      <c r="CO123" s="228"/>
      <c r="CP123" s="113"/>
      <c r="CQ123" s="113"/>
      <c r="CR123" s="113"/>
      <c r="CS123" s="113"/>
      <c r="CT123" s="113"/>
      <c r="CU123" s="113"/>
      <c r="CV123" s="113"/>
      <c r="CW123" s="113"/>
      <c r="CX123" s="113"/>
      <c r="CY123" s="113"/>
      <c r="CZ123" s="113"/>
      <c r="DA123" s="113"/>
      <c r="DB123" s="113"/>
      <c r="DC123" s="113"/>
      <c r="DD123" s="113"/>
      <c r="DE123" s="113"/>
      <c r="DF123" s="113"/>
      <c r="DG123" s="113"/>
      <c r="DH123" s="113"/>
      <c r="DI123" s="113"/>
      <c r="DJ123" s="113"/>
      <c r="DK123" s="113"/>
      <c r="DL123" s="113"/>
      <c r="DM123" s="113"/>
      <c r="DN123" s="113"/>
      <c r="DO123" s="113"/>
      <c r="DP123" s="113"/>
      <c r="DQ123" s="113"/>
      <c r="DR123" s="113"/>
      <c r="DS123" s="113"/>
      <c r="DT123" s="113"/>
      <c r="DU123" s="113"/>
      <c r="DV123" s="113"/>
      <c r="DW123" s="113"/>
      <c r="DX123" s="113"/>
      <c r="DY123" s="113"/>
      <c r="DZ123" s="113"/>
    </row>
    <row r="124" spans="1:130" x14ac:dyDescent="0.2">
      <c r="A124" s="223"/>
      <c r="B124" s="113"/>
      <c r="C124" s="113"/>
      <c r="D124" s="113"/>
      <c r="E124" s="113"/>
      <c r="F124" s="302"/>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228"/>
      <c r="AC124" s="1077"/>
      <c r="AD124" s="1077"/>
      <c r="AE124" s="1078"/>
      <c r="AF124" s="1078"/>
      <c r="AG124" s="1078"/>
      <c r="AH124" s="229"/>
      <c r="AI124" s="229"/>
      <c r="AJ124" s="229"/>
      <c r="AK124" s="229"/>
      <c r="AL124" s="229"/>
      <c r="AM124" s="229"/>
      <c r="AN124" s="229"/>
      <c r="AO124" s="229"/>
      <c r="AP124" s="229"/>
      <c r="AQ124" s="229"/>
      <c r="AR124" s="229"/>
      <c r="AS124" s="229"/>
      <c r="AT124" s="229"/>
      <c r="AU124" s="229"/>
      <c r="AV124" s="228"/>
      <c r="AW124" s="228"/>
      <c r="AX124" s="228"/>
      <c r="AY124" s="228"/>
      <c r="AZ124" s="228"/>
      <c r="BA124" s="228"/>
      <c r="BB124" s="228"/>
      <c r="BC124" s="228"/>
      <c r="BD124" s="228"/>
      <c r="BE124" s="228"/>
      <c r="BF124" s="228"/>
      <c r="BG124" s="228"/>
      <c r="BH124" s="228"/>
      <c r="BI124" s="228"/>
      <c r="BJ124" s="228"/>
      <c r="BK124" s="228"/>
      <c r="BL124" s="228"/>
      <c r="BM124" s="228"/>
      <c r="BN124" s="228"/>
      <c r="BO124" s="228"/>
      <c r="BP124" s="228"/>
      <c r="BQ124" s="228"/>
      <c r="BR124" s="228"/>
      <c r="BS124" s="228"/>
      <c r="BT124" s="228"/>
      <c r="BU124" s="228"/>
      <c r="BV124" s="228"/>
      <c r="BW124" s="228"/>
      <c r="BX124" s="228"/>
      <c r="BY124" s="228"/>
      <c r="BZ124" s="228"/>
      <c r="CA124" s="228"/>
      <c r="CB124" s="228"/>
      <c r="CC124" s="228"/>
      <c r="CD124" s="228"/>
      <c r="CE124" s="228"/>
      <c r="CF124" s="228"/>
      <c r="CG124" s="228"/>
      <c r="CH124" s="228"/>
      <c r="CI124" s="228"/>
      <c r="CJ124" s="228"/>
      <c r="CK124" s="228"/>
      <c r="CL124" s="228"/>
      <c r="CM124" s="228"/>
      <c r="CN124" s="228"/>
      <c r="CO124" s="228"/>
      <c r="CP124" s="113"/>
      <c r="CQ124" s="113"/>
      <c r="CR124" s="113"/>
      <c r="CS124" s="113"/>
      <c r="CT124" s="113"/>
      <c r="CU124" s="113"/>
      <c r="CV124" s="113"/>
      <c r="CW124" s="113"/>
      <c r="CX124" s="113"/>
      <c r="CY124" s="113"/>
      <c r="CZ124" s="113"/>
      <c r="DA124" s="113"/>
      <c r="DB124" s="113"/>
      <c r="DC124" s="113"/>
      <c r="DD124" s="113"/>
      <c r="DE124" s="113"/>
      <c r="DF124" s="113"/>
      <c r="DG124" s="113"/>
      <c r="DH124" s="113"/>
      <c r="DI124" s="113"/>
      <c r="DJ124" s="113"/>
      <c r="DK124" s="113"/>
      <c r="DL124" s="113"/>
      <c r="DM124" s="113"/>
      <c r="DN124" s="113"/>
      <c r="DO124" s="113"/>
      <c r="DP124" s="113"/>
      <c r="DQ124" s="113"/>
      <c r="DR124" s="113"/>
      <c r="DS124" s="113"/>
      <c r="DT124" s="113"/>
      <c r="DU124" s="113"/>
      <c r="DV124" s="113"/>
      <c r="DW124" s="113"/>
      <c r="DX124" s="113"/>
      <c r="DY124" s="113"/>
      <c r="DZ124" s="113"/>
    </row>
    <row r="125" spans="1:130" x14ac:dyDescent="0.2">
      <c r="A125" s="223"/>
      <c r="B125" s="113"/>
      <c r="C125" s="113"/>
      <c r="D125" s="113"/>
      <c r="E125" s="113"/>
      <c r="F125" s="302"/>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228"/>
      <c r="AC125" s="1077"/>
      <c r="AD125" s="1077"/>
      <c r="AE125" s="1078"/>
      <c r="AF125" s="1078"/>
      <c r="AG125" s="1078"/>
      <c r="AH125" s="229"/>
      <c r="AI125" s="229"/>
      <c r="AJ125" s="229"/>
      <c r="AK125" s="229"/>
      <c r="AL125" s="229"/>
      <c r="AM125" s="229"/>
      <c r="AN125" s="229"/>
      <c r="AO125" s="229"/>
      <c r="AP125" s="229"/>
      <c r="AQ125" s="229"/>
      <c r="AR125" s="229"/>
      <c r="AS125" s="229"/>
      <c r="AT125" s="229"/>
      <c r="AU125" s="229"/>
      <c r="AV125" s="228"/>
      <c r="AW125" s="228"/>
      <c r="AX125" s="228"/>
      <c r="AY125" s="228"/>
      <c r="AZ125" s="228"/>
      <c r="BA125" s="228"/>
      <c r="BB125" s="228"/>
      <c r="BC125" s="228"/>
      <c r="BD125" s="228"/>
      <c r="BE125" s="228"/>
      <c r="BF125" s="228"/>
      <c r="BG125" s="228"/>
      <c r="BH125" s="228"/>
      <c r="BI125" s="228"/>
      <c r="BJ125" s="228"/>
      <c r="BK125" s="228"/>
      <c r="BL125" s="228"/>
      <c r="BM125" s="228"/>
      <c r="BN125" s="228"/>
      <c r="BO125" s="228"/>
      <c r="BP125" s="228"/>
      <c r="BQ125" s="228"/>
      <c r="BR125" s="228"/>
      <c r="BS125" s="228"/>
      <c r="BT125" s="228"/>
      <c r="BU125" s="228"/>
      <c r="BV125" s="228"/>
      <c r="BW125" s="228"/>
      <c r="BX125" s="228"/>
      <c r="BY125" s="228"/>
      <c r="BZ125" s="228"/>
      <c r="CA125" s="228"/>
      <c r="CB125" s="228"/>
      <c r="CC125" s="228"/>
      <c r="CD125" s="228"/>
      <c r="CE125" s="228"/>
      <c r="CF125" s="228"/>
      <c r="CG125" s="228"/>
      <c r="CH125" s="228"/>
      <c r="CI125" s="228"/>
      <c r="CJ125" s="228"/>
      <c r="CK125" s="228"/>
      <c r="CL125" s="228"/>
      <c r="CM125" s="228"/>
      <c r="CN125" s="228"/>
      <c r="CO125" s="228"/>
      <c r="CP125" s="113"/>
      <c r="CQ125" s="113"/>
      <c r="CR125" s="113"/>
      <c r="CS125" s="113"/>
      <c r="CT125" s="113"/>
      <c r="CU125" s="113"/>
      <c r="CV125" s="113"/>
      <c r="CW125" s="113"/>
      <c r="CX125" s="113"/>
      <c r="CY125" s="113"/>
      <c r="CZ125" s="113"/>
      <c r="DA125" s="113"/>
      <c r="DB125" s="113"/>
      <c r="DC125" s="113"/>
      <c r="DD125" s="113"/>
      <c r="DE125" s="113"/>
      <c r="DF125" s="113"/>
      <c r="DG125" s="113"/>
      <c r="DH125" s="113"/>
      <c r="DI125" s="113"/>
      <c r="DJ125" s="113"/>
      <c r="DK125" s="113"/>
      <c r="DL125" s="113"/>
      <c r="DM125" s="113"/>
      <c r="DN125" s="113"/>
      <c r="DO125" s="113"/>
      <c r="DP125" s="113"/>
      <c r="DQ125" s="113"/>
      <c r="DR125" s="113"/>
      <c r="DS125" s="113"/>
      <c r="DT125" s="113"/>
      <c r="DU125" s="113"/>
      <c r="DV125" s="113"/>
      <c r="DW125" s="113"/>
      <c r="DX125" s="113"/>
      <c r="DY125" s="113"/>
      <c r="DZ125" s="113"/>
    </row>
    <row r="126" spans="1:130" x14ac:dyDescent="0.2">
      <c r="A126" s="223"/>
      <c r="B126" s="113"/>
      <c r="C126" s="113"/>
      <c r="D126" s="113"/>
      <c r="E126" s="113"/>
      <c r="F126" s="302"/>
      <c r="G126" s="113"/>
      <c r="H126" s="113"/>
      <c r="I126" s="113"/>
      <c r="J126" s="113"/>
      <c r="K126" s="113"/>
      <c r="L126" s="113"/>
      <c r="M126" s="113"/>
      <c r="N126" s="113"/>
      <c r="O126" s="113"/>
      <c r="P126" s="113"/>
      <c r="Q126" s="113"/>
      <c r="R126" s="113"/>
      <c r="S126" s="113"/>
      <c r="T126" s="113"/>
      <c r="U126" s="113"/>
      <c r="V126" s="113"/>
      <c r="W126" s="113"/>
      <c r="X126" s="113"/>
      <c r="Y126" s="113"/>
      <c r="Z126" s="113"/>
      <c r="AA126" s="113"/>
      <c r="AB126" s="228"/>
      <c r="AC126" s="1077"/>
      <c r="AD126" s="1077"/>
      <c r="AE126" s="1078"/>
      <c r="AF126" s="1078"/>
      <c r="AG126" s="1078"/>
      <c r="AH126" s="229"/>
      <c r="AI126" s="229"/>
      <c r="AJ126" s="229"/>
      <c r="AK126" s="229"/>
      <c r="AL126" s="229"/>
      <c r="AM126" s="229"/>
      <c r="AN126" s="229"/>
      <c r="AO126" s="229"/>
      <c r="AP126" s="229"/>
      <c r="AQ126" s="229"/>
      <c r="AR126" s="229"/>
      <c r="AS126" s="229"/>
      <c r="AT126" s="229"/>
      <c r="AU126" s="229"/>
      <c r="AV126" s="228"/>
      <c r="AW126" s="228"/>
      <c r="AX126" s="228"/>
      <c r="AY126" s="228"/>
      <c r="AZ126" s="228"/>
      <c r="BA126" s="228"/>
      <c r="BB126" s="228"/>
      <c r="BC126" s="228"/>
      <c r="BD126" s="228"/>
      <c r="BE126" s="228"/>
      <c r="BF126" s="228"/>
      <c r="BG126" s="228"/>
      <c r="BH126" s="228"/>
      <c r="BI126" s="228"/>
      <c r="BJ126" s="228"/>
      <c r="BK126" s="228"/>
      <c r="BL126" s="228"/>
      <c r="BM126" s="228"/>
      <c r="BN126" s="228"/>
      <c r="BO126" s="228"/>
      <c r="BP126" s="228"/>
      <c r="BQ126" s="228"/>
      <c r="BR126" s="228"/>
      <c r="BS126" s="228"/>
      <c r="BT126" s="228"/>
      <c r="BU126" s="228"/>
      <c r="BV126" s="228"/>
      <c r="BW126" s="228"/>
      <c r="BX126" s="228"/>
      <c r="BY126" s="228"/>
      <c r="BZ126" s="228"/>
      <c r="CA126" s="228"/>
      <c r="CB126" s="228"/>
      <c r="CC126" s="228"/>
      <c r="CD126" s="228"/>
      <c r="CE126" s="228"/>
      <c r="CF126" s="228"/>
      <c r="CG126" s="228"/>
      <c r="CH126" s="228"/>
      <c r="CI126" s="228"/>
      <c r="CJ126" s="228"/>
      <c r="CK126" s="228"/>
      <c r="CL126" s="228"/>
      <c r="CM126" s="228"/>
      <c r="CN126" s="228"/>
      <c r="CO126" s="228"/>
      <c r="CP126" s="113"/>
      <c r="CQ126" s="113"/>
      <c r="CR126" s="113"/>
      <c r="CS126" s="113"/>
      <c r="CT126" s="113"/>
      <c r="CU126" s="113"/>
      <c r="CV126" s="113"/>
      <c r="CW126" s="113"/>
      <c r="CX126" s="113"/>
      <c r="CY126" s="113"/>
      <c r="CZ126" s="113"/>
      <c r="DA126" s="113"/>
      <c r="DB126" s="113"/>
      <c r="DC126" s="113"/>
      <c r="DD126" s="113"/>
      <c r="DE126" s="113"/>
      <c r="DF126" s="113"/>
      <c r="DG126" s="113"/>
      <c r="DH126" s="113"/>
      <c r="DI126" s="113"/>
      <c r="DJ126" s="113"/>
      <c r="DK126" s="113"/>
      <c r="DL126" s="113"/>
      <c r="DM126" s="113"/>
      <c r="DN126" s="113"/>
      <c r="DO126" s="113"/>
      <c r="DP126" s="113"/>
      <c r="DQ126" s="113"/>
      <c r="DR126" s="113"/>
      <c r="DS126" s="113"/>
      <c r="DT126" s="113"/>
      <c r="DU126" s="113"/>
      <c r="DV126" s="113"/>
      <c r="DW126" s="113"/>
      <c r="DX126" s="113"/>
      <c r="DY126" s="113"/>
      <c r="DZ126" s="113"/>
    </row>
    <row r="127" spans="1:130" x14ac:dyDescent="0.2">
      <c r="A127" s="223"/>
      <c r="B127" s="113"/>
      <c r="C127" s="113"/>
      <c r="D127" s="113"/>
      <c r="E127" s="113"/>
      <c r="F127" s="302"/>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228"/>
      <c r="AC127" s="1077"/>
      <c r="AD127" s="1077"/>
      <c r="AE127" s="1078"/>
      <c r="AF127" s="1078"/>
      <c r="AG127" s="1078"/>
      <c r="AH127" s="229"/>
      <c r="AI127" s="229"/>
      <c r="AJ127" s="229"/>
      <c r="AK127" s="229"/>
      <c r="AL127" s="229"/>
      <c r="AM127" s="229"/>
      <c r="AN127" s="229"/>
      <c r="AO127" s="229"/>
      <c r="AP127" s="229"/>
      <c r="AQ127" s="229"/>
      <c r="AR127" s="229"/>
      <c r="AS127" s="229"/>
      <c r="AT127" s="229"/>
      <c r="AU127" s="229"/>
      <c r="AV127" s="228"/>
      <c r="AW127" s="228"/>
      <c r="AX127" s="228"/>
      <c r="AY127" s="228"/>
      <c r="AZ127" s="228"/>
      <c r="BA127" s="228"/>
      <c r="BB127" s="228"/>
      <c r="BC127" s="228"/>
      <c r="BD127" s="228"/>
      <c r="BE127" s="228"/>
      <c r="BF127" s="228"/>
      <c r="BG127" s="228"/>
      <c r="BH127" s="228"/>
      <c r="BI127" s="228"/>
      <c r="BJ127" s="228"/>
      <c r="BK127" s="228"/>
      <c r="BL127" s="228"/>
      <c r="BM127" s="228"/>
      <c r="BN127" s="228"/>
      <c r="BO127" s="228"/>
      <c r="BP127" s="228"/>
      <c r="BQ127" s="228"/>
      <c r="BR127" s="228"/>
      <c r="BS127" s="228"/>
      <c r="BT127" s="228"/>
      <c r="BU127" s="228"/>
      <c r="BV127" s="228"/>
      <c r="BW127" s="228"/>
      <c r="BX127" s="228"/>
      <c r="BY127" s="228"/>
      <c r="BZ127" s="228"/>
      <c r="CA127" s="228"/>
      <c r="CB127" s="228"/>
      <c r="CC127" s="228"/>
      <c r="CD127" s="228"/>
      <c r="CE127" s="228"/>
      <c r="CF127" s="228"/>
      <c r="CG127" s="228"/>
      <c r="CH127" s="228"/>
      <c r="CI127" s="228"/>
      <c r="CJ127" s="228"/>
      <c r="CK127" s="228"/>
      <c r="CL127" s="228"/>
      <c r="CM127" s="228"/>
      <c r="CN127" s="228"/>
      <c r="CO127" s="228"/>
      <c r="CP127" s="113"/>
      <c r="CQ127" s="113"/>
      <c r="CR127" s="113"/>
      <c r="CS127" s="113"/>
      <c r="CT127" s="113"/>
      <c r="CU127" s="113"/>
      <c r="CV127" s="113"/>
      <c r="CW127" s="113"/>
      <c r="CX127" s="113"/>
      <c r="CY127" s="113"/>
      <c r="CZ127" s="113"/>
      <c r="DA127" s="113"/>
      <c r="DB127" s="113"/>
      <c r="DC127" s="113"/>
      <c r="DD127" s="113"/>
      <c r="DE127" s="113"/>
      <c r="DF127" s="113"/>
      <c r="DG127" s="113"/>
      <c r="DH127" s="113"/>
      <c r="DI127" s="113"/>
      <c r="DJ127" s="113"/>
      <c r="DK127" s="113"/>
      <c r="DL127" s="113"/>
      <c r="DM127" s="113"/>
      <c r="DN127" s="113"/>
      <c r="DO127" s="113"/>
      <c r="DP127" s="113"/>
      <c r="DQ127" s="113"/>
      <c r="DR127" s="113"/>
      <c r="DS127" s="113"/>
      <c r="DT127" s="113"/>
      <c r="DU127" s="113"/>
      <c r="DV127" s="113"/>
      <c r="DW127" s="113"/>
      <c r="DX127" s="113"/>
      <c r="DY127" s="113"/>
      <c r="DZ127" s="113"/>
    </row>
    <row r="128" spans="1:130" x14ac:dyDescent="0.2">
      <c r="A128" s="223"/>
      <c r="B128" s="113"/>
      <c r="C128" s="113"/>
      <c r="D128" s="113"/>
      <c r="E128" s="113"/>
      <c r="F128" s="302"/>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228"/>
      <c r="AC128" s="1077"/>
      <c r="AD128" s="1077"/>
      <c r="AE128" s="1078"/>
      <c r="AF128" s="1078"/>
      <c r="AG128" s="1078"/>
      <c r="AH128" s="229"/>
      <c r="AI128" s="229"/>
      <c r="AJ128" s="229"/>
      <c r="AK128" s="229"/>
      <c r="AL128" s="229"/>
      <c r="AM128" s="229"/>
      <c r="AN128" s="229"/>
      <c r="AO128" s="229"/>
      <c r="AP128" s="229"/>
      <c r="AQ128" s="229"/>
      <c r="AR128" s="229"/>
      <c r="AS128" s="229"/>
      <c r="AT128" s="229"/>
      <c r="AU128" s="229"/>
      <c r="AV128" s="228"/>
      <c r="AW128" s="228"/>
      <c r="AX128" s="228"/>
      <c r="AY128" s="228"/>
      <c r="AZ128" s="228"/>
      <c r="BA128" s="228"/>
      <c r="BB128" s="228"/>
      <c r="BC128" s="228"/>
      <c r="BD128" s="228"/>
      <c r="BE128" s="228"/>
      <c r="BF128" s="228"/>
      <c r="BG128" s="228"/>
      <c r="BH128" s="228"/>
      <c r="BI128" s="228"/>
      <c r="BJ128" s="228"/>
      <c r="BK128" s="228"/>
      <c r="BL128" s="228"/>
      <c r="BM128" s="228"/>
      <c r="BN128" s="228"/>
      <c r="BO128" s="228"/>
      <c r="BP128" s="228"/>
      <c r="BQ128" s="228"/>
      <c r="BR128" s="228"/>
      <c r="BS128" s="228"/>
      <c r="BT128" s="228"/>
      <c r="BU128" s="228"/>
      <c r="BV128" s="228"/>
      <c r="BW128" s="228"/>
      <c r="BX128" s="228"/>
      <c r="BY128" s="228"/>
      <c r="BZ128" s="228"/>
      <c r="CA128" s="228"/>
      <c r="CB128" s="228"/>
      <c r="CC128" s="228"/>
      <c r="CD128" s="228"/>
      <c r="CE128" s="228"/>
      <c r="CF128" s="228"/>
      <c r="CG128" s="228"/>
      <c r="CH128" s="228"/>
      <c r="CI128" s="228"/>
      <c r="CJ128" s="228"/>
      <c r="CK128" s="228"/>
      <c r="CL128" s="228"/>
      <c r="CM128" s="228"/>
      <c r="CN128" s="228"/>
      <c r="CO128" s="228"/>
      <c r="CP128" s="113"/>
      <c r="CQ128" s="113"/>
      <c r="CR128" s="113"/>
      <c r="CS128" s="113"/>
      <c r="CT128" s="113"/>
      <c r="CU128" s="113"/>
      <c r="CV128" s="113"/>
      <c r="CW128" s="113"/>
      <c r="CX128" s="113"/>
      <c r="CY128" s="113"/>
      <c r="CZ128" s="113"/>
      <c r="DA128" s="113"/>
      <c r="DB128" s="113"/>
      <c r="DC128" s="113"/>
      <c r="DD128" s="113"/>
      <c r="DE128" s="113"/>
      <c r="DF128" s="113"/>
      <c r="DG128" s="113"/>
      <c r="DH128" s="113"/>
      <c r="DI128" s="113"/>
      <c r="DJ128" s="113"/>
      <c r="DK128" s="113"/>
      <c r="DL128" s="113"/>
      <c r="DM128" s="113"/>
      <c r="DN128" s="113"/>
      <c r="DO128" s="113"/>
      <c r="DP128" s="113"/>
      <c r="DQ128" s="113"/>
      <c r="DR128" s="113"/>
      <c r="DS128" s="113"/>
      <c r="DT128" s="113"/>
      <c r="DU128" s="113"/>
      <c r="DV128" s="113"/>
      <c r="DW128" s="113"/>
      <c r="DX128" s="113"/>
      <c r="DY128" s="113"/>
      <c r="DZ128" s="113"/>
    </row>
    <row r="129" spans="1:130" x14ac:dyDescent="0.2">
      <c r="A129" s="223"/>
      <c r="B129" s="113"/>
      <c r="C129" s="113"/>
      <c r="D129" s="113"/>
      <c r="E129" s="113"/>
      <c r="F129" s="302"/>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228"/>
      <c r="AC129" s="1077"/>
      <c r="AD129" s="1077"/>
      <c r="AE129" s="1078"/>
      <c r="AF129" s="1078"/>
      <c r="AG129" s="1078"/>
      <c r="AH129" s="229"/>
      <c r="AI129" s="229"/>
      <c r="AJ129" s="229"/>
      <c r="AK129" s="229"/>
      <c r="AL129" s="229"/>
      <c r="AM129" s="229"/>
      <c r="AN129" s="229"/>
      <c r="AO129" s="229"/>
      <c r="AP129" s="229"/>
      <c r="AQ129" s="229"/>
      <c r="AR129" s="229"/>
      <c r="AS129" s="229"/>
      <c r="AT129" s="229"/>
      <c r="AU129" s="229"/>
      <c r="AV129" s="228"/>
      <c r="AW129" s="228"/>
      <c r="AX129" s="228"/>
      <c r="AY129" s="228"/>
      <c r="AZ129" s="228"/>
      <c r="BA129" s="228"/>
      <c r="BB129" s="228"/>
      <c r="BC129" s="228"/>
      <c r="BD129" s="228"/>
      <c r="BE129" s="228"/>
      <c r="BF129" s="228"/>
      <c r="BG129" s="228"/>
      <c r="BH129" s="228"/>
      <c r="BI129" s="228"/>
      <c r="BJ129" s="228"/>
      <c r="BK129" s="228"/>
      <c r="BL129" s="228"/>
      <c r="BM129" s="228"/>
      <c r="BN129" s="228"/>
      <c r="BO129" s="228"/>
      <c r="BP129" s="228"/>
      <c r="BQ129" s="228"/>
      <c r="BR129" s="228"/>
      <c r="BS129" s="228"/>
      <c r="BT129" s="228"/>
      <c r="BU129" s="228"/>
      <c r="BV129" s="228"/>
      <c r="BW129" s="228"/>
      <c r="BX129" s="228"/>
      <c r="BY129" s="228"/>
      <c r="BZ129" s="228"/>
      <c r="CA129" s="228"/>
      <c r="CB129" s="228"/>
      <c r="CC129" s="228"/>
      <c r="CD129" s="228"/>
      <c r="CE129" s="228"/>
      <c r="CF129" s="228"/>
      <c r="CG129" s="228"/>
      <c r="CH129" s="228"/>
      <c r="CI129" s="228"/>
      <c r="CJ129" s="228"/>
      <c r="CK129" s="228"/>
      <c r="CL129" s="228"/>
      <c r="CM129" s="228"/>
      <c r="CN129" s="228"/>
      <c r="CO129" s="228"/>
      <c r="CP129" s="113"/>
      <c r="CQ129" s="113"/>
      <c r="CR129" s="113"/>
      <c r="CS129" s="113"/>
      <c r="CT129" s="113"/>
      <c r="CU129" s="113"/>
      <c r="CV129" s="113"/>
      <c r="CW129" s="113"/>
      <c r="CX129" s="113"/>
      <c r="CY129" s="113"/>
      <c r="CZ129" s="113"/>
      <c r="DA129" s="113"/>
      <c r="DB129" s="113"/>
      <c r="DC129" s="113"/>
      <c r="DD129" s="113"/>
      <c r="DE129" s="113"/>
      <c r="DF129" s="113"/>
      <c r="DG129" s="113"/>
      <c r="DH129" s="113"/>
      <c r="DI129" s="113"/>
      <c r="DJ129" s="113"/>
      <c r="DK129" s="113"/>
      <c r="DL129" s="113"/>
      <c r="DM129" s="113"/>
      <c r="DN129" s="113"/>
      <c r="DO129" s="113"/>
      <c r="DP129" s="113"/>
      <c r="DQ129" s="113"/>
      <c r="DR129" s="113"/>
      <c r="DS129" s="113"/>
      <c r="DT129" s="113"/>
      <c r="DU129" s="113"/>
      <c r="DV129" s="113"/>
      <c r="DW129" s="113"/>
      <c r="DX129" s="113"/>
      <c r="DY129" s="113"/>
      <c r="DZ129" s="113"/>
    </row>
    <row r="130" spans="1:130" x14ac:dyDescent="0.2">
      <c r="A130" s="223"/>
      <c r="B130" s="113"/>
      <c r="C130" s="113"/>
      <c r="D130" s="113"/>
      <c r="E130" s="113"/>
      <c r="F130" s="302"/>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228"/>
      <c r="AC130" s="1077"/>
      <c r="AD130" s="1077"/>
      <c r="AE130" s="1078"/>
      <c r="AF130" s="1078"/>
      <c r="AG130" s="1078"/>
      <c r="AH130" s="229"/>
      <c r="AI130" s="229"/>
      <c r="AJ130" s="229"/>
      <c r="AK130" s="229"/>
      <c r="AL130" s="229"/>
      <c r="AM130" s="229"/>
      <c r="AN130" s="229"/>
      <c r="AO130" s="229"/>
      <c r="AP130" s="229"/>
      <c r="AQ130" s="229"/>
      <c r="AR130" s="229"/>
      <c r="AS130" s="229"/>
      <c r="AT130" s="229"/>
      <c r="AU130" s="229"/>
      <c r="AV130" s="228"/>
      <c r="AW130" s="228"/>
      <c r="AX130" s="228"/>
      <c r="AY130" s="228"/>
      <c r="AZ130" s="228"/>
      <c r="BA130" s="228"/>
      <c r="BB130" s="228"/>
      <c r="BC130" s="228"/>
      <c r="BD130" s="228"/>
      <c r="BE130" s="228"/>
      <c r="BF130" s="228"/>
      <c r="BG130" s="228"/>
      <c r="BH130" s="228"/>
      <c r="BI130" s="228"/>
      <c r="BJ130" s="228"/>
      <c r="BK130" s="228"/>
      <c r="BL130" s="228"/>
      <c r="BM130" s="228"/>
      <c r="BN130" s="228"/>
      <c r="BO130" s="228"/>
      <c r="BP130" s="228"/>
      <c r="BQ130" s="228"/>
      <c r="BR130" s="228"/>
      <c r="BS130" s="228"/>
      <c r="BT130" s="228"/>
      <c r="BU130" s="228"/>
      <c r="BV130" s="228"/>
      <c r="BW130" s="228"/>
      <c r="BX130" s="228"/>
      <c r="BY130" s="228"/>
      <c r="BZ130" s="228"/>
      <c r="CA130" s="228"/>
      <c r="CB130" s="228"/>
      <c r="CC130" s="228"/>
      <c r="CD130" s="228"/>
      <c r="CE130" s="228"/>
      <c r="CF130" s="228"/>
      <c r="CG130" s="228"/>
      <c r="CH130" s="228"/>
      <c r="CI130" s="228"/>
      <c r="CJ130" s="228"/>
      <c r="CK130" s="228"/>
      <c r="CL130" s="228"/>
      <c r="CM130" s="228"/>
      <c r="CN130" s="228"/>
      <c r="CO130" s="228"/>
      <c r="CP130" s="113"/>
      <c r="CQ130" s="113"/>
      <c r="CR130" s="113"/>
      <c r="CS130" s="113"/>
      <c r="CT130" s="113"/>
      <c r="CU130" s="113"/>
      <c r="CV130" s="113"/>
      <c r="CW130" s="113"/>
      <c r="CX130" s="113"/>
      <c r="CY130" s="113"/>
      <c r="CZ130" s="113"/>
      <c r="DA130" s="113"/>
      <c r="DB130" s="113"/>
      <c r="DC130" s="113"/>
      <c r="DD130" s="113"/>
      <c r="DE130" s="113"/>
      <c r="DF130" s="113"/>
      <c r="DG130" s="113"/>
      <c r="DH130" s="113"/>
      <c r="DI130" s="113"/>
      <c r="DJ130" s="113"/>
      <c r="DK130" s="113"/>
      <c r="DL130" s="113"/>
      <c r="DM130" s="113"/>
      <c r="DN130" s="113"/>
      <c r="DO130" s="113"/>
      <c r="DP130" s="113"/>
      <c r="DQ130" s="113"/>
      <c r="DR130" s="113"/>
      <c r="DS130" s="113"/>
      <c r="DT130" s="113"/>
      <c r="DU130" s="113"/>
      <c r="DV130" s="113"/>
      <c r="DW130" s="113"/>
      <c r="DX130" s="113"/>
      <c r="DY130" s="113"/>
      <c r="DZ130" s="113"/>
    </row>
    <row r="131" spans="1:130" x14ac:dyDescent="0.2">
      <c r="A131" s="223"/>
      <c r="B131" s="113"/>
      <c r="C131" s="113"/>
      <c r="D131" s="113"/>
      <c r="E131" s="113"/>
      <c r="F131" s="302"/>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228"/>
      <c r="AC131" s="1077"/>
      <c r="AD131" s="1077"/>
      <c r="AE131" s="1078"/>
      <c r="AF131" s="1078"/>
      <c r="AG131" s="1078"/>
      <c r="AH131" s="229"/>
      <c r="AI131" s="229"/>
      <c r="AJ131" s="229"/>
      <c r="AK131" s="229"/>
      <c r="AL131" s="229"/>
      <c r="AM131" s="229"/>
      <c r="AN131" s="229"/>
      <c r="AO131" s="229"/>
      <c r="AP131" s="229"/>
      <c r="AQ131" s="229"/>
      <c r="AR131" s="229"/>
      <c r="AS131" s="229"/>
      <c r="AT131" s="229"/>
      <c r="AU131" s="229"/>
      <c r="AV131" s="228"/>
      <c r="AW131" s="228"/>
      <c r="AX131" s="228"/>
      <c r="AY131" s="228"/>
      <c r="AZ131" s="228"/>
      <c r="BA131" s="228"/>
      <c r="BB131" s="228"/>
      <c r="BC131" s="228"/>
      <c r="BD131" s="228"/>
      <c r="BE131" s="228"/>
      <c r="BF131" s="228"/>
      <c r="BG131" s="228"/>
      <c r="BH131" s="228"/>
      <c r="BI131" s="228"/>
      <c r="BJ131" s="228"/>
      <c r="BK131" s="228"/>
      <c r="BL131" s="228"/>
      <c r="BM131" s="228"/>
      <c r="BN131" s="228"/>
      <c r="BO131" s="228"/>
      <c r="BP131" s="228"/>
      <c r="BQ131" s="228"/>
      <c r="BR131" s="228"/>
      <c r="BS131" s="228"/>
      <c r="BT131" s="228"/>
      <c r="BU131" s="228"/>
      <c r="BV131" s="228"/>
      <c r="BW131" s="228"/>
      <c r="BX131" s="228"/>
      <c r="BY131" s="228"/>
      <c r="BZ131" s="228"/>
      <c r="CA131" s="228"/>
      <c r="CB131" s="228"/>
      <c r="CC131" s="228"/>
      <c r="CD131" s="228"/>
      <c r="CE131" s="228"/>
      <c r="CF131" s="228"/>
      <c r="CG131" s="228"/>
      <c r="CH131" s="228"/>
      <c r="CI131" s="228"/>
      <c r="CJ131" s="228"/>
      <c r="CK131" s="228"/>
      <c r="CL131" s="228"/>
      <c r="CM131" s="228"/>
      <c r="CN131" s="228"/>
      <c r="CO131" s="228"/>
      <c r="CP131" s="113"/>
      <c r="CQ131" s="113"/>
      <c r="CR131" s="113"/>
      <c r="CS131" s="113"/>
      <c r="CT131" s="113"/>
      <c r="CU131" s="113"/>
      <c r="CV131" s="113"/>
      <c r="CW131" s="113"/>
      <c r="CX131" s="113"/>
      <c r="CY131" s="113"/>
      <c r="CZ131" s="113"/>
      <c r="DA131" s="113"/>
      <c r="DB131" s="113"/>
      <c r="DC131" s="113"/>
      <c r="DD131" s="113"/>
      <c r="DE131" s="113"/>
      <c r="DF131" s="113"/>
      <c r="DG131" s="113"/>
      <c r="DH131" s="113"/>
      <c r="DI131" s="113"/>
      <c r="DJ131" s="113"/>
      <c r="DK131" s="113"/>
      <c r="DL131" s="113"/>
      <c r="DM131" s="113"/>
      <c r="DN131" s="113"/>
      <c r="DO131" s="113"/>
      <c r="DP131" s="113"/>
      <c r="DQ131" s="113"/>
      <c r="DR131" s="113"/>
      <c r="DS131" s="113"/>
      <c r="DT131" s="113"/>
      <c r="DU131" s="113"/>
      <c r="DV131" s="113"/>
      <c r="DW131" s="113"/>
      <c r="DX131" s="113"/>
      <c r="DY131" s="113"/>
      <c r="DZ131" s="113"/>
    </row>
    <row r="132" spans="1:130" x14ac:dyDescent="0.2">
      <c r="A132" s="223"/>
      <c r="B132" s="113"/>
      <c r="C132" s="113"/>
      <c r="D132" s="113"/>
      <c r="E132" s="113"/>
      <c r="F132" s="302"/>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228"/>
      <c r="AC132" s="1077"/>
      <c r="AD132" s="1077"/>
      <c r="AE132" s="1078"/>
      <c r="AF132" s="1078"/>
      <c r="AG132" s="1078"/>
      <c r="AH132" s="229"/>
      <c r="AI132" s="229"/>
      <c r="AJ132" s="229"/>
      <c r="AK132" s="229"/>
      <c r="AL132" s="229"/>
      <c r="AM132" s="229"/>
      <c r="AN132" s="229"/>
      <c r="AO132" s="229"/>
      <c r="AP132" s="229"/>
      <c r="AQ132" s="229"/>
      <c r="AR132" s="229"/>
      <c r="AS132" s="229"/>
      <c r="AT132" s="229"/>
      <c r="AU132" s="229"/>
      <c r="AV132" s="228"/>
      <c r="AW132" s="228"/>
      <c r="AX132" s="228"/>
      <c r="AY132" s="228"/>
      <c r="AZ132" s="228"/>
      <c r="BA132" s="228"/>
      <c r="BB132" s="228"/>
      <c r="BC132" s="228"/>
      <c r="BD132" s="228"/>
      <c r="BE132" s="228"/>
      <c r="BF132" s="228"/>
      <c r="BG132" s="228"/>
      <c r="BH132" s="228"/>
      <c r="BI132" s="228"/>
      <c r="BJ132" s="228"/>
      <c r="BK132" s="228"/>
      <c r="BL132" s="228"/>
      <c r="BM132" s="228"/>
      <c r="BN132" s="228"/>
      <c r="BO132" s="228"/>
      <c r="BP132" s="228"/>
      <c r="BQ132" s="228"/>
      <c r="BR132" s="228"/>
      <c r="BS132" s="228"/>
      <c r="BT132" s="228"/>
      <c r="BU132" s="228"/>
      <c r="BV132" s="228"/>
      <c r="BW132" s="228"/>
      <c r="BX132" s="228"/>
      <c r="BY132" s="228"/>
      <c r="BZ132" s="228"/>
      <c r="CA132" s="228"/>
      <c r="CB132" s="228"/>
      <c r="CC132" s="228"/>
      <c r="CD132" s="228"/>
      <c r="CE132" s="228"/>
      <c r="CF132" s="228"/>
      <c r="CG132" s="228"/>
      <c r="CH132" s="228"/>
      <c r="CI132" s="228"/>
      <c r="CJ132" s="228"/>
      <c r="CK132" s="228"/>
      <c r="CL132" s="228"/>
      <c r="CM132" s="228"/>
      <c r="CN132" s="228"/>
      <c r="CO132" s="228"/>
      <c r="CP132" s="113"/>
      <c r="CQ132" s="113"/>
      <c r="CR132" s="113"/>
      <c r="CS132" s="113"/>
      <c r="CT132" s="113"/>
      <c r="CU132" s="113"/>
      <c r="CV132" s="113"/>
      <c r="CW132" s="113"/>
      <c r="CX132" s="113"/>
      <c r="CY132" s="113"/>
      <c r="CZ132" s="113"/>
      <c r="DA132" s="113"/>
      <c r="DB132" s="113"/>
      <c r="DC132" s="113"/>
      <c r="DD132" s="113"/>
      <c r="DE132" s="113"/>
      <c r="DF132" s="113"/>
      <c r="DG132" s="113"/>
      <c r="DH132" s="113"/>
      <c r="DI132" s="113"/>
      <c r="DJ132" s="113"/>
      <c r="DK132" s="113"/>
      <c r="DL132" s="113"/>
      <c r="DM132" s="113"/>
      <c r="DN132" s="113"/>
      <c r="DO132" s="113"/>
      <c r="DP132" s="113"/>
      <c r="DQ132" s="113"/>
      <c r="DR132" s="113"/>
      <c r="DS132" s="113"/>
      <c r="DT132" s="113"/>
      <c r="DU132" s="113"/>
      <c r="DV132" s="113"/>
      <c r="DW132" s="113"/>
      <c r="DX132" s="113"/>
      <c r="DY132" s="113"/>
      <c r="DZ132" s="113"/>
    </row>
    <row r="133" spans="1:130" x14ac:dyDescent="0.2">
      <c r="A133" s="223"/>
      <c r="B133" s="113"/>
      <c r="C133" s="113"/>
      <c r="D133" s="113"/>
      <c r="E133" s="113"/>
      <c r="F133" s="302"/>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228"/>
      <c r="AC133" s="1077"/>
      <c r="AD133" s="1077"/>
      <c r="AE133" s="1078"/>
      <c r="AF133" s="1078"/>
      <c r="AG133" s="1078"/>
      <c r="AH133" s="229"/>
      <c r="AI133" s="229"/>
      <c r="AJ133" s="229"/>
      <c r="AK133" s="229"/>
      <c r="AL133" s="229"/>
      <c r="AM133" s="229"/>
      <c r="AN133" s="229"/>
      <c r="AO133" s="229"/>
      <c r="AP133" s="229"/>
      <c r="AQ133" s="229"/>
      <c r="AR133" s="229"/>
      <c r="AS133" s="229"/>
      <c r="AT133" s="229"/>
      <c r="AU133" s="229"/>
      <c r="AV133" s="228"/>
      <c r="AW133" s="228"/>
      <c r="AX133" s="228"/>
      <c r="AY133" s="228"/>
      <c r="AZ133" s="228"/>
      <c r="BA133" s="228"/>
      <c r="BB133" s="228"/>
      <c r="BC133" s="228"/>
      <c r="BD133" s="228"/>
      <c r="BE133" s="228"/>
      <c r="BF133" s="228"/>
      <c r="BG133" s="228"/>
      <c r="BH133" s="228"/>
      <c r="BI133" s="228"/>
      <c r="BJ133" s="228"/>
      <c r="BK133" s="228"/>
      <c r="BL133" s="228"/>
      <c r="BM133" s="228"/>
      <c r="BN133" s="228"/>
      <c r="BO133" s="228"/>
      <c r="BP133" s="228"/>
      <c r="BQ133" s="228"/>
      <c r="BR133" s="228"/>
      <c r="BS133" s="228"/>
      <c r="BT133" s="228"/>
      <c r="BU133" s="228"/>
      <c r="BV133" s="228"/>
      <c r="BW133" s="228"/>
      <c r="BX133" s="228"/>
      <c r="BY133" s="228"/>
      <c r="BZ133" s="228"/>
      <c r="CA133" s="228"/>
      <c r="CB133" s="228"/>
      <c r="CC133" s="228"/>
      <c r="CD133" s="228"/>
      <c r="CE133" s="228"/>
      <c r="CF133" s="228"/>
      <c r="CG133" s="228"/>
      <c r="CH133" s="228"/>
      <c r="CI133" s="228"/>
      <c r="CJ133" s="228"/>
      <c r="CK133" s="228"/>
      <c r="CL133" s="228"/>
      <c r="CM133" s="228"/>
      <c r="CN133" s="228"/>
      <c r="CO133" s="228"/>
      <c r="CP133" s="113"/>
      <c r="CQ133" s="113"/>
      <c r="CR133" s="113"/>
      <c r="CS133" s="113"/>
      <c r="CT133" s="113"/>
      <c r="CU133" s="113"/>
      <c r="CV133" s="113"/>
      <c r="CW133" s="113"/>
      <c r="CX133" s="113"/>
      <c r="CY133" s="113"/>
      <c r="CZ133" s="113"/>
      <c r="DA133" s="113"/>
      <c r="DB133" s="113"/>
      <c r="DC133" s="113"/>
      <c r="DD133" s="113"/>
      <c r="DE133" s="113"/>
      <c r="DF133" s="113"/>
      <c r="DG133" s="113"/>
      <c r="DH133" s="113"/>
      <c r="DI133" s="113"/>
      <c r="DJ133" s="113"/>
      <c r="DK133" s="113"/>
      <c r="DL133" s="113"/>
      <c r="DM133" s="113"/>
      <c r="DN133" s="113"/>
      <c r="DO133" s="113"/>
      <c r="DP133" s="113"/>
      <c r="DQ133" s="113"/>
      <c r="DR133" s="113"/>
      <c r="DS133" s="113"/>
      <c r="DT133" s="113"/>
      <c r="DU133" s="113"/>
      <c r="DV133" s="113"/>
      <c r="DW133" s="113"/>
      <c r="DX133" s="113"/>
      <c r="DY133" s="113"/>
      <c r="DZ133" s="113"/>
    </row>
    <row r="134" spans="1:130" x14ac:dyDescent="0.2">
      <c r="A134" s="223"/>
      <c r="B134" s="113"/>
      <c r="C134" s="113"/>
      <c r="D134" s="113"/>
      <c r="E134" s="113"/>
      <c r="F134" s="302"/>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228"/>
      <c r="AC134" s="1077"/>
      <c r="AD134" s="1077"/>
      <c r="AE134" s="1078"/>
      <c r="AF134" s="1078"/>
      <c r="AG134" s="1078"/>
      <c r="AH134" s="229"/>
      <c r="AI134" s="229"/>
      <c r="AJ134" s="229"/>
      <c r="AK134" s="229"/>
      <c r="AL134" s="229"/>
      <c r="AM134" s="229"/>
      <c r="AN134" s="229"/>
      <c r="AO134" s="229"/>
      <c r="AP134" s="229"/>
      <c r="AQ134" s="229"/>
      <c r="AR134" s="229"/>
      <c r="AS134" s="229"/>
      <c r="AT134" s="229"/>
      <c r="AU134" s="229"/>
      <c r="AV134" s="228"/>
      <c r="AW134" s="228"/>
      <c r="AX134" s="228"/>
      <c r="AY134" s="228"/>
      <c r="AZ134" s="228"/>
      <c r="BA134" s="228"/>
      <c r="BB134" s="228"/>
      <c r="BC134" s="228"/>
      <c r="BD134" s="228"/>
      <c r="BE134" s="228"/>
      <c r="BF134" s="228"/>
      <c r="BG134" s="228"/>
      <c r="BH134" s="228"/>
      <c r="BI134" s="228"/>
      <c r="BJ134" s="228"/>
      <c r="BK134" s="228"/>
      <c r="BL134" s="228"/>
      <c r="BM134" s="228"/>
      <c r="BN134" s="228"/>
      <c r="BO134" s="228"/>
      <c r="BP134" s="228"/>
      <c r="BQ134" s="228"/>
      <c r="BR134" s="228"/>
      <c r="BS134" s="228"/>
      <c r="BT134" s="228"/>
      <c r="BU134" s="228"/>
      <c r="BV134" s="228"/>
      <c r="BW134" s="228"/>
      <c r="BX134" s="228"/>
      <c r="BY134" s="228"/>
      <c r="BZ134" s="228"/>
      <c r="CA134" s="228"/>
      <c r="CB134" s="228"/>
      <c r="CC134" s="228"/>
      <c r="CD134" s="228"/>
      <c r="CE134" s="228"/>
      <c r="CF134" s="228"/>
      <c r="CG134" s="228"/>
      <c r="CH134" s="228"/>
      <c r="CI134" s="228"/>
      <c r="CJ134" s="228"/>
      <c r="CK134" s="228"/>
      <c r="CL134" s="228"/>
      <c r="CM134" s="228"/>
      <c r="CN134" s="228"/>
      <c r="CO134" s="228"/>
      <c r="CP134" s="113"/>
      <c r="CQ134" s="113"/>
      <c r="CR134" s="113"/>
      <c r="CS134" s="113"/>
      <c r="CT134" s="113"/>
      <c r="CU134" s="113"/>
      <c r="CV134" s="113"/>
      <c r="CW134" s="113"/>
      <c r="CX134" s="113"/>
      <c r="CY134" s="113"/>
      <c r="CZ134" s="113"/>
      <c r="DA134" s="113"/>
      <c r="DB134" s="113"/>
      <c r="DC134" s="113"/>
      <c r="DD134" s="113"/>
      <c r="DE134" s="113"/>
      <c r="DF134" s="113"/>
      <c r="DG134" s="113"/>
      <c r="DH134" s="113"/>
      <c r="DI134" s="113"/>
      <c r="DJ134" s="113"/>
      <c r="DK134" s="113"/>
      <c r="DL134" s="113"/>
      <c r="DM134" s="113"/>
      <c r="DN134" s="113"/>
      <c r="DO134" s="113"/>
      <c r="DP134" s="113"/>
      <c r="DQ134" s="113"/>
      <c r="DR134" s="113"/>
      <c r="DS134" s="113"/>
      <c r="DT134" s="113"/>
      <c r="DU134" s="113"/>
      <c r="DV134" s="113"/>
      <c r="DW134" s="113"/>
      <c r="DX134" s="113"/>
      <c r="DY134" s="113"/>
      <c r="DZ134" s="113"/>
    </row>
    <row r="135" spans="1:130" x14ac:dyDescent="0.2">
      <c r="A135" s="223"/>
      <c r="B135" s="113"/>
      <c r="C135" s="113"/>
      <c r="D135" s="113"/>
      <c r="E135" s="113"/>
      <c r="V135" s="113"/>
      <c r="W135" s="113"/>
      <c r="X135" s="113"/>
      <c r="Y135" s="113"/>
      <c r="Z135" s="113"/>
      <c r="AA135" s="113"/>
      <c r="AB135" s="228"/>
      <c r="AC135" s="1077"/>
      <c r="AD135" s="1077"/>
      <c r="AE135" s="1078"/>
      <c r="AF135" s="1078"/>
      <c r="AG135" s="1078"/>
      <c r="AH135" s="229"/>
      <c r="AI135" s="229"/>
      <c r="AJ135" s="229"/>
      <c r="AK135" s="229"/>
      <c r="AL135" s="229"/>
      <c r="AM135" s="229"/>
      <c r="AN135" s="229"/>
      <c r="AO135" s="229"/>
      <c r="AP135" s="229"/>
      <c r="AQ135" s="229"/>
      <c r="AR135" s="229"/>
      <c r="AS135" s="229"/>
      <c r="AT135" s="229"/>
      <c r="AU135" s="229"/>
      <c r="AV135" s="228"/>
      <c r="AW135" s="228"/>
      <c r="AX135" s="228"/>
      <c r="AY135" s="228"/>
      <c r="AZ135" s="228"/>
      <c r="BA135" s="228"/>
      <c r="BB135" s="228"/>
      <c r="BC135" s="228"/>
      <c r="BD135" s="228"/>
      <c r="BE135" s="228"/>
      <c r="BF135" s="228"/>
      <c r="BG135" s="228"/>
      <c r="BH135" s="228"/>
      <c r="BI135" s="228"/>
      <c r="BJ135" s="228"/>
      <c r="BK135" s="228"/>
      <c r="BL135" s="228"/>
      <c r="BM135" s="228"/>
      <c r="BN135" s="228"/>
      <c r="BO135" s="228"/>
      <c r="BP135" s="228"/>
      <c r="BQ135" s="228"/>
      <c r="BR135" s="228"/>
      <c r="BS135" s="228"/>
      <c r="BT135" s="228"/>
      <c r="BU135" s="228"/>
      <c r="BV135" s="228"/>
      <c r="BW135" s="228"/>
      <c r="BX135" s="228"/>
      <c r="BY135" s="228"/>
      <c r="BZ135" s="228"/>
      <c r="CA135" s="228"/>
      <c r="CB135" s="228"/>
      <c r="CC135" s="228"/>
      <c r="CD135" s="228"/>
      <c r="CE135" s="228"/>
      <c r="CF135" s="228"/>
      <c r="CG135" s="228"/>
      <c r="CH135" s="228"/>
      <c r="CI135" s="228"/>
      <c r="CJ135" s="228"/>
      <c r="CK135" s="228"/>
      <c r="CL135" s="228"/>
      <c r="CM135" s="228"/>
      <c r="CN135" s="228"/>
      <c r="CO135" s="228"/>
      <c r="CP135" s="113"/>
      <c r="CQ135" s="113"/>
      <c r="CR135" s="113"/>
      <c r="CS135" s="113"/>
      <c r="CT135" s="113"/>
      <c r="CU135" s="113"/>
      <c r="CV135" s="113"/>
      <c r="CW135" s="113"/>
      <c r="CX135" s="113"/>
      <c r="CY135" s="113"/>
      <c r="CZ135" s="113"/>
      <c r="DA135" s="113"/>
      <c r="DB135" s="113"/>
      <c r="DC135" s="113"/>
      <c r="DD135" s="113"/>
      <c r="DE135" s="113"/>
      <c r="DF135" s="113"/>
      <c r="DG135" s="113"/>
      <c r="DH135" s="113"/>
      <c r="DI135" s="113"/>
      <c r="DJ135" s="113"/>
      <c r="DK135" s="113"/>
      <c r="DL135" s="113"/>
      <c r="DM135" s="113"/>
      <c r="DN135" s="113"/>
      <c r="DO135" s="113"/>
      <c r="DP135" s="113"/>
      <c r="DQ135" s="113"/>
      <c r="DR135" s="113"/>
      <c r="DS135" s="113"/>
      <c r="DT135" s="113"/>
      <c r="DU135" s="113"/>
      <c r="DV135" s="113"/>
      <c r="DW135" s="113"/>
      <c r="DX135" s="113"/>
      <c r="DY135" s="113"/>
      <c r="DZ135" s="113"/>
    </row>
    <row r="136" spans="1:130" x14ac:dyDescent="0.2">
      <c r="A136" s="223"/>
      <c r="B136" s="113"/>
      <c r="C136" s="113"/>
      <c r="D136" s="113"/>
      <c r="E136" s="113"/>
      <c r="V136" s="113"/>
      <c r="W136" s="113"/>
      <c r="X136" s="113"/>
      <c r="Y136" s="113"/>
      <c r="Z136" s="113"/>
      <c r="AA136" s="113"/>
      <c r="AB136" s="228"/>
      <c r="AC136" s="1077"/>
      <c r="AD136" s="1077"/>
      <c r="AE136" s="1078"/>
      <c r="AF136" s="1078"/>
      <c r="AG136" s="1078"/>
      <c r="AH136" s="229"/>
      <c r="AI136" s="229"/>
      <c r="AJ136" s="229"/>
      <c r="AK136" s="229"/>
      <c r="AL136" s="229"/>
      <c r="AM136" s="229"/>
      <c r="AN136" s="229"/>
      <c r="AO136" s="229"/>
      <c r="AP136" s="229"/>
      <c r="AQ136" s="229"/>
      <c r="AR136" s="229"/>
      <c r="AS136" s="229"/>
      <c r="AT136" s="229"/>
      <c r="AU136" s="229"/>
      <c r="AV136" s="228"/>
      <c r="AW136" s="228"/>
      <c r="AX136" s="228"/>
      <c r="AY136" s="228"/>
      <c r="AZ136" s="228"/>
      <c r="BA136" s="228"/>
      <c r="BB136" s="228"/>
      <c r="BC136" s="228"/>
      <c r="BD136" s="228"/>
      <c r="BE136" s="228"/>
      <c r="BF136" s="228"/>
      <c r="BG136" s="228"/>
      <c r="BH136" s="228"/>
      <c r="BI136" s="228"/>
      <c r="BJ136" s="228"/>
      <c r="BK136" s="228"/>
      <c r="BL136" s="228"/>
      <c r="BM136" s="228"/>
      <c r="BN136" s="228"/>
      <c r="BO136" s="228"/>
      <c r="BP136" s="228"/>
      <c r="BQ136" s="228"/>
      <c r="BR136" s="228"/>
      <c r="BS136" s="228"/>
      <c r="BT136" s="228"/>
      <c r="BU136" s="228"/>
      <c r="BV136" s="228"/>
      <c r="BW136" s="228"/>
      <c r="BX136" s="228"/>
      <c r="BY136" s="228"/>
      <c r="BZ136" s="228"/>
      <c r="CA136" s="228"/>
      <c r="CB136" s="228"/>
      <c r="CC136" s="228"/>
      <c r="CD136" s="228"/>
      <c r="CE136" s="228"/>
      <c r="CF136" s="228"/>
      <c r="CG136" s="228"/>
      <c r="CH136" s="228"/>
      <c r="CI136" s="228"/>
      <c r="CJ136" s="228"/>
      <c r="CK136" s="228"/>
      <c r="CL136" s="228"/>
      <c r="CM136" s="228"/>
      <c r="CN136" s="228"/>
      <c r="CO136" s="228"/>
      <c r="CP136" s="113"/>
      <c r="CQ136" s="113"/>
      <c r="CR136" s="113"/>
      <c r="CS136" s="113"/>
      <c r="CT136" s="113"/>
      <c r="CU136" s="113"/>
      <c r="CV136" s="113"/>
      <c r="CW136" s="113"/>
      <c r="CX136" s="113"/>
      <c r="CY136" s="113"/>
      <c r="CZ136" s="113"/>
      <c r="DA136" s="113"/>
      <c r="DB136" s="113"/>
      <c r="DC136" s="113"/>
      <c r="DD136" s="113"/>
      <c r="DE136" s="113"/>
      <c r="DF136" s="113"/>
      <c r="DG136" s="113"/>
      <c r="DH136" s="113"/>
      <c r="DI136" s="113"/>
      <c r="DJ136" s="113"/>
      <c r="DK136" s="113"/>
      <c r="DL136" s="113"/>
      <c r="DM136" s="113"/>
      <c r="DN136" s="113"/>
      <c r="DO136" s="113"/>
      <c r="DP136" s="113"/>
      <c r="DQ136" s="113"/>
      <c r="DR136" s="113"/>
      <c r="DS136" s="113"/>
      <c r="DT136" s="113"/>
      <c r="DU136" s="113"/>
      <c r="DV136" s="113"/>
      <c r="DW136" s="113"/>
      <c r="DX136" s="113"/>
      <c r="DY136" s="113"/>
      <c r="DZ136" s="113"/>
    </row>
    <row r="137" spans="1:130" x14ac:dyDescent="0.2">
      <c r="A137" s="223"/>
      <c r="B137" s="113"/>
      <c r="C137" s="113"/>
      <c r="D137" s="113"/>
      <c r="E137" s="113"/>
      <c r="V137" s="113"/>
      <c r="W137" s="113"/>
      <c r="X137" s="113"/>
      <c r="Y137" s="113"/>
      <c r="Z137" s="113"/>
      <c r="AA137" s="113"/>
      <c r="AB137" s="228"/>
      <c r="AC137" s="1077"/>
      <c r="AD137" s="1077"/>
      <c r="AE137" s="1078"/>
      <c r="AF137" s="1078"/>
      <c r="AG137" s="1078"/>
      <c r="AH137" s="229"/>
      <c r="AI137" s="229"/>
      <c r="AJ137" s="229"/>
      <c r="AK137" s="229"/>
      <c r="AL137" s="229"/>
      <c r="AM137" s="229"/>
      <c r="AN137" s="229"/>
      <c r="AO137" s="229"/>
      <c r="AP137" s="229"/>
      <c r="AQ137" s="229"/>
      <c r="AR137" s="229"/>
      <c r="AS137" s="229"/>
      <c r="AT137" s="229"/>
      <c r="AU137" s="229"/>
      <c r="AV137" s="228"/>
      <c r="AW137" s="228"/>
      <c r="AX137" s="228"/>
      <c r="AY137" s="228"/>
      <c r="AZ137" s="228"/>
      <c r="BA137" s="228"/>
      <c r="BB137" s="228"/>
      <c r="BC137" s="228"/>
      <c r="BD137" s="228"/>
      <c r="BE137" s="228"/>
      <c r="BF137" s="228"/>
      <c r="BG137" s="228"/>
      <c r="BH137" s="228"/>
      <c r="BI137" s="228"/>
      <c r="BJ137" s="228"/>
      <c r="BK137" s="228"/>
      <c r="BL137" s="228"/>
      <c r="BM137" s="228"/>
      <c r="BN137" s="228"/>
      <c r="BO137" s="228"/>
      <c r="BP137" s="228"/>
      <c r="BQ137" s="228"/>
      <c r="BR137" s="228"/>
      <c r="BS137" s="228"/>
      <c r="BT137" s="228"/>
      <c r="BU137" s="228"/>
      <c r="BV137" s="228"/>
      <c r="BW137" s="228"/>
      <c r="BX137" s="228"/>
      <c r="BY137" s="228"/>
      <c r="BZ137" s="228"/>
      <c r="CA137" s="228"/>
      <c r="CB137" s="228"/>
      <c r="CC137" s="228"/>
      <c r="CD137" s="228"/>
      <c r="CE137" s="228"/>
      <c r="CF137" s="228"/>
      <c r="CG137" s="228"/>
      <c r="CH137" s="228"/>
      <c r="CI137" s="228"/>
      <c r="CJ137" s="228"/>
      <c r="CK137" s="228"/>
      <c r="CL137" s="228"/>
      <c r="CM137" s="228"/>
      <c r="CN137" s="228"/>
      <c r="CO137" s="228"/>
      <c r="CP137" s="113"/>
      <c r="CQ137" s="113"/>
      <c r="CR137" s="113"/>
      <c r="CS137" s="113"/>
      <c r="CT137" s="113"/>
      <c r="CU137" s="113"/>
      <c r="CV137" s="113"/>
      <c r="CW137" s="113"/>
      <c r="CX137" s="113"/>
      <c r="CY137" s="113"/>
      <c r="CZ137" s="113"/>
      <c r="DA137" s="113"/>
      <c r="DB137" s="113"/>
      <c r="DC137" s="113"/>
      <c r="DD137" s="113"/>
      <c r="DE137" s="113"/>
      <c r="DF137" s="113"/>
      <c r="DG137" s="113"/>
      <c r="DH137" s="113"/>
      <c r="DI137" s="113"/>
      <c r="DJ137" s="113"/>
      <c r="DK137" s="113"/>
      <c r="DL137" s="113"/>
      <c r="DM137" s="113"/>
      <c r="DN137" s="113"/>
      <c r="DO137" s="113"/>
      <c r="DP137" s="113"/>
      <c r="DQ137" s="113"/>
      <c r="DR137" s="113"/>
      <c r="DS137" s="113"/>
      <c r="DT137" s="113"/>
      <c r="DU137" s="113"/>
      <c r="DV137" s="113"/>
      <c r="DW137" s="113"/>
      <c r="DX137" s="113"/>
      <c r="DY137" s="113"/>
      <c r="DZ137" s="113"/>
    </row>
    <row r="138" spans="1:130" x14ac:dyDescent="0.2">
      <c r="A138" s="223"/>
      <c r="B138" s="113"/>
      <c r="C138" s="113"/>
      <c r="D138" s="113"/>
      <c r="E138" s="113"/>
      <c r="V138" s="113"/>
      <c r="W138" s="113"/>
      <c r="X138" s="113"/>
      <c r="Y138" s="113"/>
      <c r="Z138" s="113"/>
      <c r="AA138" s="113"/>
      <c r="AB138" s="228"/>
      <c r="AC138" s="1077"/>
      <c r="AD138" s="1077"/>
      <c r="AE138" s="1078"/>
      <c r="AF138" s="1078"/>
      <c r="AG138" s="1078"/>
      <c r="AH138" s="229"/>
      <c r="AI138" s="229"/>
      <c r="AJ138" s="229"/>
      <c r="AK138" s="229"/>
      <c r="AL138" s="229"/>
      <c r="AM138" s="229"/>
      <c r="AN138" s="229"/>
      <c r="AO138" s="229"/>
      <c r="AP138" s="229"/>
      <c r="AQ138" s="229"/>
      <c r="AR138" s="229"/>
      <c r="AS138" s="229"/>
      <c r="AT138" s="229"/>
      <c r="AU138" s="229"/>
      <c r="AV138" s="228"/>
      <c r="AW138" s="228"/>
      <c r="AX138" s="228"/>
      <c r="AY138" s="228"/>
      <c r="AZ138" s="228"/>
      <c r="BA138" s="228"/>
      <c r="BB138" s="228"/>
      <c r="BC138" s="228"/>
      <c r="BD138" s="228"/>
      <c r="BE138" s="228"/>
      <c r="BF138" s="228"/>
      <c r="BG138" s="228"/>
      <c r="BH138" s="228"/>
      <c r="BI138" s="228"/>
      <c r="BJ138" s="228"/>
      <c r="BK138" s="228"/>
      <c r="BL138" s="228"/>
      <c r="BM138" s="228"/>
      <c r="BN138" s="228"/>
      <c r="BO138" s="228"/>
      <c r="BP138" s="228"/>
      <c r="BQ138" s="228"/>
      <c r="BR138" s="228"/>
      <c r="BS138" s="228"/>
      <c r="BT138" s="228"/>
      <c r="BU138" s="228"/>
      <c r="BV138" s="228"/>
      <c r="BW138" s="228"/>
      <c r="BX138" s="228"/>
      <c r="BY138" s="228"/>
      <c r="BZ138" s="228"/>
      <c r="CA138" s="228"/>
      <c r="CB138" s="228"/>
      <c r="CC138" s="228"/>
      <c r="CD138" s="228"/>
      <c r="CE138" s="228"/>
      <c r="CF138" s="228"/>
      <c r="CG138" s="228"/>
      <c r="CH138" s="228"/>
      <c r="CI138" s="228"/>
      <c r="CJ138" s="228"/>
      <c r="CK138" s="228"/>
      <c r="CL138" s="228"/>
      <c r="CM138" s="228"/>
      <c r="CN138" s="228"/>
      <c r="CO138" s="228"/>
      <c r="CP138" s="113"/>
      <c r="CQ138" s="113"/>
      <c r="CR138" s="113"/>
      <c r="CS138" s="113"/>
      <c r="CT138" s="113"/>
      <c r="CU138" s="113"/>
      <c r="CV138" s="113"/>
      <c r="CW138" s="113"/>
      <c r="CX138" s="113"/>
      <c r="CY138" s="113"/>
      <c r="CZ138" s="113"/>
      <c r="DA138" s="113"/>
      <c r="DB138" s="113"/>
      <c r="DC138" s="113"/>
      <c r="DD138" s="113"/>
      <c r="DE138" s="113"/>
      <c r="DF138" s="113"/>
      <c r="DG138" s="113"/>
      <c r="DH138" s="113"/>
      <c r="DI138" s="113"/>
      <c r="DJ138" s="113"/>
      <c r="DK138" s="113"/>
      <c r="DL138" s="113"/>
      <c r="DM138" s="113"/>
      <c r="DN138" s="113"/>
      <c r="DO138" s="113"/>
      <c r="DP138" s="113"/>
      <c r="DQ138" s="113"/>
      <c r="DR138" s="113"/>
      <c r="DS138" s="113"/>
      <c r="DT138" s="113"/>
      <c r="DU138" s="113"/>
      <c r="DV138" s="113"/>
      <c r="DW138" s="113"/>
      <c r="DX138" s="113"/>
      <c r="DY138" s="113"/>
      <c r="DZ138" s="113"/>
    </row>
    <row r="139" spans="1:130" x14ac:dyDescent="0.2">
      <c r="A139" s="223"/>
      <c r="B139" s="113"/>
      <c r="C139" s="113"/>
      <c r="D139" s="113"/>
      <c r="E139" s="113"/>
      <c r="V139" s="113"/>
      <c r="W139" s="113"/>
      <c r="X139" s="113"/>
      <c r="Y139" s="113"/>
      <c r="Z139" s="113"/>
      <c r="AA139" s="113"/>
      <c r="AB139" s="228"/>
      <c r="AC139" s="1077"/>
      <c r="AD139" s="1077"/>
      <c r="AE139" s="1078"/>
      <c r="AF139" s="1078"/>
      <c r="AG139" s="1078"/>
      <c r="AH139" s="229"/>
      <c r="AI139" s="229"/>
      <c r="AJ139" s="229"/>
      <c r="AK139" s="229"/>
      <c r="AL139" s="229"/>
      <c r="AM139" s="229"/>
      <c r="AN139" s="229"/>
      <c r="AO139" s="229"/>
      <c r="AP139" s="229"/>
      <c r="AQ139" s="229"/>
      <c r="AR139" s="229"/>
      <c r="AS139" s="229"/>
      <c r="AT139" s="229"/>
      <c r="AU139" s="229"/>
      <c r="AV139" s="228"/>
      <c r="AW139" s="228"/>
      <c r="AX139" s="228"/>
      <c r="AY139" s="228"/>
      <c r="AZ139" s="228"/>
      <c r="BA139" s="228"/>
      <c r="BB139" s="228"/>
      <c r="BC139" s="228"/>
      <c r="BD139" s="228"/>
      <c r="BE139" s="228"/>
      <c r="BF139" s="228"/>
      <c r="BG139" s="228"/>
      <c r="BH139" s="228"/>
      <c r="BI139" s="228"/>
      <c r="BJ139" s="228"/>
      <c r="BK139" s="228"/>
      <c r="BL139" s="228"/>
      <c r="BM139" s="228"/>
      <c r="BN139" s="228"/>
      <c r="BO139" s="228"/>
      <c r="BP139" s="228"/>
      <c r="BQ139" s="228"/>
      <c r="BR139" s="228"/>
      <c r="BS139" s="228"/>
      <c r="BT139" s="228"/>
      <c r="BU139" s="228"/>
      <c r="BV139" s="228"/>
      <c r="BW139" s="228"/>
      <c r="BX139" s="228"/>
      <c r="BY139" s="228"/>
      <c r="BZ139" s="228"/>
      <c r="CA139" s="228"/>
      <c r="CB139" s="228"/>
      <c r="CC139" s="228"/>
      <c r="CD139" s="228"/>
      <c r="CE139" s="228"/>
      <c r="CF139" s="228"/>
      <c r="CG139" s="228"/>
      <c r="CH139" s="228"/>
      <c r="CI139" s="228"/>
      <c r="CJ139" s="228"/>
      <c r="CK139" s="228"/>
      <c r="CL139" s="228"/>
      <c r="CM139" s="228"/>
      <c r="CN139" s="228"/>
      <c r="CO139" s="228"/>
      <c r="CP139" s="113"/>
      <c r="CQ139" s="113"/>
      <c r="CR139" s="113"/>
      <c r="CS139" s="113"/>
      <c r="CT139" s="113"/>
      <c r="CU139" s="113"/>
      <c r="CV139" s="113"/>
      <c r="CW139" s="113"/>
      <c r="CX139" s="113"/>
      <c r="CY139" s="113"/>
      <c r="CZ139" s="113"/>
      <c r="DA139" s="113"/>
      <c r="DB139" s="113"/>
      <c r="DC139" s="113"/>
      <c r="DD139" s="113"/>
      <c r="DE139" s="113"/>
      <c r="DF139" s="113"/>
      <c r="DG139" s="113"/>
      <c r="DH139" s="113"/>
      <c r="DI139" s="113"/>
      <c r="DJ139" s="113"/>
      <c r="DK139" s="113"/>
      <c r="DL139" s="113"/>
      <c r="DM139" s="113"/>
      <c r="DN139" s="113"/>
      <c r="DO139" s="113"/>
      <c r="DP139" s="113"/>
      <c r="DQ139" s="113"/>
      <c r="DR139" s="113"/>
      <c r="DS139" s="113"/>
      <c r="DT139" s="113"/>
      <c r="DU139" s="113"/>
      <c r="DV139" s="113"/>
      <c r="DW139" s="113"/>
      <c r="DX139" s="113"/>
      <c r="DY139" s="113"/>
      <c r="DZ139" s="113"/>
    </row>
    <row r="140" spans="1:130" x14ac:dyDescent="0.2">
      <c r="A140" s="223"/>
      <c r="B140" s="113"/>
      <c r="C140" s="113"/>
      <c r="D140" s="113"/>
      <c r="E140" s="113"/>
      <c r="V140" s="113"/>
      <c r="W140" s="113"/>
      <c r="X140" s="113"/>
      <c r="Y140" s="113"/>
      <c r="Z140" s="113"/>
      <c r="AA140" s="113"/>
      <c r="AB140" s="228"/>
      <c r="AC140" s="1077"/>
      <c r="AD140" s="1077"/>
      <c r="AE140" s="1078"/>
      <c r="AF140" s="1078"/>
      <c r="AG140" s="1078"/>
      <c r="AH140" s="229"/>
      <c r="AI140" s="229"/>
      <c r="AJ140" s="229"/>
      <c r="AK140" s="229"/>
      <c r="AL140" s="229"/>
      <c r="AM140" s="229"/>
      <c r="AN140" s="229"/>
      <c r="AO140" s="229"/>
      <c r="AP140" s="229"/>
      <c r="AQ140" s="229"/>
      <c r="AR140" s="229"/>
      <c r="AS140" s="229"/>
      <c r="AT140" s="229"/>
      <c r="AU140" s="229"/>
      <c r="AV140" s="228"/>
      <c r="AW140" s="228"/>
      <c r="AX140" s="228"/>
      <c r="AY140" s="228"/>
      <c r="AZ140" s="228"/>
      <c r="BA140" s="228"/>
      <c r="BB140" s="228"/>
      <c r="BC140" s="228"/>
      <c r="BD140" s="228"/>
      <c r="BE140" s="228"/>
      <c r="BF140" s="228"/>
      <c r="BG140" s="228"/>
      <c r="BH140" s="228"/>
      <c r="BI140" s="228"/>
      <c r="BJ140" s="228"/>
      <c r="BK140" s="228"/>
      <c r="BL140" s="228"/>
      <c r="BM140" s="228"/>
      <c r="BN140" s="228"/>
      <c r="BO140" s="228"/>
      <c r="BP140" s="228"/>
      <c r="BQ140" s="228"/>
      <c r="BR140" s="228"/>
      <c r="BS140" s="228"/>
      <c r="BT140" s="228"/>
      <c r="BU140" s="228"/>
      <c r="BV140" s="228"/>
      <c r="BW140" s="228"/>
      <c r="BX140" s="228"/>
      <c r="BY140" s="228"/>
      <c r="BZ140" s="228"/>
      <c r="CA140" s="228"/>
      <c r="CB140" s="228"/>
      <c r="CC140" s="228"/>
      <c r="CD140" s="228"/>
      <c r="CE140" s="228"/>
      <c r="CF140" s="228"/>
      <c r="CG140" s="228"/>
      <c r="CH140" s="228"/>
      <c r="CI140" s="228"/>
      <c r="CJ140" s="228"/>
      <c r="CK140" s="228"/>
      <c r="CL140" s="228"/>
      <c r="CM140" s="228"/>
      <c r="CN140" s="228"/>
      <c r="CO140" s="228"/>
      <c r="CP140" s="113"/>
      <c r="CQ140" s="113"/>
      <c r="CR140" s="113"/>
      <c r="CS140" s="113"/>
      <c r="CT140" s="113"/>
      <c r="CU140" s="113"/>
      <c r="CV140" s="113"/>
      <c r="CW140" s="113"/>
      <c r="CX140" s="113"/>
      <c r="CY140" s="113"/>
      <c r="CZ140" s="113"/>
      <c r="DA140" s="113"/>
      <c r="DB140" s="113"/>
      <c r="DC140" s="113"/>
      <c r="DD140" s="113"/>
      <c r="DE140" s="113"/>
      <c r="DF140" s="113"/>
      <c r="DG140" s="113"/>
      <c r="DH140" s="113"/>
      <c r="DI140" s="113"/>
      <c r="DJ140" s="113"/>
      <c r="DK140" s="113"/>
      <c r="DL140" s="113"/>
      <c r="DM140" s="113"/>
      <c r="DN140" s="113"/>
      <c r="DO140" s="113"/>
      <c r="DP140" s="113"/>
      <c r="DQ140" s="113"/>
      <c r="DR140" s="113"/>
      <c r="DS140" s="113"/>
      <c r="DT140" s="113"/>
      <c r="DU140" s="113"/>
      <c r="DV140" s="113"/>
      <c r="DW140" s="113"/>
      <c r="DX140" s="113"/>
      <c r="DY140" s="113"/>
      <c r="DZ140" s="113"/>
    </row>
    <row r="141" spans="1:130" x14ac:dyDescent="0.2">
      <c r="A141" s="223"/>
      <c r="B141" s="113"/>
      <c r="C141" s="113"/>
      <c r="D141" s="113"/>
      <c r="E141" s="113"/>
      <c r="V141" s="113"/>
      <c r="W141" s="113"/>
      <c r="X141" s="113"/>
      <c r="Y141" s="113"/>
      <c r="Z141" s="113"/>
      <c r="AA141" s="113"/>
      <c r="AB141" s="228"/>
      <c r="AC141" s="1077"/>
      <c r="AD141" s="1077"/>
      <c r="AE141" s="1078"/>
      <c r="AF141" s="1078"/>
      <c r="AG141" s="1078"/>
      <c r="AH141" s="229"/>
      <c r="AI141" s="229"/>
      <c r="AJ141" s="229"/>
      <c r="AK141" s="229"/>
      <c r="AL141" s="229"/>
      <c r="AM141" s="229"/>
      <c r="AN141" s="229"/>
      <c r="AO141" s="229"/>
      <c r="AP141" s="229"/>
      <c r="AQ141" s="229"/>
      <c r="AR141" s="229"/>
      <c r="AS141" s="229"/>
      <c r="AT141" s="229"/>
      <c r="AU141" s="229"/>
      <c r="AV141" s="228"/>
      <c r="AW141" s="228"/>
      <c r="AX141" s="228"/>
      <c r="AY141" s="228"/>
      <c r="AZ141" s="228"/>
      <c r="BA141" s="228"/>
      <c r="BB141" s="228"/>
      <c r="BC141" s="228"/>
      <c r="BD141" s="228"/>
      <c r="BE141" s="228"/>
      <c r="BF141" s="228"/>
      <c r="BG141" s="228"/>
      <c r="BH141" s="228"/>
      <c r="BI141" s="228"/>
      <c r="BJ141" s="228"/>
      <c r="BK141" s="228"/>
      <c r="BL141" s="228"/>
      <c r="BM141" s="228"/>
      <c r="BN141" s="228"/>
      <c r="BO141" s="228"/>
      <c r="BP141" s="228"/>
      <c r="BQ141" s="228"/>
      <c r="BR141" s="228"/>
      <c r="BS141" s="228"/>
      <c r="BT141" s="228"/>
      <c r="BU141" s="228"/>
      <c r="BV141" s="228"/>
      <c r="BW141" s="228"/>
      <c r="BX141" s="228"/>
      <c r="BY141" s="228"/>
      <c r="BZ141" s="228"/>
      <c r="CA141" s="228"/>
      <c r="CB141" s="228"/>
      <c r="CC141" s="228"/>
      <c r="CD141" s="228"/>
      <c r="CE141" s="228"/>
      <c r="CF141" s="228"/>
      <c r="CG141" s="228"/>
      <c r="CH141" s="228"/>
      <c r="CI141" s="228"/>
      <c r="CJ141" s="228"/>
      <c r="CK141" s="228"/>
      <c r="CL141" s="228"/>
      <c r="CM141" s="228"/>
      <c r="CN141" s="228"/>
      <c r="CO141" s="228"/>
      <c r="CP141" s="113"/>
      <c r="CQ141" s="113"/>
      <c r="CR141" s="113"/>
      <c r="CS141" s="113"/>
      <c r="CT141" s="113"/>
      <c r="CU141" s="113"/>
      <c r="CV141" s="113"/>
      <c r="CW141" s="113"/>
      <c r="CX141" s="113"/>
      <c r="CY141" s="113"/>
      <c r="CZ141" s="113"/>
      <c r="DA141" s="113"/>
      <c r="DB141" s="113"/>
      <c r="DC141" s="113"/>
      <c r="DD141" s="113"/>
      <c r="DE141" s="113"/>
      <c r="DF141" s="113"/>
      <c r="DG141" s="113"/>
      <c r="DH141" s="113"/>
      <c r="DI141" s="113"/>
      <c r="DJ141" s="113"/>
      <c r="DK141" s="113"/>
      <c r="DL141" s="113"/>
      <c r="DM141" s="113"/>
      <c r="DN141" s="113"/>
      <c r="DO141" s="113"/>
      <c r="DP141" s="113"/>
      <c r="DQ141" s="113"/>
      <c r="DR141" s="113"/>
      <c r="DS141" s="113"/>
      <c r="DT141" s="113"/>
      <c r="DU141" s="113"/>
      <c r="DV141" s="113"/>
      <c r="DW141" s="113"/>
      <c r="DX141" s="113"/>
      <c r="DY141" s="113"/>
      <c r="DZ141" s="113"/>
    </row>
    <row r="142" spans="1:130" x14ac:dyDescent="0.2">
      <c r="A142" s="223"/>
      <c r="B142" s="113"/>
      <c r="C142" s="113"/>
      <c r="D142" s="113"/>
      <c r="E142" s="113"/>
      <c r="V142" s="113"/>
      <c r="W142" s="113"/>
      <c r="X142" s="113"/>
      <c r="Y142" s="113"/>
      <c r="Z142" s="113"/>
      <c r="AA142" s="113"/>
      <c r="AB142" s="228"/>
      <c r="AC142" s="1077"/>
      <c r="AD142" s="1077"/>
      <c r="AE142" s="1078"/>
      <c r="AF142" s="1078"/>
      <c r="AG142" s="1078"/>
      <c r="AH142" s="229"/>
      <c r="AI142" s="229"/>
      <c r="AJ142" s="229"/>
      <c r="AK142" s="229"/>
      <c r="AL142" s="229"/>
      <c r="AM142" s="229"/>
      <c r="AN142" s="229"/>
      <c r="AO142" s="229"/>
      <c r="AP142" s="229"/>
      <c r="AQ142" s="229"/>
      <c r="AR142" s="229"/>
      <c r="AS142" s="229"/>
      <c r="AT142" s="229"/>
      <c r="AU142" s="229"/>
      <c r="AV142" s="228"/>
      <c r="AW142" s="228"/>
      <c r="AX142" s="228"/>
      <c r="AY142" s="228"/>
      <c r="AZ142" s="228"/>
      <c r="BA142" s="228"/>
      <c r="BB142" s="228"/>
      <c r="BC142" s="228"/>
      <c r="BD142" s="228"/>
      <c r="BE142" s="228"/>
      <c r="BF142" s="228"/>
      <c r="BG142" s="228"/>
      <c r="BH142" s="228"/>
      <c r="BI142" s="228"/>
      <c r="BJ142" s="228"/>
      <c r="BK142" s="228"/>
      <c r="BL142" s="228"/>
      <c r="BM142" s="228"/>
      <c r="BN142" s="228"/>
      <c r="BO142" s="228"/>
      <c r="BP142" s="228"/>
      <c r="BQ142" s="228"/>
      <c r="BR142" s="228"/>
      <c r="BS142" s="228"/>
      <c r="BT142" s="228"/>
      <c r="BU142" s="228"/>
      <c r="BV142" s="228"/>
      <c r="BW142" s="228"/>
      <c r="BX142" s="228"/>
      <c r="BY142" s="228"/>
      <c r="BZ142" s="228"/>
      <c r="CA142" s="228"/>
      <c r="CB142" s="228"/>
      <c r="CC142" s="228"/>
      <c r="CD142" s="228"/>
      <c r="CE142" s="228"/>
      <c r="CF142" s="228"/>
      <c r="CG142" s="228"/>
      <c r="CH142" s="228"/>
      <c r="CI142" s="228"/>
      <c r="CJ142" s="228"/>
      <c r="CK142" s="228"/>
      <c r="CL142" s="228"/>
      <c r="CM142" s="228"/>
      <c r="CN142" s="228"/>
      <c r="CO142" s="228"/>
      <c r="CP142" s="113"/>
      <c r="CQ142" s="113"/>
      <c r="CR142" s="113"/>
      <c r="CS142" s="113"/>
      <c r="CT142" s="113"/>
      <c r="CU142" s="113"/>
      <c r="CV142" s="113"/>
      <c r="CW142" s="113"/>
      <c r="CX142" s="113"/>
      <c r="CY142" s="113"/>
      <c r="CZ142" s="113"/>
      <c r="DA142" s="113"/>
      <c r="DB142" s="113"/>
      <c r="DC142" s="113"/>
      <c r="DD142" s="113"/>
      <c r="DE142" s="113"/>
      <c r="DF142" s="113"/>
      <c r="DG142" s="113"/>
      <c r="DH142" s="113"/>
      <c r="DI142" s="113"/>
      <c r="DJ142" s="113"/>
      <c r="DK142" s="113"/>
      <c r="DL142" s="113"/>
      <c r="DM142" s="113"/>
      <c r="DN142" s="113"/>
      <c r="DO142" s="113"/>
      <c r="DP142" s="113"/>
      <c r="DQ142" s="113"/>
      <c r="DR142" s="113"/>
      <c r="DS142" s="113"/>
      <c r="DT142" s="113"/>
      <c r="DU142" s="113"/>
      <c r="DV142" s="113"/>
      <c r="DW142" s="113"/>
      <c r="DX142" s="113"/>
      <c r="DY142" s="113"/>
      <c r="DZ142" s="113"/>
    </row>
    <row r="143" spans="1:130" x14ac:dyDescent="0.2">
      <c r="A143" s="223"/>
      <c r="B143" s="113"/>
      <c r="C143" s="113"/>
      <c r="D143" s="113"/>
      <c r="E143" s="113"/>
      <c r="V143" s="113"/>
      <c r="W143" s="113"/>
      <c r="X143" s="113"/>
      <c r="Y143" s="113"/>
      <c r="Z143" s="113"/>
      <c r="AA143" s="113"/>
      <c r="AB143" s="228"/>
      <c r="AC143" s="1077"/>
      <c r="AD143" s="1077"/>
      <c r="AE143" s="1078"/>
      <c r="AF143" s="1078"/>
      <c r="AG143" s="1078"/>
      <c r="AH143" s="229"/>
      <c r="AI143" s="229"/>
      <c r="AJ143" s="229"/>
      <c r="AK143" s="229"/>
      <c r="AL143" s="229"/>
      <c r="AM143" s="229"/>
      <c r="AN143" s="229"/>
      <c r="AO143" s="229"/>
      <c r="AP143" s="229"/>
      <c r="AQ143" s="229"/>
      <c r="AR143" s="229"/>
      <c r="AS143" s="229"/>
      <c r="AT143" s="229"/>
      <c r="AU143" s="229"/>
      <c r="AV143" s="228"/>
      <c r="AW143" s="228"/>
      <c r="AX143" s="228"/>
      <c r="AY143" s="228"/>
      <c r="AZ143" s="228"/>
      <c r="BA143" s="228"/>
      <c r="BB143" s="228"/>
      <c r="BC143" s="228"/>
      <c r="BD143" s="228"/>
      <c r="BE143" s="228"/>
      <c r="BF143" s="228"/>
      <c r="BG143" s="228"/>
      <c r="BH143" s="228"/>
      <c r="BI143" s="228"/>
      <c r="BJ143" s="228"/>
      <c r="BK143" s="228"/>
      <c r="BL143" s="228"/>
      <c r="BM143" s="228"/>
      <c r="BN143" s="228"/>
      <c r="BO143" s="228"/>
      <c r="BP143" s="228"/>
      <c r="BQ143" s="228"/>
      <c r="BR143" s="228"/>
      <c r="BS143" s="228"/>
      <c r="BT143" s="228"/>
      <c r="BU143" s="228"/>
      <c r="BV143" s="228"/>
      <c r="BW143" s="228"/>
      <c r="BX143" s="228"/>
      <c r="BY143" s="228"/>
      <c r="BZ143" s="228"/>
      <c r="CA143" s="228"/>
      <c r="CB143" s="228"/>
      <c r="CC143" s="228"/>
      <c r="CD143" s="228"/>
      <c r="CE143" s="228"/>
      <c r="CF143" s="228"/>
      <c r="CG143" s="228"/>
      <c r="CH143" s="228"/>
      <c r="CI143" s="228"/>
      <c r="CJ143" s="228"/>
      <c r="CK143" s="228"/>
      <c r="CL143" s="228"/>
      <c r="CM143" s="228"/>
      <c r="CN143" s="228"/>
      <c r="CO143" s="228"/>
      <c r="CP143" s="113"/>
      <c r="CQ143" s="113"/>
      <c r="CR143" s="113"/>
      <c r="CS143" s="113"/>
      <c r="CT143" s="113"/>
      <c r="CU143" s="113"/>
      <c r="CV143" s="113"/>
      <c r="CW143" s="113"/>
      <c r="CX143" s="113"/>
      <c r="CY143" s="113"/>
      <c r="CZ143" s="113"/>
      <c r="DA143" s="113"/>
      <c r="DB143" s="113"/>
      <c r="DC143" s="113"/>
      <c r="DD143" s="113"/>
      <c r="DE143" s="113"/>
      <c r="DF143" s="113"/>
      <c r="DG143" s="113"/>
      <c r="DH143" s="113"/>
      <c r="DI143" s="113"/>
      <c r="DJ143" s="113"/>
      <c r="DK143" s="113"/>
      <c r="DL143" s="113"/>
      <c r="DM143" s="113"/>
      <c r="DN143" s="113"/>
      <c r="DO143" s="113"/>
      <c r="DP143" s="113"/>
      <c r="DQ143" s="113"/>
      <c r="DR143" s="113"/>
      <c r="DS143" s="113"/>
      <c r="DT143" s="113"/>
      <c r="DU143" s="113"/>
      <c r="DV143" s="113"/>
      <c r="DW143" s="113"/>
      <c r="DX143" s="113"/>
      <c r="DY143" s="113"/>
      <c r="DZ143" s="113"/>
    </row>
    <row r="144" spans="1:130" x14ac:dyDescent="0.2">
      <c r="A144" s="223"/>
      <c r="B144" s="113"/>
      <c r="C144" s="113"/>
      <c r="D144" s="113"/>
      <c r="E144" s="113"/>
      <c r="V144" s="113"/>
      <c r="W144" s="113"/>
      <c r="X144" s="113"/>
      <c r="Y144" s="113"/>
      <c r="Z144" s="113"/>
      <c r="AA144" s="113"/>
      <c r="AB144" s="228"/>
      <c r="AC144" s="1077"/>
      <c r="AD144" s="1077"/>
      <c r="AE144" s="1078"/>
      <c r="AF144" s="1078"/>
      <c r="AG144" s="1078"/>
      <c r="AH144" s="229"/>
      <c r="AI144" s="229"/>
      <c r="AJ144" s="229"/>
      <c r="AK144" s="229"/>
      <c r="AL144" s="229"/>
      <c r="AM144" s="229"/>
      <c r="AN144" s="229"/>
      <c r="AO144" s="229"/>
      <c r="AP144" s="229"/>
      <c r="AQ144" s="229"/>
      <c r="AR144" s="229"/>
      <c r="AS144" s="229"/>
      <c r="AT144" s="229"/>
      <c r="AU144" s="229"/>
      <c r="AV144" s="228"/>
      <c r="AW144" s="228"/>
      <c r="AX144" s="228"/>
      <c r="AY144" s="228"/>
      <c r="AZ144" s="228"/>
      <c r="BA144" s="228"/>
      <c r="BB144" s="228"/>
      <c r="BC144" s="228"/>
      <c r="BD144" s="228"/>
      <c r="BE144" s="228"/>
      <c r="BF144" s="228"/>
      <c r="BG144" s="228"/>
      <c r="BH144" s="228"/>
      <c r="BI144" s="228"/>
      <c r="BJ144" s="228"/>
      <c r="BK144" s="228"/>
      <c r="BL144" s="228"/>
      <c r="BM144" s="228"/>
      <c r="BN144" s="228"/>
      <c r="BO144" s="228"/>
      <c r="BP144" s="228"/>
      <c r="BQ144" s="228"/>
      <c r="BR144" s="228"/>
      <c r="BS144" s="228"/>
      <c r="BT144" s="228"/>
      <c r="BU144" s="228"/>
      <c r="BV144" s="228"/>
      <c r="BW144" s="228"/>
      <c r="BX144" s="228"/>
      <c r="BY144" s="228"/>
      <c r="BZ144" s="228"/>
      <c r="CA144" s="228"/>
      <c r="CB144" s="228"/>
      <c r="CC144" s="228"/>
      <c r="CD144" s="228"/>
      <c r="CE144" s="228"/>
      <c r="CF144" s="228"/>
      <c r="CG144" s="228"/>
      <c r="CH144" s="228"/>
      <c r="CI144" s="228"/>
      <c r="CJ144" s="228"/>
      <c r="CK144" s="228"/>
      <c r="CL144" s="228"/>
      <c r="CM144" s="228"/>
      <c r="CN144" s="228"/>
      <c r="CO144" s="228"/>
      <c r="CP144" s="113"/>
      <c r="CQ144" s="113"/>
      <c r="CR144" s="113"/>
      <c r="CS144" s="113"/>
      <c r="CT144" s="113"/>
      <c r="CU144" s="113"/>
      <c r="CV144" s="113"/>
      <c r="CW144" s="113"/>
      <c r="CX144" s="113"/>
      <c r="CY144" s="113"/>
      <c r="CZ144" s="113"/>
      <c r="DA144" s="113"/>
      <c r="DB144" s="113"/>
      <c r="DC144" s="113"/>
      <c r="DD144" s="113"/>
      <c r="DE144" s="113"/>
      <c r="DF144" s="113"/>
      <c r="DG144" s="113"/>
      <c r="DH144" s="113"/>
      <c r="DI144" s="113"/>
      <c r="DJ144" s="113"/>
      <c r="DK144" s="113"/>
      <c r="DL144" s="113"/>
      <c r="DM144" s="113"/>
      <c r="DN144" s="113"/>
      <c r="DO144" s="113"/>
      <c r="DP144" s="113"/>
      <c r="DQ144" s="113"/>
      <c r="DR144" s="113"/>
      <c r="DS144" s="113"/>
      <c r="DT144" s="113"/>
      <c r="DU144" s="113"/>
      <c r="DV144" s="113"/>
      <c r="DW144" s="113"/>
      <c r="DX144" s="113"/>
      <c r="DY144" s="113"/>
      <c r="DZ144" s="113"/>
    </row>
    <row r="145" spans="1:130" x14ac:dyDescent="0.2">
      <c r="A145" s="223"/>
      <c r="B145" s="113"/>
      <c r="C145" s="113"/>
      <c r="D145" s="113"/>
      <c r="E145" s="113"/>
      <c r="V145" s="113"/>
      <c r="W145" s="113"/>
      <c r="X145" s="113"/>
      <c r="Y145" s="113"/>
      <c r="Z145" s="113"/>
      <c r="AA145" s="113"/>
      <c r="AB145" s="228"/>
      <c r="AC145" s="1077"/>
      <c r="AD145" s="1077"/>
      <c r="AE145" s="1078"/>
      <c r="AF145" s="1078"/>
      <c r="AG145" s="1078"/>
      <c r="AH145" s="229"/>
      <c r="AI145" s="229"/>
      <c r="AJ145" s="229"/>
      <c r="AK145" s="229"/>
      <c r="AL145" s="229"/>
      <c r="AM145" s="229"/>
      <c r="AN145" s="229"/>
      <c r="AO145" s="229"/>
      <c r="AP145" s="229"/>
      <c r="AQ145" s="229"/>
      <c r="AR145" s="229"/>
      <c r="AS145" s="229"/>
      <c r="AT145" s="229"/>
      <c r="AU145" s="229"/>
      <c r="AV145" s="228"/>
      <c r="AW145" s="228"/>
      <c r="AX145" s="228"/>
      <c r="AY145" s="228"/>
      <c r="AZ145" s="228"/>
      <c r="BA145" s="228"/>
      <c r="BB145" s="228"/>
      <c r="BC145" s="228"/>
      <c r="BD145" s="228"/>
      <c r="BE145" s="228"/>
      <c r="BF145" s="228"/>
      <c r="BG145" s="228"/>
      <c r="BH145" s="228"/>
      <c r="BI145" s="228"/>
      <c r="BJ145" s="228"/>
      <c r="BK145" s="228"/>
      <c r="BL145" s="228"/>
      <c r="BM145" s="228"/>
      <c r="BN145" s="228"/>
      <c r="BO145" s="228"/>
      <c r="BP145" s="228"/>
      <c r="BQ145" s="228"/>
      <c r="BR145" s="228"/>
      <c r="BS145" s="228"/>
      <c r="BT145" s="228"/>
      <c r="BU145" s="228"/>
      <c r="BV145" s="228"/>
      <c r="BW145" s="228"/>
      <c r="BX145" s="228"/>
      <c r="BY145" s="228"/>
      <c r="BZ145" s="228"/>
      <c r="CA145" s="228"/>
      <c r="CB145" s="228"/>
      <c r="CC145" s="228"/>
      <c r="CD145" s="228"/>
      <c r="CE145" s="228"/>
      <c r="CF145" s="228"/>
      <c r="CG145" s="228"/>
      <c r="CH145" s="228"/>
      <c r="CI145" s="228"/>
      <c r="CJ145" s="228"/>
      <c r="CK145" s="228"/>
      <c r="CL145" s="228"/>
      <c r="CM145" s="228"/>
      <c r="CN145" s="228"/>
      <c r="CO145" s="228"/>
      <c r="CP145" s="113"/>
      <c r="CQ145" s="113"/>
      <c r="CR145" s="113"/>
      <c r="CS145" s="113"/>
      <c r="CT145" s="113"/>
      <c r="CU145" s="113"/>
      <c r="CV145" s="113"/>
      <c r="CW145" s="113"/>
      <c r="CX145" s="113"/>
      <c r="CY145" s="113"/>
      <c r="CZ145" s="113"/>
      <c r="DA145" s="113"/>
      <c r="DB145" s="113"/>
      <c r="DC145" s="113"/>
      <c r="DD145" s="113"/>
      <c r="DE145" s="113"/>
      <c r="DF145" s="113"/>
      <c r="DG145" s="113"/>
      <c r="DH145" s="113"/>
      <c r="DI145" s="113"/>
      <c r="DJ145" s="113"/>
      <c r="DK145" s="113"/>
      <c r="DL145" s="113"/>
      <c r="DM145" s="113"/>
      <c r="DN145" s="113"/>
      <c r="DO145" s="113"/>
      <c r="DP145" s="113"/>
      <c r="DQ145" s="113"/>
      <c r="DR145" s="113"/>
      <c r="DS145" s="113"/>
      <c r="DT145" s="113"/>
      <c r="DU145" s="113"/>
      <c r="DV145" s="113"/>
      <c r="DW145" s="113"/>
      <c r="DX145" s="113"/>
      <c r="DY145" s="113"/>
      <c r="DZ145" s="113"/>
    </row>
    <row r="146" spans="1:130" x14ac:dyDescent="0.2">
      <c r="A146" s="223"/>
      <c r="B146" s="113"/>
      <c r="C146" s="113"/>
      <c r="D146" s="113"/>
      <c r="E146" s="113"/>
      <c r="V146" s="113"/>
      <c r="W146" s="113"/>
      <c r="X146" s="113"/>
      <c r="Y146" s="113"/>
      <c r="Z146" s="113"/>
      <c r="AA146" s="113"/>
      <c r="AB146" s="228"/>
      <c r="AC146" s="228"/>
      <c r="AD146" s="228"/>
      <c r="AE146" s="229"/>
      <c r="AF146" s="229"/>
      <c r="AG146" s="229"/>
      <c r="AH146" s="229"/>
      <c r="AI146" s="229"/>
      <c r="AJ146" s="229"/>
      <c r="AK146" s="229"/>
      <c r="AL146" s="229"/>
      <c r="AM146" s="229"/>
      <c r="AN146" s="229"/>
      <c r="AO146" s="229"/>
      <c r="AP146" s="229"/>
      <c r="AQ146" s="229"/>
      <c r="AR146" s="229"/>
      <c r="AS146" s="229"/>
      <c r="AT146" s="229"/>
      <c r="AU146" s="229"/>
      <c r="AV146" s="228"/>
      <c r="AW146" s="228"/>
      <c r="AX146" s="228"/>
      <c r="AY146" s="228"/>
      <c r="AZ146" s="228"/>
      <c r="BA146" s="228"/>
      <c r="BB146" s="228"/>
      <c r="BC146" s="228"/>
      <c r="BD146" s="228"/>
      <c r="BE146" s="228"/>
      <c r="BF146" s="228"/>
      <c r="BG146" s="228"/>
      <c r="BH146" s="228"/>
      <c r="BI146" s="228"/>
      <c r="BJ146" s="228"/>
      <c r="BK146" s="228"/>
      <c r="BL146" s="228"/>
      <c r="BM146" s="228"/>
      <c r="BN146" s="228"/>
      <c r="BO146" s="228"/>
      <c r="BP146" s="228"/>
      <c r="BQ146" s="228"/>
      <c r="BR146" s="228"/>
      <c r="BS146" s="228"/>
      <c r="BT146" s="228"/>
      <c r="BU146" s="228"/>
      <c r="BV146" s="228"/>
      <c r="BW146" s="228"/>
      <c r="BX146" s="228"/>
      <c r="BY146" s="228"/>
      <c r="BZ146" s="228"/>
      <c r="CA146" s="228"/>
      <c r="CB146" s="228"/>
      <c r="CC146" s="228"/>
      <c r="CD146" s="228"/>
      <c r="CE146" s="228"/>
      <c r="CF146" s="228"/>
      <c r="CG146" s="228"/>
      <c r="CH146" s="228"/>
      <c r="CI146" s="228"/>
      <c r="CJ146" s="228"/>
      <c r="CK146" s="228"/>
      <c r="CL146" s="228"/>
      <c r="CM146" s="228"/>
      <c r="CN146" s="228"/>
      <c r="CO146" s="228"/>
      <c r="CP146" s="113"/>
      <c r="CQ146" s="113"/>
      <c r="CR146" s="113"/>
      <c r="CS146" s="113"/>
      <c r="CT146" s="113"/>
      <c r="CU146" s="113"/>
      <c r="CV146" s="113"/>
      <c r="CW146" s="113"/>
      <c r="CX146" s="113"/>
      <c r="CY146" s="113"/>
      <c r="CZ146" s="113"/>
      <c r="DA146" s="113"/>
      <c r="DB146" s="113"/>
      <c r="DC146" s="113"/>
      <c r="DD146" s="113"/>
      <c r="DE146" s="113"/>
      <c r="DF146" s="113"/>
      <c r="DG146" s="113"/>
      <c r="DH146" s="113"/>
      <c r="DI146" s="113"/>
      <c r="DJ146" s="113"/>
      <c r="DK146" s="113"/>
      <c r="DL146" s="113"/>
      <c r="DM146" s="113"/>
      <c r="DN146" s="113"/>
      <c r="DO146" s="113"/>
      <c r="DP146" s="113"/>
      <c r="DQ146" s="113"/>
      <c r="DR146" s="113"/>
      <c r="DS146" s="113"/>
      <c r="DT146" s="113"/>
      <c r="DU146" s="113"/>
      <c r="DV146" s="113"/>
      <c r="DW146" s="113"/>
      <c r="DX146" s="113"/>
      <c r="DY146" s="113"/>
      <c r="DZ146" s="113"/>
    </row>
    <row r="147" spans="1:130" x14ac:dyDescent="0.2">
      <c r="A147" s="223"/>
      <c r="B147" s="113"/>
      <c r="C147" s="113"/>
      <c r="D147" s="113"/>
      <c r="E147" s="113"/>
      <c r="V147" s="113"/>
      <c r="W147" s="113"/>
      <c r="X147" s="113"/>
      <c r="Y147" s="113"/>
      <c r="Z147" s="113"/>
      <c r="AA147" s="113"/>
      <c r="AB147" s="228"/>
      <c r="AC147" s="228"/>
      <c r="AD147" s="228"/>
      <c r="AE147" s="229"/>
      <c r="AF147" s="229"/>
      <c r="AG147" s="229"/>
      <c r="AH147" s="229"/>
      <c r="AI147" s="229"/>
      <c r="AJ147" s="229"/>
      <c r="AK147" s="229"/>
      <c r="AL147" s="229"/>
      <c r="AM147" s="229"/>
      <c r="AN147" s="229"/>
      <c r="AO147" s="229"/>
      <c r="AP147" s="229"/>
      <c r="AQ147" s="229"/>
      <c r="AR147" s="229"/>
      <c r="AS147" s="229"/>
      <c r="AT147" s="229"/>
      <c r="AU147" s="229"/>
      <c r="AV147" s="228"/>
      <c r="AW147" s="228"/>
      <c r="AX147" s="228"/>
      <c r="AY147" s="228"/>
      <c r="AZ147" s="228"/>
      <c r="BA147" s="228"/>
      <c r="BB147" s="228"/>
      <c r="BC147" s="228"/>
      <c r="BD147" s="228"/>
      <c r="BE147" s="228"/>
      <c r="BF147" s="228"/>
      <c r="BG147" s="228"/>
      <c r="BH147" s="228"/>
      <c r="BI147" s="228"/>
      <c r="BJ147" s="228"/>
      <c r="BK147" s="228"/>
      <c r="BL147" s="228"/>
      <c r="BM147" s="228"/>
      <c r="BN147" s="228"/>
      <c r="BO147" s="228"/>
      <c r="BP147" s="228"/>
      <c r="BQ147" s="228"/>
      <c r="BR147" s="228"/>
      <c r="BS147" s="228"/>
      <c r="BT147" s="228"/>
      <c r="BU147" s="228"/>
      <c r="BV147" s="228"/>
      <c r="BW147" s="228"/>
      <c r="BX147" s="228"/>
      <c r="BY147" s="228"/>
      <c r="BZ147" s="228"/>
      <c r="CA147" s="228"/>
      <c r="CB147" s="228"/>
      <c r="CC147" s="228"/>
      <c r="CD147" s="228"/>
      <c r="CE147" s="228"/>
      <c r="CF147" s="228"/>
      <c r="CG147" s="228"/>
      <c r="CH147" s="228"/>
      <c r="CI147" s="228"/>
      <c r="CJ147" s="228"/>
      <c r="CK147" s="228"/>
      <c r="CL147" s="228"/>
      <c r="CM147" s="228"/>
      <c r="CN147" s="228"/>
      <c r="CO147" s="228"/>
      <c r="CP147" s="113"/>
      <c r="CQ147" s="113"/>
      <c r="CR147" s="113"/>
      <c r="CS147" s="113"/>
      <c r="CT147" s="113"/>
      <c r="CU147" s="113"/>
      <c r="CV147" s="113"/>
      <c r="CW147" s="113"/>
      <c r="CX147" s="113"/>
      <c r="CY147" s="113"/>
      <c r="CZ147" s="113"/>
      <c r="DA147" s="113"/>
      <c r="DB147" s="113"/>
      <c r="DC147" s="113"/>
      <c r="DD147" s="113"/>
      <c r="DE147" s="113"/>
      <c r="DF147" s="113"/>
      <c r="DG147" s="113"/>
      <c r="DH147" s="113"/>
      <c r="DI147" s="113"/>
      <c r="DJ147" s="113"/>
      <c r="DK147" s="113"/>
      <c r="DL147" s="113"/>
      <c r="DM147" s="113"/>
      <c r="DN147" s="113"/>
      <c r="DO147" s="113"/>
      <c r="DP147" s="113"/>
      <c r="DQ147" s="113"/>
      <c r="DR147" s="113"/>
      <c r="DS147" s="113"/>
      <c r="DT147" s="113"/>
      <c r="DU147" s="113"/>
      <c r="DV147" s="113"/>
      <c r="DW147" s="113"/>
      <c r="DX147" s="113"/>
      <c r="DY147" s="113"/>
      <c r="DZ147" s="113"/>
    </row>
    <row r="148" spans="1:130" x14ac:dyDescent="0.2">
      <c r="A148" s="223"/>
      <c r="B148" s="113"/>
      <c r="C148" s="113"/>
      <c r="D148" s="113"/>
      <c r="E148" s="113"/>
      <c r="V148" s="113"/>
      <c r="W148" s="113"/>
      <c r="X148" s="113"/>
      <c r="Y148" s="113"/>
      <c r="Z148" s="113"/>
      <c r="AA148" s="113"/>
      <c r="AB148" s="228"/>
      <c r="AC148" s="228"/>
      <c r="AD148" s="228"/>
      <c r="AE148" s="229"/>
      <c r="AF148" s="229"/>
      <c r="AG148" s="229"/>
      <c r="AH148" s="229"/>
      <c r="AI148" s="229"/>
      <c r="AJ148" s="229"/>
      <c r="AK148" s="229"/>
      <c r="AL148" s="229"/>
      <c r="AM148" s="229"/>
      <c r="AN148" s="229"/>
      <c r="AO148" s="229"/>
      <c r="AP148" s="229"/>
      <c r="AQ148" s="229"/>
      <c r="AR148" s="229"/>
      <c r="AS148" s="229"/>
      <c r="AT148" s="229"/>
      <c r="AU148" s="229"/>
      <c r="AV148" s="228"/>
      <c r="AW148" s="228"/>
      <c r="AX148" s="228"/>
      <c r="AY148" s="228"/>
      <c r="AZ148" s="228"/>
      <c r="BA148" s="228"/>
      <c r="BB148" s="228"/>
      <c r="BC148" s="228"/>
      <c r="BD148" s="228"/>
      <c r="BE148" s="228"/>
      <c r="BF148" s="228"/>
      <c r="BG148" s="228"/>
      <c r="BH148" s="228"/>
      <c r="BI148" s="228"/>
      <c r="BJ148" s="228"/>
      <c r="BK148" s="228"/>
      <c r="BL148" s="228"/>
      <c r="BM148" s="228"/>
      <c r="BN148" s="228"/>
      <c r="BO148" s="228"/>
      <c r="BP148" s="228"/>
      <c r="BQ148" s="228"/>
      <c r="BR148" s="228"/>
      <c r="BS148" s="228"/>
      <c r="BT148" s="228"/>
      <c r="BU148" s="228"/>
      <c r="BV148" s="228"/>
      <c r="BW148" s="228"/>
      <c r="BX148" s="228"/>
      <c r="BY148" s="228"/>
      <c r="BZ148" s="228"/>
      <c r="CA148" s="228"/>
      <c r="CB148" s="228"/>
      <c r="CC148" s="228"/>
      <c r="CD148" s="228"/>
      <c r="CE148" s="228"/>
      <c r="CF148" s="228"/>
      <c r="CG148" s="228"/>
      <c r="CH148" s="228"/>
      <c r="CI148" s="228"/>
      <c r="CJ148" s="228"/>
      <c r="CK148" s="228"/>
      <c r="CL148" s="228"/>
      <c r="CM148" s="228"/>
      <c r="CN148" s="228"/>
      <c r="CO148" s="228"/>
      <c r="CP148" s="113"/>
      <c r="CQ148" s="113"/>
      <c r="CR148" s="113"/>
      <c r="CS148" s="113"/>
      <c r="CT148" s="113"/>
      <c r="CU148" s="113"/>
      <c r="CV148" s="113"/>
      <c r="CW148" s="113"/>
      <c r="CX148" s="113"/>
      <c r="CY148" s="113"/>
      <c r="CZ148" s="113"/>
      <c r="DA148" s="113"/>
      <c r="DB148" s="113"/>
      <c r="DC148" s="113"/>
      <c r="DD148" s="113"/>
      <c r="DE148" s="113"/>
      <c r="DF148" s="113"/>
      <c r="DG148" s="113"/>
      <c r="DH148" s="113"/>
      <c r="DI148" s="113"/>
      <c r="DJ148" s="113"/>
      <c r="DK148" s="113"/>
      <c r="DL148" s="113"/>
      <c r="DM148" s="113"/>
      <c r="DN148" s="113"/>
      <c r="DO148" s="113"/>
      <c r="DP148" s="113"/>
      <c r="DQ148" s="113"/>
      <c r="DR148" s="113"/>
      <c r="DS148" s="113"/>
      <c r="DT148" s="113"/>
      <c r="DU148" s="113"/>
      <c r="DV148" s="113"/>
      <c r="DW148" s="113"/>
      <c r="DX148" s="113"/>
      <c r="DY148" s="113"/>
      <c r="DZ148" s="113"/>
    </row>
    <row r="149" spans="1:130" x14ac:dyDescent="0.2">
      <c r="A149" s="223"/>
      <c r="B149" s="113"/>
      <c r="C149" s="113"/>
      <c r="D149" s="113"/>
      <c r="E149" s="113"/>
      <c r="V149" s="113"/>
      <c r="W149" s="113"/>
      <c r="X149" s="113"/>
      <c r="Y149" s="113"/>
      <c r="Z149" s="113"/>
      <c r="AA149" s="113"/>
      <c r="AB149" s="228"/>
      <c r="AC149" s="228"/>
      <c r="AD149" s="228"/>
      <c r="AE149" s="229"/>
      <c r="AF149" s="229"/>
      <c r="AG149" s="229"/>
      <c r="AH149" s="229"/>
      <c r="AI149" s="229"/>
      <c r="AJ149" s="229"/>
      <c r="AK149" s="229"/>
      <c r="AL149" s="229"/>
      <c r="AM149" s="229"/>
      <c r="AN149" s="229"/>
      <c r="AO149" s="229"/>
      <c r="AP149" s="229"/>
      <c r="AQ149" s="229"/>
      <c r="AR149" s="229"/>
      <c r="AS149" s="229"/>
      <c r="AT149" s="229"/>
      <c r="AU149" s="229"/>
      <c r="AV149" s="228"/>
      <c r="AW149" s="228"/>
      <c r="AX149" s="228"/>
      <c r="AY149" s="228"/>
      <c r="AZ149" s="228"/>
      <c r="BA149" s="228"/>
      <c r="BB149" s="228"/>
      <c r="BC149" s="228"/>
      <c r="BD149" s="228"/>
      <c r="BE149" s="228"/>
      <c r="BF149" s="228"/>
      <c r="BG149" s="228"/>
      <c r="BH149" s="228"/>
      <c r="BI149" s="228"/>
      <c r="BJ149" s="228"/>
      <c r="BK149" s="228"/>
      <c r="BL149" s="228"/>
      <c r="BM149" s="228"/>
      <c r="BN149" s="228"/>
      <c r="BO149" s="228"/>
      <c r="BP149" s="228"/>
      <c r="BQ149" s="228"/>
      <c r="BR149" s="228"/>
      <c r="BS149" s="228"/>
      <c r="BT149" s="228"/>
      <c r="BU149" s="228"/>
      <c r="BV149" s="228"/>
      <c r="BW149" s="228"/>
      <c r="BX149" s="228"/>
      <c r="BY149" s="228"/>
      <c r="BZ149" s="228"/>
      <c r="CA149" s="228"/>
      <c r="CB149" s="228"/>
      <c r="CC149" s="228"/>
      <c r="CD149" s="228"/>
      <c r="CE149" s="228"/>
      <c r="CF149" s="228"/>
      <c r="CG149" s="228"/>
      <c r="CH149" s="228"/>
      <c r="CI149" s="228"/>
      <c r="CJ149" s="228"/>
      <c r="CK149" s="228"/>
      <c r="CL149" s="228"/>
      <c r="CM149" s="228"/>
      <c r="CN149" s="228"/>
      <c r="CO149" s="228"/>
      <c r="CP149" s="113"/>
      <c r="CQ149" s="113"/>
      <c r="CR149" s="113"/>
      <c r="CS149" s="113"/>
      <c r="CT149" s="113"/>
      <c r="CU149" s="113"/>
      <c r="CV149" s="113"/>
      <c r="CW149" s="113"/>
      <c r="CX149" s="113"/>
      <c r="CY149" s="113"/>
      <c r="CZ149" s="113"/>
      <c r="DA149" s="113"/>
      <c r="DB149" s="113"/>
      <c r="DC149" s="113"/>
      <c r="DD149" s="113"/>
      <c r="DE149" s="113"/>
      <c r="DF149" s="113"/>
      <c r="DG149" s="113"/>
      <c r="DH149" s="113"/>
      <c r="DI149" s="113"/>
      <c r="DJ149" s="113"/>
      <c r="DK149" s="113"/>
      <c r="DL149" s="113"/>
      <c r="DM149" s="113"/>
      <c r="DN149" s="113"/>
      <c r="DO149" s="113"/>
      <c r="DP149" s="113"/>
      <c r="DQ149" s="113"/>
      <c r="DR149" s="113"/>
      <c r="DS149" s="113"/>
      <c r="DT149" s="113"/>
      <c r="DU149" s="113"/>
      <c r="DV149" s="113"/>
      <c r="DW149" s="113"/>
      <c r="DX149" s="113"/>
      <c r="DY149" s="113"/>
      <c r="DZ149" s="113"/>
    </row>
    <row r="150" spans="1:130" x14ac:dyDescent="0.2">
      <c r="A150" s="223"/>
      <c r="B150" s="113"/>
      <c r="C150" s="113"/>
      <c r="D150" s="113"/>
      <c r="E150" s="113"/>
      <c r="V150" s="113"/>
      <c r="W150" s="113"/>
      <c r="X150" s="113"/>
      <c r="Y150" s="113"/>
      <c r="Z150" s="113"/>
      <c r="AA150" s="113"/>
      <c r="AB150" s="228"/>
      <c r="AC150" s="228"/>
      <c r="AD150" s="228"/>
      <c r="AE150" s="229"/>
      <c r="AF150" s="229"/>
      <c r="AG150" s="229"/>
      <c r="AH150" s="229"/>
      <c r="AI150" s="229"/>
      <c r="AJ150" s="229"/>
      <c r="AK150" s="229"/>
      <c r="AL150" s="229"/>
      <c r="AM150" s="229"/>
      <c r="AN150" s="229"/>
      <c r="AO150" s="229"/>
      <c r="AP150" s="229"/>
      <c r="AQ150" s="229"/>
      <c r="AR150" s="229"/>
      <c r="AS150" s="229"/>
      <c r="AT150" s="229"/>
      <c r="AU150" s="229"/>
      <c r="AV150" s="228"/>
      <c r="AW150" s="228"/>
      <c r="AX150" s="228"/>
      <c r="AY150" s="228"/>
      <c r="AZ150" s="228"/>
      <c r="BA150" s="228"/>
      <c r="BB150" s="228"/>
      <c r="BC150" s="228"/>
      <c r="BD150" s="228"/>
      <c r="BE150" s="228"/>
      <c r="BF150" s="228"/>
      <c r="BG150" s="228"/>
      <c r="BH150" s="228"/>
      <c r="BI150" s="228"/>
      <c r="BJ150" s="228"/>
      <c r="BK150" s="228"/>
      <c r="BL150" s="228"/>
      <c r="BM150" s="228"/>
      <c r="BN150" s="228"/>
      <c r="BO150" s="228"/>
      <c r="BP150" s="228"/>
      <c r="BQ150" s="228"/>
      <c r="BR150" s="228"/>
      <c r="BS150" s="228"/>
      <c r="BT150" s="228"/>
      <c r="BU150" s="228"/>
      <c r="BV150" s="228"/>
      <c r="BW150" s="228"/>
      <c r="BX150" s="228"/>
      <c r="BY150" s="228"/>
      <c r="BZ150" s="228"/>
      <c r="CA150" s="228"/>
      <c r="CB150" s="228"/>
      <c r="CC150" s="228"/>
      <c r="CD150" s="228"/>
      <c r="CE150" s="228"/>
      <c r="CF150" s="228"/>
      <c r="CG150" s="228"/>
      <c r="CH150" s="228"/>
      <c r="CI150" s="228"/>
      <c r="CJ150" s="228"/>
      <c r="CK150" s="228"/>
      <c r="CL150" s="228"/>
      <c r="CM150" s="228"/>
      <c r="CN150" s="228"/>
      <c r="CO150" s="228"/>
      <c r="CP150" s="113"/>
      <c r="CQ150" s="113"/>
      <c r="CR150" s="113"/>
      <c r="CS150" s="113"/>
      <c r="CT150" s="113"/>
      <c r="CU150" s="113"/>
      <c r="CV150" s="113"/>
      <c r="CW150" s="113"/>
      <c r="CX150" s="113"/>
      <c r="CY150" s="113"/>
      <c r="CZ150" s="113"/>
      <c r="DA150" s="113"/>
      <c r="DB150" s="113"/>
      <c r="DC150" s="113"/>
      <c r="DD150" s="113"/>
      <c r="DE150" s="113"/>
      <c r="DF150" s="113"/>
      <c r="DG150" s="113"/>
      <c r="DH150" s="113"/>
      <c r="DI150" s="113"/>
      <c r="DJ150" s="113"/>
      <c r="DK150" s="113"/>
      <c r="DL150" s="113"/>
      <c r="DM150" s="113"/>
      <c r="DN150" s="113"/>
      <c r="DO150" s="113"/>
      <c r="DP150" s="113"/>
      <c r="DQ150" s="113"/>
      <c r="DR150" s="113"/>
      <c r="DS150" s="113"/>
      <c r="DT150" s="113"/>
      <c r="DU150" s="113"/>
      <c r="DV150" s="113"/>
      <c r="DW150" s="113"/>
      <c r="DX150" s="113"/>
      <c r="DY150" s="113"/>
      <c r="DZ150" s="113"/>
    </row>
    <row r="151" spans="1:130" x14ac:dyDescent="0.2">
      <c r="A151" s="223"/>
      <c r="B151" s="113"/>
      <c r="C151" s="113"/>
      <c r="D151" s="113"/>
      <c r="E151" s="113"/>
      <c r="V151" s="113"/>
      <c r="W151" s="113"/>
      <c r="X151" s="113"/>
      <c r="Y151" s="113"/>
      <c r="Z151" s="113"/>
      <c r="AA151" s="113"/>
      <c r="AB151" s="228"/>
      <c r="AC151" s="228"/>
      <c r="AD151" s="228"/>
      <c r="AE151" s="229"/>
      <c r="AF151" s="229"/>
      <c r="AG151" s="229"/>
      <c r="AH151" s="229"/>
      <c r="AI151" s="229"/>
      <c r="AJ151" s="229"/>
      <c r="AK151" s="229"/>
      <c r="AL151" s="229"/>
      <c r="AM151" s="229"/>
      <c r="AN151" s="229"/>
      <c r="AO151" s="229"/>
      <c r="AP151" s="229"/>
      <c r="AQ151" s="229"/>
      <c r="AR151" s="229"/>
      <c r="AS151" s="229"/>
      <c r="AT151" s="229"/>
      <c r="AU151" s="229"/>
      <c r="AV151" s="228"/>
      <c r="AW151" s="228"/>
      <c r="AX151" s="228"/>
      <c r="AY151" s="228"/>
      <c r="AZ151" s="228"/>
      <c r="BA151" s="228"/>
      <c r="BB151" s="228"/>
      <c r="BC151" s="228"/>
      <c r="BD151" s="228"/>
      <c r="BE151" s="228"/>
      <c r="BF151" s="228"/>
      <c r="BG151" s="228"/>
      <c r="BH151" s="228"/>
      <c r="BI151" s="228"/>
      <c r="BJ151" s="228"/>
      <c r="BK151" s="228"/>
      <c r="BL151" s="228"/>
      <c r="BM151" s="228"/>
      <c r="BN151" s="228"/>
      <c r="BO151" s="228"/>
      <c r="BP151" s="228"/>
      <c r="BQ151" s="228"/>
      <c r="BR151" s="228"/>
      <c r="BS151" s="228"/>
      <c r="BT151" s="228"/>
      <c r="BU151" s="228"/>
      <c r="BV151" s="228"/>
      <c r="BW151" s="228"/>
      <c r="BX151" s="228"/>
      <c r="BY151" s="228"/>
      <c r="BZ151" s="228"/>
      <c r="CA151" s="228"/>
      <c r="CB151" s="228"/>
      <c r="CC151" s="228"/>
      <c r="CD151" s="228"/>
      <c r="CE151" s="228"/>
      <c r="CF151" s="228"/>
      <c r="CG151" s="228"/>
      <c r="CH151" s="228"/>
      <c r="CI151" s="228"/>
      <c r="CJ151" s="228"/>
      <c r="CK151" s="228"/>
      <c r="CL151" s="228"/>
      <c r="CM151" s="228"/>
      <c r="CN151" s="228"/>
      <c r="CO151" s="228"/>
      <c r="CP151" s="113"/>
      <c r="CQ151" s="113"/>
      <c r="CR151" s="113"/>
      <c r="CS151" s="113"/>
      <c r="CT151" s="113"/>
      <c r="CU151" s="113"/>
      <c r="CV151" s="113"/>
      <c r="CW151" s="113"/>
      <c r="CX151" s="113"/>
      <c r="CY151" s="113"/>
      <c r="CZ151" s="113"/>
      <c r="DA151" s="113"/>
      <c r="DB151" s="113"/>
      <c r="DC151" s="113"/>
      <c r="DD151" s="113"/>
      <c r="DE151" s="113"/>
      <c r="DF151" s="113"/>
      <c r="DG151" s="113"/>
      <c r="DH151" s="113"/>
      <c r="DI151" s="113"/>
      <c r="DJ151" s="113"/>
      <c r="DK151" s="113"/>
      <c r="DL151" s="113"/>
      <c r="DM151" s="113"/>
      <c r="DN151" s="113"/>
      <c r="DO151" s="113"/>
      <c r="DP151" s="113"/>
      <c r="DQ151" s="113"/>
      <c r="DR151" s="113"/>
      <c r="DS151" s="113"/>
      <c r="DT151" s="113"/>
      <c r="DU151" s="113"/>
      <c r="DV151" s="113"/>
      <c r="DW151" s="113"/>
      <c r="DX151" s="113"/>
      <c r="DY151" s="113"/>
      <c r="DZ151" s="113"/>
    </row>
    <row r="152" spans="1:130" x14ac:dyDescent="0.2">
      <c r="A152" s="223"/>
      <c r="B152" s="113"/>
      <c r="C152" s="113"/>
      <c r="D152" s="113"/>
      <c r="E152" s="113"/>
      <c r="V152" s="113"/>
      <c r="W152" s="113"/>
      <c r="X152" s="113"/>
      <c r="Y152" s="113"/>
      <c r="Z152" s="113"/>
      <c r="AA152" s="113"/>
      <c r="AB152" s="228"/>
      <c r="AC152" s="228"/>
      <c r="AD152" s="228"/>
      <c r="AE152" s="229"/>
      <c r="AF152" s="229"/>
      <c r="AG152" s="229"/>
      <c r="AH152" s="229"/>
      <c r="AI152" s="229"/>
      <c r="AJ152" s="229"/>
      <c r="AK152" s="229"/>
      <c r="AL152" s="229"/>
      <c r="AM152" s="229"/>
      <c r="AN152" s="229"/>
      <c r="AO152" s="229"/>
      <c r="AP152" s="229"/>
      <c r="AQ152" s="229"/>
      <c r="AR152" s="229"/>
      <c r="AS152" s="229"/>
      <c r="AT152" s="229"/>
      <c r="AU152" s="229"/>
      <c r="AV152" s="228"/>
      <c r="AW152" s="228"/>
      <c r="AX152" s="228"/>
      <c r="AY152" s="228"/>
      <c r="AZ152" s="228"/>
      <c r="BA152" s="228"/>
      <c r="BB152" s="228"/>
      <c r="BC152" s="228"/>
      <c r="BD152" s="228"/>
      <c r="BE152" s="228"/>
      <c r="BF152" s="228"/>
      <c r="BG152" s="228"/>
      <c r="BH152" s="228"/>
      <c r="BI152" s="228"/>
      <c r="BJ152" s="228"/>
      <c r="BK152" s="228"/>
      <c r="BL152" s="228"/>
      <c r="BM152" s="228"/>
      <c r="BN152" s="228"/>
      <c r="BO152" s="228"/>
      <c r="BP152" s="228"/>
      <c r="BQ152" s="228"/>
      <c r="BR152" s="228"/>
      <c r="BS152" s="228"/>
      <c r="BT152" s="228"/>
      <c r="BU152" s="228"/>
      <c r="BV152" s="228"/>
      <c r="BW152" s="228"/>
      <c r="BX152" s="228"/>
      <c r="BY152" s="228"/>
      <c r="BZ152" s="228"/>
      <c r="CA152" s="228"/>
      <c r="CB152" s="228"/>
      <c r="CC152" s="228"/>
      <c r="CD152" s="228"/>
      <c r="CE152" s="228"/>
      <c r="CF152" s="228"/>
      <c r="CG152" s="228"/>
      <c r="CH152" s="228"/>
      <c r="CI152" s="228"/>
      <c r="CJ152" s="228"/>
      <c r="CK152" s="228"/>
      <c r="CL152" s="228"/>
      <c r="CM152" s="228"/>
      <c r="CN152" s="228"/>
      <c r="CO152" s="228"/>
      <c r="CP152" s="113"/>
      <c r="CQ152" s="113"/>
      <c r="CR152" s="113"/>
      <c r="CS152" s="113"/>
      <c r="CT152" s="113"/>
      <c r="CU152" s="113"/>
      <c r="CV152" s="113"/>
      <c r="CW152" s="113"/>
      <c r="CX152" s="113"/>
      <c r="CY152" s="113"/>
      <c r="CZ152" s="113"/>
      <c r="DA152" s="113"/>
      <c r="DB152" s="113"/>
      <c r="DC152" s="113"/>
      <c r="DD152" s="113"/>
      <c r="DE152" s="113"/>
      <c r="DF152" s="113"/>
      <c r="DG152" s="113"/>
      <c r="DH152" s="113"/>
      <c r="DI152" s="113"/>
      <c r="DJ152" s="113"/>
      <c r="DK152" s="113"/>
      <c r="DL152" s="113"/>
      <c r="DM152" s="113"/>
      <c r="DN152" s="113"/>
      <c r="DO152" s="113"/>
      <c r="DP152" s="113"/>
      <c r="DQ152" s="113"/>
      <c r="DR152" s="113"/>
      <c r="DS152" s="113"/>
      <c r="DT152" s="113"/>
      <c r="DU152" s="113"/>
      <c r="DV152" s="113"/>
      <c r="DW152" s="113"/>
      <c r="DX152" s="113"/>
      <c r="DY152" s="113"/>
      <c r="DZ152" s="113"/>
    </row>
    <row r="153" spans="1:130" x14ac:dyDescent="0.2">
      <c r="B153" s="113"/>
      <c r="C153" s="46"/>
      <c r="D153" s="302"/>
      <c r="E153" s="302"/>
      <c r="V153" s="113"/>
      <c r="W153" s="113"/>
      <c r="X153" s="113"/>
      <c r="Y153" s="113"/>
      <c r="Z153" s="113"/>
      <c r="AA153" s="113"/>
      <c r="AB153" s="228"/>
      <c r="AC153" s="228"/>
      <c r="AD153" s="228"/>
      <c r="AE153" s="229"/>
      <c r="AF153" s="229"/>
      <c r="AG153" s="229"/>
      <c r="AH153" s="229"/>
      <c r="AI153" s="229"/>
      <c r="AJ153" s="229"/>
      <c r="AK153" s="229"/>
      <c r="AL153" s="229"/>
      <c r="AM153" s="229"/>
      <c r="AN153" s="229"/>
      <c r="AO153" s="229"/>
      <c r="AP153" s="229"/>
      <c r="AQ153" s="229"/>
      <c r="AR153" s="229"/>
      <c r="AS153" s="229"/>
      <c r="AT153" s="229"/>
      <c r="AU153" s="229"/>
      <c r="AV153" s="228"/>
      <c r="AW153" s="228"/>
      <c r="AX153" s="228"/>
      <c r="AY153" s="228"/>
      <c r="AZ153" s="228"/>
      <c r="BA153" s="228"/>
      <c r="BB153" s="228"/>
      <c r="BC153" s="228"/>
      <c r="BD153" s="228"/>
      <c r="BE153" s="228"/>
      <c r="BF153" s="228"/>
      <c r="BG153" s="228"/>
      <c r="BH153" s="228"/>
      <c r="BI153" s="228"/>
      <c r="BJ153" s="228"/>
      <c r="BK153" s="228"/>
      <c r="BL153" s="228"/>
      <c r="BM153" s="228"/>
      <c r="BN153" s="228"/>
      <c r="BO153" s="228"/>
      <c r="BP153" s="228"/>
      <c r="BQ153" s="228"/>
      <c r="BR153" s="228"/>
      <c r="BS153" s="228"/>
      <c r="BT153" s="228"/>
      <c r="BU153" s="228"/>
      <c r="BV153" s="228"/>
      <c r="BW153" s="228"/>
      <c r="BX153" s="228"/>
      <c r="BY153" s="228"/>
      <c r="BZ153" s="228"/>
      <c r="CA153" s="228"/>
      <c r="CB153" s="228"/>
      <c r="CC153" s="228"/>
      <c r="CD153" s="228"/>
      <c r="CE153" s="228"/>
      <c r="CF153" s="228"/>
      <c r="CG153" s="228"/>
      <c r="CH153" s="228"/>
      <c r="CI153" s="228"/>
      <c r="CJ153" s="228"/>
      <c r="CK153" s="228"/>
      <c r="CL153" s="228"/>
      <c r="CM153" s="228"/>
      <c r="CN153" s="228"/>
      <c r="CO153" s="228"/>
      <c r="CP153" s="113"/>
      <c r="CQ153" s="113"/>
      <c r="CR153" s="113"/>
      <c r="CS153" s="113"/>
      <c r="CT153" s="113"/>
      <c r="CU153" s="113"/>
      <c r="CV153" s="113"/>
      <c r="CW153" s="113"/>
      <c r="CX153" s="113"/>
      <c r="CY153" s="113"/>
      <c r="CZ153" s="113"/>
      <c r="DA153" s="113"/>
      <c r="DB153" s="113"/>
      <c r="DC153" s="113"/>
      <c r="DD153" s="113"/>
      <c r="DE153" s="113"/>
      <c r="DF153" s="113"/>
      <c r="DG153" s="113"/>
      <c r="DH153" s="113"/>
      <c r="DI153" s="113"/>
      <c r="DJ153" s="113"/>
      <c r="DK153" s="113"/>
      <c r="DL153" s="113"/>
      <c r="DM153" s="113"/>
      <c r="DN153" s="113"/>
      <c r="DO153" s="113"/>
      <c r="DP153" s="113"/>
      <c r="DQ153" s="113"/>
      <c r="DR153" s="113"/>
      <c r="DS153" s="113"/>
      <c r="DT153" s="113"/>
      <c r="DU153" s="113"/>
      <c r="DV153" s="113"/>
      <c r="DW153" s="113"/>
      <c r="DX153" s="113"/>
      <c r="DY153" s="113"/>
      <c r="DZ153" s="113"/>
    </row>
    <row r="154" spans="1:130" x14ac:dyDescent="0.2">
      <c r="B154" s="113"/>
      <c r="C154" s="46"/>
      <c r="D154" s="302"/>
      <c r="E154" s="302"/>
      <c r="V154" s="113"/>
      <c r="W154" s="113"/>
      <c r="X154" s="113"/>
      <c r="Y154" s="113"/>
      <c r="Z154" s="113"/>
      <c r="AA154" s="113"/>
      <c r="AB154" s="228"/>
      <c r="AC154" s="228"/>
      <c r="AD154" s="228"/>
      <c r="AE154" s="229"/>
      <c r="AF154" s="229"/>
      <c r="AG154" s="229"/>
      <c r="AH154" s="229"/>
      <c r="AI154" s="229"/>
      <c r="AJ154" s="229"/>
      <c r="AK154" s="229"/>
      <c r="AL154" s="229"/>
      <c r="AM154" s="229"/>
      <c r="AN154" s="229"/>
      <c r="AO154" s="229"/>
      <c r="AP154" s="229"/>
      <c r="AQ154" s="229"/>
      <c r="AR154" s="229"/>
      <c r="AS154" s="229"/>
      <c r="AT154" s="229"/>
      <c r="AU154" s="229"/>
      <c r="AV154" s="228"/>
      <c r="AW154" s="228"/>
      <c r="AX154" s="228"/>
      <c r="AY154" s="228"/>
      <c r="AZ154" s="228"/>
      <c r="BA154" s="228"/>
      <c r="BB154" s="228"/>
      <c r="BC154" s="228"/>
      <c r="BD154" s="228"/>
      <c r="BE154" s="228"/>
      <c r="BF154" s="228"/>
      <c r="BG154" s="228"/>
      <c r="BH154" s="228"/>
      <c r="BI154" s="228"/>
      <c r="BJ154" s="228"/>
      <c r="BK154" s="228"/>
      <c r="BL154" s="228"/>
      <c r="BM154" s="228"/>
      <c r="BN154" s="228"/>
      <c r="BO154" s="228"/>
      <c r="BP154" s="228"/>
      <c r="BQ154" s="228"/>
      <c r="BR154" s="228"/>
      <c r="BS154" s="228"/>
      <c r="BT154" s="228"/>
      <c r="BU154" s="228"/>
      <c r="BV154" s="228"/>
      <c r="BW154" s="228"/>
      <c r="BX154" s="228"/>
      <c r="BY154" s="228"/>
      <c r="BZ154" s="228"/>
      <c r="CA154" s="228"/>
      <c r="CB154" s="228"/>
      <c r="CC154" s="228"/>
      <c r="CD154" s="228"/>
      <c r="CE154" s="228"/>
      <c r="CF154" s="228"/>
      <c r="CG154" s="228"/>
      <c r="CH154" s="228"/>
      <c r="CI154" s="228"/>
      <c r="CJ154" s="228"/>
      <c r="CK154" s="228"/>
      <c r="CL154" s="228"/>
      <c r="CM154" s="228"/>
      <c r="CN154" s="228"/>
      <c r="CO154" s="228"/>
      <c r="CP154" s="113"/>
      <c r="CQ154" s="113"/>
      <c r="CR154" s="113"/>
      <c r="CS154" s="113"/>
      <c r="CT154" s="113"/>
      <c r="CU154" s="113"/>
      <c r="CV154" s="113"/>
      <c r="CW154" s="113"/>
      <c r="CX154" s="113"/>
      <c r="CY154" s="113"/>
      <c r="CZ154" s="113"/>
      <c r="DA154" s="113"/>
      <c r="DB154" s="113"/>
      <c r="DC154" s="113"/>
      <c r="DD154" s="113"/>
      <c r="DE154" s="113"/>
      <c r="DF154" s="113"/>
      <c r="DG154" s="113"/>
      <c r="DH154" s="113"/>
      <c r="DI154" s="113"/>
      <c r="DJ154" s="113"/>
      <c r="DK154" s="113"/>
      <c r="DL154" s="113"/>
      <c r="DM154" s="113"/>
      <c r="DN154" s="113"/>
      <c r="DO154" s="113"/>
      <c r="DP154" s="113"/>
      <c r="DQ154" s="113"/>
      <c r="DR154" s="113"/>
      <c r="DS154" s="113"/>
      <c r="DT154" s="113"/>
      <c r="DU154" s="113"/>
      <c r="DV154" s="113"/>
      <c r="DW154" s="113"/>
      <c r="DX154" s="113"/>
      <c r="DY154" s="113"/>
      <c r="DZ154" s="113"/>
    </row>
    <row r="155" spans="1:130" x14ac:dyDescent="0.2">
      <c r="B155" s="113"/>
      <c r="C155" s="46"/>
      <c r="D155" s="302"/>
      <c r="E155" s="302"/>
      <c r="V155" s="113"/>
      <c r="W155" s="113"/>
      <c r="X155" s="113"/>
      <c r="Y155" s="113"/>
      <c r="Z155" s="113"/>
      <c r="AA155" s="113"/>
      <c r="AB155" s="228"/>
      <c r="AC155" s="228"/>
      <c r="AD155" s="228"/>
      <c r="AE155" s="229"/>
      <c r="AF155" s="229"/>
      <c r="AG155" s="229"/>
      <c r="AH155" s="229"/>
      <c r="AI155" s="229"/>
      <c r="AJ155" s="229"/>
      <c r="AK155" s="229"/>
      <c r="AL155" s="229"/>
      <c r="AM155" s="229"/>
      <c r="AN155" s="229"/>
      <c r="AO155" s="229"/>
      <c r="AP155" s="229"/>
      <c r="AQ155" s="229"/>
      <c r="AR155" s="229"/>
      <c r="AS155" s="229"/>
      <c r="AT155" s="229"/>
      <c r="AU155" s="229"/>
      <c r="AV155" s="228"/>
      <c r="AW155" s="228"/>
      <c r="AX155" s="228"/>
      <c r="AY155" s="228"/>
      <c r="AZ155" s="228"/>
      <c r="BA155" s="228"/>
      <c r="BB155" s="228"/>
      <c r="BC155" s="228"/>
      <c r="BD155" s="228"/>
      <c r="BE155" s="228"/>
      <c r="BF155" s="228"/>
      <c r="BG155" s="228"/>
      <c r="BH155" s="228"/>
      <c r="BI155" s="228"/>
      <c r="BJ155" s="228"/>
      <c r="BK155" s="228"/>
      <c r="BL155" s="228"/>
      <c r="BM155" s="228"/>
      <c r="BN155" s="228"/>
      <c r="BO155" s="228"/>
      <c r="BP155" s="228"/>
      <c r="BQ155" s="228"/>
      <c r="BR155" s="228"/>
      <c r="BS155" s="228"/>
      <c r="BT155" s="228"/>
      <c r="BU155" s="228"/>
      <c r="BV155" s="228"/>
      <c r="BW155" s="228"/>
      <c r="BX155" s="228"/>
      <c r="BY155" s="228"/>
      <c r="BZ155" s="228"/>
      <c r="CA155" s="228"/>
      <c r="CB155" s="228"/>
      <c r="CC155" s="228"/>
      <c r="CD155" s="228"/>
      <c r="CE155" s="228"/>
      <c r="CF155" s="228"/>
      <c r="CG155" s="228"/>
      <c r="CH155" s="228"/>
      <c r="CI155" s="228"/>
      <c r="CJ155" s="228"/>
      <c r="CK155" s="228"/>
      <c r="CL155" s="228"/>
      <c r="CM155" s="228"/>
      <c r="CN155" s="228"/>
      <c r="CO155" s="228"/>
      <c r="CP155" s="113"/>
      <c r="CQ155" s="113"/>
      <c r="CR155" s="113"/>
      <c r="CS155" s="113"/>
      <c r="CT155" s="113"/>
      <c r="CU155" s="113"/>
      <c r="CV155" s="113"/>
      <c r="CW155" s="113"/>
      <c r="CX155" s="113"/>
      <c r="CY155" s="113"/>
      <c r="CZ155" s="113"/>
      <c r="DA155" s="113"/>
      <c r="DB155" s="113"/>
      <c r="DC155" s="113"/>
      <c r="DD155" s="113"/>
      <c r="DE155" s="113"/>
      <c r="DF155" s="113"/>
      <c r="DG155" s="113"/>
      <c r="DH155" s="113"/>
      <c r="DI155" s="113"/>
      <c r="DJ155" s="113"/>
      <c r="DK155" s="113"/>
      <c r="DL155" s="113"/>
      <c r="DM155" s="113"/>
      <c r="DN155" s="113"/>
      <c r="DO155" s="113"/>
      <c r="DP155" s="113"/>
      <c r="DQ155" s="113"/>
      <c r="DR155" s="113"/>
      <c r="DS155" s="113"/>
      <c r="DT155" s="113"/>
      <c r="DU155" s="113"/>
      <c r="DV155" s="113"/>
      <c r="DW155" s="113"/>
      <c r="DX155" s="113"/>
      <c r="DY155" s="113"/>
      <c r="DZ155" s="113"/>
    </row>
    <row r="156" spans="1:130" x14ac:dyDescent="0.2">
      <c r="B156" s="113"/>
      <c r="C156" s="46"/>
      <c r="D156" s="302"/>
      <c r="E156" s="302"/>
      <c r="V156" s="113"/>
      <c r="W156" s="113"/>
      <c r="X156" s="113"/>
      <c r="Y156" s="113"/>
      <c r="Z156" s="113"/>
      <c r="AA156" s="113"/>
      <c r="AB156" s="228"/>
      <c r="AC156" s="228"/>
      <c r="AD156" s="228"/>
      <c r="AE156" s="229"/>
      <c r="AF156" s="229"/>
      <c r="AG156" s="229"/>
      <c r="AH156" s="229"/>
      <c r="AI156" s="229"/>
      <c r="AJ156" s="229"/>
      <c r="AK156" s="229"/>
      <c r="AL156" s="229"/>
      <c r="AM156" s="229"/>
      <c r="AN156" s="229"/>
      <c r="AO156" s="229"/>
      <c r="AP156" s="229"/>
      <c r="AQ156" s="229"/>
      <c r="AR156" s="229"/>
      <c r="AS156" s="229"/>
      <c r="AT156" s="229"/>
      <c r="AU156" s="229"/>
      <c r="AV156" s="228"/>
      <c r="AW156" s="228"/>
      <c r="AX156" s="228"/>
      <c r="AY156" s="228"/>
      <c r="AZ156" s="228"/>
      <c r="BA156" s="228"/>
      <c r="BB156" s="228"/>
      <c r="BC156" s="228"/>
      <c r="BD156" s="228"/>
      <c r="BE156" s="228"/>
      <c r="BF156" s="228"/>
      <c r="BG156" s="228"/>
      <c r="BH156" s="228"/>
      <c r="BI156" s="228"/>
      <c r="BJ156" s="228"/>
      <c r="BK156" s="228"/>
      <c r="BL156" s="228"/>
      <c r="BM156" s="228"/>
      <c r="BN156" s="228"/>
      <c r="BO156" s="228"/>
      <c r="BP156" s="228"/>
      <c r="BQ156" s="228"/>
      <c r="BR156" s="228"/>
      <c r="BS156" s="228"/>
      <c r="BT156" s="228"/>
      <c r="BU156" s="228"/>
      <c r="BV156" s="228"/>
      <c r="BW156" s="228"/>
      <c r="BX156" s="228"/>
      <c r="BY156" s="228"/>
      <c r="BZ156" s="228"/>
      <c r="CA156" s="228"/>
      <c r="CB156" s="228"/>
      <c r="CC156" s="228"/>
      <c r="CD156" s="228"/>
      <c r="CE156" s="228"/>
      <c r="CF156" s="228"/>
      <c r="CG156" s="228"/>
      <c r="CH156" s="228"/>
      <c r="CI156" s="228"/>
      <c r="CJ156" s="228"/>
      <c r="CK156" s="228"/>
      <c r="CL156" s="228"/>
      <c r="CM156" s="228"/>
      <c r="CN156" s="228"/>
      <c r="CO156" s="228"/>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c r="DO156" s="113"/>
      <c r="DP156" s="113"/>
      <c r="DQ156" s="113"/>
      <c r="DR156" s="113"/>
      <c r="DS156" s="113"/>
      <c r="DT156" s="113"/>
      <c r="DU156" s="113"/>
      <c r="DV156" s="113"/>
      <c r="DW156" s="113"/>
      <c r="DX156" s="113"/>
      <c r="DY156" s="113"/>
      <c r="DZ156" s="113"/>
    </row>
    <row r="157" spans="1:130" x14ac:dyDescent="0.2">
      <c r="B157" s="113"/>
      <c r="C157" s="46"/>
      <c r="D157" s="302"/>
      <c r="E157" s="302"/>
      <c r="V157" s="113"/>
      <c r="W157" s="113"/>
      <c r="X157" s="113"/>
      <c r="Y157" s="113"/>
      <c r="Z157" s="113"/>
      <c r="AA157" s="113"/>
      <c r="AB157" s="228"/>
      <c r="AC157" s="228"/>
      <c r="AD157" s="228"/>
      <c r="AE157" s="229"/>
      <c r="AF157" s="229"/>
      <c r="AG157" s="229"/>
      <c r="AH157" s="229"/>
      <c r="AI157" s="229"/>
      <c r="AJ157" s="229"/>
      <c r="AK157" s="229"/>
      <c r="AL157" s="229"/>
      <c r="AM157" s="229"/>
      <c r="AN157" s="229"/>
      <c r="AO157" s="229"/>
      <c r="AP157" s="229"/>
      <c r="AQ157" s="229"/>
      <c r="AR157" s="229"/>
      <c r="AS157" s="229"/>
      <c r="AT157" s="229"/>
      <c r="AU157" s="229"/>
      <c r="AV157" s="228"/>
      <c r="AW157" s="228"/>
      <c r="AX157" s="228"/>
      <c r="AY157" s="228"/>
      <c r="AZ157" s="228"/>
      <c r="BA157" s="228"/>
      <c r="BB157" s="228"/>
      <c r="BC157" s="228"/>
      <c r="BD157" s="228"/>
      <c r="BE157" s="228"/>
      <c r="BF157" s="228"/>
      <c r="BG157" s="228"/>
      <c r="BH157" s="228"/>
      <c r="BI157" s="228"/>
      <c r="BJ157" s="228"/>
      <c r="BK157" s="228"/>
      <c r="BL157" s="228"/>
      <c r="BM157" s="228"/>
      <c r="BN157" s="228"/>
      <c r="BO157" s="228"/>
      <c r="BP157" s="228"/>
      <c r="BQ157" s="228"/>
      <c r="BR157" s="228"/>
      <c r="BS157" s="228"/>
      <c r="BT157" s="228"/>
      <c r="BU157" s="228"/>
      <c r="BV157" s="228"/>
      <c r="BW157" s="228"/>
      <c r="BX157" s="228"/>
      <c r="BY157" s="228"/>
      <c r="BZ157" s="228"/>
      <c r="CA157" s="228"/>
      <c r="CB157" s="228"/>
      <c r="CC157" s="228"/>
      <c r="CD157" s="228"/>
      <c r="CE157" s="228"/>
      <c r="CF157" s="228"/>
      <c r="CG157" s="228"/>
      <c r="CH157" s="228"/>
      <c r="CI157" s="228"/>
      <c r="CJ157" s="228"/>
      <c r="CK157" s="228"/>
      <c r="CL157" s="228"/>
      <c r="CM157" s="228"/>
      <c r="CN157" s="228"/>
      <c r="CO157" s="228"/>
      <c r="CP157" s="113"/>
      <c r="CQ157" s="113"/>
      <c r="CR157" s="113"/>
      <c r="CS157" s="113"/>
      <c r="CT157" s="113"/>
      <c r="CU157" s="113"/>
      <c r="CV157" s="113"/>
      <c r="CW157" s="113"/>
      <c r="CX157" s="113"/>
      <c r="CY157" s="113"/>
      <c r="CZ157" s="113"/>
      <c r="DA157" s="113"/>
      <c r="DB157" s="113"/>
      <c r="DC157" s="113"/>
      <c r="DD157" s="113"/>
      <c r="DE157" s="113"/>
      <c r="DF157" s="113"/>
      <c r="DG157" s="113"/>
      <c r="DH157" s="113"/>
      <c r="DI157" s="113"/>
      <c r="DJ157" s="113"/>
      <c r="DK157" s="113"/>
      <c r="DL157" s="113"/>
      <c r="DM157" s="113"/>
      <c r="DN157" s="113"/>
      <c r="DO157" s="113"/>
      <c r="DP157" s="113"/>
      <c r="DQ157" s="113"/>
      <c r="DR157" s="113"/>
      <c r="DS157" s="113"/>
      <c r="DT157" s="113"/>
      <c r="DU157" s="113"/>
      <c r="DV157" s="113"/>
      <c r="DW157" s="113"/>
      <c r="DX157" s="113"/>
      <c r="DY157" s="113"/>
      <c r="DZ157" s="113"/>
    </row>
    <row r="158" spans="1:130" x14ac:dyDescent="0.2">
      <c r="B158" s="113"/>
      <c r="C158" s="46"/>
      <c r="D158" s="302"/>
      <c r="E158" s="302"/>
      <c r="V158" s="113"/>
      <c r="W158" s="113"/>
      <c r="X158" s="113"/>
      <c r="Y158" s="113"/>
      <c r="Z158" s="113"/>
      <c r="AA158" s="113"/>
      <c r="AB158" s="228"/>
      <c r="AC158" s="228"/>
      <c r="AD158" s="228"/>
      <c r="AE158" s="229"/>
      <c r="AF158" s="229"/>
      <c r="AG158" s="229"/>
      <c r="AH158" s="229"/>
      <c r="AI158" s="229"/>
      <c r="AJ158" s="229"/>
      <c r="AK158" s="229"/>
      <c r="AL158" s="229"/>
      <c r="AM158" s="229"/>
      <c r="AN158" s="229"/>
      <c r="AO158" s="229"/>
      <c r="AP158" s="229"/>
      <c r="AQ158" s="229"/>
      <c r="AR158" s="229"/>
      <c r="AS158" s="229"/>
      <c r="AT158" s="229"/>
      <c r="AU158" s="229"/>
      <c r="AV158" s="228"/>
      <c r="AW158" s="228"/>
      <c r="AX158" s="228"/>
      <c r="AY158" s="228"/>
      <c r="AZ158" s="228"/>
      <c r="BA158" s="228"/>
      <c r="BB158" s="228"/>
      <c r="BC158" s="228"/>
      <c r="BD158" s="228"/>
      <c r="BE158" s="228"/>
      <c r="BF158" s="228"/>
      <c r="BG158" s="228"/>
      <c r="BH158" s="228"/>
      <c r="BI158" s="228"/>
      <c r="BJ158" s="228"/>
      <c r="BK158" s="228"/>
      <c r="BL158" s="228"/>
      <c r="BM158" s="228"/>
      <c r="BN158" s="228"/>
      <c r="BO158" s="228"/>
      <c r="BP158" s="228"/>
      <c r="BQ158" s="228"/>
      <c r="BR158" s="228"/>
      <c r="BS158" s="228"/>
      <c r="BT158" s="228"/>
      <c r="BU158" s="228"/>
      <c r="BV158" s="228"/>
      <c r="BW158" s="228"/>
      <c r="BX158" s="228"/>
      <c r="BY158" s="228"/>
      <c r="BZ158" s="228"/>
      <c r="CA158" s="228"/>
      <c r="CB158" s="228"/>
      <c r="CC158" s="228"/>
      <c r="CD158" s="228"/>
      <c r="CE158" s="228"/>
      <c r="CF158" s="228"/>
      <c r="CG158" s="228"/>
      <c r="CH158" s="228"/>
      <c r="CI158" s="228"/>
      <c r="CJ158" s="228"/>
      <c r="CK158" s="228"/>
      <c r="CL158" s="228"/>
      <c r="CM158" s="228"/>
      <c r="CN158" s="228"/>
      <c r="CO158" s="228"/>
      <c r="CP158" s="113"/>
      <c r="CQ158" s="113"/>
      <c r="CR158" s="113"/>
      <c r="CS158" s="113"/>
      <c r="CT158" s="113"/>
      <c r="CU158" s="113"/>
      <c r="CV158" s="113"/>
      <c r="CW158" s="113"/>
      <c r="CX158" s="113"/>
      <c r="CY158" s="113"/>
      <c r="CZ158" s="113"/>
      <c r="DA158" s="113"/>
      <c r="DB158" s="113"/>
      <c r="DC158" s="113"/>
      <c r="DD158" s="113"/>
      <c r="DE158" s="113"/>
      <c r="DF158" s="113"/>
      <c r="DG158" s="113"/>
      <c r="DH158" s="113"/>
      <c r="DI158" s="113"/>
      <c r="DJ158" s="113"/>
      <c r="DK158" s="113"/>
      <c r="DL158" s="113"/>
      <c r="DM158" s="113"/>
      <c r="DN158" s="113"/>
      <c r="DO158" s="113"/>
      <c r="DP158" s="113"/>
      <c r="DQ158" s="113"/>
      <c r="DR158" s="113"/>
      <c r="DS158" s="113"/>
      <c r="DT158" s="113"/>
      <c r="DU158" s="113"/>
      <c r="DV158" s="113"/>
      <c r="DW158" s="113"/>
      <c r="DX158" s="113"/>
      <c r="DY158" s="113"/>
      <c r="DZ158" s="113"/>
    </row>
    <row r="159" spans="1:130" x14ac:dyDescent="0.2">
      <c r="B159" s="113"/>
      <c r="C159" s="46"/>
      <c r="D159" s="302"/>
      <c r="E159" s="302"/>
      <c r="V159" s="113"/>
      <c r="W159" s="113"/>
      <c r="X159" s="113"/>
      <c r="Y159" s="113"/>
      <c r="Z159" s="113"/>
      <c r="AA159" s="113"/>
      <c r="AB159" s="228"/>
      <c r="AC159" s="228"/>
      <c r="AD159" s="228"/>
      <c r="AE159" s="229"/>
      <c r="AF159" s="229"/>
      <c r="AG159" s="229"/>
      <c r="AH159" s="229"/>
      <c r="AI159" s="229"/>
      <c r="AJ159" s="229"/>
      <c r="AK159" s="229"/>
      <c r="AL159" s="229"/>
      <c r="AM159" s="229"/>
      <c r="AN159" s="229"/>
      <c r="AO159" s="229"/>
      <c r="AP159" s="229"/>
      <c r="AQ159" s="229"/>
      <c r="AR159" s="229"/>
      <c r="AS159" s="229"/>
      <c r="AT159" s="229"/>
      <c r="AU159" s="229"/>
      <c r="AV159" s="228"/>
      <c r="AW159" s="228"/>
      <c r="AX159" s="228"/>
      <c r="AY159" s="228"/>
      <c r="AZ159" s="228"/>
      <c r="BA159" s="228"/>
      <c r="BB159" s="228"/>
      <c r="BC159" s="228"/>
      <c r="BD159" s="228"/>
      <c r="BE159" s="228"/>
      <c r="BF159" s="228"/>
      <c r="BG159" s="228"/>
      <c r="BH159" s="228"/>
      <c r="BI159" s="228"/>
      <c r="BJ159" s="228"/>
      <c r="BK159" s="228"/>
      <c r="BL159" s="228"/>
      <c r="BM159" s="228"/>
      <c r="BN159" s="228"/>
      <c r="BO159" s="228"/>
      <c r="BP159" s="228"/>
      <c r="BQ159" s="228"/>
      <c r="BR159" s="228"/>
      <c r="BS159" s="228"/>
      <c r="BT159" s="228"/>
      <c r="BU159" s="228"/>
      <c r="BV159" s="228"/>
      <c r="BW159" s="228"/>
      <c r="BX159" s="228"/>
      <c r="BY159" s="228"/>
      <c r="BZ159" s="228"/>
      <c r="CA159" s="228"/>
      <c r="CB159" s="228"/>
      <c r="CC159" s="228"/>
      <c r="CD159" s="228"/>
      <c r="CE159" s="228"/>
      <c r="CF159" s="228"/>
      <c r="CG159" s="228"/>
      <c r="CH159" s="228"/>
      <c r="CI159" s="228"/>
      <c r="CJ159" s="228"/>
      <c r="CK159" s="228"/>
      <c r="CL159" s="228"/>
      <c r="CM159" s="228"/>
      <c r="CN159" s="228"/>
      <c r="CO159" s="228"/>
      <c r="CP159" s="113"/>
      <c r="CQ159" s="113"/>
      <c r="CR159" s="113"/>
      <c r="CS159" s="113"/>
      <c r="CT159" s="113"/>
      <c r="CU159" s="113"/>
      <c r="CV159" s="113"/>
      <c r="CW159" s="113"/>
      <c r="CX159" s="113"/>
      <c r="CY159" s="113"/>
      <c r="CZ159" s="113"/>
      <c r="DA159" s="113"/>
      <c r="DB159" s="113"/>
      <c r="DC159" s="113"/>
      <c r="DD159" s="113"/>
      <c r="DE159" s="113"/>
      <c r="DF159" s="113"/>
      <c r="DG159" s="113"/>
      <c r="DH159" s="113"/>
      <c r="DI159" s="113"/>
      <c r="DJ159" s="113"/>
      <c r="DK159" s="113"/>
      <c r="DL159" s="113"/>
      <c r="DM159" s="113"/>
      <c r="DN159" s="113"/>
      <c r="DO159" s="113"/>
      <c r="DP159" s="113"/>
      <c r="DQ159" s="113"/>
      <c r="DR159" s="113"/>
      <c r="DS159" s="113"/>
      <c r="DT159" s="113"/>
      <c r="DU159" s="113"/>
      <c r="DV159" s="113"/>
      <c r="DW159" s="113"/>
      <c r="DX159" s="113"/>
      <c r="DY159" s="113"/>
      <c r="DZ159" s="113"/>
    </row>
    <row r="160" spans="1:130" x14ac:dyDescent="0.2">
      <c r="B160" s="113"/>
      <c r="C160" s="46"/>
      <c r="D160" s="302"/>
      <c r="E160" s="302"/>
      <c r="V160" s="113"/>
      <c r="W160" s="113"/>
      <c r="X160" s="113"/>
      <c r="Y160" s="113"/>
      <c r="Z160" s="113"/>
      <c r="AA160" s="113"/>
      <c r="AB160" s="228"/>
      <c r="AC160" s="228"/>
      <c r="AD160" s="228"/>
      <c r="AE160" s="229"/>
      <c r="AF160" s="229"/>
      <c r="AG160" s="229"/>
      <c r="AH160" s="229"/>
      <c r="AI160" s="229"/>
      <c r="AJ160" s="229"/>
      <c r="AK160" s="229"/>
      <c r="AL160" s="229"/>
      <c r="AM160" s="229"/>
      <c r="AN160" s="229"/>
      <c r="AO160" s="229"/>
      <c r="AP160" s="229"/>
      <c r="AQ160" s="229"/>
      <c r="AR160" s="229"/>
      <c r="AS160" s="229"/>
      <c r="AT160" s="229"/>
      <c r="AU160" s="229"/>
      <c r="AV160" s="228"/>
      <c r="AW160" s="228"/>
      <c r="AX160" s="228"/>
      <c r="AY160" s="228"/>
      <c r="AZ160" s="228"/>
      <c r="BA160" s="228"/>
      <c r="BB160" s="228"/>
      <c r="BC160" s="228"/>
      <c r="BD160" s="228"/>
      <c r="BE160" s="228"/>
      <c r="BF160" s="228"/>
      <c r="BG160" s="228"/>
      <c r="BH160" s="228"/>
      <c r="BI160" s="228"/>
      <c r="BJ160" s="228"/>
      <c r="BK160" s="228"/>
      <c r="BL160" s="228"/>
      <c r="BM160" s="228"/>
      <c r="BN160" s="228"/>
      <c r="BO160" s="228"/>
      <c r="BP160" s="228"/>
      <c r="BQ160" s="228"/>
      <c r="BR160" s="228"/>
      <c r="BS160" s="228"/>
      <c r="BT160" s="228"/>
      <c r="BU160" s="228"/>
      <c r="BV160" s="228"/>
      <c r="BW160" s="228"/>
      <c r="BX160" s="228"/>
      <c r="BY160" s="228"/>
      <c r="BZ160" s="228"/>
      <c r="CA160" s="228"/>
      <c r="CB160" s="228"/>
      <c r="CC160" s="228"/>
      <c r="CD160" s="228"/>
      <c r="CE160" s="228"/>
      <c r="CF160" s="228"/>
      <c r="CG160" s="228"/>
      <c r="CH160" s="228"/>
      <c r="CI160" s="228"/>
      <c r="CJ160" s="228"/>
      <c r="CK160" s="228"/>
      <c r="CL160" s="228"/>
      <c r="CM160" s="228"/>
      <c r="CN160" s="228"/>
      <c r="CO160" s="228"/>
      <c r="CP160" s="113"/>
      <c r="CQ160" s="113"/>
      <c r="CR160" s="113"/>
      <c r="CS160" s="113"/>
      <c r="CT160" s="113"/>
      <c r="CU160" s="113"/>
      <c r="CV160" s="113"/>
      <c r="CW160" s="113"/>
      <c r="CX160" s="113"/>
      <c r="CY160" s="113"/>
      <c r="CZ160" s="113"/>
      <c r="DA160" s="113"/>
      <c r="DB160" s="113"/>
      <c r="DC160" s="113"/>
      <c r="DD160" s="113"/>
      <c r="DE160" s="113"/>
      <c r="DF160" s="113"/>
      <c r="DG160" s="113"/>
      <c r="DH160" s="113"/>
      <c r="DI160" s="113"/>
      <c r="DJ160" s="113"/>
      <c r="DK160" s="113"/>
      <c r="DL160" s="113"/>
      <c r="DM160" s="113"/>
      <c r="DN160" s="113"/>
      <c r="DO160" s="113"/>
      <c r="DP160" s="113"/>
      <c r="DQ160" s="113"/>
      <c r="DR160" s="113"/>
      <c r="DS160" s="113"/>
      <c r="DT160" s="113"/>
      <c r="DU160" s="113"/>
      <c r="DV160" s="113"/>
      <c r="DW160" s="113"/>
      <c r="DX160" s="113"/>
      <c r="DY160" s="113"/>
      <c r="DZ160" s="113"/>
    </row>
    <row r="161" spans="2:130" x14ac:dyDescent="0.2">
      <c r="B161" s="113"/>
      <c r="C161" s="46"/>
      <c r="D161" s="302"/>
      <c r="E161" s="302"/>
      <c r="V161" s="113"/>
      <c r="W161" s="113"/>
      <c r="X161" s="113"/>
      <c r="Y161" s="113"/>
      <c r="Z161" s="113"/>
      <c r="AA161" s="113"/>
      <c r="AB161" s="228"/>
      <c r="AC161" s="228"/>
      <c r="AD161" s="228"/>
      <c r="AE161" s="229"/>
      <c r="AF161" s="229"/>
      <c r="AG161" s="229"/>
      <c r="AH161" s="229"/>
      <c r="AI161" s="229"/>
      <c r="AJ161" s="229"/>
      <c r="AK161" s="229"/>
      <c r="AL161" s="229"/>
      <c r="AM161" s="229"/>
      <c r="AN161" s="229"/>
      <c r="AO161" s="229"/>
      <c r="AP161" s="229"/>
      <c r="AQ161" s="229"/>
      <c r="AR161" s="229"/>
      <c r="AS161" s="229"/>
      <c r="AT161" s="229"/>
      <c r="AU161" s="229"/>
      <c r="AV161" s="228"/>
      <c r="AW161" s="228"/>
      <c r="AX161" s="228"/>
      <c r="AY161" s="228"/>
      <c r="AZ161" s="228"/>
      <c r="BA161" s="228"/>
      <c r="BB161" s="228"/>
      <c r="BC161" s="228"/>
      <c r="BD161" s="228"/>
      <c r="BE161" s="228"/>
      <c r="BF161" s="228"/>
      <c r="BG161" s="228"/>
      <c r="BH161" s="228"/>
      <c r="BI161" s="228"/>
      <c r="BJ161" s="228"/>
      <c r="BK161" s="228"/>
      <c r="BL161" s="228"/>
      <c r="BM161" s="228"/>
      <c r="BN161" s="228"/>
      <c r="BO161" s="228"/>
      <c r="BP161" s="228"/>
      <c r="BQ161" s="228"/>
      <c r="BR161" s="228"/>
      <c r="BS161" s="228"/>
      <c r="BT161" s="228"/>
      <c r="BU161" s="228"/>
      <c r="BV161" s="228"/>
      <c r="BW161" s="228"/>
      <c r="BX161" s="228"/>
      <c r="BY161" s="228"/>
      <c r="BZ161" s="228"/>
      <c r="CA161" s="228"/>
      <c r="CB161" s="228"/>
      <c r="CC161" s="228"/>
      <c r="CD161" s="228"/>
      <c r="CE161" s="228"/>
      <c r="CF161" s="228"/>
      <c r="CG161" s="228"/>
      <c r="CH161" s="228"/>
      <c r="CI161" s="228"/>
      <c r="CJ161" s="228"/>
      <c r="CK161" s="228"/>
      <c r="CL161" s="228"/>
      <c r="CM161" s="228"/>
      <c r="CN161" s="228"/>
      <c r="CO161" s="228"/>
      <c r="CP161" s="113"/>
      <c r="CQ161" s="113"/>
      <c r="CR161" s="113"/>
      <c r="CS161" s="113"/>
      <c r="CT161" s="113"/>
      <c r="CU161" s="113"/>
      <c r="CV161" s="113"/>
      <c r="CW161" s="113"/>
      <c r="CX161" s="113"/>
      <c r="CY161" s="113"/>
      <c r="CZ161" s="113"/>
      <c r="DA161" s="113"/>
      <c r="DB161" s="113"/>
      <c r="DC161" s="113"/>
      <c r="DD161" s="113"/>
      <c r="DE161" s="113"/>
      <c r="DF161" s="113"/>
      <c r="DG161" s="113"/>
      <c r="DH161" s="113"/>
      <c r="DI161" s="113"/>
      <c r="DJ161" s="113"/>
      <c r="DK161" s="113"/>
      <c r="DL161" s="113"/>
      <c r="DM161" s="113"/>
      <c r="DN161" s="113"/>
      <c r="DO161" s="113"/>
      <c r="DP161" s="113"/>
      <c r="DQ161" s="113"/>
      <c r="DR161" s="113"/>
      <c r="DS161" s="113"/>
      <c r="DT161" s="113"/>
      <c r="DU161" s="113"/>
      <c r="DV161" s="113"/>
      <c r="DW161" s="113"/>
      <c r="DX161" s="113"/>
      <c r="DY161" s="113"/>
      <c r="DZ161" s="113"/>
    </row>
    <row r="162" spans="2:130" x14ac:dyDescent="0.2">
      <c r="B162" s="113"/>
      <c r="C162" s="46"/>
      <c r="D162" s="302"/>
      <c r="E162" s="302"/>
      <c r="V162" s="113"/>
      <c r="W162" s="113"/>
      <c r="X162" s="113"/>
      <c r="Y162" s="113"/>
      <c r="Z162" s="113"/>
      <c r="AA162" s="113"/>
      <c r="AB162" s="228"/>
      <c r="AC162" s="228"/>
      <c r="AD162" s="228"/>
      <c r="AE162" s="229"/>
      <c r="AF162" s="229"/>
      <c r="AG162" s="229"/>
      <c r="AH162" s="229"/>
      <c r="AI162" s="229"/>
      <c r="AJ162" s="229"/>
      <c r="AK162" s="229"/>
      <c r="AL162" s="229"/>
      <c r="AM162" s="229"/>
      <c r="AN162" s="229"/>
      <c r="AO162" s="229"/>
      <c r="AP162" s="229"/>
      <c r="AQ162" s="229"/>
      <c r="AR162" s="229"/>
      <c r="AS162" s="229"/>
      <c r="AT162" s="229"/>
      <c r="AU162" s="229"/>
      <c r="AV162" s="228"/>
      <c r="AW162" s="228"/>
      <c r="AX162" s="228"/>
      <c r="AY162" s="228"/>
      <c r="AZ162" s="228"/>
      <c r="BA162" s="228"/>
      <c r="BB162" s="228"/>
      <c r="BC162" s="228"/>
      <c r="BD162" s="228"/>
      <c r="BE162" s="228"/>
      <c r="BF162" s="228"/>
      <c r="BG162" s="228"/>
      <c r="BH162" s="228"/>
      <c r="BI162" s="228"/>
      <c r="BJ162" s="228"/>
      <c r="BK162" s="228"/>
      <c r="BL162" s="228"/>
      <c r="BM162" s="228"/>
      <c r="BN162" s="228"/>
      <c r="BO162" s="228"/>
      <c r="BP162" s="228"/>
      <c r="BQ162" s="228"/>
      <c r="BR162" s="228"/>
      <c r="BS162" s="228"/>
      <c r="BT162" s="228"/>
      <c r="BU162" s="228"/>
      <c r="BV162" s="228"/>
      <c r="BW162" s="228"/>
      <c r="BX162" s="228"/>
      <c r="BY162" s="228"/>
      <c r="BZ162" s="228"/>
      <c r="CA162" s="228"/>
      <c r="CB162" s="228"/>
      <c r="CC162" s="228"/>
      <c r="CD162" s="228"/>
      <c r="CE162" s="228"/>
      <c r="CF162" s="228"/>
      <c r="CG162" s="228"/>
      <c r="CH162" s="228"/>
      <c r="CI162" s="228"/>
      <c r="CJ162" s="228"/>
      <c r="CK162" s="228"/>
      <c r="CL162" s="228"/>
      <c r="CM162" s="228"/>
      <c r="CN162" s="228"/>
      <c r="CO162" s="228"/>
      <c r="CP162" s="113"/>
      <c r="CQ162" s="113"/>
      <c r="CR162" s="113"/>
      <c r="CS162" s="113"/>
      <c r="CT162" s="113"/>
      <c r="CU162" s="113"/>
      <c r="CV162" s="113"/>
      <c r="CW162" s="113"/>
      <c r="CX162" s="113"/>
      <c r="CY162" s="113"/>
      <c r="CZ162" s="113"/>
      <c r="DA162" s="113"/>
      <c r="DB162" s="113"/>
      <c r="DC162" s="113"/>
      <c r="DD162" s="113"/>
      <c r="DE162" s="113"/>
      <c r="DF162" s="113"/>
      <c r="DG162" s="113"/>
      <c r="DH162" s="113"/>
      <c r="DI162" s="113"/>
      <c r="DJ162" s="113"/>
      <c r="DK162" s="113"/>
      <c r="DL162" s="113"/>
      <c r="DM162" s="113"/>
      <c r="DN162" s="113"/>
      <c r="DO162" s="113"/>
      <c r="DP162" s="113"/>
      <c r="DQ162" s="113"/>
      <c r="DR162" s="113"/>
      <c r="DS162" s="113"/>
      <c r="DT162" s="113"/>
      <c r="DU162" s="113"/>
      <c r="DV162" s="113"/>
      <c r="DW162" s="113"/>
      <c r="DX162" s="113"/>
      <c r="DY162" s="113"/>
      <c r="DZ162" s="113"/>
    </row>
    <row r="163" spans="2:130" x14ac:dyDescent="0.2">
      <c r="B163" s="113"/>
      <c r="C163" s="46"/>
      <c r="D163" s="302"/>
      <c r="E163" s="302"/>
      <c r="V163" s="113"/>
      <c r="W163" s="113"/>
      <c r="X163" s="113"/>
      <c r="Y163" s="113"/>
      <c r="Z163" s="113"/>
      <c r="AA163" s="113"/>
      <c r="AB163" s="228"/>
      <c r="AC163" s="228"/>
      <c r="AD163" s="228"/>
      <c r="AE163" s="229"/>
      <c r="AF163" s="229"/>
      <c r="AG163" s="229"/>
      <c r="AH163" s="229"/>
      <c r="AI163" s="229"/>
      <c r="AJ163" s="229"/>
      <c r="AK163" s="229"/>
      <c r="AL163" s="229"/>
      <c r="AM163" s="229"/>
      <c r="AN163" s="229"/>
      <c r="AO163" s="229"/>
      <c r="AP163" s="229"/>
      <c r="AQ163" s="229"/>
      <c r="AR163" s="229"/>
      <c r="AS163" s="229"/>
      <c r="AT163" s="229"/>
      <c r="AU163" s="229"/>
      <c r="AV163" s="228"/>
      <c r="AW163" s="228"/>
      <c r="AX163" s="228"/>
      <c r="AY163" s="228"/>
      <c r="AZ163" s="228"/>
      <c r="BA163" s="228"/>
      <c r="BB163" s="228"/>
      <c r="BC163" s="228"/>
      <c r="BD163" s="228"/>
      <c r="BE163" s="228"/>
      <c r="BF163" s="228"/>
      <c r="BG163" s="228"/>
      <c r="BH163" s="228"/>
      <c r="BI163" s="228"/>
      <c r="BJ163" s="228"/>
      <c r="BK163" s="228"/>
      <c r="BL163" s="228"/>
      <c r="BM163" s="228"/>
      <c r="BN163" s="228"/>
      <c r="BO163" s="228"/>
      <c r="BP163" s="228"/>
      <c r="BQ163" s="228"/>
      <c r="BR163" s="228"/>
      <c r="BS163" s="228"/>
      <c r="BT163" s="228"/>
      <c r="BU163" s="228"/>
      <c r="BV163" s="228"/>
      <c r="BW163" s="228"/>
      <c r="BX163" s="228"/>
      <c r="BY163" s="228"/>
      <c r="BZ163" s="228"/>
      <c r="CA163" s="228"/>
      <c r="CB163" s="228"/>
      <c r="CC163" s="228"/>
      <c r="CD163" s="228"/>
      <c r="CE163" s="228"/>
      <c r="CF163" s="228"/>
      <c r="CG163" s="228"/>
      <c r="CH163" s="228"/>
      <c r="CI163" s="228"/>
      <c r="CJ163" s="228"/>
      <c r="CK163" s="228"/>
      <c r="CL163" s="228"/>
      <c r="CM163" s="228"/>
      <c r="CN163" s="228"/>
      <c r="CO163" s="228"/>
      <c r="CP163" s="113"/>
      <c r="CQ163" s="113"/>
      <c r="CR163" s="113"/>
      <c r="CS163" s="113"/>
      <c r="CT163" s="113"/>
      <c r="CU163" s="113"/>
      <c r="CV163" s="113"/>
      <c r="CW163" s="113"/>
      <c r="CX163" s="113"/>
      <c r="CY163" s="113"/>
      <c r="CZ163" s="113"/>
      <c r="DA163" s="113"/>
      <c r="DB163" s="113"/>
      <c r="DC163" s="113"/>
      <c r="DD163" s="113"/>
      <c r="DE163" s="113"/>
      <c r="DF163" s="113"/>
      <c r="DG163" s="113"/>
      <c r="DH163" s="113"/>
      <c r="DI163" s="113"/>
      <c r="DJ163" s="113"/>
      <c r="DK163" s="113"/>
      <c r="DL163" s="113"/>
      <c r="DM163" s="113"/>
      <c r="DN163" s="113"/>
      <c r="DO163" s="113"/>
      <c r="DP163" s="113"/>
      <c r="DQ163" s="113"/>
      <c r="DR163" s="113"/>
      <c r="DS163" s="113"/>
      <c r="DT163" s="113"/>
      <c r="DU163" s="113"/>
      <c r="DV163" s="113"/>
      <c r="DW163" s="113"/>
      <c r="DX163" s="113"/>
      <c r="DY163" s="113"/>
      <c r="DZ163" s="113"/>
    </row>
    <row r="164" spans="2:130" x14ac:dyDescent="0.2">
      <c r="B164" s="113"/>
      <c r="C164" s="46"/>
      <c r="D164" s="302"/>
      <c r="E164" s="302"/>
      <c r="V164" s="113"/>
      <c r="W164" s="113"/>
      <c r="X164" s="113"/>
      <c r="Y164" s="113"/>
      <c r="Z164" s="113"/>
      <c r="AA164" s="113"/>
      <c r="AB164" s="228"/>
      <c r="AC164" s="228"/>
      <c r="AD164" s="228"/>
      <c r="AE164" s="229"/>
      <c r="AF164" s="229"/>
      <c r="AG164" s="229"/>
      <c r="AH164" s="229"/>
      <c r="AI164" s="229"/>
      <c r="AJ164" s="229"/>
      <c r="AK164" s="229"/>
      <c r="AL164" s="229"/>
      <c r="AM164" s="229"/>
      <c r="AN164" s="229"/>
      <c r="AO164" s="229"/>
      <c r="AP164" s="229"/>
      <c r="AQ164" s="229"/>
      <c r="AR164" s="229"/>
      <c r="AS164" s="229"/>
      <c r="AT164" s="229"/>
      <c r="AU164" s="229"/>
      <c r="AV164" s="228"/>
      <c r="AW164" s="228"/>
      <c r="AX164" s="228"/>
      <c r="AY164" s="228"/>
      <c r="AZ164" s="228"/>
      <c r="BA164" s="228"/>
      <c r="BB164" s="228"/>
      <c r="BC164" s="228"/>
      <c r="BD164" s="228"/>
      <c r="BE164" s="228"/>
      <c r="BF164" s="228"/>
      <c r="BG164" s="228"/>
      <c r="BH164" s="228"/>
      <c r="BI164" s="228"/>
      <c r="BJ164" s="228"/>
      <c r="BK164" s="228"/>
      <c r="BL164" s="228"/>
      <c r="BM164" s="228"/>
      <c r="BN164" s="228"/>
      <c r="BO164" s="228"/>
      <c r="BP164" s="228"/>
      <c r="BQ164" s="228"/>
      <c r="BR164" s="228"/>
      <c r="BS164" s="228"/>
      <c r="BT164" s="228"/>
      <c r="BU164" s="228"/>
      <c r="BV164" s="228"/>
      <c r="BW164" s="228"/>
      <c r="BX164" s="228"/>
      <c r="BY164" s="228"/>
      <c r="BZ164" s="228"/>
      <c r="CA164" s="228"/>
      <c r="CB164" s="228"/>
      <c r="CC164" s="228"/>
      <c r="CD164" s="228"/>
      <c r="CE164" s="228"/>
      <c r="CF164" s="228"/>
      <c r="CG164" s="228"/>
      <c r="CH164" s="228"/>
      <c r="CI164" s="228"/>
      <c r="CJ164" s="228"/>
      <c r="CK164" s="228"/>
      <c r="CL164" s="228"/>
      <c r="CM164" s="228"/>
      <c r="CN164" s="228"/>
      <c r="CO164" s="228"/>
      <c r="CP164" s="113"/>
      <c r="CQ164" s="113"/>
      <c r="CR164" s="113"/>
      <c r="CS164" s="113"/>
      <c r="CT164" s="113"/>
      <c r="CU164" s="113"/>
      <c r="CV164" s="113"/>
      <c r="CW164" s="113"/>
      <c r="CX164" s="113"/>
      <c r="CY164" s="113"/>
      <c r="CZ164" s="113"/>
      <c r="DA164" s="113"/>
      <c r="DB164" s="113"/>
      <c r="DC164" s="113"/>
      <c r="DD164" s="113"/>
      <c r="DE164" s="113"/>
      <c r="DF164" s="113"/>
      <c r="DG164" s="113"/>
      <c r="DH164" s="113"/>
      <c r="DI164" s="113"/>
      <c r="DJ164" s="113"/>
      <c r="DK164" s="113"/>
      <c r="DL164" s="113"/>
      <c r="DM164" s="113"/>
      <c r="DN164" s="113"/>
      <c r="DO164" s="113"/>
      <c r="DP164" s="113"/>
      <c r="DQ164" s="113"/>
      <c r="DR164" s="113"/>
      <c r="DS164" s="113"/>
      <c r="DT164" s="113"/>
      <c r="DU164" s="113"/>
      <c r="DV164" s="113"/>
      <c r="DW164" s="113"/>
      <c r="DX164" s="113"/>
      <c r="DY164" s="113"/>
      <c r="DZ164" s="113"/>
    </row>
    <row r="165" spans="2:130" x14ac:dyDescent="0.2">
      <c r="B165" s="113"/>
      <c r="C165" s="46"/>
      <c r="D165" s="302"/>
      <c r="E165" s="302"/>
      <c r="V165" s="113"/>
      <c r="W165" s="113"/>
      <c r="X165" s="113"/>
      <c r="Y165" s="113"/>
      <c r="Z165" s="113"/>
      <c r="AA165" s="113"/>
      <c r="AB165" s="228"/>
      <c r="AC165" s="228"/>
      <c r="AD165" s="228"/>
      <c r="AE165" s="229"/>
      <c r="AF165" s="229"/>
      <c r="AG165" s="229"/>
      <c r="AH165" s="229"/>
      <c r="AI165" s="229"/>
      <c r="AJ165" s="229"/>
      <c r="AK165" s="229"/>
      <c r="AL165" s="229"/>
      <c r="AM165" s="229"/>
      <c r="AN165" s="229"/>
      <c r="AO165" s="229"/>
      <c r="AP165" s="229"/>
      <c r="AQ165" s="229"/>
      <c r="AR165" s="229"/>
      <c r="AS165" s="229"/>
      <c r="AT165" s="229"/>
      <c r="AU165" s="229"/>
      <c r="AV165" s="228"/>
      <c r="AW165" s="228"/>
      <c r="AX165" s="228"/>
      <c r="AY165" s="228"/>
      <c r="AZ165" s="228"/>
      <c r="BA165" s="228"/>
      <c r="BB165" s="228"/>
      <c r="BC165" s="228"/>
      <c r="BD165" s="228"/>
      <c r="BE165" s="228"/>
      <c r="BF165" s="228"/>
      <c r="BG165" s="228"/>
      <c r="BH165" s="228"/>
      <c r="BI165" s="228"/>
      <c r="BJ165" s="228"/>
      <c r="BK165" s="228"/>
      <c r="BL165" s="228"/>
      <c r="BM165" s="228"/>
      <c r="BN165" s="228"/>
      <c r="BO165" s="228"/>
      <c r="BP165" s="228"/>
      <c r="BQ165" s="228"/>
      <c r="BR165" s="228"/>
      <c r="BS165" s="228"/>
      <c r="BT165" s="228"/>
      <c r="BU165" s="228"/>
      <c r="BV165" s="228"/>
      <c r="BW165" s="228"/>
      <c r="BX165" s="228"/>
      <c r="BY165" s="228"/>
      <c r="BZ165" s="228"/>
      <c r="CA165" s="228"/>
      <c r="CB165" s="228"/>
      <c r="CC165" s="228"/>
      <c r="CD165" s="228"/>
      <c r="CE165" s="228"/>
      <c r="CF165" s="228"/>
      <c r="CG165" s="228"/>
      <c r="CH165" s="228"/>
      <c r="CI165" s="228"/>
      <c r="CJ165" s="228"/>
      <c r="CK165" s="228"/>
      <c r="CL165" s="228"/>
      <c r="CM165" s="228"/>
      <c r="CN165" s="228"/>
      <c r="CO165" s="228"/>
      <c r="CP165" s="113"/>
      <c r="CQ165" s="113"/>
      <c r="CR165" s="113"/>
      <c r="CS165" s="113"/>
      <c r="CT165" s="113"/>
      <c r="CU165" s="113"/>
      <c r="CV165" s="113"/>
      <c r="CW165" s="113"/>
      <c r="CX165" s="113"/>
      <c r="CY165" s="113"/>
      <c r="CZ165" s="113"/>
      <c r="DA165" s="113"/>
      <c r="DB165" s="113"/>
      <c r="DC165" s="113"/>
      <c r="DD165" s="113"/>
      <c r="DE165" s="113"/>
      <c r="DF165" s="113"/>
      <c r="DG165" s="113"/>
      <c r="DH165" s="113"/>
      <c r="DI165" s="113"/>
      <c r="DJ165" s="113"/>
      <c r="DK165" s="113"/>
      <c r="DL165" s="113"/>
      <c r="DM165" s="113"/>
      <c r="DN165" s="113"/>
      <c r="DO165" s="113"/>
      <c r="DP165" s="113"/>
      <c r="DQ165" s="113"/>
      <c r="DR165" s="113"/>
      <c r="DS165" s="113"/>
      <c r="DT165" s="113"/>
      <c r="DU165" s="113"/>
      <c r="DV165" s="113"/>
      <c r="DW165" s="113"/>
      <c r="DX165" s="113"/>
      <c r="DY165" s="113"/>
      <c r="DZ165" s="113"/>
    </row>
    <row r="166" spans="2:130" x14ac:dyDescent="0.2">
      <c r="B166" s="113"/>
      <c r="C166" s="46"/>
      <c r="D166" s="302"/>
      <c r="E166" s="302"/>
      <c r="V166" s="113"/>
      <c r="W166" s="113"/>
      <c r="X166" s="113"/>
      <c r="Y166" s="113"/>
      <c r="Z166" s="113"/>
      <c r="AA166" s="113"/>
      <c r="AB166" s="228"/>
      <c r="AC166" s="228"/>
      <c r="AD166" s="228"/>
      <c r="AE166" s="229"/>
      <c r="AF166" s="229"/>
      <c r="AG166" s="229"/>
      <c r="AH166" s="229"/>
      <c r="AI166" s="229"/>
      <c r="AJ166" s="229"/>
      <c r="AK166" s="229"/>
      <c r="AL166" s="229"/>
      <c r="AM166" s="229"/>
      <c r="AN166" s="229"/>
      <c r="AO166" s="229"/>
      <c r="AP166" s="229"/>
      <c r="AQ166" s="229"/>
      <c r="AR166" s="229"/>
      <c r="AS166" s="229"/>
      <c r="AT166" s="229"/>
      <c r="AU166" s="229"/>
      <c r="AV166" s="228"/>
      <c r="AW166" s="228"/>
      <c r="AX166" s="228"/>
      <c r="AY166" s="228"/>
      <c r="AZ166" s="228"/>
      <c r="BA166" s="228"/>
      <c r="BB166" s="228"/>
      <c r="BC166" s="228"/>
      <c r="BD166" s="228"/>
      <c r="BE166" s="228"/>
      <c r="BF166" s="228"/>
      <c r="BG166" s="228"/>
      <c r="BH166" s="228"/>
      <c r="BI166" s="228"/>
      <c r="BJ166" s="228"/>
      <c r="BK166" s="228"/>
      <c r="BL166" s="228"/>
      <c r="BM166" s="228"/>
      <c r="BN166" s="228"/>
      <c r="BO166" s="228"/>
      <c r="BP166" s="228"/>
      <c r="BQ166" s="228"/>
      <c r="BR166" s="228"/>
      <c r="BS166" s="228"/>
      <c r="BT166" s="228"/>
      <c r="BU166" s="228"/>
      <c r="BV166" s="228"/>
      <c r="BW166" s="228"/>
      <c r="BX166" s="228"/>
      <c r="BY166" s="228"/>
      <c r="BZ166" s="228"/>
      <c r="CA166" s="228"/>
      <c r="CB166" s="228"/>
      <c r="CC166" s="228"/>
      <c r="CD166" s="228"/>
      <c r="CE166" s="228"/>
      <c r="CF166" s="228"/>
      <c r="CG166" s="228"/>
      <c r="CH166" s="228"/>
      <c r="CI166" s="228"/>
      <c r="CJ166" s="228"/>
      <c r="CK166" s="228"/>
      <c r="CL166" s="228"/>
      <c r="CM166" s="228"/>
      <c r="CN166" s="228"/>
      <c r="CO166" s="228"/>
      <c r="CP166" s="113"/>
      <c r="CQ166" s="113"/>
      <c r="CR166" s="113"/>
      <c r="CS166" s="113"/>
      <c r="CT166" s="113"/>
      <c r="CU166" s="113"/>
      <c r="CV166" s="113"/>
      <c r="CW166" s="113"/>
      <c r="CX166" s="113"/>
      <c r="CY166" s="113"/>
      <c r="CZ166" s="113"/>
      <c r="DA166" s="113"/>
      <c r="DB166" s="113"/>
      <c r="DC166" s="113"/>
      <c r="DD166" s="113"/>
      <c r="DE166" s="113"/>
      <c r="DF166" s="113"/>
      <c r="DG166" s="113"/>
      <c r="DH166" s="113"/>
      <c r="DI166" s="113"/>
      <c r="DJ166" s="113"/>
      <c r="DK166" s="113"/>
      <c r="DL166" s="113"/>
      <c r="DM166" s="113"/>
      <c r="DN166" s="113"/>
      <c r="DO166" s="113"/>
      <c r="DP166" s="113"/>
      <c r="DQ166" s="113"/>
      <c r="DR166" s="113"/>
      <c r="DS166" s="113"/>
      <c r="DT166" s="113"/>
      <c r="DU166" s="113"/>
      <c r="DV166" s="113"/>
      <c r="DW166" s="113"/>
      <c r="DX166" s="113"/>
      <c r="DY166" s="113"/>
      <c r="DZ166" s="113"/>
    </row>
    <row r="167" spans="2:130" x14ac:dyDescent="0.2">
      <c r="B167" s="113"/>
      <c r="C167" s="46"/>
      <c r="D167" s="302"/>
      <c r="E167" s="302"/>
      <c r="V167" s="113"/>
      <c r="W167" s="113"/>
      <c r="X167" s="113"/>
      <c r="Y167" s="113"/>
      <c r="Z167" s="113"/>
      <c r="AA167" s="113"/>
      <c r="AB167" s="228"/>
      <c r="AC167" s="228"/>
      <c r="AD167" s="228"/>
      <c r="AE167" s="229"/>
      <c r="AF167" s="229"/>
      <c r="AG167" s="229"/>
      <c r="AH167" s="229"/>
      <c r="AI167" s="229"/>
      <c r="AJ167" s="229"/>
      <c r="AK167" s="229"/>
      <c r="AL167" s="229"/>
      <c r="AM167" s="229"/>
      <c r="AN167" s="229"/>
      <c r="AO167" s="229"/>
      <c r="AP167" s="229"/>
      <c r="AQ167" s="229"/>
      <c r="AR167" s="229"/>
      <c r="AS167" s="229"/>
      <c r="AT167" s="229"/>
      <c r="AU167" s="229"/>
      <c r="AV167" s="228"/>
      <c r="AW167" s="228"/>
      <c r="AX167" s="228"/>
      <c r="AY167" s="228"/>
      <c r="AZ167" s="228"/>
      <c r="BA167" s="228"/>
      <c r="BB167" s="228"/>
      <c r="BC167" s="228"/>
      <c r="BD167" s="228"/>
      <c r="BE167" s="228"/>
      <c r="BF167" s="228"/>
      <c r="BG167" s="228"/>
      <c r="BH167" s="228"/>
      <c r="BI167" s="228"/>
      <c r="BJ167" s="228"/>
      <c r="BK167" s="228"/>
      <c r="BL167" s="228"/>
      <c r="BM167" s="228"/>
      <c r="BN167" s="228"/>
      <c r="BO167" s="228"/>
      <c r="BP167" s="228"/>
      <c r="BQ167" s="228"/>
      <c r="BR167" s="228"/>
      <c r="BS167" s="228"/>
      <c r="BT167" s="228"/>
      <c r="BU167" s="228"/>
      <c r="BV167" s="228"/>
      <c r="BW167" s="228"/>
      <c r="BX167" s="228"/>
      <c r="BY167" s="228"/>
      <c r="BZ167" s="228"/>
      <c r="CA167" s="228"/>
      <c r="CB167" s="228"/>
      <c r="CC167" s="228"/>
      <c r="CD167" s="228"/>
      <c r="CE167" s="228"/>
      <c r="CF167" s="228"/>
      <c r="CG167" s="228"/>
      <c r="CH167" s="228"/>
      <c r="CI167" s="228"/>
      <c r="CJ167" s="228"/>
      <c r="CK167" s="228"/>
      <c r="CL167" s="228"/>
      <c r="CM167" s="228"/>
      <c r="CN167" s="228"/>
      <c r="CO167" s="228"/>
      <c r="CP167" s="113"/>
      <c r="CQ167" s="113"/>
      <c r="CR167" s="113"/>
      <c r="CS167" s="113"/>
      <c r="CT167" s="113"/>
      <c r="CU167" s="113"/>
      <c r="CV167" s="113"/>
      <c r="CW167" s="113"/>
      <c r="CX167" s="113"/>
      <c r="CY167" s="113"/>
      <c r="CZ167" s="113"/>
      <c r="DA167" s="113"/>
      <c r="DB167" s="113"/>
      <c r="DC167" s="113"/>
      <c r="DD167" s="113"/>
      <c r="DE167" s="113"/>
      <c r="DF167" s="113"/>
      <c r="DG167" s="113"/>
      <c r="DH167" s="113"/>
      <c r="DI167" s="113"/>
      <c r="DJ167" s="113"/>
      <c r="DK167" s="113"/>
      <c r="DL167" s="113"/>
      <c r="DM167" s="113"/>
      <c r="DN167" s="113"/>
      <c r="DO167" s="113"/>
      <c r="DP167" s="113"/>
      <c r="DQ167" s="113"/>
      <c r="DR167" s="113"/>
      <c r="DS167" s="113"/>
      <c r="DT167" s="113"/>
      <c r="DU167" s="113"/>
      <c r="DV167" s="113"/>
      <c r="DW167" s="113"/>
      <c r="DX167" s="113"/>
      <c r="DY167" s="113"/>
      <c r="DZ167" s="113"/>
    </row>
  </sheetData>
  <sheetProtection algorithmName="SHA-512" hashValue="b2XQHWej2Ao2iUQ6VbxQ/hkFjxn4+mqcEQ8apngKFm+lgCQU2xpONJh/QO/8ibgPXL2yiBK8SwN91aRCg5PyxA==" saltValue="RQw9CDF593S3t1/2ReYkFw==" spinCount="100000" sheet="1" objects="1" scenarios="1" formatCells="0"/>
  <phoneticPr fontId="7" type="noConversion"/>
  <conditionalFormatting sqref="C8:D9">
    <cfRule type="cellIs" dxfId="17" priority="1" stopIfTrue="1" operator="equal">
      <formula>"  "</formula>
    </cfRule>
  </conditionalFormatting>
  <conditionalFormatting sqref="D34">
    <cfRule type="cellIs" dxfId="16" priority="3" stopIfTrue="1" operator="equal">
      <formula>" Repro function"</formula>
    </cfRule>
  </conditionalFormatting>
  <dataValidations count="5">
    <dataValidation type="whole" allowBlank="1" showInputMessage="1" showErrorMessage="1" sqref="J6">
      <formula1>3</formula1>
      <formula2>K5</formula2>
    </dataValidation>
    <dataValidation operator="lessThanOrEqual" allowBlank="1" showInputMessage="1" showErrorMessage="1" sqref="J7:J8"/>
    <dataValidation type="whole" allowBlank="1" showInputMessage="1" showErrorMessage="1" sqref="J4">
      <formula1>3</formula1>
      <formula2>J6</formula2>
    </dataValidation>
    <dataValidation type="whole" allowBlank="1" showInputMessage="1" showErrorMessage="1" sqref="K4">
      <formula1>3</formula1>
      <formula2>J6</formula2>
    </dataValidation>
    <dataValidation type="whole" allowBlank="1" showInputMessage="1" showErrorMessage="1" sqref="L4">
      <formula1>3</formula1>
      <formula2>J6</formula2>
    </dataValidation>
  </dataValidations>
  <pageMargins left="0.75" right="0.75" top="1" bottom="1" header="0.5" footer="0.5"/>
  <pageSetup orientation="landscape" r:id="rId1"/>
  <headerFooter alignWithMargins="0"/>
  <drawing r:id="rId2"/>
  <legacyDrawing r:id="rId3"/>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repro!G13:R13</xm:f>
              <xm:sqref>U13</xm:sqref>
            </x14:sparkline>
            <x14:sparkline>
              <xm:f>repro!G14:R14</xm:f>
              <xm:sqref>U14</xm:sqref>
            </x14:sparkline>
            <x14:sparkline>
              <xm:f>repro!G15:R15</xm:f>
              <xm:sqref>U15</xm:sqref>
            </x14:sparkline>
            <x14:sparkline>
              <xm:f>repro!G16:R16</xm:f>
              <xm:sqref>U16</xm:sqref>
            </x14:sparkline>
            <x14:sparkline>
              <xm:f>repro!G17:R17</xm:f>
              <xm:sqref>U17</xm:sqref>
            </x14:sparkline>
            <x14:sparkline>
              <xm:f>repro!G18:R18</xm:f>
              <xm:sqref>U18</xm:sqref>
            </x14:sparkline>
            <x14:sparkline>
              <xm:f>repro!G19:R19</xm:f>
              <xm:sqref>U19</xm:sqref>
            </x14:sparkline>
            <x14:sparkline>
              <xm:f>repro!G20:R20</xm:f>
              <xm:sqref>U20</xm:sqref>
            </x14:sparkline>
            <x14:sparkline>
              <xm:f>repro!G21:R21</xm:f>
              <xm:sqref>U21</xm:sqref>
            </x14:sparkline>
            <x14:sparkline>
              <xm:f>repro!G22:R22</xm:f>
              <xm:sqref>U22</xm:sqref>
            </x14:sparkline>
            <x14:sparkline>
              <xm:f>repro!G23:R23</xm:f>
              <xm:sqref>U23</xm:sqref>
            </x14:sparkline>
            <x14:sparkline>
              <xm:f>repro!G24:R24</xm:f>
              <xm:sqref>U24</xm:sqref>
            </x14:sparkline>
            <x14:sparkline>
              <xm:f>repro!G25:R25</xm:f>
              <xm:sqref>U25</xm:sqref>
            </x14:sparkline>
            <x14:sparkline>
              <xm:f>repro!G26:R26</xm:f>
              <xm:sqref>U26</xm:sqref>
            </x14:sparkline>
          </x14:sparklines>
        </x14:sparklineGroup>
        <x14:sparklineGroup manualMax="0" manualMin="0"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repro!G35:R35</xm:f>
              <xm:sqref>U35</xm:sqref>
            </x14:sparkline>
            <x14:sparkline>
              <xm:f>repro!G36:R36</xm:f>
              <xm:sqref>U36</xm:sqref>
            </x14:sparkline>
            <x14:sparkline>
              <xm:f>repro!G37:R37</xm:f>
              <xm:sqref>U37</xm:sqref>
            </x14:sparkline>
            <x14:sparkline>
              <xm:f>repro!G38:R38</xm:f>
              <xm:sqref>U38</xm:sqref>
            </x14:sparkline>
            <x14:sparkline>
              <xm:f>repro!G39:R39</xm:f>
              <xm:sqref>U39</xm:sqref>
            </x14:sparkline>
            <x14:sparkline>
              <xm:f>repro!G40:R40</xm:f>
              <xm:sqref>U40</xm:sqref>
            </x14:sparkline>
            <x14:sparkline>
              <xm:f>repro!G41:R41</xm:f>
              <xm:sqref>U41</xm:sqref>
            </x14:sparkline>
            <x14:sparkline>
              <xm:f>repro!G42:R42</xm:f>
              <xm:sqref>U42</xm:sqref>
            </x14:sparkline>
            <x14:sparkline>
              <xm:f>repro!G43:R43</xm:f>
              <xm:sqref>U43</xm:sqref>
            </x14:sparkline>
            <x14:sparkline>
              <xm:f>repro!G44:R44</xm:f>
              <xm:sqref>U44</xm:sqref>
            </x14:sparkline>
            <x14:sparkline>
              <xm:f>repro!G45:R45</xm:f>
              <xm:sqref>U45</xm:sqref>
            </x14:sparkline>
            <x14:sparkline>
              <xm:f>repro!G46:R46</xm:f>
              <xm:sqref>U46</xm:sqref>
            </x14:sparkline>
            <x14:sparkline>
              <xm:f>repro!G47:R47</xm:f>
              <xm:sqref>U47</xm:sqref>
            </x14:sparkline>
            <x14:sparkline>
              <xm:f>repro!G48:R48</xm:f>
              <xm:sqref>U48</xm:sqref>
            </x14:sparkline>
          </x14:sparklines>
        </x14:sparklineGroup>
        <x14:sparklineGroup manualMax="0" manualMin="0"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repro!G59:R59</xm:f>
              <xm:sqref>U59</xm:sqref>
            </x14:sparkline>
            <x14:sparkline>
              <xm:f>repro!G60:R60</xm:f>
              <xm:sqref>U60</xm:sqref>
            </x14:sparkline>
            <x14:sparkline>
              <xm:f>repro!G61:R61</xm:f>
              <xm:sqref>U61</xm:sqref>
            </x14:sparkline>
            <x14:sparkline>
              <xm:f>repro!G62:R62</xm:f>
              <xm:sqref>U62</xm:sqref>
            </x14:sparkline>
            <x14:sparkline>
              <xm:f>repro!G63:R63</xm:f>
              <xm:sqref>U63</xm:sqref>
            </x14:sparkline>
            <x14:sparkline>
              <xm:f>repro!G64:R64</xm:f>
              <xm:sqref>U64</xm:sqref>
            </x14:sparkline>
            <x14:sparkline>
              <xm:f>repro!G65:R65</xm:f>
              <xm:sqref>U65</xm:sqref>
            </x14:sparkline>
            <x14:sparkline>
              <xm:f>repro!G66:R66</xm:f>
              <xm:sqref>U66</xm:sqref>
            </x14:sparkline>
            <x14:sparkline>
              <xm:f>repro!G67:R67</xm:f>
              <xm:sqref>U67</xm:sqref>
            </x14:sparkline>
            <x14:sparkline>
              <xm:f>repro!G68:R68</xm:f>
              <xm:sqref>U68</xm:sqref>
            </x14:sparkline>
            <x14:sparkline>
              <xm:f>repro!G69:R69</xm:f>
              <xm:sqref>U69</xm:sqref>
            </x14:sparkline>
            <x14:sparkline>
              <xm:f>repro!G70:R70</xm:f>
              <xm:sqref>U70</xm:sqref>
            </x14:sparkline>
            <x14:sparkline>
              <xm:f>repro!G71:R71</xm:f>
              <xm:sqref>U71</xm:sqref>
            </x14:sparkline>
            <x14:sparkline>
              <xm:f>repro!G72:R72</xm:f>
              <xm:sqref>U72</xm:sqref>
            </x14:sparkline>
          </x14:sparklines>
        </x14:sparklineGroup>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repro!D37:D48</xm:f>
              <xm:sqref>D50</xm:sqref>
            </x14:sparkline>
          </x14:sparklines>
        </x14:sparklineGroup>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repro!D15:D26</xm:f>
              <xm:sqref>D28</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17"/>
    <pageSetUpPr autoPageBreaks="0"/>
  </sheetPr>
  <dimension ref="A1:WC769"/>
  <sheetViews>
    <sheetView topLeftCell="A55" workbookViewId="0">
      <selection activeCell="Y23" sqref="Y23"/>
    </sheetView>
  </sheetViews>
  <sheetFormatPr defaultRowHeight="12.75" x14ac:dyDescent="0.2"/>
  <cols>
    <col min="1" max="1" width="1.85546875" style="387" customWidth="1"/>
    <col min="2" max="3" width="6.7109375" style="429" customWidth="1"/>
    <col min="4" max="4" width="7.5703125" style="61" customWidth="1"/>
    <col min="5" max="18" width="6.7109375" style="61" customWidth="1"/>
    <col min="19" max="19" width="6.7109375" style="430" customWidth="1"/>
    <col min="20" max="24" width="6.7109375" style="431" customWidth="1"/>
    <col min="25" max="26" width="6.7109375" style="432" customWidth="1"/>
    <col min="27" max="28" width="6.7109375" style="73" customWidth="1"/>
    <col min="29" max="29" width="6.7109375" style="813" customWidth="1"/>
    <col min="30" max="30" width="6.7109375" style="838" customWidth="1"/>
    <col min="31" max="34" width="9.140625" style="838"/>
    <col min="35" max="35" width="9.5703125" style="838" bestFit="1" customWidth="1"/>
    <col min="36" max="36" width="9.85546875" style="838" customWidth="1"/>
    <col min="37" max="40" width="9.140625" style="838"/>
    <col min="41" max="41" width="9.7109375" style="838" customWidth="1"/>
    <col min="42" max="62" width="9.140625" style="838"/>
    <col min="63" max="63" width="9.7109375" style="838" customWidth="1"/>
    <col min="64" max="74" width="10.5703125" style="838" bestFit="1" customWidth="1"/>
    <col min="75" max="86" width="9.140625" style="838"/>
    <col min="87" max="87" width="9.85546875" style="838" customWidth="1"/>
    <col min="88" max="88" width="9.140625" style="838"/>
    <col min="89" max="89" width="9.5703125" style="838" bestFit="1" customWidth="1"/>
    <col min="90" max="90" width="9.140625" style="838"/>
    <col min="91" max="91" width="10.7109375" style="838" customWidth="1"/>
    <col min="92" max="92" width="9.28515625" style="838" customWidth="1"/>
    <col min="93" max="93" width="11.140625" style="838" customWidth="1"/>
    <col min="94" max="94" width="11.5703125" style="838" customWidth="1"/>
    <col min="95" max="103" width="8.42578125" style="838" customWidth="1"/>
    <col min="104" max="104" width="9.7109375" style="838" customWidth="1"/>
    <col min="105" max="105" width="8.42578125" style="838" customWidth="1"/>
    <col min="106" max="112" width="9.140625" style="838"/>
    <col min="113" max="113" width="9.5703125" style="838" bestFit="1" customWidth="1"/>
    <col min="114" max="127" width="9.140625" style="838"/>
    <col min="128" max="143" width="9.140625" style="616"/>
    <col min="144" max="144" width="9.140625" style="588"/>
    <col min="145" max="167" width="9.140625" style="73"/>
    <col min="168" max="16384" width="9.140625" style="61"/>
  </cols>
  <sheetData>
    <row r="1" spans="1:601" s="223" customFormat="1" x14ac:dyDescent="0.2">
      <c r="A1" s="387"/>
      <c r="B1" s="219" t="s">
        <v>255</v>
      </c>
      <c r="C1" s="218"/>
      <c r="D1" s="222"/>
      <c r="E1" s="222"/>
      <c r="L1" s="619" t="str">
        <f>run!$M$1</f>
        <v>v.dairyvip 2.1</v>
      </c>
      <c r="AC1" s="805"/>
      <c r="AD1" s="805"/>
      <c r="AE1" s="805"/>
      <c r="AF1" s="805"/>
      <c r="AG1" s="805"/>
      <c r="AH1" s="805"/>
      <c r="AI1" s="805"/>
      <c r="AJ1" s="805"/>
      <c r="AK1" s="805"/>
      <c r="AL1" s="805"/>
      <c r="AM1" s="805"/>
      <c r="AN1" s="805"/>
      <c r="AO1" s="805"/>
      <c r="AP1" s="805"/>
      <c r="AQ1" s="805"/>
      <c r="AR1" s="805"/>
      <c r="AS1" s="805"/>
      <c r="AT1" s="805"/>
      <c r="AU1" s="805"/>
      <c r="AV1" s="805"/>
      <c r="AW1" s="805"/>
      <c r="AX1" s="805"/>
      <c r="AY1" s="805"/>
      <c r="AZ1" s="805"/>
      <c r="BA1" s="805"/>
      <c r="BB1" s="805"/>
      <c r="BC1" s="805"/>
      <c r="BD1" s="805"/>
      <c r="BE1" s="805"/>
      <c r="BF1" s="805"/>
      <c r="BG1" s="805"/>
      <c r="BH1" s="805"/>
      <c r="BI1" s="805"/>
      <c r="BJ1" s="805"/>
      <c r="BK1" s="805"/>
      <c r="BL1" s="805"/>
      <c r="BM1" s="805"/>
      <c r="BN1" s="805"/>
      <c r="BO1" s="805"/>
      <c r="BP1" s="805"/>
      <c r="BQ1" s="805"/>
      <c r="BR1" s="805"/>
      <c r="BS1" s="805"/>
      <c r="BT1" s="805"/>
      <c r="BU1" s="805"/>
      <c r="BV1" s="805"/>
      <c r="BW1" s="805"/>
      <c r="BX1" s="805"/>
      <c r="BY1" s="805"/>
      <c r="BZ1" s="805"/>
      <c r="CA1" s="805"/>
      <c r="CB1" s="805"/>
      <c r="CC1" s="805"/>
      <c r="CD1" s="805"/>
      <c r="CE1" s="805"/>
      <c r="CF1" s="805"/>
      <c r="CG1" s="805"/>
      <c r="CH1" s="805"/>
      <c r="CI1" s="805"/>
      <c r="CJ1" s="805"/>
      <c r="CK1" s="805"/>
      <c r="CL1" s="805"/>
      <c r="CM1" s="805"/>
      <c r="CN1" s="805"/>
      <c r="CO1" s="805"/>
      <c r="CP1" s="805"/>
      <c r="CQ1" s="805"/>
      <c r="CR1" s="805"/>
      <c r="CS1" s="805"/>
      <c r="CT1" s="805"/>
      <c r="CU1" s="805"/>
      <c r="CV1" s="805"/>
      <c r="CW1" s="805"/>
      <c r="CX1" s="805"/>
      <c r="CY1" s="805"/>
      <c r="CZ1" s="805"/>
      <c r="DA1" s="805"/>
      <c r="DB1" s="805"/>
      <c r="DC1" s="805"/>
      <c r="DD1" s="805"/>
      <c r="DE1" s="805"/>
      <c r="DF1" s="805"/>
      <c r="DG1" s="805"/>
      <c r="DH1" s="805"/>
      <c r="DI1" s="805"/>
      <c r="DJ1" s="805"/>
      <c r="DK1" s="805"/>
      <c r="DL1" s="805"/>
      <c r="DM1" s="805"/>
      <c r="DN1" s="805"/>
      <c r="DO1" s="805"/>
      <c r="DP1" s="805"/>
      <c r="DQ1" s="805"/>
      <c r="DR1" s="805"/>
      <c r="DS1" s="805"/>
      <c r="DT1" s="805"/>
      <c r="DU1" s="805"/>
      <c r="DV1" s="805"/>
      <c r="DW1" s="805"/>
      <c r="DX1" s="225"/>
      <c r="DY1" s="225"/>
      <c r="DZ1" s="225"/>
      <c r="EA1" s="225"/>
      <c r="EB1" s="225"/>
      <c r="EC1" s="225"/>
      <c r="ED1" s="225"/>
      <c r="EE1" s="225"/>
      <c r="EF1" s="225"/>
      <c r="EG1" s="225"/>
      <c r="EH1" s="225"/>
      <c r="EI1" s="225"/>
      <c r="EJ1" s="225"/>
      <c r="EK1" s="225"/>
      <c r="EL1" s="225"/>
      <c r="EM1" s="225"/>
      <c r="EN1" s="224"/>
      <c r="EO1" s="224"/>
      <c r="EP1" s="224"/>
      <c r="EQ1" s="224"/>
      <c r="ER1" s="224"/>
      <c r="ES1" s="224"/>
      <c r="ET1" s="224"/>
      <c r="EU1" s="224"/>
      <c r="EV1" s="224"/>
      <c r="EW1" s="224"/>
      <c r="EX1" s="224"/>
      <c r="EY1" s="224"/>
      <c r="EZ1" s="224"/>
      <c r="FA1" s="224"/>
      <c r="FB1" s="224"/>
      <c r="FC1" s="224"/>
      <c r="FD1" s="224"/>
      <c r="FE1" s="224"/>
      <c r="FF1" s="224"/>
      <c r="FG1" s="224"/>
      <c r="FH1" s="224"/>
      <c r="FI1" s="224"/>
      <c r="FJ1" s="224"/>
      <c r="FK1" s="224"/>
      <c r="WC1" s="223">
        <v>-335544.32000000001</v>
      </c>
    </row>
    <row r="2" spans="1:601" x14ac:dyDescent="0.2">
      <c r="B2" s="230"/>
      <c r="C2" s="230"/>
      <c r="D2" s="113"/>
      <c r="E2" s="113"/>
      <c r="F2" s="388"/>
      <c r="G2" s="113"/>
      <c r="H2" s="113"/>
      <c r="I2" s="113"/>
      <c r="J2" s="113"/>
      <c r="K2" s="113"/>
      <c r="L2" s="113"/>
      <c r="M2" s="113"/>
      <c r="N2" s="113"/>
      <c r="O2" s="113"/>
      <c r="P2" s="113"/>
      <c r="Q2" s="113"/>
      <c r="R2" s="113"/>
      <c r="S2" s="389"/>
      <c r="T2" s="390"/>
      <c r="U2" s="391"/>
      <c r="V2" s="391"/>
      <c r="W2" s="391"/>
      <c r="X2" s="391"/>
      <c r="Y2" s="391"/>
      <c r="Z2" s="226"/>
      <c r="AA2" s="226"/>
      <c r="AB2" s="117"/>
      <c r="AC2" s="748"/>
      <c r="AD2" s="748"/>
      <c r="AE2" s="748"/>
      <c r="AF2" s="748"/>
      <c r="AG2" s="748"/>
      <c r="AH2" s="748"/>
      <c r="AI2" s="748"/>
      <c r="AJ2" s="748"/>
      <c r="AK2" s="748"/>
      <c r="AL2" s="748"/>
      <c r="AM2" s="748"/>
      <c r="AN2" s="748"/>
      <c r="AO2" s="748"/>
      <c r="AP2" s="748"/>
      <c r="AQ2" s="759"/>
      <c r="AR2" s="759"/>
      <c r="AS2" s="748"/>
      <c r="AT2" s="748"/>
      <c r="AU2" s="748"/>
      <c r="AV2" s="748"/>
      <c r="AW2" s="748"/>
      <c r="AX2" s="748"/>
      <c r="AY2" s="748"/>
      <c r="AZ2" s="748"/>
      <c r="BA2" s="748"/>
      <c r="BB2" s="748"/>
      <c r="BC2" s="748"/>
      <c r="BD2" s="1133" t="s">
        <v>73</v>
      </c>
      <c r="BE2" s="1139">
        <v>2</v>
      </c>
      <c r="BF2" s="1101"/>
      <c r="BG2" s="1185" t="s">
        <v>245</v>
      </c>
      <c r="BH2" s="1216"/>
      <c r="BI2" s="748"/>
      <c r="BJ2" s="1121"/>
      <c r="BK2" s="748"/>
      <c r="BL2" s="748"/>
      <c r="BM2" s="748"/>
      <c r="BN2" s="748"/>
      <c r="BO2" s="748"/>
      <c r="BP2" s="748"/>
      <c r="BQ2" s="748"/>
      <c r="BR2" s="748"/>
      <c r="BS2" s="748"/>
      <c r="BT2" s="748"/>
      <c r="BU2" s="748"/>
      <c r="BV2" s="748"/>
      <c r="BW2" s="748"/>
      <c r="BX2" s="748"/>
      <c r="BY2" s="748"/>
      <c r="BZ2" s="748"/>
      <c r="CA2" s="748"/>
      <c r="CB2" s="748" t="s">
        <v>660</v>
      </c>
      <c r="CC2" s="748"/>
      <c r="CD2" s="1185" t="s">
        <v>252</v>
      </c>
      <c r="CE2" s="1185" t="s">
        <v>252</v>
      </c>
      <c r="CF2" s="1185" t="s">
        <v>656</v>
      </c>
      <c r="CG2" s="1217" t="s">
        <v>658</v>
      </c>
      <c r="CH2" s="1217"/>
      <c r="CI2" s="1188"/>
      <c r="CJ2" s="1188"/>
      <c r="CK2" s="1218"/>
      <c r="CL2" s="1185"/>
      <c r="CM2" s="1219"/>
      <c r="CN2" s="748"/>
      <c r="CO2" s="748"/>
      <c r="CP2" s="1188"/>
      <c r="CQ2" s="1188"/>
      <c r="CR2" s="1188"/>
      <c r="CS2" s="1188"/>
      <c r="CT2" s="1188"/>
      <c r="CU2" s="1188"/>
      <c r="CV2" s="1188"/>
      <c r="CW2" s="1188"/>
      <c r="CX2" s="1188"/>
      <c r="CY2" s="1188"/>
      <c r="CZ2" s="1188"/>
      <c r="DA2" s="1188"/>
      <c r="DB2" s="748"/>
      <c r="DC2" s="748"/>
      <c r="DD2" s="748"/>
      <c r="DE2" s="748"/>
      <c r="DF2" s="748"/>
      <c r="DG2" s="748"/>
      <c r="DH2" s="748"/>
      <c r="DI2" s="748"/>
      <c r="DJ2" s="748"/>
      <c r="DK2" s="748"/>
      <c r="DL2" s="748"/>
      <c r="DM2" s="748"/>
      <c r="DN2" s="748"/>
      <c r="DO2" s="748"/>
      <c r="DP2" s="1184"/>
      <c r="DQ2" s="759"/>
      <c r="DR2" s="748"/>
      <c r="DS2" s="748"/>
      <c r="DT2" s="748"/>
      <c r="DU2" s="748"/>
      <c r="DV2" s="748"/>
      <c r="DW2" s="748"/>
      <c r="DX2" s="759"/>
      <c r="DY2" s="759"/>
      <c r="DZ2" s="748"/>
      <c r="EA2" s="748"/>
      <c r="EB2" s="748"/>
      <c r="EC2" s="748"/>
      <c r="ED2" s="229"/>
      <c r="EE2" s="229"/>
      <c r="EF2" s="229"/>
      <c r="EG2" s="229"/>
      <c r="EH2" s="229"/>
      <c r="EI2" s="229"/>
      <c r="EJ2" s="229"/>
      <c r="EK2" s="229"/>
      <c r="EL2" s="229"/>
      <c r="EM2" s="229"/>
      <c r="EN2" s="156"/>
      <c r="EO2" s="156"/>
      <c r="EP2" s="156"/>
      <c r="EQ2" s="156"/>
      <c r="ER2" s="156"/>
      <c r="ES2" s="228"/>
      <c r="ET2" s="81"/>
      <c r="EU2" s="81"/>
      <c r="EV2" s="81"/>
      <c r="EW2" s="81"/>
      <c r="EX2" s="81"/>
      <c r="EY2" s="81"/>
      <c r="EZ2" s="81"/>
      <c r="FA2" s="81"/>
      <c r="FB2" s="81"/>
      <c r="FC2" s="81"/>
      <c r="FD2" s="81"/>
      <c r="FE2" s="81"/>
      <c r="FF2" s="81"/>
      <c r="FG2" s="81"/>
      <c r="FH2" s="81"/>
      <c r="FI2" s="81"/>
      <c r="FJ2" s="81"/>
      <c r="FK2" s="81"/>
      <c r="WC2" s="61">
        <v>-335544.32000000001</v>
      </c>
    </row>
    <row r="3" spans="1:601" x14ac:dyDescent="0.2">
      <c r="B3" s="230"/>
      <c r="C3" s="230"/>
      <c r="D3" s="113"/>
      <c r="E3" s="113"/>
      <c r="F3" s="113"/>
      <c r="G3" s="281" t="s">
        <v>97</v>
      </c>
      <c r="H3" s="113"/>
      <c r="I3" s="113"/>
      <c r="J3" s="113"/>
      <c r="K3" s="113"/>
      <c r="L3" s="113"/>
      <c r="M3" s="113"/>
      <c r="N3" s="113"/>
      <c r="O3" s="113"/>
      <c r="P3" s="113"/>
      <c r="Q3" s="710"/>
      <c r="R3" s="113"/>
      <c r="S3" s="393"/>
      <c r="T3" s="394"/>
      <c r="U3" s="656" t="s">
        <v>967</v>
      </c>
      <c r="V3" s="440"/>
      <c r="W3" s="440"/>
      <c r="X3" s="440"/>
      <c r="Y3" s="440"/>
      <c r="Z3" s="440"/>
      <c r="AA3" s="440"/>
      <c r="AB3" s="92"/>
      <c r="AC3" s="1184"/>
      <c r="AD3" s="1184"/>
      <c r="AE3" s="748"/>
      <c r="AF3" s="748"/>
      <c r="AG3" s="748"/>
      <c r="AH3" s="748"/>
      <c r="AI3" s="748"/>
      <c r="AJ3" s="748"/>
      <c r="AK3" s="748"/>
      <c r="AL3" s="748"/>
      <c r="AM3" s="748"/>
      <c r="AN3" s="748"/>
      <c r="AO3" s="748"/>
      <c r="AP3" s="748"/>
      <c r="AQ3" s="759"/>
      <c r="AR3" s="759"/>
      <c r="AS3" s="748"/>
      <c r="AT3" s="748"/>
      <c r="AU3" s="748"/>
      <c r="AV3" s="748"/>
      <c r="AW3" s="748"/>
      <c r="AX3" s="748"/>
      <c r="AY3" s="748"/>
      <c r="AZ3" s="748"/>
      <c r="BA3" s="748"/>
      <c r="BB3" s="748"/>
      <c r="BC3" s="748"/>
      <c r="BD3" s="748"/>
      <c r="BE3" s="748"/>
      <c r="BF3" s="748"/>
      <c r="BG3" s="1185" t="s">
        <v>69</v>
      </c>
      <c r="BH3" s="1216"/>
      <c r="BI3" s="748"/>
      <c r="BJ3" s="748"/>
      <c r="BK3" s="748"/>
      <c r="BL3" s="748"/>
      <c r="BM3" s="748"/>
      <c r="BN3" s="748"/>
      <c r="BO3" s="748"/>
      <c r="BP3" s="748"/>
      <c r="BQ3" s="748"/>
      <c r="BR3" s="748"/>
      <c r="BS3" s="748"/>
      <c r="BT3" s="748"/>
      <c r="BU3" s="748"/>
      <c r="BV3" s="748"/>
      <c r="BW3" s="748"/>
      <c r="BX3" s="748"/>
      <c r="BY3" s="748"/>
      <c r="BZ3" s="748"/>
      <c r="CA3" s="748"/>
      <c r="CB3" s="748"/>
      <c r="CC3" s="748"/>
      <c r="CD3" s="1185" t="s">
        <v>519</v>
      </c>
      <c r="CE3" s="1185" t="s">
        <v>177</v>
      </c>
      <c r="CF3" s="1185" t="s">
        <v>657</v>
      </c>
      <c r="CG3" s="1185" t="s">
        <v>659</v>
      </c>
      <c r="CH3" s="1185" t="s">
        <v>246</v>
      </c>
      <c r="CI3" s="1185" t="s">
        <v>247</v>
      </c>
      <c r="CJ3" s="1185" t="s">
        <v>248</v>
      </c>
      <c r="CK3" s="1218"/>
      <c r="CL3" s="1185"/>
      <c r="CM3" s="1185"/>
      <c r="CN3" s="1185"/>
      <c r="CO3" s="748"/>
      <c r="CP3" s="1185"/>
      <c r="CQ3" s="1185"/>
      <c r="CR3" s="1185"/>
      <c r="CS3" s="1185"/>
      <c r="CT3" s="1185"/>
      <c r="CU3" s="1185"/>
      <c r="CV3" s="1185"/>
      <c r="CW3" s="1185"/>
      <c r="CX3" s="1185"/>
      <c r="CY3" s="1185"/>
      <c r="CZ3" s="1185"/>
      <c r="DA3" s="1185"/>
      <c r="DB3" s="748"/>
      <c r="DC3" s="748"/>
      <c r="DD3" s="748"/>
      <c r="DE3" s="748"/>
      <c r="DF3" s="748"/>
      <c r="DG3" s="748"/>
      <c r="DH3" s="748"/>
      <c r="DI3" s="748"/>
      <c r="DJ3" s="748"/>
      <c r="DK3" s="748"/>
      <c r="DL3" s="748"/>
      <c r="DM3" s="748"/>
      <c r="DN3" s="748"/>
      <c r="DO3" s="748"/>
      <c r="DP3" s="1220"/>
      <c r="DQ3" s="759"/>
      <c r="DR3" s="748"/>
      <c r="DS3" s="748"/>
      <c r="DT3" s="748"/>
      <c r="DU3" s="748"/>
      <c r="DV3" s="748"/>
      <c r="DW3" s="748"/>
      <c r="DX3" s="759"/>
      <c r="DY3" s="759"/>
      <c r="DZ3" s="748"/>
      <c r="EA3" s="748"/>
      <c r="EB3" s="748"/>
      <c r="EC3" s="748"/>
      <c r="ED3" s="229"/>
      <c r="EE3" s="229"/>
      <c r="EF3" s="229"/>
      <c r="EG3" s="229"/>
      <c r="EH3" s="229"/>
      <c r="EI3" s="229"/>
      <c r="EJ3" s="229"/>
      <c r="EK3" s="229"/>
      <c r="EL3" s="229"/>
      <c r="EM3" s="229"/>
      <c r="EN3" s="156"/>
      <c r="EO3" s="156"/>
      <c r="EP3" s="156"/>
      <c r="EQ3" s="156"/>
      <c r="ER3" s="156"/>
      <c r="ES3" s="228"/>
      <c r="ET3" s="81"/>
      <c r="EU3" s="81"/>
      <c r="EV3" s="81"/>
      <c r="EW3" s="81"/>
      <c r="EX3" s="81"/>
      <c r="EY3" s="81"/>
      <c r="EZ3" s="81"/>
      <c r="FA3" s="81"/>
      <c r="FB3" s="81"/>
      <c r="FC3" s="81"/>
      <c r="FD3" s="81"/>
      <c r="FE3" s="81"/>
      <c r="FF3" s="81"/>
      <c r="FG3" s="81"/>
      <c r="FH3" s="81"/>
      <c r="FI3" s="81"/>
      <c r="FJ3" s="81"/>
      <c r="FK3" s="81"/>
      <c r="WC3" s="61">
        <v>-335544.32000000001</v>
      </c>
    </row>
    <row r="4" spans="1:601" x14ac:dyDescent="0.2">
      <c r="B4" s="230"/>
      <c r="C4" s="230"/>
      <c r="D4" s="113"/>
      <c r="E4" s="113"/>
      <c r="F4" s="113"/>
      <c r="G4" s="329">
        <v>1</v>
      </c>
      <c r="H4" s="329">
        <v>1</v>
      </c>
      <c r="I4" s="329">
        <v>1</v>
      </c>
      <c r="J4" s="329">
        <v>1</v>
      </c>
      <c r="K4" s="329">
        <v>0.95</v>
      </c>
      <c r="L4" s="329">
        <v>0.9</v>
      </c>
      <c r="M4" s="329">
        <v>0.85</v>
      </c>
      <c r="N4" s="329">
        <v>0</v>
      </c>
      <c r="O4" s="329">
        <v>0</v>
      </c>
      <c r="P4" s="113"/>
      <c r="Q4" s="709"/>
      <c r="R4" s="247"/>
      <c r="S4" s="235"/>
      <c r="T4" s="394"/>
      <c r="U4" s="440"/>
      <c r="V4" s="440"/>
      <c r="W4" s="440"/>
      <c r="X4" s="440"/>
      <c r="Y4" s="440"/>
      <c r="Z4" s="440"/>
      <c r="AA4" s="440"/>
      <c r="AB4" s="92"/>
      <c r="AC4" s="1184"/>
      <c r="AD4" s="1184"/>
      <c r="AE4" s="759"/>
      <c r="AF4" s="748"/>
      <c r="AG4" s="748"/>
      <c r="AH4" s="748"/>
      <c r="AI4" s="748"/>
      <c r="AJ4" s="748"/>
      <c r="AK4" s="748"/>
      <c r="AL4" s="748"/>
      <c r="AM4" s="748"/>
      <c r="AN4" s="748"/>
      <c r="AO4" s="748"/>
      <c r="AP4" s="748"/>
      <c r="AQ4" s="759"/>
      <c r="AR4" s="759"/>
      <c r="AS4" s="748"/>
      <c r="AT4" s="748"/>
      <c r="AU4" s="748"/>
      <c r="AV4" s="748"/>
      <c r="AW4" s="748"/>
      <c r="AX4" s="748"/>
      <c r="AY4" s="748"/>
      <c r="AZ4" s="748"/>
      <c r="BA4" s="748"/>
      <c r="BB4" s="748"/>
      <c r="BC4" s="748"/>
      <c r="BD4" s="748"/>
      <c r="BE4" s="748"/>
      <c r="BF4" s="748"/>
      <c r="BG4" s="1185" t="s">
        <v>244</v>
      </c>
      <c r="BH4" s="1216"/>
      <c r="BI4" s="748"/>
      <c r="BJ4" s="748"/>
      <c r="BK4" s="748"/>
      <c r="BL4" s="748"/>
      <c r="BM4" s="748"/>
      <c r="BN4" s="748"/>
      <c r="BO4" s="748"/>
      <c r="BP4" s="748"/>
      <c r="BQ4" s="748"/>
      <c r="BR4" s="748"/>
      <c r="BS4" s="748"/>
      <c r="BT4" s="748"/>
      <c r="BU4" s="748"/>
      <c r="BV4" s="748"/>
      <c r="BW4" s="748"/>
      <c r="BX4" s="748"/>
      <c r="BY4" s="748"/>
      <c r="BZ4" s="748"/>
      <c r="CA4" s="748"/>
      <c r="CB4" s="1133" t="s">
        <v>63</v>
      </c>
      <c r="CC4" s="1185" t="s">
        <v>249</v>
      </c>
      <c r="CD4" s="1201">
        <f>D43</f>
        <v>70</v>
      </c>
      <c r="CE4" s="1201">
        <f>D44</f>
        <v>60</v>
      </c>
      <c r="CF4" s="1201">
        <f>D45</f>
        <v>0.05</v>
      </c>
      <c r="CG4" s="1221">
        <v>305</v>
      </c>
      <c r="CH4" s="1186">
        <f>CD4*(CJ4/CI4)^CI4*EXP(CI4)</f>
        <v>73.372987019889692</v>
      </c>
      <c r="CI4" s="1186">
        <f>CJ4*CE4/30.4</f>
        <v>0.14701933404940923</v>
      </c>
      <c r="CJ4" s="1186">
        <f>-CF4*(CE4+CG4)/(CE4-CG4)</f>
        <v>7.4489795918367352E-2</v>
      </c>
      <c r="CK4" s="1218"/>
      <c r="CL4" s="1188"/>
      <c r="CM4" s="1203"/>
      <c r="CN4" s="1222"/>
      <c r="CO4" s="1207"/>
      <c r="CP4" s="1223"/>
      <c r="CQ4" s="1223"/>
      <c r="CR4" s="1223"/>
      <c r="CS4" s="1223"/>
      <c r="CT4" s="1224"/>
      <c r="CU4" s="1224"/>
      <c r="CV4" s="1224"/>
      <c r="CW4" s="1224"/>
      <c r="CX4" s="1224"/>
      <c r="CY4" s="1224"/>
      <c r="CZ4" s="748"/>
      <c r="DA4" s="1190"/>
      <c r="DB4" s="748"/>
      <c r="DC4" s="748"/>
      <c r="DD4" s="748"/>
      <c r="DE4" s="748"/>
      <c r="DF4" s="748"/>
      <c r="DG4" s="748"/>
      <c r="DH4" s="748"/>
      <c r="DI4" s="1185" t="s">
        <v>183</v>
      </c>
      <c r="DJ4" s="1185" t="s">
        <v>184</v>
      </c>
      <c r="DK4" s="1185" t="s">
        <v>185</v>
      </c>
      <c r="DL4" s="1185" t="s">
        <v>186</v>
      </c>
      <c r="DM4" s="1185" t="s">
        <v>187</v>
      </c>
      <c r="DN4" s="1185" t="s">
        <v>188</v>
      </c>
      <c r="DO4" s="1185" t="s">
        <v>189</v>
      </c>
      <c r="DP4" s="1185" t="s">
        <v>190</v>
      </c>
      <c r="DQ4" s="1185" t="s">
        <v>191</v>
      </c>
      <c r="DR4" s="1185" t="s">
        <v>192</v>
      </c>
      <c r="DS4" s="1185" t="s">
        <v>193</v>
      </c>
      <c r="DT4" s="1185" t="s">
        <v>194</v>
      </c>
      <c r="DU4" s="748"/>
      <c r="DV4" s="748"/>
      <c r="DW4" s="748"/>
      <c r="DX4" s="759"/>
      <c r="DY4" s="759"/>
      <c r="DZ4" s="748"/>
      <c r="EA4" s="748"/>
      <c r="EB4" s="748"/>
      <c r="EC4" s="748"/>
      <c r="ED4" s="229"/>
      <c r="EE4" s="229"/>
      <c r="EF4" s="229"/>
      <c r="EG4" s="229"/>
      <c r="EH4" s="229"/>
      <c r="EI4" s="229"/>
      <c r="EJ4" s="229"/>
      <c r="EK4" s="229"/>
      <c r="EL4" s="229"/>
      <c r="EM4" s="229"/>
      <c r="EN4" s="156"/>
      <c r="EO4" s="156"/>
      <c r="EP4" s="156"/>
      <c r="EQ4" s="156"/>
      <c r="ER4" s="156"/>
      <c r="ES4" s="125"/>
    </row>
    <row r="5" spans="1:601" x14ac:dyDescent="0.2">
      <c r="B5" s="909" t="s">
        <v>667</v>
      </c>
      <c r="C5" s="395" t="s">
        <v>76</v>
      </c>
      <c r="D5" s="750" t="s">
        <v>252</v>
      </c>
      <c r="E5" s="751" t="s">
        <v>252</v>
      </c>
      <c r="F5" s="113"/>
      <c r="G5" s="236">
        <v>1</v>
      </c>
      <c r="H5" s="236">
        <v>2</v>
      </c>
      <c r="I5" s="236">
        <v>3</v>
      </c>
      <c r="J5" s="236">
        <v>4</v>
      </c>
      <c r="K5" s="236">
        <v>5</v>
      </c>
      <c r="L5" s="236">
        <v>6</v>
      </c>
      <c r="M5" s="236">
        <v>7</v>
      </c>
      <c r="N5" s="236">
        <v>8</v>
      </c>
      <c r="O5" s="236">
        <v>9</v>
      </c>
      <c r="P5" s="42" t="s">
        <v>299</v>
      </c>
      <c r="Q5" s="113"/>
      <c r="R5" s="113"/>
      <c r="S5" s="235"/>
      <c r="T5" s="394"/>
      <c r="U5" s="440"/>
      <c r="V5" s="440"/>
      <c r="W5" s="706"/>
      <c r="X5" s="706"/>
      <c r="Y5" s="706"/>
      <c r="Z5" s="440"/>
      <c r="AA5" s="440"/>
      <c r="AB5" s="92"/>
      <c r="AC5" s="1184"/>
      <c r="AD5" s="1184"/>
      <c r="AE5" s="748"/>
      <c r="AF5" s="748"/>
      <c r="AG5" s="748"/>
      <c r="AH5" s="748"/>
      <c r="AI5" s="748"/>
      <c r="AJ5" s="748"/>
      <c r="AK5" s="748"/>
      <c r="AL5" s="748"/>
      <c r="AM5" s="748"/>
      <c r="AN5" s="748"/>
      <c r="AO5" s="748"/>
      <c r="AP5" s="748"/>
      <c r="AQ5" s="759"/>
      <c r="AR5" s="759"/>
      <c r="AS5" s="748"/>
      <c r="AT5" s="748"/>
      <c r="AU5" s="748"/>
      <c r="AV5" s="748"/>
      <c r="AW5" s="748"/>
      <c r="AX5" s="748"/>
      <c r="AY5" s="748"/>
      <c r="AZ5" s="748"/>
      <c r="BA5" s="748"/>
      <c r="BB5" s="748"/>
      <c r="BC5" s="748"/>
      <c r="BD5" s="748"/>
      <c r="BE5" s="748"/>
      <c r="BF5" s="748"/>
      <c r="BG5" s="1185" t="s">
        <v>470</v>
      </c>
      <c r="BH5" s="1216"/>
      <c r="BI5" s="748"/>
      <c r="BJ5" s="748"/>
      <c r="BK5" s="748"/>
      <c r="BL5" s="748"/>
      <c r="BM5" s="748"/>
      <c r="BN5" s="748"/>
      <c r="BO5" s="748"/>
      <c r="BP5" s="748"/>
      <c r="BQ5" s="748"/>
      <c r="BR5" s="748"/>
      <c r="BS5" s="748"/>
      <c r="BT5" s="748"/>
      <c r="BU5" s="748"/>
      <c r="BV5" s="748"/>
      <c r="BW5" s="748"/>
      <c r="BX5" s="748"/>
      <c r="BY5" s="748"/>
      <c r="BZ5" s="748"/>
      <c r="CA5" s="748"/>
      <c r="CB5" s="1133" t="s">
        <v>64</v>
      </c>
      <c r="CC5" s="1185" t="s">
        <v>250</v>
      </c>
      <c r="CD5" s="1201">
        <f>D46</f>
        <v>90</v>
      </c>
      <c r="CE5" s="1201">
        <f>D47</f>
        <v>45</v>
      </c>
      <c r="CF5" s="1201">
        <f>D48</f>
        <v>7.0000000000000007E-2</v>
      </c>
      <c r="CG5" s="1221">
        <v>305</v>
      </c>
      <c r="CH5" s="1186">
        <f>CD5*(CJ5/CI5)^CI5*EXP(CI5)</f>
        <v>97.962690029209867</v>
      </c>
      <c r="CI5" s="1186">
        <f>CJ5*CE5/30.4</f>
        <v>0.13948633603238869</v>
      </c>
      <c r="CJ5" s="1186">
        <f>-CF5*(CE5+CG5)/(CE5-CG5)</f>
        <v>9.4230769230769243E-2</v>
      </c>
      <c r="CK5" s="1218"/>
      <c r="CL5" s="1188"/>
      <c r="CM5" s="1203"/>
      <c r="CN5" s="1222"/>
      <c r="CO5" s="1207"/>
      <c r="CP5" s="1223"/>
      <c r="CQ5" s="1223"/>
      <c r="CR5" s="1223"/>
      <c r="CS5" s="1223"/>
      <c r="CT5" s="1224"/>
      <c r="CU5" s="1224"/>
      <c r="CV5" s="1224"/>
      <c r="CW5" s="1224"/>
      <c r="CX5" s="1224"/>
      <c r="CY5" s="1224"/>
      <c r="CZ5" s="748"/>
      <c r="DA5" s="1190"/>
      <c r="DB5" s="748"/>
      <c r="DC5" s="748"/>
      <c r="DD5" s="748"/>
      <c r="DE5" s="748"/>
      <c r="DF5" s="748"/>
      <c r="DG5" s="748"/>
      <c r="DH5" s="748"/>
      <c r="DI5" s="748"/>
      <c r="DJ5" s="748"/>
      <c r="DK5" s="748"/>
      <c r="DL5" s="748"/>
      <c r="DM5" s="748"/>
      <c r="DN5" s="748"/>
      <c r="DO5" s="748"/>
      <c r="DP5" s="1187"/>
      <c r="DQ5" s="759"/>
      <c r="DR5" s="748"/>
      <c r="DS5" s="748"/>
      <c r="DT5" s="748"/>
      <c r="DU5" s="748"/>
      <c r="DV5" s="748"/>
      <c r="DW5" s="748"/>
      <c r="DX5" s="759"/>
      <c r="DY5" s="759"/>
      <c r="DZ5" s="748"/>
      <c r="EA5" s="748"/>
      <c r="EB5" s="748"/>
      <c r="EC5" s="748"/>
      <c r="ED5" s="229"/>
      <c r="EE5" s="229"/>
      <c r="EF5" s="229"/>
      <c r="EG5" s="229"/>
      <c r="EH5" s="229"/>
      <c r="EI5" s="229"/>
      <c r="EJ5" s="229"/>
      <c r="EK5" s="229"/>
      <c r="EL5" s="229"/>
      <c r="EM5" s="229"/>
      <c r="EN5" s="156"/>
      <c r="EO5" s="156"/>
      <c r="EP5" s="156"/>
      <c r="EQ5" s="156"/>
      <c r="ER5" s="156"/>
      <c r="ES5" s="228"/>
      <c r="ET5" s="81"/>
      <c r="EU5" s="81"/>
      <c r="EV5" s="81"/>
      <c r="EW5" s="81"/>
      <c r="EX5" s="81"/>
      <c r="EY5" s="81"/>
      <c r="EZ5" s="81"/>
      <c r="FA5" s="81"/>
      <c r="FB5" s="81"/>
      <c r="FC5" s="81"/>
      <c r="FD5" s="81"/>
      <c r="FE5" s="81"/>
      <c r="FF5" s="81"/>
      <c r="FG5" s="81"/>
      <c r="FH5" s="81"/>
      <c r="FI5" s="81"/>
      <c r="FJ5" s="81"/>
      <c r="FK5" s="81"/>
    </row>
    <row r="6" spans="1:601" x14ac:dyDescent="0.2">
      <c r="B6" s="754"/>
      <c r="C6" s="755" t="s">
        <v>519</v>
      </c>
      <c r="D6" s="756" t="s">
        <v>519</v>
      </c>
      <c r="E6" s="757" t="s">
        <v>518</v>
      </c>
      <c r="F6" s="113"/>
      <c r="G6" s="396"/>
      <c r="H6" s="396"/>
      <c r="I6" s="396"/>
      <c r="J6" s="396"/>
      <c r="K6" s="396"/>
      <c r="L6" s="396"/>
      <c r="M6" s="396"/>
      <c r="N6" s="396"/>
      <c r="O6" s="396"/>
      <c r="P6" s="396"/>
      <c r="Q6" s="396"/>
      <c r="R6" s="396"/>
      <c r="S6" s="260"/>
      <c r="T6" s="397"/>
      <c r="U6" s="440"/>
      <c r="V6" s="440"/>
      <c r="W6" s="707"/>
      <c r="X6" s="707"/>
      <c r="Y6" s="707"/>
      <c r="Z6" s="440"/>
      <c r="AA6" s="440"/>
      <c r="AB6" s="92"/>
      <c r="AC6" s="1184"/>
      <c r="AD6" s="1184"/>
      <c r="AE6" s="748"/>
      <c r="AF6" s="748"/>
      <c r="AG6" s="748"/>
      <c r="AH6" s="748"/>
      <c r="AI6" s="748"/>
      <c r="AJ6" s="748"/>
      <c r="AK6" s="748"/>
      <c r="AL6" s="748"/>
      <c r="AM6" s="748"/>
      <c r="AN6" s="748"/>
      <c r="AO6" s="748"/>
      <c r="AP6" s="748"/>
      <c r="AQ6" s="759"/>
      <c r="AR6" s="759"/>
      <c r="AS6" s="748"/>
      <c r="AT6" s="748"/>
      <c r="AU6" s="748"/>
      <c r="AV6" s="748"/>
      <c r="AW6" s="748"/>
      <c r="AX6" s="748"/>
      <c r="AY6" s="748"/>
      <c r="AZ6" s="748"/>
      <c r="BA6" s="748"/>
      <c r="BB6" s="748"/>
      <c r="BC6" s="748"/>
      <c r="BD6" s="748"/>
      <c r="BE6" s="748"/>
      <c r="BF6" s="748"/>
      <c r="BG6" s="1225"/>
      <c r="BH6" s="1226"/>
      <c r="BI6" s="748"/>
      <c r="BJ6" s="748"/>
      <c r="BK6" s="759"/>
      <c r="BL6" s="759"/>
      <c r="BM6" s="748"/>
      <c r="BN6" s="748"/>
      <c r="BO6" s="748"/>
      <c r="BP6" s="748"/>
      <c r="BQ6" s="748"/>
      <c r="BR6" s="748"/>
      <c r="BS6" s="748"/>
      <c r="BT6" s="748"/>
      <c r="BU6" s="748"/>
      <c r="BV6" s="748"/>
      <c r="BW6" s="748"/>
      <c r="BX6" s="748"/>
      <c r="BY6" s="748"/>
      <c r="BZ6" s="748"/>
      <c r="CA6" s="748"/>
      <c r="CB6" s="1133" t="s">
        <v>65</v>
      </c>
      <c r="CC6" s="1185" t="s">
        <v>251</v>
      </c>
      <c r="CD6" s="1201">
        <f>D49</f>
        <v>95</v>
      </c>
      <c r="CE6" s="1201">
        <f>D50</f>
        <v>45</v>
      </c>
      <c r="CF6" s="1201">
        <f>D51</f>
        <v>7.0000000000000007E-2</v>
      </c>
      <c r="CG6" s="1221">
        <v>305</v>
      </c>
      <c r="CH6" s="1186">
        <f>CD6*(CJ6/CI6)^CI6*EXP(CI6)</f>
        <v>103.40506169749931</v>
      </c>
      <c r="CI6" s="1186">
        <f>CJ6*CE6/30.4</f>
        <v>0.13948633603238869</v>
      </c>
      <c r="CJ6" s="1186">
        <f>-CF6*(CE6+CG6)/(CE6-CG6)</f>
        <v>9.4230769230769243E-2</v>
      </c>
      <c r="CK6" s="1218"/>
      <c r="CL6" s="1188"/>
      <c r="CM6" s="1203"/>
      <c r="CN6" s="1222"/>
      <c r="CO6" s="1207"/>
      <c r="CP6" s="1223"/>
      <c r="CQ6" s="1223"/>
      <c r="CR6" s="1223"/>
      <c r="CS6" s="1223"/>
      <c r="CT6" s="1224"/>
      <c r="CU6" s="1224"/>
      <c r="CV6" s="1224"/>
      <c r="CW6" s="1224"/>
      <c r="CX6" s="1224"/>
      <c r="CY6" s="1224"/>
      <c r="CZ6" s="748"/>
      <c r="DA6" s="1190"/>
      <c r="DB6" s="748"/>
      <c r="DC6" s="748"/>
      <c r="DD6" s="748"/>
      <c r="DE6" s="748"/>
      <c r="DF6" s="748"/>
      <c r="DG6" s="748"/>
      <c r="DH6" s="748"/>
      <c r="DI6" s="748"/>
      <c r="DJ6" s="748"/>
      <c r="DK6" s="748"/>
      <c r="DL6" s="748"/>
      <c r="DM6" s="748"/>
      <c r="DN6" s="748"/>
      <c r="DO6" s="748"/>
      <c r="DP6" s="1187"/>
      <c r="DQ6" s="759"/>
      <c r="DR6" s="748"/>
      <c r="DS6" s="748"/>
      <c r="DT6" s="748"/>
      <c r="DU6" s="748"/>
      <c r="DV6" s="748"/>
      <c r="DW6" s="748"/>
      <c r="DX6" s="759"/>
      <c r="DY6" s="759"/>
      <c r="DZ6" s="748"/>
      <c r="EA6" s="748"/>
      <c r="EB6" s="748"/>
      <c r="EC6" s="748"/>
      <c r="ED6" s="229"/>
      <c r="EE6" s="229"/>
      <c r="EF6" s="229"/>
      <c r="EG6" s="229"/>
      <c r="EH6" s="229"/>
      <c r="EI6" s="229"/>
      <c r="EJ6" s="229"/>
      <c r="EK6" s="229"/>
      <c r="EL6" s="229"/>
      <c r="EM6" s="229"/>
      <c r="EN6" s="156"/>
      <c r="EO6" s="156"/>
      <c r="EP6" s="156"/>
      <c r="EQ6" s="156"/>
      <c r="ER6" s="156"/>
      <c r="ES6" s="228"/>
      <c r="ET6" s="81"/>
      <c r="EU6" s="81"/>
      <c r="EV6" s="81"/>
      <c r="EW6" s="81"/>
      <c r="EX6" s="81"/>
      <c r="EY6" s="81"/>
      <c r="EZ6" s="81"/>
      <c r="FA6" s="81"/>
      <c r="FB6" s="81"/>
      <c r="FC6" s="81"/>
      <c r="FD6" s="81"/>
      <c r="FE6" s="81"/>
      <c r="FF6" s="81"/>
      <c r="FG6" s="81"/>
      <c r="FH6" s="81"/>
      <c r="FI6" s="81"/>
      <c r="FJ6" s="81"/>
      <c r="FK6" s="81"/>
    </row>
    <row r="7" spans="1:601" x14ac:dyDescent="0.2">
      <c r="B7" s="398" t="s">
        <v>249</v>
      </c>
      <c r="C7" s="399">
        <f>SUM(G9:G18)*30.4</f>
        <v>18813.444956892978</v>
      </c>
      <c r="D7" s="749">
        <f>MAX(G9:G32)</f>
        <v>69.689092055337227</v>
      </c>
      <c r="E7" s="752">
        <f>(MATCH(D7,G9:G32,0)-1)*30.4+15</f>
        <v>75.8</v>
      </c>
      <c r="F7" s="113"/>
      <c r="G7" s="281" t="s">
        <v>257</v>
      </c>
      <c r="H7" s="400"/>
      <c r="I7" s="401" t="str">
        <f>IF(MIN(milkcurves1,milkcurves2,milkcurves3)&lt;0,"Error: minimum milk yield &lt; 0 !","")</f>
        <v/>
      </c>
      <c r="J7" s="402"/>
      <c r="K7" s="400"/>
      <c r="L7" s="42"/>
      <c r="M7" s="291"/>
      <c r="N7" s="400"/>
      <c r="O7" s="400"/>
      <c r="P7" s="400"/>
      <c r="Q7" s="403"/>
      <c r="R7" s="404"/>
      <c r="S7" s="235"/>
      <c r="T7" s="394"/>
      <c r="U7" s="440"/>
      <c r="V7" s="440"/>
      <c r="W7" s="708"/>
      <c r="X7" s="708"/>
      <c r="Y7" s="708"/>
      <c r="Z7" s="440"/>
      <c r="AA7" s="440"/>
      <c r="AB7" s="92"/>
      <c r="AC7" s="1184"/>
      <c r="AD7" s="1184"/>
      <c r="AE7" s="748"/>
      <c r="AF7" s="748"/>
      <c r="AG7" s="748"/>
      <c r="AH7" s="748"/>
      <c r="AI7" s="748"/>
      <c r="AJ7" s="748"/>
      <c r="AK7" s="748"/>
      <c r="AL7" s="748"/>
      <c r="AM7" s="748"/>
      <c r="AN7" s="748"/>
      <c r="AO7" s="748"/>
      <c r="AP7" s="748"/>
      <c r="AQ7" s="759"/>
      <c r="AR7" s="759"/>
      <c r="AS7" s="748"/>
      <c r="AT7" s="748"/>
      <c r="AU7" s="748"/>
      <c r="AV7" s="748"/>
      <c r="AW7" s="748"/>
      <c r="AX7" s="748"/>
      <c r="AY7" s="748"/>
      <c r="AZ7" s="748"/>
      <c r="BA7" s="748"/>
      <c r="BB7" s="748"/>
      <c r="BC7" s="748"/>
      <c r="BD7" s="748"/>
      <c r="BE7" s="748"/>
      <c r="BF7" s="748"/>
      <c r="BG7" s="1185"/>
      <c r="BH7" s="748"/>
      <c r="BI7" s="748"/>
      <c r="BJ7" s="748"/>
      <c r="BK7" s="748"/>
      <c r="BL7" s="759"/>
      <c r="BM7" s="748"/>
      <c r="BN7" s="748"/>
      <c r="BO7" s="748"/>
      <c r="BP7" s="748"/>
      <c r="BQ7" s="748"/>
      <c r="BR7" s="748"/>
      <c r="BS7" s="748"/>
      <c r="BT7" s="748"/>
      <c r="BU7" s="748"/>
      <c r="BV7" s="748"/>
      <c r="BW7" s="748"/>
      <c r="BX7" s="748"/>
      <c r="BY7" s="748"/>
      <c r="BZ7" s="748"/>
      <c r="CA7" s="748"/>
      <c r="CB7" s="748"/>
      <c r="CC7" s="748"/>
      <c r="CD7" s="748"/>
      <c r="CE7" s="748"/>
      <c r="CF7" s="748"/>
      <c r="CG7" s="748"/>
      <c r="CH7" s="1186"/>
      <c r="CI7" s="1186"/>
      <c r="CJ7" s="748"/>
      <c r="CK7" s="1133"/>
      <c r="CL7" s="748"/>
      <c r="CM7" s="748"/>
      <c r="CN7" s="748"/>
      <c r="CO7" s="748"/>
      <c r="CP7" s="748"/>
      <c r="CQ7" s="748"/>
      <c r="CR7" s="748"/>
      <c r="CS7" s="748"/>
      <c r="CT7" s="748"/>
      <c r="CU7" s="748"/>
      <c r="CV7" s="748"/>
      <c r="CW7" s="748"/>
      <c r="CX7" s="748"/>
      <c r="CY7" s="748"/>
      <c r="CZ7" s="748"/>
      <c r="DA7" s="748"/>
      <c r="DB7" s="748"/>
      <c r="DC7" s="748"/>
      <c r="DD7" s="748"/>
      <c r="DE7" s="748"/>
      <c r="DF7" s="748"/>
      <c r="DG7" s="748"/>
      <c r="DH7" s="748"/>
      <c r="DI7" s="748" t="s">
        <v>312</v>
      </c>
      <c r="DJ7" s="748"/>
      <c r="DK7" s="748"/>
      <c r="DL7" s="748"/>
      <c r="DM7" s="748"/>
      <c r="DN7" s="748"/>
      <c r="DO7" s="748"/>
      <c r="DP7" s="1187"/>
      <c r="DQ7" s="759"/>
      <c r="DR7" s="748"/>
      <c r="DS7" s="748"/>
      <c r="DT7" s="748"/>
      <c r="DU7" s="748"/>
      <c r="DV7" s="748"/>
      <c r="DW7" s="748"/>
      <c r="DX7" s="759"/>
      <c r="DY7" s="759"/>
      <c r="DZ7" s="748"/>
      <c r="EA7" s="748"/>
      <c r="EB7" s="748"/>
      <c r="EC7" s="748"/>
      <c r="ED7" s="229"/>
      <c r="EE7" s="229"/>
      <c r="EF7" s="229"/>
      <c r="EG7" s="229"/>
      <c r="EH7" s="229"/>
      <c r="EI7" s="229"/>
      <c r="EJ7" s="229"/>
      <c r="EK7" s="229"/>
      <c r="EL7" s="229"/>
      <c r="EM7" s="229"/>
      <c r="EN7" s="156"/>
      <c r="EO7" s="156"/>
      <c r="EP7" s="156"/>
      <c r="EQ7" s="156"/>
      <c r="ER7" s="156"/>
      <c r="ES7" s="228"/>
      <c r="ET7" s="81"/>
      <c r="EU7" s="81"/>
      <c r="EV7" s="81"/>
      <c r="EW7" s="81"/>
      <c r="EX7" s="81"/>
      <c r="EY7" s="81"/>
      <c r="EZ7" s="81"/>
      <c r="FA7" s="81"/>
      <c r="FB7" s="81"/>
      <c r="FC7" s="81"/>
      <c r="FD7" s="81"/>
      <c r="FE7" s="81"/>
      <c r="FF7" s="81"/>
      <c r="FG7" s="81"/>
      <c r="FH7" s="81"/>
      <c r="FI7" s="81"/>
      <c r="FJ7" s="81"/>
      <c r="FK7" s="81"/>
    </row>
    <row r="8" spans="1:601" x14ac:dyDescent="0.2">
      <c r="B8" s="398" t="s">
        <v>250</v>
      </c>
      <c r="C8" s="399">
        <f>SUM(H36:H45)*30.4</f>
        <v>22701.352001406267</v>
      </c>
      <c r="D8" s="749">
        <f>MAX(G36:G59)</f>
        <v>89.998893936992786</v>
      </c>
      <c r="E8" s="752">
        <f>(MATCH(D8,G36:G59,0)-1)*30.4+15</f>
        <v>45.4</v>
      </c>
      <c r="F8" s="57" t="s">
        <v>286</v>
      </c>
      <c r="G8" s="57" t="s">
        <v>183</v>
      </c>
      <c r="H8" s="57" t="s">
        <v>184</v>
      </c>
      <c r="I8" s="57" t="s">
        <v>185</v>
      </c>
      <c r="J8" s="57" t="s">
        <v>186</v>
      </c>
      <c r="K8" s="57" t="s">
        <v>187</v>
      </c>
      <c r="L8" s="57" t="s">
        <v>188</v>
      </c>
      <c r="M8" s="57" t="s">
        <v>189</v>
      </c>
      <c r="N8" s="57" t="s">
        <v>190</v>
      </c>
      <c r="O8" s="57" t="s">
        <v>191</v>
      </c>
      <c r="P8" s="57" t="s">
        <v>192</v>
      </c>
      <c r="Q8" s="57" t="s">
        <v>193</v>
      </c>
      <c r="R8" s="57" t="s">
        <v>194</v>
      </c>
      <c r="S8" s="286" t="s">
        <v>243</v>
      </c>
      <c r="T8" s="405"/>
      <c r="U8" s="441"/>
      <c r="V8" s="604"/>
      <c r="W8" s="604"/>
      <c r="X8" s="441"/>
      <c r="Y8" s="442"/>
      <c r="Z8" s="440"/>
      <c r="AA8" s="440"/>
      <c r="AB8" s="92"/>
      <c r="AC8" s="1184"/>
      <c r="AD8" s="1184"/>
      <c r="AE8" s="748"/>
      <c r="AF8" s="748"/>
      <c r="AG8" s="748"/>
      <c r="AH8" s="748"/>
      <c r="AI8" s="748"/>
      <c r="AJ8" s="748"/>
      <c r="AK8" s="748"/>
      <c r="AL8" s="748"/>
      <c r="AM8" s="748"/>
      <c r="AN8" s="748"/>
      <c r="AO8" s="748"/>
      <c r="AP8" s="748"/>
      <c r="AQ8" s="759"/>
      <c r="AR8" s="759"/>
      <c r="AS8" s="748"/>
      <c r="AT8" s="748"/>
      <c r="AU8" s="748"/>
      <c r="AV8" s="748"/>
      <c r="AW8" s="748"/>
      <c r="AX8" s="748"/>
      <c r="AY8" s="748"/>
      <c r="AZ8" s="748"/>
      <c r="BA8" s="748"/>
      <c r="BB8" s="748"/>
      <c r="BC8" s="748"/>
      <c r="BD8" s="748"/>
      <c r="BE8" s="748"/>
      <c r="BF8" s="748"/>
      <c r="BG8" s="748"/>
      <c r="BH8" s="748"/>
      <c r="BI8" s="748"/>
      <c r="BJ8" s="748"/>
      <c r="BK8" s="748"/>
      <c r="BL8" s="748"/>
      <c r="BM8" s="748"/>
      <c r="BN8" s="748"/>
      <c r="BO8" s="748"/>
      <c r="BP8" s="748"/>
      <c r="BQ8" s="748"/>
      <c r="BR8" s="748"/>
      <c r="BS8" s="748"/>
      <c r="BT8" s="748"/>
      <c r="BU8" s="748"/>
      <c r="BV8" s="748"/>
      <c r="BW8" s="748"/>
      <c r="BX8" s="748"/>
      <c r="BY8" s="748"/>
      <c r="BZ8" s="748"/>
      <c r="CA8" s="748"/>
      <c r="CB8" s="748"/>
      <c r="CC8" s="748"/>
      <c r="CD8" s="748"/>
      <c r="CE8" s="748"/>
      <c r="CF8" s="748"/>
      <c r="CG8" s="748"/>
      <c r="CH8" s="1186"/>
      <c r="CI8" s="1186"/>
      <c r="CJ8" s="1186"/>
      <c r="CK8" s="1133"/>
      <c r="CL8" s="1188"/>
      <c r="CM8" s="1188"/>
      <c r="CN8" s="1189"/>
      <c r="CO8" s="748"/>
      <c r="CP8" s="748"/>
      <c r="CQ8" s="748"/>
      <c r="CR8" s="748"/>
      <c r="CS8" s="748"/>
      <c r="CT8" s="748"/>
      <c r="CU8" s="748"/>
      <c r="CV8" s="748"/>
      <c r="CW8" s="748"/>
      <c r="CX8" s="748"/>
      <c r="CY8" s="748"/>
      <c r="CZ8" s="748"/>
      <c r="DA8" s="748"/>
      <c r="DB8" s="748"/>
      <c r="DC8" s="748"/>
      <c r="DD8" s="748"/>
      <c r="DE8" s="748"/>
      <c r="DF8" s="748"/>
      <c r="DG8" s="748"/>
      <c r="DH8" s="748"/>
      <c r="DI8" s="1190">
        <f>SUM(DI15:DI24)*30.4</f>
        <v>17239.688556667803</v>
      </c>
      <c r="DJ8" s="1190">
        <f>SUM(DJ16:DJ25)*30.4</f>
        <v>17082.319935926731</v>
      </c>
      <c r="DK8" s="1190">
        <f>SUM(DK17:DK26)*30.4</f>
        <v>17002.294352215631</v>
      </c>
      <c r="DL8" s="1190">
        <f>SUM(DL18:DL27)*30.4</f>
        <v>16936.7581952613</v>
      </c>
      <c r="DM8" s="1190">
        <f>SUM(DM19:DM28)*30.4</f>
        <v>16942.674489492892</v>
      </c>
      <c r="DN8" s="1190">
        <f>SUM(DN20:DN29)*30.4</f>
        <v>17071.149292810373</v>
      </c>
      <c r="DO8" s="1190">
        <f>SUM(DO21:DO30)*30.4</f>
        <v>17283.571547897915</v>
      </c>
      <c r="DP8" s="1190">
        <f>SUM(DP22:DP31)*30.4</f>
        <v>17531.303204085158</v>
      </c>
      <c r="DQ8" s="1190">
        <f>SUM(DQ23:DQ32)*30.4</f>
        <v>17747.367314021387</v>
      </c>
      <c r="DR8" s="1190">
        <f>SUM(DR24:DR33)*30.4</f>
        <v>17820.47073990044</v>
      </c>
      <c r="DS8" s="1190">
        <f>SUM(DS25:DS34)*30.4</f>
        <v>17728.687126538061</v>
      </c>
      <c r="DT8" s="1190">
        <f>SUM(DT26:DT35)*30.4</f>
        <v>17502.282018849681</v>
      </c>
      <c r="DU8" s="748" t="s">
        <v>249</v>
      </c>
      <c r="DV8" s="748"/>
      <c r="DW8" s="748"/>
      <c r="DX8" s="759"/>
      <c r="DY8" s="759"/>
      <c r="DZ8" s="748"/>
      <c r="EA8" s="748"/>
      <c r="EB8" s="748"/>
      <c r="EC8" s="748"/>
      <c r="ED8" s="229"/>
      <c r="EE8" s="229"/>
      <c r="EF8" s="229"/>
      <c r="EG8" s="229"/>
      <c r="EH8" s="229"/>
      <c r="EI8" s="229"/>
      <c r="EJ8" s="229"/>
      <c r="EK8" s="229"/>
      <c r="EL8" s="229"/>
      <c r="EM8" s="229"/>
      <c r="EN8" s="156"/>
      <c r="EO8" s="156"/>
      <c r="EP8" s="156"/>
      <c r="EQ8" s="156"/>
      <c r="ER8" s="156"/>
      <c r="ES8" s="228"/>
      <c r="ET8" s="81"/>
      <c r="EU8" s="81"/>
      <c r="EV8" s="81"/>
      <c r="EW8" s="81"/>
      <c r="EX8" s="81"/>
      <c r="EY8" s="81"/>
      <c r="EZ8" s="81"/>
      <c r="FA8" s="81"/>
      <c r="FB8" s="81"/>
      <c r="FC8" s="81"/>
      <c r="FD8" s="81"/>
      <c r="FE8" s="81"/>
      <c r="FF8" s="81"/>
      <c r="FG8" s="81"/>
      <c r="FH8" s="81"/>
      <c r="FI8" s="81"/>
      <c r="FJ8" s="81"/>
      <c r="FK8" s="81"/>
    </row>
    <row r="9" spans="1:601" x14ac:dyDescent="0.2">
      <c r="B9" s="406" t="s">
        <v>311</v>
      </c>
      <c r="C9" s="407">
        <f>SUM(I63:I72)*30.4</f>
        <v>23962.538223706622</v>
      </c>
      <c r="D9" s="753">
        <f>MAX(G63:G86)</f>
        <v>94.998832489047942</v>
      </c>
      <c r="E9" s="758">
        <f>(MATCH(D9,G63:G86,0)-1)*30.4+15</f>
        <v>45.4</v>
      </c>
      <c r="F9" s="659">
        <v>1</v>
      </c>
      <c r="G9" s="439">
        <v>63.841593188310831</v>
      </c>
      <c r="H9" s="439">
        <v>63.841593188310831</v>
      </c>
      <c r="I9" s="439">
        <v>63.841593188310831</v>
      </c>
      <c r="J9" s="439">
        <v>62.245553358603061</v>
      </c>
      <c r="K9" s="439">
        <v>59.053473699187521</v>
      </c>
      <c r="L9" s="439">
        <v>55.86139403977198</v>
      </c>
      <c r="M9" s="439">
        <v>52.669314380356433</v>
      </c>
      <c r="N9" s="439">
        <v>51.073274550648669</v>
      </c>
      <c r="O9" s="439">
        <v>52.669314380356433</v>
      </c>
      <c r="P9" s="439">
        <v>55.86139403977198</v>
      </c>
      <c r="Q9" s="439">
        <v>60.649513528895284</v>
      </c>
      <c r="R9" s="680">
        <v>63.841593188310831</v>
      </c>
      <c r="S9" s="288">
        <v>15.2</v>
      </c>
      <c r="T9" s="408"/>
      <c r="U9" s="605"/>
      <c r="V9" s="690"/>
      <c r="W9" s="665"/>
      <c r="X9" s="443"/>
      <c r="Y9" s="639"/>
      <c r="Z9" s="440"/>
      <c r="AA9" s="440"/>
      <c r="AB9" s="92"/>
      <c r="AC9" s="811"/>
      <c r="AD9" s="1184"/>
      <c r="AE9" s="748"/>
      <c r="AF9" s="748"/>
      <c r="AG9" s="748"/>
      <c r="AH9" s="748"/>
      <c r="AI9" s="748"/>
      <c r="AJ9" s="748"/>
      <c r="AK9" s="748"/>
      <c r="AL9" s="748"/>
      <c r="AM9" s="748"/>
      <c r="AN9" s="748"/>
      <c r="AO9" s="748"/>
      <c r="AP9" s="748"/>
      <c r="AQ9" s="759"/>
      <c r="AR9" s="759"/>
      <c r="AS9" s="748"/>
      <c r="AT9" s="748"/>
      <c r="AU9" s="748"/>
      <c r="AV9" s="748"/>
      <c r="AW9" s="748"/>
      <c r="AX9" s="748"/>
      <c r="AY9" s="748"/>
      <c r="AZ9" s="748"/>
      <c r="BA9" s="748"/>
      <c r="BB9" s="748"/>
      <c r="BC9" s="748"/>
      <c r="BD9" s="748"/>
      <c r="BE9" s="748"/>
      <c r="BF9" s="748"/>
      <c r="BG9" s="748"/>
      <c r="BH9" s="748"/>
      <c r="BI9" s="748"/>
      <c r="BJ9" s="748"/>
      <c r="BK9" s="748"/>
      <c r="BL9" s="748"/>
      <c r="BM9" s="748"/>
      <c r="BN9" s="748"/>
      <c r="BO9" s="748"/>
      <c r="BP9" s="748"/>
      <c r="BQ9" s="748"/>
      <c r="BR9" s="748"/>
      <c r="BS9" s="748"/>
      <c r="BT9" s="748"/>
      <c r="BU9" s="748"/>
      <c r="BV9" s="748"/>
      <c r="BW9" s="748"/>
      <c r="BX9" s="748"/>
      <c r="BY9" s="748"/>
      <c r="BZ9" s="1185"/>
      <c r="CA9" s="748"/>
      <c r="CB9" s="748"/>
      <c r="CC9" s="748"/>
      <c r="CD9" s="748"/>
      <c r="CE9" s="748"/>
      <c r="CF9" s="748"/>
      <c r="CG9" s="748"/>
      <c r="CH9" s="748"/>
      <c r="CI9" s="748"/>
      <c r="CJ9" s="1191"/>
      <c r="CK9" s="1133"/>
      <c r="CL9" s="748"/>
      <c r="CM9" s="748"/>
      <c r="CN9" s="748"/>
      <c r="CO9" s="748"/>
      <c r="CP9" s="748"/>
      <c r="CQ9" s="748"/>
      <c r="CR9" s="748"/>
      <c r="CS9" s="748"/>
      <c r="CT9" s="748"/>
      <c r="CU9" s="748"/>
      <c r="CV9" s="748"/>
      <c r="CW9" s="748"/>
      <c r="CX9" s="748"/>
      <c r="CY9" s="748"/>
      <c r="CZ9" s="748"/>
      <c r="DA9" s="748"/>
      <c r="DB9" s="748"/>
      <c r="DC9" s="748"/>
      <c r="DD9" s="748"/>
      <c r="DE9" s="748"/>
      <c r="DF9" s="748"/>
      <c r="DG9" s="748"/>
      <c r="DH9" s="748"/>
      <c r="DI9" s="1190">
        <f>SUM(DI51:DI60)*30.4</f>
        <v>20896.722462720303</v>
      </c>
      <c r="DJ9" s="1190">
        <f>SUM(DJ52:DJ61)*30.4</f>
        <v>20680.942832518354</v>
      </c>
      <c r="DK9" s="1190">
        <f>SUM(DK53:DK62)*30.4</f>
        <v>20542.994671752749</v>
      </c>
      <c r="DL9" s="1190">
        <f>SUM(DL54:DL63)*30.4</f>
        <v>20417.458777563155</v>
      </c>
      <c r="DM9" s="1190">
        <f>SUM(DM55:DM64)*30.4</f>
        <v>20381.287772447471</v>
      </c>
      <c r="DN9" s="1190">
        <f>SUM(DN56:DN65)*30.4</f>
        <v>20506.139665425169</v>
      </c>
      <c r="DO9" s="1190">
        <f>SUM(DO57:DO66)*30.4</f>
        <v>20754.271328631581</v>
      </c>
      <c r="DP9" s="1190">
        <f>SUM(DP58:DP67)*30.4</f>
        <v>21075.021847361335</v>
      </c>
      <c r="DQ9" s="1190">
        <f>SUM(DQ59:DQ68)*30.4</f>
        <v>21382.343101423809</v>
      </c>
      <c r="DR9" s="1190">
        <f>SUM(DR60:DR69)*30.4</f>
        <v>21527.150433362935</v>
      </c>
      <c r="DS9" s="1190">
        <f>SUM(DS61:DS70)*30.4</f>
        <v>21467.350470793725</v>
      </c>
      <c r="DT9" s="1190">
        <f>SUM(DT62:DT71)*30.4</f>
        <v>21218.256251538693</v>
      </c>
      <c r="DU9" s="748" t="s">
        <v>250</v>
      </c>
      <c r="DV9" s="748"/>
      <c r="DW9" s="735"/>
      <c r="DX9" s="250"/>
      <c r="DY9" s="250"/>
      <c r="DZ9" s="229"/>
      <c r="EA9" s="229"/>
      <c r="EB9" s="229"/>
      <c r="EC9" s="229"/>
      <c r="ED9" s="229"/>
      <c r="EE9" s="229"/>
      <c r="EF9" s="229"/>
      <c r="EG9" s="229"/>
      <c r="EH9" s="229"/>
      <c r="EI9" s="229"/>
      <c r="EJ9" s="229"/>
      <c r="EK9" s="229"/>
      <c r="EL9" s="229"/>
      <c r="EM9" s="229"/>
      <c r="EN9" s="156"/>
      <c r="EO9" s="156"/>
      <c r="EP9" s="156"/>
      <c r="EQ9" s="156"/>
      <c r="ER9" s="156"/>
      <c r="ES9" s="228"/>
      <c r="ET9" s="81"/>
      <c r="EU9" s="81"/>
      <c r="EV9" s="81"/>
      <c r="EW9" s="81"/>
      <c r="EX9" s="81"/>
      <c r="EY9" s="81"/>
      <c r="EZ9" s="81"/>
      <c r="FA9" s="81"/>
      <c r="FB9" s="81"/>
      <c r="FC9" s="81"/>
      <c r="FD9" s="81"/>
      <c r="FE9" s="81"/>
      <c r="FF9" s="81"/>
      <c r="FG9" s="81"/>
      <c r="FH9" s="81"/>
      <c r="FI9" s="81"/>
      <c r="FJ9" s="81"/>
      <c r="FK9" s="81"/>
    </row>
    <row r="10" spans="1:601" x14ac:dyDescent="0.2">
      <c r="B10" s="230"/>
      <c r="C10" s="230"/>
      <c r="D10" s="113"/>
      <c r="E10" s="113"/>
      <c r="F10" s="659">
        <v>2</v>
      </c>
      <c r="G10" s="439">
        <v>69.64649388647419</v>
      </c>
      <c r="H10" s="439">
        <v>69.64649388647419</v>
      </c>
      <c r="I10" s="439">
        <v>69.64649388647419</v>
      </c>
      <c r="J10" s="439">
        <v>67.905331539312328</v>
      </c>
      <c r="K10" s="439">
        <v>64.423006844988635</v>
      </c>
      <c r="L10" s="439">
        <v>60.940682150664912</v>
      </c>
      <c r="M10" s="439">
        <v>57.458357456341204</v>
      </c>
      <c r="N10" s="439">
        <v>55.717195109179357</v>
      </c>
      <c r="O10" s="439">
        <v>57.458357456341204</v>
      </c>
      <c r="P10" s="439">
        <v>60.940682150664912</v>
      </c>
      <c r="Q10" s="439">
        <v>66.164169192150482</v>
      </c>
      <c r="R10" s="680">
        <v>69.64649388647419</v>
      </c>
      <c r="S10" s="288">
        <v>45.6</v>
      </c>
      <c r="T10" s="408"/>
      <c r="U10" s="608"/>
      <c r="V10" s="690"/>
      <c r="W10" s="665"/>
      <c r="X10" s="443"/>
      <c r="Y10" s="639"/>
      <c r="Z10" s="440"/>
      <c r="AA10" s="440"/>
      <c r="AB10" s="92"/>
      <c r="AC10" s="811"/>
      <c r="AD10" s="1184"/>
      <c r="AE10" s="748"/>
      <c r="AF10" s="748"/>
      <c r="AG10" s="748"/>
      <c r="AH10" s="748"/>
      <c r="AI10" s="748"/>
      <c r="AJ10" s="748"/>
      <c r="AK10" s="748"/>
      <c r="AL10" s="748"/>
      <c r="AM10" s="748"/>
      <c r="AN10" s="748"/>
      <c r="AO10" s="748"/>
      <c r="AP10" s="748"/>
      <c r="AQ10" s="759"/>
      <c r="AR10" s="759"/>
      <c r="AS10" s="748"/>
      <c r="AT10" s="748"/>
      <c r="AU10" s="748"/>
      <c r="AV10" s="748"/>
      <c r="AW10" s="748"/>
      <c r="AX10" s="748"/>
      <c r="AY10" s="748"/>
      <c r="AZ10" s="748"/>
      <c r="BA10" s="748"/>
      <c r="BB10" s="748"/>
      <c r="BC10" s="748"/>
      <c r="BD10" s="748"/>
      <c r="BE10" s="748"/>
      <c r="BF10" s="748"/>
      <c r="BG10" s="748"/>
      <c r="BH10" s="748"/>
      <c r="BI10" s="748"/>
      <c r="BJ10" s="748"/>
      <c r="BK10" s="748"/>
      <c r="BL10" s="748"/>
      <c r="BM10" s="748"/>
      <c r="BN10" s="748"/>
      <c r="BO10" s="748"/>
      <c r="BP10" s="748"/>
      <c r="BQ10" s="748"/>
      <c r="BR10" s="748"/>
      <c r="BS10" s="748"/>
      <c r="BT10" s="748"/>
      <c r="BU10" s="748"/>
      <c r="BV10" s="748"/>
      <c r="BW10" s="748"/>
      <c r="BX10" s="748"/>
      <c r="BY10" s="748"/>
      <c r="BZ10" s="1185"/>
      <c r="CA10" s="748"/>
      <c r="CB10" s="748"/>
      <c r="CC10" s="748"/>
      <c r="CD10" s="748"/>
      <c r="CE10" s="748"/>
      <c r="CF10" s="748"/>
      <c r="CG10" s="748"/>
      <c r="CH10" s="1192"/>
      <c r="CI10" s="748"/>
      <c r="CJ10" s="748"/>
      <c r="CK10" s="748"/>
      <c r="CL10" s="748"/>
      <c r="CM10" s="748"/>
      <c r="CN10" s="748"/>
      <c r="CO10" s="748"/>
      <c r="CP10" s="748"/>
      <c r="CQ10" s="748"/>
      <c r="CR10" s="748"/>
      <c r="CS10" s="748"/>
      <c r="CT10" s="748"/>
      <c r="CU10" s="748"/>
      <c r="CV10" s="748"/>
      <c r="CW10" s="748"/>
      <c r="CX10" s="748"/>
      <c r="CY10" s="748"/>
      <c r="CZ10" s="748"/>
      <c r="DA10" s="748"/>
      <c r="DB10" s="748"/>
      <c r="DC10" s="748"/>
      <c r="DD10" s="748"/>
      <c r="DE10" s="748"/>
      <c r="DF10" s="748"/>
      <c r="DG10" s="748"/>
      <c r="DH10" s="748"/>
      <c r="DI10" s="1190">
        <f>SUM(DI87:DI96)*30.4</f>
        <v>22057.651488426989</v>
      </c>
      <c r="DJ10" s="1190">
        <f>SUM(DJ88:DJ97)*30.4</f>
        <v>21829.884100991589</v>
      </c>
      <c r="DK10" s="1190">
        <f>SUM(DK89:DK98)*30.4</f>
        <v>21684.272153516788</v>
      </c>
      <c r="DL10" s="1190">
        <f>SUM(DL90:DL99)*30.4</f>
        <v>21551.76204298333</v>
      </c>
      <c r="DM10" s="1190">
        <f>SUM(DM91:DM100)*30.4</f>
        <v>21513.581537583439</v>
      </c>
      <c r="DN10" s="1190">
        <f>SUM(DN92:DN101)*30.4</f>
        <v>21645.369646837684</v>
      </c>
      <c r="DO10" s="1190">
        <f>SUM(DO93:DO102)*30.4</f>
        <v>21907.28640244445</v>
      </c>
      <c r="DP10" s="1190">
        <f>SUM(DP94:DP103)*30.4</f>
        <v>22245.856394436967</v>
      </c>
      <c r="DQ10" s="1190">
        <f>SUM(DQ95:DQ104)*30.4</f>
        <v>22570.251051502906</v>
      </c>
      <c r="DR10" s="1190">
        <f>SUM(DR96:DR105)*30.4</f>
        <v>22723.103235216429</v>
      </c>
      <c r="DS10" s="1190">
        <f>SUM(DS97:DS106)*30.4</f>
        <v>22659.981052504489</v>
      </c>
      <c r="DT10" s="1190">
        <f>SUM(DT98:DT107)*30.4</f>
        <v>22397.048265513065</v>
      </c>
      <c r="DU10" s="748" t="s">
        <v>311</v>
      </c>
      <c r="DV10" s="748"/>
      <c r="DW10" s="735"/>
      <c r="DX10" s="250"/>
      <c r="DY10" s="250"/>
      <c r="DZ10" s="229"/>
      <c r="EA10" s="229"/>
      <c r="EB10" s="229"/>
      <c r="EC10" s="229"/>
      <c r="ED10" s="229"/>
      <c r="EE10" s="229"/>
      <c r="EF10" s="229"/>
      <c r="EG10" s="229"/>
      <c r="EH10" s="229"/>
      <c r="EI10" s="229"/>
      <c r="EJ10" s="229"/>
      <c r="EK10" s="229"/>
      <c r="EL10" s="229"/>
      <c r="EM10" s="229"/>
      <c r="EN10" s="156"/>
      <c r="EO10" s="156"/>
      <c r="EP10" s="156"/>
      <c r="EQ10" s="156"/>
      <c r="ER10" s="156"/>
      <c r="ES10" s="228"/>
      <c r="ET10" s="81"/>
      <c r="EU10" s="81"/>
      <c r="EV10" s="81"/>
      <c r="EW10" s="81"/>
      <c r="EX10" s="81"/>
      <c r="EY10" s="81"/>
      <c r="EZ10" s="81"/>
      <c r="FA10" s="81"/>
      <c r="FB10" s="81"/>
      <c r="FC10" s="81"/>
      <c r="FD10" s="81"/>
      <c r="FE10" s="81"/>
      <c r="FF10" s="81"/>
      <c r="FG10" s="81"/>
      <c r="FH10" s="81"/>
      <c r="FI10" s="81"/>
      <c r="FJ10" s="81"/>
      <c r="FK10" s="81"/>
    </row>
    <row r="11" spans="1:601" x14ac:dyDescent="0.2">
      <c r="B11" s="280"/>
      <c r="C11" s="285"/>
      <c r="E11" s="888"/>
      <c r="F11" s="659">
        <v>3</v>
      </c>
      <c r="G11" s="439">
        <v>69.689092055337227</v>
      </c>
      <c r="H11" s="439">
        <v>69.689092055337227</v>
      </c>
      <c r="I11" s="439">
        <v>69.689092055337227</v>
      </c>
      <c r="J11" s="439">
        <v>67.94686475395379</v>
      </c>
      <c r="K11" s="439">
        <v>64.462410151186944</v>
      </c>
      <c r="L11" s="439">
        <v>60.97795554842007</v>
      </c>
      <c r="M11" s="439">
        <v>57.49350094565321</v>
      </c>
      <c r="N11" s="439">
        <v>55.751273644269787</v>
      </c>
      <c r="O11" s="439">
        <v>57.49350094565321</v>
      </c>
      <c r="P11" s="439">
        <v>60.97795554842007</v>
      </c>
      <c r="Q11" s="439">
        <v>66.204637452570367</v>
      </c>
      <c r="R11" s="680">
        <v>69.689092055337227</v>
      </c>
      <c r="S11" s="288">
        <v>76</v>
      </c>
      <c r="T11" s="408"/>
      <c r="U11" s="608"/>
      <c r="V11" s="736"/>
      <c r="W11" s="665"/>
      <c r="X11" s="443"/>
      <c r="Y11" s="639"/>
      <c r="Z11" s="440"/>
      <c r="AA11" s="440"/>
      <c r="AB11" s="92"/>
      <c r="AC11" s="811"/>
      <c r="AD11" s="1184"/>
      <c r="AE11" s="748"/>
      <c r="AF11" s="748"/>
      <c r="AG11" s="748"/>
      <c r="AH11" s="748"/>
      <c r="AI11" s="748"/>
      <c r="AJ11" s="748"/>
      <c r="AK11" s="748"/>
      <c r="AL11" s="748"/>
      <c r="AM11" s="748"/>
      <c r="AN11" s="748"/>
      <c r="AO11" s="748"/>
      <c r="AP11" s="748"/>
      <c r="AQ11" s="759"/>
      <c r="AR11" s="759"/>
      <c r="AS11" s="748"/>
      <c r="AT11" s="748"/>
      <c r="AU11" s="748"/>
      <c r="AV11" s="748"/>
      <c r="AW11" s="748"/>
      <c r="AX11" s="748"/>
      <c r="AY11" s="748"/>
      <c r="AZ11" s="748"/>
      <c r="BA11" s="748"/>
      <c r="BB11" s="748"/>
      <c r="BC11" s="748"/>
      <c r="BD11" s="748"/>
      <c r="BE11" s="748"/>
      <c r="BF11" s="748"/>
      <c r="BG11" s="748"/>
      <c r="BH11" s="748"/>
      <c r="BI11" s="748"/>
      <c r="BJ11" s="748"/>
      <c r="BK11" s="748"/>
      <c r="BL11" s="748"/>
      <c r="BM11" s="748"/>
      <c r="BN11" s="748"/>
      <c r="BO11" s="748"/>
      <c r="BP11" s="748"/>
      <c r="BQ11" s="748"/>
      <c r="BR11" s="748"/>
      <c r="BS11" s="748"/>
      <c r="BT11" s="748"/>
      <c r="BU11" s="748"/>
      <c r="BV11" s="748"/>
      <c r="BW11" s="748"/>
      <c r="BX11" s="748"/>
      <c r="BY11" s="748"/>
      <c r="BZ11" s="1185"/>
      <c r="CA11" s="748"/>
      <c r="CB11" s="1189"/>
      <c r="CC11" s="748"/>
      <c r="CD11" s="748"/>
      <c r="CE11" s="748"/>
      <c r="CF11" s="748"/>
      <c r="CG11" s="748"/>
      <c r="CH11" s="748"/>
      <c r="CI11" s="748"/>
      <c r="CJ11" s="748"/>
      <c r="CK11" s="748"/>
      <c r="CL11" s="748"/>
      <c r="CM11" s="748"/>
      <c r="CN11" s="748"/>
      <c r="CO11" s="748"/>
      <c r="CP11" s="748"/>
      <c r="CQ11" s="748"/>
      <c r="CR11" s="748"/>
      <c r="CS11" s="748"/>
      <c r="CT11" s="748"/>
      <c r="CU11" s="748"/>
      <c r="CV11" s="748"/>
      <c r="CW11" s="748"/>
      <c r="CX11" s="748"/>
      <c r="CY11" s="748"/>
      <c r="CZ11" s="748"/>
      <c r="DA11" s="748"/>
      <c r="DB11" s="748"/>
      <c r="DC11" s="748"/>
      <c r="DD11" s="748"/>
      <c r="DE11" s="748"/>
      <c r="DF11" s="748"/>
      <c r="DG11" s="748"/>
      <c r="DH11" s="748"/>
      <c r="DI11" s="748"/>
      <c r="DJ11" s="748"/>
      <c r="DK11" s="748"/>
      <c r="DL11" s="748"/>
      <c r="DM11" s="748"/>
      <c r="DN11" s="748"/>
      <c r="DO11" s="748"/>
      <c r="DP11" s="748"/>
      <c r="DQ11" s="748"/>
      <c r="DR11" s="748"/>
      <c r="DS11" s="748"/>
      <c r="DT11" s="748"/>
      <c r="DU11" s="748"/>
      <c r="DV11" s="748"/>
      <c r="DW11" s="735"/>
      <c r="DX11" s="250"/>
      <c r="DY11" s="250"/>
      <c r="DZ11" s="229"/>
      <c r="EA11" s="229"/>
      <c r="EB11" s="229"/>
      <c r="EC11" s="229"/>
      <c r="ED11" s="229"/>
      <c r="EE11" s="229"/>
      <c r="EF11" s="229"/>
      <c r="EG11" s="229"/>
      <c r="EH11" s="229"/>
      <c r="EI11" s="229"/>
      <c r="EJ11" s="229"/>
      <c r="EK11" s="229"/>
      <c r="EL11" s="229"/>
      <c r="EM11" s="229"/>
      <c r="EN11" s="156"/>
      <c r="EO11" s="156"/>
      <c r="EP11" s="156"/>
      <c r="EQ11" s="156"/>
      <c r="ER11" s="156"/>
      <c r="ES11" s="228"/>
      <c r="ET11" s="81"/>
      <c r="EU11" s="81"/>
      <c r="EV11" s="81"/>
      <c r="EW11" s="81"/>
      <c r="EX11" s="81"/>
      <c r="EY11" s="81"/>
      <c r="EZ11" s="81"/>
      <c r="FA11" s="81"/>
      <c r="FB11" s="81"/>
      <c r="FC11" s="81"/>
      <c r="FD11" s="81"/>
      <c r="FE11" s="81"/>
      <c r="FF11" s="81"/>
      <c r="FG11" s="81"/>
      <c r="FH11" s="81"/>
      <c r="FI11" s="81"/>
      <c r="FJ11" s="81"/>
      <c r="FK11" s="81"/>
    </row>
    <row r="12" spans="1:601" x14ac:dyDescent="0.2">
      <c r="B12" s="280"/>
      <c r="C12" s="160"/>
      <c r="D12" s="160"/>
      <c r="E12" s="160"/>
      <c r="F12" s="659">
        <v>4</v>
      </c>
      <c r="G12" s="439">
        <v>67.966975667903114</v>
      </c>
      <c r="H12" s="439">
        <v>67.966975667903114</v>
      </c>
      <c r="I12" s="439">
        <v>67.966975667903114</v>
      </c>
      <c r="J12" s="439">
        <v>66.267801276205532</v>
      </c>
      <c r="K12" s="439">
        <v>62.869452492810382</v>
      </c>
      <c r="L12" s="439">
        <v>59.471103709415225</v>
      </c>
      <c r="M12" s="439">
        <v>56.072754926020068</v>
      </c>
      <c r="N12" s="439">
        <v>54.373580534322492</v>
      </c>
      <c r="O12" s="439">
        <v>56.072754926020068</v>
      </c>
      <c r="P12" s="439">
        <v>59.471103709415225</v>
      </c>
      <c r="Q12" s="439">
        <v>64.56862688450795</v>
      </c>
      <c r="R12" s="680">
        <v>67.966975667903114</v>
      </c>
      <c r="S12" s="288">
        <v>106.4</v>
      </c>
      <c r="T12" s="408"/>
      <c r="U12" s="608"/>
      <c r="V12" s="736"/>
      <c r="W12" s="665"/>
      <c r="X12" s="444"/>
      <c r="Y12" s="639"/>
      <c r="Z12" s="444"/>
      <c r="AA12" s="444"/>
      <c r="AB12" s="234"/>
      <c r="AC12" s="741"/>
      <c r="AD12" s="759"/>
      <c r="AE12" s="748" t="s">
        <v>466</v>
      </c>
      <c r="AF12" s="748"/>
      <c r="AG12" s="748"/>
      <c r="AH12" s="748"/>
      <c r="AI12" s="748"/>
      <c r="AJ12" s="748"/>
      <c r="AK12" s="748"/>
      <c r="AL12" s="748"/>
      <c r="AM12" s="748"/>
      <c r="AN12" s="748"/>
      <c r="AO12" s="748"/>
      <c r="AP12" s="748"/>
      <c r="AQ12" s="759"/>
      <c r="AR12" s="759"/>
      <c r="AS12" s="748"/>
      <c r="AT12" s="748"/>
      <c r="AU12" s="748"/>
      <c r="AV12" s="748"/>
      <c r="AW12" s="748"/>
      <c r="AX12" s="748"/>
      <c r="AY12" s="748"/>
      <c r="AZ12" s="748"/>
      <c r="BA12" s="748"/>
      <c r="BB12" s="748"/>
      <c r="BC12" s="748"/>
      <c r="BD12" s="748"/>
      <c r="BE12" s="748"/>
      <c r="BF12" s="748"/>
      <c r="BG12" s="748"/>
      <c r="BH12" s="748"/>
      <c r="BI12" s="748"/>
      <c r="BJ12" s="748"/>
      <c r="BK12" s="1193"/>
      <c r="BL12" s="1193"/>
      <c r="BM12" s="1193"/>
      <c r="BN12" s="1193"/>
      <c r="BO12" s="1193"/>
      <c r="BP12" s="1193"/>
      <c r="BQ12" s="1193"/>
      <c r="BR12" s="1193"/>
      <c r="BS12" s="1193"/>
      <c r="BT12" s="1193"/>
      <c r="BU12" s="1193"/>
      <c r="BV12" s="1193"/>
      <c r="BW12" s="1193"/>
      <c r="BX12" s="1193"/>
      <c r="BY12" s="1193"/>
      <c r="BZ12" s="1185"/>
      <c r="CA12" s="748"/>
      <c r="CB12" s="1193"/>
      <c r="CC12" s="1193"/>
      <c r="CD12" s="1193"/>
      <c r="CE12" s="1193"/>
      <c r="CF12" s="1193"/>
      <c r="CG12" s="1193"/>
      <c r="CH12" s="1193"/>
      <c r="CI12" s="1193"/>
      <c r="CJ12" s="1193"/>
      <c r="CK12" s="1193"/>
      <c r="CL12" s="1193"/>
      <c r="CM12" s="1193"/>
      <c r="CN12" s="1193"/>
      <c r="CO12" s="748"/>
      <c r="CP12" s="1193"/>
      <c r="CQ12" s="1193"/>
      <c r="CR12" s="1193"/>
      <c r="CS12" s="1193"/>
      <c r="CT12" s="1193"/>
      <c r="CU12" s="1193"/>
      <c r="CV12" s="1193"/>
      <c r="CW12" s="1193"/>
      <c r="CX12" s="1193"/>
      <c r="CY12" s="1193"/>
      <c r="CZ12" s="1193"/>
      <c r="DA12" s="1193"/>
      <c r="DB12" s="748"/>
      <c r="DC12" s="748"/>
      <c r="DD12" s="748"/>
      <c r="DE12" s="748"/>
      <c r="DF12" s="748"/>
      <c r="DG12" s="748"/>
      <c r="DH12" s="748"/>
      <c r="DI12" s="1185" t="s">
        <v>300</v>
      </c>
      <c r="DJ12" s="1185" t="s">
        <v>301</v>
      </c>
      <c r="DK12" s="1185" t="s">
        <v>302</v>
      </c>
      <c r="DL12" s="1185" t="s">
        <v>303</v>
      </c>
      <c r="DM12" s="1185" t="s">
        <v>304</v>
      </c>
      <c r="DN12" s="1185" t="s">
        <v>171</v>
      </c>
      <c r="DO12" s="1185" t="s">
        <v>305</v>
      </c>
      <c r="DP12" s="1194" t="s">
        <v>307</v>
      </c>
      <c r="DQ12" s="1195" t="s">
        <v>308</v>
      </c>
      <c r="DR12" s="1195" t="s">
        <v>309</v>
      </c>
      <c r="DS12" s="1195" t="s">
        <v>310</v>
      </c>
      <c r="DT12" s="1195" t="s">
        <v>306</v>
      </c>
      <c r="DU12" s="748"/>
      <c r="DV12" s="748"/>
      <c r="DW12" s="735"/>
      <c r="DX12" s="250"/>
      <c r="DY12" s="250"/>
      <c r="DZ12" s="229"/>
      <c r="EA12" s="229"/>
      <c r="EB12" s="229"/>
      <c r="EC12" s="229"/>
      <c r="ED12" s="229"/>
      <c r="EE12" s="229"/>
      <c r="EF12" s="229"/>
      <c r="EG12" s="229"/>
      <c r="EH12" s="229"/>
      <c r="EI12" s="229"/>
      <c r="EJ12" s="229"/>
      <c r="EK12" s="229"/>
      <c r="EL12" s="229"/>
      <c r="EM12" s="229"/>
      <c r="EN12" s="156"/>
      <c r="EO12" s="156"/>
      <c r="EP12" s="156"/>
      <c r="EQ12" s="156"/>
      <c r="ER12" s="156"/>
      <c r="ES12" s="228"/>
      <c r="ET12" s="81"/>
      <c r="EU12" s="81"/>
      <c r="EV12" s="81"/>
      <c r="EW12" s="81"/>
      <c r="EX12" s="81"/>
      <c r="EY12" s="81"/>
      <c r="EZ12" s="81"/>
      <c r="FA12" s="81"/>
      <c r="FB12" s="81"/>
      <c r="FC12" s="81"/>
      <c r="FD12" s="81"/>
      <c r="FE12" s="81"/>
      <c r="FF12" s="81"/>
      <c r="FG12" s="81"/>
      <c r="FH12" s="81"/>
      <c r="FI12" s="81"/>
      <c r="FJ12" s="81"/>
      <c r="FK12" s="81"/>
    </row>
    <row r="13" spans="1:601" x14ac:dyDescent="0.2">
      <c r="B13" s="230"/>
      <c r="C13" s="230"/>
      <c r="D13" s="890" t="s">
        <v>617</v>
      </c>
      <c r="E13" s="113"/>
      <c r="F13" s="659">
        <v>5</v>
      </c>
      <c r="G13" s="439">
        <v>65.462680652220385</v>
      </c>
      <c r="H13" s="439">
        <v>65.462680652220385</v>
      </c>
      <c r="I13" s="439">
        <v>65.462680652220385</v>
      </c>
      <c r="J13" s="439">
        <v>63.826113635914872</v>
      </c>
      <c r="K13" s="439">
        <v>60.552979603303861</v>
      </c>
      <c r="L13" s="439">
        <v>57.279845570692835</v>
      </c>
      <c r="M13" s="439">
        <v>54.006711538081817</v>
      </c>
      <c r="N13" s="439">
        <v>52.370144521776311</v>
      </c>
      <c r="O13" s="439">
        <v>54.006711538081817</v>
      </c>
      <c r="P13" s="439">
        <v>57.279845570692835</v>
      </c>
      <c r="Q13" s="439">
        <v>62.189546619609359</v>
      </c>
      <c r="R13" s="680">
        <v>65.462680652220385</v>
      </c>
      <c r="S13" s="288">
        <v>136.80000000000001</v>
      </c>
      <c r="T13" s="408"/>
      <c r="U13" s="608"/>
      <c r="V13" s="736"/>
      <c r="W13" s="665"/>
      <c r="X13" s="440"/>
      <c r="Y13" s="639"/>
      <c r="Z13" s="444"/>
      <c r="AA13" s="444"/>
      <c r="AB13" s="234"/>
      <c r="AC13" s="741"/>
      <c r="AD13" s="759"/>
      <c r="AE13" s="748" t="s">
        <v>268</v>
      </c>
      <c r="AF13" s="748"/>
      <c r="AG13" s="748"/>
      <c r="AH13" s="748"/>
      <c r="AI13" s="748"/>
      <c r="AJ13" s="748"/>
      <c r="AK13" s="748"/>
      <c r="AL13" s="748"/>
      <c r="AM13" s="748"/>
      <c r="AN13" s="748"/>
      <c r="AO13" s="748"/>
      <c r="AP13" s="748"/>
      <c r="AQ13" s="748"/>
      <c r="AR13" s="748"/>
      <c r="AS13" s="748" t="s">
        <v>244</v>
      </c>
      <c r="AT13" s="748"/>
      <c r="AU13" s="1133" t="s">
        <v>371</v>
      </c>
      <c r="AV13" s="748"/>
      <c r="AW13" s="748"/>
      <c r="AX13" s="748"/>
      <c r="AY13" s="748"/>
      <c r="AZ13" s="748"/>
      <c r="BA13" s="748"/>
      <c r="BB13" s="748"/>
      <c r="BC13" s="748"/>
      <c r="BD13" s="748"/>
      <c r="BE13" s="748"/>
      <c r="BF13" s="748"/>
      <c r="BG13" s="748"/>
      <c r="BH13" s="748"/>
      <c r="BI13" s="748"/>
      <c r="BJ13" s="748" t="s">
        <v>267</v>
      </c>
      <c r="BK13" s="748"/>
      <c r="BL13" s="1133" t="s">
        <v>60</v>
      </c>
      <c r="BM13" s="748"/>
      <c r="BN13" s="748"/>
      <c r="BO13" s="748"/>
      <c r="BP13" s="748"/>
      <c r="BQ13" s="748"/>
      <c r="BR13" s="748"/>
      <c r="BS13" s="748"/>
      <c r="BT13" s="748"/>
      <c r="BU13" s="748"/>
      <c r="BV13" s="748"/>
      <c r="BW13" s="748"/>
      <c r="BX13" s="748"/>
      <c r="BY13" s="748"/>
      <c r="BZ13" s="748"/>
      <c r="CA13" s="748" t="s">
        <v>69</v>
      </c>
      <c r="CB13" s="748"/>
      <c r="CC13" s="1133" t="s">
        <v>74</v>
      </c>
      <c r="CD13" s="748"/>
      <c r="CE13" s="748"/>
      <c r="CF13" s="748"/>
      <c r="CG13" s="748"/>
      <c r="CH13" s="748"/>
      <c r="CI13" s="748"/>
      <c r="CJ13" s="748"/>
      <c r="CK13" s="748"/>
      <c r="CL13" s="748"/>
      <c r="CM13" s="748"/>
      <c r="CN13" s="748"/>
      <c r="CO13" s="748"/>
      <c r="CP13" s="748"/>
      <c r="CQ13" s="748"/>
      <c r="CR13" s="748"/>
      <c r="CS13" s="748"/>
      <c r="CT13" s="1133" t="s">
        <v>489</v>
      </c>
      <c r="CU13" s="748"/>
      <c r="CV13" s="748"/>
      <c r="CW13" s="748"/>
      <c r="CX13" s="748"/>
      <c r="CY13" s="748"/>
      <c r="CZ13" s="748"/>
      <c r="DA13" s="748"/>
      <c r="DB13" s="748"/>
      <c r="DC13" s="748"/>
      <c r="DD13" s="748"/>
      <c r="DE13" s="748"/>
      <c r="DF13" s="748"/>
      <c r="DG13" s="748"/>
      <c r="DH13" s="748"/>
      <c r="DI13" s="1196" t="s">
        <v>66</v>
      </c>
      <c r="DJ13" s="748"/>
      <c r="DK13" s="748"/>
      <c r="DL13" s="748"/>
      <c r="DM13" s="748"/>
      <c r="DN13" s="748"/>
      <c r="DO13" s="748"/>
      <c r="DP13" s="1197"/>
      <c r="DQ13" s="759"/>
      <c r="DR13" s="748"/>
      <c r="DS13" s="748"/>
      <c r="DT13" s="748"/>
      <c r="DU13" s="748"/>
      <c r="DV13" s="748"/>
      <c r="DW13" s="735"/>
      <c r="DX13" s="250"/>
      <c r="DY13" s="250"/>
      <c r="DZ13" s="229"/>
      <c r="EA13" s="229"/>
      <c r="EB13" s="229"/>
      <c r="EC13" s="229"/>
      <c r="ED13" s="229"/>
      <c r="EE13" s="229"/>
      <c r="EF13" s="229"/>
      <c r="EG13" s="229"/>
      <c r="EH13" s="229"/>
      <c r="EI13" s="229"/>
      <c r="EJ13" s="229"/>
      <c r="EK13" s="229"/>
      <c r="EL13" s="229"/>
      <c r="EM13" s="229"/>
      <c r="EN13" s="156"/>
      <c r="EO13" s="156"/>
      <c r="EP13" s="156"/>
      <c r="EQ13" s="156"/>
      <c r="ER13" s="156"/>
      <c r="ES13" s="228"/>
      <c r="ET13" s="81"/>
      <c r="EU13" s="81"/>
      <c r="EV13" s="81"/>
      <c r="EW13" s="81"/>
      <c r="EX13" s="81"/>
      <c r="EY13" s="81"/>
      <c r="EZ13" s="81"/>
      <c r="FA13" s="81"/>
      <c r="FB13" s="81"/>
      <c r="FC13" s="81"/>
      <c r="FD13" s="81"/>
      <c r="FE13" s="81"/>
      <c r="FF13" s="81"/>
      <c r="FG13" s="81"/>
      <c r="FH13" s="81"/>
      <c r="FI13" s="81"/>
      <c r="FJ13" s="81"/>
      <c r="FK13" s="81"/>
    </row>
    <row r="14" spans="1:601" x14ac:dyDescent="0.2">
      <c r="A14" s="409"/>
      <c r="B14" s="113"/>
      <c r="C14" s="113"/>
      <c r="D14" s="113"/>
      <c r="E14" s="113"/>
      <c r="F14" s="659">
        <v>6</v>
      </c>
      <c r="G14" s="439">
        <v>62.582951159767447</v>
      </c>
      <c r="H14" s="439">
        <v>62.582951159767447</v>
      </c>
      <c r="I14" s="439">
        <v>62.582951159767447</v>
      </c>
      <c r="J14" s="439">
        <v>61.018377380773259</v>
      </c>
      <c r="K14" s="439">
        <v>57.889229822784891</v>
      </c>
      <c r="L14" s="439">
        <v>54.760082264796516</v>
      </c>
      <c r="M14" s="439">
        <v>51.630934706808141</v>
      </c>
      <c r="N14" s="439">
        <v>50.06636092781396</v>
      </c>
      <c r="O14" s="439">
        <v>51.630934706808141</v>
      </c>
      <c r="P14" s="439">
        <v>54.760082264796516</v>
      </c>
      <c r="Q14" s="439">
        <v>59.453803601779072</v>
      </c>
      <c r="R14" s="680">
        <v>62.582951159767447</v>
      </c>
      <c r="S14" s="288">
        <v>167.2</v>
      </c>
      <c r="T14" s="408"/>
      <c r="U14" s="608"/>
      <c r="V14" s="736"/>
      <c r="W14" s="665"/>
      <c r="X14" s="440"/>
      <c r="Y14" s="639"/>
      <c r="Z14" s="440"/>
      <c r="AA14" s="440"/>
      <c r="AB14" s="238"/>
      <c r="AC14" s="742"/>
      <c r="AD14" s="1123"/>
      <c r="AE14" s="1185" t="s">
        <v>183</v>
      </c>
      <c r="AF14" s="1185" t="s">
        <v>184</v>
      </c>
      <c r="AG14" s="1185" t="s">
        <v>185</v>
      </c>
      <c r="AH14" s="1185" t="s">
        <v>186</v>
      </c>
      <c r="AI14" s="1185" t="s">
        <v>187</v>
      </c>
      <c r="AJ14" s="1185" t="s">
        <v>188</v>
      </c>
      <c r="AK14" s="1185" t="s">
        <v>189</v>
      </c>
      <c r="AL14" s="1185" t="s">
        <v>190</v>
      </c>
      <c r="AM14" s="1185" t="s">
        <v>191</v>
      </c>
      <c r="AN14" s="1185" t="s">
        <v>192</v>
      </c>
      <c r="AO14" s="1185" t="s">
        <v>193</v>
      </c>
      <c r="AP14" s="1185" t="s">
        <v>194</v>
      </c>
      <c r="AQ14" s="1185" t="s">
        <v>253</v>
      </c>
      <c r="AR14" s="1185"/>
      <c r="AS14" s="1185" t="s">
        <v>176</v>
      </c>
      <c r="AT14" s="1185" t="s">
        <v>183</v>
      </c>
      <c r="AU14" s="1185" t="s">
        <v>184</v>
      </c>
      <c r="AV14" s="1185" t="s">
        <v>185</v>
      </c>
      <c r="AW14" s="1185" t="s">
        <v>186</v>
      </c>
      <c r="AX14" s="1185" t="s">
        <v>187</v>
      </c>
      <c r="AY14" s="1185" t="s">
        <v>188</v>
      </c>
      <c r="AZ14" s="1185" t="s">
        <v>189</v>
      </c>
      <c r="BA14" s="1185" t="s">
        <v>190</v>
      </c>
      <c r="BB14" s="1185" t="s">
        <v>191</v>
      </c>
      <c r="BC14" s="1185" t="s">
        <v>192</v>
      </c>
      <c r="BD14" s="1185" t="s">
        <v>193</v>
      </c>
      <c r="BE14" s="1185" t="s">
        <v>194</v>
      </c>
      <c r="BF14" s="1185"/>
      <c r="BG14" s="1185"/>
      <c r="BH14" s="1185"/>
      <c r="BI14" s="1185" t="s">
        <v>176</v>
      </c>
      <c r="BJ14" s="1198" t="s">
        <v>243</v>
      </c>
      <c r="BK14" s="1185" t="s">
        <v>183</v>
      </c>
      <c r="BL14" s="1185" t="s">
        <v>184</v>
      </c>
      <c r="BM14" s="1185" t="s">
        <v>185</v>
      </c>
      <c r="BN14" s="1185" t="s">
        <v>186</v>
      </c>
      <c r="BO14" s="1185" t="s">
        <v>187</v>
      </c>
      <c r="BP14" s="1185" t="s">
        <v>188</v>
      </c>
      <c r="BQ14" s="1185" t="s">
        <v>189</v>
      </c>
      <c r="BR14" s="1185" t="s">
        <v>190</v>
      </c>
      <c r="BS14" s="1185" t="s">
        <v>191</v>
      </c>
      <c r="BT14" s="1185" t="s">
        <v>192</v>
      </c>
      <c r="BU14" s="1185" t="s">
        <v>193</v>
      </c>
      <c r="BV14" s="1185" t="s">
        <v>194</v>
      </c>
      <c r="BW14" s="1185"/>
      <c r="BX14" s="1185"/>
      <c r="BY14" s="1185"/>
      <c r="BZ14" s="1185"/>
      <c r="CA14" s="748"/>
      <c r="CB14" s="1185" t="s">
        <v>183</v>
      </c>
      <c r="CC14" s="1185" t="s">
        <v>184</v>
      </c>
      <c r="CD14" s="1185" t="s">
        <v>185</v>
      </c>
      <c r="CE14" s="1185" t="s">
        <v>186</v>
      </c>
      <c r="CF14" s="1185" t="s">
        <v>187</v>
      </c>
      <c r="CG14" s="1185" t="s">
        <v>188</v>
      </c>
      <c r="CH14" s="1185" t="s">
        <v>189</v>
      </c>
      <c r="CI14" s="1185" t="s">
        <v>190</v>
      </c>
      <c r="CJ14" s="1185" t="s">
        <v>191</v>
      </c>
      <c r="CK14" s="1185" t="s">
        <v>192</v>
      </c>
      <c r="CL14" s="1185" t="s">
        <v>193</v>
      </c>
      <c r="CM14" s="1185" t="s">
        <v>194</v>
      </c>
      <c r="CN14" s="1185"/>
      <c r="CO14" s="1185"/>
      <c r="CP14" s="1185"/>
      <c r="CQ14" s="1185" t="s">
        <v>176</v>
      </c>
      <c r="CR14" s="1198" t="s">
        <v>243</v>
      </c>
      <c r="CS14" s="748"/>
      <c r="CT14" s="1185" t="s">
        <v>183</v>
      </c>
      <c r="CU14" s="1185" t="s">
        <v>184</v>
      </c>
      <c r="CV14" s="1185" t="s">
        <v>185</v>
      </c>
      <c r="CW14" s="1185" t="s">
        <v>186</v>
      </c>
      <c r="CX14" s="1185" t="s">
        <v>187</v>
      </c>
      <c r="CY14" s="1185" t="s">
        <v>188</v>
      </c>
      <c r="CZ14" s="1185" t="s">
        <v>189</v>
      </c>
      <c r="DA14" s="1185" t="s">
        <v>190</v>
      </c>
      <c r="DB14" s="1185" t="s">
        <v>191</v>
      </c>
      <c r="DC14" s="1185" t="s">
        <v>192</v>
      </c>
      <c r="DD14" s="1185" t="s">
        <v>193</v>
      </c>
      <c r="DE14" s="1185" t="s">
        <v>194</v>
      </c>
      <c r="DF14" s="1185"/>
      <c r="DG14" s="1185"/>
      <c r="DH14" s="1185"/>
      <c r="DI14" s="1185" t="s">
        <v>183</v>
      </c>
      <c r="DJ14" s="1185" t="s">
        <v>184</v>
      </c>
      <c r="DK14" s="1185" t="s">
        <v>185</v>
      </c>
      <c r="DL14" s="1185" t="s">
        <v>186</v>
      </c>
      <c r="DM14" s="1185" t="s">
        <v>187</v>
      </c>
      <c r="DN14" s="1185" t="s">
        <v>188</v>
      </c>
      <c r="DO14" s="1185" t="s">
        <v>189</v>
      </c>
      <c r="DP14" s="1185" t="s">
        <v>190</v>
      </c>
      <c r="DQ14" s="1185" t="s">
        <v>191</v>
      </c>
      <c r="DR14" s="1185" t="s">
        <v>192</v>
      </c>
      <c r="DS14" s="1185" t="s">
        <v>193</v>
      </c>
      <c r="DT14" s="1185" t="s">
        <v>194</v>
      </c>
      <c r="DU14" s="1185"/>
      <c r="DV14" s="748"/>
      <c r="DW14" s="735"/>
      <c r="DX14" s="229"/>
      <c r="DY14" s="229"/>
      <c r="DZ14" s="229"/>
      <c r="EA14" s="229"/>
      <c r="EB14" s="229"/>
      <c r="EC14" s="229"/>
      <c r="ED14" s="229"/>
      <c r="EE14" s="229"/>
      <c r="EF14" s="229"/>
      <c r="EG14" s="229"/>
      <c r="EH14" s="229"/>
      <c r="EI14" s="229"/>
      <c r="EJ14" s="229"/>
      <c r="EK14" s="229"/>
      <c r="EL14" s="229"/>
      <c r="EM14" s="229"/>
      <c r="EN14" s="156"/>
      <c r="EO14" s="156"/>
      <c r="EP14" s="156"/>
      <c r="EQ14" s="156"/>
      <c r="ER14" s="156"/>
      <c r="ES14" s="228"/>
      <c r="ET14" s="81"/>
      <c r="EU14" s="81"/>
      <c r="EV14" s="81"/>
      <c r="EW14" s="81"/>
      <c r="EX14" s="81"/>
      <c r="EY14" s="81"/>
      <c r="EZ14" s="81"/>
      <c r="FA14" s="81"/>
      <c r="FB14" s="81"/>
      <c r="FC14" s="81"/>
      <c r="FD14" s="81"/>
      <c r="FE14" s="81"/>
      <c r="FF14" s="81"/>
      <c r="FG14" s="81"/>
      <c r="FH14" s="81"/>
      <c r="FI14" s="81"/>
      <c r="FJ14" s="81"/>
      <c r="FK14" s="81"/>
    </row>
    <row r="15" spans="1:601" x14ac:dyDescent="0.2">
      <c r="B15" s="113"/>
      <c r="C15" s="57" t="s">
        <v>157</v>
      </c>
      <c r="D15" s="433">
        <v>0</v>
      </c>
      <c r="E15" s="410"/>
      <c r="F15" s="659">
        <v>7</v>
      </c>
      <c r="G15" s="439">
        <v>59.53493479602497</v>
      </c>
      <c r="H15" s="439">
        <v>59.53493479602497</v>
      </c>
      <c r="I15" s="439">
        <v>59.53493479602497</v>
      </c>
      <c r="J15" s="439">
        <v>58.046561426124342</v>
      </c>
      <c r="K15" s="439">
        <v>55.069814686323099</v>
      </c>
      <c r="L15" s="439">
        <v>52.093067946521849</v>
      </c>
      <c r="M15" s="439">
        <v>49.116321206720599</v>
      </c>
      <c r="N15" s="439">
        <v>47.627947836819978</v>
      </c>
      <c r="O15" s="439">
        <v>49.116321206720599</v>
      </c>
      <c r="P15" s="439">
        <v>52.093067946521849</v>
      </c>
      <c r="Q15" s="439">
        <v>56.55818805622372</v>
      </c>
      <c r="R15" s="680">
        <v>59.53493479602497</v>
      </c>
      <c r="S15" s="288">
        <v>197.6</v>
      </c>
      <c r="T15" s="408"/>
      <c r="U15" s="609"/>
      <c r="V15" s="736"/>
      <c r="W15" s="665"/>
      <c r="X15" s="445"/>
      <c r="Y15" s="1053"/>
      <c r="Z15" s="440"/>
      <c r="AA15" s="440"/>
      <c r="AB15" s="411"/>
      <c r="AC15" s="904"/>
      <c r="AD15" s="1199"/>
      <c r="AE15" s="1200">
        <v>24.302570830137068</v>
      </c>
      <c r="AF15" s="1200">
        <v>24.389059734018669</v>
      </c>
      <c r="AG15" s="1200">
        <v>24.537629888868249</v>
      </c>
      <c r="AH15" s="1200">
        <v>24.020490962973412</v>
      </c>
      <c r="AI15" s="1200">
        <v>23.531013628590923</v>
      </c>
      <c r="AJ15" s="1200">
        <v>22.535434256217176</v>
      </c>
      <c r="AK15" s="1200">
        <v>21.366700779508015</v>
      </c>
      <c r="AL15" s="1200">
        <v>21.715612943638678</v>
      </c>
      <c r="AM15" s="1200">
        <v>22.515517243504174</v>
      </c>
      <c r="AN15" s="1200">
        <v>23.374404336013122</v>
      </c>
      <c r="AO15" s="1200">
        <v>23.731324824135186</v>
      </c>
      <c r="AP15" s="1200">
        <v>24.352489074814667</v>
      </c>
      <c r="AQ15" s="1201">
        <v>23.364354041868282</v>
      </c>
      <c r="AR15" s="1201"/>
      <c r="AS15" s="748">
        <v>1</v>
      </c>
      <c r="AT15" s="1201">
        <f>((mseasonality*AE15*msea1+(1-mseasonality)*$AQ15)+mabs)*(1+pct)*lbs</f>
        <v>53.577997376272357</v>
      </c>
      <c r="AU15" s="1201">
        <f t="shared" ref="AU15:AU38" si="0">((mseasonality*AF15*msea2+(1-mseasonality)*$AQ15)+mabs)*(1+pct)*lbs</f>
        <v>53.76867277014874</v>
      </c>
      <c r="AV15" s="1201">
        <f t="shared" ref="AV15:AV38" si="1">((mseasonality*AG15*msea3+(1-mseasonality)*$AQ15)+mabs)*(1+pct)*lbs</f>
        <v>54.096213894187024</v>
      </c>
      <c r="AW15" s="1201">
        <f t="shared" ref="AW15:AW38" si="2">((mseasonality*AH15*msea4+(1-mseasonality)*$AQ15)+mabs)*(1+pct)*lbs</f>
        <v>51.632214777464839</v>
      </c>
      <c r="AX15" s="1201">
        <f t="shared" ref="AX15:AX38" si="3">((mseasonality*AI15*msea5+(1-mseasonality)*$AQ15)+mabs)*(1+pct)*lbs</f>
        <v>47.986229548335835</v>
      </c>
      <c r="AY15" s="1201">
        <f t="shared" ref="AY15:AY38" si="4">((mseasonality*AJ15*msea6+(1-mseasonality)*$AQ15)+mabs)*(1+pct)*lbs</f>
        <v>43.471862098681854</v>
      </c>
      <c r="AZ15" s="1201">
        <f t="shared" ref="AZ15:AZ38" si="5">((mseasonality*AK15*msea7+(1-mseasonality)*$AQ15)+mabs)*(1+pct)*lbs</f>
        <v>38.86204727895187</v>
      </c>
      <c r="BA15" s="1201">
        <f t="shared" ref="BA15:BA38" si="6">((mseasonality*AL15*msea8+(1-mseasonality)*$AQ15)+mabs)*(1+pct)*lbs</f>
        <v>38.299785202168493</v>
      </c>
      <c r="BB15" s="1201">
        <f t="shared" ref="BB15:BB38" si="7">((mseasonality*AM15*msea9+(1-mseasonality)*$AQ15)+mabs)*(1+pct)*lbs</f>
        <v>40.951530358224204</v>
      </c>
      <c r="BC15" s="1201">
        <f t="shared" ref="BC15:BC38" si="8">((mseasonality*AN15*msea10+(1-mseasonality)*$AQ15)+mabs)*(1+pct)*lbs</f>
        <v>45.090272962175526</v>
      </c>
      <c r="BD15" s="1201">
        <f t="shared" ref="BD15:BD38" si="9">((mseasonality*AO15*msea11+(1-mseasonality)*$AQ15)+mabs)*(1+pct)*lbs</f>
        <v>49.702684734363153</v>
      </c>
      <c r="BE15" s="1201">
        <f t="shared" ref="BE15:BE38" si="10">((mseasonality*AP15*msea12+(1-mseasonality)*$AQ15)+mabs)*(1+pct)*lbs</f>
        <v>53.688048267639282</v>
      </c>
      <c r="BF15" s="1202"/>
      <c r="BG15" s="1203"/>
      <c r="BH15" s="1203"/>
      <c r="BI15" s="748">
        <v>1</v>
      </c>
      <c r="BJ15" s="1190">
        <f>(BI15-1)*30.4+15.2</f>
        <v>15.2</v>
      </c>
      <c r="BK15" s="1202">
        <f t="shared" ref="BK15:BK38" si="11">((mseasonality*($D$32*($BJ15)^$D$33*EXP(-$D$34*$BJ15)*msea1) +(1-mseasonality)*($D$32*($BJ15)^$D$33*EXP(-$D$34*$BJ15)*mseaavg)))*(1+pct)*lbs+mabs</f>
        <v>59.100493245661376</v>
      </c>
      <c r="BL15" s="1202">
        <f t="shared" ref="BL15:BL38" si="12">((mseasonality*($D$32*($BJ15)^$D$33*EXP(-$D$34*$BJ15)*msea2) +(1-mseasonality)*($D$32*($BJ15)^$D$33*EXP(-$D$34*$BJ15)*mseaavg)))*(1+pct)*lbs+mabs</f>
        <v>59.100493245661376</v>
      </c>
      <c r="BM15" s="1202">
        <f t="shared" ref="BM15:BM38" si="13">((mseasonality*($D$32*($BJ15)^$D$33*EXP(-$D$34*$BJ15)*msea3) +(1-mseasonality)*($D$32*($BJ15)^$D$33*EXP(-$D$34*$BJ15)*mseaavg)))*(1+pct)*lbs+mabs</f>
        <v>59.100493245661376</v>
      </c>
      <c r="BN15" s="1202">
        <f t="shared" ref="BN15:BN38" si="14">((mseasonality*($D$32*($BJ15)^$D$33*EXP(-$D$34*$BJ15)*msea4) +(1-mseasonality)*($D$32*($BJ15)^$D$33*EXP(-$D$34*$BJ15)*mseaavg)))*(1+pct)*lbs+mabs</f>
        <v>57.622980914519836</v>
      </c>
      <c r="BO15" s="1202">
        <f t="shared" ref="BO15:BO38" si="15">((mseasonality*($D$32*($BJ15)^$D$33*EXP(-$D$34*$BJ15)*msea5) +(1-mseasonality)*($D$32*($BJ15)^$D$33*EXP(-$D$34*$BJ15)*mseaavg)))*(1+pct)*lbs+mabs</f>
        <v>54.667956252236777</v>
      </c>
      <c r="BP15" s="1202">
        <f t="shared" ref="BP15:BP38" si="16">((mseasonality*($D$32*($BJ15)^$D$33*EXP(-$D$34*$BJ15)*msea6) +(1-mseasonality)*($D$32*($BJ15)^$D$33*EXP(-$D$34*$BJ15)*mseaavg)))*(1+pct)*lbs+mabs</f>
        <v>51.712931589953705</v>
      </c>
      <c r="BQ15" s="1202">
        <f t="shared" ref="BQ15:BQ38" si="17">((mseasonality*($D$32*($BJ15)^$D$33*EXP(-$D$34*$BJ15)*msea7) +(1-mseasonality)*($D$32*($BJ15)^$D$33*EXP(-$D$34*$BJ15)*mseaavg)))*(1+pct)*lbs+mabs</f>
        <v>48.757906927670625</v>
      </c>
      <c r="BR15" s="1202">
        <f t="shared" ref="BR15:BR38" si="18">((mseasonality*($D$32*($BJ15)^$D$33*EXP(-$D$34*$BJ15)*msea8) +(1-mseasonality)*($D$32*($BJ15)^$D$33*EXP(-$D$34*$BJ15)*mseaavg)))*(1+pct)*lbs+mabs</f>
        <v>47.280394596529106</v>
      </c>
      <c r="BS15" s="1202">
        <f t="shared" ref="BS15:BS38" si="19">((mseasonality*($D$32*($BJ15)^$D$33*EXP(-$D$34*$BJ15)*msea9) +(1-mseasonality)*($D$32*($BJ15)^$D$33*EXP(-$D$34*$BJ15)*mseaavg)))*(1+pct)*lbs+mabs</f>
        <v>48.757906927670625</v>
      </c>
      <c r="BT15" s="1202">
        <f t="shared" ref="BT15:BT38" si="20">((mseasonality*($D$32*($BJ15)^$D$33*EXP(-$D$34*$BJ15)*msea10) +(1-mseasonality)*($D$32*($BJ15)^$D$33*EXP(-$D$34*$BJ15)*mseaavg)))*(1+pct)*lbs+mabs</f>
        <v>51.712931589953705</v>
      </c>
      <c r="BU15" s="1202">
        <f t="shared" ref="BU15:BU38" si="21">((mseasonality*($D$32*($BJ15)^$D$33*EXP(-$D$34*$BJ15)*msea11) +(1-mseasonality)*($D$32*($BJ15)^$D$33*EXP(-$D$34*$BJ15)*mseaavg)))*(1+pct)*lbs+mabs</f>
        <v>56.145468583378296</v>
      </c>
      <c r="BV15" s="1202">
        <f t="shared" ref="BV15:BV38" si="22">((mseasonality*($D$32*($BJ15)^$D$33*EXP(-$D$34*$BJ15)*msea12) +(1-mseasonality)*($D$32*($BJ15)^$D$33*EXP(-$D$34*$BJ15)*mseaavg)))*(1+pct)*lbs+mabs</f>
        <v>59.100493245661376</v>
      </c>
      <c r="BW15" s="1202"/>
      <c r="BX15" s="1202"/>
      <c r="BY15" s="1204">
        <f>BJ15/30.4</f>
        <v>0.5</v>
      </c>
      <c r="BZ15" s="1190">
        <f>CA15*30.4</f>
        <v>1940.7844329246491</v>
      </c>
      <c r="CA15" s="1201">
        <f>($CH$4*($BY15)^$CI$4*EXP(-$CJ$4*$BY15))</f>
        <v>63.841593188310831</v>
      </c>
      <c r="CB15" s="1201">
        <f>((mseasonality*$CA15*msea1+(1-mseasonality)*$CA15*mseaavg))*(1+pct)+mabs</f>
        <v>63.841593188310831</v>
      </c>
      <c r="CC15" s="1201">
        <f t="shared" ref="CC15:CC38" si="23">((mseasonality*$CA15*msea2+(1-mseasonality)*$CA15*mseaavg))*(1+pct)+mabs</f>
        <v>63.841593188310831</v>
      </c>
      <c r="CD15" s="1201">
        <f t="shared" ref="CD15:CD38" si="24">((mseasonality*$CA15*msea3+(1-mseasonality)*$CA15*mseaavg))*(1+pct)+mabs</f>
        <v>63.841593188310831</v>
      </c>
      <c r="CE15" s="1201">
        <f t="shared" ref="CE15:CE38" si="25">((mseasonality*$CA15*msea4+(1-mseasonality)*$CA15*mseaavg))*(1+pct)+mabs</f>
        <v>62.245553358603061</v>
      </c>
      <c r="CF15" s="1201">
        <f t="shared" ref="CF15:CF38" si="26">((mseasonality*$CA15*msea5+(1-mseasonality)*$CA15*mseaavg))*(1+pct)+mabs</f>
        <v>59.053473699187521</v>
      </c>
      <c r="CG15" s="1201">
        <f t="shared" ref="CG15:CG38" si="27">((mseasonality*$CA15*msea6+(1-mseasonality)*$CA15*mseaavg))*(1+pct)+mabs</f>
        <v>55.86139403977198</v>
      </c>
      <c r="CH15" s="1201">
        <f t="shared" ref="CH15:CH38" si="28">((mseasonality*$CA15*msea7+(1-mseasonality)*$CA15*mseaavg))*(1+pct)+mabs</f>
        <v>52.669314380356433</v>
      </c>
      <c r="CI15" s="1201">
        <f t="shared" ref="CI15:CI38" si="29">((mseasonality*$CA15*msea8+(1-mseasonality)*$CA15*mseaavg))*(1+pct)+mabs</f>
        <v>51.073274550648669</v>
      </c>
      <c r="CJ15" s="1201">
        <f t="shared" ref="CJ15:CJ38" si="30">((mseasonality*$CA15*msea9+(1-mseasonality)*$CA15*mseaavg))*(1+pct)+mabs</f>
        <v>52.669314380356433</v>
      </c>
      <c r="CK15" s="1201">
        <f t="shared" ref="CK15:CK38" si="31">((mseasonality*$CA15*msea10+(1-mseasonality)*$CA15*mseaavg))*(1+pct)+mabs</f>
        <v>55.86139403977198</v>
      </c>
      <c r="CL15" s="1201">
        <f t="shared" ref="CL15:CL38" si="32">((mseasonality*$CA15*msea11+(1-mseasonality)*$CA15*mseaavg))*(1+pct)+mabs</f>
        <v>60.649513528895284</v>
      </c>
      <c r="CM15" s="1201">
        <f t="shared" ref="CM15:CM38" si="33">((mseasonality*$CA15*msea12+(1-mseasonality)*$CA15*mseaavg))*(1+pct)+mabs</f>
        <v>63.841593188310831</v>
      </c>
      <c r="CN15" s="1201"/>
      <c r="CO15" s="748"/>
      <c r="CP15" s="1201"/>
      <c r="CQ15" s="748">
        <v>1</v>
      </c>
      <c r="CR15" s="1190">
        <f>(CQ15-1)*30.4+15.2</f>
        <v>15.2</v>
      </c>
      <c r="CS15" s="1205">
        <f t="shared" ref="CS15:CS38" si="34">dp1_1a*dp1_1b*(1-(TANH(dp1_1b*($CR15-dp1_1c)))^2)+dp1_2a*dp1_2b*(1-(TANH(dp1_2b*($CR15-dp1_2c)))^2)</f>
        <v>34.954926415398212</v>
      </c>
      <c r="CT15" s="1201">
        <f t="shared" ref="CT15:CT38" si="35">((mseasonality*$CS15*msea1+(1-mseasonality)*$CS15*mseaavg)*(1+pct)*lbs)+mabs</f>
        <v>77.062421455822417</v>
      </c>
      <c r="CU15" s="1201">
        <f t="shared" ref="CU15:CU38" si="36">((mseasonality*$CS15*msea2+(1-mseasonality)*$CS15*mseaavg)*(1+pct)*lbs)+mabs</f>
        <v>77.062421455822417</v>
      </c>
      <c r="CV15" s="1201">
        <f t="shared" ref="CV15:CV38" si="37">((mseasonality*$CS15*msea3+(1-mseasonality)*$CS15*mseaavg)*(1+pct)*lbs)+mabs</f>
        <v>77.062421455822417</v>
      </c>
      <c r="CW15" s="1201">
        <f t="shared" ref="CW15:CW38" si="38">((mseasonality*$CS15*msea4+(1-mseasonality)*$CS15*mseaavg)*(1+pct)*lbs)+mabs</f>
        <v>75.135860919426861</v>
      </c>
      <c r="CX15" s="1201">
        <f t="shared" ref="CX15:CX38" si="39">((mseasonality*$CS15*msea5+(1-mseasonality)*$CS15*mseaavg)*(1+pct)*lbs)+mabs</f>
        <v>71.282739846635735</v>
      </c>
      <c r="CY15" s="1201">
        <f t="shared" ref="CY15:CY38" si="40">((mseasonality*$CS15*msea6+(1-mseasonality)*$CS15*mseaavg)*(1+pct)*lbs)+mabs</f>
        <v>67.429618773844609</v>
      </c>
      <c r="CZ15" s="1201">
        <f t="shared" ref="CZ15:CZ38" si="41">((mseasonality*$CS15*msea7+(1-mseasonality)*$CS15*mseaavg)*(1+pct)*lbs)+mabs</f>
        <v>63.576497701053484</v>
      </c>
      <c r="DA15" s="1201">
        <f t="shared" ref="DA15:DA38" si="42">((mseasonality*$CS15*msea8+(1-mseasonality)*$CS15*mseaavg)*(1+pct)*lbs)+mabs</f>
        <v>61.649937164657928</v>
      </c>
      <c r="DB15" s="1201">
        <f t="shared" ref="DB15:DB38" si="43">((mseasonality*$CS15*msea9+(1-mseasonality)*$CS15*mseaavg)*(1+pct)*lbs)+mabs</f>
        <v>63.576497701053484</v>
      </c>
      <c r="DC15" s="1201">
        <f t="shared" ref="DC15:DC38" si="44">((mseasonality*$CS15*msea10+(1-mseasonality)*$CS15*mseaavg)*(1+pct)*lbs)+mabs</f>
        <v>67.429618773844609</v>
      </c>
      <c r="DD15" s="1201">
        <f t="shared" ref="DD15:DD38" si="45">((mseasonality*$CS15*msea11+(1-mseasonality)*$CS15*mseaavg)*(1+pct)*lbs)+mabs</f>
        <v>73.209300383031291</v>
      </c>
      <c r="DE15" s="1201">
        <f t="shared" ref="DE15:DE38" si="46">((mseasonality*$CS15*msea12+(1-mseasonality)*$CS15*mseaavg)*(1+pct)*lbs)+mabs</f>
        <v>77.062421455822417</v>
      </c>
      <c r="DF15" s="1190"/>
      <c r="DG15" s="1190"/>
      <c r="DH15" s="748" t="s">
        <v>183</v>
      </c>
      <c r="DI15" s="1202">
        <f>G9</f>
        <v>63.841593188310831</v>
      </c>
      <c r="DJ15" s="748"/>
      <c r="DK15" s="748"/>
      <c r="DL15" s="748"/>
      <c r="DM15" s="748"/>
      <c r="DN15" s="748"/>
      <c r="DO15" s="748"/>
      <c r="DP15" s="748"/>
      <c r="DQ15" s="748"/>
      <c r="DR15" s="748"/>
      <c r="DS15" s="748"/>
      <c r="DT15" s="748"/>
      <c r="DU15" s="748"/>
      <c r="DV15" s="748"/>
      <c r="DW15" s="735"/>
      <c r="DX15" s="229"/>
      <c r="DY15" s="229"/>
      <c r="DZ15" s="229"/>
      <c r="EA15" s="229"/>
      <c r="EB15" s="229"/>
      <c r="EC15" s="704"/>
      <c r="ED15" s="705"/>
      <c r="EE15" s="229"/>
      <c r="EF15" s="229"/>
      <c r="EG15" s="229"/>
      <c r="EH15" s="229"/>
      <c r="EI15" s="229"/>
      <c r="EJ15" s="229"/>
      <c r="EK15" s="229"/>
      <c r="EL15" s="229"/>
      <c r="EM15" s="229"/>
      <c r="EN15" s="156"/>
      <c r="EO15" s="156"/>
      <c r="EP15" s="271"/>
      <c r="EQ15" s="172"/>
      <c r="ER15" s="156"/>
      <c r="ES15" s="228"/>
      <c r="ET15" s="81"/>
      <c r="EU15" s="81"/>
      <c r="EV15" s="81"/>
      <c r="EW15" s="81"/>
      <c r="EX15" s="81"/>
      <c r="EY15" s="81"/>
      <c r="EZ15" s="81"/>
      <c r="FA15" s="81"/>
      <c r="FB15" s="81"/>
      <c r="FC15" s="81"/>
      <c r="FD15" s="81"/>
      <c r="FE15" s="81"/>
      <c r="FF15" s="81"/>
      <c r="FG15" s="81"/>
      <c r="FH15" s="81"/>
      <c r="FI15" s="81"/>
      <c r="FJ15" s="81"/>
      <c r="FK15" s="81"/>
    </row>
    <row r="16" spans="1:601" x14ac:dyDescent="0.2">
      <c r="B16" s="113"/>
      <c r="C16" s="57" t="s">
        <v>200</v>
      </c>
      <c r="D16" s="296">
        <v>0</v>
      </c>
      <c r="E16" s="290"/>
      <c r="F16" s="659">
        <v>8</v>
      </c>
      <c r="G16" s="439">
        <v>56.436272120732568</v>
      </c>
      <c r="H16" s="439">
        <v>56.436272120732568</v>
      </c>
      <c r="I16" s="439">
        <v>56.436272120732568</v>
      </c>
      <c r="J16" s="439">
        <v>55.025365317714254</v>
      </c>
      <c r="K16" s="439">
        <v>52.203551711677626</v>
      </c>
      <c r="L16" s="439">
        <v>49.381738105640999</v>
      </c>
      <c r="M16" s="439">
        <v>46.559924499604364</v>
      </c>
      <c r="N16" s="439">
        <v>45.149017696586057</v>
      </c>
      <c r="O16" s="439">
        <v>46.559924499604364</v>
      </c>
      <c r="P16" s="439">
        <v>49.381738105640999</v>
      </c>
      <c r="Q16" s="439">
        <v>53.61445851469594</v>
      </c>
      <c r="R16" s="680">
        <v>56.436272120732568</v>
      </c>
      <c r="S16" s="288">
        <v>228</v>
      </c>
      <c r="T16" s="408"/>
      <c r="U16" s="609"/>
      <c r="V16" s="736"/>
      <c r="W16" s="665"/>
      <c r="X16" s="445"/>
      <c r="Y16" s="639"/>
      <c r="Z16" s="440"/>
      <c r="AA16" s="440"/>
      <c r="AB16" s="411"/>
      <c r="AC16" s="904"/>
      <c r="AD16" s="1199"/>
      <c r="AE16" s="1200">
        <v>27.89607925102673</v>
      </c>
      <c r="AF16" s="1200">
        <v>28.168739134276343</v>
      </c>
      <c r="AG16" s="1200">
        <v>28.175843140402431</v>
      </c>
      <c r="AH16" s="1200">
        <v>27.666585399773293</v>
      </c>
      <c r="AI16" s="1200">
        <v>26.874595786249781</v>
      </c>
      <c r="AJ16" s="1200">
        <v>25.899570252932836</v>
      </c>
      <c r="AK16" s="1200">
        <v>24.73424444306379</v>
      </c>
      <c r="AL16" s="1200">
        <v>24.362345016007239</v>
      </c>
      <c r="AM16" s="1200">
        <v>24.704076752741145</v>
      </c>
      <c r="AN16" s="1200">
        <v>25.562889896864306</v>
      </c>
      <c r="AO16" s="1200">
        <v>26.488139196334302</v>
      </c>
      <c r="AP16" s="1200">
        <v>27.35711074702693</v>
      </c>
      <c r="AQ16" s="1201">
        <v>26.490851584724933</v>
      </c>
      <c r="AR16" s="1201"/>
      <c r="AS16" s="748">
        <v>2</v>
      </c>
      <c r="AT16" s="1201">
        <f t="shared" ref="AT16:AT38" si="47">((mseasonality*AE16*msea1+(1-mseasonality)*$AQ16)+mabs)*(1+pct)*lbs</f>
        <v>61.500327326126182</v>
      </c>
      <c r="AU16" s="1201">
        <f t="shared" si="0"/>
        <v>62.10143947230484</v>
      </c>
      <c r="AV16" s="1201">
        <f t="shared" si="1"/>
        <v>62.11710112490303</v>
      </c>
      <c r="AW16" s="1201">
        <f t="shared" si="2"/>
        <v>59.469520490739392</v>
      </c>
      <c r="AX16" s="1201">
        <f t="shared" si="3"/>
        <v>54.804716140693728</v>
      </c>
      <c r="AY16" s="1201">
        <f t="shared" si="4"/>
        <v>49.961431124407987</v>
      </c>
      <c r="AZ16" s="1201">
        <f t="shared" si="5"/>
        <v>44.986981699924875</v>
      </c>
      <c r="BA16" s="1201">
        <f t="shared" si="6"/>
        <v>42.967821518827058</v>
      </c>
      <c r="BB16" s="1201">
        <f t="shared" si="7"/>
        <v>44.932112292630144</v>
      </c>
      <c r="BC16" s="1201">
        <f t="shared" si="8"/>
        <v>49.311959636796949</v>
      </c>
      <c r="BD16" s="1201">
        <f t="shared" si="9"/>
        <v>55.476533292249854</v>
      </c>
      <c r="BE16" s="1201">
        <f t="shared" si="10"/>
        <v>60.312105170740665</v>
      </c>
      <c r="BF16" s="1202"/>
      <c r="BG16" s="1203"/>
      <c r="BH16" s="1203"/>
      <c r="BI16" s="748">
        <v>2</v>
      </c>
      <c r="BJ16" s="1190">
        <f t="shared" ref="BJ16:BJ38" si="48">(BI16-1)*30.4+15.2</f>
        <v>45.599999999999994</v>
      </c>
      <c r="BK16" s="1202">
        <f t="shared" si="11"/>
        <v>69.899639202265192</v>
      </c>
      <c r="BL16" s="1202">
        <f t="shared" si="12"/>
        <v>69.899639202265192</v>
      </c>
      <c r="BM16" s="1202">
        <f t="shared" si="13"/>
        <v>69.899639202265192</v>
      </c>
      <c r="BN16" s="1202">
        <f t="shared" si="14"/>
        <v>68.152148222208567</v>
      </c>
      <c r="BO16" s="1202">
        <f t="shared" si="15"/>
        <v>64.657166262095316</v>
      </c>
      <c r="BP16" s="1202">
        <f t="shared" si="16"/>
        <v>61.162184301982045</v>
      </c>
      <c r="BQ16" s="1202">
        <f t="shared" si="17"/>
        <v>57.66720234186878</v>
      </c>
      <c r="BR16" s="1202">
        <f t="shared" si="18"/>
        <v>55.919711361812162</v>
      </c>
      <c r="BS16" s="1202">
        <f t="shared" si="19"/>
        <v>57.66720234186878</v>
      </c>
      <c r="BT16" s="1202">
        <f t="shared" si="20"/>
        <v>61.162184301982045</v>
      </c>
      <c r="BU16" s="1202">
        <f t="shared" si="21"/>
        <v>66.404657242151927</v>
      </c>
      <c r="BV16" s="1202">
        <f t="shared" si="22"/>
        <v>69.899639202265192</v>
      </c>
      <c r="BW16" s="1202"/>
      <c r="BX16" s="1202"/>
      <c r="BY16" s="1204">
        <f t="shared" ref="BY16:BY38" si="49">BJ16/30.4</f>
        <v>1.4999999999999998</v>
      </c>
      <c r="BZ16" s="1190">
        <f>CA16*30.4+BZ15</f>
        <v>4058.0378470734645</v>
      </c>
      <c r="CA16" s="1201">
        <f>($CH$4*($BY16)^$CI$4*EXP(-$CJ$4*$BY16))</f>
        <v>69.64649388647419</v>
      </c>
      <c r="CB16" s="1201">
        <f t="shared" ref="CB16:CB38" si="50">((mseasonality*$CA16*msea1+(1-mseasonality)*$CA16*mseaavg))*(1+pct)+mabs</f>
        <v>69.64649388647419</v>
      </c>
      <c r="CC16" s="1201">
        <f t="shared" si="23"/>
        <v>69.64649388647419</v>
      </c>
      <c r="CD16" s="1201">
        <f t="shared" si="24"/>
        <v>69.64649388647419</v>
      </c>
      <c r="CE16" s="1201">
        <f t="shared" si="25"/>
        <v>67.905331539312328</v>
      </c>
      <c r="CF16" s="1201">
        <f t="shared" si="26"/>
        <v>64.423006844988635</v>
      </c>
      <c r="CG16" s="1201">
        <f t="shared" si="27"/>
        <v>60.940682150664912</v>
      </c>
      <c r="CH16" s="1201">
        <f t="shared" si="28"/>
        <v>57.458357456341204</v>
      </c>
      <c r="CI16" s="1201">
        <f t="shared" si="29"/>
        <v>55.717195109179357</v>
      </c>
      <c r="CJ16" s="1201">
        <f t="shared" si="30"/>
        <v>57.458357456341204</v>
      </c>
      <c r="CK16" s="1201">
        <f t="shared" si="31"/>
        <v>60.940682150664912</v>
      </c>
      <c r="CL16" s="1201">
        <f t="shared" si="32"/>
        <v>66.164169192150482</v>
      </c>
      <c r="CM16" s="1201">
        <f t="shared" si="33"/>
        <v>69.64649388647419</v>
      </c>
      <c r="CN16" s="1201"/>
      <c r="CO16" s="748"/>
      <c r="CP16" s="1201"/>
      <c r="CQ16" s="748">
        <v>2</v>
      </c>
      <c r="CR16" s="1190">
        <f t="shared" ref="CR16:CR38" si="51">(CQ16-1)*30.4+15.2</f>
        <v>45.599999999999994</v>
      </c>
      <c r="CS16" s="1205">
        <f t="shared" si="34"/>
        <v>35.772056056705253</v>
      </c>
      <c r="CT16" s="1201">
        <f t="shared" si="35"/>
        <v>78.863883946520403</v>
      </c>
      <c r="CU16" s="1201">
        <f t="shared" si="36"/>
        <v>78.863883946520403</v>
      </c>
      <c r="CV16" s="1201">
        <f t="shared" si="37"/>
        <v>78.863883946520403</v>
      </c>
      <c r="CW16" s="1201">
        <f t="shared" si="38"/>
        <v>76.892286847857378</v>
      </c>
      <c r="CX16" s="1201">
        <f t="shared" si="39"/>
        <v>72.949092650531369</v>
      </c>
      <c r="CY16" s="1201">
        <f t="shared" si="40"/>
        <v>69.005898453205347</v>
      </c>
      <c r="CZ16" s="1201">
        <f t="shared" si="41"/>
        <v>65.062704255879325</v>
      </c>
      <c r="DA16" s="1201">
        <f t="shared" si="42"/>
        <v>63.091107157216321</v>
      </c>
      <c r="DB16" s="1201">
        <f t="shared" si="43"/>
        <v>65.062704255879325</v>
      </c>
      <c r="DC16" s="1201">
        <f t="shared" si="44"/>
        <v>69.005898453205347</v>
      </c>
      <c r="DD16" s="1201">
        <f t="shared" si="45"/>
        <v>74.920689749194381</v>
      </c>
      <c r="DE16" s="1201">
        <f t="shared" si="46"/>
        <v>78.863883946520403</v>
      </c>
      <c r="DF16" s="1190"/>
      <c r="DG16" s="1190"/>
      <c r="DH16" s="748" t="s">
        <v>184</v>
      </c>
      <c r="DI16" s="1202">
        <f>H10</f>
        <v>69.64649388647419</v>
      </c>
      <c r="DJ16" s="1202">
        <f>H9</f>
        <v>63.841593188310831</v>
      </c>
      <c r="DK16" s="748"/>
      <c r="DL16" s="748"/>
      <c r="DM16" s="748"/>
      <c r="DN16" s="748"/>
      <c r="DO16" s="748"/>
      <c r="DP16" s="748"/>
      <c r="DQ16" s="748"/>
      <c r="DR16" s="748"/>
      <c r="DS16" s="748"/>
      <c r="DT16" s="748"/>
      <c r="DU16" s="748"/>
      <c r="DV16" s="748"/>
      <c r="DW16" s="735"/>
      <c r="DX16" s="229"/>
      <c r="DY16" s="229"/>
      <c r="DZ16" s="229"/>
      <c r="EA16" s="229"/>
      <c r="EB16" s="229"/>
      <c r="EC16" s="704"/>
      <c r="ED16" s="705"/>
      <c r="EE16" s="705"/>
      <c r="EF16" s="229"/>
      <c r="EG16" s="229"/>
      <c r="EH16" s="229"/>
      <c r="EI16" s="229"/>
      <c r="EJ16" s="229"/>
      <c r="EK16" s="229"/>
      <c r="EL16" s="229"/>
      <c r="EM16" s="229"/>
      <c r="EN16" s="156"/>
      <c r="EO16" s="156"/>
      <c r="EP16" s="271"/>
      <c r="EQ16" s="172"/>
      <c r="ER16" s="172"/>
      <c r="ES16" s="228"/>
      <c r="ET16" s="81"/>
      <c r="EU16" s="81"/>
      <c r="EV16" s="81"/>
      <c r="EW16" s="81"/>
      <c r="EX16" s="81"/>
      <c r="EY16" s="81"/>
      <c r="EZ16" s="81"/>
      <c r="FA16" s="81"/>
      <c r="FB16" s="81"/>
      <c r="FC16" s="81"/>
      <c r="FD16" s="81"/>
      <c r="FE16" s="81"/>
      <c r="FF16" s="81"/>
      <c r="FG16" s="81"/>
      <c r="FH16" s="81"/>
      <c r="FI16" s="81"/>
      <c r="FJ16" s="81"/>
      <c r="FK16" s="81"/>
    </row>
    <row r="17" spans="2:167" x14ac:dyDescent="0.2">
      <c r="B17" s="113"/>
      <c r="C17" s="57" t="s">
        <v>465</v>
      </c>
      <c r="D17" s="295">
        <v>1</v>
      </c>
      <c r="E17" s="290"/>
      <c r="F17" s="659">
        <v>9</v>
      </c>
      <c r="G17" s="439">
        <v>53.357987239860357</v>
      </c>
      <c r="H17" s="439">
        <v>53.357987239860357</v>
      </c>
      <c r="I17" s="439">
        <v>53.357987239860357</v>
      </c>
      <c r="J17" s="439">
        <v>52.024037558863846</v>
      </c>
      <c r="K17" s="439">
        <v>49.35613819687083</v>
      </c>
      <c r="L17" s="439">
        <v>46.688238834877815</v>
      </c>
      <c r="M17" s="439">
        <v>44.020339472884793</v>
      </c>
      <c r="N17" s="439">
        <v>42.686389791888288</v>
      </c>
      <c r="O17" s="439">
        <v>44.020339472884793</v>
      </c>
      <c r="P17" s="439">
        <v>46.688238834877815</v>
      </c>
      <c r="Q17" s="439">
        <v>50.690087877867334</v>
      </c>
      <c r="R17" s="680">
        <v>53.357987239860357</v>
      </c>
      <c r="S17" s="288">
        <v>258.39999999999998</v>
      </c>
      <c r="T17" s="408"/>
      <c r="U17" s="609"/>
      <c r="V17" s="736"/>
      <c r="W17" s="665"/>
      <c r="X17" s="445"/>
      <c r="Y17" s="639"/>
      <c r="Z17" s="440"/>
      <c r="AA17" s="440"/>
      <c r="AB17" s="411"/>
      <c r="AC17" s="904"/>
      <c r="AD17" s="1199"/>
      <c r="AE17" s="1200">
        <v>29.680713746360212</v>
      </c>
      <c r="AF17" s="1200">
        <v>30.07788163403697</v>
      </c>
      <c r="AG17" s="1200">
        <v>30.028460423980459</v>
      </c>
      <c r="AH17" s="1200">
        <v>29.535042496719576</v>
      </c>
      <c r="AI17" s="1200">
        <v>28.608078294234897</v>
      </c>
      <c r="AJ17" s="1200">
        <v>27.63656600198598</v>
      </c>
      <c r="AK17" s="1200">
        <v>26.546335320776056</v>
      </c>
      <c r="AL17" s="1200">
        <v>25.834428712394068</v>
      </c>
      <c r="AM17" s="1200">
        <v>25.901710122706618</v>
      </c>
      <c r="AN17" s="1200">
        <v>26.673429207007047</v>
      </c>
      <c r="AO17" s="1200">
        <v>27.808380631117206</v>
      </c>
      <c r="AP17" s="1200">
        <v>28.821797789115728</v>
      </c>
      <c r="AQ17" s="1201">
        <v>28.096068698369567</v>
      </c>
      <c r="AR17" s="1201"/>
      <c r="AS17" s="748">
        <v>3</v>
      </c>
      <c r="AT17" s="1201">
        <f t="shared" si="47"/>
        <v>65.434772902970664</v>
      </c>
      <c r="AU17" s="1201">
        <f t="shared" si="0"/>
        <v>66.310378212080465</v>
      </c>
      <c r="AV17" s="1201">
        <f t="shared" si="1"/>
        <v>66.201423094482109</v>
      </c>
      <c r="AW17" s="1201">
        <f t="shared" si="2"/>
        <v>63.485782201656015</v>
      </c>
      <c r="AX17" s="1201">
        <f t="shared" si="3"/>
        <v>58.339765283036172</v>
      </c>
      <c r="AY17" s="1201">
        <f t="shared" si="4"/>
        <v>53.312173728713596</v>
      </c>
      <c r="AZ17" s="1201">
        <f t="shared" si="5"/>
        <v>48.282837344187463</v>
      </c>
      <c r="BA17" s="1201">
        <f t="shared" si="6"/>
        <v>45.56413273129715</v>
      </c>
      <c r="BB17" s="1201">
        <f t="shared" si="7"/>
        <v>47.110384227391627</v>
      </c>
      <c r="BC17" s="1201">
        <f t="shared" si="8"/>
        <v>51.454239709894345</v>
      </c>
      <c r="BD17" s="1201">
        <f t="shared" si="9"/>
        <v>58.241635716684321</v>
      </c>
      <c r="BE17" s="1201">
        <f t="shared" si="10"/>
        <v>63.541187354950516</v>
      </c>
      <c r="BF17" s="1202"/>
      <c r="BG17" s="1203"/>
      <c r="BH17" s="1203"/>
      <c r="BI17" s="748">
        <v>3</v>
      </c>
      <c r="BJ17" s="1190">
        <f t="shared" si="48"/>
        <v>76</v>
      </c>
      <c r="BK17" s="1202">
        <f t="shared" si="11"/>
        <v>73.153743359683531</v>
      </c>
      <c r="BL17" s="1202">
        <f t="shared" si="12"/>
        <v>73.153743359683531</v>
      </c>
      <c r="BM17" s="1202">
        <f t="shared" si="13"/>
        <v>73.153743359683531</v>
      </c>
      <c r="BN17" s="1202">
        <f t="shared" si="14"/>
        <v>71.324899775691449</v>
      </c>
      <c r="BO17" s="1202">
        <f t="shared" si="15"/>
        <v>67.66721260770727</v>
      </c>
      <c r="BP17" s="1202">
        <f t="shared" si="16"/>
        <v>64.009525439723092</v>
      </c>
      <c r="BQ17" s="1202">
        <f t="shared" si="17"/>
        <v>60.351838271738913</v>
      </c>
      <c r="BR17" s="1202">
        <f t="shared" si="18"/>
        <v>58.522994687746831</v>
      </c>
      <c r="BS17" s="1202">
        <f t="shared" si="19"/>
        <v>60.351838271738913</v>
      </c>
      <c r="BT17" s="1202">
        <f t="shared" si="20"/>
        <v>64.009525439723092</v>
      </c>
      <c r="BU17" s="1202">
        <f t="shared" si="21"/>
        <v>69.496056191699353</v>
      </c>
      <c r="BV17" s="1202">
        <f t="shared" si="22"/>
        <v>73.153743359683531</v>
      </c>
      <c r="BW17" s="1202"/>
      <c r="BX17" s="1202"/>
      <c r="BY17" s="1204">
        <f t="shared" si="49"/>
        <v>2.5</v>
      </c>
      <c r="BZ17" s="1190">
        <f t="shared" ref="BZ17:BZ80" si="52">CA17*30.4+BZ16</f>
        <v>6176.5862455557162</v>
      </c>
      <c r="CA17" s="1201">
        <f t="shared" ref="CA17:CA38" si="53">($CH$4*($BY17)^$CI$4*EXP(-$CJ$4*$BY17))</f>
        <v>69.689092055337227</v>
      </c>
      <c r="CB17" s="1201">
        <f t="shared" si="50"/>
        <v>69.689092055337227</v>
      </c>
      <c r="CC17" s="1201">
        <f t="shared" si="23"/>
        <v>69.689092055337227</v>
      </c>
      <c r="CD17" s="1201">
        <f t="shared" si="24"/>
        <v>69.689092055337227</v>
      </c>
      <c r="CE17" s="1201">
        <f t="shared" si="25"/>
        <v>67.94686475395379</v>
      </c>
      <c r="CF17" s="1201">
        <f t="shared" si="26"/>
        <v>64.462410151186944</v>
      </c>
      <c r="CG17" s="1201">
        <f t="shared" si="27"/>
        <v>60.97795554842007</v>
      </c>
      <c r="CH17" s="1201">
        <f t="shared" si="28"/>
        <v>57.49350094565321</v>
      </c>
      <c r="CI17" s="1201">
        <f t="shared" si="29"/>
        <v>55.751273644269787</v>
      </c>
      <c r="CJ17" s="1201">
        <f t="shared" si="30"/>
        <v>57.49350094565321</v>
      </c>
      <c r="CK17" s="1201">
        <f t="shared" si="31"/>
        <v>60.97795554842007</v>
      </c>
      <c r="CL17" s="1201">
        <f t="shared" si="32"/>
        <v>66.204637452570367</v>
      </c>
      <c r="CM17" s="1201">
        <f t="shared" si="33"/>
        <v>69.689092055337227</v>
      </c>
      <c r="CN17" s="1201"/>
      <c r="CO17" s="748"/>
      <c r="CP17" s="1201"/>
      <c r="CQ17" s="748">
        <v>3</v>
      </c>
      <c r="CR17" s="1190">
        <f t="shared" si="51"/>
        <v>76</v>
      </c>
      <c r="CS17" s="1205">
        <f t="shared" si="34"/>
        <v>36.248251040830297</v>
      </c>
      <c r="CT17" s="1201">
        <f t="shared" si="35"/>
        <v>79.913714180053006</v>
      </c>
      <c r="CU17" s="1201">
        <f t="shared" si="36"/>
        <v>79.913714180053006</v>
      </c>
      <c r="CV17" s="1201">
        <f t="shared" si="37"/>
        <v>79.913714180053006</v>
      </c>
      <c r="CW17" s="1201">
        <f t="shared" si="38"/>
        <v>77.915871325551677</v>
      </c>
      <c r="CX17" s="1201">
        <f t="shared" si="39"/>
        <v>73.920185616549048</v>
      </c>
      <c r="CY17" s="1201">
        <f t="shared" si="40"/>
        <v>69.924499907546391</v>
      </c>
      <c r="CZ17" s="1201">
        <f t="shared" si="41"/>
        <v>65.928814198543733</v>
      </c>
      <c r="DA17" s="1201">
        <f t="shared" si="42"/>
        <v>63.930971344042412</v>
      </c>
      <c r="DB17" s="1201">
        <f t="shared" si="43"/>
        <v>65.928814198543733</v>
      </c>
      <c r="DC17" s="1201">
        <f t="shared" si="44"/>
        <v>69.924499907546391</v>
      </c>
      <c r="DD17" s="1201">
        <f t="shared" si="45"/>
        <v>75.918028471050363</v>
      </c>
      <c r="DE17" s="1201">
        <f t="shared" si="46"/>
        <v>79.913714180053006</v>
      </c>
      <c r="DF17" s="1190"/>
      <c r="DG17" s="1190"/>
      <c r="DH17" s="748" t="s">
        <v>185</v>
      </c>
      <c r="DI17" s="1202">
        <f>I11</f>
        <v>69.689092055337227</v>
      </c>
      <c r="DJ17" s="1202">
        <f>I10</f>
        <v>69.64649388647419</v>
      </c>
      <c r="DK17" s="1202">
        <f>I9</f>
        <v>63.841593188310831</v>
      </c>
      <c r="DL17" s="748"/>
      <c r="DM17" s="748"/>
      <c r="DN17" s="748"/>
      <c r="DO17" s="748"/>
      <c r="DP17" s="748"/>
      <c r="DQ17" s="748"/>
      <c r="DR17" s="748"/>
      <c r="DS17" s="748"/>
      <c r="DT17" s="748"/>
      <c r="DU17" s="748"/>
      <c r="DV17" s="748"/>
      <c r="DW17" s="735"/>
      <c r="DX17" s="229"/>
      <c r="DY17" s="229"/>
      <c r="DZ17" s="229"/>
      <c r="EA17" s="229"/>
      <c r="EB17" s="229"/>
      <c r="EC17" s="704"/>
      <c r="ED17" s="705"/>
      <c r="EE17" s="705"/>
      <c r="EF17" s="705"/>
      <c r="EG17" s="229"/>
      <c r="EH17" s="229"/>
      <c r="EI17" s="229"/>
      <c r="EJ17" s="229"/>
      <c r="EK17" s="229"/>
      <c r="EL17" s="229"/>
      <c r="EM17" s="229"/>
      <c r="EN17" s="156"/>
      <c r="EO17" s="156"/>
      <c r="EP17" s="271"/>
      <c r="EQ17" s="172"/>
      <c r="ER17" s="172"/>
      <c r="ES17" s="252"/>
      <c r="ET17" s="81"/>
      <c r="EU17" s="81"/>
      <c r="EV17" s="81"/>
      <c r="EW17" s="81"/>
      <c r="EX17" s="81"/>
      <c r="EY17" s="81"/>
      <c r="EZ17" s="81"/>
      <c r="FA17" s="81"/>
      <c r="FB17" s="81"/>
      <c r="FC17" s="81"/>
      <c r="FD17" s="81"/>
      <c r="FE17" s="81"/>
      <c r="FF17" s="81"/>
      <c r="FG17" s="81"/>
      <c r="FH17" s="81"/>
      <c r="FI17" s="81"/>
      <c r="FJ17" s="81"/>
      <c r="FK17" s="81"/>
    </row>
    <row r="18" spans="2:167" x14ac:dyDescent="0.2">
      <c r="B18" s="113"/>
      <c r="C18" s="57" t="s">
        <v>183</v>
      </c>
      <c r="D18" s="330">
        <v>1</v>
      </c>
      <c r="E18" s="413"/>
      <c r="F18" s="659">
        <v>10</v>
      </c>
      <c r="G18" s="439">
        <v>50.344340183795744</v>
      </c>
      <c r="H18" s="439">
        <v>50.344340183795744</v>
      </c>
      <c r="I18" s="439">
        <v>50.344340183795744</v>
      </c>
      <c r="J18" s="439">
        <v>49.085731679200848</v>
      </c>
      <c r="K18" s="439">
        <v>46.568514670011062</v>
      </c>
      <c r="L18" s="439">
        <v>44.051297660821277</v>
      </c>
      <c r="M18" s="439">
        <v>41.534080651631484</v>
      </c>
      <c r="N18" s="439">
        <v>40.275472147036595</v>
      </c>
      <c r="O18" s="439">
        <v>41.534080651631484</v>
      </c>
      <c r="P18" s="439">
        <v>44.051297660821277</v>
      </c>
      <c r="Q18" s="439">
        <v>47.827123174605951</v>
      </c>
      <c r="R18" s="680">
        <v>50.344340183795744</v>
      </c>
      <c r="S18" s="288">
        <v>288.8</v>
      </c>
      <c r="T18" s="408"/>
      <c r="U18" s="608"/>
      <c r="V18" s="736"/>
      <c r="W18" s="665"/>
      <c r="X18" s="440"/>
      <c r="Y18" s="639"/>
      <c r="Z18" s="440"/>
      <c r="AA18" s="440"/>
      <c r="AB18" s="411"/>
      <c r="AC18" s="904"/>
      <c r="AD18" s="1199"/>
      <c r="AE18" s="1200">
        <v>30.165800633278799</v>
      </c>
      <c r="AF18" s="1200">
        <v>30.643816956150363</v>
      </c>
      <c r="AG18" s="1200">
        <v>30.597727862293176</v>
      </c>
      <c r="AH18" s="1200">
        <v>30.130649430629973</v>
      </c>
      <c r="AI18" s="1200">
        <v>29.183117283944792</v>
      </c>
      <c r="AJ18" s="1200">
        <v>28.211103969170455</v>
      </c>
      <c r="AK18" s="1200">
        <v>27.226552863609541</v>
      </c>
      <c r="AL18" s="1200">
        <v>26.421107214883541</v>
      </c>
      <c r="AM18" s="1200">
        <v>26.340346315095786</v>
      </c>
      <c r="AN18" s="1200">
        <v>26.979879965194897</v>
      </c>
      <c r="AO18" s="1200">
        <v>28.096987297255346</v>
      </c>
      <c r="AP18" s="1200">
        <v>29.173787728385769</v>
      </c>
      <c r="AQ18" s="1201">
        <v>28.597573126657704</v>
      </c>
      <c r="AR18" s="1201"/>
      <c r="AS18" s="748">
        <v>4</v>
      </c>
      <c r="AT18" s="1201">
        <f t="shared" si="47"/>
        <v>66.504206426536754</v>
      </c>
      <c r="AU18" s="1201">
        <f t="shared" si="0"/>
        <v>67.55805202466864</v>
      </c>
      <c r="AV18" s="1201">
        <f t="shared" si="1"/>
        <v>67.456442965815782</v>
      </c>
      <c r="AW18" s="1201">
        <f t="shared" si="2"/>
        <v>64.766043507805534</v>
      </c>
      <c r="AX18" s="1201">
        <f t="shared" si="3"/>
        <v>59.512428449825329</v>
      </c>
      <c r="AY18" s="1201">
        <f t="shared" si="4"/>
        <v>54.420483202404341</v>
      </c>
      <c r="AZ18" s="1201">
        <f t="shared" si="5"/>
        <v>49.520026303884976</v>
      </c>
      <c r="BA18" s="1201">
        <f t="shared" si="6"/>
        <v>46.598856489101962</v>
      </c>
      <c r="BB18" s="1201">
        <f t="shared" si="7"/>
        <v>47.9081817265374</v>
      </c>
      <c r="BC18" s="1201">
        <f t="shared" si="8"/>
        <v>52.045396949134293</v>
      </c>
      <c r="BD18" s="1201">
        <f t="shared" si="9"/>
        <v>58.846091061912702</v>
      </c>
      <c r="BE18" s="1201">
        <f t="shared" si="10"/>
        <v>64.317192337077671</v>
      </c>
      <c r="BF18" s="1202"/>
      <c r="BG18" s="1203"/>
      <c r="BH18" s="1203"/>
      <c r="BI18" s="748">
        <v>4</v>
      </c>
      <c r="BJ18" s="1190">
        <f t="shared" si="48"/>
        <v>106.39999999999999</v>
      </c>
      <c r="BK18" s="1202">
        <f t="shared" si="11"/>
        <v>73.8313303750475</v>
      </c>
      <c r="BL18" s="1202">
        <f t="shared" si="12"/>
        <v>73.8313303750475</v>
      </c>
      <c r="BM18" s="1202">
        <f t="shared" si="13"/>
        <v>73.8313303750475</v>
      </c>
      <c r="BN18" s="1202">
        <f t="shared" si="14"/>
        <v>71.985547115671309</v>
      </c>
      <c r="BO18" s="1202">
        <f t="shared" si="15"/>
        <v>68.293980596918942</v>
      </c>
      <c r="BP18" s="1202">
        <f t="shared" si="16"/>
        <v>64.602414078166561</v>
      </c>
      <c r="BQ18" s="1202">
        <f t="shared" si="17"/>
        <v>60.910847559414186</v>
      </c>
      <c r="BR18" s="1202">
        <f t="shared" si="18"/>
        <v>59.06506430003801</v>
      </c>
      <c r="BS18" s="1202">
        <f t="shared" si="19"/>
        <v>60.910847559414186</v>
      </c>
      <c r="BT18" s="1202">
        <f t="shared" si="20"/>
        <v>64.602414078166561</v>
      </c>
      <c r="BU18" s="1202">
        <f t="shared" si="21"/>
        <v>70.139763856295119</v>
      </c>
      <c r="BV18" s="1202">
        <f t="shared" si="22"/>
        <v>73.8313303750475</v>
      </c>
      <c r="BW18" s="1202"/>
      <c r="BX18" s="1202"/>
      <c r="BY18" s="1204">
        <f t="shared" si="49"/>
        <v>3.5</v>
      </c>
      <c r="BZ18" s="1190">
        <f t="shared" si="52"/>
        <v>8242.7823058599715</v>
      </c>
      <c r="CA18" s="1201">
        <f t="shared" si="53"/>
        <v>67.966975667903114</v>
      </c>
      <c r="CB18" s="1201">
        <f t="shared" si="50"/>
        <v>67.966975667903114</v>
      </c>
      <c r="CC18" s="1201">
        <f t="shared" si="23"/>
        <v>67.966975667903114</v>
      </c>
      <c r="CD18" s="1201">
        <f t="shared" si="24"/>
        <v>67.966975667903114</v>
      </c>
      <c r="CE18" s="1201">
        <f t="shared" si="25"/>
        <v>66.267801276205532</v>
      </c>
      <c r="CF18" s="1201">
        <f t="shared" si="26"/>
        <v>62.869452492810382</v>
      </c>
      <c r="CG18" s="1201">
        <f t="shared" si="27"/>
        <v>59.471103709415225</v>
      </c>
      <c r="CH18" s="1201">
        <f t="shared" si="28"/>
        <v>56.072754926020068</v>
      </c>
      <c r="CI18" s="1201">
        <f t="shared" si="29"/>
        <v>54.373580534322492</v>
      </c>
      <c r="CJ18" s="1201">
        <f t="shared" si="30"/>
        <v>56.072754926020068</v>
      </c>
      <c r="CK18" s="1201">
        <f t="shared" si="31"/>
        <v>59.471103709415225</v>
      </c>
      <c r="CL18" s="1201">
        <f t="shared" si="32"/>
        <v>64.56862688450795</v>
      </c>
      <c r="CM18" s="1201">
        <f t="shared" si="33"/>
        <v>67.966975667903114</v>
      </c>
      <c r="CN18" s="1201"/>
      <c r="CO18" s="748"/>
      <c r="CP18" s="1201"/>
      <c r="CQ18" s="748">
        <v>4</v>
      </c>
      <c r="CR18" s="1190">
        <f t="shared" si="51"/>
        <v>106.39999999999999</v>
      </c>
      <c r="CS18" s="1205">
        <f t="shared" si="34"/>
        <v>36.362767984760424</v>
      </c>
      <c r="CT18" s="1201">
        <f t="shared" si="35"/>
        <v>80.166180825014635</v>
      </c>
      <c r="CU18" s="1201">
        <f t="shared" si="36"/>
        <v>80.166180825014635</v>
      </c>
      <c r="CV18" s="1201">
        <f t="shared" si="37"/>
        <v>80.166180825014635</v>
      </c>
      <c r="CW18" s="1201">
        <f t="shared" si="38"/>
        <v>78.162026304389272</v>
      </c>
      <c r="CX18" s="1201">
        <f t="shared" si="39"/>
        <v>74.153717263138546</v>
      </c>
      <c r="CY18" s="1201">
        <f t="shared" si="40"/>
        <v>70.14540822188782</v>
      </c>
      <c r="CZ18" s="1201">
        <f t="shared" si="41"/>
        <v>66.13709918063708</v>
      </c>
      <c r="DA18" s="1201">
        <f t="shared" si="42"/>
        <v>64.132944660011717</v>
      </c>
      <c r="DB18" s="1201">
        <f t="shared" si="43"/>
        <v>66.13709918063708</v>
      </c>
      <c r="DC18" s="1201">
        <f t="shared" si="44"/>
        <v>70.14540822188782</v>
      </c>
      <c r="DD18" s="1201">
        <f t="shared" si="45"/>
        <v>76.157871783763909</v>
      </c>
      <c r="DE18" s="1201">
        <f t="shared" si="46"/>
        <v>80.166180825014635</v>
      </c>
      <c r="DF18" s="1190"/>
      <c r="DG18" s="1190"/>
      <c r="DH18" s="748" t="s">
        <v>186</v>
      </c>
      <c r="DI18" s="1202">
        <f>J12</f>
        <v>66.267801276205532</v>
      </c>
      <c r="DJ18" s="1202">
        <f>J11</f>
        <v>67.94686475395379</v>
      </c>
      <c r="DK18" s="1202">
        <f>J10</f>
        <v>67.905331539312328</v>
      </c>
      <c r="DL18" s="1202">
        <f>J9</f>
        <v>62.245553358603061</v>
      </c>
      <c r="DM18" s="748"/>
      <c r="DN18" s="748"/>
      <c r="DO18" s="748"/>
      <c r="DP18" s="748"/>
      <c r="DQ18" s="748"/>
      <c r="DR18" s="748"/>
      <c r="DS18" s="748"/>
      <c r="DT18" s="748"/>
      <c r="DU18" s="748"/>
      <c r="DV18" s="748"/>
      <c r="DW18" s="735"/>
      <c r="DX18" s="229"/>
      <c r="DY18" s="229"/>
      <c r="DZ18" s="229"/>
      <c r="EA18" s="229"/>
      <c r="EB18" s="229"/>
      <c r="EC18" s="704"/>
      <c r="ED18" s="705"/>
      <c r="EE18" s="705"/>
      <c r="EF18" s="705"/>
      <c r="EG18" s="705"/>
      <c r="EH18" s="229"/>
      <c r="EI18" s="229"/>
      <c r="EJ18" s="229"/>
      <c r="EK18" s="229"/>
      <c r="EL18" s="229"/>
      <c r="EM18" s="229"/>
      <c r="EN18" s="156"/>
      <c r="EO18" s="156"/>
      <c r="EP18" s="271"/>
      <c r="EQ18" s="172"/>
      <c r="ER18" s="172"/>
      <c r="ES18" s="252"/>
      <c r="ET18" s="319"/>
      <c r="EU18" s="81"/>
      <c r="EV18" s="81"/>
      <c r="EW18" s="81"/>
      <c r="EX18" s="81"/>
      <c r="EY18" s="81"/>
      <c r="EZ18" s="81"/>
      <c r="FA18" s="81"/>
      <c r="FB18" s="81"/>
      <c r="FC18" s="81"/>
      <c r="FD18" s="81"/>
      <c r="FE18" s="81"/>
      <c r="FF18" s="81"/>
      <c r="FG18" s="81"/>
      <c r="FH18" s="81"/>
      <c r="FI18" s="81"/>
      <c r="FJ18" s="81"/>
      <c r="FK18" s="81"/>
    </row>
    <row r="19" spans="2:167" x14ac:dyDescent="0.2">
      <c r="B19" s="113"/>
      <c r="C19" s="57" t="s">
        <v>184</v>
      </c>
      <c r="D19" s="330">
        <v>1</v>
      </c>
      <c r="E19" s="413"/>
      <c r="F19" s="659">
        <v>11</v>
      </c>
      <c r="G19" s="439">
        <v>47.423154969833803</v>
      </c>
      <c r="H19" s="439">
        <v>47.423154969833803</v>
      </c>
      <c r="I19" s="439">
        <v>47.423154969833803</v>
      </c>
      <c r="J19" s="439">
        <v>46.237576095587954</v>
      </c>
      <c r="K19" s="439">
        <v>43.866418347096271</v>
      </c>
      <c r="L19" s="439">
        <v>41.495260598604574</v>
      </c>
      <c r="M19" s="439">
        <v>39.124102850112884</v>
      </c>
      <c r="N19" s="439">
        <v>37.938523975867042</v>
      </c>
      <c r="O19" s="439">
        <v>39.124102850112884</v>
      </c>
      <c r="P19" s="439">
        <v>41.495260598604574</v>
      </c>
      <c r="Q19" s="439">
        <v>45.051997221342113</v>
      </c>
      <c r="R19" s="680">
        <v>47.423154969833803</v>
      </c>
      <c r="S19" s="288">
        <v>319.2</v>
      </c>
      <c r="T19" s="408"/>
      <c r="U19" s="608"/>
      <c r="V19" s="736"/>
      <c r="W19" s="665"/>
      <c r="X19" s="440"/>
      <c r="Y19" s="639"/>
      <c r="Z19" s="440"/>
      <c r="AA19" s="446"/>
      <c r="AB19" s="411"/>
      <c r="AC19" s="904"/>
      <c r="AD19" s="1199"/>
      <c r="AE19" s="1200">
        <v>29.767562125147368</v>
      </c>
      <c r="AF19" s="1200">
        <v>30.296670602957303</v>
      </c>
      <c r="AG19" s="1200">
        <v>30.293216235828222</v>
      </c>
      <c r="AH19" s="1200">
        <v>29.864309475887733</v>
      </c>
      <c r="AI19" s="1200">
        <v>28.968487213363208</v>
      </c>
      <c r="AJ19" s="1200">
        <v>28.001167303934071</v>
      </c>
      <c r="AK19" s="1200">
        <v>27.123422385855516</v>
      </c>
      <c r="AL19" s="1200">
        <v>26.365485761209644</v>
      </c>
      <c r="AM19" s="1200">
        <v>26.217118281314164</v>
      </c>
      <c r="AN19" s="1200">
        <v>26.710705109556123</v>
      </c>
      <c r="AO19" s="1200">
        <v>27.68487026797137</v>
      </c>
      <c r="AP19" s="1200">
        <v>28.763823440975191</v>
      </c>
      <c r="AQ19" s="1201">
        <v>28.338069850333326</v>
      </c>
      <c r="AR19" s="1201"/>
      <c r="AS19" s="748">
        <v>5</v>
      </c>
      <c r="AT19" s="1201">
        <f t="shared" si="47"/>
        <v>65.626240803355159</v>
      </c>
      <c r="AU19" s="1201">
        <f t="shared" si="0"/>
        <v>66.792725321968703</v>
      </c>
      <c r="AV19" s="1201">
        <f t="shared" si="1"/>
        <v>66.785109746058154</v>
      </c>
      <c r="AW19" s="1201">
        <f t="shared" si="2"/>
        <v>64.193543896191883</v>
      </c>
      <c r="AX19" s="1201">
        <f t="shared" si="3"/>
        <v>59.074738514429193</v>
      </c>
      <c r="AY19" s="1201">
        <f t="shared" si="4"/>
        <v>54.01550597157528</v>
      </c>
      <c r="AZ19" s="1201">
        <f t="shared" si="5"/>
        <v>49.332451182028926</v>
      </c>
      <c r="BA19" s="1201">
        <f t="shared" si="6"/>
        <v>46.500757037160561</v>
      </c>
      <c r="BB19" s="1201">
        <f t="shared" si="7"/>
        <v>47.684052895215601</v>
      </c>
      <c r="BC19" s="1201">
        <f t="shared" si="8"/>
        <v>51.52614659559238</v>
      </c>
      <c r="BD19" s="1201">
        <f t="shared" si="9"/>
        <v>57.982956663308379</v>
      </c>
      <c r="BE19" s="1201">
        <f t="shared" si="10"/>
        <v>63.413375795660137</v>
      </c>
      <c r="BF19" s="1202"/>
      <c r="BG19" s="1203"/>
      <c r="BH19" s="1203"/>
      <c r="BI19" s="748">
        <v>5</v>
      </c>
      <c r="BJ19" s="1190">
        <f t="shared" si="48"/>
        <v>136.79999999999998</v>
      </c>
      <c r="BK19" s="1202">
        <f t="shared" si="11"/>
        <v>73.206316254257359</v>
      </c>
      <c r="BL19" s="1202">
        <f t="shared" si="12"/>
        <v>73.206316254257359</v>
      </c>
      <c r="BM19" s="1202">
        <f t="shared" si="13"/>
        <v>73.206316254257359</v>
      </c>
      <c r="BN19" s="1202">
        <f t="shared" si="14"/>
        <v>71.37615834790094</v>
      </c>
      <c r="BO19" s="1202">
        <f t="shared" si="15"/>
        <v>67.71584253518806</v>
      </c>
      <c r="BP19" s="1202">
        <f t="shared" si="16"/>
        <v>64.055526722475193</v>
      </c>
      <c r="BQ19" s="1202">
        <f t="shared" si="17"/>
        <v>60.395210909762326</v>
      </c>
      <c r="BR19" s="1202">
        <f t="shared" si="18"/>
        <v>58.565053003405893</v>
      </c>
      <c r="BS19" s="1202">
        <f t="shared" si="19"/>
        <v>60.395210909762326</v>
      </c>
      <c r="BT19" s="1202">
        <f t="shared" si="20"/>
        <v>64.055526722475193</v>
      </c>
      <c r="BU19" s="1202">
        <f t="shared" si="21"/>
        <v>69.546000441544493</v>
      </c>
      <c r="BV19" s="1202">
        <f t="shared" si="22"/>
        <v>73.206316254257359</v>
      </c>
      <c r="BW19" s="1202"/>
      <c r="BX19" s="1202"/>
      <c r="BY19" s="1204">
        <f t="shared" si="49"/>
        <v>4.5</v>
      </c>
      <c r="BZ19" s="1190">
        <f t="shared" si="52"/>
        <v>10232.847797687471</v>
      </c>
      <c r="CA19" s="1201">
        <f t="shared" si="53"/>
        <v>65.462680652220385</v>
      </c>
      <c r="CB19" s="1201">
        <f t="shared" si="50"/>
        <v>65.462680652220385</v>
      </c>
      <c r="CC19" s="1201">
        <f t="shared" si="23"/>
        <v>65.462680652220385</v>
      </c>
      <c r="CD19" s="1201">
        <f t="shared" si="24"/>
        <v>65.462680652220385</v>
      </c>
      <c r="CE19" s="1201">
        <f t="shared" si="25"/>
        <v>63.826113635914872</v>
      </c>
      <c r="CF19" s="1201">
        <f t="shared" si="26"/>
        <v>60.552979603303861</v>
      </c>
      <c r="CG19" s="1201">
        <f t="shared" si="27"/>
        <v>57.279845570692835</v>
      </c>
      <c r="CH19" s="1201">
        <f t="shared" si="28"/>
        <v>54.006711538081817</v>
      </c>
      <c r="CI19" s="1201">
        <f t="shared" si="29"/>
        <v>52.370144521776311</v>
      </c>
      <c r="CJ19" s="1201">
        <f t="shared" si="30"/>
        <v>54.006711538081817</v>
      </c>
      <c r="CK19" s="1201">
        <f t="shared" si="31"/>
        <v>57.279845570692835</v>
      </c>
      <c r="CL19" s="1201">
        <f t="shared" si="32"/>
        <v>62.189546619609359</v>
      </c>
      <c r="CM19" s="1201">
        <f t="shared" si="33"/>
        <v>65.462680652220385</v>
      </c>
      <c r="CN19" s="1201"/>
      <c r="CO19" s="748"/>
      <c r="CP19" s="1201"/>
      <c r="CQ19" s="748">
        <v>5</v>
      </c>
      <c r="CR19" s="1190">
        <f t="shared" si="51"/>
        <v>136.79999999999998</v>
      </c>
      <c r="CS19" s="1205">
        <f t="shared" si="34"/>
        <v>36.109296807893372</v>
      </c>
      <c r="CT19" s="1201">
        <f t="shared" si="35"/>
        <v>79.607372534975525</v>
      </c>
      <c r="CU19" s="1201">
        <f t="shared" si="36"/>
        <v>79.607372534975525</v>
      </c>
      <c r="CV19" s="1201">
        <f t="shared" si="37"/>
        <v>79.607372534975525</v>
      </c>
      <c r="CW19" s="1201">
        <f t="shared" si="38"/>
        <v>77.617188221601126</v>
      </c>
      <c r="CX19" s="1201">
        <f t="shared" si="39"/>
        <v>73.636819594852355</v>
      </c>
      <c r="CY19" s="1201">
        <f t="shared" si="40"/>
        <v>69.656450968103584</v>
      </c>
      <c r="CZ19" s="1201">
        <f t="shared" si="41"/>
        <v>65.6760823413548</v>
      </c>
      <c r="DA19" s="1201">
        <f t="shared" si="42"/>
        <v>63.685898027980414</v>
      </c>
      <c r="DB19" s="1201">
        <f t="shared" si="43"/>
        <v>65.6760823413548</v>
      </c>
      <c r="DC19" s="1201">
        <f t="shared" si="44"/>
        <v>69.656450968103584</v>
      </c>
      <c r="DD19" s="1201">
        <f t="shared" si="45"/>
        <v>75.62700390822674</v>
      </c>
      <c r="DE19" s="1201">
        <f t="shared" si="46"/>
        <v>79.607372534975525</v>
      </c>
      <c r="DF19" s="1190"/>
      <c r="DG19" s="1190"/>
      <c r="DH19" s="748" t="s">
        <v>187</v>
      </c>
      <c r="DI19" s="1202">
        <f>K13</f>
        <v>60.552979603303861</v>
      </c>
      <c r="DJ19" s="1202">
        <f>K12</f>
        <v>62.869452492810382</v>
      </c>
      <c r="DK19" s="1202">
        <f>K11</f>
        <v>64.462410151186944</v>
      </c>
      <c r="DL19" s="1202">
        <f>K10</f>
        <v>64.423006844988635</v>
      </c>
      <c r="DM19" s="1202">
        <f>K9</f>
        <v>59.053473699187521</v>
      </c>
      <c r="DN19" s="748"/>
      <c r="DO19" s="748"/>
      <c r="DP19" s="748"/>
      <c r="DQ19" s="748"/>
      <c r="DR19" s="748"/>
      <c r="DS19" s="748"/>
      <c r="DT19" s="748"/>
      <c r="DU19" s="1201"/>
      <c r="DV19" s="748"/>
      <c r="DW19" s="735"/>
      <c r="DX19" s="229"/>
      <c r="DY19" s="229"/>
      <c r="DZ19" s="229"/>
      <c r="EA19" s="229"/>
      <c r="EB19" s="229"/>
      <c r="EC19" s="704"/>
      <c r="ED19" s="705"/>
      <c r="EE19" s="705"/>
      <c r="EF19" s="705"/>
      <c r="EG19" s="705"/>
      <c r="EH19" s="705"/>
      <c r="EI19" s="229"/>
      <c r="EJ19" s="229"/>
      <c r="EK19" s="229"/>
      <c r="EL19" s="229"/>
      <c r="EM19" s="229"/>
      <c r="EN19" s="156"/>
      <c r="EO19" s="156"/>
      <c r="EP19" s="271"/>
      <c r="EQ19" s="172"/>
      <c r="ER19" s="172"/>
      <c r="ES19" s="252"/>
      <c r="ET19" s="319"/>
      <c r="EU19" s="319"/>
      <c r="EV19" s="81"/>
      <c r="EW19" s="81"/>
      <c r="EX19" s="81"/>
      <c r="EY19" s="81"/>
      <c r="EZ19" s="81"/>
      <c r="FA19" s="81"/>
      <c r="FB19" s="81"/>
      <c r="FC19" s="81"/>
      <c r="FD19" s="81"/>
      <c r="FE19" s="81"/>
      <c r="FF19" s="81"/>
      <c r="FG19" s="81"/>
      <c r="FH19" s="81"/>
      <c r="FI19" s="81"/>
      <c r="FJ19" s="81"/>
      <c r="FK19" s="81"/>
    </row>
    <row r="20" spans="2:167" x14ac:dyDescent="0.2">
      <c r="B20" s="113"/>
      <c r="C20" s="57" t="s">
        <v>185</v>
      </c>
      <c r="D20" s="330">
        <v>1</v>
      </c>
      <c r="E20" s="413"/>
      <c r="F20" s="659">
        <v>12</v>
      </c>
      <c r="G20" s="439">
        <v>44.611667378395218</v>
      </c>
      <c r="H20" s="439">
        <v>44.611667378395218</v>
      </c>
      <c r="I20" s="439">
        <v>44.611667378395218</v>
      </c>
      <c r="J20" s="439">
        <v>43.496375693935335</v>
      </c>
      <c r="K20" s="439">
        <v>41.265792325015582</v>
      </c>
      <c r="L20" s="439">
        <v>39.035208956095815</v>
      </c>
      <c r="M20" s="439">
        <v>36.804625587176055</v>
      </c>
      <c r="N20" s="439">
        <v>35.689333902716179</v>
      </c>
      <c r="O20" s="439">
        <v>36.804625587176055</v>
      </c>
      <c r="P20" s="439">
        <v>39.035208956095815</v>
      </c>
      <c r="Q20" s="439">
        <v>42.381084009475458</v>
      </c>
      <c r="R20" s="680">
        <v>44.611667378395218</v>
      </c>
      <c r="S20" s="288">
        <v>349.6</v>
      </c>
      <c r="T20" s="408"/>
      <c r="U20" s="608"/>
      <c r="V20" s="736"/>
      <c r="W20" s="665"/>
      <c r="X20" s="441"/>
      <c r="Y20" s="639"/>
      <c r="Z20" s="440"/>
      <c r="AA20" s="446"/>
      <c r="AB20" s="411"/>
      <c r="AC20" s="904"/>
      <c r="AD20" s="1199"/>
      <c r="AE20" s="1200">
        <v>28.817581618459393</v>
      </c>
      <c r="AF20" s="1200">
        <v>29.3782935151504</v>
      </c>
      <c r="AG20" s="1200">
        <v>29.440320734353335</v>
      </c>
      <c r="AH20" s="1200">
        <v>29.061673536430654</v>
      </c>
      <c r="AI20" s="1200">
        <v>28.257573008221097</v>
      </c>
      <c r="AJ20" s="1200">
        <v>27.306018050167761</v>
      </c>
      <c r="AK20" s="1200">
        <v>26.516972163982036</v>
      </c>
      <c r="AL20" s="1200">
        <v>25.868165965963932</v>
      </c>
      <c r="AM20" s="1200">
        <v>25.69694170594618</v>
      </c>
      <c r="AN20" s="1200">
        <v>26.052773357725997</v>
      </c>
      <c r="AO20" s="1200">
        <v>26.835654240493991</v>
      </c>
      <c r="AP20" s="1200">
        <v>27.872933198984121</v>
      </c>
      <c r="AQ20" s="1201">
        <v>27.592075091323238</v>
      </c>
      <c r="AR20" s="1201"/>
      <c r="AS20" s="748">
        <v>6</v>
      </c>
      <c r="AT20" s="1201">
        <f t="shared" si="47"/>
        <v>63.531892289751781</v>
      </c>
      <c r="AU20" s="1201">
        <f t="shared" si="0"/>
        <v>64.768050420499875</v>
      </c>
      <c r="AV20" s="1201">
        <f t="shared" si="1"/>
        <v>64.904797031010375</v>
      </c>
      <c r="AW20" s="1201">
        <f t="shared" si="2"/>
        <v>62.468272282133647</v>
      </c>
      <c r="AX20" s="1201">
        <f t="shared" si="3"/>
        <v>57.624988292208748</v>
      </c>
      <c r="AY20" s="1201">
        <f t="shared" si="4"/>
        <v>52.674531923587125</v>
      </c>
      <c r="AZ20" s="1201">
        <f t="shared" si="5"/>
        <v>48.229431233465739</v>
      </c>
      <c r="BA20" s="1201">
        <f t="shared" si="6"/>
        <v>45.62363506118259</v>
      </c>
      <c r="BB20" s="1201">
        <f t="shared" si="7"/>
        <v>46.737948633544029</v>
      </c>
      <c r="BC20" s="1201">
        <f t="shared" si="8"/>
        <v>50.256966775904075</v>
      </c>
      <c r="BD20" s="1201">
        <f t="shared" si="9"/>
        <v>56.204365843037372</v>
      </c>
      <c r="BE20" s="1201">
        <f t="shared" si="10"/>
        <v>61.449299016229354</v>
      </c>
      <c r="BF20" s="1202"/>
      <c r="BG20" s="1203"/>
      <c r="BH20" s="1203"/>
      <c r="BI20" s="748">
        <v>6</v>
      </c>
      <c r="BJ20" s="1190">
        <f t="shared" si="48"/>
        <v>167.2</v>
      </c>
      <c r="BK20" s="1202">
        <f t="shared" si="11"/>
        <v>71.825622849814849</v>
      </c>
      <c r="BL20" s="1202">
        <f t="shared" si="12"/>
        <v>71.825622849814849</v>
      </c>
      <c r="BM20" s="1202">
        <f t="shared" si="13"/>
        <v>71.825622849814849</v>
      </c>
      <c r="BN20" s="1202">
        <f t="shared" si="14"/>
        <v>70.029982278569477</v>
      </c>
      <c r="BO20" s="1202">
        <f t="shared" si="15"/>
        <v>66.438701136078734</v>
      </c>
      <c r="BP20" s="1202">
        <f t="shared" si="16"/>
        <v>62.847419993587991</v>
      </c>
      <c r="BQ20" s="1202">
        <f t="shared" si="17"/>
        <v>59.256138851097248</v>
      </c>
      <c r="BR20" s="1202">
        <f t="shared" si="18"/>
        <v>57.460498279851883</v>
      </c>
      <c r="BS20" s="1202">
        <f t="shared" si="19"/>
        <v>59.256138851097248</v>
      </c>
      <c r="BT20" s="1202">
        <f t="shared" si="20"/>
        <v>62.847419993587991</v>
      </c>
      <c r="BU20" s="1202">
        <f t="shared" si="21"/>
        <v>68.234341707324106</v>
      </c>
      <c r="BV20" s="1202">
        <f t="shared" si="22"/>
        <v>71.825622849814849</v>
      </c>
      <c r="BW20" s="1202"/>
      <c r="BX20" s="1202"/>
      <c r="BY20" s="1204">
        <f t="shared" si="49"/>
        <v>5.5</v>
      </c>
      <c r="BZ20" s="1190">
        <f t="shared" si="52"/>
        <v>12135.369512944402</v>
      </c>
      <c r="CA20" s="1201">
        <f t="shared" si="53"/>
        <v>62.582951159767447</v>
      </c>
      <c r="CB20" s="1201">
        <f t="shared" si="50"/>
        <v>62.582951159767447</v>
      </c>
      <c r="CC20" s="1201">
        <f t="shared" si="23"/>
        <v>62.582951159767447</v>
      </c>
      <c r="CD20" s="1201">
        <f t="shared" si="24"/>
        <v>62.582951159767447</v>
      </c>
      <c r="CE20" s="1201">
        <f t="shared" si="25"/>
        <v>61.018377380773259</v>
      </c>
      <c r="CF20" s="1201">
        <f t="shared" si="26"/>
        <v>57.889229822784891</v>
      </c>
      <c r="CG20" s="1201">
        <f t="shared" si="27"/>
        <v>54.760082264796516</v>
      </c>
      <c r="CH20" s="1201">
        <f t="shared" si="28"/>
        <v>51.630934706808141</v>
      </c>
      <c r="CI20" s="1201">
        <f t="shared" si="29"/>
        <v>50.06636092781396</v>
      </c>
      <c r="CJ20" s="1201">
        <f t="shared" si="30"/>
        <v>51.630934706808141</v>
      </c>
      <c r="CK20" s="1201">
        <f t="shared" si="31"/>
        <v>54.760082264796516</v>
      </c>
      <c r="CL20" s="1201">
        <f t="shared" si="32"/>
        <v>59.453803601779072</v>
      </c>
      <c r="CM20" s="1201">
        <f t="shared" si="33"/>
        <v>62.582951159767447</v>
      </c>
      <c r="CN20" s="1201"/>
      <c r="CO20" s="748"/>
      <c r="CP20" s="1201"/>
      <c r="CQ20" s="748">
        <v>6</v>
      </c>
      <c r="CR20" s="1190">
        <f t="shared" si="51"/>
        <v>167.2</v>
      </c>
      <c r="CS20" s="1205">
        <f t="shared" si="34"/>
        <v>35.496660587478296</v>
      </c>
      <c r="CT20" s="1201">
        <f t="shared" si="35"/>
        <v>78.256740865617132</v>
      </c>
      <c r="CU20" s="1201">
        <f t="shared" si="36"/>
        <v>78.256740865617132</v>
      </c>
      <c r="CV20" s="1201">
        <f t="shared" si="37"/>
        <v>78.256740865617132</v>
      </c>
      <c r="CW20" s="1201">
        <f t="shared" si="38"/>
        <v>76.300322343976703</v>
      </c>
      <c r="CX20" s="1201">
        <f t="shared" si="39"/>
        <v>72.387485300695857</v>
      </c>
      <c r="CY20" s="1201">
        <f t="shared" si="40"/>
        <v>68.474648257414998</v>
      </c>
      <c r="CZ20" s="1201">
        <f t="shared" si="41"/>
        <v>64.561811214134138</v>
      </c>
      <c r="DA20" s="1201">
        <f t="shared" si="42"/>
        <v>62.605392692493716</v>
      </c>
      <c r="DB20" s="1201">
        <f t="shared" si="43"/>
        <v>64.561811214134138</v>
      </c>
      <c r="DC20" s="1201">
        <f t="shared" si="44"/>
        <v>68.474648257414998</v>
      </c>
      <c r="DD20" s="1201">
        <f t="shared" si="45"/>
        <v>74.343903822336273</v>
      </c>
      <c r="DE20" s="1201">
        <f t="shared" si="46"/>
        <v>78.256740865617132</v>
      </c>
      <c r="DF20" s="1206"/>
      <c r="DG20" s="1206"/>
      <c r="DH20" s="748" t="s">
        <v>188</v>
      </c>
      <c r="DI20" s="1202">
        <f>L14</f>
        <v>54.760082264796516</v>
      </c>
      <c r="DJ20" s="1202">
        <f>L13</f>
        <v>57.279845570692835</v>
      </c>
      <c r="DK20" s="1202">
        <f>L12</f>
        <v>59.471103709415225</v>
      </c>
      <c r="DL20" s="1202">
        <f>L11</f>
        <v>60.97795554842007</v>
      </c>
      <c r="DM20" s="1202">
        <f>L10</f>
        <v>60.940682150664912</v>
      </c>
      <c r="DN20" s="1202">
        <f>L9</f>
        <v>55.86139403977198</v>
      </c>
      <c r="DO20" s="748"/>
      <c r="DP20" s="748"/>
      <c r="DQ20" s="748"/>
      <c r="DR20" s="748"/>
      <c r="DS20" s="748"/>
      <c r="DT20" s="748"/>
      <c r="DU20" s="1201"/>
      <c r="DV20" s="1201"/>
      <c r="DW20" s="735"/>
      <c r="DX20" s="229"/>
      <c r="DY20" s="229"/>
      <c r="DZ20" s="229"/>
      <c r="EA20" s="229"/>
      <c r="EB20" s="229"/>
      <c r="EC20" s="704"/>
      <c r="ED20" s="705"/>
      <c r="EE20" s="705"/>
      <c r="EF20" s="705"/>
      <c r="EG20" s="705"/>
      <c r="EH20" s="705"/>
      <c r="EI20" s="705"/>
      <c r="EJ20" s="229"/>
      <c r="EK20" s="229"/>
      <c r="EL20" s="229"/>
      <c r="EM20" s="229"/>
      <c r="EN20" s="156"/>
      <c r="EO20" s="156"/>
      <c r="EP20" s="271"/>
      <c r="EQ20" s="172"/>
      <c r="ER20" s="172"/>
      <c r="ES20" s="415"/>
      <c r="ET20" s="82"/>
      <c r="EU20" s="82"/>
      <c r="EV20" s="82"/>
    </row>
    <row r="21" spans="2:167" x14ac:dyDescent="0.2">
      <c r="B21" s="113"/>
      <c r="C21" s="57" t="s">
        <v>186</v>
      </c>
      <c r="D21" s="330">
        <v>0.97499999999999998</v>
      </c>
      <c r="E21" s="413"/>
      <c r="F21" s="659">
        <v>13</v>
      </c>
      <c r="G21" s="439">
        <v>41.920054408593508</v>
      </c>
      <c r="H21" s="439">
        <v>41.920054408593508</v>
      </c>
      <c r="I21" s="439">
        <v>41.920054408593508</v>
      </c>
      <c r="J21" s="439">
        <v>40.872053048378667</v>
      </c>
      <c r="K21" s="439">
        <v>38.776050327948994</v>
      </c>
      <c r="L21" s="439">
        <v>36.68004760751932</v>
      </c>
      <c r="M21" s="439">
        <v>34.58404488708964</v>
      </c>
      <c r="N21" s="439">
        <v>33.536043526874806</v>
      </c>
      <c r="O21" s="439">
        <v>34.58404488708964</v>
      </c>
      <c r="P21" s="439">
        <v>36.68004760751932</v>
      </c>
      <c r="Q21" s="439">
        <v>39.824051688163827</v>
      </c>
      <c r="R21" s="680">
        <v>41.920054408593508</v>
      </c>
      <c r="S21" s="288">
        <v>380</v>
      </c>
      <c r="T21" s="408"/>
      <c r="U21" s="608"/>
      <c r="V21" s="736"/>
      <c r="W21" s="665"/>
      <c r="X21" s="440"/>
      <c r="Y21" s="639"/>
      <c r="Z21" s="440"/>
      <c r="AA21" s="446"/>
      <c r="AB21" s="411"/>
      <c r="AC21" s="904"/>
      <c r="AD21" s="1199"/>
      <c r="AE21" s="1200">
        <v>27.571268979741973</v>
      </c>
      <c r="AF21" s="1200">
        <v>28.151191730634956</v>
      </c>
      <c r="AG21" s="1200">
        <v>28.288760708399646</v>
      </c>
      <c r="AH21" s="1200">
        <v>27.971771677740087</v>
      </c>
      <c r="AI21" s="1200">
        <v>27.275862203158567</v>
      </c>
      <c r="AJ21" s="1200">
        <v>26.354175356994787</v>
      </c>
      <c r="AK21" s="1200">
        <v>25.625290535484211</v>
      </c>
      <c r="AL21" s="1200">
        <v>25.090880141803506</v>
      </c>
      <c r="AM21" s="1200">
        <v>24.915093750223829</v>
      </c>
      <c r="AN21" s="1200">
        <v>25.155159746979088</v>
      </c>
      <c r="AO21" s="1200">
        <v>25.752418255612813</v>
      </c>
      <c r="AP21" s="1200">
        <v>26.719210717603207</v>
      </c>
      <c r="AQ21" s="1201">
        <v>26.572590317031395</v>
      </c>
      <c r="AR21" s="1201"/>
      <c r="AS21" s="748">
        <v>7</v>
      </c>
      <c r="AT21" s="1201">
        <f t="shared" si="47"/>
        <v>60.784243254843474</v>
      </c>
      <c r="AU21" s="1201">
        <f t="shared" si="0"/>
        <v>62.062754069314764</v>
      </c>
      <c r="AV21" s="1201">
        <f t="shared" si="1"/>
        <v>62.366041749505079</v>
      </c>
      <c r="AW21" s="1201">
        <f t="shared" si="2"/>
        <v>60.125520548165611</v>
      </c>
      <c r="AX21" s="1201">
        <f t="shared" si="3"/>
        <v>55.623009083604927</v>
      </c>
      <c r="AY21" s="1201">
        <f t="shared" si="4"/>
        <v>50.838384733042616</v>
      </c>
      <c r="AZ21" s="1201">
        <f t="shared" si="5"/>
        <v>46.607628505845334</v>
      </c>
      <c r="BA21" s="1201">
        <f t="shared" si="6"/>
        <v>44.252737533063055</v>
      </c>
      <c r="BB21" s="1201">
        <f t="shared" si="7"/>
        <v>45.315912890460368</v>
      </c>
      <c r="BC21" s="1201">
        <f t="shared" si="8"/>
        <v>48.525429914415625</v>
      </c>
      <c r="BD21" s="1201">
        <f t="shared" si="9"/>
        <v>53.935645615723693</v>
      </c>
      <c r="BE21" s="1201">
        <f t="shared" si="10"/>
        <v>58.905776336574462</v>
      </c>
      <c r="BF21" s="1202"/>
      <c r="BG21" s="1203"/>
      <c r="BH21" s="1203"/>
      <c r="BI21" s="748">
        <v>7</v>
      </c>
      <c r="BJ21" s="1190">
        <f t="shared" si="48"/>
        <v>197.59999999999997</v>
      </c>
      <c r="BK21" s="1202">
        <f t="shared" si="11"/>
        <v>69.979702213039502</v>
      </c>
      <c r="BL21" s="1202">
        <f t="shared" si="12"/>
        <v>69.979702213039502</v>
      </c>
      <c r="BM21" s="1202">
        <f t="shared" si="13"/>
        <v>69.979702213039502</v>
      </c>
      <c r="BN21" s="1202">
        <f t="shared" si="14"/>
        <v>68.230209657713516</v>
      </c>
      <c r="BO21" s="1202">
        <f t="shared" si="15"/>
        <v>64.731224547061544</v>
      </c>
      <c r="BP21" s="1202">
        <f t="shared" si="16"/>
        <v>61.232239436409571</v>
      </c>
      <c r="BQ21" s="1202">
        <f t="shared" si="17"/>
        <v>57.733254325757592</v>
      </c>
      <c r="BR21" s="1202">
        <f t="shared" si="18"/>
        <v>55.983761770431613</v>
      </c>
      <c r="BS21" s="1202">
        <f t="shared" si="19"/>
        <v>57.733254325757592</v>
      </c>
      <c r="BT21" s="1202">
        <f t="shared" si="20"/>
        <v>61.232239436409571</v>
      </c>
      <c r="BU21" s="1202">
        <f t="shared" si="21"/>
        <v>66.48071710238753</v>
      </c>
      <c r="BV21" s="1202">
        <f t="shared" si="22"/>
        <v>69.979702213039502</v>
      </c>
      <c r="BW21" s="1202"/>
      <c r="BX21" s="1202"/>
      <c r="BY21" s="1204">
        <f t="shared" si="49"/>
        <v>6.4999999999999991</v>
      </c>
      <c r="BZ21" s="1190">
        <f t="shared" si="52"/>
        <v>13945.231530743562</v>
      </c>
      <c r="CA21" s="1201">
        <f t="shared" si="53"/>
        <v>59.53493479602497</v>
      </c>
      <c r="CB21" s="1201">
        <f t="shared" si="50"/>
        <v>59.53493479602497</v>
      </c>
      <c r="CC21" s="1201">
        <f t="shared" si="23"/>
        <v>59.53493479602497</v>
      </c>
      <c r="CD21" s="1201">
        <f t="shared" si="24"/>
        <v>59.53493479602497</v>
      </c>
      <c r="CE21" s="1201">
        <f t="shared" si="25"/>
        <v>58.046561426124342</v>
      </c>
      <c r="CF21" s="1201">
        <f t="shared" si="26"/>
        <v>55.069814686323099</v>
      </c>
      <c r="CG21" s="1201">
        <f t="shared" si="27"/>
        <v>52.093067946521849</v>
      </c>
      <c r="CH21" s="1201">
        <f t="shared" si="28"/>
        <v>49.116321206720599</v>
      </c>
      <c r="CI21" s="1201">
        <f t="shared" si="29"/>
        <v>47.627947836819978</v>
      </c>
      <c r="CJ21" s="1201">
        <f t="shared" si="30"/>
        <v>49.116321206720599</v>
      </c>
      <c r="CK21" s="1201">
        <f t="shared" si="31"/>
        <v>52.093067946521849</v>
      </c>
      <c r="CL21" s="1201">
        <f t="shared" si="32"/>
        <v>56.55818805622372</v>
      </c>
      <c r="CM21" s="1201">
        <f t="shared" si="33"/>
        <v>59.53493479602497</v>
      </c>
      <c r="CN21" s="1201"/>
      <c r="CO21" s="748"/>
      <c r="CP21" s="1201"/>
      <c r="CQ21" s="748">
        <v>7</v>
      </c>
      <c r="CR21" s="1190">
        <f t="shared" si="51"/>
        <v>197.59999999999997</v>
      </c>
      <c r="CS21" s="1205">
        <f t="shared" si="34"/>
        <v>34.548177182076486</v>
      </c>
      <c r="CT21" s="1201">
        <f t="shared" si="35"/>
        <v>76.165692895373681</v>
      </c>
      <c r="CU21" s="1201">
        <f t="shared" si="36"/>
        <v>76.165692895373681</v>
      </c>
      <c r="CV21" s="1201">
        <f t="shared" si="37"/>
        <v>76.165692895373681</v>
      </c>
      <c r="CW21" s="1201">
        <f t="shared" si="38"/>
        <v>74.261550572989321</v>
      </c>
      <c r="CX21" s="1201">
        <f t="shared" si="39"/>
        <v>70.453265928220659</v>
      </c>
      <c r="CY21" s="1201">
        <f t="shared" si="40"/>
        <v>66.644981283451969</v>
      </c>
      <c r="CZ21" s="1201">
        <f t="shared" si="41"/>
        <v>62.836696638683279</v>
      </c>
      <c r="DA21" s="1201">
        <f t="shared" si="42"/>
        <v>60.93255431629894</v>
      </c>
      <c r="DB21" s="1201">
        <f t="shared" si="43"/>
        <v>62.836696638683279</v>
      </c>
      <c r="DC21" s="1201">
        <f t="shared" si="44"/>
        <v>66.644981283451969</v>
      </c>
      <c r="DD21" s="1201">
        <f t="shared" si="45"/>
        <v>72.35740825060499</v>
      </c>
      <c r="DE21" s="1201">
        <f t="shared" si="46"/>
        <v>76.165692895373681</v>
      </c>
      <c r="DF21" s="1190"/>
      <c r="DG21" s="1190"/>
      <c r="DH21" s="748" t="s">
        <v>189</v>
      </c>
      <c r="DI21" s="1202">
        <f>M15</f>
        <v>49.116321206720599</v>
      </c>
      <c r="DJ21" s="1202">
        <f>M14</f>
        <v>51.630934706808141</v>
      </c>
      <c r="DK21" s="1202">
        <f>M13</f>
        <v>54.006711538081817</v>
      </c>
      <c r="DL21" s="1202">
        <f>M12</f>
        <v>56.072754926020068</v>
      </c>
      <c r="DM21" s="1202">
        <f>M11</f>
        <v>57.49350094565321</v>
      </c>
      <c r="DN21" s="1202">
        <f>M10</f>
        <v>57.458357456341204</v>
      </c>
      <c r="DO21" s="1202">
        <f>M9</f>
        <v>52.669314380356433</v>
      </c>
      <c r="DP21" s="748"/>
      <c r="DQ21" s="748"/>
      <c r="DR21" s="748"/>
      <c r="DS21" s="748"/>
      <c r="DT21" s="748"/>
      <c r="DU21" s="1201"/>
      <c r="DV21" s="1201"/>
      <c r="DW21" s="746"/>
      <c r="DX21" s="229"/>
      <c r="DY21" s="229"/>
      <c r="DZ21" s="229"/>
      <c r="EA21" s="229"/>
      <c r="EB21" s="229"/>
      <c r="EC21" s="704"/>
      <c r="ED21" s="705"/>
      <c r="EE21" s="705"/>
      <c r="EF21" s="705"/>
      <c r="EG21" s="705"/>
      <c r="EH21" s="705"/>
      <c r="EI21" s="705"/>
      <c r="EJ21" s="705"/>
      <c r="EK21" s="229"/>
      <c r="EL21" s="229"/>
      <c r="EM21" s="229"/>
      <c r="EN21" s="156"/>
      <c r="EO21" s="156"/>
      <c r="EP21" s="271"/>
      <c r="EQ21" s="172"/>
      <c r="ER21" s="172"/>
      <c r="ES21" s="252"/>
      <c r="ET21" s="319"/>
      <c r="EU21" s="319"/>
      <c r="EV21" s="319"/>
      <c r="EW21" s="319"/>
      <c r="EX21" s="81"/>
      <c r="EY21" s="81"/>
      <c r="EZ21" s="81"/>
      <c r="FA21" s="81"/>
      <c r="FB21" s="81"/>
      <c r="FC21" s="81"/>
      <c r="FD21" s="81"/>
      <c r="FE21" s="81"/>
      <c r="FF21" s="81"/>
      <c r="FG21" s="81"/>
      <c r="FH21" s="81"/>
      <c r="FI21" s="81"/>
      <c r="FJ21" s="81"/>
      <c r="FK21" s="81"/>
    </row>
    <row r="22" spans="2:167" x14ac:dyDescent="0.2">
      <c r="B22" s="113"/>
      <c r="C22" s="57" t="s">
        <v>187</v>
      </c>
      <c r="D22" s="330">
        <v>0.92500000000000004</v>
      </c>
      <c r="E22" s="413"/>
      <c r="F22" s="659">
        <v>14</v>
      </c>
      <c r="G22" s="439">
        <v>39.353672634499773</v>
      </c>
      <c r="H22" s="439">
        <v>39.353672634499773</v>
      </c>
      <c r="I22" s="439">
        <v>39.353672634499773</v>
      </c>
      <c r="J22" s="439">
        <v>38.369830818637276</v>
      </c>
      <c r="K22" s="439">
        <v>36.402147186912295</v>
      </c>
      <c r="L22" s="439">
        <v>34.4344635551873</v>
      </c>
      <c r="M22" s="439">
        <v>32.466779923462312</v>
      </c>
      <c r="N22" s="439">
        <v>31.482938107599821</v>
      </c>
      <c r="O22" s="439">
        <v>32.466779923462312</v>
      </c>
      <c r="P22" s="439">
        <v>34.4344635551873</v>
      </c>
      <c r="Q22" s="439">
        <v>37.385989002774785</v>
      </c>
      <c r="R22" s="680">
        <v>39.353672634499773</v>
      </c>
      <c r="S22" s="288">
        <v>410.4</v>
      </c>
      <c r="T22" s="408"/>
      <c r="U22" s="692"/>
      <c r="V22" s="736"/>
      <c r="W22" s="440"/>
      <c r="X22" s="444"/>
      <c r="Y22" s="639"/>
      <c r="Z22" s="440"/>
      <c r="AA22" s="446"/>
      <c r="AB22" s="411"/>
      <c r="AC22" s="904"/>
      <c r="AD22" s="1199"/>
      <c r="AE22" s="1200">
        <v>26.216325832460857</v>
      </c>
      <c r="AF22" s="1200">
        <v>26.807456043389838</v>
      </c>
      <c r="AG22" s="1200">
        <v>27.021079420744968</v>
      </c>
      <c r="AH22" s="1200">
        <v>26.77564465882994</v>
      </c>
      <c r="AI22" s="1200">
        <v>26.188437082886853</v>
      </c>
      <c r="AJ22" s="1200">
        <v>25.311393689559935</v>
      </c>
      <c r="AK22" s="1200">
        <v>24.611082997734457</v>
      </c>
      <c r="AL22" s="1200">
        <v>24.160125620658963</v>
      </c>
      <c r="AM22" s="1200">
        <v>23.979791795495249</v>
      </c>
      <c r="AN22" s="1200">
        <v>24.13294617436156</v>
      </c>
      <c r="AO22" s="1200">
        <v>24.584436417233199</v>
      </c>
      <c r="AP22" s="1200">
        <v>25.464595202242165</v>
      </c>
      <c r="AQ22" s="1201">
        <v>25.437776244633167</v>
      </c>
      <c r="AR22" s="1201"/>
      <c r="AS22" s="748">
        <v>8</v>
      </c>
      <c r="AT22" s="1201">
        <f t="shared" si="47"/>
        <v>57.797104943533533</v>
      </c>
      <c r="AU22" s="1201">
        <f t="shared" si="0"/>
        <v>59.100323977912936</v>
      </c>
      <c r="AV22" s="1201">
        <f t="shared" si="1"/>
        <v>59.571282907790852</v>
      </c>
      <c r="AW22" s="1201">
        <f t="shared" si="2"/>
        <v>57.554437082940197</v>
      </c>
      <c r="AX22" s="1201">
        <f t="shared" si="3"/>
        <v>53.40544921722573</v>
      </c>
      <c r="AY22" s="1201">
        <f t="shared" si="4"/>
        <v>48.826812187762954</v>
      </c>
      <c r="AZ22" s="1201">
        <f t="shared" si="5"/>
        <v>44.762973980589798</v>
      </c>
      <c r="BA22" s="1201">
        <f t="shared" si="6"/>
        <v>42.611167556277032</v>
      </c>
      <c r="BB22" s="1201">
        <f t="shared" si="7"/>
        <v>43.614772917572367</v>
      </c>
      <c r="BC22" s="1201">
        <f t="shared" si="8"/>
        <v>46.553534145334964</v>
      </c>
      <c r="BD22" s="1201">
        <f t="shared" si="9"/>
        <v>51.489434394114859</v>
      </c>
      <c r="BE22" s="1201">
        <f t="shared" si="10"/>
        <v>56.139822592006546</v>
      </c>
      <c r="BF22" s="1202"/>
      <c r="BG22" s="1203"/>
      <c r="BH22" s="1203"/>
      <c r="BI22" s="748">
        <v>8</v>
      </c>
      <c r="BJ22" s="1190">
        <f t="shared" si="48"/>
        <v>227.99999999999997</v>
      </c>
      <c r="BK22" s="1202">
        <f t="shared" si="11"/>
        <v>67.842206578913434</v>
      </c>
      <c r="BL22" s="1202">
        <f t="shared" si="12"/>
        <v>67.842206578913434</v>
      </c>
      <c r="BM22" s="1202">
        <f t="shared" si="13"/>
        <v>67.842206578913434</v>
      </c>
      <c r="BN22" s="1202">
        <f t="shared" si="14"/>
        <v>66.146151414440595</v>
      </c>
      <c r="BO22" s="1202">
        <f t="shared" si="15"/>
        <v>62.754041085494933</v>
      </c>
      <c r="BP22" s="1202">
        <f t="shared" si="16"/>
        <v>59.361930756549256</v>
      </c>
      <c r="BQ22" s="1202">
        <f t="shared" si="17"/>
        <v>55.96982042760358</v>
      </c>
      <c r="BR22" s="1202">
        <f t="shared" si="18"/>
        <v>54.273765263130748</v>
      </c>
      <c r="BS22" s="1202">
        <f t="shared" si="19"/>
        <v>55.96982042760358</v>
      </c>
      <c r="BT22" s="1202">
        <f t="shared" si="20"/>
        <v>59.361930756549256</v>
      </c>
      <c r="BU22" s="1202">
        <f t="shared" si="21"/>
        <v>64.450096249967757</v>
      </c>
      <c r="BV22" s="1202">
        <f t="shared" si="22"/>
        <v>67.842206578913434</v>
      </c>
      <c r="BW22" s="1202"/>
      <c r="BX22" s="1202"/>
      <c r="BY22" s="1204">
        <f t="shared" si="49"/>
        <v>7.4999999999999991</v>
      </c>
      <c r="BZ22" s="1190">
        <f t="shared" si="52"/>
        <v>15660.894203213833</v>
      </c>
      <c r="CA22" s="1201">
        <f t="shared" si="53"/>
        <v>56.436272120732568</v>
      </c>
      <c r="CB22" s="1201">
        <f t="shared" si="50"/>
        <v>56.436272120732568</v>
      </c>
      <c r="CC22" s="1201">
        <f t="shared" si="23"/>
        <v>56.436272120732568</v>
      </c>
      <c r="CD22" s="1201">
        <f t="shared" si="24"/>
        <v>56.436272120732568</v>
      </c>
      <c r="CE22" s="1201">
        <f t="shared" si="25"/>
        <v>55.025365317714254</v>
      </c>
      <c r="CF22" s="1201">
        <f t="shared" si="26"/>
        <v>52.203551711677626</v>
      </c>
      <c r="CG22" s="1201">
        <f t="shared" si="27"/>
        <v>49.381738105640999</v>
      </c>
      <c r="CH22" s="1201">
        <f t="shared" si="28"/>
        <v>46.559924499604364</v>
      </c>
      <c r="CI22" s="1201">
        <f t="shared" si="29"/>
        <v>45.149017696586057</v>
      </c>
      <c r="CJ22" s="1201">
        <f t="shared" si="30"/>
        <v>46.559924499604364</v>
      </c>
      <c r="CK22" s="1201">
        <f t="shared" si="31"/>
        <v>49.381738105640999</v>
      </c>
      <c r="CL22" s="1201">
        <f t="shared" si="32"/>
        <v>53.61445851469594</v>
      </c>
      <c r="CM22" s="1201">
        <f t="shared" si="33"/>
        <v>56.436272120732568</v>
      </c>
      <c r="CN22" s="1201"/>
      <c r="CO22" s="748"/>
      <c r="CP22" s="1201"/>
      <c r="CQ22" s="748">
        <v>8</v>
      </c>
      <c r="CR22" s="1190">
        <f t="shared" si="51"/>
        <v>227.99999999999997</v>
      </c>
      <c r="CS22" s="1205">
        <f t="shared" si="34"/>
        <v>33.299759568262758</v>
      </c>
      <c r="CT22" s="1201">
        <f t="shared" si="35"/>
        <v>73.413403184753506</v>
      </c>
      <c r="CU22" s="1201">
        <f t="shared" si="36"/>
        <v>73.413403184753506</v>
      </c>
      <c r="CV22" s="1201">
        <f t="shared" si="37"/>
        <v>73.413403184753506</v>
      </c>
      <c r="CW22" s="1201">
        <f t="shared" si="38"/>
        <v>71.578068105134662</v>
      </c>
      <c r="CX22" s="1201">
        <f t="shared" si="39"/>
        <v>67.907397945896989</v>
      </c>
      <c r="CY22" s="1201">
        <f t="shared" si="40"/>
        <v>64.236727786659316</v>
      </c>
      <c r="CZ22" s="1201">
        <f t="shared" si="41"/>
        <v>60.566057627421642</v>
      </c>
      <c r="DA22" s="1201">
        <f t="shared" si="42"/>
        <v>58.730722547802813</v>
      </c>
      <c r="DB22" s="1201">
        <f t="shared" si="43"/>
        <v>60.566057627421642</v>
      </c>
      <c r="DC22" s="1201">
        <f t="shared" si="44"/>
        <v>64.236727786659316</v>
      </c>
      <c r="DD22" s="1201">
        <f t="shared" si="45"/>
        <v>69.742733025515818</v>
      </c>
      <c r="DE22" s="1201">
        <f t="shared" si="46"/>
        <v>73.413403184753506</v>
      </c>
      <c r="DF22" s="1190"/>
      <c r="DG22" s="1190"/>
      <c r="DH22" s="748" t="s">
        <v>190</v>
      </c>
      <c r="DI22" s="1202">
        <f>N16</f>
        <v>45.149017696586057</v>
      </c>
      <c r="DJ22" s="1202">
        <f>N15</f>
        <v>47.627947836819978</v>
      </c>
      <c r="DK22" s="1202">
        <f>N14</f>
        <v>50.06636092781396</v>
      </c>
      <c r="DL22" s="1202">
        <f>N13</f>
        <v>52.370144521776311</v>
      </c>
      <c r="DM22" s="1202">
        <f>N12</f>
        <v>54.373580534322492</v>
      </c>
      <c r="DN22" s="1202">
        <f>N11</f>
        <v>55.751273644269787</v>
      </c>
      <c r="DO22" s="1202">
        <f>N10</f>
        <v>55.717195109179357</v>
      </c>
      <c r="DP22" s="1202">
        <f>N9</f>
        <v>51.073274550648669</v>
      </c>
      <c r="DQ22" s="748"/>
      <c r="DR22" s="748"/>
      <c r="DS22" s="748"/>
      <c r="DT22" s="748"/>
      <c r="DU22" s="1201"/>
      <c r="DV22" s="1201"/>
      <c r="DW22" s="746"/>
      <c r="DX22" s="705"/>
      <c r="DY22" s="229"/>
      <c r="DZ22" s="229"/>
      <c r="EA22" s="229"/>
      <c r="EB22" s="229"/>
      <c r="EC22" s="704"/>
      <c r="ED22" s="705"/>
      <c r="EE22" s="705"/>
      <c r="EF22" s="705"/>
      <c r="EG22" s="705"/>
      <c r="EH22" s="705"/>
      <c r="EI22" s="705"/>
      <c r="EJ22" s="705"/>
      <c r="EK22" s="705"/>
      <c r="EL22" s="229"/>
      <c r="EM22" s="229"/>
      <c r="EN22" s="156"/>
      <c r="EO22" s="156"/>
      <c r="EP22" s="271"/>
      <c r="EQ22" s="172"/>
      <c r="ER22" s="172"/>
      <c r="ES22" s="252"/>
      <c r="ET22" s="319"/>
      <c r="EU22" s="319"/>
      <c r="EV22" s="319"/>
      <c r="EW22" s="319"/>
      <c r="EX22" s="319"/>
      <c r="EY22" s="81"/>
      <c r="EZ22" s="81"/>
      <c r="FA22" s="81"/>
      <c r="FB22" s="81"/>
      <c r="FC22" s="81"/>
      <c r="FD22" s="81"/>
      <c r="FE22" s="81"/>
      <c r="FF22" s="81"/>
      <c r="FG22" s="81"/>
      <c r="FH22" s="81"/>
      <c r="FI22" s="81"/>
      <c r="FJ22" s="81"/>
      <c r="FK22" s="81"/>
    </row>
    <row r="23" spans="2:167" x14ac:dyDescent="0.2">
      <c r="B23" s="113"/>
      <c r="C23" s="57" t="s">
        <v>188</v>
      </c>
      <c r="D23" s="330">
        <v>0.875</v>
      </c>
      <c r="E23" s="413"/>
      <c r="F23" s="659">
        <v>15</v>
      </c>
      <c r="G23" s="439">
        <v>36.914534279277781</v>
      </c>
      <c r="H23" s="439">
        <v>36.914534279277781</v>
      </c>
      <c r="I23" s="439">
        <v>36.914534279277781</v>
      </c>
      <c r="J23" s="439">
        <v>35.991670922295839</v>
      </c>
      <c r="K23" s="439">
        <v>34.145944208331947</v>
      </c>
      <c r="L23" s="439">
        <v>32.300217494368056</v>
      </c>
      <c r="M23" s="439">
        <v>30.454490780404168</v>
      </c>
      <c r="N23" s="439">
        <v>29.531627423422226</v>
      </c>
      <c r="O23" s="439">
        <v>30.454490780404168</v>
      </c>
      <c r="P23" s="439">
        <v>32.300217494368056</v>
      </c>
      <c r="Q23" s="439">
        <v>35.06880756531389</v>
      </c>
      <c r="R23" s="680">
        <v>36.914534279277781</v>
      </c>
      <c r="S23" s="288">
        <v>440.8</v>
      </c>
      <c r="T23" s="408"/>
      <c r="U23" s="614"/>
      <c r="V23" s="690"/>
      <c r="W23" s="440"/>
      <c r="X23" s="440"/>
      <c r="Y23" s="639"/>
      <c r="Z23" s="440"/>
      <c r="AA23" s="446"/>
      <c r="AB23" s="411"/>
      <c r="AC23" s="904"/>
      <c r="AD23" s="1199"/>
      <c r="AE23" s="1200">
        <v>24.881210843925466</v>
      </c>
      <c r="AF23" s="1200">
        <v>25.477691662328336</v>
      </c>
      <c r="AG23" s="1200">
        <v>25.761143797897091</v>
      </c>
      <c r="AH23" s="1200">
        <v>25.594975464235691</v>
      </c>
      <c r="AI23" s="1200">
        <v>25.10746682335029</v>
      </c>
      <c r="AJ23" s="1200">
        <v>24.288641039818707</v>
      </c>
      <c r="AK23" s="1200">
        <v>23.588229306832762</v>
      </c>
      <c r="AL23" s="1200">
        <v>23.170799074942369</v>
      </c>
      <c r="AM23" s="1200">
        <v>22.974772186693361</v>
      </c>
      <c r="AN23" s="1200">
        <v>23.071021936823467</v>
      </c>
      <c r="AO23" s="1200">
        <v>23.433918611931105</v>
      </c>
      <c r="AP23" s="1200">
        <v>24.221651395658338</v>
      </c>
      <c r="AQ23" s="1201">
        <v>24.297626845369749</v>
      </c>
      <c r="AR23" s="1201"/>
      <c r="AS23" s="748">
        <v>9</v>
      </c>
      <c r="AT23" s="1201">
        <f t="shared" si="47"/>
        <v>54.853680239507369</v>
      </c>
      <c r="AU23" s="1201">
        <f t="shared" si="0"/>
        <v>56.16869534415445</v>
      </c>
      <c r="AV23" s="1201">
        <f t="shared" si="1"/>
        <v>56.793600333916629</v>
      </c>
      <c r="AW23" s="1201">
        <f t="shared" si="2"/>
        <v>55.016580320129023</v>
      </c>
      <c r="AX23" s="1201">
        <f t="shared" si="3"/>
        <v>51.201052592933266</v>
      </c>
      <c r="AY23" s="1201">
        <f t="shared" si="4"/>
        <v>46.853876514764053</v>
      </c>
      <c r="AZ23" s="1201">
        <f t="shared" si="5"/>
        <v>42.902593713862096</v>
      </c>
      <c r="BA23" s="1201">
        <f t="shared" si="6"/>
        <v>40.866294211274422</v>
      </c>
      <c r="BB23" s="1201">
        <f t="shared" si="7"/>
        <v>41.786829523008109</v>
      </c>
      <c r="BC23" s="1201">
        <f t="shared" si="8"/>
        <v>44.50503472488257</v>
      </c>
      <c r="BD23" s="1201">
        <f t="shared" si="9"/>
        <v>49.079799694747194</v>
      </c>
      <c r="BE23" s="1201">
        <f t="shared" si="10"/>
        <v>53.399600560622936</v>
      </c>
      <c r="BF23" s="1202"/>
      <c r="BG23" s="1203"/>
      <c r="BH23" s="1203"/>
      <c r="BI23" s="748">
        <v>9</v>
      </c>
      <c r="BJ23" s="1190">
        <f t="shared" si="48"/>
        <v>258.39999999999998</v>
      </c>
      <c r="BK23" s="1202">
        <f t="shared" si="11"/>
        <v>65.52494876052701</v>
      </c>
      <c r="BL23" s="1202">
        <f t="shared" si="12"/>
        <v>65.52494876052701</v>
      </c>
      <c r="BM23" s="1202">
        <f t="shared" si="13"/>
        <v>65.52494876052701</v>
      </c>
      <c r="BN23" s="1202">
        <f t="shared" si="14"/>
        <v>63.886825041513831</v>
      </c>
      <c r="BO23" s="1202">
        <f t="shared" si="15"/>
        <v>60.610577603487485</v>
      </c>
      <c r="BP23" s="1202">
        <f t="shared" si="16"/>
        <v>57.334330165461125</v>
      </c>
      <c r="BQ23" s="1202">
        <f t="shared" si="17"/>
        <v>54.05808272743478</v>
      </c>
      <c r="BR23" s="1202">
        <f t="shared" si="18"/>
        <v>52.419959008421607</v>
      </c>
      <c r="BS23" s="1202">
        <f t="shared" si="19"/>
        <v>54.05808272743478</v>
      </c>
      <c r="BT23" s="1202">
        <f t="shared" si="20"/>
        <v>57.334330165461125</v>
      </c>
      <c r="BU23" s="1202">
        <f t="shared" si="21"/>
        <v>62.248701322500651</v>
      </c>
      <c r="BV23" s="1202">
        <f t="shared" si="22"/>
        <v>65.52494876052701</v>
      </c>
      <c r="BW23" s="1202"/>
      <c r="BX23" s="1202"/>
      <c r="BY23" s="1204">
        <f t="shared" si="49"/>
        <v>8.5</v>
      </c>
      <c r="BZ23" s="1190">
        <f t="shared" si="52"/>
        <v>17282.977015305587</v>
      </c>
      <c r="CA23" s="1201">
        <f t="shared" si="53"/>
        <v>53.357987239860357</v>
      </c>
      <c r="CB23" s="1201">
        <f t="shared" si="50"/>
        <v>53.357987239860357</v>
      </c>
      <c r="CC23" s="1201">
        <f t="shared" si="23"/>
        <v>53.357987239860357</v>
      </c>
      <c r="CD23" s="1201">
        <f t="shared" si="24"/>
        <v>53.357987239860357</v>
      </c>
      <c r="CE23" s="1201">
        <f t="shared" si="25"/>
        <v>52.024037558863846</v>
      </c>
      <c r="CF23" s="1201">
        <f t="shared" si="26"/>
        <v>49.35613819687083</v>
      </c>
      <c r="CG23" s="1201">
        <f t="shared" si="27"/>
        <v>46.688238834877815</v>
      </c>
      <c r="CH23" s="1201">
        <f t="shared" si="28"/>
        <v>44.020339472884793</v>
      </c>
      <c r="CI23" s="1201">
        <f t="shared" si="29"/>
        <v>42.686389791888288</v>
      </c>
      <c r="CJ23" s="1201">
        <f t="shared" si="30"/>
        <v>44.020339472884793</v>
      </c>
      <c r="CK23" s="1201">
        <f t="shared" si="31"/>
        <v>46.688238834877815</v>
      </c>
      <c r="CL23" s="1201">
        <f t="shared" si="32"/>
        <v>50.690087877867334</v>
      </c>
      <c r="CM23" s="1201">
        <f t="shared" si="33"/>
        <v>53.357987239860357</v>
      </c>
      <c r="CN23" s="1201"/>
      <c r="CO23" s="748"/>
      <c r="CP23" s="1201"/>
      <c r="CQ23" s="748">
        <v>9</v>
      </c>
      <c r="CR23" s="1190">
        <f t="shared" si="51"/>
        <v>258.39999999999998</v>
      </c>
      <c r="CS23" s="1205">
        <f t="shared" si="34"/>
        <v>31.797022598887558</v>
      </c>
      <c r="CT23" s="1201">
        <f t="shared" si="35"/>
        <v>70.100435270158698</v>
      </c>
      <c r="CU23" s="1201">
        <f t="shared" si="36"/>
        <v>70.100435270158698</v>
      </c>
      <c r="CV23" s="1201">
        <f t="shared" si="37"/>
        <v>70.100435270158698</v>
      </c>
      <c r="CW23" s="1201">
        <f t="shared" si="38"/>
        <v>68.347924388404721</v>
      </c>
      <c r="CX23" s="1201">
        <f t="shared" si="39"/>
        <v>64.842902624896794</v>
      </c>
      <c r="CY23" s="1201">
        <f t="shared" si="40"/>
        <v>61.337880861388854</v>
      </c>
      <c r="CZ23" s="1201">
        <f t="shared" si="41"/>
        <v>57.83285909788092</v>
      </c>
      <c r="DA23" s="1201">
        <f t="shared" si="42"/>
        <v>56.080348216126957</v>
      </c>
      <c r="DB23" s="1201">
        <f t="shared" si="43"/>
        <v>57.83285909788092</v>
      </c>
      <c r="DC23" s="1201">
        <f t="shared" si="44"/>
        <v>61.337880861388854</v>
      </c>
      <c r="DD23" s="1201">
        <f t="shared" si="45"/>
        <v>66.595413506650758</v>
      </c>
      <c r="DE23" s="1201">
        <f t="shared" si="46"/>
        <v>70.100435270158698</v>
      </c>
      <c r="DF23" s="1190"/>
      <c r="DG23" s="1190"/>
      <c r="DH23" s="748" t="s">
        <v>191</v>
      </c>
      <c r="DI23" s="1202">
        <f>O17</f>
        <v>44.020339472884793</v>
      </c>
      <c r="DJ23" s="1202">
        <f>O16</f>
        <v>46.559924499604364</v>
      </c>
      <c r="DK23" s="1202">
        <f>O15</f>
        <v>49.116321206720599</v>
      </c>
      <c r="DL23" s="1202">
        <f>O14</f>
        <v>51.630934706808141</v>
      </c>
      <c r="DM23" s="1202">
        <f>O13</f>
        <v>54.006711538081817</v>
      </c>
      <c r="DN23" s="1202">
        <f>O12</f>
        <v>56.072754926020068</v>
      </c>
      <c r="DO23" s="1202">
        <f>O11</f>
        <v>57.49350094565321</v>
      </c>
      <c r="DP23" s="1202">
        <f>O10</f>
        <v>57.458357456341204</v>
      </c>
      <c r="DQ23" s="1202">
        <f>O9</f>
        <v>52.669314380356433</v>
      </c>
      <c r="DR23" s="748"/>
      <c r="DS23" s="748"/>
      <c r="DT23" s="748"/>
      <c r="DU23" s="1201"/>
      <c r="DV23" s="1201"/>
      <c r="DW23" s="746"/>
      <c r="DX23" s="705"/>
      <c r="DY23" s="705"/>
      <c r="DZ23" s="229"/>
      <c r="EA23" s="229"/>
      <c r="EB23" s="229"/>
      <c r="EC23" s="704"/>
      <c r="ED23" s="705"/>
      <c r="EE23" s="705"/>
      <c r="EF23" s="705"/>
      <c r="EG23" s="705"/>
      <c r="EH23" s="705"/>
      <c r="EI23" s="705"/>
      <c r="EJ23" s="705"/>
      <c r="EK23" s="705"/>
      <c r="EL23" s="705"/>
      <c r="EM23" s="229"/>
      <c r="EN23" s="156"/>
      <c r="EO23" s="156"/>
      <c r="EP23" s="271"/>
      <c r="EQ23" s="172"/>
      <c r="ER23" s="172"/>
      <c r="ES23" s="252"/>
      <c r="ET23" s="319"/>
      <c r="EU23" s="319"/>
      <c r="EV23" s="319"/>
      <c r="EW23" s="319"/>
      <c r="EX23" s="319"/>
      <c r="EY23" s="319"/>
      <c r="EZ23" s="81"/>
      <c r="FA23" s="81"/>
      <c r="FB23" s="81"/>
      <c r="FC23" s="81"/>
      <c r="FD23" s="81"/>
      <c r="FE23" s="81"/>
      <c r="FF23" s="81"/>
      <c r="FG23" s="81"/>
      <c r="FH23" s="81"/>
      <c r="FI23" s="81"/>
      <c r="FJ23" s="81"/>
      <c r="FK23" s="81"/>
    </row>
    <row r="24" spans="2:167" x14ac:dyDescent="0.2">
      <c r="B24" s="113"/>
      <c r="C24" s="57" t="s">
        <v>189</v>
      </c>
      <c r="D24" s="330">
        <v>0.82499999999999996</v>
      </c>
      <c r="E24" s="413"/>
      <c r="F24" s="659">
        <v>16</v>
      </c>
      <c r="G24" s="439">
        <v>34.602311353247522</v>
      </c>
      <c r="H24" s="439">
        <v>34.602311353247522</v>
      </c>
      <c r="I24" s="439">
        <v>34.602311353247522</v>
      </c>
      <c r="J24" s="439">
        <v>33.737253569416332</v>
      </c>
      <c r="K24" s="439">
        <v>32.007138001753958</v>
      </c>
      <c r="L24" s="439">
        <v>30.277022434091581</v>
      </c>
      <c r="M24" s="439">
        <v>28.546906866429204</v>
      </c>
      <c r="N24" s="439">
        <v>27.681849082598021</v>
      </c>
      <c r="O24" s="439">
        <v>28.546906866429204</v>
      </c>
      <c r="P24" s="439">
        <v>30.277022434091581</v>
      </c>
      <c r="Q24" s="439">
        <v>32.872195785585141</v>
      </c>
      <c r="R24" s="680">
        <v>34.602311353247522</v>
      </c>
      <c r="S24" s="288">
        <v>471.2</v>
      </c>
      <c r="T24" s="408"/>
      <c r="U24" s="440"/>
      <c r="V24" s="690"/>
      <c r="W24" s="440"/>
      <c r="X24" s="440"/>
      <c r="Y24" s="639"/>
      <c r="Z24" s="440"/>
      <c r="AA24" s="446"/>
      <c r="AB24" s="411"/>
      <c r="AC24" s="904"/>
      <c r="AD24" s="1199"/>
      <c r="AE24" s="1200">
        <v>23.643605012193916</v>
      </c>
      <c r="AF24" s="1200">
        <v>24.239947870159018</v>
      </c>
      <c r="AG24" s="1200">
        <v>24.582644181577095</v>
      </c>
      <c r="AH24" s="1200">
        <v>24.500720836003396</v>
      </c>
      <c r="AI24" s="1200">
        <v>24.099699632888267</v>
      </c>
      <c r="AJ24" s="1200">
        <v>23.350077137326526</v>
      </c>
      <c r="AK24" s="1200">
        <v>22.628340576456949</v>
      </c>
      <c r="AL24" s="1200">
        <v>22.189830838755231</v>
      </c>
      <c r="AM24" s="1200">
        <v>21.961868975804489</v>
      </c>
      <c r="AN24" s="1200">
        <v>22.027884271351041</v>
      </c>
      <c r="AO24" s="1200">
        <v>22.362751228507932</v>
      </c>
      <c r="AP24" s="1200">
        <v>23.060349625085227</v>
      </c>
      <c r="AQ24" s="1201">
        <v>23.220643348842426</v>
      </c>
      <c r="AR24" s="1201"/>
      <c r="AS24" s="748">
        <v>10</v>
      </c>
      <c r="AT24" s="1201">
        <f t="shared" si="47"/>
        <v>52.125226428228082</v>
      </c>
      <c r="AU24" s="1201">
        <f t="shared" si="0"/>
        <v>53.43993738217339</v>
      </c>
      <c r="AV24" s="1201">
        <f t="shared" si="1"/>
        <v>54.195453422116245</v>
      </c>
      <c r="AW24" s="1201">
        <f t="shared" si="2"/>
        <v>52.664472277324428</v>
      </c>
      <c r="AX24" s="1201">
        <f t="shared" si="3"/>
        <v>49.145937224930833</v>
      </c>
      <c r="AY24" s="1201">
        <f t="shared" si="4"/>
        <v>45.043344706233036</v>
      </c>
      <c r="AZ24" s="1201">
        <f t="shared" si="5"/>
        <v>41.156734977534683</v>
      </c>
      <c r="BA24" s="1201">
        <f t="shared" si="6"/>
        <v>39.136162400874682</v>
      </c>
      <c r="BB24" s="1201">
        <f t="shared" si="7"/>
        <v>39.944547325266214</v>
      </c>
      <c r="BC24" s="1201">
        <f t="shared" si="8"/>
        <v>42.492775443442383</v>
      </c>
      <c r="BD24" s="1201">
        <f t="shared" si="9"/>
        <v>46.836355843611308</v>
      </c>
      <c r="BE24" s="1201">
        <f t="shared" si="10"/>
        <v>50.83936840857141</v>
      </c>
      <c r="BF24" s="1202"/>
      <c r="BG24" s="1203"/>
      <c r="BH24" s="1203"/>
      <c r="BI24" s="748">
        <v>10</v>
      </c>
      <c r="BJ24" s="1190">
        <f t="shared" si="48"/>
        <v>288.79999999999995</v>
      </c>
      <c r="BK24" s="1202">
        <f t="shared" si="11"/>
        <v>63.103549622797729</v>
      </c>
      <c r="BL24" s="1202">
        <f t="shared" si="12"/>
        <v>63.103549622797729</v>
      </c>
      <c r="BM24" s="1202">
        <f t="shared" si="13"/>
        <v>63.103549622797729</v>
      </c>
      <c r="BN24" s="1202">
        <f t="shared" si="14"/>
        <v>61.525960882227785</v>
      </c>
      <c r="BO24" s="1202">
        <f t="shared" si="15"/>
        <v>58.370783401087905</v>
      </c>
      <c r="BP24" s="1202">
        <f t="shared" si="16"/>
        <v>55.215605919948011</v>
      </c>
      <c r="BQ24" s="1202">
        <f t="shared" si="17"/>
        <v>52.060428438808124</v>
      </c>
      <c r="BR24" s="1202">
        <f t="shared" si="18"/>
        <v>50.482839698238188</v>
      </c>
      <c r="BS24" s="1202">
        <f t="shared" si="19"/>
        <v>52.060428438808124</v>
      </c>
      <c r="BT24" s="1202">
        <f t="shared" si="20"/>
        <v>55.215605919948011</v>
      </c>
      <c r="BU24" s="1202">
        <f t="shared" si="21"/>
        <v>59.948372141657842</v>
      </c>
      <c r="BV24" s="1202">
        <f t="shared" si="22"/>
        <v>63.103549622797729</v>
      </c>
      <c r="BW24" s="1207"/>
      <c r="BX24" s="1207"/>
      <c r="BY24" s="1204">
        <f t="shared" si="49"/>
        <v>9.4999999999999982</v>
      </c>
      <c r="BZ24" s="1208">
        <f t="shared" si="52"/>
        <v>18813.444956892978</v>
      </c>
      <c r="CA24" s="1201">
        <f t="shared" si="53"/>
        <v>50.344340183795744</v>
      </c>
      <c r="CB24" s="1201">
        <f t="shared" si="50"/>
        <v>50.344340183795744</v>
      </c>
      <c r="CC24" s="1201">
        <f t="shared" si="23"/>
        <v>50.344340183795744</v>
      </c>
      <c r="CD24" s="1201">
        <f t="shared" si="24"/>
        <v>50.344340183795744</v>
      </c>
      <c r="CE24" s="1201">
        <f t="shared" si="25"/>
        <v>49.085731679200848</v>
      </c>
      <c r="CF24" s="1201">
        <f t="shared" si="26"/>
        <v>46.568514670011062</v>
      </c>
      <c r="CG24" s="1201">
        <f t="shared" si="27"/>
        <v>44.051297660821277</v>
      </c>
      <c r="CH24" s="1201">
        <f t="shared" si="28"/>
        <v>41.534080651631484</v>
      </c>
      <c r="CI24" s="1201">
        <f t="shared" si="29"/>
        <v>40.275472147036595</v>
      </c>
      <c r="CJ24" s="1201">
        <f t="shared" si="30"/>
        <v>41.534080651631484</v>
      </c>
      <c r="CK24" s="1201">
        <f t="shared" si="31"/>
        <v>44.051297660821277</v>
      </c>
      <c r="CL24" s="1201">
        <f t="shared" si="32"/>
        <v>47.827123174605951</v>
      </c>
      <c r="CM24" s="1201">
        <f t="shared" si="33"/>
        <v>50.344340183795744</v>
      </c>
      <c r="CN24" s="1201"/>
      <c r="CO24" s="748"/>
      <c r="CP24" s="1201"/>
      <c r="CQ24" s="748">
        <v>10</v>
      </c>
      <c r="CR24" s="1190">
        <f t="shared" si="51"/>
        <v>288.79999999999995</v>
      </c>
      <c r="CS24" s="1205">
        <f t="shared" si="34"/>
        <v>30.091796606335222</v>
      </c>
      <c r="CT24" s="1201">
        <f t="shared" si="35"/>
        <v>66.341055474765867</v>
      </c>
      <c r="CU24" s="1201">
        <f t="shared" si="36"/>
        <v>66.341055474765867</v>
      </c>
      <c r="CV24" s="1201">
        <f t="shared" si="37"/>
        <v>66.341055474765867</v>
      </c>
      <c r="CW24" s="1201">
        <f t="shared" si="38"/>
        <v>64.682529087896711</v>
      </c>
      <c r="CX24" s="1201">
        <f t="shared" si="39"/>
        <v>61.365476314158428</v>
      </c>
      <c r="CY24" s="1201">
        <f t="shared" si="40"/>
        <v>58.048423540420131</v>
      </c>
      <c r="CZ24" s="1201">
        <f t="shared" si="41"/>
        <v>54.731370766681835</v>
      </c>
      <c r="DA24" s="1201">
        <f t="shared" si="42"/>
        <v>53.072844379812693</v>
      </c>
      <c r="DB24" s="1201">
        <f t="shared" si="43"/>
        <v>54.731370766681835</v>
      </c>
      <c r="DC24" s="1201">
        <f t="shared" si="44"/>
        <v>58.048423540420131</v>
      </c>
      <c r="DD24" s="1201">
        <f t="shared" si="45"/>
        <v>63.024002701027563</v>
      </c>
      <c r="DE24" s="1201">
        <f t="shared" si="46"/>
        <v>66.341055474765867</v>
      </c>
      <c r="DF24" s="1190"/>
      <c r="DG24" s="1190"/>
      <c r="DH24" s="748" t="s">
        <v>192</v>
      </c>
      <c r="DI24" s="1202">
        <f>P18</f>
        <v>44.051297660821277</v>
      </c>
      <c r="DJ24" s="1202">
        <f>P17</f>
        <v>46.688238834877815</v>
      </c>
      <c r="DK24" s="1202">
        <f>P16</f>
        <v>49.381738105640999</v>
      </c>
      <c r="DL24" s="1202">
        <f>P15</f>
        <v>52.093067946521849</v>
      </c>
      <c r="DM24" s="1202">
        <f>P14</f>
        <v>54.760082264796516</v>
      </c>
      <c r="DN24" s="1202">
        <f>P13</f>
        <v>57.279845570692835</v>
      </c>
      <c r="DO24" s="1202">
        <f>P12</f>
        <v>59.471103709415225</v>
      </c>
      <c r="DP24" s="1202">
        <f>P11</f>
        <v>60.97795554842007</v>
      </c>
      <c r="DQ24" s="1202">
        <f>P10</f>
        <v>60.940682150664912</v>
      </c>
      <c r="DR24" s="1202">
        <f>P9</f>
        <v>55.86139403977198</v>
      </c>
      <c r="DS24" s="748"/>
      <c r="DT24" s="748"/>
      <c r="DU24" s="1201"/>
      <c r="DV24" s="1201"/>
      <c r="DW24" s="746"/>
      <c r="DX24" s="705"/>
      <c r="DY24" s="705"/>
      <c r="DZ24" s="705"/>
      <c r="EA24" s="229"/>
      <c r="EB24" s="229"/>
      <c r="EC24" s="704"/>
      <c r="ED24" s="705"/>
      <c r="EE24" s="705"/>
      <c r="EF24" s="705"/>
      <c r="EG24" s="705"/>
      <c r="EH24" s="705"/>
      <c r="EI24" s="705"/>
      <c r="EJ24" s="705"/>
      <c r="EK24" s="705"/>
      <c r="EL24" s="705"/>
      <c r="EM24" s="705"/>
      <c r="EN24" s="156"/>
      <c r="EO24" s="156"/>
      <c r="EP24" s="271"/>
      <c r="EQ24" s="172"/>
      <c r="ER24" s="172"/>
      <c r="ES24" s="252"/>
      <c r="ET24" s="319"/>
      <c r="EU24" s="319"/>
      <c r="EV24" s="319"/>
      <c r="EW24" s="319"/>
      <c r="EX24" s="319"/>
      <c r="EY24" s="319"/>
      <c r="EZ24" s="319"/>
      <c r="FA24" s="81"/>
      <c r="FB24" s="81"/>
      <c r="FC24" s="81"/>
      <c r="FD24" s="81"/>
      <c r="FE24" s="81"/>
      <c r="FF24" s="81"/>
      <c r="FG24" s="81"/>
      <c r="FH24" s="81"/>
      <c r="FI24" s="81"/>
      <c r="FJ24" s="81"/>
      <c r="FK24" s="81"/>
    </row>
    <row r="25" spans="2:167" x14ac:dyDescent="0.2">
      <c r="B25" s="113"/>
      <c r="C25" s="57" t="s">
        <v>190</v>
      </c>
      <c r="D25" s="330">
        <v>0.8</v>
      </c>
      <c r="E25" s="413"/>
      <c r="F25" s="659">
        <v>17</v>
      </c>
      <c r="G25" s="439">
        <v>32.41503593697766</v>
      </c>
      <c r="H25" s="439">
        <v>32.41503593697766</v>
      </c>
      <c r="I25" s="439">
        <v>32.41503593697766</v>
      </c>
      <c r="J25" s="439">
        <v>31.604660038553217</v>
      </c>
      <c r="K25" s="439">
        <v>29.983908241704338</v>
      </c>
      <c r="L25" s="439">
        <v>28.363156444855452</v>
      </c>
      <c r="M25" s="439">
        <v>26.742404648006566</v>
      </c>
      <c r="N25" s="439">
        <v>25.93202874958213</v>
      </c>
      <c r="O25" s="439">
        <v>26.742404648006566</v>
      </c>
      <c r="P25" s="439">
        <v>28.363156444855452</v>
      </c>
      <c r="Q25" s="439">
        <v>30.794284140128774</v>
      </c>
      <c r="R25" s="680">
        <v>32.41503593697766</v>
      </c>
      <c r="S25" s="288">
        <v>501.6</v>
      </c>
      <c r="T25" s="408"/>
      <c r="U25" s="440"/>
      <c r="V25" s="690"/>
      <c r="W25" s="440"/>
      <c r="X25" s="440"/>
      <c r="Y25" s="639"/>
      <c r="Z25" s="440"/>
      <c r="AA25" s="446"/>
      <c r="AB25" s="411"/>
      <c r="AC25" s="904"/>
      <c r="AD25" s="1199"/>
      <c r="AE25" s="1200">
        <v>22.538876952978026</v>
      </c>
      <c r="AF25" s="1200">
        <v>23.128647682246605</v>
      </c>
      <c r="AG25" s="1200">
        <v>23.517594080202624</v>
      </c>
      <c r="AH25" s="1200">
        <v>23.521742805678681</v>
      </c>
      <c r="AI25" s="1200">
        <v>23.193954893397205</v>
      </c>
      <c r="AJ25" s="1200">
        <v>22.521031660027909</v>
      </c>
      <c r="AK25" s="1200">
        <v>21.767316376712927</v>
      </c>
      <c r="AL25" s="1200">
        <v>21.259819229096454</v>
      </c>
      <c r="AM25" s="1200">
        <v>20.983592665336953</v>
      </c>
      <c r="AN25" s="1200">
        <v>21.039438895098986</v>
      </c>
      <c r="AO25" s="1200">
        <v>21.399237877545364</v>
      </c>
      <c r="AP25" s="1200">
        <v>22.014845849361041</v>
      </c>
      <c r="AQ25" s="1201">
        <v>22.240508247306895</v>
      </c>
      <c r="AR25" s="1201"/>
      <c r="AS25" s="748">
        <v>11</v>
      </c>
      <c r="AT25" s="1201">
        <f t="shared" si="47"/>
        <v>49.689717959932025</v>
      </c>
      <c r="AU25" s="1201">
        <f t="shared" si="0"/>
        <v>50.989939850291435</v>
      </c>
      <c r="AV25" s="1201">
        <f t="shared" si="1"/>
        <v>51.847419877192799</v>
      </c>
      <c r="AW25" s="1201">
        <f t="shared" si="2"/>
        <v>50.560152094940946</v>
      </c>
      <c r="AX25" s="1201">
        <f t="shared" si="3"/>
        <v>47.298873784849924</v>
      </c>
      <c r="AY25" s="1201">
        <f t="shared" si="4"/>
        <v>43.444078845504464</v>
      </c>
      <c r="AZ25" s="1201">
        <f t="shared" si="5"/>
        <v>39.590692400158147</v>
      </c>
      <c r="BA25" s="1201">
        <f t="shared" si="6"/>
        <v>37.495902695661606</v>
      </c>
      <c r="BB25" s="1201">
        <f t="shared" si="7"/>
        <v>38.165245007066048</v>
      </c>
      <c r="BC25" s="1201">
        <f t="shared" si="8"/>
        <v>40.58602003771265</v>
      </c>
      <c r="BD25" s="1201">
        <f t="shared" si="9"/>
        <v>44.818381681817428</v>
      </c>
      <c r="BE25" s="1201">
        <f t="shared" si="10"/>
        <v>48.534427135314459</v>
      </c>
      <c r="BF25" s="1202"/>
      <c r="BG25" s="1203"/>
      <c r="BH25" s="1203"/>
      <c r="BI25" s="748">
        <v>11</v>
      </c>
      <c r="BJ25" s="1190">
        <f t="shared" si="48"/>
        <v>319.2</v>
      </c>
      <c r="BK25" s="1202">
        <f t="shared" si="11"/>
        <v>60.630883357287964</v>
      </c>
      <c r="BL25" s="1202">
        <f t="shared" si="12"/>
        <v>60.630883357287964</v>
      </c>
      <c r="BM25" s="1202">
        <f t="shared" si="13"/>
        <v>60.630883357287964</v>
      </c>
      <c r="BN25" s="1202">
        <f t="shared" si="14"/>
        <v>59.115111273355765</v>
      </c>
      <c r="BO25" s="1202">
        <f t="shared" si="15"/>
        <v>56.083567105491369</v>
      </c>
      <c r="BP25" s="1202">
        <f t="shared" si="16"/>
        <v>53.052022937626965</v>
      </c>
      <c r="BQ25" s="1202">
        <f t="shared" si="17"/>
        <v>50.020478769762569</v>
      </c>
      <c r="BR25" s="1202">
        <f t="shared" si="18"/>
        <v>48.504706685830371</v>
      </c>
      <c r="BS25" s="1202">
        <f t="shared" si="19"/>
        <v>50.020478769762569</v>
      </c>
      <c r="BT25" s="1202">
        <f t="shared" si="20"/>
        <v>53.052022937626965</v>
      </c>
      <c r="BU25" s="1202">
        <f t="shared" si="21"/>
        <v>57.59933918942356</v>
      </c>
      <c r="BV25" s="1202">
        <f t="shared" si="22"/>
        <v>60.630883357287964</v>
      </c>
      <c r="BW25" s="1207"/>
      <c r="BX25" s="1207"/>
      <c r="BY25" s="1204">
        <f t="shared" si="49"/>
        <v>10.5</v>
      </c>
      <c r="BZ25" s="1190">
        <f t="shared" si="52"/>
        <v>20255.108867975927</v>
      </c>
      <c r="CA25" s="1201">
        <f t="shared" si="53"/>
        <v>47.423154969833803</v>
      </c>
      <c r="CB25" s="1201">
        <f t="shared" si="50"/>
        <v>47.423154969833803</v>
      </c>
      <c r="CC25" s="1201">
        <f t="shared" si="23"/>
        <v>47.423154969833803</v>
      </c>
      <c r="CD25" s="1201">
        <f t="shared" si="24"/>
        <v>47.423154969833803</v>
      </c>
      <c r="CE25" s="1201">
        <f t="shared" si="25"/>
        <v>46.237576095587954</v>
      </c>
      <c r="CF25" s="1201">
        <f t="shared" si="26"/>
        <v>43.866418347096271</v>
      </c>
      <c r="CG25" s="1201">
        <f t="shared" si="27"/>
        <v>41.495260598604574</v>
      </c>
      <c r="CH25" s="1201">
        <f t="shared" si="28"/>
        <v>39.124102850112884</v>
      </c>
      <c r="CI25" s="1201">
        <f t="shared" si="29"/>
        <v>37.938523975867042</v>
      </c>
      <c r="CJ25" s="1201">
        <f t="shared" si="30"/>
        <v>39.124102850112884</v>
      </c>
      <c r="CK25" s="1201">
        <f t="shared" si="31"/>
        <v>41.495260598604574</v>
      </c>
      <c r="CL25" s="1201">
        <f t="shared" si="32"/>
        <v>45.051997221342113</v>
      </c>
      <c r="CM25" s="1201">
        <f t="shared" si="33"/>
        <v>47.423154969833803</v>
      </c>
      <c r="CN25" s="1201"/>
      <c r="CO25" s="748"/>
      <c r="CP25" s="1201"/>
      <c r="CQ25" s="748">
        <v>11</v>
      </c>
      <c r="CR25" s="1190">
        <f t="shared" si="51"/>
        <v>319.2</v>
      </c>
      <c r="CS25" s="1205">
        <f t="shared" si="34"/>
        <v>28.238496432890756</v>
      </c>
      <c r="CT25" s="1201">
        <f t="shared" si="35"/>
        <v>62.255227990740266</v>
      </c>
      <c r="CU25" s="1201">
        <f t="shared" si="36"/>
        <v>62.255227990740266</v>
      </c>
      <c r="CV25" s="1201">
        <f t="shared" si="37"/>
        <v>62.255227990740266</v>
      </c>
      <c r="CW25" s="1201">
        <f t="shared" si="38"/>
        <v>60.698847290971756</v>
      </c>
      <c r="CX25" s="1201">
        <f t="shared" si="39"/>
        <v>57.586085891434749</v>
      </c>
      <c r="CY25" s="1201">
        <f t="shared" si="40"/>
        <v>54.473324491897728</v>
      </c>
      <c r="CZ25" s="1201">
        <f t="shared" si="41"/>
        <v>51.360563092360721</v>
      </c>
      <c r="DA25" s="1201">
        <f t="shared" si="42"/>
        <v>49.804182392592217</v>
      </c>
      <c r="DB25" s="1201">
        <f t="shared" si="43"/>
        <v>51.360563092360721</v>
      </c>
      <c r="DC25" s="1201">
        <f t="shared" si="44"/>
        <v>54.473324491897728</v>
      </c>
      <c r="DD25" s="1201">
        <f t="shared" si="45"/>
        <v>59.142466591203252</v>
      </c>
      <c r="DE25" s="1201">
        <f t="shared" si="46"/>
        <v>62.255227990740266</v>
      </c>
      <c r="DF25" s="1190"/>
      <c r="DG25" s="1190"/>
      <c r="DH25" s="748" t="s">
        <v>193</v>
      </c>
      <c r="DI25" s="1202">
        <f>Q19</f>
        <v>45.051997221342113</v>
      </c>
      <c r="DJ25" s="1202">
        <f>Q18</f>
        <v>47.827123174605951</v>
      </c>
      <c r="DK25" s="1202">
        <f>Q17</f>
        <v>50.690087877867334</v>
      </c>
      <c r="DL25" s="1202">
        <f>Q16</f>
        <v>53.61445851469594</v>
      </c>
      <c r="DM25" s="1202">
        <f>Q15</f>
        <v>56.55818805622372</v>
      </c>
      <c r="DN25" s="1202">
        <f>Q14</f>
        <v>59.453803601779072</v>
      </c>
      <c r="DO25" s="1202">
        <f>Q13</f>
        <v>62.189546619609359</v>
      </c>
      <c r="DP25" s="1202">
        <f>Q12</f>
        <v>64.56862688450795</v>
      </c>
      <c r="DQ25" s="1202">
        <f>Q11</f>
        <v>66.204637452570367</v>
      </c>
      <c r="DR25" s="1202">
        <f>Q10</f>
        <v>66.164169192150482</v>
      </c>
      <c r="DS25" s="1202">
        <f>Q9</f>
        <v>60.649513528895284</v>
      </c>
      <c r="DT25" s="748"/>
      <c r="DU25" s="1201"/>
      <c r="DV25" s="1201"/>
      <c r="DW25" s="746"/>
      <c r="DX25" s="705"/>
      <c r="DY25" s="705"/>
      <c r="DZ25" s="705"/>
      <c r="EA25" s="705"/>
      <c r="EB25" s="229"/>
      <c r="EC25" s="704"/>
      <c r="ED25" s="705"/>
      <c r="EE25" s="705"/>
      <c r="EF25" s="705"/>
      <c r="EG25" s="705"/>
      <c r="EH25" s="705"/>
      <c r="EI25" s="705"/>
      <c r="EJ25" s="705"/>
      <c r="EK25" s="705"/>
      <c r="EL25" s="705"/>
      <c r="EM25" s="705"/>
      <c r="EN25" s="172"/>
      <c r="EO25" s="156"/>
      <c r="EP25" s="271"/>
      <c r="EQ25" s="172"/>
      <c r="ER25" s="172"/>
      <c r="ES25" s="252"/>
      <c r="ET25" s="319"/>
      <c r="EU25" s="319"/>
      <c r="EV25" s="319"/>
      <c r="EW25" s="319"/>
      <c r="EX25" s="319"/>
      <c r="EY25" s="319"/>
      <c r="EZ25" s="319"/>
      <c r="FA25" s="319"/>
      <c r="FB25" s="81"/>
      <c r="FC25" s="81"/>
      <c r="FD25" s="81"/>
      <c r="FE25" s="81"/>
      <c r="FF25" s="81"/>
      <c r="FG25" s="81"/>
      <c r="FH25" s="81"/>
      <c r="FI25" s="81"/>
      <c r="FJ25" s="81"/>
      <c r="FK25" s="81"/>
    </row>
    <row r="26" spans="2:167" x14ac:dyDescent="0.2">
      <c r="B26" s="113"/>
      <c r="C26" s="57" t="s">
        <v>191</v>
      </c>
      <c r="D26" s="330">
        <v>0.82499999999999996</v>
      </c>
      <c r="E26" s="413"/>
      <c r="F26" s="659">
        <v>18</v>
      </c>
      <c r="G26" s="439">
        <v>30.349598319913056</v>
      </c>
      <c r="H26" s="439">
        <v>30.349598319913056</v>
      </c>
      <c r="I26" s="439">
        <v>30.349598319913056</v>
      </c>
      <c r="J26" s="439">
        <v>29.590858361915231</v>
      </c>
      <c r="K26" s="439">
        <v>28.073378445919577</v>
      </c>
      <c r="L26" s="439">
        <v>26.555898529923923</v>
      </c>
      <c r="M26" s="439">
        <v>25.038418613928272</v>
      </c>
      <c r="N26" s="439">
        <v>24.279678655930446</v>
      </c>
      <c r="O26" s="439">
        <v>25.038418613928272</v>
      </c>
      <c r="P26" s="439">
        <v>26.555898529923923</v>
      </c>
      <c r="Q26" s="439">
        <v>28.832118403917402</v>
      </c>
      <c r="R26" s="680">
        <v>30.349598319913056</v>
      </c>
      <c r="S26" s="288">
        <v>532</v>
      </c>
      <c r="T26" s="408"/>
      <c r="U26" s="440"/>
      <c r="V26" s="690"/>
      <c r="W26" s="440"/>
      <c r="X26" s="440"/>
      <c r="Y26" s="639"/>
      <c r="Z26" s="440"/>
      <c r="AA26" s="446"/>
      <c r="AB26" s="411"/>
      <c r="AC26" s="904"/>
      <c r="AD26" s="1199"/>
      <c r="AE26" s="1200">
        <v>21.568548186548355</v>
      </c>
      <c r="AF26" s="1200">
        <v>22.143517505472836</v>
      </c>
      <c r="AG26" s="1200">
        <v>22.564829920371196</v>
      </c>
      <c r="AH26" s="1200">
        <v>22.653440226295775</v>
      </c>
      <c r="AI26" s="1200">
        <v>22.388615301492504</v>
      </c>
      <c r="AJ26" s="1200">
        <v>21.795982445045677</v>
      </c>
      <c r="AK26" s="1200">
        <v>21.01190183298495</v>
      </c>
      <c r="AL26" s="1200">
        <v>20.402664867070303</v>
      </c>
      <c r="AM26" s="1200">
        <v>20.065708951789713</v>
      </c>
      <c r="AN26" s="1200">
        <v>20.122800545522775</v>
      </c>
      <c r="AO26" s="1200">
        <v>20.54484011096023</v>
      </c>
      <c r="AP26" s="1200">
        <v>21.090261706057245</v>
      </c>
      <c r="AQ26" s="1201">
        <v>21.362759299967632</v>
      </c>
      <c r="AR26" s="1201"/>
      <c r="AS26" s="748">
        <v>12</v>
      </c>
      <c r="AT26" s="1201">
        <f t="shared" si="47"/>
        <v>47.550509212624483</v>
      </c>
      <c r="AU26" s="1201">
        <f t="shared" si="0"/>
        <v>48.818099578931388</v>
      </c>
      <c r="AV26" s="1201">
        <f t="shared" si="1"/>
        <v>49.746934458903134</v>
      </c>
      <c r="AW26" s="1201">
        <f t="shared" si="2"/>
        <v>48.693729575116841</v>
      </c>
      <c r="AX26" s="1201">
        <f t="shared" si="3"/>
        <v>45.656564144837354</v>
      </c>
      <c r="AY26" s="1201">
        <f t="shared" si="4"/>
        <v>42.045426433036781</v>
      </c>
      <c r="AZ26" s="1201">
        <f t="shared" si="5"/>
        <v>38.216734107929916</v>
      </c>
      <c r="BA26" s="1201">
        <f t="shared" si="6"/>
        <v>35.984141179377993</v>
      </c>
      <c r="BB26" s="1201">
        <f t="shared" si="7"/>
        <v>36.49578556919797</v>
      </c>
      <c r="BC26" s="1201">
        <f t="shared" si="8"/>
        <v>38.817783602856863</v>
      </c>
      <c r="BD26" s="1201">
        <f t="shared" si="9"/>
        <v>43.02893827126092</v>
      </c>
      <c r="BE26" s="1201">
        <f t="shared" si="10"/>
        <v>46.496068018893588</v>
      </c>
      <c r="BF26" s="1202"/>
      <c r="BG26" s="1203"/>
      <c r="BH26" s="1203"/>
      <c r="BI26" s="748">
        <v>12</v>
      </c>
      <c r="BJ26" s="1190">
        <f t="shared" si="48"/>
        <v>349.59999999999997</v>
      </c>
      <c r="BK26" s="1202">
        <f t="shared" si="11"/>
        <v>58.144751483995513</v>
      </c>
      <c r="BL26" s="1202">
        <f t="shared" si="12"/>
        <v>58.144751483995513</v>
      </c>
      <c r="BM26" s="1202">
        <f t="shared" si="13"/>
        <v>58.144751483995513</v>
      </c>
      <c r="BN26" s="1202">
        <f t="shared" si="14"/>
        <v>56.691132696895629</v>
      </c>
      <c r="BO26" s="1202">
        <f t="shared" si="15"/>
        <v>53.783895122695853</v>
      </c>
      <c r="BP26" s="1202">
        <f t="shared" si="16"/>
        <v>50.87665754849607</v>
      </c>
      <c r="BQ26" s="1202">
        <f t="shared" si="17"/>
        <v>47.969419974296301</v>
      </c>
      <c r="BR26" s="1202">
        <f t="shared" si="18"/>
        <v>46.515801187196409</v>
      </c>
      <c r="BS26" s="1202">
        <f t="shared" si="19"/>
        <v>47.969419974296301</v>
      </c>
      <c r="BT26" s="1202">
        <f t="shared" si="20"/>
        <v>50.87665754849607</v>
      </c>
      <c r="BU26" s="1202">
        <f t="shared" si="21"/>
        <v>55.237513909795737</v>
      </c>
      <c r="BV26" s="1202">
        <f t="shared" si="22"/>
        <v>58.144751483995513</v>
      </c>
      <c r="BW26" s="1207"/>
      <c r="BX26" s="1207"/>
      <c r="BY26" s="1204">
        <f t="shared" si="49"/>
        <v>11.5</v>
      </c>
      <c r="BZ26" s="1190">
        <f t="shared" si="52"/>
        <v>21611.303556279141</v>
      </c>
      <c r="CA26" s="1201">
        <f t="shared" si="53"/>
        <v>44.611667378395218</v>
      </c>
      <c r="CB26" s="1201">
        <f t="shared" si="50"/>
        <v>44.611667378395218</v>
      </c>
      <c r="CC26" s="1201">
        <f t="shared" si="23"/>
        <v>44.611667378395218</v>
      </c>
      <c r="CD26" s="1201">
        <f t="shared" si="24"/>
        <v>44.611667378395218</v>
      </c>
      <c r="CE26" s="1201">
        <f t="shared" si="25"/>
        <v>43.496375693935335</v>
      </c>
      <c r="CF26" s="1201">
        <f t="shared" si="26"/>
        <v>41.265792325015582</v>
      </c>
      <c r="CG26" s="1201">
        <f t="shared" si="27"/>
        <v>39.035208956095815</v>
      </c>
      <c r="CH26" s="1201">
        <f t="shared" si="28"/>
        <v>36.804625587176055</v>
      </c>
      <c r="CI26" s="1201">
        <f t="shared" si="29"/>
        <v>35.689333902716179</v>
      </c>
      <c r="CJ26" s="1201">
        <f t="shared" si="30"/>
        <v>36.804625587176055</v>
      </c>
      <c r="CK26" s="1201">
        <f t="shared" si="31"/>
        <v>39.035208956095815</v>
      </c>
      <c r="CL26" s="1201">
        <f t="shared" si="32"/>
        <v>42.381084009475458</v>
      </c>
      <c r="CM26" s="1201">
        <f t="shared" si="33"/>
        <v>44.611667378395218</v>
      </c>
      <c r="CN26" s="1201"/>
      <c r="CO26" s="748"/>
      <c r="CP26" s="1201"/>
      <c r="CQ26" s="748">
        <v>12</v>
      </c>
      <c r="CR26" s="1190">
        <f t="shared" si="51"/>
        <v>349.59999999999997</v>
      </c>
      <c r="CS26" s="1205">
        <f t="shared" si="34"/>
        <v>26.290756727598154</v>
      </c>
      <c r="CT26" s="1201">
        <f t="shared" si="35"/>
        <v>57.961196978580062</v>
      </c>
      <c r="CU26" s="1201">
        <f t="shared" si="36"/>
        <v>57.961196978580062</v>
      </c>
      <c r="CV26" s="1201">
        <f t="shared" si="37"/>
        <v>57.961196978580062</v>
      </c>
      <c r="CW26" s="1201">
        <f t="shared" si="38"/>
        <v>56.512167054115565</v>
      </c>
      <c r="CX26" s="1201">
        <f t="shared" si="39"/>
        <v>53.614107205186563</v>
      </c>
      <c r="CY26" s="1201">
        <f t="shared" si="40"/>
        <v>50.716047356257555</v>
      </c>
      <c r="CZ26" s="1201">
        <f t="shared" si="41"/>
        <v>47.817987507328546</v>
      </c>
      <c r="DA26" s="1201">
        <f t="shared" si="42"/>
        <v>46.368957582864056</v>
      </c>
      <c r="DB26" s="1201">
        <f t="shared" si="43"/>
        <v>47.817987507328546</v>
      </c>
      <c r="DC26" s="1201">
        <f t="shared" si="44"/>
        <v>50.716047356257555</v>
      </c>
      <c r="DD26" s="1201">
        <f t="shared" si="45"/>
        <v>55.063137129651061</v>
      </c>
      <c r="DE26" s="1201">
        <f t="shared" si="46"/>
        <v>57.961196978580062</v>
      </c>
      <c r="DF26" s="1190"/>
      <c r="DG26" s="1190"/>
      <c r="DH26" s="748" t="s">
        <v>194</v>
      </c>
      <c r="DI26" s="1202">
        <f>R20</f>
        <v>44.611667378395218</v>
      </c>
      <c r="DJ26" s="1202">
        <f>R19</f>
        <v>47.423154969833803</v>
      </c>
      <c r="DK26" s="1202">
        <f>R18</f>
        <v>50.344340183795744</v>
      </c>
      <c r="DL26" s="1202">
        <f>R17</f>
        <v>53.357987239860357</v>
      </c>
      <c r="DM26" s="1202">
        <f>R16</f>
        <v>56.436272120732568</v>
      </c>
      <c r="DN26" s="1202">
        <f>R15</f>
        <v>59.53493479602497</v>
      </c>
      <c r="DO26" s="1202">
        <f>R14</f>
        <v>62.582951159767447</v>
      </c>
      <c r="DP26" s="1202">
        <f>R13</f>
        <v>65.462680652220385</v>
      </c>
      <c r="DQ26" s="1202">
        <f>R12</f>
        <v>67.966975667903114</v>
      </c>
      <c r="DR26" s="1202">
        <f>R11</f>
        <v>69.689092055337227</v>
      </c>
      <c r="DS26" s="1202">
        <f>R10</f>
        <v>69.64649388647419</v>
      </c>
      <c r="DT26" s="1202">
        <f>R9</f>
        <v>63.841593188310831</v>
      </c>
      <c r="DU26" s="1201"/>
      <c r="DV26" s="1201"/>
      <c r="DW26" s="746"/>
      <c r="DX26" s="705"/>
      <c r="DY26" s="705"/>
      <c r="DZ26" s="705"/>
      <c r="EA26" s="705"/>
      <c r="EB26" s="705"/>
      <c r="EC26" s="704"/>
      <c r="ED26" s="705"/>
      <c r="EE26" s="705"/>
      <c r="EF26" s="705"/>
      <c r="EG26" s="705"/>
      <c r="EH26" s="705"/>
      <c r="EI26" s="705"/>
      <c r="EJ26" s="705"/>
      <c r="EK26" s="705"/>
      <c r="EL26" s="705"/>
      <c r="EM26" s="705"/>
      <c r="EN26" s="172"/>
      <c r="EO26" s="172"/>
      <c r="EP26" s="271"/>
      <c r="EQ26" s="172"/>
      <c r="ER26" s="172"/>
      <c r="ES26" s="252"/>
      <c r="ET26" s="319"/>
      <c r="EU26" s="319"/>
      <c r="EV26" s="319"/>
      <c r="EW26" s="319"/>
      <c r="EX26" s="319"/>
      <c r="EY26" s="319"/>
      <c r="EZ26" s="319"/>
      <c r="FA26" s="319"/>
      <c r="FB26" s="319"/>
      <c r="FC26" s="81"/>
      <c r="FD26" s="81"/>
      <c r="FE26" s="81"/>
      <c r="FF26" s="81"/>
      <c r="FG26" s="81"/>
      <c r="FH26" s="81"/>
      <c r="FI26" s="81"/>
      <c r="FJ26" s="81"/>
      <c r="FK26" s="81"/>
    </row>
    <row r="27" spans="2:167" x14ac:dyDescent="0.2">
      <c r="B27" s="113"/>
      <c r="C27" s="57" t="s">
        <v>192</v>
      </c>
      <c r="D27" s="330">
        <v>0.875</v>
      </c>
      <c r="E27" s="413"/>
      <c r="F27" s="659">
        <v>19</v>
      </c>
      <c r="G27" s="439">
        <v>28.402106901296424</v>
      </c>
      <c r="H27" s="439">
        <v>28.402106901296424</v>
      </c>
      <c r="I27" s="439">
        <v>28.402106901296424</v>
      </c>
      <c r="J27" s="439">
        <v>27.692054228764011</v>
      </c>
      <c r="K27" s="439">
        <v>26.271948883699192</v>
      </c>
      <c r="L27" s="439">
        <v>24.85184353863437</v>
      </c>
      <c r="M27" s="439">
        <v>23.431738193569547</v>
      </c>
      <c r="N27" s="439">
        <v>22.721685521037141</v>
      </c>
      <c r="O27" s="439">
        <v>23.431738193569547</v>
      </c>
      <c r="P27" s="439">
        <v>24.85184353863437</v>
      </c>
      <c r="Q27" s="439">
        <v>26.982001556231602</v>
      </c>
      <c r="R27" s="680">
        <v>28.402106901296424</v>
      </c>
      <c r="S27" s="288">
        <v>562.4</v>
      </c>
      <c r="T27" s="408"/>
      <c r="U27" s="440"/>
      <c r="V27" s="690"/>
      <c r="W27" s="440"/>
      <c r="X27" s="440"/>
      <c r="Y27" s="639"/>
      <c r="Z27" s="440"/>
      <c r="AA27" s="446"/>
      <c r="AB27" s="411"/>
      <c r="AC27" s="904"/>
      <c r="AD27" s="1199"/>
      <c r="AE27" s="1200">
        <v>20.708758424639221</v>
      </c>
      <c r="AF27" s="1200">
        <v>21.258516797097318</v>
      </c>
      <c r="AG27" s="1200">
        <v>21.698510798343492</v>
      </c>
      <c r="AH27" s="1200">
        <v>21.866380304366484</v>
      </c>
      <c r="AI27" s="1200">
        <v>21.659119009670523</v>
      </c>
      <c r="AJ27" s="1200">
        <v>21.146533699470151</v>
      </c>
      <c r="AK27" s="1200">
        <v>20.346244724785898</v>
      </c>
      <c r="AL27" s="1200">
        <v>19.623204999094384</v>
      </c>
      <c r="AM27" s="1200">
        <v>19.219817469120962</v>
      </c>
      <c r="AN27" s="1200">
        <v>19.280093520510945</v>
      </c>
      <c r="AO27" s="1200">
        <v>19.780918141559347</v>
      </c>
      <c r="AP27" s="1200">
        <v>20.269464558607098</v>
      </c>
      <c r="AQ27" s="1201">
        <v>20.571463537272148</v>
      </c>
      <c r="AR27" s="1201"/>
      <c r="AS27" s="748">
        <v>13</v>
      </c>
      <c r="AT27" s="1201">
        <f t="shared" si="47"/>
        <v>45.654997255075187</v>
      </c>
      <c r="AU27" s="1201">
        <f t="shared" si="0"/>
        <v>46.867006998530698</v>
      </c>
      <c r="AV27" s="1201">
        <f t="shared" si="1"/>
        <v>47.83702772634232</v>
      </c>
      <c r="AW27" s="1201">
        <f t="shared" si="2"/>
        <v>47.001938720615605</v>
      </c>
      <c r="AX27" s="1201">
        <f t="shared" si="3"/>
        <v>44.16891992064226</v>
      </c>
      <c r="AY27" s="1201">
        <f t="shared" si="4"/>
        <v>40.792610712388651</v>
      </c>
      <c r="AZ27" s="1201">
        <f t="shared" si="5"/>
        <v>37.006027865662894</v>
      </c>
      <c r="BA27" s="1201">
        <f t="shared" si="6"/>
        <v>34.609409294320443</v>
      </c>
      <c r="BB27" s="1201">
        <f t="shared" si="7"/>
        <v>34.957266584373556</v>
      </c>
      <c r="BC27" s="1201">
        <f t="shared" si="8"/>
        <v>37.192164004654629</v>
      </c>
      <c r="BD27" s="1201">
        <f t="shared" si="9"/>
        <v>41.428986600287587</v>
      </c>
      <c r="BE27" s="1201">
        <f t="shared" si="10"/>
        <v>44.686520061193519</v>
      </c>
      <c r="BF27" s="1202"/>
      <c r="BG27" s="1203"/>
      <c r="BH27" s="1203"/>
      <c r="BI27" s="748">
        <v>13</v>
      </c>
      <c r="BJ27" s="1190">
        <f t="shared" si="48"/>
        <v>379.99999999999994</v>
      </c>
      <c r="BK27" s="1202">
        <f t="shared" si="11"/>
        <v>55.672556830789816</v>
      </c>
      <c r="BL27" s="1202">
        <f t="shared" si="12"/>
        <v>55.672556830789816</v>
      </c>
      <c r="BM27" s="1202">
        <f t="shared" si="13"/>
        <v>55.672556830789816</v>
      </c>
      <c r="BN27" s="1202">
        <f t="shared" si="14"/>
        <v>54.280742910020066</v>
      </c>
      <c r="BO27" s="1202">
        <f t="shared" si="15"/>
        <v>51.497115068480582</v>
      </c>
      <c r="BP27" s="1202">
        <f t="shared" si="16"/>
        <v>48.713487226941091</v>
      </c>
      <c r="BQ27" s="1202">
        <f t="shared" si="17"/>
        <v>45.929859385401592</v>
      </c>
      <c r="BR27" s="1202">
        <f t="shared" si="18"/>
        <v>44.538045464631857</v>
      </c>
      <c r="BS27" s="1202">
        <f t="shared" si="19"/>
        <v>45.929859385401592</v>
      </c>
      <c r="BT27" s="1202">
        <f t="shared" si="20"/>
        <v>48.713487226941091</v>
      </c>
      <c r="BU27" s="1202">
        <f t="shared" si="21"/>
        <v>52.888928989250317</v>
      </c>
      <c r="BV27" s="1202">
        <f t="shared" si="22"/>
        <v>55.672556830789816</v>
      </c>
      <c r="BW27" s="1207"/>
      <c r="BX27" s="1207"/>
      <c r="BY27" s="1204">
        <f t="shared" si="49"/>
        <v>12.499999999999998</v>
      </c>
      <c r="BZ27" s="1190">
        <f t="shared" si="52"/>
        <v>22885.673210300385</v>
      </c>
      <c r="CA27" s="1201">
        <f t="shared" si="53"/>
        <v>41.920054408593508</v>
      </c>
      <c r="CB27" s="1201">
        <f t="shared" si="50"/>
        <v>41.920054408593508</v>
      </c>
      <c r="CC27" s="1201">
        <f t="shared" si="23"/>
        <v>41.920054408593508</v>
      </c>
      <c r="CD27" s="1201">
        <f t="shared" si="24"/>
        <v>41.920054408593508</v>
      </c>
      <c r="CE27" s="1201">
        <f t="shared" si="25"/>
        <v>40.872053048378667</v>
      </c>
      <c r="CF27" s="1201">
        <f t="shared" si="26"/>
        <v>38.776050327948994</v>
      </c>
      <c r="CG27" s="1201">
        <f t="shared" si="27"/>
        <v>36.68004760751932</v>
      </c>
      <c r="CH27" s="1201">
        <f t="shared" si="28"/>
        <v>34.58404488708964</v>
      </c>
      <c r="CI27" s="1201">
        <f t="shared" si="29"/>
        <v>33.536043526874806</v>
      </c>
      <c r="CJ27" s="1201">
        <f t="shared" si="30"/>
        <v>34.58404488708964</v>
      </c>
      <c r="CK27" s="1201">
        <f t="shared" si="31"/>
        <v>36.68004760751932</v>
      </c>
      <c r="CL27" s="1201">
        <f t="shared" si="32"/>
        <v>39.824051688163827</v>
      </c>
      <c r="CM27" s="1201">
        <f t="shared" si="33"/>
        <v>41.920054408593508</v>
      </c>
      <c r="CN27" s="1201"/>
      <c r="CO27" s="748"/>
      <c r="CP27" s="1201"/>
      <c r="CQ27" s="748">
        <v>13</v>
      </c>
      <c r="CR27" s="1190">
        <f t="shared" si="51"/>
        <v>379.99999999999994</v>
      </c>
      <c r="CS27" s="1205">
        <f t="shared" si="34"/>
        <v>24.298641818966011</v>
      </c>
      <c r="CT27" s="1201">
        <f t="shared" si="35"/>
        <v>53.569335389370409</v>
      </c>
      <c r="CU27" s="1201">
        <f t="shared" si="36"/>
        <v>53.569335389370409</v>
      </c>
      <c r="CV27" s="1201">
        <f t="shared" si="37"/>
        <v>53.569335389370409</v>
      </c>
      <c r="CW27" s="1201">
        <f t="shared" si="38"/>
        <v>52.230102004636151</v>
      </c>
      <c r="CX27" s="1201">
        <f t="shared" si="39"/>
        <v>49.55163523516763</v>
      </c>
      <c r="CY27" s="1201">
        <f t="shared" si="40"/>
        <v>46.873168465699109</v>
      </c>
      <c r="CZ27" s="1201">
        <f t="shared" si="41"/>
        <v>44.194701696230581</v>
      </c>
      <c r="DA27" s="1201">
        <f t="shared" si="42"/>
        <v>42.855468311496331</v>
      </c>
      <c r="DB27" s="1201">
        <f t="shared" si="43"/>
        <v>44.194701696230581</v>
      </c>
      <c r="DC27" s="1201">
        <f t="shared" si="44"/>
        <v>46.873168465699109</v>
      </c>
      <c r="DD27" s="1201">
        <f t="shared" si="45"/>
        <v>50.890868619901887</v>
      </c>
      <c r="DE27" s="1201">
        <f t="shared" si="46"/>
        <v>53.569335389370409</v>
      </c>
      <c r="DF27" s="1190"/>
      <c r="DG27" s="1190"/>
      <c r="DH27" s="748" t="s">
        <v>183</v>
      </c>
      <c r="DI27" s="1202">
        <f>G21</f>
        <v>41.920054408593508</v>
      </c>
      <c r="DJ27" s="1202">
        <f>G20</f>
        <v>44.611667378395218</v>
      </c>
      <c r="DK27" s="1202">
        <f>G19</f>
        <v>47.423154969833803</v>
      </c>
      <c r="DL27" s="1202">
        <f>G18</f>
        <v>50.344340183795744</v>
      </c>
      <c r="DM27" s="1202">
        <f>G17</f>
        <v>53.357987239860357</v>
      </c>
      <c r="DN27" s="1202">
        <f>G16</f>
        <v>56.436272120732568</v>
      </c>
      <c r="DO27" s="1202">
        <f>G15</f>
        <v>59.53493479602497</v>
      </c>
      <c r="DP27" s="1202">
        <f>G14</f>
        <v>62.582951159767447</v>
      </c>
      <c r="DQ27" s="1202">
        <f>G13</f>
        <v>65.462680652220385</v>
      </c>
      <c r="DR27" s="1202">
        <f>G12</f>
        <v>67.966975667903114</v>
      </c>
      <c r="DS27" s="1202">
        <f>G11</f>
        <v>69.689092055337227</v>
      </c>
      <c r="DT27" s="1202">
        <f>G10</f>
        <v>69.64649388647419</v>
      </c>
      <c r="DU27" s="1201"/>
      <c r="DV27" s="1201"/>
      <c r="DW27" s="746"/>
      <c r="DX27" s="705"/>
      <c r="DY27" s="705"/>
      <c r="DZ27" s="705"/>
      <c r="EA27" s="705"/>
      <c r="EB27" s="705"/>
      <c r="EC27" s="704"/>
      <c r="ED27" s="705"/>
      <c r="EE27" s="705"/>
      <c r="EF27" s="705"/>
      <c r="EG27" s="705"/>
      <c r="EH27" s="705"/>
      <c r="EI27" s="705"/>
      <c r="EJ27" s="705"/>
      <c r="EK27" s="705"/>
      <c r="EL27" s="705"/>
      <c r="EM27" s="705"/>
      <c r="EN27" s="172"/>
      <c r="EO27" s="172"/>
      <c r="EP27" s="271"/>
      <c r="EQ27" s="172"/>
      <c r="ER27" s="172"/>
      <c r="ES27" s="252"/>
      <c r="ET27" s="319"/>
      <c r="EU27" s="319"/>
      <c r="EV27" s="319"/>
      <c r="EW27" s="319"/>
      <c r="EX27" s="319"/>
      <c r="EY27" s="319"/>
      <c r="EZ27" s="319"/>
      <c r="FA27" s="319"/>
      <c r="FB27" s="319"/>
      <c r="FC27" s="81"/>
      <c r="FD27" s="81"/>
      <c r="FE27" s="81"/>
      <c r="FF27" s="81"/>
      <c r="FG27" s="81"/>
      <c r="FH27" s="81"/>
      <c r="FI27" s="81"/>
      <c r="FJ27" s="81"/>
      <c r="FK27" s="81"/>
    </row>
    <row r="28" spans="2:167" x14ac:dyDescent="0.2">
      <c r="B28" s="113"/>
      <c r="C28" s="57" t="s">
        <v>193</v>
      </c>
      <c r="D28" s="330">
        <v>0.95</v>
      </c>
      <c r="E28" s="413"/>
      <c r="F28" s="659">
        <v>20</v>
      </c>
      <c r="G28" s="439">
        <v>26.568151324503795</v>
      </c>
      <c r="H28" s="439">
        <v>26.568151324503795</v>
      </c>
      <c r="I28" s="439">
        <v>26.568151324503795</v>
      </c>
      <c r="J28" s="439">
        <v>25.903947541391201</v>
      </c>
      <c r="K28" s="439">
        <v>24.575539975166013</v>
      </c>
      <c r="L28" s="439">
        <v>23.247132408940821</v>
      </c>
      <c r="M28" s="439">
        <v>21.91872484271563</v>
      </c>
      <c r="N28" s="439">
        <v>21.254521059603036</v>
      </c>
      <c r="O28" s="439">
        <v>21.91872484271563</v>
      </c>
      <c r="P28" s="439">
        <v>23.247132408940821</v>
      </c>
      <c r="Q28" s="439">
        <v>25.239743758278603</v>
      </c>
      <c r="R28" s="680">
        <v>26.568151324503795</v>
      </c>
      <c r="S28" s="288">
        <v>592.79999999999995</v>
      </c>
      <c r="T28" s="408"/>
      <c r="U28" s="440"/>
      <c r="V28" s="690"/>
      <c r="W28" s="440"/>
      <c r="X28" s="440"/>
      <c r="Y28" s="639"/>
      <c r="Z28" s="440"/>
      <c r="AA28" s="446"/>
      <c r="AB28" s="411"/>
      <c r="AC28" s="904"/>
      <c r="AD28" s="1199"/>
      <c r="AE28" s="1200">
        <v>19.918730857353719</v>
      </c>
      <c r="AF28" s="1200">
        <v>20.430767723618402</v>
      </c>
      <c r="AG28" s="1200">
        <v>20.876618231526649</v>
      </c>
      <c r="AH28" s="1200">
        <v>21.11493013186923</v>
      </c>
      <c r="AI28" s="1200">
        <v>20.965451767470544</v>
      </c>
      <c r="AJ28" s="1200">
        <v>20.529394211148329</v>
      </c>
      <c r="AK28" s="1200">
        <v>19.738452584607501</v>
      </c>
      <c r="AL28" s="1200">
        <v>18.912847818107593</v>
      </c>
      <c r="AM28" s="1200">
        <v>18.445930532216753</v>
      </c>
      <c r="AN28" s="1200">
        <v>18.502252218517377</v>
      </c>
      <c r="AO28" s="1200">
        <v>19.075471562594352</v>
      </c>
      <c r="AP28" s="1200">
        <v>19.519847543434214</v>
      </c>
      <c r="AQ28" s="1201">
        <v>19.83589126520539</v>
      </c>
      <c r="AR28" s="1201"/>
      <c r="AS28" s="748">
        <v>14</v>
      </c>
      <c r="AT28" s="1201">
        <f t="shared" si="47"/>
        <v>43.913284609813999</v>
      </c>
      <c r="AU28" s="1201">
        <f t="shared" si="0"/>
        <v>45.042132667455036</v>
      </c>
      <c r="AV28" s="1201">
        <f t="shared" si="1"/>
        <v>46.025064782328045</v>
      </c>
      <c r="AW28" s="1201">
        <f t="shared" si="2"/>
        <v>45.386691273727514</v>
      </c>
      <c r="AX28" s="1201">
        <f t="shared" si="3"/>
        <v>42.754341014703201</v>
      </c>
      <c r="AY28" s="1201">
        <f t="shared" si="4"/>
        <v>39.602120996195332</v>
      </c>
      <c r="AZ28" s="1201">
        <f t="shared" si="5"/>
        <v>35.900567217754109</v>
      </c>
      <c r="BA28" s="1201">
        <f t="shared" si="6"/>
        <v>33.356553686734117</v>
      </c>
      <c r="BB28" s="1201">
        <f t="shared" si="7"/>
        <v>33.549710451075789</v>
      </c>
      <c r="BC28" s="1201">
        <f t="shared" si="8"/>
        <v>35.691673291652513</v>
      </c>
      <c r="BD28" s="1201">
        <f t="shared" si="9"/>
        <v>39.951505289359133</v>
      </c>
      <c r="BE28" s="1201">
        <f t="shared" si="10"/>
        <v>43.033897433206498</v>
      </c>
      <c r="BF28" s="1202"/>
      <c r="BG28" s="1203"/>
      <c r="BH28" s="1203"/>
      <c r="BI28" s="748">
        <v>14</v>
      </c>
      <c r="BJ28" s="1190">
        <f t="shared" si="48"/>
        <v>410.4</v>
      </c>
      <c r="BK28" s="1202">
        <f t="shared" si="11"/>
        <v>53.234299824689018</v>
      </c>
      <c r="BL28" s="1202">
        <f t="shared" si="12"/>
        <v>53.234299824689018</v>
      </c>
      <c r="BM28" s="1202">
        <f t="shared" si="13"/>
        <v>53.234299824689018</v>
      </c>
      <c r="BN28" s="1202">
        <f t="shared" si="14"/>
        <v>51.903442329071794</v>
      </c>
      <c r="BO28" s="1202">
        <f t="shared" si="15"/>
        <v>49.241727337837339</v>
      </c>
      <c r="BP28" s="1202">
        <f t="shared" si="16"/>
        <v>46.580012346602892</v>
      </c>
      <c r="BQ28" s="1202">
        <f t="shared" si="17"/>
        <v>43.918297355368438</v>
      </c>
      <c r="BR28" s="1202">
        <f t="shared" si="18"/>
        <v>42.587439859751214</v>
      </c>
      <c r="BS28" s="1202">
        <f t="shared" si="19"/>
        <v>43.918297355368438</v>
      </c>
      <c r="BT28" s="1202">
        <f t="shared" si="20"/>
        <v>46.580012346602892</v>
      </c>
      <c r="BU28" s="1202">
        <f t="shared" si="21"/>
        <v>50.572584833454563</v>
      </c>
      <c r="BV28" s="1202">
        <f t="shared" si="22"/>
        <v>53.234299824689018</v>
      </c>
      <c r="BW28" s="1207"/>
      <c r="BX28" s="1207"/>
      <c r="BY28" s="1204">
        <f t="shared" si="49"/>
        <v>13.5</v>
      </c>
      <c r="BZ28" s="1190">
        <f t="shared" si="52"/>
        <v>24082.024858389177</v>
      </c>
      <c r="CA28" s="1201">
        <f t="shared" si="53"/>
        <v>39.353672634499773</v>
      </c>
      <c r="CB28" s="1201">
        <f t="shared" si="50"/>
        <v>39.353672634499773</v>
      </c>
      <c r="CC28" s="1201">
        <f t="shared" si="23"/>
        <v>39.353672634499773</v>
      </c>
      <c r="CD28" s="1201">
        <f t="shared" si="24"/>
        <v>39.353672634499773</v>
      </c>
      <c r="CE28" s="1201">
        <f t="shared" si="25"/>
        <v>38.369830818637276</v>
      </c>
      <c r="CF28" s="1201">
        <f t="shared" si="26"/>
        <v>36.402147186912295</v>
      </c>
      <c r="CG28" s="1201">
        <f t="shared" si="27"/>
        <v>34.4344635551873</v>
      </c>
      <c r="CH28" s="1201">
        <f t="shared" si="28"/>
        <v>32.466779923462312</v>
      </c>
      <c r="CI28" s="1201">
        <f t="shared" si="29"/>
        <v>31.482938107599821</v>
      </c>
      <c r="CJ28" s="1201">
        <f t="shared" si="30"/>
        <v>32.466779923462312</v>
      </c>
      <c r="CK28" s="1201">
        <f t="shared" si="31"/>
        <v>34.4344635551873</v>
      </c>
      <c r="CL28" s="1201">
        <f t="shared" si="32"/>
        <v>37.385989002774785</v>
      </c>
      <c r="CM28" s="1201">
        <f t="shared" si="33"/>
        <v>39.353672634499773</v>
      </c>
      <c r="CN28" s="1201"/>
      <c r="CO28" s="748"/>
      <c r="CP28" s="1201"/>
      <c r="CQ28" s="748">
        <v>14</v>
      </c>
      <c r="CR28" s="1190">
        <f t="shared" si="51"/>
        <v>410.4</v>
      </c>
      <c r="CS28" s="1205">
        <f t="shared" si="34"/>
        <v>22.30660455121356</v>
      </c>
      <c r="CT28" s="1201">
        <f t="shared" si="35"/>
        <v>49.177644969000362</v>
      </c>
      <c r="CU28" s="1201">
        <f t="shared" si="36"/>
        <v>49.177644969000362</v>
      </c>
      <c r="CV28" s="1201">
        <f t="shared" si="37"/>
        <v>49.177644969000362</v>
      </c>
      <c r="CW28" s="1201">
        <f t="shared" si="38"/>
        <v>47.948203844775357</v>
      </c>
      <c r="CX28" s="1201">
        <f t="shared" si="39"/>
        <v>45.48932159632534</v>
      </c>
      <c r="CY28" s="1201">
        <f t="shared" si="40"/>
        <v>43.030439347875316</v>
      </c>
      <c r="CZ28" s="1201">
        <f t="shared" si="41"/>
        <v>40.571557099425299</v>
      </c>
      <c r="DA28" s="1201">
        <f t="shared" si="42"/>
        <v>39.342115975200286</v>
      </c>
      <c r="DB28" s="1201">
        <f t="shared" si="43"/>
        <v>40.571557099425299</v>
      </c>
      <c r="DC28" s="1201">
        <f t="shared" si="44"/>
        <v>43.030439347875316</v>
      </c>
      <c r="DD28" s="1201">
        <f t="shared" si="45"/>
        <v>46.718762720550338</v>
      </c>
      <c r="DE28" s="1201">
        <f t="shared" si="46"/>
        <v>49.177644969000362</v>
      </c>
      <c r="DF28" s="1190"/>
      <c r="DG28" s="1190"/>
      <c r="DH28" s="748" t="s">
        <v>184</v>
      </c>
      <c r="DI28" s="1202">
        <f>H22</f>
        <v>39.353672634499773</v>
      </c>
      <c r="DJ28" s="1202">
        <f>H21</f>
        <v>41.920054408593508</v>
      </c>
      <c r="DK28" s="1202">
        <f>H20</f>
        <v>44.611667378395218</v>
      </c>
      <c r="DL28" s="1202">
        <f>H19</f>
        <v>47.423154969833803</v>
      </c>
      <c r="DM28" s="1202">
        <f>H18</f>
        <v>50.344340183795744</v>
      </c>
      <c r="DN28" s="1202">
        <f>H17</f>
        <v>53.357987239860357</v>
      </c>
      <c r="DO28" s="1202">
        <f>H16</f>
        <v>56.436272120732568</v>
      </c>
      <c r="DP28" s="1202">
        <f>H15</f>
        <v>59.53493479602497</v>
      </c>
      <c r="DQ28" s="1202">
        <f>H14</f>
        <v>62.582951159767447</v>
      </c>
      <c r="DR28" s="1202">
        <f>H13</f>
        <v>65.462680652220385</v>
      </c>
      <c r="DS28" s="1202">
        <f>H12</f>
        <v>67.966975667903114</v>
      </c>
      <c r="DT28" s="1202">
        <f>H11</f>
        <v>69.689092055337227</v>
      </c>
      <c r="DU28" s="1201"/>
      <c r="DV28" s="1201"/>
      <c r="DW28" s="746"/>
      <c r="DX28" s="705"/>
      <c r="DY28" s="705"/>
      <c r="DZ28" s="705"/>
      <c r="EA28" s="705"/>
      <c r="EB28" s="705"/>
      <c r="EC28" s="704"/>
      <c r="ED28" s="705"/>
      <c r="EE28" s="705"/>
      <c r="EF28" s="705"/>
      <c r="EG28" s="705"/>
      <c r="EH28" s="705"/>
      <c r="EI28" s="705"/>
      <c r="EJ28" s="705"/>
      <c r="EK28" s="705"/>
      <c r="EL28" s="705"/>
      <c r="EM28" s="705"/>
      <c r="EN28" s="172"/>
      <c r="EO28" s="172"/>
      <c r="EP28" s="271"/>
      <c r="EQ28" s="172"/>
      <c r="ER28" s="172"/>
      <c r="ES28" s="252"/>
      <c r="ET28" s="319"/>
      <c r="EU28" s="319"/>
      <c r="EV28" s="319"/>
      <c r="EW28" s="319"/>
      <c r="EX28" s="319"/>
      <c r="EY28" s="319"/>
      <c r="EZ28" s="319"/>
      <c r="FA28" s="319"/>
      <c r="FB28" s="319"/>
      <c r="FC28" s="81"/>
      <c r="FD28" s="81"/>
      <c r="FE28" s="81"/>
      <c r="FF28" s="81"/>
      <c r="FG28" s="81"/>
      <c r="FH28" s="81"/>
      <c r="FI28" s="81"/>
      <c r="FJ28" s="81"/>
      <c r="FK28" s="81"/>
    </row>
    <row r="29" spans="2:167" x14ac:dyDescent="0.2">
      <c r="B29" s="113"/>
      <c r="C29" s="57" t="s">
        <v>194</v>
      </c>
      <c r="D29" s="330">
        <v>1</v>
      </c>
      <c r="E29" s="413"/>
      <c r="F29" s="659">
        <v>21</v>
      </c>
      <c r="G29" s="439">
        <v>24.842996519290843</v>
      </c>
      <c r="H29" s="439">
        <v>24.842996519290843</v>
      </c>
      <c r="I29" s="439">
        <v>24.842996519290843</v>
      </c>
      <c r="J29" s="439">
        <v>24.22192160630857</v>
      </c>
      <c r="K29" s="439">
        <v>22.979771780344031</v>
      </c>
      <c r="L29" s="439">
        <v>21.737621954379488</v>
      </c>
      <c r="M29" s="439">
        <v>20.495472128414946</v>
      </c>
      <c r="N29" s="439">
        <v>19.874397215432676</v>
      </c>
      <c r="O29" s="439">
        <v>20.495472128414946</v>
      </c>
      <c r="P29" s="439">
        <v>21.737621954379488</v>
      </c>
      <c r="Q29" s="439">
        <v>23.6008466933263</v>
      </c>
      <c r="R29" s="680">
        <v>24.842996519290843</v>
      </c>
      <c r="S29" s="288">
        <v>623.20000000000005</v>
      </c>
      <c r="T29" s="408"/>
      <c r="U29" s="440"/>
      <c r="V29" s="690"/>
      <c r="W29" s="440"/>
      <c r="X29" s="440"/>
      <c r="Y29" s="639"/>
      <c r="Z29" s="440"/>
      <c r="AA29" s="446"/>
      <c r="AB29" s="411"/>
      <c r="AC29" s="904"/>
      <c r="AD29" s="1199"/>
      <c r="AE29" s="1200">
        <v>19.149237440068742</v>
      </c>
      <c r="AF29" s="1200">
        <v>19.609484819634044</v>
      </c>
      <c r="AG29" s="1200">
        <v>20.049455909957569</v>
      </c>
      <c r="AH29" s="1200">
        <v>20.345888218238027</v>
      </c>
      <c r="AI29" s="1200">
        <v>20.259639062636737</v>
      </c>
      <c r="AJ29" s="1200">
        <v>19.894355559473102</v>
      </c>
      <c r="AK29" s="1200">
        <v>19.147149796770638</v>
      </c>
      <c r="AL29" s="1200">
        <v>18.253206784778097</v>
      </c>
      <c r="AM29" s="1200">
        <v>17.73505188035962</v>
      </c>
      <c r="AN29" s="1200">
        <v>17.772821678693614</v>
      </c>
      <c r="AO29" s="1200">
        <v>18.389880067316575</v>
      </c>
      <c r="AP29" s="1200">
        <v>18.800109617081088</v>
      </c>
      <c r="AQ29" s="1201">
        <v>19.117190069583987</v>
      </c>
      <c r="AR29" s="1201"/>
      <c r="AS29" s="748">
        <v>15</v>
      </c>
      <c r="AT29" s="1201">
        <f t="shared" si="47"/>
        <v>42.216842016126442</v>
      </c>
      <c r="AU29" s="1201">
        <f t="shared" si="0"/>
        <v>43.231513799911831</v>
      </c>
      <c r="AV29" s="1201">
        <f t="shared" si="1"/>
        <v>44.201484017785134</v>
      </c>
      <c r="AW29" s="1201">
        <f t="shared" si="2"/>
        <v>43.733630255171072</v>
      </c>
      <c r="AX29" s="1201">
        <f t="shared" si="3"/>
        <v>41.314994159235205</v>
      </c>
      <c r="AY29" s="1201">
        <f t="shared" si="4"/>
        <v>38.377102992145012</v>
      </c>
      <c r="AZ29" s="1201">
        <f t="shared" si="5"/>
        <v>34.825097629153383</v>
      </c>
      <c r="BA29" s="1201">
        <f t="shared" si="6"/>
        <v>32.19314605220741</v>
      </c>
      <c r="BB29" s="1201">
        <f t="shared" si="7"/>
        <v>32.256754647409338</v>
      </c>
      <c r="BC29" s="1201">
        <f t="shared" si="8"/>
        <v>34.284569107315022</v>
      </c>
      <c r="BD29" s="1201">
        <f t="shared" si="9"/>
        <v>38.515608296718575</v>
      </c>
      <c r="BE29" s="1201">
        <f t="shared" si="10"/>
        <v>41.447146920296504</v>
      </c>
      <c r="BF29" s="1202"/>
      <c r="BG29" s="1203"/>
      <c r="BH29" s="1203"/>
      <c r="BI29" s="748">
        <v>15</v>
      </c>
      <c r="BJ29" s="1190">
        <f t="shared" si="48"/>
        <v>440.79999999999995</v>
      </c>
      <c r="BK29" s="1202">
        <f t="shared" si="11"/>
        <v>50.844580190054828</v>
      </c>
      <c r="BL29" s="1202">
        <f t="shared" si="12"/>
        <v>50.844580190054828</v>
      </c>
      <c r="BM29" s="1202">
        <f t="shared" si="13"/>
        <v>50.844580190054828</v>
      </c>
      <c r="BN29" s="1202">
        <f t="shared" si="14"/>
        <v>49.573465685303454</v>
      </c>
      <c r="BO29" s="1202">
        <f t="shared" si="15"/>
        <v>47.031236675800713</v>
      </c>
      <c r="BP29" s="1202">
        <f t="shared" si="16"/>
        <v>44.489007666297972</v>
      </c>
      <c r="BQ29" s="1202">
        <f t="shared" si="17"/>
        <v>41.946778656795232</v>
      </c>
      <c r="BR29" s="1202">
        <f t="shared" si="18"/>
        <v>40.675664152043865</v>
      </c>
      <c r="BS29" s="1202">
        <f t="shared" si="19"/>
        <v>41.946778656795232</v>
      </c>
      <c r="BT29" s="1202">
        <f t="shared" si="20"/>
        <v>44.489007666297972</v>
      </c>
      <c r="BU29" s="1202">
        <f t="shared" si="21"/>
        <v>48.30235118055208</v>
      </c>
      <c r="BV29" s="1202">
        <f t="shared" si="22"/>
        <v>50.844580190054828</v>
      </c>
      <c r="BW29" s="1207"/>
      <c r="BX29" s="1207"/>
      <c r="BY29" s="1204">
        <f t="shared" si="49"/>
        <v>14.5</v>
      </c>
      <c r="BZ29" s="1190">
        <f t="shared" si="52"/>
        <v>25204.226700479223</v>
      </c>
      <c r="CA29" s="1201">
        <f t="shared" si="53"/>
        <v>36.914534279277781</v>
      </c>
      <c r="CB29" s="1201">
        <f t="shared" si="50"/>
        <v>36.914534279277781</v>
      </c>
      <c r="CC29" s="1201">
        <f t="shared" si="23"/>
        <v>36.914534279277781</v>
      </c>
      <c r="CD29" s="1201">
        <f t="shared" si="24"/>
        <v>36.914534279277781</v>
      </c>
      <c r="CE29" s="1201">
        <f t="shared" si="25"/>
        <v>35.991670922295839</v>
      </c>
      <c r="CF29" s="1201">
        <f t="shared" si="26"/>
        <v>34.145944208331947</v>
      </c>
      <c r="CG29" s="1201">
        <f t="shared" si="27"/>
        <v>32.300217494368056</v>
      </c>
      <c r="CH29" s="1201">
        <f t="shared" si="28"/>
        <v>30.454490780404168</v>
      </c>
      <c r="CI29" s="1201">
        <f t="shared" si="29"/>
        <v>29.531627423422226</v>
      </c>
      <c r="CJ29" s="1201">
        <f t="shared" si="30"/>
        <v>30.454490780404168</v>
      </c>
      <c r="CK29" s="1201">
        <f t="shared" si="31"/>
        <v>32.300217494368056</v>
      </c>
      <c r="CL29" s="1201">
        <f t="shared" si="32"/>
        <v>35.06880756531389</v>
      </c>
      <c r="CM29" s="1201">
        <f t="shared" si="33"/>
        <v>36.914534279277781</v>
      </c>
      <c r="CN29" s="1201"/>
      <c r="CO29" s="748"/>
      <c r="CP29" s="1201"/>
      <c r="CQ29" s="748">
        <v>15</v>
      </c>
      <c r="CR29" s="1190">
        <f t="shared" si="51"/>
        <v>440.79999999999995</v>
      </c>
      <c r="CS29" s="1205">
        <f t="shared" si="34"/>
        <v>20.352236617408998</v>
      </c>
      <c r="CT29" s="1201">
        <f t="shared" si="35"/>
        <v>44.869001214332158</v>
      </c>
      <c r="CU29" s="1201">
        <f t="shared" si="36"/>
        <v>44.869001214332158</v>
      </c>
      <c r="CV29" s="1201">
        <f t="shared" si="37"/>
        <v>44.869001214332158</v>
      </c>
      <c r="CW29" s="1201">
        <f t="shared" si="38"/>
        <v>43.747276183973852</v>
      </c>
      <c r="CX29" s="1201">
        <f t="shared" si="39"/>
        <v>41.503826123257248</v>
      </c>
      <c r="CY29" s="1201">
        <f t="shared" si="40"/>
        <v>39.260376062540637</v>
      </c>
      <c r="CZ29" s="1201">
        <f t="shared" si="41"/>
        <v>37.016926001824032</v>
      </c>
      <c r="DA29" s="1201">
        <f t="shared" si="42"/>
        <v>35.895200971465734</v>
      </c>
      <c r="DB29" s="1201">
        <f t="shared" si="43"/>
        <v>37.016926001824032</v>
      </c>
      <c r="DC29" s="1201">
        <f t="shared" si="44"/>
        <v>39.260376062540637</v>
      </c>
      <c r="DD29" s="1201">
        <f t="shared" si="45"/>
        <v>42.625551153615554</v>
      </c>
      <c r="DE29" s="1201">
        <f t="shared" si="46"/>
        <v>44.869001214332158</v>
      </c>
      <c r="DF29" s="1190"/>
      <c r="DG29" s="1190"/>
      <c r="DH29" s="748" t="s">
        <v>185</v>
      </c>
      <c r="DI29" s="1202">
        <f>I23</f>
        <v>36.914534279277781</v>
      </c>
      <c r="DJ29" s="1202">
        <f>I22</f>
        <v>39.353672634499773</v>
      </c>
      <c r="DK29" s="1202">
        <f>I21</f>
        <v>41.920054408593508</v>
      </c>
      <c r="DL29" s="1202">
        <f>I20</f>
        <v>44.611667378395218</v>
      </c>
      <c r="DM29" s="1202">
        <f>I19</f>
        <v>47.423154969833803</v>
      </c>
      <c r="DN29" s="1202">
        <f>I18</f>
        <v>50.344340183795744</v>
      </c>
      <c r="DO29" s="1202">
        <f>I17</f>
        <v>53.357987239860357</v>
      </c>
      <c r="DP29" s="1202">
        <f>I16</f>
        <v>56.436272120732568</v>
      </c>
      <c r="DQ29" s="1202">
        <f>I15</f>
        <v>59.53493479602497</v>
      </c>
      <c r="DR29" s="1202">
        <f>I14</f>
        <v>62.582951159767447</v>
      </c>
      <c r="DS29" s="1202">
        <f>I13</f>
        <v>65.462680652220385</v>
      </c>
      <c r="DT29" s="1202">
        <f>I12</f>
        <v>67.966975667903114</v>
      </c>
      <c r="DU29" s="1201"/>
      <c r="DV29" s="1201"/>
      <c r="DW29" s="746"/>
      <c r="DX29" s="705"/>
      <c r="DY29" s="705"/>
      <c r="DZ29" s="705"/>
      <c r="EA29" s="705"/>
      <c r="EB29" s="705"/>
      <c r="EC29" s="704"/>
      <c r="ED29" s="705"/>
      <c r="EE29" s="705"/>
      <c r="EF29" s="705"/>
      <c r="EG29" s="705"/>
      <c r="EH29" s="705"/>
      <c r="EI29" s="705"/>
      <c r="EJ29" s="705"/>
      <c r="EK29" s="705"/>
      <c r="EL29" s="705"/>
      <c r="EM29" s="705"/>
      <c r="EN29" s="172"/>
      <c r="EO29" s="172"/>
      <c r="EP29" s="271"/>
      <c r="EQ29" s="172"/>
      <c r="ER29" s="172"/>
      <c r="ES29" s="252"/>
      <c r="ET29" s="319"/>
      <c r="EU29" s="319"/>
      <c r="EV29" s="319"/>
      <c r="EW29" s="319"/>
      <c r="EX29" s="319"/>
      <c r="EY29" s="319"/>
      <c r="EZ29" s="319"/>
      <c r="FA29" s="319"/>
      <c r="FB29" s="319"/>
      <c r="FC29" s="81"/>
      <c r="FD29" s="81"/>
      <c r="FE29" s="81"/>
      <c r="FF29" s="81"/>
      <c r="FG29" s="81"/>
      <c r="FH29" s="81"/>
      <c r="FI29" s="81"/>
      <c r="FJ29" s="81"/>
      <c r="FK29" s="81"/>
    </row>
    <row r="30" spans="2:167" x14ac:dyDescent="0.2">
      <c r="B30" s="113"/>
      <c r="C30" s="230"/>
      <c r="D30" s="882">
        <f>AVERAGE(D18:D29)</f>
        <v>0.92083333333333328</v>
      </c>
      <c r="E30" s="113"/>
      <c r="F30" s="659">
        <v>22</v>
      </c>
      <c r="G30" s="439">
        <v>23.221726574930269</v>
      </c>
      <c r="H30" s="439">
        <v>23.221726574930269</v>
      </c>
      <c r="I30" s="439">
        <v>23.221726574930269</v>
      </c>
      <c r="J30" s="439">
        <v>22.641183410557012</v>
      </c>
      <c r="K30" s="439">
        <v>21.480097081810499</v>
      </c>
      <c r="L30" s="439">
        <v>20.319010753063985</v>
      </c>
      <c r="M30" s="439">
        <v>19.157924424317471</v>
      </c>
      <c r="N30" s="439">
        <v>18.577381259944215</v>
      </c>
      <c r="O30" s="439">
        <v>19.157924424317471</v>
      </c>
      <c r="P30" s="439">
        <v>20.319010753063985</v>
      </c>
      <c r="Q30" s="439">
        <v>22.060640246183755</v>
      </c>
      <c r="R30" s="680">
        <v>23.221726574930269</v>
      </c>
      <c r="S30" s="288">
        <v>653.6</v>
      </c>
      <c r="T30" s="408"/>
      <c r="U30" s="440"/>
      <c r="V30" s="440"/>
      <c r="W30" s="440"/>
      <c r="X30" s="440"/>
      <c r="Y30" s="639"/>
      <c r="Z30" s="440"/>
      <c r="AA30" s="446"/>
      <c r="AB30" s="411"/>
      <c r="AC30" s="904"/>
      <c r="AD30" s="1199"/>
      <c r="AE30" s="1200">
        <v>18.351064180340003</v>
      </c>
      <c r="AF30" s="1200">
        <v>18.744904646702665</v>
      </c>
      <c r="AG30" s="1200">
        <v>19.168149447786199</v>
      </c>
      <c r="AH30" s="1200">
        <v>19.507116022351518</v>
      </c>
      <c r="AI30" s="1200">
        <v>19.493238262280109</v>
      </c>
      <c r="AJ30" s="1200">
        <v>19.19227032617243</v>
      </c>
      <c r="AK30" s="1200">
        <v>18.528034696275562</v>
      </c>
      <c r="AL30" s="1200">
        <v>17.619734948711283</v>
      </c>
      <c r="AM30" s="1200">
        <v>17.071755420697187</v>
      </c>
      <c r="AN30" s="1200">
        <v>17.071758121021126</v>
      </c>
      <c r="AO30" s="1200">
        <v>17.685644168531859</v>
      </c>
      <c r="AP30" s="1200">
        <v>18.067035603337658</v>
      </c>
      <c r="AQ30" s="1201">
        <v>18.375058820350635</v>
      </c>
      <c r="AR30" s="1201"/>
      <c r="AS30" s="748">
        <v>16</v>
      </c>
      <c r="AT30" s="1201">
        <f t="shared" si="47"/>
        <v>40.457171193049327</v>
      </c>
      <c r="AU30" s="1201">
        <f t="shared" si="0"/>
        <v>41.325440793863798</v>
      </c>
      <c r="AV30" s="1201">
        <f t="shared" si="1"/>
        <v>42.25853585612996</v>
      </c>
      <c r="AW30" s="1201">
        <f t="shared" si="2"/>
        <v>41.930683502994562</v>
      </c>
      <c r="AX30" s="1201">
        <f t="shared" si="3"/>
        <v>39.752091459316802</v>
      </c>
      <c r="AY30" s="1201">
        <f t="shared" si="4"/>
        <v>37.022749128955198</v>
      </c>
      <c r="AZ30" s="1201">
        <f t="shared" si="5"/>
        <v>33.699042626331988</v>
      </c>
      <c r="BA30" s="1201">
        <f t="shared" si="6"/>
        <v>31.075892981066747</v>
      </c>
      <c r="BB30" s="1201">
        <f t="shared" si="7"/>
        <v>31.05034198495072</v>
      </c>
      <c r="BC30" s="1201">
        <f t="shared" si="8"/>
        <v>32.932186102175386</v>
      </c>
      <c r="BD30" s="1201">
        <f t="shared" si="9"/>
        <v>37.040662624055599</v>
      </c>
      <c r="BE30" s="1201">
        <f t="shared" si="10"/>
        <v>39.830995367463544</v>
      </c>
      <c r="BF30" s="1202"/>
      <c r="BG30" s="1203"/>
      <c r="BH30" s="1203"/>
      <c r="BI30" s="748">
        <v>16</v>
      </c>
      <c r="BJ30" s="1190">
        <f t="shared" si="48"/>
        <v>471.2</v>
      </c>
      <c r="BK30" s="1202">
        <f t="shared" si="11"/>
        <v>48.513980181929853</v>
      </c>
      <c r="BL30" s="1202">
        <f t="shared" si="12"/>
        <v>48.513980181929853</v>
      </c>
      <c r="BM30" s="1202">
        <f t="shared" si="13"/>
        <v>48.513980181929853</v>
      </c>
      <c r="BN30" s="1202">
        <f t="shared" si="14"/>
        <v>47.3011306773816</v>
      </c>
      <c r="BO30" s="1202">
        <f t="shared" si="15"/>
        <v>44.875431668285117</v>
      </c>
      <c r="BP30" s="1202">
        <f t="shared" si="16"/>
        <v>42.449732659188619</v>
      </c>
      <c r="BQ30" s="1202">
        <f t="shared" si="17"/>
        <v>40.024033650092129</v>
      </c>
      <c r="BR30" s="1202">
        <f t="shared" si="18"/>
        <v>38.811184145543884</v>
      </c>
      <c r="BS30" s="1202">
        <f t="shared" si="19"/>
        <v>40.024033650092129</v>
      </c>
      <c r="BT30" s="1202">
        <f t="shared" si="20"/>
        <v>42.449732659188619</v>
      </c>
      <c r="BU30" s="1202">
        <f t="shared" si="21"/>
        <v>46.088281172833355</v>
      </c>
      <c r="BV30" s="1202">
        <f t="shared" si="22"/>
        <v>48.513980181929853</v>
      </c>
      <c r="BW30" s="1207"/>
      <c r="BX30" s="1207"/>
      <c r="BY30" s="1204">
        <f t="shared" si="49"/>
        <v>15.5</v>
      </c>
      <c r="BZ30" s="1190">
        <f t="shared" si="52"/>
        <v>26256.136965617949</v>
      </c>
      <c r="CA30" s="1201">
        <f t="shared" si="53"/>
        <v>34.602311353247522</v>
      </c>
      <c r="CB30" s="1201">
        <f t="shared" si="50"/>
        <v>34.602311353247522</v>
      </c>
      <c r="CC30" s="1201">
        <f t="shared" si="23"/>
        <v>34.602311353247522</v>
      </c>
      <c r="CD30" s="1201">
        <f t="shared" si="24"/>
        <v>34.602311353247522</v>
      </c>
      <c r="CE30" s="1201">
        <f t="shared" si="25"/>
        <v>33.737253569416332</v>
      </c>
      <c r="CF30" s="1201">
        <f t="shared" si="26"/>
        <v>32.007138001753958</v>
      </c>
      <c r="CG30" s="1201">
        <f t="shared" si="27"/>
        <v>30.277022434091581</v>
      </c>
      <c r="CH30" s="1201">
        <f t="shared" si="28"/>
        <v>28.546906866429204</v>
      </c>
      <c r="CI30" s="1201">
        <f t="shared" si="29"/>
        <v>27.681849082598021</v>
      </c>
      <c r="CJ30" s="1201">
        <f t="shared" si="30"/>
        <v>28.546906866429204</v>
      </c>
      <c r="CK30" s="1201">
        <f t="shared" si="31"/>
        <v>30.277022434091581</v>
      </c>
      <c r="CL30" s="1201">
        <f t="shared" si="32"/>
        <v>32.872195785585141</v>
      </c>
      <c r="CM30" s="1201">
        <f t="shared" si="33"/>
        <v>34.602311353247522</v>
      </c>
      <c r="CN30" s="1201"/>
      <c r="CO30" s="748"/>
      <c r="CP30" s="1201"/>
      <c r="CQ30" s="748">
        <v>16</v>
      </c>
      <c r="CR30" s="1190">
        <f t="shared" si="51"/>
        <v>471.2</v>
      </c>
      <c r="CS30" s="1205">
        <f t="shared" si="34"/>
        <v>18.465747482454866</v>
      </c>
      <c r="CT30" s="1201">
        <f t="shared" si="35"/>
        <v>40.710004595028046</v>
      </c>
      <c r="CU30" s="1201">
        <f t="shared" si="36"/>
        <v>40.710004595028046</v>
      </c>
      <c r="CV30" s="1201">
        <f t="shared" si="37"/>
        <v>40.710004595028046</v>
      </c>
      <c r="CW30" s="1201">
        <f t="shared" si="38"/>
        <v>39.692254480152343</v>
      </c>
      <c r="CX30" s="1201">
        <f t="shared" si="39"/>
        <v>37.656754250400944</v>
      </c>
      <c r="CY30" s="1201">
        <f t="shared" si="40"/>
        <v>35.621254020649538</v>
      </c>
      <c r="CZ30" s="1201">
        <f t="shared" si="41"/>
        <v>33.585753790898139</v>
      </c>
      <c r="DA30" s="1201">
        <f t="shared" si="42"/>
        <v>32.568003676022435</v>
      </c>
      <c r="DB30" s="1201">
        <f t="shared" si="43"/>
        <v>33.585753790898139</v>
      </c>
      <c r="DC30" s="1201">
        <f t="shared" si="44"/>
        <v>35.621254020649538</v>
      </c>
      <c r="DD30" s="1201">
        <f t="shared" si="45"/>
        <v>38.674504365276647</v>
      </c>
      <c r="DE30" s="1201">
        <f t="shared" si="46"/>
        <v>40.710004595028046</v>
      </c>
      <c r="DF30" s="1190"/>
      <c r="DG30" s="1190"/>
      <c r="DH30" s="748" t="s">
        <v>186</v>
      </c>
      <c r="DI30" s="1202">
        <f>J24</f>
        <v>33.737253569416332</v>
      </c>
      <c r="DJ30" s="1202">
        <f>J23</f>
        <v>35.991670922295839</v>
      </c>
      <c r="DK30" s="1202">
        <f>J22</f>
        <v>38.369830818637276</v>
      </c>
      <c r="DL30" s="1202">
        <f>J21</f>
        <v>40.872053048378667</v>
      </c>
      <c r="DM30" s="1202">
        <f>J20</f>
        <v>43.496375693935335</v>
      </c>
      <c r="DN30" s="1202">
        <f>J19</f>
        <v>46.237576095587954</v>
      </c>
      <c r="DO30" s="1202">
        <f>J18</f>
        <v>49.085731679200848</v>
      </c>
      <c r="DP30" s="1202">
        <f>J17</f>
        <v>52.024037558863846</v>
      </c>
      <c r="DQ30" s="1202">
        <f>J16</f>
        <v>55.025365317714254</v>
      </c>
      <c r="DR30" s="1202">
        <f>J15</f>
        <v>58.046561426124342</v>
      </c>
      <c r="DS30" s="1202">
        <f>J14</f>
        <v>61.018377380773259</v>
      </c>
      <c r="DT30" s="1202">
        <f>J13</f>
        <v>63.826113635914872</v>
      </c>
      <c r="DU30" s="1201"/>
      <c r="DV30" s="1201"/>
      <c r="DW30" s="746"/>
      <c r="DX30" s="705"/>
      <c r="DY30" s="705"/>
      <c r="DZ30" s="705"/>
      <c r="EA30" s="705"/>
      <c r="EB30" s="705"/>
      <c r="EC30" s="704"/>
      <c r="ED30" s="705"/>
      <c r="EE30" s="705"/>
      <c r="EF30" s="705"/>
      <c r="EG30" s="705"/>
      <c r="EH30" s="705"/>
      <c r="EI30" s="705"/>
      <c r="EJ30" s="705"/>
      <c r="EK30" s="705"/>
      <c r="EL30" s="705"/>
      <c r="EM30" s="705"/>
      <c r="EN30" s="172"/>
      <c r="EO30" s="172"/>
      <c r="EP30" s="271"/>
      <c r="EQ30" s="172"/>
      <c r="ER30" s="172"/>
      <c r="ES30" s="252"/>
      <c r="ET30" s="319"/>
      <c r="EU30" s="319"/>
      <c r="EV30" s="319"/>
      <c r="EW30" s="319"/>
      <c r="EX30" s="319"/>
      <c r="EY30" s="319"/>
      <c r="EZ30" s="319"/>
      <c r="FA30" s="319"/>
      <c r="FB30" s="319"/>
      <c r="FC30" s="81"/>
      <c r="FD30" s="81"/>
      <c r="FE30" s="81"/>
      <c r="FF30" s="81"/>
      <c r="FG30" s="81"/>
      <c r="FH30" s="81"/>
      <c r="FI30" s="81"/>
      <c r="FJ30" s="81"/>
      <c r="FK30" s="81"/>
    </row>
    <row r="31" spans="2:167" x14ac:dyDescent="0.2">
      <c r="B31" s="113"/>
      <c r="C31" s="230"/>
      <c r="D31" s="253" t="s">
        <v>245</v>
      </c>
      <c r="E31" s="113"/>
      <c r="F31" s="659">
        <v>23</v>
      </c>
      <c r="G31" s="439">
        <v>21.699351662159195</v>
      </c>
      <c r="H31" s="439">
        <v>21.699351662159195</v>
      </c>
      <c r="I31" s="439">
        <v>21.699351662159195</v>
      </c>
      <c r="J31" s="439">
        <v>21.156867870605215</v>
      </c>
      <c r="K31" s="439">
        <v>20.071900287497257</v>
      </c>
      <c r="L31" s="439">
        <v>18.986932704389297</v>
      </c>
      <c r="M31" s="439">
        <v>17.901965121281336</v>
      </c>
      <c r="N31" s="439">
        <v>17.359481329727355</v>
      </c>
      <c r="O31" s="439">
        <v>17.901965121281336</v>
      </c>
      <c r="P31" s="439">
        <v>18.986932704389297</v>
      </c>
      <c r="Q31" s="439">
        <v>20.614384079051234</v>
      </c>
      <c r="R31" s="680">
        <v>21.699351662159195</v>
      </c>
      <c r="S31" s="288">
        <v>684</v>
      </c>
      <c r="T31" s="408"/>
      <c r="U31" s="440"/>
      <c r="V31" s="665"/>
      <c r="W31" s="440"/>
      <c r="X31" s="440"/>
      <c r="Y31" s="639"/>
      <c r="Z31" s="440"/>
      <c r="AA31" s="446"/>
      <c r="AB31" s="411"/>
      <c r="AC31" s="904"/>
      <c r="AD31" s="1199"/>
      <c r="AE31" s="1200">
        <v>17.483476424807066</v>
      </c>
      <c r="AF31" s="1200">
        <v>17.797215452204014</v>
      </c>
      <c r="AG31" s="1200">
        <v>18.193146134758841</v>
      </c>
      <c r="AH31" s="1200">
        <v>18.556169484521959</v>
      </c>
      <c r="AI31" s="1200">
        <v>18.624830754040499</v>
      </c>
      <c r="AJ31" s="1200">
        <v>18.383030306098551</v>
      </c>
      <c r="AK31" s="1200">
        <v>17.840436667652185</v>
      </c>
      <c r="AL31" s="1200">
        <v>16.985359269657739</v>
      </c>
      <c r="AM31" s="1200">
        <v>16.436763971710782</v>
      </c>
      <c r="AN31" s="1200">
        <v>16.379229486443627</v>
      </c>
      <c r="AO31" s="1200">
        <v>16.931125918155427</v>
      </c>
      <c r="AP31" s="1200">
        <v>17.282276240369843</v>
      </c>
      <c r="AQ31" s="1201">
        <v>17.574421675868376</v>
      </c>
      <c r="AR31" s="1201"/>
      <c r="AS31" s="748">
        <v>17</v>
      </c>
      <c r="AT31" s="1201">
        <f t="shared" si="47"/>
        <v>38.544467602366382</v>
      </c>
      <c r="AU31" s="1201">
        <f t="shared" si="0"/>
        <v>39.236143758942497</v>
      </c>
      <c r="AV31" s="1201">
        <f t="shared" si="1"/>
        <v>40.109021497654908</v>
      </c>
      <c r="AW31" s="1201">
        <f t="shared" si="2"/>
        <v>39.886617211477578</v>
      </c>
      <c r="AX31" s="1201">
        <f t="shared" si="3"/>
        <v>37.981168935977138</v>
      </c>
      <c r="AY31" s="1201">
        <f t="shared" si="4"/>
        <v>35.461688882349087</v>
      </c>
      <c r="AZ31" s="1201">
        <f t="shared" si="5"/>
        <v>32.448429938251323</v>
      </c>
      <c r="BA31" s="1201">
        <f t="shared" si="6"/>
        <v>29.957045803771305</v>
      </c>
      <c r="BB31" s="1201">
        <f t="shared" si="7"/>
        <v>29.895410862598567</v>
      </c>
      <c r="BC31" s="1201">
        <f t="shared" si="8"/>
        <v>31.596267345986529</v>
      </c>
      <c r="BD31" s="1201">
        <f t="shared" si="9"/>
        <v>35.460406022172037</v>
      </c>
      <c r="BE31" s="1201">
        <f t="shared" si="10"/>
        <v>38.100897124607911</v>
      </c>
      <c r="BF31" s="1202"/>
      <c r="BG31" s="1203"/>
      <c r="BH31" s="1203"/>
      <c r="BI31" s="748">
        <v>17</v>
      </c>
      <c r="BJ31" s="1190">
        <f t="shared" si="48"/>
        <v>501.59999999999997</v>
      </c>
      <c r="BK31" s="1202">
        <f t="shared" si="11"/>
        <v>46.250047633373264</v>
      </c>
      <c r="BL31" s="1202">
        <f t="shared" si="12"/>
        <v>46.250047633373264</v>
      </c>
      <c r="BM31" s="1202">
        <f t="shared" si="13"/>
        <v>46.250047633373264</v>
      </c>
      <c r="BN31" s="1202">
        <f t="shared" si="14"/>
        <v>45.093796442538931</v>
      </c>
      <c r="BO31" s="1202">
        <f t="shared" si="15"/>
        <v>42.781294060870273</v>
      </c>
      <c r="BP31" s="1202">
        <f t="shared" si="16"/>
        <v>40.468791679201608</v>
      </c>
      <c r="BQ31" s="1202">
        <f t="shared" si="17"/>
        <v>38.156289297532943</v>
      </c>
      <c r="BR31" s="1202">
        <f t="shared" si="18"/>
        <v>37.000038106698611</v>
      </c>
      <c r="BS31" s="1202">
        <f t="shared" si="19"/>
        <v>38.156289297532943</v>
      </c>
      <c r="BT31" s="1202">
        <f t="shared" si="20"/>
        <v>40.468791679201608</v>
      </c>
      <c r="BU31" s="1202">
        <f t="shared" si="21"/>
        <v>43.937545251704599</v>
      </c>
      <c r="BV31" s="1202">
        <f t="shared" si="22"/>
        <v>46.250047633373264</v>
      </c>
      <c r="BW31" s="1207"/>
      <c r="BX31" s="1207"/>
      <c r="BY31" s="1204">
        <f t="shared" si="49"/>
        <v>16.5</v>
      </c>
      <c r="BZ31" s="1190">
        <f t="shared" si="52"/>
        <v>27241.554058102069</v>
      </c>
      <c r="CA31" s="1201">
        <f t="shared" si="53"/>
        <v>32.41503593697766</v>
      </c>
      <c r="CB31" s="1201">
        <f t="shared" si="50"/>
        <v>32.41503593697766</v>
      </c>
      <c r="CC31" s="1201">
        <f t="shared" si="23"/>
        <v>32.41503593697766</v>
      </c>
      <c r="CD31" s="1201">
        <f t="shared" si="24"/>
        <v>32.41503593697766</v>
      </c>
      <c r="CE31" s="1201">
        <f t="shared" si="25"/>
        <v>31.604660038553217</v>
      </c>
      <c r="CF31" s="1201">
        <f t="shared" si="26"/>
        <v>29.983908241704338</v>
      </c>
      <c r="CG31" s="1201">
        <f t="shared" si="27"/>
        <v>28.363156444855452</v>
      </c>
      <c r="CH31" s="1201">
        <f t="shared" si="28"/>
        <v>26.742404648006566</v>
      </c>
      <c r="CI31" s="1201">
        <f t="shared" si="29"/>
        <v>25.93202874958213</v>
      </c>
      <c r="CJ31" s="1201">
        <f t="shared" si="30"/>
        <v>26.742404648006566</v>
      </c>
      <c r="CK31" s="1201">
        <f t="shared" si="31"/>
        <v>28.363156444855452</v>
      </c>
      <c r="CL31" s="1201">
        <f t="shared" si="32"/>
        <v>30.794284140128774</v>
      </c>
      <c r="CM31" s="1201">
        <f t="shared" si="33"/>
        <v>32.41503593697766</v>
      </c>
      <c r="CN31" s="1201"/>
      <c r="CO31" s="748"/>
      <c r="CP31" s="1201"/>
      <c r="CQ31" s="748">
        <v>17</v>
      </c>
      <c r="CR31" s="1190">
        <f t="shared" si="51"/>
        <v>501.59999999999997</v>
      </c>
      <c r="CS31" s="1205">
        <f t="shared" si="34"/>
        <v>16.670041489351405</v>
      </c>
      <c r="CT31" s="1201">
        <f t="shared" si="35"/>
        <v>36.751150543762591</v>
      </c>
      <c r="CU31" s="1201">
        <f t="shared" si="36"/>
        <v>36.751150543762591</v>
      </c>
      <c r="CV31" s="1201">
        <f t="shared" si="37"/>
        <v>36.751150543762591</v>
      </c>
      <c r="CW31" s="1201">
        <f t="shared" si="38"/>
        <v>35.832371780168522</v>
      </c>
      <c r="CX31" s="1201">
        <f t="shared" si="39"/>
        <v>33.994814252980404</v>
      </c>
      <c r="CY31" s="1201">
        <f t="shared" si="40"/>
        <v>32.157256725792273</v>
      </c>
      <c r="CZ31" s="1201">
        <f t="shared" si="41"/>
        <v>30.319699198604138</v>
      </c>
      <c r="DA31" s="1201">
        <f t="shared" si="42"/>
        <v>29.400920435010079</v>
      </c>
      <c r="DB31" s="1201">
        <f t="shared" si="43"/>
        <v>30.319699198604138</v>
      </c>
      <c r="DC31" s="1201">
        <f t="shared" si="44"/>
        <v>32.157256725792273</v>
      </c>
      <c r="DD31" s="1201">
        <f t="shared" si="45"/>
        <v>34.91359301657446</v>
      </c>
      <c r="DE31" s="1201">
        <f t="shared" si="46"/>
        <v>36.751150543762591</v>
      </c>
      <c r="DF31" s="1190"/>
      <c r="DG31" s="1190"/>
      <c r="DH31" s="748" t="s">
        <v>187</v>
      </c>
      <c r="DI31" s="1202">
        <f>K25</f>
        <v>29.983908241704338</v>
      </c>
      <c r="DJ31" s="1202">
        <f>K24</f>
        <v>32.007138001753958</v>
      </c>
      <c r="DK31" s="1202">
        <f>K23</f>
        <v>34.145944208331947</v>
      </c>
      <c r="DL31" s="1202">
        <f>K22</f>
        <v>36.402147186912295</v>
      </c>
      <c r="DM31" s="1202">
        <f>K21</f>
        <v>38.776050327948994</v>
      </c>
      <c r="DN31" s="1202">
        <f>K20</f>
        <v>41.265792325015582</v>
      </c>
      <c r="DO31" s="1202">
        <f>K19</f>
        <v>43.866418347096271</v>
      </c>
      <c r="DP31" s="1202">
        <f>K18</f>
        <v>46.568514670011062</v>
      </c>
      <c r="DQ31" s="1202">
        <f>K17</f>
        <v>49.35613819687083</v>
      </c>
      <c r="DR31" s="1202">
        <f>K16</f>
        <v>52.203551711677626</v>
      </c>
      <c r="DS31" s="1202">
        <f>K15</f>
        <v>55.069814686323099</v>
      </c>
      <c r="DT31" s="1202">
        <f>K14</f>
        <v>57.889229822784891</v>
      </c>
      <c r="DU31" s="1201"/>
      <c r="DV31" s="1201"/>
      <c r="DW31" s="746"/>
      <c r="DX31" s="705"/>
      <c r="DY31" s="705"/>
      <c r="DZ31" s="705"/>
      <c r="EA31" s="705"/>
      <c r="EB31" s="705"/>
      <c r="EC31" s="704"/>
      <c r="ED31" s="705"/>
      <c r="EE31" s="705"/>
      <c r="EF31" s="705"/>
      <c r="EG31" s="705"/>
      <c r="EH31" s="705"/>
      <c r="EI31" s="705"/>
      <c r="EJ31" s="705"/>
      <c r="EK31" s="705"/>
      <c r="EL31" s="705"/>
      <c r="EM31" s="705"/>
      <c r="EN31" s="172"/>
      <c r="EO31" s="172"/>
      <c r="EP31" s="271"/>
      <c r="EQ31" s="172"/>
      <c r="ER31" s="172"/>
      <c r="ES31" s="252"/>
      <c r="ET31" s="319"/>
      <c r="EU31" s="319"/>
      <c r="EV31" s="319"/>
      <c r="EW31" s="319"/>
      <c r="EX31" s="319"/>
      <c r="EY31" s="319"/>
      <c r="EZ31" s="319"/>
      <c r="FA31" s="319"/>
      <c r="FB31" s="319"/>
      <c r="FC31" s="81"/>
      <c r="FD31" s="81"/>
      <c r="FE31" s="81"/>
      <c r="FF31" s="81"/>
      <c r="FG31" s="81"/>
      <c r="FH31" s="81"/>
      <c r="FI31" s="81"/>
      <c r="FJ31" s="81"/>
      <c r="FK31" s="81"/>
    </row>
    <row r="32" spans="2:167" x14ac:dyDescent="0.2">
      <c r="B32" s="113"/>
      <c r="C32" s="57" t="s">
        <v>323</v>
      </c>
      <c r="D32" s="434">
        <v>15.686199999999999</v>
      </c>
      <c r="E32" s="113"/>
      <c r="F32" s="659">
        <v>24</v>
      </c>
      <c r="G32" s="439">
        <v>20.270887411573575</v>
      </c>
      <c r="H32" s="439">
        <v>20.270887411573575</v>
      </c>
      <c r="I32" s="439">
        <v>20.270887411573575</v>
      </c>
      <c r="J32" s="439">
        <v>19.764115226284236</v>
      </c>
      <c r="K32" s="439">
        <v>18.750570855705558</v>
      </c>
      <c r="L32" s="439">
        <v>17.737026485126879</v>
      </c>
      <c r="M32" s="439">
        <v>16.723482114548197</v>
      </c>
      <c r="N32" s="439">
        <v>16.216709929258862</v>
      </c>
      <c r="O32" s="439">
        <v>16.723482114548197</v>
      </c>
      <c r="P32" s="439">
        <v>17.737026485126879</v>
      </c>
      <c r="Q32" s="439">
        <v>19.257343040994897</v>
      </c>
      <c r="R32" s="680">
        <v>20.270887411573575</v>
      </c>
      <c r="S32" s="288">
        <v>714.4</v>
      </c>
      <c r="T32" s="408"/>
      <c r="U32" s="440"/>
      <c r="V32" s="665"/>
      <c r="W32" s="681"/>
      <c r="X32" s="440"/>
      <c r="Y32" s="639"/>
      <c r="Z32" s="440"/>
      <c r="AA32" s="446"/>
      <c r="AB32" s="411"/>
      <c r="AC32" s="904"/>
      <c r="AD32" s="1199"/>
      <c r="AE32" s="1200">
        <v>16.522684146098349</v>
      </c>
      <c r="AF32" s="1200">
        <v>16.745486828200036</v>
      </c>
      <c r="AG32" s="1200">
        <v>17.102714687701436</v>
      </c>
      <c r="AH32" s="1200">
        <v>17.468930558484235</v>
      </c>
      <c r="AI32" s="1200">
        <v>17.627514087248517</v>
      </c>
      <c r="AJ32" s="1200">
        <v>17.443544718017158</v>
      </c>
      <c r="AK32" s="1200">
        <v>17.05387324381033</v>
      </c>
      <c r="AL32" s="1200">
        <v>16.324114938721205</v>
      </c>
      <c r="AM32" s="1200">
        <v>15.809528006684056</v>
      </c>
      <c r="AN32" s="1200">
        <v>15.679415976999358</v>
      </c>
      <c r="AO32" s="1200">
        <v>16.108289626766727</v>
      </c>
      <c r="AP32" s="1200">
        <v>16.419128227848084</v>
      </c>
      <c r="AQ32" s="1201">
        <v>16.692102087214959</v>
      </c>
      <c r="AR32" s="1201"/>
      <c r="AS32" s="748">
        <v>18</v>
      </c>
      <c r="AT32" s="1201">
        <f t="shared" si="47"/>
        <v>36.426283211603803</v>
      </c>
      <c r="AU32" s="1201">
        <f t="shared" si="0"/>
        <v>36.917479044361855</v>
      </c>
      <c r="AV32" s="1201">
        <f t="shared" si="1"/>
        <v>37.70503166391282</v>
      </c>
      <c r="AW32" s="1201">
        <f t="shared" si="2"/>
        <v>37.54958947003248</v>
      </c>
      <c r="AX32" s="1201">
        <f t="shared" si="3"/>
        <v>35.947365069282974</v>
      </c>
      <c r="AY32" s="1201">
        <f t="shared" si="4"/>
        <v>33.649379101031876</v>
      </c>
      <c r="AZ32" s="1201">
        <f t="shared" si="5"/>
        <v>31.017817637331543</v>
      </c>
      <c r="BA32" s="1201">
        <f t="shared" si="6"/>
        <v>28.790810436307744</v>
      </c>
      <c r="BB32" s="1201">
        <f t="shared" si="7"/>
        <v>28.75458552042382</v>
      </c>
      <c r="BC32" s="1201">
        <f t="shared" si="8"/>
        <v>30.246295739871908</v>
      </c>
      <c r="BD32" s="1201">
        <f t="shared" si="9"/>
        <v>33.737064696647217</v>
      </c>
      <c r="BE32" s="1201">
        <f t="shared" si="10"/>
        <v>36.197981491794401</v>
      </c>
      <c r="BF32" s="1202"/>
      <c r="BG32" s="1203"/>
      <c r="BH32" s="1203"/>
      <c r="BI32" s="748">
        <v>18</v>
      </c>
      <c r="BJ32" s="1190">
        <f t="shared" si="48"/>
        <v>532</v>
      </c>
      <c r="BK32" s="1202">
        <f t="shared" si="11"/>
        <v>44.058011200687041</v>
      </c>
      <c r="BL32" s="1202">
        <f t="shared" si="12"/>
        <v>44.058011200687041</v>
      </c>
      <c r="BM32" s="1202">
        <f t="shared" si="13"/>
        <v>44.058011200687041</v>
      </c>
      <c r="BN32" s="1202">
        <f t="shared" si="14"/>
        <v>42.956560920669865</v>
      </c>
      <c r="BO32" s="1202">
        <f t="shared" si="15"/>
        <v>40.753660360635521</v>
      </c>
      <c r="BP32" s="1202">
        <f t="shared" si="16"/>
        <v>38.550759800601163</v>
      </c>
      <c r="BQ32" s="1202">
        <f t="shared" si="17"/>
        <v>36.347859240566812</v>
      </c>
      <c r="BR32" s="1202">
        <f t="shared" si="18"/>
        <v>35.246408960549637</v>
      </c>
      <c r="BS32" s="1202">
        <f t="shared" si="19"/>
        <v>36.347859240566812</v>
      </c>
      <c r="BT32" s="1202">
        <f t="shared" si="20"/>
        <v>38.550759800601163</v>
      </c>
      <c r="BU32" s="1202">
        <f t="shared" si="21"/>
        <v>41.85511064065269</v>
      </c>
      <c r="BV32" s="1202">
        <f t="shared" si="22"/>
        <v>44.058011200687041</v>
      </c>
      <c r="BW32" s="1207"/>
      <c r="BX32" s="1207"/>
      <c r="BY32" s="1204">
        <f t="shared" si="49"/>
        <v>17.5</v>
      </c>
      <c r="BZ32" s="1190">
        <f t="shared" si="52"/>
        <v>28164.181847027427</v>
      </c>
      <c r="CA32" s="1201">
        <f t="shared" si="53"/>
        <v>30.349598319913056</v>
      </c>
      <c r="CB32" s="1201">
        <f t="shared" si="50"/>
        <v>30.349598319913056</v>
      </c>
      <c r="CC32" s="1201">
        <f t="shared" si="23"/>
        <v>30.349598319913056</v>
      </c>
      <c r="CD32" s="1201">
        <f t="shared" si="24"/>
        <v>30.349598319913056</v>
      </c>
      <c r="CE32" s="1201">
        <f t="shared" si="25"/>
        <v>29.590858361915231</v>
      </c>
      <c r="CF32" s="1201">
        <f t="shared" si="26"/>
        <v>28.073378445919577</v>
      </c>
      <c r="CG32" s="1201">
        <f t="shared" si="27"/>
        <v>26.555898529923923</v>
      </c>
      <c r="CH32" s="1201">
        <f t="shared" si="28"/>
        <v>25.038418613928272</v>
      </c>
      <c r="CI32" s="1201">
        <f t="shared" si="29"/>
        <v>24.279678655930446</v>
      </c>
      <c r="CJ32" s="1201">
        <f t="shared" si="30"/>
        <v>25.038418613928272</v>
      </c>
      <c r="CK32" s="1201">
        <f t="shared" si="31"/>
        <v>26.555898529923923</v>
      </c>
      <c r="CL32" s="1201">
        <f t="shared" si="32"/>
        <v>28.832118403917402</v>
      </c>
      <c r="CM32" s="1201">
        <f t="shared" si="33"/>
        <v>30.349598319913056</v>
      </c>
      <c r="CN32" s="1201"/>
      <c r="CO32" s="748"/>
      <c r="CP32" s="1201"/>
      <c r="CQ32" s="748">
        <v>18</v>
      </c>
      <c r="CR32" s="1190">
        <f t="shared" si="51"/>
        <v>532</v>
      </c>
      <c r="CS32" s="1205">
        <f t="shared" si="34"/>
        <v>14.981233151031358</v>
      </c>
      <c r="CT32" s="1201">
        <f t="shared" si="35"/>
        <v>33.027965480257606</v>
      </c>
      <c r="CU32" s="1201">
        <f t="shared" si="36"/>
        <v>33.027965480257606</v>
      </c>
      <c r="CV32" s="1201">
        <f t="shared" si="37"/>
        <v>33.027965480257606</v>
      </c>
      <c r="CW32" s="1201">
        <f t="shared" si="38"/>
        <v>32.202266343251168</v>
      </c>
      <c r="CX32" s="1201">
        <f t="shared" si="39"/>
        <v>30.550868069238287</v>
      </c>
      <c r="CY32" s="1201">
        <f t="shared" si="40"/>
        <v>28.899469795225404</v>
      </c>
      <c r="CZ32" s="1201">
        <f t="shared" si="41"/>
        <v>27.248071521212523</v>
      </c>
      <c r="DA32" s="1201">
        <f t="shared" si="42"/>
        <v>26.422372384206088</v>
      </c>
      <c r="DB32" s="1201">
        <f t="shared" si="43"/>
        <v>27.248071521212523</v>
      </c>
      <c r="DC32" s="1201">
        <f t="shared" si="44"/>
        <v>28.899469795225404</v>
      </c>
      <c r="DD32" s="1201">
        <f t="shared" si="45"/>
        <v>31.376567206244726</v>
      </c>
      <c r="DE32" s="1201">
        <f t="shared" si="46"/>
        <v>33.027965480257606</v>
      </c>
      <c r="DF32" s="1190"/>
      <c r="DG32" s="1190"/>
      <c r="DH32" s="748" t="s">
        <v>188</v>
      </c>
      <c r="DI32" s="1202">
        <f>L26</f>
        <v>26.555898529923923</v>
      </c>
      <c r="DJ32" s="1202">
        <f>L25</f>
        <v>28.363156444855452</v>
      </c>
      <c r="DK32" s="1202">
        <f>L24</f>
        <v>30.277022434091581</v>
      </c>
      <c r="DL32" s="1202">
        <f>L23</f>
        <v>32.300217494368056</v>
      </c>
      <c r="DM32" s="1202">
        <f>L22</f>
        <v>34.4344635551873</v>
      </c>
      <c r="DN32" s="1202">
        <f>L21</f>
        <v>36.68004760751932</v>
      </c>
      <c r="DO32" s="1202">
        <f>L20</f>
        <v>39.035208956095815</v>
      </c>
      <c r="DP32" s="1202">
        <f>L19</f>
        <v>41.495260598604574</v>
      </c>
      <c r="DQ32" s="1202">
        <f>L18</f>
        <v>44.051297660821277</v>
      </c>
      <c r="DR32" s="1202">
        <f>L17</f>
        <v>46.688238834877815</v>
      </c>
      <c r="DS32" s="1202">
        <f>L16</f>
        <v>49.381738105640999</v>
      </c>
      <c r="DT32" s="1202">
        <f>L15</f>
        <v>52.093067946521849</v>
      </c>
      <c r="DU32" s="1201"/>
      <c r="DV32" s="1201"/>
      <c r="DW32" s="746"/>
      <c r="DX32" s="705"/>
      <c r="DY32" s="705"/>
      <c r="DZ32" s="705"/>
      <c r="EA32" s="705"/>
      <c r="EB32" s="705"/>
      <c r="EC32" s="704"/>
      <c r="ED32" s="705"/>
      <c r="EE32" s="705"/>
      <c r="EF32" s="705"/>
      <c r="EG32" s="705"/>
      <c r="EH32" s="705"/>
      <c r="EI32" s="705"/>
      <c r="EJ32" s="705"/>
      <c r="EK32" s="705"/>
      <c r="EL32" s="705"/>
      <c r="EM32" s="705"/>
      <c r="EN32" s="172"/>
      <c r="EO32" s="172"/>
      <c r="EP32" s="271"/>
      <c r="EQ32" s="172"/>
      <c r="ER32" s="172"/>
      <c r="ES32" s="252"/>
      <c r="ET32" s="319"/>
      <c r="EU32" s="319"/>
      <c r="EV32" s="319"/>
      <c r="EW32" s="319"/>
      <c r="EX32" s="319"/>
      <c r="EY32" s="319"/>
      <c r="EZ32" s="319"/>
      <c r="FA32" s="319"/>
      <c r="FB32" s="319"/>
      <c r="FC32" s="81"/>
      <c r="FD32" s="81"/>
      <c r="FE32" s="81"/>
      <c r="FF32" s="81"/>
      <c r="FG32" s="81"/>
      <c r="FH32" s="81"/>
      <c r="FI32" s="81"/>
      <c r="FJ32" s="81"/>
      <c r="FK32" s="81"/>
    </row>
    <row r="33" spans="2:167" x14ac:dyDescent="0.2">
      <c r="B33" s="113"/>
      <c r="C33" s="57" t="s">
        <v>324</v>
      </c>
      <c r="D33" s="435">
        <v>0.20810000000000001</v>
      </c>
      <c r="E33" s="418"/>
      <c r="F33" s="113"/>
      <c r="G33" s="320"/>
      <c r="H33" s="320"/>
      <c r="I33" s="320"/>
      <c r="J33" s="320"/>
      <c r="K33" s="320"/>
      <c r="L33" s="320"/>
      <c r="M33" s="320"/>
      <c r="N33" s="320"/>
      <c r="O33" s="320"/>
      <c r="P33" s="320"/>
      <c r="Q33" s="320"/>
      <c r="R33" s="320"/>
      <c r="S33" s="292"/>
      <c r="T33" s="233"/>
      <c r="U33" s="440"/>
      <c r="V33" s="440"/>
      <c r="W33" s="693"/>
      <c r="X33" s="440"/>
      <c r="Y33" s="440"/>
      <c r="Z33" s="440"/>
      <c r="AA33" s="446"/>
      <c r="AB33" s="411"/>
      <c r="AC33" s="904"/>
      <c r="AD33" s="1199"/>
      <c r="AE33" s="1200">
        <v>15.470307229736171</v>
      </c>
      <c r="AF33" s="1200">
        <v>15.596599370295733</v>
      </c>
      <c r="AG33" s="1200">
        <v>15.901445002002863</v>
      </c>
      <c r="AH33" s="1200">
        <v>16.248238743384871</v>
      </c>
      <c r="AI33" s="1200">
        <v>16.496394114087526</v>
      </c>
      <c r="AJ33" s="1200">
        <v>16.375718415396619</v>
      </c>
      <c r="AK33" s="1200">
        <v>16.154607204889984</v>
      </c>
      <c r="AL33" s="1200">
        <v>15.614779699566556</v>
      </c>
      <c r="AM33" s="1200">
        <v>15.170804397171608</v>
      </c>
      <c r="AN33" s="1200">
        <v>14.964310595953377</v>
      </c>
      <c r="AO33" s="1200">
        <v>15.219442583164261</v>
      </c>
      <c r="AP33" s="1200">
        <v>15.469314274075899</v>
      </c>
      <c r="AQ33" s="1201">
        <v>15.723496802477124</v>
      </c>
      <c r="AR33" s="1201"/>
      <c r="AS33" s="748">
        <v>19</v>
      </c>
      <c r="AT33" s="1201">
        <f t="shared" si="47"/>
        <v>34.106189257025896</v>
      </c>
      <c r="AU33" s="1201">
        <f t="shared" si="0"/>
        <v>34.384615766831729</v>
      </c>
      <c r="AV33" s="1201">
        <f t="shared" si="1"/>
        <v>35.056685342101453</v>
      </c>
      <c r="AW33" s="1201">
        <f t="shared" si="2"/>
        <v>34.925703802105993</v>
      </c>
      <c r="AX33" s="1201">
        <f t="shared" si="3"/>
        <v>33.640699341425801</v>
      </c>
      <c r="AY33" s="1201">
        <f t="shared" si="4"/>
        <v>31.589494332667197</v>
      </c>
      <c r="AZ33" s="1201">
        <f t="shared" si="5"/>
        <v>29.382220280420228</v>
      </c>
      <c r="BA33" s="1201">
        <f t="shared" si="6"/>
        <v>27.539757225584985</v>
      </c>
      <c r="BB33" s="1201">
        <f t="shared" si="7"/>
        <v>27.59286629351999</v>
      </c>
      <c r="BC33" s="1201">
        <f t="shared" si="8"/>
        <v>28.866825428476432</v>
      </c>
      <c r="BD33" s="1201">
        <f t="shared" si="9"/>
        <v>31.8754710135034</v>
      </c>
      <c r="BE33" s="1201">
        <f t="shared" si="10"/>
        <v>34.104000164516606</v>
      </c>
      <c r="BF33" s="1202"/>
      <c r="BG33" s="1203"/>
      <c r="BH33" s="1203"/>
      <c r="BI33" s="748">
        <v>19</v>
      </c>
      <c r="BJ33" s="1190">
        <f t="shared" si="48"/>
        <v>562.4</v>
      </c>
      <c r="BK33" s="1202">
        <f t="shared" si="11"/>
        <v>41.941311168696224</v>
      </c>
      <c r="BL33" s="1202">
        <f t="shared" si="12"/>
        <v>41.941311168696224</v>
      </c>
      <c r="BM33" s="1202">
        <f t="shared" si="13"/>
        <v>41.941311168696224</v>
      </c>
      <c r="BN33" s="1202">
        <f t="shared" si="14"/>
        <v>40.892778389478813</v>
      </c>
      <c r="BO33" s="1202">
        <f t="shared" si="15"/>
        <v>38.795712831044007</v>
      </c>
      <c r="BP33" s="1202">
        <f t="shared" si="16"/>
        <v>36.698647272609193</v>
      </c>
      <c r="BQ33" s="1202">
        <f t="shared" si="17"/>
        <v>34.60158171417438</v>
      </c>
      <c r="BR33" s="1202">
        <f t="shared" si="18"/>
        <v>33.553048934956976</v>
      </c>
      <c r="BS33" s="1202">
        <f t="shared" si="19"/>
        <v>34.60158171417438</v>
      </c>
      <c r="BT33" s="1202">
        <f t="shared" si="20"/>
        <v>36.698647272609193</v>
      </c>
      <c r="BU33" s="1202">
        <f t="shared" si="21"/>
        <v>39.84424561026141</v>
      </c>
      <c r="BV33" s="1202">
        <f t="shared" si="22"/>
        <v>41.941311168696224</v>
      </c>
      <c r="BW33" s="1207"/>
      <c r="BX33" s="1207"/>
      <c r="BY33" s="1204">
        <f t="shared" si="49"/>
        <v>18.5</v>
      </c>
      <c r="BZ33" s="1190">
        <f t="shared" si="52"/>
        <v>29027.605896826837</v>
      </c>
      <c r="CA33" s="1201">
        <f t="shared" si="53"/>
        <v>28.402106901296424</v>
      </c>
      <c r="CB33" s="1201">
        <f t="shared" si="50"/>
        <v>28.402106901296424</v>
      </c>
      <c r="CC33" s="1201">
        <f t="shared" si="23"/>
        <v>28.402106901296424</v>
      </c>
      <c r="CD33" s="1201">
        <f t="shared" si="24"/>
        <v>28.402106901296424</v>
      </c>
      <c r="CE33" s="1201">
        <f t="shared" si="25"/>
        <v>27.692054228764011</v>
      </c>
      <c r="CF33" s="1201">
        <f t="shared" si="26"/>
        <v>26.271948883699192</v>
      </c>
      <c r="CG33" s="1201">
        <f t="shared" si="27"/>
        <v>24.85184353863437</v>
      </c>
      <c r="CH33" s="1201">
        <f t="shared" si="28"/>
        <v>23.431738193569547</v>
      </c>
      <c r="CI33" s="1201">
        <f t="shared" si="29"/>
        <v>22.721685521037141</v>
      </c>
      <c r="CJ33" s="1201">
        <f t="shared" si="30"/>
        <v>23.431738193569547</v>
      </c>
      <c r="CK33" s="1201">
        <f t="shared" si="31"/>
        <v>24.85184353863437</v>
      </c>
      <c r="CL33" s="1201">
        <f t="shared" si="32"/>
        <v>26.982001556231602</v>
      </c>
      <c r="CM33" s="1201">
        <f t="shared" si="33"/>
        <v>28.402106901296424</v>
      </c>
      <c r="CN33" s="1201"/>
      <c r="CO33" s="748"/>
      <c r="CP33" s="1201"/>
      <c r="CQ33" s="748">
        <v>19</v>
      </c>
      <c r="CR33" s="1190">
        <f t="shared" si="51"/>
        <v>562.4</v>
      </c>
      <c r="CS33" s="1205">
        <f t="shared" si="34"/>
        <v>13.409441398541698</v>
      </c>
      <c r="CT33" s="1201">
        <f t="shared" si="35"/>
        <v>29.562757828789461</v>
      </c>
      <c r="CU33" s="1201">
        <f t="shared" si="36"/>
        <v>29.562757828789461</v>
      </c>
      <c r="CV33" s="1201">
        <f t="shared" si="37"/>
        <v>29.562757828789461</v>
      </c>
      <c r="CW33" s="1201">
        <f t="shared" si="38"/>
        <v>28.823688883069725</v>
      </c>
      <c r="CX33" s="1201">
        <f t="shared" si="39"/>
        <v>27.345550991630255</v>
      </c>
      <c r="CY33" s="1201">
        <f t="shared" si="40"/>
        <v>25.867413100190777</v>
      </c>
      <c r="CZ33" s="1201">
        <f t="shared" si="41"/>
        <v>24.389275208751304</v>
      </c>
      <c r="DA33" s="1201">
        <f t="shared" si="42"/>
        <v>23.650206263031571</v>
      </c>
      <c r="DB33" s="1201">
        <f t="shared" si="43"/>
        <v>24.389275208751304</v>
      </c>
      <c r="DC33" s="1201">
        <f t="shared" si="44"/>
        <v>25.867413100190777</v>
      </c>
      <c r="DD33" s="1201">
        <f t="shared" si="45"/>
        <v>28.084619937349988</v>
      </c>
      <c r="DE33" s="1201">
        <f t="shared" si="46"/>
        <v>29.562757828789461</v>
      </c>
      <c r="DF33" s="1190"/>
      <c r="DG33" s="1190"/>
      <c r="DH33" s="748" t="s">
        <v>189</v>
      </c>
      <c r="DI33" s="1202">
        <f>M27</f>
        <v>23.431738193569547</v>
      </c>
      <c r="DJ33" s="1202">
        <f>M26</f>
        <v>25.038418613928272</v>
      </c>
      <c r="DK33" s="1202">
        <f>M25</f>
        <v>26.742404648006566</v>
      </c>
      <c r="DL33" s="1202">
        <f>M24</f>
        <v>28.546906866429204</v>
      </c>
      <c r="DM33" s="1202">
        <f>M23</f>
        <v>30.454490780404168</v>
      </c>
      <c r="DN33" s="1202">
        <f>M22</f>
        <v>32.466779923462312</v>
      </c>
      <c r="DO33" s="1202">
        <f>M21</f>
        <v>34.58404488708964</v>
      </c>
      <c r="DP33" s="1202">
        <f>M20</f>
        <v>36.804625587176055</v>
      </c>
      <c r="DQ33" s="1202">
        <f>M19</f>
        <v>39.124102850112884</v>
      </c>
      <c r="DR33" s="1202">
        <f>M18</f>
        <v>41.534080651631484</v>
      </c>
      <c r="DS33" s="1202">
        <f>M17</f>
        <v>44.020339472884793</v>
      </c>
      <c r="DT33" s="1202">
        <f>M16</f>
        <v>46.559924499604364</v>
      </c>
      <c r="DU33" s="1201"/>
      <c r="DV33" s="1201"/>
      <c r="DW33" s="746"/>
      <c r="DX33" s="705"/>
      <c r="DY33" s="705"/>
      <c r="DZ33" s="705"/>
      <c r="EA33" s="705"/>
      <c r="EB33" s="705"/>
      <c r="EC33" s="704"/>
      <c r="ED33" s="705"/>
      <c r="EE33" s="705"/>
      <c r="EF33" s="705"/>
      <c r="EG33" s="705"/>
      <c r="EH33" s="705"/>
      <c r="EI33" s="705"/>
      <c r="EJ33" s="705"/>
      <c r="EK33" s="705"/>
      <c r="EL33" s="705"/>
      <c r="EM33" s="705"/>
      <c r="EN33" s="172"/>
      <c r="EO33" s="172"/>
      <c r="EP33" s="271"/>
      <c r="EQ33" s="172"/>
      <c r="ER33" s="172"/>
      <c r="ES33" s="252"/>
      <c r="ET33" s="319"/>
      <c r="EU33" s="319"/>
      <c r="EV33" s="319"/>
      <c r="EW33" s="319"/>
      <c r="EX33" s="319"/>
      <c r="EY33" s="319"/>
      <c r="EZ33" s="319"/>
      <c r="FA33" s="319"/>
      <c r="FB33" s="319"/>
      <c r="FC33" s="81"/>
      <c r="FD33" s="81"/>
      <c r="FE33" s="81"/>
      <c r="FF33" s="81"/>
      <c r="FG33" s="81"/>
      <c r="FH33" s="81"/>
      <c r="FI33" s="81"/>
      <c r="FJ33" s="81"/>
      <c r="FK33" s="81"/>
    </row>
    <row r="34" spans="2:167" x14ac:dyDescent="0.2">
      <c r="B34" s="113"/>
      <c r="C34" s="57" t="s">
        <v>325</v>
      </c>
      <c r="D34" s="436">
        <v>2E-3</v>
      </c>
      <c r="E34" s="419"/>
      <c r="F34" s="113"/>
      <c r="G34" s="281" t="s">
        <v>256</v>
      </c>
      <c r="H34" s="320"/>
      <c r="I34" s="320"/>
      <c r="J34" s="320"/>
      <c r="K34" s="320"/>
      <c r="L34" s="320"/>
      <c r="M34" s="320"/>
      <c r="N34" s="320"/>
      <c r="O34" s="320"/>
      <c r="P34" s="320"/>
      <c r="Q34" s="320"/>
      <c r="R34" s="320"/>
      <c r="S34" s="292"/>
      <c r="T34" s="416"/>
      <c r="U34" s="440"/>
      <c r="V34" s="440"/>
      <c r="W34" s="681"/>
      <c r="X34" s="692"/>
      <c r="Y34" s="440"/>
      <c r="Z34" s="447"/>
      <c r="AA34" s="448"/>
      <c r="AB34" s="421"/>
      <c r="AC34" s="905"/>
      <c r="AD34" s="1209"/>
      <c r="AE34" s="1200">
        <v>14.361840761041744</v>
      </c>
      <c r="AF34" s="1200">
        <v>14.394174336500031</v>
      </c>
      <c r="AG34" s="1200">
        <v>14.628747903098242</v>
      </c>
      <c r="AH34" s="1200">
        <v>14.932522615771022</v>
      </c>
      <c r="AI34" s="1200">
        <v>15.256077130755592</v>
      </c>
      <c r="AJ34" s="1200">
        <v>15.214430097197138</v>
      </c>
      <c r="AK34" s="1200">
        <v>15.152203677111565</v>
      </c>
      <c r="AL34" s="1200">
        <v>14.844508169627751</v>
      </c>
      <c r="AM34" s="1200">
        <v>14.505235156467586</v>
      </c>
      <c r="AN34" s="1200">
        <v>14.237519687929861</v>
      </c>
      <c r="AO34" s="1200">
        <v>14.293975773920456</v>
      </c>
      <c r="AP34" s="1200">
        <v>14.449763143118425</v>
      </c>
      <c r="AQ34" s="1201">
        <v>14.689249871044952</v>
      </c>
      <c r="AR34" s="1201"/>
      <c r="AS34" s="748">
        <v>20</v>
      </c>
      <c r="AT34" s="1201">
        <f t="shared" si="47"/>
        <v>31.662439006630642</v>
      </c>
      <c r="AU34" s="1201">
        <f t="shared" si="0"/>
        <v>31.733722338471459</v>
      </c>
      <c r="AV34" s="1201">
        <f t="shared" si="1"/>
        <v>32.250868529447949</v>
      </c>
      <c r="AW34" s="1201">
        <f t="shared" si="2"/>
        <v>32.097562704080602</v>
      </c>
      <c r="AX34" s="1201">
        <f t="shared" si="3"/>
        <v>31.111350779808841</v>
      </c>
      <c r="AY34" s="1201">
        <f t="shared" si="4"/>
        <v>29.349317149853405</v>
      </c>
      <c r="AZ34" s="1201">
        <f t="shared" si="5"/>
        <v>27.559035049761047</v>
      </c>
      <c r="BA34" s="1201">
        <f t="shared" si="6"/>
        <v>26.18123079482891</v>
      </c>
      <c r="BB34" s="1201">
        <f t="shared" si="7"/>
        <v>26.382319865853333</v>
      </c>
      <c r="BC34" s="1201">
        <f t="shared" si="8"/>
        <v>27.464813212117324</v>
      </c>
      <c r="BD34" s="1201">
        <f t="shared" si="9"/>
        <v>29.937181204871187</v>
      </c>
      <c r="BE34" s="1201">
        <f t="shared" si="10"/>
        <v>31.856274678961174</v>
      </c>
      <c r="BF34" s="1202"/>
      <c r="BG34" s="1203"/>
      <c r="BH34" s="1203"/>
      <c r="BI34" s="748">
        <v>20</v>
      </c>
      <c r="BJ34" s="1190">
        <f t="shared" si="48"/>
        <v>592.80000000000007</v>
      </c>
      <c r="BK34" s="1202">
        <f t="shared" si="11"/>
        <v>39.902000037276935</v>
      </c>
      <c r="BL34" s="1202">
        <f t="shared" si="12"/>
        <v>39.902000037276935</v>
      </c>
      <c r="BM34" s="1202">
        <f t="shared" si="13"/>
        <v>39.902000037276935</v>
      </c>
      <c r="BN34" s="1202">
        <f t="shared" si="14"/>
        <v>38.904450036345011</v>
      </c>
      <c r="BO34" s="1202">
        <f t="shared" si="15"/>
        <v>36.909350034481172</v>
      </c>
      <c r="BP34" s="1202">
        <f t="shared" si="16"/>
        <v>34.914250032617318</v>
      </c>
      <c r="BQ34" s="1202">
        <f t="shared" si="17"/>
        <v>32.919150030753471</v>
      </c>
      <c r="BR34" s="1202">
        <f t="shared" si="18"/>
        <v>31.921600029821555</v>
      </c>
      <c r="BS34" s="1202">
        <f t="shared" si="19"/>
        <v>32.919150030753471</v>
      </c>
      <c r="BT34" s="1202">
        <f t="shared" si="20"/>
        <v>34.914250032617318</v>
      </c>
      <c r="BU34" s="1202">
        <f t="shared" si="21"/>
        <v>37.906900035413095</v>
      </c>
      <c r="BV34" s="1202">
        <f t="shared" si="22"/>
        <v>39.902000037276935</v>
      </c>
      <c r="BW34" s="1207"/>
      <c r="BX34" s="1207"/>
      <c r="BY34" s="1204">
        <f t="shared" si="49"/>
        <v>19.500000000000004</v>
      </c>
      <c r="BZ34" s="1190">
        <f t="shared" si="52"/>
        <v>29835.277697091751</v>
      </c>
      <c r="CA34" s="1201">
        <f t="shared" si="53"/>
        <v>26.568151324503795</v>
      </c>
      <c r="CB34" s="1201">
        <f t="shared" si="50"/>
        <v>26.568151324503795</v>
      </c>
      <c r="CC34" s="1201">
        <f t="shared" si="23"/>
        <v>26.568151324503795</v>
      </c>
      <c r="CD34" s="1201">
        <f t="shared" si="24"/>
        <v>26.568151324503795</v>
      </c>
      <c r="CE34" s="1201">
        <f t="shared" si="25"/>
        <v>25.903947541391201</v>
      </c>
      <c r="CF34" s="1201">
        <f t="shared" si="26"/>
        <v>24.575539975166013</v>
      </c>
      <c r="CG34" s="1201">
        <f t="shared" si="27"/>
        <v>23.247132408940821</v>
      </c>
      <c r="CH34" s="1201">
        <f t="shared" si="28"/>
        <v>21.91872484271563</v>
      </c>
      <c r="CI34" s="1201">
        <f t="shared" si="29"/>
        <v>21.254521059603036</v>
      </c>
      <c r="CJ34" s="1201">
        <f t="shared" si="30"/>
        <v>21.91872484271563</v>
      </c>
      <c r="CK34" s="1201">
        <f t="shared" si="31"/>
        <v>23.247132408940821</v>
      </c>
      <c r="CL34" s="1201">
        <f t="shared" si="32"/>
        <v>25.239743758278603</v>
      </c>
      <c r="CM34" s="1201">
        <f t="shared" si="33"/>
        <v>26.568151324503795</v>
      </c>
      <c r="CN34" s="1201"/>
      <c r="CO34" s="748"/>
      <c r="CP34" s="1201"/>
      <c r="CQ34" s="748">
        <v>20</v>
      </c>
      <c r="CR34" s="1190">
        <f t="shared" si="51"/>
        <v>592.80000000000007</v>
      </c>
      <c r="CS34" s="1205">
        <f t="shared" si="34"/>
        <v>11.959724118552833</v>
      </c>
      <c r="CT34" s="1201">
        <f t="shared" si="35"/>
        <v>26.366678320721135</v>
      </c>
      <c r="CU34" s="1201">
        <f t="shared" si="36"/>
        <v>26.366678320721135</v>
      </c>
      <c r="CV34" s="1201">
        <f t="shared" si="37"/>
        <v>26.366678320721135</v>
      </c>
      <c r="CW34" s="1201">
        <f t="shared" si="38"/>
        <v>25.707511362703105</v>
      </c>
      <c r="CX34" s="1201">
        <f t="shared" si="39"/>
        <v>24.389177446667052</v>
      </c>
      <c r="CY34" s="1201">
        <f t="shared" si="40"/>
        <v>23.070843530630995</v>
      </c>
      <c r="CZ34" s="1201">
        <f t="shared" si="41"/>
        <v>21.752509614594935</v>
      </c>
      <c r="DA34" s="1201">
        <f t="shared" si="42"/>
        <v>21.093342656576908</v>
      </c>
      <c r="DB34" s="1201">
        <f t="shared" si="43"/>
        <v>21.752509614594935</v>
      </c>
      <c r="DC34" s="1201">
        <f t="shared" si="44"/>
        <v>23.070843530630995</v>
      </c>
      <c r="DD34" s="1201">
        <f t="shared" si="45"/>
        <v>25.048344404685079</v>
      </c>
      <c r="DE34" s="1201">
        <f t="shared" si="46"/>
        <v>26.366678320721135</v>
      </c>
      <c r="DF34" s="1190"/>
      <c r="DG34" s="1190"/>
      <c r="DH34" s="748" t="s">
        <v>190</v>
      </c>
      <c r="DI34" s="1202">
        <f>N28</f>
        <v>21.254521059603036</v>
      </c>
      <c r="DJ34" s="1202">
        <f>N27</f>
        <v>22.721685521037141</v>
      </c>
      <c r="DK34" s="1202">
        <f>N26</f>
        <v>24.279678655930446</v>
      </c>
      <c r="DL34" s="1202">
        <f>N25</f>
        <v>25.93202874958213</v>
      </c>
      <c r="DM34" s="1202">
        <f>N24</f>
        <v>27.681849082598021</v>
      </c>
      <c r="DN34" s="1202">
        <f>N23</f>
        <v>29.531627423422226</v>
      </c>
      <c r="DO34" s="1202">
        <f>N22</f>
        <v>31.482938107599821</v>
      </c>
      <c r="DP34" s="1202">
        <f>N21</f>
        <v>33.536043526874806</v>
      </c>
      <c r="DQ34" s="1202">
        <f>N20</f>
        <v>35.689333902716179</v>
      </c>
      <c r="DR34" s="1202">
        <f>N19</f>
        <v>37.938523975867042</v>
      </c>
      <c r="DS34" s="1202">
        <f>N18</f>
        <v>40.275472147036595</v>
      </c>
      <c r="DT34" s="1202">
        <f>N17</f>
        <v>42.686389791888288</v>
      </c>
      <c r="DU34" s="1201"/>
      <c r="DV34" s="1201"/>
      <c r="DW34" s="746"/>
      <c r="DX34" s="705"/>
      <c r="DY34" s="705"/>
      <c r="DZ34" s="705"/>
      <c r="EA34" s="705"/>
      <c r="EB34" s="705"/>
      <c r="EC34" s="704"/>
      <c r="ED34" s="705"/>
      <c r="EE34" s="705"/>
      <c r="EF34" s="705"/>
      <c r="EG34" s="705"/>
      <c r="EH34" s="705"/>
      <c r="EI34" s="705"/>
      <c r="EJ34" s="705"/>
      <c r="EK34" s="705"/>
      <c r="EL34" s="705"/>
      <c r="EM34" s="705"/>
      <c r="EN34" s="172"/>
      <c r="EO34" s="172"/>
      <c r="EP34" s="271"/>
      <c r="EQ34" s="172"/>
      <c r="ER34" s="172"/>
      <c r="ES34" s="423"/>
      <c r="ET34" s="84"/>
      <c r="EU34" s="84"/>
      <c r="EV34" s="84"/>
      <c r="EW34" s="84"/>
      <c r="EX34" s="84"/>
      <c r="EY34" s="84"/>
      <c r="EZ34" s="84"/>
      <c r="FA34" s="84"/>
      <c r="FB34" s="84"/>
      <c r="FC34" s="83"/>
      <c r="FD34" s="83"/>
      <c r="FE34" s="83"/>
      <c r="FF34" s="83"/>
      <c r="FG34" s="83"/>
      <c r="FH34" s="83"/>
      <c r="FI34" s="83"/>
      <c r="FJ34" s="83"/>
      <c r="FK34" s="83"/>
    </row>
    <row r="35" spans="2:167" x14ac:dyDescent="0.2">
      <c r="B35" s="113"/>
      <c r="C35" s="57" t="s">
        <v>326</v>
      </c>
      <c r="D35" s="434">
        <v>19.387699999999999</v>
      </c>
      <c r="E35" s="420"/>
      <c r="F35" s="57" t="s">
        <v>286</v>
      </c>
      <c r="G35" s="57" t="s">
        <v>183</v>
      </c>
      <c r="H35" s="57" t="s">
        <v>184</v>
      </c>
      <c r="I35" s="57" t="s">
        <v>185</v>
      </c>
      <c r="J35" s="57" t="s">
        <v>186</v>
      </c>
      <c r="K35" s="57" t="s">
        <v>187</v>
      </c>
      <c r="L35" s="57" t="s">
        <v>188</v>
      </c>
      <c r="M35" s="57" t="s">
        <v>189</v>
      </c>
      <c r="N35" s="57" t="s">
        <v>190</v>
      </c>
      <c r="O35" s="57" t="s">
        <v>191</v>
      </c>
      <c r="P35" s="57" t="s">
        <v>192</v>
      </c>
      <c r="Q35" s="57" t="s">
        <v>193</v>
      </c>
      <c r="R35" s="57" t="s">
        <v>194</v>
      </c>
      <c r="S35" s="286" t="s">
        <v>243</v>
      </c>
      <c r="T35" s="416"/>
      <c r="U35" s="440"/>
      <c r="W35" s="692"/>
      <c r="X35" s="692"/>
      <c r="Y35" s="440"/>
      <c r="Z35" s="440"/>
      <c r="AA35" s="446"/>
      <c r="AB35" s="411"/>
      <c r="AC35" s="904"/>
      <c r="AD35" s="1199"/>
      <c r="AE35" s="1200">
        <v>13.275120312040221</v>
      </c>
      <c r="AF35" s="1200">
        <v>13.227503306086634</v>
      </c>
      <c r="AG35" s="1200">
        <v>13.367354897952218</v>
      </c>
      <c r="AH35" s="1200">
        <v>13.604431361579502</v>
      </c>
      <c r="AI35" s="1200">
        <v>13.968162018627471</v>
      </c>
      <c r="AJ35" s="1200">
        <v>14.035510518659978</v>
      </c>
      <c r="AK35" s="1200">
        <v>14.086087231626182</v>
      </c>
      <c r="AL35" s="1200">
        <v>14.012466161315809</v>
      </c>
      <c r="AM35" s="1200">
        <v>13.803926183074315</v>
      </c>
      <c r="AN35" s="1200">
        <v>13.518063479044393</v>
      </c>
      <c r="AO35" s="1200">
        <v>13.395104602936497</v>
      </c>
      <c r="AP35" s="1200">
        <v>13.409389701930962</v>
      </c>
      <c r="AQ35" s="1201">
        <v>13.641926647906182</v>
      </c>
      <c r="AR35" s="1201"/>
      <c r="AS35" s="748">
        <v>21</v>
      </c>
      <c r="AT35" s="1201">
        <f t="shared" si="47"/>
        <v>29.266630523145327</v>
      </c>
      <c r="AU35" s="1201">
        <f t="shared" si="0"/>
        <v>29.161652994723376</v>
      </c>
      <c r="AV35" s="1201">
        <f t="shared" si="1"/>
        <v>29.469972977593251</v>
      </c>
      <c r="AW35" s="1201">
        <f t="shared" si="2"/>
        <v>29.242821184176176</v>
      </c>
      <c r="AX35" s="1201">
        <f t="shared" si="3"/>
        <v>28.484936500134161</v>
      </c>
      <c r="AY35" s="1201">
        <f t="shared" si="4"/>
        <v>27.075128476100002</v>
      </c>
      <c r="AZ35" s="1201">
        <f t="shared" si="5"/>
        <v>25.619967893962414</v>
      </c>
      <c r="BA35" s="1201">
        <f t="shared" si="6"/>
        <v>24.713759888977119</v>
      </c>
      <c r="BB35" s="1201">
        <f t="shared" si="7"/>
        <v>25.106769524113115</v>
      </c>
      <c r="BC35" s="1201">
        <f t="shared" si="8"/>
        <v>26.076949958935018</v>
      </c>
      <c r="BD35" s="1201">
        <f t="shared" si="9"/>
        <v>28.054593074654921</v>
      </c>
      <c r="BE35" s="1201">
        <f t="shared" si="10"/>
        <v>29.562643857272054</v>
      </c>
      <c r="BF35" s="1202"/>
      <c r="BG35" s="1203"/>
      <c r="BH35" s="1203"/>
      <c r="BI35" s="748">
        <v>21</v>
      </c>
      <c r="BJ35" s="1190">
        <f t="shared" si="48"/>
        <v>623.20000000000005</v>
      </c>
      <c r="BK35" s="1202">
        <f t="shared" si="11"/>
        <v>37.941049165600475</v>
      </c>
      <c r="BL35" s="1202">
        <f t="shared" si="12"/>
        <v>37.941049165600475</v>
      </c>
      <c r="BM35" s="1202">
        <f t="shared" si="13"/>
        <v>37.941049165600475</v>
      </c>
      <c r="BN35" s="1202">
        <f t="shared" si="14"/>
        <v>36.99252293646046</v>
      </c>
      <c r="BO35" s="1202">
        <f t="shared" si="15"/>
        <v>35.095470478180438</v>
      </c>
      <c r="BP35" s="1202">
        <f t="shared" si="16"/>
        <v>33.198418019900416</v>
      </c>
      <c r="BQ35" s="1202">
        <f t="shared" si="17"/>
        <v>31.30136556162039</v>
      </c>
      <c r="BR35" s="1202">
        <f t="shared" si="18"/>
        <v>30.352839332480382</v>
      </c>
      <c r="BS35" s="1202">
        <f t="shared" si="19"/>
        <v>31.30136556162039</v>
      </c>
      <c r="BT35" s="1202">
        <f t="shared" si="20"/>
        <v>33.198418019900416</v>
      </c>
      <c r="BU35" s="1202">
        <f t="shared" si="21"/>
        <v>36.043996707320453</v>
      </c>
      <c r="BV35" s="1202">
        <f t="shared" si="22"/>
        <v>37.941049165600475</v>
      </c>
      <c r="BW35" s="1207"/>
      <c r="BX35" s="1207"/>
      <c r="BY35" s="1204">
        <f t="shared" si="49"/>
        <v>20.500000000000004</v>
      </c>
      <c r="BZ35" s="1190">
        <f t="shared" si="52"/>
        <v>30590.504791278192</v>
      </c>
      <c r="CA35" s="1201">
        <f t="shared" si="53"/>
        <v>24.842996519290843</v>
      </c>
      <c r="CB35" s="1201">
        <f t="shared" si="50"/>
        <v>24.842996519290843</v>
      </c>
      <c r="CC35" s="1201">
        <f t="shared" si="23"/>
        <v>24.842996519290843</v>
      </c>
      <c r="CD35" s="1201">
        <f t="shared" si="24"/>
        <v>24.842996519290843</v>
      </c>
      <c r="CE35" s="1201">
        <f t="shared" si="25"/>
        <v>24.22192160630857</v>
      </c>
      <c r="CF35" s="1201">
        <f t="shared" si="26"/>
        <v>22.979771780344031</v>
      </c>
      <c r="CG35" s="1201">
        <f t="shared" si="27"/>
        <v>21.737621954379488</v>
      </c>
      <c r="CH35" s="1201">
        <f t="shared" si="28"/>
        <v>20.495472128414946</v>
      </c>
      <c r="CI35" s="1201">
        <f t="shared" si="29"/>
        <v>19.874397215432676</v>
      </c>
      <c r="CJ35" s="1201">
        <f t="shared" si="30"/>
        <v>20.495472128414946</v>
      </c>
      <c r="CK35" s="1201">
        <f t="shared" si="31"/>
        <v>21.737621954379488</v>
      </c>
      <c r="CL35" s="1201">
        <f t="shared" si="32"/>
        <v>23.6008466933263</v>
      </c>
      <c r="CM35" s="1201">
        <f t="shared" si="33"/>
        <v>24.842996519290843</v>
      </c>
      <c r="CN35" s="1201"/>
      <c r="CO35" s="748"/>
      <c r="CP35" s="1201"/>
      <c r="CQ35" s="748">
        <v>21</v>
      </c>
      <c r="CR35" s="1190">
        <f t="shared" si="51"/>
        <v>623.20000000000005</v>
      </c>
      <c r="CS35" s="1205">
        <f t="shared" si="34"/>
        <v>10.633044531361897</v>
      </c>
      <c r="CT35" s="1201">
        <f t="shared" si="35"/>
        <v>23.441850493307737</v>
      </c>
      <c r="CU35" s="1201">
        <f t="shared" si="36"/>
        <v>23.441850493307737</v>
      </c>
      <c r="CV35" s="1201">
        <f t="shared" si="37"/>
        <v>23.441850493307737</v>
      </c>
      <c r="CW35" s="1201">
        <f t="shared" si="38"/>
        <v>22.855804230975043</v>
      </c>
      <c r="CX35" s="1201">
        <f t="shared" si="39"/>
        <v>21.683711706309658</v>
      </c>
      <c r="CY35" s="1201">
        <f t="shared" si="40"/>
        <v>20.511619181644271</v>
      </c>
      <c r="CZ35" s="1201">
        <f t="shared" si="41"/>
        <v>19.33952665697888</v>
      </c>
      <c r="DA35" s="1201">
        <f t="shared" si="42"/>
        <v>18.753480394646189</v>
      </c>
      <c r="DB35" s="1201">
        <f t="shared" si="43"/>
        <v>19.33952665697888</v>
      </c>
      <c r="DC35" s="1201">
        <f t="shared" si="44"/>
        <v>20.511619181644271</v>
      </c>
      <c r="DD35" s="1201">
        <f t="shared" si="45"/>
        <v>22.269757968642349</v>
      </c>
      <c r="DE35" s="1201">
        <f t="shared" si="46"/>
        <v>23.441850493307737</v>
      </c>
      <c r="DF35" s="1190"/>
      <c r="DG35" s="1190"/>
      <c r="DH35" s="748" t="s">
        <v>191</v>
      </c>
      <c r="DI35" s="1202">
        <f>O29</f>
        <v>20.495472128414946</v>
      </c>
      <c r="DJ35" s="1202">
        <f>O28</f>
        <v>21.91872484271563</v>
      </c>
      <c r="DK35" s="1202">
        <f>O27</f>
        <v>23.431738193569547</v>
      </c>
      <c r="DL35" s="1202">
        <f>O26</f>
        <v>25.038418613928272</v>
      </c>
      <c r="DM35" s="1202">
        <f>O25</f>
        <v>26.742404648006566</v>
      </c>
      <c r="DN35" s="1202">
        <f>O24</f>
        <v>28.546906866429204</v>
      </c>
      <c r="DO35" s="1202">
        <f>O23</f>
        <v>30.454490780404168</v>
      </c>
      <c r="DP35" s="1202">
        <f>O22</f>
        <v>32.466779923462312</v>
      </c>
      <c r="DQ35" s="1202">
        <f>O21</f>
        <v>34.58404488708964</v>
      </c>
      <c r="DR35" s="1202">
        <f>O20</f>
        <v>36.804625587176055</v>
      </c>
      <c r="DS35" s="1202">
        <f>O19</f>
        <v>39.124102850112884</v>
      </c>
      <c r="DT35" s="1202">
        <f>O18</f>
        <v>41.534080651631484</v>
      </c>
      <c r="DU35" s="1201"/>
      <c r="DV35" s="1201"/>
      <c r="DW35" s="746"/>
      <c r="DX35" s="705"/>
      <c r="DY35" s="705"/>
      <c r="DZ35" s="705"/>
      <c r="EA35" s="705"/>
      <c r="EB35" s="705"/>
      <c r="EC35" s="704"/>
      <c r="ED35" s="705"/>
      <c r="EE35" s="705"/>
      <c r="EF35" s="705"/>
      <c r="EG35" s="705"/>
      <c r="EH35" s="705"/>
      <c r="EI35" s="705"/>
      <c r="EJ35" s="705"/>
      <c r="EK35" s="705"/>
      <c r="EL35" s="705"/>
      <c r="EM35" s="705"/>
      <c r="EN35" s="172"/>
      <c r="EO35" s="172"/>
      <c r="EP35" s="271"/>
      <c r="EQ35" s="172"/>
      <c r="ER35" s="172"/>
      <c r="ES35" s="252"/>
      <c r="ET35" s="319"/>
      <c r="EU35" s="319"/>
      <c r="EV35" s="319"/>
      <c r="EW35" s="319"/>
      <c r="EX35" s="319"/>
      <c r="EY35" s="319"/>
      <c r="EZ35" s="319"/>
      <c r="FA35" s="319"/>
      <c r="FB35" s="319"/>
      <c r="FC35" s="81"/>
      <c r="FD35" s="81"/>
      <c r="FE35" s="81"/>
      <c r="FF35" s="81"/>
      <c r="FG35" s="81"/>
      <c r="FH35" s="81"/>
      <c r="FI35" s="81"/>
      <c r="FJ35" s="81"/>
      <c r="FK35" s="81"/>
    </row>
    <row r="36" spans="2:167" x14ac:dyDescent="0.2">
      <c r="B36" s="113"/>
      <c r="C36" s="57" t="s">
        <v>327</v>
      </c>
      <c r="D36" s="435">
        <v>0.20880000000000001</v>
      </c>
      <c r="E36" s="418"/>
      <c r="F36" s="659">
        <v>1</v>
      </c>
      <c r="G36" s="439">
        <v>84.841664350907166</v>
      </c>
      <c r="H36" s="439">
        <v>84.841664350907166</v>
      </c>
      <c r="I36" s="439">
        <v>84.841664350907166</v>
      </c>
      <c r="J36" s="439">
        <v>82.720622742134481</v>
      </c>
      <c r="K36" s="439">
        <v>78.478539524589138</v>
      </c>
      <c r="L36" s="439">
        <v>74.236456307043767</v>
      </c>
      <c r="M36" s="439">
        <v>69.99437308949841</v>
      </c>
      <c r="N36" s="439">
        <v>67.873331480725739</v>
      </c>
      <c r="O36" s="439">
        <v>69.99437308949841</v>
      </c>
      <c r="P36" s="439">
        <v>74.236456307043767</v>
      </c>
      <c r="Q36" s="439">
        <v>80.599581133361809</v>
      </c>
      <c r="R36" s="680">
        <v>84.841664350907166</v>
      </c>
      <c r="S36" s="288">
        <v>15.2</v>
      </c>
      <c r="T36" s="408"/>
      <c r="U36" s="440"/>
      <c r="W36" s="694"/>
      <c r="X36" s="440"/>
      <c r="Y36" s="440"/>
      <c r="Z36" s="440"/>
      <c r="AA36" s="446"/>
      <c r="AB36" s="411"/>
      <c r="AC36" s="904"/>
      <c r="AD36" s="1199"/>
      <c r="AE36" s="1200">
        <v>12.338787228365701</v>
      </c>
      <c r="AF36" s="1200">
        <v>12.2404778384549</v>
      </c>
      <c r="AG36" s="1200">
        <v>12.251817926542268</v>
      </c>
      <c r="AH36" s="1200">
        <v>12.399466308125774</v>
      </c>
      <c r="AI36" s="1200">
        <v>12.738732385416547</v>
      </c>
      <c r="AJ36" s="1200">
        <v>12.963720702096639</v>
      </c>
      <c r="AK36" s="1200">
        <v>13.032098983365893</v>
      </c>
      <c r="AL36" s="1200">
        <v>13.133465003226769</v>
      </c>
      <c r="AM36" s="1200">
        <v>13.067026004170906</v>
      </c>
      <c r="AN36" s="1200">
        <v>12.844176617036263</v>
      </c>
      <c r="AO36" s="1200">
        <v>12.626609610997177</v>
      </c>
      <c r="AP36" s="1200">
        <v>12.435874967487518</v>
      </c>
      <c r="AQ36" s="1201">
        <v>12.672687797940528</v>
      </c>
      <c r="AR36" s="1201"/>
      <c r="AS36" s="748">
        <v>22</v>
      </c>
      <c r="AT36" s="1201">
        <f t="shared" si="47"/>
        <v>27.202369427022131</v>
      </c>
      <c r="AU36" s="1201">
        <f t="shared" si="0"/>
        <v>26.985634322266378</v>
      </c>
      <c r="AV36" s="1201">
        <f t="shared" si="1"/>
        <v>27.010634936976579</v>
      </c>
      <c r="AW36" s="1201">
        <f t="shared" si="2"/>
        <v>26.652740301351422</v>
      </c>
      <c r="AX36" s="1201">
        <f t="shared" si="3"/>
        <v>25.977790249489686</v>
      </c>
      <c r="AY36" s="1201">
        <f t="shared" si="4"/>
        <v>25.007597911803963</v>
      </c>
      <c r="AZ36" s="1201">
        <f t="shared" si="5"/>
        <v>23.702959668966145</v>
      </c>
      <c r="BA36" s="1201">
        <f t="shared" si="6"/>
        <v>23.163467220073684</v>
      </c>
      <c r="BB36" s="1201">
        <f t="shared" si="7"/>
        <v>23.766485411561796</v>
      </c>
      <c r="BC36" s="1201">
        <f t="shared" si="8"/>
        <v>24.776992017044066</v>
      </c>
      <c r="BD36" s="1201">
        <f t="shared" si="9"/>
        <v>26.445063704198084</v>
      </c>
      <c r="BE36" s="1201">
        <f t="shared" si="10"/>
        <v>27.416411252814743</v>
      </c>
      <c r="BF36" s="1202"/>
      <c r="BG36" s="1203"/>
      <c r="BH36" s="1203"/>
      <c r="BI36" s="748">
        <v>22</v>
      </c>
      <c r="BJ36" s="1190">
        <f t="shared" si="48"/>
        <v>653.6</v>
      </c>
      <c r="BK36" s="1202">
        <f t="shared" si="11"/>
        <v>36.058586354121523</v>
      </c>
      <c r="BL36" s="1202">
        <f t="shared" si="12"/>
        <v>36.058586354121523</v>
      </c>
      <c r="BM36" s="1202">
        <f t="shared" si="13"/>
        <v>36.058586354121523</v>
      </c>
      <c r="BN36" s="1202">
        <f t="shared" si="14"/>
        <v>35.157121695268479</v>
      </c>
      <c r="BO36" s="1202">
        <f t="shared" si="15"/>
        <v>33.354192377562406</v>
      </c>
      <c r="BP36" s="1202">
        <f t="shared" si="16"/>
        <v>31.551263059856332</v>
      </c>
      <c r="BQ36" s="1202">
        <f t="shared" si="17"/>
        <v>29.748333742150255</v>
      </c>
      <c r="BR36" s="1202">
        <f t="shared" si="18"/>
        <v>28.846869083297218</v>
      </c>
      <c r="BS36" s="1202">
        <f t="shared" si="19"/>
        <v>29.748333742150255</v>
      </c>
      <c r="BT36" s="1202">
        <f t="shared" si="20"/>
        <v>31.551263059856332</v>
      </c>
      <c r="BU36" s="1202">
        <f t="shared" si="21"/>
        <v>34.255657036415442</v>
      </c>
      <c r="BV36" s="1202">
        <f t="shared" si="22"/>
        <v>36.058586354121523</v>
      </c>
      <c r="BW36" s="1207"/>
      <c r="BX36" s="1207"/>
      <c r="BY36" s="1204">
        <f t="shared" si="49"/>
        <v>21.5</v>
      </c>
      <c r="BZ36" s="1190">
        <f t="shared" si="52"/>
        <v>31296.445279156073</v>
      </c>
      <c r="CA36" s="1201">
        <f t="shared" si="53"/>
        <v>23.221726574930269</v>
      </c>
      <c r="CB36" s="1201">
        <f t="shared" si="50"/>
        <v>23.221726574930269</v>
      </c>
      <c r="CC36" s="1201">
        <f t="shared" si="23"/>
        <v>23.221726574930269</v>
      </c>
      <c r="CD36" s="1201">
        <f t="shared" si="24"/>
        <v>23.221726574930269</v>
      </c>
      <c r="CE36" s="1201">
        <f t="shared" si="25"/>
        <v>22.641183410557012</v>
      </c>
      <c r="CF36" s="1201">
        <f t="shared" si="26"/>
        <v>21.480097081810499</v>
      </c>
      <c r="CG36" s="1201">
        <f t="shared" si="27"/>
        <v>20.319010753063985</v>
      </c>
      <c r="CH36" s="1201">
        <f t="shared" si="28"/>
        <v>19.157924424317471</v>
      </c>
      <c r="CI36" s="1201">
        <f t="shared" si="29"/>
        <v>18.577381259944215</v>
      </c>
      <c r="CJ36" s="1201">
        <f t="shared" si="30"/>
        <v>19.157924424317471</v>
      </c>
      <c r="CK36" s="1201">
        <f t="shared" si="31"/>
        <v>20.319010753063985</v>
      </c>
      <c r="CL36" s="1201">
        <f t="shared" si="32"/>
        <v>22.060640246183755</v>
      </c>
      <c r="CM36" s="1201">
        <f t="shared" si="33"/>
        <v>23.221726574930269</v>
      </c>
      <c r="CN36" s="1201"/>
      <c r="CO36" s="748"/>
      <c r="CP36" s="1201"/>
      <c r="CQ36" s="748">
        <v>22</v>
      </c>
      <c r="CR36" s="1190">
        <f t="shared" si="51"/>
        <v>653.6</v>
      </c>
      <c r="CS36" s="1205">
        <f t="shared" si="34"/>
        <v>9.4271930125310828</v>
      </c>
      <c r="CT36" s="1201">
        <f t="shared" si="35"/>
        <v>20.783402958531966</v>
      </c>
      <c r="CU36" s="1201">
        <f t="shared" si="36"/>
        <v>20.783402958531966</v>
      </c>
      <c r="CV36" s="1201">
        <f t="shared" si="37"/>
        <v>20.783402958531966</v>
      </c>
      <c r="CW36" s="1201">
        <f t="shared" si="38"/>
        <v>20.26381788456867</v>
      </c>
      <c r="CX36" s="1201">
        <f t="shared" si="39"/>
        <v>19.224647736642069</v>
      </c>
      <c r="CY36" s="1201">
        <f t="shared" si="40"/>
        <v>18.185477588715472</v>
      </c>
      <c r="CZ36" s="1201">
        <f t="shared" si="41"/>
        <v>17.146307440788874</v>
      </c>
      <c r="DA36" s="1201">
        <f t="shared" si="42"/>
        <v>16.626722366825575</v>
      </c>
      <c r="DB36" s="1201">
        <f t="shared" si="43"/>
        <v>17.146307440788874</v>
      </c>
      <c r="DC36" s="1201">
        <f t="shared" si="44"/>
        <v>18.185477588715472</v>
      </c>
      <c r="DD36" s="1201">
        <f t="shared" si="45"/>
        <v>19.744232810605368</v>
      </c>
      <c r="DE36" s="1201">
        <f t="shared" si="46"/>
        <v>20.783402958531966</v>
      </c>
      <c r="DF36" s="1190"/>
      <c r="DG36" s="1190"/>
      <c r="DH36" s="748" t="s">
        <v>192</v>
      </c>
      <c r="DI36" s="1202">
        <f>P30</f>
        <v>20.319010753063985</v>
      </c>
      <c r="DJ36" s="1202">
        <f>P29</f>
        <v>21.737621954379488</v>
      </c>
      <c r="DK36" s="1202">
        <f>P28</f>
        <v>23.247132408940821</v>
      </c>
      <c r="DL36" s="1202">
        <f>P27</f>
        <v>24.85184353863437</v>
      </c>
      <c r="DM36" s="1202">
        <f>P26</f>
        <v>26.555898529923923</v>
      </c>
      <c r="DN36" s="1202">
        <f>P25</f>
        <v>28.363156444855452</v>
      </c>
      <c r="DO36" s="1202">
        <f>P24</f>
        <v>30.277022434091581</v>
      </c>
      <c r="DP36" s="1202">
        <f>P23</f>
        <v>32.300217494368056</v>
      </c>
      <c r="DQ36" s="1202">
        <f>P22</f>
        <v>34.4344635551873</v>
      </c>
      <c r="DR36" s="1202">
        <f>P21</f>
        <v>36.68004760751932</v>
      </c>
      <c r="DS36" s="1202">
        <f>P20</f>
        <v>39.035208956095815</v>
      </c>
      <c r="DT36" s="1202">
        <f>P19</f>
        <v>41.495260598604574</v>
      </c>
      <c r="DU36" s="1201"/>
      <c r="DV36" s="1201"/>
      <c r="DW36" s="746"/>
      <c r="DX36" s="705"/>
      <c r="DY36" s="705"/>
      <c r="DZ36" s="705"/>
      <c r="EA36" s="705"/>
      <c r="EB36" s="705"/>
      <c r="EC36" s="704"/>
      <c r="ED36" s="705"/>
      <c r="EE36" s="705"/>
      <c r="EF36" s="705"/>
      <c r="EG36" s="705"/>
      <c r="EH36" s="705"/>
      <c r="EI36" s="705"/>
      <c r="EJ36" s="705"/>
      <c r="EK36" s="705"/>
      <c r="EL36" s="705"/>
      <c r="EM36" s="705"/>
      <c r="EN36" s="172"/>
      <c r="EO36" s="172"/>
      <c r="EP36" s="271"/>
      <c r="EQ36" s="172"/>
      <c r="ER36" s="172"/>
      <c r="ES36" s="252"/>
      <c r="ET36" s="319"/>
      <c r="EU36" s="319"/>
      <c r="EV36" s="319"/>
      <c r="EW36" s="319"/>
      <c r="EX36" s="319"/>
      <c r="EY36" s="319"/>
      <c r="EZ36" s="319"/>
      <c r="FA36" s="319"/>
      <c r="FB36" s="319"/>
      <c r="FC36" s="81"/>
      <c r="FD36" s="81"/>
      <c r="FE36" s="81"/>
      <c r="FF36" s="81"/>
      <c r="FG36" s="81"/>
      <c r="FH36" s="81"/>
      <c r="FI36" s="81"/>
      <c r="FJ36" s="81"/>
      <c r="FK36" s="81"/>
    </row>
    <row r="37" spans="2:167" x14ac:dyDescent="0.2">
      <c r="B37" s="113"/>
      <c r="C37" s="57" t="s">
        <v>328</v>
      </c>
      <c r="D37" s="436">
        <v>2.7899999999999999E-3</v>
      </c>
      <c r="E37" s="419"/>
      <c r="F37" s="659">
        <v>2</v>
      </c>
      <c r="G37" s="439">
        <v>89.998893936992786</v>
      </c>
      <c r="H37" s="439">
        <v>89.998893936992786</v>
      </c>
      <c r="I37" s="439">
        <v>89.998893936992786</v>
      </c>
      <c r="J37" s="439">
        <v>87.748921588567967</v>
      </c>
      <c r="K37" s="439">
        <v>83.248976891718328</v>
      </c>
      <c r="L37" s="439">
        <v>78.74903219486869</v>
      </c>
      <c r="M37" s="439">
        <v>74.249087498019051</v>
      </c>
      <c r="N37" s="439">
        <v>71.999115149594232</v>
      </c>
      <c r="O37" s="439">
        <v>74.249087498019051</v>
      </c>
      <c r="P37" s="439">
        <v>78.74903219486869</v>
      </c>
      <c r="Q37" s="439">
        <v>85.498949240143148</v>
      </c>
      <c r="R37" s="680">
        <v>89.998893936992786</v>
      </c>
      <c r="S37" s="288">
        <v>45.6</v>
      </c>
      <c r="T37" s="408"/>
      <c r="U37" s="440"/>
      <c r="W37" s="681"/>
      <c r="X37" s="440"/>
      <c r="Y37" s="440"/>
      <c r="Z37" s="440"/>
      <c r="AA37" s="446"/>
      <c r="AB37" s="411"/>
      <c r="AC37" s="904"/>
      <c r="AD37" s="1199"/>
      <c r="AE37" s="1200">
        <v>11.4024541446912</v>
      </c>
      <c r="AF37" s="1200">
        <v>11.253452370823201</v>
      </c>
      <c r="AG37" s="1200">
        <v>11.1362809551323</v>
      </c>
      <c r="AH37" s="1200">
        <v>11.194501254672</v>
      </c>
      <c r="AI37" s="1200">
        <v>11.509302752205601</v>
      </c>
      <c r="AJ37" s="1200">
        <v>11.8919308855333</v>
      </c>
      <c r="AK37" s="1200">
        <v>11.9781107351056</v>
      </c>
      <c r="AL37" s="1200">
        <v>12.2544638451377</v>
      </c>
      <c r="AM37" s="1200">
        <v>12.330125825267499</v>
      </c>
      <c r="AN37" s="1200">
        <v>12.170289755028101</v>
      </c>
      <c r="AO37" s="1200">
        <v>11.858114619057901</v>
      </c>
      <c r="AP37" s="1200">
        <v>11.4623602330441</v>
      </c>
      <c r="AQ37" s="1201">
        <v>11.703448947974875</v>
      </c>
      <c r="AR37" s="1201"/>
      <c r="AS37" s="748">
        <v>23</v>
      </c>
      <c r="AT37" s="1201">
        <f t="shared" si="47"/>
        <v>25.138108330898969</v>
      </c>
      <c r="AU37" s="1201">
        <f t="shared" si="0"/>
        <v>24.809615649809455</v>
      </c>
      <c r="AV37" s="1201">
        <f t="shared" si="1"/>
        <v>24.551296896359872</v>
      </c>
      <c r="AW37" s="1201">
        <f t="shared" si="2"/>
        <v>24.062659418526561</v>
      </c>
      <c r="AX37" s="1201">
        <f t="shared" si="3"/>
        <v>23.470643998845166</v>
      </c>
      <c r="AY37" s="1201">
        <f t="shared" si="4"/>
        <v>22.940067347507927</v>
      </c>
      <c r="AZ37" s="1201">
        <f t="shared" si="5"/>
        <v>21.785951443969871</v>
      </c>
      <c r="BA37" s="1201">
        <f t="shared" si="6"/>
        <v>21.6131745511702</v>
      </c>
      <c r="BB37" s="1201">
        <f t="shared" si="7"/>
        <v>22.426201299010486</v>
      </c>
      <c r="BC37" s="1201">
        <f t="shared" si="8"/>
        <v>23.477034075153057</v>
      </c>
      <c r="BD37" s="1201">
        <f t="shared" si="9"/>
        <v>24.835534333741343</v>
      </c>
      <c r="BE37" s="1201">
        <f t="shared" si="10"/>
        <v>25.270178648357494</v>
      </c>
      <c r="BF37" s="1202"/>
      <c r="BG37" s="1203"/>
      <c r="BH37" s="1203"/>
      <c r="BI37" s="748">
        <v>23</v>
      </c>
      <c r="BJ37" s="1190">
        <f t="shared" si="48"/>
        <v>684</v>
      </c>
      <c r="BK37" s="1202">
        <f t="shared" si="11"/>
        <v>34.254081806820238</v>
      </c>
      <c r="BL37" s="1202">
        <f t="shared" si="12"/>
        <v>34.254081806820238</v>
      </c>
      <c r="BM37" s="1202">
        <f t="shared" si="13"/>
        <v>34.254081806820238</v>
      </c>
      <c r="BN37" s="1202">
        <f t="shared" si="14"/>
        <v>33.397729761649728</v>
      </c>
      <c r="BO37" s="1202">
        <f t="shared" si="15"/>
        <v>31.685025671308718</v>
      </c>
      <c r="BP37" s="1202">
        <f t="shared" si="16"/>
        <v>29.972321580967709</v>
      </c>
      <c r="BQ37" s="1202">
        <f t="shared" si="17"/>
        <v>28.259617490626692</v>
      </c>
      <c r="BR37" s="1202">
        <f t="shared" si="18"/>
        <v>27.403265445456189</v>
      </c>
      <c r="BS37" s="1202">
        <f t="shared" si="19"/>
        <v>28.259617490626692</v>
      </c>
      <c r="BT37" s="1202">
        <f t="shared" si="20"/>
        <v>29.972321580967709</v>
      </c>
      <c r="BU37" s="1202">
        <f t="shared" si="21"/>
        <v>32.541377716479225</v>
      </c>
      <c r="BV37" s="1202">
        <f t="shared" si="22"/>
        <v>34.254081806820238</v>
      </c>
      <c r="BW37" s="1207"/>
      <c r="BX37" s="1207"/>
      <c r="BY37" s="1204">
        <f t="shared" si="49"/>
        <v>22.5</v>
      </c>
      <c r="BZ37" s="1190">
        <f t="shared" si="52"/>
        <v>31956.105569685711</v>
      </c>
      <c r="CA37" s="1201">
        <f t="shared" si="53"/>
        <v>21.699351662159195</v>
      </c>
      <c r="CB37" s="1201">
        <f t="shared" si="50"/>
        <v>21.699351662159195</v>
      </c>
      <c r="CC37" s="1201">
        <f t="shared" si="23"/>
        <v>21.699351662159195</v>
      </c>
      <c r="CD37" s="1201">
        <f t="shared" si="24"/>
        <v>21.699351662159195</v>
      </c>
      <c r="CE37" s="1201">
        <f t="shared" si="25"/>
        <v>21.156867870605215</v>
      </c>
      <c r="CF37" s="1201">
        <f t="shared" si="26"/>
        <v>20.071900287497257</v>
      </c>
      <c r="CG37" s="1201">
        <f t="shared" si="27"/>
        <v>18.986932704389297</v>
      </c>
      <c r="CH37" s="1201">
        <f t="shared" si="28"/>
        <v>17.901965121281336</v>
      </c>
      <c r="CI37" s="1201">
        <f t="shared" si="29"/>
        <v>17.359481329727355</v>
      </c>
      <c r="CJ37" s="1201">
        <f t="shared" si="30"/>
        <v>17.901965121281336</v>
      </c>
      <c r="CK37" s="1201">
        <f t="shared" si="31"/>
        <v>18.986932704389297</v>
      </c>
      <c r="CL37" s="1201">
        <f t="shared" si="32"/>
        <v>20.614384079051234</v>
      </c>
      <c r="CM37" s="1201">
        <f t="shared" si="33"/>
        <v>21.699351662159195</v>
      </c>
      <c r="CN37" s="1201"/>
      <c r="CO37" s="748"/>
      <c r="CP37" s="1201"/>
      <c r="CQ37" s="748">
        <v>23</v>
      </c>
      <c r="CR37" s="1190">
        <f t="shared" si="51"/>
        <v>684</v>
      </c>
      <c r="CS37" s="1205">
        <f t="shared" si="34"/>
        <v>8.3376168742728218</v>
      </c>
      <c r="CT37" s="1201">
        <f t="shared" si="35"/>
        <v>18.381298757915559</v>
      </c>
      <c r="CU37" s="1201">
        <f t="shared" si="36"/>
        <v>18.381298757915559</v>
      </c>
      <c r="CV37" s="1201">
        <f t="shared" si="37"/>
        <v>18.381298757915559</v>
      </c>
      <c r="CW37" s="1201">
        <f t="shared" si="38"/>
        <v>17.921766288967667</v>
      </c>
      <c r="CX37" s="1201">
        <f t="shared" si="39"/>
        <v>17.002701351071892</v>
      </c>
      <c r="CY37" s="1201">
        <f t="shared" si="40"/>
        <v>16.083636413176112</v>
      </c>
      <c r="CZ37" s="1201">
        <f t="shared" si="41"/>
        <v>15.164571475280335</v>
      </c>
      <c r="DA37" s="1201">
        <f t="shared" si="42"/>
        <v>14.705039006332447</v>
      </c>
      <c r="DB37" s="1201">
        <f t="shared" si="43"/>
        <v>15.164571475280335</v>
      </c>
      <c r="DC37" s="1201">
        <f t="shared" si="44"/>
        <v>16.083636413176112</v>
      </c>
      <c r="DD37" s="1201">
        <f t="shared" si="45"/>
        <v>17.46223382001978</v>
      </c>
      <c r="DE37" s="1201">
        <f t="shared" si="46"/>
        <v>18.381298757915559</v>
      </c>
      <c r="DF37" s="1190"/>
      <c r="DG37" s="1190"/>
      <c r="DH37" s="748" t="s">
        <v>193</v>
      </c>
      <c r="DI37" s="1202">
        <f>Q31</f>
        <v>20.614384079051234</v>
      </c>
      <c r="DJ37" s="1202">
        <f>Q30</f>
        <v>22.060640246183755</v>
      </c>
      <c r="DK37" s="1202">
        <f>Q29</f>
        <v>23.6008466933263</v>
      </c>
      <c r="DL37" s="1202">
        <f>Q28</f>
        <v>25.239743758278603</v>
      </c>
      <c r="DM37" s="1202">
        <f>Q27</f>
        <v>26.982001556231602</v>
      </c>
      <c r="DN37" s="1202">
        <f>Q26</f>
        <v>28.832118403917402</v>
      </c>
      <c r="DO37" s="1202">
        <f>Q25</f>
        <v>30.794284140128774</v>
      </c>
      <c r="DP37" s="1202">
        <f>Q24</f>
        <v>32.872195785585141</v>
      </c>
      <c r="DQ37" s="1202">
        <f>Q23</f>
        <v>35.06880756531389</v>
      </c>
      <c r="DR37" s="1202">
        <f>Q22</f>
        <v>37.385989002774785</v>
      </c>
      <c r="DS37" s="1202">
        <f>Q21</f>
        <v>39.824051688163827</v>
      </c>
      <c r="DT37" s="1202">
        <f>Q20</f>
        <v>42.381084009475458</v>
      </c>
      <c r="DU37" s="1201"/>
      <c r="DV37" s="1201"/>
      <c r="DW37" s="746"/>
      <c r="DX37" s="705"/>
      <c r="DY37" s="705"/>
      <c r="DZ37" s="705"/>
      <c r="EA37" s="705"/>
      <c r="EB37" s="705"/>
      <c r="EC37" s="704"/>
      <c r="ED37" s="705"/>
      <c r="EE37" s="705"/>
      <c r="EF37" s="705"/>
      <c r="EG37" s="705"/>
      <c r="EH37" s="705"/>
      <c r="EI37" s="705"/>
      <c r="EJ37" s="705"/>
      <c r="EK37" s="705"/>
      <c r="EL37" s="705"/>
      <c r="EM37" s="705"/>
      <c r="EN37" s="172"/>
      <c r="EO37" s="172"/>
      <c r="EP37" s="271"/>
      <c r="EQ37" s="172"/>
      <c r="ER37" s="172"/>
      <c r="ES37" s="252"/>
      <c r="ET37" s="319"/>
      <c r="EU37" s="319"/>
      <c r="EV37" s="319"/>
      <c r="EW37" s="319"/>
      <c r="EX37" s="319"/>
      <c r="EY37" s="319"/>
      <c r="EZ37" s="319"/>
      <c r="FA37" s="319"/>
      <c r="FB37" s="319"/>
      <c r="FC37" s="81"/>
      <c r="FD37" s="81"/>
      <c r="FE37" s="81"/>
      <c r="FF37" s="81"/>
      <c r="FG37" s="81"/>
      <c r="FH37" s="81"/>
      <c r="FI37" s="81"/>
      <c r="FJ37" s="81"/>
      <c r="FK37" s="81"/>
    </row>
    <row r="38" spans="2:167" x14ac:dyDescent="0.2">
      <c r="B38" s="113"/>
      <c r="C38" s="57" t="s">
        <v>329</v>
      </c>
      <c r="D38" s="434">
        <v>23.089200000000002</v>
      </c>
      <c r="E38" s="420"/>
      <c r="F38" s="659">
        <v>3</v>
      </c>
      <c r="G38" s="439">
        <v>87.954515017002507</v>
      </c>
      <c r="H38" s="439">
        <v>87.954515017002507</v>
      </c>
      <c r="I38" s="439">
        <v>87.954515017002507</v>
      </c>
      <c r="J38" s="439">
        <v>85.755652141577443</v>
      </c>
      <c r="K38" s="439">
        <v>81.357926390727329</v>
      </c>
      <c r="L38" s="439">
        <v>76.960200639877201</v>
      </c>
      <c r="M38" s="439">
        <v>72.562474889027058</v>
      </c>
      <c r="N38" s="439">
        <v>70.363612013602008</v>
      </c>
      <c r="O38" s="439">
        <v>72.562474889027058</v>
      </c>
      <c r="P38" s="439">
        <v>76.960200639877201</v>
      </c>
      <c r="Q38" s="439">
        <v>83.556789266152379</v>
      </c>
      <c r="R38" s="680">
        <v>87.954515017002507</v>
      </c>
      <c r="S38" s="288">
        <v>76</v>
      </c>
      <c r="T38" s="408"/>
      <c r="U38" s="440"/>
      <c r="V38" s="440"/>
      <c r="W38" s="695"/>
      <c r="X38" s="440"/>
      <c r="Y38" s="440"/>
      <c r="Z38" s="440"/>
      <c r="AA38" s="446"/>
      <c r="AB38" s="411"/>
      <c r="AC38" s="904"/>
      <c r="AD38" s="1199"/>
      <c r="AE38" s="1200">
        <v>10.4661210610167</v>
      </c>
      <c r="AF38" s="1200">
        <v>10.2664269031914</v>
      </c>
      <c r="AG38" s="1200">
        <v>10.020743983722401</v>
      </c>
      <c r="AH38" s="1200">
        <v>9.9895362012183195</v>
      </c>
      <c r="AI38" s="1200">
        <v>10.279873118994701</v>
      </c>
      <c r="AJ38" s="1200">
        <v>10.820141068970001</v>
      </c>
      <c r="AK38" s="1200">
        <v>10.924122486845301</v>
      </c>
      <c r="AL38" s="1200">
        <v>11.375462687048699</v>
      </c>
      <c r="AM38" s="1200">
        <v>11.5932256463641</v>
      </c>
      <c r="AN38" s="1200">
        <v>11.496402893020001</v>
      </c>
      <c r="AO38" s="1200">
        <v>11.0896196271185</v>
      </c>
      <c r="AP38" s="1200">
        <v>10.4888454986006</v>
      </c>
      <c r="AQ38" s="1201">
        <v>10.734210098009228</v>
      </c>
      <c r="AR38" s="1201"/>
      <c r="AS38" s="748">
        <v>24</v>
      </c>
      <c r="AT38" s="1201">
        <f t="shared" si="47"/>
        <v>23.073847234775815</v>
      </c>
      <c r="AU38" s="1201">
        <f t="shared" si="0"/>
        <v>22.633596977352308</v>
      </c>
      <c r="AV38" s="1201">
        <f t="shared" si="1"/>
        <v>22.091958855743314</v>
      </c>
      <c r="AW38" s="1201">
        <f t="shared" si="2"/>
        <v>21.47257853570191</v>
      </c>
      <c r="AX38" s="1201">
        <f t="shared" si="3"/>
        <v>20.963497748200741</v>
      </c>
      <c r="AY38" s="1201">
        <f t="shared" si="4"/>
        <v>20.872536783211963</v>
      </c>
      <c r="AZ38" s="1201">
        <f t="shared" si="5"/>
        <v>19.868943218973588</v>
      </c>
      <c r="BA38" s="1201">
        <f t="shared" si="6"/>
        <v>20.062881882266836</v>
      </c>
      <c r="BB38" s="1201">
        <f t="shared" si="7"/>
        <v>21.085917186459188</v>
      </c>
      <c r="BC38" s="1201">
        <f t="shared" si="8"/>
        <v>22.177076133262165</v>
      </c>
      <c r="BD38" s="1201">
        <f t="shared" si="9"/>
        <v>23.226004963284336</v>
      </c>
      <c r="BE38" s="1201">
        <f t="shared" si="10"/>
        <v>23.123946043900059</v>
      </c>
      <c r="BF38" s="1202"/>
      <c r="BG38" s="1203"/>
      <c r="BH38" s="1203"/>
      <c r="BI38" s="748">
        <v>24</v>
      </c>
      <c r="BJ38" s="1190">
        <f t="shared" si="48"/>
        <v>714.4</v>
      </c>
      <c r="BK38" s="1202">
        <f t="shared" si="11"/>
        <v>32.526494943356916</v>
      </c>
      <c r="BL38" s="1202">
        <f t="shared" si="12"/>
        <v>32.526494943356916</v>
      </c>
      <c r="BM38" s="1202">
        <f t="shared" si="13"/>
        <v>32.526494943356916</v>
      </c>
      <c r="BN38" s="1202">
        <f t="shared" si="14"/>
        <v>31.713332569772991</v>
      </c>
      <c r="BO38" s="1202">
        <f t="shared" si="15"/>
        <v>30.087007822605148</v>
      </c>
      <c r="BP38" s="1202">
        <f t="shared" si="16"/>
        <v>28.460683075437302</v>
      </c>
      <c r="BQ38" s="1202">
        <f t="shared" si="17"/>
        <v>26.834358328269452</v>
      </c>
      <c r="BR38" s="1202">
        <f t="shared" si="18"/>
        <v>26.021195954685531</v>
      </c>
      <c r="BS38" s="1202">
        <f t="shared" si="19"/>
        <v>26.834358328269452</v>
      </c>
      <c r="BT38" s="1202">
        <f t="shared" si="20"/>
        <v>28.460683075437302</v>
      </c>
      <c r="BU38" s="1202">
        <f t="shared" si="21"/>
        <v>30.900170196189066</v>
      </c>
      <c r="BV38" s="1202">
        <f t="shared" si="22"/>
        <v>32.526494943356916</v>
      </c>
      <c r="BW38" s="1207"/>
      <c r="BX38" s="1207"/>
      <c r="BY38" s="1204">
        <f t="shared" si="49"/>
        <v>23.5</v>
      </c>
      <c r="BZ38" s="1190">
        <f t="shared" si="52"/>
        <v>32572.340546997548</v>
      </c>
      <c r="CA38" s="1201">
        <f t="shared" si="53"/>
        <v>20.270887411573575</v>
      </c>
      <c r="CB38" s="1201">
        <f t="shared" si="50"/>
        <v>20.270887411573575</v>
      </c>
      <c r="CC38" s="1201">
        <f t="shared" si="23"/>
        <v>20.270887411573575</v>
      </c>
      <c r="CD38" s="1201">
        <f t="shared" si="24"/>
        <v>20.270887411573575</v>
      </c>
      <c r="CE38" s="1201">
        <f t="shared" si="25"/>
        <v>19.764115226284236</v>
      </c>
      <c r="CF38" s="1201">
        <f t="shared" si="26"/>
        <v>18.750570855705558</v>
      </c>
      <c r="CG38" s="1201">
        <f t="shared" si="27"/>
        <v>17.737026485126879</v>
      </c>
      <c r="CH38" s="1201">
        <f t="shared" si="28"/>
        <v>16.723482114548197</v>
      </c>
      <c r="CI38" s="1201">
        <f t="shared" si="29"/>
        <v>16.216709929258862</v>
      </c>
      <c r="CJ38" s="1201">
        <f t="shared" si="30"/>
        <v>16.723482114548197</v>
      </c>
      <c r="CK38" s="1201">
        <f t="shared" si="31"/>
        <v>17.737026485126879</v>
      </c>
      <c r="CL38" s="1201">
        <f t="shared" si="32"/>
        <v>19.257343040994897</v>
      </c>
      <c r="CM38" s="1201">
        <f t="shared" si="33"/>
        <v>20.270887411573575</v>
      </c>
      <c r="CN38" s="1201"/>
      <c r="CO38" s="748"/>
      <c r="CP38" s="1201"/>
      <c r="CQ38" s="748">
        <v>24</v>
      </c>
      <c r="CR38" s="1190">
        <f t="shared" si="51"/>
        <v>714.4</v>
      </c>
      <c r="CS38" s="1205">
        <f t="shared" si="34"/>
        <v>7.3581339515401174</v>
      </c>
      <c r="CT38" s="1201">
        <f t="shared" si="35"/>
        <v>16.221908550555327</v>
      </c>
      <c r="CU38" s="1201">
        <f t="shared" si="36"/>
        <v>16.221908550555327</v>
      </c>
      <c r="CV38" s="1201">
        <f t="shared" si="37"/>
        <v>16.221908550555327</v>
      </c>
      <c r="CW38" s="1201">
        <f t="shared" si="38"/>
        <v>15.816360836791443</v>
      </c>
      <c r="CX38" s="1201">
        <f t="shared" si="39"/>
        <v>15.005265409263677</v>
      </c>
      <c r="CY38" s="1201">
        <f t="shared" si="40"/>
        <v>14.194169981735909</v>
      </c>
      <c r="CZ38" s="1201">
        <f t="shared" si="41"/>
        <v>13.383074554208141</v>
      </c>
      <c r="DA38" s="1201">
        <f t="shared" si="42"/>
        <v>12.977526840444261</v>
      </c>
      <c r="DB38" s="1201">
        <f t="shared" si="43"/>
        <v>13.383074554208141</v>
      </c>
      <c r="DC38" s="1201">
        <f t="shared" si="44"/>
        <v>14.194169981735909</v>
      </c>
      <c r="DD38" s="1201">
        <f t="shared" si="45"/>
        <v>15.410813123027559</v>
      </c>
      <c r="DE38" s="1201">
        <f t="shared" si="46"/>
        <v>16.221908550555327</v>
      </c>
      <c r="DF38" s="1190"/>
      <c r="DG38" s="1190"/>
      <c r="DH38" s="748" t="s">
        <v>194</v>
      </c>
      <c r="DI38" s="1202">
        <f>R32</f>
        <v>20.270887411573575</v>
      </c>
      <c r="DJ38" s="1202">
        <f>R31</f>
        <v>21.699351662159195</v>
      </c>
      <c r="DK38" s="1202">
        <f>R30</f>
        <v>23.221726574930269</v>
      </c>
      <c r="DL38" s="1202">
        <f>R29</f>
        <v>24.842996519290843</v>
      </c>
      <c r="DM38" s="1202">
        <f>R28</f>
        <v>26.568151324503795</v>
      </c>
      <c r="DN38" s="1202">
        <f>R27</f>
        <v>28.402106901296424</v>
      </c>
      <c r="DO38" s="1202">
        <f>R26</f>
        <v>30.349598319913056</v>
      </c>
      <c r="DP38" s="1202">
        <f>R25</f>
        <v>32.41503593697766</v>
      </c>
      <c r="DQ38" s="1202">
        <f>R24</f>
        <v>34.602311353247522</v>
      </c>
      <c r="DR38" s="1202">
        <f>R23</f>
        <v>36.914534279277781</v>
      </c>
      <c r="DS38" s="1202">
        <f>R22</f>
        <v>39.353672634499773</v>
      </c>
      <c r="DT38" s="1202">
        <f>R21</f>
        <v>41.920054408593508</v>
      </c>
      <c r="DU38" s="1201"/>
      <c r="DV38" s="1201"/>
      <c r="DW38" s="746"/>
      <c r="DX38" s="705"/>
      <c r="DY38" s="705"/>
      <c r="DZ38" s="705"/>
      <c r="EA38" s="705"/>
      <c r="EB38" s="705"/>
      <c r="EC38" s="704"/>
      <c r="ED38" s="705"/>
      <c r="EE38" s="705"/>
      <c r="EF38" s="705"/>
      <c r="EG38" s="705"/>
      <c r="EH38" s="705"/>
      <c r="EI38" s="705"/>
      <c r="EJ38" s="705"/>
      <c r="EK38" s="705"/>
      <c r="EL38" s="705"/>
      <c r="EM38" s="705"/>
      <c r="EN38" s="172"/>
      <c r="EO38" s="172"/>
      <c r="EP38" s="271"/>
      <c r="EQ38" s="172"/>
      <c r="ER38" s="172"/>
      <c r="ES38" s="252"/>
      <c r="ET38" s="319"/>
      <c r="EU38" s="319"/>
      <c r="EV38" s="319"/>
      <c r="EW38" s="319"/>
      <c r="EX38" s="319"/>
      <c r="EY38" s="319"/>
      <c r="EZ38" s="319"/>
      <c r="FA38" s="319"/>
      <c r="FB38" s="319"/>
      <c r="FC38" s="81"/>
      <c r="FD38" s="81"/>
      <c r="FE38" s="81"/>
      <c r="FF38" s="81"/>
      <c r="FG38" s="81"/>
      <c r="FH38" s="81"/>
      <c r="FI38" s="81"/>
      <c r="FJ38" s="81"/>
      <c r="FK38" s="81"/>
    </row>
    <row r="39" spans="2:167" x14ac:dyDescent="0.2">
      <c r="B39" s="230"/>
      <c r="C39" s="57" t="s">
        <v>330</v>
      </c>
      <c r="D39" s="435">
        <v>0.2094</v>
      </c>
      <c r="E39" s="418"/>
      <c r="F39" s="659">
        <v>4</v>
      </c>
      <c r="G39" s="439">
        <v>83.891333812907774</v>
      </c>
      <c r="H39" s="439">
        <v>83.891333812907774</v>
      </c>
      <c r="I39" s="439">
        <v>83.891333812907774</v>
      </c>
      <c r="J39" s="439">
        <v>81.79405046758508</v>
      </c>
      <c r="K39" s="439">
        <v>77.599483776939692</v>
      </c>
      <c r="L39" s="439">
        <v>73.404917086294304</v>
      </c>
      <c r="M39" s="439">
        <v>69.210350395648916</v>
      </c>
      <c r="N39" s="439">
        <v>67.113067050326222</v>
      </c>
      <c r="O39" s="439">
        <v>69.210350395648916</v>
      </c>
      <c r="P39" s="439">
        <v>73.404917086294304</v>
      </c>
      <c r="Q39" s="439">
        <v>79.696767122262386</v>
      </c>
      <c r="R39" s="680">
        <v>83.891333812907774</v>
      </c>
      <c r="S39" s="288">
        <v>106.4</v>
      </c>
      <c r="T39" s="408"/>
      <c r="U39" s="440"/>
      <c r="V39" s="702"/>
      <c r="W39" s="681"/>
      <c r="X39" s="440"/>
      <c r="Y39" s="440"/>
      <c r="Z39" s="440"/>
      <c r="AA39" s="446"/>
      <c r="AB39" s="411"/>
      <c r="AC39" s="904"/>
      <c r="AD39" s="1199"/>
      <c r="AE39" s="748"/>
      <c r="AF39" s="748"/>
      <c r="AG39" s="748"/>
      <c r="AH39" s="748"/>
      <c r="AI39" s="748"/>
      <c r="AJ39" s="748"/>
      <c r="AK39" s="748"/>
      <c r="AL39" s="748"/>
      <c r="AM39" s="748"/>
      <c r="AN39" s="748"/>
      <c r="AO39" s="748"/>
      <c r="AP39" s="748"/>
      <c r="AQ39" s="1201"/>
      <c r="AR39" s="1201"/>
      <c r="AS39" s="748"/>
      <c r="AT39" s="1201"/>
      <c r="AU39" s="1201"/>
      <c r="AV39" s="1201"/>
      <c r="AW39" s="1201"/>
      <c r="AX39" s="1201"/>
      <c r="AY39" s="1201"/>
      <c r="AZ39" s="1201"/>
      <c r="BA39" s="1201"/>
      <c r="BB39" s="1201"/>
      <c r="BC39" s="1201"/>
      <c r="BD39" s="1201"/>
      <c r="BE39" s="1201"/>
      <c r="BF39" s="1202"/>
      <c r="BG39" s="748"/>
      <c r="BH39" s="748"/>
      <c r="BI39" s="748"/>
      <c r="BJ39" s="1190"/>
      <c r="BK39" s="1202"/>
      <c r="BL39" s="1202"/>
      <c r="BM39" s="1202"/>
      <c r="BN39" s="1202"/>
      <c r="BO39" s="1202"/>
      <c r="BP39" s="1202"/>
      <c r="BQ39" s="1202"/>
      <c r="BR39" s="1202"/>
      <c r="BS39" s="1202"/>
      <c r="BT39" s="1202"/>
      <c r="BU39" s="1202"/>
      <c r="BV39" s="1202"/>
      <c r="BW39" s="1207"/>
      <c r="BX39" s="1207"/>
      <c r="BY39" s="1207"/>
      <c r="BZ39" s="1190"/>
      <c r="CA39" s="1207"/>
      <c r="CB39" s="1201"/>
      <c r="CC39" s="748"/>
      <c r="CD39" s="748"/>
      <c r="CE39" s="748"/>
      <c r="CF39" s="748"/>
      <c r="CG39" s="748"/>
      <c r="CH39" s="748"/>
      <c r="CI39" s="748"/>
      <c r="CJ39" s="748"/>
      <c r="CK39" s="748"/>
      <c r="CL39" s="748"/>
      <c r="CM39" s="748"/>
      <c r="CN39" s="748"/>
      <c r="CO39" s="748"/>
      <c r="CP39" s="748"/>
      <c r="CQ39" s="748"/>
      <c r="CR39" s="748"/>
      <c r="CS39" s="1205"/>
      <c r="CT39" s="1201"/>
      <c r="CU39" s="1201"/>
      <c r="CV39" s="1201"/>
      <c r="CW39" s="1201"/>
      <c r="CX39" s="1201"/>
      <c r="CY39" s="1201"/>
      <c r="CZ39" s="1201"/>
      <c r="DA39" s="1201"/>
      <c r="DB39" s="1201"/>
      <c r="DC39" s="1201"/>
      <c r="DD39" s="1201"/>
      <c r="DE39" s="1201"/>
      <c r="DF39" s="748"/>
      <c r="DG39" s="748"/>
      <c r="DH39" s="748" t="s">
        <v>183</v>
      </c>
      <c r="DI39" s="1202"/>
      <c r="DJ39" s="1202">
        <f>G32</f>
        <v>20.270887411573575</v>
      </c>
      <c r="DK39" s="1202">
        <f>G31</f>
        <v>21.699351662159195</v>
      </c>
      <c r="DL39" s="1202">
        <f>G30</f>
        <v>23.221726574930269</v>
      </c>
      <c r="DM39" s="1202">
        <f>G29</f>
        <v>24.842996519290843</v>
      </c>
      <c r="DN39" s="1202">
        <f>G28</f>
        <v>26.568151324503795</v>
      </c>
      <c r="DO39" s="1202">
        <f>G27</f>
        <v>28.402106901296424</v>
      </c>
      <c r="DP39" s="1202">
        <f>G26</f>
        <v>30.349598319913056</v>
      </c>
      <c r="DQ39" s="1202">
        <f>G25</f>
        <v>32.41503593697766</v>
      </c>
      <c r="DR39" s="1202">
        <f>G24</f>
        <v>34.602311353247522</v>
      </c>
      <c r="DS39" s="1202">
        <f>G23</f>
        <v>36.914534279277781</v>
      </c>
      <c r="DT39" s="1202">
        <f>G22</f>
        <v>39.353672634499773</v>
      </c>
      <c r="DU39" s="1201"/>
      <c r="DV39" s="1201"/>
      <c r="DW39" s="746"/>
      <c r="DX39" s="705"/>
      <c r="DY39" s="705"/>
      <c r="DZ39" s="705"/>
      <c r="EA39" s="705"/>
      <c r="EB39" s="705"/>
      <c r="EC39" s="704"/>
      <c r="ED39" s="705"/>
      <c r="EE39" s="705"/>
      <c r="EF39" s="705"/>
      <c r="EG39" s="705"/>
      <c r="EH39" s="705"/>
      <c r="EI39" s="705"/>
      <c r="EJ39" s="705"/>
      <c r="EK39" s="705"/>
      <c r="EL39" s="705"/>
      <c r="EM39" s="705"/>
      <c r="EN39" s="172"/>
      <c r="EO39" s="172"/>
      <c r="EP39" s="271"/>
      <c r="EQ39" s="172"/>
      <c r="ER39" s="172"/>
      <c r="ES39" s="252"/>
      <c r="ET39" s="319"/>
      <c r="EU39" s="319"/>
      <c r="EV39" s="319"/>
      <c r="EW39" s="319"/>
      <c r="EX39" s="319"/>
      <c r="EY39" s="319"/>
      <c r="EZ39" s="319"/>
      <c r="FA39" s="319"/>
      <c r="FB39" s="319"/>
      <c r="FC39" s="81"/>
      <c r="FD39" s="81"/>
      <c r="FE39" s="81"/>
      <c r="FF39" s="81"/>
      <c r="FG39" s="81"/>
      <c r="FH39" s="81"/>
      <c r="FI39" s="81"/>
      <c r="FJ39" s="81"/>
      <c r="FK39" s="81"/>
    </row>
    <row r="40" spans="2:167" x14ac:dyDescent="0.2">
      <c r="B40" s="230"/>
      <c r="C40" s="57" t="s">
        <v>331</v>
      </c>
      <c r="D40" s="436">
        <v>3.5699999999999998E-3</v>
      </c>
      <c r="E40" s="419"/>
      <c r="F40" s="659">
        <v>5</v>
      </c>
      <c r="G40" s="439">
        <v>79.071023153214085</v>
      </c>
      <c r="H40" s="439">
        <v>79.071023153214085</v>
      </c>
      <c r="I40" s="439">
        <v>79.071023153214085</v>
      </c>
      <c r="J40" s="439">
        <v>77.094247574383729</v>
      </c>
      <c r="K40" s="439">
        <v>73.140696416723031</v>
      </c>
      <c r="L40" s="439">
        <v>69.187145259062319</v>
      </c>
      <c r="M40" s="439">
        <v>65.233594101401621</v>
      </c>
      <c r="N40" s="439">
        <v>63.256818522571272</v>
      </c>
      <c r="O40" s="439">
        <v>65.233594101401621</v>
      </c>
      <c r="P40" s="439">
        <v>69.187145259062319</v>
      </c>
      <c r="Q40" s="439">
        <v>75.117471995553373</v>
      </c>
      <c r="R40" s="680">
        <v>79.071023153214085</v>
      </c>
      <c r="S40" s="288">
        <v>136.80000000000001</v>
      </c>
      <c r="T40" s="408"/>
      <c r="U40" s="440"/>
      <c r="V40" s="839"/>
      <c r="W40" s="839"/>
      <c r="X40" s="440"/>
      <c r="Z40" s="440"/>
      <c r="AA40" s="446"/>
      <c r="AB40" s="411"/>
      <c r="AC40" s="904"/>
      <c r="AD40" s="1199"/>
      <c r="AE40" s="748"/>
      <c r="AF40" s="748"/>
      <c r="AG40" s="748"/>
      <c r="AH40" s="748"/>
      <c r="AI40" s="748"/>
      <c r="AJ40" s="748"/>
      <c r="AK40" s="748"/>
      <c r="AL40" s="748"/>
      <c r="AM40" s="748"/>
      <c r="AN40" s="748"/>
      <c r="AO40" s="748"/>
      <c r="AP40" s="748"/>
      <c r="AQ40" s="1201"/>
      <c r="AR40" s="1201"/>
      <c r="AS40" s="748"/>
      <c r="AT40" s="1201"/>
      <c r="AU40" s="1201"/>
      <c r="AV40" s="1201"/>
      <c r="AW40" s="1201"/>
      <c r="AX40" s="1201"/>
      <c r="AY40" s="1201"/>
      <c r="AZ40" s="1201"/>
      <c r="BA40" s="1201"/>
      <c r="BB40" s="1201"/>
      <c r="BC40" s="1201"/>
      <c r="BD40" s="1201"/>
      <c r="BE40" s="1201"/>
      <c r="BF40" s="1202"/>
      <c r="BG40" s="748"/>
      <c r="BH40" s="748"/>
      <c r="BI40" s="748"/>
      <c r="BJ40" s="1190"/>
      <c r="BK40" s="1202"/>
      <c r="BL40" s="1133" t="s">
        <v>61</v>
      </c>
      <c r="BM40" s="1202"/>
      <c r="BN40" s="1202"/>
      <c r="BO40" s="1202"/>
      <c r="BP40" s="1202"/>
      <c r="BQ40" s="1202"/>
      <c r="BR40" s="1202"/>
      <c r="BS40" s="1202"/>
      <c r="BT40" s="1202"/>
      <c r="BU40" s="1202"/>
      <c r="BV40" s="1202"/>
      <c r="BW40" s="1207"/>
      <c r="BX40" s="1207"/>
      <c r="BY40" s="1207"/>
      <c r="BZ40" s="1190"/>
      <c r="CA40" s="1207"/>
      <c r="CB40" s="1201"/>
      <c r="CC40" s="1133" t="s">
        <v>75</v>
      </c>
      <c r="CD40" s="748"/>
      <c r="CE40" s="748"/>
      <c r="CF40" s="748"/>
      <c r="CG40" s="748"/>
      <c r="CH40" s="748"/>
      <c r="CI40" s="748"/>
      <c r="CJ40" s="748"/>
      <c r="CK40" s="748"/>
      <c r="CL40" s="748"/>
      <c r="CM40" s="748"/>
      <c r="CN40" s="748"/>
      <c r="CO40" s="748"/>
      <c r="CP40" s="748"/>
      <c r="CQ40" s="748"/>
      <c r="CR40" s="748"/>
      <c r="CS40" s="1205"/>
      <c r="CT40" s="1201"/>
      <c r="CU40" s="1201"/>
      <c r="CV40" s="1201"/>
      <c r="CW40" s="1201"/>
      <c r="CX40" s="1201"/>
      <c r="CY40" s="1201"/>
      <c r="CZ40" s="1201"/>
      <c r="DA40" s="1201"/>
      <c r="DB40" s="1201"/>
      <c r="DC40" s="1201"/>
      <c r="DD40" s="1201"/>
      <c r="DE40" s="1201"/>
      <c r="DF40" s="748"/>
      <c r="DG40" s="748"/>
      <c r="DH40" s="748" t="s">
        <v>184</v>
      </c>
      <c r="DI40" s="1202"/>
      <c r="DJ40" s="1202"/>
      <c r="DK40" s="1202">
        <f>H32</f>
        <v>20.270887411573575</v>
      </c>
      <c r="DL40" s="1202">
        <f>H31</f>
        <v>21.699351662159195</v>
      </c>
      <c r="DM40" s="1202">
        <f>H30</f>
        <v>23.221726574930269</v>
      </c>
      <c r="DN40" s="1202">
        <f>H29</f>
        <v>24.842996519290843</v>
      </c>
      <c r="DO40" s="1202">
        <f>H28</f>
        <v>26.568151324503795</v>
      </c>
      <c r="DP40" s="1202">
        <f>H27</f>
        <v>28.402106901296424</v>
      </c>
      <c r="DQ40" s="1202">
        <f>H26</f>
        <v>30.349598319913056</v>
      </c>
      <c r="DR40" s="1202">
        <f>H25</f>
        <v>32.41503593697766</v>
      </c>
      <c r="DS40" s="1202">
        <f>H24</f>
        <v>34.602311353247522</v>
      </c>
      <c r="DT40" s="1202">
        <f>H23</f>
        <v>36.914534279277781</v>
      </c>
      <c r="DU40" s="1201"/>
      <c r="DV40" s="1201"/>
      <c r="DW40" s="746"/>
      <c r="DX40" s="705"/>
      <c r="DY40" s="705"/>
      <c r="DZ40" s="705"/>
      <c r="EA40" s="705"/>
      <c r="EB40" s="705"/>
      <c r="EC40" s="704"/>
      <c r="ED40" s="705"/>
      <c r="EE40" s="229"/>
      <c r="EF40" s="705"/>
      <c r="EG40" s="705"/>
      <c r="EH40" s="705"/>
      <c r="EI40" s="705"/>
      <c r="EJ40" s="705"/>
      <c r="EK40" s="705"/>
      <c r="EL40" s="705"/>
      <c r="EM40" s="705"/>
      <c r="EN40" s="172"/>
      <c r="EO40" s="172"/>
      <c r="EP40" s="271"/>
      <c r="EQ40" s="156"/>
      <c r="ER40" s="156"/>
      <c r="ES40" s="252"/>
      <c r="ET40" s="319"/>
      <c r="EU40" s="319"/>
      <c r="EV40" s="319"/>
      <c r="EW40" s="319"/>
      <c r="EX40" s="319"/>
      <c r="EY40" s="319"/>
      <c r="EZ40" s="319"/>
      <c r="FA40" s="319"/>
      <c r="FB40" s="319"/>
      <c r="FC40" s="81"/>
      <c r="FD40" s="81"/>
      <c r="FE40" s="81"/>
      <c r="FF40" s="81"/>
      <c r="FG40" s="81"/>
      <c r="FH40" s="81"/>
      <c r="FI40" s="81"/>
      <c r="FJ40" s="81"/>
      <c r="FK40" s="81"/>
    </row>
    <row r="41" spans="2:167" x14ac:dyDescent="0.2">
      <c r="B41" s="230"/>
      <c r="C41" s="230"/>
      <c r="D41" s="113"/>
      <c r="E41" s="420"/>
      <c r="F41" s="659">
        <v>6</v>
      </c>
      <c r="G41" s="439">
        <v>74.003066139862625</v>
      </c>
      <c r="H41" s="439">
        <v>74.003066139862625</v>
      </c>
      <c r="I41" s="439">
        <v>74.003066139862625</v>
      </c>
      <c r="J41" s="439">
        <v>72.152989486366053</v>
      </c>
      <c r="K41" s="439">
        <v>68.452836179372937</v>
      </c>
      <c r="L41" s="439">
        <v>64.752682872379793</v>
      </c>
      <c r="M41" s="439">
        <v>61.052529565386664</v>
      </c>
      <c r="N41" s="439">
        <v>59.202452911890106</v>
      </c>
      <c r="O41" s="439">
        <v>61.052529565386664</v>
      </c>
      <c r="P41" s="439">
        <v>64.752682872379793</v>
      </c>
      <c r="Q41" s="439">
        <v>70.302912832869495</v>
      </c>
      <c r="R41" s="680">
        <v>74.003066139862625</v>
      </c>
      <c r="S41" s="288">
        <v>167.2</v>
      </c>
      <c r="T41" s="408"/>
      <c r="U41" s="440"/>
      <c r="V41" s="839"/>
      <c r="W41" s="839"/>
      <c r="X41" s="440"/>
      <c r="Z41" s="440"/>
      <c r="AA41" s="446"/>
      <c r="AB41" s="411"/>
      <c r="AC41" s="904"/>
      <c r="AD41" s="1199"/>
      <c r="AE41" s="1185" t="s">
        <v>183</v>
      </c>
      <c r="AF41" s="1185" t="s">
        <v>184</v>
      </c>
      <c r="AG41" s="1185" t="s">
        <v>185</v>
      </c>
      <c r="AH41" s="1185" t="s">
        <v>186</v>
      </c>
      <c r="AI41" s="1185" t="s">
        <v>187</v>
      </c>
      <c r="AJ41" s="1185" t="s">
        <v>188</v>
      </c>
      <c r="AK41" s="1185" t="s">
        <v>189</v>
      </c>
      <c r="AL41" s="1185" t="s">
        <v>190</v>
      </c>
      <c r="AM41" s="1185" t="s">
        <v>191</v>
      </c>
      <c r="AN41" s="1185" t="s">
        <v>192</v>
      </c>
      <c r="AO41" s="1185" t="s">
        <v>193</v>
      </c>
      <c r="AP41" s="1185" t="s">
        <v>194</v>
      </c>
      <c r="AQ41" s="1210" t="s">
        <v>253</v>
      </c>
      <c r="AR41" s="1210"/>
      <c r="AS41" s="1185" t="s">
        <v>176</v>
      </c>
      <c r="AT41" s="1201"/>
      <c r="AU41" s="1133" t="s">
        <v>372</v>
      </c>
      <c r="AV41" s="1201"/>
      <c r="AW41" s="1201"/>
      <c r="AX41" s="1201"/>
      <c r="AY41" s="1201"/>
      <c r="AZ41" s="1201"/>
      <c r="BA41" s="1201"/>
      <c r="BB41" s="1201"/>
      <c r="BC41" s="1201"/>
      <c r="BD41" s="1201"/>
      <c r="BE41" s="1201"/>
      <c r="BF41" s="1202"/>
      <c r="BG41" s="1185"/>
      <c r="BH41" s="1185"/>
      <c r="BI41" s="1185" t="s">
        <v>176</v>
      </c>
      <c r="BJ41" s="1190"/>
      <c r="BK41" s="1211" t="s">
        <v>183</v>
      </c>
      <c r="BL41" s="1211" t="s">
        <v>184</v>
      </c>
      <c r="BM41" s="1211" t="s">
        <v>185</v>
      </c>
      <c r="BN41" s="1211" t="s">
        <v>186</v>
      </c>
      <c r="BO41" s="1211" t="s">
        <v>187</v>
      </c>
      <c r="BP41" s="1211" t="s">
        <v>188</v>
      </c>
      <c r="BQ41" s="1211" t="s">
        <v>189</v>
      </c>
      <c r="BR41" s="1211" t="s">
        <v>190</v>
      </c>
      <c r="BS41" s="1211" t="s">
        <v>191</v>
      </c>
      <c r="BT41" s="1211" t="s">
        <v>192</v>
      </c>
      <c r="BU41" s="1211" t="s">
        <v>193</v>
      </c>
      <c r="BV41" s="1211" t="s">
        <v>194</v>
      </c>
      <c r="BW41" s="1207"/>
      <c r="BX41" s="1207"/>
      <c r="BY41" s="1207"/>
      <c r="BZ41" s="1190"/>
      <c r="CA41" s="1207"/>
      <c r="CB41" s="1185" t="s">
        <v>183</v>
      </c>
      <c r="CC41" s="1185" t="s">
        <v>184</v>
      </c>
      <c r="CD41" s="1185" t="s">
        <v>185</v>
      </c>
      <c r="CE41" s="1185" t="s">
        <v>186</v>
      </c>
      <c r="CF41" s="1185" t="s">
        <v>187</v>
      </c>
      <c r="CG41" s="1185" t="s">
        <v>188</v>
      </c>
      <c r="CH41" s="1185" t="s">
        <v>189</v>
      </c>
      <c r="CI41" s="1185" t="s">
        <v>190</v>
      </c>
      <c r="CJ41" s="1185" t="s">
        <v>191</v>
      </c>
      <c r="CK41" s="1185" t="s">
        <v>192</v>
      </c>
      <c r="CL41" s="1185" t="s">
        <v>193</v>
      </c>
      <c r="CM41" s="1185" t="s">
        <v>194</v>
      </c>
      <c r="CN41" s="1185"/>
      <c r="CO41" s="1185"/>
      <c r="CP41" s="1185"/>
      <c r="CQ41" s="1185"/>
      <c r="CR41" s="1185"/>
      <c r="CS41" s="1205"/>
      <c r="CT41" s="1133" t="s">
        <v>490</v>
      </c>
      <c r="CU41" s="1201"/>
      <c r="CV41" s="1201"/>
      <c r="CW41" s="1201"/>
      <c r="CX41" s="1201"/>
      <c r="CY41" s="1201"/>
      <c r="CZ41" s="1201"/>
      <c r="DA41" s="1201"/>
      <c r="DB41" s="1201"/>
      <c r="DC41" s="1201"/>
      <c r="DD41" s="1201"/>
      <c r="DE41" s="1201"/>
      <c r="DF41" s="748"/>
      <c r="DG41" s="748"/>
      <c r="DH41" s="748" t="s">
        <v>185</v>
      </c>
      <c r="DI41" s="1202"/>
      <c r="DJ41" s="1202"/>
      <c r="DK41" s="1202"/>
      <c r="DL41" s="1202">
        <f>I32</f>
        <v>20.270887411573575</v>
      </c>
      <c r="DM41" s="1202">
        <f>I31</f>
        <v>21.699351662159195</v>
      </c>
      <c r="DN41" s="1202">
        <f>I30</f>
        <v>23.221726574930269</v>
      </c>
      <c r="DO41" s="1202">
        <f>I29</f>
        <v>24.842996519290843</v>
      </c>
      <c r="DP41" s="1202">
        <f>I28</f>
        <v>26.568151324503795</v>
      </c>
      <c r="DQ41" s="1202">
        <f>I27</f>
        <v>28.402106901296424</v>
      </c>
      <c r="DR41" s="1202">
        <f>I26</f>
        <v>30.349598319913056</v>
      </c>
      <c r="DS41" s="1202">
        <f>I25</f>
        <v>32.41503593697766</v>
      </c>
      <c r="DT41" s="1202">
        <f>I24</f>
        <v>34.602311353247522</v>
      </c>
      <c r="DU41" s="1201"/>
      <c r="DV41" s="1201"/>
      <c r="DW41" s="746"/>
      <c r="DX41" s="705"/>
      <c r="DY41" s="705"/>
      <c r="DZ41" s="705"/>
      <c r="EA41" s="705"/>
      <c r="EB41" s="705"/>
      <c r="EC41" s="704"/>
      <c r="ED41" s="705"/>
      <c r="EE41" s="229"/>
      <c r="EF41" s="229"/>
      <c r="EG41" s="705"/>
      <c r="EH41" s="705"/>
      <c r="EI41" s="705"/>
      <c r="EJ41" s="705"/>
      <c r="EK41" s="705"/>
      <c r="EL41" s="705"/>
      <c r="EM41" s="705"/>
      <c r="EN41" s="172"/>
      <c r="EO41" s="172"/>
      <c r="EP41" s="271"/>
      <c r="EQ41" s="156"/>
      <c r="ER41" s="156"/>
      <c r="ES41" s="228"/>
      <c r="ET41" s="319"/>
      <c r="EU41" s="319"/>
      <c r="EV41" s="319"/>
      <c r="EW41" s="319"/>
      <c r="EX41" s="319"/>
      <c r="EY41" s="319"/>
      <c r="EZ41" s="319"/>
      <c r="FA41" s="319"/>
      <c r="FB41" s="319"/>
      <c r="FC41" s="81"/>
      <c r="FD41" s="81"/>
      <c r="FE41" s="81"/>
      <c r="FF41" s="81"/>
      <c r="FG41" s="81"/>
      <c r="FH41" s="81"/>
      <c r="FI41" s="81"/>
      <c r="FJ41" s="81"/>
      <c r="FK41" s="81"/>
    </row>
    <row r="42" spans="2:167" x14ac:dyDescent="0.2">
      <c r="B42" s="230"/>
      <c r="C42" s="230"/>
      <c r="D42" s="253" t="s">
        <v>69</v>
      </c>
      <c r="E42" s="113"/>
      <c r="F42" s="659">
        <v>7</v>
      </c>
      <c r="G42" s="439">
        <v>68.935929801744138</v>
      </c>
      <c r="H42" s="439">
        <v>68.935929801744138</v>
      </c>
      <c r="I42" s="439">
        <v>68.935929801744138</v>
      </c>
      <c r="J42" s="439">
        <v>67.212531556700526</v>
      </c>
      <c r="K42" s="439">
        <v>63.765735066613331</v>
      </c>
      <c r="L42" s="439">
        <v>60.318938576526122</v>
      </c>
      <c r="M42" s="439">
        <v>56.872142086438913</v>
      </c>
      <c r="N42" s="439">
        <v>55.148743841395316</v>
      </c>
      <c r="O42" s="439">
        <v>56.872142086438913</v>
      </c>
      <c r="P42" s="439">
        <v>60.318938576526122</v>
      </c>
      <c r="Q42" s="439">
        <v>65.489133311656929</v>
      </c>
      <c r="R42" s="680">
        <v>68.935929801744138</v>
      </c>
      <c r="S42" s="288">
        <v>197.6</v>
      </c>
      <c r="T42" s="408"/>
      <c r="U42" s="440"/>
      <c r="V42" s="839"/>
      <c r="W42" s="839"/>
      <c r="X42" s="440"/>
      <c r="Z42" s="440"/>
      <c r="AA42" s="446"/>
      <c r="AB42" s="411"/>
      <c r="AC42" s="904"/>
      <c r="AD42" s="1199"/>
      <c r="AE42" s="1200">
        <v>34.548852208420691</v>
      </c>
      <c r="AF42" s="1200">
        <v>35.23538980766137</v>
      </c>
      <c r="AG42" s="1200">
        <v>35.512299558446728</v>
      </c>
      <c r="AH42" s="1200">
        <v>33.960446798244021</v>
      </c>
      <c r="AI42" s="1200">
        <v>31.511224817909937</v>
      </c>
      <c r="AJ42" s="1200">
        <v>28.905194501168133</v>
      </c>
      <c r="AK42" s="1200">
        <v>26.687365200250063</v>
      </c>
      <c r="AL42" s="1200">
        <v>26.269589958113134</v>
      </c>
      <c r="AM42" s="1200">
        <v>27.592637356811487</v>
      </c>
      <c r="AN42" s="1200">
        <v>29.786862267128409</v>
      </c>
      <c r="AO42" s="1200">
        <v>31.591681201795577</v>
      </c>
      <c r="AP42" s="1200">
        <v>32.972816516858501</v>
      </c>
      <c r="AQ42" s="1201">
        <v>31.214530016067339</v>
      </c>
      <c r="AR42" s="1201"/>
      <c r="AS42" s="748">
        <v>1</v>
      </c>
      <c r="AT42" s="1201">
        <f t="shared" ref="AT42:AT65" si="54">((mseasonality*AE42*msea1+(1-mseasonality)*$AQ42)+mabs)*(1+pct)*lbs</f>
        <v>76.16718107372121</v>
      </c>
      <c r="AU42" s="1201">
        <f t="shared" ref="AU42:AU65" si="55">((mseasonality*AF42*msea2+(1-mseasonality)*$AQ42)+mabs)*(1+pct)*lbs</f>
        <v>77.680737394487707</v>
      </c>
      <c r="AV42" s="1201">
        <f t="shared" ref="AV42:AV65" si="56">((mseasonality*AG42*msea3+(1-mseasonality)*$AQ42)+mabs)*(1+pct)*lbs</f>
        <v>78.291218894767667</v>
      </c>
      <c r="AW42" s="1201">
        <f t="shared" ref="AW42:AW65" si="57">((mseasonality*AH42*msea4+(1-mseasonality)*$AQ42)+mabs)*(1+pct)*lbs</f>
        <v>72.998219966797464</v>
      </c>
      <c r="AX42" s="1201">
        <f t="shared" ref="AX42:AX65" si="58">((mseasonality*AI42*msea5+(1-mseasonality)*$AQ42)+mabs)*(1+pct)*lbs</f>
        <v>64.260082091159404</v>
      </c>
      <c r="AY42" s="1201">
        <f t="shared" ref="AY42:AY65" si="59">((mseasonality*AJ42*msea6+(1-mseasonality)*$AQ42)+mabs)*(1+pct)*lbs</f>
        <v>55.759414928678019</v>
      </c>
      <c r="AZ42" s="1201">
        <f t="shared" ref="AZ42:AZ65" si="60">((mseasonality*AK42*msea7+(1-mseasonality)*$AQ42)+mabs)*(1+pct)*lbs</f>
        <v>48.53934441565449</v>
      </c>
      <c r="BA42" s="1201">
        <f t="shared" ref="BA42:BA65" si="61">((mseasonality*AL42*msea8+(1-mseasonality)*$AQ42)+mabs)*(1+pct)*lbs</f>
        <v>46.331625791824855</v>
      </c>
      <c r="BB42" s="1201">
        <f t="shared" ref="BB42:BB65" si="62">((mseasonality*AM42*msea9+(1-mseasonality)*$AQ42)+mabs)*(1+pct)*lbs</f>
        <v>50.185865781383974</v>
      </c>
      <c r="BC42" s="1201">
        <f t="shared" ref="BC42:BC65" si="63">((mseasonality*AN42*msea10+(1-mseasonality)*$AQ42)+mabs)*(1+pct)*lbs</f>
        <v>57.4601915413188</v>
      </c>
      <c r="BD42" s="1201">
        <f t="shared" ref="BD42:BD65" si="64">((mseasonality*AO42*msea11+(1-mseasonality)*$AQ42)+mabs)*(1+pct)*lbs</f>
        <v>66.165348232241939</v>
      </c>
      <c r="BE42" s="1201">
        <f t="shared" ref="BE42:BE65" si="65">((mseasonality*AP42*msea12+(1-mseasonality)*$AQ42)+mabs)*(1+pct)*lbs</f>
        <v>72.692617138175862</v>
      </c>
      <c r="BF42" s="1202"/>
      <c r="BG42" s="1203"/>
      <c r="BH42" s="1203"/>
      <c r="BI42" s="748">
        <v>1</v>
      </c>
      <c r="BJ42" s="1190">
        <f>(BI42-1)*30.4+15.2</f>
        <v>15.2</v>
      </c>
      <c r="BK42" s="1202">
        <f t="shared" ref="BK42:BK65" si="66">((mseasonality*($D$35*($BJ42)^$D$36*EXP(-$D$37*$BJ42)*msea1) +(1-mseasonality)*($D$35*($BJ42)^$D$36*EXP(-$D$37*$BJ42)*mseaavg)))*(1+pct)*lbs+mabs</f>
        <v>72.312259316592133</v>
      </c>
      <c r="BL42" s="1202">
        <f t="shared" ref="BL42:BL65" si="67">((mseasonality*($D$35*($BJ42)^$D$36*EXP(-$D$37*$BJ42)*msea2) +(1-mseasonality)*($D$35*($BJ42)^$D$36*EXP(-$D$37*$BJ42)*mseaavg)))*(1+pct)*lbs+mabs</f>
        <v>72.312259316592133</v>
      </c>
      <c r="BM42" s="1202">
        <f t="shared" ref="BM42:BM65" si="68">((mseasonality*($D$35*($BJ42)^$D$36*EXP(-$D$37*$BJ42)*msea3) +(1-mseasonality)*($D$35*($BJ42)^$D$36*EXP(-$D$37*$BJ42)*mseaavg)))*(1+pct)*lbs+mabs</f>
        <v>72.312259316592133</v>
      </c>
      <c r="BN42" s="1202">
        <f t="shared" ref="BN42:BN65" si="69">((mseasonality*($D$35*($BJ42)^$D$36*EXP(-$D$37*$BJ42)*msea4) +(1-mseasonality)*($D$35*($BJ42)^$D$36*EXP(-$D$37*$BJ42)*mseaavg)))*(1+pct)*lbs+mabs</f>
        <v>70.504452833677334</v>
      </c>
      <c r="BO42" s="1202">
        <f t="shared" ref="BO42:BO65" si="70">((mseasonality*($D$35*($BJ42)^$D$36*EXP(-$D$37*$BJ42)*msea5) +(1-mseasonality)*($D$35*($BJ42)^$D$36*EXP(-$D$37*$BJ42)*mseaavg)))*(1+pct)*lbs+mabs</f>
        <v>66.888839867847722</v>
      </c>
      <c r="BP42" s="1202">
        <f t="shared" ref="BP42:BP65" si="71">((mseasonality*($D$35*($BJ42)^$D$36*EXP(-$D$37*$BJ42)*msea6) +(1-mseasonality)*($D$35*($BJ42)^$D$36*EXP(-$D$37*$BJ42)*mseaavg)))*(1+pct)*lbs+mabs</f>
        <v>63.273226902018123</v>
      </c>
      <c r="BQ42" s="1202">
        <f t="shared" ref="BQ42:BQ65" si="72">((mseasonality*($D$35*($BJ42)^$D$36*EXP(-$D$37*$BJ42)*msea7) +(1-mseasonality)*($D$35*($BJ42)^$D$36*EXP(-$D$37*$BJ42)*mseaavg)))*(1+pct)*lbs+mabs</f>
        <v>59.657613936188511</v>
      </c>
      <c r="BR42" s="1202">
        <f t="shared" ref="BR42:BR65" si="73">((mseasonality*($D$35*($BJ42)^$D$36*EXP(-$D$37*$BJ42)*msea8) +(1-mseasonality)*($D$35*($BJ42)^$D$36*EXP(-$D$37*$BJ42)*mseaavg)))*(1+pct)*lbs+mabs</f>
        <v>57.849807453273712</v>
      </c>
      <c r="BS42" s="1202">
        <f t="shared" ref="BS42:BS65" si="74">((mseasonality*($D$35*($BJ42)^$D$36*EXP(-$D$37*$BJ42)*msea9) +(1-mseasonality)*($D$35*($BJ42)^$D$36*EXP(-$D$37*$BJ42)*mseaavg)))*(1+pct)*lbs+mabs</f>
        <v>59.657613936188511</v>
      </c>
      <c r="BT42" s="1202">
        <f t="shared" ref="BT42:BT65" si="75">((mseasonality*($D$35*($BJ42)^$D$36*EXP(-$D$37*$BJ42)*msea10) +(1-mseasonality)*($D$35*($BJ42)^$D$36*EXP(-$D$37*$BJ42)*mseaavg)))*(1+pct)*lbs+mabs</f>
        <v>63.273226902018123</v>
      </c>
      <c r="BU42" s="1202">
        <f t="shared" ref="BU42:BU65" si="76">((mseasonality*($D$35*($BJ42)^$D$36*EXP(-$D$37*$BJ42)*msea11) +(1-mseasonality)*($D$35*($BJ42)^$D$36*EXP(-$D$37*$BJ42)*mseaavg)))*(1+pct)*lbs+mabs</f>
        <v>68.696646350762521</v>
      </c>
      <c r="BV42" s="1202">
        <f t="shared" ref="BV42:BV65" si="77">((mseasonality*($D$35*($BJ42)^$D$36*EXP(-$D$37*$BJ42)*msea12) +(1-mseasonality)*($D$35*($BJ42)^$D$36*EXP(-$D$37*$BJ42)*mseaavg)))*(1+pct)*lbs+mabs</f>
        <v>72.312259316592133</v>
      </c>
      <c r="BW42" s="1207"/>
      <c r="BX42" s="1207"/>
      <c r="BY42" s="1204">
        <f>BJ42/30.4</f>
        <v>0.5</v>
      </c>
      <c r="BZ42" s="1190">
        <f>CA42*30.4</f>
        <v>2579.1865962675779</v>
      </c>
      <c r="CA42" s="1201">
        <f>($CH$5*($BY42)^$CI$5*EXP(-$CJ$5*$BY42))</f>
        <v>84.841664350907166</v>
      </c>
      <c r="CB42" s="1201">
        <f t="shared" ref="CB42:CB65" si="78">((mseasonality*$CA42*msea1+(1-mseasonality)*$CA42*mseaavg))*(1+pct)+mabs</f>
        <v>84.841664350907166</v>
      </c>
      <c r="CC42" s="1201">
        <f t="shared" ref="CC42:CC65" si="79">((mseasonality*$CA42*msea2+(1-mseasonality)*$CA42*mseaavg))*(1+pct)+mabs</f>
        <v>84.841664350907166</v>
      </c>
      <c r="CD42" s="1201">
        <f t="shared" ref="CD42:CD65" si="80">((mseasonality*$CA42*msea3+(1-mseasonality)*$CA42*mseaavg))*(1+pct)+mabs</f>
        <v>84.841664350907166</v>
      </c>
      <c r="CE42" s="1201">
        <f t="shared" ref="CE42:CE65" si="81">((mseasonality*$CA42*msea4+(1-mseasonality)*$CA42*mseaavg))*(1+pct)+mabs</f>
        <v>82.720622742134481</v>
      </c>
      <c r="CF42" s="1201">
        <f t="shared" ref="CF42:CF65" si="82">((mseasonality*$CA42*msea5+(1-mseasonality)*$CA42*mseaavg))*(1+pct)+mabs</f>
        <v>78.478539524589138</v>
      </c>
      <c r="CG42" s="1201">
        <f t="shared" ref="CG42:CG65" si="83">((mseasonality*$CA42*msea6+(1-mseasonality)*$CA42*mseaavg))*(1+pct)+mabs</f>
        <v>74.236456307043767</v>
      </c>
      <c r="CH42" s="1201">
        <f t="shared" ref="CH42:CH65" si="84">((mseasonality*$CA42*msea7+(1-mseasonality)*$CA42*mseaavg))*(1+pct)+mabs</f>
        <v>69.99437308949841</v>
      </c>
      <c r="CI42" s="1201">
        <f t="shared" ref="CI42:CI65" si="85">((mseasonality*$CA42*msea8+(1-mseasonality)*$CA42*mseaavg))*(1+pct)+mabs</f>
        <v>67.873331480725739</v>
      </c>
      <c r="CJ42" s="1201">
        <f t="shared" ref="CJ42:CJ65" si="86">((mseasonality*$CA42*msea9+(1-mseasonality)*$CA42*mseaavg))*(1+pct)+mabs</f>
        <v>69.99437308949841</v>
      </c>
      <c r="CK42" s="1201">
        <f t="shared" ref="CK42:CK65" si="87">((mseasonality*$CA42*msea10+(1-mseasonality)*$CA42*mseaavg))*(1+pct)+mabs</f>
        <v>74.236456307043767</v>
      </c>
      <c r="CL42" s="1201">
        <f t="shared" ref="CL42:CL65" si="88">((mseasonality*$CA42*msea11+(1-mseasonality)*$CA42*mseaavg))*(1+pct)+mabs</f>
        <v>80.599581133361809</v>
      </c>
      <c r="CM42" s="1201">
        <f t="shared" ref="CM42:CM65" si="89">((mseasonality*$CA42*msea12+(1-mseasonality)*$CA42*mseaavg))*(1+pct)+mabs</f>
        <v>84.841664350907166</v>
      </c>
      <c r="CN42" s="1201"/>
      <c r="CO42" s="748"/>
      <c r="CP42" s="1201"/>
      <c r="CQ42" s="748">
        <v>1</v>
      </c>
      <c r="CR42" s="1190">
        <f>(CQ42-1)*30.4+15.2</f>
        <v>15.2</v>
      </c>
      <c r="CS42" s="1205">
        <f>dp2_1a*dp2_1b*(1-(TANH(dp2_1b*($CR42-dp2_1c)))^2)+dp2_2a*dp2_2b*(1-(TANH(dp2_2b*($CR42-dp2_2c)))^2)</f>
        <v>41.807102335286068</v>
      </c>
      <c r="CT42" s="1201">
        <f t="shared" ref="CT42:CT65" si="90">((mseasonality*$CS42*msea1+(1-mseasonality)*$CS42*mseaavg)*(1+pct)*lbs)+mabs</f>
        <v>92.168883485026484</v>
      </c>
      <c r="CU42" s="1201">
        <f t="shared" ref="CU42:CU65" si="91">((mseasonality*$CS42*msea2+(1-mseasonality)*$CS42*mseaavg)*(1+pct)*lbs)+mabs</f>
        <v>92.168883485026484</v>
      </c>
      <c r="CV42" s="1201">
        <f t="shared" ref="CV42:CV65" si="92">((mseasonality*$CS42*msea3+(1-mseasonality)*$CS42*mseaavg)*(1+pct)*lbs)+mabs</f>
        <v>92.168883485026484</v>
      </c>
      <c r="CW42" s="1201">
        <f t="shared" ref="CW42:CW65" si="93">((mseasonality*$CS42*msea4+(1-mseasonality)*$CS42*mseaavg)*(1+pct)*lbs)+mabs</f>
        <v>89.864661397900818</v>
      </c>
      <c r="CX42" s="1201">
        <f t="shared" ref="CX42:CX65" si="94">((mseasonality*$CS42*msea5+(1-mseasonality)*$CS42*mseaavg)*(1+pct)*lbs)+mabs</f>
        <v>85.256217223649514</v>
      </c>
      <c r="CY42" s="1201">
        <f t="shared" ref="CY42:CY65" si="95">((mseasonality*$CS42*msea6+(1-mseasonality)*$CS42*mseaavg)*(1+pct)*lbs)+mabs</f>
        <v>80.647773049398168</v>
      </c>
      <c r="CZ42" s="1201">
        <f t="shared" ref="CZ42:CZ65" si="96">((mseasonality*$CS42*msea7+(1-mseasonality)*$CS42*mseaavg)*(1+pct)*lbs)+mabs</f>
        <v>76.039328875146836</v>
      </c>
      <c r="DA42" s="1201">
        <f t="shared" ref="DA42:DA65" si="97">((mseasonality*$CS42*msea8+(1-mseasonality)*$CS42*mseaavg)*(1+pct)*lbs)+mabs</f>
        <v>73.735106788021184</v>
      </c>
      <c r="DB42" s="1201">
        <f t="shared" ref="DB42:DB65" si="98">((mseasonality*$CS42*msea9+(1-mseasonality)*$CS42*mseaavg)*(1+pct)*lbs)+mabs</f>
        <v>76.039328875146836</v>
      </c>
      <c r="DC42" s="1201">
        <f t="shared" ref="DC42:DC65" si="99">((mseasonality*$CS42*msea10+(1-mseasonality)*$CS42*mseaavg)*(1+pct)*lbs)+mabs</f>
        <v>80.647773049398168</v>
      </c>
      <c r="DD42" s="1201">
        <f t="shared" ref="DD42:DD65" si="100">((mseasonality*$CS42*msea11+(1-mseasonality)*$CS42*mseaavg)*(1+pct)*lbs)+mabs</f>
        <v>87.560439310775152</v>
      </c>
      <c r="DE42" s="1201">
        <f t="shared" ref="DE42:DE65" si="101">((mseasonality*$CS42*msea12+(1-mseasonality)*$CS42*mseaavg)*(1+pct)*lbs)+mabs</f>
        <v>92.168883485026484</v>
      </c>
      <c r="DF42" s="1190"/>
      <c r="DG42" s="1190"/>
      <c r="DH42" s="748" t="s">
        <v>186</v>
      </c>
      <c r="DI42" s="1202"/>
      <c r="DJ42" s="1202"/>
      <c r="DK42" s="1202"/>
      <c r="DL42" s="1202"/>
      <c r="DM42" s="1202">
        <f>J32</f>
        <v>19.764115226284236</v>
      </c>
      <c r="DN42" s="1202">
        <f>J31</f>
        <v>21.156867870605215</v>
      </c>
      <c r="DO42" s="1202">
        <f>J30</f>
        <v>22.641183410557012</v>
      </c>
      <c r="DP42" s="1202">
        <f>J29</f>
        <v>24.22192160630857</v>
      </c>
      <c r="DQ42" s="1202">
        <f>J28</f>
        <v>25.903947541391201</v>
      </c>
      <c r="DR42" s="1202">
        <f>J27</f>
        <v>27.692054228764011</v>
      </c>
      <c r="DS42" s="1202">
        <f>J26</f>
        <v>29.590858361915231</v>
      </c>
      <c r="DT42" s="1202">
        <f>J25</f>
        <v>31.604660038553217</v>
      </c>
      <c r="DU42" s="1201"/>
      <c r="DV42" s="1201"/>
      <c r="DW42" s="746"/>
      <c r="DX42" s="705"/>
      <c r="DY42" s="705"/>
      <c r="DZ42" s="705"/>
      <c r="EA42" s="705"/>
      <c r="EB42" s="705"/>
      <c r="EC42" s="704"/>
      <c r="ED42" s="705"/>
      <c r="EE42" s="229"/>
      <c r="EF42" s="229"/>
      <c r="EG42" s="229"/>
      <c r="EH42" s="705"/>
      <c r="EI42" s="705"/>
      <c r="EJ42" s="705"/>
      <c r="EK42" s="705"/>
      <c r="EL42" s="705"/>
      <c r="EM42" s="705"/>
      <c r="EN42" s="172"/>
      <c r="EO42" s="172"/>
      <c r="EP42" s="271"/>
      <c r="EQ42" s="156"/>
      <c r="ER42" s="156"/>
      <c r="ES42" s="228"/>
      <c r="ET42" s="81"/>
      <c r="EU42" s="319"/>
      <c r="EV42" s="319"/>
      <c r="EW42" s="319"/>
      <c r="EX42" s="319"/>
      <c r="EY42" s="319"/>
      <c r="EZ42" s="319"/>
      <c r="FA42" s="319"/>
      <c r="FB42" s="319"/>
      <c r="FC42" s="81"/>
      <c r="FD42" s="81"/>
      <c r="FE42" s="81"/>
      <c r="FF42" s="81"/>
      <c r="FG42" s="81"/>
      <c r="FH42" s="81"/>
      <c r="FI42" s="81"/>
      <c r="FJ42" s="81"/>
      <c r="FK42" s="81"/>
    </row>
    <row r="43" spans="2:167" x14ac:dyDescent="0.2">
      <c r="B43" s="230"/>
      <c r="C43" s="235" t="s">
        <v>661</v>
      </c>
      <c r="D43" s="437">
        <v>70</v>
      </c>
      <c r="E43" s="113"/>
      <c r="F43" s="659">
        <v>8</v>
      </c>
      <c r="G43" s="439">
        <v>64.001553900370382</v>
      </c>
      <c r="H43" s="439">
        <v>64.001553900370382</v>
      </c>
      <c r="I43" s="439">
        <v>64.001553900370382</v>
      </c>
      <c r="J43" s="439">
        <v>62.401515052861122</v>
      </c>
      <c r="K43" s="439">
        <v>59.201437357842607</v>
      </c>
      <c r="L43" s="439">
        <v>56.001359662824086</v>
      </c>
      <c r="M43" s="439">
        <v>52.801281967805565</v>
      </c>
      <c r="N43" s="439">
        <v>51.201243120296311</v>
      </c>
      <c r="O43" s="439">
        <v>52.801281967805565</v>
      </c>
      <c r="P43" s="439">
        <v>56.001359662824086</v>
      </c>
      <c r="Q43" s="439">
        <v>60.801476205351861</v>
      </c>
      <c r="R43" s="680">
        <v>64.001553900370382</v>
      </c>
      <c r="S43" s="288">
        <v>228</v>
      </c>
      <c r="T43" s="408"/>
      <c r="U43" s="440"/>
      <c r="W43" s="440"/>
      <c r="X43" s="440"/>
      <c r="Y43" s="440"/>
      <c r="Z43" s="440"/>
      <c r="AA43" s="446"/>
      <c r="AB43" s="411"/>
      <c r="AC43" s="904"/>
      <c r="AD43" s="1199"/>
      <c r="AE43" s="1200">
        <v>35.050352282715437</v>
      </c>
      <c r="AF43" s="1200">
        <v>35.915997416231022</v>
      </c>
      <c r="AG43" s="1200">
        <v>36.62918983350567</v>
      </c>
      <c r="AH43" s="1200">
        <v>36.281312306769664</v>
      </c>
      <c r="AI43" s="1200">
        <v>35.125301253040483</v>
      </c>
      <c r="AJ43" s="1200">
        <v>33.405211141680077</v>
      </c>
      <c r="AK43" s="1200">
        <v>31.636847826248765</v>
      </c>
      <c r="AL43" s="1200">
        <v>30.453089307637594</v>
      </c>
      <c r="AM43" s="1200">
        <v>30.406455569383326</v>
      </c>
      <c r="AN43" s="1200">
        <v>31.178360163688211</v>
      </c>
      <c r="AO43" s="1200">
        <v>32.42241383364405</v>
      </c>
      <c r="AP43" s="1200">
        <v>33.874453070518449</v>
      </c>
      <c r="AQ43" s="1201">
        <v>33.531582000421899</v>
      </c>
      <c r="AR43" s="1201"/>
      <c r="AS43" s="748">
        <v>2</v>
      </c>
      <c r="AT43" s="1201">
        <f t="shared" si="54"/>
        <v>77.272799481443087</v>
      </c>
      <c r="AU43" s="1201">
        <f t="shared" si="55"/>
        <v>79.181220323684457</v>
      </c>
      <c r="AV43" s="1201">
        <f t="shared" si="56"/>
        <v>80.753540459220631</v>
      </c>
      <c r="AW43" s="1201">
        <f t="shared" si="57"/>
        <v>77.986936749919067</v>
      </c>
      <c r="AX43" s="1201">
        <f t="shared" si="58"/>
        <v>71.630181151009836</v>
      </c>
      <c r="AY43" s="1201">
        <f t="shared" si="59"/>
        <v>64.440148595220933</v>
      </c>
      <c r="AZ43" s="1201">
        <f t="shared" si="60"/>
        <v>57.541531033177826</v>
      </c>
      <c r="BA43" s="1201">
        <f t="shared" si="61"/>
        <v>53.710055629198386</v>
      </c>
      <c r="BB43" s="1201">
        <f t="shared" si="62"/>
        <v>55.303676787387147</v>
      </c>
      <c r="BC43" s="1201">
        <f t="shared" si="63"/>
        <v>60.144453312452185</v>
      </c>
      <c r="BD43" s="1201">
        <f t="shared" si="64"/>
        <v>67.905227586019947</v>
      </c>
      <c r="BE43" s="1201">
        <f t="shared" si="65"/>
        <v>74.680385479393422</v>
      </c>
      <c r="BF43" s="1202"/>
      <c r="BG43" s="1203"/>
      <c r="BH43" s="1203"/>
      <c r="BI43" s="748">
        <v>2</v>
      </c>
      <c r="BJ43" s="1190">
        <f t="shared" ref="BJ43:BJ65" si="102">(BI43-1)*30.4+15.2</f>
        <v>45.599999999999994</v>
      </c>
      <c r="BK43" s="1202">
        <f t="shared" si="66"/>
        <v>83.560249490049628</v>
      </c>
      <c r="BL43" s="1202">
        <f t="shared" si="67"/>
        <v>83.560249490049628</v>
      </c>
      <c r="BM43" s="1202">
        <f t="shared" si="68"/>
        <v>83.560249490049628</v>
      </c>
      <c r="BN43" s="1202">
        <f t="shared" si="69"/>
        <v>81.471243252798388</v>
      </c>
      <c r="BO43" s="1202">
        <f t="shared" si="70"/>
        <v>77.293230778295921</v>
      </c>
      <c r="BP43" s="1202">
        <f t="shared" si="71"/>
        <v>73.115218303793426</v>
      </c>
      <c r="BQ43" s="1202">
        <f t="shared" si="72"/>
        <v>68.937205829290946</v>
      </c>
      <c r="BR43" s="1202">
        <f t="shared" si="73"/>
        <v>66.848199592039705</v>
      </c>
      <c r="BS43" s="1202">
        <f t="shared" si="74"/>
        <v>68.937205829290946</v>
      </c>
      <c r="BT43" s="1202">
        <f t="shared" si="75"/>
        <v>73.115218303793426</v>
      </c>
      <c r="BU43" s="1202">
        <f t="shared" si="76"/>
        <v>79.382237015547148</v>
      </c>
      <c r="BV43" s="1202">
        <f t="shared" si="77"/>
        <v>83.560249490049628</v>
      </c>
      <c r="BW43" s="1207"/>
      <c r="BX43" s="1207"/>
      <c r="BY43" s="1204">
        <f t="shared" ref="BY43:BY65" si="103">BJ43/30.4</f>
        <v>1.4999999999999998</v>
      </c>
      <c r="BZ43" s="1190">
        <f t="shared" si="52"/>
        <v>5315.1529719521586</v>
      </c>
      <c r="CA43" s="1201">
        <f t="shared" ref="CA43:CA65" si="104">($CH$5*($BY43)^$CI$5*EXP(-$CJ$5*$BY43))</f>
        <v>89.998893936992786</v>
      </c>
      <c r="CB43" s="1201">
        <f t="shared" si="78"/>
        <v>89.998893936992786</v>
      </c>
      <c r="CC43" s="1201">
        <f t="shared" si="79"/>
        <v>89.998893936992786</v>
      </c>
      <c r="CD43" s="1201">
        <f t="shared" si="80"/>
        <v>89.998893936992786</v>
      </c>
      <c r="CE43" s="1201">
        <f t="shared" si="81"/>
        <v>87.748921588567967</v>
      </c>
      <c r="CF43" s="1201">
        <f t="shared" si="82"/>
        <v>83.248976891718328</v>
      </c>
      <c r="CG43" s="1201">
        <f t="shared" si="83"/>
        <v>78.74903219486869</v>
      </c>
      <c r="CH43" s="1201">
        <f t="shared" si="84"/>
        <v>74.249087498019051</v>
      </c>
      <c r="CI43" s="1201">
        <f t="shared" si="85"/>
        <v>71.999115149594232</v>
      </c>
      <c r="CJ43" s="1201">
        <f t="shared" si="86"/>
        <v>74.249087498019051</v>
      </c>
      <c r="CK43" s="1201">
        <f t="shared" si="87"/>
        <v>78.74903219486869</v>
      </c>
      <c r="CL43" s="1201">
        <f t="shared" si="88"/>
        <v>85.498949240143148</v>
      </c>
      <c r="CM43" s="1201">
        <f t="shared" si="89"/>
        <v>89.998893936992786</v>
      </c>
      <c r="CN43" s="1201"/>
      <c r="CO43" s="748"/>
      <c r="CP43" s="1201"/>
      <c r="CQ43" s="748">
        <v>2</v>
      </c>
      <c r="CR43" s="1190">
        <f t="shared" ref="CR43:CR65" si="105">(CQ43-1)*30.4+15.2</f>
        <v>45.599999999999994</v>
      </c>
      <c r="CS43" s="1205">
        <f t="shared" ref="CS43:CS65" si="106">dp2_1a*dp2_1b*(1-(TANH(dp2_1b*($CR43-dp2_1c)))^2)+dp2_2a*dp2_2b*(1-(TANH(dp2_2b*($CR43-dp2_2c)))^2)</f>
        <v>42.957728082241921</v>
      </c>
      <c r="CT43" s="1201">
        <f t="shared" si="90"/>
        <v>94.705579033919747</v>
      </c>
      <c r="CU43" s="1201">
        <f t="shared" si="91"/>
        <v>94.705579033919747</v>
      </c>
      <c r="CV43" s="1201">
        <f t="shared" si="92"/>
        <v>94.705579033919747</v>
      </c>
      <c r="CW43" s="1201">
        <f t="shared" si="93"/>
        <v>92.337939558071753</v>
      </c>
      <c r="CX43" s="1201">
        <f t="shared" si="94"/>
        <v>87.602660606375778</v>
      </c>
      <c r="CY43" s="1201">
        <f t="shared" si="95"/>
        <v>82.867381654679775</v>
      </c>
      <c r="CZ43" s="1201">
        <f t="shared" si="96"/>
        <v>78.132102702983801</v>
      </c>
      <c r="DA43" s="1201">
        <f t="shared" si="97"/>
        <v>75.764463227135806</v>
      </c>
      <c r="DB43" s="1201">
        <f t="shared" si="98"/>
        <v>78.132102702983801</v>
      </c>
      <c r="DC43" s="1201">
        <f t="shared" si="99"/>
        <v>82.867381654679775</v>
      </c>
      <c r="DD43" s="1201">
        <f t="shared" si="100"/>
        <v>89.970300082223758</v>
      </c>
      <c r="DE43" s="1201">
        <f t="shared" si="101"/>
        <v>94.705579033919747</v>
      </c>
      <c r="DF43" s="1190"/>
      <c r="DG43" s="1190"/>
      <c r="DH43" s="748" t="s">
        <v>187</v>
      </c>
      <c r="DI43" s="1202"/>
      <c r="DJ43" s="1202"/>
      <c r="DK43" s="1202"/>
      <c r="DL43" s="1202"/>
      <c r="DM43" s="1202"/>
      <c r="DN43" s="1202">
        <f>K32</f>
        <v>18.750570855705558</v>
      </c>
      <c r="DO43" s="1202">
        <f>K31</f>
        <v>20.071900287497257</v>
      </c>
      <c r="DP43" s="1202">
        <f>K30</f>
        <v>21.480097081810499</v>
      </c>
      <c r="DQ43" s="1202">
        <f>K29</f>
        <v>22.979771780344031</v>
      </c>
      <c r="DR43" s="1202">
        <f>K28</f>
        <v>24.575539975166013</v>
      </c>
      <c r="DS43" s="1202">
        <f>K27</f>
        <v>26.271948883699192</v>
      </c>
      <c r="DT43" s="1202">
        <f>K26</f>
        <v>28.073378445919577</v>
      </c>
      <c r="DU43" s="748"/>
      <c r="DV43" s="1201"/>
      <c r="DW43" s="746"/>
      <c r="DX43" s="705"/>
      <c r="DY43" s="705"/>
      <c r="DZ43" s="705"/>
      <c r="EA43" s="705"/>
      <c r="EB43" s="705"/>
      <c r="EC43" s="704"/>
      <c r="ED43" s="229"/>
      <c r="EE43" s="229"/>
      <c r="EF43" s="229"/>
      <c r="EG43" s="229"/>
      <c r="EH43" s="229"/>
      <c r="EI43" s="705"/>
      <c r="EJ43" s="705"/>
      <c r="EK43" s="705"/>
      <c r="EL43" s="705"/>
      <c r="EM43" s="705"/>
      <c r="EN43" s="172"/>
      <c r="EO43" s="172"/>
      <c r="EP43" s="271"/>
      <c r="EQ43" s="156"/>
      <c r="ER43" s="156"/>
      <c r="ES43" s="228"/>
      <c r="ET43" s="81"/>
      <c r="EU43" s="81"/>
      <c r="EV43" s="319"/>
      <c r="EW43" s="319"/>
      <c r="EX43" s="319"/>
      <c r="EY43" s="319"/>
      <c r="EZ43" s="319"/>
      <c r="FA43" s="319"/>
      <c r="FB43" s="319"/>
      <c r="FC43" s="81"/>
      <c r="FD43" s="81"/>
      <c r="FE43" s="81"/>
      <c r="FF43" s="81"/>
      <c r="FG43" s="81"/>
      <c r="FH43" s="81"/>
      <c r="FI43" s="81"/>
      <c r="FJ43" s="81"/>
      <c r="FK43" s="81"/>
    </row>
    <row r="44" spans="2:167" x14ac:dyDescent="0.2">
      <c r="B44" s="230"/>
      <c r="C44" s="235" t="s">
        <v>663</v>
      </c>
      <c r="D44" s="438">
        <v>60</v>
      </c>
      <c r="E44" s="113"/>
      <c r="F44" s="659">
        <v>9</v>
      </c>
      <c r="G44" s="439">
        <v>59.271888724632149</v>
      </c>
      <c r="H44" s="439">
        <v>59.271888724632149</v>
      </c>
      <c r="I44" s="439">
        <v>59.271888724632149</v>
      </c>
      <c r="J44" s="439">
        <v>57.79009150651634</v>
      </c>
      <c r="K44" s="439">
        <v>54.826497070284738</v>
      </c>
      <c r="L44" s="439">
        <v>51.862902634053128</v>
      </c>
      <c r="M44" s="439">
        <v>48.899308197821519</v>
      </c>
      <c r="N44" s="439">
        <v>47.417510979705725</v>
      </c>
      <c r="O44" s="439">
        <v>48.899308197821519</v>
      </c>
      <c r="P44" s="439">
        <v>51.862902634053128</v>
      </c>
      <c r="Q44" s="439">
        <v>56.308294288400539</v>
      </c>
      <c r="R44" s="680">
        <v>59.271888724632149</v>
      </c>
      <c r="S44" s="288">
        <v>258.39999999999998</v>
      </c>
      <c r="T44" s="408"/>
      <c r="U44" s="440"/>
      <c r="W44" s="440"/>
      <c r="X44" s="440"/>
      <c r="Y44" s="440"/>
      <c r="Z44" s="440"/>
      <c r="AA44" s="446"/>
      <c r="AB44" s="411"/>
      <c r="AC44" s="904"/>
      <c r="AD44" s="1199"/>
      <c r="AE44" s="1200">
        <v>34.668114199724755</v>
      </c>
      <c r="AF44" s="1200">
        <v>35.555105391755383</v>
      </c>
      <c r="AG44" s="1200">
        <v>36.306596177241808</v>
      </c>
      <c r="AH44" s="1200">
        <v>36.459548270361758</v>
      </c>
      <c r="AI44" s="1200">
        <v>35.93332123746054</v>
      </c>
      <c r="AJ44" s="1200">
        <v>34.767247364214775</v>
      </c>
      <c r="AK44" s="1200">
        <v>33.393237141828571</v>
      </c>
      <c r="AL44" s="1200">
        <v>32.04061991535599</v>
      </c>
      <c r="AM44" s="1200">
        <v>31.40579001262013</v>
      </c>
      <c r="AN44" s="1200">
        <v>31.503558998705408</v>
      </c>
      <c r="AO44" s="1200">
        <v>32.38162437376468</v>
      </c>
      <c r="AP44" s="1200">
        <v>33.702145797634742</v>
      </c>
      <c r="AQ44" s="1201">
        <v>34.009742406722374</v>
      </c>
      <c r="AR44" s="1201"/>
      <c r="AS44" s="748">
        <v>3</v>
      </c>
      <c r="AT44" s="1201">
        <f t="shared" si="54"/>
        <v>76.430108757456395</v>
      </c>
      <c r="AU44" s="1201">
        <f t="shared" si="55"/>
        <v>78.385589603147878</v>
      </c>
      <c r="AV44" s="1201">
        <f t="shared" si="56"/>
        <v>80.042343187552817</v>
      </c>
      <c r="AW44" s="1201">
        <f t="shared" si="57"/>
        <v>78.370056211025869</v>
      </c>
      <c r="AX44" s="1201">
        <f t="shared" si="58"/>
        <v>73.277956850944506</v>
      </c>
      <c r="AY44" s="1201">
        <f t="shared" si="59"/>
        <v>67.067577477497863</v>
      </c>
      <c r="AZ44" s="1201">
        <f t="shared" si="60"/>
        <v>60.736075915267016</v>
      </c>
      <c r="BA44" s="1201">
        <f t="shared" si="61"/>
        <v>56.509980339373044</v>
      </c>
      <c r="BB44" s="1201">
        <f t="shared" si="62"/>
        <v>57.121279925153743</v>
      </c>
      <c r="BC44" s="1201">
        <f t="shared" si="63"/>
        <v>60.771776431669174</v>
      </c>
      <c r="BD44" s="1201">
        <f t="shared" si="64"/>
        <v>67.819798488407685</v>
      </c>
      <c r="BE44" s="1201">
        <f t="shared" si="65"/>
        <v>74.300512968003488</v>
      </c>
      <c r="BF44" s="1202"/>
      <c r="BG44" s="1203"/>
      <c r="BH44" s="1203"/>
      <c r="BI44" s="748">
        <v>3</v>
      </c>
      <c r="BJ44" s="1190">
        <f t="shared" si="102"/>
        <v>76</v>
      </c>
      <c r="BK44" s="1202">
        <f t="shared" si="66"/>
        <v>85.405654682697417</v>
      </c>
      <c r="BL44" s="1202">
        <f t="shared" si="67"/>
        <v>85.405654682697417</v>
      </c>
      <c r="BM44" s="1202">
        <f t="shared" si="68"/>
        <v>85.405654682697417</v>
      </c>
      <c r="BN44" s="1202">
        <f t="shared" si="69"/>
        <v>83.270513315629984</v>
      </c>
      <c r="BO44" s="1202">
        <f t="shared" si="70"/>
        <v>79.000230581495117</v>
      </c>
      <c r="BP44" s="1202">
        <f t="shared" si="71"/>
        <v>74.729947847360251</v>
      </c>
      <c r="BQ44" s="1202">
        <f t="shared" si="72"/>
        <v>70.45966511322537</v>
      </c>
      <c r="BR44" s="1202">
        <f t="shared" si="73"/>
        <v>68.324523746157936</v>
      </c>
      <c r="BS44" s="1202">
        <f t="shared" si="74"/>
        <v>70.45966511322537</v>
      </c>
      <c r="BT44" s="1202">
        <f t="shared" si="75"/>
        <v>74.729947847360251</v>
      </c>
      <c r="BU44" s="1202">
        <f t="shared" si="76"/>
        <v>81.13537194856255</v>
      </c>
      <c r="BV44" s="1202">
        <f t="shared" si="77"/>
        <v>85.405654682697417</v>
      </c>
      <c r="BW44" s="1207"/>
      <c r="BX44" s="1207"/>
      <c r="BY44" s="1204">
        <f t="shared" si="103"/>
        <v>2.5</v>
      </c>
      <c r="BZ44" s="1190">
        <f t="shared" si="52"/>
        <v>7988.9702284690347</v>
      </c>
      <c r="CA44" s="1201">
        <f t="shared" si="104"/>
        <v>87.954515017002507</v>
      </c>
      <c r="CB44" s="1201">
        <f t="shared" si="78"/>
        <v>87.954515017002507</v>
      </c>
      <c r="CC44" s="1201">
        <f t="shared" si="79"/>
        <v>87.954515017002507</v>
      </c>
      <c r="CD44" s="1201">
        <f t="shared" si="80"/>
        <v>87.954515017002507</v>
      </c>
      <c r="CE44" s="1201">
        <f t="shared" si="81"/>
        <v>85.755652141577443</v>
      </c>
      <c r="CF44" s="1201">
        <f t="shared" si="82"/>
        <v>81.357926390727329</v>
      </c>
      <c r="CG44" s="1201">
        <f t="shared" si="83"/>
        <v>76.960200639877201</v>
      </c>
      <c r="CH44" s="1201">
        <f t="shared" si="84"/>
        <v>72.562474889027058</v>
      </c>
      <c r="CI44" s="1201">
        <f t="shared" si="85"/>
        <v>70.363612013602008</v>
      </c>
      <c r="CJ44" s="1201">
        <f t="shared" si="86"/>
        <v>72.562474889027058</v>
      </c>
      <c r="CK44" s="1201">
        <f t="shared" si="87"/>
        <v>76.960200639877201</v>
      </c>
      <c r="CL44" s="1201">
        <f t="shared" si="88"/>
        <v>83.556789266152379</v>
      </c>
      <c r="CM44" s="1201">
        <f t="shared" si="89"/>
        <v>87.954515017002507</v>
      </c>
      <c r="CN44" s="1201"/>
      <c r="CO44" s="748"/>
      <c r="CP44" s="1201"/>
      <c r="CQ44" s="748">
        <v>3</v>
      </c>
      <c r="CR44" s="1190">
        <f t="shared" si="105"/>
        <v>76</v>
      </c>
      <c r="CS44" s="1205">
        <f t="shared" si="106"/>
        <v>43.110748759755054</v>
      </c>
      <c r="CT44" s="1201">
        <f t="shared" si="90"/>
        <v>95.042931880892937</v>
      </c>
      <c r="CU44" s="1201">
        <f t="shared" si="91"/>
        <v>95.042931880892937</v>
      </c>
      <c r="CV44" s="1201">
        <f t="shared" si="92"/>
        <v>95.042931880892937</v>
      </c>
      <c r="CW44" s="1201">
        <f t="shared" si="93"/>
        <v>92.666858583870606</v>
      </c>
      <c r="CX44" s="1201">
        <f t="shared" si="94"/>
        <v>87.914711989825975</v>
      </c>
      <c r="CY44" s="1201">
        <f t="shared" si="95"/>
        <v>83.162565395781314</v>
      </c>
      <c r="CZ44" s="1201">
        <f t="shared" si="96"/>
        <v>78.410418801736668</v>
      </c>
      <c r="DA44" s="1201">
        <f t="shared" si="97"/>
        <v>76.034345504714352</v>
      </c>
      <c r="DB44" s="1201">
        <f t="shared" si="98"/>
        <v>78.410418801736668</v>
      </c>
      <c r="DC44" s="1201">
        <f t="shared" si="99"/>
        <v>83.162565395781314</v>
      </c>
      <c r="DD44" s="1201">
        <f t="shared" si="100"/>
        <v>90.290785286848291</v>
      </c>
      <c r="DE44" s="1201">
        <f t="shared" si="101"/>
        <v>95.042931880892937</v>
      </c>
      <c r="DF44" s="1206"/>
      <c r="DG44" s="1206"/>
      <c r="DH44" s="748" t="s">
        <v>188</v>
      </c>
      <c r="DI44" s="1202"/>
      <c r="DJ44" s="1202"/>
      <c r="DK44" s="1202"/>
      <c r="DL44" s="1212"/>
      <c r="DM44" s="1202"/>
      <c r="DN44" s="1202"/>
      <c r="DO44" s="1202">
        <f>L32</f>
        <v>17.737026485126879</v>
      </c>
      <c r="DP44" s="1202">
        <f>L31</f>
        <v>18.986932704389297</v>
      </c>
      <c r="DQ44" s="1202">
        <f>L30</f>
        <v>20.319010753063985</v>
      </c>
      <c r="DR44" s="1202">
        <f>L29</f>
        <v>21.737621954379488</v>
      </c>
      <c r="DS44" s="1202">
        <f>L28</f>
        <v>23.247132408940821</v>
      </c>
      <c r="DT44" s="1202">
        <f>L27</f>
        <v>24.85184353863437</v>
      </c>
      <c r="DU44" s="748"/>
      <c r="DV44" s="748"/>
      <c r="DW44" s="746"/>
      <c r="DX44" s="705"/>
      <c r="DY44" s="705"/>
      <c r="DZ44" s="705"/>
      <c r="EA44" s="705"/>
      <c r="EB44" s="705"/>
      <c r="EC44" s="704"/>
      <c r="ED44" s="229"/>
      <c r="EE44" s="229"/>
      <c r="EF44" s="229"/>
      <c r="EG44" s="229"/>
      <c r="EH44" s="229"/>
      <c r="EI44" s="229"/>
      <c r="EJ44" s="705"/>
      <c r="EK44" s="705"/>
      <c r="EL44" s="705"/>
      <c r="EM44" s="705"/>
      <c r="EN44" s="172"/>
      <c r="EO44" s="172"/>
      <c r="EP44" s="271"/>
      <c r="EQ44" s="156"/>
      <c r="ER44" s="156"/>
      <c r="ES44" s="125"/>
      <c r="EW44" s="82"/>
      <c r="EX44" s="82"/>
      <c r="EY44" s="82"/>
      <c r="EZ44" s="82"/>
      <c r="FA44" s="82"/>
      <c r="FB44" s="82"/>
    </row>
    <row r="45" spans="2:167" x14ac:dyDescent="0.2">
      <c r="B45" s="230"/>
      <c r="C45" s="235" t="s">
        <v>653</v>
      </c>
      <c r="D45" s="908">
        <v>0.05</v>
      </c>
      <c r="E45" s="113"/>
      <c r="F45" s="659">
        <v>10</v>
      </c>
      <c r="G45" s="439">
        <v>54.785131208625273</v>
      </c>
      <c r="H45" s="439">
        <v>54.785131208625273</v>
      </c>
      <c r="I45" s="439">
        <v>54.785131208625273</v>
      </c>
      <c r="J45" s="439">
        <v>53.415502928409637</v>
      </c>
      <c r="K45" s="439">
        <v>50.676246367978379</v>
      </c>
      <c r="L45" s="439">
        <v>47.936989807547114</v>
      </c>
      <c r="M45" s="439">
        <v>45.197733247115849</v>
      </c>
      <c r="N45" s="439">
        <v>43.82810496690022</v>
      </c>
      <c r="O45" s="439">
        <v>45.197733247115849</v>
      </c>
      <c r="P45" s="439">
        <v>47.936989807547114</v>
      </c>
      <c r="Q45" s="439">
        <v>52.045874648194008</v>
      </c>
      <c r="R45" s="680">
        <v>54.785131208625273</v>
      </c>
      <c r="S45" s="288">
        <v>288.8</v>
      </c>
      <c r="T45" s="408"/>
      <c r="U45" s="440"/>
      <c r="W45" s="440"/>
      <c r="X45" s="440"/>
      <c r="Y45" s="440"/>
      <c r="Z45" s="440"/>
      <c r="AA45" s="446"/>
      <c r="AB45" s="411"/>
      <c r="AC45" s="904"/>
      <c r="AD45" s="1199"/>
      <c r="AE45" s="1200">
        <v>33.6366117473031</v>
      </c>
      <c r="AF45" s="1200">
        <v>34.45975231388185</v>
      </c>
      <c r="AG45" s="1200">
        <v>35.037581527937043</v>
      </c>
      <c r="AH45" s="1200">
        <v>35.255320332702837</v>
      </c>
      <c r="AI45" s="1200">
        <v>34.926919642739783</v>
      </c>
      <c r="AJ45" s="1200">
        <v>34.066644835837401</v>
      </c>
      <c r="AK45" s="1200">
        <v>33.00771471910015</v>
      </c>
      <c r="AL45" s="1200">
        <v>31.824264070513706</v>
      </c>
      <c r="AM45" s="1200">
        <v>31.090949604308683</v>
      </c>
      <c r="AN45" s="1200">
        <v>30.994830961917359</v>
      </c>
      <c r="AO45" s="1200">
        <v>31.658102528383264</v>
      </c>
      <c r="AP45" s="1200">
        <v>32.758325612671165</v>
      </c>
      <c r="AQ45" s="1201">
        <v>33.226418158108032</v>
      </c>
      <c r="AR45" s="1201"/>
      <c r="AS45" s="748">
        <v>4</v>
      </c>
      <c r="AT45" s="1201">
        <f t="shared" si="54"/>
        <v>74.156035118262139</v>
      </c>
      <c r="AU45" s="1201">
        <f t="shared" si="55"/>
        <v>75.970749430781268</v>
      </c>
      <c r="AV45" s="1201">
        <f t="shared" si="56"/>
        <v>77.244644786584161</v>
      </c>
      <c r="AW45" s="1201">
        <f t="shared" si="57"/>
        <v>75.781559763802036</v>
      </c>
      <c r="AX45" s="1201">
        <f t="shared" si="58"/>
        <v>71.225626309458463</v>
      </c>
      <c r="AY45" s="1201">
        <f t="shared" si="59"/>
        <v>65.716083818519152</v>
      </c>
      <c r="AZ45" s="1201">
        <f t="shared" si="60"/>
        <v>60.034882465993981</v>
      </c>
      <c r="BA45" s="1201">
        <f t="shared" si="61"/>
        <v>56.128393947766234</v>
      </c>
      <c r="BB45" s="1201">
        <f t="shared" si="62"/>
        <v>56.548643889324651</v>
      </c>
      <c r="BC45" s="1201">
        <f t="shared" si="63"/>
        <v>59.790417261504444</v>
      </c>
      <c r="BD45" s="1201">
        <f t="shared" si="64"/>
        <v>66.304460493335284</v>
      </c>
      <c r="BE45" s="1201">
        <f t="shared" si="65"/>
        <v>72.219745639020203</v>
      </c>
      <c r="BF45" s="1202"/>
      <c r="BG45" s="1203"/>
      <c r="BH45" s="1203"/>
      <c r="BI45" s="748">
        <v>4</v>
      </c>
      <c r="BJ45" s="1190">
        <f t="shared" si="102"/>
        <v>106.39999999999999</v>
      </c>
      <c r="BK45" s="1202">
        <f t="shared" si="66"/>
        <v>84.171107050562384</v>
      </c>
      <c r="BL45" s="1202">
        <f t="shared" si="67"/>
        <v>84.171107050562384</v>
      </c>
      <c r="BM45" s="1202">
        <f t="shared" si="68"/>
        <v>84.171107050562384</v>
      </c>
      <c r="BN45" s="1202">
        <f t="shared" si="69"/>
        <v>82.066829374298322</v>
      </c>
      <c r="BO45" s="1202">
        <f t="shared" si="70"/>
        <v>77.858274021770214</v>
      </c>
      <c r="BP45" s="1202">
        <f t="shared" si="71"/>
        <v>73.649718669242091</v>
      </c>
      <c r="BQ45" s="1202">
        <f t="shared" si="72"/>
        <v>69.441163316713968</v>
      </c>
      <c r="BR45" s="1202">
        <f t="shared" si="73"/>
        <v>67.336885640449907</v>
      </c>
      <c r="BS45" s="1202">
        <f t="shared" si="74"/>
        <v>69.441163316713968</v>
      </c>
      <c r="BT45" s="1202">
        <f t="shared" si="75"/>
        <v>73.649718669242091</v>
      </c>
      <c r="BU45" s="1202">
        <f t="shared" si="76"/>
        <v>79.962551698034261</v>
      </c>
      <c r="BV45" s="1202">
        <f t="shared" si="77"/>
        <v>84.171107050562384</v>
      </c>
      <c r="BW45" s="1207"/>
      <c r="BX45" s="1207"/>
      <c r="BY45" s="1204">
        <f t="shared" si="103"/>
        <v>3.5</v>
      </c>
      <c r="BZ45" s="1190">
        <f t="shared" si="52"/>
        <v>10539.266776381432</v>
      </c>
      <c r="CA45" s="1201">
        <f t="shared" si="104"/>
        <v>83.891333812907774</v>
      </c>
      <c r="CB45" s="1201">
        <f t="shared" si="78"/>
        <v>83.891333812907774</v>
      </c>
      <c r="CC45" s="1201">
        <f t="shared" si="79"/>
        <v>83.891333812907774</v>
      </c>
      <c r="CD45" s="1201">
        <f t="shared" si="80"/>
        <v>83.891333812907774</v>
      </c>
      <c r="CE45" s="1201">
        <f t="shared" si="81"/>
        <v>81.79405046758508</v>
      </c>
      <c r="CF45" s="1201">
        <f t="shared" si="82"/>
        <v>77.599483776939692</v>
      </c>
      <c r="CG45" s="1201">
        <f t="shared" si="83"/>
        <v>73.404917086294304</v>
      </c>
      <c r="CH45" s="1201">
        <f t="shared" si="84"/>
        <v>69.210350395648916</v>
      </c>
      <c r="CI45" s="1201">
        <f t="shared" si="85"/>
        <v>67.113067050326222</v>
      </c>
      <c r="CJ45" s="1201">
        <f t="shared" si="86"/>
        <v>69.210350395648916</v>
      </c>
      <c r="CK45" s="1201">
        <f t="shared" si="87"/>
        <v>73.404917086294304</v>
      </c>
      <c r="CL45" s="1201">
        <f t="shared" si="88"/>
        <v>79.696767122262386</v>
      </c>
      <c r="CM45" s="1201">
        <f t="shared" si="89"/>
        <v>83.891333812907774</v>
      </c>
      <c r="CN45" s="1201"/>
      <c r="CO45" s="748"/>
      <c r="CP45" s="1201"/>
      <c r="CQ45" s="748">
        <v>4</v>
      </c>
      <c r="CR45" s="1190">
        <f t="shared" si="105"/>
        <v>106.39999999999999</v>
      </c>
      <c r="CS45" s="1205">
        <f t="shared" si="106"/>
        <v>42.25912843332096</v>
      </c>
      <c r="CT45" s="1201">
        <f t="shared" si="90"/>
        <v>93.165430445584548</v>
      </c>
      <c r="CU45" s="1201">
        <f t="shared" si="91"/>
        <v>93.165430445584548</v>
      </c>
      <c r="CV45" s="1201">
        <f t="shared" si="92"/>
        <v>93.165430445584548</v>
      </c>
      <c r="CW45" s="1201">
        <f t="shared" si="93"/>
        <v>90.836294684444923</v>
      </c>
      <c r="CX45" s="1201">
        <f t="shared" si="94"/>
        <v>86.178023162165715</v>
      </c>
      <c r="CY45" s="1201">
        <f t="shared" si="95"/>
        <v>81.519751639886479</v>
      </c>
      <c r="CZ45" s="1201">
        <f t="shared" si="96"/>
        <v>76.861480117607243</v>
      </c>
      <c r="DA45" s="1201">
        <f t="shared" si="97"/>
        <v>74.532344356467632</v>
      </c>
      <c r="DB45" s="1201">
        <f t="shared" si="98"/>
        <v>76.861480117607243</v>
      </c>
      <c r="DC45" s="1201">
        <f t="shared" si="99"/>
        <v>81.519751639886479</v>
      </c>
      <c r="DD45" s="1201">
        <f t="shared" si="100"/>
        <v>88.507158923305312</v>
      </c>
      <c r="DE45" s="1201">
        <f t="shared" si="101"/>
        <v>93.165430445584548</v>
      </c>
      <c r="DF45" s="1190"/>
      <c r="DG45" s="1190"/>
      <c r="DH45" s="748" t="s">
        <v>189</v>
      </c>
      <c r="DI45" s="1212"/>
      <c r="DJ45" s="1212"/>
      <c r="DK45" s="1212"/>
      <c r="DL45" s="1202"/>
      <c r="DM45" s="1202"/>
      <c r="DN45" s="1202"/>
      <c r="DO45" s="1202"/>
      <c r="DP45" s="1202">
        <f>M32</f>
        <v>16.723482114548197</v>
      </c>
      <c r="DQ45" s="1202">
        <f>M31</f>
        <v>17.901965121281336</v>
      </c>
      <c r="DR45" s="1202">
        <f>M30</f>
        <v>19.157924424317471</v>
      </c>
      <c r="DS45" s="1202">
        <f>M29</f>
        <v>20.495472128414946</v>
      </c>
      <c r="DT45" s="1202">
        <f>M28</f>
        <v>21.91872484271563</v>
      </c>
      <c r="DU45" s="748"/>
      <c r="DV45" s="748"/>
      <c r="DW45" s="735"/>
      <c r="DX45" s="705"/>
      <c r="DY45" s="705"/>
      <c r="DZ45" s="705"/>
      <c r="EA45" s="705"/>
      <c r="EB45" s="705"/>
      <c r="EC45" s="704"/>
      <c r="ED45" s="229"/>
      <c r="EE45" s="229"/>
      <c r="EF45" s="229"/>
      <c r="EG45" s="229"/>
      <c r="EH45" s="229"/>
      <c r="EI45" s="229"/>
      <c r="EJ45" s="229"/>
      <c r="EK45" s="705"/>
      <c r="EL45" s="705"/>
      <c r="EM45" s="705"/>
      <c r="EN45" s="172"/>
      <c r="EO45" s="172"/>
      <c r="EP45" s="271"/>
      <c r="EQ45" s="156"/>
      <c r="ER45" s="156"/>
      <c r="ES45" s="125"/>
      <c r="EX45" s="82"/>
      <c r="EY45" s="82"/>
      <c r="EZ45" s="82"/>
      <c r="FA45" s="82"/>
      <c r="FB45" s="82"/>
    </row>
    <row r="46" spans="2:167" x14ac:dyDescent="0.2">
      <c r="B46" s="230"/>
      <c r="C46" s="235" t="s">
        <v>662</v>
      </c>
      <c r="D46" s="437">
        <v>90</v>
      </c>
      <c r="E46" s="113"/>
      <c r="F46" s="659">
        <v>11</v>
      </c>
      <c r="G46" s="439">
        <v>50.559372285834066</v>
      </c>
      <c r="H46" s="439">
        <v>50.559372285834066</v>
      </c>
      <c r="I46" s="439">
        <v>50.559372285834066</v>
      </c>
      <c r="J46" s="439">
        <v>49.295387978688211</v>
      </c>
      <c r="K46" s="439">
        <v>46.76741936439651</v>
      </c>
      <c r="L46" s="439">
        <v>44.239450750104808</v>
      </c>
      <c r="M46" s="439">
        <v>41.7114821358131</v>
      </c>
      <c r="N46" s="439">
        <v>40.447497828667252</v>
      </c>
      <c r="O46" s="439">
        <v>41.7114821358131</v>
      </c>
      <c r="P46" s="439">
        <v>44.239450750104808</v>
      </c>
      <c r="Q46" s="439">
        <v>48.031403671542357</v>
      </c>
      <c r="R46" s="680">
        <v>50.559372285834066</v>
      </c>
      <c r="S46" s="288">
        <v>319.2</v>
      </c>
      <c r="T46" s="408"/>
      <c r="U46" s="440"/>
      <c r="V46" s="440"/>
      <c r="W46" s="440"/>
      <c r="X46" s="440"/>
      <c r="Y46" s="440"/>
      <c r="Z46" s="440"/>
      <c r="AA46" s="446"/>
      <c r="AB46" s="411"/>
      <c r="AC46" s="904"/>
      <c r="AD46" s="1199"/>
      <c r="AE46" s="1200">
        <v>32.154692366735823</v>
      </c>
      <c r="AF46" s="1200">
        <v>32.882042837026979</v>
      </c>
      <c r="AG46" s="1200">
        <v>33.212214124722976</v>
      </c>
      <c r="AH46" s="1200">
        <v>33.265545598018761</v>
      </c>
      <c r="AI46" s="1200">
        <v>32.885928044321531</v>
      </c>
      <c r="AJ46" s="1200">
        <v>32.155735758190744</v>
      </c>
      <c r="AK46" s="1200">
        <v>31.321438988623704</v>
      </c>
      <c r="AL46" s="1200">
        <v>30.450754600233115</v>
      </c>
      <c r="AM46" s="1200">
        <v>29.882758754162914</v>
      </c>
      <c r="AN46" s="1200">
        <v>29.863732233630515</v>
      </c>
      <c r="AO46" s="1200">
        <v>30.424033205378077</v>
      </c>
      <c r="AP46" s="1200">
        <v>31.29534129381053</v>
      </c>
      <c r="AQ46" s="1201">
        <v>31.649518150404635</v>
      </c>
      <c r="AR46" s="1201"/>
      <c r="AS46" s="748">
        <v>5</v>
      </c>
      <c r="AT46" s="1201">
        <f t="shared" si="54"/>
        <v>70.888962130847133</v>
      </c>
      <c r="AU46" s="1201">
        <f t="shared" si="55"/>
        <v>72.492495430318641</v>
      </c>
      <c r="AV46" s="1201">
        <f t="shared" si="56"/>
        <v>73.220398519647773</v>
      </c>
      <c r="AW46" s="1201">
        <f t="shared" si="57"/>
        <v>71.504524934732743</v>
      </c>
      <c r="AX46" s="1201">
        <f t="shared" si="58"/>
        <v>67.063481282738337</v>
      </c>
      <c r="AY46" s="1201">
        <f t="shared" si="59"/>
        <v>62.029854613343886</v>
      </c>
      <c r="AZ46" s="1201">
        <f t="shared" si="60"/>
        <v>56.967861130347529</v>
      </c>
      <c r="BA46" s="1201">
        <f t="shared" si="61"/>
        <v>53.705937910194386</v>
      </c>
      <c r="BB46" s="1201">
        <f t="shared" si="62"/>
        <v>54.351169865380221</v>
      </c>
      <c r="BC46" s="1201">
        <f t="shared" si="63"/>
        <v>57.608477149899336</v>
      </c>
      <c r="BD46" s="1201">
        <f t="shared" si="64"/>
        <v>63.719836206397225</v>
      </c>
      <c r="BE46" s="1201">
        <f t="shared" si="65"/>
        <v>68.994417316954753</v>
      </c>
      <c r="BF46" s="1202"/>
      <c r="BG46" s="1203"/>
      <c r="BH46" s="1203"/>
      <c r="BI46" s="748">
        <v>5</v>
      </c>
      <c r="BJ46" s="1190">
        <f t="shared" si="102"/>
        <v>136.79999999999998</v>
      </c>
      <c r="BK46" s="1202">
        <f t="shared" si="66"/>
        <v>81.492432919045726</v>
      </c>
      <c r="BL46" s="1202">
        <f t="shared" si="67"/>
        <v>81.492432919045726</v>
      </c>
      <c r="BM46" s="1202">
        <f t="shared" si="68"/>
        <v>81.492432919045726</v>
      </c>
      <c r="BN46" s="1202">
        <f t="shared" si="69"/>
        <v>79.455122096069573</v>
      </c>
      <c r="BO46" s="1202">
        <f t="shared" si="70"/>
        <v>75.380500450117296</v>
      </c>
      <c r="BP46" s="1202">
        <f t="shared" si="71"/>
        <v>71.305878804165005</v>
      </c>
      <c r="BQ46" s="1202">
        <f t="shared" si="72"/>
        <v>67.231257158212713</v>
      </c>
      <c r="BR46" s="1202">
        <f t="shared" si="73"/>
        <v>65.193946335236575</v>
      </c>
      <c r="BS46" s="1202">
        <f t="shared" si="74"/>
        <v>67.231257158212713</v>
      </c>
      <c r="BT46" s="1202">
        <f t="shared" si="75"/>
        <v>71.305878804165005</v>
      </c>
      <c r="BU46" s="1202">
        <f t="shared" si="76"/>
        <v>77.41781127309342</v>
      </c>
      <c r="BV46" s="1202">
        <f t="shared" si="77"/>
        <v>81.492432919045726</v>
      </c>
      <c r="BW46" s="1207"/>
      <c r="BX46" s="1207"/>
      <c r="BY46" s="1204">
        <f t="shared" si="103"/>
        <v>4.5</v>
      </c>
      <c r="BZ46" s="1190">
        <f t="shared" si="52"/>
        <v>12943.02588023914</v>
      </c>
      <c r="CA46" s="1201">
        <f t="shared" si="104"/>
        <v>79.071023153214085</v>
      </c>
      <c r="CB46" s="1201">
        <f t="shared" si="78"/>
        <v>79.071023153214085</v>
      </c>
      <c r="CC46" s="1201">
        <f t="shared" si="79"/>
        <v>79.071023153214085</v>
      </c>
      <c r="CD46" s="1201">
        <f t="shared" si="80"/>
        <v>79.071023153214085</v>
      </c>
      <c r="CE46" s="1201">
        <f t="shared" si="81"/>
        <v>77.094247574383729</v>
      </c>
      <c r="CF46" s="1201">
        <f t="shared" si="82"/>
        <v>73.140696416723031</v>
      </c>
      <c r="CG46" s="1201">
        <f t="shared" si="83"/>
        <v>69.187145259062319</v>
      </c>
      <c r="CH46" s="1201">
        <f t="shared" si="84"/>
        <v>65.233594101401621</v>
      </c>
      <c r="CI46" s="1201">
        <f t="shared" si="85"/>
        <v>63.256818522571272</v>
      </c>
      <c r="CJ46" s="1201">
        <f t="shared" si="86"/>
        <v>65.233594101401621</v>
      </c>
      <c r="CK46" s="1201">
        <f t="shared" si="87"/>
        <v>69.187145259062319</v>
      </c>
      <c r="CL46" s="1201">
        <f t="shared" si="88"/>
        <v>75.117471995553373</v>
      </c>
      <c r="CM46" s="1201">
        <f t="shared" si="89"/>
        <v>79.071023153214085</v>
      </c>
      <c r="CN46" s="1201"/>
      <c r="CO46" s="748"/>
      <c r="CP46" s="1201"/>
      <c r="CQ46" s="748">
        <v>5</v>
      </c>
      <c r="CR46" s="1190">
        <f t="shared" si="105"/>
        <v>136.79999999999998</v>
      </c>
      <c r="CS46" s="1205">
        <f t="shared" si="106"/>
        <v>40.489214893894278</v>
      </c>
      <c r="CT46" s="1201">
        <f t="shared" si="90"/>
        <v>89.26343902112022</v>
      </c>
      <c r="CU46" s="1201">
        <f t="shared" si="91"/>
        <v>89.26343902112022</v>
      </c>
      <c r="CV46" s="1201">
        <f t="shared" si="92"/>
        <v>89.26343902112022</v>
      </c>
      <c r="CW46" s="1201">
        <f t="shared" si="93"/>
        <v>87.0318530455922</v>
      </c>
      <c r="CX46" s="1201">
        <f t="shared" si="94"/>
        <v>82.568681094536217</v>
      </c>
      <c r="CY46" s="1201">
        <f t="shared" si="95"/>
        <v>78.105509143480205</v>
      </c>
      <c r="CZ46" s="1201">
        <f t="shared" si="96"/>
        <v>73.642337192424165</v>
      </c>
      <c r="DA46" s="1201">
        <f t="shared" si="97"/>
        <v>71.410751216896173</v>
      </c>
      <c r="DB46" s="1201">
        <f t="shared" si="98"/>
        <v>73.642337192424165</v>
      </c>
      <c r="DC46" s="1201">
        <f t="shared" si="99"/>
        <v>78.105509143480205</v>
      </c>
      <c r="DD46" s="1201">
        <f t="shared" si="100"/>
        <v>84.800267070064208</v>
      </c>
      <c r="DE46" s="1201">
        <f t="shared" si="101"/>
        <v>89.26343902112022</v>
      </c>
      <c r="DF46" s="1190"/>
      <c r="DG46" s="1190"/>
      <c r="DH46" s="748" t="s">
        <v>190</v>
      </c>
      <c r="DI46" s="1202"/>
      <c r="DJ46" s="1202"/>
      <c r="DK46" s="1202"/>
      <c r="DL46" s="1202"/>
      <c r="DM46" s="748"/>
      <c r="DN46" s="748"/>
      <c r="DO46" s="748"/>
      <c r="DP46" s="748"/>
      <c r="DQ46" s="1202">
        <f>N32</f>
        <v>16.216709929258862</v>
      </c>
      <c r="DR46" s="1202">
        <f>N31</f>
        <v>17.359481329727355</v>
      </c>
      <c r="DS46" s="1202">
        <f>N30</f>
        <v>18.577381259944215</v>
      </c>
      <c r="DT46" s="1202">
        <f>N29</f>
        <v>19.874397215432676</v>
      </c>
      <c r="DU46" s="748"/>
      <c r="DV46" s="748"/>
      <c r="DW46" s="735"/>
      <c r="DX46" s="229"/>
      <c r="DY46" s="705"/>
      <c r="DZ46" s="705"/>
      <c r="EA46" s="705"/>
      <c r="EB46" s="705"/>
      <c r="EC46" s="704"/>
      <c r="ED46" s="229"/>
      <c r="EE46" s="229"/>
      <c r="EF46" s="229"/>
      <c r="EG46" s="229"/>
      <c r="EH46" s="229"/>
      <c r="EI46" s="229"/>
      <c r="EJ46" s="229"/>
      <c r="EK46" s="229"/>
      <c r="EL46" s="705"/>
      <c r="EM46" s="705"/>
      <c r="EN46" s="172"/>
      <c r="EO46" s="172"/>
      <c r="EP46" s="271"/>
      <c r="EQ46" s="156"/>
      <c r="ER46" s="156"/>
      <c r="ES46" s="228"/>
      <c r="ET46" s="81"/>
      <c r="EU46" s="81"/>
      <c r="EV46" s="81"/>
      <c r="EW46" s="81"/>
      <c r="EX46" s="81"/>
      <c r="EY46" s="319"/>
      <c r="EZ46" s="319"/>
      <c r="FA46" s="319"/>
      <c r="FB46" s="319"/>
      <c r="FC46" s="81"/>
      <c r="FD46" s="81"/>
      <c r="FE46" s="81"/>
      <c r="FF46" s="81"/>
      <c r="FG46" s="81"/>
      <c r="FH46" s="81"/>
      <c r="FI46" s="81"/>
      <c r="FJ46" s="81"/>
      <c r="FK46" s="81"/>
    </row>
    <row r="47" spans="2:167" x14ac:dyDescent="0.2">
      <c r="B47" s="230"/>
      <c r="C47" s="235" t="s">
        <v>664</v>
      </c>
      <c r="D47" s="438">
        <v>45</v>
      </c>
      <c r="E47" s="113"/>
      <c r="F47" s="659">
        <v>12</v>
      </c>
      <c r="G47" s="439">
        <v>46.600295640225291</v>
      </c>
      <c r="H47" s="439">
        <v>46.600295640225291</v>
      </c>
      <c r="I47" s="439">
        <v>46.600295640225291</v>
      </c>
      <c r="J47" s="439">
        <v>45.43528824921966</v>
      </c>
      <c r="K47" s="439">
        <v>43.105273467208399</v>
      </c>
      <c r="L47" s="439">
        <v>40.77525868519713</v>
      </c>
      <c r="M47" s="439">
        <v>38.445243903185862</v>
      </c>
      <c r="N47" s="439">
        <v>37.280236512180231</v>
      </c>
      <c r="O47" s="439">
        <v>38.445243903185862</v>
      </c>
      <c r="P47" s="439">
        <v>40.77525868519713</v>
      </c>
      <c r="Q47" s="439">
        <v>44.270280858214022</v>
      </c>
      <c r="R47" s="680">
        <v>46.600295640225291</v>
      </c>
      <c r="S47" s="288">
        <v>349.6</v>
      </c>
      <c r="T47" s="408"/>
      <c r="U47" s="440"/>
      <c r="V47" s="440"/>
      <c r="W47" s="440"/>
      <c r="X47" s="440"/>
      <c r="Y47" s="440"/>
      <c r="Z47" s="440"/>
      <c r="AA47" s="446"/>
      <c r="AB47" s="411"/>
      <c r="AC47" s="904"/>
      <c r="AD47" s="1199"/>
      <c r="AE47" s="1200">
        <v>30.388150415457591</v>
      </c>
      <c r="AF47" s="1200">
        <v>31.02403262551347</v>
      </c>
      <c r="AG47" s="1200">
        <v>31.128027548204766</v>
      </c>
      <c r="AH47" s="1200">
        <v>30.940659154901187</v>
      </c>
      <c r="AI47" s="1200">
        <v>30.399896114385143</v>
      </c>
      <c r="AJ47" s="1200">
        <v>29.685827212248174</v>
      </c>
      <c r="AK47" s="1200">
        <v>28.985525936114836</v>
      </c>
      <c r="AL47" s="1200">
        <v>28.434063806395965</v>
      </c>
      <c r="AM47" s="1200">
        <v>28.128184327314571</v>
      </c>
      <c r="AN47" s="1200">
        <v>28.300576131683428</v>
      </c>
      <c r="AO47" s="1200">
        <v>28.834683679919788</v>
      </c>
      <c r="AP47" s="1200">
        <v>29.51949590965835</v>
      </c>
      <c r="AQ47" s="1201">
        <v>29.647426905149775</v>
      </c>
      <c r="AR47" s="1201"/>
      <c r="AS47" s="748">
        <v>6</v>
      </c>
      <c r="AT47" s="1201">
        <f t="shared" si="54"/>
        <v>66.994403785880195</v>
      </c>
      <c r="AU47" s="1201">
        <f t="shared" si="55"/>
        <v>68.396284089824988</v>
      </c>
      <c r="AV47" s="1201">
        <f t="shared" si="56"/>
        <v>68.625553648755371</v>
      </c>
      <c r="AW47" s="1201">
        <f t="shared" si="57"/>
        <v>66.507165124340105</v>
      </c>
      <c r="AX47" s="1201">
        <f t="shared" si="58"/>
        <v>61.993776222966822</v>
      </c>
      <c r="AY47" s="1201">
        <f t="shared" si="59"/>
        <v>57.265290394842133</v>
      </c>
      <c r="AZ47" s="1201">
        <f t="shared" si="60"/>
        <v>52.719270558368237</v>
      </c>
      <c r="BA47" s="1201">
        <f t="shared" si="61"/>
        <v>50.149104196883073</v>
      </c>
      <c r="BB47" s="1201">
        <f t="shared" si="62"/>
        <v>51.159925927709928</v>
      </c>
      <c r="BC47" s="1201">
        <f t="shared" si="63"/>
        <v>54.593079011573707</v>
      </c>
      <c r="BD47" s="1201">
        <f t="shared" si="64"/>
        <v>60.391116087231197</v>
      </c>
      <c r="BE47" s="1201">
        <f t="shared" si="65"/>
        <v>65.079348413430267</v>
      </c>
      <c r="BF47" s="1202"/>
      <c r="BG47" s="1203"/>
      <c r="BH47" s="1203"/>
      <c r="BI47" s="748">
        <v>6</v>
      </c>
      <c r="BJ47" s="1190">
        <f t="shared" si="102"/>
        <v>167.2</v>
      </c>
      <c r="BK47" s="1202">
        <f t="shared" si="66"/>
        <v>78.069090442756348</v>
      </c>
      <c r="BL47" s="1202">
        <f t="shared" si="67"/>
        <v>78.069090442756348</v>
      </c>
      <c r="BM47" s="1202">
        <f t="shared" si="68"/>
        <v>78.069090442756348</v>
      </c>
      <c r="BN47" s="1202">
        <f t="shared" si="69"/>
        <v>76.117363181687452</v>
      </c>
      <c r="BO47" s="1202">
        <f t="shared" si="70"/>
        <v>72.213908659549631</v>
      </c>
      <c r="BP47" s="1202">
        <f t="shared" si="71"/>
        <v>68.31045413741181</v>
      </c>
      <c r="BQ47" s="1202">
        <f t="shared" si="72"/>
        <v>64.406999615273989</v>
      </c>
      <c r="BR47" s="1202">
        <f t="shared" si="73"/>
        <v>62.455272354205086</v>
      </c>
      <c r="BS47" s="1202">
        <f t="shared" si="74"/>
        <v>64.406999615273989</v>
      </c>
      <c r="BT47" s="1202">
        <f t="shared" si="75"/>
        <v>68.31045413741181</v>
      </c>
      <c r="BU47" s="1202">
        <f t="shared" si="76"/>
        <v>74.165635920618527</v>
      </c>
      <c r="BV47" s="1202">
        <f t="shared" si="77"/>
        <v>78.069090442756348</v>
      </c>
      <c r="BW47" s="1207"/>
      <c r="BX47" s="1207"/>
      <c r="BY47" s="1204">
        <f t="shared" si="103"/>
        <v>5.5</v>
      </c>
      <c r="BZ47" s="1190">
        <f t="shared" si="52"/>
        <v>15192.719090890963</v>
      </c>
      <c r="CA47" s="1201">
        <f t="shared" si="104"/>
        <v>74.003066139862625</v>
      </c>
      <c r="CB47" s="1201">
        <f t="shared" si="78"/>
        <v>74.003066139862625</v>
      </c>
      <c r="CC47" s="1201">
        <f t="shared" si="79"/>
        <v>74.003066139862625</v>
      </c>
      <c r="CD47" s="1201">
        <f t="shared" si="80"/>
        <v>74.003066139862625</v>
      </c>
      <c r="CE47" s="1201">
        <f t="shared" si="81"/>
        <v>72.152989486366053</v>
      </c>
      <c r="CF47" s="1201">
        <f t="shared" si="82"/>
        <v>68.452836179372937</v>
      </c>
      <c r="CG47" s="1201">
        <f t="shared" si="83"/>
        <v>64.752682872379793</v>
      </c>
      <c r="CH47" s="1201">
        <f t="shared" si="84"/>
        <v>61.052529565386664</v>
      </c>
      <c r="CI47" s="1201">
        <f t="shared" si="85"/>
        <v>59.202452911890106</v>
      </c>
      <c r="CJ47" s="1201">
        <f t="shared" si="86"/>
        <v>61.052529565386664</v>
      </c>
      <c r="CK47" s="1201">
        <f t="shared" si="87"/>
        <v>64.752682872379793</v>
      </c>
      <c r="CL47" s="1201">
        <f t="shared" si="88"/>
        <v>70.302912832869495</v>
      </c>
      <c r="CM47" s="1201">
        <f t="shared" si="89"/>
        <v>74.003066139862625</v>
      </c>
      <c r="CN47" s="1201"/>
      <c r="CO47" s="748"/>
      <c r="CP47" s="1201"/>
      <c r="CQ47" s="748">
        <v>6</v>
      </c>
      <c r="CR47" s="1190">
        <f t="shared" si="105"/>
        <v>167.2</v>
      </c>
      <c r="CS47" s="1205">
        <f t="shared" si="106"/>
        <v>37.9628149923753</v>
      </c>
      <c r="CT47" s="1201">
        <f t="shared" si="90"/>
        <v>83.693680651065705</v>
      </c>
      <c r="CU47" s="1201">
        <f t="shared" si="91"/>
        <v>83.693680651065705</v>
      </c>
      <c r="CV47" s="1201">
        <f t="shared" si="92"/>
        <v>83.693680651065705</v>
      </c>
      <c r="CW47" s="1201">
        <f t="shared" si="93"/>
        <v>81.601338634789073</v>
      </c>
      <c r="CX47" s="1201">
        <f t="shared" si="94"/>
        <v>77.416654602235781</v>
      </c>
      <c r="CY47" s="1201">
        <f t="shared" si="95"/>
        <v>73.231970569682503</v>
      </c>
      <c r="CZ47" s="1201">
        <f t="shared" si="96"/>
        <v>69.04728653712921</v>
      </c>
      <c r="DA47" s="1201">
        <f t="shared" si="97"/>
        <v>66.954944520852564</v>
      </c>
      <c r="DB47" s="1201">
        <f t="shared" si="98"/>
        <v>69.04728653712921</v>
      </c>
      <c r="DC47" s="1201">
        <f t="shared" si="99"/>
        <v>73.231970569682503</v>
      </c>
      <c r="DD47" s="1201">
        <f t="shared" si="100"/>
        <v>79.508996618512413</v>
      </c>
      <c r="DE47" s="1201">
        <f t="shared" si="101"/>
        <v>83.693680651065705</v>
      </c>
      <c r="DF47" s="1190"/>
      <c r="DG47" s="1190"/>
      <c r="DH47" s="748" t="s">
        <v>191</v>
      </c>
      <c r="DI47" s="1202"/>
      <c r="DJ47" s="1202"/>
      <c r="DK47" s="1202"/>
      <c r="DL47" s="1202"/>
      <c r="DM47" s="748"/>
      <c r="DN47" s="748"/>
      <c r="DO47" s="748"/>
      <c r="DP47" s="748"/>
      <c r="DQ47" s="748"/>
      <c r="DR47" s="1202">
        <f>O32</f>
        <v>16.723482114548197</v>
      </c>
      <c r="DS47" s="1202">
        <f>O31</f>
        <v>17.901965121281336</v>
      </c>
      <c r="DT47" s="1202">
        <f>O30</f>
        <v>19.157924424317471</v>
      </c>
      <c r="DU47" s="748"/>
      <c r="DV47" s="748"/>
      <c r="DW47" s="735"/>
      <c r="DX47" s="229"/>
      <c r="DY47" s="229"/>
      <c r="DZ47" s="705"/>
      <c r="EA47" s="705"/>
      <c r="EB47" s="705"/>
      <c r="EC47" s="704"/>
      <c r="ED47" s="229"/>
      <c r="EE47" s="229"/>
      <c r="EF47" s="229"/>
      <c r="EG47" s="229"/>
      <c r="EH47" s="229"/>
      <c r="EI47" s="229"/>
      <c r="EJ47" s="229"/>
      <c r="EK47" s="229"/>
      <c r="EL47" s="229"/>
      <c r="EM47" s="705"/>
      <c r="EN47" s="172"/>
      <c r="EO47" s="172"/>
      <c r="EP47" s="271"/>
      <c r="EQ47" s="156"/>
      <c r="ER47" s="156"/>
      <c r="ES47" s="228"/>
      <c r="ET47" s="81"/>
      <c r="EU47" s="81"/>
      <c r="EV47" s="81"/>
      <c r="EW47" s="81"/>
      <c r="EX47" s="81"/>
      <c r="EY47" s="81"/>
      <c r="EZ47" s="319"/>
      <c r="FA47" s="319"/>
      <c r="FB47" s="319"/>
      <c r="FC47" s="81"/>
      <c r="FD47" s="81"/>
      <c r="FE47" s="81"/>
      <c r="FF47" s="81"/>
      <c r="FG47" s="81"/>
      <c r="FH47" s="81"/>
      <c r="FI47" s="81"/>
      <c r="FJ47" s="81"/>
      <c r="FK47" s="81"/>
    </row>
    <row r="48" spans="2:167" x14ac:dyDescent="0.2">
      <c r="B48" s="230"/>
      <c r="C48" s="235" t="s">
        <v>654</v>
      </c>
      <c r="D48" s="908">
        <v>7.0000000000000007E-2</v>
      </c>
      <c r="E48" s="113"/>
      <c r="F48" s="659">
        <v>13</v>
      </c>
      <c r="G48" s="439">
        <v>42.905786968833389</v>
      </c>
      <c r="H48" s="439">
        <v>42.905786968833389</v>
      </c>
      <c r="I48" s="439">
        <v>42.905786968833389</v>
      </c>
      <c r="J48" s="439">
        <v>41.833142294612557</v>
      </c>
      <c r="K48" s="439">
        <v>39.687852946170885</v>
      </c>
      <c r="L48" s="439">
        <v>37.542563597729213</v>
      </c>
      <c r="M48" s="439">
        <v>35.397274249287541</v>
      </c>
      <c r="N48" s="439">
        <v>34.324629575066716</v>
      </c>
      <c r="O48" s="439">
        <v>35.397274249287541</v>
      </c>
      <c r="P48" s="439">
        <v>37.542563597729213</v>
      </c>
      <c r="Q48" s="439">
        <v>40.760497620391718</v>
      </c>
      <c r="R48" s="680">
        <v>42.905786968833389</v>
      </c>
      <c r="S48" s="288">
        <v>380</v>
      </c>
      <c r="T48" s="408"/>
      <c r="U48" s="440"/>
      <c r="V48" s="440"/>
      <c r="W48" s="440"/>
      <c r="X48" s="440"/>
      <c r="Y48" s="440"/>
      <c r="Z48" s="440"/>
      <c r="AA48" s="446"/>
      <c r="AB48" s="411"/>
      <c r="AC48" s="904"/>
      <c r="AD48" s="1199"/>
      <c r="AE48" s="1200">
        <v>28.47230042977095</v>
      </c>
      <c r="AF48" s="1200">
        <v>29.04261328870723</v>
      </c>
      <c r="AG48" s="1200">
        <v>29.00048076108494</v>
      </c>
      <c r="AH48" s="1200">
        <v>28.601380600130025</v>
      </c>
      <c r="AI48" s="1200">
        <v>27.889613014708463</v>
      </c>
      <c r="AJ48" s="1200">
        <v>27.129185503066683</v>
      </c>
      <c r="AK48" s="1200">
        <v>26.481029799150367</v>
      </c>
      <c r="AL48" s="1200">
        <v>26.167992402525826</v>
      </c>
      <c r="AM48" s="1200">
        <v>26.105962607803924</v>
      </c>
      <c r="AN48" s="1200">
        <v>26.474006258409769</v>
      </c>
      <c r="AO48" s="1200">
        <v>27.028090760111308</v>
      </c>
      <c r="AP48" s="1200">
        <v>27.595083245946416</v>
      </c>
      <c r="AQ48" s="1201">
        <v>27.498978222617989</v>
      </c>
      <c r="AR48" s="1201"/>
      <c r="AS48" s="748">
        <v>7</v>
      </c>
      <c r="AT48" s="1201">
        <f t="shared" si="54"/>
        <v>62.770677570908752</v>
      </c>
      <c r="AU48" s="1201">
        <f t="shared" si="55"/>
        <v>64.028002200196539</v>
      </c>
      <c r="AV48" s="1201">
        <f t="shared" si="56"/>
        <v>63.935115876762673</v>
      </c>
      <c r="AW48" s="1201">
        <f t="shared" si="57"/>
        <v>61.478869368418927</v>
      </c>
      <c r="AX48" s="1201">
        <f t="shared" si="58"/>
        <v>56.87461633662722</v>
      </c>
      <c r="AY48" s="1201">
        <f t="shared" si="59"/>
        <v>52.333414019457273</v>
      </c>
      <c r="AZ48" s="1201">
        <f t="shared" si="60"/>
        <v>48.16405876928328</v>
      </c>
      <c r="BA48" s="1201">
        <f t="shared" si="61"/>
        <v>46.152438376477264</v>
      </c>
      <c r="BB48" s="1201">
        <f t="shared" si="62"/>
        <v>47.481881437681935</v>
      </c>
      <c r="BC48" s="1201">
        <f t="shared" si="63"/>
        <v>51.069543909397773</v>
      </c>
      <c r="BD48" s="1201">
        <f t="shared" si="64"/>
        <v>56.607403251896656</v>
      </c>
      <c r="BE48" s="1201">
        <f t="shared" si="65"/>
        <v>60.836744724796489</v>
      </c>
      <c r="BF48" s="1202"/>
      <c r="BG48" s="1203"/>
      <c r="BH48" s="1203"/>
      <c r="BI48" s="748">
        <v>7</v>
      </c>
      <c r="BJ48" s="1190">
        <f t="shared" si="102"/>
        <v>197.59999999999997</v>
      </c>
      <c r="BK48" s="1202">
        <f t="shared" si="66"/>
        <v>74.266435179482556</v>
      </c>
      <c r="BL48" s="1202">
        <f t="shared" si="67"/>
        <v>74.266435179482556</v>
      </c>
      <c r="BM48" s="1202">
        <f t="shared" si="68"/>
        <v>74.266435179482556</v>
      </c>
      <c r="BN48" s="1202">
        <f t="shared" si="69"/>
        <v>72.40977429999549</v>
      </c>
      <c r="BO48" s="1202">
        <f t="shared" si="70"/>
        <v>68.696452541021372</v>
      </c>
      <c r="BP48" s="1202">
        <f t="shared" si="71"/>
        <v>64.98313078204724</v>
      </c>
      <c r="BQ48" s="1202">
        <f t="shared" si="72"/>
        <v>61.269809023073108</v>
      </c>
      <c r="BR48" s="1202">
        <f t="shared" si="73"/>
        <v>59.413148143586049</v>
      </c>
      <c r="BS48" s="1202">
        <f t="shared" si="74"/>
        <v>61.269809023073108</v>
      </c>
      <c r="BT48" s="1202">
        <f t="shared" si="75"/>
        <v>64.98313078204724</v>
      </c>
      <c r="BU48" s="1202">
        <f t="shared" si="76"/>
        <v>70.553113420508438</v>
      </c>
      <c r="BV48" s="1202">
        <f t="shared" si="77"/>
        <v>74.266435179482556</v>
      </c>
      <c r="BW48" s="1207"/>
      <c r="BX48" s="1207"/>
      <c r="BY48" s="1204">
        <f t="shared" si="103"/>
        <v>6.4999999999999991</v>
      </c>
      <c r="BZ48" s="1190">
        <f t="shared" si="52"/>
        <v>17288.371356863987</v>
      </c>
      <c r="CA48" s="1201">
        <f t="shared" si="104"/>
        <v>68.935929801744138</v>
      </c>
      <c r="CB48" s="1201">
        <f t="shared" si="78"/>
        <v>68.935929801744138</v>
      </c>
      <c r="CC48" s="1201">
        <f t="shared" si="79"/>
        <v>68.935929801744138</v>
      </c>
      <c r="CD48" s="1201">
        <f t="shared" si="80"/>
        <v>68.935929801744138</v>
      </c>
      <c r="CE48" s="1201">
        <f t="shared" si="81"/>
        <v>67.212531556700526</v>
      </c>
      <c r="CF48" s="1201">
        <f t="shared" si="82"/>
        <v>63.765735066613331</v>
      </c>
      <c r="CG48" s="1201">
        <f t="shared" si="83"/>
        <v>60.318938576526122</v>
      </c>
      <c r="CH48" s="1201">
        <f t="shared" si="84"/>
        <v>56.872142086438913</v>
      </c>
      <c r="CI48" s="1201">
        <f t="shared" si="85"/>
        <v>55.148743841395316</v>
      </c>
      <c r="CJ48" s="1201">
        <f t="shared" si="86"/>
        <v>56.872142086438913</v>
      </c>
      <c r="CK48" s="1201">
        <f t="shared" si="87"/>
        <v>60.318938576526122</v>
      </c>
      <c r="CL48" s="1201">
        <f t="shared" si="88"/>
        <v>65.489133311656929</v>
      </c>
      <c r="CM48" s="1201">
        <f t="shared" si="89"/>
        <v>68.935929801744138</v>
      </c>
      <c r="CN48" s="1201"/>
      <c r="CO48" s="748"/>
      <c r="CP48" s="1201"/>
      <c r="CQ48" s="748">
        <v>7</v>
      </c>
      <c r="CR48" s="1190">
        <f t="shared" si="105"/>
        <v>197.59999999999997</v>
      </c>
      <c r="CS48" s="1205">
        <f t="shared" si="106"/>
        <v>34.887245075395427</v>
      </c>
      <c r="CT48" s="1201">
        <f t="shared" si="90"/>
        <v>76.913209642700352</v>
      </c>
      <c r="CU48" s="1201">
        <f t="shared" si="91"/>
        <v>76.913209642700352</v>
      </c>
      <c r="CV48" s="1201">
        <f t="shared" si="92"/>
        <v>76.913209642700352</v>
      </c>
      <c r="CW48" s="1201">
        <f t="shared" si="93"/>
        <v>74.990379401632836</v>
      </c>
      <c r="CX48" s="1201">
        <f t="shared" si="94"/>
        <v>71.144718919497834</v>
      </c>
      <c r="CY48" s="1201">
        <f t="shared" si="95"/>
        <v>67.299058437362817</v>
      </c>
      <c r="CZ48" s="1201">
        <f t="shared" si="96"/>
        <v>63.453397955227793</v>
      </c>
      <c r="DA48" s="1201">
        <f t="shared" si="97"/>
        <v>61.530567714160291</v>
      </c>
      <c r="DB48" s="1201">
        <f t="shared" si="98"/>
        <v>63.453397955227793</v>
      </c>
      <c r="DC48" s="1201">
        <f t="shared" si="99"/>
        <v>67.299058437362817</v>
      </c>
      <c r="DD48" s="1201">
        <f t="shared" si="100"/>
        <v>73.067549160565335</v>
      </c>
      <c r="DE48" s="1201">
        <f t="shared" si="101"/>
        <v>76.913209642700352</v>
      </c>
      <c r="DF48" s="1190"/>
      <c r="DG48" s="1190"/>
      <c r="DH48" s="748" t="s">
        <v>192</v>
      </c>
      <c r="DI48" s="1202"/>
      <c r="DJ48" s="1202"/>
      <c r="DK48" s="1202"/>
      <c r="DL48" s="1202"/>
      <c r="DM48" s="748"/>
      <c r="DN48" s="748"/>
      <c r="DO48" s="748"/>
      <c r="DP48" s="748"/>
      <c r="DQ48" s="748"/>
      <c r="DR48" s="748"/>
      <c r="DS48" s="1202">
        <f>P32</f>
        <v>17.737026485126879</v>
      </c>
      <c r="DT48" s="1202">
        <f>P31</f>
        <v>18.986932704389297</v>
      </c>
      <c r="DU48" s="748"/>
      <c r="DV48" s="748"/>
      <c r="DW48" s="735"/>
      <c r="DX48" s="229"/>
      <c r="DY48" s="229"/>
      <c r="DZ48" s="229"/>
      <c r="EA48" s="705"/>
      <c r="EB48" s="705"/>
      <c r="EC48" s="704"/>
      <c r="ED48" s="229"/>
      <c r="EE48" s="229"/>
      <c r="EF48" s="229"/>
      <c r="EG48" s="229"/>
      <c r="EH48" s="229"/>
      <c r="EI48" s="229"/>
      <c r="EJ48" s="229"/>
      <c r="EK48" s="229"/>
      <c r="EL48" s="229"/>
      <c r="EM48" s="229"/>
      <c r="EN48" s="172"/>
      <c r="EO48" s="172"/>
      <c r="EP48" s="271"/>
      <c r="EQ48" s="156"/>
      <c r="ER48" s="156"/>
      <c r="ES48" s="228"/>
      <c r="ET48" s="81"/>
      <c r="EU48" s="81"/>
      <c r="EV48" s="81"/>
      <c r="EW48" s="81"/>
      <c r="EX48" s="81"/>
      <c r="EY48" s="81"/>
      <c r="EZ48" s="81"/>
      <c r="FA48" s="319"/>
      <c r="FB48" s="319"/>
      <c r="FC48" s="81"/>
      <c r="FD48" s="81"/>
      <c r="FE48" s="81"/>
      <c r="FF48" s="81"/>
      <c r="FG48" s="81"/>
      <c r="FH48" s="81"/>
      <c r="FI48" s="81"/>
      <c r="FJ48" s="81"/>
      <c r="FK48" s="81"/>
    </row>
    <row r="49" spans="2:167" x14ac:dyDescent="0.2">
      <c r="B49" s="230"/>
      <c r="C49" s="235" t="s">
        <v>665</v>
      </c>
      <c r="D49" s="437">
        <v>95</v>
      </c>
      <c r="E49" s="113"/>
      <c r="F49" s="659">
        <v>14</v>
      </c>
      <c r="G49" s="439">
        <v>39.468818520916699</v>
      </c>
      <c r="H49" s="439">
        <v>39.468818520916699</v>
      </c>
      <c r="I49" s="439">
        <v>39.468818520916699</v>
      </c>
      <c r="J49" s="439">
        <v>38.482098057893779</v>
      </c>
      <c r="K49" s="439">
        <v>36.508657131847947</v>
      </c>
      <c r="L49" s="439">
        <v>34.535216205802115</v>
      </c>
      <c r="M49" s="439">
        <v>32.561775279756276</v>
      </c>
      <c r="N49" s="439">
        <v>31.57505481673336</v>
      </c>
      <c r="O49" s="439">
        <v>32.561775279756276</v>
      </c>
      <c r="P49" s="439">
        <v>34.535216205802115</v>
      </c>
      <c r="Q49" s="439">
        <v>37.49537759487086</v>
      </c>
      <c r="R49" s="680">
        <v>39.468818520916699</v>
      </c>
      <c r="S49" s="288">
        <v>410.4</v>
      </c>
      <c r="T49" s="408"/>
      <c r="U49" s="440"/>
      <c r="V49" s="440"/>
      <c r="W49" s="440"/>
      <c r="X49" s="440"/>
      <c r="Y49" s="440"/>
      <c r="Z49" s="440"/>
      <c r="AA49" s="446"/>
      <c r="AB49" s="411"/>
      <c r="AC49" s="904"/>
      <c r="AD49" s="1199"/>
      <c r="AE49" s="1200">
        <v>26.514550387564789</v>
      </c>
      <c r="AF49" s="1200">
        <v>27.054397316154407</v>
      </c>
      <c r="AG49" s="1200">
        <v>26.973418148787236</v>
      </c>
      <c r="AH49" s="1200">
        <v>26.455480562495893</v>
      </c>
      <c r="AI49" s="1200">
        <v>25.628628789530232</v>
      </c>
      <c r="AJ49" s="1200">
        <v>24.801020504539842</v>
      </c>
      <c r="AK49" s="1200">
        <v>24.138923763874189</v>
      </c>
      <c r="AL49" s="1200">
        <v>23.938758450670509</v>
      </c>
      <c r="AM49" s="1200">
        <v>24.03222626207047</v>
      </c>
      <c r="AN49" s="1200">
        <v>24.530569647601361</v>
      </c>
      <c r="AO49" s="1200">
        <v>25.124747952627668</v>
      </c>
      <c r="AP49" s="1200">
        <v>25.64842423223643</v>
      </c>
      <c r="AQ49" s="1201">
        <v>25.403428834846093</v>
      </c>
      <c r="AR49" s="1201"/>
      <c r="AS49" s="748">
        <v>8</v>
      </c>
      <c r="AT49" s="1201">
        <f t="shared" si="54"/>
        <v>58.454577543555096</v>
      </c>
      <c r="AU49" s="1201">
        <f t="shared" si="55"/>
        <v>59.644736293661296</v>
      </c>
      <c r="AV49" s="1201">
        <f t="shared" si="56"/>
        <v>59.466207789534863</v>
      </c>
      <c r="AW49" s="1201">
        <f t="shared" si="57"/>
        <v>56.866242099272547</v>
      </c>
      <c r="AX49" s="1201">
        <f t="shared" si="58"/>
        <v>52.263845642807951</v>
      </c>
      <c r="AY49" s="1201">
        <f t="shared" si="59"/>
        <v>47.842279452968299</v>
      </c>
      <c r="AZ49" s="1201">
        <f t="shared" si="60"/>
        <v>43.904204315641373</v>
      </c>
      <c r="BA49" s="1201">
        <f t="shared" si="61"/>
        <v>42.220742700051488</v>
      </c>
      <c r="BB49" s="1201">
        <f t="shared" si="62"/>
        <v>43.710141441712842</v>
      </c>
      <c r="BC49" s="1201">
        <f t="shared" si="63"/>
        <v>47.320567635763958</v>
      </c>
      <c r="BD49" s="1201">
        <f t="shared" si="64"/>
        <v>52.62105827525356</v>
      </c>
      <c r="BE49" s="1201">
        <f t="shared" si="65"/>
        <v>56.545096229744566</v>
      </c>
      <c r="BF49" s="1202"/>
      <c r="BG49" s="1203"/>
      <c r="BH49" s="1203"/>
      <c r="BI49" s="748">
        <v>8</v>
      </c>
      <c r="BJ49" s="1190">
        <f t="shared" si="102"/>
        <v>227.99999999999997</v>
      </c>
      <c r="BK49" s="1202">
        <f t="shared" si="66"/>
        <v>70.296538495146365</v>
      </c>
      <c r="BL49" s="1202">
        <f t="shared" si="67"/>
        <v>70.296538495146365</v>
      </c>
      <c r="BM49" s="1202">
        <f t="shared" si="68"/>
        <v>70.296538495146365</v>
      </c>
      <c r="BN49" s="1202">
        <f t="shared" si="69"/>
        <v>68.5391250327677</v>
      </c>
      <c r="BO49" s="1202">
        <f t="shared" si="70"/>
        <v>65.024298108010385</v>
      </c>
      <c r="BP49" s="1202">
        <f t="shared" si="71"/>
        <v>61.509471183253062</v>
      </c>
      <c r="BQ49" s="1202">
        <f t="shared" si="72"/>
        <v>57.994644258495747</v>
      </c>
      <c r="BR49" s="1202">
        <f t="shared" si="73"/>
        <v>56.237230796117089</v>
      </c>
      <c r="BS49" s="1202">
        <f t="shared" si="74"/>
        <v>57.994644258495747</v>
      </c>
      <c r="BT49" s="1202">
        <f t="shared" si="75"/>
        <v>61.509471183253062</v>
      </c>
      <c r="BU49" s="1202">
        <f t="shared" si="76"/>
        <v>66.781711570389035</v>
      </c>
      <c r="BV49" s="1202">
        <f t="shared" si="77"/>
        <v>70.296538495146365</v>
      </c>
      <c r="BW49" s="1207"/>
      <c r="BX49" s="1207"/>
      <c r="BY49" s="1204">
        <f t="shared" si="103"/>
        <v>7.4999999999999991</v>
      </c>
      <c r="BZ49" s="1190">
        <f t="shared" si="52"/>
        <v>19234.018595435246</v>
      </c>
      <c r="CA49" s="1201">
        <f t="shared" si="104"/>
        <v>64.001553900370382</v>
      </c>
      <c r="CB49" s="1201">
        <f t="shared" si="78"/>
        <v>64.001553900370382</v>
      </c>
      <c r="CC49" s="1201">
        <f t="shared" si="79"/>
        <v>64.001553900370382</v>
      </c>
      <c r="CD49" s="1201">
        <f t="shared" si="80"/>
        <v>64.001553900370382</v>
      </c>
      <c r="CE49" s="1201">
        <f t="shared" si="81"/>
        <v>62.401515052861122</v>
      </c>
      <c r="CF49" s="1201">
        <f t="shared" si="82"/>
        <v>59.201437357842607</v>
      </c>
      <c r="CG49" s="1201">
        <f t="shared" si="83"/>
        <v>56.001359662824086</v>
      </c>
      <c r="CH49" s="1201">
        <f t="shared" si="84"/>
        <v>52.801281967805565</v>
      </c>
      <c r="CI49" s="1201">
        <f t="shared" si="85"/>
        <v>51.201243120296311</v>
      </c>
      <c r="CJ49" s="1201">
        <f t="shared" si="86"/>
        <v>52.801281967805565</v>
      </c>
      <c r="CK49" s="1201">
        <f t="shared" si="87"/>
        <v>56.001359662824086</v>
      </c>
      <c r="CL49" s="1201">
        <f t="shared" si="88"/>
        <v>60.801476205351861</v>
      </c>
      <c r="CM49" s="1201">
        <f t="shared" si="89"/>
        <v>64.001553900370382</v>
      </c>
      <c r="CN49" s="1201"/>
      <c r="CO49" s="748"/>
      <c r="CP49" s="1201"/>
      <c r="CQ49" s="748">
        <v>8</v>
      </c>
      <c r="CR49" s="1190">
        <f t="shared" si="105"/>
        <v>227.99999999999997</v>
      </c>
      <c r="CS49" s="1205">
        <f t="shared" si="106"/>
        <v>31.482304168942818</v>
      </c>
      <c r="CT49" s="1201">
        <f t="shared" si="90"/>
        <v>69.406599900571635</v>
      </c>
      <c r="CU49" s="1201">
        <f t="shared" si="91"/>
        <v>69.406599900571635</v>
      </c>
      <c r="CV49" s="1201">
        <f t="shared" si="92"/>
        <v>69.406599900571635</v>
      </c>
      <c r="CW49" s="1201">
        <f t="shared" si="93"/>
        <v>67.671434903057346</v>
      </c>
      <c r="CX49" s="1201">
        <f t="shared" si="94"/>
        <v>64.201104908028768</v>
      </c>
      <c r="CY49" s="1201">
        <f t="shared" si="95"/>
        <v>60.730774913000182</v>
      </c>
      <c r="CZ49" s="1201">
        <f t="shared" si="96"/>
        <v>57.26044491797159</v>
      </c>
      <c r="DA49" s="1201">
        <f t="shared" si="97"/>
        <v>55.525279920457315</v>
      </c>
      <c r="DB49" s="1201">
        <f t="shared" si="98"/>
        <v>57.26044491797159</v>
      </c>
      <c r="DC49" s="1201">
        <f t="shared" si="99"/>
        <v>60.730774913000182</v>
      </c>
      <c r="DD49" s="1201">
        <f t="shared" si="100"/>
        <v>65.936269905543043</v>
      </c>
      <c r="DE49" s="1201">
        <f t="shared" si="101"/>
        <v>69.406599900571635</v>
      </c>
      <c r="DF49" s="1190"/>
      <c r="DG49" s="1190"/>
      <c r="DH49" s="748" t="s">
        <v>193</v>
      </c>
      <c r="DI49" s="1202"/>
      <c r="DJ49" s="1202"/>
      <c r="DK49" s="1202"/>
      <c r="DL49" s="1202"/>
      <c r="DM49" s="748"/>
      <c r="DN49" s="748"/>
      <c r="DO49" s="748"/>
      <c r="DP49" s="748"/>
      <c r="DQ49" s="748"/>
      <c r="DR49" s="748"/>
      <c r="DS49" s="748"/>
      <c r="DT49" s="1202">
        <f>Q32</f>
        <v>19.257343040994897</v>
      </c>
      <c r="DU49" s="748"/>
      <c r="DV49" s="748"/>
      <c r="DW49" s="735"/>
      <c r="DX49" s="229"/>
      <c r="DY49" s="229"/>
      <c r="DZ49" s="229"/>
      <c r="EA49" s="229"/>
      <c r="EB49" s="705"/>
      <c r="EC49" s="704"/>
      <c r="ED49" s="229"/>
      <c r="EE49" s="229"/>
      <c r="EF49" s="229"/>
      <c r="EG49" s="229"/>
      <c r="EH49" s="229"/>
      <c r="EI49" s="229"/>
      <c r="EJ49" s="229"/>
      <c r="EK49" s="229"/>
      <c r="EL49" s="229"/>
      <c r="EM49" s="229"/>
      <c r="EN49" s="156"/>
      <c r="EO49" s="172"/>
      <c r="EP49" s="271"/>
      <c r="EQ49" s="156"/>
      <c r="ER49" s="156"/>
      <c r="ES49" s="228"/>
      <c r="ET49" s="81"/>
      <c r="EU49" s="81"/>
      <c r="EV49" s="81"/>
      <c r="EW49" s="81"/>
      <c r="EX49" s="81"/>
      <c r="EY49" s="81"/>
      <c r="EZ49" s="81"/>
      <c r="FA49" s="81"/>
      <c r="FB49" s="319"/>
      <c r="FC49" s="81"/>
      <c r="FD49" s="81"/>
      <c r="FE49" s="81"/>
      <c r="FF49" s="81"/>
      <c r="FG49" s="81"/>
      <c r="FH49" s="81"/>
      <c r="FI49" s="81"/>
      <c r="FJ49" s="81"/>
      <c r="FK49" s="81"/>
    </row>
    <row r="50" spans="2:167" x14ac:dyDescent="0.2">
      <c r="B50" s="230"/>
      <c r="C50" s="235" t="s">
        <v>666</v>
      </c>
      <c r="D50" s="438">
        <v>45</v>
      </c>
      <c r="E50" s="113"/>
      <c r="F50" s="659">
        <v>15</v>
      </c>
      <c r="G50" s="439">
        <v>36.279314685048476</v>
      </c>
      <c r="H50" s="439">
        <v>36.279314685048476</v>
      </c>
      <c r="I50" s="439">
        <v>36.279314685048476</v>
      </c>
      <c r="J50" s="439">
        <v>35.372331817922266</v>
      </c>
      <c r="K50" s="439">
        <v>33.558366083669839</v>
      </c>
      <c r="L50" s="439">
        <v>31.744400349417418</v>
      </c>
      <c r="M50" s="439">
        <v>29.930434615164991</v>
      </c>
      <c r="N50" s="439">
        <v>29.023451748038781</v>
      </c>
      <c r="O50" s="439">
        <v>29.930434615164991</v>
      </c>
      <c r="P50" s="439">
        <v>31.744400349417418</v>
      </c>
      <c r="Q50" s="439">
        <v>34.465348950796049</v>
      </c>
      <c r="R50" s="680">
        <v>36.279314685048476</v>
      </c>
      <c r="S50" s="288">
        <v>440.8</v>
      </c>
      <c r="T50" s="408"/>
      <c r="U50" s="440"/>
      <c r="V50" s="440"/>
      <c r="W50" s="440"/>
      <c r="X50" s="440"/>
      <c r="Y50" s="440"/>
      <c r="Z50" s="440"/>
      <c r="AA50" s="446"/>
      <c r="AB50" s="411"/>
      <c r="AC50" s="904"/>
      <c r="AD50" s="1199"/>
      <c r="AE50" s="1200">
        <v>24.596974971032843</v>
      </c>
      <c r="AF50" s="1200">
        <v>25.140603012718426</v>
      </c>
      <c r="AG50" s="1200">
        <v>25.129529560080414</v>
      </c>
      <c r="AH50" s="1200">
        <v>24.614547226622598</v>
      </c>
      <c r="AI50" s="1200">
        <v>23.764775758412512</v>
      </c>
      <c r="AJ50" s="1200">
        <v>22.881470004150835</v>
      </c>
      <c r="AK50" s="1200">
        <v>22.160080661703113</v>
      </c>
      <c r="AL50" s="1200">
        <v>21.93758629828449</v>
      </c>
      <c r="AM50" s="1200">
        <v>22.066131302443601</v>
      </c>
      <c r="AN50" s="1200">
        <v>22.594289911471186</v>
      </c>
      <c r="AO50" s="1200">
        <v>23.22729262835589</v>
      </c>
      <c r="AP50" s="1200">
        <v>23.771903368623605</v>
      </c>
      <c r="AQ50" s="1201">
        <v>23.490432058658296</v>
      </c>
      <c r="AR50" s="1201"/>
      <c r="AS50" s="748">
        <v>9</v>
      </c>
      <c r="AT50" s="1201">
        <f t="shared" si="54"/>
        <v>54.227047404712849</v>
      </c>
      <c r="AU50" s="1201">
        <f t="shared" si="55"/>
        <v>55.425542082279186</v>
      </c>
      <c r="AV50" s="1201">
        <f t="shared" si="56"/>
        <v>55.401129298111925</v>
      </c>
      <c r="AW50" s="1201">
        <f t="shared" si="57"/>
        <v>52.909142906948674</v>
      </c>
      <c r="AX50" s="1201">
        <f t="shared" si="58"/>
        <v>48.462935031507087</v>
      </c>
      <c r="AY50" s="1201">
        <f t="shared" si="59"/>
        <v>44.139380556252121</v>
      </c>
      <c r="AZ50" s="1201">
        <f t="shared" si="60"/>
        <v>40.305057447447574</v>
      </c>
      <c r="BA50" s="1201">
        <f t="shared" si="61"/>
        <v>38.691279185120045</v>
      </c>
      <c r="BB50" s="1201">
        <f t="shared" si="62"/>
        <v>40.134181069337203</v>
      </c>
      <c r="BC50" s="1201">
        <f t="shared" si="63"/>
        <v>43.585397293958778</v>
      </c>
      <c r="BD50" s="1201">
        <f t="shared" si="64"/>
        <v>48.647043993341008</v>
      </c>
      <c r="BE50" s="1201">
        <f t="shared" si="65"/>
        <v>52.408075886921793</v>
      </c>
      <c r="BF50" s="1202"/>
      <c r="BG50" s="1203"/>
      <c r="BH50" s="1203"/>
      <c r="BI50" s="748">
        <v>9</v>
      </c>
      <c r="BJ50" s="1190">
        <f t="shared" si="102"/>
        <v>258.39999999999998</v>
      </c>
      <c r="BK50" s="1202">
        <f t="shared" si="66"/>
        <v>66.290103847010585</v>
      </c>
      <c r="BL50" s="1202">
        <f t="shared" si="67"/>
        <v>66.290103847010585</v>
      </c>
      <c r="BM50" s="1202">
        <f t="shared" si="68"/>
        <v>66.290103847010585</v>
      </c>
      <c r="BN50" s="1202">
        <f t="shared" si="69"/>
        <v>64.632851250835316</v>
      </c>
      <c r="BO50" s="1202">
        <f t="shared" si="70"/>
        <v>61.318346058484792</v>
      </c>
      <c r="BP50" s="1202">
        <f t="shared" si="71"/>
        <v>58.003840866134269</v>
      </c>
      <c r="BQ50" s="1202">
        <f t="shared" si="72"/>
        <v>54.689335673783731</v>
      </c>
      <c r="BR50" s="1202">
        <f t="shared" si="73"/>
        <v>53.032083077608476</v>
      </c>
      <c r="BS50" s="1202">
        <f t="shared" si="74"/>
        <v>54.689335673783731</v>
      </c>
      <c r="BT50" s="1202">
        <f t="shared" si="75"/>
        <v>58.003840866134269</v>
      </c>
      <c r="BU50" s="1202">
        <f t="shared" si="76"/>
        <v>62.975598654660054</v>
      </c>
      <c r="BV50" s="1202">
        <f t="shared" si="77"/>
        <v>66.290103847010585</v>
      </c>
      <c r="BW50" s="1207"/>
      <c r="BX50" s="1207"/>
      <c r="BY50" s="1204">
        <f t="shared" si="103"/>
        <v>8.5</v>
      </c>
      <c r="BZ50" s="1190">
        <f t="shared" si="52"/>
        <v>21035.884012664064</v>
      </c>
      <c r="CA50" s="1201">
        <f t="shared" si="104"/>
        <v>59.271888724632149</v>
      </c>
      <c r="CB50" s="1201">
        <f t="shared" si="78"/>
        <v>59.271888724632149</v>
      </c>
      <c r="CC50" s="1201">
        <f t="shared" si="79"/>
        <v>59.271888724632149</v>
      </c>
      <c r="CD50" s="1201">
        <f t="shared" si="80"/>
        <v>59.271888724632149</v>
      </c>
      <c r="CE50" s="1201">
        <f t="shared" si="81"/>
        <v>57.79009150651634</v>
      </c>
      <c r="CF50" s="1201">
        <f t="shared" si="82"/>
        <v>54.826497070284738</v>
      </c>
      <c r="CG50" s="1201">
        <f t="shared" si="83"/>
        <v>51.862902634053128</v>
      </c>
      <c r="CH50" s="1201">
        <f t="shared" si="84"/>
        <v>48.899308197821519</v>
      </c>
      <c r="CI50" s="1201">
        <f t="shared" si="85"/>
        <v>47.417510979705725</v>
      </c>
      <c r="CJ50" s="1201">
        <f t="shared" si="86"/>
        <v>48.899308197821519</v>
      </c>
      <c r="CK50" s="1201">
        <f t="shared" si="87"/>
        <v>51.862902634053128</v>
      </c>
      <c r="CL50" s="1201">
        <f t="shared" si="88"/>
        <v>56.308294288400539</v>
      </c>
      <c r="CM50" s="1201">
        <f t="shared" si="89"/>
        <v>59.271888724632149</v>
      </c>
      <c r="CN50" s="1201"/>
      <c r="CO50" s="748"/>
      <c r="CP50" s="1201"/>
      <c r="CQ50" s="748">
        <v>9</v>
      </c>
      <c r="CR50" s="1190">
        <f t="shared" si="105"/>
        <v>258.39999999999998</v>
      </c>
      <c r="CS50" s="1205">
        <f t="shared" si="106"/>
        <v>27.952165756808686</v>
      </c>
      <c r="CT50" s="1201">
        <f t="shared" si="90"/>
        <v>61.623976905449844</v>
      </c>
      <c r="CU50" s="1201">
        <f t="shared" si="91"/>
        <v>61.623976905449844</v>
      </c>
      <c r="CV50" s="1201">
        <f t="shared" si="92"/>
        <v>61.623976905449844</v>
      </c>
      <c r="CW50" s="1201">
        <f t="shared" si="93"/>
        <v>60.083377482813596</v>
      </c>
      <c r="CX50" s="1201">
        <f t="shared" si="94"/>
        <v>57.002178637541107</v>
      </c>
      <c r="CY50" s="1201">
        <f t="shared" si="95"/>
        <v>53.920979792268618</v>
      </c>
      <c r="CZ50" s="1201">
        <f t="shared" si="96"/>
        <v>50.839780946996115</v>
      </c>
      <c r="DA50" s="1201">
        <f t="shared" si="97"/>
        <v>49.299181524359874</v>
      </c>
      <c r="DB50" s="1201">
        <f t="shared" si="98"/>
        <v>50.839780946996115</v>
      </c>
      <c r="DC50" s="1201">
        <f t="shared" si="99"/>
        <v>53.920979792268618</v>
      </c>
      <c r="DD50" s="1201">
        <f t="shared" si="100"/>
        <v>58.542778060177355</v>
      </c>
      <c r="DE50" s="1201">
        <f t="shared" si="101"/>
        <v>61.623976905449844</v>
      </c>
      <c r="DF50" s="1190"/>
      <c r="DG50" s="1190"/>
      <c r="DH50" s="748"/>
      <c r="DI50" s="1133" t="s">
        <v>67</v>
      </c>
      <c r="DJ50" s="748"/>
      <c r="DK50" s="748"/>
      <c r="DL50" s="748"/>
      <c r="DM50" s="748"/>
      <c r="DN50" s="748"/>
      <c r="DO50" s="748"/>
      <c r="DP50" s="748"/>
      <c r="DQ50" s="748"/>
      <c r="DR50" s="748"/>
      <c r="DS50" s="748"/>
      <c r="DT50" s="748"/>
      <c r="DU50" s="748"/>
      <c r="DV50" s="748"/>
      <c r="DW50" s="735"/>
      <c r="DX50" s="229"/>
      <c r="DY50" s="229"/>
      <c r="DZ50" s="229"/>
      <c r="EA50" s="229"/>
      <c r="EB50" s="229"/>
      <c r="EC50" s="229"/>
      <c r="ED50" s="229"/>
      <c r="EE50" s="229"/>
      <c r="EF50" s="229"/>
      <c r="EG50" s="229"/>
      <c r="EH50" s="229"/>
      <c r="EI50" s="229"/>
      <c r="EJ50" s="229"/>
      <c r="EK50" s="229"/>
      <c r="EL50" s="229"/>
      <c r="EM50" s="229"/>
      <c r="EN50" s="156"/>
      <c r="EO50" s="156"/>
      <c r="EP50" s="156"/>
      <c r="EQ50" s="156"/>
      <c r="ER50" s="156"/>
      <c r="ES50" s="228"/>
      <c r="ET50" s="81"/>
      <c r="EU50" s="81"/>
      <c r="EV50" s="81"/>
      <c r="EW50" s="81"/>
      <c r="EX50" s="81"/>
      <c r="EY50" s="81"/>
      <c r="EZ50" s="81"/>
      <c r="FA50" s="81"/>
      <c r="FB50" s="81"/>
      <c r="FC50" s="81"/>
      <c r="FD50" s="81"/>
      <c r="FE50" s="81"/>
      <c r="FF50" s="81"/>
      <c r="FG50" s="81"/>
      <c r="FH50" s="81"/>
      <c r="FI50" s="81"/>
      <c r="FJ50" s="81"/>
      <c r="FK50" s="81"/>
    </row>
    <row r="51" spans="2:167" x14ac:dyDescent="0.2">
      <c r="B51" s="230"/>
      <c r="C51" s="235" t="s">
        <v>655</v>
      </c>
      <c r="D51" s="907">
        <v>7.0000000000000007E-2</v>
      </c>
      <c r="E51" s="113"/>
      <c r="F51" s="659">
        <v>16</v>
      </c>
      <c r="G51" s="439">
        <v>33.325387759942366</v>
      </c>
      <c r="H51" s="439">
        <v>33.325387759942366</v>
      </c>
      <c r="I51" s="439">
        <v>33.325387759942366</v>
      </c>
      <c r="J51" s="439">
        <v>32.492253065943807</v>
      </c>
      <c r="K51" s="439">
        <v>30.825983677946692</v>
      </c>
      <c r="L51" s="439">
        <v>29.159714289949569</v>
      </c>
      <c r="M51" s="439">
        <v>27.493444901952451</v>
      </c>
      <c r="N51" s="439">
        <v>26.660310207953895</v>
      </c>
      <c r="O51" s="439">
        <v>27.493444901952451</v>
      </c>
      <c r="P51" s="439">
        <v>29.159714289949569</v>
      </c>
      <c r="Q51" s="439">
        <v>31.659118371945247</v>
      </c>
      <c r="R51" s="680">
        <v>33.325387759942366</v>
      </c>
      <c r="S51" s="288">
        <v>471.2</v>
      </c>
      <c r="T51" s="408"/>
      <c r="U51" s="440"/>
      <c r="V51" s="440"/>
      <c r="W51" s="440"/>
      <c r="X51" s="440"/>
      <c r="Y51" s="440"/>
      <c r="Z51" s="440"/>
      <c r="AA51" s="446"/>
      <c r="AB51" s="411"/>
      <c r="AC51" s="904"/>
      <c r="AD51" s="1199"/>
      <c r="AE51" s="1200">
        <v>22.778888829392177</v>
      </c>
      <c r="AF51" s="1200">
        <v>23.351939433717007</v>
      </c>
      <c r="AG51" s="1200">
        <v>23.500810347702114</v>
      </c>
      <c r="AH51" s="1200">
        <v>23.110752856789574</v>
      </c>
      <c r="AI51" s="1200">
        <v>22.34168990910311</v>
      </c>
      <c r="AJ51" s="1200">
        <v>21.437584047725412</v>
      </c>
      <c r="AK51" s="1200">
        <v>20.635253666032696</v>
      </c>
      <c r="AL51" s="1200">
        <v>20.27329551511135</v>
      </c>
      <c r="AM51" s="1200">
        <v>20.315484050633316</v>
      </c>
      <c r="AN51" s="1200">
        <v>20.766240387616413</v>
      </c>
      <c r="AO51" s="1200">
        <v>21.420193188034862</v>
      </c>
      <c r="AP51" s="1200">
        <v>22.028005152440304</v>
      </c>
      <c r="AQ51" s="1201">
        <v>21.830011448691526</v>
      </c>
      <c r="AR51" s="1201"/>
      <c r="AS51" s="748">
        <v>10</v>
      </c>
      <c r="AT51" s="1201">
        <f t="shared" si="54"/>
        <v>50.21885357174331</v>
      </c>
      <c r="AU51" s="1201">
        <f t="shared" si="55"/>
        <v>51.482213896442502</v>
      </c>
      <c r="AV51" s="1201">
        <f t="shared" si="56"/>
        <v>51.810418080874143</v>
      </c>
      <c r="AW51" s="1201">
        <f t="shared" si="57"/>
        <v>49.676726300475217</v>
      </c>
      <c r="AX51" s="1201">
        <f t="shared" si="58"/>
        <v>45.560870321936875</v>
      </c>
      <c r="AY51" s="1201">
        <f t="shared" si="59"/>
        <v>41.354059871045777</v>
      </c>
      <c r="AZ51" s="1201">
        <f t="shared" si="60"/>
        <v>37.531681276298222</v>
      </c>
      <c r="BA51" s="1201">
        <f t="shared" si="61"/>
        <v>35.755972699647224</v>
      </c>
      <c r="BB51" s="1201">
        <f t="shared" si="62"/>
        <v>36.950079931277223</v>
      </c>
      <c r="BC51" s="1201">
        <f t="shared" si="63"/>
        <v>40.059007879534619</v>
      </c>
      <c r="BD51" s="1201">
        <f t="shared" si="64"/>
        <v>44.862270305755985</v>
      </c>
      <c r="BE51" s="1201">
        <f t="shared" si="65"/>
        <v>48.563438432546441</v>
      </c>
      <c r="BF51" s="1202"/>
      <c r="BG51" s="1203"/>
      <c r="BH51" s="1203"/>
      <c r="BI51" s="748">
        <v>10</v>
      </c>
      <c r="BJ51" s="1190">
        <f t="shared" si="102"/>
        <v>288.79999999999995</v>
      </c>
      <c r="BK51" s="1202">
        <f t="shared" si="66"/>
        <v>62.330354322033472</v>
      </c>
      <c r="BL51" s="1202">
        <f t="shared" si="67"/>
        <v>62.330354322033472</v>
      </c>
      <c r="BM51" s="1202">
        <f t="shared" si="68"/>
        <v>62.330354322033472</v>
      </c>
      <c r="BN51" s="1202">
        <f t="shared" si="69"/>
        <v>60.77209546398263</v>
      </c>
      <c r="BO51" s="1202">
        <f t="shared" si="70"/>
        <v>57.655577747880962</v>
      </c>
      <c r="BP51" s="1202">
        <f t="shared" si="71"/>
        <v>54.539060031779279</v>
      </c>
      <c r="BQ51" s="1202">
        <f t="shared" si="72"/>
        <v>51.42254231567761</v>
      </c>
      <c r="BR51" s="1202">
        <f t="shared" si="73"/>
        <v>49.864283457626783</v>
      </c>
      <c r="BS51" s="1202">
        <f t="shared" si="74"/>
        <v>51.42254231567761</v>
      </c>
      <c r="BT51" s="1202">
        <f t="shared" si="75"/>
        <v>54.539060031779279</v>
      </c>
      <c r="BU51" s="1202">
        <f t="shared" si="76"/>
        <v>59.213836605931789</v>
      </c>
      <c r="BV51" s="1202">
        <f t="shared" si="77"/>
        <v>62.330354322033472</v>
      </c>
      <c r="BW51" s="1207"/>
      <c r="BX51" s="1207"/>
      <c r="BY51" s="1204">
        <f t="shared" si="103"/>
        <v>9.4999999999999982</v>
      </c>
      <c r="BZ51" s="1208">
        <f t="shared" si="52"/>
        <v>22701.352001406274</v>
      </c>
      <c r="CA51" s="1201">
        <f t="shared" si="104"/>
        <v>54.785131208625273</v>
      </c>
      <c r="CB51" s="1201">
        <f t="shared" si="78"/>
        <v>54.785131208625273</v>
      </c>
      <c r="CC51" s="1201">
        <f t="shared" si="79"/>
        <v>54.785131208625273</v>
      </c>
      <c r="CD51" s="1201">
        <f t="shared" si="80"/>
        <v>54.785131208625273</v>
      </c>
      <c r="CE51" s="1201">
        <f t="shared" si="81"/>
        <v>53.415502928409637</v>
      </c>
      <c r="CF51" s="1201">
        <f t="shared" si="82"/>
        <v>50.676246367978379</v>
      </c>
      <c r="CG51" s="1201">
        <f t="shared" si="83"/>
        <v>47.936989807547114</v>
      </c>
      <c r="CH51" s="1201">
        <f t="shared" si="84"/>
        <v>45.197733247115849</v>
      </c>
      <c r="CI51" s="1201">
        <f t="shared" si="85"/>
        <v>43.82810496690022</v>
      </c>
      <c r="CJ51" s="1201">
        <f t="shared" si="86"/>
        <v>45.197733247115849</v>
      </c>
      <c r="CK51" s="1201">
        <f t="shared" si="87"/>
        <v>47.936989807547114</v>
      </c>
      <c r="CL51" s="1201">
        <f t="shared" si="88"/>
        <v>52.045874648194008</v>
      </c>
      <c r="CM51" s="1201">
        <f t="shared" si="89"/>
        <v>54.785131208625273</v>
      </c>
      <c r="CN51" s="1201"/>
      <c r="CO51" s="748"/>
      <c r="CP51" s="1201"/>
      <c r="CQ51" s="748">
        <v>10</v>
      </c>
      <c r="CR51" s="1190">
        <f t="shared" si="105"/>
        <v>288.79999999999995</v>
      </c>
      <c r="CS51" s="1205">
        <f t="shared" si="106"/>
        <v>24.466750965358248</v>
      </c>
      <c r="CT51" s="1201">
        <f t="shared" si="90"/>
        <v>53.939952616135628</v>
      </c>
      <c r="CU51" s="1201">
        <f t="shared" si="91"/>
        <v>53.939952616135628</v>
      </c>
      <c r="CV51" s="1201">
        <f t="shared" si="92"/>
        <v>53.939952616135628</v>
      </c>
      <c r="CW51" s="1201">
        <f t="shared" si="93"/>
        <v>52.591453800732232</v>
      </c>
      <c r="CX51" s="1201">
        <f t="shared" si="94"/>
        <v>49.894456169925455</v>
      </c>
      <c r="CY51" s="1201">
        <f t="shared" si="95"/>
        <v>47.197458539118671</v>
      </c>
      <c r="CZ51" s="1201">
        <f t="shared" si="96"/>
        <v>44.500460908311886</v>
      </c>
      <c r="DA51" s="1201">
        <f t="shared" si="97"/>
        <v>43.151962092908505</v>
      </c>
      <c r="DB51" s="1201">
        <f t="shared" si="98"/>
        <v>44.500460908311886</v>
      </c>
      <c r="DC51" s="1201">
        <f t="shared" si="99"/>
        <v>47.197458539118671</v>
      </c>
      <c r="DD51" s="1201">
        <f t="shared" si="100"/>
        <v>51.242954985328844</v>
      </c>
      <c r="DE51" s="1201">
        <f t="shared" si="101"/>
        <v>53.939952616135628</v>
      </c>
      <c r="DF51" s="1190"/>
      <c r="DG51" s="1190"/>
      <c r="DH51" s="748" t="s">
        <v>183</v>
      </c>
      <c r="DI51" s="1202">
        <f>G36</f>
        <v>84.841664350907166</v>
      </c>
      <c r="DJ51" s="748"/>
      <c r="DK51" s="748"/>
      <c r="DL51" s="748"/>
      <c r="DM51" s="748"/>
      <c r="DN51" s="748"/>
      <c r="DO51" s="748"/>
      <c r="DP51" s="748"/>
      <c r="DQ51" s="748"/>
      <c r="DR51" s="748"/>
      <c r="DS51" s="748"/>
      <c r="DT51" s="748"/>
      <c r="DU51" s="748"/>
      <c r="DV51" s="748"/>
      <c r="DW51" s="735"/>
      <c r="DX51" s="229"/>
      <c r="DY51" s="229"/>
      <c r="DZ51" s="229"/>
      <c r="EA51" s="229"/>
      <c r="EB51" s="229"/>
      <c r="EC51" s="229"/>
      <c r="ED51" s="229"/>
      <c r="EE51" s="229"/>
      <c r="EF51" s="229"/>
      <c r="EG51" s="229"/>
      <c r="EH51" s="229"/>
      <c r="EI51" s="229"/>
      <c r="EJ51" s="229"/>
      <c r="EK51" s="229"/>
      <c r="EL51" s="229"/>
      <c r="EM51" s="229"/>
      <c r="EN51" s="156"/>
      <c r="EO51" s="156"/>
      <c r="EP51" s="156"/>
      <c r="EQ51" s="156"/>
      <c r="ER51" s="156"/>
      <c r="ES51" s="228"/>
      <c r="ET51" s="81"/>
      <c r="EU51" s="81"/>
      <c r="EV51" s="81"/>
      <c r="EW51" s="81"/>
      <c r="EX51" s="81"/>
      <c r="EY51" s="81"/>
      <c r="EZ51" s="81"/>
      <c r="FA51" s="81"/>
      <c r="FB51" s="81"/>
      <c r="FC51" s="81"/>
      <c r="FD51" s="81"/>
      <c r="FE51" s="81"/>
      <c r="FF51" s="81"/>
      <c r="FG51" s="81"/>
      <c r="FH51" s="81"/>
      <c r="FI51" s="81"/>
      <c r="FJ51" s="81"/>
      <c r="FK51" s="81"/>
    </row>
    <row r="52" spans="2:167" x14ac:dyDescent="0.2">
      <c r="B52" s="230"/>
      <c r="C52" s="230"/>
      <c r="D52" s="230"/>
      <c r="E52" s="113"/>
      <c r="F52" s="659">
        <v>17</v>
      </c>
      <c r="G52" s="439">
        <v>30.59417000200515</v>
      </c>
      <c r="H52" s="439">
        <v>30.59417000200515</v>
      </c>
      <c r="I52" s="439">
        <v>30.59417000200515</v>
      </c>
      <c r="J52" s="439">
        <v>29.829315751955022</v>
      </c>
      <c r="K52" s="439">
        <v>28.299607251854766</v>
      </c>
      <c r="L52" s="439">
        <v>26.769898751754507</v>
      </c>
      <c r="M52" s="439">
        <v>25.240190251654248</v>
      </c>
      <c r="N52" s="439">
        <v>24.47533600160412</v>
      </c>
      <c r="O52" s="439">
        <v>25.240190251654248</v>
      </c>
      <c r="P52" s="439">
        <v>26.769898751754507</v>
      </c>
      <c r="Q52" s="439">
        <v>29.064461501904891</v>
      </c>
      <c r="R52" s="680">
        <v>30.59417000200515</v>
      </c>
      <c r="S52" s="288">
        <v>501.6</v>
      </c>
      <c r="T52" s="408"/>
      <c r="U52" s="440"/>
      <c r="V52" s="440"/>
      <c r="W52" s="440"/>
      <c r="X52" s="440"/>
      <c r="Y52" s="440"/>
      <c r="Z52" s="440"/>
      <c r="AA52" s="446"/>
      <c r="AB52" s="411"/>
      <c r="AC52" s="904"/>
      <c r="AD52" s="1199"/>
      <c r="AE52" s="1200">
        <v>21.099419841601708</v>
      </c>
      <c r="AF52" s="1200">
        <v>21.713491320059223</v>
      </c>
      <c r="AG52" s="1200">
        <v>22.079021408982662</v>
      </c>
      <c r="AH52" s="1200">
        <v>21.913620320754365</v>
      </c>
      <c r="AI52" s="1200">
        <v>21.320332290397996</v>
      </c>
      <c r="AJ52" s="1200">
        <v>20.44530928418493</v>
      </c>
      <c r="AK52" s="1200">
        <v>19.565056988943102</v>
      </c>
      <c r="AL52" s="1200">
        <v>18.984889830066177</v>
      </c>
      <c r="AM52" s="1200">
        <v>18.842368101220902</v>
      </c>
      <c r="AN52" s="1200">
        <v>19.124117285981416</v>
      </c>
      <c r="AO52" s="1200">
        <v>19.769436227895206</v>
      </c>
      <c r="AP52" s="1200">
        <v>20.453350504959648</v>
      </c>
      <c r="AQ52" s="1201">
        <v>20.442534450420613</v>
      </c>
      <c r="AR52" s="1201"/>
      <c r="AS52" s="748">
        <v>11</v>
      </c>
      <c r="AT52" s="1201">
        <f t="shared" si="54"/>
        <v>46.516258251671943</v>
      </c>
      <c r="AU52" s="1201">
        <f t="shared" si="55"/>
        <v>47.870054123376221</v>
      </c>
      <c r="AV52" s="1201">
        <f t="shared" si="56"/>
        <v>48.675910025707445</v>
      </c>
      <c r="AW52" s="1201">
        <f t="shared" si="57"/>
        <v>47.10348146909606</v>
      </c>
      <c r="AX52" s="1201">
        <f t="shared" si="58"/>
        <v>43.478040320828249</v>
      </c>
      <c r="AY52" s="1201">
        <f t="shared" si="59"/>
        <v>39.43991740570884</v>
      </c>
      <c r="AZ52" s="1201">
        <f t="shared" si="60"/>
        <v>35.585192939515764</v>
      </c>
      <c r="BA52" s="1201">
        <f t="shared" si="61"/>
        <v>33.483614046057482</v>
      </c>
      <c r="BB52" s="1201">
        <f t="shared" si="62"/>
        <v>34.270756517512389</v>
      </c>
      <c r="BC52" s="1201">
        <f t="shared" si="63"/>
        <v>36.891278861681684</v>
      </c>
      <c r="BD52" s="1201">
        <f t="shared" si="64"/>
        <v>41.404938978031979</v>
      </c>
      <c r="BE52" s="1201">
        <f t="shared" si="65"/>
        <v>45.091919178022458</v>
      </c>
      <c r="BF52" s="1202"/>
      <c r="BG52" s="1203"/>
      <c r="BH52" s="1203"/>
      <c r="BI52" s="748">
        <v>11</v>
      </c>
      <c r="BJ52" s="1190">
        <f t="shared" si="102"/>
        <v>319.2</v>
      </c>
      <c r="BK52" s="1202">
        <f t="shared" si="66"/>
        <v>58.47094484648958</v>
      </c>
      <c r="BL52" s="1202">
        <f t="shared" si="67"/>
        <v>58.47094484648958</v>
      </c>
      <c r="BM52" s="1202">
        <f t="shared" si="68"/>
        <v>58.47094484648958</v>
      </c>
      <c r="BN52" s="1202">
        <f t="shared" si="69"/>
        <v>57.009171225327336</v>
      </c>
      <c r="BO52" s="1202">
        <f t="shared" si="70"/>
        <v>54.085623983002868</v>
      </c>
      <c r="BP52" s="1202">
        <f t="shared" si="71"/>
        <v>51.16207674067838</v>
      </c>
      <c r="BQ52" s="1202">
        <f t="shared" si="72"/>
        <v>48.238529498353905</v>
      </c>
      <c r="BR52" s="1202">
        <f t="shared" si="73"/>
        <v>46.776755877191668</v>
      </c>
      <c r="BS52" s="1202">
        <f t="shared" si="74"/>
        <v>48.238529498353905</v>
      </c>
      <c r="BT52" s="1202">
        <f t="shared" si="75"/>
        <v>51.16207674067838</v>
      </c>
      <c r="BU52" s="1202">
        <f t="shared" si="76"/>
        <v>55.547397604165106</v>
      </c>
      <c r="BV52" s="1202">
        <f t="shared" si="77"/>
        <v>58.47094484648958</v>
      </c>
      <c r="BW52" s="1207"/>
      <c r="BX52" s="1207"/>
      <c r="BY52" s="1204">
        <f t="shared" si="103"/>
        <v>10.5</v>
      </c>
      <c r="BZ52" s="1190">
        <f t="shared" si="52"/>
        <v>24238.356918895628</v>
      </c>
      <c r="CA52" s="1201">
        <f t="shared" si="104"/>
        <v>50.559372285834066</v>
      </c>
      <c r="CB52" s="1201">
        <f t="shared" si="78"/>
        <v>50.559372285834066</v>
      </c>
      <c r="CC52" s="1201">
        <f t="shared" si="79"/>
        <v>50.559372285834066</v>
      </c>
      <c r="CD52" s="1201">
        <f t="shared" si="80"/>
        <v>50.559372285834066</v>
      </c>
      <c r="CE52" s="1201">
        <f t="shared" si="81"/>
        <v>49.295387978688211</v>
      </c>
      <c r="CF52" s="1201">
        <f t="shared" si="82"/>
        <v>46.76741936439651</v>
      </c>
      <c r="CG52" s="1201">
        <f t="shared" si="83"/>
        <v>44.239450750104808</v>
      </c>
      <c r="CH52" s="1201">
        <f t="shared" si="84"/>
        <v>41.7114821358131</v>
      </c>
      <c r="CI52" s="1201">
        <f t="shared" si="85"/>
        <v>40.447497828667252</v>
      </c>
      <c r="CJ52" s="1201">
        <f t="shared" si="86"/>
        <v>41.7114821358131</v>
      </c>
      <c r="CK52" s="1201">
        <f t="shared" si="87"/>
        <v>44.239450750104808</v>
      </c>
      <c r="CL52" s="1201">
        <f t="shared" si="88"/>
        <v>48.031403671542357</v>
      </c>
      <c r="CM52" s="1201">
        <f t="shared" si="89"/>
        <v>50.559372285834066</v>
      </c>
      <c r="CN52" s="1201"/>
      <c r="CO52" s="748"/>
      <c r="CP52" s="1201"/>
      <c r="CQ52" s="748">
        <v>11</v>
      </c>
      <c r="CR52" s="1190">
        <f t="shared" si="105"/>
        <v>319.2</v>
      </c>
      <c r="CS52" s="1205">
        <f t="shared" si="106"/>
        <v>21.153338397295428</v>
      </c>
      <c r="CT52" s="1201">
        <f t="shared" si="90"/>
        <v>46.635128319192049</v>
      </c>
      <c r="CU52" s="1201">
        <f t="shared" si="91"/>
        <v>46.635128319192049</v>
      </c>
      <c r="CV52" s="1201">
        <f t="shared" si="92"/>
        <v>46.635128319192049</v>
      </c>
      <c r="CW52" s="1201">
        <f t="shared" si="93"/>
        <v>45.46925011121224</v>
      </c>
      <c r="CX52" s="1201">
        <f t="shared" si="94"/>
        <v>43.137493695252644</v>
      </c>
      <c r="CY52" s="1201">
        <f t="shared" si="95"/>
        <v>40.805737279293034</v>
      </c>
      <c r="CZ52" s="1201">
        <f t="shared" si="96"/>
        <v>38.473980863333431</v>
      </c>
      <c r="DA52" s="1201">
        <f t="shared" si="97"/>
        <v>37.308102655353636</v>
      </c>
      <c r="DB52" s="1201">
        <f t="shared" si="98"/>
        <v>38.473980863333431</v>
      </c>
      <c r="DC52" s="1201">
        <f t="shared" si="99"/>
        <v>40.805737279293034</v>
      </c>
      <c r="DD52" s="1201">
        <f t="shared" si="100"/>
        <v>44.303371903232438</v>
      </c>
      <c r="DE52" s="1201">
        <f t="shared" si="101"/>
        <v>46.635128319192049</v>
      </c>
      <c r="DF52" s="1190"/>
      <c r="DG52" s="1190"/>
      <c r="DH52" s="748" t="s">
        <v>184</v>
      </c>
      <c r="DI52" s="1202">
        <f>H37</f>
        <v>89.998893936992786</v>
      </c>
      <c r="DJ52" s="1202">
        <f>H36</f>
        <v>84.841664350907166</v>
      </c>
      <c r="DK52" s="748"/>
      <c r="DL52" s="748"/>
      <c r="DM52" s="748"/>
      <c r="DN52" s="748"/>
      <c r="DO52" s="748"/>
      <c r="DP52" s="748"/>
      <c r="DQ52" s="748"/>
      <c r="DR52" s="748"/>
      <c r="DS52" s="748"/>
      <c r="DT52" s="748"/>
      <c r="DU52" s="748"/>
      <c r="DV52" s="748"/>
      <c r="DW52" s="735"/>
      <c r="DX52" s="229"/>
      <c r="DY52" s="229"/>
      <c r="DZ52" s="229"/>
      <c r="EA52" s="229"/>
      <c r="EB52" s="229"/>
      <c r="EC52" s="229"/>
      <c r="ED52" s="229"/>
      <c r="EE52" s="229"/>
      <c r="EF52" s="229"/>
      <c r="EG52" s="229"/>
      <c r="EH52" s="229"/>
      <c r="EI52" s="229"/>
      <c r="EJ52" s="229"/>
      <c r="EK52" s="229"/>
      <c r="EL52" s="229"/>
      <c r="EM52" s="229"/>
      <c r="EN52" s="156"/>
      <c r="EO52" s="156"/>
      <c r="EP52" s="156"/>
      <c r="EQ52" s="156"/>
      <c r="ER52" s="156"/>
      <c r="ES52" s="228"/>
      <c r="ET52" s="81"/>
      <c r="EU52" s="81"/>
      <c r="EV52" s="81"/>
      <c r="EW52" s="81"/>
      <c r="EX52" s="81"/>
      <c r="EY52" s="81"/>
      <c r="EZ52" s="81"/>
      <c r="FA52" s="81"/>
      <c r="FB52" s="81"/>
      <c r="FC52" s="81"/>
      <c r="FD52" s="81"/>
      <c r="FE52" s="81"/>
      <c r="FF52" s="81"/>
      <c r="FG52" s="81"/>
      <c r="FH52" s="81"/>
      <c r="FI52" s="81"/>
      <c r="FJ52" s="81"/>
      <c r="FK52" s="81"/>
    </row>
    <row r="53" spans="2:167" x14ac:dyDescent="0.2">
      <c r="B53" s="230"/>
      <c r="C53" s="230"/>
      <c r="D53" s="253" t="s">
        <v>244</v>
      </c>
      <c r="E53" s="113"/>
      <c r="F53" s="659">
        <v>18</v>
      </c>
      <c r="G53" s="439">
        <v>28.072379149816722</v>
      </c>
      <c r="H53" s="439">
        <v>28.072379149816722</v>
      </c>
      <c r="I53" s="439">
        <v>28.072379149816722</v>
      </c>
      <c r="J53" s="439">
        <v>27.370569671071305</v>
      </c>
      <c r="K53" s="439">
        <v>25.96695071358047</v>
      </c>
      <c r="L53" s="439">
        <v>24.563331756089632</v>
      </c>
      <c r="M53" s="439">
        <v>23.159712798598793</v>
      </c>
      <c r="N53" s="439">
        <v>22.457903319853379</v>
      </c>
      <c r="O53" s="439">
        <v>23.159712798598793</v>
      </c>
      <c r="P53" s="439">
        <v>24.563331756089632</v>
      </c>
      <c r="Q53" s="439">
        <v>26.668760192325884</v>
      </c>
      <c r="R53" s="680">
        <v>28.072379149816722</v>
      </c>
      <c r="S53" s="288">
        <v>532</v>
      </c>
      <c r="T53" s="408"/>
      <c r="U53" s="440"/>
      <c r="V53" s="440"/>
      <c r="W53" s="440"/>
      <c r="X53" s="440"/>
      <c r="Y53" s="440"/>
      <c r="Z53" s="440"/>
      <c r="AA53" s="446"/>
      <c r="AB53" s="411"/>
      <c r="AC53" s="904"/>
      <c r="AD53" s="1199"/>
      <c r="AE53" s="1200">
        <v>19.580082379080682</v>
      </c>
      <c r="AF53" s="1200">
        <v>20.229604033382522</v>
      </c>
      <c r="AG53" s="1200">
        <v>20.826149226468907</v>
      </c>
      <c r="AH53" s="1200">
        <v>20.946789613575071</v>
      </c>
      <c r="AI53" s="1200">
        <v>20.600510405003742</v>
      </c>
      <c r="AJ53" s="1200">
        <v>19.811473310299316</v>
      </c>
      <c r="AK53" s="1200">
        <v>18.879946577904924</v>
      </c>
      <c r="AL53" s="1200">
        <v>18.054146068118012</v>
      </c>
      <c r="AM53" s="1200">
        <v>17.668771285149649</v>
      </c>
      <c r="AN53" s="1200">
        <v>17.721812835820785</v>
      </c>
      <c r="AO53" s="1200">
        <v>18.322213705299156</v>
      </c>
      <c r="AP53" s="1200">
        <v>19.062733198099117</v>
      </c>
      <c r="AQ53" s="1201">
        <v>19.308686053183489</v>
      </c>
      <c r="AR53" s="1201"/>
      <c r="AS53" s="748">
        <v>12</v>
      </c>
      <c r="AT53" s="1201">
        <f t="shared" si="54"/>
        <v>43.166692514384685</v>
      </c>
      <c r="AU53" s="1201">
        <f t="shared" si="55"/>
        <v>44.598642645638343</v>
      </c>
      <c r="AV53" s="1201">
        <f t="shared" si="56"/>
        <v>45.913799672168849</v>
      </c>
      <c r="AW53" s="1201">
        <f t="shared" si="57"/>
        <v>45.025272043506945</v>
      </c>
      <c r="AX53" s="1201">
        <f t="shared" si="58"/>
        <v>42.010124880735361</v>
      </c>
      <c r="AY53" s="1201">
        <f t="shared" si="59"/>
        <v>38.217219420985636</v>
      </c>
      <c r="AZ53" s="1201">
        <f t="shared" si="60"/>
        <v>34.339104764283647</v>
      </c>
      <c r="BA53" s="1201">
        <f t="shared" si="61"/>
        <v>31.842063045245624</v>
      </c>
      <c r="BB53" s="1201">
        <f t="shared" si="62"/>
        <v>32.13620259534909</v>
      </c>
      <c r="BC53" s="1201">
        <f t="shared" si="63"/>
        <v>34.186170764599737</v>
      </c>
      <c r="BD53" s="1201">
        <f t="shared" si="64"/>
        <v>38.373888444017702</v>
      </c>
      <c r="BE53" s="1201">
        <f t="shared" si="65"/>
        <v>42.026132807554255</v>
      </c>
      <c r="BF53" s="1202"/>
      <c r="BG53" s="1203"/>
      <c r="BH53" s="1203"/>
      <c r="BI53" s="748">
        <v>12</v>
      </c>
      <c r="BJ53" s="1190">
        <f t="shared" si="102"/>
        <v>349.59999999999997</v>
      </c>
      <c r="BK53" s="1202">
        <f t="shared" si="66"/>
        <v>54.746249762137445</v>
      </c>
      <c r="BL53" s="1202">
        <f t="shared" si="67"/>
        <v>54.746249762137445</v>
      </c>
      <c r="BM53" s="1202">
        <f t="shared" si="68"/>
        <v>54.746249762137445</v>
      </c>
      <c r="BN53" s="1202">
        <f t="shared" si="69"/>
        <v>53.377593518084005</v>
      </c>
      <c r="BO53" s="1202">
        <f t="shared" si="70"/>
        <v>50.640281029977139</v>
      </c>
      <c r="BP53" s="1202">
        <f t="shared" si="71"/>
        <v>47.902968541870266</v>
      </c>
      <c r="BQ53" s="1202">
        <f t="shared" si="72"/>
        <v>45.165656053763392</v>
      </c>
      <c r="BR53" s="1202">
        <f t="shared" si="73"/>
        <v>43.796999809709959</v>
      </c>
      <c r="BS53" s="1202">
        <f t="shared" si="74"/>
        <v>45.165656053763392</v>
      </c>
      <c r="BT53" s="1202">
        <f t="shared" si="75"/>
        <v>47.902968541870266</v>
      </c>
      <c r="BU53" s="1202">
        <f t="shared" si="76"/>
        <v>52.008937274030572</v>
      </c>
      <c r="BV53" s="1202">
        <f t="shared" si="77"/>
        <v>54.746249762137445</v>
      </c>
      <c r="BW53" s="1207"/>
      <c r="BX53" s="1207"/>
      <c r="BY53" s="1204">
        <f t="shared" si="103"/>
        <v>11.5</v>
      </c>
      <c r="BZ53" s="1190">
        <f t="shared" si="52"/>
        <v>25655.005906358478</v>
      </c>
      <c r="CA53" s="1201">
        <f t="shared" si="104"/>
        <v>46.600295640225291</v>
      </c>
      <c r="CB53" s="1201">
        <f t="shared" si="78"/>
        <v>46.600295640225291</v>
      </c>
      <c r="CC53" s="1201">
        <f t="shared" si="79"/>
        <v>46.600295640225291</v>
      </c>
      <c r="CD53" s="1201">
        <f t="shared" si="80"/>
        <v>46.600295640225291</v>
      </c>
      <c r="CE53" s="1201">
        <f t="shared" si="81"/>
        <v>45.43528824921966</v>
      </c>
      <c r="CF53" s="1201">
        <f t="shared" si="82"/>
        <v>43.105273467208399</v>
      </c>
      <c r="CG53" s="1201">
        <f t="shared" si="83"/>
        <v>40.77525868519713</v>
      </c>
      <c r="CH53" s="1201">
        <f t="shared" si="84"/>
        <v>38.445243903185862</v>
      </c>
      <c r="CI53" s="1201">
        <f t="shared" si="85"/>
        <v>37.280236512180231</v>
      </c>
      <c r="CJ53" s="1201">
        <f t="shared" si="86"/>
        <v>38.445243903185862</v>
      </c>
      <c r="CK53" s="1201">
        <f t="shared" si="87"/>
        <v>40.77525868519713</v>
      </c>
      <c r="CL53" s="1201">
        <f t="shared" si="88"/>
        <v>44.270280858214022</v>
      </c>
      <c r="CM53" s="1201">
        <f t="shared" si="89"/>
        <v>46.600295640225291</v>
      </c>
      <c r="CN53" s="1201"/>
      <c r="CO53" s="748"/>
      <c r="CP53" s="1201"/>
      <c r="CQ53" s="748">
        <v>12</v>
      </c>
      <c r="CR53" s="1190">
        <f t="shared" si="105"/>
        <v>349.59999999999997</v>
      </c>
      <c r="CS53" s="1205">
        <f t="shared" si="106"/>
        <v>18.096505968025113</v>
      </c>
      <c r="CT53" s="1201">
        <f t="shared" si="90"/>
        <v>39.895966400073156</v>
      </c>
      <c r="CU53" s="1201">
        <f t="shared" si="91"/>
        <v>39.895966400073156</v>
      </c>
      <c r="CV53" s="1201">
        <f t="shared" si="92"/>
        <v>39.895966400073156</v>
      </c>
      <c r="CW53" s="1201">
        <f t="shared" si="93"/>
        <v>38.89856724007133</v>
      </c>
      <c r="CX53" s="1201">
        <f t="shared" si="94"/>
        <v>36.903768920067677</v>
      </c>
      <c r="CY53" s="1201">
        <f t="shared" si="95"/>
        <v>34.908970600064016</v>
      </c>
      <c r="CZ53" s="1201">
        <f t="shared" si="96"/>
        <v>32.914172280060356</v>
      </c>
      <c r="DA53" s="1201">
        <f t="shared" si="97"/>
        <v>31.916773120058529</v>
      </c>
      <c r="DB53" s="1201">
        <f t="shared" si="98"/>
        <v>32.914172280060356</v>
      </c>
      <c r="DC53" s="1201">
        <f t="shared" si="99"/>
        <v>34.908970600064016</v>
      </c>
      <c r="DD53" s="1201">
        <f t="shared" si="100"/>
        <v>37.901168080069496</v>
      </c>
      <c r="DE53" s="1201">
        <f t="shared" si="101"/>
        <v>39.895966400073156</v>
      </c>
      <c r="DF53" s="1190"/>
      <c r="DG53" s="1190"/>
      <c r="DH53" s="748" t="s">
        <v>185</v>
      </c>
      <c r="DI53" s="1202">
        <f>I38</f>
        <v>87.954515017002507</v>
      </c>
      <c r="DJ53" s="1202">
        <f>I37</f>
        <v>89.998893936992786</v>
      </c>
      <c r="DK53" s="1202">
        <f>I36</f>
        <v>84.841664350907166</v>
      </c>
      <c r="DL53" s="748"/>
      <c r="DM53" s="748"/>
      <c r="DN53" s="748"/>
      <c r="DO53" s="748"/>
      <c r="DP53" s="748"/>
      <c r="DQ53" s="748"/>
      <c r="DR53" s="748"/>
      <c r="DS53" s="748"/>
      <c r="DT53" s="748"/>
      <c r="DU53" s="748"/>
      <c r="DV53" s="748"/>
      <c r="DW53" s="735"/>
      <c r="DX53" s="229"/>
      <c r="DY53" s="229"/>
      <c r="DZ53" s="229"/>
      <c r="EA53" s="229"/>
      <c r="EB53" s="229"/>
      <c r="EC53" s="229"/>
      <c r="ED53" s="229"/>
      <c r="EE53" s="229"/>
      <c r="EF53" s="229"/>
      <c r="EG53" s="229"/>
      <c r="EH53" s="229"/>
      <c r="EI53" s="229"/>
      <c r="EJ53" s="229"/>
      <c r="EK53" s="229"/>
      <c r="EL53" s="229"/>
      <c r="EM53" s="229"/>
      <c r="EN53" s="156"/>
      <c r="EO53" s="156"/>
      <c r="EP53" s="156"/>
      <c r="EQ53" s="156"/>
      <c r="ER53" s="156"/>
      <c r="ES53" s="228"/>
      <c r="ET53" s="81"/>
      <c r="EU53" s="81"/>
      <c r="EV53" s="81"/>
      <c r="EW53" s="81"/>
      <c r="EX53" s="81"/>
      <c r="EY53" s="81"/>
      <c r="EZ53" s="81"/>
      <c r="FA53" s="81"/>
      <c r="FB53" s="81"/>
      <c r="FC53" s="81"/>
      <c r="FD53" s="81"/>
      <c r="FE53" s="81"/>
      <c r="FF53" s="81"/>
      <c r="FG53" s="81"/>
      <c r="FH53" s="81"/>
      <c r="FI53" s="81"/>
      <c r="FJ53" s="81"/>
      <c r="FK53" s="81"/>
    </row>
    <row r="54" spans="2:167" x14ac:dyDescent="0.2">
      <c r="B54" s="230"/>
      <c r="C54" s="230"/>
      <c r="D54" s="113"/>
      <c r="E54" s="113"/>
      <c r="F54" s="659">
        <v>19</v>
      </c>
      <c r="G54" s="439">
        <v>25.746703776200576</v>
      </c>
      <c r="H54" s="439">
        <v>25.746703776200576</v>
      </c>
      <c r="I54" s="439">
        <v>25.746703776200576</v>
      </c>
      <c r="J54" s="439">
        <v>25.103036181795559</v>
      </c>
      <c r="K54" s="439">
        <v>23.815700992985533</v>
      </c>
      <c r="L54" s="439">
        <v>22.528365804175504</v>
      </c>
      <c r="M54" s="439">
        <v>21.241030615365474</v>
      </c>
      <c r="N54" s="439">
        <v>20.597363020960461</v>
      </c>
      <c r="O54" s="439">
        <v>21.241030615365474</v>
      </c>
      <c r="P54" s="439">
        <v>22.528365804175504</v>
      </c>
      <c r="Q54" s="439">
        <v>24.459368587390546</v>
      </c>
      <c r="R54" s="680">
        <v>25.746703776200576</v>
      </c>
      <c r="S54" s="288">
        <v>562.4</v>
      </c>
      <c r="T54" s="408"/>
      <c r="U54" s="440"/>
      <c r="V54" s="440"/>
      <c r="W54" s="440"/>
      <c r="X54" s="440"/>
      <c r="Y54" s="440"/>
      <c r="Z54" s="440"/>
      <c r="AA54" s="446"/>
      <c r="AB54" s="411"/>
      <c r="AC54" s="904"/>
      <c r="AD54" s="1199"/>
      <c r="AE54" s="1200">
        <v>18.227350568427166</v>
      </c>
      <c r="AF54" s="1200">
        <v>18.888768491189758</v>
      </c>
      <c r="AG54" s="1200">
        <v>19.684865908548062</v>
      </c>
      <c r="AH54" s="1200">
        <v>20.104784381432818</v>
      </c>
      <c r="AI54" s="1200">
        <v>20.042399602399922</v>
      </c>
      <c r="AJ54" s="1200">
        <v>19.395769015440088</v>
      </c>
      <c r="AK54" s="1200">
        <v>18.460200812485049</v>
      </c>
      <c r="AL54" s="1200">
        <v>17.418203087172273</v>
      </c>
      <c r="AM54" s="1200">
        <v>16.782212633215515</v>
      </c>
      <c r="AN54" s="1200">
        <v>16.588988432662358</v>
      </c>
      <c r="AO54" s="1200">
        <v>17.106610104380426</v>
      </c>
      <c r="AP54" s="1200">
        <v>17.853156281124193</v>
      </c>
      <c r="AQ54" s="1201">
        <v>18.379442443206472</v>
      </c>
      <c r="AR54" s="1201"/>
      <c r="AS54" s="748">
        <v>13</v>
      </c>
      <c r="AT54" s="1201">
        <f t="shared" si="54"/>
        <v>40.184429365824386</v>
      </c>
      <c r="AU54" s="1201">
        <f t="shared" si="55"/>
        <v>41.64260627962021</v>
      </c>
      <c r="AV54" s="1201">
        <f t="shared" si="56"/>
        <v>43.397700653651903</v>
      </c>
      <c r="AW54" s="1201">
        <f t="shared" si="57"/>
        <v>43.21537585709126</v>
      </c>
      <c r="AX54" s="1201">
        <f t="shared" si="58"/>
        <v>40.871982958340134</v>
      </c>
      <c r="AY54" s="1201">
        <f t="shared" si="59"/>
        <v>37.415307215767548</v>
      </c>
      <c r="AZ54" s="1201">
        <f t="shared" si="60"/>
        <v>33.575665431781204</v>
      </c>
      <c r="BA54" s="1201">
        <f t="shared" si="61"/>
        <v>30.72045162058706</v>
      </c>
      <c r="BB54" s="1201">
        <f t="shared" si="62"/>
        <v>30.523717607490266</v>
      </c>
      <c r="BC54" s="1201">
        <f t="shared" si="63"/>
        <v>32.000901748870056</v>
      </c>
      <c r="BD54" s="1201">
        <f t="shared" si="64"/>
        <v>35.827938608255764</v>
      </c>
      <c r="BE54" s="1201">
        <f t="shared" si="65"/>
        <v>39.359472175761475</v>
      </c>
      <c r="BF54" s="1202"/>
      <c r="BG54" s="1203"/>
      <c r="BH54" s="1203"/>
      <c r="BI54" s="748">
        <v>13</v>
      </c>
      <c r="BJ54" s="1190">
        <f t="shared" si="102"/>
        <v>379.99999999999994</v>
      </c>
      <c r="BK54" s="1202">
        <f t="shared" si="66"/>
        <v>51.17765181670152</v>
      </c>
      <c r="BL54" s="1202">
        <f t="shared" si="67"/>
        <v>51.17765181670152</v>
      </c>
      <c r="BM54" s="1202">
        <f t="shared" si="68"/>
        <v>51.17765181670152</v>
      </c>
      <c r="BN54" s="1202">
        <f t="shared" si="69"/>
        <v>49.898210521283978</v>
      </c>
      <c r="BO54" s="1202">
        <f t="shared" si="70"/>
        <v>47.339327930448903</v>
      </c>
      <c r="BP54" s="1202">
        <f t="shared" si="71"/>
        <v>44.780445339613827</v>
      </c>
      <c r="BQ54" s="1202">
        <f t="shared" si="72"/>
        <v>42.221562748778751</v>
      </c>
      <c r="BR54" s="1202">
        <f t="shared" si="73"/>
        <v>40.942121453361217</v>
      </c>
      <c r="BS54" s="1202">
        <f t="shared" si="74"/>
        <v>42.221562748778751</v>
      </c>
      <c r="BT54" s="1202">
        <f t="shared" si="75"/>
        <v>44.780445339613827</v>
      </c>
      <c r="BU54" s="1202">
        <f t="shared" si="76"/>
        <v>48.618769225866444</v>
      </c>
      <c r="BV54" s="1202">
        <f t="shared" si="77"/>
        <v>51.17765181670152</v>
      </c>
      <c r="BW54" s="1207"/>
      <c r="BX54" s="1207"/>
      <c r="BY54" s="1204">
        <f t="shared" si="103"/>
        <v>12.499999999999998</v>
      </c>
      <c r="BZ54" s="1190">
        <f t="shared" si="52"/>
        <v>26959.341830211011</v>
      </c>
      <c r="CA54" s="1201">
        <f t="shared" si="104"/>
        <v>42.905786968833389</v>
      </c>
      <c r="CB54" s="1201">
        <f t="shared" si="78"/>
        <v>42.905786968833389</v>
      </c>
      <c r="CC54" s="1201">
        <f t="shared" si="79"/>
        <v>42.905786968833389</v>
      </c>
      <c r="CD54" s="1201">
        <f t="shared" si="80"/>
        <v>42.905786968833389</v>
      </c>
      <c r="CE54" s="1201">
        <f t="shared" si="81"/>
        <v>41.833142294612557</v>
      </c>
      <c r="CF54" s="1201">
        <f t="shared" si="82"/>
        <v>39.687852946170885</v>
      </c>
      <c r="CG54" s="1201">
        <f t="shared" si="83"/>
        <v>37.542563597729213</v>
      </c>
      <c r="CH54" s="1201">
        <f t="shared" si="84"/>
        <v>35.397274249287541</v>
      </c>
      <c r="CI54" s="1201">
        <f t="shared" si="85"/>
        <v>34.324629575066716</v>
      </c>
      <c r="CJ54" s="1201">
        <f t="shared" si="86"/>
        <v>35.397274249287541</v>
      </c>
      <c r="CK54" s="1201">
        <f t="shared" si="87"/>
        <v>37.542563597729213</v>
      </c>
      <c r="CL54" s="1201">
        <f t="shared" si="88"/>
        <v>40.760497620391718</v>
      </c>
      <c r="CM54" s="1201">
        <f t="shared" si="89"/>
        <v>42.905786968833389</v>
      </c>
      <c r="CN54" s="1201"/>
      <c r="CO54" s="748"/>
      <c r="CP54" s="1201"/>
      <c r="CQ54" s="748">
        <v>13</v>
      </c>
      <c r="CR54" s="1190">
        <f t="shared" si="105"/>
        <v>379.99999999999994</v>
      </c>
      <c r="CS54" s="1205">
        <f t="shared" si="106"/>
        <v>15.343419368976617</v>
      </c>
      <c r="CT54" s="1201">
        <f t="shared" si="90"/>
        <v>33.826449408991976</v>
      </c>
      <c r="CU54" s="1201">
        <f t="shared" si="91"/>
        <v>33.826449408991976</v>
      </c>
      <c r="CV54" s="1201">
        <f t="shared" si="92"/>
        <v>33.826449408991976</v>
      </c>
      <c r="CW54" s="1201">
        <f t="shared" si="93"/>
        <v>32.980788173767174</v>
      </c>
      <c r="CX54" s="1201">
        <f t="shared" si="94"/>
        <v>31.289465703317578</v>
      </c>
      <c r="CY54" s="1201">
        <f t="shared" si="95"/>
        <v>29.598143232867979</v>
      </c>
      <c r="CZ54" s="1201">
        <f t="shared" si="96"/>
        <v>27.906820762418377</v>
      </c>
      <c r="DA54" s="1201">
        <f t="shared" si="97"/>
        <v>27.061159527193581</v>
      </c>
      <c r="DB54" s="1201">
        <f t="shared" si="98"/>
        <v>27.906820762418377</v>
      </c>
      <c r="DC54" s="1201">
        <f t="shared" si="99"/>
        <v>29.598143232867979</v>
      </c>
      <c r="DD54" s="1201">
        <f t="shared" si="100"/>
        <v>32.135126938542371</v>
      </c>
      <c r="DE54" s="1201">
        <f t="shared" si="101"/>
        <v>33.826449408991976</v>
      </c>
      <c r="DF54" s="1190"/>
      <c r="DG54" s="1190"/>
      <c r="DH54" s="748" t="s">
        <v>186</v>
      </c>
      <c r="DI54" s="1202">
        <f>J39</f>
        <v>81.79405046758508</v>
      </c>
      <c r="DJ54" s="1202">
        <f>J38</f>
        <v>85.755652141577443</v>
      </c>
      <c r="DK54" s="1202">
        <f>J37</f>
        <v>87.748921588567967</v>
      </c>
      <c r="DL54" s="1202">
        <f>J36</f>
        <v>82.720622742134481</v>
      </c>
      <c r="DM54" s="748"/>
      <c r="DN54" s="748"/>
      <c r="DO54" s="748"/>
      <c r="DP54" s="748"/>
      <c r="DQ54" s="748"/>
      <c r="DR54" s="748"/>
      <c r="DS54" s="748"/>
      <c r="DT54" s="748"/>
      <c r="DU54" s="748"/>
      <c r="DV54" s="748"/>
      <c r="DW54" s="735"/>
      <c r="DX54" s="229"/>
      <c r="DY54" s="229"/>
      <c r="DZ54" s="229"/>
      <c r="EA54" s="229"/>
      <c r="EB54" s="229"/>
      <c r="EC54" s="229"/>
      <c r="ED54" s="229"/>
      <c r="EE54" s="229"/>
      <c r="EF54" s="229"/>
      <c r="EG54" s="229"/>
      <c r="EH54" s="229"/>
      <c r="EI54" s="229"/>
      <c r="EJ54" s="229"/>
      <c r="EK54" s="229"/>
      <c r="EL54" s="229"/>
      <c r="EM54" s="229"/>
      <c r="EN54" s="156"/>
      <c r="EO54" s="156"/>
      <c r="EP54" s="156"/>
      <c r="EQ54" s="156"/>
      <c r="ER54" s="156"/>
      <c r="ES54" s="228"/>
      <c r="ET54" s="81"/>
      <c r="EU54" s="81"/>
      <c r="EV54" s="81"/>
      <c r="EW54" s="81"/>
      <c r="EX54" s="81"/>
      <c r="EY54" s="81"/>
      <c r="EZ54" s="81"/>
      <c r="FA54" s="81"/>
      <c r="FB54" s="81"/>
      <c r="FC54" s="81"/>
      <c r="FD54" s="81"/>
      <c r="FE54" s="81"/>
      <c r="FF54" s="81"/>
      <c r="FG54" s="81"/>
      <c r="FH54" s="81"/>
      <c r="FI54" s="81"/>
      <c r="FJ54" s="81"/>
      <c r="FK54" s="81"/>
    </row>
    <row r="55" spans="2:167" x14ac:dyDescent="0.2">
      <c r="B55" s="230"/>
      <c r="C55" s="230"/>
      <c r="D55" s="253" t="s">
        <v>470</v>
      </c>
      <c r="E55" s="113"/>
      <c r="F55" s="659">
        <v>20</v>
      </c>
      <c r="G55" s="439">
        <v>23.604064516852954</v>
      </c>
      <c r="H55" s="439">
        <v>23.604064516852954</v>
      </c>
      <c r="I55" s="439">
        <v>23.604064516852954</v>
      </c>
      <c r="J55" s="439">
        <v>23.013962903931631</v>
      </c>
      <c r="K55" s="439">
        <v>21.833759678088985</v>
      </c>
      <c r="L55" s="439">
        <v>20.653556452246335</v>
      </c>
      <c r="M55" s="439">
        <v>19.473353226403685</v>
      </c>
      <c r="N55" s="439">
        <v>18.883251613482365</v>
      </c>
      <c r="O55" s="439">
        <v>19.473353226403685</v>
      </c>
      <c r="P55" s="439">
        <v>20.653556452246335</v>
      </c>
      <c r="Q55" s="439">
        <v>22.423861291010304</v>
      </c>
      <c r="R55" s="680">
        <v>23.604064516852954</v>
      </c>
      <c r="S55" s="288">
        <v>592.79999999999995</v>
      </c>
      <c r="T55" s="408"/>
      <c r="U55" s="440"/>
      <c r="V55" s="440"/>
      <c r="W55" s="671"/>
      <c r="X55" s="671"/>
      <c r="Y55" s="440"/>
      <c r="Z55" s="440"/>
      <c r="AA55" s="446"/>
      <c r="AB55" s="411"/>
      <c r="AC55" s="904"/>
      <c r="AD55" s="1199"/>
      <c r="AE55" s="1200">
        <v>17.035231554136558</v>
      </c>
      <c r="AF55" s="1200">
        <v>17.668506101986242</v>
      </c>
      <c r="AG55" s="1200">
        <v>18.588989230071515</v>
      </c>
      <c r="AH55" s="1200">
        <v>19.269778445454218</v>
      </c>
      <c r="AI55" s="1200">
        <v>19.488064471701549</v>
      </c>
      <c r="AJ55" s="1200">
        <v>19.032738926333327</v>
      </c>
      <c r="AK55" s="1200">
        <v>18.155901201052476</v>
      </c>
      <c r="AL55" s="1200">
        <v>16.982150714953164</v>
      </c>
      <c r="AM55" s="1200">
        <v>16.141369339557841</v>
      </c>
      <c r="AN55" s="1200">
        <v>15.730647785270234</v>
      </c>
      <c r="AO55" s="1200">
        <v>16.131289601684081</v>
      </c>
      <c r="AP55" s="1200">
        <v>16.807868507351952</v>
      </c>
      <c r="AQ55" s="1201">
        <v>17.586044656629429</v>
      </c>
      <c r="AR55" s="1201"/>
      <c r="AS55" s="748">
        <v>14</v>
      </c>
      <c r="AT55" s="1201">
        <f t="shared" si="54"/>
        <v>37.556256821187212</v>
      </c>
      <c r="AU55" s="1201">
        <f t="shared" si="55"/>
        <v>38.952388214046891</v>
      </c>
      <c r="AV55" s="1201">
        <f t="shared" si="56"/>
        <v>40.981706139552045</v>
      </c>
      <c r="AW55" s="1201">
        <f t="shared" si="57"/>
        <v>41.420524707155884</v>
      </c>
      <c r="AX55" s="1201">
        <f t="shared" si="58"/>
        <v>39.74154067275672</v>
      </c>
      <c r="AY55" s="1201">
        <f t="shared" si="59"/>
        <v>36.715005912855339</v>
      </c>
      <c r="AZ55" s="1201">
        <f t="shared" si="60"/>
        <v>33.022201141318497</v>
      </c>
      <c r="BA55" s="1201">
        <f t="shared" si="61"/>
        <v>29.951386881947936</v>
      </c>
      <c r="BB55" s="1201">
        <f t="shared" si="62"/>
        <v>29.358143070105029</v>
      </c>
      <c r="BC55" s="1201">
        <f t="shared" si="63"/>
        <v>30.3451241928272</v>
      </c>
      <c r="BD55" s="1201">
        <f t="shared" si="64"/>
        <v>33.785235648361336</v>
      </c>
      <c r="BE55" s="1201">
        <f t="shared" si="65"/>
        <v>37.055007105293747</v>
      </c>
      <c r="BF55" s="1202"/>
      <c r="BG55" s="1203"/>
      <c r="BH55" s="1203"/>
      <c r="BI55" s="748">
        <v>14</v>
      </c>
      <c r="BJ55" s="1190">
        <f t="shared" si="102"/>
        <v>410.4</v>
      </c>
      <c r="BK55" s="1202">
        <f t="shared" si="66"/>
        <v>47.777576291652672</v>
      </c>
      <c r="BL55" s="1202">
        <f t="shared" si="67"/>
        <v>47.777576291652672</v>
      </c>
      <c r="BM55" s="1202">
        <f t="shared" si="68"/>
        <v>47.777576291652672</v>
      </c>
      <c r="BN55" s="1202">
        <f t="shared" si="69"/>
        <v>46.583136884361352</v>
      </c>
      <c r="BO55" s="1202">
        <f t="shared" si="70"/>
        <v>44.194258069778719</v>
      </c>
      <c r="BP55" s="1202">
        <f t="shared" si="71"/>
        <v>41.805379255196087</v>
      </c>
      <c r="BQ55" s="1202">
        <f t="shared" si="72"/>
        <v>39.416500440613447</v>
      </c>
      <c r="BR55" s="1202">
        <f t="shared" si="73"/>
        <v>38.222061033322134</v>
      </c>
      <c r="BS55" s="1202">
        <f t="shared" si="74"/>
        <v>39.416500440613447</v>
      </c>
      <c r="BT55" s="1202">
        <f t="shared" si="75"/>
        <v>41.805379255196087</v>
      </c>
      <c r="BU55" s="1202">
        <f t="shared" si="76"/>
        <v>45.388697477070032</v>
      </c>
      <c r="BV55" s="1202">
        <f t="shared" si="77"/>
        <v>47.777576291652672</v>
      </c>
      <c r="BW55" s="1207"/>
      <c r="BX55" s="1207"/>
      <c r="BY55" s="1204">
        <f t="shared" si="103"/>
        <v>13.5</v>
      </c>
      <c r="BZ55" s="1190">
        <f t="shared" si="52"/>
        <v>28159.19391324688</v>
      </c>
      <c r="CA55" s="1201">
        <f t="shared" si="104"/>
        <v>39.468818520916699</v>
      </c>
      <c r="CB55" s="1201">
        <f t="shared" si="78"/>
        <v>39.468818520916699</v>
      </c>
      <c r="CC55" s="1201">
        <f t="shared" si="79"/>
        <v>39.468818520916699</v>
      </c>
      <c r="CD55" s="1201">
        <f t="shared" si="80"/>
        <v>39.468818520916699</v>
      </c>
      <c r="CE55" s="1201">
        <f t="shared" si="81"/>
        <v>38.482098057893779</v>
      </c>
      <c r="CF55" s="1201">
        <f t="shared" si="82"/>
        <v>36.508657131847947</v>
      </c>
      <c r="CG55" s="1201">
        <f t="shared" si="83"/>
        <v>34.535216205802115</v>
      </c>
      <c r="CH55" s="1201">
        <f t="shared" si="84"/>
        <v>32.561775279756276</v>
      </c>
      <c r="CI55" s="1201">
        <f t="shared" si="85"/>
        <v>31.57505481673336</v>
      </c>
      <c r="CJ55" s="1201">
        <f t="shared" si="86"/>
        <v>32.561775279756276</v>
      </c>
      <c r="CK55" s="1201">
        <f t="shared" si="87"/>
        <v>34.535216205802115</v>
      </c>
      <c r="CL55" s="1201">
        <f t="shared" si="88"/>
        <v>37.49537759487086</v>
      </c>
      <c r="CM55" s="1201">
        <f t="shared" si="89"/>
        <v>39.468818520916699</v>
      </c>
      <c r="CN55" s="1201"/>
      <c r="CO55" s="748"/>
      <c r="CP55" s="1201"/>
      <c r="CQ55" s="748">
        <v>14</v>
      </c>
      <c r="CR55" s="1190">
        <f t="shared" si="105"/>
        <v>410.4</v>
      </c>
      <c r="CS55" s="1205">
        <f t="shared" si="106"/>
        <v>12.911619304290122</v>
      </c>
      <c r="CT55" s="1201">
        <f t="shared" si="90"/>
        <v>28.465247979066664</v>
      </c>
      <c r="CU55" s="1201">
        <f t="shared" si="91"/>
        <v>28.465247979066664</v>
      </c>
      <c r="CV55" s="1201">
        <f t="shared" si="92"/>
        <v>28.465247979066664</v>
      </c>
      <c r="CW55" s="1201">
        <f t="shared" si="93"/>
        <v>27.753616779589997</v>
      </c>
      <c r="CX55" s="1201">
        <f t="shared" si="94"/>
        <v>26.330354380636667</v>
      </c>
      <c r="CY55" s="1201">
        <f t="shared" si="95"/>
        <v>24.90709198168333</v>
      </c>
      <c r="CZ55" s="1201">
        <f t="shared" si="96"/>
        <v>23.483829582729996</v>
      </c>
      <c r="DA55" s="1201">
        <f t="shared" si="97"/>
        <v>22.772198383253333</v>
      </c>
      <c r="DB55" s="1201">
        <f t="shared" si="98"/>
        <v>23.483829582729996</v>
      </c>
      <c r="DC55" s="1201">
        <f t="shared" si="99"/>
        <v>24.90709198168333</v>
      </c>
      <c r="DD55" s="1201">
        <f t="shared" si="100"/>
        <v>27.04198558011333</v>
      </c>
      <c r="DE55" s="1201">
        <f t="shared" si="101"/>
        <v>28.465247979066664</v>
      </c>
      <c r="DF55" s="1190"/>
      <c r="DG55" s="1190"/>
      <c r="DH55" s="748" t="s">
        <v>187</v>
      </c>
      <c r="DI55" s="1202">
        <f>K40</f>
        <v>73.140696416723031</v>
      </c>
      <c r="DJ55" s="1202">
        <f>K39</f>
        <v>77.599483776939692</v>
      </c>
      <c r="DK55" s="1202">
        <f>K38</f>
        <v>81.357926390727329</v>
      </c>
      <c r="DL55" s="1202">
        <f>K37</f>
        <v>83.248976891718328</v>
      </c>
      <c r="DM55" s="1202">
        <f>K36</f>
        <v>78.478539524589138</v>
      </c>
      <c r="DN55" s="748"/>
      <c r="DO55" s="748"/>
      <c r="DP55" s="748"/>
      <c r="DQ55" s="748"/>
      <c r="DR55" s="748"/>
      <c r="DS55" s="748"/>
      <c r="DT55" s="748"/>
      <c r="DU55" s="748"/>
      <c r="DV55" s="748"/>
      <c r="DW55" s="735"/>
      <c r="DX55" s="229"/>
      <c r="DY55" s="229"/>
      <c r="DZ55" s="229"/>
      <c r="EA55" s="229"/>
      <c r="EB55" s="229"/>
      <c r="EC55" s="229"/>
      <c r="ED55" s="229"/>
      <c r="EE55" s="229"/>
      <c r="EF55" s="229"/>
      <c r="EG55" s="229"/>
      <c r="EH55" s="229"/>
      <c r="EI55" s="229"/>
      <c r="EJ55" s="229"/>
      <c r="EK55" s="229"/>
      <c r="EL55" s="229"/>
      <c r="EM55" s="229"/>
      <c r="EN55" s="156"/>
      <c r="EO55" s="156"/>
      <c r="EP55" s="156"/>
      <c r="EQ55" s="156"/>
      <c r="ER55" s="156"/>
      <c r="ES55" s="228"/>
      <c r="ET55" s="81"/>
      <c r="EU55" s="81"/>
      <c r="EV55" s="81"/>
      <c r="EW55" s="81"/>
      <c r="EX55" s="81"/>
      <c r="EY55" s="81"/>
      <c r="EZ55" s="81"/>
      <c r="FA55" s="81"/>
      <c r="FB55" s="81"/>
      <c r="FC55" s="81"/>
      <c r="FD55" s="81"/>
      <c r="FE55" s="81"/>
      <c r="FF55" s="81"/>
      <c r="FG55" s="81"/>
      <c r="FH55" s="81"/>
      <c r="FI55" s="81"/>
      <c r="FJ55" s="81"/>
      <c r="FK55" s="81"/>
    </row>
    <row r="56" spans="2:167" x14ac:dyDescent="0.2">
      <c r="B56" s="230"/>
      <c r="C56" s="57" t="s">
        <v>471</v>
      </c>
      <c r="D56" s="628">
        <v>11111.9143868501</v>
      </c>
      <c r="E56" s="113"/>
      <c r="F56" s="659">
        <v>21</v>
      </c>
      <c r="G56" s="439">
        <v>21.631788520781573</v>
      </c>
      <c r="H56" s="439">
        <v>21.631788520781573</v>
      </c>
      <c r="I56" s="439">
        <v>21.631788520781573</v>
      </c>
      <c r="J56" s="439">
        <v>21.090993807762032</v>
      </c>
      <c r="K56" s="439">
        <v>20.009404381722955</v>
      </c>
      <c r="L56" s="439">
        <v>18.927814955683875</v>
      </c>
      <c r="M56" s="439">
        <v>17.846225529644798</v>
      </c>
      <c r="N56" s="439">
        <v>17.305430816625258</v>
      </c>
      <c r="O56" s="439">
        <v>17.846225529644798</v>
      </c>
      <c r="P56" s="439">
        <v>18.927814955683875</v>
      </c>
      <c r="Q56" s="439">
        <v>20.550199094742492</v>
      </c>
      <c r="R56" s="680">
        <v>21.631788520781573</v>
      </c>
      <c r="S56" s="288">
        <v>623.20000000000005</v>
      </c>
      <c r="T56" s="408"/>
      <c r="U56" s="440"/>
      <c r="V56" s="670"/>
      <c r="W56" s="670"/>
      <c r="X56" s="670"/>
      <c r="Y56" s="440"/>
      <c r="Z56" s="440"/>
      <c r="AA56" s="446"/>
      <c r="AB56" s="411"/>
      <c r="AC56" s="904"/>
      <c r="AD56" s="1199"/>
      <c r="AE56" s="1200">
        <v>15.987838761320081</v>
      </c>
      <c r="AF56" s="1200">
        <v>16.540253700416756</v>
      </c>
      <c r="AG56" s="1200">
        <v>17.473942672978673</v>
      </c>
      <c r="AH56" s="1200">
        <v>18.328362325533835</v>
      </c>
      <c r="AI56" s="1200">
        <v>18.782980234521496</v>
      </c>
      <c r="AJ56" s="1200">
        <v>18.5537595518127</v>
      </c>
      <c r="AK56" s="1200">
        <v>17.806913077484182</v>
      </c>
      <c r="AL56" s="1200">
        <v>16.631618685886124</v>
      </c>
      <c r="AM56" s="1200">
        <v>15.68170372515003</v>
      </c>
      <c r="AN56" s="1200">
        <v>15.126710062607788</v>
      </c>
      <c r="AO56" s="1200">
        <v>15.385183231806414</v>
      </c>
      <c r="AP56" s="1200">
        <v>15.900400760854701</v>
      </c>
      <c r="AQ56" s="1201">
        <v>16.849972232531066</v>
      </c>
      <c r="AR56" s="1201"/>
      <c r="AS56" s="748">
        <v>15</v>
      </c>
      <c r="AT56" s="1201">
        <f t="shared" si="54"/>
        <v>35.247150978119031</v>
      </c>
      <c r="AU56" s="1201">
        <f t="shared" si="55"/>
        <v>36.465017448477482</v>
      </c>
      <c r="AV56" s="1201">
        <f t="shared" si="56"/>
        <v>38.523449277432043</v>
      </c>
      <c r="AW56" s="1201">
        <f t="shared" si="57"/>
        <v>39.396944116166999</v>
      </c>
      <c r="AX56" s="1201">
        <f t="shared" si="58"/>
        <v>38.303679363836068</v>
      </c>
      <c r="AY56" s="1201">
        <f t="shared" si="59"/>
        <v>35.791033244721419</v>
      </c>
      <c r="AZ56" s="1201">
        <f t="shared" si="60"/>
        <v>32.387456774471232</v>
      </c>
      <c r="BA56" s="1201">
        <f t="shared" si="61"/>
        <v>29.33315420969538</v>
      </c>
      <c r="BB56" s="1201">
        <f t="shared" si="62"/>
        <v>28.522096970898311</v>
      </c>
      <c r="BC56" s="1201">
        <f t="shared" si="63"/>
        <v>29.180101273930902</v>
      </c>
      <c r="BD56" s="1201">
        <f t="shared" si="64"/>
        <v>32.222596817400863</v>
      </c>
      <c r="BE56" s="1201">
        <f t="shared" si="65"/>
        <v>35.054383184445484</v>
      </c>
      <c r="BF56" s="1202"/>
      <c r="BG56" s="1203"/>
      <c r="BH56" s="1203"/>
      <c r="BI56" s="748">
        <v>15</v>
      </c>
      <c r="BJ56" s="1190">
        <f t="shared" si="102"/>
        <v>440.79999999999995</v>
      </c>
      <c r="BK56" s="1202">
        <f t="shared" si="66"/>
        <v>44.552178189784613</v>
      </c>
      <c r="BL56" s="1202">
        <f t="shared" si="67"/>
        <v>44.552178189784613</v>
      </c>
      <c r="BM56" s="1202">
        <f t="shared" si="68"/>
        <v>44.552178189784613</v>
      </c>
      <c r="BN56" s="1202">
        <f t="shared" si="69"/>
        <v>43.438373735040003</v>
      </c>
      <c r="BO56" s="1202">
        <f t="shared" si="70"/>
        <v>41.210764825550775</v>
      </c>
      <c r="BP56" s="1202">
        <f t="shared" si="71"/>
        <v>38.983155916061541</v>
      </c>
      <c r="BQ56" s="1202">
        <f t="shared" si="72"/>
        <v>36.7555470065723</v>
      </c>
      <c r="BR56" s="1202">
        <f t="shared" si="73"/>
        <v>35.64174255182769</v>
      </c>
      <c r="BS56" s="1202">
        <f t="shared" si="74"/>
        <v>36.7555470065723</v>
      </c>
      <c r="BT56" s="1202">
        <f t="shared" si="75"/>
        <v>38.983155916061541</v>
      </c>
      <c r="BU56" s="1202">
        <f t="shared" si="76"/>
        <v>42.324569280295378</v>
      </c>
      <c r="BV56" s="1202">
        <f t="shared" si="77"/>
        <v>44.552178189784613</v>
      </c>
      <c r="BW56" s="1207"/>
      <c r="BX56" s="1207"/>
      <c r="BY56" s="1204">
        <f t="shared" si="103"/>
        <v>14.5</v>
      </c>
      <c r="BZ56" s="1190">
        <f t="shared" si="52"/>
        <v>29262.085079672353</v>
      </c>
      <c r="CA56" s="1201">
        <f t="shared" si="104"/>
        <v>36.279314685048476</v>
      </c>
      <c r="CB56" s="1201">
        <f t="shared" si="78"/>
        <v>36.279314685048476</v>
      </c>
      <c r="CC56" s="1201">
        <f t="shared" si="79"/>
        <v>36.279314685048476</v>
      </c>
      <c r="CD56" s="1201">
        <f t="shared" si="80"/>
        <v>36.279314685048476</v>
      </c>
      <c r="CE56" s="1201">
        <f t="shared" si="81"/>
        <v>35.372331817922266</v>
      </c>
      <c r="CF56" s="1201">
        <f t="shared" si="82"/>
        <v>33.558366083669839</v>
      </c>
      <c r="CG56" s="1201">
        <f t="shared" si="83"/>
        <v>31.744400349417418</v>
      </c>
      <c r="CH56" s="1201">
        <f t="shared" si="84"/>
        <v>29.930434615164991</v>
      </c>
      <c r="CI56" s="1201">
        <f t="shared" si="85"/>
        <v>29.023451748038781</v>
      </c>
      <c r="CJ56" s="1201">
        <f t="shared" si="86"/>
        <v>29.930434615164991</v>
      </c>
      <c r="CK56" s="1201">
        <f t="shared" si="87"/>
        <v>31.744400349417418</v>
      </c>
      <c r="CL56" s="1201">
        <f t="shared" si="88"/>
        <v>34.465348950796049</v>
      </c>
      <c r="CM56" s="1201">
        <f t="shared" si="89"/>
        <v>36.279314685048476</v>
      </c>
      <c r="CN56" s="1201"/>
      <c r="CO56" s="748"/>
      <c r="CP56" s="1201"/>
      <c r="CQ56" s="748">
        <v>15</v>
      </c>
      <c r="CR56" s="1190">
        <f t="shared" si="105"/>
        <v>440.79999999999995</v>
      </c>
      <c r="CS56" s="1205">
        <f t="shared" si="106"/>
        <v>10.797202729559494</v>
      </c>
      <c r="CT56" s="1201">
        <f t="shared" si="90"/>
        <v>23.803757370312603</v>
      </c>
      <c r="CU56" s="1201">
        <f t="shared" si="91"/>
        <v>23.803757370312603</v>
      </c>
      <c r="CV56" s="1201">
        <f t="shared" si="92"/>
        <v>23.803757370312603</v>
      </c>
      <c r="CW56" s="1201">
        <f t="shared" si="93"/>
        <v>23.208663436054785</v>
      </c>
      <c r="CX56" s="1201">
        <f t="shared" si="94"/>
        <v>22.018475567539159</v>
      </c>
      <c r="CY56" s="1201">
        <f t="shared" si="95"/>
        <v>20.828287699023523</v>
      </c>
      <c r="CZ56" s="1201">
        <f t="shared" si="96"/>
        <v>19.638099830507894</v>
      </c>
      <c r="DA56" s="1201">
        <f t="shared" si="97"/>
        <v>19.043005896250083</v>
      </c>
      <c r="DB56" s="1201">
        <f t="shared" si="98"/>
        <v>19.638099830507894</v>
      </c>
      <c r="DC56" s="1201">
        <f t="shared" si="99"/>
        <v>20.828287699023523</v>
      </c>
      <c r="DD56" s="1201">
        <f t="shared" si="100"/>
        <v>22.61356950179697</v>
      </c>
      <c r="DE56" s="1201">
        <f t="shared" si="101"/>
        <v>23.803757370312603</v>
      </c>
      <c r="DF56" s="1190"/>
      <c r="DG56" s="1190"/>
      <c r="DH56" s="748" t="s">
        <v>188</v>
      </c>
      <c r="DI56" s="1202">
        <f>L41</f>
        <v>64.752682872379793</v>
      </c>
      <c r="DJ56" s="1202">
        <f>L40</f>
        <v>69.187145259062319</v>
      </c>
      <c r="DK56" s="1202">
        <f>L39</f>
        <v>73.404917086294304</v>
      </c>
      <c r="DL56" s="1202">
        <f>L38</f>
        <v>76.960200639877201</v>
      </c>
      <c r="DM56" s="1202">
        <f>L37</f>
        <v>78.74903219486869</v>
      </c>
      <c r="DN56" s="1202">
        <f>L36</f>
        <v>74.236456307043767</v>
      </c>
      <c r="DO56" s="748"/>
      <c r="DP56" s="748"/>
      <c r="DQ56" s="748"/>
      <c r="DR56" s="748"/>
      <c r="DS56" s="748"/>
      <c r="DT56" s="748"/>
      <c r="DU56" s="748"/>
      <c r="DV56" s="748"/>
      <c r="DW56" s="735"/>
      <c r="DX56" s="229"/>
      <c r="DY56" s="229"/>
      <c r="DZ56" s="229"/>
      <c r="EA56" s="229"/>
      <c r="EB56" s="229"/>
      <c r="EC56" s="229"/>
      <c r="ED56" s="229"/>
      <c r="EE56" s="229"/>
      <c r="EF56" s="229"/>
      <c r="EG56" s="229"/>
      <c r="EH56" s="229"/>
      <c r="EI56" s="229"/>
      <c r="EJ56" s="229"/>
      <c r="EK56" s="229"/>
      <c r="EL56" s="229"/>
      <c r="EM56" s="229"/>
      <c r="EN56" s="156"/>
      <c r="EO56" s="156"/>
      <c r="EP56" s="156"/>
      <c r="EQ56" s="156"/>
      <c r="ER56" s="156"/>
      <c r="ES56" s="228"/>
      <c r="ET56" s="81"/>
      <c r="EU56" s="81"/>
      <c r="EV56" s="81"/>
      <c r="EW56" s="81"/>
      <c r="EX56" s="81"/>
      <c r="EY56" s="81"/>
      <c r="EZ56" s="81"/>
      <c r="FA56" s="81"/>
      <c r="FB56" s="81"/>
      <c r="FC56" s="81"/>
      <c r="FD56" s="81"/>
      <c r="FE56" s="81"/>
      <c r="FF56" s="81"/>
      <c r="FG56" s="81"/>
      <c r="FH56" s="81"/>
      <c r="FI56" s="81"/>
      <c r="FJ56" s="81"/>
      <c r="FK56" s="81"/>
    </row>
    <row r="57" spans="2:167" x14ac:dyDescent="0.2">
      <c r="B57" s="230"/>
      <c r="C57" s="57" t="s">
        <v>472</v>
      </c>
      <c r="D57" s="628">
        <v>2.2119208448299001E-3</v>
      </c>
      <c r="E57" s="113"/>
      <c r="F57" s="659">
        <v>22</v>
      </c>
      <c r="G57" s="439">
        <v>19.81772256519994</v>
      </c>
      <c r="H57" s="439">
        <v>19.81772256519994</v>
      </c>
      <c r="I57" s="439">
        <v>19.81772256519994</v>
      </c>
      <c r="J57" s="439">
        <v>19.322279501069943</v>
      </c>
      <c r="K57" s="439">
        <v>18.331393372809945</v>
      </c>
      <c r="L57" s="439">
        <v>17.340507244549947</v>
      </c>
      <c r="M57" s="439">
        <v>16.349621116289949</v>
      </c>
      <c r="N57" s="439">
        <v>15.854178052159952</v>
      </c>
      <c r="O57" s="439">
        <v>16.349621116289949</v>
      </c>
      <c r="P57" s="439">
        <v>17.340507244549947</v>
      </c>
      <c r="Q57" s="439">
        <v>18.826836436939942</v>
      </c>
      <c r="R57" s="680">
        <v>19.81772256519994</v>
      </c>
      <c r="S57" s="288">
        <v>653.6</v>
      </c>
      <c r="T57" s="408"/>
      <c r="U57" s="440"/>
      <c r="V57" s="670"/>
      <c r="W57" s="670"/>
      <c r="X57" s="670"/>
      <c r="Y57" s="440"/>
      <c r="Z57" s="440"/>
      <c r="AA57" s="446"/>
      <c r="AB57" s="411"/>
      <c r="AC57" s="904"/>
      <c r="AD57" s="1199"/>
      <c r="AE57" s="1200">
        <v>15.061965158423266</v>
      </c>
      <c r="AF57" s="1200">
        <v>15.474248482402608</v>
      </c>
      <c r="AG57" s="1200">
        <v>16.287215466920784</v>
      </c>
      <c r="AH57" s="1200">
        <v>17.188309764156635</v>
      </c>
      <c r="AI57" s="1200">
        <v>17.797554137832922</v>
      </c>
      <c r="AJ57" s="1200">
        <v>17.80902572757244</v>
      </c>
      <c r="AK57" s="1200">
        <v>17.262866297870946</v>
      </c>
      <c r="AL57" s="1200">
        <v>16.245365577980238</v>
      </c>
      <c r="AM57" s="1200">
        <v>15.32109020129025</v>
      </c>
      <c r="AN57" s="1200">
        <v>14.731583040800707</v>
      </c>
      <c r="AO57" s="1200">
        <v>14.837176053034813</v>
      </c>
      <c r="AP57" s="1200">
        <v>15.098602483163578</v>
      </c>
      <c r="AQ57" s="1201">
        <v>16.092916865954098</v>
      </c>
      <c r="AR57" s="1201"/>
      <c r="AS57" s="748">
        <v>16</v>
      </c>
      <c r="AT57" s="1201">
        <f t="shared" si="54"/>
        <v>33.205949089911812</v>
      </c>
      <c r="AU57" s="1201">
        <f t="shared" si="55"/>
        <v>34.114878231805456</v>
      </c>
      <c r="AV57" s="1201">
        <f t="shared" si="56"/>
        <v>35.907163635187423</v>
      </c>
      <c r="AW57" s="1201">
        <f t="shared" si="57"/>
        <v>36.946393092985922</v>
      </c>
      <c r="AX57" s="1201">
        <f t="shared" si="58"/>
        <v>36.294123650470475</v>
      </c>
      <c r="AY57" s="1201">
        <f t="shared" si="59"/>
        <v>34.354408339272133</v>
      </c>
      <c r="AZ57" s="1201">
        <f t="shared" si="60"/>
        <v>31.397937059215604</v>
      </c>
      <c r="BA57" s="1201">
        <f t="shared" si="61"/>
        <v>28.651920338707683</v>
      </c>
      <c r="BB57" s="1201">
        <f t="shared" si="62"/>
        <v>27.866208167180488</v>
      </c>
      <c r="BC57" s="1201">
        <f t="shared" si="63"/>
        <v>28.417883550137919</v>
      </c>
      <c r="BD57" s="1201">
        <f t="shared" si="64"/>
        <v>31.074855246270722</v>
      </c>
      <c r="BE57" s="1201">
        <f t="shared" si="65"/>
        <v>33.28672056477059</v>
      </c>
      <c r="BF57" s="1202"/>
      <c r="BG57" s="1203"/>
      <c r="BH57" s="1203"/>
      <c r="BI57" s="748">
        <v>16</v>
      </c>
      <c r="BJ57" s="1190">
        <f t="shared" si="102"/>
        <v>471.2</v>
      </c>
      <c r="BK57" s="1202">
        <f t="shared" si="66"/>
        <v>41.503186393931394</v>
      </c>
      <c r="BL57" s="1202">
        <f t="shared" si="67"/>
        <v>41.503186393931394</v>
      </c>
      <c r="BM57" s="1202">
        <f t="shared" si="68"/>
        <v>41.503186393931394</v>
      </c>
      <c r="BN57" s="1202">
        <f t="shared" si="69"/>
        <v>40.46560673408311</v>
      </c>
      <c r="BO57" s="1202">
        <f t="shared" si="70"/>
        <v>38.390447414386536</v>
      </c>
      <c r="BP57" s="1202">
        <f t="shared" si="71"/>
        <v>36.315288094689969</v>
      </c>
      <c r="BQ57" s="1202">
        <f t="shared" si="72"/>
        <v>34.240128774993394</v>
      </c>
      <c r="BR57" s="1202">
        <f t="shared" si="73"/>
        <v>33.202549115145118</v>
      </c>
      <c r="BS57" s="1202">
        <f t="shared" si="74"/>
        <v>34.240128774993394</v>
      </c>
      <c r="BT57" s="1202">
        <f t="shared" si="75"/>
        <v>36.315288094689969</v>
      </c>
      <c r="BU57" s="1202">
        <f t="shared" si="76"/>
        <v>39.428027074234826</v>
      </c>
      <c r="BV57" s="1202">
        <f t="shared" si="77"/>
        <v>41.503186393931394</v>
      </c>
      <c r="BW57" s="1207"/>
      <c r="BX57" s="1207"/>
      <c r="BY57" s="1204">
        <f t="shared" si="103"/>
        <v>15.5</v>
      </c>
      <c r="BZ57" s="1190">
        <f t="shared" si="52"/>
        <v>30275.176867574603</v>
      </c>
      <c r="CA57" s="1201">
        <f t="shared" si="104"/>
        <v>33.325387759942366</v>
      </c>
      <c r="CB57" s="1201">
        <f t="shared" si="78"/>
        <v>33.325387759942366</v>
      </c>
      <c r="CC57" s="1201">
        <f t="shared" si="79"/>
        <v>33.325387759942366</v>
      </c>
      <c r="CD57" s="1201">
        <f t="shared" si="80"/>
        <v>33.325387759942366</v>
      </c>
      <c r="CE57" s="1201">
        <f t="shared" si="81"/>
        <v>32.492253065943807</v>
      </c>
      <c r="CF57" s="1201">
        <f t="shared" si="82"/>
        <v>30.825983677946692</v>
      </c>
      <c r="CG57" s="1201">
        <f t="shared" si="83"/>
        <v>29.159714289949569</v>
      </c>
      <c r="CH57" s="1201">
        <f t="shared" si="84"/>
        <v>27.493444901952451</v>
      </c>
      <c r="CI57" s="1201">
        <f t="shared" si="85"/>
        <v>26.660310207953895</v>
      </c>
      <c r="CJ57" s="1201">
        <f t="shared" si="86"/>
        <v>27.493444901952451</v>
      </c>
      <c r="CK57" s="1201">
        <f t="shared" si="87"/>
        <v>29.159714289949569</v>
      </c>
      <c r="CL57" s="1201">
        <f t="shared" si="88"/>
        <v>31.659118371945247</v>
      </c>
      <c r="CM57" s="1201">
        <f t="shared" si="89"/>
        <v>33.325387759942366</v>
      </c>
      <c r="CN57" s="1201"/>
      <c r="CO57" s="748"/>
      <c r="CP57" s="1201"/>
      <c r="CQ57" s="748">
        <v>16</v>
      </c>
      <c r="CR57" s="1190">
        <f t="shared" si="105"/>
        <v>471.2</v>
      </c>
      <c r="CS57" s="1205">
        <f t="shared" si="106"/>
        <v>8.9821459356558044</v>
      </c>
      <c r="CT57" s="1201">
        <f t="shared" si="90"/>
        <v>19.802242105887849</v>
      </c>
      <c r="CU57" s="1201">
        <f t="shared" si="91"/>
        <v>19.802242105887849</v>
      </c>
      <c r="CV57" s="1201">
        <f t="shared" si="92"/>
        <v>19.802242105887849</v>
      </c>
      <c r="CW57" s="1201">
        <f t="shared" si="93"/>
        <v>19.307186053240653</v>
      </c>
      <c r="CX57" s="1201">
        <f t="shared" si="94"/>
        <v>18.317073947946263</v>
      </c>
      <c r="CY57" s="1201">
        <f t="shared" si="95"/>
        <v>17.326961842651869</v>
      </c>
      <c r="CZ57" s="1201">
        <f t="shared" si="96"/>
        <v>16.336849737357475</v>
      </c>
      <c r="DA57" s="1201">
        <f t="shared" si="97"/>
        <v>15.841793684710282</v>
      </c>
      <c r="DB57" s="1201">
        <f t="shared" si="98"/>
        <v>16.336849737357475</v>
      </c>
      <c r="DC57" s="1201">
        <f t="shared" si="99"/>
        <v>17.326961842651869</v>
      </c>
      <c r="DD57" s="1201">
        <f t="shared" si="100"/>
        <v>18.812130000593459</v>
      </c>
      <c r="DE57" s="1201">
        <f t="shared" si="101"/>
        <v>19.802242105887849</v>
      </c>
      <c r="DF57" s="1190"/>
      <c r="DG57" s="1190"/>
      <c r="DH57" s="748" t="s">
        <v>189</v>
      </c>
      <c r="DI57" s="1202">
        <f>M42</f>
        <v>56.872142086438913</v>
      </c>
      <c r="DJ57" s="1202">
        <f>M41</f>
        <v>61.052529565386664</v>
      </c>
      <c r="DK57" s="1202">
        <f>M40</f>
        <v>65.233594101401621</v>
      </c>
      <c r="DL57" s="1202">
        <f>M39</f>
        <v>69.210350395648916</v>
      </c>
      <c r="DM57" s="1202">
        <f>M38</f>
        <v>72.562474889027058</v>
      </c>
      <c r="DN57" s="1202">
        <f>M37</f>
        <v>74.249087498019051</v>
      </c>
      <c r="DO57" s="1202">
        <f>M36</f>
        <v>69.99437308949841</v>
      </c>
      <c r="DP57" s="748"/>
      <c r="DQ57" s="748"/>
      <c r="DR57" s="748"/>
      <c r="DS57" s="748"/>
      <c r="DT57" s="748"/>
      <c r="DU57" s="748"/>
      <c r="DV57" s="748"/>
      <c r="DW57" s="735"/>
      <c r="DX57" s="229"/>
      <c r="DY57" s="229"/>
      <c r="DZ57" s="229"/>
      <c r="EA57" s="229"/>
      <c r="EB57" s="229"/>
      <c r="EC57" s="229"/>
      <c r="ED57" s="229"/>
      <c r="EE57" s="229"/>
      <c r="EF57" s="229"/>
      <c r="EG57" s="229"/>
      <c r="EH57" s="229"/>
      <c r="EI57" s="229"/>
      <c r="EJ57" s="229"/>
      <c r="EK57" s="229"/>
      <c r="EL57" s="229"/>
      <c r="EM57" s="229"/>
      <c r="EN57" s="156"/>
      <c r="EO57" s="156"/>
      <c r="EP57" s="156"/>
      <c r="EQ57" s="156"/>
      <c r="ER57" s="156"/>
      <c r="ES57" s="228"/>
      <c r="ET57" s="81"/>
      <c r="EU57" s="81"/>
      <c r="EV57" s="81"/>
      <c r="EW57" s="81"/>
      <c r="EX57" s="81"/>
      <c r="EY57" s="81"/>
      <c r="EZ57" s="81"/>
      <c r="FA57" s="81"/>
      <c r="FB57" s="81"/>
      <c r="FC57" s="81"/>
      <c r="FD57" s="81"/>
      <c r="FE57" s="81"/>
      <c r="FF57" s="81"/>
      <c r="FG57" s="81"/>
      <c r="FH57" s="81"/>
      <c r="FI57" s="81"/>
      <c r="FJ57" s="81"/>
      <c r="FK57" s="81"/>
    </row>
    <row r="58" spans="2:167" x14ac:dyDescent="0.2">
      <c r="B58" s="230"/>
      <c r="C58" s="57" t="s">
        <v>473</v>
      </c>
      <c r="D58" s="629">
        <v>84.8372778027001</v>
      </c>
      <c r="E58" s="113"/>
      <c r="F58" s="659">
        <v>23</v>
      </c>
      <c r="G58" s="439">
        <v>18.15030249862976</v>
      </c>
      <c r="H58" s="439">
        <v>18.15030249862976</v>
      </c>
      <c r="I58" s="439">
        <v>18.15030249862976</v>
      </c>
      <c r="J58" s="439">
        <v>17.696544936164017</v>
      </c>
      <c r="K58" s="439">
        <v>16.789029811232528</v>
      </c>
      <c r="L58" s="439">
        <v>15.88151468630104</v>
      </c>
      <c r="M58" s="439">
        <v>14.973999561369551</v>
      </c>
      <c r="N58" s="439">
        <v>14.520241998903808</v>
      </c>
      <c r="O58" s="439">
        <v>14.973999561369551</v>
      </c>
      <c r="P58" s="439">
        <v>15.88151468630104</v>
      </c>
      <c r="Q58" s="439">
        <v>17.24278737369827</v>
      </c>
      <c r="R58" s="680">
        <v>18.15030249862976</v>
      </c>
      <c r="S58" s="288">
        <v>684</v>
      </c>
      <c r="T58" s="408"/>
      <c r="U58" s="440"/>
      <c r="V58" s="670"/>
      <c r="W58" s="670"/>
      <c r="X58" s="670"/>
      <c r="Y58" s="440"/>
      <c r="Z58" s="440"/>
      <c r="AA58" s="446"/>
      <c r="AB58" s="411"/>
      <c r="AC58" s="904"/>
      <c r="AD58" s="1199"/>
      <c r="AE58" s="1200">
        <v>14.229656519944465</v>
      </c>
      <c r="AF58" s="1200">
        <v>14.444412940278653</v>
      </c>
      <c r="AG58" s="1200">
        <v>14.998822629884778</v>
      </c>
      <c r="AH58" s="1200">
        <v>15.795344250220458</v>
      </c>
      <c r="AI58" s="1200">
        <v>16.448646846831686</v>
      </c>
      <c r="AJ58" s="1200">
        <v>16.689534960920344</v>
      </c>
      <c r="AK58" s="1200">
        <v>16.403135937223198</v>
      </c>
      <c r="AL58" s="1200">
        <v>15.707867749710665</v>
      </c>
      <c r="AM58" s="1200">
        <v>14.965442233092126</v>
      </c>
      <c r="AN58" s="1200">
        <v>14.473736250099989</v>
      </c>
      <c r="AO58" s="1200">
        <v>14.435794312987642</v>
      </c>
      <c r="AP58" s="1200">
        <v>14.368678099972179</v>
      </c>
      <c r="AQ58" s="1201">
        <v>15.246756060930515</v>
      </c>
      <c r="AR58" s="1201"/>
      <c r="AS58" s="748">
        <v>17</v>
      </c>
      <c r="AT58" s="1201">
        <f t="shared" si="54"/>
        <v>31.371022638700047</v>
      </c>
      <c r="AU58" s="1201">
        <f t="shared" si="55"/>
        <v>31.844479500759025</v>
      </c>
      <c r="AV58" s="1201">
        <f t="shared" si="56"/>
        <v>33.066743643211865</v>
      </c>
      <c r="AW58" s="1201">
        <f t="shared" si="57"/>
        <v>33.952203894104883</v>
      </c>
      <c r="AX58" s="1201">
        <f t="shared" si="58"/>
        <v>33.543329488898046</v>
      </c>
      <c r="AY58" s="1201">
        <f t="shared" si="59"/>
        <v>32.19486050561008</v>
      </c>
      <c r="AZ58" s="1201">
        <f t="shared" si="60"/>
        <v>29.834247734063155</v>
      </c>
      <c r="BA58" s="1201">
        <f t="shared" si="61"/>
        <v>27.703936442384506</v>
      </c>
      <c r="BB58" s="1201">
        <f t="shared" si="62"/>
        <v>27.219350783937024</v>
      </c>
      <c r="BC58" s="1201">
        <f t="shared" si="63"/>
        <v>27.920485541273859</v>
      </c>
      <c r="BD58" s="1201">
        <f t="shared" si="64"/>
        <v>30.234204746075918</v>
      </c>
      <c r="BE58" s="1201">
        <f t="shared" si="65"/>
        <v>31.677512758697286</v>
      </c>
      <c r="BF58" s="1202"/>
      <c r="BG58" s="1203"/>
      <c r="BH58" s="1203"/>
      <c r="BI58" s="748">
        <v>17</v>
      </c>
      <c r="BJ58" s="1190">
        <f t="shared" si="102"/>
        <v>501.59999999999997</v>
      </c>
      <c r="BK58" s="1202">
        <f t="shared" si="66"/>
        <v>38.629199545453439</v>
      </c>
      <c r="BL58" s="1202">
        <f t="shared" si="67"/>
        <v>38.629199545453439</v>
      </c>
      <c r="BM58" s="1202">
        <f t="shared" si="68"/>
        <v>38.629199545453439</v>
      </c>
      <c r="BN58" s="1202">
        <f t="shared" si="69"/>
        <v>37.663469556817105</v>
      </c>
      <c r="BO58" s="1202">
        <f t="shared" si="70"/>
        <v>35.732009579544432</v>
      </c>
      <c r="BP58" s="1202">
        <f t="shared" si="71"/>
        <v>33.800549602271758</v>
      </c>
      <c r="BQ58" s="1202">
        <f t="shared" si="72"/>
        <v>31.869089624999084</v>
      </c>
      <c r="BR58" s="1202">
        <f t="shared" si="73"/>
        <v>30.903359636362755</v>
      </c>
      <c r="BS58" s="1202">
        <f t="shared" si="74"/>
        <v>31.869089624999084</v>
      </c>
      <c r="BT58" s="1202">
        <f t="shared" si="75"/>
        <v>33.800549602271758</v>
      </c>
      <c r="BU58" s="1202">
        <f t="shared" si="76"/>
        <v>36.697739568180765</v>
      </c>
      <c r="BV58" s="1202">
        <f t="shared" si="77"/>
        <v>38.629199545453439</v>
      </c>
      <c r="BW58" s="1207"/>
      <c r="BX58" s="1207"/>
      <c r="BY58" s="1204">
        <f t="shared" si="103"/>
        <v>16.5</v>
      </c>
      <c r="BZ58" s="1190">
        <f t="shared" si="52"/>
        <v>31205.23963563556</v>
      </c>
      <c r="CA58" s="1201">
        <f t="shared" si="104"/>
        <v>30.59417000200515</v>
      </c>
      <c r="CB58" s="1201">
        <f t="shared" si="78"/>
        <v>30.59417000200515</v>
      </c>
      <c r="CC58" s="1201">
        <f t="shared" si="79"/>
        <v>30.59417000200515</v>
      </c>
      <c r="CD58" s="1201">
        <f t="shared" si="80"/>
        <v>30.59417000200515</v>
      </c>
      <c r="CE58" s="1201">
        <f t="shared" si="81"/>
        <v>29.829315751955022</v>
      </c>
      <c r="CF58" s="1201">
        <f t="shared" si="82"/>
        <v>28.299607251854766</v>
      </c>
      <c r="CG58" s="1201">
        <f t="shared" si="83"/>
        <v>26.769898751754507</v>
      </c>
      <c r="CH58" s="1201">
        <f t="shared" si="84"/>
        <v>25.240190251654248</v>
      </c>
      <c r="CI58" s="1201">
        <f t="shared" si="85"/>
        <v>24.47533600160412</v>
      </c>
      <c r="CJ58" s="1201">
        <f t="shared" si="86"/>
        <v>25.240190251654248</v>
      </c>
      <c r="CK58" s="1201">
        <f t="shared" si="87"/>
        <v>26.769898751754507</v>
      </c>
      <c r="CL58" s="1201">
        <f t="shared" si="88"/>
        <v>29.064461501904891</v>
      </c>
      <c r="CM58" s="1201">
        <f t="shared" si="89"/>
        <v>30.59417000200515</v>
      </c>
      <c r="CN58" s="1201"/>
      <c r="CO58" s="748"/>
      <c r="CP58" s="1201"/>
      <c r="CQ58" s="748">
        <v>17</v>
      </c>
      <c r="CR58" s="1190">
        <f t="shared" si="105"/>
        <v>501.59999999999997</v>
      </c>
      <c r="CS58" s="1205">
        <f t="shared" si="106"/>
        <v>7.4402133586122314</v>
      </c>
      <c r="CT58" s="1201">
        <f t="shared" si="90"/>
        <v>16.402862668022696</v>
      </c>
      <c r="CU58" s="1201">
        <f t="shared" si="91"/>
        <v>16.402862668022696</v>
      </c>
      <c r="CV58" s="1201">
        <f t="shared" si="92"/>
        <v>16.402862668022696</v>
      </c>
      <c r="CW58" s="1201">
        <f t="shared" si="93"/>
        <v>15.992791101322128</v>
      </c>
      <c r="CX58" s="1201">
        <f t="shared" si="94"/>
        <v>15.172647967920996</v>
      </c>
      <c r="CY58" s="1201">
        <f t="shared" si="95"/>
        <v>14.352504834519859</v>
      </c>
      <c r="CZ58" s="1201">
        <f t="shared" si="96"/>
        <v>13.532361701118724</v>
      </c>
      <c r="DA58" s="1201">
        <f t="shared" si="97"/>
        <v>13.122290134418158</v>
      </c>
      <c r="DB58" s="1201">
        <f t="shared" si="98"/>
        <v>13.532361701118724</v>
      </c>
      <c r="DC58" s="1201">
        <f t="shared" si="99"/>
        <v>14.352504834519859</v>
      </c>
      <c r="DD58" s="1201">
        <f t="shared" si="100"/>
        <v>15.58271953462156</v>
      </c>
      <c r="DE58" s="1201">
        <f t="shared" si="101"/>
        <v>16.402862668022696</v>
      </c>
      <c r="DF58" s="1190"/>
      <c r="DG58" s="1190"/>
      <c r="DH58" s="748" t="s">
        <v>190</v>
      </c>
      <c r="DI58" s="1202">
        <f>N43</f>
        <v>51.201243120296311</v>
      </c>
      <c r="DJ58" s="1202">
        <f>N42</f>
        <v>55.148743841395316</v>
      </c>
      <c r="DK58" s="1202">
        <f>N41</f>
        <v>59.202452911890106</v>
      </c>
      <c r="DL58" s="1202">
        <f>N40</f>
        <v>63.256818522571272</v>
      </c>
      <c r="DM58" s="1202">
        <f>N39</f>
        <v>67.113067050326222</v>
      </c>
      <c r="DN58" s="1202">
        <f>N38</f>
        <v>70.363612013602008</v>
      </c>
      <c r="DO58" s="1202">
        <f>N37</f>
        <v>71.999115149594232</v>
      </c>
      <c r="DP58" s="1202">
        <f>N36</f>
        <v>67.873331480725739</v>
      </c>
      <c r="DQ58" s="748"/>
      <c r="DR58" s="748"/>
      <c r="DS58" s="748"/>
      <c r="DT58" s="748"/>
      <c r="DU58" s="748"/>
      <c r="DV58" s="748"/>
      <c r="DW58" s="735"/>
      <c r="DX58" s="229"/>
      <c r="DY58" s="229"/>
      <c r="DZ58" s="229"/>
      <c r="EA58" s="229"/>
      <c r="EB58" s="229"/>
      <c r="EC58" s="229"/>
      <c r="ED58" s="229"/>
      <c r="EE58" s="229"/>
      <c r="EF58" s="229"/>
      <c r="EG58" s="229"/>
      <c r="EH58" s="229"/>
      <c r="EI58" s="229"/>
      <c r="EJ58" s="229"/>
      <c r="EK58" s="229"/>
      <c r="EL58" s="229"/>
      <c r="EM58" s="229"/>
      <c r="EN58" s="156"/>
      <c r="EO58" s="156"/>
      <c r="EP58" s="156"/>
      <c r="EQ58" s="156"/>
      <c r="ER58" s="156"/>
      <c r="ES58" s="228"/>
      <c r="ET58" s="81"/>
      <c r="EU58" s="81"/>
      <c r="EV58" s="81"/>
      <c r="EW58" s="81"/>
      <c r="EX58" s="81"/>
      <c r="EY58" s="81"/>
      <c r="EZ58" s="81"/>
      <c r="FA58" s="81"/>
      <c r="FB58" s="81"/>
      <c r="FC58" s="81"/>
      <c r="FD58" s="81"/>
      <c r="FE58" s="81"/>
      <c r="FF58" s="81"/>
      <c r="FG58" s="81"/>
      <c r="FH58" s="81"/>
      <c r="FI58" s="81"/>
      <c r="FJ58" s="81"/>
      <c r="FK58" s="81"/>
    </row>
    <row r="59" spans="2:167" x14ac:dyDescent="0.2">
      <c r="B59" s="230"/>
      <c r="C59" s="57" t="s">
        <v>474</v>
      </c>
      <c r="D59" s="630">
        <v>4532.3905743120704</v>
      </c>
      <c r="E59" s="113"/>
      <c r="F59" s="659">
        <v>24</v>
      </c>
      <c r="G59" s="439">
        <v>16.618591472166841</v>
      </c>
      <c r="H59" s="439">
        <v>16.618591472166841</v>
      </c>
      <c r="I59" s="439">
        <v>16.618591472166841</v>
      </c>
      <c r="J59" s="439">
        <v>16.203126685362669</v>
      </c>
      <c r="K59" s="439">
        <v>15.372197111754328</v>
      </c>
      <c r="L59" s="439">
        <v>14.541267538145986</v>
      </c>
      <c r="M59" s="439">
        <v>13.710337964537644</v>
      </c>
      <c r="N59" s="439">
        <v>13.294873177733473</v>
      </c>
      <c r="O59" s="439">
        <v>13.710337964537644</v>
      </c>
      <c r="P59" s="439">
        <v>14.541267538145986</v>
      </c>
      <c r="Q59" s="439">
        <v>15.787661898558499</v>
      </c>
      <c r="R59" s="680">
        <v>16.618591472166841</v>
      </c>
      <c r="S59" s="288">
        <v>714.4</v>
      </c>
      <c r="T59" s="408"/>
      <c r="U59" s="440"/>
      <c r="V59" s="670"/>
      <c r="W59" s="670"/>
      <c r="X59" s="670"/>
      <c r="Y59" s="440"/>
      <c r="Z59" s="440"/>
      <c r="AA59" s="446"/>
      <c r="AB59" s="411"/>
      <c r="AC59" s="904"/>
      <c r="AD59" s="1199"/>
      <c r="AE59" s="1200">
        <v>13.460784689153334</v>
      </c>
      <c r="AF59" s="1200">
        <v>13.433239797930332</v>
      </c>
      <c r="AG59" s="1200">
        <v>13.611765008817081</v>
      </c>
      <c r="AH59" s="1200">
        <v>14.149905542858477</v>
      </c>
      <c r="AI59" s="1200">
        <v>14.721093837798776</v>
      </c>
      <c r="AJ59" s="1200">
        <v>15.149071775530775</v>
      </c>
      <c r="AK59" s="1200">
        <v>15.156822986176868</v>
      </c>
      <c r="AL59" s="1200">
        <v>14.921908276901069</v>
      </c>
      <c r="AM59" s="1200">
        <v>14.514339302975431</v>
      </c>
      <c r="AN59" s="1200">
        <v>14.255274121844977</v>
      </c>
      <c r="AO59" s="1200">
        <v>14.108892614254101</v>
      </c>
      <c r="AP59" s="1200">
        <v>13.679223447840169</v>
      </c>
      <c r="AQ59" s="1201">
        <v>14.263526783506782</v>
      </c>
      <c r="AR59" s="1201"/>
      <c r="AS59" s="748">
        <v>18</v>
      </c>
      <c r="AT59" s="1201">
        <f t="shared" si="54"/>
        <v>29.675950408657105</v>
      </c>
      <c r="AU59" s="1201">
        <f t="shared" si="55"/>
        <v>29.615224318401438</v>
      </c>
      <c r="AV59" s="1201">
        <f t="shared" si="56"/>
        <v>30.008805036562634</v>
      </c>
      <c r="AW59" s="1201">
        <f t="shared" si="57"/>
        <v>30.415321784882945</v>
      </c>
      <c r="AX59" s="1201">
        <f t="shared" si="58"/>
        <v>30.020372231007258</v>
      </c>
      <c r="AY59" s="1201">
        <f t="shared" si="59"/>
        <v>29.223238019796369</v>
      </c>
      <c r="AZ59" s="1201">
        <f t="shared" si="60"/>
        <v>27.567436712195708</v>
      </c>
      <c r="BA59" s="1201">
        <f t="shared" si="61"/>
        <v>26.317741216657058</v>
      </c>
      <c r="BB59" s="1201">
        <f t="shared" si="62"/>
        <v>26.398878611898098</v>
      </c>
      <c r="BC59" s="1201">
        <f t="shared" si="63"/>
        <v>27.499062310405062</v>
      </c>
      <c r="BD59" s="1201">
        <f t="shared" si="64"/>
        <v>29.549544610508747</v>
      </c>
      <c r="BE59" s="1201">
        <f t="shared" si="65"/>
        <v>30.157525437142823</v>
      </c>
      <c r="BF59" s="1202"/>
      <c r="BG59" s="1203"/>
      <c r="BH59" s="1203"/>
      <c r="BI59" s="748">
        <v>18</v>
      </c>
      <c r="BJ59" s="1190">
        <f t="shared" si="102"/>
        <v>532</v>
      </c>
      <c r="BK59" s="1202">
        <f t="shared" si="66"/>
        <v>35.92661378161344</v>
      </c>
      <c r="BL59" s="1202">
        <f t="shared" si="67"/>
        <v>35.92661378161344</v>
      </c>
      <c r="BM59" s="1202">
        <f t="shared" si="68"/>
        <v>35.92661378161344</v>
      </c>
      <c r="BN59" s="1202">
        <f t="shared" si="69"/>
        <v>35.028448437073102</v>
      </c>
      <c r="BO59" s="1202">
        <f t="shared" si="70"/>
        <v>33.23211774799244</v>
      </c>
      <c r="BP59" s="1202">
        <f t="shared" si="71"/>
        <v>31.435787058911764</v>
      </c>
      <c r="BQ59" s="1202">
        <f t="shared" si="72"/>
        <v>29.639456369831088</v>
      </c>
      <c r="BR59" s="1202">
        <f t="shared" si="73"/>
        <v>28.741291025290757</v>
      </c>
      <c r="BS59" s="1202">
        <f t="shared" si="74"/>
        <v>29.639456369831088</v>
      </c>
      <c r="BT59" s="1202">
        <f t="shared" si="75"/>
        <v>31.435787058911764</v>
      </c>
      <c r="BU59" s="1202">
        <f t="shared" si="76"/>
        <v>34.130283092532764</v>
      </c>
      <c r="BV59" s="1202">
        <f t="shared" si="77"/>
        <v>35.92661378161344</v>
      </c>
      <c r="BW59" s="1207"/>
      <c r="BX59" s="1207"/>
      <c r="BY59" s="1204">
        <f t="shared" si="103"/>
        <v>17.5</v>
      </c>
      <c r="BZ59" s="1190">
        <f t="shared" si="52"/>
        <v>32058.639961789988</v>
      </c>
      <c r="CA59" s="1201">
        <f t="shared" si="104"/>
        <v>28.072379149816722</v>
      </c>
      <c r="CB59" s="1201">
        <f t="shared" si="78"/>
        <v>28.072379149816722</v>
      </c>
      <c r="CC59" s="1201">
        <f t="shared" si="79"/>
        <v>28.072379149816722</v>
      </c>
      <c r="CD59" s="1201">
        <f t="shared" si="80"/>
        <v>28.072379149816722</v>
      </c>
      <c r="CE59" s="1201">
        <f t="shared" si="81"/>
        <v>27.370569671071305</v>
      </c>
      <c r="CF59" s="1201">
        <f t="shared" si="82"/>
        <v>25.96695071358047</v>
      </c>
      <c r="CG59" s="1201">
        <f t="shared" si="83"/>
        <v>24.563331756089632</v>
      </c>
      <c r="CH59" s="1201">
        <f t="shared" si="84"/>
        <v>23.159712798598793</v>
      </c>
      <c r="CI59" s="1201">
        <f t="shared" si="85"/>
        <v>22.457903319853379</v>
      </c>
      <c r="CJ59" s="1201">
        <f t="shared" si="86"/>
        <v>23.159712798598793</v>
      </c>
      <c r="CK59" s="1201">
        <f t="shared" si="87"/>
        <v>24.563331756089632</v>
      </c>
      <c r="CL59" s="1201">
        <f t="shared" si="88"/>
        <v>26.668760192325884</v>
      </c>
      <c r="CM59" s="1201">
        <f t="shared" si="89"/>
        <v>28.072379149816722</v>
      </c>
      <c r="CN59" s="1201"/>
      <c r="CO59" s="748"/>
      <c r="CP59" s="1201"/>
      <c r="CQ59" s="748">
        <v>18</v>
      </c>
      <c r="CR59" s="1190">
        <f t="shared" si="105"/>
        <v>532</v>
      </c>
      <c r="CS59" s="1205">
        <f t="shared" si="106"/>
        <v>6.1413572056412136</v>
      </c>
      <c r="CT59" s="1201">
        <f t="shared" si="90"/>
        <v>13.53937501305661</v>
      </c>
      <c r="CU59" s="1201">
        <f t="shared" si="91"/>
        <v>13.53937501305661</v>
      </c>
      <c r="CV59" s="1201">
        <f t="shared" si="92"/>
        <v>13.53937501305661</v>
      </c>
      <c r="CW59" s="1201">
        <f t="shared" si="93"/>
        <v>13.200890637730195</v>
      </c>
      <c r="CX59" s="1201">
        <f t="shared" si="94"/>
        <v>12.523921887077364</v>
      </c>
      <c r="CY59" s="1201">
        <f t="shared" si="95"/>
        <v>11.846953136424533</v>
      </c>
      <c r="CZ59" s="1201">
        <f t="shared" si="96"/>
        <v>11.169984385771704</v>
      </c>
      <c r="DA59" s="1201">
        <f t="shared" si="97"/>
        <v>10.831500010445287</v>
      </c>
      <c r="DB59" s="1201">
        <f t="shared" si="98"/>
        <v>11.169984385771704</v>
      </c>
      <c r="DC59" s="1201">
        <f t="shared" si="99"/>
        <v>11.846953136424533</v>
      </c>
      <c r="DD59" s="1201">
        <f t="shared" si="100"/>
        <v>12.86240626240378</v>
      </c>
      <c r="DE59" s="1201">
        <f t="shared" si="101"/>
        <v>13.53937501305661</v>
      </c>
      <c r="DF59" s="1190"/>
      <c r="DG59" s="1190"/>
      <c r="DH59" s="748" t="s">
        <v>191</v>
      </c>
      <c r="DI59" s="1202">
        <f>O44</f>
        <v>48.899308197821519</v>
      </c>
      <c r="DJ59" s="1202">
        <f>O43</f>
        <v>52.801281967805565</v>
      </c>
      <c r="DK59" s="1202">
        <f>O42</f>
        <v>56.872142086438913</v>
      </c>
      <c r="DL59" s="1202">
        <f>O41</f>
        <v>61.052529565386664</v>
      </c>
      <c r="DM59" s="1202">
        <f>O40</f>
        <v>65.233594101401621</v>
      </c>
      <c r="DN59" s="1202">
        <f>O39</f>
        <v>69.210350395648916</v>
      </c>
      <c r="DO59" s="1202">
        <f>O38</f>
        <v>72.562474889027058</v>
      </c>
      <c r="DP59" s="1202">
        <f>O37</f>
        <v>74.249087498019051</v>
      </c>
      <c r="DQ59" s="1202">
        <f>O36</f>
        <v>69.99437308949841</v>
      </c>
      <c r="DR59" s="748"/>
      <c r="DS59" s="748"/>
      <c r="DT59" s="748"/>
      <c r="DU59" s="748"/>
      <c r="DV59" s="748"/>
      <c r="DW59" s="735"/>
      <c r="DX59" s="229"/>
      <c r="DY59" s="229"/>
      <c r="DZ59" s="229"/>
      <c r="EA59" s="229"/>
      <c r="EB59" s="229"/>
      <c r="EC59" s="229"/>
      <c r="ED59" s="229"/>
      <c r="EE59" s="229"/>
      <c r="EF59" s="229"/>
      <c r="EG59" s="229"/>
      <c r="EH59" s="229"/>
      <c r="EI59" s="229"/>
      <c r="EJ59" s="229"/>
      <c r="EK59" s="229"/>
      <c r="EL59" s="229"/>
      <c r="EM59" s="229"/>
      <c r="EN59" s="156"/>
      <c r="EO59" s="156"/>
      <c r="EP59" s="156"/>
      <c r="EQ59" s="156"/>
      <c r="ER59" s="156"/>
      <c r="ES59" s="228"/>
      <c r="ET59" s="81"/>
      <c r="EU59" s="81"/>
      <c r="EV59" s="81"/>
      <c r="EW59" s="81"/>
      <c r="EX59" s="81"/>
      <c r="EY59" s="81"/>
      <c r="EZ59" s="81"/>
      <c r="FA59" s="81"/>
      <c r="FB59" s="81"/>
      <c r="FC59" s="81"/>
      <c r="FD59" s="81"/>
      <c r="FE59" s="81"/>
      <c r="FF59" s="81"/>
      <c r="FG59" s="81"/>
      <c r="FH59" s="81"/>
      <c r="FI59" s="81"/>
      <c r="FJ59" s="81"/>
      <c r="FK59" s="81"/>
    </row>
    <row r="60" spans="2:167" x14ac:dyDescent="0.2">
      <c r="B60" s="230"/>
      <c r="C60" s="57" t="s">
        <v>475</v>
      </c>
      <c r="D60" s="628">
        <v>2.6179328048536602E-3</v>
      </c>
      <c r="E60" s="113"/>
      <c r="F60" s="113"/>
      <c r="G60" s="113"/>
      <c r="H60" s="113"/>
      <c r="I60" s="113"/>
      <c r="J60" s="113"/>
      <c r="K60" s="113"/>
      <c r="L60" s="113"/>
      <c r="M60" s="113"/>
      <c r="N60" s="113"/>
      <c r="O60" s="113"/>
      <c r="P60" s="113"/>
      <c r="Q60" s="113"/>
      <c r="R60" s="113"/>
      <c r="S60" s="292"/>
      <c r="T60" s="414"/>
      <c r="U60" s="440"/>
      <c r="V60" s="670"/>
      <c r="W60" s="670"/>
      <c r="X60" s="670"/>
      <c r="Y60" s="440"/>
      <c r="Z60" s="440"/>
      <c r="AA60" s="446"/>
      <c r="AB60" s="411"/>
      <c r="AC60" s="904"/>
      <c r="AD60" s="1199"/>
      <c r="AE60" s="1200">
        <v>12.725620840809336</v>
      </c>
      <c r="AF60" s="1200">
        <v>12.43667694593071</v>
      </c>
      <c r="AG60" s="1200">
        <v>12.172489320247459</v>
      </c>
      <c r="AH60" s="1200">
        <v>12.323916195261662</v>
      </c>
      <c r="AI60" s="1200">
        <v>12.68922679096273</v>
      </c>
      <c r="AJ60" s="1200">
        <v>13.226192056197657</v>
      </c>
      <c r="AK60" s="1200">
        <v>13.522735047699213</v>
      </c>
      <c r="AL60" s="1200">
        <v>13.821165889606043</v>
      </c>
      <c r="AM60" s="1200">
        <v>13.866653874156777</v>
      </c>
      <c r="AN60" s="1200">
        <v>13.951509135426374</v>
      </c>
      <c r="AO60" s="1200">
        <v>13.763341080034104</v>
      </c>
      <c r="AP60" s="1200">
        <v>13.005262200896905</v>
      </c>
      <c r="AQ60" s="1201">
        <v>13.125399114769081</v>
      </c>
      <c r="AR60" s="1201"/>
      <c r="AS60" s="748">
        <v>19</v>
      </c>
      <c r="AT60" s="1201">
        <f t="shared" si="54"/>
        <v>28.05519155919168</v>
      </c>
      <c r="AU60" s="1201">
        <f t="shared" si="55"/>
        <v>27.418179312631359</v>
      </c>
      <c r="AV60" s="1201">
        <f t="shared" si="56"/>
        <v>26.835745297125971</v>
      </c>
      <c r="AW60" s="1201">
        <f t="shared" si="57"/>
        <v>26.490344800781738</v>
      </c>
      <c r="AX60" s="1201">
        <f t="shared" si="58"/>
        <v>25.876834682641459</v>
      </c>
      <c r="AY60" s="1201">
        <f t="shared" si="59"/>
        <v>25.513916910612956</v>
      </c>
      <c r="AZ60" s="1201">
        <f t="shared" si="60"/>
        <v>24.595335245600179</v>
      </c>
      <c r="BA60" s="1201">
        <f t="shared" si="61"/>
        <v>24.376363963998326</v>
      </c>
      <c r="BB60" s="1201">
        <f t="shared" si="62"/>
        <v>25.220859505608242</v>
      </c>
      <c r="BC60" s="1201">
        <f t="shared" si="63"/>
        <v>26.91308604521042</v>
      </c>
      <c r="BD60" s="1201">
        <f t="shared" si="64"/>
        <v>28.825824418227491</v>
      </c>
      <c r="BE60" s="1201">
        <f t="shared" si="65"/>
        <v>28.6716952271283</v>
      </c>
      <c r="BF60" s="1202"/>
      <c r="BG60" s="1203"/>
      <c r="BH60" s="1203"/>
      <c r="BI60" s="748">
        <v>19</v>
      </c>
      <c r="BJ60" s="1190">
        <f t="shared" si="102"/>
        <v>562.4</v>
      </c>
      <c r="BK60" s="1202">
        <f t="shared" si="66"/>
        <v>33.390296597137407</v>
      </c>
      <c r="BL60" s="1202">
        <f t="shared" si="67"/>
        <v>33.390296597137407</v>
      </c>
      <c r="BM60" s="1202">
        <f t="shared" si="68"/>
        <v>33.390296597137407</v>
      </c>
      <c r="BN60" s="1202">
        <f t="shared" si="69"/>
        <v>32.555539182208975</v>
      </c>
      <c r="BO60" s="1202">
        <f t="shared" si="70"/>
        <v>30.886024352352106</v>
      </c>
      <c r="BP60" s="1202">
        <f t="shared" si="71"/>
        <v>29.216509522495233</v>
      </c>
      <c r="BQ60" s="1202">
        <f t="shared" si="72"/>
        <v>27.546994692638361</v>
      </c>
      <c r="BR60" s="1202">
        <f t="shared" si="73"/>
        <v>26.712237277709928</v>
      </c>
      <c r="BS60" s="1202">
        <f t="shared" si="74"/>
        <v>27.546994692638361</v>
      </c>
      <c r="BT60" s="1202">
        <f t="shared" si="75"/>
        <v>29.216509522495233</v>
      </c>
      <c r="BU60" s="1202">
        <f t="shared" si="76"/>
        <v>31.720781767280538</v>
      </c>
      <c r="BV60" s="1202">
        <f t="shared" si="77"/>
        <v>33.390296597137407</v>
      </c>
      <c r="BW60" s="1207"/>
      <c r="BX60" s="1207"/>
      <c r="BY60" s="1204">
        <f t="shared" si="103"/>
        <v>18.5</v>
      </c>
      <c r="BZ60" s="1190">
        <f t="shared" si="52"/>
        <v>32841.339756586487</v>
      </c>
      <c r="CA60" s="1201">
        <f t="shared" si="104"/>
        <v>25.746703776200576</v>
      </c>
      <c r="CB60" s="1201">
        <f t="shared" si="78"/>
        <v>25.746703776200576</v>
      </c>
      <c r="CC60" s="1201">
        <f t="shared" si="79"/>
        <v>25.746703776200576</v>
      </c>
      <c r="CD60" s="1201">
        <f t="shared" si="80"/>
        <v>25.746703776200576</v>
      </c>
      <c r="CE60" s="1201">
        <f t="shared" si="81"/>
        <v>25.103036181795559</v>
      </c>
      <c r="CF60" s="1201">
        <f t="shared" si="82"/>
        <v>23.815700992985533</v>
      </c>
      <c r="CG60" s="1201">
        <f t="shared" si="83"/>
        <v>22.528365804175504</v>
      </c>
      <c r="CH60" s="1201">
        <f t="shared" si="84"/>
        <v>21.241030615365474</v>
      </c>
      <c r="CI60" s="1201">
        <f t="shared" si="85"/>
        <v>20.597363020960461</v>
      </c>
      <c r="CJ60" s="1201">
        <f t="shared" si="86"/>
        <v>21.241030615365474</v>
      </c>
      <c r="CK60" s="1201">
        <f t="shared" si="87"/>
        <v>22.528365804175504</v>
      </c>
      <c r="CL60" s="1201">
        <f t="shared" si="88"/>
        <v>24.459368587390546</v>
      </c>
      <c r="CM60" s="1201">
        <f t="shared" si="89"/>
        <v>25.746703776200576</v>
      </c>
      <c r="CN60" s="1201"/>
      <c r="CO60" s="748"/>
      <c r="CP60" s="1201"/>
      <c r="CQ60" s="748">
        <v>19</v>
      </c>
      <c r="CR60" s="1190">
        <f t="shared" si="105"/>
        <v>562.4</v>
      </c>
      <c r="CS60" s="1205">
        <f t="shared" si="106"/>
        <v>5.0547644333027488</v>
      </c>
      <c r="CT60" s="1201">
        <f t="shared" si="90"/>
        <v>11.143848008430721</v>
      </c>
      <c r="CU60" s="1201">
        <f t="shared" si="91"/>
        <v>11.143848008430721</v>
      </c>
      <c r="CV60" s="1201">
        <f t="shared" si="92"/>
        <v>11.143848008430721</v>
      </c>
      <c r="CW60" s="1201">
        <f t="shared" si="93"/>
        <v>10.865251808219954</v>
      </c>
      <c r="CX60" s="1201">
        <f t="shared" si="94"/>
        <v>10.308059407798417</v>
      </c>
      <c r="CY60" s="1201">
        <f t="shared" si="95"/>
        <v>9.7508670073768808</v>
      </c>
      <c r="CZ60" s="1201">
        <f t="shared" si="96"/>
        <v>9.1936746069553443</v>
      </c>
      <c r="DA60" s="1201">
        <f t="shared" si="97"/>
        <v>8.915078406744577</v>
      </c>
      <c r="DB60" s="1201">
        <f t="shared" si="98"/>
        <v>9.1936746069553443</v>
      </c>
      <c r="DC60" s="1201">
        <f t="shared" si="99"/>
        <v>9.7508670073768808</v>
      </c>
      <c r="DD60" s="1201">
        <f t="shared" si="100"/>
        <v>10.586655608009185</v>
      </c>
      <c r="DE60" s="1201">
        <f t="shared" si="101"/>
        <v>11.143848008430721</v>
      </c>
      <c r="DF60" s="1190"/>
      <c r="DG60" s="1190"/>
      <c r="DH60" s="748" t="s">
        <v>192</v>
      </c>
      <c r="DI60" s="1202">
        <f>P45</f>
        <v>47.936989807547114</v>
      </c>
      <c r="DJ60" s="1202">
        <f>P44</f>
        <v>51.862902634053128</v>
      </c>
      <c r="DK60" s="1202">
        <f>P43</f>
        <v>56.001359662824086</v>
      </c>
      <c r="DL60" s="1202">
        <f>P42</f>
        <v>60.318938576526122</v>
      </c>
      <c r="DM60" s="1202">
        <f>P41</f>
        <v>64.752682872379793</v>
      </c>
      <c r="DN60" s="1202">
        <f>P40</f>
        <v>69.187145259062319</v>
      </c>
      <c r="DO60" s="1202">
        <f>P39</f>
        <v>73.404917086294304</v>
      </c>
      <c r="DP60" s="1202">
        <f>P38</f>
        <v>76.960200639877201</v>
      </c>
      <c r="DQ60" s="1202">
        <f>P37</f>
        <v>78.74903219486869</v>
      </c>
      <c r="DR60" s="1202">
        <f>P36</f>
        <v>74.236456307043767</v>
      </c>
      <c r="DS60" s="748"/>
      <c r="DT60" s="748"/>
      <c r="DU60" s="748"/>
      <c r="DV60" s="748"/>
      <c r="DW60" s="735"/>
      <c r="DX60" s="229"/>
      <c r="DY60" s="229"/>
      <c r="DZ60" s="229"/>
      <c r="EA60" s="229"/>
      <c r="EB60" s="229"/>
      <c r="EC60" s="229"/>
      <c r="ED60" s="229"/>
      <c r="EE60" s="229"/>
      <c r="EF60" s="229"/>
      <c r="EG60" s="229"/>
      <c r="EH60" s="229"/>
      <c r="EI60" s="229"/>
      <c r="EJ60" s="229"/>
      <c r="EK60" s="229"/>
      <c r="EL60" s="229"/>
      <c r="EM60" s="229"/>
      <c r="EN60" s="156"/>
      <c r="EO60" s="156"/>
      <c r="EP60" s="156"/>
      <c r="EQ60" s="156"/>
      <c r="ER60" s="156"/>
      <c r="ES60" s="228"/>
      <c r="ET60" s="81"/>
      <c r="EU60" s="81"/>
      <c r="EV60" s="81"/>
      <c r="EW60" s="81"/>
      <c r="EX60" s="81"/>
      <c r="EY60" s="81"/>
      <c r="EZ60" s="81"/>
      <c r="FA60" s="81"/>
      <c r="FB60" s="81"/>
      <c r="FC60" s="81"/>
      <c r="FD60" s="81"/>
      <c r="FE60" s="81"/>
      <c r="FF60" s="81"/>
      <c r="FG60" s="81"/>
      <c r="FH60" s="81"/>
      <c r="FI60" s="81"/>
      <c r="FJ60" s="81"/>
      <c r="FK60" s="81"/>
    </row>
    <row r="61" spans="2:167" x14ac:dyDescent="0.2">
      <c r="B61" s="230"/>
      <c r="C61" s="57" t="s">
        <v>476</v>
      </c>
      <c r="D61" s="631">
        <v>124.146313312345</v>
      </c>
      <c r="E61" s="113"/>
      <c r="F61" s="113"/>
      <c r="G61" s="281" t="s">
        <v>493</v>
      </c>
      <c r="H61" s="320"/>
      <c r="I61" s="320"/>
      <c r="J61" s="320"/>
      <c r="K61" s="320"/>
      <c r="L61" s="320"/>
      <c r="M61" s="320"/>
      <c r="N61" s="320"/>
      <c r="O61" s="320"/>
      <c r="P61" s="320"/>
      <c r="Q61" s="320"/>
      <c r="R61" s="320"/>
      <c r="S61" s="293"/>
      <c r="T61" s="233"/>
      <c r="U61" s="444"/>
      <c r="V61" s="670"/>
      <c r="W61" s="670"/>
      <c r="X61" s="670"/>
      <c r="Y61" s="440"/>
      <c r="Z61" s="440"/>
      <c r="AA61" s="446"/>
      <c r="AB61" s="411"/>
      <c r="AC61" s="904"/>
      <c r="AD61" s="1199"/>
      <c r="AE61" s="1200">
        <v>11.997408743880237</v>
      </c>
      <c r="AF61" s="1200">
        <v>11.469012376677508</v>
      </c>
      <c r="AG61" s="1200">
        <v>10.781348190912839</v>
      </c>
      <c r="AH61" s="1200">
        <v>10.477548078501231</v>
      </c>
      <c r="AI61" s="1200">
        <v>10.538394983362062</v>
      </c>
      <c r="AJ61" s="1200">
        <v>11.066207393587469</v>
      </c>
      <c r="AK61" s="1200">
        <v>11.589367033794677</v>
      </c>
      <c r="AL61" s="1200">
        <v>12.382803908993527</v>
      </c>
      <c r="AM61" s="1200">
        <v>12.926178354140312</v>
      </c>
      <c r="AN61" s="1200">
        <v>13.410534965249262</v>
      </c>
      <c r="AO61" s="1200">
        <v>13.284712519778159</v>
      </c>
      <c r="AP61" s="1200">
        <v>12.332282297545039</v>
      </c>
      <c r="AQ61" s="1201">
        <v>11.854649903868527</v>
      </c>
      <c r="AR61" s="1201"/>
      <c r="AS61" s="748">
        <v>20</v>
      </c>
      <c r="AT61" s="1201">
        <f t="shared" si="54"/>
        <v>26.449758698144155</v>
      </c>
      <c r="AU61" s="1201">
        <f t="shared" si="55"/>
        <v>25.284844114683192</v>
      </c>
      <c r="AV61" s="1201">
        <f t="shared" si="56"/>
        <v>23.768804095782521</v>
      </c>
      <c r="AW61" s="1201">
        <f t="shared" si="57"/>
        <v>22.521563508601314</v>
      </c>
      <c r="AX61" s="1201">
        <f t="shared" si="58"/>
        <v>21.490695161903439</v>
      </c>
      <c r="AY61" s="1201">
        <f t="shared" si="59"/>
        <v>21.347209745324903</v>
      </c>
      <c r="AZ61" s="1201">
        <f t="shared" si="60"/>
        <v>21.078899089203485</v>
      </c>
      <c r="BA61" s="1201">
        <f t="shared" si="61"/>
        <v>21.839527677433239</v>
      </c>
      <c r="BB61" s="1201">
        <f t="shared" si="62"/>
        <v>23.51030978149598</v>
      </c>
      <c r="BC61" s="1201">
        <f t="shared" si="63"/>
        <v>25.869522639353253</v>
      </c>
      <c r="BD61" s="1201">
        <f t="shared" si="64"/>
        <v>27.823388835235118</v>
      </c>
      <c r="BE61" s="1201">
        <f t="shared" si="65"/>
        <v>27.188028509393362</v>
      </c>
      <c r="BF61" s="1202"/>
      <c r="BG61" s="1203"/>
      <c r="BH61" s="1203"/>
      <c r="BI61" s="748">
        <v>20</v>
      </c>
      <c r="BJ61" s="1190">
        <f t="shared" si="102"/>
        <v>592.80000000000007</v>
      </c>
      <c r="BK61" s="1202">
        <f t="shared" si="66"/>
        <v>31.014081654983976</v>
      </c>
      <c r="BL61" s="1202">
        <f t="shared" si="67"/>
        <v>31.014081654983976</v>
      </c>
      <c r="BM61" s="1202">
        <f t="shared" si="68"/>
        <v>31.014081654983976</v>
      </c>
      <c r="BN61" s="1202">
        <f t="shared" si="69"/>
        <v>30.238729613609372</v>
      </c>
      <c r="BO61" s="1202">
        <f t="shared" si="70"/>
        <v>28.688025530860177</v>
      </c>
      <c r="BP61" s="1202">
        <f t="shared" si="71"/>
        <v>27.137321448110978</v>
      </c>
      <c r="BQ61" s="1202">
        <f t="shared" si="72"/>
        <v>25.586617365361779</v>
      </c>
      <c r="BR61" s="1202">
        <f t="shared" si="73"/>
        <v>24.811265323987183</v>
      </c>
      <c r="BS61" s="1202">
        <f t="shared" si="74"/>
        <v>25.586617365361779</v>
      </c>
      <c r="BT61" s="1202">
        <f t="shared" si="75"/>
        <v>27.137321448110978</v>
      </c>
      <c r="BU61" s="1202">
        <f t="shared" si="76"/>
        <v>29.463377572234776</v>
      </c>
      <c r="BV61" s="1202">
        <f t="shared" si="77"/>
        <v>31.014081654983976</v>
      </c>
      <c r="BW61" s="1207"/>
      <c r="BX61" s="1207"/>
      <c r="BY61" s="1204">
        <f t="shared" si="103"/>
        <v>19.500000000000004</v>
      </c>
      <c r="BZ61" s="1190">
        <f t="shared" si="52"/>
        <v>33558.903317898817</v>
      </c>
      <c r="CA61" s="1201">
        <f t="shared" si="104"/>
        <v>23.604064516852954</v>
      </c>
      <c r="CB61" s="1201">
        <f t="shared" si="78"/>
        <v>23.604064516852954</v>
      </c>
      <c r="CC61" s="1201">
        <f t="shared" si="79"/>
        <v>23.604064516852954</v>
      </c>
      <c r="CD61" s="1201">
        <f t="shared" si="80"/>
        <v>23.604064516852954</v>
      </c>
      <c r="CE61" s="1201">
        <f t="shared" si="81"/>
        <v>23.013962903931631</v>
      </c>
      <c r="CF61" s="1201">
        <f t="shared" si="82"/>
        <v>21.833759678088985</v>
      </c>
      <c r="CG61" s="1201">
        <f t="shared" si="83"/>
        <v>20.653556452246335</v>
      </c>
      <c r="CH61" s="1201">
        <f t="shared" si="84"/>
        <v>19.473353226403685</v>
      </c>
      <c r="CI61" s="1201">
        <f t="shared" si="85"/>
        <v>18.883251613482365</v>
      </c>
      <c r="CJ61" s="1201">
        <f t="shared" si="86"/>
        <v>19.473353226403685</v>
      </c>
      <c r="CK61" s="1201">
        <f t="shared" si="87"/>
        <v>20.653556452246335</v>
      </c>
      <c r="CL61" s="1201">
        <f t="shared" si="88"/>
        <v>22.423861291010304</v>
      </c>
      <c r="CM61" s="1201">
        <f t="shared" si="89"/>
        <v>23.604064516852954</v>
      </c>
      <c r="CN61" s="1201"/>
      <c r="CO61" s="748"/>
      <c r="CP61" s="1201"/>
      <c r="CQ61" s="748">
        <v>20</v>
      </c>
      <c r="CR61" s="1190">
        <f t="shared" si="105"/>
        <v>592.80000000000007</v>
      </c>
      <c r="CS61" s="1205">
        <f t="shared" si="106"/>
        <v>4.1508101711515852</v>
      </c>
      <c r="CT61" s="1201">
        <f t="shared" si="90"/>
        <v>9.1509699946468555</v>
      </c>
      <c r="CU61" s="1201">
        <f t="shared" si="91"/>
        <v>9.1509699946468555</v>
      </c>
      <c r="CV61" s="1201">
        <f t="shared" si="92"/>
        <v>9.1509699946468555</v>
      </c>
      <c r="CW61" s="1201">
        <f t="shared" si="93"/>
        <v>8.9221957447806837</v>
      </c>
      <c r="CX61" s="1201">
        <f t="shared" si="94"/>
        <v>8.4646472450483419</v>
      </c>
      <c r="CY61" s="1201">
        <f t="shared" si="95"/>
        <v>8.0070987453160001</v>
      </c>
      <c r="CZ61" s="1201">
        <f t="shared" si="96"/>
        <v>7.5495502455836547</v>
      </c>
      <c r="DA61" s="1201">
        <f t="shared" si="97"/>
        <v>7.3207759957174847</v>
      </c>
      <c r="DB61" s="1201">
        <f t="shared" si="98"/>
        <v>7.5495502455836547</v>
      </c>
      <c r="DC61" s="1201">
        <f t="shared" si="99"/>
        <v>8.0070987453160001</v>
      </c>
      <c r="DD61" s="1201">
        <f t="shared" si="100"/>
        <v>8.6934214949145119</v>
      </c>
      <c r="DE61" s="1201">
        <f t="shared" si="101"/>
        <v>9.1509699946468555</v>
      </c>
      <c r="DF61" s="1190"/>
      <c r="DG61" s="1190"/>
      <c r="DH61" s="748" t="s">
        <v>193</v>
      </c>
      <c r="DI61" s="1202">
        <f>Q46</f>
        <v>48.031403671542357</v>
      </c>
      <c r="DJ61" s="1202">
        <f>Q45</f>
        <v>52.045874648194008</v>
      </c>
      <c r="DK61" s="1202">
        <f>Q44</f>
        <v>56.308294288400539</v>
      </c>
      <c r="DL61" s="1202">
        <f>Q43</f>
        <v>60.801476205351861</v>
      </c>
      <c r="DM61" s="1202">
        <f>Q42</f>
        <v>65.489133311656929</v>
      </c>
      <c r="DN61" s="1202">
        <f>Q41</f>
        <v>70.302912832869495</v>
      </c>
      <c r="DO61" s="1202">
        <f>Q40</f>
        <v>75.117471995553373</v>
      </c>
      <c r="DP61" s="1202">
        <f>Q39</f>
        <v>79.696767122262386</v>
      </c>
      <c r="DQ61" s="1202">
        <f>Q38</f>
        <v>83.556789266152379</v>
      </c>
      <c r="DR61" s="1202">
        <f>Q37</f>
        <v>85.498949240143148</v>
      </c>
      <c r="DS61" s="1202">
        <f>Q36</f>
        <v>80.599581133361809</v>
      </c>
      <c r="DT61" s="748"/>
      <c r="DU61" s="748"/>
      <c r="DV61" s="748"/>
      <c r="DW61" s="735"/>
      <c r="DX61" s="229"/>
      <c r="DY61" s="229"/>
      <c r="DZ61" s="229"/>
      <c r="EA61" s="229"/>
      <c r="EB61" s="229"/>
      <c r="EC61" s="229"/>
      <c r="ED61" s="229"/>
      <c r="EE61" s="229"/>
      <c r="EF61" s="229"/>
      <c r="EG61" s="229"/>
      <c r="EH61" s="229"/>
      <c r="EI61" s="229"/>
      <c r="EJ61" s="229"/>
      <c r="EK61" s="229"/>
      <c r="EL61" s="229"/>
      <c r="EM61" s="229"/>
      <c r="EN61" s="156"/>
      <c r="EO61" s="156"/>
      <c r="EP61" s="156"/>
      <c r="EQ61" s="156"/>
      <c r="ER61" s="156"/>
      <c r="ES61" s="228"/>
      <c r="ET61" s="81"/>
      <c r="EU61" s="81"/>
      <c r="EV61" s="81"/>
      <c r="EW61" s="81"/>
      <c r="EX61" s="81"/>
      <c r="EY61" s="81"/>
      <c r="EZ61" s="81"/>
      <c r="FA61" s="81"/>
      <c r="FB61" s="81"/>
      <c r="FC61" s="81"/>
      <c r="FD61" s="81"/>
      <c r="FE61" s="81"/>
      <c r="FF61" s="81"/>
      <c r="FG61" s="81"/>
      <c r="FH61" s="81"/>
      <c r="FI61" s="81"/>
      <c r="FJ61" s="81"/>
      <c r="FK61" s="81"/>
    </row>
    <row r="62" spans="2:167" x14ac:dyDescent="0.2">
      <c r="B62" s="230"/>
      <c r="C62" s="57" t="s">
        <v>477</v>
      </c>
      <c r="D62" s="630">
        <v>7573.8781797789497</v>
      </c>
      <c r="E62" s="113"/>
      <c r="F62" s="57" t="s">
        <v>286</v>
      </c>
      <c r="G62" s="57" t="s">
        <v>183</v>
      </c>
      <c r="H62" s="57" t="s">
        <v>184</v>
      </c>
      <c r="I62" s="57" t="s">
        <v>185</v>
      </c>
      <c r="J62" s="57" t="s">
        <v>186</v>
      </c>
      <c r="K62" s="57" t="s">
        <v>187</v>
      </c>
      <c r="L62" s="57" t="s">
        <v>188</v>
      </c>
      <c r="M62" s="57" t="s">
        <v>189</v>
      </c>
      <c r="N62" s="57" t="s">
        <v>190</v>
      </c>
      <c r="O62" s="57" t="s">
        <v>191</v>
      </c>
      <c r="P62" s="57" t="s">
        <v>192</v>
      </c>
      <c r="Q62" s="57" t="s">
        <v>193</v>
      </c>
      <c r="R62" s="57" t="s">
        <v>194</v>
      </c>
      <c r="S62" s="286" t="s">
        <v>243</v>
      </c>
      <c r="T62" s="233"/>
      <c r="U62" s="444"/>
      <c r="V62" s="670"/>
      <c r="W62" s="670"/>
      <c r="X62" s="670"/>
      <c r="Y62" s="440"/>
      <c r="Z62" s="440"/>
      <c r="AA62" s="446"/>
      <c r="AB62" s="411"/>
      <c r="AC62" s="904"/>
      <c r="AD62" s="1199"/>
      <c r="AE62" s="1200">
        <v>11.254938024260596</v>
      </c>
      <c r="AF62" s="1200">
        <v>10.567759119530137</v>
      </c>
      <c r="AG62" s="1200">
        <v>9.6030601983811437</v>
      </c>
      <c r="AH62" s="1200">
        <v>8.8759889053511287</v>
      </c>
      <c r="AI62" s="1200">
        <v>8.586486681707683</v>
      </c>
      <c r="AJ62" s="1200">
        <v>8.9431694289922472</v>
      </c>
      <c r="AK62" s="1200">
        <v>9.554881862210717</v>
      </c>
      <c r="AL62" s="1200">
        <v>10.640059184227251</v>
      </c>
      <c r="AM62" s="1200">
        <v>11.607252058208415</v>
      </c>
      <c r="AN62" s="1200">
        <v>12.45279962769612</v>
      </c>
      <c r="AO62" s="1200">
        <v>12.536969594827223</v>
      </c>
      <c r="AP62" s="1200">
        <v>11.660272367164154</v>
      </c>
      <c r="AQ62" s="1201">
        <v>10.523636421046403</v>
      </c>
      <c r="AR62" s="1201"/>
      <c r="AS62" s="748">
        <v>21</v>
      </c>
      <c r="AT62" s="1201">
        <f t="shared" si="54"/>
        <v>24.812890954983018</v>
      </c>
      <c r="AU62" s="1201">
        <f t="shared" si="55"/>
        <v>23.297920797627423</v>
      </c>
      <c r="AV62" s="1201">
        <f t="shared" si="56"/>
        <v>21.171123734572756</v>
      </c>
      <c r="AW62" s="1201">
        <f t="shared" si="57"/>
        <v>19.079000767715982</v>
      </c>
      <c r="AX62" s="1201">
        <f t="shared" si="58"/>
        <v>17.510215557459887</v>
      </c>
      <c r="AY62" s="1201">
        <f t="shared" si="59"/>
        <v>17.251774415442693</v>
      </c>
      <c r="AZ62" s="1201">
        <f t="shared" si="60"/>
        <v>17.378549665007412</v>
      </c>
      <c r="BA62" s="1201">
        <f t="shared" si="61"/>
        <v>18.765852124548914</v>
      </c>
      <c r="BB62" s="1201">
        <f t="shared" si="62"/>
        <v>21.111428615943456</v>
      </c>
      <c r="BC62" s="1201">
        <f t="shared" si="63"/>
        <v>24.022008273853135</v>
      </c>
      <c r="BD62" s="1201">
        <f t="shared" si="64"/>
        <v>26.25732241725791</v>
      </c>
      <c r="BE62" s="1201">
        <f t="shared" si="65"/>
        <v>25.706500216011037</v>
      </c>
      <c r="BF62" s="1202"/>
      <c r="BG62" s="1203"/>
      <c r="BH62" s="1203"/>
      <c r="BI62" s="748">
        <v>21</v>
      </c>
      <c r="BJ62" s="1190">
        <f t="shared" si="102"/>
        <v>623.20000000000005</v>
      </c>
      <c r="BK62" s="1202">
        <f t="shared" si="66"/>
        <v>28.791134908999492</v>
      </c>
      <c r="BL62" s="1202">
        <f t="shared" si="67"/>
        <v>28.791134908999492</v>
      </c>
      <c r="BM62" s="1202">
        <f t="shared" si="68"/>
        <v>28.791134908999492</v>
      </c>
      <c r="BN62" s="1202">
        <f t="shared" si="69"/>
        <v>28.071356536274507</v>
      </c>
      <c r="BO62" s="1202">
        <f t="shared" si="70"/>
        <v>26.631799790824534</v>
      </c>
      <c r="BP62" s="1202">
        <f t="shared" si="71"/>
        <v>25.192243045374557</v>
      </c>
      <c r="BQ62" s="1202">
        <f t="shared" si="72"/>
        <v>23.752686299924584</v>
      </c>
      <c r="BR62" s="1202">
        <f t="shared" si="73"/>
        <v>23.032907927199595</v>
      </c>
      <c r="BS62" s="1202">
        <f t="shared" si="74"/>
        <v>23.752686299924584</v>
      </c>
      <c r="BT62" s="1202">
        <f t="shared" si="75"/>
        <v>25.192243045374557</v>
      </c>
      <c r="BU62" s="1202">
        <f t="shared" si="76"/>
        <v>27.351578163549515</v>
      </c>
      <c r="BV62" s="1202">
        <f t="shared" si="77"/>
        <v>28.791134908999492</v>
      </c>
      <c r="BW62" s="1207"/>
      <c r="BX62" s="1207"/>
      <c r="BY62" s="1204">
        <f t="shared" si="103"/>
        <v>20.500000000000004</v>
      </c>
      <c r="BZ62" s="1190">
        <f t="shared" si="52"/>
        <v>34216.509688930579</v>
      </c>
      <c r="CA62" s="1201">
        <f t="shared" si="104"/>
        <v>21.631788520781573</v>
      </c>
      <c r="CB62" s="1201">
        <f t="shared" si="78"/>
        <v>21.631788520781573</v>
      </c>
      <c r="CC62" s="1201">
        <f t="shared" si="79"/>
        <v>21.631788520781573</v>
      </c>
      <c r="CD62" s="1201">
        <f t="shared" si="80"/>
        <v>21.631788520781573</v>
      </c>
      <c r="CE62" s="1201">
        <f t="shared" si="81"/>
        <v>21.090993807762032</v>
      </c>
      <c r="CF62" s="1201">
        <f t="shared" si="82"/>
        <v>20.009404381722955</v>
      </c>
      <c r="CG62" s="1201">
        <f t="shared" si="83"/>
        <v>18.927814955683875</v>
      </c>
      <c r="CH62" s="1201">
        <f t="shared" si="84"/>
        <v>17.846225529644798</v>
      </c>
      <c r="CI62" s="1201">
        <f t="shared" si="85"/>
        <v>17.305430816625258</v>
      </c>
      <c r="CJ62" s="1201">
        <f t="shared" si="86"/>
        <v>17.846225529644798</v>
      </c>
      <c r="CK62" s="1201">
        <f t="shared" si="87"/>
        <v>18.927814955683875</v>
      </c>
      <c r="CL62" s="1201">
        <f t="shared" si="88"/>
        <v>20.550199094742492</v>
      </c>
      <c r="CM62" s="1201">
        <f t="shared" si="89"/>
        <v>21.631788520781573</v>
      </c>
      <c r="CN62" s="1201"/>
      <c r="CO62" s="748"/>
      <c r="CP62" s="1201"/>
      <c r="CQ62" s="748">
        <v>21</v>
      </c>
      <c r="CR62" s="1190">
        <f t="shared" si="105"/>
        <v>623.20000000000005</v>
      </c>
      <c r="CS62" s="1205">
        <f t="shared" si="106"/>
        <v>3.4021900002328245</v>
      </c>
      <c r="CT62" s="1201">
        <f t="shared" si="90"/>
        <v>7.5005450320510896</v>
      </c>
      <c r="CU62" s="1201">
        <f t="shared" si="91"/>
        <v>7.5005450320510896</v>
      </c>
      <c r="CV62" s="1201">
        <f t="shared" si="92"/>
        <v>7.5005450320510896</v>
      </c>
      <c r="CW62" s="1201">
        <f t="shared" si="93"/>
        <v>7.313031406249813</v>
      </c>
      <c r="CX62" s="1201">
        <f t="shared" si="94"/>
        <v>6.9380041546472588</v>
      </c>
      <c r="CY62" s="1201">
        <f t="shared" si="95"/>
        <v>6.5629769030447038</v>
      </c>
      <c r="CZ62" s="1201">
        <f t="shared" si="96"/>
        <v>6.1879496514421488</v>
      </c>
      <c r="DA62" s="1201">
        <f t="shared" si="97"/>
        <v>6.0004360256408722</v>
      </c>
      <c r="DB62" s="1201">
        <f t="shared" si="98"/>
        <v>6.1879496514421488</v>
      </c>
      <c r="DC62" s="1201">
        <f t="shared" si="99"/>
        <v>6.5629769030447038</v>
      </c>
      <c r="DD62" s="1201">
        <f t="shared" si="100"/>
        <v>7.1255177804485346</v>
      </c>
      <c r="DE62" s="1201">
        <f t="shared" si="101"/>
        <v>7.5005450320510896</v>
      </c>
      <c r="DF62" s="1190"/>
      <c r="DG62" s="1190"/>
      <c r="DH62" s="748" t="s">
        <v>194</v>
      </c>
      <c r="DI62" s="1202">
        <f>R47</f>
        <v>46.600295640225291</v>
      </c>
      <c r="DJ62" s="1202">
        <f>R46</f>
        <v>50.559372285834066</v>
      </c>
      <c r="DK62" s="1202">
        <f>R45</f>
        <v>54.785131208625273</v>
      </c>
      <c r="DL62" s="1202">
        <f>R44</f>
        <v>59.271888724632149</v>
      </c>
      <c r="DM62" s="1202">
        <f>R43</f>
        <v>64.001553900370382</v>
      </c>
      <c r="DN62" s="1202">
        <f>R42</f>
        <v>68.935929801744138</v>
      </c>
      <c r="DO62" s="1202">
        <f>R41</f>
        <v>74.003066139862625</v>
      </c>
      <c r="DP62" s="1202">
        <f>R40</f>
        <v>79.071023153214085</v>
      </c>
      <c r="DQ62" s="1202">
        <f>R39</f>
        <v>83.891333812907774</v>
      </c>
      <c r="DR62" s="1202">
        <f>R38</f>
        <v>87.954515017002507</v>
      </c>
      <c r="DS62" s="1202">
        <f>R37</f>
        <v>89.998893936992786</v>
      </c>
      <c r="DT62" s="1202">
        <f>R36</f>
        <v>84.841664350907166</v>
      </c>
      <c r="DU62" s="748"/>
      <c r="DV62" s="748"/>
      <c r="DW62" s="735"/>
      <c r="DX62" s="229"/>
      <c r="DY62" s="229"/>
      <c r="DZ62" s="229"/>
      <c r="EA62" s="229"/>
      <c r="EB62" s="229"/>
      <c r="EC62" s="229"/>
      <c r="ED62" s="229"/>
      <c r="EE62" s="229"/>
      <c r="EF62" s="229"/>
      <c r="EG62" s="229"/>
      <c r="EH62" s="229"/>
      <c r="EI62" s="229"/>
      <c r="EJ62" s="229"/>
      <c r="EK62" s="229"/>
      <c r="EL62" s="229"/>
      <c r="EM62" s="229"/>
      <c r="EN62" s="156"/>
      <c r="EO62" s="156"/>
      <c r="EP62" s="156"/>
      <c r="EQ62" s="156"/>
      <c r="ER62" s="156"/>
      <c r="ES62" s="228"/>
      <c r="ET62" s="81"/>
      <c r="EU62" s="81"/>
      <c r="EV62" s="81"/>
      <c r="EW62" s="81"/>
      <c r="EX62" s="81"/>
      <c r="EY62" s="81"/>
      <c r="EZ62" s="81"/>
      <c r="FA62" s="81"/>
      <c r="FB62" s="81"/>
      <c r="FC62" s="81"/>
      <c r="FD62" s="81"/>
      <c r="FE62" s="81"/>
      <c r="FF62" s="81"/>
      <c r="FG62" s="81"/>
      <c r="FH62" s="81"/>
      <c r="FI62" s="81"/>
      <c r="FJ62" s="81"/>
      <c r="FK62" s="81"/>
    </row>
    <row r="63" spans="2:167" x14ac:dyDescent="0.2">
      <c r="B63" s="230"/>
      <c r="C63" s="57" t="s">
        <v>478</v>
      </c>
      <c r="D63" s="628">
        <v>3.7891438428152399E-3</v>
      </c>
      <c r="E63" s="113"/>
      <c r="F63" s="659">
        <v>1</v>
      </c>
      <c r="G63" s="439">
        <v>89.555090148179787</v>
      </c>
      <c r="H63" s="439">
        <v>89.555090148179787</v>
      </c>
      <c r="I63" s="439">
        <v>89.555090148179787</v>
      </c>
      <c r="J63" s="439">
        <v>87.316212894475285</v>
      </c>
      <c r="K63" s="439">
        <v>82.838458387066311</v>
      </c>
      <c r="L63" s="439">
        <v>78.360703879657308</v>
      </c>
      <c r="M63" s="439">
        <v>73.882949372248319</v>
      </c>
      <c r="N63" s="439">
        <v>71.644072118543832</v>
      </c>
      <c r="O63" s="439">
        <v>73.882949372248319</v>
      </c>
      <c r="P63" s="439">
        <v>78.360703879657308</v>
      </c>
      <c r="Q63" s="439">
        <v>85.077335640770798</v>
      </c>
      <c r="R63" s="680">
        <v>89.555090148179787</v>
      </c>
      <c r="S63" s="288">
        <v>15.2</v>
      </c>
      <c r="T63" s="408"/>
      <c r="U63" s="444"/>
      <c r="V63" s="670"/>
      <c r="W63" s="670"/>
      <c r="X63" s="670"/>
      <c r="Y63" s="440"/>
      <c r="Z63" s="440"/>
      <c r="AA63" s="446"/>
      <c r="AB63" s="411"/>
      <c r="AC63" s="904"/>
      <c r="AD63" s="1199"/>
      <c r="AE63" s="1200">
        <v>10.48511742749027</v>
      </c>
      <c r="AF63" s="1200">
        <v>9.7985401759467337</v>
      </c>
      <c r="AG63" s="1200">
        <v>8.8771699116751215</v>
      </c>
      <c r="AH63" s="1200">
        <v>7.9062087541104775</v>
      </c>
      <c r="AI63" s="1200">
        <v>7.3054505352453178</v>
      </c>
      <c r="AJ63" s="1200">
        <v>7.2818541990825727</v>
      </c>
      <c r="AK63" s="1200">
        <v>7.7470911531436606</v>
      </c>
      <c r="AL63" s="1200">
        <v>8.6948310293491424</v>
      </c>
      <c r="AM63" s="1200">
        <v>9.8403881729123874</v>
      </c>
      <c r="AN63" s="1200">
        <v>10.87067862808985</v>
      </c>
      <c r="AO63" s="1200">
        <v>11.362151984052593</v>
      </c>
      <c r="AP63" s="1200">
        <v>11.007758156814361</v>
      </c>
      <c r="AQ63" s="1201">
        <v>9.2647700106593742</v>
      </c>
      <c r="AR63" s="1201"/>
      <c r="AS63" s="748">
        <v>22</v>
      </c>
      <c r="AT63" s="1201">
        <f t="shared" si="54"/>
        <v>23.115727054001258</v>
      </c>
      <c r="AU63" s="1201">
        <f t="shared" si="55"/>
        <v>21.602083314870949</v>
      </c>
      <c r="AV63" s="1201">
        <f t="shared" si="56"/>
        <v>19.570809588862375</v>
      </c>
      <c r="AW63" s="1201">
        <f t="shared" si="57"/>
        <v>16.994451491310127</v>
      </c>
      <c r="AX63" s="1201">
        <f t="shared" si="58"/>
        <v>14.897829386845965</v>
      </c>
      <c r="AY63" s="1201">
        <f t="shared" si="59"/>
        <v>14.047022922484494</v>
      </c>
      <c r="AZ63" s="1201">
        <f t="shared" si="60"/>
        <v>14.090515226223477</v>
      </c>
      <c r="BA63" s="1201">
        <f t="shared" si="61"/>
        <v>15.335056931504802</v>
      </c>
      <c r="BB63" s="1201">
        <f t="shared" si="62"/>
        <v>17.897832443356073</v>
      </c>
      <c r="BC63" s="1201">
        <f t="shared" si="63"/>
        <v>20.970025998457768</v>
      </c>
      <c r="BD63" s="1201">
        <f t="shared" si="64"/>
        <v>23.796794412124211</v>
      </c>
      <c r="BE63" s="1201">
        <f t="shared" si="65"/>
        <v>24.267952628002448</v>
      </c>
      <c r="BF63" s="1202"/>
      <c r="BG63" s="1203"/>
      <c r="BH63" s="1203"/>
      <c r="BI63" s="748">
        <v>22</v>
      </c>
      <c r="BJ63" s="1190">
        <f t="shared" si="102"/>
        <v>653.6</v>
      </c>
      <c r="BK63" s="1202">
        <f t="shared" si="66"/>
        <v>26.714226753968838</v>
      </c>
      <c r="BL63" s="1202">
        <f t="shared" si="67"/>
        <v>26.714226753968838</v>
      </c>
      <c r="BM63" s="1202">
        <f t="shared" si="68"/>
        <v>26.714226753968838</v>
      </c>
      <c r="BN63" s="1202">
        <f t="shared" si="69"/>
        <v>26.046371085119613</v>
      </c>
      <c r="BO63" s="1202">
        <f t="shared" si="70"/>
        <v>24.710659747421175</v>
      </c>
      <c r="BP63" s="1202">
        <f t="shared" si="71"/>
        <v>23.374948409722734</v>
      </c>
      <c r="BQ63" s="1202">
        <f t="shared" si="72"/>
        <v>22.039237072024289</v>
      </c>
      <c r="BR63" s="1202">
        <f t="shared" si="73"/>
        <v>21.371381403175072</v>
      </c>
      <c r="BS63" s="1202">
        <f t="shared" si="74"/>
        <v>22.039237072024289</v>
      </c>
      <c r="BT63" s="1202">
        <f t="shared" si="75"/>
        <v>23.374948409722734</v>
      </c>
      <c r="BU63" s="1202">
        <f t="shared" si="76"/>
        <v>25.378515416270396</v>
      </c>
      <c r="BV63" s="1202">
        <f t="shared" si="77"/>
        <v>26.714226753968838</v>
      </c>
      <c r="BW63" s="1207"/>
      <c r="BX63" s="1207"/>
      <c r="BY63" s="1204">
        <f t="shared" si="103"/>
        <v>21.5</v>
      </c>
      <c r="BZ63" s="1190">
        <f t="shared" si="52"/>
        <v>34818.968454912654</v>
      </c>
      <c r="CA63" s="1201">
        <f t="shared" si="104"/>
        <v>19.81772256519994</v>
      </c>
      <c r="CB63" s="1201">
        <f t="shared" si="78"/>
        <v>19.81772256519994</v>
      </c>
      <c r="CC63" s="1201">
        <f t="shared" si="79"/>
        <v>19.81772256519994</v>
      </c>
      <c r="CD63" s="1201">
        <f t="shared" si="80"/>
        <v>19.81772256519994</v>
      </c>
      <c r="CE63" s="1201">
        <f t="shared" si="81"/>
        <v>19.322279501069943</v>
      </c>
      <c r="CF63" s="1201">
        <f t="shared" si="82"/>
        <v>18.331393372809945</v>
      </c>
      <c r="CG63" s="1201">
        <f t="shared" si="83"/>
        <v>17.340507244549947</v>
      </c>
      <c r="CH63" s="1201">
        <f t="shared" si="84"/>
        <v>16.349621116289949</v>
      </c>
      <c r="CI63" s="1201">
        <f t="shared" si="85"/>
        <v>15.854178052159952</v>
      </c>
      <c r="CJ63" s="1201">
        <f t="shared" si="86"/>
        <v>16.349621116289949</v>
      </c>
      <c r="CK63" s="1201">
        <f t="shared" si="87"/>
        <v>17.340507244549947</v>
      </c>
      <c r="CL63" s="1201">
        <f t="shared" si="88"/>
        <v>18.826836436939942</v>
      </c>
      <c r="CM63" s="1201">
        <f t="shared" si="89"/>
        <v>19.81772256519994</v>
      </c>
      <c r="CN63" s="1201"/>
      <c r="CO63" s="748"/>
      <c r="CP63" s="1201"/>
      <c r="CQ63" s="748">
        <v>22</v>
      </c>
      <c r="CR63" s="1190">
        <f t="shared" si="105"/>
        <v>653.6</v>
      </c>
      <c r="CS63" s="1205">
        <f t="shared" si="106"/>
        <v>2.7844721937840422</v>
      </c>
      <c r="CT63" s="1201">
        <f t="shared" si="90"/>
        <v>6.1387103831773224</v>
      </c>
      <c r="CU63" s="1201">
        <f t="shared" si="91"/>
        <v>6.1387103831773224</v>
      </c>
      <c r="CV63" s="1201">
        <f t="shared" si="92"/>
        <v>6.1387103831773224</v>
      </c>
      <c r="CW63" s="1201">
        <f t="shared" si="93"/>
        <v>5.9852426235978893</v>
      </c>
      <c r="CX63" s="1201">
        <f t="shared" si="94"/>
        <v>5.6783071044390239</v>
      </c>
      <c r="CY63" s="1201">
        <f t="shared" si="95"/>
        <v>5.3713715852801576</v>
      </c>
      <c r="CZ63" s="1201">
        <f t="shared" si="96"/>
        <v>5.0644360661212904</v>
      </c>
      <c r="DA63" s="1201">
        <f t="shared" si="97"/>
        <v>4.9109683065418581</v>
      </c>
      <c r="DB63" s="1201">
        <f t="shared" si="98"/>
        <v>5.0644360661212904</v>
      </c>
      <c r="DC63" s="1201">
        <f t="shared" si="99"/>
        <v>5.3713715852801576</v>
      </c>
      <c r="DD63" s="1201">
        <f t="shared" si="100"/>
        <v>5.8317748640184561</v>
      </c>
      <c r="DE63" s="1201">
        <f t="shared" si="101"/>
        <v>6.1387103831773224</v>
      </c>
      <c r="DF63" s="1190"/>
      <c r="DG63" s="1190"/>
      <c r="DH63" s="748" t="s">
        <v>183</v>
      </c>
      <c r="DI63" s="1202">
        <f>G48</f>
        <v>42.905786968833389</v>
      </c>
      <c r="DJ63" s="1202">
        <f>G47</f>
        <v>46.600295640225291</v>
      </c>
      <c r="DK63" s="1202">
        <f>G46</f>
        <v>50.559372285834066</v>
      </c>
      <c r="DL63" s="1202">
        <f>G45</f>
        <v>54.785131208625273</v>
      </c>
      <c r="DM63" s="1202">
        <f>G44</f>
        <v>59.271888724632149</v>
      </c>
      <c r="DN63" s="1202">
        <f>G43</f>
        <v>64.001553900370382</v>
      </c>
      <c r="DO63" s="1202">
        <f>G42</f>
        <v>68.935929801744138</v>
      </c>
      <c r="DP63" s="1202">
        <f>G41</f>
        <v>74.003066139862625</v>
      </c>
      <c r="DQ63" s="1202">
        <f>G40</f>
        <v>79.071023153214085</v>
      </c>
      <c r="DR63" s="1202">
        <f>G39</f>
        <v>83.891333812907774</v>
      </c>
      <c r="DS63" s="1202">
        <f>G38</f>
        <v>87.954515017002507</v>
      </c>
      <c r="DT63" s="1202">
        <f>G37</f>
        <v>89.998893936992786</v>
      </c>
      <c r="DU63" s="748"/>
      <c r="DV63" s="748"/>
      <c r="DW63" s="735"/>
      <c r="DX63" s="229"/>
      <c r="DY63" s="229"/>
      <c r="DZ63" s="229"/>
      <c r="EA63" s="229"/>
      <c r="EB63" s="229"/>
      <c r="EC63" s="229"/>
      <c r="ED63" s="229"/>
      <c r="EE63" s="229"/>
      <c r="EF63" s="229"/>
      <c r="EG63" s="229"/>
      <c r="EH63" s="229"/>
      <c r="EI63" s="229"/>
      <c r="EJ63" s="229"/>
      <c r="EK63" s="229"/>
      <c r="EL63" s="229"/>
      <c r="EM63" s="229"/>
      <c r="EN63" s="156"/>
      <c r="EO63" s="156"/>
      <c r="EP63" s="156"/>
      <c r="EQ63" s="156"/>
      <c r="ER63" s="156"/>
      <c r="ES63" s="228"/>
      <c r="ET63" s="81"/>
      <c r="EU63" s="81"/>
      <c r="EV63" s="81"/>
      <c r="EW63" s="81"/>
      <c r="EX63" s="81"/>
      <c r="EY63" s="81"/>
      <c r="EZ63" s="81"/>
      <c r="FA63" s="81"/>
      <c r="FB63" s="81"/>
      <c r="FC63" s="81"/>
      <c r="FD63" s="81"/>
      <c r="FE63" s="81"/>
      <c r="FF63" s="81"/>
      <c r="FG63" s="81"/>
      <c r="FH63" s="81"/>
      <c r="FI63" s="81"/>
      <c r="FJ63" s="81"/>
      <c r="FK63" s="81"/>
    </row>
    <row r="64" spans="2:167" x14ac:dyDescent="0.2">
      <c r="B64" s="230"/>
      <c r="C64" s="57" t="s">
        <v>479</v>
      </c>
      <c r="D64" s="629">
        <v>55.7223134200621</v>
      </c>
      <c r="E64" s="113"/>
      <c r="F64" s="659">
        <v>2</v>
      </c>
      <c r="G64" s="439">
        <v>94.998832489047942</v>
      </c>
      <c r="H64" s="439">
        <v>94.998832489047942</v>
      </c>
      <c r="I64" s="439">
        <v>94.998832489047942</v>
      </c>
      <c r="J64" s="439">
        <v>92.623861676821747</v>
      </c>
      <c r="K64" s="439">
        <v>87.873920052369357</v>
      </c>
      <c r="L64" s="439">
        <v>83.123978427916953</v>
      </c>
      <c r="M64" s="439">
        <v>78.374036803464548</v>
      </c>
      <c r="N64" s="439">
        <v>75.999065991238353</v>
      </c>
      <c r="O64" s="439">
        <v>78.374036803464548</v>
      </c>
      <c r="P64" s="439">
        <v>83.123978427916953</v>
      </c>
      <c r="Q64" s="439">
        <v>90.248890864595538</v>
      </c>
      <c r="R64" s="680">
        <v>94.998832489047942</v>
      </c>
      <c r="S64" s="288">
        <v>45.6</v>
      </c>
      <c r="T64" s="408"/>
      <c r="U64" s="444"/>
      <c r="V64" s="670"/>
      <c r="W64" s="670"/>
      <c r="X64" s="670"/>
      <c r="Y64" s="440"/>
      <c r="Z64" s="440"/>
      <c r="AA64" s="446"/>
      <c r="AB64" s="411"/>
      <c r="AC64" s="904"/>
      <c r="AD64" s="1199"/>
      <c r="AE64" s="1200">
        <v>9.7152968307199501</v>
      </c>
      <c r="AF64" s="1200">
        <v>9.0293212323633298</v>
      </c>
      <c r="AG64" s="1200">
        <v>8.1512796249690993</v>
      </c>
      <c r="AH64" s="1200">
        <v>6.9364286028698299</v>
      </c>
      <c r="AI64" s="1200">
        <v>6.02441438878295</v>
      </c>
      <c r="AJ64" s="1200">
        <v>5.6205389691729</v>
      </c>
      <c r="AK64" s="1200">
        <v>5.9393004440766104</v>
      </c>
      <c r="AL64" s="1200">
        <v>6.7496028744710301</v>
      </c>
      <c r="AM64" s="1200">
        <v>8.0735242876163706</v>
      </c>
      <c r="AN64" s="1200">
        <v>9.2885576284835807</v>
      </c>
      <c r="AO64" s="1200">
        <v>10.187334373278</v>
      </c>
      <c r="AP64" s="1200">
        <v>10.355243946464601</v>
      </c>
      <c r="AQ64" s="1201">
        <v>8.0059036002723545</v>
      </c>
      <c r="AR64" s="1201"/>
      <c r="AS64" s="748">
        <v>23</v>
      </c>
      <c r="AT64" s="1201">
        <f t="shared" si="54"/>
        <v>21.418563153019512</v>
      </c>
      <c r="AU64" s="1201">
        <f t="shared" si="55"/>
        <v>19.906245832114472</v>
      </c>
      <c r="AV64" s="1201">
        <f t="shared" si="56"/>
        <v>17.970495443151993</v>
      </c>
      <c r="AW64" s="1201">
        <f t="shared" si="57"/>
        <v>14.909902214904276</v>
      </c>
      <c r="AX64" s="1201">
        <f t="shared" si="58"/>
        <v>12.285443216232039</v>
      </c>
      <c r="AY64" s="1201">
        <f t="shared" si="59"/>
        <v>10.842271429526301</v>
      </c>
      <c r="AZ64" s="1201">
        <f t="shared" si="60"/>
        <v>10.802480787439555</v>
      </c>
      <c r="BA64" s="1201">
        <f t="shared" si="61"/>
        <v>11.904261738460683</v>
      </c>
      <c r="BB64" s="1201">
        <f t="shared" si="62"/>
        <v>14.684236270768709</v>
      </c>
      <c r="BC64" s="1201">
        <f t="shared" si="63"/>
        <v>17.9180437230624</v>
      </c>
      <c r="BD64" s="1201">
        <f t="shared" si="64"/>
        <v>21.336266406990593</v>
      </c>
      <c r="BE64" s="1201">
        <f t="shared" si="65"/>
        <v>22.829405039993926</v>
      </c>
      <c r="BF64" s="1202"/>
      <c r="BG64" s="1203"/>
      <c r="BH64" s="1203"/>
      <c r="BI64" s="748">
        <v>23</v>
      </c>
      <c r="BJ64" s="1190">
        <f t="shared" si="102"/>
        <v>684</v>
      </c>
      <c r="BK64" s="1202">
        <f t="shared" si="66"/>
        <v>24.775934635113369</v>
      </c>
      <c r="BL64" s="1202">
        <f t="shared" si="67"/>
        <v>24.775934635113369</v>
      </c>
      <c r="BM64" s="1202">
        <f t="shared" si="68"/>
        <v>24.775934635113369</v>
      </c>
      <c r="BN64" s="1202">
        <f t="shared" si="69"/>
        <v>24.156536269235534</v>
      </c>
      <c r="BO64" s="1202">
        <f t="shared" si="70"/>
        <v>22.917739537479868</v>
      </c>
      <c r="BP64" s="1202">
        <f t="shared" si="71"/>
        <v>21.678942805724198</v>
      </c>
      <c r="BQ64" s="1202">
        <f t="shared" si="72"/>
        <v>20.440146073968528</v>
      </c>
      <c r="BR64" s="1202">
        <f t="shared" si="73"/>
        <v>19.820747708090696</v>
      </c>
      <c r="BS64" s="1202">
        <f t="shared" si="74"/>
        <v>20.440146073968528</v>
      </c>
      <c r="BT64" s="1202">
        <f t="shared" si="75"/>
        <v>21.678942805724198</v>
      </c>
      <c r="BU64" s="1202">
        <f t="shared" si="76"/>
        <v>23.537137903357699</v>
      </c>
      <c r="BV64" s="1202">
        <f t="shared" si="77"/>
        <v>24.775934635113369</v>
      </c>
      <c r="BW64" s="1207"/>
      <c r="BX64" s="1207"/>
      <c r="BY64" s="1204">
        <f t="shared" si="103"/>
        <v>22.5</v>
      </c>
      <c r="BZ64" s="1190">
        <f t="shared" si="52"/>
        <v>35370.737650871</v>
      </c>
      <c r="CA64" s="1201">
        <f t="shared" si="104"/>
        <v>18.15030249862976</v>
      </c>
      <c r="CB64" s="1201">
        <f t="shared" si="78"/>
        <v>18.15030249862976</v>
      </c>
      <c r="CC64" s="1201">
        <f t="shared" si="79"/>
        <v>18.15030249862976</v>
      </c>
      <c r="CD64" s="1201">
        <f t="shared" si="80"/>
        <v>18.15030249862976</v>
      </c>
      <c r="CE64" s="1201">
        <f t="shared" si="81"/>
        <v>17.696544936164017</v>
      </c>
      <c r="CF64" s="1201">
        <f t="shared" si="82"/>
        <v>16.789029811232528</v>
      </c>
      <c r="CG64" s="1201">
        <f t="shared" si="83"/>
        <v>15.88151468630104</v>
      </c>
      <c r="CH64" s="1201">
        <f t="shared" si="84"/>
        <v>14.973999561369551</v>
      </c>
      <c r="CI64" s="1201">
        <f t="shared" si="85"/>
        <v>14.520241998903808</v>
      </c>
      <c r="CJ64" s="1201">
        <f t="shared" si="86"/>
        <v>14.973999561369551</v>
      </c>
      <c r="CK64" s="1201">
        <f t="shared" si="87"/>
        <v>15.88151468630104</v>
      </c>
      <c r="CL64" s="1201">
        <f t="shared" si="88"/>
        <v>17.24278737369827</v>
      </c>
      <c r="CM64" s="1201">
        <f t="shared" si="89"/>
        <v>18.15030249862976</v>
      </c>
      <c r="CN64" s="1201"/>
      <c r="CO64" s="748"/>
      <c r="CP64" s="1201"/>
      <c r="CQ64" s="748">
        <v>23</v>
      </c>
      <c r="CR64" s="1190">
        <f t="shared" si="105"/>
        <v>684</v>
      </c>
      <c r="CS64" s="1205">
        <f t="shared" si="106"/>
        <v>2.276263432032104</v>
      </c>
      <c r="CT64" s="1201">
        <f t="shared" si="90"/>
        <v>5.0183018513368092</v>
      </c>
      <c r="CU64" s="1201">
        <f t="shared" si="91"/>
        <v>5.0183018513368092</v>
      </c>
      <c r="CV64" s="1201">
        <f t="shared" si="92"/>
        <v>5.0183018513368092</v>
      </c>
      <c r="CW64" s="1201">
        <f t="shared" si="93"/>
        <v>4.8928443050533881</v>
      </c>
      <c r="CX64" s="1201">
        <f t="shared" si="94"/>
        <v>4.6419292124865486</v>
      </c>
      <c r="CY64" s="1201">
        <f t="shared" si="95"/>
        <v>4.3910141199197072</v>
      </c>
      <c r="CZ64" s="1201">
        <f t="shared" si="96"/>
        <v>4.1400990273528668</v>
      </c>
      <c r="DA64" s="1201">
        <f t="shared" si="97"/>
        <v>4.0146414810694466</v>
      </c>
      <c r="DB64" s="1201">
        <f t="shared" si="98"/>
        <v>4.1400990273528668</v>
      </c>
      <c r="DC64" s="1201">
        <f t="shared" si="99"/>
        <v>4.3910141199197072</v>
      </c>
      <c r="DD64" s="1201">
        <f t="shared" si="100"/>
        <v>4.7673867587699679</v>
      </c>
      <c r="DE64" s="1201">
        <f t="shared" si="101"/>
        <v>5.0183018513368092</v>
      </c>
      <c r="DF64" s="1190"/>
      <c r="DG64" s="1190"/>
      <c r="DH64" s="748" t="s">
        <v>184</v>
      </c>
      <c r="DI64" s="1202">
        <f>H49</f>
        <v>39.468818520916699</v>
      </c>
      <c r="DJ64" s="1202">
        <f>H48</f>
        <v>42.905786968833389</v>
      </c>
      <c r="DK64" s="1202">
        <f>H47</f>
        <v>46.600295640225291</v>
      </c>
      <c r="DL64" s="1202">
        <f>H46</f>
        <v>50.559372285834066</v>
      </c>
      <c r="DM64" s="1202">
        <f>H45</f>
        <v>54.785131208625273</v>
      </c>
      <c r="DN64" s="1202">
        <f>H44</f>
        <v>59.271888724632149</v>
      </c>
      <c r="DO64" s="1202">
        <f>H43</f>
        <v>64.001553900370382</v>
      </c>
      <c r="DP64" s="1202">
        <f>H42</f>
        <v>68.935929801744138</v>
      </c>
      <c r="DQ64" s="1202">
        <f>H41</f>
        <v>74.003066139862625</v>
      </c>
      <c r="DR64" s="1202">
        <f>H40</f>
        <v>79.071023153214085</v>
      </c>
      <c r="DS64" s="1202">
        <f>H39</f>
        <v>83.891333812907774</v>
      </c>
      <c r="DT64" s="1202">
        <f>H38</f>
        <v>87.954515017002507</v>
      </c>
      <c r="DU64" s="748"/>
      <c r="DV64" s="748"/>
      <c r="DW64" s="735"/>
      <c r="DX64" s="229"/>
      <c r="DY64" s="229"/>
      <c r="DZ64" s="229"/>
      <c r="EA64" s="229"/>
      <c r="EB64" s="229"/>
      <c r="EC64" s="229"/>
      <c r="ED64" s="229"/>
      <c r="EE64" s="229"/>
      <c r="EF64" s="229"/>
      <c r="EG64" s="229"/>
      <c r="EH64" s="229"/>
      <c r="EI64" s="229"/>
      <c r="EJ64" s="229"/>
      <c r="EK64" s="229"/>
      <c r="EL64" s="229"/>
      <c r="EM64" s="229"/>
      <c r="EN64" s="156"/>
      <c r="EO64" s="156"/>
      <c r="EP64" s="156"/>
      <c r="EQ64" s="156"/>
      <c r="ER64" s="156"/>
      <c r="ES64" s="228"/>
      <c r="ET64" s="81"/>
      <c r="EU64" s="81"/>
      <c r="EV64" s="81"/>
      <c r="EW64" s="81"/>
      <c r="EX64" s="81"/>
      <c r="EY64" s="81"/>
      <c r="EZ64" s="81"/>
      <c r="FA64" s="81"/>
      <c r="FB64" s="81"/>
      <c r="FC64" s="81"/>
      <c r="FD64" s="81"/>
      <c r="FE64" s="81"/>
      <c r="FF64" s="81"/>
      <c r="FG64" s="81"/>
      <c r="FH64" s="81"/>
      <c r="FI64" s="81"/>
      <c r="FJ64" s="81"/>
      <c r="FK64" s="81"/>
    </row>
    <row r="65" spans="2:167" x14ac:dyDescent="0.2">
      <c r="B65" s="230"/>
      <c r="C65" s="57" t="s">
        <v>480</v>
      </c>
      <c r="D65" s="630">
        <v>4609.7805615738698</v>
      </c>
      <c r="E65" s="113"/>
      <c r="F65" s="659">
        <v>3</v>
      </c>
      <c r="G65" s="439">
        <v>92.840876962391548</v>
      </c>
      <c r="H65" s="439">
        <v>92.840876962391548</v>
      </c>
      <c r="I65" s="439">
        <v>92.840876962391548</v>
      </c>
      <c r="J65" s="439">
        <v>90.519855038331755</v>
      </c>
      <c r="K65" s="439">
        <v>85.877811190212185</v>
      </c>
      <c r="L65" s="439">
        <v>81.235767342092601</v>
      </c>
      <c r="M65" s="439">
        <v>76.593723493973016</v>
      </c>
      <c r="N65" s="439">
        <v>74.272701569913238</v>
      </c>
      <c r="O65" s="439">
        <v>76.593723493973016</v>
      </c>
      <c r="P65" s="439">
        <v>81.235767342092601</v>
      </c>
      <c r="Q65" s="439">
        <v>88.198833114271963</v>
      </c>
      <c r="R65" s="680">
        <v>92.840876962391548</v>
      </c>
      <c r="S65" s="288">
        <v>76</v>
      </c>
      <c r="T65" s="408"/>
      <c r="U65" s="444"/>
      <c r="V65" s="670"/>
      <c r="W65" s="670"/>
      <c r="X65" s="670"/>
      <c r="Y65" s="440"/>
      <c r="Z65" s="440"/>
      <c r="AA65" s="446"/>
      <c r="AB65" s="411"/>
      <c r="AC65" s="904"/>
      <c r="AD65" s="1199"/>
      <c r="AE65" s="1200">
        <v>8.9454762339496199</v>
      </c>
      <c r="AF65" s="1200">
        <v>8.2601022887799296</v>
      </c>
      <c r="AG65" s="1200">
        <v>7.42538933826307</v>
      </c>
      <c r="AH65" s="1200">
        <v>5.9666484516291796</v>
      </c>
      <c r="AI65" s="1200">
        <v>4.7433782423205804</v>
      </c>
      <c r="AJ65" s="1200">
        <v>3.9592237392632299</v>
      </c>
      <c r="AK65" s="1200">
        <v>4.1315097350095504</v>
      </c>
      <c r="AL65" s="1200">
        <v>4.8043747195929196</v>
      </c>
      <c r="AM65" s="1200">
        <v>6.3066604023203396</v>
      </c>
      <c r="AN65" s="1200">
        <v>7.7064366288773103</v>
      </c>
      <c r="AO65" s="1200">
        <v>9.0125167625033296</v>
      </c>
      <c r="AP65" s="1200">
        <v>9.7027297361147706</v>
      </c>
      <c r="AQ65" s="1201">
        <v>6.7470371898853196</v>
      </c>
      <c r="AR65" s="1201"/>
      <c r="AS65" s="748">
        <v>24</v>
      </c>
      <c r="AT65" s="1201">
        <f t="shared" si="54"/>
        <v>19.721399252037742</v>
      </c>
      <c r="AU65" s="1201">
        <f t="shared" si="55"/>
        <v>18.210408349358005</v>
      </c>
      <c r="AV65" s="1201">
        <f t="shared" si="56"/>
        <v>16.370181297441594</v>
      </c>
      <c r="AW65" s="1201">
        <f t="shared" si="57"/>
        <v>12.825352938498423</v>
      </c>
      <c r="AX65" s="1201">
        <f t="shared" si="58"/>
        <v>9.6730570456181084</v>
      </c>
      <c r="AY65" s="1201">
        <f t="shared" si="59"/>
        <v>7.6375199365681112</v>
      </c>
      <c r="AZ65" s="1201">
        <f t="shared" si="60"/>
        <v>7.5144463486556141</v>
      </c>
      <c r="BA65" s="1201">
        <f t="shared" si="61"/>
        <v>8.4734665454165654</v>
      </c>
      <c r="BB65" s="1201">
        <f t="shared" si="62"/>
        <v>11.470640098181319</v>
      </c>
      <c r="BC65" s="1201">
        <f t="shared" si="63"/>
        <v>14.866061447667029</v>
      </c>
      <c r="BD65" s="1201">
        <f t="shared" si="64"/>
        <v>18.875738401856808</v>
      </c>
      <c r="BE65" s="1201">
        <f t="shared" si="65"/>
        <v>21.390857451985251</v>
      </c>
      <c r="BF65" s="1202"/>
      <c r="BG65" s="1203"/>
      <c r="BH65" s="1203"/>
      <c r="BI65" s="748">
        <v>24</v>
      </c>
      <c r="BJ65" s="1190">
        <f t="shared" si="102"/>
        <v>714.4</v>
      </c>
      <c r="BK65" s="1202">
        <f t="shared" si="66"/>
        <v>22.968793626730989</v>
      </c>
      <c r="BL65" s="1202">
        <f t="shared" si="67"/>
        <v>22.968793626730989</v>
      </c>
      <c r="BM65" s="1202">
        <f t="shared" si="68"/>
        <v>22.968793626730989</v>
      </c>
      <c r="BN65" s="1202">
        <f t="shared" si="69"/>
        <v>22.394573786062711</v>
      </c>
      <c r="BO65" s="1202">
        <f t="shared" si="70"/>
        <v>21.246134104726163</v>
      </c>
      <c r="BP65" s="1202">
        <f t="shared" si="71"/>
        <v>20.097694423389612</v>
      </c>
      <c r="BQ65" s="1202">
        <f t="shared" si="72"/>
        <v>18.949254742053064</v>
      </c>
      <c r="BR65" s="1202">
        <f t="shared" si="73"/>
        <v>18.37503490138479</v>
      </c>
      <c r="BS65" s="1202">
        <f t="shared" si="74"/>
        <v>18.949254742053064</v>
      </c>
      <c r="BT65" s="1202">
        <f t="shared" si="75"/>
        <v>20.097694423389612</v>
      </c>
      <c r="BU65" s="1202">
        <f t="shared" si="76"/>
        <v>21.820353945394437</v>
      </c>
      <c r="BV65" s="1202">
        <f t="shared" si="77"/>
        <v>22.968793626730989</v>
      </c>
      <c r="BW65" s="1207"/>
      <c r="BX65" s="1207"/>
      <c r="BY65" s="1204">
        <f t="shared" si="103"/>
        <v>23.5</v>
      </c>
      <c r="BZ65" s="1190">
        <f t="shared" si="52"/>
        <v>35875.942831624874</v>
      </c>
      <c r="CA65" s="1201">
        <f t="shared" si="104"/>
        <v>16.618591472166841</v>
      </c>
      <c r="CB65" s="1201">
        <f t="shared" si="78"/>
        <v>16.618591472166841</v>
      </c>
      <c r="CC65" s="1201">
        <f t="shared" si="79"/>
        <v>16.618591472166841</v>
      </c>
      <c r="CD65" s="1201">
        <f t="shared" si="80"/>
        <v>16.618591472166841</v>
      </c>
      <c r="CE65" s="1201">
        <f t="shared" si="81"/>
        <v>16.203126685362669</v>
      </c>
      <c r="CF65" s="1201">
        <f t="shared" si="82"/>
        <v>15.372197111754328</v>
      </c>
      <c r="CG65" s="1201">
        <f t="shared" si="83"/>
        <v>14.541267538145986</v>
      </c>
      <c r="CH65" s="1201">
        <f t="shared" si="84"/>
        <v>13.710337964537644</v>
      </c>
      <c r="CI65" s="1201">
        <f t="shared" si="85"/>
        <v>13.294873177733473</v>
      </c>
      <c r="CJ65" s="1201">
        <f t="shared" si="86"/>
        <v>13.710337964537644</v>
      </c>
      <c r="CK65" s="1201">
        <f t="shared" si="87"/>
        <v>14.541267538145986</v>
      </c>
      <c r="CL65" s="1201">
        <f t="shared" si="88"/>
        <v>15.787661898558499</v>
      </c>
      <c r="CM65" s="1201">
        <f t="shared" si="89"/>
        <v>16.618591472166841</v>
      </c>
      <c r="CN65" s="1201"/>
      <c r="CO65" s="748"/>
      <c r="CP65" s="1201"/>
      <c r="CQ65" s="748">
        <v>24</v>
      </c>
      <c r="CR65" s="1190">
        <f t="shared" si="105"/>
        <v>714.4</v>
      </c>
      <c r="CS65" s="1205">
        <f t="shared" si="106"/>
        <v>1.8591331875835273</v>
      </c>
      <c r="CT65" s="1201">
        <f t="shared" si="90"/>
        <v>4.0986870789393475</v>
      </c>
      <c r="CU65" s="1201">
        <f t="shared" si="91"/>
        <v>4.0986870789393475</v>
      </c>
      <c r="CV65" s="1201">
        <f t="shared" si="92"/>
        <v>4.0986870789393475</v>
      </c>
      <c r="CW65" s="1201">
        <f t="shared" si="93"/>
        <v>3.9962199019658633</v>
      </c>
      <c r="CX65" s="1201">
        <f t="shared" si="94"/>
        <v>3.7912855480188963</v>
      </c>
      <c r="CY65" s="1201">
        <f t="shared" si="95"/>
        <v>3.5863511940719288</v>
      </c>
      <c r="CZ65" s="1201">
        <f t="shared" si="96"/>
        <v>3.3814168401249614</v>
      </c>
      <c r="DA65" s="1201">
        <f t="shared" si="97"/>
        <v>3.2789496631514776</v>
      </c>
      <c r="DB65" s="1201">
        <f t="shared" si="98"/>
        <v>3.3814168401249614</v>
      </c>
      <c r="DC65" s="1201">
        <f t="shared" si="99"/>
        <v>3.5863511940719288</v>
      </c>
      <c r="DD65" s="1201">
        <f t="shared" si="100"/>
        <v>3.8937527249923796</v>
      </c>
      <c r="DE65" s="1201">
        <f t="shared" si="101"/>
        <v>4.0986870789393475</v>
      </c>
      <c r="DF65" s="1190"/>
      <c r="DG65" s="1190"/>
      <c r="DH65" s="748" t="s">
        <v>185</v>
      </c>
      <c r="DI65" s="1202">
        <f>I50</f>
        <v>36.279314685048476</v>
      </c>
      <c r="DJ65" s="1202">
        <f>I49</f>
        <v>39.468818520916699</v>
      </c>
      <c r="DK65" s="1202">
        <f>I48</f>
        <v>42.905786968833389</v>
      </c>
      <c r="DL65" s="1202">
        <f>I47</f>
        <v>46.600295640225291</v>
      </c>
      <c r="DM65" s="1202">
        <f>I46</f>
        <v>50.559372285834066</v>
      </c>
      <c r="DN65" s="1202">
        <f>I45</f>
        <v>54.785131208625273</v>
      </c>
      <c r="DO65" s="1202">
        <f>I44</f>
        <v>59.271888724632149</v>
      </c>
      <c r="DP65" s="1202">
        <f>I43</f>
        <v>64.001553900370382</v>
      </c>
      <c r="DQ65" s="1202">
        <f>I42</f>
        <v>68.935929801744138</v>
      </c>
      <c r="DR65" s="1202">
        <f>I41</f>
        <v>74.003066139862625</v>
      </c>
      <c r="DS65" s="1202">
        <f>I40</f>
        <v>79.071023153214085</v>
      </c>
      <c r="DT65" s="1202">
        <f>I39</f>
        <v>83.891333812907774</v>
      </c>
      <c r="DU65" s="748"/>
      <c r="DV65" s="748"/>
      <c r="DW65" s="735"/>
      <c r="DX65" s="229"/>
      <c r="DY65" s="229"/>
      <c r="DZ65" s="229"/>
      <c r="EA65" s="229"/>
      <c r="EB65" s="229"/>
      <c r="EC65" s="229"/>
      <c r="ED65" s="229"/>
      <c r="EE65" s="229"/>
      <c r="EF65" s="229"/>
      <c r="EG65" s="229"/>
      <c r="EH65" s="229"/>
      <c r="EI65" s="229"/>
      <c r="EJ65" s="229"/>
      <c r="EK65" s="229"/>
      <c r="EL65" s="229"/>
      <c r="EM65" s="229"/>
      <c r="EN65" s="156"/>
      <c r="EO65" s="156"/>
      <c r="EP65" s="156"/>
      <c r="EQ65" s="156"/>
      <c r="ER65" s="156"/>
      <c r="ES65" s="228"/>
      <c r="ET65" s="81"/>
      <c r="EU65" s="81"/>
      <c r="EV65" s="81"/>
      <c r="EW65" s="81"/>
      <c r="EX65" s="81"/>
      <c r="EY65" s="81"/>
      <c r="EZ65" s="81"/>
      <c r="FA65" s="81"/>
      <c r="FB65" s="81"/>
      <c r="FC65" s="81"/>
      <c r="FD65" s="81"/>
      <c r="FE65" s="81"/>
      <c r="FF65" s="81"/>
      <c r="FG65" s="81"/>
      <c r="FH65" s="81"/>
      <c r="FI65" s="81"/>
      <c r="FJ65" s="81"/>
      <c r="FK65" s="81"/>
    </row>
    <row r="66" spans="2:167" x14ac:dyDescent="0.2">
      <c r="B66" s="230"/>
      <c r="C66" s="57" t="s">
        <v>481</v>
      </c>
      <c r="D66" s="628">
        <v>3.1718183841241798E-3</v>
      </c>
      <c r="E66" s="113"/>
      <c r="F66" s="659">
        <v>4</v>
      </c>
      <c r="G66" s="439">
        <v>88.551963469180436</v>
      </c>
      <c r="H66" s="439">
        <v>88.551963469180436</v>
      </c>
      <c r="I66" s="439">
        <v>88.551963469180436</v>
      </c>
      <c r="J66" s="439">
        <v>86.338164382450927</v>
      </c>
      <c r="K66" s="439">
        <v>81.910566208991909</v>
      </c>
      <c r="L66" s="439">
        <v>77.482968035532878</v>
      </c>
      <c r="M66" s="439">
        <v>73.05536986207386</v>
      </c>
      <c r="N66" s="439">
        <v>70.841570775344351</v>
      </c>
      <c r="O66" s="439">
        <v>73.05536986207386</v>
      </c>
      <c r="P66" s="439">
        <v>77.482968035532878</v>
      </c>
      <c r="Q66" s="439">
        <v>84.124365295721404</v>
      </c>
      <c r="R66" s="680">
        <v>88.551963469180436</v>
      </c>
      <c r="S66" s="288">
        <v>106.4</v>
      </c>
      <c r="T66" s="408"/>
      <c r="U66" s="444"/>
      <c r="V66" s="670"/>
      <c r="W66" s="670"/>
      <c r="X66" s="670"/>
      <c r="Y66" s="440"/>
      <c r="Z66" s="440"/>
      <c r="AA66" s="446"/>
      <c r="AB66" s="411"/>
      <c r="AC66" s="904"/>
      <c r="AD66" s="1199"/>
      <c r="AE66" s="748"/>
      <c r="AF66" s="748"/>
      <c r="AG66" s="748"/>
      <c r="AH66" s="748"/>
      <c r="AI66" s="748"/>
      <c r="AJ66" s="748"/>
      <c r="AK66" s="748"/>
      <c r="AL66" s="748"/>
      <c r="AM66" s="748"/>
      <c r="AN66" s="748"/>
      <c r="AO66" s="748"/>
      <c r="AP66" s="748"/>
      <c r="AQ66" s="1201"/>
      <c r="AR66" s="1201"/>
      <c r="AS66" s="748"/>
      <c r="AT66" s="1201"/>
      <c r="AU66" s="1201"/>
      <c r="AV66" s="1201"/>
      <c r="AW66" s="1201"/>
      <c r="AX66" s="1201"/>
      <c r="AY66" s="1201"/>
      <c r="AZ66" s="1201"/>
      <c r="BA66" s="1201"/>
      <c r="BB66" s="1201"/>
      <c r="BC66" s="1201"/>
      <c r="BD66" s="1201"/>
      <c r="BE66" s="1201"/>
      <c r="BF66" s="1202"/>
      <c r="BG66" s="748"/>
      <c r="BH66" s="748"/>
      <c r="BI66" s="748"/>
      <c r="BJ66" s="1190"/>
      <c r="BK66" s="1202"/>
      <c r="BL66" s="1202"/>
      <c r="BM66" s="1202"/>
      <c r="BN66" s="1202"/>
      <c r="BO66" s="1202"/>
      <c r="BP66" s="1202"/>
      <c r="BQ66" s="1202"/>
      <c r="BR66" s="1202"/>
      <c r="BS66" s="1202"/>
      <c r="BT66" s="1202"/>
      <c r="BU66" s="1202"/>
      <c r="BV66" s="1202"/>
      <c r="BW66" s="1207"/>
      <c r="BX66" s="1207"/>
      <c r="BY66" s="1207"/>
      <c r="BZ66" s="1190"/>
      <c r="CA66" s="1207"/>
      <c r="CB66" s="1201"/>
      <c r="CC66" s="748"/>
      <c r="CD66" s="748"/>
      <c r="CE66" s="748"/>
      <c r="CF66" s="748"/>
      <c r="CG66" s="748"/>
      <c r="CH66" s="748"/>
      <c r="CI66" s="748"/>
      <c r="CJ66" s="748"/>
      <c r="CK66" s="748"/>
      <c r="CL66" s="748"/>
      <c r="CM66" s="748"/>
      <c r="CN66" s="748"/>
      <c r="CO66" s="748"/>
      <c r="CP66" s="748"/>
      <c r="CQ66" s="748"/>
      <c r="CR66" s="748"/>
      <c r="CS66" s="1205"/>
      <c r="CT66" s="1201"/>
      <c r="CU66" s="1201"/>
      <c r="CV66" s="1201"/>
      <c r="CW66" s="1201"/>
      <c r="CX66" s="1201"/>
      <c r="CY66" s="1201"/>
      <c r="CZ66" s="1201"/>
      <c r="DA66" s="1201"/>
      <c r="DB66" s="1201"/>
      <c r="DC66" s="1201"/>
      <c r="DD66" s="1201"/>
      <c r="DE66" s="1201"/>
      <c r="DF66" s="748"/>
      <c r="DG66" s="748"/>
      <c r="DH66" s="748" t="s">
        <v>186</v>
      </c>
      <c r="DI66" s="1202">
        <f>J51</f>
        <v>32.492253065943807</v>
      </c>
      <c r="DJ66" s="1202">
        <f>J50</f>
        <v>35.372331817922266</v>
      </c>
      <c r="DK66" s="1202">
        <f>J49</f>
        <v>38.482098057893779</v>
      </c>
      <c r="DL66" s="1202">
        <f>J48</f>
        <v>41.833142294612557</v>
      </c>
      <c r="DM66" s="1202">
        <f>J47</f>
        <v>45.43528824921966</v>
      </c>
      <c r="DN66" s="1202">
        <f>J46</f>
        <v>49.295387978688211</v>
      </c>
      <c r="DO66" s="1202">
        <f>J45</f>
        <v>53.415502928409637</v>
      </c>
      <c r="DP66" s="1202">
        <f>J44</f>
        <v>57.79009150651634</v>
      </c>
      <c r="DQ66" s="1202">
        <f>J43</f>
        <v>62.401515052861122</v>
      </c>
      <c r="DR66" s="1202">
        <f>J42</f>
        <v>67.212531556700526</v>
      </c>
      <c r="DS66" s="1202">
        <f>J41</f>
        <v>72.152989486366053</v>
      </c>
      <c r="DT66" s="1202">
        <f>J40</f>
        <v>77.094247574383729</v>
      </c>
      <c r="DU66" s="748"/>
      <c r="DV66" s="748"/>
      <c r="DW66" s="735"/>
      <c r="DX66" s="229"/>
      <c r="DY66" s="229"/>
      <c r="DZ66" s="229"/>
      <c r="EA66" s="229"/>
      <c r="EB66" s="229"/>
      <c r="EC66" s="229"/>
      <c r="ED66" s="229"/>
      <c r="EE66" s="229"/>
      <c r="EF66" s="229"/>
      <c r="EG66" s="229"/>
      <c r="EH66" s="229"/>
      <c r="EI66" s="229"/>
      <c r="EJ66" s="229"/>
      <c r="EK66" s="229"/>
      <c r="EL66" s="229"/>
      <c r="EM66" s="229"/>
      <c r="EN66" s="156"/>
      <c r="EO66" s="156"/>
      <c r="EP66" s="156"/>
      <c r="EQ66" s="156"/>
      <c r="ER66" s="156"/>
      <c r="ES66" s="228"/>
      <c r="ET66" s="81"/>
      <c r="EU66" s="81"/>
      <c r="EV66" s="81"/>
      <c r="EW66" s="81"/>
      <c r="EX66" s="81"/>
      <c r="EY66" s="81"/>
      <c r="EZ66" s="81"/>
      <c r="FA66" s="81"/>
      <c r="FB66" s="81"/>
      <c r="FC66" s="81"/>
      <c r="FD66" s="81"/>
      <c r="FE66" s="81"/>
      <c r="FF66" s="81"/>
      <c r="FG66" s="81"/>
      <c r="FH66" s="81"/>
      <c r="FI66" s="81"/>
      <c r="FJ66" s="81"/>
      <c r="FK66" s="81"/>
    </row>
    <row r="67" spans="2:167" x14ac:dyDescent="0.2">
      <c r="B67" s="230"/>
      <c r="C67" s="57" t="s">
        <v>482</v>
      </c>
      <c r="D67" s="631">
        <v>92.585956781865804</v>
      </c>
      <c r="E67" s="113"/>
      <c r="F67" s="659">
        <v>5</v>
      </c>
      <c r="G67" s="439">
        <v>83.463857772837102</v>
      </c>
      <c r="H67" s="439">
        <v>83.463857772837102</v>
      </c>
      <c r="I67" s="439">
        <v>83.463857772837102</v>
      </c>
      <c r="J67" s="439">
        <v>81.37726132851617</v>
      </c>
      <c r="K67" s="439">
        <v>77.20406843987432</v>
      </c>
      <c r="L67" s="439">
        <v>73.030875551232469</v>
      </c>
      <c r="M67" s="439">
        <v>68.857682662590605</v>
      </c>
      <c r="N67" s="439">
        <v>66.771086218269687</v>
      </c>
      <c r="O67" s="439">
        <v>68.857682662590605</v>
      </c>
      <c r="P67" s="439">
        <v>73.030875551232469</v>
      </c>
      <c r="Q67" s="439">
        <v>79.290664884195238</v>
      </c>
      <c r="R67" s="680">
        <v>83.463857772837102</v>
      </c>
      <c r="S67" s="288">
        <v>136.80000000000001</v>
      </c>
      <c r="T67" s="408"/>
      <c r="U67" s="444"/>
      <c r="V67" s="670"/>
      <c r="W67" s="670"/>
      <c r="X67" s="670"/>
      <c r="Y67" s="440"/>
      <c r="Z67" s="440"/>
      <c r="AA67" s="446"/>
      <c r="AB67" s="411"/>
      <c r="AC67" s="904"/>
      <c r="AD67" s="1199"/>
      <c r="AE67" s="748"/>
      <c r="AF67" s="748"/>
      <c r="AG67" s="748"/>
      <c r="AH67" s="748"/>
      <c r="AI67" s="748"/>
      <c r="AJ67" s="748"/>
      <c r="AK67" s="748"/>
      <c r="AL67" s="748"/>
      <c r="AM67" s="748"/>
      <c r="AN67" s="748"/>
      <c r="AO67" s="748"/>
      <c r="AP67" s="748"/>
      <c r="AQ67" s="1201"/>
      <c r="AR67" s="1201"/>
      <c r="AS67" s="748"/>
      <c r="AT67" s="1201"/>
      <c r="AU67" s="1201"/>
      <c r="AV67" s="1201"/>
      <c r="AW67" s="1201"/>
      <c r="AX67" s="1201"/>
      <c r="AY67" s="1201"/>
      <c r="AZ67" s="1201"/>
      <c r="BA67" s="1201"/>
      <c r="BB67" s="1201"/>
      <c r="BC67" s="1201"/>
      <c r="BD67" s="1201"/>
      <c r="BE67" s="1201"/>
      <c r="BF67" s="1202"/>
      <c r="BG67" s="748"/>
      <c r="BH67" s="748"/>
      <c r="BI67" s="748"/>
      <c r="BJ67" s="1190"/>
      <c r="BK67" s="1202"/>
      <c r="BL67" s="1133" t="s">
        <v>62</v>
      </c>
      <c r="BM67" s="1202"/>
      <c r="BN67" s="1202"/>
      <c r="BO67" s="1202"/>
      <c r="BP67" s="1202"/>
      <c r="BQ67" s="1202"/>
      <c r="BR67" s="1202"/>
      <c r="BS67" s="1202"/>
      <c r="BT67" s="1202"/>
      <c r="BU67" s="1202"/>
      <c r="BV67" s="1202"/>
      <c r="BW67" s="1207"/>
      <c r="BX67" s="1207"/>
      <c r="BY67" s="1207"/>
      <c r="BZ67" s="1190"/>
      <c r="CA67" s="1207"/>
      <c r="CB67" s="1201"/>
      <c r="CC67" s="1133" t="s">
        <v>467</v>
      </c>
      <c r="CD67" s="748"/>
      <c r="CE67" s="748"/>
      <c r="CF67" s="748"/>
      <c r="CG67" s="748"/>
      <c r="CH67" s="748"/>
      <c r="CI67" s="748"/>
      <c r="CJ67" s="748"/>
      <c r="CK67" s="748"/>
      <c r="CL67" s="748"/>
      <c r="CM67" s="748"/>
      <c r="CN67" s="748"/>
      <c r="CO67" s="748"/>
      <c r="CP67" s="748"/>
      <c r="CQ67" s="748"/>
      <c r="CR67" s="748"/>
      <c r="CS67" s="1205"/>
      <c r="CT67" s="1201"/>
      <c r="CU67" s="1201"/>
      <c r="CV67" s="1201"/>
      <c r="CW67" s="1201"/>
      <c r="CX67" s="1201"/>
      <c r="CY67" s="1201"/>
      <c r="CZ67" s="1201"/>
      <c r="DA67" s="1201"/>
      <c r="DB67" s="1201"/>
      <c r="DC67" s="1201"/>
      <c r="DD67" s="1201"/>
      <c r="DE67" s="1201"/>
      <c r="DF67" s="748"/>
      <c r="DG67" s="748"/>
      <c r="DH67" s="748" t="s">
        <v>187</v>
      </c>
      <c r="DI67" s="1202">
        <f>K52</f>
        <v>28.299607251854766</v>
      </c>
      <c r="DJ67" s="1202">
        <f>K51</f>
        <v>30.825983677946692</v>
      </c>
      <c r="DK67" s="1202">
        <f>K50</f>
        <v>33.558366083669839</v>
      </c>
      <c r="DL67" s="1202">
        <f>K49</f>
        <v>36.508657131847947</v>
      </c>
      <c r="DM67" s="1202">
        <f>K48</f>
        <v>39.687852946170885</v>
      </c>
      <c r="DN67" s="1202">
        <f>K47</f>
        <v>43.105273467208399</v>
      </c>
      <c r="DO67" s="1202">
        <f>K46</f>
        <v>46.76741936439651</v>
      </c>
      <c r="DP67" s="1202">
        <f>K45</f>
        <v>50.676246367978379</v>
      </c>
      <c r="DQ67" s="1202">
        <f>K44</f>
        <v>54.826497070284738</v>
      </c>
      <c r="DR67" s="1202">
        <f>K43</f>
        <v>59.201437357842607</v>
      </c>
      <c r="DS67" s="1202">
        <f>K42</f>
        <v>63.765735066613331</v>
      </c>
      <c r="DT67" s="1202">
        <f>K41</f>
        <v>68.452836179372937</v>
      </c>
      <c r="DU67" s="748"/>
      <c r="DV67" s="748"/>
      <c r="DW67" s="735"/>
      <c r="DX67" s="229"/>
      <c r="DY67" s="229"/>
      <c r="DZ67" s="229"/>
      <c r="EA67" s="229"/>
      <c r="EB67" s="229"/>
      <c r="EC67" s="229"/>
      <c r="ED67" s="229"/>
      <c r="EE67" s="229"/>
      <c r="EF67" s="229"/>
      <c r="EG67" s="229"/>
      <c r="EH67" s="229"/>
      <c r="EI67" s="229"/>
      <c r="EJ67" s="229"/>
      <c r="EK67" s="229"/>
      <c r="EL67" s="229"/>
      <c r="EM67" s="229"/>
      <c r="EN67" s="156"/>
      <c r="EO67" s="156"/>
      <c r="EP67" s="156"/>
      <c r="EQ67" s="156"/>
      <c r="ER67" s="156"/>
      <c r="ES67" s="228"/>
      <c r="ET67" s="81"/>
      <c r="EU67" s="81"/>
      <c r="EV67" s="81"/>
      <c r="EW67" s="81"/>
      <c r="EX67" s="81"/>
      <c r="EY67" s="81"/>
      <c r="EZ67" s="81"/>
      <c r="FA67" s="81"/>
      <c r="FB67" s="81"/>
      <c r="FC67" s="81"/>
      <c r="FD67" s="81"/>
      <c r="FE67" s="81"/>
      <c r="FF67" s="81"/>
      <c r="FG67" s="81"/>
      <c r="FH67" s="81"/>
      <c r="FI67" s="81"/>
      <c r="FJ67" s="81"/>
      <c r="FK67" s="81"/>
    </row>
    <row r="68" spans="2:167" x14ac:dyDescent="0.2">
      <c r="B68" s="230"/>
      <c r="C68" s="57" t="s">
        <v>483</v>
      </c>
      <c r="D68" s="630">
        <v>7928.5272875363298</v>
      </c>
      <c r="E68" s="113"/>
      <c r="F68" s="659">
        <v>6</v>
      </c>
      <c r="G68" s="439">
        <v>78.114347592077223</v>
      </c>
      <c r="H68" s="439">
        <v>78.114347592077223</v>
      </c>
      <c r="I68" s="439">
        <v>78.114347592077223</v>
      </c>
      <c r="J68" s="439">
        <v>76.161488902275295</v>
      </c>
      <c r="K68" s="439">
        <v>72.255771522671438</v>
      </c>
      <c r="L68" s="439">
        <v>68.350054143067567</v>
      </c>
      <c r="M68" s="439">
        <v>64.44433676346371</v>
      </c>
      <c r="N68" s="439">
        <v>62.491478073661781</v>
      </c>
      <c r="O68" s="439">
        <v>64.44433676346371</v>
      </c>
      <c r="P68" s="439">
        <v>68.350054143067567</v>
      </c>
      <c r="Q68" s="439">
        <v>74.208630212473352</v>
      </c>
      <c r="R68" s="680">
        <v>78.114347592077223</v>
      </c>
      <c r="S68" s="288">
        <v>167.2</v>
      </c>
      <c r="T68" s="408"/>
      <c r="U68" s="444"/>
      <c r="V68" s="670"/>
      <c r="W68" s="670"/>
      <c r="X68" s="670"/>
      <c r="Y68" s="440"/>
      <c r="Z68" s="440"/>
      <c r="AA68" s="446"/>
      <c r="AB68" s="411"/>
      <c r="AC68" s="904"/>
      <c r="AD68" s="1199"/>
      <c r="AE68" s="1185" t="s">
        <v>183</v>
      </c>
      <c r="AF68" s="1185" t="s">
        <v>184</v>
      </c>
      <c r="AG68" s="1185" t="s">
        <v>185</v>
      </c>
      <c r="AH68" s="1185" t="s">
        <v>186</v>
      </c>
      <c r="AI68" s="1185" t="s">
        <v>187</v>
      </c>
      <c r="AJ68" s="1185" t="s">
        <v>188</v>
      </c>
      <c r="AK68" s="1185" t="s">
        <v>189</v>
      </c>
      <c r="AL68" s="1185" t="s">
        <v>190</v>
      </c>
      <c r="AM68" s="1185" t="s">
        <v>191</v>
      </c>
      <c r="AN68" s="1185" t="s">
        <v>192</v>
      </c>
      <c r="AO68" s="1185" t="s">
        <v>193</v>
      </c>
      <c r="AP68" s="1185" t="s">
        <v>194</v>
      </c>
      <c r="AQ68" s="1210" t="s">
        <v>253</v>
      </c>
      <c r="AR68" s="1210"/>
      <c r="AS68" s="1185" t="s">
        <v>176</v>
      </c>
      <c r="AT68" s="1201"/>
      <c r="AU68" s="1133" t="s">
        <v>373</v>
      </c>
      <c r="AV68" s="1201"/>
      <c r="AW68" s="1201"/>
      <c r="AX68" s="1201"/>
      <c r="AY68" s="1201"/>
      <c r="AZ68" s="1201"/>
      <c r="BA68" s="1201"/>
      <c r="BB68" s="1201"/>
      <c r="BC68" s="1201"/>
      <c r="BD68" s="1201"/>
      <c r="BE68" s="1201"/>
      <c r="BF68" s="1202"/>
      <c r="BG68" s="1185"/>
      <c r="BH68" s="1185"/>
      <c r="BI68" s="1185" t="s">
        <v>176</v>
      </c>
      <c r="BJ68" s="1190"/>
      <c r="BK68" s="1211" t="s">
        <v>183</v>
      </c>
      <c r="BL68" s="1211" t="s">
        <v>184</v>
      </c>
      <c r="BM68" s="1211" t="s">
        <v>185</v>
      </c>
      <c r="BN68" s="1211" t="s">
        <v>186</v>
      </c>
      <c r="BO68" s="1211" t="s">
        <v>187</v>
      </c>
      <c r="BP68" s="1211" t="s">
        <v>188</v>
      </c>
      <c r="BQ68" s="1211" t="s">
        <v>189</v>
      </c>
      <c r="BR68" s="1211" t="s">
        <v>190</v>
      </c>
      <c r="BS68" s="1211" t="s">
        <v>191</v>
      </c>
      <c r="BT68" s="1211" t="s">
        <v>192</v>
      </c>
      <c r="BU68" s="1211" t="s">
        <v>193</v>
      </c>
      <c r="BV68" s="1211" t="s">
        <v>194</v>
      </c>
      <c r="BW68" s="1207"/>
      <c r="BX68" s="1207"/>
      <c r="BY68" s="1207"/>
      <c r="BZ68" s="1190"/>
      <c r="CA68" s="1207"/>
      <c r="CB68" s="1185" t="s">
        <v>183</v>
      </c>
      <c r="CC68" s="1185" t="s">
        <v>184</v>
      </c>
      <c r="CD68" s="1185" t="s">
        <v>185</v>
      </c>
      <c r="CE68" s="1185" t="s">
        <v>186</v>
      </c>
      <c r="CF68" s="1185" t="s">
        <v>187</v>
      </c>
      <c r="CG68" s="1185" t="s">
        <v>188</v>
      </c>
      <c r="CH68" s="1185" t="s">
        <v>189</v>
      </c>
      <c r="CI68" s="1185" t="s">
        <v>190</v>
      </c>
      <c r="CJ68" s="1185" t="s">
        <v>191</v>
      </c>
      <c r="CK68" s="1185" t="s">
        <v>192</v>
      </c>
      <c r="CL68" s="1185" t="s">
        <v>193</v>
      </c>
      <c r="CM68" s="1185" t="s">
        <v>194</v>
      </c>
      <c r="CN68" s="1185"/>
      <c r="CO68" s="1185"/>
      <c r="CP68" s="1185"/>
      <c r="CQ68" s="1185"/>
      <c r="CR68" s="1185"/>
      <c r="CS68" s="1205"/>
      <c r="CT68" s="1133" t="s">
        <v>491</v>
      </c>
      <c r="CU68" s="1201"/>
      <c r="CV68" s="1201"/>
      <c r="CW68" s="1201"/>
      <c r="CX68" s="1201"/>
      <c r="CY68" s="1201"/>
      <c r="CZ68" s="1201"/>
      <c r="DA68" s="1201"/>
      <c r="DB68" s="1201"/>
      <c r="DC68" s="1201"/>
      <c r="DD68" s="1201"/>
      <c r="DE68" s="1201"/>
      <c r="DF68" s="748"/>
      <c r="DG68" s="748"/>
      <c r="DH68" s="748" t="s">
        <v>188</v>
      </c>
      <c r="DI68" s="1202">
        <f>L53</f>
        <v>24.563331756089632</v>
      </c>
      <c r="DJ68" s="1202">
        <f>L52</f>
        <v>26.769898751754507</v>
      </c>
      <c r="DK68" s="1202">
        <f>L51</f>
        <v>29.159714289949569</v>
      </c>
      <c r="DL68" s="1202">
        <f>L50</f>
        <v>31.744400349417418</v>
      </c>
      <c r="DM68" s="1202">
        <f>L49</f>
        <v>34.535216205802115</v>
      </c>
      <c r="DN68" s="1202">
        <f>L48</f>
        <v>37.542563597729213</v>
      </c>
      <c r="DO68" s="1202">
        <f>L47</f>
        <v>40.77525868519713</v>
      </c>
      <c r="DP68" s="1202">
        <f>L46</f>
        <v>44.239450750104808</v>
      </c>
      <c r="DQ68" s="1202">
        <f>L45</f>
        <v>47.936989807547114</v>
      </c>
      <c r="DR68" s="1202">
        <f>L44</f>
        <v>51.862902634053128</v>
      </c>
      <c r="DS68" s="1202">
        <f>L43</f>
        <v>56.001359662824086</v>
      </c>
      <c r="DT68" s="1202">
        <f>L42</f>
        <v>60.318938576526122</v>
      </c>
      <c r="DU68" s="748"/>
      <c r="DV68" s="748"/>
      <c r="DW68" s="735"/>
      <c r="DX68" s="229"/>
      <c r="DY68" s="229"/>
      <c r="DZ68" s="229"/>
      <c r="EA68" s="229"/>
      <c r="EB68" s="229"/>
      <c r="EC68" s="229"/>
      <c r="ED68" s="229"/>
      <c r="EE68" s="229"/>
      <c r="EF68" s="229"/>
      <c r="EG68" s="229"/>
      <c r="EH68" s="229"/>
      <c r="EI68" s="229"/>
      <c r="EJ68" s="229"/>
      <c r="EK68" s="229"/>
      <c r="EL68" s="229"/>
      <c r="EM68" s="229"/>
      <c r="EN68" s="156"/>
      <c r="EO68" s="156"/>
      <c r="EP68" s="156"/>
      <c r="EQ68" s="156"/>
      <c r="ER68" s="156"/>
      <c r="ES68" s="228"/>
      <c r="ET68" s="81"/>
      <c r="EU68" s="81"/>
      <c r="EV68" s="81"/>
      <c r="EW68" s="81"/>
      <c r="EX68" s="81"/>
      <c r="EY68" s="81"/>
      <c r="EZ68" s="81"/>
      <c r="FA68" s="81"/>
      <c r="FB68" s="81"/>
      <c r="FC68" s="81"/>
      <c r="FD68" s="81"/>
      <c r="FE68" s="81"/>
      <c r="FF68" s="81"/>
      <c r="FG68" s="81"/>
      <c r="FH68" s="81"/>
      <c r="FI68" s="81"/>
      <c r="FJ68" s="81"/>
      <c r="FK68" s="81"/>
    </row>
    <row r="69" spans="2:167" x14ac:dyDescent="0.2">
      <c r="B69" s="230"/>
      <c r="C69" s="57" t="s">
        <v>484</v>
      </c>
      <c r="D69" s="628">
        <v>3.9198545299194898E-3</v>
      </c>
      <c r="E69" s="113"/>
      <c r="F69" s="659">
        <v>7</v>
      </c>
      <c r="G69" s="439">
        <v>72.765703679618809</v>
      </c>
      <c r="H69" s="439">
        <v>72.765703679618809</v>
      </c>
      <c r="I69" s="439">
        <v>72.765703679618809</v>
      </c>
      <c r="J69" s="439">
        <v>70.946561087628339</v>
      </c>
      <c r="K69" s="439">
        <v>67.308275903647399</v>
      </c>
      <c r="L69" s="439">
        <v>63.669990719666458</v>
      </c>
      <c r="M69" s="439">
        <v>60.031705535685518</v>
      </c>
      <c r="N69" s="439">
        <v>58.212562943695048</v>
      </c>
      <c r="O69" s="439">
        <v>60.031705535685518</v>
      </c>
      <c r="P69" s="439">
        <v>63.669990719666458</v>
      </c>
      <c r="Q69" s="439">
        <v>69.127418495637869</v>
      </c>
      <c r="R69" s="680">
        <v>72.765703679618809</v>
      </c>
      <c r="S69" s="288">
        <v>197.6</v>
      </c>
      <c r="T69" s="408"/>
      <c r="U69" s="444"/>
      <c r="V69" s="670"/>
      <c r="W69" s="670"/>
      <c r="X69" s="670"/>
      <c r="Y69" s="440"/>
      <c r="Z69" s="440"/>
      <c r="AA69" s="446"/>
      <c r="AB69" s="411"/>
      <c r="AC69" s="904"/>
      <c r="AD69" s="1199"/>
      <c r="AE69" s="1200">
        <v>36.169440075562811</v>
      </c>
      <c r="AF69" s="1200">
        <v>36.472720928580898</v>
      </c>
      <c r="AG69" s="1200">
        <v>35.848122243780793</v>
      </c>
      <c r="AH69" s="1200">
        <v>34.511162374965174</v>
      </c>
      <c r="AI69" s="1200">
        <v>32.299548085011892</v>
      </c>
      <c r="AJ69" s="1200">
        <v>28.786204712749136</v>
      </c>
      <c r="AK69" s="1200">
        <v>26.57889559441151</v>
      </c>
      <c r="AL69" s="1200">
        <v>26.391090917225338</v>
      </c>
      <c r="AM69" s="1200">
        <v>27.650559765187161</v>
      </c>
      <c r="AN69" s="1200">
        <v>30.170789990568291</v>
      </c>
      <c r="AO69" s="1200">
        <v>32.471185701776001</v>
      </c>
      <c r="AP69" s="1200">
        <v>34.489042155207414</v>
      </c>
      <c r="AQ69" s="1201">
        <v>31.8198968787522</v>
      </c>
      <c r="AR69" s="1201"/>
      <c r="AS69" s="748">
        <v>1</v>
      </c>
      <c r="AT69" s="1201">
        <f t="shared" ref="AT69:AT92" si="107">((mseasonality*AE69*msea1+(1-mseasonality)*$AQ69)+mabs)*(1+pct)*lbs</f>
        <v>79.739965743320283</v>
      </c>
      <c r="AU69" s="1201">
        <f t="shared" ref="AU69:AU92" si="108">((mseasonality*AF69*msea2+(1-mseasonality)*$AQ69)+mabs)*(1+pct)*lbs</f>
        <v>80.408585572096854</v>
      </c>
      <c r="AV69" s="1201">
        <f t="shared" ref="AV69:AV92" si="109">((mseasonality*AG69*msea3+(1-mseasonality)*$AQ69)+mabs)*(1+pct)*lbs</f>
        <v>79.031581183164292</v>
      </c>
      <c r="AW69" s="1201">
        <f t="shared" ref="AW69:AW92" si="110">((mseasonality*AH69*msea4+(1-mseasonality)*$AQ69)+mabs)*(1+pct)*lbs</f>
        <v>74.181986983982611</v>
      </c>
      <c r="AX69" s="1201">
        <f t="shared" ref="AX69:AX92" si="111">((mseasonality*AI69*msea5+(1-mseasonality)*$AQ69)+mabs)*(1+pct)*lbs</f>
        <v>65.867690749695285</v>
      </c>
      <c r="AY69" s="1201">
        <f t="shared" ref="AY69:AY92" si="112">((mseasonality*AJ69*msea6+(1-mseasonality)*$AQ69)+mabs)*(1+pct)*lbs</f>
        <v>55.529878296967674</v>
      </c>
      <c r="AZ69" s="1201">
        <f t="shared" ref="AZ69:AZ92" si="113">((mseasonality*AK69*msea7+(1-mseasonality)*$AQ69)+mabs)*(1+pct)*lbs</f>
        <v>48.34205841469781</v>
      </c>
      <c r="BA69" s="1201">
        <f t="shared" ref="BA69:BA92" si="114">((mseasonality*AL69*msea8+(1-mseasonality)*$AQ69)+mabs)*(1+pct)*lbs</f>
        <v>46.545916802073222</v>
      </c>
      <c r="BB69" s="1201">
        <f t="shared" ref="BB69:BB92" si="115">((mseasonality*AM69*msea9+(1-mseasonality)*$AQ69)+mabs)*(1+pct)*lbs</f>
        <v>50.29121584904464</v>
      </c>
      <c r="BC69" s="1201">
        <f t="shared" ref="BC69:BC92" si="116">((mseasonality*AN69*msea10+(1-mseasonality)*$AQ69)+mabs)*(1+pct)*lbs</f>
        <v>58.200805316916885</v>
      </c>
      <c r="BD69" s="1201">
        <f t="shared" ref="BD69:BD92" si="117">((mseasonality*AO69*msea11+(1-mseasonality)*$AQ69)+mabs)*(1+pct)*lbs</f>
        <v>68.007374971538141</v>
      </c>
      <c r="BE69" s="1201">
        <f t="shared" ref="BE69:BE92" si="118">((mseasonality*AP69*msea12+(1-mseasonality)*$AQ69)+mabs)*(1+pct)*lbs</f>
        <v>76.035322477503811</v>
      </c>
      <c r="BF69" s="1202"/>
      <c r="BG69" s="1203"/>
      <c r="BH69" s="1203"/>
      <c r="BI69" s="748">
        <v>1</v>
      </c>
      <c r="BJ69" s="1190">
        <f>(BI69-1)*30.4+15.2</f>
        <v>15.2</v>
      </c>
      <c r="BK69" s="1202">
        <f t="shared" ref="BK69:BK92" si="119">((mseasonality*($D$38*($BJ69)^$D$39*EXP(-$D$40*$BJ69)*msea1) +(1-mseasonality)*($D$38*($BJ69)^$D$39*EXP(-$D$40*$BJ69)*mseaavg)))*(1+pct)*lbs+mabs</f>
        <v>85.242197341103889</v>
      </c>
      <c r="BL69" s="1202">
        <f t="shared" ref="BL69:BL92" si="120">((mseasonality*($D$38*($BJ69)^$D$39*EXP(-$D$40*$BJ69)*msea2) +(1-mseasonality)*($D$38*($BJ69)^$D$39*EXP(-$D$40*$BJ69)*mseaavg)))*(1+pct)*lbs+mabs</f>
        <v>85.242197341103889</v>
      </c>
      <c r="BM69" s="1202">
        <f t="shared" ref="BM69:BM92" si="121">((mseasonality*($D$38*($BJ69)^$D$39*EXP(-$D$40*$BJ69)*msea3) +(1-mseasonality)*($D$38*($BJ69)^$D$39*EXP(-$D$40*$BJ69)*mseaavg)))*(1+pct)*lbs+mabs</f>
        <v>85.242197341103889</v>
      </c>
      <c r="BN69" s="1202">
        <f t="shared" ref="BN69:BN92" si="122">((mseasonality*($D$38*($BJ69)^$D$39*EXP(-$D$40*$BJ69)*msea4) +(1-mseasonality)*($D$38*($BJ69)^$D$39*EXP(-$D$40*$BJ69)*mseaavg)))*(1+pct)*lbs+mabs</f>
        <v>83.111142407576281</v>
      </c>
      <c r="BO69" s="1202">
        <f t="shared" ref="BO69:BO92" si="123">((mseasonality*($D$38*($BJ69)^$D$39*EXP(-$D$40*$BJ69)*msea5) +(1-mseasonality)*($D$38*($BJ69)^$D$39*EXP(-$D$40*$BJ69)*mseaavg)))*(1+pct)*lbs+mabs</f>
        <v>78.849032540521108</v>
      </c>
      <c r="BP69" s="1202">
        <f t="shared" ref="BP69:BP92" si="124">((mseasonality*($D$38*($BJ69)^$D$39*EXP(-$D$40*$BJ69)*msea6) +(1-mseasonality)*($D$38*($BJ69)^$D$39*EXP(-$D$40*$BJ69)*mseaavg)))*(1+pct)*lbs+mabs</f>
        <v>74.586922673465907</v>
      </c>
      <c r="BQ69" s="1202">
        <f t="shared" ref="BQ69:BQ92" si="125">((mseasonality*($D$38*($BJ69)^$D$39*EXP(-$D$40*$BJ69)*msea7) +(1-mseasonality)*($D$38*($BJ69)^$D$39*EXP(-$D$40*$BJ69)*mseaavg)))*(1+pct)*lbs+mabs</f>
        <v>70.324812806410705</v>
      </c>
      <c r="BR69" s="1202">
        <f t="shared" ref="BR69:BR92" si="126">((mseasonality*($D$38*($BJ69)^$D$39*EXP(-$D$40*$BJ69)*msea8) +(1-mseasonality)*($D$38*($BJ69)^$D$39*EXP(-$D$40*$BJ69)*mseaavg)))*(1+pct)*lbs+mabs</f>
        <v>68.193757872883126</v>
      </c>
      <c r="BS69" s="1202">
        <f t="shared" ref="BS69:BS92" si="127">((mseasonality*($D$38*($BJ69)^$D$39*EXP(-$D$40*$BJ69)*msea9) +(1-mseasonality)*($D$38*($BJ69)^$D$39*EXP(-$D$40*$BJ69)*mseaavg)))*(1+pct)*lbs+mabs</f>
        <v>70.324812806410705</v>
      </c>
      <c r="BT69" s="1202">
        <f t="shared" ref="BT69:BT92" si="128">((mseasonality*($D$38*($BJ69)^$D$39*EXP(-$D$40*$BJ69)*msea10) +(1-mseasonality)*($D$38*($BJ69)^$D$39*EXP(-$D$40*$BJ69)*mseaavg)))*(1+pct)*lbs+mabs</f>
        <v>74.586922673465907</v>
      </c>
      <c r="BU69" s="1202">
        <f t="shared" ref="BU69:BU92" si="129">((mseasonality*($D$38*($BJ69)^$D$39*EXP(-$D$40*$BJ69)*msea11) +(1-mseasonality)*($D$38*($BJ69)^$D$39*EXP(-$D$40*$BJ69)*mseaavg)))*(1+pct)*lbs+mabs</f>
        <v>80.980087474048702</v>
      </c>
      <c r="BV69" s="1202">
        <f t="shared" ref="BV69:BV92" si="130">((mseasonality*($D$38*($BJ69)^$D$39*EXP(-$D$40*$BJ69)*msea12) +(1-mseasonality)*($D$38*($BJ69)^$D$39*EXP(-$D$40*$BJ69)*mseaavg)))*(1+pct)*lbs+mabs</f>
        <v>85.242197341103889</v>
      </c>
      <c r="BW69" s="1207"/>
      <c r="BX69" s="1207"/>
      <c r="BY69" s="1204">
        <f>BJ69/30.4</f>
        <v>0.5</v>
      </c>
      <c r="BZ69" s="1190">
        <f>CA69*30.4</f>
        <v>2722.4747405046655</v>
      </c>
      <c r="CA69" s="1201">
        <f>($CH$6*($BY69)^$CI$6*EXP(-$CJ$6*$BY69))</f>
        <v>89.555090148179787</v>
      </c>
      <c r="CB69" s="1201">
        <f t="shared" ref="CB69:CB92" si="131">((mseasonality*$CA69*msea1+(1-mseasonality)*$CA69*mseaavg))*(1+pct)+mabs</f>
        <v>89.555090148179787</v>
      </c>
      <c r="CC69" s="1201">
        <f t="shared" ref="CC69:CC92" si="132">((mseasonality*$CA69*msea2+(1-mseasonality)*$CA69*mseaavg))*(1+pct)+mabs</f>
        <v>89.555090148179787</v>
      </c>
      <c r="CD69" s="1201">
        <f t="shared" ref="CD69:CD92" si="133">((mseasonality*$CA69*msea3+(1-mseasonality)*$CA69*mseaavg))*(1+pct)+mabs</f>
        <v>89.555090148179787</v>
      </c>
      <c r="CE69" s="1201">
        <f t="shared" ref="CE69:CE92" si="134">((mseasonality*$CA69*msea4+(1-mseasonality)*$CA69*mseaavg))*(1+pct)+mabs</f>
        <v>87.316212894475285</v>
      </c>
      <c r="CF69" s="1201">
        <f t="shared" ref="CF69:CF92" si="135">((mseasonality*$CA69*msea5+(1-mseasonality)*$CA69*mseaavg))*(1+pct)+mabs</f>
        <v>82.838458387066311</v>
      </c>
      <c r="CG69" s="1201">
        <f t="shared" ref="CG69:CG92" si="136">((mseasonality*$CA69*msea6+(1-mseasonality)*$CA69*mseaavg))*(1+pct)+mabs</f>
        <v>78.360703879657308</v>
      </c>
      <c r="CH69" s="1201">
        <f t="shared" ref="CH69:CH92" si="137">((mseasonality*$CA69*msea7+(1-mseasonality)*$CA69*mseaavg))*(1+pct)+mabs</f>
        <v>73.882949372248319</v>
      </c>
      <c r="CI69" s="1201">
        <f t="shared" ref="CI69:CI92" si="138">((mseasonality*$CA69*msea8+(1-mseasonality)*$CA69*mseaavg))*(1+pct)+mabs</f>
        <v>71.644072118543832</v>
      </c>
      <c r="CJ69" s="1201">
        <f t="shared" ref="CJ69:CJ92" si="139">((mseasonality*$CA69*msea9+(1-mseasonality)*$CA69*mseaavg))*(1+pct)+mabs</f>
        <v>73.882949372248319</v>
      </c>
      <c r="CK69" s="1201">
        <f t="shared" ref="CK69:CK92" si="140">((mseasonality*$CA69*msea10+(1-mseasonality)*$CA69*mseaavg))*(1+pct)+mabs</f>
        <v>78.360703879657308</v>
      </c>
      <c r="CL69" s="1201">
        <f t="shared" ref="CL69:CL92" si="141">((mseasonality*$CA69*msea11+(1-mseasonality)*$CA69*mseaavg))*(1+pct)+mabs</f>
        <v>85.077335640770798</v>
      </c>
      <c r="CM69" s="1201">
        <f t="shared" ref="CM69:CM92" si="142">((mseasonality*$CA69*msea12+(1-mseasonality)*$CA69*mseaavg))*(1+pct)+mabs</f>
        <v>89.555090148179787</v>
      </c>
      <c r="CN69" s="1201"/>
      <c r="CO69" s="748"/>
      <c r="CP69" s="1201"/>
      <c r="CQ69" s="748">
        <v>1</v>
      </c>
      <c r="CR69" s="1190">
        <f>(CQ69-1)*30.4+15.2</f>
        <v>15.2</v>
      </c>
      <c r="CS69" s="1205">
        <f t="shared" ref="CS69:CS92" si="143">dp3_1a*dp3_1b*(1-(TANH(dp3_1b*($CR69-dp3_1c)))^2)+dp3_2a*dp3_2b*(1-(TANH(dp3_2b*($CR69-dp3_2c)))^2)</f>
        <v>44.574945722666357</v>
      </c>
      <c r="CT69" s="1201">
        <f t="shared" ref="CT69:CT92" si="144">((mseasonality*$CS69*msea1+(1-mseasonality)*$CS69*mseaavg)*(1+pct)*lbs)+mabs</f>
        <v>98.27093362546249</v>
      </c>
      <c r="CU69" s="1201">
        <f t="shared" ref="CU69:CU92" si="145">((mseasonality*$CS69*msea2+(1-mseasonality)*$CS69*mseaavg)*(1+pct)*lbs)+mabs</f>
        <v>98.27093362546249</v>
      </c>
      <c r="CV69" s="1201">
        <f t="shared" ref="CV69:CV92" si="146">((mseasonality*$CS69*msea3+(1-mseasonality)*$CS69*mseaavg)*(1+pct)*lbs)+mabs</f>
        <v>98.27093362546249</v>
      </c>
      <c r="CW69" s="1201">
        <f t="shared" ref="CW69:CW92" si="147">((mseasonality*$CS69*msea4+(1-mseasonality)*$CS69*mseaavg)*(1+pct)*lbs)+mabs</f>
        <v>95.814160284825931</v>
      </c>
      <c r="CX69" s="1201">
        <f t="shared" ref="CX69:CX92" si="148">((mseasonality*$CS69*msea5+(1-mseasonality)*$CS69*mseaavg)*(1+pct)*lbs)+mabs</f>
        <v>90.900613603552799</v>
      </c>
      <c r="CY69" s="1201">
        <f t="shared" ref="CY69:CY92" si="149">((mseasonality*$CS69*msea6+(1-mseasonality)*$CS69*mseaavg)*(1+pct)*lbs)+mabs</f>
        <v>85.987066922279681</v>
      </c>
      <c r="CZ69" s="1201">
        <f t="shared" ref="CZ69:CZ92" si="150">((mseasonality*$CS69*msea7+(1-mseasonality)*$CS69*mseaavg)*(1+pct)*lbs)+mabs</f>
        <v>81.073520241006548</v>
      </c>
      <c r="DA69" s="1201">
        <f t="shared" ref="DA69:DA92" si="151">((mseasonality*$CS69*msea8+(1-mseasonality)*$CS69*mseaavg)*(1+pct)*lbs)+mabs</f>
        <v>78.616746900369989</v>
      </c>
      <c r="DB69" s="1201">
        <f t="shared" ref="DB69:DB92" si="152">((mseasonality*$CS69*msea9+(1-mseasonality)*$CS69*mseaavg)*(1+pct)*lbs)+mabs</f>
        <v>81.073520241006548</v>
      </c>
      <c r="DC69" s="1201">
        <f t="shared" ref="DC69:DC92" si="153">((mseasonality*$CS69*msea10+(1-mseasonality)*$CS69*mseaavg)*(1+pct)*lbs)+mabs</f>
        <v>85.987066922279681</v>
      </c>
      <c r="DD69" s="1201">
        <f t="shared" ref="DD69:DD92" si="154">((mseasonality*$CS69*msea11+(1-mseasonality)*$CS69*mseaavg)*(1+pct)*lbs)+mabs</f>
        <v>93.357386944189358</v>
      </c>
      <c r="DE69" s="1201">
        <f t="shared" ref="DE69:DE92" si="155">((mseasonality*$CS69*msea12+(1-mseasonality)*$CS69*mseaavg)*(1+pct)*lbs)+mabs</f>
        <v>98.27093362546249</v>
      </c>
      <c r="DF69" s="1190"/>
      <c r="DG69" s="1190"/>
      <c r="DH69" s="748" t="s">
        <v>189</v>
      </c>
      <c r="DI69" s="1202">
        <f>M54</f>
        <v>21.241030615365474</v>
      </c>
      <c r="DJ69" s="1202">
        <f>M53</f>
        <v>23.159712798598793</v>
      </c>
      <c r="DK69" s="1202">
        <f>M52</f>
        <v>25.240190251654248</v>
      </c>
      <c r="DL69" s="1202">
        <f>M51</f>
        <v>27.493444901952451</v>
      </c>
      <c r="DM69" s="1202">
        <f>M50</f>
        <v>29.930434615164991</v>
      </c>
      <c r="DN69" s="1202">
        <f>M49</f>
        <v>32.561775279756276</v>
      </c>
      <c r="DO69" s="1202">
        <f>M48</f>
        <v>35.397274249287541</v>
      </c>
      <c r="DP69" s="1202">
        <f>M47</f>
        <v>38.445243903185862</v>
      </c>
      <c r="DQ69" s="1202">
        <f>M46</f>
        <v>41.7114821358131</v>
      </c>
      <c r="DR69" s="1202">
        <f>M45</f>
        <v>45.197733247115849</v>
      </c>
      <c r="DS69" s="1202">
        <f>M44</f>
        <v>48.899308197821519</v>
      </c>
      <c r="DT69" s="1202">
        <f>M43</f>
        <v>52.801281967805565</v>
      </c>
      <c r="DU69" s="748"/>
      <c r="DV69" s="748"/>
      <c r="DW69" s="735"/>
      <c r="DX69" s="229"/>
      <c r="DY69" s="229"/>
      <c r="DZ69" s="229"/>
      <c r="EA69" s="229"/>
      <c r="EB69" s="229"/>
      <c r="EC69" s="229"/>
      <c r="ED69" s="229"/>
      <c r="EE69" s="229"/>
      <c r="EF69" s="229"/>
      <c r="EG69" s="229"/>
      <c r="EH69" s="229"/>
      <c r="EI69" s="229"/>
      <c r="EJ69" s="229"/>
      <c r="EK69" s="229"/>
      <c r="EL69" s="229"/>
      <c r="EM69" s="229"/>
      <c r="EN69" s="156"/>
      <c r="EO69" s="156"/>
      <c r="EP69" s="156"/>
      <c r="EQ69" s="156"/>
      <c r="ER69" s="156"/>
      <c r="ES69" s="228"/>
      <c r="ET69" s="81"/>
      <c r="EU69" s="81"/>
      <c r="EV69" s="81"/>
      <c r="EW69" s="81"/>
      <c r="EX69" s="81"/>
      <c r="EY69" s="81"/>
      <c r="EZ69" s="81"/>
      <c r="FA69" s="81"/>
      <c r="FB69" s="81"/>
      <c r="FC69" s="81"/>
      <c r="FD69" s="81"/>
      <c r="FE69" s="81"/>
      <c r="FF69" s="81"/>
      <c r="FG69" s="81"/>
      <c r="FH69" s="81"/>
      <c r="FI69" s="81"/>
      <c r="FJ69" s="81"/>
      <c r="FK69" s="81"/>
    </row>
    <row r="70" spans="2:167" x14ac:dyDescent="0.2">
      <c r="B70" s="230"/>
      <c r="C70" s="57" t="s">
        <v>485</v>
      </c>
      <c r="D70" s="629">
        <v>55.119172393741401</v>
      </c>
      <c r="E70" s="113"/>
      <c r="F70" s="659">
        <v>8</v>
      </c>
      <c r="G70" s="439">
        <v>67.557195783724296</v>
      </c>
      <c r="H70" s="439">
        <v>67.557195783724296</v>
      </c>
      <c r="I70" s="439">
        <v>67.557195783724296</v>
      </c>
      <c r="J70" s="439">
        <v>65.86826588913118</v>
      </c>
      <c r="K70" s="439">
        <v>62.490406099944977</v>
      </c>
      <c r="L70" s="439">
        <v>59.112546310758759</v>
      </c>
      <c r="M70" s="439">
        <v>55.734686521572542</v>
      </c>
      <c r="N70" s="439">
        <v>54.04575662697944</v>
      </c>
      <c r="O70" s="439">
        <v>55.734686521572542</v>
      </c>
      <c r="P70" s="439">
        <v>59.112546310758759</v>
      </c>
      <c r="Q70" s="439">
        <v>64.179335994538079</v>
      </c>
      <c r="R70" s="680">
        <v>67.557195783724296</v>
      </c>
      <c r="S70" s="288">
        <v>228</v>
      </c>
      <c r="T70" s="408"/>
      <c r="U70" s="444"/>
      <c r="V70" s="670"/>
      <c r="W70" s="670"/>
      <c r="X70" s="670"/>
      <c r="Y70" s="440"/>
      <c r="Z70" s="440"/>
      <c r="AA70" s="446"/>
      <c r="AB70" s="411"/>
      <c r="AC70" s="904"/>
      <c r="AD70" s="1199"/>
      <c r="AE70" s="1200">
        <v>36.828631410686626</v>
      </c>
      <c r="AF70" s="1200">
        <v>37.756007981637254</v>
      </c>
      <c r="AG70" s="1200">
        <v>37.7501128696506</v>
      </c>
      <c r="AH70" s="1200">
        <v>37.423183801579924</v>
      </c>
      <c r="AI70" s="1200">
        <v>36.416841769680431</v>
      </c>
      <c r="AJ70" s="1200">
        <v>34.474674280889971</v>
      </c>
      <c r="AK70" s="1200">
        <v>32.554494357796919</v>
      </c>
      <c r="AL70" s="1200">
        <v>31.364469220672074</v>
      </c>
      <c r="AM70" s="1200">
        <v>31.219886714418116</v>
      </c>
      <c r="AN70" s="1200">
        <v>32.149629439024366</v>
      </c>
      <c r="AO70" s="1200">
        <v>33.534668620452749</v>
      </c>
      <c r="AP70" s="1200">
        <v>35.332759346833711</v>
      </c>
      <c r="AQ70" s="1201">
        <v>34.733779984443565</v>
      </c>
      <c r="AR70" s="1201"/>
      <c r="AS70" s="748">
        <v>2</v>
      </c>
      <c r="AT70" s="1201">
        <f t="shared" si="107"/>
        <v>81.193233871642235</v>
      </c>
      <c r="AU70" s="1201">
        <f t="shared" si="108"/>
        <v>83.237749237218026</v>
      </c>
      <c r="AV70" s="1201">
        <f t="shared" si="109"/>
        <v>83.224752739984822</v>
      </c>
      <c r="AW70" s="1201">
        <f t="shared" si="110"/>
        <v>80.441397583346173</v>
      </c>
      <c r="AX70" s="1201">
        <f t="shared" si="111"/>
        <v>74.263988630818446</v>
      </c>
      <c r="AY70" s="1201">
        <f t="shared" si="112"/>
        <v>66.503190894684479</v>
      </c>
      <c r="AZ70" s="1201">
        <f t="shared" si="113"/>
        <v>59.210559081185693</v>
      </c>
      <c r="BA70" s="1201">
        <f t="shared" si="114"/>
        <v>55.31745464654994</v>
      </c>
      <c r="BB70" s="1201">
        <f t="shared" si="115"/>
        <v>56.783156466666014</v>
      </c>
      <c r="BC70" s="1201">
        <f t="shared" si="116"/>
        <v>62.018075250154652</v>
      </c>
      <c r="BD70" s="1201">
        <f t="shared" si="117"/>
        <v>70.234724545111604</v>
      </c>
      <c r="BE70" s="1201">
        <f t="shared" si="118"/>
        <v>77.895400483046018</v>
      </c>
      <c r="BF70" s="1202"/>
      <c r="BG70" s="1203"/>
      <c r="BH70" s="1203"/>
      <c r="BI70" s="748">
        <v>2</v>
      </c>
      <c r="BJ70" s="1190">
        <f t="shared" ref="BJ70:BJ92" si="156">(BI70-1)*30.4+15.2</f>
        <v>45.599999999999994</v>
      </c>
      <c r="BK70" s="1202">
        <f t="shared" si="119"/>
        <v>96.256643910901559</v>
      </c>
      <c r="BL70" s="1202">
        <f t="shared" si="120"/>
        <v>96.256643910901559</v>
      </c>
      <c r="BM70" s="1202">
        <f t="shared" si="121"/>
        <v>96.256643910901559</v>
      </c>
      <c r="BN70" s="1202">
        <f t="shared" si="122"/>
        <v>93.850227813129024</v>
      </c>
      <c r="BO70" s="1202">
        <f t="shared" si="123"/>
        <v>89.03739561758394</v>
      </c>
      <c r="BP70" s="1202">
        <f t="shared" si="124"/>
        <v>84.224563422038869</v>
      </c>
      <c r="BQ70" s="1202">
        <f t="shared" si="125"/>
        <v>79.411731226493785</v>
      </c>
      <c r="BR70" s="1202">
        <f t="shared" si="126"/>
        <v>77.00531512872125</v>
      </c>
      <c r="BS70" s="1202">
        <f t="shared" si="127"/>
        <v>79.411731226493785</v>
      </c>
      <c r="BT70" s="1202">
        <f t="shared" si="128"/>
        <v>84.224563422038869</v>
      </c>
      <c r="BU70" s="1202">
        <f t="shared" si="129"/>
        <v>91.443811715356475</v>
      </c>
      <c r="BV70" s="1202">
        <f t="shared" si="130"/>
        <v>96.256643910901559</v>
      </c>
      <c r="BW70" s="1207"/>
      <c r="BX70" s="1207"/>
      <c r="BY70" s="1204">
        <f t="shared" ref="BY70:BY92" si="157">BJ70/30.4</f>
        <v>1.4999999999999998</v>
      </c>
      <c r="BZ70" s="1190">
        <f t="shared" si="52"/>
        <v>5610.4392481717223</v>
      </c>
      <c r="CA70" s="1201">
        <f t="shared" ref="CA70:CA92" si="158">($CH$6*($BY70)^$CI$6*EXP(-$CJ$6*$BY70))</f>
        <v>94.998832489047942</v>
      </c>
      <c r="CB70" s="1201">
        <f t="shared" si="131"/>
        <v>94.998832489047942</v>
      </c>
      <c r="CC70" s="1201">
        <f t="shared" si="132"/>
        <v>94.998832489047942</v>
      </c>
      <c r="CD70" s="1201">
        <f t="shared" si="133"/>
        <v>94.998832489047942</v>
      </c>
      <c r="CE70" s="1201">
        <f t="shared" si="134"/>
        <v>92.623861676821747</v>
      </c>
      <c r="CF70" s="1201">
        <f t="shared" si="135"/>
        <v>87.873920052369357</v>
      </c>
      <c r="CG70" s="1201">
        <f t="shared" si="136"/>
        <v>83.123978427916953</v>
      </c>
      <c r="CH70" s="1201">
        <f t="shared" si="137"/>
        <v>78.374036803464548</v>
      </c>
      <c r="CI70" s="1201">
        <f t="shared" si="138"/>
        <v>75.999065991238353</v>
      </c>
      <c r="CJ70" s="1201">
        <f t="shared" si="139"/>
        <v>78.374036803464548</v>
      </c>
      <c r="CK70" s="1201">
        <f t="shared" si="140"/>
        <v>83.123978427916953</v>
      </c>
      <c r="CL70" s="1201">
        <f t="shared" si="141"/>
        <v>90.248890864595538</v>
      </c>
      <c r="CM70" s="1201">
        <f t="shared" si="142"/>
        <v>94.998832489047942</v>
      </c>
      <c r="CN70" s="1201"/>
      <c r="CO70" s="748"/>
      <c r="CP70" s="1201"/>
      <c r="CQ70" s="748">
        <v>2</v>
      </c>
      <c r="CR70" s="1190">
        <f t="shared" ref="CR70:CR92" si="159">(CQ70-1)*30.4+15.2</f>
        <v>45.599999999999994</v>
      </c>
      <c r="CS70" s="1205">
        <f t="shared" si="143"/>
        <v>45.831325709379939</v>
      </c>
      <c r="CT70" s="1201">
        <f t="shared" si="144"/>
        <v>101.04077736348655</v>
      </c>
      <c r="CU70" s="1201">
        <f t="shared" si="145"/>
        <v>101.04077736348655</v>
      </c>
      <c r="CV70" s="1201">
        <f t="shared" si="146"/>
        <v>101.04077736348655</v>
      </c>
      <c r="CW70" s="1201">
        <f t="shared" si="147"/>
        <v>98.51475792939938</v>
      </c>
      <c r="CX70" s="1201">
        <f t="shared" si="148"/>
        <v>93.462719061225059</v>
      </c>
      <c r="CY70" s="1201">
        <f t="shared" si="149"/>
        <v>88.410680193050737</v>
      </c>
      <c r="CZ70" s="1201">
        <f t="shared" si="150"/>
        <v>83.358641324876416</v>
      </c>
      <c r="DA70" s="1201">
        <f t="shared" si="151"/>
        <v>80.832621890789241</v>
      </c>
      <c r="DB70" s="1201">
        <f t="shared" si="152"/>
        <v>83.358641324876416</v>
      </c>
      <c r="DC70" s="1201">
        <f t="shared" si="153"/>
        <v>88.410680193050737</v>
      </c>
      <c r="DD70" s="1201">
        <f t="shared" si="154"/>
        <v>95.988738495312234</v>
      </c>
      <c r="DE70" s="1201">
        <f t="shared" si="155"/>
        <v>101.04077736348655</v>
      </c>
      <c r="DF70" s="1190"/>
      <c r="DG70" s="1190"/>
      <c r="DH70" s="748" t="s">
        <v>190</v>
      </c>
      <c r="DI70" s="1202">
        <f>N55</f>
        <v>18.883251613482365</v>
      </c>
      <c r="DJ70" s="1202">
        <f>N54</f>
        <v>20.597363020960461</v>
      </c>
      <c r="DK70" s="1202">
        <f>N53</f>
        <v>22.457903319853379</v>
      </c>
      <c r="DL70" s="1202">
        <f>N52</f>
        <v>24.47533600160412</v>
      </c>
      <c r="DM70" s="1202">
        <f>N51</f>
        <v>26.660310207953895</v>
      </c>
      <c r="DN70" s="1202">
        <f>N50</f>
        <v>29.023451748038781</v>
      </c>
      <c r="DO70" s="1202">
        <f>N49</f>
        <v>31.57505481673336</v>
      </c>
      <c r="DP70" s="1202">
        <f>N48</f>
        <v>34.324629575066716</v>
      </c>
      <c r="DQ70" s="1202">
        <f>N47</f>
        <v>37.280236512180231</v>
      </c>
      <c r="DR70" s="1202">
        <f>N46</f>
        <v>40.447497828667252</v>
      </c>
      <c r="DS70" s="1202">
        <f>N45</f>
        <v>43.82810496690022</v>
      </c>
      <c r="DT70" s="1202">
        <f>N44</f>
        <v>47.417510979705725</v>
      </c>
      <c r="DU70" s="748"/>
      <c r="DV70" s="748"/>
      <c r="DW70" s="735"/>
      <c r="DX70" s="229"/>
      <c r="DY70" s="229"/>
      <c r="DZ70" s="229"/>
      <c r="EA70" s="229"/>
      <c r="EB70" s="229"/>
      <c r="EC70" s="229"/>
      <c r="ED70" s="229"/>
      <c r="EE70" s="229"/>
      <c r="EF70" s="229"/>
      <c r="EG70" s="229"/>
      <c r="EH70" s="229"/>
      <c r="EI70" s="229"/>
      <c r="EJ70" s="229"/>
      <c r="EK70" s="229"/>
      <c r="EL70" s="229"/>
      <c r="EM70" s="229"/>
      <c r="EN70" s="156"/>
      <c r="EO70" s="156"/>
      <c r="EP70" s="156"/>
      <c r="EQ70" s="156"/>
      <c r="ER70" s="156"/>
      <c r="ES70" s="228"/>
      <c r="ET70" s="81"/>
      <c r="EU70" s="81"/>
      <c r="EV70" s="81"/>
      <c r="EW70" s="81"/>
      <c r="EX70" s="81"/>
      <c r="EY70" s="81"/>
      <c r="EZ70" s="81"/>
      <c r="FA70" s="81"/>
      <c r="FB70" s="81"/>
      <c r="FC70" s="81"/>
      <c r="FD70" s="81"/>
      <c r="FE70" s="81"/>
      <c r="FF70" s="81"/>
      <c r="FG70" s="81"/>
      <c r="FH70" s="81"/>
      <c r="FI70" s="81"/>
      <c r="FJ70" s="81"/>
      <c r="FK70" s="81"/>
    </row>
    <row r="71" spans="2:167" x14ac:dyDescent="0.2">
      <c r="B71" s="230"/>
      <c r="C71" s="57" t="s">
        <v>486</v>
      </c>
      <c r="D71" s="628">
        <v>4707.01209506332</v>
      </c>
      <c r="E71" s="113"/>
      <c r="F71" s="659">
        <v>9</v>
      </c>
      <c r="G71" s="439">
        <v>62.56477143155616</v>
      </c>
      <c r="H71" s="439">
        <v>62.56477143155616</v>
      </c>
      <c r="I71" s="439">
        <v>62.56477143155616</v>
      </c>
      <c r="J71" s="439">
        <v>61.000652145767255</v>
      </c>
      <c r="K71" s="439">
        <v>57.872413574189451</v>
      </c>
      <c r="L71" s="439">
        <v>54.744175002611641</v>
      </c>
      <c r="M71" s="439">
        <v>51.61593643103383</v>
      </c>
      <c r="N71" s="439">
        <v>50.051817145244932</v>
      </c>
      <c r="O71" s="439">
        <v>51.61593643103383</v>
      </c>
      <c r="P71" s="439">
        <v>54.744175002611641</v>
      </c>
      <c r="Q71" s="439">
        <v>59.43653285997835</v>
      </c>
      <c r="R71" s="680">
        <v>62.56477143155616</v>
      </c>
      <c r="S71" s="288">
        <v>258.39999999999998</v>
      </c>
      <c r="T71" s="408"/>
      <c r="U71" s="444"/>
      <c r="V71" s="670"/>
      <c r="W71" s="670"/>
      <c r="X71" s="670"/>
      <c r="Y71" s="440"/>
      <c r="Z71" s="440"/>
      <c r="AA71" s="446"/>
      <c r="AB71" s="411"/>
      <c r="AC71" s="904"/>
      <c r="AD71" s="1199"/>
      <c r="AE71" s="1200">
        <v>36.31421216145398</v>
      </c>
      <c r="AF71" s="1200">
        <v>37.471219797033172</v>
      </c>
      <c r="AG71" s="1200">
        <v>37.753550853609305</v>
      </c>
      <c r="AH71" s="1200">
        <v>37.82797141319783</v>
      </c>
      <c r="AI71" s="1200">
        <v>37.375772240825142</v>
      </c>
      <c r="AJ71" s="1200">
        <v>36.311508161176974</v>
      </c>
      <c r="AK71" s="1200">
        <v>34.742656453501553</v>
      </c>
      <c r="AL71" s="1200">
        <v>33.279747931551618</v>
      </c>
      <c r="AM71" s="1200">
        <v>32.546290424000745</v>
      </c>
      <c r="AN71" s="1200">
        <v>32.662552051675583</v>
      </c>
      <c r="AO71" s="1200">
        <v>33.506393573176965</v>
      </c>
      <c r="AP71" s="1200">
        <v>34.996627014748427</v>
      </c>
      <c r="AQ71" s="1201">
        <v>35.399041839662608</v>
      </c>
      <c r="AR71" s="1201"/>
      <c r="AS71" s="748">
        <v>3</v>
      </c>
      <c r="AT71" s="1201">
        <f t="shared" si="107"/>
        <v>80.05913355862053</v>
      </c>
      <c r="AU71" s="1201">
        <f t="shared" si="108"/>
        <v>82.609898763531135</v>
      </c>
      <c r="AV71" s="1201">
        <f t="shared" si="109"/>
        <v>83.232332197187375</v>
      </c>
      <c r="AW71" s="1201">
        <f t="shared" si="110"/>
        <v>81.311491410093069</v>
      </c>
      <c r="AX71" s="1201">
        <f t="shared" si="111"/>
        <v>76.219512452934353</v>
      </c>
      <c r="AY71" s="1201">
        <f t="shared" si="112"/>
        <v>70.046525726139691</v>
      </c>
      <c r="AZ71" s="1201">
        <f t="shared" si="113"/>
        <v>63.19041819442976</v>
      </c>
      <c r="BA71" s="1201">
        <f t="shared" si="114"/>
        <v>58.695428062237532</v>
      </c>
      <c r="BB71" s="1201">
        <f t="shared" si="115"/>
        <v>59.195637654319178</v>
      </c>
      <c r="BC71" s="1201">
        <f t="shared" si="116"/>
        <v>63.007525945044968</v>
      </c>
      <c r="BD71" s="1201">
        <f t="shared" si="117"/>
        <v>70.175505526746136</v>
      </c>
      <c r="BE71" s="1201">
        <f t="shared" si="118"/>
        <v>77.154355540417455</v>
      </c>
      <c r="BF71" s="1202"/>
      <c r="BG71" s="1203"/>
      <c r="BH71" s="1203"/>
      <c r="BI71" s="748">
        <v>3</v>
      </c>
      <c r="BJ71" s="1190">
        <f t="shared" si="156"/>
        <v>76</v>
      </c>
      <c r="BK71" s="1202">
        <f t="shared" si="119"/>
        <v>96.106493511062752</v>
      </c>
      <c r="BL71" s="1202">
        <f t="shared" si="120"/>
        <v>96.106493511062752</v>
      </c>
      <c r="BM71" s="1202">
        <f t="shared" si="121"/>
        <v>96.106493511062752</v>
      </c>
      <c r="BN71" s="1202">
        <f t="shared" si="122"/>
        <v>93.70383117328619</v>
      </c>
      <c r="BO71" s="1202">
        <f t="shared" si="123"/>
        <v>88.898506497733067</v>
      </c>
      <c r="BP71" s="1202">
        <f t="shared" si="124"/>
        <v>84.093181822179915</v>
      </c>
      <c r="BQ71" s="1202">
        <f t="shared" si="125"/>
        <v>79.287857146626763</v>
      </c>
      <c r="BR71" s="1202">
        <f t="shared" si="126"/>
        <v>76.885194808850201</v>
      </c>
      <c r="BS71" s="1202">
        <f t="shared" si="127"/>
        <v>79.287857146626763</v>
      </c>
      <c r="BT71" s="1202">
        <f t="shared" si="128"/>
        <v>84.093181822179915</v>
      </c>
      <c r="BU71" s="1202">
        <f t="shared" si="129"/>
        <v>91.301168835509614</v>
      </c>
      <c r="BV71" s="1202">
        <f t="shared" si="130"/>
        <v>96.106493511062752</v>
      </c>
      <c r="BW71" s="1207"/>
      <c r="BX71" s="1207"/>
      <c r="BY71" s="1204">
        <f t="shared" si="157"/>
        <v>2.5</v>
      </c>
      <c r="BZ71" s="1190">
        <f t="shared" si="52"/>
        <v>8432.8019078284251</v>
      </c>
      <c r="CA71" s="1201">
        <f t="shared" si="158"/>
        <v>92.840876962391548</v>
      </c>
      <c r="CB71" s="1201">
        <f t="shared" si="131"/>
        <v>92.840876962391548</v>
      </c>
      <c r="CC71" s="1201">
        <f t="shared" si="132"/>
        <v>92.840876962391548</v>
      </c>
      <c r="CD71" s="1201">
        <f t="shared" si="133"/>
        <v>92.840876962391548</v>
      </c>
      <c r="CE71" s="1201">
        <f t="shared" si="134"/>
        <v>90.519855038331755</v>
      </c>
      <c r="CF71" s="1201">
        <f t="shared" si="135"/>
        <v>85.877811190212185</v>
      </c>
      <c r="CG71" s="1201">
        <f t="shared" si="136"/>
        <v>81.235767342092601</v>
      </c>
      <c r="CH71" s="1201">
        <f t="shared" si="137"/>
        <v>76.593723493973016</v>
      </c>
      <c r="CI71" s="1201">
        <f t="shared" si="138"/>
        <v>74.272701569913238</v>
      </c>
      <c r="CJ71" s="1201">
        <f t="shared" si="139"/>
        <v>76.593723493973016</v>
      </c>
      <c r="CK71" s="1201">
        <f t="shared" si="140"/>
        <v>81.235767342092601</v>
      </c>
      <c r="CL71" s="1201">
        <f t="shared" si="141"/>
        <v>88.198833114271963</v>
      </c>
      <c r="CM71" s="1201">
        <f t="shared" si="142"/>
        <v>92.840876962391548</v>
      </c>
      <c r="CN71" s="1201"/>
      <c r="CO71" s="748"/>
      <c r="CP71" s="1201"/>
      <c r="CQ71" s="748">
        <v>3</v>
      </c>
      <c r="CR71" s="1190">
        <f t="shared" si="159"/>
        <v>76</v>
      </c>
      <c r="CS71" s="1205">
        <f t="shared" si="143"/>
        <v>45.955691424992253</v>
      </c>
      <c r="CT71" s="1201">
        <f t="shared" si="144"/>
        <v>101.31495683327795</v>
      </c>
      <c r="CU71" s="1201">
        <f t="shared" si="145"/>
        <v>101.31495683327795</v>
      </c>
      <c r="CV71" s="1201">
        <f t="shared" si="146"/>
        <v>101.31495683327795</v>
      </c>
      <c r="CW71" s="1201">
        <f t="shared" si="147"/>
        <v>98.782082912446</v>
      </c>
      <c r="CX71" s="1201">
        <f t="shared" si="148"/>
        <v>93.716335070782108</v>
      </c>
      <c r="CY71" s="1201">
        <f t="shared" si="149"/>
        <v>88.650587229118202</v>
      </c>
      <c r="CZ71" s="1201">
        <f t="shared" si="150"/>
        <v>83.584839387454295</v>
      </c>
      <c r="DA71" s="1201">
        <f t="shared" si="151"/>
        <v>81.051965466622349</v>
      </c>
      <c r="DB71" s="1201">
        <f t="shared" si="152"/>
        <v>83.584839387454295</v>
      </c>
      <c r="DC71" s="1201">
        <f t="shared" si="153"/>
        <v>88.650587229118202</v>
      </c>
      <c r="DD71" s="1201">
        <f t="shared" si="154"/>
        <v>96.24920899161404</v>
      </c>
      <c r="DE71" s="1201">
        <f t="shared" si="155"/>
        <v>101.31495683327795</v>
      </c>
      <c r="DF71" s="1206"/>
      <c r="DG71" s="1206"/>
      <c r="DH71" s="748" t="s">
        <v>191</v>
      </c>
      <c r="DI71" s="1202">
        <f>O56</f>
        <v>17.846225529644798</v>
      </c>
      <c r="DJ71" s="1202">
        <f>O55</f>
        <v>19.473353226403685</v>
      </c>
      <c r="DK71" s="1202">
        <f>O54</f>
        <v>21.241030615365474</v>
      </c>
      <c r="DL71" s="1202">
        <f>O53</f>
        <v>23.159712798598793</v>
      </c>
      <c r="DM71" s="1202">
        <f>O52</f>
        <v>25.240190251654248</v>
      </c>
      <c r="DN71" s="1202">
        <f>O51</f>
        <v>27.493444901952451</v>
      </c>
      <c r="DO71" s="1202">
        <f>O50</f>
        <v>29.930434615164991</v>
      </c>
      <c r="DP71" s="1202">
        <f>O49</f>
        <v>32.561775279756276</v>
      </c>
      <c r="DQ71" s="1202">
        <f>O48</f>
        <v>35.397274249287541</v>
      </c>
      <c r="DR71" s="1202">
        <f>O47</f>
        <v>38.445243903185862</v>
      </c>
      <c r="DS71" s="1202">
        <f>O46</f>
        <v>41.7114821358131</v>
      </c>
      <c r="DT71" s="1202">
        <f>O45</f>
        <v>45.197733247115849</v>
      </c>
      <c r="DU71" s="748"/>
      <c r="DV71" s="748"/>
      <c r="DW71" s="735"/>
      <c r="DX71" s="229"/>
      <c r="DY71" s="229"/>
      <c r="DZ71" s="229"/>
      <c r="EA71" s="229"/>
      <c r="EB71" s="229"/>
      <c r="EC71" s="229"/>
      <c r="ED71" s="229"/>
      <c r="EE71" s="229"/>
      <c r="EF71" s="229"/>
      <c r="EG71" s="229"/>
      <c r="EH71" s="229"/>
      <c r="EI71" s="229"/>
      <c r="EJ71" s="229"/>
      <c r="EK71" s="229"/>
      <c r="EL71" s="229"/>
      <c r="EM71" s="229"/>
      <c r="EN71" s="156"/>
      <c r="EO71" s="156"/>
      <c r="EP71" s="156"/>
      <c r="EQ71" s="156"/>
      <c r="ER71" s="156"/>
      <c r="ES71" s="125"/>
    </row>
    <row r="72" spans="2:167" x14ac:dyDescent="0.2">
      <c r="B72" s="230"/>
      <c r="C72" s="57" t="s">
        <v>487</v>
      </c>
      <c r="D72" s="628">
        <v>3.2127911962137102E-3</v>
      </c>
      <c r="E72" s="113"/>
      <c r="F72" s="659">
        <v>10</v>
      </c>
      <c r="G72" s="439">
        <v>57.828749609104463</v>
      </c>
      <c r="H72" s="439">
        <v>57.828749609104463</v>
      </c>
      <c r="I72" s="439">
        <v>57.828749609104463</v>
      </c>
      <c r="J72" s="439">
        <v>56.383030868876851</v>
      </c>
      <c r="K72" s="439">
        <v>53.491593388421634</v>
      </c>
      <c r="L72" s="439">
        <v>50.600155907966403</v>
      </c>
      <c r="M72" s="439">
        <v>47.70871842751118</v>
      </c>
      <c r="N72" s="439">
        <v>46.262999687283575</v>
      </c>
      <c r="O72" s="439">
        <v>47.70871842751118</v>
      </c>
      <c r="P72" s="439">
        <v>50.600155907966403</v>
      </c>
      <c r="Q72" s="439">
        <v>54.937312128649239</v>
      </c>
      <c r="R72" s="680">
        <v>57.828749609104463</v>
      </c>
      <c r="S72" s="288">
        <v>288.8</v>
      </c>
      <c r="T72" s="408"/>
      <c r="U72" s="444"/>
      <c r="V72" s="670"/>
      <c r="W72" s="670"/>
      <c r="X72" s="670"/>
      <c r="Y72" s="440"/>
      <c r="Z72" s="440"/>
      <c r="AA72" s="446"/>
      <c r="AB72" s="411"/>
      <c r="AC72" s="904"/>
      <c r="AD72" s="1199"/>
      <c r="AE72" s="1200">
        <v>34.983644720564698</v>
      </c>
      <c r="AF72" s="1200">
        <v>36.126330802611903</v>
      </c>
      <c r="AG72" s="1200">
        <v>36.490228166928105</v>
      </c>
      <c r="AH72" s="1200">
        <v>36.597543197405081</v>
      </c>
      <c r="AI72" s="1200">
        <v>36.286078400470139</v>
      </c>
      <c r="AJ72" s="1200">
        <v>35.620967250251773</v>
      </c>
      <c r="AK72" s="1200">
        <v>34.395972696450656</v>
      </c>
      <c r="AL72" s="1200">
        <v>33.084208333385128</v>
      </c>
      <c r="AM72" s="1200">
        <v>32.271509357142527</v>
      </c>
      <c r="AN72" s="1200">
        <v>32.091672831357059</v>
      </c>
      <c r="AO72" s="1200">
        <v>32.661625653947411</v>
      </c>
      <c r="AP72" s="1200">
        <v>33.830126718490064</v>
      </c>
      <c r="AQ72" s="1201">
        <v>34.536659010750377</v>
      </c>
      <c r="AR72" s="1201"/>
      <c r="AS72" s="748">
        <v>4</v>
      </c>
      <c r="AT72" s="1201">
        <f t="shared" si="107"/>
        <v>77.125734481000507</v>
      </c>
      <c r="AU72" s="1201">
        <f t="shared" si="108"/>
        <v>79.644926065040949</v>
      </c>
      <c r="AV72" s="1201">
        <f t="shared" si="109"/>
        <v>80.447182425770833</v>
      </c>
      <c r="AW72" s="1201">
        <f t="shared" si="110"/>
        <v>78.666677280190711</v>
      </c>
      <c r="AX72" s="1201">
        <f t="shared" si="111"/>
        <v>73.997326040312146</v>
      </c>
      <c r="AY72" s="1201">
        <f t="shared" si="112"/>
        <v>68.714441377911228</v>
      </c>
      <c r="AZ72" s="1201">
        <f t="shared" si="113"/>
        <v>62.559865040885434</v>
      </c>
      <c r="BA72" s="1201">
        <f t="shared" si="114"/>
        <v>58.350555245258683</v>
      </c>
      <c r="BB72" s="1201">
        <f t="shared" si="115"/>
        <v>58.695862095995906</v>
      </c>
      <c r="BC72" s="1201">
        <f t="shared" si="116"/>
        <v>61.906274357943055</v>
      </c>
      <c r="BD72" s="1201">
        <f t="shared" si="117"/>
        <v>68.406230786531509</v>
      </c>
      <c r="BE72" s="1201">
        <f t="shared" si="118"/>
        <v>74.582662601049563</v>
      </c>
      <c r="BF72" s="1202"/>
      <c r="BG72" s="1203"/>
      <c r="BH72" s="1203"/>
      <c r="BI72" s="748">
        <v>4</v>
      </c>
      <c r="BJ72" s="1190">
        <f t="shared" si="156"/>
        <v>106.39999999999999</v>
      </c>
      <c r="BK72" s="1202">
        <f t="shared" si="119"/>
        <v>92.516422601392748</v>
      </c>
      <c r="BL72" s="1202">
        <f t="shared" si="120"/>
        <v>92.516422601392748</v>
      </c>
      <c r="BM72" s="1202">
        <f t="shared" si="121"/>
        <v>92.516422601392748</v>
      </c>
      <c r="BN72" s="1202">
        <f t="shared" si="122"/>
        <v>90.203512036357921</v>
      </c>
      <c r="BO72" s="1202">
        <f t="shared" si="123"/>
        <v>85.577690906288296</v>
      </c>
      <c r="BP72" s="1202">
        <f t="shared" si="124"/>
        <v>80.951869776218643</v>
      </c>
      <c r="BQ72" s="1202">
        <f t="shared" si="125"/>
        <v>76.326048646149019</v>
      </c>
      <c r="BR72" s="1202">
        <f t="shared" si="126"/>
        <v>74.013138081114192</v>
      </c>
      <c r="BS72" s="1202">
        <f t="shared" si="127"/>
        <v>76.326048646149019</v>
      </c>
      <c r="BT72" s="1202">
        <f t="shared" si="128"/>
        <v>80.951869776218643</v>
      </c>
      <c r="BU72" s="1202">
        <f t="shared" si="129"/>
        <v>87.890601471323095</v>
      </c>
      <c r="BV72" s="1202">
        <f t="shared" si="130"/>
        <v>92.516422601392748</v>
      </c>
      <c r="BW72" s="1207"/>
      <c r="BX72" s="1207"/>
      <c r="BY72" s="1204">
        <f t="shared" si="157"/>
        <v>3.5</v>
      </c>
      <c r="BZ72" s="1190">
        <f t="shared" si="52"/>
        <v>11124.78159729151</v>
      </c>
      <c r="CA72" s="1201">
        <f t="shared" si="158"/>
        <v>88.551963469180436</v>
      </c>
      <c r="CB72" s="1201">
        <f t="shared" si="131"/>
        <v>88.551963469180436</v>
      </c>
      <c r="CC72" s="1201">
        <f t="shared" si="132"/>
        <v>88.551963469180436</v>
      </c>
      <c r="CD72" s="1201">
        <f t="shared" si="133"/>
        <v>88.551963469180436</v>
      </c>
      <c r="CE72" s="1201">
        <f t="shared" si="134"/>
        <v>86.338164382450927</v>
      </c>
      <c r="CF72" s="1201">
        <f t="shared" si="135"/>
        <v>81.910566208991909</v>
      </c>
      <c r="CG72" s="1201">
        <f t="shared" si="136"/>
        <v>77.482968035532878</v>
      </c>
      <c r="CH72" s="1201">
        <f t="shared" si="137"/>
        <v>73.05536986207386</v>
      </c>
      <c r="CI72" s="1201">
        <f t="shared" si="138"/>
        <v>70.841570775344351</v>
      </c>
      <c r="CJ72" s="1201">
        <f t="shared" si="139"/>
        <v>73.05536986207386</v>
      </c>
      <c r="CK72" s="1201">
        <f t="shared" si="140"/>
        <v>77.482968035532878</v>
      </c>
      <c r="CL72" s="1201">
        <f t="shared" si="141"/>
        <v>84.124365295721404</v>
      </c>
      <c r="CM72" s="1201">
        <f t="shared" si="142"/>
        <v>88.551963469180436</v>
      </c>
      <c r="CN72" s="1201"/>
      <c r="CO72" s="748"/>
      <c r="CP72" s="1201"/>
      <c r="CQ72" s="748">
        <v>4</v>
      </c>
      <c r="CR72" s="1190">
        <f t="shared" si="159"/>
        <v>106.39999999999999</v>
      </c>
      <c r="CS72" s="1205">
        <f t="shared" si="143"/>
        <v>44.944872525996857</v>
      </c>
      <c r="CT72" s="1201">
        <f t="shared" si="144"/>
        <v>99.086482623829198</v>
      </c>
      <c r="CU72" s="1201">
        <f t="shared" si="145"/>
        <v>99.086482623829198</v>
      </c>
      <c r="CV72" s="1201">
        <f t="shared" si="146"/>
        <v>99.086482623829198</v>
      </c>
      <c r="CW72" s="1201">
        <f t="shared" si="147"/>
        <v>96.609320558233463</v>
      </c>
      <c r="CX72" s="1201">
        <f t="shared" si="148"/>
        <v>91.654996427042008</v>
      </c>
      <c r="CY72" s="1201">
        <f t="shared" si="149"/>
        <v>86.700672295850552</v>
      </c>
      <c r="CZ72" s="1201">
        <f t="shared" si="150"/>
        <v>81.746348164659096</v>
      </c>
      <c r="DA72" s="1201">
        <f t="shared" si="151"/>
        <v>79.269186099063361</v>
      </c>
      <c r="DB72" s="1201">
        <f t="shared" si="152"/>
        <v>81.746348164659096</v>
      </c>
      <c r="DC72" s="1201">
        <f t="shared" si="153"/>
        <v>86.700672295850552</v>
      </c>
      <c r="DD72" s="1201">
        <f t="shared" si="154"/>
        <v>94.132158492637743</v>
      </c>
      <c r="DE72" s="1201">
        <f t="shared" si="155"/>
        <v>99.086482623829198</v>
      </c>
      <c r="DF72" s="1190"/>
      <c r="DG72" s="1190"/>
      <c r="DH72" s="748" t="s">
        <v>192</v>
      </c>
      <c r="DI72" s="1202">
        <f>P57</f>
        <v>17.340507244549947</v>
      </c>
      <c r="DJ72" s="1202">
        <f>P56</f>
        <v>18.927814955683875</v>
      </c>
      <c r="DK72" s="1202">
        <f>P55</f>
        <v>20.653556452246335</v>
      </c>
      <c r="DL72" s="1202">
        <f>P54</f>
        <v>22.528365804175504</v>
      </c>
      <c r="DM72" s="1202">
        <f>P53</f>
        <v>24.563331756089632</v>
      </c>
      <c r="DN72" s="1202">
        <f>P52</f>
        <v>26.769898751754507</v>
      </c>
      <c r="DO72" s="1202">
        <f>P51</f>
        <v>29.159714289949569</v>
      </c>
      <c r="DP72" s="1202">
        <f>P50</f>
        <v>31.744400349417418</v>
      </c>
      <c r="DQ72" s="1202">
        <f>P49</f>
        <v>34.535216205802115</v>
      </c>
      <c r="DR72" s="1202">
        <f>P48</f>
        <v>37.542563597729213</v>
      </c>
      <c r="DS72" s="1202">
        <f>P47</f>
        <v>40.77525868519713</v>
      </c>
      <c r="DT72" s="1202">
        <f>P46</f>
        <v>44.239450750104808</v>
      </c>
      <c r="DU72" s="748"/>
      <c r="DV72" s="748"/>
      <c r="DW72" s="735"/>
      <c r="DX72" s="229"/>
      <c r="DY72" s="229"/>
      <c r="DZ72" s="229"/>
      <c r="EA72" s="229"/>
      <c r="EB72" s="229"/>
      <c r="EC72" s="229"/>
      <c r="ED72" s="229"/>
      <c r="EE72" s="229"/>
      <c r="EF72" s="229"/>
      <c r="EG72" s="229"/>
      <c r="EH72" s="229"/>
      <c r="EI72" s="229"/>
      <c r="EJ72" s="229"/>
      <c r="EK72" s="229"/>
      <c r="EL72" s="229"/>
      <c r="EM72" s="229"/>
      <c r="EN72" s="156"/>
      <c r="EO72" s="156"/>
      <c r="EP72" s="156"/>
      <c r="EQ72" s="156"/>
      <c r="ER72" s="156"/>
      <c r="ES72" s="228"/>
      <c r="ET72" s="81"/>
      <c r="EU72" s="81"/>
      <c r="EV72" s="81"/>
      <c r="EW72" s="81"/>
      <c r="EX72" s="81"/>
      <c r="EY72" s="81"/>
      <c r="EZ72" s="81"/>
      <c r="FA72" s="81"/>
      <c r="FB72" s="81"/>
      <c r="FC72" s="81"/>
      <c r="FD72" s="81"/>
      <c r="FE72" s="81"/>
      <c r="FF72" s="81"/>
      <c r="FG72" s="81"/>
      <c r="FH72" s="81"/>
      <c r="FI72" s="81"/>
      <c r="FJ72" s="81"/>
      <c r="FK72" s="81"/>
    </row>
    <row r="73" spans="2:167" x14ac:dyDescent="0.2">
      <c r="B73" s="230"/>
      <c r="C73" s="57" t="s">
        <v>488</v>
      </c>
      <c r="D73" s="628">
        <v>91.6869714211808</v>
      </c>
      <c r="E73" s="113"/>
      <c r="F73" s="659">
        <v>11</v>
      </c>
      <c r="G73" s="439">
        <v>53.36822630171374</v>
      </c>
      <c r="H73" s="439">
        <v>53.36822630171374</v>
      </c>
      <c r="I73" s="439">
        <v>53.36822630171374</v>
      </c>
      <c r="J73" s="439">
        <v>52.034020644170894</v>
      </c>
      <c r="K73" s="439">
        <v>49.36560932908521</v>
      </c>
      <c r="L73" s="439">
        <v>46.697198013999525</v>
      </c>
      <c r="M73" s="439">
        <v>44.028786698913834</v>
      </c>
      <c r="N73" s="439">
        <v>42.694581041370995</v>
      </c>
      <c r="O73" s="439">
        <v>44.028786698913834</v>
      </c>
      <c r="P73" s="439">
        <v>46.697198013999525</v>
      </c>
      <c r="Q73" s="439">
        <v>50.699814986628049</v>
      </c>
      <c r="R73" s="680">
        <v>53.36822630171374</v>
      </c>
      <c r="S73" s="288">
        <v>319.2</v>
      </c>
      <c r="T73" s="408"/>
      <c r="U73" s="444"/>
      <c r="V73" s="670"/>
      <c r="W73" s="670"/>
      <c r="X73" s="670"/>
      <c r="Y73" s="444"/>
      <c r="Z73" s="440"/>
      <c r="AA73" s="446"/>
      <c r="AB73" s="411"/>
      <c r="AC73" s="904"/>
      <c r="AD73" s="1199"/>
      <c r="AE73" s="1200">
        <v>33.131283096618453</v>
      </c>
      <c r="AF73" s="1200">
        <v>34.131187910828793</v>
      </c>
      <c r="AG73" s="1200">
        <v>34.465362666447646</v>
      </c>
      <c r="AH73" s="1200">
        <v>34.421131033935154</v>
      </c>
      <c r="AI73" s="1200">
        <v>34.022615345637192</v>
      </c>
      <c r="AJ73" s="1200">
        <v>33.451532188239028</v>
      </c>
      <c r="AK73" s="1200">
        <v>32.515360750415027</v>
      </c>
      <c r="AL73" s="1200">
        <v>31.547954254447944</v>
      </c>
      <c r="AM73" s="1200">
        <v>30.928973136206569</v>
      </c>
      <c r="AN73" s="1200">
        <v>30.764162124266804</v>
      </c>
      <c r="AO73" s="1200">
        <v>31.239172155659322</v>
      </c>
      <c r="AP73" s="1200">
        <v>32.122872768180315</v>
      </c>
      <c r="AQ73" s="1201">
        <v>32.728467285906852</v>
      </c>
      <c r="AR73" s="1201"/>
      <c r="AS73" s="748">
        <v>5</v>
      </c>
      <c r="AT73" s="1201">
        <f t="shared" si="107"/>
        <v>73.041976144428688</v>
      </c>
      <c r="AU73" s="1201">
        <f t="shared" si="108"/>
        <v>75.246388915683696</v>
      </c>
      <c r="AV73" s="1201">
        <f t="shared" si="109"/>
        <v>75.983118140953991</v>
      </c>
      <c r="AW73" s="1201">
        <f t="shared" si="110"/>
        <v>73.988463981312478</v>
      </c>
      <c r="AX73" s="1201">
        <f t="shared" si="111"/>
        <v>69.381500328859559</v>
      </c>
      <c r="AY73" s="1201">
        <f t="shared" si="112"/>
        <v>64.529503968868624</v>
      </c>
      <c r="AZ73" s="1201">
        <f t="shared" si="113"/>
        <v>59.139382341455736</v>
      </c>
      <c r="BA73" s="1201">
        <f t="shared" si="114"/>
        <v>55.641066851264938</v>
      </c>
      <c r="BB73" s="1201">
        <f t="shared" si="115"/>
        <v>56.254038876298999</v>
      </c>
      <c r="BC73" s="1201">
        <f t="shared" si="116"/>
        <v>59.345446741442608</v>
      </c>
      <c r="BD73" s="1201">
        <f t="shared" si="117"/>
        <v>65.427056286218658</v>
      </c>
      <c r="BE73" s="1201">
        <f t="shared" si="118"/>
        <v>70.818811924112339</v>
      </c>
      <c r="BF73" s="1202"/>
      <c r="BG73" s="1203"/>
      <c r="BH73" s="1203"/>
      <c r="BI73" s="748">
        <v>5</v>
      </c>
      <c r="BJ73" s="1190">
        <f t="shared" si="156"/>
        <v>136.79999999999998</v>
      </c>
      <c r="BK73" s="1202">
        <f t="shared" si="119"/>
        <v>87.486405158772229</v>
      </c>
      <c r="BL73" s="1202">
        <f t="shared" si="120"/>
        <v>87.486405158772229</v>
      </c>
      <c r="BM73" s="1202">
        <f t="shared" si="121"/>
        <v>87.486405158772229</v>
      </c>
      <c r="BN73" s="1202">
        <f t="shared" si="122"/>
        <v>85.299245029802918</v>
      </c>
      <c r="BO73" s="1202">
        <f t="shared" si="123"/>
        <v>80.924924771864326</v>
      </c>
      <c r="BP73" s="1202">
        <f t="shared" si="124"/>
        <v>76.550604513925705</v>
      </c>
      <c r="BQ73" s="1202">
        <f t="shared" si="125"/>
        <v>72.176284255987099</v>
      </c>
      <c r="BR73" s="1202">
        <f t="shared" si="126"/>
        <v>69.989124127017789</v>
      </c>
      <c r="BS73" s="1202">
        <f t="shared" si="127"/>
        <v>72.176284255987099</v>
      </c>
      <c r="BT73" s="1202">
        <f t="shared" si="128"/>
        <v>76.550604513925705</v>
      </c>
      <c r="BU73" s="1202">
        <f t="shared" si="129"/>
        <v>83.112084900833608</v>
      </c>
      <c r="BV73" s="1202">
        <f t="shared" si="130"/>
        <v>87.486405158772229</v>
      </c>
      <c r="BW73" s="1207"/>
      <c r="BX73" s="1207"/>
      <c r="BY73" s="1204">
        <f t="shared" si="157"/>
        <v>4.5</v>
      </c>
      <c r="BZ73" s="1190">
        <f t="shared" si="52"/>
        <v>13662.082873585758</v>
      </c>
      <c r="CA73" s="1201">
        <f t="shared" si="158"/>
        <v>83.463857772837102</v>
      </c>
      <c r="CB73" s="1201">
        <f t="shared" si="131"/>
        <v>83.463857772837102</v>
      </c>
      <c r="CC73" s="1201">
        <f t="shared" si="132"/>
        <v>83.463857772837102</v>
      </c>
      <c r="CD73" s="1201">
        <f t="shared" si="133"/>
        <v>83.463857772837102</v>
      </c>
      <c r="CE73" s="1201">
        <f t="shared" si="134"/>
        <v>81.37726132851617</v>
      </c>
      <c r="CF73" s="1201">
        <f t="shared" si="135"/>
        <v>77.20406843987432</v>
      </c>
      <c r="CG73" s="1201">
        <f t="shared" si="136"/>
        <v>73.030875551232469</v>
      </c>
      <c r="CH73" s="1201">
        <f t="shared" si="137"/>
        <v>68.857682662590605</v>
      </c>
      <c r="CI73" s="1201">
        <f t="shared" si="138"/>
        <v>66.771086218269687</v>
      </c>
      <c r="CJ73" s="1201">
        <f t="shared" si="139"/>
        <v>68.857682662590605</v>
      </c>
      <c r="CK73" s="1201">
        <f t="shared" si="140"/>
        <v>73.030875551232469</v>
      </c>
      <c r="CL73" s="1201">
        <f t="shared" si="141"/>
        <v>79.290664884195238</v>
      </c>
      <c r="CM73" s="1201">
        <f t="shared" si="142"/>
        <v>83.463857772837102</v>
      </c>
      <c r="CN73" s="1201"/>
      <c r="CO73" s="748"/>
      <c r="CP73" s="1201"/>
      <c r="CQ73" s="748">
        <v>5</v>
      </c>
      <c r="CR73" s="1190">
        <f t="shared" si="159"/>
        <v>136.79999999999998</v>
      </c>
      <c r="CS73" s="1205">
        <f t="shared" si="143"/>
        <v>42.907786316987924</v>
      </c>
      <c r="CT73" s="1201">
        <f t="shared" si="144"/>
        <v>94.595476288558061</v>
      </c>
      <c r="CU73" s="1201">
        <f t="shared" si="145"/>
        <v>94.595476288558061</v>
      </c>
      <c r="CV73" s="1201">
        <f t="shared" si="146"/>
        <v>94.595476288558061</v>
      </c>
      <c r="CW73" s="1201">
        <f t="shared" si="147"/>
        <v>92.230589381344103</v>
      </c>
      <c r="CX73" s="1201">
        <f t="shared" si="148"/>
        <v>87.500815566916216</v>
      </c>
      <c r="CY73" s="1201">
        <f t="shared" si="149"/>
        <v>82.771041752488301</v>
      </c>
      <c r="CZ73" s="1201">
        <f t="shared" si="150"/>
        <v>78.041267938060386</v>
      </c>
      <c r="DA73" s="1201">
        <f t="shared" si="151"/>
        <v>75.676381030846443</v>
      </c>
      <c r="DB73" s="1201">
        <f t="shared" si="152"/>
        <v>78.041267938060386</v>
      </c>
      <c r="DC73" s="1201">
        <f t="shared" si="153"/>
        <v>82.771041752488301</v>
      </c>
      <c r="DD73" s="1201">
        <f t="shared" si="154"/>
        <v>89.865702474130146</v>
      </c>
      <c r="DE73" s="1201">
        <f t="shared" si="155"/>
        <v>94.595476288558061</v>
      </c>
      <c r="DF73" s="1190"/>
      <c r="DG73" s="1190"/>
      <c r="DH73" s="748" t="s">
        <v>193</v>
      </c>
      <c r="DI73" s="1202">
        <f>Q58</f>
        <v>17.24278737369827</v>
      </c>
      <c r="DJ73" s="1202">
        <f>Q57</f>
        <v>18.826836436939942</v>
      </c>
      <c r="DK73" s="1202">
        <f>Q56</f>
        <v>20.550199094742492</v>
      </c>
      <c r="DL73" s="1202">
        <f>Q55</f>
        <v>22.423861291010304</v>
      </c>
      <c r="DM73" s="1202">
        <f>Q54</f>
        <v>24.459368587390546</v>
      </c>
      <c r="DN73" s="1202">
        <f>Q53</f>
        <v>26.668760192325884</v>
      </c>
      <c r="DO73" s="1202">
        <f>Q52</f>
        <v>29.064461501904891</v>
      </c>
      <c r="DP73" s="1202">
        <f>Q51</f>
        <v>31.659118371945247</v>
      </c>
      <c r="DQ73" s="1202">
        <f>Q50</f>
        <v>34.465348950796049</v>
      </c>
      <c r="DR73" s="1202">
        <f>Q49</f>
        <v>37.49537759487086</v>
      </c>
      <c r="DS73" s="1202">
        <f>Q48</f>
        <v>40.760497620391718</v>
      </c>
      <c r="DT73" s="1202">
        <f>Q47</f>
        <v>44.270280858214022</v>
      </c>
      <c r="DU73" s="748"/>
      <c r="DV73" s="748"/>
      <c r="DW73" s="735"/>
      <c r="DX73" s="229"/>
      <c r="DY73" s="229"/>
      <c r="DZ73" s="229"/>
      <c r="EA73" s="229"/>
      <c r="EB73" s="229"/>
      <c r="EC73" s="229"/>
      <c r="ED73" s="229"/>
      <c r="EE73" s="229"/>
      <c r="EF73" s="229"/>
      <c r="EG73" s="229"/>
      <c r="EH73" s="229"/>
      <c r="EI73" s="229"/>
      <c r="EJ73" s="229"/>
      <c r="EK73" s="229"/>
      <c r="EL73" s="229"/>
      <c r="EM73" s="229"/>
      <c r="EN73" s="156"/>
      <c r="EO73" s="156"/>
      <c r="EP73" s="156"/>
      <c r="EQ73" s="156"/>
      <c r="ER73" s="156"/>
      <c r="ES73" s="228"/>
      <c r="ET73" s="81"/>
      <c r="EU73" s="81"/>
      <c r="EV73" s="81"/>
      <c r="EW73" s="81"/>
      <c r="EX73" s="81"/>
      <c r="EY73" s="81"/>
      <c r="EZ73" s="81"/>
      <c r="FA73" s="81"/>
      <c r="FB73" s="81"/>
      <c r="FC73" s="81"/>
      <c r="FD73" s="81"/>
      <c r="FE73" s="81"/>
      <c r="FF73" s="81"/>
      <c r="FG73" s="81"/>
      <c r="FH73" s="81"/>
      <c r="FI73" s="81"/>
      <c r="FJ73" s="81"/>
      <c r="FK73" s="81"/>
    </row>
    <row r="74" spans="2:167" x14ac:dyDescent="0.2">
      <c r="B74" s="230"/>
      <c r="C74" s="230"/>
      <c r="D74" s="113"/>
      <c r="E74" s="113"/>
      <c r="F74" s="659">
        <v>12</v>
      </c>
      <c r="G74" s="439">
        <v>49.189200953571138</v>
      </c>
      <c r="H74" s="439">
        <v>49.189200953571138</v>
      </c>
      <c r="I74" s="439">
        <v>49.189200953571138</v>
      </c>
      <c r="J74" s="439">
        <v>47.959470929731857</v>
      </c>
      <c r="K74" s="439">
        <v>45.500010882053303</v>
      </c>
      <c r="L74" s="439">
        <v>43.040550834374748</v>
      </c>
      <c r="M74" s="439">
        <v>40.581090786696187</v>
      </c>
      <c r="N74" s="439">
        <v>39.351360762856913</v>
      </c>
      <c r="O74" s="439">
        <v>40.581090786696187</v>
      </c>
      <c r="P74" s="439">
        <v>43.040550834374748</v>
      </c>
      <c r="Q74" s="439">
        <v>46.729740905892577</v>
      </c>
      <c r="R74" s="680">
        <v>49.189200953571138</v>
      </c>
      <c r="S74" s="288">
        <v>349.6</v>
      </c>
      <c r="T74" s="408"/>
      <c r="U74" s="444"/>
      <c r="V74" s="444"/>
      <c r="W74" s="444"/>
      <c r="X74" s="444"/>
      <c r="Y74" s="444"/>
      <c r="Z74" s="440"/>
      <c r="AA74" s="446"/>
      <c r="AB74" s="411"/>
      <c r="AC74" s="904"/>
      <c r="AD74" s="1199"/>
      <c r="AE74" s="1200">
        <v>30.993711926740168</v>
      </c>
      <c r="AF74" s="1200">
        <v>31.806690398414414</v>
      </c>
      <c r="AG74" s="1200">
        <v>32.069821894752295</v>
      </c>
      <c r="AH74" s="1200">
        <v>31.823506243633485</v>
      </c>
      <c r="AI74" s="1200">
        <v>31.249020446518774</v>
      </c>
      <c r="AJ74" s="1200">
        <v>30.603265655469624</v>
      </c>
      <c r="AK74" s="1200">
        <v>29.874184108235987</v>
      </c>
      <c r="AL74" s="1200">
        <v>29.279632570601791</v>
      </c>
      <c r="AM74" s="1200">
        <v>28.952261979690263</v>
      </c>
      <c r="AN74" s="1200">
        <v>28.95551877094864</v>
      </c>
      <c r="AO74" s="1200">
        <v>29.443190822768134</v>
      </c>
      <c r="AP74" s="1200">
        <v>30.109490980755531</v>
      </c>
      <c r="AQ74" s="1201">
        <v>30.430024649877424</v>
      </c>
      <c r="AR74" s="1201"/>
      <c r="AS74" s="748">
        <v>6</v>
      </c>
      <c r="AT74" s="1201">
        <f t="shared" si="107"/>
        <v>68.329438391455156</v>
      </c>
      <c r="AU74" s="1201">
        <f t="shared" si="108"/>
        <v>70.121749119681226</v>
      </c>
      <c r="AV74" s="1201">
        <f t="shared" si="109"/>
        <v>70.701854768542162</v>
      </c>
      <c r="AW74" s="1201">
        <f t="shared" si="110"/>
        <v>68.404851169614972</v>
      </c>
      <c r="AX74" s="1201">
        <f t="shared" si="111"/>
        <v>63.725375029544956</v>
      </c>
      <c r="AY74" s="1201">
        <f t="shared" si="112"/>
        <v>59.035070246177774</v>
      </c>
      <c r="AZ74" s="1201">
        <f t="shared" si="113"/>
        <v>54.335574182225798</v>
      </c>
      <c r="BA74" s="1201">
        <f t="shared" si="114"/>
        <v>51.640432216349964</v>
      </c>
      <c r="BB74" s="1201">
        <f t="shared" si="115"/>
        <v>52.65876961998768</v>
      </c>
      <c r="BC74" s="1201">
        <f t="shared" si="116"/>
        <v>55.856492699234472</v>
      </c>
      <c r="BD74" s="1201">
        <f t="shared" si="117"/>
        <v>61.665568268208482</v>
      </c>
      <c r="BE74" s="1201">
        <f t="shared" si="118"/>
        <v>66.380064892859622</v>
      </c>
      <c r="BF74" s="1202"/>
      <c r="BG74" s="1203"/>
      <c r="BH74" s="1203"/>
      <c r="BI74" s="748">
        <v>6</v>
      </c>
      <c r="BJ74" s="1190">
        <f t="shared" si="156"/>
        <v>167.2</v>
      </c>
      <c r="BK74" s="1202">
        <f t="shared" si="119"/>
        <v>81.857166403253231</v>
      </c>
      <c r="BL74" s="1202">
        <f t="shared" si="120"/>
        <v>81.857166403253231</v>
      </c>
      <c r="BM74" s="1202">
        <f t="shared" si="121"/>
        <v>81.857166403253231</v>
      </c>
      <c r="BN74" s="1202">
        <f t="shared" si="122"/>
        <v>79.8107372431719</v>
      </c>
      <c r="BO74" s="1202">
        <f t="shared" si="123"/>
        <v>75.717878923009238</v>
      </c>
      <c r="BP74" s="1202">
        <f t="shared" si="124"/>
        <v>71.625020602846575</v>
      </c>
      <c r="BQ74" s="1202">
        <f t="shared" si="125"/>
        <v>67.532162282683913</v>
      </c>
      <c r="BR74" s="1202">
        <f t="shared" si="126"/>
        <v>65.485733122602582</v>
      </c>
      <c r="BS74" s="1202">
        <f t="shared" si="127"/>
        <v>67.532162282683913</v>
      </c>
      <c r="BT74" s="1202">
        <f t="shared" si="128"/>
        <v>71.625020602846575</v>
      </c>
      <c r="BU74" s="1202">
        <f t="shared" si="129"/>
        <v>77.764308083090555</v>
      </c>
      <c r="BV74" s="1202">
        <f t="shared" si="130"/>
        <v>81.857166403253231</v>
      </c>
      <c r="BW74" s="1207"/>
      <c r="BX74" s="1207"/>
      <c r="BY74" s="1204">
        <f t="shared" si="157"/>
        <v>5.5</v>
      </c>
      <c r="BZ74" s="1190">
        <f t="shared" si="52"/>
        <v>16036.759040384904</v>
      </c>
      <c r="CA74" s="1201">
        <f t="shared" si="158"/>
        <v>78.114347592077223</v>
      </c>
      <c r="CB74" s="1201">
        <f t="shared" si="131"/>
        <v>78.114347592077223</v>
      </c>
      <c r="CC74" s="1201">
        <f t="shared" si="132"/>
        <v>78.114347592077223</v>
      </c>
      <c r="CD74" s="1201">
        <f t="shared" si="133"/>
        <v>78.114347592077223</v>
      </c>
      <c r="CE74" s="1201">
        <f t="shared" si="134"/>
        <v>76.161488902275295</v>
      </c>
      <c r="CF74" s="1201">
        <f t="shared" si="135"/>
        <v>72.255771522671438</v>
      </c>
      <c r="CG74" s="1201">
        <f t="shared" si="136"/>
        <v>68.350054143067567</v>
      </c>
      <c r="CH74" s="1201">
        <f t="shared" si="137"/>
        <v>64.44433676346371</v>
      </c>
      <c r="CI74" s="1201">
        <f t="shared" si="138"/>
        <v>62.491478073661781</v>
      </c>
      <c r="CJ74" s="1201">
        <f t="shared" si="139"/>
        <v>64.44433676346371</v>
      </c>
      <c r="CK74" s="1201">
        <f t="shared" si="140"/>
        <v>68.350054143067567</v>
      </c>
      <c r="CL74" s="1201">
        <f t="shared" si="141"/>
        <v>74.208630212473352</v>
      </c>
      <c r="CM74" s="1201">
        <f t="shared" si="142"/>
        <v>78.114347592077223</v>
      </c>
      <c r="CN74" s="1201"/>
      <c r="CO74" s="748"/>
      <c r="CP74" s="1201"/>
      <c r="CQ74" s="748">
        <v>6</v>
      </c>
      <c r="CR74" s="1190">
        <f t="shared" si="159"/>
        <v>167.2</v>
      </c>
      <c r="CS74" s="1205">
        <f t="shared" si="143"/>
        <v>40.04145557230067</v>
      </c>
      <c r="CT74" s="1201">
        <f t="shared" si="144"/>
        <v>88.276298692419104</v>
      </c>
      <c r="CU74" s="1201">
        <f t="shared" si="145"/>
        <v>88.276298692419104</v>
      </c>
      <c r="CV74" s="1201">
        <f t="shared" si="146"/>
        <v>88.276298692419104</v>
      </c>
      <c r="CW74" s="1201">
        <f t="shared" si="147"/>
        <v>86.069391225108618</v>
      </c>
      <c r="CX74" s="1201">
        <f t="shared" si="148"/>
        <v>81.655576290487673</v>
      </c>
      <c r="CY74" s="1201">
        <f t="shared" si="149"/>
        <v>77.241761355866714</v>
      </c>
      <c r="CZ74" s="1201">
        <f t="shared" si="150"/>
        <v>72.827946421245755</v>
      </c>
      <c r="DA74" s="1201">
        <f t="shared" si="151"/>
        <v>70.621038953935269</v>
      </c>
      <c r="DB74" s="1201">
        <f t="shared" si="152"/>
        <v>72.827946421245755</v>
      </c>
      <c r="DC74" s="1201">
        <f t="shared" si="153"/>
        <v>77.241761355866714</v>
      </c>
      <c r="DD74" s="1201">
        <f t="shared" si="154"/>
        <v>83.862483757798131</v>
      </c>
      <c r="DE74" s="1201">
        <f t="shared" si="155"/>
        <v>88.276298692419104</v>
      </c>
      <c r="DF74" s="1190"/>
      <c r="DG74" s="1190"/>
      <c r="DH74" s="748" t="s">
        <v>194</v>
      </c>
      <c r="DI74" s="1202">
        <f>R59</f>
        <v>16.618591472166841</v>
      </c>
      <c r="DJ74" s="1202">
        <f>R58</f>
        <v>18.15030249862976</v>
      </c>
      <c r="DK74" s="1202">
        <f>R57</f>
        <v>19.81772256519994</v>
      </c>
      <c r="DL74" s="1202">
        <f>R56</f>
        <v>21.631788520781573</v>
      </c>
      <c r="DM74" s="1202">
        <f>R55</f>
        <v>23.604064516852954</v>
      </c>
      <c r="DN74" s="1202">
        <f>R54</f>
        <v>25.746703776200576</v>
      </c>
      <c r="DO74" s="1202">
        <f>R53</f>
        <v>28.072379149816722</v>
      </c>
      <c r="DP74" s="1202">
        <f>R52</f>
        <v>30.59417000200515</v>
      </c>
      <c r="DQ74" s="1202">
        <f>R51</f>
        <v>33.325387759942366</v>
      </c>
      <c r="DR74" s="1202">
        <f>R50</f>
        <v>36.279314685048476</v>
      </c>
      <c r="DS74" s="1202">
        <f>R49</f>
        <v>39.468818520916699</v>
      </c>
      <c r="DT74" s="1202">
        <f>R48</f>
        <v>42.905786968833389</v>
      </c>
      <c r="DU74" s="748"/>
      <c r="DV74" s="748"/>
      <c r="DW74" s="735"/>
      <c r="DX74" s="229"/>
      <c r="DY74" s="229"/>
      <c r="DZ74" s="229"/>
      <c r="EA74" s="229"/>
      <c r="EB74" s="229"/>
      <c r="EC74" s="229"/>
      <c r="ED74" s="229"/>
      <c r="EE74" s="229"/>
      <c r="EF74" s="229"/>
      <c r="EG74" s="229"/>
      <c r="EH74" s="229"/>
      <c r="EI74" s="229"/>
      <c r="EJ74" s="229"/>
      <c r="EK74" s="229"/>
      <c r="EL74" s="229"/>
      <c r="EM74" s="229"/>
      <c r="EN74" s="156"/>
      <c r="EO74" s="156"/>
      <c r="EP74" s="156"/>
      <c r="EQ74" s="156"/>
      <c r="ER74" s="156"/>
      <c r="ES74" s="228"/>
      <c r="ET74" s="81"/>
      <c r="EU74" s="81"/>
      <c r="EV74" s="81"/>
      <c r="EW74" s="81"/>
      <c r="EX74" s="81"/>
      <c r="EY74" s="81"/>
      <c r="EZ74" s="81"/>
      <c r="FA74" s="81"/>
      <c r="FB74" s="81"/>
      <c r="FC74" s="81"/>
      <c r="FD74" s="81"/>
      <c r="FE74" s="81"/>
      <c r="FF74" s="81"/>
      <c r="FG74" s="81"/>
      <c r="FH74" s="81"/>
      <c r="FI74" s="81"/>
      <c r="FJ74" s="81"/>
      <c r="FK74" s="81"/>
    </row>
    <row r="75" spans="2:167" x14ac:dyDescent="0.2">
      <c r="B75" s="230"/>
      <c r="C75" s="230"/>
      <c r="D75" s="113"/>
      <c r="E75" s="113"/>
      <c r="F75" s="659">
        <v>13</v>
      </c>
      <c r="G75" s="439">
        <v>45.289441800435242</v>
      </c>
      <c r="H75" s="439">
        <v>45.289441800435242</v>
      </c>
      <c r="I75" s="439">
        <v>45.289441800435242</v>
      </c>
      <c r="J75" s="439">
        <v>44.157205755424357</v>
      </c>
      <c r="K75" s="439">
        <v>41.892733665402602</v>
      </c>
      <c r="L75" s="439">
        <v>39.628261575380833</v>
      </c>
      <c r="M75" s="439">
        <v>37.363789485359071</v>
      </c>
      <c r="N75" s="439">
        <v>36.231553440348193</v>
      </c>
      <c r="O75" s="439">
        <v>37.363789485359071</v>
      </c>
      <c r="P75" s="439">
        <v>39.628261575380833</v>
      </c>
      <c r="Q75" s="439">
        <v>43.02496971041348</v>
      </c>
      <c r="R75" s="680">
        <v>45.289441800435242</v>
      </c>
      <c r="S75" s="288">
        <v>380</v>
      </c>
      <c r="T75" s="408"/>
      <c r="U75" s="444"/>
      <c r="V75" s="444"/>
      <c r="W75" s="444"/>
      <c r="X75" s="444"/>
      <c r="Y75" s="444"/>
      <c r="Z75" s="440"/>
      <c r="AA75" s="446"/>
      <c r="AB75" s="411"/>
      <c r="AC75" s="904"/>
      <c r="AD75" s="1199"/>
      <c r="AE75" s="1200">
        <v>28.755085489205456</v>
      </c>
      <c r="AF75" s="1200">
        <v>29.393969786037644</v>
      </c>
      <c r="AG75" s="1200">
        <v>29.592346880344511</v>
      </c>
      <c r="AH75" s="1200">
        <v>29.183305137422032</v>
      </c>
      <c r="AI75" s="1200">
        <v>28.441379424651192</v>
      </c>
      <c r="AJ75" s="1200">
        <v>27.655174669204023</v>
      </c>
      <c r="AK75" s="1200">
        <v>27.04237107205034</v>
      </c>
      <c r="AL75" s="1200">
        <v>26.742153708126903</v>
      </c>
      <c r="AM75" s="1200">
        <v>26.683566139203965</v>
      </c>
      <c r="AN75" s="1200">
        <v>26.892843257275114</v>
      </c>
      <c r="AO75" s="1200">
        <v>27.444998103953317</v>
      </c>
      <c r="AP75" s="1200">
        <v>27.974497436198238</v>
      </c>
      <c r="AQ75" s="1201">
        <v>27.983474258639394</v>
      </c>
      <c r="AR75" s="1201"/>
      <c r="AS75" s="748">
        <v>7</v>
      </c>
      <c r="AT75" s="1201">
        <f t="shared" si="107"/>
        <v>63.394111909536107</v>
      </c>
      <c r="AU75" s="1201">
        <f t="shared" si="108"/>
        <v>64.802610681895146</v>
      </c>
      <c r="AV75" s="1201">
        <f t="shared" si="109"/>
        <v>65.239957311293935</v>
      </c>
      <c r="AW75" s="1201">
        <f t="shared" si="110"/>
        <v>62.729720266514747</v>
      </c>
      <c r="AX75" s="1201">
        <f t="shared" si="111"/>
        <v>57.999820291819454</v>
      </c>
      <c r="AY75" s="1201">
        <f t="shared" si="112"/>
        <v>53.348070681305927</v>
      </c>
      <c r="AZ75" s="1201">
        <f t="shared" si="113"/>
        <v>49.185033945197553</v>
      </c>
      <c r="BA75" s="1201">
        <f t="shared" si="114"/>
        <v>47.165085577962763</v>
      </c>
      <c r="BB75" s="1201">
        <f t="shared" si="115"/>
        <v>48.532434631522975</v>
      </c>
      <c r="BC75" s="1201">
        <f t="shared" si="116"/>
        <v>51.8774992409653</v>
      </c>
      <c r="BD75" s="1201">
        <f t="shared" si="117"/>
        <v>57.480570444540959</v>
      </c>
      <c r="BE75" s="1201">
        <f t="shared" si="118"/>
        <v>61.673209830974642</v>
      </c>
      <c r="BF75" s="1202"/>
      <c r="BG75" s="1203"/>
      <c r="BH75" s="1203"/>
      <c r="BI75" s="748">
        <v>7</v>
      </c>
      <c r="BJ75" s="1190">
        <f t="shared" si="156"/>
        <v>197.59999999999997</v>
      </c>
      <c r="BK75" s="1202">
        <f t="shared" si="119"/>
        <v>76.052887059679364</v>
      </c>
      <c r="BL75" s="1202">
        <f t="shared" si="120"/>
        <v>76.052887059679364</v>
      </c>
      <c r="BM75" s="1202">
        <f t="shared" si="121"/>
        <v>76.052887059679364</v>
      </c>
      <c r="BN75" s="1202">
        <f t="shared" si="122"/>
        <v>74.151564883187376</v>
      </c>
      <c r="BO75" s="1202">
        <f t="shared" si="123"/>
        <v>70.348920530203415</v>
      </c>
      <c r="BP75" s="1202">
        <f t="shared" si="124"/>
        <v>66.54627617721944</v>
      </c>
      <c r="BQ75" s="1202">
        <f t="shared" si="125"/>
        <v>62.743631824235472</v>
      </c>
      <c r="BR75" s="1202">
        <f t="shared" si="126"/>
        <v>60.842309647743498</v>
      </c>
      <c r="BS75" s="1202">
        <f t="shared" si="127"/>
        <v>62.743631824235472</v>
      </c>
      <c r="BT75" s="1202">
        <f t="shared" si="128"/>
        <v>66.54627617721944</v>
      </c>
      <c r="BU75" s="1202">
        <f t="shared" si="129"/>
        <v>72.250242706695389</v>
      </c>
      <c r="BV75" s="1202">
        <f t="shared" si="130"/>
        <v>76.052887059679364</v>
      </c>
      <c r="BW75" s="1207"/>
      <c r="BX75" s="1207"/>
      <c r="BY75" s="1204">
        <f t="shared" si="157"/>
        <v>6.4999999999999991</v>
      </c>
      <c r="BZ75" s="1190">
        <f t="shared" si="52"/>
        <v>18248.836432245316</v>
      </c>
      <c r="CA75" s="1201">
        <f t="shared" si="158"/>
        <v>72.765703679618809</v>
      </c>
      <c r="CB75" s="1201">
        <f t="shared" si="131"/>
        <v>72.765703679618809</v>
      </c>
      <c r="CC75" s="1201">
        <f t="shared" si="132"/>
        <v>72.765703679618809</v>
      </c>
      <c r="CD75" s="1201">
        <f t="shared" si="133"/>
        <v>72.765703679618809</v>
      </c>
      <c r="CE75" s="1201">
        <f t="shared" si="134"/>
        <v>70.946561087628339</v>
      </c>
      <c r="CF75" s="1201">
        <f t="shared" si="135"/>
        <v>67.308275903647399</v>
      </c>
      <c r="CG75" s="1201">
        <f t="shared" si="136"/>
        <v>63.669990719666458</v>
      </c>
      <c r="CH75" s="1201">
        <f t="shared" si="137"/>
        <v>60.031705535685518</v>
      </c>
      <c r="CI75" s="1201">
        <f t="shared" si="138"/>
        <v>58.212562943695048</v>
      </c>
      <c r="CJ75" s="1201">
        <f t="shared" si="139"/>
        <v>60.031705535685518</v>
      </c>
      <c r="CK75" s="1201">
        <f t="shared" si="140"/>
        <v>63.669990719666458</v>
      </c>
      <c r="CL75" s="1201">
        <f t="shared" si="141"/>
        <v>69.127418495637869</v>
      </c>
      <c r="CM75" s="1201">
        <f t="shared" si="142"/>
        <v>72.765703679618809</v>
      </c>
      <c r="CN75" s="1201"/>
      <c r="CO75" s="748"/>
      <c r="CP75" s="1201"/>
      <c r="CQ75" s="748">
        <v>7</v>
      </c>
      <c r="CR75" s="1190">
        <f t="shared" si="159"/>
        <v>197.59999999999997</v>
      </c>
      <c r="CS75" s="1205">
        <f t="shared" si="143"/>
        <v>36.592559019999811</v>
      </c>
      <c r="CT75" s="1201">
        <f t="shared" si="144"/>
        <v>80.672783339176618</v>
      </c>
      <c r="CU75" s="1201">
        <f t="shared" si="145"/>
        <v>80.672783339176618</v>
      </c>
      <c r="CV75" s="1201">
        <f t="shared" si="146"/>
        <v>80.672783339176618</v>
      </c>
      <c r="CW75" s="1201">
        <f t="shared" si="147"/>
        <v>78.655963755697201</v>
      </c>
      <c r="CX75" s="1201">
        <f t="shared" si="148"/>
        <v>74.62232458873838</v>
      </c>
      <c r="CY75" s="1201">
        <f t="shared" si="149"/>
        <v>70.58868542177953</v>
      </c>
      <c r="CZ75" s="1201">
        <f t="shared" si="150"/>
        <v>66.555046254820695</v>
      </c>
      <c r="DA75" s="1201">
        <f t="shared" si="151"/>
        <v>64.538226671341292</v>
      </c>
      <c r="DB75" s="1201">
        <f t="shared" si="152"/>
        <v>66.555046254820695</v>
      </c>
      <c r="DC75" s="1201">
        <f t="shared" si="153"/>
        <v>70.58868542177953</v>
      </c>
      <c r="DD75" s="1201">
        <f t="shared" si="154"/>
        <v>76.639144172217783</v>
      </c>
      <c r="DE75" s="1201">
        <f t="shared" si="155"/>
        <v>80.672783339176618</v>
      </c>
      <c r="DF75" s="1190"/>
      <c r="DG75" s="1190"/>
      <c r="DH75" s="748" t="s">
        <v>183</v>
      </c>
      <c r="DI75" s="1202"/>
      <c r="DJ75" s="1202">
        <f>G59</f>
        <v>16.618591472166841</v>
      </c>
      <c r="DK75" s="1202">
        <f>G58</f>
        <v>18.15030249862976</v>
      </c>
      <c r="DL75" s="1202">
        <f>G57</f>
        <v>19.81772256519994</v>
      </c>
      <c r="DM75" s="1202">
        <f>G56</f>
        <v>21.631788520781573</v>
      </c>
      <c r="DN75" s="1202">
        <f>G55</f>
        <v>23.604064516852954</v>
      </c>
      <c r="DO75" s="1202">
        <f>G54</f>
        <v>25.746703776200576</v>
      </c>
      <c r="DP75" s="1202">
        <f>G53</f>
        <v>28.072379149816722</v>
      </c>
      <c r="DQ75" s="1202">
        <f>G52</f>
        <v>30.59417000200515</v>
      </c>
      <c r="DR75" s="1202">
        <f>G51</f>
        <v>33.325387759942366</v>
      </c>
      <c r="DS75" s="1202">
        <f>G50</f>
        <v>36.279314685048476</v>
      </c>
      <c r="DT75" s="1202">
        <f>G49</f>
        <v>39.468818520916699</v>
      </c>
      <c r="DU75" s="748"/>
      <c r="DV75" s="748"/>
      <c r="DW75" s="735"/>
      <c r="DX75" s="229"/>
      <c r="DY75" s="229"/>
      <c r="DZ75" s="229"/>
      <c r="EA75" s="229"/>
      <c r="EB75" s="229"/>
      <c r="EC75" s="229"/>
      <c r="ED75" s="229"/>
      <c r="EE75" s="229"/>
      <c r="EF75" s="229"/>
      <c r="EG75" s="229"/>
      <c r="EH75" s="229"/>
      <c r="EI75" s="229"/>
      <c r="EJ75" s="229"/>
      <c r="EK75" s="229"/>
      <c r="EL75" s="229"/>
      <c r="EM75" s="229"/>
      <c r="EN75" s="156"/>
      <c r="EO75" s="156"/>
      <c r="EP75" s="156"/>
      <c r="EQ75" s="156"/>
      <c r="ER75" s="156"/>
      <c r="ES75" s="228"/>
      <c r="ET75" s="81"/>
      <c r="EU75" s="81"/>
      <c r="EV75" s="81"/>
      <c r="EW75" s="81"/>
      <c r="EX75" s="81"/>
      <c r="EY75" s="81"/>
      <c r="EZ75" s="81"/>
      <c r="FA75" s="81"/>
      <c r="FB75" s="81"/>
      <c r="FC75" s="81"/>
      <c r="FD75" s="81"/>
      <c r="FE75" s="81"/>
      <c r="FF75" s="81"/>
      <c r="FG75" s="81"/>
      <c r="FH75" s="81"/>
      <c r="FI75" s="81"/>
      <c r="FJ75" s="81"/>
      <c r="FK75" s="81"/>
    </row>
    <row r="76" spans="2:167" x14ac:dyDescent="0.2">
      <c r="B76" s="230"/>
      <c r="C76" s="230"/>
      <c r="D76" s="113"/>
      <c r="E76" s="113"/>
      <c r="F76" s="659">
        <v>14</v>
      </c>
      <c r="G76" s="439">
        <v>41.661530660967628</v>
      </c>
      <c r="H76" s="439">
        <v>41.661530660967628</v>
      </c>
      <c r="I76" s="439">
        <v>41.661530660967628</v>
      </c>
      <c r="J76" s="439">
        <v>40.619992394443436</v>
      </c>
      <c r="K76" s="439">
        <v>38.536915861395059</v>
      </c>
      <c r="L76" s="439">
        <v>36.453839328346675</v>
      </c>
      <c r="M76" s="439">
        <v>34.37076279529829</v>
      </c>
      <c r="N76" s="439">
        <v>33.329224528774105</v>
      </c>
      <c r="O76" s="439">
        <v>34.37076279529829</v>
      </c>
      <c r="P76" s="439">
        <v>36.453839328346675</v>
      </c>
      <c r="Q76" s="439">
        <v>39.578454127919244</v>
      </c>
      <c r="R76" s="680">
        <v>41.661530660967628</v>
      </c>
      <c r="S76" s="288">
        <v>410.4</v>
      </c>
      <c r="T76" s="408"/>
      <c r="U76" s="444"/>
      <c r="V76" s="444"/>
      <c r="W76" s="444"/>
      <c r="X76" s="444"/>
      <c r="Y76" s="444"/>
      <c r="Z76" s="440"/>
      <c r="AA76" s="446"/>
      <c r="AB76" s="411"/>
      <c r="AC76" s="904"/>
      <c r="AD76" s="1199"/>
      <c r="AE76" s="1200">
        <v>26.552466716066029</v>
      </c>
      <c r="AF76" s="1200">
        <v>27.063569717968839</v>
      </c>
      <c r="AG76" s="1200">
        <v>27.231775937819151</v>
      </c>
      <c r="AH76" s="1200">
        <v>26.751354565263952</v>
      </c>
      <c r="AI76" s="1200">
        <v>25.911892431087637</v>
      </c>
      <c r="AJ76" s="1200">
        <v>24.992572880355475</v>
      </c>
      <c r="AK76" s="1200">
        <v>24.410533733515294</v>
      </c>
      <c r="AL76" s="1200">
        <v>24.268412146554216</v>
      </c>
      <c r="AM76" s="1200">
        <v>24.382145336449671</v>
      </c>
      <c r="AN76" s="1200">
        <v>24.758110865430446</v>
      </c>
      <c r="AO76" s="1200">
        <v>25.384877404782166</v>
      </c>
      <c r="AP76" s="1200">
        <v>25.857177233768599</v>
      </c>
      <c r="AQ76" s="1201">
        <v>25.630407414088456</v>
      </c>
      <c r="AR76" s="1201"/>
      <c r="AS76" s="748">
        <v>8</v>
      </c>
      <c r="AT76" s="1201">
        <f t="shared" si="107"/>
        <v>58.53816873903628</v>
      </c>
      <c r="AU76" s="1201">
        <f t="shared" si="108"/>
        <v>59.664957978181121</v>
      </c>
      <c r="AV76" s="1201">
        <f t="shared" si="109"/>
        <v>60.035789215287814</v>
      </c>
      <c r="AW76" s="1201">
        <f t="shared" si="110"/>
        <v>57.502225355465647</v>
      </c>
      <c r="AX76" s="1201">
        <f t="shared" si="111"/>
        <v>52.841498367038902</v>
      </c>
      <c r="AY76" s="1201">
        <f t="shared" si="112"/>
        <v>48.211792566026446</v>
      </c>
      <c r="AZ76" s="1201">
        <f t="shared" si="113"/>
        <v>44.398212239024211</v>
      </c>
      <c r="BA76" s="1201">
        <f t="shared" si="114"/>
        <v>42.802152295820946</v>
      </c>
      <c r="BB76" s="1201">
        <f t="shared" si="115"/>
        <v>44.346579034613171</v>
      </c>
      <c r="BC76" s="1201">
        <f t="shared" si="116"/>
        <v>47.759504837096266</v>
      </c>
      <c r="BD76" s="1201">
        <f t="shared" si="117"/>
        <v>53.165871185884171</v>
      </c>
      <c r="BE76" s="1201">
        <f t="shared" si="118"/>
        <v>57.00531781891528</v>
      </c>
      <c r="BF76" s="1202"/>
      <c r="BG76" s="1203"/>
      <c r="BH76" s="1203"/>
      <c r="BI76" s="748">
        <v>8</v>
      </c>
      <c r="BJ76" s="1190">
        <f t="shared" si="156"/>
        <v>227.99999999999997</v>
      </c>
      <c r="BK76" s="1202">
        <f t="shared" si="119"/>
        <v>70.306643556930126</v>
      </c>
      <c r="BL76" s="1202">
        <f t="shared" si="120"/>
        <v>70.306643556930126</v>
      </c>
      <c r="BM76" s="1202">
        <f t="shared" si="121"/>
        <v>70.306643556930126</v>
      </c>
      <c r="BN76" s="1202">
        <f t="shared" si="122"/>
        <v>68.548977468006868</v>
      </c>
      <c r="BO76" s="1202">
        <f t="shared" si="123"/>
        <v>65.033645290160365</v>
      </c>
      <c r="BP76" s="1202">
        <f t="shared" si="124"/>
        <v>61.518313112313862</v>
      </c>
      <c r="BQ76" s="1202">
        <f t="shared" si="125"/>
        <v>58.002980934467359</v>
      </c>
      <c r="BR76" s="1202">
        <f t="shared" si="126"/>
        <v>56.245314845544108</v>
      </c>
      <c r="BS76" s="1202">
        <f t="shared" si="127"/>
        <v>58.002980934467359</v>
      </c>
      <c r="BT76" s="1202">
        <f t="shared" si="128"/>
        <v>61.518313112313862</v>
      </c>
      <c r="BU76" s="1202">
        <f t="shared" si="129"/>
        <v>66.791311379083623</v>
      </c>
      <c r="BV76" s="1202">
        <f t="shared" si="130"/>
        <v>70.306643556930126</v>
      </c>
      <c r="BW76" s="1207"/>
      <c r="BX76" s="1207"/>
      <c r="BY76" s="1204">
        <f t="shared" si="157"/>
        <v>7.4999999999999991</v>
      </c>
      <c r="BZ76" s="1190">
        <f t="shared" si="52"/>
        <v>20302.575184070534</v>
      </c>
      <c r="CA76" s="1201">
        <f t="shared" si="158"/>
        <v>67.557195783724296</v>
      </c>
      <c r="CB76" s="1201">
        <f t="shared" si="131"/>
        <v>67.557195783724296</v>
      </c>
      <c r="CC76" s="1201">
        <f t="shared" si="132"/>
        <v>67.557195783724296</v>
      </c>
      <c r="CD76" s="1201">
        <f t="shared" si="133"/>
        <v>67.557195783724296</v>
      </c>
      <c r="CE76" s="1201">
        <f t="shared" si="134"/>
        <v>65.86826588913118</v>
      </c>
      <c r="CF76" s="1201">
        <f t="shared" si="135"/>
        <v>62.490406099944977</v>
      </c>
      <c r="CG76" s="1201">
        <f t="shared" si="136"/>
        <v>59.112546310758759</v>
      </c>
      <c r="CH76" s="1201">
        <f t="shared" si="137"/>
        <v>55.734686521572542</v>
      </c>
      <c r="CI76" s="1201">
        <f t="shared" si="138"/>
        <v>54.04575662697944</v>
      </c>
      <c r="CJ76" s="1201">
        <f t="shared" si="139"/>
        <v>55.734686521572542</v>
      </c>
      <c r="CK76" s="1201">
        <f t="shared" si="140"/>
        <v>59.112546310758759</v>
      </c>
      <c r="CL76" s="1201">
        <f t="shared" si="141"/>
        <v>64.179335994538079</v>
      </c>
      <c r="CM76" s="1201">
        <f t="shared" si="142"/>
        <v>67.557195783724296</v>
      </c>
      <c r="CN76" s="1201"/>
      <c r="CO76" s="748"/>
      <c r="CP76" s="1201"/>
      <c r="CQ76" s="748">
        <v>8</v>
      </c>
      <c r="CR76" s="1190">
        <f t="shared" si="159"/>
        <v>227.99999999999997</v>
      </c>
      <c r="CS76" s="1205">
        <f t="shared" si="143"/>
        <v>32.816566228835725</v>
      </c>
      <c r="CT76" s="1201">
        <f t="shared" si="144"/>
        <v>72.348144218819328</v>
      </c>
      <c r="CU76" s="1201">
        <f t="shared" si="145"/>
        <v>72.348144218819328</v>
      </c>
      <c r="CV76" s="1201">
        <f t="shared" si="146"/>
        <v>72.348144218819328</v>
      </c>
      <c r="CW76" s="1201">
        <f t="shared" si="147"/>
        <v>70.539440613348845</v>
      </c>
      <c r="CX76" s="1201">
        <f t="shared" si="148"/>
        <v>66.922033402407891</v>
      </c>
      <c r="CY76" s="1201">
        <f t="shared" si="149"/>
        <v>63.304626191466916</v>
      </c>
      <c r="CZ76" s="1201">
        <f t="shared" si="150"/>
        <v>59.687218980525941</v>
      </c>
      <c r="DA76" s="1201">
        <f t="shared" si="151"/>
        <v>57.878515375055464</v>
      </c>
      <c r="DB76" s="1201">
        <f t="shared" si="152"/>
        <v>59.687218980525941</v>
      </c>
      <c r="DC76" s="1201">
        <f t="shared" si="153"/>
        <v>63.304626191466916</v>
      </c>
      <c r="DD76" s="1201">
        <f t="shared" si="154"/>
        <v>68.730737007878361</v>
      </c>
      <c r="DE76" s="1201">
        <f t="shared" si="155"/>
        <v>72.348144218819328</v>
      </c>
      <c r="DF76" s="1190"/>
      <c r="DG76" s="1190"/>
      <c r="DH76" s="748" t="s">
        <v>184</v>
      </c>
      <c r="DI76" s="1202"/>
      <c r="DJ76" s="1202"/>
      <c r="DK76" s="1202">
        <f>H59</f>
        <v>16.618591472166841</v>
      </c>
      <c r="DL76" s="1202">
        <f>H58</f>
        <v>18.15030249862976</v>
      </c>
      <c r="DM76" s="1202">
        <f>H57</f>
        <v>19.81772256519994</v>
      </c>
      <c r="DN76" s="1202">
        <f>H56</f>
        <v>21.631788520781573</v>
      </c>
      <c r="DO76" s="1202">
        <f>H55</f>
        <v>23.604064516852954</v>
      </c>
      <c r="DP76" s="1202">
        <f>H54</f>
        <v>25.746703776200576</v>
      </c>
      <c r="DQ76" s="1202">
        <f>H53</f>
        <v>28.072379149816722</v>
      </c>
      <c r="DR76" s="1202">
        <f>H52</f>
        <v>30.59417000200515</v>
      </c>
      <c r="DS76" s="1202">
        <f>H51</f>
        <v>33.325387759942366</v>
      </c>
      <c r="DT76" s="1202">
        <f>H50</f>
        <v>36.279314685048476</v>
      </c>
      <c r="DU76" s="748"/>
      <c r="DV76" s="748"/>
      <c r="DW76" s="735"/>
      <c r="DX76" s="229"/>
      <c r="DY76" s="229"/>
      <c r="DZ76" s="229"/>
      <c r="EA76" s="229"/>
      <c r="EB76" s="229"/>
      <c r="EC76" s="229"/>
      <c r="ED76" s="229"/>
      <c r="EE76" s="229"/>
      <c r="EF76" s="229"/>
      <c r="EG76" s="229"/>
      <c r="EH76" s="229"/>
      <c r="EI76" s="229"/>
      <c r="EJ76" s="229"/>
      <c r="EK76" s="229"/>
      <c r="EL76" s="229"/>
      <c r="EM76" s="229"/>
      <c r="EN76" s="156"/>
      <c r="EO76" s="156"/>
      <c r="EP76" s="156"/>
      <c r="EQ76" s="156"/>
      <c r="ER76" s="156"/>
      <c r="ES76" s="228"/>
      <c r="ET76" s="81"/>
      <c r="EU76" s="81"/>
      <c r="EV76" s="81"/>
      <c r="EW76" s="81"/>
      <c r="EX76" s="81"/>
      <c r="EY76" s="81"/>
      <c r="EZ76" s="81"/>
      <c r="FA76" s="81"/>
      <c r="FB76" s="81"/>
      <c r="FC76" s="81"/>
      <c r="FD76" s="81"/>
      <c r="FE76" s="81"/>
      <c r="FF76" s="81"/>
      <c r="FG76" s="81"/>
      <c r="FH76" s="81"/>
      <c r="FI76" s="81"/>
      <c r="FJ76" s="81"/>
      <c r="FK76" s="81"/>
    </row>
    <row r="77" spans="2:167" x14ac:dyDescent="0.2">
      <c r="B77" s="230"/>
      <c r="C77" s="230"/>
      <c r="D77" s="113"/>
      <c r="E77" s="113"/>
      <c r="F77" s="659">
        <v>15</v>
      </c>
      <c r="G77" s="439">
        <v>38.294832167551171</v>
      </c>
      <c r="H77" s="439">
        <v>38.294832167551171</v>
      </c>
      <c r="I77" s="439">
        <v>38.294832167551171</v>
      </c>
      <c r="J77" s="439">
        <v>37.337461363362394</v>
      </c>
      <c r="K77" s="439">
        <v>35.422719754984833</v>
      </c>
      <c r="L77" s="439">
        <v>33.507978146607272</v>
      </c>
      <c r="M77" s="439">
        <v>31.593236538229714</v>
      </c>
      <c r="N77" s="439">
        <v>30.635865734040937</v>
      </c>
      <c r="O77" s="439">
        <v>31.593236538229714</v>
      </c>
      <c r="P77" s="439">
        <v>33.507978146607272</v>
      </c>
      <c r="Q77" s="439">
        <v>36.38009055917361</v>
      </c>
      <c r="R77" s="680">
        <v>38.294832167551171</v>
      </c>
      <c r="S77" s="288">
        <v>440.8</v>
      </c>
      <c r="T77" s="408"/>
      <c r="U77" s="444"/>
      <c r="V77" s="444"/>
      <c r="W77" s="444"/>
      <c r="X77" s="444"/>
      <c r="Y77" s="444"/>
      <c r="Z77" s="440"/>
      <c r="AA77" s="446"/>
      <c r="AB77" s="411"/>
      <c r="AC77" s="904"/>
      <c r="AD77" s="1199"/>
      <c r="AE77" s="1200">
        <v>24.481166205775114</v>
      </c>
      <c r="AF77" s="1200">
        <v>24.92462584174293</v>
      </c>
      <c r="AG77" s="1200">
        <v>25.109268468037786</v>
      </c>
      <c r="AH77" s="1200">
        <v>24.668997465128193</v>
      </c>
      <c r="AI77" s="1200">
        <v>23.832540124571299</v>
      </c>
      <c r="AJ77" s="1200">
        <v>22.834442870213334</v>
      </c>
      <c r="AK77" s="1200">
        <v>22.214086954033426</v>
      </c>
      <c r="AL77" s="1200">
        <v>22.077006921497503</v>
      </c>
      <c r="AM77" s="1200">
        <v>22.23278820019971</v>
      </c>
      <c r="AN77" s="1200">
        <v>22.691444824893409</v>
      </c>
      <c r="AO77" s="1200">
        <v>23.373887340373585</v>
      </c>
      <c r="AP77" s="1200">
        <v>23.856463248235929</v>
      </c>
      <c r="AQ77" s="1201">
        <v>23.524726538725186</v>
      </c>
      <c r="AR77" s="1201"/>
      <c r="AS77" s="748">
        <v>9</v>
      </c>
      <c r="AT77" s="1201">
        <f t="shared" si="107"/>
        <v>53.971732781231388</v>
      </c>
      <c r="AU77" s="1201">
        <f t="shared" si="108"/>
        <v>54.949393925743003</v>
      </c>
      <c r="AV77" s="1201">
        <f t="shared" si="109"/>
        <v>55.356461236288851</v>
      </c>
      <c r="AW77" s="1201">
        <f t="shared" si="110"/>
        <v>53.02618407873566</v>
      </c>
      <c r="AX77" s="1201">
        <f t="shared" si="111"/>
        <v>48.601125271885941</v>
      </c>
      <c r="AY77" s="1201">
        <f t="shared" si="112"/>
        <v>44.048663108423781</v>
      </c>
      <c r="AZ77" s="1201">
        <f t="shared" si="113"/>
        <v>40.403284829744919</v>
      </c>
      <c r="BA77" s="1201">
        <f t="shared" si="114"/>
        <v>38.937175072823969</v>
      </c>
      <c r="BB77" s="1201">
        <f t="shared" si="115"/>
        <v>40.437298911759228</v>
      </c>
      <c r="BC77" s="1201">
        <f t="shared" si="116"/>
        <v>43.772813473761701</v>
      </c>
      <c r="BD77" s="1201">
        <f t="shared" si="117"/>
        <v>48.954070710523276</v>
      </c>
      <c r="BE77" s="1201">
        <f t="shared" si="118"/>
        <v>52.594498510259605</v>
      </c>
      <c r="BF77" s="1202"/>
      <c r="BG77" s="1203"/>
      <c r="BH77" s="1203"/>
      <c r="BI77" s="748">
        <v>9</v>
      </c>
      <c r="BJ77" s="1190">
        <f t="shared" si="156"/>
        <v>258.39999999999998</v>
      </c>
      <c r="BK77" s="1202">
        <f t="shared" si="119"/>
        <v>64.750890891662976</v>
      </c>
      <c r="BL77" s="1202">
        <f t="shared" si="120"/>
        <v>64.750890891662976</v>
      </c>
      <c r="BM77" s="1202">
        <f t="shared" si="121"/>
        <v>64.750890891662976</v>
      </c>
      <c r="BN77" s="1202">
        <f t="shared" si="122"/>
        <v>63.132118619371404</v>
      </c>
      <c r="BO77" s="1202">
        <f t="shared" si="123"/>
        <v>59.89457407478826</v>
      </c>
      <c r="BP77" s="1202">
        <f t="shared" si="124"/>
        <v>56.657029530205108</v>
      </c>
      <c r="BQ77" s="1202">
        <f t="shared" si="125"/>
        <v>53.419484985621956</v>
      </c>
      <c r="BR77" s="1202">
        <f t="shared" si="126"/>
        <v>51.800712713330391</v>
      </c>
      <c r="BS77" s="1202">
        <f t="shared" si="127"/>
        <v>53.419484985621956</v>
      </c>
      <c r="BT77" s="1202">
        <f t="shared" si="128"/>
        <v>56.657029530205108</v>
      </c>
      <c r="BU77" s="1202">
        <f t="shared" si="129"/>
        <v>61.513346347079825</v>
      </c>
      <c r="BV77" s="1202">
        <f t="shared" si="130"/>
        <v>64.750890891662976</v>
      </c>
      <c r="BW77" s="1207"/>
      <c r="BX77" s="1207"/>
      <c r="BY77" s="1204">
        <f t="shared" si="157"/>
        <v>8.5</v>
      </c>
      <c r="BZ77" s="1190">
        <f t="shared" si="52"/>
        <v>22204.544235589841</v>
      </c>
      <c r="CA77" s="1201">
        <f t="shared" si="158"/>
        <v>62.56477143155616</v>
      </c>
      <c r="CB77" s="1201">
        <f t="shared" si="131"/>
        <v>62.56477143155616</v>
      </c>
      <c r="CC77" s="1201">
        <f t="shared" si="132"/>
        <v>62.56477143155616</v>
      </c>
      <c r="CD77" s="1201">
        <f t="shared" si="133"/>
        <v>62.56477143155616</v>
      </c>
      <c r="CE77" s="1201">
        <f t="shared" si="134"/>
        <v>61.000652145767255</v>
      </c>
      <c r="CF77" s="1201">
        <f t="shared" si="135"/>
        <v>57.872413574189451</v>
      </c>
      <c r="CG77" s="1201">
        <f t="shared" si="136"/>
        <v>54.744175002611641</v>
      </c>
      <c r="CH77" s="1201">
        <f t="shared" si="137"/>
        <v>51.61593643103383</v>
      </c>
      <c r="CI77" s="1201">
        <f t="shared" si="138"/>
        <v>50.051817145244932</v>
      </c>
      <c r="CJ77" s="1201">
        <f t="shared" si="139"/>
        <v>51.61593643103383</v>
      </c>
      <c r="CK77" s="1201">
        <f t="shared" si="140"/>
        <v>54.744175002611641</v>
      </c>
      <c r="CL77" s="1201">
        <f t="shared" si="141"/>
        <v>59.43653285997835</v>
      </c>
      <c r="CM77" s="1201">
        <f t="shared" si="142"/>
        <v>62.56477143155616</v>
      </c>
      <c r="CN77" s="1201"/>
      <c r="CO77" s="748"/>
      <c r="CP77" s="1201"/>
      <c r="CQ77" s="748">
        <v>9</v>
      </c>
      <c r="CR77" s="1190">
        <f t="shared" si="159"/>
        <v>258.39999999999998</v>
      </c>
      <c r="CS77" s="1205">
        <f t="shared" si="143"/>
        <v>28.944590755190958</v>
      </c>
      <c r="CT77" s="1201">
        <f t="shared" si="144"/>
        <v>63.811899505536864</v>
      </c>
      <c r="CU77" s="1201">
        <f t="shared" si="145"/>
        <v>63.811899505536864</v>
      </c>
      <c r="CV77" s="1201">
        <f t="shared" si="146"/>
        <v>63.811899505536864</v>
      </c>
      <c r="CW77" s="1201">
        <f t="shared" si="147"/>
        <v>62.216602017898445</v>
      </c>
      <c r="CX77" s="1201">
        <f t="shared" si="148"/>
        <v>59.0260070426216</v>
      </c>
      <c r="CY77" s="1201">
        <f t="shared" si="149"/>
        <v>55.835412067344755</v>
      </c>
      <c r="CZ77" s="1201">
        <f t="shared" si="150"/>
        <v>52.64481709206791</v>
      </c>
      <c r="DA77" s="1201">
        <f t="shared" si="151"/>
        <v>51.049519604429499</v>
      </c>
      <c r="DB77" s="1201">
        <f t="shared" si="152"/>
        <v>52.64481709206791</v>
      </c>
      <c r="DC77" s="1201">
        <f t="shared" si="153"/>
        <v>55.835412067344755</v>
      </c>
      <c r="DD77" s="1201">
        <f t="shared" si="154"/>
        <v>60.621304530260019</v>
      </c>
      <c r="DE77" s="1201">
        <f t="shared" si="155"/>
        <v>63.811899505536864</v>
      </c>
      <c r="DF77" s="1190"/>
      <c r="DG77" s="1190"/>
      <c r="DH77" s="748" t="s">
        <v>185</v>
      </c>
      <c r="DI77" s="1202"/>
      <c r="DJ77" s="1202"/>
      <c r="DK77" s="1202"/>
      <c r="DL77" s="1202">
        <f>I59</f>
        <v>16.618591472166841</v>
      </c>
      <c r="DM77" s="1202">
        <f>I58</f>
        <v>18.15030249862976</v>
      </c>
      <c r="DN77" s="1202">
        <f>I57</f>
        <v>19.81772256519994</v>
      </c>
      <c r="DO77" s="1202">
        <f>I56</f>
        <v>21.631788520781573</v>
      </c>
      <c r="DP77" s="1202">
        <f>I55</f>
        <v>23.604064516852954</v>
      </c>
      <c r="DQ77" s="1202">
        <f>I54</f>
        <v>25.746703776200576</v>
      </c>
      <c r="DR77" s="1202">
        <f>I53</f>
        <v>28.072379149816722</v>
      </c>
      <c r="DS77" s="1202">
        <f>I52</f>
        <v>30.59417000200515</v>
      </c>
      <c r="DT77" s="1202">
        <f>I51</f>
        <v>33.325387759942366</v>
      </c>
      <c r="DU77" s="748"/>
      <c r="DV77" s="748"/>
      <c r="DW77" s="735"/>
      <c r="DX77" s="229"/>
      <c r="DY77" s="229"/>
      <c r="DZ77" s="229"/>
      <c r="EA77" s="229"/>
      <c r="EB77" s="229"/>
      <c r="EC77" s="229"/>
      <c r="ED77" s="229"/>
      <c r="EE77" s="229"/>
      <c r="EF77" s="229"/>
      <c r="EG77" s="229"/>
      <c r="EH77" s="229"/>
      <c r="EI77" s="229"/>
      <c r="EJ77" s="229"/>
      <c r="EK77" s="229"/>
      <c r="EL77" s="229"/>
      <c r="EM77" s="229"/>
      <c r="EN77" s="156"/>
      <c r="EO77" s="156"/>
      <c r="EP77" s="156"/>
      <c r="EQ77" s="156"/>
      <c r="ER77" s="156"/>
      <c r="ES77" s="228"/>
      <c r="ET77" s="81"/>
      <c r="EU77" s="81"/>
      <c r="EV77" s="81"/>
      <c r="EW77" s="81"/>
      <c r="EX77" s="81"/>
      <c r="EY77" s="81"/>
      <c r="EZ77" s="81"/>
      <c r="FA77" s="81"/>
      <c r="FB77" s="81"/>
      <c r="FC77" s="81"/>
      <c r="FD77" s="81"/>
      <c r="FE77" s="81"/>
      <c r="FF77" s="81"/>
      <c r="FG77" s="81"/>
      <c r="FH77" s="81"/>
      <c r="FI77" s="81"/>
      <c r="FJ77" s="81"/>
      <c r="FK77" s="81"/>
    </row>
    <row r="78" spans="2:167" x14ac:dyDescent="0.2">
      <c r="B78" s="230"/>
      <c r="C78" s="230"/>
      <c r="D78" s="113"/>
      <c r="E78" s="113"/>
      <c r="F78" s="659">
        <v>16</v>
      </c>
      <c r="G78" s="439">
        <v>35.176798191050274</v>
      </c>
      <c r="H78" s="439">
        <v>35.176798191050274</v>
      </c>
      <c r="I78" s="439">
        <v>35.176798191050274</v>
      </c>
      <c r="J78" s="439">
        <v>34.297378236274014</v>
      </c>
      <c r="K78" s="439">
        <v>32.538538326721508</v>
      </c>
      <c r="L78" s="439">
        <v>30.779698417168991</v>
      </c>
      <c r="M78" s="439">
        <v>29.020858507616474</v>
      </c>
      <c r="N78" s="439">
        <v>28.141438552840221</v>
      </c>
      <c r="O78" s="439">
        <v>29.020858507616474</v>
      </c>
      <c r="P78" s="439">
        <v>30.779698417168991</v>
      </c>
      <c r="Q78" s="439">
        <v>33.417958281497761</v>
      </c>
      <c r="R78" s="680">
        <v>35.176798191050274</v>
      </c>
      <c r="S78" s="288">
        <v>471.2</v>
      </c>
      <c r="T78" s="408"/>
      <c r="U78" s="444"/>
      <c r="V78" s="444"/>
      <c r="W78" s="444"/>
      <c r="X78" s="444"/>
      <c r="Y78" s="444"/>
      <c r="Z78" s="440"/>
      <c r="AA78" s="446"/>
      <c r="AB78" s="411"/>
      <c r="AC78" s="904"/>
      <c r="AD78" s="1199"/>
      <c r="AE78" s="1200">
        <v>22.600081235812883</v>
      </c>
      <c r="AF78" s="1200">
        <v>23.034045687822545</v>
      </c>
      <c r="AG78" s="1200">
        <v>23.280528758303028</v>
      </c>
      <c r="AH78" s="1200">
        <v>22.98641841195413</v>
      </c>
      <c r="AI78" s="1200">
        <v>22.258749749708457</v>
      </c>
      <c r="AJ78" s="1200">
        <v>21.260798447166295</v>
      </c>
      <c r="AK78" s="1200">
        <v>20.557367344977635</v>
      </c>
      <c r="AL78" s="1200">
        <v>20.287962127485564</v>
      </c>
      <c r="AM78" s="1200">
        <v>20.354271703275419</v>
      </c>
      <c r="AN78" s="1200">
        <v>20.794389463420298</v>
      </c>
      <c r="AO78" s="1200">
        <v>21.495669988061888</v>
      </c>
      <c r="AP78" s="1200">
        <v>22.03581488611016</v>
      </c>
      <c r="AQ78" s="1201">
        <v>21.745508150341522</v>
      </c>
      <c r="AR78" s="1201"/>
      <c r="AS78" s="748">
        <v>10</v>
      </c>
      <c r="AT78" s="1201">
        <f t="shared" si="107"/>
        <v>49.82465030631063</v>
      </c>
      <c r="AU78" s="1201">
        <f t="shared" si="108"/>
        <v>50.78137815348704</v>
      </c>
      <c r="AV78" s="1201">
        <f t="shared" si="109"/>
        <v>51.324780306115365</v>
      </c>
      <c r="AW78" s="1201">
        <f t="shared" si="110"/>
        <v>49.409468534184086</v>
      </c>
      <c r="AX78" s="1201">
        <f t="shared" si="111"/>
        <v>45.391732451792109</v>
      </c>
      <c r="AY78" s="1201">
        <f t="shared" si="112"/>
        <v>41.013032528898229</v>
      </c>
      <c r="AZ78" s="1201">
        <f t="shared" si="113"/>
        <v>37.390020571519301</v>
      </c>
      <c r="BA78" s="1201">
        <f t="shared" si="114"/>
        <v>35.781840175966394</v>
      </c>
      <c r="BB78" s="1201">
        <f t="shared" si="115"/>
        <v>37.020627443800201</v>
      </c>
      <c r="BC78" s="1201">
        <f t="shared" si="116"/>
        <v>40.113308707627795</v>
      </c>
      <c r="BD78" s="1201">
        <f t="shared" si="117"/>
        <v>45.020348273349541</v>
      </c>
      <c r="BE78" s="1201">
        <f t="shared" si="118"/>
        <v>48.580655948051181</v>
      </c>
      <c r="BF78" s="1202"/>
      <c r="BG78" s="1203"/>
      <c r="BH78" s="1203"/>
      <c r="BI78" s="748">
        <v>10</v>
      </c>
      <c r="BJ78" s="1190">
        <f t="shared" si="156"/>
        <v>288.79999999999995</v>
      </c>
      <c r="BK78" s="1202">
        <f t="shared" si="119"/>
        <v>59.460373995759767</v>
      </c>
      <c r="BL78" s="1202">
        <f t="shared" si="120"/>
        <v>59.460373995759767</v>
      </c>
      <c r="BM78" s="1202">
        <f t="shared" si="121"/>
        <v>59.460373995759767</v>
      </c>
      <c r="BN78" s="1202">
        <f t="shared" si="122"/>
        <v>57.973864645865767</v>
      </c>
      <c r="BO78" s="1202">
        <f t="shared" si="123"/>
        <v>55.000845946077789</v>
      </c>
      <c r="BP78" s="1202">
        <f t="shared" si="124"/>
        <v>52.027827246289789</v>
      </c>
      <c r="BQ78" s="1202">
        <f t="shared" si="125"/>
        <v>49.054808546501803</v>
      </c>
      <c r="BR78" s="1202">
        <f t="shared" si="126"/>
        <v>47.568299196607811</v>
      </c>
      <c r="BS78" s="1202">
        <f t="shared" si="127"/>
        <v>49.054808546501803</v>
      </c>
      <c r="BT78" s="1202">
        <f t="shared" si="128"/>
        <v>52.027827246289789</v>
      </c>
      <c r="BU78" s="1202">
        <f t="shared" si="129"/>
        <v>56.487355295971774</v>
      </c>
      <c r="BV78" s="1202">
        <f t="shared" si="130"/>
        <v>59.460373995759767</v>
      </c>
      <c r="BW78" s="1207"/>
      <c r="BX78" s="1207"/>
      <c r="BY78" s="1204">
        <f t="shared" si="157"/>
        <v>9.4999999999999982</v>
      </c>
      <c r="BZ78" s="1208">
        <f t="shared" si="52"/>
        <v>23962.538223706615</v>
      </c>
      <c r="CA78" s="1201">
        <f t="shared" si="158"/>
        <v>57.828749609104463</v>
      </c>
      <c r="CB78" s="1201">
        <f t="shared" si="131"/>
        <v>57.828749609104463</v>
      </c>
      <c r="CC78" s="1201">
        <f t="shared" si="132"/>
        <v>57.828749609104463</v>
      </c>
      <c r="CD78" s="1201">
        <f t="shared" si="133"/>
        <v>57.828749609104463</v>
      </c>
      <c r="CE78" s="1201">
        <f t="shared" si="134"/>
        <v>56.383030868876851</v>
      </c>
      <c r="CF78" s="1201">
        <f t="shared" si="135"/>
        <v>53.491593388421634</v>
      </c>
      <c r="CG78" s="1201">
        <f t="shared" si="136"/>
        <v>50.600155907966403</v>
      </c>
      <c r="CH78" s="1201">
        <f t="shared" si="137"/>
        <v>47.70871842751118</v>
      </c>
      <c r="CI78" s="1201">
        <f t="shared" si="138"/>
        <v>46.262999687283575</v>
      </c>
      <c r="CJ78" s="1201">
        <f t="shared" si="139"/>
        <v>47.70871842751118</v>
      </c>
      <c r="CK78" s="1201">
        <f t="shared" si="140"/>
        <v>50.600155907966403</v>
      </c>
      <c r="CL78" s="1201">
        <f t="shared" si="141"/>
        <v>54.937312128649239</v>
      </c>
      <c r="CM78" s="1201">
        <f t="shared" si="142"/>
        <v>57.828749609104463</v>
      </c>
      <c r="CN78" s="1201"/>
      <c r="CO78" s="748"/>
      <c r="CP78" s="1201"/>
      <c r="CQ78" s="748">
        <v>10</v>
      </c>
      <c r="CR78" s="1190">
        <f t="shared" si="159"/>
        <v>288.79999999999995</v>
      </c>
      <c r="CS78" s="1205">
        <f t="shared" si="143"/>
        <v>25.163061341426065</v>
      </c>
      <c r="CT78" s="1201">
        <f t="shared" si="144"/>
        <v>55.475054221755443</v>
      </c>
      <c r="CU78" s="1201">
        <f t="shared" si="145"/>
        <v>55.475054221755443</v>
      </c>
      <c r="CV78" s="1201">
        <f t="shared" si="146"/>
        <v>55.475054221755443</v>
      </c>
      <c r="CW78" s="1201">
        <f t="shared" si="147"/>
        <v>54.088177866211552</v>
      </c>
      <c r="CX78" s="1201">
        <f t="shared" si="148"/>
        <v>51.314425155123786</v>
      </c>
      <c r="CY78" s="1201">
        <f t="shared" si="149"/>
        <v>48.540672444036012</v>
      </c>
      <c r="CZ78" s="1201">
        <f t="shared" si="150"/>
        <v>45.766919732948232</v>
      </c>
      <c r="DA78" s="1201">
        <f t="shared" si="151"/>
        <v>44.380043377404355</v>
      </c>
      <c r="DB78" s="1201">
        <f t="shared" si="152"/>
        <v>45.766919732948232</v>
      </c>
      <c r="DC78" s="1201">
        <f t="shared" si="153"/>
        <v>48.540672444036012</v>
      </c>
      <c r="DD78" s="1201">
        <f t="shared" si="154"/>
        <v>52.701301510667669</v>
      </c>
      <c r="DE78" s="1201">
        <f t="shared" si="155"/>
        <v>55.475054221755443</v>
      </c>
      <c r="DF78" s="1190"/>
      <c r="DG78" s="1190"/>
      <c r="DH78" s="748" t="s">
        <v>186</v>
      </c>
      <c r="DI78" s="1202"/>
      <c r="DJ78" s="1202"/>
      <c r="DK78" s="1202"/>
      <c r="DL78" s="1202"/>
      <c r="DM78" s="1202">
        <f>J59</f>
        <v>16.203126685362669</v>
      </c>
      <c r="DN78" s="1202">
        <f>J58</f>
        <v>17.696544936164017</v>
      </c>
      <c r="DO78" s="1202">
        <f>J57</f>
        <v>19.322279501069943</v>
      </c>
      <c r="DP78" s="1202">
        <f>J56</f>
        <v>21.090993807762032</v>
      </c>
      <c r="DQ78" s="1202">
        <f>J55</f>
        <v>23.013962903931631</v>
      </c>
      <c r="DR78" s="1202">
        <f>J54</f>
        <v>25.103036181795559</v>
      </c>
      <c r="DS78" s="1202">
        <f>J53</f>
        <v>27.370569671071305</v>
      </c>
      <c r="DT78" s="1202">
        <f>J52</f>
        <v>29.829315751955022</v>
      </c>
      <c r="DU78" s="748"/>
      <c r="DV78" s="748"/>
      <c r="DW78" s="735"/>
      <c r="DX78" s="229"/>
      <c r="DY78" s="229"/>
      <c r="DZ78" s="229"/>
      <c r="EA78" s="229"/>
      <c r="EB78" s="229"/>
      <c r="EC78" s="229"/>
      <c r="ED78" s="229"/>
      <c r="EE78" s="229"/>
      <c r="EF78" s="229"/>
      <c r="EG78" s="229"/>
      <c r="EH78" s="229"/>
      <c r="EI78" s="229"/>
      <c r="EJ78" s="229"/>
      <c r="EK78" s="229"/>
      <c r="EL78" s="229"/>
      <c r="EM78" s="229"/>
      <c r="EN78" s="156"/>
      <c r="EO78" s="156"/>
      <c r="EP78" s="156"/>
      <c r="EQ78" s="156"/>
      <c r="ER78" s="156"/>
      <c r="ES78" s="228"/>
      <c r="ET78" s="81"/>
      <c r="EU78" s="81"/>
      <c r="EV78" s="81"/>
      <c r="EW78" s="81"/>
      <c r="EX78" s="81"/>
      <c r="EY78" s="81"/>
      <c r="EZ78" s="81"/>
      <c r="FA78" s="81"/>
      <c r="FB78" s="81"/>
      <c r="FC78" s="81"/>
      <c r="FD78" s="81"/>
      <c r="FE78" s="81"/>
      <c r="FF78" s="81"/>
      <c r="FG78" s="81"/>
      <c r="FH78" s="81"/>
      <c r="FI78" s="81"/>
      <c r="FJ78" s="81"/>
      <c r="FK78" s="81"/>
    </row>
    <row r="79" spans="2:167" x14ac:dyDescent="0.2">
      <c r="B79" s="230"/>
      <c r="C79" s="230"/>
      <c r="D79" s="113"/>
      <c r="E79" s="113"/>
      <c r="F79" s="659">
        <v>17</v>
      </c>
      <c r="G79" s="439">
        <v>32.293846113227659</v>
      </c>
      <c r="H79" s="439">
        <v>32.293846113227659</v>
      </c>
      <c r="I79" s="439">
        <v>32.293846113227659</v>
      </c>
      <c r="J79" s="439">
        <v>31.486499960396966</v>
      </c>
      <c r="K79" s="439">
        <v>29.871807654735587</v>
      </c>
      <c r="L79" s="439">
        <v>28.257115349074201</v>
      </c>
      <c r="M79" s="439">
        <v>26.642423043412816</v>
      </c>
      <c r="N79" s="439">
        <v>25.83507689058213</v>
      </c>
      <c r="O79" s="439">
        <v>26.642423043412816</v>
      </c>
      <c r="P79" s="439">
        <v>28.257115349074201</v>
      </c>
      <c r="Q79" s="439">
        <v>30.679153807566273</v>
      </c>
      <c r="R79" s="680">
        <v>32.293846113227659</v>
      </c>
      <c r="S79" s="288">
        <v>501.6</v>
      </c>
      <c r="T79" s="408"/>
      <c r="U79" s="449"/>
      <c r="V79" s="449"/>
      <c r="W79" s="449"/>
      <c r="X79" s="449"/>
      <c r="Y79" s="444"/>
      <c r="Z79" s="440"/>
      <c r="AA79" s="446"/>
      <c r="AB79" s="411"/>
      <c r="AC79" s="904"/>
      <c r="AD79" s="1199"/>
      <c r="AE79" s="1200">
        <v>20.937034775311869</v>
      </c>
      <c r="AF79" s="1200">
        <v>21.405688549261143</v>
      </c>
      <c r="AG79" s="1200">
        <v>21.74802978253285</v>
      </c>
      <c r="AH79" s="1200">
        <v>21.68096916661618</v>
      </c>
      <c r="AI79" s="1200">
        <v>21.153061215141559</v>
      </c>
      <c r="AJ79" s="1200">
        <v>20.240046943425693</v>
      </c>
      <c r="AK79" s="1200">
        <v>19.43775224791607</v>
      </c>
      <c r="AL79" s="1200">
        <v>18.938447420794354</v>
      </c>
      <c r="AM79" s="1200">
        <v>18.807820599525812</v>
      </c>
      <c r="AN79" s="1200">
        <v>19.133183358027811</v>
      </c>
      <c r="AO79" s="1200">
        <v>19.808259140060578</v>
      </c>
      <c r="AP79" s="1200">
        <v>20.428096841873352</v>
      </c>
      <c r="AQ79" s="1201">
        <v>20.309865836707274</v>
      </c>
      <c r="AR79" s="1201"/>
      <c r="AS79" s="748">
        <v>11</v>
      </c>
      <c r="AT79" s="1201">
        <f t="shared" si="107"/>
        <v>46.158260461379157</v>
      </c>
      <c r="AU79" s="1201">
        <f t="shared" si="108"/>
        <v>47.191465172376098</v>
      </c>
      <c r="AV79" s="1201">
        <f t="shared" si="109"/>
        <v>47.946198399005596</v>
      </c>
      <c r="AW79" s="1201">
        <f t="shared" si="110"/>
        <v>46.603396172038458</v>
      </c>
      <c r="AX79" s="1201">
        <f t="shared" si="111"/>
        <v>43.136928444359832</v>
      </c>
      <c r="AY79" s="1201">
        <f t="shared" si="112"/>
        <v>39.043957156170876</v>
      </c>
      <c r="AZ79" s="1201">
        <f t="shared" si="113"/>
        <v>35.353649337362079</v>
      </c>
      <c r="BA79" s="1201">
        <f t="shared" si="114"/>
        <v>33.401703657251112</v>
      </c>
      <c r="BB79" s="1201">
        <f t="shared" si="115"/>
        <v>34.207921049458662</v>
      </c>
      <c r="BC79" s="1201">
        <f t="shared" si="116"/>
        <v>36.908767720751207</v>
      </c>
      <c r="BD79" s="1201">
        <f t="shared" si="117"/>
        <v>41.486249354849328</v>
      </c>
      <c r="BE79" s="1201">
        <f t="shared" si="118"/>
        <v>45.036244381144549</v>
      </c>
      <c r="BF79" s="1202"/>
      <c r="BG79" s="1203"/>
      <c r="BH79" s="1203"/>
      <c r="BI79" s="748">
        <v>11</v>
      </c>
      <c r="BJ79" s="1190">
        <f t="shared" si="156"/>
        <v>319.2</v>
      </c>
      <c r="BK79" s="1202">
        <f t="shared" si="119"/>
        <v>54.474874860872397</v>
      </c>
      <c r="BL79" s="1202">
        <f t="shared" si="120"/>
        <v>54.474874860872397</v>
      </c>
      <c r="BM79" s="1202">
        <f t="shared" si="121"/>
        <v>54.474874860872397</v>
      </c>
      <c r="BN79" s="1202">
        <f t="shared" si="122"/>
        <v>53.113002989350584</v>
      </c>
      <c r="BO79" s="1202">
        <f t="shared" si="123"/>
        <v>50.38925924630697</v>
      </c>
      <c r="BP79" s="1202">
        <f t="shared" si="124"/>
        <v>47.665515503263343</v>
      </c>
      <c r="BQ79" s="1202">
        <f t="shared" si="125"/>
        <v>44.941771760219723</v>
      </c>
      <c r="BR79" s="1202">
        <f t="shared" si="126"/>
        <v>43.579899888697916</v>
      </c>
      <c r="BS79" s="1202">
        <f t="shared" si="127"/>
        <v>44.941771760219723</v>
      </c>
      <c r="BT79" s="1202">
        <f t="shared" si="128"/>
        <v>47.665515503263343</v>
      </c>
      <c r="BU79" s="1202">
        <f t="shared" si="129"/>
        <v>51.751131117828777</v>
      </c>
      <c r="BV79" s="1202">
        <f t="shared" si="130"/>
        <v>54.474874860872397</v>
      </c>
      <c r="BW79" s="1207"/>
      <c r="BX79" s="1207"/>
      <c r="BY79" s="1204">
        <f t="shared" si="157"/>
        <v>10.5</v>
      </c>
      <c r="BZ79" s="1190">
        <f t="shared" si="52"/>
        <v>25584.932303278714</v>
      </c>
      <c r="CA79" s="1201">
        <f t="shared" si="158"/>
        <v>53.36822630171374</v>
      </c>
      <c r="CB79" s="1201">
        <f t="shared" si="131"/>
        <v>53.36822630171374</v>
      </c>
      <c r="CC79" s="1201">
        <f t="shared" si="132"/>
        <v>53.36822630171374</v>
      </c>
      <c r="CD79" s="1201">
        <f t="shared" si="133"/>
        <v>53.36822630171374</v>
      </c>
      <c r="CE79" s="1201">
        <f t="shared" si="134"/>
        <v>52.034020644170894</v>
      </c>
      <c r="CF79" s="1201">
        <f t="shared" si="135"/>
        <v>49.36560932908521</v>
      </c>
      <c r="CG79" s="1201">
        <f t="shared" si="136"/>
        <v>46.697198013999525</v>
      </c>
      <c r="CH79" s="1201">
        <f t="shared" si="137"/>
        <v>44.028786698913834</v>
      </c>
      <c r="CI79" s="1201">
        <f t="shared" si="138"/>
        <v>42.694581041370995</v>
      </c>
      <c r="CJ79" s="1201">
        <f t="shared" si="139"/>
        <v>44.028786698913834</v>
      </c>
      <c r="CK79" s="1201">
        <f t="shared" si="140"/>
        <v>46.697198013999525</v>
      </c>
      <c r="CL79" s="1201">
        <f t="shared" si="141"/>
        <v>50.699814986628049</v>
      </c>
      <c r="CM79" s="1201">
        <f t="shared" si="142"/>
        <v>53.36822630171374</v>
      </c>
      <c r="CN79" s="1201"/>
      <c r="CO79" s="748"/>
      <c r="CP79" s="1201"/>
      <c r="CQ79" s="748">
        <v>11</v>
      </c>
      <c r="CR79" s="1190">
        <f t="shared" si="159"/>
        <v>319.2</v>
      </c>
      <c r="CS79" s="1205">
        <f t="shared" si="143"/>
        <v>21.606244289143014</v>
      </c>
      <c r="CT79" s="1201">
        <f t="shared" si="144"/>
        <v>47.633614893090503</v>
      </c>
      <c r="CU79" s="1201">
        <f t="shared" si="145"/>
        <v>47.633614893090503</v>
      </c>
      <c r="CV79" s="1201">
        <f t="shared" si="146"/>
        <v>47.633614893090503</v>
      </c>
      <c r="CW79" s="1201">
        <f t="shared" si="147"/>
        <v>46.442774520763244</v>
      </c>
      <c r="CX79" s="1201">
        <f t="shared" si="148"/>
        <v>44.06109377610872</v>
      </c>
      <c r="CY79" s="1201">
        <f t="shared" si="149"/>
        <v>41.679413031454196</v>
      </c>
      <c r="CZ79" s="1201">
        <f t="shared" si="150"/>
        <v>39.297732286799665</v>
      </c>
      <c r="DA79" s="1201">
        <f t="shared" si="151"/>
        <v>38.106891914472406</v>
      </c>
      <c r="DB79" s="1201">
        <f t="shared" si="152"/>
        <v>39.297732286799665</v>
      </c>
      <c r="DC79" s="1201">
        <f t="shared" si="153"/>
        <v>41.679413031454196</v>
      </c>
      <c r="DD79" s="1201">
        <f t="shared" si="154"/>
        <v>45.251934148435978</v>
      </c>
      <c r="DE79" s="1201">
        <f t="shared" si="155"/>
        <v>47.633614893090503</v>
      </c>
      <c r="DF79" s="1190"/>
      <c r="DG79" s="1190"/>
      <c r="DH79" s="748" t="s">
        <v>187</v>
      </c>
      <c r="DI79" s="1202"/>
      <c r="DJ79" s="1202"/>
      <c r="DK79" s="1202"/>
      <c r="DL79" s="1202"/>
      <c r="DM79" s="1202"/>
      <c r="DN79" s="1202">
        <f>K59</f>
        <v>15.372197111754328</v>
      </c>
      <c r="DO79" s="1202">
        <f>K58</f>
        <v>16.789029811232528</v>
      </c>
      <c r="DP79" s="1202">
        <f>K57</f>
        <v>18.331393372809945</v>
      </c>
      <c r="DQ79" s="1202">
        <f>K56</f>
        <v>20.009404381722955</v>
      </c>
      <c r="DR79" s="1202">
        <f>K55</f>
        <v>21.833759678088985</v>
      </c>
      <c r="DS79" s="1202">
        <f>K54</f>
        <v>23.815700992985533</v>
      </c>
      <c r="DT79" s="1202">
        <f>K53</f>
        <v>25.96695071358047</v>
      </c>
      <c r="DU79" s="748"/>
      <c r="DV79" s="748"/>
      <c r="DW79" s="735"/>
      <c r="DX79" s="229"/>
      <c r="DY79" s="229"/>
      <c r="DZ79" s="229"/>
      <c r="EA79" s="229"/>
      <c r="EB79" s="229"/>
      <c r="EC79" s="229"/>
      <c r="ED79" s="229"/>
      <c r="EE79" s="229"/>
      <c r="EF79" s="229"/>
      <c r="EG79" s="229"/>
      <c r="EH79" s="229"/>
      <c r="EI79" s="229"/>
      <c r="EJ79" s="229"/>
      <c r="EK79" s="229"/>
      <c r="EL79" s="229"/>
      <c r="EM79" s="229"/>
      <c r="EN79" s="156"/>
      <c r="EO79" s="156"/>
      <c r="EP79" s="156"/>
      <c r="EQ79" s="156"/>
      <c r="ER79" s="156"/>
      <c r="ES79" s="228"/>
      <c r="ET79" s="81"/>
      <c r="EU79" s="81"/>
      <c r="EV79" s="81"/>
      <c r="EW79" s="81"/>
      <c r="EX79" s="81"/>
      <c r="EY79" s="81"/>
      <c r="EZ79" s="81"/>
      <c r="FA79" s="81"/>
      <c r="FB79" s="81"/>
      <c r="FC79" s="81"/>
      <c r="FD79" s="81"/>
      <c r="FE79" s="81"/>
      <c r="FF79" s="81"/>
      <c r="FG79" s="81"/>
      <c r="FH79" s="81"/>
      <c r="FI79" s="81"/>
      <c r="FJ79" s="81"/>
      <c r="FK79" s="81"/>
    </row>
    <row r="80" spans="2:167" x14ac:dyDescent="0.2">
      <c r="B80" s="230"/>
      <c r="C80" s="230"/>
      <c r="D80" s="113"/>
      <c r="E80" s="113"/>
      <c r="F80" s="659">
        <v>18</v>
      </c>
      <c r="G80" s="439">
        <v>29.631955769250983</v>
      </c>
      <c r="H80" s="439">
        <v>29.631955769250983</v>
      </c>
      <c r="I80" s="439">
        <v>29.631955769250983</v>
      </c>
      <c r="J80" s="439">
        <v>28.891156875019707</v>
      </c>
      <c r="K80" s="439">
        <v>27.409559086557159</v>
      </c>
      <c r="L80" s="439">
        <v>25.927961298094608</v>
      </c>
      <c r="M80" s="439">
        <v>24.446363509632061</v>
      </c>
      <c r="N80" s="439">
        <v>23.705564615400789</v>
      </c>
      <c r="O80" s="439">
        <v>24.446363509632061</v>
      </c>
      <c r="P80" s="439">
        <v>25.927961298094608</v>
      </c>
      <c r="Q80" s="439">
        <v>28.150357980788431</v>
      </c>
      <c r="R80" s="680">
        <v>29.631955769250983</v>
      </c>
      <c r="S80" s="288">
        <v>532</v>
      </c>
      <c r="T80" s="408"/>
      <c r="U80" s="444"/>
      <c r="V80" s="444"/>
      <c r="W80" s="444"/>
      <c r="X80" s="444"/>
      <c r="Y80" s="444"/>
      <c r="Z80" s="440"/>
      <c r="AA80" s="446"/>
      <c r="AB80" s="411"/>
      <c r="AC80" s="904"/>
      <c r="AD80" s="1199"/>
      <c r="AE80" s="1200">
        <v>19.494114497682382</v>
      </c>
      <c r="AF80" s="1200">
        <v>20.019545361366124</v>
      </c>
      <c r="AG80" s="1200">
        <v>20.473237001434907</v>
      </c>
      <c r="AH80" s="1200">
        <v>20.675494224888439</v>
      </c>
      <c r="AI80" s="1200">
        <v>20.408793171722312</v>
      </c>
      <c r="AJ80" s="1200">
        <v>19.656351511748763</v>
      </c>
      <c r="AK80" s="1200">
        <v>18.769778714837109</v>
      </c>
      <c r="AL80" s="1200">
        <v>17.998498522279178</v>
      </c>
      <c r="AM80" s="1200">
        <v>17.605566860806274</v>
      </c>
      <c r="AN80" s="1200">
        <v>17.742032485975994</v>
      </c>
      <c r="AO80" s="1200">
        <v>18.345888556126162</v>
      </c>
      <c r="AP80" s="1200">
        <v>19.040457854211162</v>
      </c>
      <c r="AQ80" s="1201">
        <v>19.185813230256567</v>
      </c>
      <c r="AR80" s="1201"/>
      <c r="AS80" s="748">
        <v>12</v>
      </c>
      <c r="AT80" s="1201">
        <f t="shared" si="107"/>
        <v>42.977165778460517</v>
      </c>
      <c r="AU80" s="1201">
        <f t="shared" si="108"/>
        <v>44.135542545783828</v>
      </c>
      <c r="AV80" s="1201">
        <f t="shared" si="109"/>
        <v>45.135761397984368</v>
      </c>
      <c r="AW80" s="1201">
        <f t="shared" si="110"/>
        <v>44.442120691671704</v>
      </c>
      <c r="AX80" s="1201">
        <f t="shared" si="111"/>
        <v>41.619160542784506</v>
      </c>
      <c r="AY80" s="1201">
        <f t="shared" si="112"/>
        <v>37.917982523288451</v>
      </c>
      <c r="AZ80" s="1201">
        <f t="shared" si="113"/>
        <v>34.138729949877643</v>
      </c>
      <c r="BA80" s="1201">
        <f t="shared" si="114"/>
        <v>31.743917574602598</v>
      </c>
      <c r="BB80" s="1201">
        <f t="shared" si="115"/>
        <v>32.021245524886119</v>
      </c>
      <c r="BC80" s="1201">
        <f t="shared" si="116"/>
        <v>34.225175375437814</v>
      </c>
      <c r="BD80" s="1201">
        <f t="shared" si="117"/>
        <v>38.423472850093134</v>
      </c>
      <c r="BE80" s="1201">
        <f t="shared" si="118"/>
        <v>41.977024080550585</v>
      </c>
      <c r="BF80" s="1202"/>
      <c r="BG80" s="1203"/>
      <c r="BH80" s="1203"/>
      <c r="BI80" s="748">
        <v>12</v>
      </c>
      <c r="BJ80" s="1190">
        <f t="shared" si="156"/>
        <v>349.59999999999997</v>
      </c>
      <c r="BK80" s="1202">
        <f t="shared" si="119"/>
        <v>49.812256788539699</v>
      </c>
      <c r="BL80" s="1202">
        <f t="shared" si="120"/>
        <v>49.812256788539699</v>
      </c>
      <c r="BM80" s="1202">
        <f t="shared" si="121"/>
        <v>49.812256788539699</v>
      </c>
      <c r="BN80" s="1202">
        <f t="shared" si="122"/>
        <v>48.566950368826205</v>
      </c>
      <c r="BO80" s="1202">
        <f t="shared" si="123"/>
        <v>46.076337529399225</v>
      </c>
      <c r="BP80" s="1202">
        <f t="shared" si="124"/>
        <v>43.585724689972231</v>
      </c>
      <c r="BQ80" s="1202">
        <f t="shared" si="125"/>
        <v>41.095111850545251</v>
      </c>
      <c r="BR80" s="1202">
        <f t="shared" si="126"/>
        <v>39.849805430831765</v>
      </c>
      <c r="BS80" s="1202">
        <f t="shared" si="127"/>
        <v>41.095111850545251</v>
      </c>
      <c r="BT80" s="1202">
        <f t="shared" si="128"/>
        <v>43.585724689972231</v>
      </c>
      <c r="BU80" s="1202">
        <f t="shared" si="129"/>
        <v>47.321643949112712</v>
      </c>
      <c r="BV80" s="1202">
        <f t="shared" si="130"/>
        <v>49.812256788539699</v>
      </c>
      <c r="BW80" s="1207"/>
      <c r="BX80" s="1207"/>
      <c r="BY80" s="1204">
        <f t="shared" si="157"/>
        <v>11.5</v>
      </c>
      <c r="BZ80" s="1190">
        <f t="shared" si="52"/>
        <v>27080.284012267275</v>
      </c>
      <c r="CA80" s="1201">
        <f t="shared" si="158"/>
        <v>49.189200953571138</v>
      </c>
      <c r="CB80" s="1201">
        <f t="shared" si="131"/>
        <v>49.189200953571138</v>
      </c>
      <c r="CC80" s="1201">
        <f t="shared" si="132"/>
        <v>49.189200953571138</v>
      </c>
      <c r="CD80" s="1201">
        <f t="shared" si="133"/>
        <v>49.189200953571138</v>
      </c>
      <c r="CE80" s="1201">
        <f t="shared" si="134"/>
        <v>47.959470929731857</v>
      </c>
      <c r="CF80" s="1201">
        <f t="shared" si="135"/>
        <v>45.500010882053303</v>
      </c>
      <c r="CG80" s="1201">
        <f t="shared" si="136"/>
        <v>43.040550834374748</v>
      </c>
      <c r="CH80" s="1201">
        <f t="shared" si="137"/>
        <v>40.581090786696187</v>
      </c>
      <c r="CI80" s="1201">
        <f t="shared" si="138"/>
        <v>39.351360762856913</v>
      </c>
      <c r="CJ80" s="1201">
        <f t="shared" si="139"/>
        <v>40.581090786696187</v>
      </c>
      <c r="CK80" s="1201">
        <f t="shared" si="140"/>
        <v>43.040550834374748</v>
      </c>
      <c r="CL80" s="1201">
        <f t="shared" si="141"/>
        <v>46.729740905892577</v>
      </c>
      <c r="CM80" s="1201">
        <f t="shared" si="142"/>
        <v>49.189200953571138</v>
      </c>
      <c r="CN80" s="1201"/>
      <c r="CO80" s="748"/>
      <c r="CP80" s="1201"/>
      <c r="CQ80" s="748">
        <v>12</v>
      </c>
      <c r="CR80" s="1190">
        <f t="shared" si="159"/>
        <v>349.59999999999997</v>
      </c>
      <c r="CS80" s="1205">
        <f t="shared" si="143"/>
        <v>18.35849618713285</v>
      </c>
      <c r="CT80" s="1201">
        <f t="shared" si="144"/>
        <v>40.473555963336835</v>
      </c>
      <c r="CU80" s="1201">
        <f t="shared" si="145"/>
        <v>40.473555963336835</v>
      </c>
      <c r="CV80" s="1201">
        <f t="shared" si="146"/>
        <v>40.473555963336835</v>
      </c>
      <c r="CW80" s="1201">
        <f t="shared" si="147"/>
        <v>39.461717064253413</v>
      </c>
      <c r="CX80" s="1201">
        <f t="shared" si="148"/>
        <v>37.438039266086577</v>
      </c>
      <c r="CY80" s="1201">
        <f t="shared" si="149"/>
        <v>35.414361467919726</v>
      </c>
      <c r="CZ80" s="1201">
        <f t="shared" si="150"/>
        <v>33.390683669752882</v>
      </c>
      <c r="DA80" s="1201">
        <f t="shared" si="151"/>
        <v>32.378844770669467</v>
      </c>
      <c r="DB80" s="1201">
        <f t="shared" si="152"/>
        <v>33.390683669752882</v>
      </c>
      <c r="DC80" s="1201">
        <f t="shared" si="153"/>
        <v>35.414361467919726</v>
      </c>
      <c r="DD80" s="1201">
        <f t="shared" si="154"/>
        <v>38.449878165169984</v>
      </c>
      <c r="DE80" s="1201">
        <f t="shared" si="155"/>
        <v>40.473555963336835</v>
      </c>
      <c r="DF80" s="1190"/>
      <c r="DG80" s="1190"/>
      <c r="DH80" s="748" t="s">
        <v>188</v>
      </c>
      <c r="DI80" s="1202"/>
      <c r="DJ80" s="1202"/>
      <c r="DK80" s="1202"/>
      <c r="DL80" s="1212"/>
      <c r="DM80" s="1202"/>
      <c r="DN80" s="1202"/>
      <c r="DO80" s="1202">
        <f>L59</f>
        <v>14.541267538145986</v>
      </c>
      <c r="DP80" s="1202">
        <f>L58</f>
        <v>15.88151468630104</v>
      </c>
      <c r="DQ80" s="1202">
        <f>L57</f>
        <v>17.340507244549947</v>
      </c>
      <c r="DR80" s="1202">
        <f>L56</f>
        <v>18.927814955683875</v>
      </c>
      <c r="DS80" s="1202">
        <f>L55</f>
        <v>20.653556452246335</v>
      </c>
      <c r="DT80" s="1202">
        <f>L54</f>
        <v>22.528365804175504</v>
      </c>
      <c r="DU80" s="748"/>
      <c r="DV80" s="748"/>
      <c r="DW80" s="735"/>
      <c r="DX80" s="229"/>
      <c r="DY80" s="229"/>
      <c r="DZ80" s="229"/>
      <c r="EA80" s="229"/>
      <c r="EB80" s="229"/>
      <c r="EC80" s="229"/>
      <c r="ED80" s="229"/>
      <c r="EE80" s="229"/>
      <c r="EF80" s="229"/>
      <c r="EG80" s="229"/>
      <c r="EH80" s="229"/>
      <c r="EI80" s="229"/>
      <c r="EJ80" s="229"/>
      <c r="EK80" s="229"/>
      <c r="EL80" s="229"/>
      <c r="EM80" s="229"/>
      <c r="EN80" s="156"/>
      <c r="EO80" s="156"/>
      <c r="EP80" s="156"/>
      <c r="EQ80" s="156"/>
      <c r="ER80" s="156"/>
      <c r="ES80" s="125"/>
    </row>
    <row r="81" spans="2:167" x14ac:dyDescent="0.2">
      <c r="B81" s="230"/>
      <c r="C81" s="230"/>
      <c r="D81" s="113"/>
      <c r="E81" s="113"/>
      <c r="F81" s="659">
        <v>19</v>
      </c>
      <c r="G81" s="439">
        <v>27.177076208211719</v>
      </c>
      <c r="H81" s="439">
        <v>27.177076208211719</v>
      </c>
      <c r="I81" s="439">
        <v>27.177076208211719</v>
      </c>
      <c r="J81" s="439">
        <v>26.497649303006426</v>
      </c>
      <c r="K81" s="439">
        <v>25.138795492595843</v>
      </c>
      <c r="L81" s="439">
        <v>23.779941682185253</v>
      </c>
      <c r="M81" s="439">
        <v>22.421087871774667</v>
      </c>
      <c r="N81" s="439">
        <v>21.741660966569377</v>
      </c>
      <c r="O81" s="439">
        <v>22.421087871774667</v>
      </c>
      <c r="P81" s="439">
        <v>23.779941682185253</v>
      </c>
      <c r="Q81" s="439">
        <v>25.818222397801133</v>
      </c>
      <c r="R81" s="680">
        <v>27.177076208211719</v>
      </c>
      <c r="S81" s="288">
        <v>562.4</v>
      </c>
      <c r="T81" s="408"/>
      <c r="U81" s="444"/>
      <c r="V81" s="444"/>
      <c r="W81" s="444"/>
      <c r="X81" s="444"/>
      <c r="Y81" s="450"/>
      <c r="Z81" s="440"/>
      <c r="AA81" s="446"/>
      <c r="AB81" s="411"/>
      <c r="AC81" s="904"/>
      <c r="AD81" s="1199"/>
      <c r="AE81" s="1200">
        <v>18.253011793237931</v>
      </c>
      <c r="AF81" s="1200">
        <v>18.830918581361971</v>
      </c>
      <c r="AG81" s="1200">
        <v>19.38883216268087</v>
      </c>
      <c r="AH81" s="1200">
        <v>19.856656366409293</v>
      </c>
      <c r="AI81" s="1200">
        <v>19.873709090684784</v>
      </c>
      <c r="AJ81" s="1200">
        <v>19.336993422161907</v>
      </c>
      <c r="AK81" s="1200">
        <v>18.409262488374285</v>
      </c>
      <c r="AL81" s="1200">
        <v>17.386737720206835</v>
      </c>
      <c r="AM81" s="1200">
        <v>16.719009113957231</v>
      </c>
      <c r="AN81" s="1200">
        <v>16.626383375751157</v>
      </c>
      <c r="AO81" s="1200">
        <v>17.120800216221937</v>
      </c>
      <c r="AP81" s="1200">
        <v>17.859209462244351</v>
      </c>
      <c r="AQ81" s="1201">
        <v>18.305126982774382</v>
      </c>
      <c r="AR81" s="1201"/>
      <c r="AS81" s="748">
        <v>13</v>
      </c>
      <c r="AT81" s="1201">
        <f t="shared" si="107"/>
        <v>40.241002682499101</v>
      </c>
      <c r="AU81" s="1201">
        <f t="shared" si="108"/>
        <v>41.515069059848905</v>
      </c>
      <c r="AV81" s="1201">
        <f t="shared" si="109"/>
        <v>42.745057961229762</v>
      </c>
      <c r="AW81" s="1201">
        <f t="shared" si="110"/>
        <v>42.682022938379106</v>
      </c>
      <c r="AX81" s="1201">
        <f t="shared" si="111"/>
        <v>40.527976459276552</v>
      </c>
      <c r="AY81" s="1201">
        <f t="shared" si="112"/>
        <v>37.301926463628185</v>
      </c>
      <c r="AZ81" s="1201">
        <f t="shared" si="113"/>
        <v>33.483018111994632</v>
      </c>
      <c r="BA81" s="1201">
        <f t="shared" si="114"/>
        <v>30.664956212780176</v>
      </c>
      <c r="BB81" s="1201">
        <f t="shared" si="115"/>
        <v>30.40876218320842</v>
      </c>
      <c r="BC81" s="1201">
        <f t="shared" si="116"/>
        <v>32.073038269101339</v>
      </c>
      <c r="BD81" s="1201">
        <f t="shared" si="117"/>
        <v>35.857658257724587</v>
      </c>
      <c r="BE81" s="1201">
        <f t="shared" si="118"/>
        <v>39.372817155781931</v>
      </c>
      <c r="BF81" s="1202"/>
      <c r="BG81" s="1203"/>
      <c r="BH81" s="1203"/>
      <c r="BI81" s="748">
        <v>13</v>
      </c>
      <c r="BJ81" s="1190">
        <f t="shared" si="156"/>
        <v>379.99999999999994</v>
      </c>
      <c r="BK81" s="1202">
        <f t="shared" si="119"/>
        <v>45.476385121720064</v>
      </c>
      <c r="BL81" s="1202">
        <f t="shared" si="120"/>
        <v>45.476385121720064</v>
      </c>
      <c r="BM81" s="1202">
        <f t="shared" si="121"/>
        <v>45.476385121720064</v>
      </c>
      <c r="BN81" s="1202">
        <f t="shared" si="122"/>
        <v>44.339475493677064</v>
      </c>
      <c r="BO81" s="1202">
        <f t="shared" si="123"/>
        <v>42.065656237591064</v>
      </c>
      <c r="BP81" s="1202">
        <f t="shared" si="124"/>
        <v>39.791836981505064</v>
      </c>
      <c r="BQ81" s="1202">
        <f t="shared" si="125"/>
        <v>37.518017725419057</v>
      </c>
      <c r="BR81" s="1202">
        <f t="shared" si="126"/>
        <v>36.381108097376057</v>
      </c>
      <c r="BS81" s="1202">
        <f t="shared" si="127"/>
        <v>37.518017725419057</v>
      </c>
      <c r="BT81" s="1202">
        <f t="shared" si="128"/>
        <v>39.791836981505064</v>
      </c>
      <c r="BU81" s="1202">
        <f t="shared" si="129"/>
        <v>43.202565865634064</v>
      </c>
      <c r="BV81" s="1202">
        <f t="shared" si="130"/>
        <v>45.476385121720064</v>
      </c>
      <c r="BW81" s="1207"/>
      <c r="BX81" s="1207"/>
      <c r="BY81" s="1204">
        <f t="shared" si="157"/>
        <v>12.499999999999998</v>
      </c>
      <c r="BZ81" s="1190">
        <f t="shared" ref="BZ81:BZ92" si="160">CA81*30.4+BZ80</f>
        <v>28457.083043000508</v>
      </c>
      <c r="CA81" s="1201">
        <f t="shared" si="158"/>
        <v>45.289441800435242</v>
      </c>
      <c r="CB81" s="1201">
        <f t="shared" si="131"/>
        <v>45.289441800435242</v>
      </c>
      <c r="CC81" s="1201">
        <f t="shared" si="132"/>
        <v>45.289441800435242</v>
      </c>
      <c r="CD81" s="1201">
        <f t="shared" si="133"/>
        <v>45.289441800435242</v>
      </c>
      <c r="CE81" s="1201">
        <f t="shared" si="134"/>
        <v>44.157205755424357</v>
      </c>
      <c r="CF81" s="1201">
        <f t="shared" si="135"/>
        <v>41.892733665402602</v>
      </c>
      <c r="CG81" s="1201">
        <f t="shared" si="136"/>
        <v>39.628261575380833</v>
      </c>
      <c r="CH81" s="1201">
        <f t="shared" si="137"/>
        <v>37.363789485359071</v>
      </c>
      <c r="CI81" s="1201">
        <f t="shared" si="138"/>
        <v>36.231553440348193</v>
      </c>
      <c r="CJ81" s="1201">
        <f t="shared" si="139"/>
        <v>37.363789485359071</v>
      </c>
      <c r="CK81" s="1201">
        <f t="shared" si="140"/>
        <v>39.628261575380833</v>
      </c>
      <c r="CL81" s="1201">
        <f t="shared" si="141"/>
        <v>43.02496971041348</v>
      </c>
      <c r="CM81" s="1201">
        <f t="shared" si="142"/>
        <v>45.289441800435242</v>
      </c>
      <c r="CN81" s="1201"/>
      <c r="CO81" s="748"/>
      <c r="CP81" s="1201"/>
      <c r="CQ81" s="748">
        <v>13</v>
      </c>
      <c r="CR81" s="1190">
        <f t="shared" si="159"/>
        <v>379.99999999999994</v>
      </c>
      <c r="CS81" s="1205">
        <f t="shared" si="143"/>
        <v>15.462180923879355</v>
      </c>
      <c r="CT81" s="1201">
        <f t="shared" si="144"/>
        <v>34.088273819316925</v>
      </c>
      <c r="CU81" s="1201">
        <f t="shared" si="145"/>
        <v>34.088273819316925</v>
      </c>
      <c r="CV81" s="1201">
        <f t="shared" si="146"/>
        <v>34.088273819316925</v>
      </c>
      <c r="CW81" s="1201">
        <f t="shared" si="147"/>
        <v>33.236066973833999</v>
      </c>
      <c r="CX81" s="1201">
        <f t="shared" si="148"/>
        <v>31.531653282868156</v>
      </c>
      <c r="CY81" s="1201">
        <f t="shared" si="149"/>
        <v>29.827239591902305</v>
      </c>
      <c r="CZ81" s="1201">
        <f t="shared" si="150"/>
        <v>28.122825900936462</v>
      </c>
      <c r="DA81" s="1201">
        <f t="shared" si="151"/>
        <v>27.27061905545354</v>
      </c>
      <c r="DB81" s="1201">
        <f t="shared" si="152"/>
        <v>28.122825900936462</v>
      </c>
      <c r="DC81" s="1201">
        <f t="shared" si="153"/>
        <v>29.827239591902305</v>
      </c>
      <c r="DD81" s="1201">
        <f t="shared" si="154"/>
        <v>32.383860128351074</v>
      </c>
      <c r="DE81" s="1201">
        <f t="shared" si="155"/>
        <v>34.088273819316925</v>
      </c>
      <c r="DF81" s="1190"/>
      <c r="DG81" s="1190"/>
      <c r="DH81" s="748" t="s">
        <v>189</v>
      </c>
      <c r="DI81" s="1212"/>
      <c r="DJ81" s="1212"/>
      <c r="DK81" s="1212"/>
      <c r="DL81" s="1202"/>
      <c r="DM81" s="1202"/>
      <c r="DN81" s="1202"/>
      <c r="DO81" s="1202"/>
      <c r="DP81" s="1202">
        <f>M59</f>
        <v>13.710337964537644</v>
      </c>
      <c r="DQ81" s="1202">
        <f>M58</f>
        <v>14.973999561369551</v>
      </c>
      <c r="DR81" s="1202">
        <f>M57</f>
        <v>16.349621116289949</v>
      </c>
      <c r="DS81" s="1202">
        <f>M56</f>
        <v>17.846225529644798</v>
      </c>
      <c r="DT81" s="1202">
        <f>M55</f>
        <v>19.473353226403685</v>
      </c>
      <c r="DU81" s="748"/>
      <c r="DV81" s="748"/>
      <c r="DW81" s="735"/>
      <c r="DX81" s="229"/>
      <c r="DY81" s="229"/>
      <c r="DZ81" s="229"/>
      <c r="EA81" s="229"/>
      <c r="EB81" s="229"/>
      <c r="EC81" s="229"/>
      <c r="ED81" s="229"/>
      <c r="EE81" s="229"/>
      <c r="EF81" s="229"/>
      <c r="EG81" s="229"/>
      <c r="EH81" s="229"/>
      <c r="EI81" s="229"/>
      <c r="EJ81" s="229"/>
      <c r="EK81" s="229"/>
      <c r="EL81" s="229"/>
      <c r="EM81" s="229"/>
      <c r="EN81" s="156"/>
      <c r="EO81" s="156"/>
      <c r="EP81" s="156"/>
      <c r="EQ81" s="156"/>
      <c r="ER81" s="156"/>
      <c r="ES81" s="125"/>
    </row>
    <row r="82" spans="2:167" x14ac:dyDescent="0.2">
      <c r="B82" s="230"/>
      <c r="C82" s="230"/>
      <c r="D82" s="113"/>
      <c r="E82" s="113"/>
      <c r="F82" s="659">
        <v>20</v>
      </c>
      <c r="G82" s="439">
        <v>24.915401434455898</v>
      </c>
      <c r="H82" s="439">
        <v>24.915401434455898</v>
      </c>
      <c r="I82" s="439">
        <v>24.915401434455898</v>
      </c>
      <c r="J82" s="439">
        <v>24.292516398594501</v>
      </c>
      <c r="K82" s="439">
        <v>23.046746326871705</v>
      </c>
      <c r="L82" s="439">
        <v>21.80097625514891</v>
      </c>
      <c r="M82" s="439">
        <v>20.555206183426115</v>
      </c>
      <c r="N82" s="439">
        <v>19.932321147564721</v>
      </c>
      <c r="O82" s="439">
        <v>20.555206183426115</v>
      </c>
      <c r="P82" s="439">
        <v>21.80097625514891</v>
      </c>
      <c r="Q82" s="439">
        <v>23.669631362733103</v>
      </c>
      <c r="R82" s="680">
        <v>24.915401434455898</v>
      </c>
      <c r="S82" s="288">
        <v>592.79999999999995</v>
      </c>
      <c r="T82" s="408"/>
      <c r="U82" s="444"/>
      <c r="V82" s="444"/>
      <c r="W82" s="444"/>
      <c r="X82" s="444"/>
      <c r="Y82" s="450"/>
      <c r="Z82" s="440"/>
      <c r="AA82" s="446"/>
      <c r="AB82" s="411"/>
      <c r="AC82" s="904"/>
      <c r="AD82" s="1199"/>
      <c r="AE82" s="1200">
        <v>17.180360781820653</v>
      </c>
      <c r="AF82" s="1200">
        <v>17.77960206805335</v>
      </c>
      <c r="AG82" s="1200">
        <v>18.410937101080727</v>
      </c>
      <c r="AH82" s="1200">
        <v>19.093262203646045</v>
      </c>
      <c r="AI82" s="1200">
        <v>19.373683341818484</v>
      </c>
      <c r="AJ82" s="1200">
        <v>19.079734358683975</v>
      </c>
      <c r="AK82" s="1200">
        <v>18.177416982031232</v>
      </c>
      <c r="AL82" s="1200">
        <v>16.986094373087774</v>
      </c>
      <c r="AM82" s="1200">
        <v>16.087472077782838</v>
      </c>
      <c r="AN82" s="1200">
        <v>15.766196258048794</v>
      </c>
      <c r="AO82" s="1200">
        <v>16.125052573181765</v>
      </c>
      <c r="AP82" s="1200">
        <v>16.854704761760257</v>
      </c>
      <c r="AQ82" s="1201">
        <v>17.576209740082991</v>
      </c>
      <c r="AR82" s="1201"/>
      <c r="AS82" s="748">
        <v>14</v>
      </c>
      <c r="AT82" s="1201">
        <f t="shared" si="107"/>
        <v>37.876211999362695</v>
      </c>
      <c r="AU82" s="1201">
        <f t="shared" si="108"/>
        <v>39.197312893829192</v>
      </c>
      <c r="AV82" s="1201">
        <f t="shared" si="109"/>
        <v>40.589168388439795</v>
      </c>
      <c r="AW82" s="1201">
        <f t="shared" si="110"/>
        <v>41.041101800155388</v>
      </c>
      <c r="AX82" s="1201">
        <f t="shared" si="111"/>
        <v>39.508285988483458</v>
      </c>
      <c r="AY82" s="1201">
        <f t="shared" si="112"/>
        <v>36.805662206902653</v>
      </c>
      <c r="AZ82" s="1201">
        <f t="shared" si="113"/>
        <v>33.061334337700501</v>
      </c>
      <c r="BA82" s="1201">
        <f t="shared" si="114"/>
        <v>29.958342304291218</v>
      </c>
      <c r="BB82" s="1201">
        <f t="shared" si="115"/>
        <v>29.260113994071212</v>
      </c>
      <c r="BC82" s="1201">
        <f t="shared" si="116"/>
        <v>30.413698789122009</v>
      </c>
      <c r="BD82" s="1201">
        <f t="shared" si="117"/>
        <v>33.772172868949433</v>
      </c>
      <c r="BE82" s="1201">
        <f t="shared" si="118"/>
        <v>37.158263371198373</v>
      </c>
      <c r="BF82" s="1202"/>
      <c r="BG82" s="1203"/>
      <c r="BH82" s="1203"/>
      <c r="BI82" s="748">
        <v>14</v>
      </c>
      <c r="BJ82" s="1190">
        <f t="shared" si="156"/>
        <v>410.4</v>
      </c>
      <c r="BK82" s="1202">
        <f t="shared" si="119"/>
        <v>41.462144280324388</v>
      </c>
      <c r="BL82" s="1202">
        <f t="shared" si="120"/>
        <v>41.462144280324388</v>
      </c>
      <c r="BM82" s="1202">
        <f t="shared" si="121"/>
        <v>41.462144280324388</v>
      </c>
      <c r="BN82" s="1202">
        <f t="shared" si="122"/>
        <v>40.425590673316279</v>
      </c>
      <c r="BO82" s="1202">
        <f t="shared" si="123"/>
        <v>38.352483459300068</v>
      </c>
      <c r="BP82" s="1202">
        <f t="shared" si="124"/>
        <v>36.279376245283842</v>
      </c>
      <c r="BQ82" s="1202">
        <f t="shared" si="125"/>
        <v>34.206269031267624</v>
      </c>
      <c r="BR82" s="1202">
        <f t="shared" si="126"/>
        <v>33.169715424259515</v>
      </c>
      <c r="BS82" s="1202">
        <f t="shared" si="127"/>
        <v>34.206269031267624</v>
      </c>
      <c r="BT82" s="1202">
        <f t="shared" si="128"/>
        <v>36.279376245283842</v>
      </c>
      <c r="BU82" s="1202">
        <f t="shared" si="129"/>
        <v>39.38903706630817</v>
      </c>
      <c r="BV82" s="1202">
        <f t="shared" si="130"/>
        <v>41.462144280324388</v>
      </c>
      <c r="BW82" s="1207"/>
      <c r="BX82" s="1207"/>
      <c r="BY82" s="1204">
        <f t="shared" si="157"/>
        <v>13.5</v>
      </c>
      <c r="BZ82" s="1190">
        <f t="shared" si="160"/>
        <v>29723.593575093924</v>
      </c>
      <c r="CA82" s="1201">
        <f t="shared" si="158"/>
        <v>41.661530660967628</v>
      </c>
      <c r="CB82" s="1201">
        <f t="shared" si="131"/>
        <v>41.661530660967628</v>
      </c>
      <c r="CC82" s="1201">
        <f t="shared" si="132"/>
        <v>41.661530660967628</v>
      </c>
      <c r="CD82" s="1201">
        <f t="shared" si="133"/>
        <v>41.661530660967628</v>
      </c>
      <c r="CE82" s="1201">
        <f t="shared" si="134"/>
        <v>40.619992394443436</v>
      </c>
      <c r="CF82" s="1201">
        <f t="shared" si="135"/>
        <v>38.536915861395059</v>
      </c>
      <c r="CG82" s="1201">
        <f t="shared" si="136"/>
        <v>36.453839328346675</v>
      </c>
      <c r="CH82" s="1201">
        <f t="shared" si="137"/>
        <v>34.37076279529829</v>
      </c>
      <c r="CI82" s="1201">
        <f t="shared" si="138"/>
        <v>33.329224528774105</v>
      </c>
      <c r="CJ82" s="1201">
        <f t="shared" si="139"/>
        <v>34.37076279529829</v>
      </c>
      <c r="CK82" s="1201">
        <f t="shared" si="140"/>
        <v>36.453839328346675</v>
      </c>
      <c r="CL82" s="1201">
        <f t="shared" si="141"/>
        <v>39.578454127919244</v>
      </c>
      <c r="CM82" s="1201">
        <f t="shared" si="142"/>
        <v>41.661530660967628</v>
      </c>
      <c r="CN82" s="1201"/>
      <c r="CO82" s="748"/>
      <c r="CP82" s="1201"/>
      <c r="CQ82" s="748">
        <v>14</v>
      </c>
      <c r="CR82" s="1190">
        <f t="shared" si="159"/>
        <v>410.4</v>
      </c>
      <c r="CS82" s="1205">
        <f t="shared" si="143"/>
        <v>12.927733442970148</v>
      </c>
      <c r="CT82" s="1201">
        <f t="shared" si="144"/>
        <v>28.500773573702464</v>
      </c>
      <c r="CU82" s="1201">
        <f t="shared" si="145"/>
        <v>28.500773573702464</v>
      </c>
      <c r="CV82" s="1201">
        <f t="shared" si="146"/>
        <v>28.500773573702464</v>
      </c>
      <c r="CW82" s="1201">
        <f t="shared" si="147"/>
        <v>27.788254234359901</v>
      </c>
      <c r="CX82" s="1201">
        <f t="shared" si="148"/>
        <v>26.363215555674785</v>
      </c>
      <c r="CY82" s="1201">
        <f t="shared" si="149"/>
        <v>24.938176876989658</v>
      </c>
      <c r="CZ82" s="1201">
        <f t="shared" si="150"/>
        <v>23.513138198304535</v>
      </c>
      <c r="DA82" s="1201">
        <f t="shared" si="151"/>
        <v>22.800618858961975</v>
      </c>
      <c r="DB82" s="1201">
        <f t="shared" si="152"/>
        <v>23.513138198304535</v>
      </c>
      <c r="DC82" s="1201">
        <f t="shared" si="153"/>
        <v>24.938176876989658</v>
      </c>
      <c r="DD82" s="1201">
        <f t="shared" si="154"/>
        <v>27.075734895017344</v>
      </c>
      <c r="DE82" s="1201">
        <f t="shared" si="155"/>
        <v>28.500773573702464</v>
      </c>
      <c r="DF82" s="1190"/>
      <c r="DG82" s="1190"/>
      <c r="DH82" s="748" t="s">
        <v>190</v>
      </c>
      <c r="DI82" s="1202"/>
      <c r="DJ82" s="1202"/>
      <c r="DK82" s="1202"/>
      <c r="DL82" s="1202"/>
      <c r="DM82" s="748"/>
      <c r="DN82" s="748"/>
      <c r="DO82" s="748"/>
      <c r="DP82" s="748"/>
      <c r="DQ82" s="1202">
        <f>N59</f>
        <v>13.294873177733473</v>
      </c>
      <c r="DR82" s="1202">
        <f>N58</f>
        <v>14.520241998903808</v>
      </c>
      <c r="DS82" s="1202">
        <f>N57</f>
        <v>15.854178052159952</v>
      </c>
      <c r="DT82" s="1202">
        <f>N56</f>
        <v>17.305430816625258</v>
      </c>
      <c r="DU82" s="748"/>
      <c r="DV82" s="748"/>
      <c r="DW82" s="735"/>
      <c r="DX82" s="229"/>
      <c r="DY82" s="229"/>
      <c r="DZ82" s="229"/>
      <c r="EA82" s="229"/>
      <c r="EB82" s="229"/>
      <c r="EC82" s="229"/>
      <c r="ED82" s="229"/>
      <c r="EE82" s="229"/>
      <c r="EF82" s="229"/>
      <c r="EG82" s="229"/>
      <c r="EH82" s="229"/>
      <c r="EI82" s="229"/>
      <c r="EJ82" s="229"/>
      <c r="EK82" s="229"/>
      <c r="EL82" s="229"/>
      <c r="EM82" s="229"/>
      <c r="EN82" s="156"/>
      <c r="EO82" s="156"/>
      <c r="EP82" s="156"/>
      <c r="EQ82" s="156"/>
      <c r="ER82" s="156"/>
      <c r="ES82" s="228"/>
      <c r="ET82" s="81"/>
      <c r="EU82" s="81"/>
      <c r="EV82" s="81"/>
      <c r="EW82" s="81"/>
      <c r="EX82" s="81"/>
      <c r="EY82" s="81"/>
      <c r="EZ82" s="81"/>
      <c r="FA82" s="81"/>
      <c r="FB82" s="81"/>
      <c r="FC82" s="81"/>
      <c r="FD82" s="81"/>
      <c r="FE82" s="81"/>
      <c r="FF82" s="81"/>
      <c r="FG82" s="81"/>
      <c r="FH82" s="81"/>
      <c r="FI82" s="81"/>
      <c r="FJ82" s="81"/>
      <c r="FK82" s="81"/>
    </row>
    <row r="83" spans="2:167" x14ac:dyDescent="0.2">
      <c r="B83" s="230"/>
      <c r="C83" s="230"/>
      <c r="D83" s="113"/>
      <c r="E83" s="113"/>
      <c r="F83" s="659">
        <v>21</v>
      </c>
      <c r="G83" s="439">
        <v>22.833554549713881</v>
      </c>
      <c r="H83" s="439">
        <v>22.833554549713881</v>
      </c>
      <c r="I83" s="439">
        <v>22.833554549713881</v>
      </c>
      <c r="J83" s="439">
        <v>22.262715685971035</v>
      </c>
      <c r="K83" s="439">
        <v>21.121037958485342</v>
      </c>
      <c r="L83" s="439">
        <v>19.979360230999646</v>
      </c>
      <c r="M83" s="439">
        <v>18.83768250351395</v>
      </c>
      <c r="N83" s="439">
        <v>18.266843639771107</v>
      </c>
      <c r="O83" s="439">
        <v>18.83768250351395</v>
      </c>
      <c r="P83" s="439">
        <v>19.979360230999646</v>
      </c>
      <c r="Q83" s="439">
        <v>21.691876822228185</v>
      </c>
      <c r="R83" s="680">
        <v>22.833554549713881</v>
      </c>
      <c r="S83" s="288">
        <v>623.20000000000005</v>
      </c>
      <c r="T83" s="408"/>
      <c r="U83" s="444"/>
      <c r="V83" s="444"/>
      <c r="W83" s="444"/>
      <c r="X83" s="444"/>
      <c r="Y83" s="444"/>
      <c r="Z83" s="440"/>
      <c r="AA83" s="446"/>
      <c r="AB83" s="411"/>
      <c r="AC83" s="904"/>
      <c r="AD83" s="1199"/>
      <c r="AE83" s="1200">
        <v>16.23307732542672</v>
      </c>
      <c r="AF83" s="1200">
        <v>16.799060961488244</v>
      </c>
      <c r="AG83" s="1200">
        <v>17.451337538757127</v>
      </c>
      <c r="AH83" s="1200">
        <v>18.254587730859544</v>
      </c>
      <c r="AI83" s="1200">
        <v>18.736367271641456</v>
      </c>
      <c r="AJ83" s="1200">
        <v>18.680178716049546</v>
      </c>
      <c r="AK83" s="1200">
        <v>17.884972260406663</v>
      </c>
      <c r="AL83" s="1200">
        <v>16.659525412508277</v>
      </c>
      <c r="AM83" s="1200">
        <v>15.62656600002965</v>
      </c>
      <c r="AN83" s="1200">
        <v>15.119218216756504</v>
      </c>
      <c r="AO83" s="1200">
        <v>15.332328805373901</v>
      </c>
      <c r="AP83" s="1200">
        <v>15.986217161444298</v>
      </c>
      <c r="AQ83" s="1201">
        <v>16.896953116728493</v>
      </c>
      <c r="AR83" s="1201"/>
      <c r="AS83" s="748">
        <v>15</v>
      </c>
      <c r="AT83" s="1201">
        <f t="shared" si="107"/>
        <v>35.787809463844845</v>
      </c>
      <c r="AU83" s="1201">
        <f t="shared" si="108"/>
        <v>37.03558979045593</v>
      </c>
      <c r="AV83" s="1201">
        <f t="shared" si="109"/>
        <v>38.473613487199088</v>
      </c>
      <c r="AW83" s="1201">
        <f t="shared" si="110"/>
        <v>39.238365104471733</v>
      </c>
      <c r="AX83" s="1201">
        <f t="shared" si="111"/>
        <v>38.208622670911801</v>
      </c>
      <c r="AY83" s="1201">
        <f t="shared" si="112"/>
        <v>36.034901475164716</v>
      </c>
      <c r="AZ83" s="1201">
        <f t="shared" si="113"/>
        <v>32.529431882776173</v>
      </c>
      <c r="BA83" s="1201">
        <f t="shared" si="114"/>
        <v>29.382373250304465</v>
      </c>
      <c r="BB83" s="1201">
        <f t="shared" si="115"/>
        <v>28.421811723185336</v>
      </c>
      <c r="BC83" s="1201">
        <f t="shared" si="116"/>
        <v>29.165649167705268</v>
      </c>
      <c r="BD83" s="1201">
        <f t="shared" si="117"/>
        <v>32.111898956524634</v>
      </c>
      <c r="BE83" s="1201">
        <f t="shared" si="118"/>
        <v>35.243575962352288</v>
      </c>
      <c r="BF83" s="1202"/>
      <c r="BG83" s="1203"/>
      <c r="BH83" s="1203"/>
      <c r="BI83" s="748">
        <v>15</v>
      </c>
      <c r="BJ83" s="1190">
        <f t="shared" si="156"/>
        <v>440.79999999999995</v>
      </c>
      <c r="BK83" s="1202">
        <f t="shared" si="119"/>
        <v>37.758715830898993</v>
      </c>
      <c r="BL83" s="1202">
        <f t="shared" si="120"/>
        <v>37.758715830898993</v>
      </c>
      <c r="BM83" s="1202">
        <f t="shared" si="121"/>
        <v>37.758715830898993</v>
      </c>
      <c r="BN83" s="1202">
        <f t="shared" si="122"/>
        <v>36.814747935126519</v>
      </c>
      <c r="BO83" s="1202">
        <f t="shared" si="123"/>
        <v>34.926812143581571</v>
      </c>
      <c r="BP83" s="1202">
        <f t="shared" si="124"/>
        <v>33.038876352036624</v>
      </c>
      <c r="BQ83" s="1202">
        <f t="shared" si="125"/>
        <v>31.150940560491669</v>
      </c>
      <c r="BR83" s="1202">
        <f t="shared" si="126"/>
        <v>30.206972664719199</v>
      </c>
      <c r="BS83" s="1202">
        <f t="shared" si="127"/>
        <v>31.150940560491669</v>
      </c>
      <c r="BT83" s="1202">
        <f t="shared" si="128"/>
        <v>33.038876352036624</v>
      </c>
      <c r="BU83" s="1202">
        <f t="shared" si="129"/>
        <v>35.870780039354038</v>
      </c>
      <c r="BV83" s="1202">
        <f t="shared" si="130"/>
        <v>37.758715830898993</v>
      </c>
      <c r="BW83" s="1207"/>
      <c r="BX83" s="1207"/>
      <c r="BY83" s="1204">
        <f t="shared" si="157"/>
        <v>14.5</v>
      </c>
      <c r="BZ83" s="1190">
        <f t="shared" si="160"/>
        <v>30887.756472987479</v>
      </c>
      <c r="CA83" s="1201">
        <f t="shared" si="158"/>
        <v>38.294832167551171</v>
      </c>
      <c r="CB83" s="1201">
        <f t="shared" si="131"/>
        <v>38.294832167551171</v>
      </c>
      <c r="CC83" s="1201">
        <f t="shared" si="132"/>
        <v>38.294832167551171</v>
      </c>
      <c r="CD83" s="1201">
        <f t="shared" si="133"/>
        <v>38.294832167551171</v>
      </c>
      <c r="CE83" s="1201">
        <f t="shared" si="134"/>
        <v>37.337461363362394</v>
      </c>
      <c r="CF83" s="1201">
        <f t="shared" si="135"/>
        <v>35.422719754984833</v>
      </c>
      <c r="CG83" s="1201">
        <f t="shared" si="136"/>
        <v>33.507978146607272</v>
      </c>
      <c r="CH83" s="1201">
        <f t="shared" si="137"/>
        <v>31.593236538229714</v>
      </c>
      <c r="CI83" s="1201">
        <f t="shared" si="138"/>
        <v>30.635865734040937</v>
      </c>
      <c r="CJ83" s="1201">
        <f t="shared" si="139"/>
        <v>31.593236538229714</v>
      </c>
      <c r="CK83" s="1201">
        <f t="shared" si="140"/>
        <v>33.507978146607272</v>
      </c>
      <c r="CL83" s="1201">
        <f t="shared" si="141"/>
        <v>36.38009055917361</v>
      </c>
      <c r="CM83" s="1201">
        <f t="shared" si="142"/>
        <v>38.294832167551171</v>
      </c>
      <c r="CN83" s="1201"/>
      <c r="CO83" s="748"/>
      <c r="CP83" s="1201"/>
      <c r="CQ83" s="748">
        <v>15</v>
      </c>
      <c r="CR83" s="1190">
        <f t="shared" si="159"/>
        <v>440.79999999999995</v>
      </c>
      <c r="CS83" s="1205">
        <f t="shared" si="143"/>
        <v>10.743497313615428</v>
      </c>
      <c r="CT83" s="1201">
        <f t="shared" si="144"/>
        <v>23.685357195505805</v>
      </c>
      <c r="CU83" s="1201">
        <f t="shared" si="145"/>
        <v>23.685357195505805</v>
      </c>
      <c r="CV83" s="1201">
        <f t="shared" si="146"/>
        <v>23.685357195505805</v>
      </c>
      <c r="CW83" s="1201">
        <f t="shared" si="147"/>
        <v>23.09322326561816</v>
      </c>
      <c r="CX83" s="1201">
        <f t="shared" si="148"/>
        <v>21.908955405842875</v>
      </c>
      <c r="CY83" s="1201">
        <f t="shared" si="149"/>
        <v>20.724687546067582</v>
      </c>
      <c r="CZ83" s="1201">
        <f t="shared" si="150"/>
        <v>19.540419686292289</v>
      </c>
      <c r="DA83" s="1201">
        <f t="shared" si="151"/>
        <v>18.948285756404644</v>
      </c>
      <c r="DB83" s="1201">
        <f t="shared" si="152"/>
        <v>19.540419686292289</v>
      </c>
      <c r="DC83" s="1201">
        <f t="shared" si="153"/>
        <v>20.724687546067582</v>
      </c>
      <c r="DD83" s="1201">
        <f t="shared" si="154"/>
        <v>22.501089335730516</v>
      </c>
      <c r="DE83" s="1201">
        <f t="shared" si="155"/>
        <v>23.685357195505805</v>
      </c>
      <c r="DF83" s="1190"/>
      <c r="DG83" s="1190"/>
      <c r="DH83" s="748" t="s">
        <v>191</v>
      </c>
      <c r="DI83" s="1202"/>
      <c r="DJ83" s="1202"/>
      <c r="DK83" s="1202"/>
      <c r="DL83" s="1202"/>
      <c r="DM83" s="748"/>
      <c r="DN83" s="748"/>
      <c r="DO83" s="748"/>
      <c r="DP83" s="748"/>
      <c r="DQ83" s="748"/>
      <c r="DR83" s="1202">
        <f>O59</f>
        <v>13.710337964537644</v>
      </c>
      <c r="DS83" s="1202">
        <f>O58</f>
        <v>14.973999561369551</v>
      </c>
      <c r="DT83" s="1202">
        <f>O57</f>
        <v>16.349621116289949</v>
      </c>
      <c r="DU83" s="748"/>
      <c r="DV83" s="748"/>
      <c r="DW83" s="735"/>
      <c r="DX83" s="229"/>
      <c r="DY83" s="229"/>
      <c r="DZ83" s="229"/>
      <c r="EA83" s="229"/>
      <c r="EB83" s="229"/>
      <c r="EC83" s="229"/>
      <c r="ED83" s="229"/>
      <c r="EE83" s="229"/>
      <c r="EF83" s="229"/>
      <c r="EG83" s="229"/>
      <c r="EH83" s="229"/>
      <c r="EI83" s="229"/>
      <c r="EJ83" s="229"/>
      <c r="EK83" s="229"/>
      <c r="EL83" s="229"/>
      <c r="EM83" s="229"/>
      <c r="EN83" s="156"/>
      <c r="EO83" s="156"/>
      <c r="EP83" s="156"/>
      <c r="EQ83" s="156"/>
      <c r="ER83" s="156"/>
      <c r="ES83" s="228"/>
      <c r="ET83" s="81"/>
      <c r="EU83" s="81"/>
      <c r="EV83" s="81"/>
      <c r="EW83" s="81"/>
      <c r="EX83" s="81"/>
      <c r="EY83" s="81"/>
      <c r="EZ83" s="81"/>
      <c r="FA83" s="81"/>
      <c r="FB83" s="81"/>
      <c r="FC83" s="81"/>
      <c r="FD83" s="81"/>
      <c r="FE83" s="81"/>
      <c r="FF83" s="81"/>
      <c r="FG83" s="81"/>
      <c r="FH83" s="81"/>
      <c r="FI83" s="81"/>
      <c r="FJ83" s="81"/>
      <c r="FK83" s="81"/>
    </row>
    <row r="84" spans="2:167" x14ac:dyDescent="0.2">
      <c r="B84" s="230"/>
      <c r="C84" s="230"/>
      <c r="D84" s="113"/>
      <c r="E84" s="113"/>
      <c r="F84" s="659">
        <v>22</v>
      </c>
      <c r="G84" s="439">
        <v>20.918707152155491</v>
      </c>
      <c r="H84" s="439">
        <v>20.918707152155491</v>
      </c>
      <c r="I84" s="439">
        <v>20.918707152155491</v>
      </c>
      <c r="J84" s="439">
        <v>20.395739473351604</v>
      </c>
      <c r="K84" s="439">
        <v>19.349804115743829</v>
      </c>
      <c r="L84" s="439">
        <v>18.303868758136055</v>
      </c>
      <c r="M84" s="439">
        <v>17.25793340052828</v>
      </c>
      <c r="N84" s="439">
        <v>16.734965721724393</v>
      </c>
      <c r="O84" s="439">
        <v>17.25793340052828</v>
      </c>
      <c r="P84" s="439">
        <v>18.303868758136055</v>
      </c>
      <c r="Q84" s="439">
        <v>19.872771794547717</v>
      </c>
      <c r="R84" s="680">
        <v>20.918707152155491</v>
      </c>
      <c r="S84" s="288">
        <v>653.6</v>
      </c>
      <c r="T84" s="408"/>
      <c r="U84" s="444"/>
      <c r="V84" s="444"/>
      <c r="W84" s="444"/>
      <c r="X84" s="444"/>
      <c r="Y84" s="444"/>
      <c r="Z84" s="440"/>
      <c r="AA84" s="446"/>
      <c r="AB84" s="411"/>
      <c r="AC84" s="904"/>
      <c r="AD84" s="1199"/>
      <c r="AE84" s="1200">
        <v>15.363698040831757</v>
      </c>
      <c r="AF84" s="1200">
        <v>15.825611562621077</v>
      </c>
      <c r="AG84" s="1200">
        <v>16.429706885319685</v>
      </c>
      <c r="AH84" s="1200">
        <v>17.228703873068799</v>
      </c>
      <c r="AI84" s="1200">
        <v>17.814855281573369</v>
      </c>
      <c r="AJ84" s="1200">
        <v>17.959135896432176</v>
      </c>
      <c r="AK84" s="1200">
        <v>17.356294019419281</v>
      </c>
      <c r="AL84" s="1200">
        <v>16.265735845962606</v>
      </c>
      <c r="AM84" s="1200">
        <v>15.236646094365305</v>
      </c>
      <c r="AN84" s="1200">
        <v>14.624256339936917</v>
      </c>
      <c r="AO84" s="1200">
        <v>14.699745069364754</v>
      </c>
      <c r="AP84" s="1200">
        <v>15.206819139111452</v>
      </c>
      <c r="AQ84" s="1201">
        <v>16.167600670667266</v>
      </c>
      <c r="AR84" s="1201"/>
      <c r="AS84" s="748">
        <v>16</v>
      </c>
      <c r="AT84" s="1201">
        <f t="shared" si="107"/>
        <v>33.87115622766737</v>
      </c>
      <c r="AU84" s="1201">
        <f t="shared" si="108"/>
        <v>34.889501226287969</v>
      </c>
      <c r="AV84" s="1201">
        <f t="shared" si="109"/>
        <v>36.221303439345519</v>
      </c>
      <c r="AW84" s="1201">
        <f t="shared" si="110"/>
        <v>37.033220515052854</v>
      </c>
      <c r="AX84" s="1201">
        <f t="shared" si="111"/>
        <v>36.329405456349377</v>
      </c>
      <c r="AY84" s="1201">
        <f t="shared" si="112"/>
        <v>34.643977578812311</v>
      </c>
      <c r="AZ84" s="1201">
        <f t="shared" si="113"/>
        <v>31.567864675530533</v>
      </c>
      <c r="BA84" s="1201">
        <f t="shared" si="114"/>
        <v>28.687847341563199</v>
      </c>
      <c r="BB84" s="1201">
        <f t="shared" si="115"/>
        <v>27.712620071872234</v>
      </c>
      <c r="BC84" s="1201">
        <f t="shared" si="116"/>
        <v>28.210845536740415</v>
      </c>
      <c r="BD84" s="1201">
        <f t="shared" si="117"/>
        <v>30.787020963747253</v>
      </c>
      <c r="BE84" s="1201">
        <f t="shared" si="118"/>
        <v>33.52529745233403</v>
      </c>
      <c r="BF84" s="1202"/>
      <c r="BG84" s="1203"/>
      <c r="BH84" s="1203"/>
      <c r="BI84" s="748">
        <v>16</v>
      </c>
      <c r="BJ84" s="1190">
        <f t="shared" si="156"/>
        <v>471.2</v>
      </c>
      <c r="BK84" s="1202">
        <f t="shared" si="119"/>
        <v>34.351768628619567</v>
      </c>
      <c r="BL84" s="1202">
        <f t="shared" si="120"/>
        <v>34.351768628619567</v>
      </c>
      <c r="BM84" s="1202">
        <f t="shared" si="121"/>
        <v>34.351768628619567</v>
      </c>
      <c r="BN84" s="1202">
        <f t="shared" si="122"/>
        <v>33.492974412904076</v>
      </c>
      <c r="BO84" s="1202">
        <f t="shared" si="123"/>
        <v>31.775385981473097</v>
      </c>
      <c r="BP84" s="1202">
        <f t="shared" si="124"/>
        <v>30.057797550042121</v>
      </c>
      <c r="BQ84" s="1202">
        <f t="shared" si="125"/>
        <v>28.340209118611138</v>
      </c>
      <c r="BR84" s="1202">
        <f t="shared" si="126"/>
        <v>27.481414902895654</v>
      </c>
      <c r="BS84" s="1202">
        <f t="shared" si="127"/>
        <v>28.340209118611138</v>
      </c>
      <c r="BT84" s="1202">
        <f t="shared" si="128"/>
        <v>30.057797550042121</v>
      </c>
      <c r="BU84" s="1202">
        <f t="shared" si="129"/>
        <v>32.634180197188584</v>
      </c>
      <c r="BV84" s="1202">
        <f t="shared" si="130"/>
        <v>34.351768628619567</v>
      </c>
      <c r="BW84" s="1207"/>
      <c r="BX84" s="1207"/>
      <c r="BY84" s="1204">
        <f t="shared" si="157"/>
        <v>15.5</v>
      </c>
      <c r="BZ84" s="1190">
        <f t="shared" si="160"/>
        <v>31957.131137995406</v>
      </c>
      <c r="CA84" s="1201">
        <f t="shared" si="158"/>
        <v>35.176798191050274</v>
      </c>
      <c r="CB84" s="1201">
        <f t="shared" si="131"/>
        <v>35.176798191050274</v>
      </c>
      <c r="CC84" s="1201">
        <f t="shared" si="132"/>
        <v>35.176798191050274</v>
      </c>
      <c r="CD84" s="1201">
        <f t="shared" si="133"/>
        <v>35.176798191050274</v>
      </c>
      <c r="CE84" s="1201">
        <f t="shared" si="134"/>
        <v>34.297378236274014</v>
      </c>
      <c r="CF84" s="1201">
        <f t="shared" si="135"/>
        <v>32.538538326721508</v>
      </c>
      <c r="CG84" s="1201">
        <f t="shared" si="136"/>
        <v>30.779698417168991</v>
      </c>
      <c r="CH84" s="1201">
        <f t="shared" si="137"/>
        <v>29.020858507616474</v>
      </c>
      <c r="CI84" s="1201">
        <f t="shared" si="138"/>
        <v>28.141438552840221</v>
      </c>
      <c r="CJ84" s="1201">
        <f t="shared" si="139"/>
        <v>29.020858507616474</v>
      </c>
      <c r="CK84" s="1201">
        <f t="shared" si="140"/>
        <v>30.779698417168991</v>
      </c>
      <c r="CL84" s="1201">
        <f t="shared" si="141"/>
        <v>33.417958281497761</v>
      </c>
      <c r="CM84" s="1201">
        <f t="shared" si="142"/>
        <v>35.176798191050274</v>
      </c>
      <c r="CN84" s="1201"/>
      <c r="CO84" s="748"/>
      <c r="CP84" s="1201"/>
      <c r="CQ84" s="748">
        <v>16</v>
      </c>
      <c r="CR84" s="1190">
        <f t="shared" si="159"/>
        <v>471.2</v>
      </c>
      <c r="CS84" s="1205">
        <f t="shared" si="143"/>
        <v>8.8840826150232246</v>
      </c>
      <c r="CT84" s="1201">
        <f t="shared" si="144"/>
        <v>19.586049491028952</v>
      </c>
      <c r="CU84" s="1201">
        <f t="shared" si="145"/>
        <v>19.586049491028952</v>
      </c>
      <c r="CV84" s="1201">
        <f t="shared" si="146"/>
        <v>19.586049491028952</v>
      </c>
      <c r="CW84" s="1201">
        <f t="shared" si="147"/>
        <v>19.096398253753229</v>
      </c>
      <c r="CX84" s="1201">
        <f t="shared" si="148"/>
        <v>18.117095779201779</v>
      </c>
      <c r="CY84" s="1201">
        <f t="shared" si="149"/>
        <v>17.137793304650334</v>
      </c>
      <c r="CZ84" s="1201">
        <f t="shared" si="150"/>
        <v>16.158490830098884</v>
      </c>
      <c r="DA84" s="1201">
        <f t="shared" si="151"/>
        <v>15.668839592823163</v>
      </c>
      <c r="DB84" s="1201">
        <f t="shared" si="152"/>
        <v>16.158490830098884</v>
      </c>
      <c r="DC84" s="1201">
        <f t="shared" si="153"/>
        <v>17.137793304650334</v>
      </c>
      <c r="DD84" s="1201">
        <f t="shared" si="154"/>
        <v>18.606747016477502</v>
      </c>
      <c r="DE84" s="1201">
        <f t="shared" si="155"/>
        <v>19.586049491028952</v>
      </c>
      <c r="DF84" s="1190"/>
      <c r="DG84" s="1190"/>
      <c r="DH84" s="748" t="s">
        <v>192</v>
      </c>
      <c r="DI84" s="1202"/>
      <c r="DJ84" s="1202"/>
      <c r="DK84" s="1202"/>
      <c r="DL84" s="1202"/>
      <c r="DM84" s="748"/>
      <c r="DN84" s="748"/>
      <c r="DO84" s="748"/>
      <c r="DP84" s="748"/>
      <c r="DQ84" s="748"/>
      <c r="DR84" s="748"/>
      <c r="DS84" s="1202">
        <f>P59</f>
        <v>14.541267538145986</v>
      </c>
      <c r="DT84" s="1202">
        <f>P58</f>
        <v>15.88151468630104</v>
      </c>
      <c r="DU84" s="748"/>
      <c r="DV84" s="748"/>
      <c r="DW84" s="735"/>
      <c r="DX84" s="229"/>
      <c r="DY84" s="229"/>
      <c r="DZ84" s="229"/>
      <c r="EA84" s="229"/>
      <c r="EB84" s="229"/>
      <c r="EC84" s="229"/>
      <c r="ED84" s="229"/>
      <c r="EE84" s="229"/>
      <c r="EF84" s="229"/>
      <c r="EG84" s="229"/>
      <c r="EH84" s="229"/>
      <c r="EI84" s="229"/>
      <c r="EJ84" s="229"/>
      <c r="EK84" s="229"/>
      <c r="EL84" s="229"/>
      <c r="EM84" s="229"/>
      <c r="EN84" s="156"/>
      <c r="EO84" s="156"/>
      <c r="EP84" s="156"/>
      <c r="EQ84" s="156"/>
      <c r="ER84" s="156"/>
      <c r="ES84" s="228"/>
      <c r="ET84" s="81"/>
      <c r="EU84" s="81"/>
      <c r="EV84" s="81"/>
      <c r="EW84" s="81"/>
      <c r="EX84" s="81"/>
      <c r="EY84" s="81"/>
      <c r="EZ84" s="81"/>
      <c r="FA84" s="81"/>
      <c r="FB84" s="81"/>
      <c r="FC84" s="81"/>
      <c r="FD84" s="81"/>
      <c r="FE84" s="81"/>
      <c r="FF84" s="81"/>
      <c r="FG84" s="81"/>
      <c r="FH84" s="81"/>
      <c r="FI84" s="81"/>
      <c r="FJ84" s="81"/>
      <c r="FK84" s="81"/>
    </row>
    <row r="85" spans="2:167" x14ac:dyDescent="0.2">
      <c r="B85" s="230"/>
      <c r="C85" s="230"/>
      <c r="D85" s="113"/>
      <c r="E85" s="113"/>
      <c r="F85" s="659">
        <v>23</v>
      </c>
      <c r="G85" s="439">
        <v>19.158652637442525</v>
      </c>
      <c r="H85" s="439">
        <v>19.158652637442525</v>
      </c>
      <c r="I85" s="439">
        <v>19.158652637442525</v>
      </c>
      <c r="J85" s="439">
        <v>18.679686321506463</v>
      </c>
      <c r="K85" s="439">
        <v>17.721753689634337</v>
      </c>
      <c r="L85" s="439">
        <v>16.763821057762211</v>
      </c>
      <c r="M85" s="439">
        <v>15.805888425890082</v>
      </c>
      <c r="N85" s="439">
        <v>15.326922109954021</v>
      </c>
      <c r="O85" s="439">
        <v>15.805888425890082</v>
      </c>
      <c r="P85" s="439">
        <v>16.763821057762211</v>
      </c>
      <c r="Q85" s="439">
        <v>18.2007200055704</v>
      </c>
      <c r="R85" s="680">
        <v>19.158652637442525</v>
      </c>
      <c r="S85" s="288">
        <v>684</v>
      </c>
      <c r="T85" s="408"/>
      <c r="U85" s="444"/>
      <c r="V85" s="444"/>
      <c r="W85" s="444"/>
      <c r="X85" s="444"/>
      <c r="Y85" s="444"/>
      <c r="Z85" s="440"/>
      <c r="AA85" s="446"/>
      <c r="AB85" s="411"/>
      <c r="AC85" s="904"/>
      <c r="AD85" s="1199"/>
      <c r="AE85" s="1200">
        <v>14.525719312216282</v>
      </c>
      <c r="AF85" s="1200">
        <v>14.807601212975836</v>
      </c>
      <c r="AG85" s="1200">
        <v>15.285830038039316</v>
      </c>
      <c r="AH85" s="1200">
        <v>15.94080203501561</v>
      </c>
      <c r="AI85" s="1200">
        <v>16.511350906108607</v>
      </c>
      <c r="AJ85" s="1200">
        <v>16.789982606167687</v>
      </c>
      <c r="AK85" s="1200">
        <v>16.453502566532752</v>
      </c>
      <c r="AL85" s="1200">
        <v>15.674899259685162</v>
      </c>
      <c r="AM85" s="1200">
        <v>14.811271977357208</v>
      </c>
      <c r="AN85" s="1200">
        <v>14.204450870810611</v>
      </c>
      <c r="AO85" s="1200">
        <v>14.1696587525827</v>
      </c>
      <c r="AP85" s="1200">
        <v>14.468260997937749</v>
      </c>
      <c r="AQ85" s="1201">
        <v>15.30361087795246</v>
      </c>
      <c r="AR85" s="1201"/>
      <c r="AS85" s="748">
        <v>17</v>
      </c>
      <c r="AT85" s="1201">
        <f t="shared" si="107"/>
        <v>32.023729367482858</v>
      </c>
      <c r="AU85" s="1201">
        <f t="shared" si="108"/>
        <v>32.64517258206596</v>
      </c>
      <c r="AV85" s="1201">
        <f t="shared" si="109"/>
        <v>33.699486667336934</v>
      </c>
      <c r="AW85" s="1201">
        <f t="shared" si="110"/>
        <v>34.26486642865401</v>
      </c>
      <c r="AX85" s="1201">
        <f t="shared" si="111"/>
        <v>33.671200367287192</v>
      </c>
      <c r="AY85" s="1201">
        <f t="shared" si="112"/>
        <v>32.388628512593357</v>
      </c>
      <c r="AZ85" s="1201">
        <f t="shared" si="113"/>
        <v>29.925855247535079</v>
      </c>
      <c r="BA85" s="1201">
        <f t="shared" si="114"/>
        <v>27.645789979298527</v>
      </c>
      <c r="BB85" s="1201">
        <f t="shared" si="115"/>
        <v>26.938943816609402</v>
      </c>
      <c r="BC85" s="1201">
        <f t="shared" si="116"/>
        <v>27.401021982659298</v>
      </c>
      <c r="BD85" s="1201">
        <f t="shared" si="117"/>
        <v>29.676812693443562</v>
      </c>
      <c r="BE85" s="1201">
        <f t="shared" si="118"/>
        <v>31.897055468117333</v>
      </c>
      <c r="BF85" s="1202"/>
      <c r="BG85" s="1203"/>
      <c r="BH85" s="1203"/>
      <c r="BI85" s="748">
        <v>17</v>
      </c>
      <c r="BJ85" s="1190">
        <f t="shared" si="156"/>
        <v>501.59999999999997</v>
      </c>
      <c r="BK85" s="1202">
        <f t="shared" si="119"/>
        <v>31.224944186725779</v>
      </c>
      <c r="BL85" s="1202">
        <f t="shared" si="120"/>
        <v>31.224944186725779</v>
      </c>
      <c r="BM85" s="1202">
        <f t="shared" si="121"/>
        <v>31.224944186725779</v>
      </c>
      <c r="BN85" s="1202">
        <f t="shared" si="122"/>
        <v>30.444320582057635</v>
      </c>
      <c r="BO85" s="1202">
        <f t="shared" si="123"/>
        <v>28.883073372721348</v>
      </c>
      <c r="BP85" s="1202">
        <f t="shared" si="124"/>
        <v>27.321826163385055</v>
      </c>
      <c r="BQ85" s="1202">
        <f t="shared" si="125"/>
        <v>25.760578954048764</v>
      </c>
      <c r="BR85" s="1202">
        <f t="shared" si="126"/>
        <v>24.979955349380624</v>
      </c>
      <c r="BS85" s="1202">
        <f t="shared" si="127"/>
        <v>25.760578954048764</v>
      </c>
      <c r="BT85" s="1202">
        <f t="shared" si="128"/>
        <v>27.321826163385055</v>
      </c>
      <c r="BU85" s="1202">
        <f t="shared" si="129"/>
        <v>29.663696977389488</v>
      </c>
      <c r="BV85" s="1202">
        <f t="shared" si="130"/>
        <v>31.224944186725779</v>
      </c>
      <c r="BW85" s="1207"/>
      <c r="BX85" s="1207"/>
      <c r="BY85" s="1204">
        <f t="shared" si="157"/>
        <v>16.5</v>
      </c>
      <c r="BZ85" s="1190">
        <f t="shared" si="160"/>
        <v>32938.864059837528</v>
      </c>
      <c r="CA85" s="1201">
        <f t="shared" si="158"/>
        <v>32.293846113227659</v>
      </c>
      <c r="CB85" s="1201">
        <f t="shared" si="131"/>
        <v>32.293846113227659</v>
      </c>
      <c r="CC85" s="1201">
        <f t="shared" si="132"/>
        <v>32.293846113227659</v>
      </c>
      <c r="CD85" s="1201">
        <f t="shared" si="133"/>
        <v>32.293846113227659</v>
      </c>
      <c r="CE85" s="1201">
        <f t="shared" si="134"/>
        <v>31.486499960396966</v>
      </c>
      <c r="CF85" s="1201">
        <f t="shared" si="135"/>
        <v>29.871807654735587</v>
      </c>
      <c r="CG85" s="1201">
        <f t="shared" si="136"/>
        <v>28.257115349074201</v>
      </c>
      <c r="CH85" s="1201">
        <f t="shared" si="137"/>
        <v>26.642423043412816</v>
      </c>
      <c r="CI85" s="1201">
        <f t="shared" si="138"/>
        <v>25.83507689058213</v>
      </c>
      <c r="CJ85" s="1201">
        <f t="shared" si="139"/>
        <v>26.642423043412816</v>
      </c>
      <c r="CK85" s="1201">
        <f t="shared" si="140"/>
        <v>28.257115349074201</v>
      </c>
      <c r="CL85" s="1201">
        <f t="shared" si="141"/>
        <v>30.679153807566273</v>
      </c>
      <c r="CM85" s="1201">
        <f t="shared" si="142"/>
        <v>32.293846113227659</v>
      </c>
      <c r="CN85" s="1201"/>
      <c r="CO85" s="748"/>
      <c r="CP85" s="1201"/>
      <c r="CQ85" s="748">
        <v>17</v>
      </c>
      <c r="CR85" s="1190">
        <f t="shared" si="159"/>
        <v>501.59999999999997</v>
      </c>
      <c r="CS85" s="1205">
        <f t="shared" si="143"/>
        <v>7.3168128929550349</v>
      </c>
      <c r="CT85" s="1201">
        <f t="shared" si="144"/>
        <v>16.130811210116306</v>
      </c>
      <c r="CU85" s="1201">
        <f t="shared" si="145"/>
        <v>16.130811210116306</v>
      </c>
      <c r="CV85" s="1201">
        <f t="shared" si="146"/>
        <v>16.130811210116306</v>
      </c>
      <c r="CW85" s="1201">
        <f t="shared" si="147"/>
        <v>15.7275409298634</v>
      </c>
      <c r="CX85" s="1201">
        <f t="shared" si="148"/>
        <v>14.921000369357586</v>
      </c>
      <c r="CY85" s="1201">
        <f t="shared" si="149"/>
        <v>14.11445980885177</v>
      </c>
      <c r="CZ85" s="1201">
        <f t="shared" si="150"/>
        <v>13.307919248345952</v>
      </c>
      <c r="DA85" s="1201">
        <f t="shared" si="151"/>
        <v>12.904648968093047</v>
      </c>
      <c r="DB85" s="1201">
        <f t="shared" si="152"/>
        <v>13.307919248345952</v>
      </c>
      <c r="DC85" s="1201">
        <f t="shared" si="153"/>
        <v>14.11445980885177</v>
      </c>
      <c r="DD85" s="1201">
        <f t="shared" si="154"/>
        <v>15.32427064961049</v>
      </c>
      <c r="DE85" s="1201">
        <f t="shared" si="155"/>
        <v>16.130811210116306</v>
      </c>
      <c r="DF85" s="1190"/>
      <c r="DG85" s="1190"/>
      <c r="DH85" s="748" t="s">
        <v>193</v>
      </c>
      <c r="DI85" s="1202"/>
      <c r="DJ85" s="1202"/>
      <c r="DK85" s="1202"/>
      <c r="DL85" s="1202"/>
      <c r="DM85" s="748"/>
      <c r="DN85" s="748"/>
      <c r="DO85" s="748"/>
      <c r="DP85" s="748"/>
      <c r="DQ85" s="748"/>
      <c r="DR85" s="748"/>
      <c r="DS85" s="748"/>
      <c r="DT85" s="1202">
        <f>Q59</f>
        <v>15.787661898558499</v>
      </c>
      <c r="DU85" s="748"/>
      <c r="DV85" s="748"/>
      <c r="DW85" s="735"/>
      <c r="DX85" s="229"/>
      <c r="DY85" s="229"/>
      <c r="DZ85" s="229"/>
      <c r="EA85" s="229"/>
      <c r="EB85" s="229"/>
      <c r="EC85" s="229"/>
      <c r="ED85" s="229"/>
      <c r="EE85" s="229"/>
      <c r="EF85" s="229"/>
      <c r="EG85" s="229"/>
      <c r="EH85" s="229"/>
      <c r="EI85" s="229"/>
      <c r="EJ85" s="229"/>
      <c r="EK85" s="229"/>
      <c r="EL85" s="229"/>
      <c r="EM85" s="229"/>
      <c r="EN85" s="156"/>
      <c r="EO85" s="156"/>
      <c r="EP85" s="156"/>
      <c r="EQ85" s="156"/>
      <c r="ER85" s="156"/>
      <c r="ES85" s="228"/>
      <c r="ET85" s="81"/>
      <c r="EU85" s="81"/>
      <c r="EV85" s="81"/>
      <c r="EW85" s="81"/>
      <c r="EX85" s="81"/>
      <c r="EY85" s="81"/>
      <c r="EZ85" s="81"/>
      <c r="FA85" s="81"/>
      <c r="FB85" s="81"/>
      <c r="FC85" s="81"/>
      <c r="FD85" s="81"/>
      <c r="FE85" s="81"/>
      <c r="FF85" s="81"/>
      <c r="FG85" s="81"/>
      <c r="FH85" s="81"/>
      <c r="FI85" s="81"/>
      <c r="FJ85" s="81"/>
      <c r="FK85" s="81"/>
    </row>
    <row r="86" spans="2:167" x14ac:dyDescent="0.2">
      <c r="B86" s="230"/>
      <c r="C86" s="230"/>
      <c r="D86" s="113"/>
      <c r="E86" s="113"/>
      <c r="F86" s="659">
        <v>24</v>
      </c>
      <c r="G86" s="439">
        <v>17.541846553953889</v>
      </c>
      <c r="H86" s="439">
        <v>17.541846553953889</v>
      </c>
      <c r="I86" s="439">
        <v>17.541846553953889</v>
      </c>
      <c r="J86" s="439">
        <v>17.103300390105041</v>
      </c>
      <c r="K86" s="439">
        <v>16.226208062407348</v>
      </c>
      <c r="L86" s="439">
        <v>15.349115734709653</v>
      </c>
      <c r="M86" s="439">
        <v>14.472023407011957</v>
      </c>
      <c r="N86" s="439">
        <v>14.033477243163112</v>
      </c>
      <c r="O86" s="439">
        <v>14.472023407011957</v>
      </c>
      <c r="P86" s="439">
        <v>15.349115734709653</v>
      </c>
      <c r="Q86" s="439">
        <v>16.664754226256193</v>
      </c>
      <c r="R86" s="680">
        <v>17.541846553953889</v>
      </c>
      <c r="S86" s="288">
        <v>714.4</v>
      </c>
      <c r="T86" s="408"/>
      <c r="U86" s="444"/>
      <c r="V86" s="444"/>
      <c r="W86" s="444"/>
      <c r="X86" s="444"/>
      <c r="Y86" s="440"/>
      <c r="Z86" s="440"/>
      <c r="AA86" s="446"/>
      <c r="AB86" s="411"/>
      <c r="AC86" s="904"/>
      <c r="AD86" s="1199"/>
      <c r="AE86" s="1200">
        <v>13.678936303791103</v>
      </c>
      <c r="AF86" s="1200">
        <v>13.714588174309188</v>
      </c>
      <c r="AG86" s="1200">
        <v>13.991827182022551</v>
      </c>
      <c r="AH86" s="1200">
        <v>14.371519650129189</v>
      </c>
      <c r="AI86" s="1200">
        <v>14.800832890989355</v>
      </c>
      <c r="AJ86" s="1200">
        <v>15.126025152477439</v>
      </c>
      <c r="AK86" s="1200">
        <v>15.100591800980657</v>
      </c>
      <c r="AL86" s="1200">
        <v>14.784378321482661</v>
      </c>
      <c r="AM86" s="1200">
        <v>14.245667105451206</v>
      </c>
      <c r="AN86" s="1200">
        <v>13.770548358739038</v>
      </c>
      <c r="AO86" s="1200">
        <v>13.67147672598187</v>
      </c>
      <c r="AP86" s="1200">
        <v>13.725849622691758</v>
      </c>
      <c r="AQ86" s="1201">
        <v>14.248520107420502</v>
      </c>
      <c r="AR86" s="1201"/>
      <c r="AS86" s="748">
        <v>18</v>
      </c>
      <c r="AT86" s="1201">
        <f t="shared" si="107"/>
        <v>30.156892392877054</v>
      </c>
      <c r="AU86" s="1201">
        <f t="shared" si="108"/>
        <v>30.235491313066539</v>
      </c>
      <c r="AV86" s="1201">
        <f t="shared" si="109"/>
        <v>30.846698700617772</v>
      </c>
      <c r="AW86" s="1201">
        <f t="shared" si="110"/>
        <v>30.891682871838061</v>
      </c>
      <c r="AX86" s="1201">
        <f t="shared" si="111"/>
        <v>30.182982162341489</v>
      </c>
      <c r="AY86" s="1201">
        <f t="shared" si="112"/>
        <v>29.178780051610619</v>
      </c>
      <c r="AZ86" s="1201">
        <f t="shared" si="113"/>
        <v>27.465162664358505</v>
      </c>
      <c r="BA86" s="1201">
        <f t="shared" si="114"/>
        <v>26.075179896142647</v>
      </c>
      <c r="BB86" s="1201">
        <f t="shared" si="115"/>
        <v>25.910213948575812</v>
      </c>
      <c r="BC86" s="1201">
        <f t="shared" si="116"/>
        <v>26.564004601294965</v>
      </c>
      <c r="BD86" s="1201">
        <f t="shared" si="117"/>
        <v>28.633424496958011</v>
      </c>
      <c r="BE86" s="1201">
        <f t="shared" si="118"/>
        <v>30.260318556904714</v>
      </c>
      <c r="BF86" s="1202"/>
      <c r="BG86" s="1203"/>
      <c r="BH86" s="1203"/>
      <c r="BI86" s="748">
        <v>18</v>
      </c>
      <c r="BJ86" s="1190">
        <f t="shared" si="156"/>
        <v>532</v>
      </c>
      <c r="BK86" s="1202">
        <f t="shared" si="119"/>
        <v>28.360872582451247</v>
      </c>
      <c r="BL86" s="1202">
        <f t="shared" si="120"/>
        <v>28.360872582451247</v>
      </c>
      <c r="BM86" s="1202">
        <f t="shared" si="121"/>
        <v>28.360872582451247</v>
      </c>
      <c r="BN86" s="1202">
        <f t="shared" si="122"/>
        <v>27.651850767889968</v>
      </c>
      <c r="BO86" s="1202">
        <f t="shared" si="123"/>
        <v>26.233807138767407</v>
      </c>
      <c r="BP86" s="1202">
        <f t="shared" si="124"/>
        <v>24.815763509644842</v>
      </c>
      <c r="BQ86" s="1202">
        <f t="shared" si="125"/>
        <v>23.397719880522278</v>
      </c>
      <c r="BR86" s="1202">
        <f t="shared" si="126"/>
        <v>22.688698065960999</v>
      </c>
      <c r="BS86" s="1202">
        <f t="shared" si="127"/>
        <v>23.397719880522278</v>
      </c>
      <c r="BT86" s="1202">
        <f t="shared" si="128"/>
        <v>24.815763509644842</v>
      </c>
      <c r="BU86" s="1202">
        <f t="shared" si="129"/>
        <v>26.942828953328682</v>
      </c>
      <c r="BV86" s="1202">
        <f t="shared" si="130"/>
        <v>28.360872582451247</v>
      </c>
      <c r="BW86" s="1207"/>
      <c r="BX86" s="1207"/>
      <c r="BY86" s="1204">
        <f t="shared" si="157"/>
        <v>17.5</v>
      </c>
      <c r="BZ86" s="1190">
        <f t="shared" si="160"/>
        <v>33839.675515222756</v>
      </c>
      <c r="CA86" s="1201">
        <f t="shared" si="158"/>
        <v>29.631955769250983</v>
      </c>
      <c r="CB86" s="1201">
        <f t="shared" si="131"/>
        <v>29.631955769250983</v>
      </c>
      <c r="CC86" s="1201">
        <f t="shared" si="132"/>
        <v>29.631955769250983</v>
      </c>
      <c r="CD86" s="1201">
        <f t="shared" si="133"/>
        <v>29.631955769250983</v>
      </c>
      <c r="CE86" s="1201">
        <f t="shared" si="134"/>
        <v>28.891156875019707</v>
      </c>
      <c r="CF86" s="1201">
        <f t="shared" si="135"/>
        <v>27.409559086557159</v>
      </c>
      <c r="CG86" s="1201">
        <f t="shared" si="136"/>
        <v>25.927961298094608</v>
      </c>
      <c r="CH86" s="1201">
        <f t="shared" si="137"/>
        <v>24.446363509632061</v>
      </c>
      <c r="CI86" s="1201">
        <f t="shared" si="138"/>
        <v>23.705564615400789</v>
      </c>
      <c r="CJ86" s="1201">
        <f t="shared" si="139"/>
        <v>24.446363509632061</v>
      </c>
      <c r="CK86" s="1201">
        <f t="shared" si="140"/>
        <v>25.927961298094608</v>
      </c>
      <c r="CL86" s="1201">
        <f t="shared" si="141"/>
        <v>28.150357980788431</v>
      </c>
      <c r="CM86" s="1201">
        <f t="shared" si="142"/>
        <v>29.631955769250983</v>
      </c>
      <c r="CN86" s="1201"/>
      <c r="CO86" s="748"/>
      <c r="CP86" s="1201"/>
      <c r="CQ86" s="748">
        <v>18</v>
      </c>
      <c r="CR86" s="1190">
        <f t="shared" si="159"/>
        <v>532</v>
      </c>
      <c r="CS86" s="1205">
        <f t="shared" si="143"/>
        <v>6.00632084842856</v>
      </c>
      <c r="CT86" s="1201">
        <f t="shared" si="144"/>
        <v>13.241670805423194</v>
      </c>
      <c r="CU86" s="1201">
        <f t="shared" si="145"/>
        <v>13.241670805423194</v>
      </c>
      <c r="CV86" s="1201">
        <f t="shared" si="146"/>
        <v>13.241670805423194</v>
      </c>
      <c r="CW86" s="1201">
        <f t="shared" si="147"/>
        <v>12.910629035287613</v>
      </c>
      <c r="CX86" s="1201">
        <f t="shared" si="148"/>
        <v>12.248545495016455</v>
      </c>
      <c r="CY86" s="1201">
        <f t="shared" si="149"/>
        <v>11.586461954745296</v>
      </c>
      <c r="CZ86" s="1201">
        <f t="shared" si="150"/>
        <v>10.924378414474134</v>
      </c>
      <c r="DA86" s="1201">
        <f t="shared" si="151"/>
        <v>10.593336644338555</v>
      </c>
      <c r="DB86" s="1201">
        <f t="shared" si="152"/>
        <v>10.924378414474134</v>
      </c>
      <c r="DC86" s="1201">
        <f t="shared" si="153"/>
        <v>11.586461954745296</v>
      </c>
      <c r="DD86" s="1201">
        <f t="shared" si="154"/>
        <v>12.579587265152034</v>
      </c>
      <c r="DE86" s="1201">
        <f t="shared" si="155"/>
        <v>13.241670805423194</v>
      </c>
      <c r="DF86" s="1190"/>
      <c r="DG86" s="1190"/>
      <c r="DH86" s="1190"/>
      <c r="DI86" s="1133" t="s">
        <v>68</v>
      </c>
      <c r="DJ86" s="748"/>
      <c r="DK86" s="748"/>
      <c r="DL86" s="748"/>
      <c r="DM86" s="748"/>
      <c r="DN86" s="748"/>
      <c r="DO86" s="748"/>
      <c r="DP86" s="748"/>
      <c r="DQ86" s="748"/>
      <c r="DR86" s="748"/>
      <c r="DS86" s="748"/>
      <c r="DT86" s="748"/>
      <c r="DU86" s="748"/>
      <c r="DV86" s="748"/>
      <c r="DW86" s="735"/>
      <c r="DX86" s="229"/>
      <c r="DY86" s="229"/>
      <c r="DZ86" s="229"/>
      <c r="EA86" s="229"/>
      <c r="EB86" s="229"/>
      <c r="EC86" s="229"/>
      <c r="ED86" s="229"/>
      <c r="EE86" s="229"/>
      <c r="EF86" s="229"/>
      <c r="EG86" s="229"/>
      <c r="EH86" s="229"/>
      <c r="EI86" s="229"/>
      <c r="EJ86" s="229"/>
      <c r="EK86" s="229"/>
      <c r="EL86" s="229"/>
      <c r="EM86" s="229"/>
      <c r="EN86" s="156"/>
      <c r="EO86" s="156"/>
      <c r="EP86" s="156"/>
      <c r="EQ86" s="156"/>
      <c r="ER86" s="156"/>
      <c r="ES86" s="228"/>
      <c r="ET86" s="81"/>
      <c r="EU86" s="81"/>
      <c r="EV86" s="81"/>
      <c r="EW86" s="81"/>
      <c r="EX86" s="81"/>
      <c r="EY86" s="81"/>
      <c r="EZ86" s="81"/>
      <c r="FA86" s="81"/>
      <c r="FB86" s="81"/>
      <c r="FC86" s="81"/>
      <c r="FD86" s="81"/>
      <c r="FE86" s="81"/>
      <c r="FF86" s="81"/>
      <c r="FG86" s="81"/>
      <c r="FH86" s="81"/>
      <c r="FI86" s="81"/>
      <c r="FJ86" s="81"/>
      <c r="FK86" s="81"/>
    </row>
    <row r="87" spans="2:167" x14ac:dyDescent="0.2">
      <c r="B87" s="230"/>
      <c r="C87" s="230"/>
      <c r="D87" s="113"/>
      <c r="E87" s="113"/>
      <c r="F87" s="113"/>
      <c r="G87" s="113"/>
      <c r="H87" s="113"/>
      <c r="I87" s="113"/>
      <c r="J87" s="113"/>
      <c r="K87" s="113"/>
      <c r="L87" s="113"/>
      <c r="M87" s="113"/>
      <c r="N87" s="113"/>
      <c r="O87" s="113"/>
      <c r="P87" s="113"/>
      <c r="Q87" s="113"/>
      <c r="R87" s="113"/>
      <c r="S87" s="424"/>
      <c r="T87" s="414"/>
      <c r="U87" s="446"/>
      <c r="V87" s="446"/>
      <c r="W87" s="446"/>
      <c r="X87" s="446"/>
      <c r="Y87" s="446"/>
      <c r="Z87" s="446"/>
      <c r="AA87" s="446"/>
      <c r="AB87" s="411"/>
      <c r="AC87" s="904"/>
      <c r="AD87" s="1199"/>
      <c r="AE87" s="1200">
        <v>12.794781972422754</v>
      </c>
      <c r="AF87" s="1200">
        <v>12.54652150827361</v>
      </c>
      <c r="AG87" s="1200">
        <v>12.564377590385858</v>
      </c>
      <c r="AH87" s="1200">
        <v>12.575265729490784</v>
      </c>
      <c r="AI87" s="1200">
        <v>12.754721271378699</v>
      </c>
      <c r="AJ87" s="1200">
        <v>13.027861740191593</v>
      </c>
      <c r="AK87" s="1200">
        <v>13.307548193991419</v>
      </c>
      <c r="AL87" s="1200">
        <v>13.53444528356628</v>
      </c>
      <c r="AM87" s="1200">
        <v>13.445178211950266</v>
      </c>
      <c r="AN87" s="1200">
        <v>13.22417481020744</v>
      </c>
      <c r="AO87" s="1200">
        <v>13.123463596705943</v>
      </c>
      <c r="AP87" s="1200">
        <v>12.943327235966082</v>
      </c>
      <c r="AQ87" s="1201">
        <v>12.986805595377561</v>
      </c>
      <c r="AR87" s="1201"/>
      <c r="AS87" s="748">
        <v>19</v>
      </c>
      <c r="AT87" s="1201">
        <f t="shared" si="107"/>
        <v>28.207665754371419</v>
      </c>
      <c r="AU87" s="1201">
        <f t="shared" si="108"/>
        <v>27.660345119456515</v>
      </c>
      <c r="AV87" s="1201">
        <f t="shared" si="109"/>
        <v>27.699711041985754</v>
      </c>
      <c r="AW87" s="1201">
        <f t="shared" si="110"/>
        <v>27.030622397752527</v>
      </c>
      <c r="AX87" s="1201">
        <f t="shared" si="111"/>
        <v>26.01039599967589</v>
      </c>
      <c r="AY87" s="1201">
        <f t="shared" si="112"/>
        <v>25.131328847326579</v>
      </c>
      <c r="AZ87" s="1201">
        <f t="shared" si="113"/>
        <v>24.203950456301243</v>
      </c>
      <c r="BA87" s="1201">
        <f t="shared" si="114"/>
        <v>23.87067537704203</v>
      </c>
      <c r="BB87" s="1201">
        <f t="shared" si="115"/>
        <v>24.454273813197283</v>
      </c>
      <c r="BC87" s="1201">
        <f t="shared" si="116"/>
        <v>25.510025552740338</v>
      </c>
      <c r="BD87" s="1201">
        <f t="shared" si="117"/>
        <v>27.485670463142252</v>
      </c>
      <c r="BE87" s="1201">
        <f t="shared" si="118"/>
        <v>28.535152002472902</v>
      </c>
      <c r="BF87" s="1202"/>
      <c r="BG87" s="1203"/>
      <c r="BH87" s="1203"/>
      <c r="BI87" s="748">
        <v>19</v>
      </c>
      <c r="BJ87" s="1190">
        <f t="shared" si="156"/>
        <v>562.4</v>
      </c>
      <c r="BK87" s="1202">
        <f t="shared" si="119"/>
        <v>25.741868635427284</v>
      </c>
      <c r="BL87" s="1202">
        <f t="shared" si="120"/>
        <v>25.741868635427284</v>
      </c>
      <c r="BM87" s="1202">
        <f t="shared" si="121"/>
        <v>25.741868635427284</v>
      </c>
      <c r="BN87" s="1202">
        <f t="shared" si="122"/>
        <v>25.098321919541601</v>
      </c>
      <c r="BO87" s="1202">
        <f t="shared" si="123"/>
        <v>23.811228487770236</v>
      </c>
      <c r="BP87" s="1202">
        <f t="shared" si="124"/>
        <v>22.524135055998876</v>
      </c>
      <c r="BQ87" s="1202">
        <f t="shared" si="125"/>
        <v>21.237041624227508</v>
      </c>
      <c r="BR87" s="1202">
        <f t="shared" si="126"/>
        <v>20.593494908341828</v>
      </c>
      <c r="BS87" s="1202">
        <f t="shared" si="127"/>
        <v>21.237041624227508</v>
      </c>
      <c r="BT87" s="1202">
        <f t="shared" si="128"/>
        <v>22.524135055998876</v>
      </c>
      <c r="BU87" s="1202">
        <f t="shared" si="129"/>
        <v>24.454775203655917</v>
      </c>
      <c r="BV87" s="1202">
        <f t="shared" si="130"/>
        <v>25.741868635427284</v>
      </c>
      <c r="BW87" s="1207"/>
      <c r="BX87" s="1207"/>
      <c r="BY87" s="1204">
        <f t="shared" si="157"/>
        <v>18.5</v>
      </c>
      <c r="BZ87" s="1190">
        <f t="shared" si="160"/>
        <v>34665.858631952389</v>
      </c>
      <c r="CA87" s="1201">
        <f t="shared" si="158"/>
        <v>27.177076208211719</v>
      </c>
      <c r="CB87" s="1201">
        <f t="shared" si="131"/>
        <v>27.177076208211719</v>
      </c>
      <c r="CC87" s="1201">
        <f t="shared" si="132"/>
        <v>27.177076208211719</v>
      </c>
      <c r="CD87" s="1201">
        <f t="shared" si="133"/>
        <v>27.177076208211719</v>
      </c>
      <c r="CE87" s="1201">
        <f t="shared" si="134"/>
        <v>26.497649303006426</v>
      </c>
      <c r="CF87" s="1201">
        <f t="shared" si="135"/>
        <v>25.138795492595843</v>
      </c>
      <c r="CG87" s="1201">
        <f t="shared" si="136"/>
        <v>23.779941682185253</v>
      </c>
      <c r="CH87" s="1201">
        <f t="shared" si="137"/>
        <v>22.421087871774667</v>
      </c>
      <c r="CI87" s="1201">
        <f t="shared" si="138"/>
        <v>21.741660966569377</v>
      </c>
      <c r="CJ87" s="1201">
        <f t="shared" si="139"/>
        <v>22.421087871774667</v>
      </c>
      <c r="CK87" s="1201">
        <f t="shared" si="140"/>
        <v>23.779941682185253</v>
      </c>
      <c r="CL87" s="1201">
        <f t="shared" si="141"/>
        <v>25.818222397801133</v>
      </c>
      <c r="CM87" s="1201">
        <f t="shared" si="142"/>
        <v>27.177076208211719</v>
      </c>
      <c r="CN87" s="1201"/>
      <c r="CO87" s="748"/>
      <c r="CP87" s="1201"/>
      <c r="CQ87" s="748">
        <v>19</v>
      </c>
      <c r="CR87" s="1190">
        <f t="shared" si="159"/>
        <v>562.4</v>
      </c>
      <c r="CS87" s="1205">
        <f t="shared" si="143"/>
        <v>4.9175844661602204</v>
      </c>
      <c r="CT87" s="1201">
        <f t="shared" si="144"/>
        <v>10.841417949857446</v>
      </c>
      <c r="CU87" s="1201">
        <f t="shared" si="145"/>
        <v>10.841417949857446</v>
      </c>
      <c r="CV87" s="1201">
        <f t="shared" si="146"/>
        <v>10.841417949857446</v>
      </c>
      <c r="CW87" s="1201">
        <f t="shared" si="147"/>
        <v>10.570382501111009</v>
      </c>
      <c r="CX87" s="1201">
        <f t="shared" si="148"/>
        <v>10.028311603618139</v>
      </c>
      <c r="CY87" s="1201">
        <f t="shared" si="149"/>
        <v>9.4862407061252654</v>
      </c>
      <c r="CZ87" s="1201">
        <f t="shared" si="150"/>
        <v>8.9441698086323935</v>
      </c>
      <c r="DA87" s="1201">
        <f t="shared" si="151"/>
        <v>8.6731343598859567</v>
      </c>
      <c r="DB87" s="1201">
        <f t="shared" si="152"/>
        <v>8.9441698086323935</v>
      </c>
      <c r="DC87" s="1201">
        <f t="shared" si="153"/>
        <v>9.4862407061252654</v>
      </c>
      <c r="DD87" s="1201">
        <f t="shared" si="154"/>
        <v>10.299347052364572</v>
      </c>
      <c r="DE87" s="1201">
        <f t="shared" si="155"/>
        <v>10.841417949857446</v>
      </c>
      <c r="DF87" s="1190"/>
      <c r="DG87" s="1190"/>
      <c r="DH87" s="748" t="s">
        <v>183</v>
      </c>
      <c r="DI87" s="1202">
        <f>G63</f>
        <v>89.555090148179787</v>
      </c>
      <c r="DJ87" s="748"/>
      <c r="DK87" s="748"/>
      <c r="DL87" s="748"/>
      <c r="DM87" s="748"/>
      <c r="DN87" s="748"/>
      <c r="DO87" s="748"/>
      <c r="DP87" s="748"/>
      <c r="DQ87" s="748"/>
      <c r="DR87" s="748"/>
      <c r="DS87" s="748"/>
      <c r="DT87" s="748"/>
      <c r="DU87" s="748"/>
      <c r="DV87" s="748"/>
      <c r="DW87" s="735"/>
      <c r="DX87" s="229"/>
      <c r="DY87" s="229"/>
      <c r="DZ87" s="229"/>
      <c r="EA87" s="229"/>
      <c r="EB87" s="229"/>
      <c r="EC87" s="229"/>
      <c r="ED87" s="229"/>
      <c r="EE87" s="229"/>
      <c r="EF87" s="229"/>
      <c r="EG87" s="229"/>
      <c r="EH87" s="229"/>
      <c r="EI87" s="229"/>
      <c r="EJ87" s="229"/>
      <c r="EK87" s="229"/>
      <c r="EL87" s="229"/>
      <c r="EM87" s="229"/>
      <c r="EN87" s="156"/>
      <c r="EO87" s="156"/>
      <c r="EP87" s="156"/>
      <c r="EQ87" s="156"/>
      <c r="ER87" s="156"/>
      <c r="ES87" s="228"/>
      <c r="ET87" s="81"/>
      <c r="EU87" s="81"/>
      <c r="EV87" s="81"/>
      <c r="EW87" s="81"/>
      <c r="EX87" s="81"/>
      <c r="EY87" s="81"/>
      <c r="EZ87" s="81"/>
      <c r="FA87" s="81"/>
      <c r="FB87" s="81"/>
      <c r="FC87" s="81"/>
      <c r="FD87" s="81"/>
      <c r="FE87" s="81"/>
      <c r="FF87" s="81"/>
      <c r="FG87" s="81"/>
      <c r="FH87" s="81"/>
      <c r="FI87" s="81"/>
      <c r="FJ87" s="81"/>
      <c r="FK87" s="81"/>
    </row>
    <row r="88" spans="2:167" x14ac:dyDescent="0.2">
      <c r="B88" s="230"/>
      <c r="C88" s="230"/>
      <c r="D88" s="113"/>
      <c r="E88" s="113"/>
      <c r="F88" s="113"/>
      <c r="G88" s="281" t="s">
        <v>494</v>
      </c>
      <c r="H88" s="113"/>
      <c r="I88" s="113"/>
      <c r="J88" s="113"/>
      <c r="K88" s="113"/>
      <c r="L88" s="113"/>
      <c r="M88" s="113"/>
      <c r="N88" s="113"/>
      <c r="O88" s="113"/>
      <c r="P88" s="113"/>
      <c r="Q88" s="113"/>
      <c r="R88" s="113"/>
      <c r="S88" s="424"/>
      <c r="T88" s="414"/>
      <c r="U88" s="446"/>
      <c r="V88" s="446"/>
      <c r="W88" s="446"/>
      <c r="X88" s="446"/>
      <c r="Y88" s="446"/>
      <c r="Z88" s="446"/>
      <c r="AA88" s="451"/>
      <c r="AB88" s="411"/>
      <c r="AC88" s="904"/>
      <c r="AD88" s="1199"/>
      <c r="AE88" s="1200">
        <v>11.861666080258903</v>
      </c>
      <c r="AF88" s="1200">
        <v>11.342920956080507</v>
      </c>
      <c r="AG88" s="1200">
        <v>11.076943424429968</v>
      </c>
      <c r="AH88" s="1200">
        <v>10.698546410798299</v>
      </c>
      <c r="AI88" s="1200">
        <v>10.564543450033707</v>
      </c>
      <c r="AJ88" s="1200">
        <v>10.690744768472396</v>
      </c>
      <c r="AK88" s="1200">
        <v>11.194469769013271</v>
      </c>
      <c r="AL88" s="1200">
        <v>11.924002485383831</v>
      </c>
      <c r="AM88" s="1200">
        <v>12.33373474399316</v>
      </c>
      <c r="AN88" s="1200">
        <v>12.461108839807777</v>
      </c>
      <c r="AO88" s="1200">
        <v>12.434549960751939</v>
      </c>
      <c r="AP88" s="1200">
        <v>12.097750154408841</v>
      </c>
      <c r="AQ88" s="1201">
        <v>11.55674842028605</v>
      </c>
      <c r="AR88" s="1201"/>
      <c r="AS88" s="748">
        <v>20</v>
      </c>
      <c r="AT88" s="1201">
        <f t="shared" si="107"/>
        <v>26.150497351425511</v>
      </c>
      <c r="AU88" s="1201">
        <f t="shared" si="108"/>
        <v>25.006860116647111</v>
      </c>
      <c r="AV88" s="1201">
        <f t="shared" si="109"/>
        <v>24.420480033958569</v>
      </c>
      <c r="AW88" s="1201">
        <f t="shared" si="110"/>
        <v>22.996600982906596</v>
      </c>
      <c r="AX88" s="1201">
        <f t="shared" si="111"/>
        <v>21.544019100423366</v>
      </c>
      <c r="AY88" s="1201">
        <f t="shared" si="112"/>
        <v>20.622925523568291</v>
      </c>
      <c r="AZ88" s="1201">
        <f t="shared" si="113"/>
        <v>20.360654549130082</v>
      </c>
      <c r="BA88" s="1201">
        <f t="shared" si="114"/>
        <v>21.030340480170729</v>
      </c>
      <c r="BB88" s="1201">
        <f t="shared" si="115"/>
        <v>22.432765249691961</v>
      </c>
      <c r="BC88" s="1201">
        <f t="shared" si="116"/>
        <v>24.038037116206905</v>
      </c>
      <c r="BD88" s="1201">
        <f t="shared" si="117"/>
        <v>26.042815607344142</v>
      </c>
      <c r="BE88" s="1201">
        <f t="shared" si="118"/>
        <v>26.67097364151822</v>
      </c>
      <c r="BF88" s="1202"/>
      <c r="BG88" s="1203"/>
      <c r="BH88" s="1203"/>
      <c r="BI88" s="748">
        <v>20</v>
      </c>
      <c r="BJ88" s="1190">
        <f t="shared" si="156"/>
        <v>592.80000000000007</v>
      </c>
      <c r="BK88" s="1202">
        <f t="shared" si="119"/>
        <v>23.350406521641723</v>
      </c>
      <c r="BL88" s="1202">
        <f t="shared" si="120"/>
        <v>23.350406521641723</v>
      </c>
      <c r="BM88" s="1202">
        <f t="shared" si="121"/>
        <v>23.350406521641723</v>
      </c>
      <c r="BN88" s="1202">
        <f t="shared" si="122"/>
        <v>22.766646358600681</v>
      </c>
      <c r="BO88" s="1202">
        <f t="shared" si="123"/>
        <v>21.599126032518594</v>
      </c>
      <c r="BP88" s="1202">
        <f t="shared" si="124"/>
        <v>20.431605706436507</v>
      </c>
      <c r="BQ88" s="1202">
        <f t="shared" si="125"/>
        <v>19.26408538035442</v>
      </c>
      <c r="BR88" s="1202">
        <f t="shared" si="126"/>
        <v>18.680325217313381</v>
      </c>
      <c r="BS88" s="1202">
        <f t="shared" si="127"/>
        <v>19.26408538035442</v>
      </c>
      <c r="BT88" s="1202">
        <f t="shared" si="128"/>
        <v>20.431605706436507</v>
      </c>
      <c r="BU88" s="1202">
        <f t="shared" si="129"/>
        <v>22.182886195559632</v>
      </c>
      <c r="BV88" s="1202">
        <f t="shared" si="130"/>
        <v>23.350406521641723</v>
      </c>
      <c r="BW88" s="1207"/>
      <c r="BX88" s="1207"/>
      <c r="BY88" s="1204">
        <f t="shared" si="157"/>
        <v>19.500000000000004</v>
      </c>
      <c r="BZ88" s="1190">
        <f t="shared" si="160"/>
        <v>35423.286835559848</v>
      </c>
      <c r="CA88" s="1201">
        <f t="shared" si="158"/>
        <v>24.915401434455898</v>
      </c>
      <c r="CB88" s="1201">
        <f t="shared" si="131"/>
        <v>24.915401434455898</v>
      </c>
      <c r="CC88" s="1201">
        <f t="shared" si="132"/>
        <v>24.915401434455898</v>
      </c>
      <c r="CD88" s="1201">
        <f t="shared" si="133"/>
        <v>24.915401434455898</v>
      </c>
      <c r="CE88" s="1201">
        <f t="shared" si="134"/>
        <v>24.292516398594501</v>
      </c>
      <c r="CF88" s="1201">
        <f t="shared" si="135"/>
        <v>23.046746326871705</v>
      </c>
      <c r="CG88" s="1201">
        <f t="shared" si="136"/>
        <v>21.80097625514891</v>
      </c>
      <c r="CH88" s="1201">
        <f t="shared" si="137"/>
        <v>20.555206183426115</v>
      </c>
      <c r="CI88" s="1201">
        <f t="shared" si="138"/>
        <v>19.932321147564721</v>
      </c>
      <c r="CJ88" s="1201">
        <f t="shared" si="139"/>
        <v>20.555206183426115</v>
      </c>
      <c r="CK88" s="1201">
        <f t="shared" si="140"/>
        <v>21.80097625514891</v>
      </c>
      <c r="CL88" s="1201">
        <f t="shared" si="141"/>
        <v>23.669631362733103</v>
      </c>
      <c r="CM88" s="1201">
        <f t="shared" si="142"/>
        <v>24.915401434455898</v>
      </c>
      <c r="CN88" s="1201"/>
      <c r="CO88" s="748"/>
      <c r="CP88" s="1201"/>
      <c r="CQ88" s="748">
        <v>20</v>
      </c>
      <c r="CR88" s="1190">
        <f t="shared" si="159"/>
        <v>592.80000000000007</v>
      </c>
      <c r="CS88" s="1205">
        <f t="shared" si="143"/>
        <v>4.0177622218189413</v>
      </c>
      <c r="CT88" s="1201">
        <f t="shared" si="144"/>
        <v>8.8576494760034947</v>
      </c>
      <c r="CU88" s="1201">
        <f t="shared" si="145"/>
        <v>8.8576494760034947</v>
      </c>
      <c r="CV88" s="1201">
        <f t="shared" si="146"/>
        <v>8.8576494760034947</v>
      </c>
      <c r="CW88" s="1201">
        <f t="shared" si="147"/>
        <v>8.6362082391034072</v>
      </c>
      <c r="CX88" s="1201">
        <f t="shared" si="148"/>
        <v>8.1933257653032321</v>
      </c>
      <c r="CY88" s="1201">
        <f t="shared" si="149"/>
        <v>7.7504432915030579</v>
      </c>
      <c r="CZ88" s="1201">
        <f t="shared" si="150"/>
        <v>7.3075608177028837</v>
      </c>
      <c r="DA88" s="1201">
        <f t="shared" si="151"/>
        <v>7.0861195808027961</v>
      </c>
      <c r="DB88" s="1201">
        <f t="shared" si="152"/>
        <v>7.3075608177028837</v>
      </c>
      <c r="DC88" s="1201">
        <f t="shared" si="153"/>
        <v>7.7504432915030579</v>
      </c>
      <c r="DD88" s="1201">
        <f t="shared" si="154"/>
        <v>8.4147670022033196</v>
      </c>
      <c r="DE88" s="1201">
        <f t="shared" si="155"/>
        <v>8.8576494760034947</v>
      </c>
      <c r="DF88" s="1190"/>
      <c r="DG88" s="1190"/>
      <c r="DH88" s="748" t="s">
        <v>184</v>
      </c>
      <c r="DI88" s="1202">
        <f>H64</f>
        <v>94.998832489047942</v>
      </c>
      <c r="DJ88" s="1202">
        <f>H63</f>
        <v>89.555090148179787</v>
      </c>
      <c r="DK88" s="748"/>
      <c r="DL88" s="748"/>
      <c r="DM88" s="748"/>
      <c r="DN88" s="748"/>
      <c r="DO88" s="748"/>
      <c r="DP88" s="748"/>
      <c r="DQ88" s="748"/>
      <c r="DR88" s="748"/>
      <c r="DS88" s="748"/>
      <c r="DT88" s="748"/>
      <c r="DU88" s="748"/>
      <c r="DV88" s="748"/>
      <c r="DW88" s="735"/>
      <c r="DX88" s="229"/>
      <c r="DY88" s="229"/>
      <c r="DZ88" s="229"/>
      <c r="EA88" s="229"/>
      <c r="EB88" s="229"/>
      <c r="EC88" s="229"/>
      <c r="ED88" s="229"/>
      <c r="EE88" s="229"/>
      <c r="EF88" s="229"/>
      <c r="EG88" s="229"/>
      <c r="EH88" s="229"/>
      <c r="EI88" s="229"/>
      <c r="EJ88" s="229"/>
      <c r="EK88" s="229"/>
      <c r="EL88" s="229"/>
      <c r="EM88" s="229"/>
      <c r="EN88" s="156"/>
      <c r="EO88" s="156"/>
      <c r="EP88" s="156"/>
      <c r="EQ88" s="156"/>
      <c r="ER88" s="156"/>
      <c r="ES88" s="228"/>
      <c r="ET88" s="81"/>
      <c r="EU88" s="81"/>
      <c r="EV88" s="81"/>
      <c r="EW88" s="81"/>
      <c r="EX88" s="81"/>
      <c r="EY88" s="81"/>
      <c r="EZ88" s="81"/>
      <c r="FA88" s="81"/>
      <c r="FB88" s="81"/>
      <c r="FC88" s="81"/>
      <c r="FD88" s="81"/>
      <c r="FE88" s="81"/>
      <c r="FF88" s="81"/>
      <c r="FG88" s="81"/>
      <c r="FH88" s="81"/>
      <c r="FI88" s="81"/>
      <c r="FJ88" s="81"/>
      <c r="FK88" s="81"/>
    </row>
    <row r="89" spans="2:167" x14ac:dyDescent="0.2">
      <c r="B89" s="230"/>
      <c r="C89" s="230"/>
      <c r="D89" s="113"/>
      <c r="E89" s="113"/>
      <c r="F89" s="113"/>
      <c r="G89" s="537">
        <v>1</v>
      </c>
      <c r="H89" s="537">
        <v>1</v>
      </c>
      <c r="I89" s="537">
        <v>1</v>
      </c>
      <c r="J89" s="537">
        <v>1</v>
      </c>
      <c r="K89" s="537">
        <v>1</v>
      </c>
      <c r="L89" s="537">
        <v>1</v>
      </c>
      <c r="M89" s="537">
        <v>1</v>
      </c>
      <c r="N89" s="537">
        <v>1</v>
      </c>
      <c r="O89" s="537">
        <v>0</v>
      </c>
      <c r="P89" s="113"/>
      <c r="Q89" s="113"/>
      <c r="R89" s="113"/>
      <c r="S89" s="424"/>
      <c r="T89" s="414"/>
      <c r="U89" s="446"/>
      <c r="V89" s="446"/>
      <c r="W89" s="446"/>
      <c r="X89" s="446"/>
      <c r="Y89" s="446"/>
      <c r="Z89" s="446"/>
      <c r="AA89" s="451"/>
      <c r="AB89" s="411"/>
      <c r="AC89" s="904"/>
      <c r="AD89" s="1199"/>
      <c r="AE89" s="1200">
        <v>10.890314207353784</v>
      </c>
      <c r="AF89" s="1200">
        <v>10.192056818163337</v>
      </c>
      <c r="AG89" s="1200">
        <v>9.6719935338141969</v>
      </c>
      <c r="AH89" s="1200">
        <v>8.9982905073309229</v>
      </c>
      <c r="AI89" s="1200">
        <v>8.5656002754785217</v>
      </c>
      <c r="AJ89" s="1200">
        <v>8.4719431275374379</v>
      </c>
      <c r="AK89" s="1200">
        <v>9.0156850819391963</v>
      </c>
      <c r="AL89" s="1200">
        <v>10.026302856451919</v>
      </c>
      <c r="AM89" s="1200">
        <v>10.862308299533144</v>
      </c>
      <c r="AN89" s="1200">
        <v>11.37455482122164</v>
      </c>
      <c r="AO89" s="1200">
        <v>11.506140655634013</v>
      </c>
      <c r="AP89" s="1200">
        <v>11.18436754495516</v>
      </c>
      <c r="AQ89" s="1201">
        <v>10.063296477451106</v>
      </c>
      <c r="AR89" s="1201"/>
      <c r="AS89" s="748">
        <v>21</v>
      </c>
      <c r="AT89" s="1201">
        <f t="shared" si="107"/>
        <v>24.009033040439522</v>
      </c>
      <c r="AU89" s="1201">
        <f t="shared" si="108"/>
        <v>22.469639005648119</v>
      </c>
      <c r="AV89" s="1201">
        <f t="shared" si="109"/>
        <v>21.323095725140512</v>
      </c>
      <c r="AW89" s="1201">
        <f t="shared" si="110"/>
        <v>19.341888923948201</v>
      </c>
      <c r="AX89" s="1201">
        <f t="shared" si="111"/>
        <v>17.467622412108316</v>
      </c>
      <c r="AY89" s="1201">
        <f t="shared" si="112"/>
        <v>16.342757772532259</v>
      </c>
      <c r="AZ89" s="1201">
        <f t="shared" si="113"/>
        <v>16.397851194812755</v>
      </c>
      <c r="BA89" s="1201">
        <f t="shared" si="114"/>
        <v>17.683371257843611</v>
      </c>
      <c r="BB89" s="1201">
        <f t="shared" si="115"/>
        <v>19.756514730615713</v>
      </c>
      <c r="BC89" s="1201">
        <f t="shared" si="116"/>
        <v>21.942025744883374</v>
      </c>
      <c r="BD89" s="1201">
        <f t="shared" si="117"/>
        <v>24.098363060396753</v>
      </c>
      <c r="BE89" s="1201">
        <f t="shared" si="118"/>
        <v>24.657309680002012</v>
      </c>
      <c r="BF89" s="1202"/>
      <c r="BG89" s="1203"/>
      <c r="BH89" s="1203"/>
      <c r="BI89" s="748">
        <v>21</v>
      </c>
      <c r="BJ89" s="1190">
        <f t="shared" si="156"/>
        <v>623.20000000000005</v>
      </c>
      <c r="BK89" s="1202">
        <f t="shared" si="119"/>
        <v>21.169438807787294</v>
      </c>
      <c r="BL89" s="1202">
        <f t="shared" si="120"/>
        <v>21.169438807787294</v>
      </c>
      <c r="BM89" s="1202">
        <f t="shared" si="121"/>
        <v>21.169438807787294</v>
      </c>
      <c r="BN89" s="1202">
        <f t="shared" si="122"/>
        <v>20.640202837592611</v>
      </c>
      <c r="BO89" s="1202">
        <f t="shared" si="123"/>
        <v>19.581730897203247</v>
      </c>
      <c r="BP89" s="1202">
        <f t="shared" si="124"/>
        <v>18.52325895681388</v>
      </c>
      <c r="BQ89" s="1202">
        <f t="shared" si="125"/>
        <v>17.464787016424516</v>
      </c>
      <c r="BR89" s="1202">
        <f t="shared" si="126"/>
        <v>16.935551046229836</v>
      </c>
      <c r="BS89" s="1202">
        <f t="shared" si="127"/>
        <v>17.464787016424516</v>
      </c>
      <c r="BT89" s="1202">
        <f t="shared" si="128"/>
        <v>18.52325895681388</v>
      </c>
      <c r="BU89" s="1202">
        <f t="shared" si="129"/>
        <v>20.110966867397927</v>
      </c>
      <c r="BV89" s="1202">
        <f t="shared" si="130"/>
        <v>21.169438807787294</v>
      </c>
      <c r="BW89" s="1207"/>
      <c r="BX89" s="1207"/>
      <c r="BY89" s="1204">
        <f t="shared" si="157"/>
        <v>20.500000000000004</v>
      </c>
      <c r="BZ89" s="1190">
        <f t="shared" si="160"/>
        <v>36117.426893871147</v>
      </c>
      <c r="CA89" s="1201">
        <f t="shared" si="158"/>
        <v>22.833554549713881</v>
      </c>
      <c r="CB89" s="1201">
        <f t="shared" si="131"/>
        <v>22.833554549713881</v>
      </c>
      <c r="CC89" s="1201">
        <f t="shared" si="132"/>
        <v>22.833554549713881</v>
      </c>
      <c r="CD89" s="1201">
        <f t="shared" si="133"/>
        <v>22.833554549713881</v>
      </c>
      <c r="CE89" s="1201">
        <f t="shared" si="134"/>
        <v>22.262715685971035</v>
      </c>
      <c r="CF89" s="1201">
        <f t="shared" si="135"/>
        <v>21.121037958485342</v>
      </c>
      <c r="CG89" s="1201">
        <f t="shared" si="136"/>
        <v>19.979360230999646</v>
      </c>
      <c r="CH89" s="1201">
        <f t="shared" si="137"/>
        <v>18.83768250351395</v>
      </c>
      <c r="CI89" s="1201">
        <f t="shared" si="138"/>
        <v>18.266843639771107</v>
      </c>
      <c r="CJ89" s="1201">
        <f t="shared" si="139"/>
        <v>18.83768250351395</v>
      </c>
      <c r="CK89" s="1201">
        <f t="shared" si="140"/>
        <v>19.979360230999646</v>
      </c>
      <c r="CL89" s="1201">
        <f t="shared" si="141"/>
        <v>21.691876822228185</v>
      </c>
      <c r="CM89" s="1201">
        <f t="shared" si="142"/>
        <v>22.833554549713881</v>
      </c>
      <c r="CN89" s="1201"/>
      <c r="CO89" s="748"/>
      <c r="CP89" s="1201"/>
      <c r="CQ89" s="748">
        <v>21</v>
      </c>
      <c r="CR89" s="1190">
        <f t="shared" si="159"/>
        <v>623.20000000000005</v>
      </c>
      <c r="CS89" s="1205">
        <f t="shared" si="143"/>
        <v>3.2771647419009442</v>
      </c>
      <c r="CT89" s="1201">
        <f t="shared" si="144"/>
        <v>7.2249115194612825</v>
      </c>
      <c r="CU89" s="1201">
        <f t="shared" si="145"/>
        <v>7.2249115194612825</v>
      </c>
      <c r="CV89" s="1201">
        <f t="shared" si="146"/>
        <v>7.2249115194612825</v>
      </c>
      <c r="CW89" s="1201">
        <f t="shared" si="147"/>
        <v>7.0442887314747509</v>
      </c>
      <c r="CX89" s="1201">
        <f t="shared" si="148"/>
        <v>6.6830431555016876</v>
      </c>
      <c r="CY89" s="1201">
        <f t="shared" si="149"/>
        <v>6.3217975795286225</v>
      </c>
      <c r="CZ89" s="1201">
        <f t="shared" si="150"/>
        <v>5.9605520035555584</v>
      </c>
      <c r="DA89" s="1201">
        <f t="shared" si="151"/>
        <v>5.7799292155690267</v>
      </c>
      <c r="DB89" s="1201">
        <f t="shared" si="152"/>
        <v>5.9605520035555584</v>
      </c>
      <c r="DC89" s="1201">
        <f t="shared" si="153"/>
        <v>6.3217975795286225</v>
      </c>
      <c r="DD89" s="1201">
        <f t="shared" si="154"/>
        <v>6.8636659434882183</v>
      </c>
      <c r="DE89" s="1201">
        <f t="shared" si="155"/>
        <v>7.2249115194612825</v>
      </c>
      <c r="DF89" s="1190"/>
      <c r="DG89" s="1190"/>
      <c r="DH89" s="748" t="s">
        <v>185</v>
      </c>
      <c r="DI89" s="1202">
        <f>I65</f>
        <v>92.840876962391548</v>
      </c>
      <c r="DJ89" s="1202">
        <f>I64</f>
        <v>94.998832489047942</v>
      </c>
      <c r="DK89" s="1202">
        <f>I63</f>
        <v>89.555090148179787</v>
      </c>
      <c r="DL89" s="748"/>
      <c r="DM89" s="748"/>
      <c r="DN89" s="748"/>
      <c r="DO89" s="748"/>
      <c r="DP89" s="748"/>
      <c r="DQ89" s="748"/>
      <c r="DR89" s="748"/>
      <c r="DS89" s="748"/>
      <c r="DT89" s="748"/>
      <c r="DU89" s="748"/>
      <c r="DV89" s="748"/>
      <c r="DW89" s="735"/>
      <c r="DX89" s="229"/>
      <c r="DY89" s="229"/>
      <c r="DZ89" s="229"/>
      <c r="EA89" s="229"/>
      <c r="EB89" s="229"/>
      <c r="EC89" s="229"/>
      <c r="ED89" s="229"/>
      <c r="EE89" s="229"/>
      <c r="EF89" s="229"/>
      <c r="EG89" s="229"/>
      <c r="EH89" s="229"/>
      <c r="EI89" s="229"/>
      <c r="EJ89" s="229"/>
      <c r="EK89" s="229"/>
      <c r="EL89" s="229"/>
      <c r="EM89" s="229"/>
      <c r="EN89" s="156"/>
      <c r="EO89" s="156"/>
      <c r="EP89" s="156"/>
      <c r="EQ89" s="156"/>
      <c r="ER89" s="156"/>
      <c r="ES89" s="228"/>
      <c r="ET89" s="81"/>
      <c r="EU89" s="81"/>
      <c r="EV89" s="81"/>
      <c r="EW89" s="81"/>
      <c r="EX89" s="81"/>
      <c r="EY89" s="81"/>
      <c r="EZ89" s="81"/>
      <c r="FA89" s="81"/>
      <c r="FB89" s="81"/>
      <c r="FC89" s="81"/>
      <c r="FD89" s="81"/>
      <c r="FE89" s="81"/>
      <c r="FF89" s="81"/>
      <c r="FG89" s="81"/>
      <c r="FH89" s="81"/>
      <c r="FI89" s="81"/>
      <c r="FJ89" s="81"/>
      <c r="FK89" s="81"/>
    </row>
    <row r="90" spans="2:167" x14ac:dyDescent="0.2">
      <c r="B90" s="230"/>
      <c r="C90" s="230"/>
      <c r="D90" s="113"/>
      <c r="E90" s="113"/>
      <c r="F90" s="113"/>
      <c r="G90" s="49">
        <v>4</v>
      </c>
      <c r="H90" s="49">
        <v>5</v>
      </c>
      <c r="I90" s="49">
        <v>6</v>
      </c>
      <c r="J90" s="49">
        <v>7</v>
      </c>
      <c r="K90" s="49">
        <v>8</v>
      </c>
      <c r="L90" s="49">
        <v>9</v>
      </c>
      <c r="M90" s="49">
        <v>10</v>
      </c>
      <c r="N90" s="49">
        <v>11</v>
      </c>
      <c r="O90" s="49">
        <v>12</v>
      </c>
      <c r="P90" s="42" t="s">
        <v>570</v>
      </c>
      <c r="Q90" s="113"/>
      <c r="R90" s="113"/>
      <c r="S90" s="424"/>
      <c r="T90" s="414"/>
      <c r="U90" s="425"/>
      <c r="V90" s="426"/>
      <c r="W90" s="426"/>
      <c r="X90" s="426"/>
      <c r="Y90" s="426"/>
      <c r="Z90" s="426"/>
      <c r="AA90" s="427"/>
      <c r="AB90" s="411"/>
      <c r="AC90" s="904"/>
      <c r="AD90" s="1199"/>
      <c r="AE90" s="1200">
        <v>9.9191067642936037</v>
      </c>
      <c r="AF90" s="1200">
        <v>9.2401298338407312</v>
      </c>
      <c r="AG90" s="1200">
        <v>8.5732272567307675</v>
      </c>
      <c r="AH90" s="1200">
        <v>7.8601750569137518</v>
      </c>
      <c r="AI90" s="1200">
        <v>7.2606321201774566</v>
      </c>
      <c r="AJ90" s="1200">
        <v>6.9181044953829387</v>
      </c>
      <c r="AK90" s="1200">
        <v>7.1838722013318792</v>
      </c>
      <c r="AL90" s="1200">
        <v>8.004670419188102</v>
      </c>
      <c r="AM90" s="1200">
        <v>9.0173720643166284</v>
      </c>
      <c r="AN90" s="1200">
        <v>9.8584160382031865</v>
      </c>
      <c r="AO90" s="1200">
        <v>10.233923013047253</v>
      </c>
      <c r="AP90" s="1200">
        <v>10.221500181058666</v>
      </c>
      <c r="AQ90" s="1201">
        <v>8.6909274537070829</v>
      </c>
      <c r="AR90" s="1201"/>
      <c r="AS90" s="748">
        <v>22</v>
      </c>
      <c r="AT90" s="1201">
        <f t="shared" si="107"/>
        <v>21.867887142756686</v>
      </c>
      <c r="AU90" s="1201">
        <f t="shared" si="108"/>
        <v>20.370999243422116</v>
      </c>
      <c r="AV90" s="1201">
        <f t="shared" si="109"/>
        <v>18.900730736589196</v>
      </c>
      <c r="AW90" s="1201">
        <f t="shared" si="110"/>
        <v>16.895501734441048</v>
      </c>
      <c r="AX90" s="1201">
        <f t="shared" si="111"/>
        <v>14.806432272068646</v>
      </c>
      <c r="AY90" s="1201">
        <f t="shared" si="112"/>
        <v>13.345333450789296</v>
      </c>
      <c r="AZ90" s="1201">
        <f t="shared" si="113"/>
        <v>13.066124902252499</v>
      </c>
      <c r="BA90" s="1201">
        <f t="shared" si="114"/>
        <v>14.117821977429577</v>
      </c>
      <c r="BB90" s="1201">
        <f t="shared" si="115"/>
        <v>16.400919501407536</v>
      </c>
      <c r="BC90" s="1201">
        <f t="shared" si="116"/>
        <v>19.017326120794337</v>
      </c>
      <c r="BD90" s="1201">
        <f t="shared" si="117"/>
        <v>21.433841257607401</v>
      </c>
      <c r="BE90" s="1201">
        <f t="shared" si="118"/>
        <v>22.534550509496029</v>
      </c>
      <c r="BF90" s="1202"/>
      <c r="BG90" s="1203"/>
      <c r="BH90" s="1203"/>
      <c r="BI90" s="748">
        <v>22</v>
      </c>
      <c r="BJ90" s="1190">
        <f t="shared" si="156"/>
        <v>653.6</v>
      </c>
      <c r="BK90" s="1202">
        <f t="shared" si="119"/>
        <v>19.182605203655356</v>
      </c>
      <c r="BL90" s="1202">
        <f t="shared" si="120"/>
        <v>19.182605203655356</v>
      </c>
      <c r="BM90" s="1202">
        <f t="shared" si="121"/>
        <v>19.182605203655356</v>
      </c>
      <c r="BN90" s="1202">
        <f t="shared" si="122"/>
        <v>18.703040073563972</v>
      </c>
      <c r="BO90" s="1202">
        <f t="shared" si="123"/>
        <v>17.743909813381205</v>
      </c>
      <c r="BP90" s="1202">
        <f t="shared" si="124"/>
        <v>16.784779553198437</v>
      </c>
      <c r="BQ90" s="1202">
        <f t="shared" si="125"/>
        <v>15.825649293015669</v>
      </c>
      <c r="BR90" s="1202">
        <f t="shared" si="126"/>
        <v>15.346084162924285</v>
      </c>
      <c r="BS90" s="1202">
        <f t="shared" si="127"/>
        <v>15.825649293015669</v>
      </c>
      <c r="BT90" s="1202">
        <f t="shared" si="128"/>
        <v>16.784779553198437</v>
      </c>
      <c r="BU90" s="1202">
        <f t="shared" si="129"/>
        <v>18.223474943472585</v>
      </c>
      <c r="BV90" s="1202">
        <f t="shared" si="130"/>
        <v>19.182605203655356</v>
      </c>
      <c r="BW90" s="1207"/>
      <c r="BX90" s="1207"/>
      <c r="BY90" s="1204">
        <f t="shared" si="157"/>
        <v>21.5</v>
      </c>
      <c r="BZ90" s="1190">
        <f t="shared" si="160"/>
        <v>36753.355591296677</v>
      </c>
      <c r="CA90" s="1201">
        <f t="shared" si="158"/>
        <v>20.918707152155491</v>
      </c>
      <c r="CB90" s="1201">
        <f t="shared" si="131"/>
        <v>20.918707152155491</v>
      </c>
      <c r="CC90" s="1201">
        <f t="shared" si="132"/>
        <v>20.918707152155491</v>
      </c>
      <c r="CD90" s="1201">
        <f t="shared" si="133"/>
        <v>20.918707152155491</v>
      </c>
      <c r="CE90" s="1201">
        <f t="shared" si="134"/>
        <v>20.395739473351604</v>
      </c>
      <c r="CF90" s="1201">
        <f t="shared" si="135"/>
        <v>19.349804115743829</v>
      </c>
      <c r="CG90" s="1201">
        <f t="shared" si="136"/>
        <v>18.303868758136055</v>
      </c>
      <c r="CH90" s="1201">
        <f t="shared" si="137"/>
        <v>17.25793340052828</v>
      </c>
      <c r="CI90" s="1201">
        <f t="shared" si="138"/>
        <v>16.734965721724393</v>
      </c>
      <c r="CJ90" s="1201">
        <f t="shared" si="139"/>
        <v>17.25793340052828</v>
      </c>
      <c r="CK90" s="1201">
        <f t="shared" si="140"/>
        <v>18.303868758136055</v>
      </c>
      <c r="CL90" s="1201">
        <f t="shared" si="141"/>
        <v>19.872771794547717</v>
      </c>
      <c r="CM90" s="1201">
        <f t="shared" si="142"/>
        <v>20.918707152155491</v>
      </c>
      <c r="CN90" s="1201"/>
      <c r="CO90" s="748"/>
      <c r="CP90" s="1201"/>
      <c r="CQ90" s="748">
        <v>22</v>
      </c>
      <c r="CR90" s="1190">
        <f t="shared" si="159"/>
        <v>653.6</v>
      </c>
      <c r="CS90" s="1205">
        <f t="shared" si="143"/>
        <v>2.669642006957992</v>
      </c>
      <c r="CT90" s="1201">
        <f t="shared" si="144"/>
        <v>5.8855531558417864</v>
      </c>
      <c r="CU90" s="1201">
        <f t="shared" si="145"/>
        <v>5.8855531558417864</v>
      </c>
      <c r="CV90" s="1201">
        <f t="shared" si="146"/>
        <v>5.8855531558417864</v>
      </c>
      <c r="CW90" s="1201">
        <f t="shared" si="147"/>
        <v>5.7384143269457413</v>
      </c>
      <c r="CX90" s="1201">
        <f t="shared" si="148"/>
        <v>5.4441366691536519</v>
      </c>
      <c r="CY90" s="1201">
        <f t="shared" si="149"/>
        <v>5.1498590113615625</v>
      </c>
      <c r="CZ90" s="1201">
        <f t="shared" si="150"/>
        <v>4.8555813535694732</v>
      </c>
      <c r="DA90" s="1201">
        <f t="shared" si="151"/>
        <v>4.7084425246734298</v>
      </c>
      <c r="DB90" s="1201">
        <f t="shared" si="152"/>
        <v>4.8555813535694732</v>
      </c>
      <c r="DC90" s="1201">
        <f t="shared" si="153"/>
        <v>5.1498590113615625</v>
      </c>
      <c r="DD90" s="1201">
        <f t="shared" si="154"/>
        <v>5.591275498049697</v>
      </c>
      <c r="DE90" s="1201">
        <f t="shared" si="155"/>
        <v>5.8855531558417864</v>
      </c>
      <c r="DF90" s="1190"/>
      <c r="DG90" s="1190"/>
      <c r="DH90" s="748" t="s">
        <v>186</v>
      </c>
      <c r="DI90" s="1202">
        <f>J66</f>
        <v>86.338164382450927</v>
      </c>
      <c r="DJ90" s="1202">
        <f>J65</f>
        <v>90.519855038331755</v>
      </c>
      <c r="DK90" s="1202">
        <f>J64</f>
        <v>92.623861676821747</v>
      </c>
      <c r="DL90" s="1202">
        <f>J63</f>
        <v>87.316212894475285</v>
      </c>
      <c r="DM90" s="748"/>
      <c r="DN90" s="748"/>
      <c r="DO90" s="748"/>
      <c r="DP90" s="748"/>
      <c r="DQ90" s="748"/>
      <c r="DR90" s="748"/>
      <c r="DS90" s="748"/>
      <c r="DT90" s="748"/>
      <c r="DU90" s="748"/>
      <c r="DV90" s="748"/>
      <c r="DW90" s="735"/>
      <c r="DX90" s="229"/>
      <c r="DY90" s="229"/>
      <c r="DZ90" s="229"/>
      <c r="EA90" s="229"/>
      <c r="EB90" s="229"/>
      <c r="EC90" s="229"/>
      <c r="ED90" s="229"/>
      <c r="EE90" s="229"/>
      <c r="EF90" s="229"/>
      <c r="EG90" s="229"/>
      <c r="EH90" s="229"/>
      <c r="EI90" s="229"/>
      <c r="EJ90" s="229"/>
      <c r="EK90" s="229"/>
      <c r="EL90" s="229"/>
      <c r="EM90" s="229"/>
      <c r="EN90" s="156"/>
      <c r="EO90" s="156"/>
      <c r="EP90" s="156"/>
      <c r="EQ90" s="156"/>
      <c r="ER90" s="156"/>
      <c r="ES90" s="228"/>
      <c r="ET90" s="81"/>
      <c r="EU90" s="81"/>
      <c r="EV90" s="81"/>
      <c r="EW90" s="81"/>
      <c r="EX90" s="81"/>
      <c r="EY90" s="81"/>
      <c r="EZ90" s="81"/>
      <c r="FA90" s="81"/>
      <c r="FB90" s="81"/>
      <c r="FC90" s="81"/>
      <c r="FD90" s="81"/>
      <c r="FE90" s="81"/>
      <c r="FF90" s="81"/>
      <c r="FG90" s="81"/>
      <c r="FH90" s="81"/>
      <c r="FI90" s="81"/>
      <c r="FJ90" s="81"/>
      <c r="FK90" s="81"/>
    </row>
    <row r="91" spans="2:167" x14ac:dyDescent="0.2">
      <c r="B91" s="230"/>
      <c r="C91" s="230"/>
      <c r="D91" s="113"/>
      <c r="E91" s="113"/>
      <c r="F91" s="113"/>
      <c r="G91" s="847"/>
      <c r="H91" s="847"/>
      <c r="I91" s="847"/>
      <c r="J91" s="847"/>
      <c r="K91" s="847"/>
      <c r="L91" s="847"/>
      <c r="M91" s="847"/>
      <c r="N91" s="847"/>
      <c r="O91" s="847"/>
      <c r="P91" s="847"/>
      <c r="R91" s="113"/>
      <c r="S91" s="424"/>
      <c r="T91" s="412"/>
      <c r="U91" s="412"/>
      <c r="V91" s="412"/>
      <c r="W91" s="412"/>
      <c r="X91" s="412"/>
      <c r="Y91" s="412"/>
      <c r="Z91" s="412"/>
      <c r="AA91" s="55"/>
      <c r="AB91" s="55"/>
      <c r="AC91" s="818"/>
      <c r="AD91" s="1213"/>
      <c r="AE91" s="1200">
        <v>8.9478993212334199</v>
      </c>
      <c r="AF91" s="1200">
        <v>8.2882028495181306</v>
      </c>
      <c r="AG91" s="1200">
        <v>7.4744609796473398</v>
      </c>
      <c r="AH91" s="1200">
        <v>6.7220596064965799</v>
      </c>
      <c r="AI91" s="1200">
        <v>5.9556639648763898</v>
      </c>
      <c r="AJ91" s="1200">
        <v>5.3642658632284403</v>
      </c>
      <c r="AK91" s="1200">
        <v>5.3520593207245701</v>
      </c>
      <c r="AL91" s="1200">
        <v>5.9830379819242898</v>
      </c>
      <c r="AM91" s="1200">
        <v>7.1724358291001096</v>
      </c>
      <c r="AN91" s="1200">
        <v>8.3422772551847295</v>
      </c>
      <c r="AO91" s="1200">
        <v>8.9617053704604892</v>
      </c>
      <c r="AP91" s="1200">
        <v>9.2586328171621695</v>
      </c>
      <c r="AQ91" s="1201">
        <v>7.3185584299630548</v>
      </c>
      <c r="AR91" s="1201"/>
      <c r="AS91" s="748">
        <v>23</v>
      </c>
      <c r="AT91" s="1201">
        <f t="shared" si="107"/>
        <v>19.726741245073843</v>
      </c>
      <c r="AU91" s="1201">
        <f t="shared" si="108"/>
        <v>18.272359481196126</v>
      </c>
      <c r="AV91" s="1201">
        <f t="shared" si="109"/>
        <v>16.478365748037884</v>
      </c>
      <c r="AW91" s="1201">
        <f t="shared" si="110"/>
        <v>14.449114544933892</v>
      </c>
      <c r="AX91" s="1201">
        <f t="shared" si="111"/>
        <v>12.145242132028972</v>
      </c>
      <c r="AY91" s="1201">
        <f t="shared" si="112"/>
        <v>10.347909129046339</v>
      </c>
      <c r="AZ91" s="1201">
        <f t="shared" si="113"/>
        <v>9.7343986096922563</v>
      </c>
      <c r="BA91" s="1201">
        <f t="shared" si="114"/>
        <v>10.552272697015551</v>
      </c>
      <c r="BB91" s="1201">
        <f t="shared" si="115"/>
        <v>13.045324272199357</v>
      </c>
      <c r="BC91" s="1201">
        <f t="shared" si="116"/>
        <v>16.092626496705297</v>
      </c>
      <c r="BD91" s="1201">
        <f t="shared" si="117"/>
        <v>18.769319454818039</v>
      </c>
      <c r="BE91" s="1201">
        <f t="shared" si="118"/>
        <v>20.411791338990042</v>
      </c>
      <c r="BF91" s="1202"/>
      <c r="BG91" s="1203"/>
      <c r="BH91" s="1203"/>
      <c r="BI91" s="748">
        <v>23</v>
      </c>
      <c r="BJ91" s="1190">
        <f t="shared" si="156"/>
        <v>684</v>
      </c>
      <c r="BK91" s="1202">
        <f t="shared" si="119"/>
        <v>17.374362680899665</v>
      </c>
      <c r="BL91" s="1202">
        <f t="shared" si="120"/>
        <v>17.374362680899665</v>
      </c>
      <c r="BM91" s="1202">
        <f t="shared" si="121"/>
        <v>17.374362680899665</v>
      </c>
      <c r="BN91" s="1202">
        <f t="shared" si="122"/>
        <v>16.94000361387717</v>
      </c>
      <c r="BO91" s="1202">
        <f t="shared" si="123"/>
        <v>16.071285479832191</v>
      </c>
      <c r="BP91" s="1202">
        <f t="shared" si="124"/>
        <v>15.202567345787205</v>
      </c>
      <c r="BQ91" s="1202">
        <f t="shared" si="125"/>
        <v>14.333849211742223</v>
      </c>
      <c r="BR91" s="1202">
        <f t="shared" si="126"/>
        <v>13.899490144719731</v>
      </c>
      <c r="BS91" s="1202">
        <f t="shared" si="127"/>
        <v>14.333849211742223</v>
      </c>
      <c r="BT91" s="1202">
        <f t="shared" si="128"/>
        <v>15.202567345787205</v>
      </c>
      <c r="BU91" s="1202">
        <f t="shared" si="129"/>
        <v>16.505644546854679</v>
      </c>
      <c r="BV91" s="1202">
        <f t="shared" si="130"/>
        <v>17.374362680899665</v>
      </c>
      <c r="BW91" s="1207"/>
      <c r="BX91" s="1207"/>
      <c r="BY91" s="1204">
        <f t="shared" si="157"/>
        <v>22.5</v>
      </c>
      <c r="BZ91" s="1190">
        <f t="shared" si="160"/>
        <v>37335.778631474932</v>
      </c>
      <c r="CA91" s="1201">
        <f t="shared" si="158"/>
        <v>19.158652637442525</v>
      </c>
      <c r="CB91" s="1201">
        <f t="shared" si="131"/>
        <v>19.158652637442525</v>
      </c>
      <c r="CC91" s="1201">
        <f t="shared" si="132"/>
        <v>19.158652637442525</v>
      </c>
      <c r="CD91" s="1201">
        <f t="shared" si="133"/>
        <v>19.158652637442525</v>
      </c>
      <c r="CE91" s="1201">
        <f t="shared" si="134"/>
        <v>18.679686321506463</v>
      </c>
      <c r="CF91" s="1201">
        <f t="shared" si="135"/>
        <v>17.721753689634337</v>
      </c>
      <c r="CG91" s="1201">
        <f t="shared" si="136"/>
        <v>16.763821057762211</v>
      </c>
      <c r="CH91" s="1201">
        <f t="shared" si="137"/>
        <v>15.805888425890082</v>
      </c>
      <c r="CI91" s="1201">
        <f t="shared" si="138"/>
        <v>15.326922109954021</v>
      </c>
      <c r="CJ91" s="1201">
        <f t="shared" si="139"/>
        <v>15.805888425890082</v>
      </c>
      <c r="CK91" s="1201">
        <f t="shared" si="140"/>
        <v>16.763821057762211</v>
      </c>
      <c r="CL91" s="1201">
        <f t="shared" si="141"/>
        <v>18.2007200055704</v>
      </c>
      <c r="CM91" s="1201">
        <f t="shared" si="142"/>
        <v>19.158652637442525</v>
      </c>
      <c r="CN91" s="1201"/>
      <c r="CO91" s="748"/>
      <c r="CP91" s="1201"/>
      <c r="CQ91" s="748">
        <v>23</v>
      </c>
      <c r="CR91" s="1190">
        <f t="shared" si="159"/>
        <v>684</v>
      </c>
      <c r="CS91" s="1205">
        <f t="shared" si="143"/>
        <v>2.1725990664070469</v>
      </c>
      <c r="CT91" s="1201">
        <f t="shared" si="144"/>
        <v>4.7897610459918578</v>
      </c>
      <c r="CU91" s="1201">
        <f t="shared" si="145"/>
        <v>4.7897610459918578</v>
      </c>
      <c r="CV91" s="1201">
        <f t="shared" si="146"/>
        <v>4.7897610459918578</v>
      </c>
      <c r="CW91" s="1201">
        <f t="shared" si="147"/>
        <v>4.670017019842061</v>
      </c>
      <c r="CX91" s="1201">
        <f t="shared" si="148"/>
        <v>4.4305289675424682</v>
      </c>
      <c r="CY91" s="1201">
        <f t="shared" si="149"/>
        <v>4.1910409152428754</v>
      </c>
      <c r="CZ91" s="1201">
        <f t="shared" si="150"/>
        <v>3.9515528629432821</v>
      </c>
      <c r="DA91" s="1201">
        <f t="shared" si="151"/>
        <v>3.8318088367934862</v>
      </c>
      <c r="DB91" s="1201">
        <f t="shared" si="152"/>
        <v>3.9515528629432821</v>
      </c>
      <c r="DC91" s="1201">
        <f t="shared" si="153"/>
        <v>4.1910409152428754</v>
      </c>
      <c r="DD91" s="1201">
        <f t="shared" si="154"/>
        <v>4.5502729936922641</v>
      </c>
      <c r="DE91" s="1201">
        <f t="shared" si="155"/>
        <v>4.7897610459918578</v>
      </c>
      <c r="DF91" s="1190"/>
      <c r="DG91" s="1190"/>
      <c r="DH91" s="748" t="s">
        <v>187</v>
      </c>
      <c r="DI91" s="1202">
        <f>K67</f>
        <v>77.20406843987432</v>
      </c>
      <c r="DJ91" s="1202">
        <f>K66</f>
        <v>81.910566208991909</v>
      </c>
      <c r="DK91" s="1202">
        <f>K65</f>
        <v>85.877811190212185</v>
      </c>
      <c r="DL91" s="1202">
        <f>K64</f>
        <v>87.873920052369357</v>
      </c>
      <c r="DM91" s="1202">
        <f>K63</f>
        <v>82.838458387066311</v>
      </c>
      <c r="DN91" s="748"/>
      <c r="DO91" s="748"/>
      <c r="DP91" s="748"/>
      <c r="DQ91" s="748"/>
      <c r="DR91" s="748"/>
      <c r="DS91" s="748"/>
      <c r="DT91" s="748"/>
      <c r="DU91" s="748"/>
      <c r="DV91" s="748"/>
      <c r="DW91" s="735"/>
      <c r="DX91" s="229"/>
      <c r="DY91" s="229"/>
      <c r="DZ91" s="229"/>
      <c r="EA91" s="229"/>
      <c r="EB91" s="229"/>
      <c r="EC91" s="229"/>
      <c r="ED91" s="229"/>
      <c r="EE91" s="229"/>
      <c r="EF91" s="229"/>
      <c r="EG91" s="229"/>
      <c r="EH91" s="229"/>
      <c r="EI91" s="229"/>
      <c r="EJ91" s="229"/>
      <c r="EK91" s="229"/>
      <c r="EL91" s="229"/>
      <c r="EM91" s="229"/>
      <c r="EN91" s="156"/>
      <c r="EO91" s="156"/>
      <c r="EP91" s="156"/>
      <c r="EQ91" s="156"/>
      <c r="ER91" s="156"/>
      <c r="ES91" s="228"/>
      <c r="ET91" s="81"/>
      <c r="EU91" s="81"/>
      <c r="EV91" s="81"/>
      <c r="EW91" s="81"/>
      <c r="EX91" s="81"/>
      <c r="EY91" s="81"/>
      <c r="EZ91" s="81"/>
      <c r="FA91" s="81"/>
      <c r="FB91" s="81"/>
      <c r="FC91" s="81"/>
      <c r="FD91" s="81"/>
      <c r="FE91" s="81"/>
      <c r="FF91" s="81"/>
      <c r="FG91" s="81"/>
      <c r="FH91" s="81"/>
      <c r="FI91" s="81"/>
      <c r="FJ91" s="81"/>
      <c r="FK91" s="81"/>
    </row>
    <row r="92" spans="2:167" x14ac:dyDescent="0.2">
      <c r="B92" s="230"/>
      <c r="C92" s="230"/>
      <c r="D92" s="113"/>
      <c r="E92" s="113"/>
      <c r="F92" s="113"/>
      <c r="G92" s="113"/>
      <c r="H92" s="113"/>
      <c r="I92" s="113"/>
      <c r="J92" s="113"/>
      <c r="K92" s="113"/>
      <c r="L92" s="113"/>
      <c r="M92" s="113"/>
      <c r="N92" s="113"/>
      <c r="O92" s="113"/>
      <c r="P92" s="113"/>
      <c r="Q92" s="113"/>
      <c r="R92" s="113"/>
      <c r="S92" s="424"/>
      <c r="T92" s="412"/>
      <c r="U92" s="412"/>
      <c r="V92" s="412"/>
      <c r="W92" s="412"/>
      <c r="X92" s="412"/>
      <c r="Y92" s="412"/>
      <c r="Z92" s="412"/>
      <c r="AA92" s="55"/>
      <c r="AB92" s="55"/>
      <c r="AC92" s="818"/>
      <c r="AD92" s="1213"/>
      <c r="AE92" s="1200">
        <v>7.9766918781732397</v>
      </c>
      <c r="AF92" s="1200">
        <v>7.3362758651955202</v>
      </c>
      <c r="AG92" s="1200">
        <v>6.3756947025639104</v>
      </c>
      <c r="AH92" s="1200">
        <v>5.5839441560794096</v>
      </c>
      <c r="AI92" s="1200">
        <v>4.6506958095753204</v>
      </c>
      <c r="AJ92" s="1200">
        <v>3.8104272310739402</v>
      </c>
      <c r="AK92" s="1200">
        <v>3.52024644011725</v>
      </c>
      <c r="AL92" s="1200">
        <v>3.9614055446604701</v>
      </c>
      <c r="AM92" s="1200">
        <v>5.3274995938835898</v>
      </c>
      <c r="AN92" s="1200">
        <v>6.8261384721662797</v>
      </c>
      <c r="AO92" s="1200">
        <v>7.6894877278737299</v>
      </c>
      <c r="AP92" s="1200">
        <v>8.2957654532656804</v>
      </c>
      <c r="AQ92" s="1201">
        <v>5.9461894062190295</v>
      </c>
      <c r="AR92" s="1201"/>
      <c r="AS92" s="748">
        <v>24</v>
      </c>
      <c r="AT92" s="1201">
        <f t="shared" si="107"/>
        <v>17.585595347391006</v>
      </c>
      <c r="AU92" s="1201">
        <f t="shared" si="108"/>
        <v>16.173719718970112</v>
      </c>
      <c r="AV92" s="1201">
        <f t="shared" si="109"/>
        <v>14.056000759486569</v>
      </c>
      <c r="AW92" s="1201">
        <f t="shared" si="110"/>
        <v>12.002727355426739</v>
      </c>
      <c r="AX92" s="1201">
        <f t="shared" si="111"/>
        <v>9.4840519919892916</v>
      </c>
      <c r="AY92" s="1201">
        <f t="shared" si="112"/>
        <v>7.3504848073033777</v>
      </c>
      <c r="AZ92" s="1201">
        <f t="shared" si="113"/>
        <v>6.4026723171319952</v>
      </c>
      <c r="BA92" s="1201">
        <f t="shared" si="114"/>
        <v>6.9867234166015137</v>
      </c>
      <c r="BB92" s="1201">
        <f t="shared" si="115"/>
        <v>9.6897290429911749</v>
      </c>
      <c r="BC92" s="1201">
        <f t="shared" si="116"/>
        <v>13.167926872616267</v>
      </c>
      <c r="BD92" s="1201">
        <f t="shared" si="117"/>
        <v>16.104797652028687</v>
      </c>
      <c r="BE92" s="1201">
        <f t="shared" si="118"/>
        <v>18.28903216848407</v>
      </c>
      <c r="BF92" s="1202"/>
      <c r="BG92" s="1203"/>
      <c r="BH92" s="1203"/>
      <c r="BI92" s="748">
        <v>24</v>
      </c>
      <c r="BJ92" s="1190">
        <f t="shared" si="156"/>
        <v>714.4</v>
      </c>
      <c r="BK92" s="1202">
        <f t="shared" si="119"/>
        <v>15.730059395209837</v>
      </c>
      <c r="BL92" s="1202">
        <f t="shared" si="120"/>
        <v>15.730059395209837</v>
      </c>
      <c r="BM92" s="1202">
        <f t="shared" si="121"/>
        <v>15.730059395209837</v>
      </c>
      <c r="BN92" s="1202">
        <f t="shared" si="122"/>
        <v>15.33680791032959</v>
      </c>
      <c r="BO92" s="1202">
        <f t="shared" si="123"/>
        <v>14.550304940569101</v>
      </c>
      <c r="BP92" s="1202">
        <f t="shared" si="124"/>
        <v>13.763801970808608</v>
      </c>
      <c r="BQ92" s="1202">
        <f t="shared" si="125"/>
        <v>12.977299001048115</v>
      </c>
      <c r="BR92" s="1202">
        <f t="shared" si="126"/>
        <v>12.584047516167871</v>
      </c>
      <c r="BS92" s="1202">
        <f t="shared" si="127"/>
        <v>12.977299001048115</v>
      </c>
      <c r="BT92" s="1202">
        <f t="shared" si="128"/>
        <v>13.763801970808608</v>
      </c>
      <c r="BU92" s="1202">
        <f t="shared" si="129"/>
        <v>14.943556425449346</v>
      </c>
      <c r="BV92" s="1202">
        <f t="shared" si="130"/>
        <v>15.730059395209837</v>
      </c>
      <c r="BW92" s="1207"/>
      <c r="BX92" s="1207"/>
      <c r="BY92" s="1204">
        <f t="shared" si="157"/>
        <v>23.5</v>
      </c>
      <c r="BZ92" s="1190">
        <f t="shared" si="160"/>
        <v>37869.050766715132</v>
      </c>
      <c r="CA92" s="1201">
        <f t="shared" si="158"/>
        <v>17.541846553953889</v>
      </c>
      <c r="CB92" s="1201">
        <f t="shared" si="131"/>
        <v>17.541846553953889</v>
      </c>
      <c r="CC92" s="1201">
        <f t="shared" si="132"/>
        <v>17.541846553953889</v>
      </c>
      <c r="CD92" s="1201">
        <f t="shared" si="133"/>
        <v>17.541846553953889</v>
      </c>
      <c r="CE92" s="1201">
        <f t="shared" si="134"/>
        <v>17.103300390105041</v>
      </c>
      <c r="CF92" s="1201">
        <f t="shared" si="135"/>
        <v>16.226208062407348</v>
      </c>
      <c r="CG92" s="1201">
        <f t="shared" si="136"/>
        <v>15.349115734709653</v>
      </c>
      <c r="CH92" s="1201">
        <f t="shared" si="137"/>
        <v>14.472023407011957</v>
      </c>
      <c r="CI92" s="1201">
        <f t="shared" si="138"/>
        <v>14.033477243163112</v>
      </c>
      <c r="CJ92" s="1201">
        <f t="shared" si="139"/>
        <v>14.472023407011957</v>
      </c>
      <c r="CK92" s="1201">
        <f t="shared" si="140"/>
        <v>15.349115734709653</v>
      </c>
      <c r="CL92" s="1201">
        <f t="shared" si="141"/>
        <v>16.664754226256193</v>
      </c>
      <c r="CM92" s="1201">
        <f t="shared" si="142"/>
        <v>17.541846553953889</v>
      </c>
      <c r="CN92" s="1201"/>
      <c r="CO92" s="748"/>
      <c r="CP92" s="1201"/>
      <c r="CQ92" s="748">
        <v>24</v>
      </c>
      <c r="CR92" s="1190">
        <f t="shared" si="159"/>
        <v>714.4</v>
      </c>
      <c r="CS92" s="1205">
        <f t="shared" si="143"/>
        <v>1.7667933766747721</v>
      </c>
      <c r="CT92" s="1201">
        <f t="shared" si="144"/>
        <v>3.8951126430833827</v>
      </c>
      <c r="CU92" s="1201">
        <f t="shared" si="145"/>
        <v>3.8951126430833827</v>
      </c>
      <c r="CV92" s="1201">
        <f t="shared" si="146"/>
        <v>3.8951126430833827</v>
      </c>
      <c r="CW92" s="1201">
        <f t="shared" si="147"/>
        <v>3.7977348270062983</v>
      </c>
      <c r="CX92" s="1201">
        <f t="shared" si="148"/>
        <v>3.602979194852129</v>
      </c>
      <c r="CY92" s="1201">
        <f t="shared" si="149"/>
        <v>3.4082235626979598</v>
      </c>
      <c r="CZ92" s="1201">
        <f t="shared" si="150"/>
        <v>3.2134679305437905</v>
      </c>
      <c r="DA92" s="1201">
        <f t="shared" si="151"/>
        <v>3.1160901144667066</v>
      </c>
      <c r="DB92" s="1201">
        <f t="shared" si="152"/>
        <v>3.2134679305437905</v>
      </c>
      <c r="DC92" s="1201">
        <f t="shared" si="153"/>
        <v>3.4082235626979598</v>
      </c>
      <c r="DD92" s="1201">
        <f t="shared" si="154"/>
        <v>3.700357010929213</v>
      </c>
      <c r="DE92" s="1201">
        <f t="shared" si="155"/>
        <v>3.8951126430833827</v>
      </c>
      <c r="DF92" s="1190"/>
      <c r="DG92" s="1190"/>
      <c r="DH92" s="748" t="s">
        <v>188</v>
      </c>
      <c r="DI92" s="1202">
        <f>L68</f>
        <v>68.350054143067567</v>
      </c>
      <c r="DJ92" s="1202">
        <f>L67</f>
        <v>73.030875551232469</v>
      </c>
      <c r="DK92" s="1202">
        <f>L66</f>
        <v>77.482968035532878</v>
      </c>
      <c r="DL92" s="1202">
        <f>L65</f>
        <v>81.235767342092601</v>
      </c>
      <c r="DM92" s="1202">
        <f>L64</f>
        <v>83.123978427916953</v>
      </c>
      <c r="DN92" s="1202">
        <f>L63</f>
        <v>78.360703879657308</v>
      </c>
      <c r="DO92" s="748"/>
      <c r="DP92" s="748"/>
      <c r="DQ92" s="748"/>
      <c r="DR92" s="748"/>
      <c r="DS92" s="748"/>
      <c r="DT92" s="748"/>
      <c r="DU92" s="748"/>
      <c r="DV92" s="748"/>
      <c r="DW92" s="735"/>
      <c r="DX92" s="229"/>
      <c r="DY92" s="229"/>
      <c r="DZ92" s="229"/>
      <c r="EA92" s="229"/>
      <c r="EB92" s="229"/>
      <c r="EC92" s="229"/>
      <c r="ED92" s="229"/>
      <c r="EE92" s="229"/>
      <c r="EF92" s="229"/>
      <c r="EG92" s="229"/>
      <c r="EH92" s="229"/>
      <c r="EI92" s="229"/>
      <c r="EJ92" s="229"/>
      <c r="EK92" s="229"/>
      <c r="EL92" s="229"/>
      <c r="EM92" s="229"/>
      <c r="EN92" s="156"/>
      <c r="EO92" s="156"/>
      <c r="EP92" s="156"/>
      <c r="EQ92" s="156"/>
      <c r="ER92" s="156"/>
      <c r="ES92" s="228"/>
      <c r="ET92" s="81"/>
      <c r="EU92" s="81"/>
      <c r="EV92" s="81"/>
      <c r="EW92" s="81"/>
      <c r="EX92" s="81"/>
      <c r="EY92" s="81"/>
      <c r="EZ92" s="81"/>
      <c r="FA92" s="81"/>
      <c r="FB92" s="81"/>
      <c r="FC92" s="81"/>
      <c r="FD92" s="81"/>
      <c r="FE92" s="81"/>
      <c r="FF92" s="81"/>
      <c r="FG92" s="81"/>
      <c r="FH92" s="81"/>
      <c r="FI92" s="81"/>
      <c r="FJ92" s="81"/>
      <c r="FK92" s="81"/>
    </row>
    <row r="93" spans="2:167" x14ac:dyDescent="0.2">
      <c r="B93" s="230"/>
      <c r="C93" s="230"/>
      <c r="D93" s="113"/>
      <c r="E93" s="113"/>
      <c r="F93" s="113"/>
      <c r="G93" s="113"/>
      <c r="H93" s="113"/>
      <c r="I93" s="113"/>
      <c r="J93" s="113"/>
      <c r="K93" s="113"/>
      <c r="L93" s="113"/>
      <c r="M93" s="113"/>
      <c r="N93" s="113"/>
      <c r="O93" s="113"/>
      <c r="P93" s="113"/>
      <c r="Q93" s="113"/>
      <c r="R93" s="113"/>
      <c r="S93" s="424"/>
      <c r="T93" s="412"/>
      <c r="U93" s="412"/>
      <c r="V93" s="412"/>
      <c r="W93" s="412"/>
      <c r="X93" s="412"/>
      <c r="Y93" s="249"/>
      <c r="Z93" s="249"/>
      <c r="AA93" s="228"/>
      <c r="AB93" s="228"/>
      <c r="AC93" s="735"/>
      <c r="AD93" s="748"/>
      <c r="AE93" s="748"/>
      <c r="AF93" s="1214"/>
      <c r="AG93" s="748"/>
      <c r="AH93" s="748"/>
      <c r="AI93" s="748"/>
      <c r="AJ93" s="748"/>
      <c r="AK93" s="748"/>
      <c r="AL93" s="748"/>
      <c r="AM93" s="748"/>
      <c r="AN93" s="1203"/>
      <c r="AO93" s="1203"/>
      <c r="AP93" s="1203"/>
      <c r="AQ93" s="1203"/>
      <c r="AR93" s="1203"/>
      <c r="AS93" s="748"/>
      <c r="AT93" s="748"/>
      <c r="AU93" s="748"/>
      <c r="AV93" s="748"/>
      <c r="AW93" s="748"/>
      <c r="AX93" s="748"/>
      <c r="AY93" s="748"/>
      <c r="AZ93" s="748"/>
      <c r="BA93" s="748"/>
      <c r="BB93" s="748"/>
      <c r="BC93" s="748"/>
      <c r="BD93" s="748"/>
      <c r="BE93" s="748"/>
      <c r="BF93" s="748"/>
      <c r="BG93" s="1203"/>
      <c r="BH93" s="1203"/>
      <c r="BI93" s="748"/>
      <c r="BJ93" s="748"/>
      <c r="BK93" s="1207"/>
      <c r="BL93" s="1207"/>
      <c r="BM93" s="1207"/>
      <c r="BN93" s="1207"/>
      <c r="BO93" s="1207"/>
      <c r="BP93" s="1207"/>
      <c r="BQ93" s="1207"/>
      <c r="BR93" s="1207"/>
      <c r="BS93" s="1207"/>
      <c r="BT93" s="1207"/>
      <c r="BU93" s="1207"/>
      <c r="BV93" s="1207"/>
      <c r="BW93" s="1207"/>
      <c r="BX93" s="1207"/>
      <c r="BY93" s="1207"/>
      <c r="BZ93" s="748"/>
      <c r="CA93" s="748"/>
      <c r="CB93" s="748"/>
      <c r="CC93" s="748"/>
      <c r="CD93" s="748"/>
      <c r="CE93" s="748"/>
      <c r="CF93" s="748"/>
      <c r="CG93" s="748"/>
      <c r="CH93" s="748"/>
      <c r="CI93" s="748"/>
      <c r="CJ93" s="748"/>
      <c r="CK93" s="748"/>
      <c r="CL93" s="748"/>
      <c r="CM93" s="748"/>
      <c r="CN93" s="748"/>
      <c r="CO93" s="748"/>
      <c r="CP93" s="748"/>
      <c r="CQ93" s="748"/>
      <c r="CR93" s="748"/>
      <c r="CS93" s="748"/>
      <c r="CT93" s="748"/>
      <c r="CU93" s="748"/>
      <c r="CV93" s="748"/>
      <c r="CW93" s="748"/>
      <c r="CX93" s="748"/>
      <c r="CY93" s="748"/>
      <c r="CZ93" s="759"/>
      <c r="DA93" s="748"/>
      <c r="DB93" s="748"/>
      <c r="DC93" s="748"/>
      <c r="DD93" s="748"/>
      <c r="DE93" s="748"/>
      <c r="DF93" s="748"/>
      <c r="DG93" s="748"/>
      <c r="DH93" s="748" t="s">
        <v>189</v>
      </c>
      <c r="DI93" s="1202">
        <f>M69</f>
        <v>60.031705535685518</v>
      </c>
      <c r="DJ93" s="1202">
        <f>M68</f>
        <v>64.44433676346371</v>
      </c>
      <c r="DK93" s="1202">
        <f>M67</f>
        <v>68.857682662590605</v>
      </c>
      <c r="DL93" s="1202">
        <f>M66</f>
        <v>73.05536986207386</v>
      </c>
      <c r="DM93" s="1202">
        <f>M65</f>
        <v>76.593723493973016</v>
      </c>
      <c r="DN93" s="1202">
        <f>M64</f>
        <v>78.374036803464548</v>
      </c>
      <c r="DO93" s="1202">
        <f>M63</f>
        <v>73.882949372248319</v>
      </c>
      <c r="DP93" s="748"/>
      <c r="DQ93" s="748"/>
      <c r="DR93" s="748"/>
      <c r="DS93" s="748"/>
      <c r="DT93" s="748"/>
      <c r="DU93" s="748"/>
      <c r="DV93" s="748"/>
      <c r="DW93" s="735"/>
      <c r="DX93" s="229"/>
      <c r="DY93" s="229"/>
      <c r="DZ93" s="229"/>
      <c r="EA93" s="229"/>
      <c r="EB93" s="229"/>
      <c r="EC93" s="229"/>
      <c r="ED93" s="229"/>
      <c r="EE93" s="229"/>
      <c r="EF93" s="229"/>
      <c r="EG93" s="229"/>
      <c r="EH93" s="229"/>
      <c r="EI93" s="229"/>
      <c r="EJ93" s="229"/>
      <c r="EK93" s="229"/>
      <c r="EL93" s="229"/>
      <c r="EM93" s="229"/>
      <c r="EN93" s="156"/>
      <c r="EO93" s="156"/>
      <c r="EP93" s="156"/>
      <c r="EQ93" s="156"/>
      <c r="ER93" s="156"/>
      <c r="ES93" s="228"/>
      <c r="ET93" s="81"/>
      <c r="EU93" s="81"/>
      <c r="EV93" s="81"/>
      <c r="EW93" s="81"/>
      <c r="EX93" s="81"/>
      <c r="EY93" s="81"/>
      <c r="EZ93" s="81"/>
      <c r="FA93" s="81"/>
      <c r="FB93" s="81"/>
      <c r="FC93" s="81"/>
      <c r="FD93" s="81"/>
      <c r="FE93" s="81"/>
      <c r="FF93" s="81"/>
      <c r="FG93" s="81"/>
      <c r="FH93" s="81"/>
      <c r="FI93" s="81"/>
      <c r="FJ93" s="81"/>
      <c r="FK93" s="81"/>
    </row>
    <row r="94" spans="2:167" x14ac:dyDescent="0.2">
      <c r="B94" s="230"/>
      <c r="C94" s="230"/>
      <c r="D94" s="113"/>
      <c r="E94" s="113"/>
      <c r="F94" s="113"/>
      <c r="G94" s="113"/>
      <c r="H94" s="113"/>
      <c r="I94" s="113"/>
      <c r="J94" s="113"/>
      <c r="K94" s="113"/>
      <c r="L94" s="113"/>
      <c r="M94" s="113"/>
      <c r="N94" s="113"/>
      <c r="O94" s="113"/>
      <c r="P94" s="113"/>
      <c r="Q94" s="113"/>
      <c r="R94" s="247"/>
      <c r="S94" s="392"/>
      <c r="T94" s="249"/>
      <c r="U94" s="249"/>
      <c r="V94" s="249"/>
      <c r="W94" s="249"/>
      <c r="X94" s="249"/>
      <c r="Y94" s="249"/>
      <c r="Z94" s="249"/>
      <c r="AA94" s="228"/>
      <c r="AB94" s="228"/>
      <c r="AC94" s="735"/>
      <c r="AD94" s="748"/>
      <c r="AE94" s="748"/>
      <c r="AF94" s="748"/>
      <c r="AG94" s="748"/>
      <c r="AH94" s="748"/>
      <c r="AI94" s="748"/>
      <c r="AJ94" s="748"/>
      <c r="AK94" s="748"/>
      <c r="AL94" s="748"/>
      <c r="AM94" s="748"/>
      <c r="AN94" s="748"/>
      <c r="AO94" s="748"/>
      <c r="AP94" s="748"/>
      <c r="AQ94" s="748"/>
      <c r="AR94" s="748"/>
      <c r="AS94" s="748"/>
      <c r="AT94" s="748"/>
      <c r="AU94" s="748"/>
      <c r="AV94" s="748"/>
      <c r="AW94" s="748"/>
      <c r="AX94" s="748"/>
      <c r="AY94" s="748"/>
      <c r="AZ94" s="748"/>
      <c r="BA94" s="748"/>
      <c r="BB94" s="748"/>
      <c r="BC94" s="748"/>
      <c r="BD94" s="748"/>
      <c r="BE94" s="748"/>
      <c r="BF94" s="748"/>
      <c r="BG94" s="748"/>
      <c r="BH94" s="748"/>
      <c r="BI94" s="748"/>
      <c r="BJ94" s="748"/>
      <c r="BK94" s="748"/>
      <c r="BL94" s="748"/>
      <c r="BM94" s="748"/>
      <c r="BN94" s="748"/>
      <c r="BO94" s="748"/>
      <c r="BP94" s="748"/>
      <c r="BQ94" s="748"/>
      <c r="BR94" s="748"/>
      <c r="BS94" s="748"/>
      <c r="BT94" s="748"/>
      <c r="BU94" s="748"/>
      <c r="BV94" s="748"/>
      <c r="BW94" s="748"/>
      <c r="BX94" s="748"/>
      <c r="BY94" s="748"/>
      <c r="BZ94" s="748"/>
      <c r="CA94" s="748"/>
      <c r="CB94" s="748"/>
      <c r="CC94" s="748"/>
      <c r="CD94" s="748"/>
      <c r="CE94" s="748"/>
      <c r="CF94" s="748"/>
      <c r="CG94" s="748"/>
      <c r="CH94" s="748"/>
      <c r="CI94" s="748"/>
      <c r="CJ94" s="748"/>
      <c r="CK94" s="748"/>
      <c r="CL94" s="748"/>
      <c r="CM94" s="748"/>
      <c r="CN94" s="748"/>
      <c r="CO94" s="748"/>
      <c r="CP94" s="748"/>
      <c r="CQ94" s="748"/>
      <c r="CR94" s="748"/>
      <c r="CS94" s="748"/>
      <c r="CT94" s="748"/>
      <c r="CU94" s="748"/>
      <c r="CV94" s="748"/>
      <c r="CW94" s="748"/>
      <c r="CX94" s="748"/>
      <c r="CY94" s="748"/>
      <c r="CZ94" s="759"/>
      <c r="DA94" s="748"/>
      <c r="DB94" s="748"/>
      <c r="DC94" s="748"/>
      <c r="DD94" s="748"/>
      <c r="DE94" s="748"/>
      <c r="DF94" s="748"/>
      <c r="DG94" s="748"/>
      <c r="DH94" s="748" t="s">
        <v>190</v>
      </c>
      <c r="DI94" s="1202">
        <f>N70</f>
        <v>54.04575662697944</v>
      </c>
      <c r="DJ94" s="1202">
        <f>N69</f>
        <v>58.212562943695048</v>
      </c>
      <c r="DK94" s="1202">
        <f>N68</f>
        <v>62.491478073661781</v>
      </c>
      <c r="DL94" s="1202">
        <f>N67</f>
        <v>66.771086218269687</v>
      </c>
      <c r="DM94" s="1202">
        <f>N66</f>
        <v>70.841570775344351</v>
      </c>
      <c r="DN94" s="1202">
        <f>N65</f>
        <v>74.272701569913238</v>
      </c>
      <c r="DO94" s="1202">
        <f>N64</f>
        <v>75.999065991238353</v>
      </c>
      <c r="DP94" s="1202">
        <f>N63</f>
        <v>71.644072118543832</v>
      </c>
      <c r="DQ94" s="748"/>
      <c r="DR94" s="748"/>
      <c r="DS94" s="748"/>
      <c r="DT94" s="748"/>
      <c r="DU94" s="748"/>
      <c r="DV94" s="748"/>
      <c r="DW94" s="735"/>
      <c r="DX94" s="229"/>
      <c r="DY94" s="229"/>
      <c r="DZ94" s="229"/>
      <c r="EA94" s="229"/>
      <c r="EB94" s="229"/>
      <c r="EC94" s="229"/>
      <c r="ED94" s="229"/>
      <c r="EE94" s="229"/>
      <c r="EF94" s="229"/>
      <c r="EG94" s="229"/>
      <c r="EH94" s="229"/>
      <c r="EI94" s="229"/>
      <c r="EJ94" s="229"/>
      <c r="EK94" s="229"/>
      <c r="EL94" s="229"/>
      <c r="EM94" s="229"/>
      <c r="EN94" s="156"/>
      <c r="EO94" s="156"/>
      <c r="EP94" s="156"/>
      <c r="EQ94" s="156"/>
      <c r="ER94" s="156"/>
      <c r="ES94" s="228"/>
      <c r="ET94" s="81"/>
      <c r="EU94" s="81"/>
      <c r="EV94" s="81"/>
      <c r="EW94" s="81"/>
      <c r="EX94" s="81"/>
      <c r="EY94" s="81"/>
      <c r="EZ94" s="81"/>
      <c r="FA94" s="81"/>
      <c r="FB94" s="81"/>
      <c r="FC94" s="81"/>
      <c r="FD94" s="81"/>
      <c r="FE94" s="81"/>
      <c r="FF94" s="81"/>
      <c r="FG94" s="81"/>
      <c r="FH94" s="81"/>
      <c r="FI94" s="81"/>
      <c r="FJ94" s="81"/>
      <c r="FK94" s="81"/>
    </row>
    <row r="95" spans="2:167" x14ac:dyDescent="0.2">
      <c r="B95" s="230"/>
      <c r="C95" s="230"/>
      <c r="D95" s="113"/>
      <c r="E95" s="113"/>
      <c r="F95" s="113"/>
      <c r="G95" s="113"/>
      <c r="H95" s="113"/>
      <c r="I95" s="113"/>
      <c r="J95" s="113"/>
      <c r="K95" s="113"/>
      <c r="L95" s="113"/>
      <c r="M95" s="113"/>
      <c r="N95" s="113"/>
      <c r="O95" s="113"/>
      <c r="P95" s="113"/>
      <c r="Q95" s="113"/>
      <c r="R95" s="113"/>
      <c r="S95" s="392"/>
      <c r="T95" s="249"/>
      <c r="U95" s="249"/>
      <c r="V95" s="249"/>
      <c r="W95" s="249"/>
      <c r="X95" s="249"/>
      <c r="Y95" s="249"/>
      <c r="Z95" s="249"/>
      <c r="AA95" s="228"/>
      <c r="AB95" s="228"/>
      <c r="AC95" s="735"/>
      <c r="AD95" s="748"/>
      <c r="AE95" s="748"/>
      <c r="AF95" s="748"/>
      <c r="AG95" s="748"/>
      <c r="AH95" s="748"/>
      <c r="AI95" s="748"/>
      <c r="AJ95" s="748"/>
      <c r="AK95" s="748"/>
      <c r="AL95" s="748"/>
      <c r="AM95" s="748"/>
      <c r="AN95" s="748"/>
      <c r="AO95" s="748"/>
      <c r="AP95" s="748"/>
      <c r="AQ95" s="748"/>
      <c r="AR95" s="748"/>
      <c r="AS95" s="748"/>
      <c r="AT95" s="748"/>
      <c r="AU95" s="748"/>
      <c r="AV95" s="748"/>
      <c r="AW95" s="748"/>
      <c r="AX95" s="748"/>
      <c r="AY95" s="748"/>
      <c r="AZ95" s="748"/>
      <c r="BA95" s="748"/>
      <c r="BB95" s="748"/>
      <c r="BC95" s="748"/>
      <c r="BD95" s="748"/>
      <c r="BE95" s="748"/>
      <c r="BF95" s="748"/>
      <c r="BG95" s="748"/>
      <c r="BH95" s="748"/>
      <c r="BI95" s="748"/>
      <c r="BJ95" s="748"/>
      <c r="BK95" s="748"/>
      <c r="BL95" s="748"/>
      <c r="BM95" s="759"/>
      <c r="BN95" s="748"/>
      <c r="BO95" s="748"/>
      <c r="BP95" s="748"/>
      <c r="BQ95" s="748"/>
      <c r="BR95" s="748"/>
      <c r="BS95" s="748"/>
      <c r="BT95" s="748"/>
      <c r="BU95" s="748"/>
      <c r="BV95" s="748"/>
      <c r="BW95" s="748"/>
      <c r="BX95" s="748"/>
      <c r="BY95" s="748"/>
      <c r="BZ95" s="748"/>
      <c r="CA95" s="748"/>
      <c r="CB95" s="748"/>
      <c r="CC95" s="748"/>
      <c r="CD95" s="748"/>
      <c r="CE95" s="748"/>
      <c r="CF95" s="748"/>
      <c r="CG95" s="748"/>
      <c r="CH95" s="748"/>
      <c r="CI95" s="748"/>
      <c r="CJ95" s="748"/>
      <c r="CK95" s="748"/>
      <c r="CL95" s="748"/>
      <c r="CM95" s="748"/>
      <c r="CN95" s="748"/>
      <c r="CO95" s="748"/>
      <c r="CP95" s="748"/>
      <c r="CQ95" s="748"/>
      <c r="CR95" s="748"/>
      <c r="CS95" s="748"/>
      <c r="CT95" s="748"/>
      <c r="CU95" s="748"/>
      <c r="CV95" s="748"/>
      <c r="CW95" s="748"/>
      <c r="CX95" s="748"/>
      <c r="CY95" s="748"/>
      <c r="CZ95" s="759"/>
      <c r="DA95" s="748"/>
      <c r="DB95" s="748"/>
      <c r="DC95" s="748"/>
      <c r="DD95" s="748"/>
      <c r="DE95" s="748"/>
      <c r="DF95" s="748"/>
      <c r="DG95" s="748"/>
      <c r="DH95" s="748" t="s">
        <v>191</v>
      </c>
      <c r="DI95" s="1202">
        <f>O71</f>
        <v>51.61593643103383</v>
      </c>
      <c r="DJ95" s="1202">
        <f>O70</f>
        <v>55.734686521572542</v>
      </c>
      <c r="DK95" s="1202">
        <f>O69</f>
        <v>60.031705535685518</v>
      </c>
      <c r="DL95" s="1202">
        <f>O68</f>
        <v>64.44433676346371</v>
      </c>
      <c r="DM95" s="1202">
        <f>O67</f>
        <v>68.857682662590605</v>
      </c>
      <c r="DN95" s="1202">
        <f>O66</f>
        <v>73.05536986207386</v>
      </c>
      <c r="DO95" s="1202">
        <f>O65</f>
        <v>76.593723493973016</v>
      </c>
      <c r="DP95" s="1202">
        <f>O64</f>
        <v>78.374036803464548</v>
      </c>
      <c r="DQ95" s="1202">
        <f>O63</f>
        <v>73.882949372248319</v>
      </c>
      <c r="DR95" s="748"/>
      <c r="DS95" s="748"/>
      <c r="DT95" s="748"/>
      <c r="DU95" s="748"/>
      <c r="DV95" s="748"/>
      <c r="DW95" s="735"/>
      <c r="DX95" s="229"/>
      <c r="DY95" s="229"/>
      <c r="DZ95" s="229"/>
      <c r="EA95" s="229"/>
      <c r="EB95" s="229"/>
      <c r="EC95" s="229"/>
      <c r="ED95" s="229"/>
      <c r="EE95" s="229"/>
      <c r="EF95" s="229"/>
      <c r="EG95" s="229"/>
      <c r="EH95" s="229"/>
      <c r="EI95" s="229"/>
      <c r="EJ95" s="229"/>
      <c r="EK95" s="229"/>
      <c r="EL95" s="229"/>
      <c r="EM95" s="229"/>
      <c r="EN95" s="156"/>
      <c r="EO95" s="156"/>
      <c r="EP95" s="156"/>
      <c r="EQ95" s="156"/>
      <c r="ER95" s="156"/>
      <c r="ES95" s="228"/>
      <c r="ET95" s="81"/>
      <c r="EU95" s="81"/>
      <c r="EV95" s="81"/>
      <c r="EW95" s="81"/>
      <c r="EX95" s="81"/>
      <c r="EY95" s="81"/>
      <c r="EZ95" s="81"/>
      <c r="FA95" s="81"/>
      <c r="FB95" s="81"/>
      <c r="FC95" s="81"/>
      <c r="FD95" s="81"/>
      <c r="FE95" s="81"/>
      <c r="FF95" s="81"/>
      <c r="FG95" s="81"/>
      <c r="FH95" s="81"/>
      <c r="FI95" s="81"/>
      <c r="FJ95" s="81"/>
      <c r="FK95" s="81"/>
    </row>
    <row r="96" spans="2:167" x14ac:dyDescent="0.2">
      <c r="B96" s="230"/>
      <c r="C96" s="230"/>
      <c r="D96" s="113"/>
      <c r="E96" s="113"/>
      <c r="F96" s="113"/>
      <c r="G96" s="113"/>
      <c r="H96" s="113"/>
      <c r="I96" s="113"/>
      <c r="J96" s="113"/>
      <c r="K96" s="113"/>
      <c r="L96" s="113"/>
      <c r="M96" s="113"/>
      <c r="N96" s="113"/>
      <c r="O96" s="113"/>
      <c r="P96" s="113"/>
      <c r="Q96" s="113"/>
      <c r="R96" s="113"/>
      <c r="S96" s="392"/>
      <c r="T96" s="249"/>
      <c r="U96" s="249"/>
      <c r="V96" s="249"/>
      <c r="W96" s="249"/>
      <c r="X96" s="249"/>
      <c r="Y96" s="428"/>
      <c r="Z96" s="249"/>
      <c r="AA96" s="228"/>
      <c r="AB96" s="228"/>
      <c r="AC96" s="735"/>
      <c r="AD96" s="748"/>
      <c r="AE96" s="748"/>
      <c r="AF96" s="748"/>
      <c r="AG96" s="1190"/>
      <c r="AH96" s="748"/>
      <c r="AI96" s="748"/>
      <c r="AJ96" s="748"/>
      <c r="AK96" s="748"/>
      <c r="AL96" s="748"/>
      <c r="AM96" s="748"/>
      <c r="AN96" s="748"/>
      <c r="AO96" s="748"/>
      <c r="AP96" s="748"/>
      <c r="AQ96" s="748"/>
      <c r="AR96" s="748"/>
      <c r="AS96" s="748"/>
      <c r="AT96" s="748"/>
      <c r="AU96" s="748"/>
      <c r="AV96" s="748"/>
      <c r="AW96" s="748"/>
      <c r="AX96" s="748"/>
      <c r="AY96" s="748"/>
      <c r="AZ96" s="748"/>
      <c r="BA96" s="748"/>
      <c r="BB96" s="748"/>
      <c r="BC96" s="748"/>
      <c r="BD96" s="748"/>
      <c r="BE96" s="748"/>
      <c r="BF96" s="748"/>
      <c r="BG96" s="748"/>
      <c r="BH96" s="748"/>
      <c r="BI96" s="748"/>
      <c r="BJ96" s="748"/>
      <c r="BK96" s="748"/>
      <c r="BL96" s="748"/>
      <c r="BM96" s="759"/>
      <c r="BN96" s="748"/>
      <c r="BO96" s="748"/>
      <c r="BP96" s="748"/>
      <c r="BQ96" s="748"/>
      <c r="BR96" s="748"/>
      <c r="BS96" s="748"/>
      <c r="BT96" s="748"/>
      <c r="BU96" s="748"/>
      <c r="BV96" s="748"/>
      <c r="BW96" s="748"/>
      <c r="BX96" s="748"/>
      <c r="BY96" s="748"/>
      <c r="BZ96" s="748"/>
      <c r="CA96" s="748"/>
      <c r="CB96" s="748"/>
      <c r="CC96" s="748"/>
      <c r="CD96" s="748"/>
      <c r="CE96" s="748"/>
      <c r="CF96" s="748"/>
      <c r="CG96" s="748"/>
      <c r="CH96" s="748"/>
      <c r="CI96" s="748"/>
      <c r="CJ96" s="748"/>
      <c r="CK96" s="748"/>
      <c r="CL96" s="748"/>
      <c r="CM96" s="748"/>
      <c r="CN96" s="748"/>
      <c r="CO96" s="748"/>
      <c r="CP96" s="748"/>
      <c r="CQ96" s="748"/>
      <c r="CR96" s="748"/>
      <c r="CS96" s="748"/>
      <c r="CT96" s="748"/>
      <c r="CU96" s="748"/>
      <c r="CV96" s="748"/>
      <c r="CW96" s="748"/>
      <c r="CX96" s="748"/>
      <c r="CY96" s="748"/>
      <c r="CZ96" s="759"/>
      <c r="DA96" s="748"/>
      <c r="DB96" s="748"/>
      <c r="DC96" s="748"/>
      <c r="DD96" s="748"/>
      <c r="DE96" s="748"/>
      <c r="DF96" s="748"/>
      <c r="DG96" s="748"/>
      <c r="DH96" s="748" t="s">
        <v>192</v>
      </c>
      <c r="DI96" s="1202">
        <f>P72</f>
        <v>50.600155907966403</v>
      </c>
      <c r="DJ96" s="1202">
        <f>P71</f>
        <v>54.744175002611641</v>
      </c>
      <c r="DK96" s="1202">
        <f>P70</f>
        <v>59.112546310758759</v>
      </c>
      <c r="DL96" s="1202">
        <f>P69</f>
        <v>63.669990719666458</v>
      </c>
      <c r="DM96" s="1202">
        <f>P68</f>
        <v>68.350054143067567</v>
      </c>
      <c r="DN96" s="1202">
        <f>P67</f>
        <v>73.030875551232469</v>
      </c>
      <c r="DO96" s="1202">
        <f>P66</f>
        <v>77.482968035532878</v>
      </c>
      <c r="DP96" s="1202">
        <f>P65</f>
        <v>81.235767342092601</v>
      </c>
      <c r="DQ96" s="1202">
        <f>P64</f>
        <v>83.123978427916953</v>
      </c>
      <c r="DR96" s="1202">
        <f>P63</f>
        <v>78.360703879657308</v>
      </c>
      <c r="DS96" s="748"/>
      <c r="DT96" s="748"/>
      <c r="DU96" s="748"/>
      <c r="DV96" s="748"/>
      <c r="DW96" s="735"/>
      <c r="DX96" s="229"/>
      <c r="DY96" s="229"/>
      <c r="DZ96" s="229"/>
      <c r="EA96" s="229"/>
      <c r="EB96" s="229"/>
      <c r="EC96" s="229"/>
      <c r="ED96" s="229"/>
      <c r="EE96" s="229"/>
      <c r="EF96" s="229"/>
      <c r="EG96" s="229"/>
      <c r="EH96" s="229"/>
      <c r="EI96" s="229"/>
      <c r="EJ96" s="229"/>
      <c r="EK96" s="229"/>
      <c r="EL96" s="229"/>
      <c r="EM96" s="229"/>
      <c r="EN96" s="156"/>
      <c r="EO96" s="156"/>
      <c r="EP96" s="156"/>
      <c r="EQ96" s="156"/>
      <c r="ER96" s="156"/>
      <c r="ES96" s="228"/>
      <c r="ET96" s="81"/>
      <c r="EU96" s="81"/>
      <c r="EV96" s="81"/>
      <c r="EW96" s="81"/>
      <c r="EX96" s="81"/>
      <c r="EY96" s="81"/>
      <c r="EZ96" s="81"/>
      <c r="FA96" s="81"/>
      <c r="FB96" s="81"/>
      <c r="FC96" s="81"/>
      <c r="FD96" s="81"/>
      <c r="FE96" s="81"/>
      <c r="FF96" s="81"/>
      <c r="FG96" s="81"/>
      <c r="FH96" s="81"/>
      <c r="FI96" s="81"/>
      <c r="FJ96" s="81"/>
      <c r="FK96" s="81"/>
    </row>
    <row r="97" spans="2:167" x14ac:dyDescent="0.2">
      <c r="B97" s="230"/>
      <c r="C97" s="230"/>
      <c r="D97" s="113"/>
      <c r="E97" s="113"/>
      <c r="F97" s="672"/>
      <c r="G97" s="113"/>
      <c r="H97" s="113"/>
      <c r="I97" s="113"/>
      <c r="J97" s="672"/>
      <c r="K97" s="113"/>
      <c r="L97" s="113"/>
      <c r="M97" s="113"/>
      <c r="N97" s="673"/>
      <c r="O97" s="113"/>
      <c r="P97" s="113"/>
      <c r="Q97" s="113"/>
      <c r="R97" s="113"/>
      <c r="S97" s="392"/>
      <c r="T97" s="249"/>
      <c r="U97" s="249"/>
      <c r="V97" s="249"/>
      <c r="W97" s="249"/>
      <c r="X97" s="249"/>
      <c r="Y97" s="428"/>
      <c r="Z97" s="249"/>
      <c r="AA97" s="228"/>
      <c r="AB97" s="228"/>
      <c r="AC97" s="735"/>
      <c r="AD97" s="748"/>
      <c r="AE97" s="748"/>
      <c r="AF97" s="748"/>
      <c r="AG97" s="1190"/>
      <c r="AH97" s="748"/>
      <c r="AI97" s="748"/>
      <c r="AJ97" s="748"/>
      <c r="AK97" s="748"/>
      <c r="AL97" s="748"/>
      <c r="AM97" s="748"/>
      <c r="AN97" s="748"/>
      <c r="AO97" s="748"/>
      <c r="AP97" s="748"/>
      <c r="AQ97" s="748"/>
      <c r="AR97" s="748"/>
      <c r="AS97" s="748"/>
      <c r="AT97" s="748"/>
      <c r="AU97" s="748"/>
      <c r="AV97" s="748"/>
      <c r="AW97" s="748"/>
      <c r="AX97" s="748"/>
      <c r="AY97" s="748"/>
      <c r="AZ97" s="748"/>
      <c r="BA97" s="748"/>
      <c r="BB97" s="748"/>
      <c r="BC97" s="748"/>
      <c r="BD97" s="748"/>
      <c r="BE97" s="748"/>
      <c r="BF97" s="748"/>
      <c r="BG97" s="748"/>
      <c r="BH97" s="748"/>
      <c r="BI97" s="748"/>
      <c r="BJ97" s="748"/>
      <c r="BK97" s="748"/>
      <c r="BL97" s="748"/>
      <c r="BM97" s="759"/>
      <c r="BN97" s="748"/>
      <c r="BO97" s="748"/>
      <c r="BP97" s="748"/>
      <c r="BQ97" s="748"/>
      <c r="BR97" s="748"/>
      <c r="BS97" s="748"/>
      <c r="BT97" s="748"/>
      <c r="BU97" s="748"/>
      <c r="BV97" s="748"/>
      <c r="BW97" s="748"/>
      <c r="BX97" s="748"/>
      <c r="BY97" s="748"/>
      <c r="BZ97" s="748"/>
      <c r="CA97" s="748"/>
      <c r="CB97" s="748"/>
      <c r="CC97" s="748"/>
      <c r="CD97" s="748"/>
      <c r="CE97" s="748"/>
      <c r="CF97" s="748"/>
      <c r="CG97" s="748"/>
      <c r="CH97" s="748"/>
      <c r="CI97" s="748"/>
      <c r="CJ97" s="748"/>
      <c r="CK97" s="748"/>
      <c r="CL97" s="748"/>
      <c r="CM97" s="748"/>
      <c r="CN97" s="748"/>
      <c r="CO97" s="748"/>
      <c r="CP97" s="748"/>
      <c r="CQ97" s="748"/>
      <c r="CR97" s="748"/>
      <c r="CS97" s="748"/>
      <c r="CT97" s="748"/>
      <c r="CU97" s="748"/>
      <c r="CV97" s="748"/>
      <c r="CW97" s="748"/>
      <c r="CX97" s="748"/>
      <c r="CY97" s="748"/>
      <c r="CZ97" s="759"/>
      <c r="DA97" s="748"/>
      <c r="DB97" s="748"/>
      <c r="DC97" s="748"/>
      <c r="DD97" s="748"/>
      <c r="DE97" s="748"/>
      <c r="DF97" s="748"/>
      <c r="DG97" s="748"/>
      <c r="DH97" s="748" t="s">
        <v>193</v>
      </c>
      <c r="DI97" s="1202">
        <f>Q73</f>
        <v>50.699814986628049</v>
      </c>
      <c r="DJ97" s="1202">
        <f>Q72</f>
        <v>54.937312128649239</v>
      </c>
      <c r="DK97" s="1202">
        <f>Q71</f>
        <v>59.43653285997835</v>
      </c>
      <c r="DL97" s="1202">
        <f>Q70</f>
        <v>64.179335994538079</v>
      </c>
      <c r="DM97" s="1202">
        <f>Q69</f>
        <v>69.127418495637869</v>
      </c>
      <c r="DN97" s="1202">
        <f>Q68</f>
        <v>74.208630212473352</v>
      </c>
      <c r="DO97" s="1202">
        <f>Q67</f>
        <v>79.290664884195238</v>
      </c>
      <c r="DP97" s="1202">
        <f>Q66</f>
        <v>84.124365295721404</v>
      </c>
      <c r="DQ97" s="1202">
        <f>Q65</f>
        <v>88.198833114271963</v>
      </c>
      <c r="DR97" s="1202">
        <f>Q64</f>
        <v>90.248890864595538</v>
      </c>
      <c r="DS97" s="1202">
        <f>Q63</f>
        <v>85.077335640770798</v>
      </c>
      <c r="DT97" s="748"/>
      <c r="DU97" s="748"/>
      <c r="DV97" s="748"/>
      <c r="DW97" s="735"/>
      <c r="DX97" s="229"/>
      <c r="DY97" s="229"/>
      <c r="DZ97" s="229"/>
      <c r="EA97" s="229"/>
      <c r="EB97" s="229"/>
      <c r="EC97" s="229"/>
      <c r="ED97" s="229"/>
      <c r="EE97" s="229"/>
      <c r="EF97" s="229"/>
      <c r="EG97" s="229"/>
      <c r="EH97" s="229"/>
      <c r="EI97" s="229"/>
      <c r="EJ97" s="229"/>
      <c r="EK97" s="229"/>
      <c r="EL97" s="229"/>
      <c r="EM97" s="229"/>
      <c r="EN97" s="156"/>
      <c r="EO97" s="156"/>
      <c r="EP97" s="156"/>
      <c r="EQ97" s="156"/>
      <c r="ER97" s="156"/>
      <c r="ES97" s="228"/>
      <c r="ET97" s="81"/>
      <c r="EU97" s="81"/>
      <c r="EV97" s="81"/>
      <c r="EW97" s="81"/>
      <c r="EX97" s="81"/>
      <c r="EY97" s="81"/>
      <c r="EZ97" s="81"/>
      <c r="FA97" s="81"/>
      <c r="FB97" s="81"/>
      <c r="FC97" s="81"/>
      <c r="FD97" s="81"/>
      <c r="FE97" s="81"/>
      <c r="FF97" s="81"/>
      <c r="FG97" s="81"/>
      <c r="FH97" s="81"/>
      <c r="FI97" s="81"/>
      <c r="FJ97" s="81"/>
      <c r="FK97" s="81"/>
    </row>
    <row r="98" spans="2:167" x14ac:dyDescent="0.2">
      <c r="B98" s="230"/>
      <c r="C98" s="230"/>
      <c r="D98" s="113"/>
      <c r="E98" s="113"/>
      <c r="F98" s="672"/>
      <c r="G98" s="113"/>
      <c r="H98" s="113"/>
      <c r="I98" s="113"/>
      <c r="J98" s="672"/>
      <c r="K98" s="113"/>
      <c r="L98" s="113"/>
      <c r="M98" s="113"/>
      <c r="N98" s="673"/>
      <c r="O98" s="113"/>
      <c r="P98" s="113"/>
      <c r="Q98" s="113"/>
      <c r="R98" s="113"/>
      <c r="S98" s="392"/>
      <c r="T98" s="249"/>
      <c r="U98" s="249"/>
      <c r="V98" s="249"/>
      <c r="W98" s="249"/>
      <c r="X98" s="249"/>
      <c r="Y98" s="428"/>
      <c r="Z98" s="249"/>
      <c r="AA98" s="228"/>
      <c r="AB98" s="228"/>
      <c r="AC98" s="735"/>
      <c r="AD98" s="748"/>
      <c r="AE98" s="748"/>
      <c r="AF98" s="748"/>
      <c r="AG98" s="1190"/>
      <c r="AH98" s="748"/>
      <c r="AI98" s="748"/>
      <c r="AJ98" s="748"/>
      <c r="AK98" s="748"/>
      <c r="AL98" s="748"/>
      <c r="AM98" s="748"/>
      <c r="AN98" s="748"/>
      <c r="AO98" s="748"/>
      <c r="AP98" s="748"/>
      <c r="AQ98" s="748"/>
      <c r="AR98" s="748"/>
      <c r="AS98" s="748"/>
      <c r="AT98" s="748"/>
      <c r="AU98" s="748"/>
      <c r="AV98" s="748"/>
      <c r="AW98" s="748"/>
      <c r="AX98" s="748"/>
      <c r="AY98" s="748"/>
      <c r="AZ98" s="748"/>
      <c r="BA98" s="748"/>
      <c r="BB98" s="748"/>
      <c r="BC98" s="748"/>
      <c r="BD98" s="748"/>
      <c r="BE98" s="748"/>
      <c r="BF98" s="748"/>
      <c r="BG98" s="748"/>
      <c r="BH98" s="748"/>
      <c r="BI98" s="748"/>
      <c r="BJ98" s="748"/>
      <c r="BK98" s="748"/>
      <c r="BL98" s="748"/>
      <c r="BM98" s="759"/>
      <c r="BN98" s="748"/>
      <c r="BO98" s="748"/>
      <c r="BP98" s="748"/>
      <c r="BQ98" s="748"/>
      <c r="BR98" s="748"/>
      <c r="BS98" s="748"/>
      <c r="BT98" s="748"/>
      <c r="BU98" s="748"/>
      <c r="BV98" s="748"/>
      <c r="BW98" s="748"/>
      <c r="BX98" s="748"/>
      <c r="BY98" s="748"/>
      <c r="BZ98" s="748"/>
      <c r="CA98" s="748"/>
      <c r="CB98" s="748"/>
      <c r="CC98" s="748"/>
      <c r="CD98" s="748"/>
      <c r="CE98" s="748"/>
      <c r="CF98" s="748"/>
      <c r="CG98" s="748"/>
      <c r="CH98" s="748"/>
      <c r="CI98" s="748"/>
      <c r="CJ98" s="748"/>
      <c r="CK98" s="748"/>
      <c r="CL98" s="748"/>
      <c r="CM98" s="748"/>
      <c r="CN98" s="748"/>
      <c r="CO98" s="748"/>
      <c r="CP98" s="748"/>
      <c r="CQ98" s="748"/>
      <c r="CR98" s="748"/>
      <c r="CS98" s="748"/>
      <c r="CT98" s="748"/>
      <c r="CU98" s="748"/>
      <c r="CV98" s="748"/>
      <c r="CW98" s="748"/>
      <c r="CX98" s="748"/>
      <c r="CY98" s="748"/>
      <c r="CZ98" s="759"/>
      <c r="DA98" s="748"/>
      <c r="DB98" s="748"/>
      <c r="DC98" s="748"/>
      <c r="DD98" s="748"/>
      <c r="DE98" s="748"/>
      <c r="DF98" s="748"/>
      <c r="DG98" s="748"/>
      <c r="DH98" s="748" t="s">
        <v>194</v>
      </c>
      <c r="DI98" s="1202">
        <f>R74</f>
        <v>49.189200953571138</v>
      </c>
      <c r="DJ98" s="1202">
        <f>R73</f>
        <v>53.36822630171374</v>
      </c>
      <c r="DK98" s="1202">
        <f>R72</f>
        <v>57.828749609104463</v>
      </c>
      <c r="DL98" s="1202">
        <f>R71</f>
        <v>62.56477143155616</v>
      </c>
      <c r="DM98" s="1202">
        <f>R70</f>
        <v>67.557195783724296</v>
      </c>
      <c r="DN98" s="1202">
        <f>R69</f>
        <v>72.765703679618809</v>
      </c>
      <c r="DO98" s="1202">
        <f>R68</f>
        <v>78.114347592077223</v>
      </c>
      <c r="DP98" s="1202">
        <f>R67</f>
        <v>83.463857772837102</v>
      </c>
      <c r="DQ98" s="1202">
        <f>R66</f>
        <v>88.551963469180436</v>
      </c>
      <c r="DR98" s="1202">
        <f>R65</f>
        <v>92.840876962391548</v>
      </c>
      <c r="DS98" s="1202">
        <f>R64</f>
        <v>94.998832489047942</v>
      </c>
      <c r="DT98" s="1202">
        <f>R63</f>
        <v>89.555090148179787</v>
      </c>
      <c r="DU98" s="748"/>
      <c r="DV98" s="748"/>
      <c r="DW98" s="735"/>
      <c r="DX98" s="229"/>
      <c r="DY98" s="229"/>
      <c r="DZ98" s="229"/>
      <c r="EA98" s="229"/>
      <c r="EB98" s="229"/>
      <c r="EC98" s="229"/>
      <c r="ED98" s="229"/>
      <c r="EE98" s="229"/>
      <c r="EF98" s="229"/>
      <c r="EG98" s="229"/>
      <c r="EH98" s="229"/>
      <c r="EI98" s="229"/>
      <c r="EJ98" s="229"/>
      <c r="EK98" s="229"/>
      <c r="EL98" s="229"/>
      <c r="EM98" s="229"/>
      <c r="EN98" s="156"/>
      <c r="EO98" s="156"/>
      <c r="EP98" s="156"/>
      <c r="EQ98" s="156"/>
      <c r="ER98" s="156"/>
      <c r="ES98" s="228"/>
      <c r="ET98" s="81"/>
      <c r="EU98" s="81"/>
      <c r="EV98" s="81"/>
      <c r="EW98" s="81"/>
      <c r="EX98" s="81"/>
      <c r="EY98" s="81"/>
      <c r="EZ98" s="81"/>
      <c r="FA98" s="81"/>
      <c r="FB98" s="81"/>
      <c r="FC98" s="81"/>
      <c r="FD98" s="81"/>
      <c r="FE98" s="81"/>
      <c r="FF98" s="81"/>
      <c r="FG98" s="81"/>
      <c r="FH98" s="81"/>
      <c r="FI98" s="81"/>
      <c r="FJ98" s="81"/>
      <c r="FK98" s="81"/>
    </row>
    <row r="99" spans="2:167" x14ac:dyDescent="0.2">
      <c r="B99" s="230"/>
      <c r="C99" s="230"/>
      <c r="D99" s="113"/>
      <c r="E99" s="113"/>
      <c r="F99" s="672"/>
      <c r="G99" s="113"/>
      <c r="H99" s="113"/>
      <c r="I99" s="113"/>
      <c r="J99" s="672"/>
      <c r="K99" s="113"/>
      <c r="L99" s="113"/>
      <c r="M99" s="113"/>
      <c r="N99" s="673"/>
      <c r="O99" s="113"/>
      <c r="P99" s="113"/>
      <c r="Q99" s="113"/>
      <c r="R99" s="113"/>
      <c r="S99" s="392"/>
      <c r="T99" s="249"/>
      <c r="U99" s="249"/>
      <c r="V99" s="249"/>
      <c r="W99" s="249"/>
      <c r="X99" s="249"/>
      <c r="Y99" s="428"/>
      <c r="Z99" s="249"/>
      <c r="AA99" s="228"/>
      <c r="AB99" s="228"/>
      <c r="AC99" s="735"/>
      <c r="AD99" s="748"/>
      <c r="AE99" s="748"/>
      <c r="AF99" s="748"/>
      <c r="AG99" s="1190"/>
      <c r="AH99" s="748"/>
      <c r="AI99" s="748"/>
      <c r="AJ99" s="748"/>
      <c r="AK99" s="748"/>
      <c r="AL99" s="748"/>
      <c r="AM99" s="748"/>
      <c r="AN99" s="748"/>
      <c r="AO99" s="748"/>
      <c r="AP99" s="748"/>
      <c r="AQ99" s="748"/>
      <c r="AR99" s="748"/>
      <c r="AS99" s="748"/>
      <c r="AT99" s="748"/>
      <c r="AU99" s="748"/>
      <c r="AV99" s="748"/>
      <c r="AW99" s="748"/>
      <c r="AX99" s="748"/>
      <c r="AY99" s="748"/>
      <c r="AZ99" s="748"/>
      <c r="BA99" s="748"/>
      <c r="BB99" s="748"/>
      <c r="BC99" s="748"/>
      <c r="BD99" s="748"/>
      <c r="BE99" s="748"/>
      <c r="BF99" s="748"/>
      <c r="BG99" s="748"/>
      <c r="BH99" s="748"/>
      <c r="BI99" s="748"/>
      <c r="BJ99" s="748"/>
      <c r="BK99" s="748"/>
      <c r="BL99" s="748"/>
      <c r="BM99" s="759"/>
      <c r="BN99" s="748"/>
      <c r="BO99" s="748"/>
      <c r="BP99" s="748"/>
      <c r="BQ99" s="748"/>
      <c r="BR99" s="748"/>
      <c r="BS99" s="748"/>
      <c r="BT99" s="748"/>
      <c r="BU99" s="748"/>
      <c r="BV99" s="748"/>
      <c r="BW99" s="748"/>
      <c r="BX99" s="748"/>
      <c r="BY99" s="748"/>
      <c r="BZ99" s="748"/>
      <c r="CA99" s="748"/>
      <c r="CB99" s="748"/>
      <c r="CC99" s="748"/>
      <c r="CD99" s="748"/>
      <c r="CE99" s="748"/>
      <c r="CF99" s="748"/>
      <c r="CG99" s="748"/>
      <c r="CH99" s="748"/>
      <c r="CI99" s="748"/>
      <c r="CJ99" s="748"/>
      <c r="CK99" s="748"/>
      <c r="CL99" s="748"/>
      <c r="CM99" s="748"/>
      <c r="CN99" s="748"/>
      <c r="CO99" s="748"/>
      <c r="CP99" s="748"/>
      <c r="CQ99" s="748"/>
      <c r="CR99" s="748"/>
      <c r="CS99" s="748"/>
      <c r="CT99" s="748"/>
      <c r="CU99" s="748"/>
      <c r="CV99" s="748"/>
      <c r="CW99" s="748"/>
      <c r="CX99" s="748"/>
      <c r="CY99" s="748"/>
      <c r="CZ99" s="759"/>
      <c r="DA99" s="748"/>
      <c r="DB99" s="748"/>
      <c r="DC99" s="748"/>
      <c r="DD99" s="748"/>
      <c r="DE99" s="748"/>
      <c r="DF99" s="748"/>
      <c r="DG99" s="748"/>
      <c r="DH99" s="748" t="s">
        <v>183</v>
      </c>
      <c r="DI99" s="1202">
        <f>G75</f>
        <v>45.289441800435242</v>
      </c>
      <c r="DJ99" s="1202">
        <f>G74</f>
        <v>49.189200953571138</v>
      </c>
      <c r="DK99" s="1202">
        <f>G73</f>
        <v>53.36822630171374</v>
      </c>
      <c r="DL99" s="1202">
        <f>G72</f>
        <v>57.828749609104463</v>
      </c>
      <c r="DM99" s="1202">
        <f>G71</f>
        <v>62.56477143155616</v>
      </c>
      <c r="DN99" s="1202">
        <f>G70</f>
        <v>67.557195783724296</v>
      </c>
      <c r="DO99" s="1202">
        <f>G69</f>
        <v>72.765703679618809</v>
      </c>
      <c r="DP99" s="1202">
        <f>G68</f>
        <v>78.114347592077223</v>
      </c>
      <c r="DQ99" s="1202">
        <f>G67</f>
        <v>83.463857772837102</v>
      </c>
      <c r="DR99" s="1202">
        <f>G66</f>
        <v>88.551963469180436</v>
      </c>
      <c r="DS99" s="1202">
        <f>G65</f>
        <v>92.840876962391548</v>
      </c>
      <c r="DT99" s="1202">
        <f>G64</f>
        <v>94.998832489047942</v>
      </c>
      <c r="DU99" s="748"/>
      <c r="DV99" s="748"/>
      <c r="DW99" s="735"/>
      <c r="DX99" s="229"/>
      <c r="DY99" s="229"/>
      <c r="DZ99" s="229"/>
      <c r="EA99" s="229"/>
      <c r="EB99" s="229"/>
      <c r="EC99" s="229"/>
      <c r="ED99" s="229"/>
      <c r="EE99" s="229"/>
      <c r="EF99" s="229"/>
      <c r="EG99" s="229"/>
      <c r="EH99" s="229"/>
      <c r="EI99" s="229"/>
      <c r="EJ99" s="229"/>
      <c r="EK99" s="229"/>
      <c r="EL99" s="229"/>
      <c r="EM99" s="229"/>
      <c r="EN99" s="156"/>
      <c r="EO99" s="156"/>
      <c r="EP99" s="156"/>
      <c r="EQ99" s="156"/>
      <c r="ER99" s="156"/>
      <c r="ES99" s="228"/>
      <c r="ET99" s="81"/>
      <c r="EU99" s="81"/>
      <c r="EV99" s="81"/>
      <c r="EW99" s="81"/>
      <c r="EX99" s="81"/>
      <c r="EY99" s="81"/>
      <c r="EZ99" s="81"/>
      <c r="FA99" s="81"/>
      <c r="FB99" s="81"/>
      <c r="FC99" s="81"/>
      <c r="FD99" s="81"/>
      <c r="FE99" s="81"/>
      <c r="FF99" s="81"/>
      <c r="FG99" s="81"/>
      <c r="FH99" s="81"/>
      <c r="FI99" s="81"/>
      <c r="FJ99" s="81"/>
      <c r="FK99" s="81"/>
    </row>
    <row r="100" spans="2:167" x14ac:dyDescent="0.2">
      <c r="B100" s="230"/>
      <c r="C100" s="230"/>
      <c r="D100" s="113"/>
      <c r="E100" s="113"/>
      <c r="F100" s="672"/>
      <c r="G100" s="113"/>
      <c r="H100" s="113"/>
      <c r="I100" s="113"/>
      <c r="J100" s="672"/>
      <c r="K100" s="113"/>
      <c r="L100" s="113"/>
      <c r="M100" s="113"/>
      <c r="N100" s="673"/>
      <c r="O100" s="113"/>
      <c r="P100" s="113"/>
      <c r="Q100" s="113"/>
      <c r="R100" s="113"/>
      <c r="S100" s="392"/>
      <c r="T100" s="249"/>
      <c r="U100" s="249"/>
      <c r="V100" s="249"/>
      <c r="W100" s="249"/>
      <c r="X100" s="249"/>
      <c r="Y100" s="428"/>
      <c r="Z100" s="249"/>
      <c r="AA100" s="228"/>
      <c r="AB100" s="228"/>
      <c r="AC100" s="735"/>
      <c r="AD100" s="748"/>
      <c r="AE100" s="748"/>
      <c r="AF100" s="748"/>
      <c r="AG100" s="1190"/>
      <c r="AH100" s="748"/>
      <c r="AI100" s="748"/>
      <c r="AJ100" s="748"/>
      <c r="AK100" s="748"/>
      <c r="AL100" s="748"/>
      <c r="AM100" s="748"/>
      <c r="AN100" s="748"/>
      <c r="AO100" s="748"/>
      <c r="AP100" s="748"/>
      <c r="AQ100" s="748"/>
      <c r="AR100" s="748"/>
      <c r="AS100" s="748"/>
      <c r="AT100" s="748"/>
      <c r="AU100" s="748"/>
      <c r="AV100" s="748"/>
      <c r="AW100" s="748"/>
      <c r="AX100" s="748"/>
      <c r="AY100" s="748"/>
      <c r="AZ100" s="748"/>
      <c r="BA100" s="748"/>
      <c r="BB100" s="748"/>
      <c r="BC100" s="748"/>
      <c r="BD100" s="748"/>
      <c r="BE100" s="748"/>
      <c r="BF100" s="748"/>
      <c r="BG100" s="748"/>
      <c r="BH100" s="748"/>
      <c r="BI100" s="748"/>
      <c r="BJ100" s="748"/>
      <c r="BK100" s="748"/>
      <c r="BL100" s="748"/>
      <c r="BM100" s="759"/>
      <c r="BN100" s="748"/>
      <c r="BO100" s="748"/>
      <c r="BP100" s="748"/>
      <c r="BQ100" s="748"/>
      <c r="BR100" s="748"/>
      <c r="BS100" s="748"/>
      <c r="BT100" s="748"/>
      <c r="BU100" s="748"/>
      <c r="BV100" s="748"/>
      <c r="BW100" s="748"/>
      <c r="BX100" s="748"/>
      <c r="BY100" s="748"/>
      <c r="BZ100" s="748"/>
      <c r="CA100" s="748"/>
      <c r="CB100" s="748"/>
      <c r="CC100" s="748"/>
      <c r="CD100" s="748"/>
      <c r="CE100" s="748"/>
      <c r="CF100" s="748"/>
      <c r="CG100" s="748"/>
      <c r="CH100" s="748"/>
      <c r="CI100" s="748"/>
      <c r="CJ100" s="748"/>
      <c r="CK100" s="748"/>
      <c r="CL100" s="748"/>
      <c r="CM100" s="748"/>
      <c r="CN100" s="748"/>
      <c r="CO100" s="748"/>
      <c r="CP100" s="748"/>
      <c r="CQ100" s="748"/>
      <c r="CR100" s="748"/>
      <c r="CS100" s="748"/>
      <c r="CT100" s="748"/>
      <c r="CU100" s="748"/>
      <c r="CV100" s="748"/>
      <c r="CW100" s="748"/>
      <c r="CX100" s="748"/>
      <c r="CY100" s="748"/>
      <c r="CZ100" s="759"/>
      <c r="DA100" s="748"/>
      <c r="DB100" s="748"/>
      <c r="DC100" s="748"/>
      <c r="DD100" s="748"/>
      <c r="DE100" s="748"/>
      <c r="DF100" s="748"/>
      <c r="DG100" s="748"/>
      <c r="DH100" s="748" t="s">
        <v>184</v>
      </c>
      <c r="DI100" s="1202">
        <f>H76</f>
        <v>41.661530660967628</v>
      </c>
      <c r="DJ100" s="1202">
        <f>H75</f>
        <v>45.289441800435242</v>
      </c>
      <c r="DK100" s="1202">
        <f>H74</f>
        <v>49.189200953571138</v>
      </c>
      <c r="DL100" s="1202">
        <f>H73</f>
        <v>53.36822630171374</v>
      </c>
      <c r="DM100" s="1202">
        <f>H72</f>
        <v>57.828749609104463</v>
      </c>
      <c r="DN100" s="1202">
        <f>H71</f>
        <v>62.56477143155616</v>
      </c>
      <c r="DO100" s="1202">
        <f>H70</f>
        <v>67.557195783724296</v>
      </c>
      <c r="DP100" s="1202">
        <f>H69</f>
        <v>72.765703679618809</v>
      </c>
      <c r="DQ100" s="1202">
        <f>H68</f>
        <v>78.114347592077223</v>
      </c>
      <c r="DR100" s="1202">
        <f>H67</f>
        <v>83.463857772837102</v>
      </c>
      <c r="DS100" s="1202">
        <f>H66</f>
        <v>88.551963469180436</v>
      </c>
      <c r="DT100" s="1202">
        <f>H65</f>
        <v>92.840876962391548</v>
      </c>
      <c r="DU100" s="748"/>
      <c r="DV100" s="748"/>
      <c r="DW100" s="735"/>
      <c r="DX100" s="229"/>
      <c r="DY100" s="229"/>
      <c r="DZ100" s="229"/>
      <c r="EA100" s="229"/>
      <c r="EB100" s="229"/>
      <c r="EC100" s="229"/>
      <c r="ED100" s="229"/>
      <c r="EE100" s="229"/>
      <c r="EF100" s="229"/>
      <c r="EG100" s="229"/>
      <c r="EH100" s="229"/>
      <c r="EI100" s="229"/>
      <c r="EJ100" s="229"/>
      <c r="EK100" s="229"/>
      <c r="EL100" s="229"/>
      <c r="EM100" s="229"/>
      <c r="EN100" s="156"/>
      <c r="EO100" s="156"/>
      <c r="EP100" s="156"/>
      <c r="EQ100" s="156"/>
      <c r="ER100" s="156"/>
      <c r="ES100" s="228"/>
      <c r="ET100" s="81"/>
      <c r="EU100" s="81"/>
      <c r="EV100" s="81"/>
      <c r="EW100" s="81"/>
      <c r="EX100" s="81"/>
      <c r="EY100" s="81"/>
      <c r="EZ100" s="81"/>
      <c r="FA100" s="81"/>
      <c r="FB100" s="81"/>
      <c r="FC100" s="81"/>
      <c r="FD100" s="81"/>
      <c r="FE100" s="81"/>
      <c r="FF100" s="81"/>
      <c r="FG100" s="81"/>
      <c r="FH100" s="81"/>
      <c r="FI100" s="81"/>
      <c r="FJ100" s="81"/>
      <c r="FK100" s="81"/>
    </row>
    <row r="101" spans="2:167" x14ac:dyDescent="0.2">
      <c r="B101" s="230"/>
      <c r="C101" s="230"/>
      <c r="D101" s="113"/>
      <c r="E101" s="113"/>
      <c r="F101" s="672"/>
      <c r="G101" s="113"/>
      <c r="H101" s="113"/>
      <c r="I101" s="113"/>
      <c r="J101" s="672"/>
      <c r="K101" s="113"/>
      <c r="L101" s="113"/>
      <c r="M101" s="113"/>
      <c r="N101" s="673"/>
      <c r="O101" s="113"/>
      <c r="P101" s="113"/>
      <c r="Q101" s="113"/>
      <c r="R101" s="113"/>
      <c r="S101" s="392"/>
      <c r="T101" s="249"/>
      <c r="U101" s="249"/>
      <c r="V101" s="249"/>
      <c r="W101" s="249"/>
      <c r="X101" s="249"/>
      <c r="Y101" s="428"/>
      <c r="Z101" s="249"/>
      <c r="AA101" s="228"/>
      <c r="AB101" s="228"/>
      <c r="AC101" s="735"/>
      <c r="AD101" s="748"/>
      <c r="AE101" s="748"/>
      <c r="AF101" s="748"/>
      <c r="AG101" s="1190"/>
      <c r="AH101" s="748"/>
      <c r="AI101" s="748"/>
      <c r="AJ101" s="748"/>
      <c r="AK101" s="748"/>
      <c r="AL101" s="748"/>
      <c r="AM101" s="748"/>
      <c r="AN101" s="748"/>
      <c r="AO101" s="748"/>
      <c r="AP101" s="748"/>
      <c r="AQ101" s="748"/>
      <c r="AR101" s="748"/>
      <c r="AS101" s="748"/>
      <c r="AT101" s="748"/>
      <c r="AU101" s="748"/>
      <c r="AV101" s="748"/>
      <c r="AW101" s="748"/>
      <c r="AX101" s="748"/>
      <c r="AY101" s="748"/>
      <c r="AZ101" s="748"/>
      <c r="BA101" s="748"/>
      <c r="BB101" s="748"/>
      <c r="BC101" s="748"/>
      <c r="BD101" s="748"/>
      <c r="BE101" s="748"/>
      <c r="BF101" s="748"/>
      <c r="BG101" s="748"/>
      <c r="BH101" s="748"/>
      <c r="BI101" s="748"/>
      <c r="BJ101" s="748"/>
      <c r="BK101" s="748"/>
      <c r="BL101" s="748"/>
      <c r="BM101" s="759"/>
      <c r="BN101" s="748"/>
      <c r="BO101" s="748"/>
      <c r="BP101" s="748"/>
      <c r="BQ101" s="748"/>
      <c r="BR101" s="748"/>
      <c r="BS101" s="748"/>
      <c r="BT101" s="748"/>
      <c r="BU101" s="748"/>
      <c r="BV101" s="748"/>
      <c r="BW101" s="748"/>
      <c r="BX101" s="748"/>
      <c r="BY101" s="748"/>
      <c r="BZ101" s="748"/>
      <c r="CA101" s="748"/>
      <c r="CB101" s="748"/>
      <c r="CC101" s="748"/>
      <c r="CD101" s="748"/>
      <c r="CE101" s="748"/>
      <c r="CF101" s="748"/>
      <c r="CG101" s="748"/>
      <c r="CH101" s="748"/>
      <c r="CI101" s="748"/>
      <c r="CJ101" s="748"/>
      <c r="CK101" s="748"/>
      <c r="CL101" s="748"/>
      <c r="CM101" s="748"/>
      <c r="CN101" s="748"/>
      <c r="CO101" s="748"/>
      <c r="CP101" s="748"/>
      <c r="CQ101" s="748"/>
      <c r="CR101" s="748"/>
      <c r="CS101" s="748"/>
      <c r="CT101" s="748"/>
      <c r="CU101" s="748"/>
      <c r="CV101" s="748"/>
      <c r="CW101" s="748"/>
      <c r="CX101" s="748"/>
      <c r="CY101" s="748"/>
      <c r="CZ101" s="759"/>
      <c r="DA101" s="748"/>
      <c r="DB101" s="748"/>
      <c r="DC101" s="748"/>
      <c r="DD101" s="748"/>
      <c r="DE101" s="748"/>
      <c r="DF101" s="748"/>
      <c r="DG101" s="748"/>
      <c r="DH101" s="748" t="s">
        <v>185</v>
      </c>
      <c r="DI101" s="1202">
        <f>I77</f>
        <v>38.294832167551171</v>
      </c>
      <c r="DJ101" s="1202">
        <f>I76</f>
        <v>41.661530660967628</v>
      </c>
      <c r="DK101" s="1202">
        <f>I75</f>
        <v>45.289441800435242</v>
      </c>
      <c r="DL101" s="1202">
        <f>I74</f>
        <v>49.189200953571138</v>
      </c>
      <c r="DM101" s="1202">
        <f>I73</f>
        <v>53.36822630171374</v>
      </c>
      <c r="DN101" s="1202">
        <f>I72</f>
        <v>57.828749609104463</v>
      </c>
      <c r="DO101" s="1202">
        <f>I71</f>
        <v>62.56477143155616</v>
      </c>
      <c r="DP101" s="1202">
        <f>I70</f>
        <v>67.557195783724296</v>
      </c>
      <c r="DQ101" s="1202">
        <f>I69</f>
        <v>72.765703679618809</v>
      </c>
      <c r="DR101" s="1202">
        <f>I68</f>
        <v>78.114347592077223</v>
      </c>
      <c r="DS101" s="1202">
        <f>I67</f>
        <v>83.463857772837102</v>
      </c>
      <c r="DT101" s="1202">
        <f>I66</f>
        <v>88.551963469180436</v>
      </c>
      <c r="DU101" s="748"/>
      <c r="DV101" s="748"/>
      <c r="DW101" s="735"/>
      <c r="DX101" s="229"/>
      <c r="DY101" s="229"/>
      <c r="DZ101" s="229"/>
      <c r="EA101" s="229"/>
      <c r="EB101" s="229"/>
      <c r="EC101" s="229"/>
      <c r="ED101" s="229"/>
      <c r="EE101" s="229"/>
      <c r="EF101" s="229"/>
      <c r="EG101" s="229"/>
      <c r="EH101" s="229"/>
      <c r="EI101" s="229"/>
      <c r="EJ101" s="229"/>
      <c r="EK101" s="229"/>
      <c r="EL101" s="229"/>
      <c r="EM101" s="229"/>
      <c r="EN101" s="156"/>
      <c r="EO101" s="156"/>
      <c r="EP101" s="156"/>
      <c r="EQ101" s="156"/>
      <c r="ER101" s="156"/>
      <c r="ES101" s="228"/>
      <c r="ET101" s="81"/>
      <c r="EU101" s="81"/>
      <c r="EV101" s="81"/>
      <c r="EW101" s="81"/>
      <c r="EX101" s="81"/>
      <c r="EY101" s="81"/>
      <c r="EZ101" s="81"/>
      <c r="FA101" s="81"/>
      <c r="FB101" s="81"/>
      <c r="FC101" s="81"/>
      <c r="FD101" s="81"/>
      <c r="FE101" s="81"/>
      <c r="FF101" s="81"/>
      <c r="FG101" s="81"/>
      <c r="FH101" s="81"/>
      <c r="FI101" s="81"/>
      <c r="FJ101" s="81"/>
      <c r="FK101" s="81"/>
    </row>
    <row r="102" spans="2:167" x14ac:dyDescent="0.2">
      <c r="B102" s="230"/>
      <c r="C102" s="230"/>
      <c r="D102" s="113"/>
      <c r="E102" s="113"/>
      <c r="F102" s="672"/>
      <c r="G102" s="113"/>
      <c r="H102" s="113"/>
      <c r="I102" s="113"/>
      <c r="J102" s="672"/>
      <c r="K102" s="113"/>
      <c r="L102" s="113"/>
      <c r="M102" s="113"/>
      <c r="N102" s="673"/>
      <c r="O102" s="113"/>
      <c r="P102" s="113"/>
      <c r="Q102" s="113"/>
      <c r="R102" s="113"/>
      <c r="S102" s="392"/>
      <c r="T102" s="249"/>
      <c r="U102" s="249"/>
      <c r="V102" s="249"/>
      <c r="W102" s="249"/>
      <c r="X102" s="249"/>
      <c r="Y102" s="428"/>
      <c r="Z102" s="249"/>
      <c r="AA102" s="228"/>
      <c r="AB102" s="228"/>
      <c r="AC102" s="735"/>
      <c r="AD102" s="748"/>
      <c r="AE102" s="748"/>
      <c r="AF102" s="748"/>
      <c r="AG102" s="1190"/>
      <c r="AH102" s="748"/>
      <c r="AI102" s="748"/>
      <c r="AJ102" s="748"/>
      <c r="AK102" s="748"/>
      <c r="AL102" s="748"/>
      <c r="AM102" s="748"/>
      <c r="AN102" s="748"/>
      <c r="AO102" s="748"/>
      <c r="AP102" s="748"/>
      <c r="AQ102" s="748"/>
      <c r="AR102" s="748"/>
      <c r="AS102" s="748"/>
      <c r="AT102" s="748"/>
      <c r="AU102" s="748"/>
      <c r="AV102" s="748"/>
      <c r="AW102" s="748"/>
      <c r="AX102" s="748"/>
      <c r="AY102" s="748"/>
      <c r="AZ102" s="748"/>
      <c r="BA102" s="748"/>
      <c r="BB102" s="748"/>
      <c r="BC102" s="748"/>
      <c r="BD102" s="748"/>
      <c r="BE102" s="748"/>
      <c r="BF102" s="748"/>
      <c r="BG102" s="748"/>
      <c r="BH102" s="748"/>
      <c r="BI102" s="748"/>
      <c r="BJ102" s="748"/>
      <c r="BK102" s="748"/>
      <c r="BL102" s="748"/>
      <c r="BM102" s="759"/>
      <c r="BN102" s="748"/>
      <c r="BO102" s="748"/>
      <c r="BP102" s="748"/>
      <c r="BQ102" s="748"/>
      <c r="BR102" s="748"/>
      <c r="BS102" s="748"/>
      <c r="BT102" s="748"/>
      <c r="BU102" s="748"/>
      <c r="BV102" s="748"/>
      <c r="BW102" s="748"/>
      <c r="BX102" s="748"/>
      <c r="BY102" s="748"/>
      <c r="BZ102" s="748"/>
      <c r="CA102" s="748"/>
      <c r="CB102" s="748"/>
      <c r="CC102" s="748"/>
      <c r="CD102" s="748"/>
      <c r="CE102" s="748"/>
      <c r="CF102" s="748"/>
      <c r="CG102" s="748"/>
      <c r="CH102" s="748"/>
      <c r="CI102" s="748"/>
      <c r="CJ102" s="748"/>
      <c r="CK102" s="748"/>
      <c r="CL102" s="748"/>
      <c r="CM102" s="748"/>
      <c r="CN102" s="748"/>
      <c r="CO102" s="748"/>
      <c r="CP102" s="748"/>
      <c r="CQ102" s="748"/>
      <c r="CR102" s="748"/>
      <c r="CS102" s="748"/>
      <c r="CT102" s="748"/>
      <c r="CU102" s="748"/>
      <c r="CV102" s="748"/>
      <c r="CW102" s="748"/>
      <c r="CX102" s="748"/>
      <c r="CY102" s="748"/>
      <c r="CZ102" s="759"/>
      <c r="DA102" s="748"/>
      <c r="DB102" s="748"/>
      <c r="DC102" s="748"/>
      <c r="DD102" s="748"/>
      <c r="DE102" s="748"/>
      <c r="DF102" s="748"/>
      <c r="DG102" s="748"/>
      <c r="DH102" s="748" t="s">
        <v>186</v>
      </c>
      <c r="DI102" s="1202">
        <f>J78</f>
        <v>34.297378236274014</v>
      </c>
      <c r="DJ102" s="1202">
        <f>J77</f>
        <v>37.337461363362394</v>
      </c>
      <c r="DK102" s="1202">
        <f>J76</f>
        <v>40.619992394443436</v>
      </c>
      <c r="DL102" s="1202">
        <f>J75</f>
        <v>44.157205755424357</v>
      </c>
      <c r="DM102" s="1202">
        <f>J74</f>
        <v>47.959470929731857</v>
      </c>
      <c r="DN102" s="1202">
        <f>J73</f>
        <v>52.034020644170894</v>
      </c>
      <c r="DO102" s="1202">
        <f>J72</f>
        <v>56.383030868876851</v>
      </c>
      <c r="DP102" s="1202">
        <f>J71</f>
        <v>61.000652145767255</v>
      </c>
      <c r="DQ102" s="1202">
        <f>J70</f>
        <v>65.86826588913118</v>
      </c>
      <c r="DR102" s="1202">
        <f>J69</f>
        <v>70.946561087628339</v>
      </c>
      <c r="DS102" s="1202">
        <f>J68</f>
        <v>76.161488902275295</v>
      </c>
      <c r="DT102" s="1202">
        <f>J67</f>
        <v>81.37726132851617</v>
      </c>
      <c r="DU102" s="748"/>
      <c r="DV102" s="748"/>
      <c r="DW102" s="735"/>
      <c r="DX102" s="229"/>
      <c r="DY102" s="229"/>
      <c r="DZ102" s="229"/>
      <c r="EA102" s="229"/>
      <c r="EB102" s="229"/>
      <c r="EC102" s="229"/>
      <c r="ED102" s="229"/>
      <c r="EE102" s="229"/>
      <c r="EF102" s="229"/>
      <c r="EG102" s="229"/>
      <c r="EH102" s="229"/>
      <c r="EI102" s="229"/>
      <c r="EJ102" s="229"/>
      <c r="EK102" s="229"/>
      <c r="EL102" s="229"/>
      <c r="EM102" s="229"/>
      <c r="EN102" s="156"/>
      <c r="EO102" s="156"/>
      <c r="EP102" s="156"/>
      <c r="EQ102" s="156"/>
      <c r="ER102" s="156"/>
      <c r="ES102" s="228"/>
      <c r="ET102" s="81"/>
      <c r="EU102" s="81"/>
      <c r="EV102" s="81"/>
      <c r="EW102" s="81"/>
      <c r="EX102" s="81"/>
      <c r="EY102" s="81"/>
      <c r="EZ102" s="81"/>
      <c r="FA102" s="81"/>
      <c r="FB102" s="81"/>
      <c r="FC102" s="81"/>
      <c r="FD102" s="81"/>
      <c r="FE102" s="81"/>
      <c r="FF102" s="81"/>
      <c r="FG102" s="81"/>
      <c r="FH102" s="81"/>
      <c r="FI102" s="81"/>
      <c r="FJ102" s="81"/>
      <c r="FK102" s="81"/>
    </row>
    <row r="103" spans="2:167" x14ac:dyDescent="0.2">
      <c r="B103" s="230"/>
      <c r="C103" s="230"/>
      <c r="D103" s="113"/>
      <c r="E103" s="113"/>
      <c r="F103" s="113"/>
      <c r="G103" s="113"/>
      <c r="H103" s="113"/>
      <c r="I103" s="113"/>
      <c r="J103" s="113"/>
      <c r="K103" s="113"/>
      <c r="L103" s="113"/>
      <c r="M103" s="113"/>
      <c r="N103" s="113"/>
      <c r="O103" s="113"/>
      <c r="P103" s="113"/>
      <c r="Q103" s="113"/>
      <c r="R103" s="113"/>
      <c r="S103" s="392"/>
      <c r="T103" s="249"/>
      <c r="U103" s="249"/>
      <c r="V103" s="249"/>
      <c r="W103" s="249"/>
      <c r="X103" s="249"/>
      <c r="Y103" s="428"/>
      <c r="Z103" s="249"/>
      <c r="AA103" s="228"/>
      <c r="AB103" s="228"/>
      <c r="AC103" s="735"/>
      <c r="AD103" s="748"/>
      <c r="AE103" s="748"/>
      <c r="AF103" s="748"/>
      <c r="AG103" s="1190"/>
      <c r="AH103" s="748"/>
      <c r="AI103" s="748"/>
      <c r="AJ103" s="748"/>
      <c r="AK103" s="748"/>
      <c r="AL103" s="748"/>
      <c r="AM103" s="748"/>
      <c r="AN103" s="748"/>
      <c r="AO103" s="748"/>
      <c r="AP103" s="748"/>
      <c r="AQ103" s="748"/>
      <c r="AR103" s="748"/>
      <c r="AS103" s="748"/>
      <c r="AT103" s="748"/>
      <c r="AU103" s="748"/>
      <c r="AV103" s="748"/>
      <c r="AW103" s="748"/>
      <c r="AX103" s="748"/>
      <c r="AY103" s="748"/>
      <c r="AZ103" s="748"/>
      <c r="BA103" s="748"/>
      <c r="BB103" s="748"/>
      <c r="BC103" s="748"/>
      <c r="BD103" s="748"/>
      <c r="BE103" s="748"/>
      <c r="BF103" s="748"/>
      <c r="BG103" s="748"/>
      <c r="BH103" s="748"/>
      <c r="BI103" s="748"/>
      <c r="BJ103" s="748"/>
      <c r="BK103" s="748"/>
      <c r="BL103" s="748"/>
      <c r="BM103" s="759"/>
      <c r="BN103" s="748"/>
      <c r="BO103" s="748"/>
      <c r="BP103" s="748"/>
      <c r="BQ103" s="748"/>
      <c r="BR103" s="748"/>
      <c r="BS103" s="748"/>
      <c r="BT103" s="748"/>
      <c r="BU103" s="748"/>
      <c r="BV103" s="748"/>
      <c r="BW103" s="748"/>
      <c r="BX103" s="748"/>
      <c r="BY103" s="748"/>
      <c r="BZ103" s="748"/>
      <c r="CA103" s="748"/>
      <c r="CB103" s="748"/>
      <c r="CC103" s="748"/>
      <c r="CD103" s="748"/>
      <c r="CE103" s="748"/>
      <c r="CF103" s="748"/>
      <c r="CG103" s="748"/>
      <c r="CH103" s="748"/>
      <c r="CI103" s="748"/>
      <c r="CJ103" s="748"/>
      <c r="CK103" s="748"/>
      <c r="CL103" s="748"/>
      <c r="CM103" s="748"/>
      <c r="CN103" s="748"/>
      <c r="CO103" s="748"/>
      <c r="CP103" s="748"/>
      <c r="CQ103" s="748"/>
      <c r="CR103" s="748"/>
      <c r="CS103" s="748"/>
      <c r="CT103" s="748"/>
      <c r="CU103" s="748"/>
      <c r="CV103" s="748"/>
      <c r="CW103" s="748"/>
      <c r="CX103" s="748"/>
      <c r="CY103" s="748"/>
      <c r="CZ103" s="759"/>
      <c r="DA103" s="748"/>
      <c r="DB103" s="748"/>
      <c r="DC103" s="748"/>
      <c r="DD103" s="748"/>
      <c r="DE103" s="748"/>
      <c r="DF103" s="748"/>
      <c r="DG103" s="748"/>
      <c r="DH103" s="748" t="s">
        <v>187</v>
      </c>
      <c r="DI103" s="1202">
        <f>K79</f>
        <v>29.871807654735587</v>
      </c>
      <c r="DJ103" s="1202">
        <f>K78</f>
        <v>32.538538326721508</v>
      </c>
      <c r="DK103" s="1202">
        <f>K77</f>
        <v>35.422719754984833</v>
      </c>
      <c r="DL103" s="1202">
        <f>K76</f>
        <v>38.536915861395059</v>
      </c>
      <c r="DM103" s="1202">
        <f>K75</f>
        <v>41.892733665402602</v>
      </c>
      <c r="DN103" s="1202">
        <f>K74</f>
        <v>45.500010882053303</v>
      </c>
      <c r="DO103" s="1202">
        <f>K73</f>
        <v>49.36560932908521</v>
      </c>
      <c r="DP103" s="1202">
        <f>K72</f>
        <v>53.491593388421634</v>
      </c>
      <c r="DQ103" s="1202">
        <f>K71</f>
        <v>57.872413574189451</v>
      </c>
      <c r="DR103" s="1202">
        <f>K70</f>
        <v>62.490406099944977</v>
      </c>
      <c r="DS103" s="1202">
        <f>K69</f>
        <v>67.308275903647399</v>
      </c>
      <c r="DT103" s="1202">
        <f>K68</f>
        <v>72.255771522671438</v>
      </c>
      <c r="DU103" s="748"/>
      <c r="DV103" s="748"/>
      <c r="DW103" s="735"/>
      <c r="DX103" s="229"/>
      <c r="DY103" s="229"/>
      <c r="DZ103" s="229"/>
      <c r="EA103" s="229"/>
      <c r="EB103" s="229"/>
      <c r="EC103" s="229"/>
      <c r="ED103" s="229"/>
      <c r="EE103" s="229"/>
      <c r="EF103" s="229"/>
      <c r="EG103" s="229"/>
      <c r="EH103" s="229"/>
      <c r="EI103" s="229"/>
      <c r="EJ103" s="229"/>
      <c r="EK103" s="229"/>
      <c r="EL103" s="229"/>
      <c r="EM103" s="229"/>
      <c r="EN103" s="156"/>
      <c r="EO103" s="156"/>
      <c r="EP103" s="156"/>
      <c r="EQ103" s="156"/>
      <c r="ER103" s="156"/>
      <c r="ES103" s="228"/>
      <c r="ET103" s="81"/>
      <c r="EU103" s="81"/>
      <c r="EV103" s="81"/>
      <c r="EW103" s="81"/>
      <c r="EX103" s="81"/>
      <c r="EY103" s="81"/>
      <c r="EZ103" s="81"/>
      <c r="FA103" s="81"/>
      <c r="FB103" s="81"/>
      <c r="FC103" s="81"/>
      <c r="FD103" s="81"/>
      <c r="FE103" s="81"/>
      <c r="FF103" s="81"/>
      <c r="FG103" s="81"/>
      <c r="FH103" s="81"/>
      <c r="FI103" s="81"/>
      <c r="FJ103" s="81"/>
      <c r="FK103" s="81"/>
    </row>
    <row r="104" spans="2:167" x14ac:dyDescent="0.2">
      <c r="B104" s="230"/>
      <c r="C104" s="230"/>
      <c r="D104" s="113"/>
      <c r="E104" s="113"/>
      <c r="F104" s="113"/>
      <c r="G104" s="113"/>
      <c r="H104" s="113"/>
      <c r="I104" s="113"/>
      <c r="J104" s="113"/>
      <c r="K104" s="113"/>
      <c r="L104" s="113"/>
      <c r="M104" s="113"/>
      <c r="N104" s="113"/>
      <c r="O104" s="113"/>
      <c r="P104" s="113"/>
      <c r="Q104" s="113"/>
      <c r="R104" s="113"/>
      <c r="S104" s="392"/>
      <c r="T104" s="249"/>
      <c r="U104" s="249"/>
      <c r="V104" s="249"/>
      <c r="W104" s="249"/>
      <c r="X104" s="249"/>
      <c r="Y104" s="428"/>
      <c r="Z104" s="249"/>
      <c r="AA104" s="228"/>
      <c r="AB104" s="228"/>
      <c r="AC104" s="735"/>
      <c r="AD104" s="748"/>
      <c r="AE104" s="748"/>
      <c r="AF104" s="748"/>
      <c r="AG104" s="1190"/>
      <c r="AH104" s="748"/>
      <c r="AI104" s="748"/>
      <c r="AJ104" s="748"/>
      <c r="AK104" s="748"/>
      <c r="AL104" s="748"/>
      <c r="AM104" s="748"/>
      <c r="AN104" s="748"/>
      <c r="AO104" s="748"/>
      <c r="AP104" s="748"/>
      <c r="AQ104" s="748"/>
      <c r="AR104" s="748"/>
      <c r="AS104" s="748"/>
      <c r="AT104" s="748"/>
      <c r="AU104" s="748"/>
      <c r="AV104" s="748"/>
      <c r="AW104" s="748"/>
      <c r="AX104" s="748"/>
      <c r="AY104" s="748"/>
      <c r="AZ104" s="748"/>
      <c r="BA104" s="748"/>
      <c r="BB104" s="748"/>
      <c r="BC104" s="748"/>
      <c r="BD104" s="748"/>
      <c r="BE104" s="748"/>
      <c r="BF104" s="748"/>
      <c r="BG104" s="748"/>
      <c r="BH104" s="748"/>
      <c r="BI104" s="748"/>
      <c r="BJ104" s="748"/>
      <c r="BK104" s="748"/>
      <c r="BL104" s="748"/>
      <c r="BM104" s="759"/>
      <c r="BN104" s="748"/>
      <c r="BO104" s="748"/>
      <c r="BP104" s="748"/>
      <c r="BQ104" s="748"/>
      <c r="BR104" s="748"/>
      <c r="BS104" s="748"/>
      <c r="BT104" s="748"/>
      <c r="BU104" s="748"/>
      <c r="BV104" s="748"/>
      <c r="BW104" s="748"/>
      <c r="BX104" s="748"/>
      <c r="BY104" s="748"/>
      <c r="BZ104" s="748"/>
      <c r="CA104" s="748"/>
      <c r="CB104" s="748"/>
      <c r="CC104" s="748"/>
      <c r="CD104" s="748"/>
      <c r="CE104" s="748"/>
      <c r="CF104" s="748"/>
      <c r="CG104" s="748"/>
      <c r="CH104" s="748"/>
      <c r="CI104" s="748"/>
      <c r="CJ104" s="748"/>
      <c r="CK104" s="748"/>
      <c r="CL104" s="748"/>
      <c r="CM104" s="748"/>
      <c r="CN104" s="748"/>
      <c r="CO104" s="748"/>
      <c r="CP104" s="748"/>
      <c r="CQ104" s="748"/>
      <c r="CR104" s="748"/>
      <c r="CS104" s="748"/>
      <c r="CT104" s="748"/>
      <c r="CU104" s="748"/>
      <c r="CV104" s="748"/>
      <c r="CW104" s="748"/>
      <c r="CX104" s="748"/>
      <c r="CY104" s="748"/>
      <c r="CZ104" s="748"/>
      <c r="DA104" s="748"/>
      <c r="DB104" s="748"/>
      <c r="DC104" s="748"/>
      <c r="DD104" s="748"/>
      <c r="DE104" s="748"/>
      <c r="DF104" s="748"/>
      <c r="DG104" s="748"/>
      <c r="DH104" s="748" t="s">
        <v>188</v>
      </c>
      <c r="DI104" s="1202">
        <f>L80</f>
        <v>25.927961298094608</v>
      </c>
      <c r="DJ104" s="1202">
        <f>L79</f>
        <v>28.257115349074201</v>
      </c>
      <c r="DK104" s="1202">
        <f>L78</f>
        <v>30.779698417168991</v>
      </c>
      <c r="DL104" s="1202">
        <f>L77</f>
        <v>33.507978146607272</v>
      </c>
      <c r="DM104" s="1202">
        <f>L76</f>
        <v>36.453839328346675</v>
      </c>
      <c r="DN104" s="1202">
        <f>L75</f>
        <v>39.628261575380833</v>
      </c>
      <c r="DO104" s="1202">
        <f>L74</f>
        <v>43.040550834374748</v>
      </c>
      <c r="DP104" s="1202">
        <f>L73</f>
        <v>46.697198013999525</v>
      </c>
      <c r="DQ104" s="1202">
        <f>L72</f>
        <v>50.600155907966403</v>
      </c>
      <c r="DR104" s="1202">
        <f>L71</f>
        <v>54.744175002611641</v>
      </c>
      <c r="DS104" s="1202">
        <f>L70</f>
        <v>59.112546310758759</v>
      </c>
      <c r="DT104" s="1202">
        <f>L69</f>
        <v>63.669990719666458</v>
      </c>
      <c r="DU104" s="748"/>
      <c r="DV104" s="748"/>
      <c r="DW104" s="735"/>
      <c r="DX104" s="229"/>
      <c r="DY104" s="229"/>
      <c r="DZ104" s="229"/>
      <c r="EA104" s="229"/>
      <c r="EB104" s="229"/>
      <c r="EC104" s="229"/>
      <c r="ED104" s="229"/>
      <c r="EE104" s="229"/>
      <c r="EF104" s="229"/>
      <c r="EG104" s="229"/>
      <c r="EH104" s="229"/>
      <c r="EI104" s="229"/>
      <c r="EJ104" s="229"/>
      <c r="EK104" s="229"/>
      <c r="EL104" s="229"/>
      <c r="EM104" s="229"/>
      <c r="EN104" s="156"/>
      <c r="EO104" s="156"/>
      <c r="EP104" s="156"/>
      <c r="EQ104" s="156"/>
      <c r="ER104" s="156"/>
      <c r="ES104" s="228"/>
      <c r="ET104" s="81"/>
      <c r="EU104" s="81"/>
      <c r="EV104" s="81"/>
      <c r="EW104" s="81"/>
      <c r="EX104" s="81"/>
      <c r="EY104" s="81"/>
      <c r="EZ104" s="81"/>
      <c r="FA104" s="81"/>
      <c r="FB104" s="81"/>
      <c r="FC104" s="81"/>
      <c r="FD104" s="81"/>
      <c r="FE104" s="81"/>
      <c r="FF104" s="81"/>
      <c r="FG104" s="81"/>
      <c r="FH104" s="81"/>
      <c r="FI104" s="81"/>
      <c r="FJ104" s="81"/>
      <c r="FK104" s="81"/>
    </row>
    <row r="105" spans="2:167" x14ac:dyDescent="0.2">
      <c r="B105" s="230"/>
      <c r="C105" s="230"/>
      <c r="D105" s="113"/>
      <c r="E105" s="113"/>
      <c r="F105" s="247"/>
      <c r="G105" s="674"/>
      <c r="H105" s="674"/>
      <c r="I105" s="674"/>
      <c r="J105" s="113"/>
      <c r="K105" s="113"/>
      <c r="L105" s="113"/>
      <c r="M105" s="113"/>
      <c r="N105" s="113"/>
      <c r="O105" s="113"/>
      <c r="P105" s="113"/>
      <c r="Q105" s="113"/>
      <c r="R105" s="113"/>
      <c r="S105" s="392"/>
      <c r="T105" s="249"/>
      <c r="U105" s="249"/>
      <c r="V105" s="249"/>
      <c r="W105" s="249"/>
      <c r="X105" s="249"/>
      <c r="Y105" s="428"/>
      <c r="Z105" s="249"/>
      <c r="AA105" s="228"/>
      <c r="AB105" s="228"/>
      <c r="AC105" s="735"/>
      <c r="AD105" s="748"/>
      <c r="AE105" s="748"/>
      <c r="AF105" s="748"/>
      <c r="AG105" s="1190"/>
      <c r="AH105" s="748"/>
      <c r="AI105" s="748"/>
      <c r="AJ105" s="748"/>
      <c r="AK105" s="748"/>
      <c r="AL105" s="748"/>
      <c r="AM105" s="748"/>
      <c r="AN105" s="748"/>
      <c r="AO105" s="748"/>
      <c r="AP105" s="748"/>
      <c r="AQ105" s="748"/>
      <c r="AR105" s="748"/>
      <c r="AS105" s="748"/>
      <c r="AT105" s="748"/>
      <c r="AU105" s="748"/>
      <c r="AV105" s="748"/>
      <c r="AW105" s="748"/>
      <c r="AX105" s="748"/>
      <c r="AY105" s="748"/>
      <c r="AZ105" s="748"/>
      <c r="BA105" s="748"/>
      <c r="BB105" s="748"/>
      <c r="BC105" s="748"/>
      <c r="BD105" s="748"/>
      <c r="BE105" s="748"/>
      <c r="BF105" s="748"/>
      <c r="BG105" s="748"/>
      <c r="BH105" s="748"/>
      <c r="BI105" s="748"/>
      <c r="BJ105" s="748"/>
      <c r="BK105" s="748"/>
      <c r="BL105" s="748"/>
      <c r="BM105" s="759"/>
      <c r="BN105" s="748"/>
      <c r="BO105" s="748"/>
      <c r="BP105" s="748"/>
      <c r="BQ105" s="748"/>
      <c r="BR105" s="748"/>
      <c r="BS105" s="748"/>
      <c r="BT105" s="748"/>
      <c r="BU105" s="748"/>
      <c r="BV105" s="748"/>
      <c r="BW105" s="748"/>
      <c r="BX105" s="748"/>
      <c r="BY105" s="748"/>
      <c r="BZ105" s="748"/>
      <c r="CA105" s="748"/>
      <c r="CB105" s="748"/>
      <c r="CC105" s="748"/>
      <c r="CD105" s="748"/>
      <c r="CE105" s="748"/>
      <c r="CF105" s="748"/>
      <c r="CG105" s="748"/>
      <c r="CH105" s="748"/>
      <c r="CI105" s="748"/>
      <c r="CJ105" s="748"/>
      <c r="CK105" s="748"/>
      <c r="CL105" s="748"/>
      <c r="CM105" s="748"/>
      <c r="CN105" s="748"/>
      <c r="CO105" s="748"/>
      <c r="CP105" s="748"/>
      <c r="CQ105" s="748"/>
      <c r="CR105" s="748"/>
      <c r="CS105" s="748"/>
      <c r="CT105" s="748"/>
      <c r="CU105" s="748"/>
      <c r="CV105" s="748"/>
      <c r="CW105" s="748"/>
      <c r="CX105" s="748"/>
      <c r="CY105" s="748"/>
      <c r="CZ105" s="748"/>
      <c r="DA105" s="748"/>
      <c r="DB105" s="748"/>
      <c r="DC105" s="748"/>
      <c r="DD105" s="748"/>
      <c r="DE105" s="748"/>
      <c r="DF105" s="748"/>
      <c r="DG105" s="748"/>
      <c r="DH105" s="748" t="s">
        <v>189</v>
      </c>
      <c r="DI105" s="1202">
        <f>M81</f>
        <v>22.421087871774667</v>
      </c>
      <c r="DJ105" s="1202">
        <f>M80</f>
        <v>24.446363509632061</v>
      </c>
      <c r="DK105" s="1202">
        <f>M79</f>
        <v>26.642423043412816</v>
      </c>
      <c r="DL105" s="1202">
        <f>M78</f>
        <v>29.020858507616474</v>
      </c>
      <c r="DM105" s="1202">
        <f>M77</f>
        <v>31.593236538229714</v>
      </c>
      <c r="DN105" s="1202">
        <f>M76</f>
        <v>34.37076279529829</v>
      </c>
      <c r="DO105" s="1202">
        <f>M75</f>
        <v>37.363789485359071</v>
      </c>
      <c r="DP105" s="1202">
        <f>M74</f>
        <v>40.581090786696187</v>
      </c>
      <c r="DQ105" s="1202">
        <f>M73</f>
        <v>44.028786698913834</v>
      </c>
      <c r="DR105" s="1202">
        <f>M72</f>
        <v>47.70871842751118</v>
      </c>
      <c r="DS105" s="1202">
        <f>M71</f>
        <v>51.61593643103383</v>
      </c>
      <c r="DT105" s="1202">
        <f>M70</f>
        <v>55.734686521572542</v>
      </c>
      <c r="DU105" s="748"/>
      <c r="DV105" s="748"/>
      <c r="DW105" s="735"/>
      <c r="DX105" s="229"/>
      <c r="DY105" s="229"/>
      <c r="DZ105" s="229"/>
      <c r="EA105" s="229"/>
      <c r="EB105" s="229"/>
      <c r="EC105" s="229"/>
      <c r="ED105" s="229"/>
      <c r="EE105" s="229"/>
      <c r="EF105" s="229"/>
      <c r="EG105" s="229"/>
      <c r="EH105" s="229"/>
      <c r="EI105" s="229"/>
      <c r="EJ105" s="229"/>
      <c r="EK105" s="229"/>
      <c r="EL105" s="229"/>
      <c r="EM105" s="229"/>
      <c r="EN105" s="156"/>
      <c r="EO105" s="156"/>
      <c r="EP105" s="156"/>
      <c r="EQ105" s="156"/>
      <c r="ER105" s="156"/>
      <c r="ES105" s="228"/>
      <c r="ET105" s="81"/>
      <c r="EU105" s="81"/>
      <c r="EV105" s="81"/>
      <c r="EW105" s="81"/>
      <c r="EX105" s="81"/>
      <c r="EY105" s="81"/>
      <c r="EZ105" s="81"/>
      <c r="FA105" s="81"/>
      <c r="FB105" s="81"/>
      <c r="FC105" s="81"/>
      <c r="FD105" s="81"/>
      <c r="FE105" s="81"/>
      <c r="FF105" s="81"/>
      <c r="FG105" s="81"/>
      <c r="FH105" s="81"/>
      <c r="FI105" s="81"/>
      <c r="FJ105" s="81"/>
      <c r="FK105" s="81"/>
    </row>
    <row r="106" spans="2:167" x14ac:dyDescent="0.2">
      <c r="B106" s="230"/>
      <c r="C106" s="230"/>
      <c r="D106" s="113"/>
      <c r="E106" s="113"/>
      <c r="F106" s="247"/>
      <c r="G106" s="675"/>
      <c r="H106" s="675"/>
      <c r="I106" s="674"/>
      <c r="J106" s="113"/>
      <c r="K106" s="113"/>
      <c r="L106" s="113"/>
      <c r="M106" s="113"/>
      <c r="N106" s="113"/>
      <c r="O106" s="113"/>
      <c r="P106" s="113"/>
      <c r="Q106" s="113"/>
      <c r="R106" s="113"/>
      <c r="S106" s="392"/>
      <c r="T106" s="249"/>
      <c r="U106" s="249"/>
      <c r="V106" s="249"/>
      <c r="W106" s="249"/>
      <c r="X106" s="249"/>
      <c r="Y106" s="428"/>
      <c r="Z106" s="249"/>
      <c r="AA106" s="228"/>
      <c r="AB106" s="228"/>
      <c r="AC106" s="735"/>
      <c r="AD106" s="748"/>
      <c r="AE106" s="748"/>
      <c r="AF106" s="748"/>
      <c r="AG106" s="748"/>
      <c r="AH106" s="748"/>
      <c r="AI106" s="748"/>
      <c r="AJ106" s="748"/>
      <c r="AK106" s="748"/>
      <c r="AL106" s="748"/>
      <c r="AM106" s="748"/>
      <c r="AN106" s="748"/>
      <c r="AO106" s="748"/>
      <c r="AP106" s="748"/>
      <c r="AQ106" s="748"/>
      <c r="AR106" s="748"/>
      <c r="AS106" s="748"/>
      <c r="AT106" s="748"/>
      <c r="AU106" s="748"/>
      <c r="AV106" s="748"/>
      <c r="AW106" s="748"/>
      <c r="AX106" s="748"/>
      <c r="AY106" s="748"/>
      <c r="AZ106" s="748"/>
      <c r="BA106" s="748"/>
      <c r="BB106" s="748"/>
      <c r="BC106" s="748"/>
      <c r="BD106" s="748"/>
      <c r="BE106" s="748"/>
      <c r="BF106" s="748"/>
      <c r="BG106" s="748"/>
      <c r="BH106" s="748"/>
      <c r="BI106" s="748"/>
      <c r="BJ106" s="748"/>
      <c r="BK106" s="748"/>
      <c r="BL106" s="748"/>
      <c r="BM106" s="759"/>
      <c r="BN106" s="748"/>
      <c r="BO106" s="748"/>
      <c r="BP106" s="748"/>
      <c r="BQ106" s="748"/>
      <c r="BR106" s="748"/>
      <c r="BS106" s="748"/>
      <c r="BT106" s="748"/>
      <c r="BU106" s="748"/>
      <c r="BV106" s="748"/>
      <c r="BW106" s="748"/>
      <c r="BX106" s="748"/>
      <c r="BY106" s="748"/>
      <c r="BZ106" s="748"/>
      <c r="CA106" s="748"/>
      <c r="CB106" s="748"/>
      <c r="CC106" s="748"/>
      <c r="CD106" s="748"/>
      <c r="CE106" s="748"/>
      <c r="CF106" s="748"/>
      <c r="CG106" s="748"/>
      <c r="CH106" s="748"/>
      <c r="CI106" s="748"/>
      <c r="CJ106" s="748"/>
      <c r="CK106" s="748"/>
      <c r="CL106" s="748"/>
      <c r="CM106" s="748"/>
      <c r="CN106" s="748"/>
      <c r="CO106" s="748"/>
      <c r="CP106" s="748"/>
      <c r="CQ106" s="748"/>
      <c r="CR106" s="748"/>
      <c r="CS106" s="748"/>
      <c r="CT106" s="748"/>
      <c r="CU106" s="748"/>
      <c r="CV106" s="748"/>
      <c r="CW106" s="748"/>
      <c r="CX106" s="748"/>
      <c r="CY106" s="748"/>
      <c r="CZ106" s="748"/>
      <c r="DA106" s="748"/>
      <c r="DB106" s="748"/>
      <c r="DC106" s="748"/>
      <c r="DD106" s="748"/>
      <c r="DE106" s="748"/>
      <c r="DF106" s="748"/>
      <c r="DG106" s="748"/>
      <c r="DH106" s="748" t="s">
        <v>190</v>
      </c>
      <c r="DI106" s="1202">
        <f>N82</f>
        <v>19.932321147564721</v>
      </c>
      <c r="DJ106" s="1202">
        <f>N81</f>
        <v>21.741660966569377</v>
      </c>
      <c r="DK106" s="1202">
        <f>N80</f>
        <v>23.705564615400789</v>
      </c>
      <c r="DL106" s="1202">
        <f>N79</f>
        <v>25.83507689058213</v>
      </c>
      <c r="DM106" s="1202">
        <f>N78</f>
        <v>28.141438552840221</v>
      </c>
      <c r="DN106" s="1202">
        <f>N77</f>
        <v>30.635865734040937</v>
      </c>
      <c r="DO106" s="1202">
        <f>N76</f>
        <v>33.329224528774105</v>
      </c>
      <c r="DP106" s="1202">
        <f>N75</f>
        <v>36.231553440348193</v>
      </c>
      <c r="DQ106" s="1202">
        <f>N74</f>
        <v>39.351360762856913</v>
      </c>
      <c r="DR106" s="1202">
        <f>N73</f>
        <v>42.694581041370995</v>
      </c>
      <c r="DS106" s="1202">
        <f>N72</f>
        <v>46.262999687283575</v>
      </c>
      <c r="DT106" s="1202">
        <f>N71</f>
        <v>50.051817145244932</v>
      </c>
      <c r="DU106" s="748"/>
      <c r="DV106" s="748"/>
      <c r="DW106" s="735"/>
      <c r="DX106" s="229"/>
      <c r="DY106" s="229"/>
      <c r="DZ106" s="229"/>
      <c r="EA106" s="229"/>
      <c r="EB106" s="229"/>
      <c r="EC106" s="229"/>
      <c r="ED106" s="229"/>
      <c r="EE106" s="229"/>
      <c r="EF106" s="229"/>
      <c r="EG106" s="229"/>
      <c r="EH106" s="229"/>
      <c r="EI106" s="229"/>
      <c r="EJ106" s="229"/>
      <c r="EK106" s="229"/>
      <c r="EL106" s="229"/>
      <c r="EM106" s="229"/>
      <c r="EN106" s="156"/>
      <c r="EO106" s="156"/>
      <c r="EP106" s="156"/>
      <c r="EQ106" s="156"/>
      <c r="ER106" s="156"/>
      <c r="ES106" s="228"/>
      <c r="ET106" s="81"/>
      <c r="EU106" s="81"/>
      <c r="EV106" s="81"/>
      <c r="EW106" s="81"/>
      <c r="EX106" s="81"/>
      <c r="EY106" s="81"/>
      <c r="EZ106" s="81"/>
      <c r="FA106" s="81"/>
      <c r="FB106" s="81"/>
      <c r="FC106" s="81"/>
      <c r="FD106" s="81"/>
      <c r="FE106" s="81"/>
      <c r="FF106" s="81"/>
      <c r="FG106" s="81"/>
      <c r="FH106" s="81"/>
      <c r="FI106" s="81"/>
      <c r="FJ106" s="81"/>
      <c r="FK106" s="81"/>
    </row>
    <row r="107" spans="2:167" x14ac:dyDescent="0.2">
      <c r="B107" s="230"/>
      <c r="C107" s="230"/>
      <c r="D107" s="113"/>
      <c r="E107" s="113"/>
      <c r="F107" s="247"/>
      <c r="G107" s="676"/>
      <c r="H107" s="676"/>
      <c r="I107" s="674"/>
      <c r="J107" s="113"/>
      <c r="K107" s="113"/>
      <c r="L107" s="113"/>
      <c r="M107" s="113"/>
      <c r="N107" s="113"/>
      <c r="O107" s="113"/>
      <c r="P107" s="113"/>
      <c r="Q107" s="113"/>
      <c r="R107" s="247"/>
      <c r="S107" s="424"/>
      <c r="T107" s="249"/>
      <c r="U107" s="249"/>
      <c r="V107" s="249"/>
      <c r="W107" s="249"/>
      <c r="X107" s="249"/>
      <c r="Y107" s="428"/>
      <c r="Z107" s="249"/>
      <c r="AA107" s="228"/>
      <c r="AB107" s="228"/>
      <c r="AC107" s="735"/>
      <c r="AD107" s="748"/>
      <c r="AE107" s="748"/>
      <c r="AF107" s="748"/>
      <c r="AG107" s="748"/>
      <c r="AH107" s="748"/>
      <c r="AI107" s="748"/>
      <c r="AJ107" s="748"/>
      <c r="AK107" s="748"/>
      <c r="AL107" s="748"/>
      <c r="AM107" s="748"/>
      <c r="AN107" s="748"/>
      <c r="AO107" s="748"/>
      <c r="AP107" s="748"/>
      <c r="AQ107" s="748"/>
      <c r="AR107" s="748"/>
      <c r="AS107" s="748"/>
      <c r="AT107" s="748"/>
      <c r="AU107" s="748"/>
      <c r="AV107" s="748"/>
      <c r="AW107" s="748"/>
      <c r="AX107" s="748"/>
      <c r="AY107" s="748"/>
      <c r="AZ107" s="748"/>
      <c r="BA107" s="748"/>
      <c r="BB107" s="748"/>
      <c r="BC107" s="748"/>
      <c r="BD107" s="748"/>
      <c r="BE107" s="748"/>
      <c r="BF107" s="748"/>
      <c r="BG107" s="748"/>
      <c r="BH107" s="748"/>
      <c r="BI107" s="748"/>
      <c r="BJ107" s="748"/>
      <c r="BK107" s="748"/>
      <c r="BL107" s="748"/>
      <c r="BM107" s="748"/>
      <c r="BN107" s="748"/>
      <c r="BO107" s="748"/>
      <c r="BP107" s="748"/>
      <c r="BQ107" s="748"/>
      <c r="BR107" s="748"/>
      <c r="BS107" s="748"/>
      <c r="BT107" s="748"/>
      <c r="BU107" s="748"/>
      <c r="BV107" s="748"/>
      <c r="BW107" s="748"/>
      <c r="BX107" s="748"/>
      <c r="BY107" s="748"/>
      <c r="BZ107" s="748"/>
      <c r="CA107" s="748"/>
      <c r="CB107" s="748"/>
      <c r="CC107" s="748"/>
      <c r="CD107" s="748"/>
      <c r="CE107" s="748"/>
      <c r="CF107" s="748"/>
      <c r="CG107" s="748"/>
      <c r="CH107" s="748"/>
      <c r="CI107" s="748"/>
      <c r="CJ107" s="748"/>
      <c r="CK107" s="748"/>
      <c r="CL107" s="748"/>
      <c r="CM107" s="748"/>
      <c r="CN107" s="748"/>
      <c r="CO107" s="748"/>
      <c r="CP107" s="748"/>
      <c r="CQ107" s="748"/>
      <c r="CR107" s="748"/>
      <c r="CS107" s="748"/>
      <c r="CT107" s="748"/>
      <c r="CU107" s="748"/>
      <c r="CV107" s="748"/>
      <c r="CW107" s="748"/>
      <c r="CX107" s="748"/>
      <c r="CY107" s="748"/>
      <c r="CZ107" s="748"/>
      <c r="DA107" s="748"/>
      <c r="DB107" s="748"/>
      <c r="DC107" s="748"/>
      <c r="DD107" s="748"/>
      <c r="DE107" s="748"/>
      <c r="DF107" s="748"/>
      <c r="DG107" s="748"/>
      <c r="DH107" s="748" t="s">
        <v>191</v>
      </c>
      <c r="DI107" s="1202">
        <f>O83</f>
        <v>18.83768250351395</v>
      </c>
      <c r="DJ107" s="1202">
        <f>O82</f>
        <v>20.555206183426115</v>
      </c>
      <c r="DK107" s="1202">
        <f>O81</f>
        <v>22.421087871774667</v>
      </c>
      <c r="DL107" s="1202">
        <f>O80</f>
        <v>24.446363509632061</v>
      </c>
      <c r="DM107" s="1202">
        <f>O79</f>
        <v>26.642423043412816</v>
      </c>
      <c r="DN107" s="1202">
        <f>O78</f>
        <v>29.020858507616474</v>
      </c>
      <c r="DO107" s="1202">
        <f>O77</f>
        <v>31.593236538229714</v>
      </c>
      <c r="DP107" s="1202">
        <f>O76</f>
        <v>34.37076279529829</v>
      </c>
      <c r="DQ107" s="1202">
        <f>O75</f>
        <v>37.363789485359071</v>
      </c>
      <c r="DR107" s="1202">
        <f>O74</f>
        <v>40.581090786696187</v>
      </c>
      <c r="DS107" s="1202">
        <f>O73</f>
        <v>44.028786698913834</v>
      </c>
      <c r="DT107" s="1202">
        <f>O72</f>
        <v>47.70871842751118</v>
      </c>
      <c r="DU107" s="748"/>
      <c r="DV107" s="748"/>
      <c r="DW107" s="735"/>
      <c r="DX107" s="229"/>
      <c r="DY107" s="229"/>
      <c r="DZ107" s="229"/>
      <c r="EA107" s="229"/>
      <c r="EB107" s="229"/>
      <c r="EC107" s="229"/>
      <c r="ED107" s="229"/>
      <c r="EE107" s="229"/>
      <c r="EF107" s="229"/>
      <c r="EG107" s="229"/>
      <c r="EH107" s="229"/>
      <c r="EI107" s="229"/>
      <c r="EJ107" s="229"/>
      <c r="EK107" s="229"/>
      <c r="EL107" s="229"/>
      <c r="EM107" s="229"/>
      <c r="EN107" s="156"/>
      <c r="EO107" s="156"/>
      <c r="EP107" s="156"/>
      <c r="EQ107" s="156"/>
      <c r="ER107" s="156"/>
      <c r="ES107" s="228"/>
      <c r="ET107" s="81"/>
      <c r="EU107" s="81"/>
      <c r="EV107" s="81"/>
      <c r="EW107" s="81"/>
      <c r="EX107" s="81"/>
      <c r="EY107" s="81"/>
      <c r="EZ107" s="81"/>
      <c r="FA107" s="81"/>
      <c r="FB107" s="81"/>
      <c r="FC107" s="81"/>
      <c r="FD107" s="81"/>
      <c r="FE107" s="81"/>
      <c r="FF107" s="81"/>
      <c r="FG107" s="81"/>
      <c r="FH107" s="81"/>
      <c r="FI107" s="81"/>
      <c r="FJ107" s="81"/>
      <c r="FK107" s="81"/>
    </row>
    <row r="108" spans="2:167" x14ac:dyDescent="0.2">
      <c r="B108" s="230"/>
      <c r="C108" s="230"/>
      <c r="D108" s="113"/>
      <c r="E108" s="113"/>
      <c r="F108" s="247"/>
      <c r="G108" s="674"/>
      <c r="H108" s="674"/>
      <c r="I108" s="674"/>
      <c r="J108" s="113"/>
      <c r="K108" s="113"/>
      <c r="L108" s="113"/>
      <c r="M108" s="113"/>
      <c r="N108" s="113"/>
      <c r="O108" s="113"/>
      <c r="P108" s="113"/>
      <c r="Q108" s="113"/>
      <c r="R108" s="113"/>
      <c r="S108" s="424"/>
      <c r="T108" s="412"/>
      <c r="U108" s="412"/>
      <c r="V108" s="412"/>
      <c r="W108" s="412"/>
      <c r="X108" s="412"/>
      <c r="Y108" s="249"/>
      <c r="Z108" s="249"/>
      <c r="AA108" s="228"/>
      <c r="AB108" s="228"/>
      <c r="AC108" s="735"/>
      <c r="AD108" s="748"/>
      <c r="AE108" s="748"/>
      <c r="AF108" s="748"/>
      <c r="AG108" s="748"/>
      <c r="AH108" s="748"/>
      <c r="AI108" s="748"/>
      <c r="AJ108" s="748"/>
      <c r="AK108" s="748"/>
      <c r="AL108" s="748"/>
      <c r="AM108" s="748"/>
      <c r="AN108" s="748"/>
      <c r="AO108" s="748"/>
      <c r="AP108" s="748"/>
      <c r="AQ108" s="748"/>
      <c r="AR108" s="748"/>
      <c r="AS108" s="748"/>
      <c r="AT108" s="748"/>
      <c r="AU108" s="748"/>
      <c r="AV108" s="748"/>
      <c r="AW108" s="748"/>
      <c r="AX108" s="748"/>
      <c r="AY108" s="748"/>
      <c r="AZ108" s="748"/>
      <c r="BA108" s="748"/>
      <c r="BB108" s="748"/>
      <c r="BC108" s="748"/>
      <c r="BD108" s="748"/>
      <c r="BE108" s="748"/>
      <c r="BF108" s="748"/>
      <c r="BG108" s="748"/>
      <c r="BH108" s="748"/>
      <c r="BI108" s="748"/>
      <c r="BJ108" s="748"/>
      <c r="BK108" s="748"/>
      <c r="BL108" s="748"/>
      <c r="BM108" s="748"/>
      <c r="BN108" s="748"/>
      <c r="BO108" s="748"/>
      <c r="BP108" s="748"/>
      <c r="BQ108" s="748"/>
      <c r="BR108" s="748"/>
      <c r="BS108" s="748"/>
      <c r="BT108" s="748"/>
      <c r="BU108" s="748"/>
      <c r="BV108" s="748"/>
      <c r="BW108" s="748"/>
      <c r="BX108" s="748"/>
      <c r="BY108" s="748"/>
      <c r="BZ108" s="748"/>
      <c r="CA108" s="748"/>
      <c r="CB108" s="748"/>
      <c r="CC108" s="748"/>
      <c r="CD108" s="748"/>
      <c r="CE108" s="748"/>
      <c r="CF108" s="748"/>
      <c r="CG108" s="748"/>
      <c r="CH108" s="748"/>
      <c r="CI108" s="748"/>
      <c r="CJ108" s="748"/>
      <c r="CK108" s="748"/>
      <c r="CL108" s="748"/>
      <c r="CM108" s="748"/>
      <c r="CN108" s="748"/>
      <c r="CO108" s="748"/>
      <c r="CP108" s="748"/>
      <c r="CQ108" s="748"/>
      <c r="CR108" s="748"/>
      <c r="CS108" s="748"/>
      <c r="CT108" s="748"/>
      <c r="CU108" s="748"/>
      <c r="CV108" s="748"/>
      <c r="CW108" s="748"/>
      <c r="CX108" s="748"/>
      <c r="CY108" s="748"/>
      <c r="CZ108" s="748"/>
      <c r="DA108" s="748"/>
      <c r="DB108" s="748"/>
      <c r="DC108" s="748"/>
      <c r="DD108" s="748"/>
      <c r="DE108" s="748"/>
      <c r="DF108" s="748"/>
      <c r="DG108" s="748"/>
      <c r="DH108" s="748" t="s">
        <v>192</v>
      </c>
      <c r="DI108" s="1202">
        <f>P84</f>
        <v>18.303868758136055</v>
      </c>
      <c r="DJ108" s="1202">
        <f>P83</f>
        <v>19.979360230999646</v>
      </c>
      <c r="DK108" s="1202">
        <f>P82</f>
        <v>21.80097625514891</v>
      </c>
      <c r="DL108" s="1202">
        <f>P81</f>
        <v>23.779941682185253</v>
      </c>
      <c r="DM108" s="1202">
        <f>P80</f>
        <v>25.927961298094608</v>
      </c>
      <c r="DN108" s="1202">
        <f>P79</f>
        <v>28.257115349074201</v>
      </c>
      <c r="DO108" s="1202">
        <f>P78</f>
        <v>30.779698417168991</v>
      </c>
      <c r="DP108" s="1202">
        <f>P77</f>
        <v>33.507978146607272</v>
      </c>
      <c r="DQ108" s="1202">
        <f>P76</f>
        <v>36.453839328346675</v>
      </c>
      <c r="DR108" s="1202">
        <f>P75</f>
        <v>39.628261575380833</v>
      </c>
      <c r="DS108" s="1202">
        <f>P74</f>
        <v>43.040550834374748</v>
      </c>
      <c r="DT108" s="1202">
        <f>P73</f>
        <v>46.697198013999525</v>
      </c>
      <c r="DU108" s="748"/>
      <c r="DV108" s="748"/>
      <c r="DW108" s="735"/>
      <c r="DX108" s="229"/>
      <c r="DY108" s="229"/>
      <c r="DZ108" s="229"/>
      <c r="EA108" s="229"/>
      <c r="EB108" s="229"/>
      <c r="EC108" s="229"/>
      <c r="ED108" s="229"/>
      <c r="EE108" s="229"/>
      <c r="EF108" s="229"/>
      <c r="EG108" s="229"/>
      <c r="EH108" s="229"/>
      <c r="EI108" s="229"/>
      <c r="EJ108" s="229"/>
      <c r="EK108" s="229"/>
      <c r="EL108" s="229"/>
      <c r="EM108" s="229"/>
      <c r="EN108" s="156"/>
      <c r="EO108" s="156"/>
      <c r="EP108" s="156"/>
      <c r="EQ108" s="156"/>
      <c r="ER108" s="156"/>
      <c r="ES108" s="228"/>
      <c r="ET108" s="81"/>
      <c r="EU108" s="81"/>
      <c r="EV108" s="81"/>
      <c r="EW108" s="81"/>
      <c r="EX108" s="81"/>
      <c r="EY108" s="81"/>
      <c r="EZ108" s="81"/>
      <c r="FA108" s="81"/>
      <c r="FB108" s="81"/>
      <c r="FC108" s="81"/>
      <c r="FD108" s="81"/>
      <c r="FE108" s="81"/>
      <c r="FF108" s="81"/>
      <c r="FG108" s="81"/>
      <c r="FH108" s="81"/>
      <c r="FI108" s="81"/>
      <c r="FJ108" s="81"/>
      <c r="FK108" s="81"/>
    </row>
    <row r="109" spans="2:167" x14ac:dyDescent="0.2">
      <c r="B109" s="230"/>
      <c r="C109" s="230"/>
      <c r="D109" s="113"/>
      <c r="E109" s="113"/>
      <c r="F109" s="247"/>
      <c r="G109" s="675"/>
      <c r="H109" s="675"/>
      <c r="I109" s="674"/>
      <c r="J109" s="113"/>
      <c r="K109" s="113"/>
      <c r="L109" s="113"/>
      <c r="M109" s="113"/>
      <c r="N109" s="113"/>
      <c r="O109" s="113"/>
      <c r="P109" s="113"/>
      <c r="Q109" s="113"/>
      <c r="R109" s="113"/>
      <c r="S109" s="113"/>
      <c r="T109" s="113"/>
      <c r="U109" s="412"/>
      <c r="V109" s="412"/>
      <c r="W109" s="412"/>
      <c r="X109" s="412"/>
      <c r="Y109" s="249"/>
      <c r="Z109" s="249"/>
      <c r="AA109" s="228"/>
      <c r="AB109" s="228"/>
      <c r="AC109" s="735"/>
      <c r="AD109" s="748"/>
      <c r="AE109" s="748"/>
      <c r="AF109" s="748"/>
      <c r="AG109" s="748"/>
      <c r="AH109" s="748"/>
      <c r="AI109" s="748"/>
      <c r="AJ109" s="748"/>
      <c r="AK109" s="748"/>
      <c r="AL109" s="748"/>
      <c r="AM109" s="748"/>
      <c r="AN109" s="748"/>
      <c r="AO109" s="748"/>
      <c r="AP109" s="748"/>
      <c r="AQ109" s="748"/>
      <c r="AR109" s="748"/>
      <c r="AS109" s="748"/>
      <c r="AT109" s="748"/>
      <c r="AU109" s="748"/>
      <c r="AV109" s="748"/>
      <c r="AW109" s="748"/>
      <c r="AX109" s="748"/>
      <c r="AY109" s="748"/>
      <c r="AZ109" s="748"/>
      <c r="BA109" s="748"/>
      <c r="BB109" s="748"/>
      <c r="BC109" s="748"/>
      <c r="BD109" s="748"/>
      <c r="BE109" s="748"/>
      <c r="BF109" s="748"/>
      <c r="BG109" s="748"/>
      <c r="BH109" s="748"/>
      <c r="BI109" s="748"/>
      <c r="BJ109" s="748"/>
      <c r="BK109" s="748"/>
      <c r="BL109" s="748"/>
      <c r="BM109" s="748"/>
      <c r="BN109" s="748"/>
      <c r="BO109" s="748"/>
      <c r="BP109" s="748"/>
      <c r="BQ109" s="748"/>
      <c r="BR109" s="748"/>
      <c r="BS109" s="748"/>
      <c r="BT109" s="748"/>
      <c r="BU109" s="748"/>
      <c r="BV109" s="748"/>
      <c r="BW109" s="748"/>
      <c r="BX109" s="748"/>
      <c r="BY109" s="748"/>
      <c r="BZ109" s="748"/>
      <c r="CA109" s="748"/>
      <c r="CB109" s="748"/>
      <c r="CC109" s="748"/>
      <c r="CD109" s="748"/>
      <c r="CE109" s="748"/>
      <c r="CF109" s="748"/>
      <c r="CG109" s="748"/>
      <c r="CH109" s="748"/>
      <c r="CI109" s="748"/>
      <c r="CJ109" s="748"/>
      <c r="CK109" s="748"/>
      <c r="CL109" s="748"/>
      <c r="CM109" s="748"/>
      <c r="CN109" s="748"/>
      <c r="CO109" s="748"/>
      <c r="CP109" s="748"/>
      <c r="CQ109" s="748"/>
      <c r="CR109" s="748"/>
      <c r="CS109" s="748"/>
      <c r="CT109" s="748"/>
      <c r="CU109" s="748"/>
      <c r="CV109" s="748"/>
      <c r="CW109" s="748"/>
      <c r="CX109" s="748"/>
      <c r="CY109" s="748"/>
      <c r="CZ109" s="748"/>
      <c r="DA109" s="748"/>
      <c r="DB109" s="748"/>
      <c r="DC109" s="748"/>
      <c r="DD109" s="748"/>
      <c r="DE109" s="748"/>
      <c r="DF109" s="748"/>
      <c r="DG109" s="748"/>
      <c r="DH109" s="748" t="s">
        <v>193</v>
      </c>
      <c r="DI109" s="1202">
        <f>Q85</f>
        <v>18.2007200055704</v>
      </c>
      <c r="DJ109" s="1202">
        <f>Q84</f>
        <v>19.872771794547717</v>
      </c>
      <c r="DK109" s="1202">
        <f>Q83</f>
        <v>21.691876822228185</v>
      </c>
      <c r="DL109" s="1202">
        <f>Q82</f>
        <v>23.669631362733103</v>
      </c>
      <c r="DM109" s="1202">
        <f>Q81</f>
        <v>25.818222397801133</v>
      </c>
      <c r="DN109" s="1202">
        <f>Q80</f>
        <v>28.150357980788431</v>
      </c>
      <c r="DO109" s="1202">
        <f>Q79</f>
        <v>30.679153807566273</v>
      </c>
      <c r="DP109" s="1202">
        <f>Q78</f>
        <v>33.417958281497761</v>
      </c>
      <c r="DQ109" s="1202">
        <f>Q77</f>
        <v>36.38009055917361</v>
      </c>
      <c r="DR109" s="1202">
        <f>Q76</f>
        <v>39.578454127919244</v>
      </c>
      <c r="DS109" s="1202">
        <f>Q75</f>
        <v>43.02496971041348</v>
      </c>
      <c r="DT109" s="1202">
        <f>Q74</f>
        <v>46.729740905892577</v>
      </c>
      <c r="DU109" s="748"/>
      <c r="DV109" s="748"/>
      <c r="DW109" s="735"/>
      <c r="DX109" s="229"/>
      <c r="DY109" s="229"/>
      <c r="DZ109" s="229"/>
      <c r="EA109" s="229"/>
      <c r="EB109" s="229"/>
      <c r="EC109" s="229"/>
      <c r="ED109" s="229"/>
      <c r="EE109" s="229"/>
      <c r="EF109" s="229"/>
      <c r="EG109" s="229"/>
      <c r="EH109" s="229"/>
      <c r="EI109" s="229"/>
      <c r="EJ109" s="229"/>
      <c r="EK109" s="229"/>
      <c r="EL109" s="229"/>
      <c r="EM109" s="229"/>
      <c r="EN109" s="156"/>
      <c r="EO109" s="156"/>
      <c r="EP109" s="156"/>
      <c r="EQ109" s="156"/>
      <c r="ER109" s="156"/>
      <c r="ES109" s="228"/>
      <c r="ET109" s="81"/>
      <c r="EU109" s="81"/>
      <c r="EV109" s="81"/>
      <c r="EW109" s="81"/>
      <c r="EX109" s="81"/>
      <c r="EY109" s="81"/>
      <c r="EZ109" s="81"/>
      <c r="FA109" s="81"/>
      <c r="FB109" s="81"/>
      <c r="FC109" s="81"/>
      <c r="FD109" s="81"/>
      <c r="FE109" s="81"/>
      <c r="FF109" s="81"/>
      <c r="FG109" s="81"/>
      <c r="FH109" s="81"/>
      <c r="FI109" s="81"/>
      <c r="FJ109" s="81"/>
      <c r="FK109" s="81"/>
    </row>
    <row r="110" spans="2:167" x14ac:dyDescent="0.2">
      <c r="B110" s="230"/>
      <c r="C110" s="230"/>
      <c r="D110" s="113"/>
      <c r="E110" s="113"/>
      <c r="F110" s="247"/>
      <c r="G110" s="676"/>
      <c r="H110" s="675"/>
      <c r="I110" s="674"/>
      <c r="J110" s="113"/>
      <c r="K110" s="113"/>
      <c r="L110" s="113"/>
      <c r="M110" s="113"/>
      <c r="N110" s="113"/>
      <c r="O110" s="113"/>
      <c r="P110" s="113"/>
      <c r="Q110" s="113"/>
      <c r="R110" s="113"/>
      <c r="S110" s="113"/>
      <c r="T110" s="113"/>
      <c r="U110" s="412"/>
      <c r="V110" s="412"/>
      <c r="W110" s="412"/>
      <c r="X110" s="412"/>
      <c r="Y110" s="249"/>
      <c r="Z110" s="249"/>
      <c r="AA110" s="228"/>
      <c r="AB110" s="228"/>
      <c r="AC110" s="735"/>
      <c r="AD110" s="748"/>
      <c r="AE110" s="748"/>
      <c r="AF110" s="748"/>
      <c r="AG110" s="748"/>
      <c r="AH110" s="748"/>
      <c r="AI110" s="748"/>
      <c r="AJ110" s="748"/>
      <c r="AK110" s="748"/>
      <c r="AL110" s="748"/>
      <c r="AM110" s="748"/>
      <c r="AN110" s="748"/>
      <c r="AO110" s="748"/>
      <c r="AP110" s="748"/>
      <c r="AQ110" s="748"/>
      <c r="AR110" s="748"/>
      <c r="AS110" s="748"/>
      <c r="AT110" s="748"/>
      <c r="AU110" s="748"/>
      <c r="AV110" s="748"/>
      <c r="AW110" s="748"/>
      <c r="AX110" s="748"/>
      <c r="AY110" s="748"/>
      <c r="AZ110" s="748"/>
      <c r="BA110" s="748"/>
      <c r="BB110" s="748"/>
      <c r="BC110" s="748"/>
      <c r="BD110" s="748"/>
      <c r="BE110" s="748"/>
      <c r="BF110" s="748"/>
      <c r="BG110" s="748"/>
      <c r="BH110" s="748"/>
      <c r="BI110" s="748"/>
      <c r="BJ110" s="748"/>
      <c r="BK110" s="748"/>
      <c r="BL110" s="748"/>
      <c r="BM110" s="748"/>
      <c r="BN110" s="748"/>
      <c r="BO110" s="748"/>
      <c r="BP110" s="748"/>
      <c r="BQ110" s="748"/>
      <c r="BR110" s="748"/>
      <c r="BS110" s="748"/>
      <c r="BT110" s="748"/>
      <c r="BU110" s="748"/>
      <c r="BV110" s="748"/>
      <c r="BW110" s="748"/>
      <c r="BX110" s="748"/>
      <c r="BY110" s="748"/>
      <c r="BZ110" s="748"/>
      <c r="CA110" s="748"/>
      <c r="CB110" s="748"/>
      <c r="CC110" s="748"/>
      <c r="CD110" s="748"/>
      <c r="CE110" s="748"/>
      <c r="CF110" s="748"/>
      <c r="CG110" s="748"/>
      <c r="CH110" s="748"/>
      <c r="CI110" s="748"/>
      <c r="CJ110" s="748"/>
      <c r="CK110" s="748"/>
      <c r="CL110" s="748"/>
      <c r="CM110" s="748"/>
      <c r="CN110" s="748"/>
      <c r="CO110" s="748"/>
      <c r="CP110" s="748"/>
      <c r="CQ110" s="748"/>
      <c r="CR110" s="748"/>
      <c r="CS110" s="748"/>
      <c r="CT110" s="748"/>
      <c r="CU110" s="748"/>
      <c r="CV110" s="748"/>
      <c r="CW110" s="748"/>
      <c r="CX110" s="748"/>
      <c r="CY110" s="748"/>
      <c r="CZ110" s="748"/>
      <c r="DA110" s="748"/>
      <c r="DB110" s="748"/>
      <c r="DC110" s="748"/>
      <c r="DD110" s="748"/>
      <c r="DE110" s="748"/>
      <c r="DF110" s="748"/>
      <c r="DG110" s="748"/>
      <c r="DH110" s="748" t="s">
        <v>194</v>
      </c>
      <c r="DI110" s="1202">
        <f>R86</f>
        <v>17.541846553953889</v>
      </c>
      <c r="DJ110" s="1202">
        <f>R85</f>
        <v>19.158652637442525</v>
      </c>
      <c r="DK110" s="1202">
        <f>R84</f>
        <v>20.918707152155491</v>
      </c>
      <c r="DL110" s="1202">
        <f>R83</f>
        <v>22.833554549713881</v>
      </c>
      <c r="DM110" s="1202">
        <f>R82</f>
        <v>24.915401434455898</v>
      </c>
      <c r="DN110" s="1202">
        <f>R81</f>
        <v>27.177076208211719</v>
      </c>
      <c r="DO110" s="1202">
        <f>R80</f>
        <v>29.631955769250983</v>
      </c>
      <c r="DP110" s="1202">
        <f>R79</f>
        <v>32.293846113227659</v>
      </c>
      <c r="DQ110" s="1202">
        <f>R78</f>
        <v>35.176798191050274</v>
      </c>
      <c r="DR110" s="1202">
        <f>R77</f>
        <v>38.294832167551171</v>
      </c>
      <c r="DS110" s="1202">
        <f>R76</f>
        <v>41.661530660967628</v>
      </c>
      <c r="DT110" s="1202">
        <f>R75</f>
        <v>45.289441800435242</v>
      </c>
      <c r="DU110" s="748"/>
      <c r="DV110" s="748"/>
      <c r="DW110" s="735"/>
      <c r="DX110" s="229"/>
      <c r="DY110" s="229"/>
      <c r="DZ110" s="229"/>
      <c r="EA110" s="229"/>
      <c r="EB110" s="229"/>
      <c r="EC110" s="229"/>
      <c r="ED110" s="229"/>
      <c r="EE110" s="229"/>
      <c r="EF110" s="229"/>
      <c r="EG110" s="229"/>
      <c r="EH110" s="229"/>
      <c r="EI110" s="229"/>
      <c r="EJ110" s="229"/>
      <c r="EK110" s="229"/>
      <c r="EL110" s="229"/>
      <c r="EM110" s="229"/>
      <c r="EN110" s="156"/>
      <c r="EO110" s="156"/>
      <c r="EP110" s="156"/>
      <c r="EQ110" s="156"/>
      <c r="ER110" s="156"/>
      <c r="ES110" s="228"/>
      <c r="ET110" s="81"/>
      <c r="EU110" s="81"/>
      <c r="EV110" s="81"/>
      <c r="EW110" s="81"/>
      <c r="EX110" s="81"/>
      <c r="EY110" s="81"/>
      <c r="EZ110" s="81"/>
      <c r="FA110" s="81"/>
      <c r="FB110" s="81"/>
      <c r="FC110" s="81"/>
      <c r="FD110" s="81"/>
      <c r="FE110" s="81"/>
      <c r="FF110" s="81"/>
      <c r="FG110" s="81"/>
      <c r="FH110" s="81"/>
      <c r="FI110" s="81"/>
      <c r="FJ110" s="81"/>
      <c r="FK110" s="81"/>
    </row>
    <row r="111" spans="2:167" x14ac:dyDescent="0.2">
      <c r="B111" s="230"/>
      <c r="C111" s="230"/>
      <c r="D111" s="113"/>
      <c r="E111" s="113"/>
      <c r="F111" s="247"/>
      <c r="G111" s="674"/>
      <c r="H111" s="674"/>
      <c r="I111" s="674"/>
      <c r="J111" s="113"/>
      <c r="K111" s="113"/>
      <c r="L111" s="113"/>
      <c r="M111" s="113"/>
      <c r="N111" s="113"/>
      <c r="O111" s="113"/>
      <c r="P111" s="113"/>
      <c r="Q111" s="113"/>
      <c r="R111" s="113"/>
      <c r="S111" s="113"/>
      <c r="T111" s="113"/>
      <c r="U111" s="412"/>
      <c r="V111" s="412"/>
      <c r="W111" s="412"/>
      <c r="X111" s="412"/>
      <c r="Y111" s="249"/>
      <c r="Z111" s="249"/>
      <c r="AA111" s="228"/>
      <c r="AB111" s="228"/>
      <c r="AC111" s="735"/>
      <c r="AD111" s="748"/>
      <c r="AE111" s="748"/>
      <c r="AF111" s="748"/>
      <c r="AG111" s="748"/>
      <c r="AH111" s="748"/>
      <c r="AI111" s="748"/>
      <c r="AJ111" s="748"/>
      <c r="AK111" s="748"/>
      <c r="AL111" s="748"/>
      <c r="AM111" s="748"/>
      <c r="AN111" s="748"/>
      <c r="AO111" s="748"/>
      <c r="AP111" s="748"/>
      <c r="AQ111" s="748"/>
      <c r="AR111" s="748"/>
      <c r="AS111" s="748"/>
      <c r="AT111" s="748"/>
      <c r="AU111" s="748"/>
      <c r="AV111" s="748"/>
      <c r="AW111" s="748"/>
      <c r="AX111" s="748"/>
      <c r="AY111" s="748"/>
      <c r="AZ111" s="748"/>
      <c r="BA111" s="748"/>
      <c r="BB111" s="748"/>
      <c r="BC111" s="748"/>
      <c r="BD111" s="748"/>
      <c r="BE111" s="748"/>
      <c r="BF111" s="748"/>
      <c r="BG111" s="748"/>
      <c r="BH111" s="748"/>
      <c r="BI111" s="748"/>
      <c r="BJ111" s="748"/>
      <c r="BK111" s="748"/>
      <c r="BL111" s="748"/>
      <c r="BM111" s="748"/>
      <c r="BN111" s="748"/>
      <c r="BO111" s="748"/>
      <c r="BP111" s="748"/>
      <c r="BQ111" s="748"/>
      <c r="BR111" s="748"/>
      <c r="BS111" s="748"/>
      <c r="BT111" s="748"/>
      <c r="BU111" s="748"/>
      <c r="BV111" s="748"/>
      <c r="BW111" s="748"/>
      <c r="BX111" s="748"/>
      <c r="BY111" s="748"/>
      <c r="BZ111" s="748"/>
      <c r="CA111" s="748"/>
      <c r="CB111" s="748"/>
      <c r="CC111" s="748"/>
      <c r="CD111" s="748"/>
      <c r="CE111" s="748"/>
      <c r="CF111" s="748"/>
      <c r="CG111" s="748"/>
      <c r="CH111" s="748"/>
      <c r="CI111" s="748"/>
      <c r="CJ111" s="748"/>
      <c r="CK111" s="748"/>
      <c r="CL111" s="748"/>
      <c r="CM111" s="748"/>
      <c r="CN111" s="748"/>
      <c r="CO111" s="748"/>
      <c r="CP111" s="748"/>
      <c r="CQ111" s="748"/>
      <c r="CR111" s="748"/>
      <c r="CS111" s="748"/>
      <c r="CT111" s="748"/>
      <c r="CU111" s="748"/>
      <c r="CV111" s="748"/>
      <c r="CW111" s="748"/>
      <c r="CX111" s="748"/>
      <c r="CY111" s="748"/>
      <c r="CZ111" s="748"/>
      <c r="DA111" s="748"/>
      <c r="DB111" s="748"/>
      <c r="DC111" s="748"/>
      <c r="DD111" s="748"/>
      <c r="DE111" s="748"/>
      <c r="DF111" s="748"/>
      <c r="DG111" s="748"/>
      <c r="DH111" s="748" t="s">
        <v>183</v>
      </c>
      <c r="DI111" s="1202"/>
      <c r="DJ111" s="1202">
        <f>G86</f>
        <v>17.541846553953889</v>
      </c>
      <c r="DK111" s="1202">
        <f>G85</f>
        <v>19.158652637442525</v>
      </c>
      <c r="DL111" s="1202">
        <f>G84</f>
        <v>20.918707152155491</v>
      </c>
      <c r="DM111" s="1202">
        <f>G83</f>
        <v>22.833554549713881</v>
      </c>
      <c r="DN111" s="1202">
        <f>G82</f>
        <v>24.915401434455898</v>
      </c>
      <c r="DO111" s="1202">
        <f>G81</f>
        <v>27.177076208211719</v>
      </c>
      <c r="DP111" s="1202">
        <f>G80</f>
        <v>29.631955769250983</v>
      </c>
      <c r="DQ111" s="1202">
        <f>G79</f>
        <v>32.293846113227659</v>
      </c>
      <c r="DR111" s="1202">
        <f>G78</f>
        <v>35.176798191050274</v>
      </c>
      <c r="DS111" s="1202">
        <f>G77</f>
        <v>38.294832167551171</v>
      </c>
      <c r="DT111" s="1202">
        <f>G76</f>
        <v>41.661530660967628</v>
      </c>
      <c r="DU111" s="748"/>
      <c r="DV111" s="748"/>
      <c r="DW111" s="735"/>
      <c r="DX111" s="229"/>
      <c r="DY111" s="229"/>
      <c r="DZ111" s="229"/>
      <c r="EA111" s="229"/>
      <c r="EB111" s="229"/>
      <c r="EC111" s="229"/>
      <c r="ED111" s="229"/>
      <c r="EE111" s="229"/>
      <c r="EF111" s="229"/>
      <c r="EG111" s="229"/>
      <c r="EH111" s="229"/>
      <c r="EI111" s="229"/>
      <c r="EJ111" s="229"/>
      <c r="EK111" s="229"/>
      <c r="EL111" s="229"/>
      <c r="EM111" s="229"/>
      <c r="EN111" s="156"/>
      <c r="EO111" s="156"/>
      <c r="EP111" s="156"/>
      <c r="EQ111" s="156"/>
      <c r="ER111" s="156"/>
      <c r="ES111" s="228"/>
      <c r="ET111" s="81"/>
      <c r="EU111" s="81"/>
      <c r="EV111" s="81"/>
      <c r="EW111" s="81"/>
      <c r="EX111" s="81"/>
      <c r="EY111" s="81"/>
      <c r="EZ111" s="81"/>
      <c r="FA111" s="81"/>
      <c r="FB111" s="81"/>
      <c r="FC111" s="81"/>
      <c r="FD111" s="81"/>
      <c r="FE111" s="81"/>
      <c r="FF111" s="81"/>
      <c r="FG111" s="81"/>
      <c r="FH111" s="81"/>
      <c r="FI111" s="81"/>
      <c r="FJ111" s="81"/>
      <c r="FK111" s="81"/>
    </row>
    <row r="112" spans="2:167" x14ac:dyDescent="0.2">
      <c r="B112" s="230"/>
      <c r="C112" s="230"/>
      <c r="D112" s="113"/>
      <c r="E112" s="113"/>
      <c r="F112" s="247"/>
      <c r="G112" s="675"/>
      <c r="H112" s="674"/>
      <c r="I112" s="674"/>
      <c r="J112" s="113"/>
      <c r="K112" s="113"/>
      <c r="L112" s="113"/>
      <c r="M112" s="113"/>
      <c r="N112" s="113"/>
      <c r="O112" s="113"/>
      <c r="P112" s="113"/>
      <c r="Q112" s="113"/>
      <c r="R112" s="113"/>
      <c r="S112" s="113"/>
      <c r="T112" s="113"/>
      <c r="U112" s="412"/>
      <c r="V112" s="412"/>
      <c r="W112" s="412"/>
      <c r="X112" s="412"/>
      <c r="Y112" s="249"/>
      <c r="Z112" s="249"/>
      <c r="AA112" s="228"/>
      <c r="AB112" s="228"/>
      <c r="AC112" s="735"/>
      <c r="AD112" s="748"/>
      <c r="AE112" s="748"/>
      <c r="AF112" s="748"/>
      <c r="AG112" s="748"/>
      <c r="AH112" s="748"/>
      <c r="AI112" s="748"/>
      <c r="AJ112" s="748"/>
      <c r="AK112" s="748"/>
      <c r="AL112" s="748"/>
      <c r="AM112" s="748"/>
      <c r="AN112" s="748"/>
      <c r="AO112" s="748"/>
      <c r="AP112" s="748"/>
      <c r="AQ112" s="748"/>
      <c r="AR112" s="748"/>
      <c r="AS112" s="748"/>
      <c r="AT112" s="748"/>
      <c r="AU112" s="748"/>
      <c r="AV112" s="748"/>
      <c r="AW112" s="748"/>
      <c r="AX112" s="748"/>
      <c r="AY112" s="748"/>
      <c r="AZ112" s="748"/>
      <c r="BA112" s="748"/>
      <c r="BB112" s="748"/>
      <c r="BC112" s="748"/>
      <c r="BD112" s="748"/>
      <c r="BE112" s="748"/>
      <c r="BF112" s="748"/>
      <c r="BG112" s="748"/>
      <c r="BH112" s="748"/>
      <c r="BI112" s="748"/>
      <c r="BJ112" s="748"/>
      <c r="BK112" s="748"/>
      <c r="BL112" s="748"/>
      <c r="BM112" s="748"/>
      <c r="BN112" s="748"/>
      <c r="BO112" s="748"/>
      <c r="BP112" s="748"/>
      <c r="BQ112" s="748"/>
      <c r="BR112" s="748"/>
      <c r="BS112" s="748"/>
      <c r="BT112" s="748"/>
      <c r="BU112" s="748"/>
      <c r="BV112" s="748"/>
      <c r="BW112" s="748"/>
      <c r="BX112" s="748"/>
      <c r="BY112" s="748"/>
      <c r="BZ112" s="748"/>
      <c r="CA112" s="748"/>
      <c r="CB112" s="748"/>
      <c r="CC112" s="748"/>
      <c r="CD112" s="748"/>
      <c r="CE112" s="748"/>
      <c r="CF112" s="748"/>
      <c r="CG112" s="748"/>
      <c r="CH112" s="748"/>
      <c r="CI112" s="748"/>
      <c r="CJ112" s="748"/>
      <c r="CK112" s="748"/>
      <c r="CL112" s="748"/>
      <c r="CM112" s="748"/>
      <c r="CN112" s="748"/>
      <c r="CO112" s="748"/>
      <c r="CP112" s="748"/>
      <c r="CQ112" s="748"/>
      <c r="CR112" s="748"/>
      <c r="CS112" s="748"/>
      <c r="CT112" s="748"/>
      <c r="CU112" s="748"/>
      <c r="CV112" s="748"/>
      <c r="CW112" s="748"/>
      <c r="CX112" s="748"/>
      <c r="CY112" s="748"/>
      <c r="CZ112" s="748"/>
      <c r="DA112" s="748"/>
      <c r="DB112" s="748"/>
      <c r="DC112" s="748"/>
      <c r="DD112" s="748"/>
      <c r="DE112" s="748"/>
      <c r="DF112" s="748"/>
      <c r="DG112" s="748"/>
      <c r="DH112" s="748" t="s">
        <v>184</v>
      </c>
      <c r="DI112" s="1202"/>
      <c r="DJ112" s="1202"/>
      <c r="DK112" s="1202">
        <f>H86</f>
        <v>17.541846553953889</v>
      </c>
      <c r="DL112" s="1202">
        <f>H85</f>
        <v>19.158652637442525</v>
      </c>
      <c r="DM112" s="1202">
        <f>H84</f>
        <v>20.918707152155491</v>
      </c>
      <c r="DN112" s="1202">
        <f>H83</f>
        <v>22.833554549713881</v>
      </c>
      <c r="DO112" s="1202">
        <f>H82</f>
        <v>24.915401434455898</v>
      </c>
      <c r="DP112" s="1202">
        <f>H81</f>
        <v>27.177076208211719</v>
      </c>
      <c r="DQ112" s="1202">
        <f>H80</f>
        <v>29.631955769250983</v>
      </c>
      <c r="DR112" s="1202">
        <f>H79</f>
        <v>32.293846113227659</v>
      </c>
      <c r="DS112" s="1202">
        <f>H78</f>
        <v>35.176798191050274</v>
      </c>
      <c r="DT112" s="1202">
        <f>H77</f>
        <v>38.294832167551171</v>
      </c>
      <c r="DU112" s="748"/>
      <c r="DV112" s="748"/>
      <c r="DW112" s="735"/>
      <c r="DX112" s="229"/>
      <c r="DY112" s="229"/>
      <c r="DZ112" s="229"/>
      <c r="EA112" s="229"/>
      <c r="EB112" s="229"/>
      <c r="EC112" s="229"/>
      <c r="ED112" s="229"/>
      <c r="EE112" s="229"/>
      <c r="EF112" s="229"/>
      <c r="EG112" s="229"/>
      <c r="EH112" s="229"/>
      <c r="EI112" s="229"/>
      <c r="EJ112" s="229"/>
      <c r="EK112" s="229"/>
      <c r="EL112" s="229"/>
      <c r="EM112" s="229"/>
      <c r="EN112" s="156"/>
      <c r="EO112" s="156"/>
      <c r="EP112" s="156"/>
      <c r="EQ112" s="156"/>
      <c r="ER112" s="156"/>
      <c r="ES112" s="228"/>
      <c r="ET112" s="81"/>
      <c r="EU112" s="81"/>
      <c r="EV112" s="81"/>
      <c r="EW112" s="81"/>
      <c r="EX112" s="81"/>
      <c r="EY112" s="81"/>
      <c r="EZ112" s="81"/>
      <c r="FA112" s="81"/>
      <c r="FB112" s="81"/>
      <c r="FC112" s="81"/>
      <c r="FD112" s="81"/>
      <c r="FE112" s="81"/>
      <c r="FF112" s="81"/>
      <c r="FG112" s="81"/>
      <c r="FH112" s="81"/>
      <c r="FI112" s="81"/>
      <c r="FJ112" s="81"/>
      <c r="FK112" s="81"/>
    </row>
    <row r="113" spans="2:167" x14ac:dyDescent="0.2">
      <c r="B113" s="230"/>
      <c r="C113" s="230"/>
      <c r="D113" s="113"/>
      <c r="E113" s="113"/>
      <c r="F113" s="247"/>
      <c r="G113" s="676"/>
      <c r="H113" s="674"/>
      <c r="I113" s="674"/>
      <c r="J113" s="113"/>
      <c r="K113" s="113"/>
      <c r="L113" s="113"/>
      <c r="M113" s="113"/>
      <c r="N113" s="113"/>
      <c r="O113" s="113"/>
      <c r="P113" s="113"/>
      <c r="Q113" s="113"/>
      <c r="R113" s="113"/>
      <c r="S113" s="424"/>
      <c r="T113" s="412"/>
      <c r="U113" s="412"/>
      <c r="V113" s="412"/>
      <c r="W113" s="412"/>
      <c r="X113" s="412"/>
      <c r="Y113" s="249"/>
      <c r="Z113" s="249"/>
      <c r="AA113" s="228"/>
      <c r="AB113" s="228"/>
      <c r="AC113" s="735"/>
      <c r="AD113" s="748"/>
      <c r="AE113" s="748"/>
      <c r="AF113" s="748"/>
      <c r="AG113" s="748"/>
      <c r="AH113" s="748"/>
      <c r="AI113" s="748"/>
      <c r="AJ113" s="748"/>
      <c r="AK113" s="748"/>
      <c r="AL113" s="748"/>
      <c r="AM113" s="748"/>
      <c r="AN113" s="748"/>
      <c r="AO113" s="748"/>
      <c r="AP113" s="748"/>
      <c r="AQ113" s="748"/>
      <c r="AR113" s="748"/>
      <c r="AS113" s="748"/>
      <c r="AT113" s="748"/>
      <c r="AU113" s="748"/>
      <c r="AV113" s="748"/>
      <c r="AW113" s="748"/>
      <c r="AX113" s="748"/>
      <c r="AY113" s="748"/>
      <c r="AZ113" s="748"/>
      <c r="BA113" s="748"/>
      <c r="BB113" s="748"/>
      <c r="BC113" s="748"/>
      <c r="BD113" s="748"/>
      <c r="BE113" s="748"/>
      <c r="BF113" s="748"/>
      <c r="BG113" s="748"/>
      <c r="BH113" s="748"/>
      <c r="BI113" s="748"/>
      <c r="BJ113" s="748"/>
      <c r="BK113" s="748"/>
      <c r="BL113" s="748"/>
      <c r="BM113" s="748"/>
      <c r="BN113" s="748"/>
      <c r="BO113" s="748"/>
      <c r="BP113" s="748"/>
      <c r="BQ113" s="748"/>
      <c r="BR113" s="748"/>
      <c r="BS113" s="748"/>
      <c r="BT113" s="748"/>
      <c r="BU113" s="748"/>
      <c r="BV113" s="748"/>
      <c r="BW113" s="748"/>
      <c r="BX113" s="748"/>
      <c r="BY113" s="748"/>
      <c r="BZ113" s="748"/>
      <c r="CA113" s="748"/>
      <c r="CB113" s="748"/>
      <c r="CC113" s="748"/>
      <c r="CD113" s="748"/>
      <c r="CE113" s="748"/>
      <c r="CF113" s="748"/>
      <c r="CG113" s="748"/>
      <c r="CH113" s="748"/>
      <c r="CI113" s="748"/>
      <c r="CJ113" s="748"/>
      <c r="CK113" s="748"/>
      <c r="CL113" s="748"/>
      <c r="CM113" s="748"/>
      <c r="CN113" s="748"/>
      <c r="CO113" s="748"/>
      <c r="CP113" s="748"/>
      <c r="CQ113" s="748"/>
      <c r="CR113" s="748"/>
      <c r="CS113" s="748"/>
      <c r="CT113" s="748"/>
      <c r="CU113" s="748"/>
      <c r="CV113" s="748"/>
      <c r="CW113" s="748"/>
      <c r="CX113" s="748"/>
      <c r="CY113" s="748"/>
      <c r="CZ113" s="748"/>
      <c r="DA113" s="748"/>
      <c r="DB113" s="748"/>
      <c r="DC113" s="748"/>
      <c r="DD113" s="748"/>
      <c r="DE113" s="748"/>
      <c r="DF113" s="748"/>
      <c r="DG113" s="748"/>
      <c r="DH113" s="748" t="s">
        <v>185</v>
      </c>
      <c r="DI113" s="1202"/>
      <c r="DJ113" s="1202"/>
      <c r="DK113" s="1202"/>
      <c r="DL113" s="1202">
        <f>I86</f>
        <v>17.541846553953889</v>
      </c>
      <c r="DM113" s="1202">
        <f>I85</f>
        <v>19.158652637442525</v>
      </c>
      <c r="DN113" s="1202">
        <f>I84</f>
        <v>20.918707152155491</v>
      </c>
      <c r="DO113" s="1202">
        <f>I83</f>
        <v>22.833554549713881</v>
      </c>
      <c r="DP113" s="1202">
        <f>I82</f>
        <v>24.915401434455898</v>
      </c>
      <c r="DQ113" s="1202">
        <f>I81</f>
        <v>27.177076208211719</v>
      </c>
      <c r="DR113" s="1202">
        <f>I80</f>
        <v>29.631955769250983</v>
      </c>
      <c r="DS113" s="1202">
        <f>I79</f>
        <v>32.293846113227659</v>
      </c>
      <c r="DT113" s="1202">
        <f>I78</f>
        <v>35.176798191050274</v>
      </c>
      <c r="DU113" s="748"/>
      <c r="DV113" s="748"/>
      <c r="DW113" s="735"/>
      <c r="DX113" s="229"/>
      <c r="DY113" s="229"/>
      <c r="DZ113" s="229"/>
      <c r="EA113" s="229"/>
      <c r="EB113" s="229"/>
      <c r="EC113" s="229"/>
      <c r="ED113" s="229"/>
      <c r="EE113" s="229"/>
      <c r="EF113" s="229"/>
      <c r="EG113" s="229"/>
      <c r="EH113" s="229"/>
      <c r="EI113" s="229"/>
      <c r="EJ113" s="229"/>
      <c r="EK113" s="229"/>
      <c r="EL113" s="229"/>
      <c r="EM113" s="229"/>
      <c r="EN113" s="156"/>
      <c r="EO113" s="156"/>
      <c r="EP113" s="156"/>
      <c r="EQ113" s="156"/>
      <c r="ER113" s="156"/>
      <c r="ES113" s="228"/>
      <c r="ET113" s="81"/>
      <c r="EU113" s="81"/>
      <c r="EV113" s="81"/>
      <c r="EW113" s="81"/>
      <c r="EX113" s="81"/>
      <c r="EY113" s="81"/>
      <c r="EZ113" s="81"/>
      <c r="FA113" s="81"/>
      <c r="FB113" s="81"/>
      <c r="FC113" s="81"/>
      <c r="FD113" s="81"/>
      <c r="FE113" s="81"/>
      <c r="FF113" s="81"/>
      <c r="FG113" s="81"/>
      <c r="FH113" s="81"/>
      <c r="FI113" s="81"/>
      <c r="FJ113" s="81"/>
      <c r="FK113" s="81"/>
    </row>
    <row r="114" spans="2:167" x14ac:dyDescent="0.2">
      <c r="B114" s="230"/>
      <c r="C114" s="230"/>
      <c r="D114" s="113"/>
      <c r="E114" s="113"/>
      <c r="F114" s="247"/>
      <c r="G114" s="674"/>
      <c r="H114" s="674"/>
      <c r="I114" s="674"/>
      <c r="J114" s="113"/>
      <c r="K114" s="113"/>
      <c r="L114" s="113"/>
      <c r="M114" s="113"/>
      <c r="N114" s="113"/>
      <c r="O114" s="113"/>
      <c r="P114" s="113"/>
      <c r="Q114" s="113"/>
      <c r="R114" s="113"/>
      <c r="S114" s="392"/>
      <c r="T114" s="249"/>
      <c r="U114" s="249"/>
      <c r="V114" s="249"/>
      <c r="W114" s="249"/>
      <c r="X114" s="249"/>
      <c r="Y114" s="249"/>
      <c r="Z114" s="249"/>
      <c r="AA114" s="228"/>
      <c r="AB114" s="228"/>
      <c r="AC114" s="735"/>
      <c r="AD114" s="748"/>
      <c r="AE114" s="748"/>
      <c r="AF114" s="748"/>
      <c r="AG114" s="748"/>
      <c r="AH114" s="748"/>
      <c r="AI114" s="748"/>
      <c r="AJ114" s="748"/>
      <c r="AK114" s="748"/>
      <c r="AL114" s="748"/>
      <c r="AM114" s="748"/>
      <c r="AN114" s="748"/>
      <c r="AO114" s="748"/>
      <c r="AP114" s="748"/>
      <c r="AQ114" s="748"/>
      <c r="AR114" s="748"/>
      <c r="AS114" s="748"/>
      <c r="AT114" s="748"/>
      <c r="AU114" s="748"/>
      <c r="AV114" s="748"/>
      <c r="AW114" s="748"/>
      <c r="AX114" s="748"/>
      <c r="AY114" s="748"/>
      <c r="AZ114" s="748"/>
      <c r="BA114" s="748"/>
      <c r="BB114" s="748"/>
      <c r="BC114" s="748"/>
      <c r="BD114" s="748"/>
      <c r="BE114" s="748"/>
      <c r="BF114" s="748"/>
      <c r="BG114" s="748"/>
      <c r="BH114" s="748"/>
      <c r="BI114" s="748"/>
      <c r="BJ114" s="748"/>
      <c r="BK114" s="748"/>
      <c r="BL114" s="748"/>
      <c r="BM114" s="748"/>
      <c r="BN114" s="748"/>
      <c r="BO114" s="748"/>
      <c r="BP114" s="748"/>
      <c r="BQ114" s="748"/>
      <c r="BR114" s="748"/>
      <c r="BS114" s="748"/>
      <c r="BT114" s="748"/>
      <c r="BU114" s="748"/>
      <c r="BV114" s="748"/>
      <c r="BW114" s="748"/>
      <c r="BX114" s="748"/>
      <c r="BY114" s="748"/>
      <c r="BZ114" s="748"/>
      <c r="CA114" s="748"/>
      <c r="CB114" s="748"/>
      <c r="CC114" s="748"/>
      <c r="CD114" s="748"/>
      <c r="CE114" s="748"/>
      <c r="CF114" s="748"/>
      <c r="CG114" s="748"/>
      <c r="CH114" s="748"/>
      <c r="CI114" s="748"/>
      <c r="CJ114" s="748"/>
      <c r="CK114" s="748"/>
      <c r="CL114" s="748"/>
      <c r="CM114" s="748"/>
      <c r="CN114" s="748"/>
      <c r="CO114" s="748"/>
      <c r="CP114" s="748"/>
      <c r="CQ114" s="748"/>
      <c r="CR114" s="748"/>
      <c r="CS114" s="748"/>
      <c r="CT114" s="748"/>
      <c r="CU114" s="748"/>
      <c r="CV114" s="748"/>
      <c r="CW114" s="748"/>
      <c r="CX114" s="748"/>
      <c r="CY114" s="748"/>
      <c r="CZ114" s="748"/>
      <c r="DA114" s="748"/>
      <c r="DB114" s="748"/>
      <c r="DC114" s="748"/>
      <c r="DD114" s="748"/>
      <c r="DE114" s="748"/>
      <c r="DF114" s="748"/>
      <c r="DG114" s="748"/>
      <c r="DH114" s="748" t="s">
        <v>186</v>
      </c>
      <c r="DI114" s="1202"/>
      <c r="DJ114" s="1202"/>
      <c r="DK114" s="1202"/>
      <c r="DL114" s="1202"/>
      <c r="DM114" s="1202">
        <f>J86</f>
        <v>17.103300390105041</v>
      </c>
      <c r="DN114" s="1202">
        <f>J85</f>
        <v>18.679686321506463</v>
      </c>
      <c r="DO114" s="1202">
        <f>J84</f>
        <v>20.395739473351604</v>
      </c>
      <c r="DP114" s="1202">
        <f>J83</f>
        <v>22.262715685971035</v>
      </c>
      <c r="DQ114" s="1202">
        <f>J82</f>
        <v>24.292516398594501</v>
      </c>
      <c r="DR114" s="1202">
        <f>J81</f>
        <v>26.497649303006426</v>
      </c>
      <c r="DS114" s="1202">
        <f>J80</f>
        <v>28.891156875019707</v>
      </c>
      <c r="DT114" s="1202">
        <f>J79</f>
        <v>31.486499960396966</v>
      </c>
      <c r="DU114" s="748"/>
      <c r="DV114" s="748"/>
      <c r="DW114" s="735"/>
      <c r="DX114" s="229"/>
      <c r="DY114" s="229"/>
      <c r="DZ114" s="229"/>
      <c r="EA114" s="229"/>
      <c r="EB114" s="229"/>
      <c r="EC114" s="229"/>
      <c r="ED114" s="229"/>
      <c r="EE114" s="229"/>
      <c r="EF114" s="229"/>
      <c r="EG114" s="229"/>
      <c r="EH114" s="229"/>
      <c r="EI114" s="229"/>
      <c r="EJ114" s="229"/>
      <c r="EK114" s="229"/>
      <c r="EL114" s="229"/>
      <c r="EM114" s="229"/>
      <c r="EN114" s="156"/>
      <c r="EO114" s="156"/>
      <c r="EP114" s="156"/>
      <c r="EQ114" s="156"/>
      <c r="ER114" s="156"/>
      <c r="ES114" s="228"/>
      <c r="ET114" s="81"/>
      <c r="EU114" s="81"/>
      <c r="EV114" s="81"/>
      <c r="EW114" s="81"/>
      <c r="EX114" s="81"/>
      <c r="EY114" s="81"/>
      <c r="EZ114" s="81"/>
      <c r="FA114" s="81"/>
      <c r="FB114" s="81"/>
      <c r="FC114" s="81"/>
      <c r="FD114" s="81"/>
      <c r="FE114" s="81"/>
      <c r="FF114" s="81"/>
      <c r="FG114" s="81"/>
      <c r="FH114" s="81"/>
      <c r="FI114" s="81"/>
      <c r="FJ114" s="81"/>
      <c r="FK114" s="81"/>
    </row>
    <row r="115" spans="2:167" x14ac:dyDescent="0.2">
      <c r="B115" s="230"/>
      <c r="C115" s="230"/>
      <c r="D115" s="113"/>
      <c r="E115" s="113"/>
      <c r="F115" s="247"/>
      <c r="G115" s="675"/>
      <c r="H115" s="677"/>
      <c r="I115" s="674"/>
      <c r="J115" s="113"/>
      <c r="K115" s="113"/>
      <c r="L115" s="113"/>
      <c r="M115" s="113"/>
      <c r="N115" s="113"/>
      <c r="O115" s="113"/>
      <c r="P115" s="113"/>
      <c r="Q115" s="113"/>
      <c r="R115" s="113"/>
      <c r="S115" s="392"/>
      <c r="T115" s="249"/>
      <c r="U115" s="249"/>
      <c r="V115" s="249"/>
      <c r="W115" s="249"/>
      <c r="X115" s="249"/>
      <c r="Y115" s="249"/>
      <c r="Z115" s="249"/>
      <c r="AA115" s="228"/>
      <c r="AB115" s="228"/>
      <c r="AC115" s="735"/>
      <c r="AD115" s="748"/>
      <c r="AE115" s="748"/>
      <c r="AF115" s="748"/>
      <c r="AG115" s="748"/>
      <c r="AH115" s="748"/>
      <c r="AI115" s="748"/>
      <c r="AJ115" s="748"/>
      <c r="AK115" s="748"/>
      <c r="AL115" s="748"/>
      <c r="AM115" s="748"/>
      <c r="AN115" s="748"/>
      <c r="AO115" s="748"/>
      <c r="AP115" s="748"/>
      <c r="AQ115" s="748"/>
      <c r="AR115" s="748"/>
      <c r="AS115" s="748"/>
      <c r="AT115" s="748"/>
      <c r="AU115" s="748"/>
      <c r="AV115" s="748"/>
      <c r="AW115" s="748"/>
      <c r="AX115" s="748"/>
      <c r="AY115" s="748"/>
      <c r="AZ115" s="748"/>
      <c r="BA115" s="748"/>
      <c r="BB115" s="748"/>
      <c r="BC115" s="748"/>
      <c r="BD115" s="748"/>
      <c r="BE115" s="748"/>
      <c r="BF115" s="748"/>
      <c r="BG115" s="748"/>
      <c r="BH115" s="748"/>
      <c r="BI115" s="748"/>
      <c r="BJ115" s="748"/>
      <c r="BK115" s="748"/>
      <c r="BL115" s="748"/>
      <c r="BM115" s="748"/>
      <c r="BN115" s="748"/>
      <c r="BO115" s="748"/>
      <c r="BP115" s="748"/>
      <c r="BQ115" s="748"/>
      <c r="BR115" s="748"/>
      <c r="BS115" s="748"/>
      <c r="BT115" s="748"/>
      <c r="BU115" s="748"/>
      <c r="BV115" s="748"/>
      <c r="BW115" s="748"/>
      <c r="BX115" s="748"/>
      <c r="BY115" s="748"/>
      <c r="BZ115" s="748"/>
      <c r="CA115" s="748"/>
      <c r="CB115" s="748"/>
      <c r="CC115" s="748"/>
      <c r="CD115" s="748"/>
      <c r="CE115" s="748"/>
      <c r="CF115" s="748"/>
      <c r="CG115" s="748"/>
      <c r="CH115" s="748"/>
      <c r="CI115" s="748"/>
      <c r="CJ115" s="748"/>
      <c r="CK115" s="748"/>
      <c r="CL115" s="748"/>
      <c r="CM115" s="748"/>
      <c r="CN115" s="748"/>
      <c r="CO115" s="748"/>
      <c r="CP115" s="748"/>
      <c r="CQ115" s="748"/>
      <c r="CR115" s="748"/>
      <c r="CS115" s="748"/>
      <c r="CT115" s="748"/>
      <c r="CU115" s="748"/>
      <c r="CV115" s="748"/>
      <c r="CW115" s="748"/>
      <c r="CX115" s="748"/>
      <c r="CY115" s="748"/>
      <c r="CZ115" s="748"/>
      <c r="DA115" s="748"/>
      <c r="DB115" s="748"/>
      <c r="DC115" s="748"/>
      <c r="DD115" s="748"/>
      <c r="DE115" s="748"/>
      <c r="DF115" s="748"/>
      <c r="DG115" s="748"/>
      <c r="DH115" s="748" t="s">
        <v>187</v>
      </c>
      <c r="DI115" s="1202"/>
      <c r="DJ115" s="1202"/>
      <c r="DK115" s="1202"/>
      <c r="DL115" s="1202"/>
      <c r="DM115" s="1202"/>
      <c r="DN115" s="1202">
        <f>K86</f>
        <v>16.226208062407348</v>
      </c>
      <c r="DO115" s="1202">
        <f>K85</f>
        <v>17.721753689634337</v>
      </c>
      <c r="DP115" s="1202">
        <f>K84</f>
        <v>19.349804115743829</v>
      </c>
      <c r="DQ115" s="1202">
        <f>K83</f>
        <v>21.121037958485342</v>
      </c>
      <c r="DR115" s="1202">
        <f>K82</f>
        <v>23.046746326871705</v>
      </c>
      <c r="DS115" s="1202">
        <f>K81</f>
        <v>25.138795492595843</v>
      </c>
      <c r="DT115" s="1202">
        <f>K80</f>
        <v>27.409559086557159</v>
      </c>
      <c r="DU115" s="748"/>
      <c r="DV115" s="748"/>
      <c r="DW115" s="735"/>
      <c r="DX115" s="229"/>
      <c r="DY115" s="229"/>
      <c r="DZ115" s="229"/>
      <c r="EA115" s="229"/>
      <c r="EB115" s="229"/>
      <c r="EC115" s="229"/>
      <c r="ED115" s="229"/>
      <c r="EE115" s="229"/>
      <c r="EF115" s="229"/>
      <c r="EG115" s="229"/>
      <c r="EH115" s="229"/>
      <c r="EI115" s="229"/>
      <c r="EJ115" s="229"/>
      <c r="EK115" s="229"/>
      <c r="EL115" s="229"/>
      <c r="EM115" s="229"/>
      <c r="EN115" s="156"/>
      <c r="EO115" s="156"/>
      <c r="EP115" s="156"/>
      <c r="EQ115" s="156"/>
      <c r="ER115" s="156"/>
      <c r="ES115" s="228"/>
      <c r="ET115" s="81"/>
      <c r="EU115" s="81"/>
      <c r="EV115" s="81"/>
      <c r="EW115" s="81"/>
      <c r="EX115" s="81"/>
      <c r="EY115" s="81"/>
      <c r="EZ115" s="81"/>
      <c r="FA115" s="81"/>
      <c r="FB115" s="81"/>
      <c r="FC115" s="81"/>
      <c r="FD115" s="81"/>
      <c r="FE115" s="81"/>
      <c r="FF115" s="81"/>
      <c r="FG115" s="81"/>
      <c r="FH115" s="81"/>
      <c r="FI115" s="81"/>
      <c r="FJ115" s="81"/>
      <c r="FK115" s="81"/>
    </row>
    <row r="116" spans="2:167" x14ac:dyDescent="0.2">
      <c r="B116" s="230"/>
      <c r="C116" s="230"/>
      <c r="D116" s="113"/>
      <c r="E116" s="113"/>
      <c r="F116" s="247"/>
      <c r="G116" s="676"/>
      <c r="H116" s="677"/>
      <c r="I116" s="674"/>
      <c r="J116" s="113"/>
      <c r="K116" s="113"/>
      <c r="L116" s="113"/>
      <c r="M116" s="113"/>
      <c r="N116" s="113"/>
      <c r="O116" s="113"/>
      <c r="P116" s="113"/>
      <c r="Q116" s="113"/>
      <c r="R116" s="113"/>
      <c r="S116" s="392"/>
      <c r="T116" s="249"/>
      <c r="U116" s="249"/>
      <c r="V116" s="249"/>
      <c r="W116" s="249"/>
      <c r="X116" s="249"/>
      <c r="Y116" s="249"/>
      <c r="Z116" s="249"/>
      <c r="AA116" s="228"/>
      <c r="AB116" s="228"/>
      <c r="AC116" s="735"/>
      <c r="AD116" s="748"/>
      <c r="AE116" s="748"/>
      <c r="AF116" s="748"/>
      <c r="AG116" s="748"/>
      <c r="AH116" s="748"/>
      <c r="AI116" s="748"/>
      <c r="AJ116" s="748"/>
      <c r="AK116" s="748"/>
      <c r="AL116" s="748"/>
      <c r="AM116" s="748"/>
      <c r="AN116" s="748"/>
      <c r="AO116" s="748"/>
      <c r="AP116" s="748"/>
      <c r="AQ116" s="748"/>
      <c r="AR116" s="748"/>
      <c r="AS116" s="748"/>
      <c r="AT116" s="748"/>
      <c r="AU116" s="748"/>
      <c r="AV116" s="748"/>
      <c r="AW116" s="748"/>
      <c r="AX116" s="748"/>
      <c r="AY116" s="748"/>
      <c r="AZ116" s="748"/>
      <c r="BA116" s="748"/>
      <c r="BB116" s="748"/>
      <c r="BC116" s="748"/>
      <c r="BD116" s="748"/>
      <c r="BE116" s="748"/>
      <c r="BF116" s="748"/>
      <c r="BG116" s="748"/>
      <c r="BH116" s="748"/>
      <c r="BI116" s="748"/>
      <c r="BJ116" s="748"/>
      <c r="BK116" s="748"/>
      <c r="BL116" s="748"/>
      <c r="BM116" s="748"/>
      <c r="BN116" s="748"/>
      <c r="BO116" s="748"/>
      <c r="BP116" s="748"/>
      <c r="BQ116" s="748"/>
      <c r="BR116" s="748"/>
      <c r="BS116" s="748"/>
      <c r="BT116" s="748"/>
      <c r="BU116" s="748"/>
      <c r="BV116" s="748"/>
      <c r="BW116" s="748"/>
      <c r="BX116" s="748"/>
      <c r="BY116" s="748"/>
      <c r="BZ116" s="748"/>
      <c r="CA116" s="748"/>
      <c r="CB116" s="748"/>
      <c r="CC116" s="748"/>
      <c r="CD116" s="748"/>
      <c r="CE116" s="748"/>
      <c r="CF116" s="748"/>
      <c r="CG116" s="748"/>
      <c r="CH116" s="748"/>
      <c r="CI116" s="748"/>
      <c r="CJ116" s="748"/>
      <c r="CK116" s="748"/>
      <c r="CL116" s="748"/>
      <c r="CM116" s="748"/>
      <c r="CN116" s="748"/>
      <c r="CO116" s="748"/>
      <c r="CP116" s="748"/>
      <c r="CQ116" s="748"/>
      <c r="CR116" s="748"/>
      <c r="CS116" s="748"/>
      <c r="CT116" s="748"/>
      <c r="CU116" s="748"/>
      <c r="CV116" s="748"/>
      <c r="CW116" s="748"/>
      <c r="CX116" s="748"/>
      <c r="CY116" s="748"/>
      <c r="CZ116" s="748"/>
      <c r="DA116" s="748"/>
      <c r="DB116" s="748"/>
      <c r="DC116" s="748"/>
      <c r="DD116" s="748"/>
      <c r="DE116" s="748"/>
      <c r="DF116" s="748"/>
      <c r="DG116" s="748"/>
      <c r="DH116" s="748" t="s">
        <v>188</v>
      </c>
      <c r="DI116" s="1202"/>
      <c r="DJ116" s="1202"/>
      <c r="DK116" s="1202"/>
      <c r="DL116" s="1212"/>
      <c r="DM116" s="1202"/>
      <c r="DN116" s="1202"/>
      <c r="DO116" s="1202">
        <f>L86</f>
        <v>15.349115734709653</v>
      </c>
      <c r="DP116" s="1202">
        <f>L85</f>
        <v>16.763821057762211</v>
      </c>
      <c r="DQ116" s="1202">
        <f>L84</f>
        <v>18.303868758136055</v>
      </c>
      <c r="DR116" s="1202">
        <f>L83</f>
        <v>19.979360230999646</v>
      </c>
      <c r="DS116" s="1202">
        <f>L82</f>
        <v>21.80097625514891</v>
      </c>
      <c r="DT116" s="1202">
        <f>L81</f>
        <v>23.779941682185253</v>
      </c>
      <c r="DU116" s="748"/>
      <c r="DV116" s="748"/>
      <c r="DW116" s="735"/>
      <c r="DX116" s="229"/>
      <c r="DY116" s="229"/>
      <c r="DZ116" s="229"/>
      <c r="EA116" s="229"/>
      <c r="EB116" s="229"/>
      <c r="EC116" s="229"/>
      <c r="ED116" s="229"/>
      <c r="EE116" s="229"/>
      <c r="EF116" s="229"/>
      <c r="EG116" s="229"/>
      <c r="EH116" s="229"/>
      <c r="EI116" s="229"/>
      <c r="EJ116" s="229"/>
      <c r="EK116" s="229"/>
      <c r="EL116" s="229"/>
      <c r="EM116" s="229"/>
      <c r="EN116" s="156"/>
      <c r="EO116" s="156"/>
      <c r="EP116" s="156"/>
      <c r="EQ116" s="156"/>
      <c r="ER116" s="156"/>
      <c r="ES116" s="125"/>
    </row>
    <row r="117" spans="2:167" x14ac:dyDescent="0.2">
      <c r="B117" s="230"/>
      <c r="C117" s="230"/>
      <c r="D117" s="113"/>
      <c r="E117" s="113"/>
      <c r="F117" s="247"/>
      <c r="G117" s="674"/>
      <c r="H117" s="674"/>
      <c r="I117" s="674"/>
      <c r="J117" s="113"/>
      <c r="K117" s="113"/>
      <c r="L117" s="113"/>
      <c r="M117" s="113"/>
      <c r="N117" s="113"/>
      <c r="O117" s="113"/>
      <c r="P117" s="113"/>
      <c r="Q117" s="113"/>
      <c r="R117" s="113"/>
      <c r="S117" s="392"/>
      <c r="T117" s="249"/>
      <c r="U117" s="249"/>
      <c r="V117" s="249"/>
      <c r="W117" s="249"/>
      <c r="X117" s="249"/>
      <c r="Y117" s="428"/>
      <c r="Z117" s="428"/>
      <c r="AA117" s="125"/>
      <c r="AB117" s="125"/>
      <c r="AC117" s="735"/>
      <c r="AD117" s="748"/>
      <c r="AE117" s="748"/>
      <c r="AF117" s="748"/>
      <c r="AG117" s="748"/>
      <c r="AH117" s="748"/>
      <c r="AI117" s="748"/>
      <c r="AJ117" s="748"/>
      <c r="AK117" s="748"/>
      <c r="AL117" s="748"/>
      <c r="AM117" s="748"/>
      <c r="AN117" s="748"/>
      <c r="AO117" s="748"/>
      <c r="AP117" s="748"/>
      <c r="AQ117" s="748"/>
      <c r="AR117" s="748"/>
      <c r="AS117" s="748"/>
      <c r="AT117" s="748"/>
      <c r="AU117" s="748"/>
      <c r="AV117" s="748"/>
      <c r="AW117" s="748"/>
      <c r="AX117" s="748"/>
      <c r="AY117" s="748"/>
      <c r="AZ117" s="748"/>
      <c r="BA117" s="748"/>
      <c r="BB117" s="748"/>
      <c r="BC117" s="748"/>
      <c r="BD117" s="748"/>
      <c r="BE117" s="748"/>
      <c r="BF117" s="748"/>
      <c r="BG117" s="748"/>
      <c r="BH117" s="748"/>
      <c r="BI117" s="748"/>
      <c r="BJ117" s="748"/>
      <c r="BK117" s="748"/>
      <c r="BL117" s="748"/>
      <c r="BM117" s="748"/>
      <c r="BN117" s="748"/>
      <c r="BO117" s="748"/>
      <c r="BP117" s="748"/>
      <c r="BQ117" s="748"/>
      <c r="BR117" s="748"/>
      <c r="BS117" s="748"/>
      <c r="BT117" s="748"/>
      <c r="BU117" s="748"/>
      <c r="BV117" s="748"/>
      <c r="BW117" s="748"/>
      <c r="BX117" s="748"/>
      <c r="BY117" s="748"/>
      <c r="BZ117" s="748"/>
      <c r="CA117" s="748"/>
      <c r="CB117" s="748"/>
      <c r="CC117" s="748"/>
      <c r="CD117" s="748"/>
      <c r="CE117" s="748"/>
      <c r="CF117" s="748"/>
      <c r="CG117" s="748"/>
      <c r="CH117" s="748"/>
      <c r="CI117" s="748"/>
      <c r="CJ117" s="748"/>
      <c r="CK117" s="748"/>
      <c r="CL117" s="748"/>
      <c r="CM117" s="748"/>
      <c r="CN117" s="748"/>
      <c r="CO117" s="748"/>
      <c r="CP117" s="748"/>
      <c r="CQ117" s="748"/>
      <c r="CR117" s="748"/>
      <c r="CS117" s="748"/>
      <c r="CT117" s="748"/>
      <c r="CU117" s="748"/>
      <c r="CV117" s="748"/>
      <c r="CW117" s="748"/>
      <c r="CX117" s="748"/>
      <c r="CY117" s="748"/>
      <c r="CZ117" s="748"/>
      <c r="DA117" s="748"/>
      <c r="DB117" s="748"/>
      <c r="DC117" s="748"/>
      <c r="DD117" s="748"/>
      <c r="DE117" s="748"/>
      <c r="DF117" s="748"/>
      <c r="DG117" s="748"/>
      <c r="DH117" s="748" t="s">
        <v>189</v>
      </c>
      <c r="DI117" s="1212"/>
      <c r="DJ117" s="1212"/>
      <c r="DK117" s="1212"/>
      <c r="DL117" s="1202"/>
      <c r="DM117" s="1202"/>
      <c r="DN117" s="1202"/>
      <c r="DO117" s="1202"/>
      <c r="DP117" s="1202">
        <f>M86</f>
        <v>14.472023407011957</v>
      </c>
      <c r="DQ117" s="1202">
        <f>M85</f>
        <v>15.805888425890082</v>
      </c>
      <c r="DR117" s="1202">
        <f>M84</f>
        <v>17.25793340052828</v>
      </c>
      <c r="DS117" s="1202">
        <f>M83</f>
        <v>18.83768250351395</v>
      </c>
      <c r="DT117" s="1202">
        <f>M82</f>
        <v>20.555206183426115</v>
      </c>
      <c r="DU117" s="748"/>
      <c r="DV117" s="748"/>
      <c r="DW117" s="735"/>
      <c r="DX117" s="229"/>
      <c r="DY117" s="229"/>
      <c r="DZ117" s="229"/>
      <c r="EA117" s="229"/>
      <c r="EB117" s="229"/>
      <c r="EC117" s="229"/>
      <c r="ED117" s="229"/>
      <c r="EE117" s="229"/>
      <c r="EF117" s="229"/>
      <c r="EG117" s="229"/>
      <c r="EH117" s="229"/>
      <c r="EI117" s="229"/>
      <c r="EJ117" s="229"/>
      <c r="EK117" s="229"/>
      <c r="EL117" s="229"/>
      <c r="EM117" s="229"/>
      <c r="EN117" s="156"/>
      <c r="EO117" s="156"/>
      <c r="EP117" s="156"/>
      <c r="EQ117" s="156"/>
      <c r="ER117" s="156"/>
      <c r="ES117" s="125"/>
    </row>
    <row r="118" spans="2:167" x14ac:dyDescent="0.2">
      <c r="B118" s="230"/>
      <c r="C118" s="230"/>
      <c r="D118" s="113"/>
      <c r="E118" s="113"/>
      <c r="F118" s="247"/>
      <c r="G118" s="675"/>
      <c r="H118" s="677"/>
      <c r="I118" s="674"/>
      <c r="J118" s="113"/>
      <c r="K118" s="113"/>
      <c r="L118" s="113"/>
      <c r="M118" s="113"/>
      <c r="N118" s="113"/>
      <c r="O118" s="113"/>
      <c r="P118" s="113"/>
      <c r="Q118" s="113"/>
      <c r="R118" s="113"/>
      <c r="S118" s="392"/>
      <c r="T118" s="249"/>
      <c r="U118" s="249"/>
      <c r="V118" s="249"/>
      <c r="W118" s="249"/>
      <c r="X118" s="249"/>
      <c r="Y118" s="428"/>
      <c r="Z118" s="428"/>
      <c r="AA118" s="125"/>
      <c r="AB118" s="125"/>
      <c r="AC118" s="735"/>
      <c r="AD118" s="748"/>
      <c r="AE118" s="748"/>
      <c r="AF118" s="748"/>
      <c r="AG118" s="748"/>
      <c r="AH118" s="748"/>
      <c r="AI118" s="748"/>
      <c r="AJ118" s="748"/>
      <c r="AK118" s="748"/>
      <c r="AL118" s="748"/>
      <c r="AM118" s="748"/>
      <c r="AN118" s="748"/>
      <c r="AO118" s="748"/>
      <c r="AP118" s="748"/>
      <c r="AQ118" s="748"/>
      <c r="AR118" s="748"/>
      <c r="AS118" s="748"/>
      <c r="AT118" s="748"/>
      <c r="AU118" s="748"/>
      <c r="AV118" s="748"/>
      <c r="AW118" s="748"/>
      <c r="AX118" s="748"/>
      <c r="AY118" s="748"/>
      <c r="AZ118" s="748"/>
      <c r="BA118" s="748"/>
      <c r="BB118" s="748"/>
      <c r="BC118" s="748"/>
      <c r="BD118" s="748"/>
      <c r="BE118" s="748"/>
      <c r="BF118" s="748"/>
      <c r="BG118" s="748"/>
      <c r="BH118" s="748"/>
      <c r="BI118" s="748"/>
      <c r="BJ118" s="748"/>
      <c r="BK118" s="748"/>
      <c r="BL118" s="748"/>
      <c r="BM118" s="748"/>
      <c r="BN118" s="748"/>
      <c r="BO118" s="748"/>
      <c r="BP118" s="748"/>
      <c r="BQ118" s="748"/>
      <c r="BR118" s="748"/>
      <c r="BS118" s="748"/>
      <c r="BT118" s="748"/>
      <c r="BU118" s="748"/>
      <c r="BV118" s="748"/>
      <c r="BW118" s="748"/>
      <c r="BX118" s="748"/>
      <c r="BY118" s="748"/>
      <c r="BZ118" s="748"/>
      <c r="CA118" s="748"/>
      <c r="CB118" s="748"/>
      <c r="CC118" s="748"/>
      <c r="CD118" s="748"/>
      <c r="CE118" s="748"/>
      <c r="CF118" s="748"/>
      <c r="CG118" s="748"/>
      <c r="CH118" s="748"/>
      <c r="CI118" s="748"/>
      <c r="CJ118" s="748"/>
      <c r="CK118" s="748"/>
      <c r="CL118" s="748"/>
      <c r="CM118" s="748"/>
      <c r="CN118" s="748"/>
      <c r="CO118" s="748"/>
      <c r="CP118" s="748"/>
      <c r="CQ118" s="748"/>
      <c r="CR118" s="748"/>
      <c r="CS118" s="748"/>
      <c r="CT118" s="748"/>
      <c r="CU118" s="748"/>
      <c r="CV118" s="748"/>
      <c r="CW118" s="748"/>
      <c r="CX118" s="748"/>
      <c r="CY118" s="748"/>
      <c r="CZ118" s="748"/>
      <c r="DA118" s="748"/>
      <c r="DB118" s="748"/>
      <c r="DC118" s="748"/>
      <c r="DD118" s="748"/>
      <c r="DE118" s="748"/>
      <c r="DF118" s="748"/>
      <c r="DG118" s="748"/>
      <c r="DH118" s="748" t="s">
        <v>190</v>
      </c>
      <c r="DI118" s="1202"/>
      <c r="DJ118" s="1202"/>
      <c r="DK118" s="1202"/>
      <c r="DL118" s="1202"/>
      <c r="DM118" s="748"/>
      <c r="DN118" s="748"/>
      <c r="DO118" s="748"/>
      <c r="DP118" s="748"/>
      <c r="DQ118" s="1202">
        <f>N86</f>
        <v>14.033477243163112</v>
      </c>
      <c r="DR118" s="1202">
        <f>N85</f>
        <v>15.326922109954021</v>
      </c>
      <c r="DS118" s="1202">
        <f>N84</f>
        <v>16.734965721724393</v>
      </c>
      <c r="DT118" s="1202">
        <f>N83</f>
        <v>18.266843639771107</v>
      </c>
      <c r="DU118" s="748"/>
      <c r="DV118" s="748"/>
      <c r="DW118" s="735"/>
      <c r="DX118" s="229"/>
      <c r="DY118" s="229"/>
      <c r="DZ118" s="229"/>
      <c r="EA118" s="229"/>
      <c r="EB118" s="229"/>
      <c r="EC118" s="229"/>
      <c r="ED118" s="229"/>
      <c r="EE118" s="229"/>
      <c r="EF118" s="229"/>
      <c r="EG118" s="229"/>
      <c r="EH118" s="229"/>
      <c r="EI118" s="229"/>
      <c r="EJ118" s="229"/>
      <c r="EK118" s="229"/>
      <c r="EL118" s="229"/>
      <c r="EM118" s="229"/>
      <c r="EN118" s="156"/>
      <c r="EO118" s="156"/>
      <c r="EP118" s="156"/>
      <c r="EQ118" s="156"/>
      <c r="ER118" s="156"/>
      <c r="ES118" s="125"/>
    </row>
    <row r="119" spans="2:167" x14ac:dyDescent="0.2">
      <c r="B119" s="230"/>
      <c r="C119" s="230"/>
      <c r="D119" s="113"/>
      <c r="E119" s="113"/>
      <c r="F119" s="247"/>
      <c r="G119" s="676"/>
      <c r="H119" s="674"/>
      <c r="I119" s="674"/>
      <c r="J119" s="113"/>
      <c r="K119" s="113"/>
      <c r="L119" s="113"/>
      <c r="M119" s="113"/>
      <c r="N119" s="113"/>
      <c r="O119" s="113"/>
      <c r="P119" s="113"/>
      <c r="Q119" s="113"/>
      <c r="R119" s="113"/>
      <c r="S119" s="392"/>
      <c r="T119" s="249"/>
      <c r="U119" s="249"/>
      <c r="V119" s="249"/>
      <c r="W119" s="249"/>
      <c r="X119" s="249"/>
      <c r="Y119" s="428"/>
      <c r="Z119" s="428"/>
      <c r="AA119" s="125"/>
      <c r="AB119" s="125"/>
      <c r="AC119" s="735"/>
      <c r="AD119" s="748"/>
      <c r="AE119" s="748"/>
      <c r="AF119" s="748"/>
      <c r="AG119" s="748"/>
      <c r="AH119" s="748"/>
      <c r="AI119" s="748"/>
      <c r="AJ119" s="748"/>
      <c r="AK119" s="748"/>
      <c r="AL119" s="748"/>
      <c r="AM119" s="748"/>
      <c r="AN119" s="748"/>
      <c r="AO119" s="748"/>
      <c r="AP119" s="748"/>
      <c r="AQ119" s="748"/>
      <c r="AR119" s="748"/>
      <c r="AS119" s="748"/>
      <c r="AT119" s="748"/>
      <c r="AU119" s="748"/>
      <c r="AV119" s="748"/>
      <c r="AW119" s="748"/>
      <c r="AX119" s="748"/>
      <c r="AY119" s="748"/>
      <c r="AZ119" s="748"/>
      <c r="BA119" s="748"/>
      <c r="BB119" s="748"/>
      <c r="BC119" s="748"/>
      <c r="BD119" s="748"/>
      <c r="BE119" s="748"/>
      <c r="BF119" s="748"/>
      <c r="BG119" s="748"/>
      <c r="BH119" s="748"/>
      <c r="BI119" s="748"/>
      <c r="BJ119" s="748"/>
      <c r="BK119" s="748"/>
      <c r="BL119" s="748"/>
      <c r="BM119" s="748"/>
      <c r="BN119" s="748"/>
      <c r="BO119" s="748"/>
      <c r="BP119" s="748"/>
      <c r="BQ119" s="748"/>
      <c r="BR119" s="748"/>
      <c r="BS119" s="748"/>
      <c r="BT119" s="748"/>
      <c r="BU119" s="748"/>
      <c r="BV119" s="748"/>
      <c r="BW119" s="748"/>
      <c r="BX119" s="748"/>
      <c r="BY119" s="748"/>
      <c r="BZ119" s="748"/>
      <c r="CA119" s="748"/>
      <c r="CB119" s="748"/>
      <c r="CC119" s="748"/>
      <c r="CD119" s="748"/>
      <c r="CE119" s="748"/>
      <c r="CF119" s="748"/>
      <c r="CG119" s="748"/>
      <c r="CH119" s="748"/>
      <c r="CI119" s="748"/>
      <c r="CJ119" s="748"/>
      <c r="CK119" s="748"/>
      <c r="CL119" s="748"/>
      <c r="CM119" s="748"/>
      <c r="CN119" s="748"/>
      <c r="CO119" s="748"/>
      <c r="CP119" s="748"/>
      <c r="CQ119" s="748"/>
      <c r="CR119" s="748"/>
      <c r="CS119" s="748"/>
      <c r="CT119" s="748"/>
      <c r="CU119" s="748"/>
      <c r="CV119" s="748"/>
      <c r="CW119" s="748"/>
      <c r="CX119" s="748"/>
      <c r="CY119" s="748"/>
      <c r="CZ119" s="748"/>
      <c r="DA119" s="748"/>
      <c r="DB119" s="748"/>
      <c r="DC119" s="748"/>
      <c r="DD119" s="748"/>
      <c r="DE119" s="748"/>
      <c r="DF119" s="748"/>
      <c r="DG119" s="748"/>
      <c r="DH119" s="748" t="s">
        <v>191</v>
      </c>
      <c r="DI119" s="1202"/>
      <c r="DJ119" s="1202"/>
      <c r="DK119" s="1202"/>
      <c r="DL119" s="1202"/>
      <c r="DM119" s="748"/>
      <c r="DN119" s="748"/>
      <c r="DO119" s="748"/>
      <c r="DP119" s="748"/>
      <c r="DQ119" s="748"/>
      <c r="DR119" s="1202">
        <f>O86</f>
        <v>14.472023407011957</v>
      </c>
      <c r="DS119" s="1202">
        <f>O85</f>
        <v>15.805888425890082</v>
      </c>
      <c r="DT119" s="1202">
        <f>O84</f>
        <v>17.25793340052828</v>
      </c>
      <c r="DU119" s="748"/>
      <c r="DV119" s="748"/>
      <c r="DW119" s="735"/>
      <c r="DX119" s="229"/>
      <c r="DY119" s="229"/>
      <c r="DZ119" s="229"/>
      <c r="EA119" s="229"/>
      <c r="EB119" s="229"/>
      <c r="EC119" s="229"/>
      <c r="ED119" s="229"/>
      <c r="EE119" s="229"/>
      <c r="EF119" s="229"/>
      <c r="EG119" s="229"/>
      <c r="EH119" s="229"/>
      <c r="EI119" s="229"/>
      <c r="EJ119" s="229"/>
      <c r="EK119" s="229"/>
      <c r="EL119" s="229"/>
      <c r="EM119" s="229"/>
      <c r="EN119" s="156"/>
      <c r="EO119" s="156"/>
      <c r="EP119" s="156"/>
      <c r="EQ119" s="156"/>
      <c r="ER119" s="156"/>
      <c r="ES119" s="125"/>
    </row>
    <row r="120" spans="2:167" x14ac:dyDescent="0.2">
      <c r="B120" s="230"/>
      <c r="C120" s="230"/>
      <c r="D120" s="113"/>
      <c r="E120" s="113"/>
      <c r="F120" s="113"/>
      <c r="G120" s="674"/>
      <c r="H120" s="674"/>
      <c r="I120" s="674"/>
      <c r="J120" s="113"/>
      <c r="K120" s="113"/>
      <c r="L120" s="113"/>
      <c r="M120" s="113"/>
      <c r="N120" s="113"/>
      <c r="O120" s="113"/>
      <c r="P120" s="113"/>
      <c r="Q120" s="113"/>
      <c r="R120" s="113"/>
      <c r="S120" s="392"/>
      <c r="T120" s="249"/>
      <c r="U120" s="249"/>
      <c r="V120" s="249"/>
      <c r="W120" s="249"/>
      <c r="X120" s="249"/>
      <c r="Y120" s="428"/>
      <c r="Z120" s="428"/>
      <c r="AA120" s="125"/>
      <c r="AB120" s="125"/>
      <c r="AC120" s="735"/>
      <c r="AD120" s="748"/>
      <c r="AE120" s="748"/>
      <c r="AF120" s="748"/>
      <c r="AG120" s="748"/>
      <c r="AH120" s="748"/>
      <c r="AI120" s="748"/>
      <c r="AJ120" s="748"/>
      <c r="AK120" s="748"/>
      <c r="AL120" s="748"/>
      <c r="AM120" s="748"/>
      <c r="AN120" s="748"/>
      <c r="AO120" s="748"/>
      <c r="AP120" s="748"/>
      <c r="AQ120" s="748"/>
      <c r="AR120" s="748"/>
      <c r="AS120" s="748"/>
      <c r="AT120" s="748"/>
      <c r="AU120" s="748"/>
      <c r="AV120" s="748"/>
      <c r="AW120" s="748"/>
      <c r="AX120" s="748"/>
      <c r="AY120" s="748"/>
      <c r="AZ120" s="748"/>
      <c r="BA120" s="748"/>
      <c r="BB120" s="748"/>
      <c r="BC120" s="748"/>
      <c r="BD120" s="748"/>
      <c r="BE120" s="748"/>
      <c r="BF120" s="748"/>
      <c r="BG120" s="748"/>
      <c r="BH120" s="748"/>
      <c r="BI120" s="748"/>
      <c r="BJ120" s="748"/>
      <c r="BK120" s="748"/>
      <c r="BL120" s="748"/>
      <c r="BM120" s="748"/>
      <c r="BN120" s="748"/>
      <c r="BO120" s="748"/>
      <c r="BP120" s="748"/>
      <c r="BQ120" s="748"/>
      <c r="BR120" s="748"/>
      <c r="BS120" s="748"/>
      <c r="BT120" s="748"/>
      <c r="BU120" s="748"/>
      <c r="BV120" s="748"/>
      <c r="BW120" s="748"/>
      <c r="BX120" s="748"/>
      <c r="BY120" s="748"/>
      <c r="BZ120" s="748"/>
      <c r="CA120" s="748"/>
      <c r="CB120" s="748"/>
      <c r="CC120" s="748"/>
      <c r="CD120" s="748"/>
      <c r="CE120" s="748"/>
      <c r="CF120" s="748"/>
      <c r="CG120" s="748"/>
      <c r="CH120" s="748"/>
      <c r="CI120" s="748"/>
      <c r="CJ120" s="748"/>
      <c r="CK120" s="748"/>
      <c r="CL120" s="748"/>
      <c r="CM120" s="748"/>
      <c r="CN120" s="748"/>
      <c r="CO120" s="748"/>
      <c r="CP120" s="748"/>
      <c r="CQ120" s="748"/>
      <c r="CR120" s="748"/>
      <c r="CS120" s="748"/>
      <c r="CT120" s="748"/>
      <c r="CU120" s="748"/>
      <c r="CV120" s="748"/>
      <c r="CW120" s="748"/>
      <c r="CX120" s="748"/>
      <c r="CY120" s="748"/>
      <c r="CZ120" s="748"/>
      <c r="DA120" s="748"/>
      <c r="DB120" s="748"/>
      <c r="DC120" s="748"/>
      <c r="DD120" s="748"/>
      <c r="DE120" s="748"/>
      <c r="DF120" s="748"/>
      <c r="DG120" s="748"/>
      <c r="DH120" s="748" t="s">
        <v>192</v>
      </c>
      <c r="DI120" s="1202"/>
      <c r="DJ120" s="1202"/>
      <c r="DK120" s="1202"/>
      <c r="DL120" s="1202"/>
      <c r="DM120" s="748"/>
      <c r="DN120" s="748"/>
      <c r="DO120" s="748"/>
      <c r="DP120" s="748"/>
      <c r="DQ120" s="748"/>
      <c r="DR120" s="748"/>
      <c r="DS120" s="1202">
        <f>P86</f>
        <v>15.349115734709653</v>
      </c>
      <c r="DT120" s="1202">
        <f>P85</f>
        <v>16.763821057762211</v>
      </c>
      <c r="DU120" s="748"/>
      <c r="DV120" s="748"/>
      <c r="DW120" s="735"/>
      <c r="DX120" s="229"/>
      <c r="DY120" s="229"/>
      <c r="DZ120" s="229"/>
      <c r="EA120" s="229"/>
      <c r="EB120" s="229"/>
      <c r="EC120" s="229"/>
      <c r="ED120" s="229"/>
      <c r="EE120" s="229"/>
      <c r="EF120" s="229"/>
      <c r="EG120" s="229"/>
      <c r="EH120" s="229"/>
      <c r="EI120" s="229"/>
      <c r="EJ120" s="229"/>
      <c r="EK120" s="229"/>
      <c r="EL120" s="229"/>
      <c r="EM120" s="229"/>
      <c r="EN120" s="156"/>
      <c r="EO120" s="156"/>
      <c r="EP120" s="156"/>
      <c r="EQ120" s="156"/>
      <c r="ER120" s="156"/>
      <c r="ES120" s="125"/>
    </row>
    <row r="121" spans="2:167" x14ac:dyDescent="0.2">
      <c r="B121" s="230"/>
      <c r="C121" s="230"/>
      <c r="D121" s="113"/>
      <c r="E121" s="113"/>
      <c r="F121" s="113"/>
      <c r="G121" s="675"/>
      <c r="H121" s="678"/>
      <c r="I121" s="674"/>
      <c r="J121" s="113"/>
      <c r="K121" s="113"/>
      <c r="L121" s="113"/>
      <c r="M121" s="113"/>
      <c r="N121" s="113"/>
      <c r="O121" s="113"/>
      <c r="P121" s="113"/>
      <c r="Q121" s="113"/>
      <c r="R121" s="113"/>
      <c r="S121" s="392"/>
      <c r="T121" s="249"/>
      <c r="U121" s="249"/>
      <c r="V121" s="249"/>
      <c r="W121" s="249"/>
      <c r="X121" s="249"/>
      <c r="Y121" s="428"/>
      <c r="Z121" s="428"/>
      <c r="AA121" s="125"/>
      <c r="AB121" s="125"/>
      <c r="AC121" s="735"/>
      <c r="AD121" s="748"/>
      <c r="AE121" s="748"/>
      <c r="AF121" s="1215"/>
      <c r="AG121" s="748"/>
      <c r="AH121" s="748"/>
      <c r="AI121" s="748"/>
      <c r="AJ121" s="748"/>
      <c r="AK121" s="748"/>
      <c r="AL121" s="748"/>
      <c r="AM121" s="748"/>
      <c r="AN121" s="748"/>
      <c r="AO121" s="748"/>
      <c r="AP121" s="748"/>
      <c r="AQ121" s="748"/>
      <c r="AR121" s="748"/>
      <c r="AS121" s="748"/>
      <c r="AT121" s="748"/>
      <c r="AU121" s="748"/>
      <c r="AV121" s="748"/>
      <c r="AW121" s="748"/>
      <c r="AX121" s="748"/>
      <c r="AY121" s="748"/>
      <c r="AZ121" s="748"/>
      <c r="BA121" s="748"/>
      <c r="BB121" s="748"/>
      <c r="BC121" s="748"/>
      <c r="BD121" s="748"/>
      <c r="BE121" s="748"/>
      <c r="BF121" s="748"/>
      <c r="BG121" s="748"/>
      <c r="BH121" s="748"/>
      <c r="BI121" s="748"/>
      <c r="BJ121" s="748"/>
      <c r="BK121" s="748"/>
      <c r="BL121" s="748"/>
      <c r="BM121" s="748"/>
      <c r="BN121" s="748"/>
      <c r="BO121" s="748"/>
      <c r="BP121" s="748"/>
      <c r="BQ121" s="748"/>
      <c r="BR121" s="748"/>
      <c r="BS121" s="748"/>
      <c r="BT121" s="748"/>
      <c r="BU121" s="748"/>
      <c r="BV121" s="748"/>
      <c r="BW121" s="748"/>
      <c r="BX121" s="748"/>
      <c r="BY121" s="748"/>
      <c r="BZ121" s="748"/>
      <c r="CA121" s="748"/>
      <c r="CB121" s="748"/>
      <c r="CC121" s="748"/>
      <c r="CD121" s="748"/>
      <c r="CE121" s="748"/>
      <c r="CF121" s="748"/>
      <c r="CG121" s="748"/>
      <c r="CH121" s="748"/>
      <c r="CI121" s="748"/>
      <c r="CJ121" s="748"/>
      <c r="CK121" s="748"/>
      <c r="CL121" s="748"/>
      <c r="CM121" s="748"/>
      <c r="CN121" s="748"/>
      <c r="CO121" s="748"/>
      <c r="CP121" s="748"/>
      <c r="CQ121" s="748"/>
      <c r="CR121" s="748"/>
      <c r="CS121" s="748"/>
      <c r="CT121" s="748"/>
      <c r="CU121" s="748"/>
      <c r="CV121" s="748"/>
      <c r="CW121" s="748"/>
      <c r="CX121" s="748"/>
      <c r="CY121" s="748"/>
      <c r="CZ121" s="748"/>
      <c r="DA121" s="748"/>
      <c r="DB121" s="748"/>
      <c r="DC121" s="748"/>
      <c r="DD121" s="748"/>
      <c r="DE121" s="748"/>
      <c r="DF121" s="748"/>
      <c r="DG121" s="748"/>
      <c r="DH121" s="748" t="s">
        <v>193</v>
      </c>
      <c r="DI121" s="1202"/>
      <c r="DJ121" s="1202"/>
      <c r="DK121" s="1202"/>
      <c r="DL121" s="1202"/>
      <c r="DM121" s="748"/>
      <c r="DN121" s="748"/>
      <c r="DO121" s="748"/>
      <c r="DP121" s="748"/>
      <c r="DQ121" s="748"/>
      <c r="DR121" s="748"/>
      <c r="DS121" s="748"/>
      <c r="DT121" s="1202">
        <f>Q86</f>
        <v>16.664754226256193</v>
      </c>
      <c r="DU121" s="748"/>
      <c r="DV121" s="748"/>
      <c r="DW121" s="735"/>
      <c r="DX121" s="229"/>
      <c r="DY121" s="229"/>
      <c r="DZ121" s="229"/>
      <c r="EA121" s="229"/>
      <c r="EB121" s="229"/>
      <c r="EC121" s="229"/>
      <c r="ED121" s="229"/>
      <c r="EE121" s="229"/>
      <c r="EF121" s="229"/>
      <c r="EG121" s="229"/>
      <c r="EH121" s="229"/>
      <c r="EI121" s="229"/>
      <c r="EJ121" s="229"/>
      <c r="EK121" s="229"/>
      <c r="EL121" s="229"/>
      <c r="EM121" s="229"/>
      <c r="EN121" s="156"/>
      <c r="EO121" s="156"/>
      <c r="EP121" s="156"/>
      <c r="EQ121" s="156"/>
      <c r="ER121" s="156"/>
      <c r="ES121" s="125"/>
    </row>
    <row r="122" spans="2:167" x14ac:dyDescent="0.2">
      <c r="B122" s="230"/>
      <c r="C122" s="230"/>
      <c r="D122" s="113"/>
      <c r="E122" s="113"/>
      <c r="F122" s="113"/>
      <c r="G122" s="676"/>
      <c r="H122" s="678"/>
      <c r="I122" s="674"/>
      <c r="J122" s="113"/>
      <c r="K122" s="113"/>
      <c r="L122" s="113"/>
      <c r="M122" s="113"/>
      <c r="N122" s="113"/>
      <c r="O122" s="113"/>
      <c r="P122" s="113"/>
      <c r="Q122" s="113"/>
      <c r="R122" s="113"/>
      <c r="S122" s="392"/>
      <c r="T122" s="249"/>
      <c r="U122" s="249"/>
      <c r="V122" s="249"/>
      <c r="W122" s="249"/>
      <c r="X122" s="249"/>
      <c r="Y122" s="428"/>
      <c r="Z122" s="428"/>
      <c r="AA122" s="125"/>
      <c r="AB122" s="125"/>
      <c r="AC122" s="735"/>
      <c r="AD122" s="748"/>
      <c r="AE122" s="748"/>
      <c r="AF122" s="748"/>
      <c r="AG122" s="748"/>
      <c r="AH122" s="748"/>
      <c r="AI122" s="748"/>
      <c r="AJ122" s="748"/>
      <c r="AK122" s="748"/>
      <c r="AL122" s="748"/>
      <c r="AM122" s="748"/>
      <c r="AN122" s="748"/>
      <c r="AO122" s="748"/>
      <c r="AP122" s="748"/>
      <c r="AQ122" s="748"/>
      <c r="AR122" s="748"/>
      <c r="AS122" s="748"/>
      <c r="AT122" s="748"/>
      <c r="AU122" s="748"/>
      <c r="AV122" s="748"/>
      <c r="AW122" s="748"/>
      <c r="AX122" s="748"/>
      <c r="AY122" s="748"/>
      <c r="AZ122" s="748"/>
      <c r="BA122" s="748"/>
      <c r="BB122" s="748"/>
      <c r="BC122" s="748"/>
      <c r="BD122" s="748"/>
      <c r="BE122" s="748"/>
      <c r="BF122" s="748"/>
      <c r="BG122" s="748"/>
      <c r="BH122" s="748"/>
      <c r="BI122" s="748"/>
      <c r="BJ122" s="748"/>
      <c r="BK122" s="748"/>
      <c r="BL122" s="748"/>
      <c r="BM122" s="748"/>
      <c r="BN122" s="748"/>
      <c r="BO122" s="748"/>
      <c r="BP122" s="748"/>
      <c r="BQ122" s="748"/>
      <c r="BR122" s="748"/>
      <c r="BS122" s="748"/>
      <c r="BT122" s="748"/>
      <c r="BU122" s="748"/>
      <c r="BV122" s="748"/>
      <c r="BW122" s="748"/>
      <c r="BX122" s="748"/>
      <c r="BY122" s="748"/>
      <c r="BZ122" s="748"/>
      <c r="CA122" s="748"/>
      <c r="CB122" s="748"/>
      <c r="CC122" s="748"/>
      <c r="CD122" s="748"/>
      <c r="CE122" s="748"/>
      <c r="CF122" s="748"/>
      <c r="CG122" s="748"/>
      <c r="CH122" s="748"/>
      <c r="CI122" s="748"/>
      <c r="CJ122" s="748"/>
      <c r="CK122" s="748"/>
      <c r="CL122" s="748"/>
      <c r="CM122" s="748"/>
      <c r="CN122" s="748"/>
      <c r="CO122" s="748"/>
      <c r="CP122" s="748"/>
      <c r="CQ122" s="748"/>
      <c r="CR122" s="748"/>
      <c r="CS122" s="748"/>
      <c r="CT122" s="748"/>
      <c r="CU122" s="748"/>
      <c r="CV122" s="748"/>
      <c r="CW122" s="748"/>
      <c r="CX122" s="748"/>
      <c r="CY122" s="748"/>
      <c r="CZ122" s="748"/>
      <c r="DA122" s="748"/>
      <c r="DB122" s="748"/>
      <c r="DC122" s="748"/>
      <c r="DD122" s="748"/>
      <c r="DE122" s="748"/>
      <c r="DF122" s="748"/>
      <c r="DG122" s="748"/>
      <c r="DH122" s="748"/>
      <c r="DI122" s="748"/>
      <c r="DJ122" s="748"/>
      <c r="DK122" s="748"/>
      <c r="DL122" s="748"/>
      <c r="DM122" s="748"/>
      <c r="DN122" s="748"/>
      <c r="DO122" s="748"/>
      <c r="DP122" s="748"/>
      <c r="DQ122" s="748"/>
      <c r="DR122" s="748"/>
      <c r="DS122" s="748"/>
      <c r="DT122" s="748"/>
      <c r="DU122" s="748"/>
      <c r="DV122" s="748"/>
      <c r="DW122" s="735"/>
      <c r="DX122" s="229"/>
      <c r="DY122" s="229"/>
      <c r="DZ122" s="229"/>
      <c r="EA122" s="229"/>
      <c r="EB122" s="229"/>
      <c r="EC122" s="229"/>
      <c r="ED122" s="229"/>
      <c r="EE122" s="229"/>
      <c r="EF122" s="229"/>
      <c r="EG122" s="229"/>
      <c r="EH122" s="229"/>
      <c r="EI122" s="229"/>
      <c r="EJ122" s="229"/>
      <c r="EK122" s="229"/>
      <c r="EL122" s="229"/>
      <c r="EM122" s="229"/>
      <c r="EN122" s="156"/>
      <c r="EO122" s="156"/>
      <c r="EP122" s="156"/>
      <c r="EQ122" s="156"/>
      <c r="ER122" s="156"/>
      <c r="ES122" s="125"/>
    </row>
    <row r="123" spans="2:167" x14ac:dyDescent="0.2">
      <c r="B123" s="230"/>
      <c r="C123" s="230"/>
      <c r="D123" s="113"/>
      <c r="E123" s="113"/>
      <c r="F123" s="113"/>
      <c r="G123" s="113"/>
      <c r="I123" s="113"/>
      <c r="J123" s="113"/>
      <c r="K123" s="113"/>
      <c r="L123" s="113"/>
      <c r="M123" s="113"/>
      <c r="N123" s="113"/>
      <c r="O123" s="113"/>
      <c r="P123" s="113"/>
      <c r="Q123" s="113"/>
      <c r="R123" s="113"/>
      <c r="S123" s="392"/>
      <c r="T123" s="249"/>
      <c r="U123" s="249"/>
      <c r="V123" s="249"/>
      <c r="W123" s="249"/>
      <c r="X123" s="249"/>
      <c r="Y123" s="428"/>
      <c r="Z123" s="428"/>
      <c r="AA123" s="125"/>
      <c r="AB123" s="125"/>
      <c r="AC123" s="735"/>
      <c r="AD123" s="748"/>
      <c r="AE123" s="748"/>
      <c r="AF123" s="748"/>
      <c r="AG123" s="748"/>
      <c r="AH123" s="1190"/>
      <c r="AI123" s="748"/>
      <c r="AJ123" s="748"/>
      <c r="AK123" s="748"/>
      <c r="AL123" s="748"/>
      <c r="AM123" s="748"/>
      <c r="AN123" s="748"/>
      <c r="AO123" s="748"/>
      <c r="AP123" s="748"/>
      <c r="AQ123" s="748"/>
      <c r="AR123" s="748"/>
      <c r="AS123" s="748"/>
      <c r="AT123" s="748"/>
      <c r="AU123" s="748"/>
      <c r="AV123" s="748"/>
      <c r="AW123" s="748"/>
      <c r="AX123" s="748"/>
      <c r="AY123" s="748"/>
      <c r="AZ123" s="748"/>
      <c r="BA123" s="748"/>
      <c r="BB123" s="748"/>
      <c r="BC123" s="748"/>
      <c r="BD123" s="748"/>
      <c r="BE123" s="748"/>
      <c r="BF123" s="748"/>
      <c r="BG123" s="748"/>
      <c r="BH123" s="748"/>
      <c r="BI123" s="748"/>
      <c r="BJ123" s="748"/>
      <c r="BK123" s="748"/>
      <c r="BL123" s="748"/>
      <c r="BM123" s="748"/>
      <c r="BN123" s="748"/>
      <c r="BO123" s="748"/>
      <c r="BP123" s="748"/>
      <c r="BQ123" s="748"/>
      <c r="BR123" s="748"/>
      <c r="BS123" s="748"/>
      <c r="BT123" s="748"/>
      <c r="BU123" s="748"/>
      <c r="BV123" s="748"/>
      <c r="BW123" s="748"/>
      <c r="BX123" s="748"/>
      <c r="BY123" s="748"/>
      <c r="BZ123" s="748"/>
      <c r="CA123" s="748"/>
      <c r="CB123" s="748"/>
      <c r="CC123" s="748"/>
      <c r="CD123" s="748"/>
      <c r="CE123" s="748"/>
      <c r="CF123" s="748"/>
      <c r="CG123" s="748"/>
      <c r="CH123" s="748"/>
      <c r="CI123" s="748"/>
      <c r="CJ123" s="748"/>
      <c r="CK123" s="748"/>
      <c r="CL123" s="748"/>
      <c r="CM123" s="748"/>
      <c r="CN123" s="748"/>
      <c r="CO123" s="748"/>
      <c r="CP123" s="748"/>
      <c r="CQ123" s="748"/>
      <c r="CR123" s="748"/>
      <c r="CS123" s="748"/>
      <c r="CT123" s="748"/>
      <c r="CU123" s="748"/>
      <c r="CV123" s="748"/>
      <c r="CW123" s="748"/>
      <c r="CX123" s="748"/>
      <c r="CY123" s="748"/>
      <c r="CZ123" s="748"/>
      <c r="DA123" s="748"/>
      <c r="DB123" s="748"/>
      <c r="DC123" s="748"/>
      <c r="DD123" s="748"/>
      <c r="DE123" s="748"/>
      <c r="DF123" s="748"/>
      <c r="DG123" s="748"/>
      <c r="DH123" s="748"/>
      <c r="DI123" s="748"/>
      <c r="DJ123" s="748"/>
      <c r="DK123" s="748"/>
      <c r="DL123" s="748"/>
      <c r="DM123" s="748"/>
      <c r="DN123" s="748"/>
      <c r="DO123" s="748"/>
      <c r="DP123" s="748"/>
      <c r="DQ123" s="748"/>
      <c r="DR123" s="748"/>
      <c r="DS123" s="748"/>
      <c r="DT123" s="748"/>
      <c r="DU123" s="748"/>
      <c r="DV123" s="748"/>
      <c r="DW123" s="735"/>
      <c r="DX123" s="229"/>
      <c r="DY123" s="229"/>
      <c r="DZ123" s="229"/>
      <c r="EA123" s="229"/>
      <c r="EB123" s="229"/>
      <c r="EC123" s="229"/>
      <c r="ED123" s="229"/>
      <c r="EE123" s="229"/>
      <c r="EF123" s="229"/>
      <c r="EG123" s="229"/>
      <c r="EH123" s="229"/>
      <c r="EI123" s="229"/>
      <c r="EJ123" s="229"/>
      <c r="EK123" s="229"/>
      <c r="EL123" s="229"/>
      <c r="EM123" s="229"/>
      <c r="EN123" s="156"/>
      <c r="EO123" s="156"/>
      <c r="EP123" s="156"/>
      <c r="EQ123" s="156"/>
      <c r="ER123" s="156"/>
      <c r="ES123" s="125"/>
    </row>
    <row r="124" spans="2:167" x14ac:dyDescent="0.2">
      <c r="B124" s="230"/>
      <c r="C124" s="230"/>
      <c r="D124" s="113"/>
      <c r="E124" s="113"/>
      <c r="F124" s="113"/>
      <c r="G124" s="113"/>
      <c r="H124" s="113"/>
      <c r="I124" s="113"/>
      <c r="J124" s="113"/>
      <c r="K124" s="113"/>
      <c r="L124" s="113"/>
      <c r="M124" s="113"/>
      <c r="N124" s="113"/>
      <c r="O124" s="113"/>
      <c r="P124" s="113"/>
      <c r="Q124" s="113"/>
      <c r="R124" s="113"/>
      <c r="S124" s="392"/>
      <c r="T124" s="249"/>
      <c r="U124" s="249"/>
      <c r="V124" s="249"/>
      <c r="W124" s="249"/>
      <c r="X124" s="249"/>
      <c r="Y124" s="428"/>
      <c r="Z124" s="428"/>
      <c r="AA124" s="125"/>
      <c r="AB124" s="125"/>
      <c r="AC124" s="735"/>
      <c r="AD124" s="735"/>
      <c r="AE124" s="735"/>
      <c r="AF124" s="735"/>
      <c r="AG124" s="735"/>
      <c r="AH124" s="745"/>
      <c r="AI124" s="735"/>
      <c r="AJ124" s="735"/>
      <c r="AK124" s="735"/>
      <c r="AL124" s="735"/>
      <c r="AM124" s="735"/>
      <c r="AN124" s="735"/>
      <c r="AO124" s="735"/>
      <c r="AP124" s="735"/>
      <c r="AQ124" s="735"/>
      <c r="AR124" s="735"/>
      <c r="AS124" s="735"/>
      <c r="AT124" s="735"/>
      <c r="AU124" s="735"/>
      <c r="AV124" s="735"/>
      <c r="AW124" s="735"/>
      <c r="AX124" s="735"/>
      <c r="AY124" s="735"/>
      <c r="AZ124" s="735"/>
      <c r="BA124" s="735"/>
      <c r="BB124" s="735"/>
      <c r="BC124" s="735"/>
      <c r="BD124" s="735"/>
      <c r="BE124" s="735"/>
      <c r="BF124" s="735"/>
      <c r="BG124" s="735"/>
      <c r="BH124" s="735"/>
      <c r="BI124" s="735"/>
      <c r="BJ124" s="735"/>
      <c r="BK124" s="735"/>
      <c r="BL124" s="735"/>
      <c r="BM124" s="735"/>
      <c r="BN124" s="735"/>
      <c r="BO124" s="735"/>
      <c r="BP124" s="735"/>
      <c r="BQ124" s="735"/>
      <c r="BR124" s="735"/>
      <c r="BS124" s="735"/>
      <c r="BT124" s="735"/>
      <c r="BU124" s="735"/>
      <c r="BV124" s="735"/>
      <c r="BW124" s="735"/>
      <c r="BX124" s="735"/>
      <c r="BY124" s="735"/>
      <c r="BZ124" s="735"/>
      <c r="CA124" s="735"/>
      <c r="CB124" s="735"/>
      <c r="CC124" s="735"/>
      <c r="CD124" s="735"/>
      <c r="CE124" s="735"/>
      <c r="CF124" s="735"/>
      <c r="CG124" s="735"/>
      <c r="CH124" s="735"/>
      <c r="CI124" s="735"/>
      <c r="CJ124" s="735"/>
      <c r="CK124" s="735"/>
      <c r="CL124" s="735"/>
      <c r="CM124" s="735"/>
      <c r="CN124" s="735"/>
      <c r="CO124" s="735"/>
      <c r="CP124" s="735"/>
      <c r="CQ124" s="735"/>
      <c r="CR124" s="735"/>
      <c r="CS124" s="735"/>
      <c r="CT124" s="735"/>
      <c r="CU124" s="735"/>
      <c r="CV124" s="735"/>
      <c r="CW124" s="735"/>
      <c r="CX124" s="735"/>
      <c r="CY124" s="735"/>
      <c r="CZ124" s="735"/>
      <c r="DA124" s="735"/>
      <c r="DB124" s="735"/>
      <c r="DC124" s="735"/>
      <c r="DD124" s="735"/>
      <c r="DE124" s="735"/>
      <c r="DF124" s="735"/>
      <c r="DG124" s="735"/>
      <c r="DH124" s="735"/>
      <c r="DI124" s="735"/>
      <c r="DJ124" s="735"/>
      <c r="DK124" s="735"/>
      <c r="DL124" s="735"/>
      <c r="DM124" s="735"/>
      <c r="DN124" s="735"/>
      <c r="DO124" s="735"/>
      <c r="DP124" s="735"/>
      <c r="DQ124" s="735"/>
      <c r="DR124" s="735"/>
      <c r="DS124" s="735"/>
      <c r="DT124" s="735"/>
      <c r="DU124" s="735"/>
      <c r="DV124" s="735"/>
      <c r="DW124" s="735"/>
      <c r="DX124" s="229"/>
      <c r="DY124" s="229"/>
      <c r="DZ124" s="229"/>
      <c r="EA124" s="229"/>
      <c r="EB124" s="229"/>
      <c r="EC124" s="229"/>
      <c r="ED124" s="229"/>
      <c r="EE124" s="229"/>
      <c r="EF124" s="229"/>
      <c r="EG124" s="229"/>
      <c r="EH124" s="229"/>
      <c r="EI124" s="229"/>
      <c r="EJ124" s="229"/>
      <c r="EK124" s="229"/>
      <c r="EL124" s="229"/>
      <c r="EM124" s="229"/>
      <c r="EN124" s="156"/>
      <c r="EO124" s="156"/>
      <c r="EP124" s="156"/>
      <c r="EQ124" s="156"/>
      <c r="ER124" s="156"/>
      <c r="ES124" s="125"/>
    </row>
    <row r="125" spans="2:167" x14ac:dyDescent="0.2">
      <c r="B125" s="230"/>
      <c r="C125" s="230"/>
      <c r="D125" s="113"/>
      <c r="E125" s="113"/>
      <c r="F125" s="113"/>
      <c r="G125" s="113"/>
      <c r="H125" s="113"/>
      <c r="I125" s="113"/>
      <c r="J125" s="113"/>
      <c r="K125" s="113"/>
      <c r="L125" s="113"/>
      <c r="M125" s="113"/>
      <c r="N125" s="113"/>
      <c r="O125" s="113"/>
      <c r="P125" s="113"/>
      <c r="Q125" s="113"/>
      <c r="R125" s="113"/>
      <c r="S125" s="392"/>
      <c r="T125" s="249"/>
      <c r="U125" s="249"/>
      <c r="V125" s="249"/>
      <c r="W125" s="249"/>
      <c r="X125" s="249"/>
      <c r="Y125" s="428"/>
      <c r="Z125" s="428"/>
      <c r="AA125" s="125"/>
      <c r="AB125" s="125"/>
      <c r="AC125" s="735"/>
      <c r="AD125" s="735"/>
      <c r="AE125" s="735"/>
      <c r="AF125" s="735"/>
      <c r="AG125" s="735"/>
      <c r="AH125" s="745"/>
      <c r="AI125" s="735"/>
      <c r="AJ125" s="735"/>
      <c r="AK125" s="735"/>
      <c r="AL125" s="735"/>
      <c r="AM125" s="735"/>
      <c r="AN125" s="735"/>
      <c r="AO125" s="735"/>
      <c r="AP125" s="735"/>
      <c r="AQ125" s="735"/>
      <c r="AR125" s="735"/>
      <c r="AS125" s="735"/>
      <c r="AT125" s="735"/>
      <c r="AU125" s="735"/>
      <c r="AV125" s="735"/>
      <c r="AW125" s="735"/>
      <c r="AX125" s="735"/>
      <c r="AY125" s="735"/>
      <c r="AZ125" s="735"/>
      <c r="BA125" s="735"/>
      <c r="BB125" s="735"/>
      <c r="BC125" s="735"/>
      <c r="BD125" s="735"/>
      <c r="BE125" s="735"/>
      <c r="BF125" s="735"/>
      <c r="BG125" s="735"/>
      <c r="BH125" s="735"/>
      <c r="BI125" s="735"/>
      <c r="BJ125" s="735"/>
      <c r="BK125" s="735"/>
      <c r="BL125" s="735"/>
      <c r="BM125" s="735"/>
      <c r="BN125" s="735"/>
      <c r="BO125" s="735"/>
      <c r="BP125" s="735"/>
      <c r="BQ125" s="735"/>
      <c r="BR125" s="735"/>
      <c r="BS125" s="735"/>
      <c r="BT125" s="735"/>
      <c r="BU125" s="735"/>
      <c r="BV125" s="735"/>
      <c r="BW125" s="735"/>
      <c r="BX125" s="735"/>
      <c r="BY125" s="735"/>
      <c r="BZ125" s="735"/>
      <c r="CA125" s="735"/>
      <c r="CB125" s="735"/>
      <c r="CC125" s="735"/>
      <c r="CD125" s="735"/>
      <c r="CE125" s="735"/>
      <c r="CF125" s="735"/>
      <c r="CG125" s="735"/>
      <c r="CH125" s="735"/>
      <c r="CI125" s="735"/>
      <c r="CJ125" s="735"/>
      <c r="CK125" s="735"/>
      <c r="CL125" s="735"/>
      <c r="CM125" s="735"/>
      <c r="CN125" s="735"/>
      <c r="CO125" s="735"/>
      <c r="CP125" s="735"/>
      <c r="CQ125" s="735"/>
      <c r="CR125" s="735"/>
      <c r="CS125" s="735"/>
      <c r="CT125" s="735"/>
      <c r="CU125" s="735"/>
      <c r="CV125" s="735"/>
      <c r="CW125" s="735"/>
      <c r="CX125" s="735"/>
      <c r="CY125" s="735"/>
      <c r="CZ125" s="735"/>
      <c r="DA125" s="735"/>
      <c r="DB125" s="735"/>
      <c r="DC125" s="735"/>
      <c r="DD125" s="735"/>
      <c r="DE125" s="735"/>
      <c r="DF125" s="735"/>
      <c r="DG125" s="735"/>
      <c r="DH125" s="735"/>
      <c r="DI125" s="735"/>
      <c r="DJ125" s="735"/>
      <c r="DK125" s="735"/>
      <c r="DL125" s="735"/>
      <c r="DM125" s="735"/>
      <c r="DN125" s="735"/>
      <c r="DO125" s="735"/>
      <c r="DP125" s="735"/>
      <c r="DQ125" s="735"/>
      <c r="DR125" s="735"/>
      <c r="DS125" s="735"/>
      <c r="DT125" s="735"/>
      <c r="DU125" s="735"/>
      <c r="DV125" s="735"/>
      <c r="DW125" s="735"/>
      <c r="DX125" s="229"/>
      <c r="DY125" s="229"/>
      <c r="DZ125" s="229"/>
      <c r="EA125" s="229"/>
      <c r="EB125" s="229"/>
      <c r="EC125" s="229"/>
      <c r="ED125" s="229"/>
      <c r="EE125" s="229"/>
      <c r="EF125" s="229"/>
      <c r="EG125" s="229"/>
      <c r="EH125" s="229"/>
      <c r="EI125" s="229"/>
      <c r="EJ125" s="229"/>
      <c r="EK125" s="229"/>
      <c r="EL125" s="229"/>
      <c r="EM125" s="229"/>
      <c r="EN125" s="156"/>
      <c r="EO125" s="156"/>
      <c r="EP125" s="156"/>
      <c r="EQ125" s="156"/>
      <c r="ER125" s="156"/>
      <c r="ES125" s="125"/>
    </row>
    <row r="126" spans="2:167" x14ac:dyDescent="0.2">
      <c r="B126" s="230"/>
      <c r="C126" s="230"/>
      <c r="D126" s="113"/>
      <c r="E126" s="113"/>
      <c r="F126" s="113"/>
      <c r="G126" s="113"/>
      <c r="H126" s="113"/>
      <c r="I126" s="113"/>
      <c r="J126" s="113"/>
      <c r="K126" s="113"/>
      <c r="L126" s="113"/>
      <c r="M126" s="113"/>
      <c r="N126" s="113"/>
      <c r="O126" s="113"/>
      <c r="P126" s="113"/>
      <c r="Q126" s="113"/>
      <c r="R126" s="113"/>
      <c r="S126" s="392"/>
      <c r="T126" s="249"/>
      <c r="U126" s="249"/>
      <c r="V126" s="249"/>
      <c r="W126" s="249"/>
      <c r="X126" s="249"/>
      <c r="Y126" s="428"/>
      <c r="Z126" s="428"/>
      <c r="AA126" s="125"/>
      <c r="AB126" s="125"/>
      <c r="AC126" s="735"/>
      <c r="AD126" s="735"/>
      <c r="AE126" s="735"/>
      <c r="AF126" s="735"/>
      <c r="AG126" s="735"/>
      <c r="AH126" s="745"/>
      <c r="AI126" s="735"/>
      <c r="AJ126" s="735"/>
      <c r="AK126" s="735"/>
      <c r="AL126" s="735"/>
      <c r="AM126" s="735"/>
      <c r="AN126" s="735"/>
      <c r="AO126" s="735"/>
      <c r="AP126" s="735"/>
      <c r="AQ126" s="735"/>
      <c r="AR126" s="735"/>
      <c r="AS126" s="735"/>
      <c r="AT126" s="735"/>
      <c r="AU126" s="735"/>
      <c r="AV126" s="735"/>
      <c r="AW126" s="735"/>
      <c r="AX126" s="735"/>
      <c r="AY126" s="735"/>
      <c r="AZ126" s="735"/>
      <c r="BA126" s="735"/>
      <c r="BB126" s="735"/>
      <c r="BC126" s="735"/>
      <c r="BD126" s="735"/>
      <c r="BE126" s="735"/>
      <c r="BF126" s="735"/>
      <c r="BG126" s="735"/>
      <c r="BH126" s="735"/>
      <c r="BI126" s="735"/>
      <c r="BJ126" s="735"/>
      <c r="BK126" s="735"/>
      <c r="BL126" s="735"/>
      <c r="BM126" s="735"/>
      <c r="BN126" s="735"/>
      <c r="BO126" s="735"/>
      <c r="BP126" s="735"/>
      <c r="BQ126" s="735"/>
      <c r="BR126" s="735"/>
      <c r="BS126" s="735"/>
      <c r="BT126" s="735"/>
      <c r="BU126" s="735"/>
      <c r="BV126" s="735"/>
      <c r="BW126" s="735"/>
      <c r="BX126" s="735"/>
      <c r="BY126" s="735"/>
      <c r="BZ126" s="735"/>
      <c r="CA126" s="735"/>
      <c r="CB126" s="735"/>
      <c r="CC126" s="735"/>
      <c r="CD126" s="735"/>
      <c r="CE126" s="735"/>
      <c r="CF126" s="735"/>
      <c r="CG126" s="735"/>
      <c r="CH126" s="735"/>
      <c r="CI126" s="735"/>
      <c r="CJ126" s="735"/>
      <c r="CK126" s="735"/>
      <c r="CL126" s="735"/>
      <c r="CM126" s="735"/>
      <c r="CN126" s="735"/>
      <c r="CO126" s="735"/>
      <c r="CP126" s="735"/>
      <c r="CQ126" s="735"/>
      <c r="CR126" s="735"/>
      <c r="CS126" s="735"/>
      <c r="CT126" s="735"/>
      <c r="CU126" s="735"/>
      <c r="CV126" s="735"/>
      <c r="CW126" s="735"/>
      <c r="CX126" s="735"/>
      <c r="CY126" s="735"/>
      <c r="CZ126" s="735"/>
      <c r="DA126" s="735"/>
      <c r="DB126" s="735"/>
      <c r="DC126" s="735"/>
      <c r="DD126" s="735"/>
      <c r="DE126" s="735"/>
      <c r="DF126" s="735"/>
      <c r="DG126" s="735"/>
      <c r="DH126" s="735"/>
      <c r="DI126" s="735"/>
      <c r="DJ126" s="735"/>
      <c r="DK126" s="735"/>
      <c r="DL126" s="735"/>
      <c r="DM126" s="735"/>
      <c r="DN126" s="735"/>
      <c r="DO126" s="735"/>
      <c r="DP126" s="735"/>
      <c r="DQ126" s="735"/>
      <c r="DR126" s="735"/>
      <c r="DS126" s="735"/>
      <c r="DT126" s="735"/>
      <c r="DU126" s="735"/>
      <c r="DV126" s="735"/>
      <c r="DW126" s="735"/>
      <c r="DX126" s="229"/>
      <c r="DY126" s="229"/>
      <c r="DZ126" s="229"/>
      <c r="EA126" s="229"/>
      <c r="EB126" s="229"/>
      <c r="EC126" s="229"/>
      <c r="ED126" s="229"/>
      <c r="EE126" s="229"/>
      <c r="EF126" s="229"/>
      <c r="EG126" s="229"/>
      <c r="EH126" s="229"/>
      <c r="EI126" s="229"/>
      <c r="EJ126" s="229"/>
      <c r="EK126" s="229"/>
      <c r="EL126" s="229"/>
      <c r="EM126" s="229"/>
      <c r="EN126" s="156"/>
      <c r="EO126" s="156"/>
      <c r="EP126" s="156"/>
      <c r="EQ126" s="156"/>
      <c r="ER126" s="156"/>
      <c r="ES126" s="125"/>
    </row>
    <row r="127" spans="2:167" x14ac:dyDescent="0.2">
      <c r="B127" s="230"/>
      <c r="C127" s="230"/>
      <c r="D127" s="113"/>
      <c r="E127" s="113"/>
      <c r="F127" s="113"/>
      <c r="G127" s="113"/>
      <c r="H127" s="113"/>
      <c r="I127" s="113"/>
      <c r="J127" s="113"/>
      <c r="K127" s="113"/>
      <c r="L127" s="113"/>
      <c r="M127" s="113"/>
      <c r="N127" s="113"/>
      <c r="O127" s="113"/>
      <c r="P127" s="113"/>
      <c r="Q127" s="113"/>
      <c r="R127" s="113"/>
      <c r="S127" s="392"/>
      <c r="T127" s="249"/>
      <c r="U127" s="249"/>
      <c r="V127" s="249"/>
      <c r="W127" s="249"/>
      <c r="X127" s="249"/>
      <c r="Y127" s="428"/>
      <c r="Z127" s="428"/>
      <c r="AA127" s="125"/>
      <c r="AB127" s="125"/>
      <c r="AC127" s="735"/>
      <c r="AD127" s="735"/>
      <c r="AE127" s="735"/>
      <c r="AF127" s="735"/>
      <c r="AG127" s="735"/>
      <c r="AH127" s="745"/>
      <c r="AI127" s="735"/>
      <c r="AJ127" s="735"/>
      <c r="AK127" s="735"/>
      <c r="AL127" s="735"/>
      <c r="AM127" s="735"/>
      <c r="AN127" s="735"/>
      <c r="AO127" s="735"/>
      <c r="AP127" s="735"/>
      <c r="AQ127" s="735"/>
      <c r="AR127" s="735"/>
      <c r="AS127" s="735"/>
      <c r="AT127" s="735"/>
      <c r="AU127" s="735"/>
      <c r="AV127" s="735"/>
      <c r="AW127" s="735"/>
      <c r="AX127" s="735"/>
      <c r="AY127" s="735"/>
      <c r="AZ127" s="735"/>
      <c r="BA127" s="735"/>
      <c r="BB127" s="735"/>
      <c r="BC127" s="735"/>
      <c r="BD127" s="735"/>
      <c r="BE127" s="735"/>
      <c r="BF127" s="735"/>
      <c r="BG127" s="735"/>
      <c r="BH127" s="735"/>
      <c r="BI127" s="735"/>
      <c r="BJ127" s="735"/>
      <c r="BK127" s="735"/>
      <c r="BL127" s="735"/>
      <c r="BM127" s="735"/>
      <c r="BN127" s="735"/>
      <c r="BO127" s="735"/>
      <c r="BP127" s="735"/>
      <c r="BQ127" s="735"/>
      <c r="BR127" s="735"/>
      <c r="BS127" s="735"/>
      <c r="BT127" s="735"/>
      <c r="BU127" s="735"/>
      <c r="BV127" s="735"/>
      <c r="BW127" s="735"/>
      <c r="BX127" s="735"/>
      <c r="BY127" s="735"/>
      <c r="BZ127" s="735"/>
      <c r="CA127" s="735"/>
      <c r="CB127" s="735"/>
      <c r="CC127" s="735"/>
      <c r="CD127" s="735"/>
      <c r="CE127" s="735"/>
      <c r="CF127" s="735"/>
      <c r="CG127" s="735"/>
      <c r="CH127" s="735"/>
      <c r="CI127" s="735"/>
      <c r="CJ127" s="735"/>
      <c r="CK127" s="735"/>
      <c r="CL127" s="735"/>
      <c r="CM127" s="735"/>
      <c r="CN127" s="735"/>
      <c r="CO127" s="735"/>
      <c r="CP127" s="735"/>
      <c r="CQ127" s="735"/>
      <c r="CR127" s="735"/>
      <c r="CS127" s="735"/>
      <c r="CT127" s="735"/>
      <c r="CU127" s="735"/>
      <c r="CV127" s="735"/>
      <c r="CW127" s="735"/>
      <c r="CX127" s="735"/>
      <c r="CY127" s="735"/>
      <c r="CZ127" s="735"/>
      <c r="DA127" s="735"/>
      <c r="DB127" s="735"/>
      <c r="DC127" s="735"/>
      <c r="DD127" s="735"/>
      <c r="DE127" s="735"/>
      <c r="DF127" s="735"/>
      <c r="DG127" s="735"/>
      <c r="DH127" s="735"/>
      <c r="DI127" s="735"/>
      <c r="DJ127" s="735"/>
      <c r="DK127" s="735"/>
      <c r="DL127" s="735"/>
      <c r="DM127" s="735"/>
      <c r="DN127" s="735"/>
      <c r="DO127" s="735"/>
      <c r="DP127" s="735"/>
      <c r="DQ127" s="735"/>
      <c r="DR127" s="735"/>
      <c r="DS127" s="735"/>
      <c r="DT127" s="735"/>
      <c r="DU127" s="735"/>
      <c r="DV127" s="735"/>
      <c r="DW127" s="735"/>
      <c r="DX127" s="229"/>
      <c r="DY127" s="229"/>
      <c r="DZ127" s="229"/>
      <c r="EA127" s="229"/>
      <c r="EB127" s="229"/>
      <c r="EC127" s="229"/>
      <c r="ED127" s="229"/>
      <c r="EE127" s="229"/>
      <c r="EF127" s="229"/>
      <c r="EG127" s="229"/>
      <c r="EH127" s="229"/>
      <c r="EI127" s="229"/>
      <c r="EJ127" s="229"/>
      <c r="EK127" s="229"/>
      <c r="EL127" s="229"/>
      <c r="EM127" s="229"/>
      <c r="EN127" s="156"/>
      <c r="EO127" s="156"/>
      <c r="EP127" s="156"/>
      <c r="EQ127" s="156"/>
      <c r="ER127" s="156"/>
      <c r="ES127" s="125"/>
    </row>
    <row r="128" spans="2:167" x14ac:dyDescent="0.2">
      <c r="B128" s="230"/>
      <c r="C128" s="230"/>
      <c r="D128" s="113"/>
      <c r="E128" s="113"/>
      <c r="F128" s="113"/>
      <c r="G128" s="113"/>
      <c r="H128" s="113"/>
      <c r="I128" s="113"/>
      <c r="J128" s="113"/>
      <c r="K128" s="113"/>
      <c r="L128" s="113"/>
      <c r="M128" s="113"/>
      <c r="N128" s="113"/>
      <c r="O128" s="113"/>
      <c r="P128" s="113"/>
      <c r="Q128" s="113"/>
      <c r="R128" s="113"/>
      <c r="S128" s="392"/>
      <c r="T128" s="249"/>
      <c r="U128" s="249"/>
      <c r="V128" s="249"/>
      <c r="W128" s="249"/>
      <c r="X128" s="249"/>
      <c r="Y128" s="428"/>
      <c r="Z128" s="428"/>
      <c r="AA128" s="125"/>
      <c r="AB128" s="125"/>
      <c r="AC128" s="735"/>
      <c r="AD128" s="735"/>
      <c r="AE128" s="735"/>
      <c r="AF128" s="735"/>
      <c r="AG128" s="735"/>
      <c r="AH128" s="745"/>
      <c r="AI128" s="735"/>
      <c r="AJ128" s="735"/>
      <c r="AK128" s="735"/>
      <c r="AL128" s="735"/>
      <c r="AM128" s="735"/>
      <c r="AN128" s="735"/>
      <c r="AO128" s="735"/>
      <c r="AP128" s="735"/>
      <c r="AQ128" s="735"/>
      <c r="AR128" s="735"/>
      <c r="AS128" s="735"/>
      <c r="AT128" s="735"/>
      <c r="AU128" s="735"/>
      <c r="AV128" s="735"/>
      <c r="AW128" s="735"/>
      <c r="AX128" s="735"/>
      <c r="AY128" s="735"/>
      <c r="AZ128" s="735"/>
      <c r="BA128" s="735"/>
      <c r="BB128" s="735"/>
      <c r="BC128" s="735"/>
      <c r="BD128" s="735"/>
      <c r="BE128" s="735"/>
      <c r="BF128" s="735"/>
      <c r="BG128" s="735"/>
      <c r="BH128" s="735"/>
      <c r="BI128" s="735"/>
      <c r="BJ128" s="735"/>
      <c r="BK128" s="735"/>
      <c r="BL128" s="735"/>
      <c r="BM128" s="735"/>
      <c r="BN128" s="735"/>
      <c r="BO128" s="735"/>
      <c r="BP128" s="735"/>
      <c r="BQ128" s="735"/>
      <c r="BR128" s="735"/>
      <c r="BS128" s="735"/>
      <c r="BT128" s="735"/>
      <c r="BU128" s="735"/>
      <c r="BV128" s="735"/>
      <c r="BW128" s="735"/>
      <c r="BX128" s="735"/>
      <c r="BY128" s="735"/>
      <c r="BZ128" s="735"/>
      <c r="CA128" s="735"/>
      <c r="CB128" s="735"/>
      <c r="CC128" s="735"/>
      <c r="CD128" s="735"/>
      <c r="CE128" s="735"/>
      <c r="CF128" s="735"/>
      <c r="CG128" s="735"/>
      <c r="CH128" s="735"/>
      <c r="CI128" s="735"/>
      <c r="CJ128" s="735"/>
      <c r="CK128" s="735"/>
      <c r="CL128" s="735"/>
      <c r="CM128" s="735"/>
      <c r="CN128" s="735"/>
      <c r="CO128" s="735"/>
      <c r="CP128" s="735"/>
      <c r="CQ128" s="735"/>
      <c r="CR128" s="735"/>
      <c r="CS128" s="735"/>
      <c r="CT128" s="735"/>
      <c r="CU128" s="735"/>
      <c r="CV128" s="735"/>
      <c r="CW128" s="735"/>
      <c r="CX128" s="735"/>
      <c r="CY128" s="735"/>
      <c r="CZ128" s="735"/>
      <c r="DA128" s="735"/>
      <c r="DB128" s="735"/>
      <c r="DC128" s="735"/>
      <c r="DD128" s="735"/>
      <c r="DE128" s="735"/>
      <c r="DF128" s="735"/>
      <c r="DG128" s="735"/>
      <c r="DH128" s="735"/>
      <c r="DI128" s="735"/>
      <c r="DJ128" s="735"/>
      <c r="DK128" s="735"/>
      <c r="DL128" s="735"/>
      <c r="DM128" s="735"/>
      <c r="DN128" s="735"/>
      <c r="DO128" s="735"/>
      <c r="DP128" s="735"/>
      <c r="DQ128" s="735"/>
      <c r="DR128" s="735"/>
      <c r="DS128" s="735"/>
      <c r="DT128" s="735"/>
      <c r="DU128" s="735"/>
      <c r="DV128" s="735"/>
      <c r="DW128" s="735"/>
      <c r="DX128" s="229"/>
      <c r="DY128" s="229"/>
      <c r="DZ128" s="229"/>
      <c r="EA128" s="229"/>
      <c r="EB128" s="229"/>
      <c r="EC128" s="229"/>
      <c r="ED128" s="229"/>
      <c r="EE128" s="229"/>
      <c r="EF128" s="229"/>
      <c r="EG128" s="229"/>
      <c r="EH128" s="229"/>
      <c r="EI128" s="229"/>
      <c r="EJ128" s="229"/>
      <c r="EK128" s="229"/>
      <c r="EL128" s="229"/>
      <c r="EM128" s="229"/>
      <c r="EN128" s="156"/>
      <c r="EO128" s="156"/>
      <c r="EP128" s="156"/>
      <c r="EQ128" s="156"/>
      <c r="ER128" s="156"/>
      <c r="ES128" s="125"/>
    </row>
    <row r="129" spans="2:149" x14ac:dyDescent="0.2">
      <c r="B129" s="230"/>
      <c r="C129" s="230"/>
      <c r="D129" s="113"/>
      <c r="E129" s="113"/>
      <c r="F129" s="113"/>
      <c r="G129" s="113"/>
      <c r="H129" s="113"/>
      <c r="I129" s="113"/>
      <c r="J129" s="113"/>
      <c r="K129" s="113"/>
      <c r="L129" s="113"/>
      <c r="M129" s="113"/>
      <c r="N129" s="113"/>
      <c r="O129" s="113"/>
      <c r="P129" s="113"/>
      <c r="Q129" s="113"/>
      <c r="R129" s="113"/>
      <c r="S129" s="392"/>
      <c r="T129" s="249"/>
      <c r="U129" s="249"/>
      <c r="V129" s="249"/>
      <c r="W129" s="249"/>
      <c r="X129" s="249"/>
      <c r="Y129" s="428"/>
      <c r="Z129" s="428"/>
      <c r="AA129" s="125"/>
      <c r="AB129" s="125"/>
      <c r="AC129" s="735"/>
      <c r="AD129" s="735"/>
      <c r="AE129" s="735"/>
      <c r="AF129" s="735"/>
      <c r="AG129" s="735"/>
      <c r="AH129" s="745"/>
      <c r="AI129" s="735"/>
      <c r="AJ129" s="735"/>
      <c r="AK129" s="735"/>
      <c r="AL129" s="735"/>
      <c r="AM129" s="735"/>
      <c r="AN129" s="735"/>
      <c r="AO129" s="735"/>
      <c r="AP129" s="735"/>
      <c r="AQ129" s="735"/>
      <c r="AR129" s="735"/>
      <c r="AS129" s="735"/>
      <c r="AT129" s="735"/>
      <c r="AU129" s="735"/>
      <c r="AV129" s="735"/>
      <c r="AW129" s="735"/>
      <c r="AX129" s="735"/>
      <c r="AY129" s="735"/>
      <c r="AZ129" s="735"/>
      <c r="BA129" s="735"/>
      <c r="BB129" s="735"/>
      <c r="BC129" s="735"/>
      <c r="BD129" s="735"/>
      <c r="BE129" s="735"/>
      <c r="BF129" s="735"/>
      <c r="BG129" s="735"/>
      <c r="BH129" s="735"/>
      <c r="BI129" s="735"/>
      <c r="BJ129" s="735"/>
      <c r="BK129" s="735"/>
      <c r="BL129" s="735"/>
      <c r="BM129" s="735"/>
      <c r="BN129" s="735"/>
      <c r="BO129" s="735"/>
      <c r="BP129" s="735"/>
      <c r="BQ129" s="735"/>
      <c r="BR129" s="735"/>
      <c r="BS129" s="735"/>
      <c r="BT129" s="735"/>
      <c r="BU129" s="735"/>
      <c r="BV129" s="735"/>
      <c r="BW129" s="735"/>
      <c r="BX129" s="735"/>
      <c r="BY129" s="735"/>
      <c r="BZ129" s="735"/>
      <c r="CA129" s="735"/>
      <c r="CB129" s="735"/>
      <c r="CC129" s="735"/>
      <c r="CD129" s="735"/>
      <c r="CE129" s="735"/>
      <c r="CF129" s="735"/>
      <c r="CG129" s="735"/>
      <c r="CH129" s="735"/>
      <c r="CI129" s="735"/>
      <c r="CJ129" s="735"/>
      <c r="CK129" s="735"/>
      <c r="CL129" s="735"/>
      <c r="CM129" s="735"/>
      <c r="CN129" s="735"/>
      <c r="CO129" s="735"/>
      <c r="CP129" s="735"/>
      <c r="CQ129" s="735"/>
      <c r="CR129" s="735"/>
      <c r="CS129" s="735"/>
      <c r="CT129" s="735"/>
      <c r="CU129" s="735"/>
      <c r="CV129" s="735"/>
      <c r="CW129" s="735"/>
      <c r="CX129" s="735"/>
      <c r="CY129" s="735"/>
      <c r="CZ129" s="735"/>
      <c r="DA129" s="735"/>
      <c r="DB129" s="735"/>
      <c r="DC129" s="735"/>
      <c r="DD129" s="735"/>
      <c r="DE129" s="735"/>
      <c r="DF129" s="735"/>
      <c r="DG129" s="735"/>
      <c r="DH129" s="735"/>
      <c r="DI129" s="735"/>
      <c r="DJ129" s="735"/>
      <c r="DK129" s="735"/>
      <c r="DL129" s="735"/>
      <c r="DM129" s="735"/>
      <c r="DN129" s="735"/>
      <c r="DO129" s="735"/>
      <c r="DP129" s="735"/>
      <c r="DQ129" s="735"/>
      <c r="DR129" s="735"/>
      <c r="DS129" s="735"/>
      <c r="DT129" s="735"/>
      <c r="DU129" s="735"/>
      <c r="DV129" s="735"/>
      <c r="DW129" s="735"/>
      <c r="DX129" s="229"/>
      <c r="DY129" s="229"/>
      <c r="DZ129" s="229"/>
      <c r="EA129" s="229"/>
      <c r="EB129" s="229"/>
      <c r="EC129" s="229"/>
      <c r="ED129" s="229"/>
      <c r="EE129" s="229"/>
      <c r="EF129" s="229"/>
      <c r="EG129" s="229"/>
      <c r="EH129" s="229"/>
      <c r="EI129" s="229"/>
      <c r="EJ129" s="229"/>
      <c r="EK129" s="229"/>
      <c r="EL129" s="229"/>
      <c r="EM129" s="229"/>
      <c r="EN129" s="156"/>
      <c r="EO129" s="156"/>
      <c r="EP129" s="156"/>
      <c r="EQ129" s="156"/>
      <c r="ER129" s="156"/>
      <c r="ES129" s="125"/>
    </row>
    <row r="130" spans="2:149" x14ac:dyDescent="0.2">
      <c r="B130" s="230"/>
      <c r="C130" s="230"/>
      <c r="D130" s="113"/>
      <c r="E130" s="113"/>
      <c r="F130" s="113"/>
      <c r="G130" s="113"/>
      <c r="H130" s="113"/>
      <c r="I130" s="113"/>
      <c r="J130" s="113"/>
      <c r="K130" s="113"/>
      <c r="L130" s="113"/>
      <c r="M130" s="113"/>
      <c r="N130" s="113"/>
      <c r="O130" s="113"/>
      <c r="P130" s="113"/>
      <c r="Q130" s="113"/>
      <c r="R130" s="113"/>
      <c r="S130" s="392"/>
      <c r="T130" s="249"/>
      <c r="U130" s="249"/>
      <c r="V130" s="249"/>
      <c r="W130" s="249"/>
      <c r="X130" s="249"/>
      <c r="Y130" s="428"/>
      <c r="Z130" s="428"/>
      <c r="AA130" s="125"/>
      <c r="AB130" s="125"/>
      <c r="AC130" s="735"/>
      <c r="AD130" s="735"/>
      <c r="AE130" s="735"/>
      <c r="AF130" s="735"/>
      <c r="AG130" s="735"/>
      <c r="AH130" s="745"/>
      <c r="AI130" s="735"/>
      <c r="AJ130" s="735"/>
      <c r="AK130" s="735"/>
      <c r="AL130" s="735"/>
      <c r="AM130" s="735"/>
      <c r="AN130" s="735"/>
      <c r="AO130" s="735"/>
      <c r="AP130" s="735"/>
      <c r="AQ130" s="735"/>
      <c r="AR130" s="735"/>
      <c r="AS130" s="735"/>
      <c r="AT130" s="735"/>
      <c r="AU130" s="735"/>
      <c r="AV130" s="735"/>
      <c r="AW130" s="735"/>
      <c r="AX130" s="735"/>
      <c r="AY130" s="735"/>
      <c r="AZ130" s="735"/>
      <c r="BA130" s="735"/>
      <c r="BB130" s="735"/>
      <c r="BC130" s="735"/>
      <c r="BD130" s="735"/>
      <c r="BE130" s="735"/>
      <c r="BF130" s="735"/>
      <c r="BG130" s="735"/>
      <c r="BH130" s="735"/>
      <c r="BI130" s="735"/>
      <c r="BJ130" s="735"/>
      <c r="BK130" s="735"/>
      <c r="BL130" s="735"/>
      <c r="BM130" s="735"/>
      <c r="BN130" s="735"/>
      <c r="BO130" s="735"/>
      <c r="BP130" s="735"/>
      <c r="BQ130" s="735"/>
      <c r="BR130" s="735"/>
      <c r="BS130" s="735"/>
      <c r="BT130" s="735"/>
      <c r="BU130" s="735"/>
      <c r="BV130" s="735"/>
      <c r="BW130" s="735"/>
      <c r="BX130" s="735"/>
      <c r="BY130" s="735"/>
      <c r="BZ130" s="735"/>
      <c r="CA130" s="735"/>
      <c r="CB130" s="735"/>
      <c r="CC130" s="735"/>
      <c r="CD130" s="735"/>
      <c r="CE130" s="735"/>
      <c r="CF130" s="735"/>
      <c r="CG130" s="735"/>
      <c r="CH130" s="735"/>
      <c r="CI130" s="735"/>
      <c r="CJ130" s="735"/>
      <c r="CK130" s="735"/>
      <c r="CL130" s="735"/>
      <c r="CM130" s="735"/>
      <c r="CN130" s="735"/>
      <c r="CO130" s="735"/>
      <c r="CP130" s="735"/>
      <c r="CQ130" s="735"/>
      <c r="CR130" s="735"/>
      <c r="CS130" s="735"/>
      <c r="CT130" s="735"/>
      <c r="CU130" s="735"/>
      <c r="CV130" s="735"/>
      <c r="CW130" s="735"/>
      <c r="CX130" s="735"/>
      <c r="CY130" s="735"/>
      <c r="CZ130" s="735"/>
      <c r="DA130" s="735"/>
      <c r="DB130" s="735"/>
      <c r="DC130" s="735"/>
      <c r="DD130" s="735"/>
      <c r="DE130" s="735"/>
      <c r="DF130" s="735"/>
      <c r="DG130" s="735"/>
      <c r="DH130" s="735"/>
      <c r="DI130" s="735"/>
      <c r="DJ130" s="735"/>
      <c r="DK130" s="735"/>
      <c r="DL130" s="735"/>
      <c r="DM130" s="735"/>
      <c r="DN130" s="735"/>
      <c r="DO130" s="735"/>
      <c r="DP130" s="735"/>
      <c r="DQ130" s="735"/>
      <c r="DR130" s="735"/>
      <c r="DS130" s="735"/>
      <c r="DT130" s="735"/>
      <c r="DU130" s="735"/>
      <c r="DV130" s="735"/>
      <c r="DW130" s="735"/>
      <c r="DX130" s="229"/>
      <c r="DY130" s="229"/>
      <c r="DZ130" s="229"/>
      <c r="EA130" s="229"/>
      <c r="EB130" s="229"/>
      <c r="EC130" s="229"/>
      <c r="ED130" s="229"/>
      <c r="EE130" s="229"/>
      <c r="EF130" s="229"/>
      <c r="EG130" s="229"/>
      <c r="EH130" s="229"/>
      <c r="EI130" s="229"/>
      <c r="EJ130" s="229"/>
      <c r="EK130" s="229"/>
      <c r="EL130" s="229"/>
      <c r="EM130" s="229"/>
      <c r="EN130" s="156"/>
      <c r="EO130" s="156"/>
      <c r="EP130" s="156"/>
      <c r="EQ130" s="156"/>
      <c r="ER130" s="156"/>
      <c r="ES130" s="125"/>
    </row>
    <row r="131" spans="2:149" x14ac:dyDescent="0.2">
      <c r="B131" s="230"/>
      <c r="C131" s="230"/>
      <c r="D131" s="113"/>
      <c r="E131" s="113"/>
      <c r="F131" s="113"/>
      <c r="G131" s="113"/>
      <c r="H131" s="113"/>
      <c r="I131" s="113"/>
      <c r="J131" s="113"/>
      <c r="K131" s="113"/>
      <c r="L131" s="113"/>
      <c r="M131" s="113"/>
      <c r="N131" s="113"/>
      <c r="O131" s="113"/>
      <c r="P131" s="113"/>
      <c r="Q131" s="113"/>
      <c r="R131" s="113"/>
      <c r="S131" s="392"/>
      <c r="T131" s="249"/>
      <c r="U131" s="249"/>
      <c r="V131" s="249"/>
      <c r="W131" s="249"/>
      <c r="X131" s="249"/>
      <c r="Y131" s="428"/>
      <c r="Z131" s="428"/>
      <c r="AA131" s="125"/>
      <c r="AB131" s="125"/>
      <c r="AC131" s="735"/>
      <c r="AD131" s="735"/>
      <c r="AE131" s="735"/>
      <c r="AF131" s="735"/>
      <c r="AG131" s="735"/>
      <c r="AH131" s="745"/>
      <c r="AI131" s="735"/>
      <c r="AJ131" s="735"/>
      <c r="AK131" s="735"/>
      <c r="AL131" s="735"/>
      <c r="AM131" s="735"/>
      <c r="AN131" s="735"/>
      <c r="AO131" s="735"/>
      <c r="AP131" s="735"/>
      <c r="AQ131" s="735"/>
      <c r="AR131" s="735"/>
      <c r="AS131" s="735"/>
      <c r="AT131" s="735"/>
      <c r="AU131" s="735"/>
      <c r="AV131" s="735"/>
      <c r="AW131" s="735"/>
      <c r="AX131" s="735"/>
      <c r="AY131" s="735"/>
      <c r="AZ131" s="735"/>
      <c r="BA131" s="735"/>
      <c r="BB131" s="735"/>
      <c r="BC131" s="735"/>
      <c r="BD131" s="735"/>
      <c r="BE131" s="735"/>
      <c r="BF131" s="735"/>
      <c r="BG131" s="735"/>
      <c r="BH131" s="735"/>
      <c r="BI131" s="735"/>
      <c r="BJ131" s="735"/>
      <c r="BK131" s="735"/>
      <c r="BL131" s="735"/>
      <c r="BM131" s="735"/>
      <c r="BN131" s="735"/>
      <c r="BO131" s="735"/>
      <c r="BP131" s="735"/>
      <c r="BQ131" s="735"/>
      <c r="BR131" s="735"/>
      <c r="BS131" s="735"/>
      <c r="BT131" s="735"/>
      <c r="BU131" s="735"/>
      <c r="BV131" s="735"/>
      <c r="BW131" s="735"/>
      <c r="BX131" s="735"/>
      <c r="BY131" s="735"/>
      <c r="BZ131" s="735"/>
      <c r="CA131" s="735"/>
      <c r="CB131" s="735"/>
      <c r="CC131" s="735"/>
      <c r="CD131" s="735"/>
      <c r="CE131" s="735"/>
      <c r="CF131" s="735"/>
      <c r="CG131" s="735"/>
      <c r="CH131" s="735"/>
      <c r="CI131" s="735"/>
      <c r="CJ131" s="735"/>
      <c r="CK131" s="735"/>
      <c r="CL131" s="735"/>
      <c r="CM131" s="735"/>
      <c r="CN131" s="735"/>
      <c r="CO131" s="735"/>
      <c r="CP131" s="735"/>
      <c r="CQ131" s="735"/>
      <c r="CR131" s="735"/>
      <c r="CS131" s="735"/>
      <c r="CT131" s="735"/>
      <c r="CU131" s="735"/>
      <c r="CV131" s="735"/>
      <c r="CW131" s="735"/>
      <c r="CX131" s="735"/>
      <c r="CY131" s="735"/>
      <c r="CZ131" s="735"/>
      <c r="DA131" s="735"/>
      <c r="DB131" s="735"/>
      <c r="DC131" s="735"/>
      <c r="DD131" s="735"/>
      <c r="DE131" s="735"/>
      <c r="DF131" s="735"/>
      <c r="DG131" s="735"/>
      <c r="DH131" s="735"/>
      <c r="DI131" s="735"/>
      <c r="DJ131" s="735"/>
      <c r="DK131" s="735"/>
      <c r="DL131" s="735"/>
      <c r="DM131" s="735"/>
      <c r="DN131" s="735"/>
      <c r="DO131" s="735"/>
      <c r="DP131" s="735"/>
      <c r="DQ131" s="735"/>
      <c r="DR131" s="735"/>
      <c r="DS131" s="735"/>
      <c r="DT131" s="735"/>
      <c r="DU131" s="735"/>
      <c r="DV131" s="735"/>
      <c r="DW131" s="735"/>
      <c r="DX131" s="229"/>
      <c r="DY131" s="229"/>
      <c r="DZ131" s="229"/>
      <c r="EA131" s="229"/>
      <c r="EB131" s="229"/>
      <c r="EC131" s="229"/>
      <c r="ED131" s="229"/>
      <c r="EE131" s="229"/>
      <c r="EF131" s="229"/>
      <c r="EG131" s="229"/>
      <c r="EH131" s="229"/>
      <c r="EI131" s="229"/>
      <c r="EJ131" s="229"/>
      <c r="EK131" s="229"/>
      <c r="EL131" s="229"/>
      <c r="EM131" s="229"/>
      <c r="EN131" s="156"/>
      <c r="EO131" s="156"/>
      <c r="EP131" s="156"/>
      <c r="EQ131" s="156"/>
      <c r="ER131" s="156"/>
      <c r="ES131" s="125"/>
    </row>
    <row r="132" spans="2:149" x14ac:dyDescent="0.2">
      <c r="B132" s="230"/>
      <c r="C132" s="230"/>
      <c r="D132" s="113"/>
      <c r="E132" s="113"/>
      <c r="F132" s="113"/>
      <c r="G132" s="113"/>
      <c r="H132" s="113"/>
      <c r="I132" s="113"/>
      <c r="J132" s="113"/>
      <c r="K132" s="113"/>
      <c r="L132" s="113"/>
      <c r="M132" s="113"/>
      <c r="N132" s="113"/>
      <c r="O132" s="113"/>
      <c r="P132" s="113"/>
      <c r="Q132" s="113"/>
      <c r="R132" s="113"/>
      <c r="S132" s="392"/>
      <c r="T132" s="249"/>
      <c r="U132" s="249"/>
      <c r="V132" s="249"/>
      <c r="W132" s="249"/>
      <c r="X132" s="249"/>
      <c r="Y132" s="428"/>
      <c r="Z132" s="428"/>
      <c r="AA132" s="125"/>
      <c r="AB132" s="125"/>
      <c r="AC132" s="735"/>
      <c r="AD132" s="735"/>
      <c r="AE132" s="735"/>
      <c r="AF132" s="735"/>
      <c r="AG132" s="735"/>
      <c r="AH132" s="745"/>
      <c r="AI132" s="735"/>
      <c r="AJ132" s="735"/>
      <c r="AK132" s="735"/>
      <c r="AL132" s="735"/>
      <c r="AM132" s="735"/>
      <c r="AN132" s="735"/>
      <c r="AO132" s="735"/>
      <c r="AP132" s="735"/>
      <c r="AQ132" s="735"/>
      <c r="AR132" s="735"/>
      <c r="AS132" s="735"/>
      <c r="AT132" s="735"/>
      <c r="AU132" s="735"/>
      <c r="AV132" s="735"/>
      <c r="AW132" s="735"/>
      <c r="AX132" s="735"/>
      <c r="AY132" s="735"/>
      <c r="AZ132" s="735"/>
      <c r="BA132" s="735"/>
      <c r="BB132" s="735"/>
      <c r="BC132" s="735"/>
      <c r="BD132" s="735"/>
      <c r="BE132" s="735"/>
      <c r="BF132" s="735"/>
      <c r="BG132" s="735"/>
      <c r="BH132" s="735"/>
      <c r="BI132" s="735"/>
      <c r="BJ132" s="735"/>
      <c r="BK132" s="735"/>
      <c r="BL132" s="735"/>
      <c r="BM132" s="735"/>
      <c r="BN132" s="735"/>
      <c r="BO132" s="735"/>
      <c r="BP132" s="735"/>
      <c r="BQ132" s="735"/>
      <c r="BR132" s="735"/>
      <c r="BS132" s="735"/>
      <c r="BT132" s="735"/>
      <c r="BU132" s="735"/>
      <c r="BV132" s="735"/>
      <c r="BW132" s="735"/>
      <c r="BX132" s="735"/>
      <c r="BY132" s="735"/>
      <c r="BZ132" s="735"/>
      <c r="CA132" s="735"/>
      <c r="CB132" s="735"/>
      <c r="CC132" s="735"/>
      <c r="CD132" s="735"/>
      <c r="CE132" s="735"/>
      <c r="CF132" s="735"/>
      <c r="CG132" s="735"/>
      <c r="CH132" s="735"/>
      <c r="CI132" s="735"/>
      <c r="CJ132" s="735"/>
      <c r="CK132" s="735"/>
      <c r="CL132" s="735"/>
      <c r="CM132" s="735"/>
      <c r="CN132" s="735"/>
      <c r="CO132" s="735"/>
      <c r="CP132" s="735"/>
      <c r="CQ132" s="735"/>
      <c r="CR132" s="735"/>
      <c r="CS132" s="735"/>
      <c r="CT132" s="735"/>
      <c r="CU132" s="735"/>
      <c r="CV132" s="735"/>
      <c r="CW132" s="735"/>
      <c r="CX132" s="735"/>
      <c r="CY132" s="735"/>
      <c r="CZ132" s="735"/>
      <c r="DA132" s="735"/>
      <c r="DB132" s="735"/>
      <c r="DC132" s="735"/>
      <c r="DD132" s="735"/>
      <c r="DE132" s="735"/>
      <c r="DF132" s="735"/>
      <c r="DG132" s="735"/>
      <c r="DH132" s="735"/>
      <c r="DI132" s="735"/>
      <c r="DJ132" s="735"/>
      <c r="DK132" s="735"/>
      <c r="DL132" s="735"/>
      <c r="DM132" s="735"/>
      <c r="DN132" s="735"/>
      <c r="DO132" s="735"/>
      <c r="DP132" s="735"/>
      <c r="DQ132" s="735"/>
      <c r="DR132" s="735"/>
      <c r="DS132" s="735"/>
      <c r="DT132" s="735"/>
      <c r="DU132" s="735"/>
      <c r="DV132" s="735"/>
      <c r="DW132" s="735"/>
      <c r="DX132" s="229"/>
      <c r="DY132" s="229"/>
      <c r="DZ132" s="229"/>
      <c r="EA132" s="229"/>
      <c r="EB132" s="229"/>
      <c r="EC132" s="229"/>
      <c r="ED132" s="229"/>
      <c r="EE132" s="229"/>
      <c r="EF132" s="229"/>
      <c r="EG132" s="229"/>
      <c r="EH132" s="229"/>
      <c r="EI132" s="229"/>
      <c r="EJ132" s="229"/>
      <c r="EK132" s="229"/>
      <c r="EL132" s="229"/>
      <c r="EM132" s="229"/>
      <c r="EN132" s="156"/>
      <c r="EO132" s="156"/>
      <c r="EP132" s="156"/>
      <c r="EQ132" s="156"/>
      <c r="ER132" s="156"/>
      <c r="ES132" s="125"/>
    </row>
    <row r="133" spans="2:149" x14ac:dyDescent="0.2">
      <c r="B133" s="230"/>
      <c r="C133" s="230"/>
      <c r="D133" s="113"/>
      <c r="E133" s="113"/>
      <c r="F133" s="113"/>
      <c r="G133" s="113"/>
      <c r="H133" s="113"/>
      <c r="I133" s="113"/>
      <c r="J133" s="113"/>
      <c r="K133" s="113"/>
      <c r="L133" s="113"/>
      <c r="M133" s="113"/>
      <c r="N133" s="113"/>
      <c r="O133" s="113"/>
      <c r="P133" s="113"/>
      <c r="Q133" s="113"/>
      <c r="R133" s="113"/>
      <c r="S133" s="392"/>
      <c r="T133" s="249"/>
      <c r="U133" s="249"/>
      <c r="V133" s="249"/>
      <c r="W133" s="249"/>
      <c r="X133" s="249"/>
      <c r="Y133" s="428"/>
      <c r="Z133" s="428"/>
      <c r="AA133" s="125"/>
      <c r="AB133" s="125"/>
      <c r="AC133" s="735"/>
      <c r="AD133" s="735"/>
      <c r="AE133" s="735"/>
      <c r="AF133" s="735"/>
      <c r="AG133" s="735"/>
      <c r="AH133" s="735"/>
      <c r="AI133" s="735"/>
      <c r="AJ133" s="735"/>
      <c r="AK133" s="735"/>
      <c r="AL133" s="735"/>
      <c r="AM133" s="735"/>
      <c r="AN133" s="735"/>
      <c r="AO133" s="735"/>
      <c r="AP133" s="735"/>
      <c r="AQ133" s="735"/>
      <c r="AR133" s="735"/>
      <c r="AS133" s="735"/>
      <c r="AT133" s="735"/>
      <c r="AU133" s="735"/>
      <c r="AV133" s="735"/>
      <c r="AW133" s="735"/>
      <c r="AX133" s="735"/>
      <c r="AY133" s="735"/>
      <c r="AZ133" s="735"/>
      <c r="BA133" s="735"/>
      <c r="BB133" s="735"/>
      <c r="BC133" s="735"/>
      <c r="BD133" s="735"/>
      <c r="BE133" s="735"/>
      <c r="BF133" s="735"/>
      <c r="BG133" s="735"/>
      <c r="BH133" s="735"/>
      <c r="BI133" s="735"/>
      <c r="BJ133" s="735"/>
      <c r="BK133" s="735"/>
      <c r="BL133" s="735"/>
      <c r="BM133" s="735"/>
      <c r="BN133" s="735"/>
      <c r="BO133" s="735"/>
      <c r="BP133" s="735"/>
      <c r="BQ133" s="735"/>
      <c r="BR133" s="735"/>
      <c r="BS133" s="735"/>
      <c r="BT133" s="735"/>
      <c r="BU133" s="735"/>
      <c r="BV133" s="735"/>
      <c r="BW133" s="735"/>
      <c r="BX133" s="735"/>
      <c r="BY133" s="735"/>
      <c r="BZ133" s="735"/>
      <c r="CA133" s="735"/>
      <c r="CB133" s="735"/>
      <c r="CC133" s="735"/>
      <c r="CD133" s="735"/>
      <c r="CE133" s="735"/>
      <c r="CF133" s="735"/>
      <c r="CG133" s="735"/>
      <c r="CH133" s="735"/>
      <c r="CI133" s="735"/>
      <c r="CJ133" s="735"/>
      <c r="CK133" s="735"/>
      <c r="CL133" s="735"/>
      <c r="CM133" s="735"/>
      <c r="CN133" s="735"/>
      <c r="CO133" s="735"/>
      <c r="CP133" s="735"/>
      <c r="CQ133" s="735"/>
      <c r="CR133" s="735"/>
      <c r="CS133" s="735"/>
      <c r="CT133" s="735"/>
      <c r="CU133" s="735"/>
      <c r="CV133" s="735"/>
      <c r="CW133" s="735"/>
      <c r="CX133" s="735"/>
      <c r="CY133" s="735"/>
      <c r="CZ133" s="735"/>
      <c r="DA133" s="735"/>
      <c r="DB133" s="735"/>
      <c r="DC133" s="735"/>
      <c r="DD133" s="735"/>
      <c r="DE133" s="735"/>
      <c r="DF133" s="735"/>
      <c r="DG133" s="735"/>
      <c r="DH133" s="735"/>
      <c r="DI133" s="735"/>
      <c r="DJ133" s="735"/>
      <c r="DK133" s="735"/>
      <c r="DL133" s="735"/>
      <c r="DM133" s="735"/>
      <c r="DN133" s="735"/>
      <c r="DO133" s="735"/>
      <c r="DP133" s="735"/>
      <c r="DQ133" s="735"/>
      <c r="DR133" s="735"/>
      <c r="DS133" s="735"/>
      <c r="DT133" s="735"/>
      <c r="DU133" s="735"/>
      <c r="DV133" s="735"/>
      <c r="DW133" s="735"/>
      <c r="DX133" s="229"/>
      <c r="DY133" s="229"/>
      <c r="DZ133" s="229"/>
      <c r="EA133" s="229"/>
      <c r="EB133" s="229"/>
      <c r="EC133" s="229"/>
      <c r="ED133" s="229"/>
      <c r="EE133" s="229"/>
      <c r="EF133" s="229"/>
      <c r="EG133" s="229"/>
      <c r="EH133" s="229"/>
      <c r="EI133" s="229"/>
      <c r="EJ133" s="229"/>
      <c r="EK133" s="229"/>
      <c r="EL133" s="229"/>
      <c r="EM133" s="229"/>
      <c r="EN133" s="156"/>
      <c r="EO133" s="156"/>
      <c r="EP133" s="156"/>
      <c r="EQ133" s="156"/>
      <c r="ER133" s="156"/>
      <c r="ES133" s="125"/>
    </row>
    <row r="134" spans="2:149" x14ac:dyDescent="0.2">
      <c r="B134" s="230"/>
      <c r="C134" s="230"/>
      <c r="D134" s="113"/>
      <c r="E134" s="113"/>
      <c r="F134" s="113"/>
      <c r="G134" s="113"/>
      <c r="H134" s="113"/>
      <c r="I134" s="113"/>
      <c r="J134" s="113"/>
      <c r="K134" s="113"/>
      <c r="L134" s="113"/>
      <c r="M134" s="113"/>
      <c r="N134" s="113"/>
      <c r="O134" s="113"/>
      <c r="P134" s="113"/>
      <c r="Q134" s="113"/>
      <c r="R134" s="113"/>
      <c r="S134" s="392"/>
      <c r="T134" s="249"/>
      <c r="U134" s="249"/>
      <c r="V134" s="249"/>
      <c r="W134" s="249"/>
      <c r="X134" s="249"/>
      <c r="Y134" s="428"/>
      <c r="Z134" s="428"/>
      <c r="AA134" s="125"/>
      <c r="AB134" s="125"/>
      <c r="AC134" s="735"/>
      <c r="AD134" s="735"/>
      <c r="AE134" s="735"/>
      <c r="AF134" s="735"/>
      <c r="AG134" s="735"/>
      <c r="AH134" s="735"/>
      <c r="AI134" s="735"/>
      <c r="AJ134" s="735"/>
      <c r="AK134" s="735"/>
      <c r="AL134" s="735"/>
      <c r="AM134" s="735"/>
      <c r="AN134" s="735"/>
      <c r="AO134" s="735"/>
      <c r="AP134" s="735"/>
      <c r="AQ134" s="735"/>
      <c r="AR134" s="735"/>
      <c r="AS134" s="735"/>
      <c r="AT134" s="735"/>
      <c r="AU134" s="735"/>
      <c r="AV134" s="735"/>
      <c r="AW134" s="735"/>
      <c r="AX134" s="735"/>
      <c r="AY134" s="735"/>
      <c r="AZ134" s="735"/>
      <c r="BA134" s="735"/>
      <c r="BB134" s="735"/>
      <c r="BC134" s="735"/>
      <c r="BD134" s="735"/>
      <c r="BE134" s="735"/>
      <c r="BF134" s="735"/>
      <c r="BG134" s="735"/>
      <c r="BH134" s="735"/>
      <c r="BI134" s="735"/>
      <c r="BJ134" s="735"/>
      <c r="BK134" s="735"/>
      <c r="BL134" s="735"/>
      <c r="BM134" s="735"/>
      <c r="BN134" s="735"/>
      <c r="BO134" s="735"/>
      <c r="BP134" s="735"/>
      <c r="BQ134" s="735"/>
      <c r="BR134" s="735"/>
      <c r="BS134" s="735"/>
      <c r="BT134" s="735"/>
      <c r="BU134" s="735"/>
      <c r="BV134" s="735"/>
      <c r="BW134" s="735"/>
      <c r="BX134" s="735"/>
      <c r="BY134" s="735"/>
      <c r="BZ134" s="735"/>
      <c r="CA134" s="735"/>
      <c r="CB134" s="735"/>
      <c r="CC134" s="735"/>
      <c r="CD134" s="735"/>
      <c r="CE134" s="735"/>
      <c r="CF134" s="735"/>
      <c r="CG134" s="735"/>
      <c r="CH134" s="735"/>
      <c r="CI134" s="735"/>
      <c r="CJ134" s="735"/>
      <c r="CK134" s="735"/>
      <c r="CL134" s="735"/>
      <c r="CM134" s="735"/>
      <c r="CN134" s="735"/>
      <c r="CO134" s="735"/>
      <c r="CP134" s="735"/>
      <c r="CQ134" s="735"/>
      <c r="CR134" s="735"/>
      <c r="CS134" s="735"/>
      <c r="CT134" s="735"/>
      <c r="CU134" s="735"/>
      <c r="CV134" s="735"/>
      <c r="CW134" s="735"/>
      <c r="CX134" s="735"/>
      <c r="CY134" s="735"/>
      <c r="CZ134" s="735"/>
      <c r="DA134" s="735"/>
      <c r="DB134" s="735"/>
      <c r="DC134" s="735"/>
      <c r="DD134" s="735"/>
      <c r="DE134" s="735"/>
      <c r="DF134" s="735"/>
      <c r="DG134" s="735"/>
      <c r="DH134" s="735"/>
      <c r="DI134" s="735"/>
      <c r="DJ134" s="735"/>
      <c r="DK134" s="735"/>
      <c r="DL134" s="735"/>
      <c r="DM134" s="735"/>
      <c r="DN134" s="735"/>
      <c r="DO134" s="735"/>
      <c r="DP134" s="735"/>
      <c r="DQ134" s="735"/>
      <c r="DR134" s="735"/>
      <c r="DS134" s="735"/>
      <c r="DT134" s="735"/>
      <c r="DU134" s="735"/>
      <c r="DV134" s="735"/>
      <c r="DW134" s="735"/>
      <c r="DX134" s="229"/>
      <c r="DY134" s="229"/>
      <c r="DZ134" s="229"/>
      <c r="EA134" s="229"/>
      <c r="EB134" s="229"/>
      <c r="EC134" s="229"/>
      <c r="ED134" s="229"/>
      <c r="EE134" s="229"/>
      <c r="EF134" s="229"/>
      <c r="EG134" s="229"/>
      <c r="EH134" s="229"/>
      <c r="EI134" s="229"/>
      <c r="EJ134" s="229"/>
      <c r="EK134" s="229"/>
      <c r="EL134" s="229"/>
      <c r="EM134" s="229"/>
      <c r="EN134" s="156"/>
      <c r="EO134" s="156"/>
      <c r="EP134" s="156"/>
      <c r="EQ134" s="156"/>
      <c r="ER134" s="156"/>
      <c r="ES134" s="125"/>
    </row>
    <row r="135" spans="2:149" x14ac:dyDescent="0.2">
      <c r="B135" s="230"/>
      <c r="C135" s="230"/>
      <c r="D135" s="113"/>
      <c r="E135" s="113"/>
      <c r="F135" s="113"/>
      <c r="G135" s="113"/>
      <c r="H135" s="113"/>
      <c r="I135" s="113"/>
      <c r="J135" s="113"/>
      <c r="K135" s="113"/>
      <c r="L135" s="113"/>
      <c r="M135" s="113"/>
      <c r="N135" s="113"/>
      <c r="O135" s="113"/>
      <c r="P135" s="113"/>
      <c r="Q135" s="113"/>
      <c r="R135" s="113"/>
      <c r="S135" s="392"/>
      <c r="T135" s="249"/>
      <c r="U135" s="249"/>
      <c r="V135" s="249"/>
      <c r="W135" s="249"/>
      <c r="X135" s="249"/>
      <c r="Y135" s="428"/>
      <c r="Z135" s="428"/>
      <c r="AA135" s="125"/>
      <c r="AB135" s="125"/>
      <c r="AC135" s="735"/>
      <c r="AD135" s="735"/>
      <c r="AE135" s="735"/>
      <c r="AF135" s="735"/>
      <c r="AG135" s="735"/>
      <c r="AH135" s="735"/>
      <c r="AI135" s="735"/>
      <c r="AJ135" s="735"/>
      <c r="AK135" s="735"/>
      <c r="AL135" s="735"/>
      <c r="AM135" s="735"/>
      <c r="AN135" s="735"/>
      <c r="AO135" s="735"/>
      <c r="AP135" s="735"/>
      <c r="AQ135" s="735"/>
      <c r="AR135" s="735"/>
      <c r="AS135" s="735"/>
      <c r="AT135" s="735"/>
      <c r="AU135" s="735"/>
      <c r="AV135" s="735"/>
      <c r="AW135" s="735"/>
      <c r="AX135" s="735"/>
      <c r="AY135" s="735"/>
      <c r="AZ135" s="735"/>
      <c r="BA135" s="735"/>
      <c r="BB135" s="735"/>
      <c r="BC135" s="735"/>
      <c r="BD135" s="735"/>
      <c r="BE135" s="735"/>
      <c r="BF135" s="735"/>
      <c r="BG135" s="735"/>
      <c r="BH135" s="735"/>
      <c r="BI135" s="735"/>
      <c r="BJ135" s="735"/>
      <c r="BK135" s="735"/>
      <c r="BL135" s="735"/>
      <c r="BM135" s="735"/>
      <c r="BN135" s="735"/>
      <c r="BO135" s="735"/>
      <c r="BP135" s="735"/>
      <c r="BQ135" s="735"/>
      <c r="BR135" s="735"/>
      <c r="BS135" s="735"/>
      <c r="BT135" s="735"/>
      <c r="BU135" s="735"/>
      <c r="BV135" s="735"/>
      <c r="BW135" s="735"/>
      <c r="BX135" s="735"/>
      <c r="BY135" s="735"/>
      <c r="BZ135" s="735"/>
      <c r="CA135" s="735"/>
      <c r="CB135" s="735"/>
      <c r="CC135" s="735"/>
      <c r="CD135" s="735"/>
      <c r="CE135" s="735"/>
      <c r="CF135" s="735"/>
      <c r="CG135" s="735"/>
      <c r="CH135" s="735"/>
      <c r="CI135" s="735"/>
      <c r="CJ135" s="735"/>
      <c r="CK135" s="735"/>
      <c r="CL135" s="735"/>
      <c r="CM135" s="735"/>
      <c r="CN135" s="735"/>
      <c r="CO135" s="735"/>
      <c r="CP135" s="735"/>
      <c r="CQ135" s="735"/>
      <c r="CR135" s="735"/>
      <c r="CS135" s="735"/>
      <c r="CT135" s="735"/>
      <c r="CU135" s="735"/>
      <c r="CV135" s="735"/>
      <c r="CW135" s="735"/>
      <c r="CX135" s="735"/>
      <c r="CY135" s="735"/>
      <c r="CZ135" s="735"/>
      <c r="DA135" s="735"/>
      <c r="DB135" s="735"/>
      <c r="DC135" s="735"/>
      <c r="DD135" s="735"/>
      <c r="DE135" s="735"/>
      <c r="DF135" s="735"/>
      <c r="DG135" s="735"/>
      <c r="DH135" s="735"/>
      <c r="DI135" s="735"/>
      <c r="DJ135" s="735"/>
      <c r="DK135" s="735"/>
      <c r="DL135" s="735"/>
      <c r="DM135" s="735"/>
      <c r="DN135" s="735"/>
      <c r="DO135" s="735"/>
      <c r="DP135" s="735"/>
      <c r="DQ135" s="735"/>
      <c r="DR135" s="735"/>
      <c r="DS135" s="735"/>
      <c r="DT135" s="735"/>
      <c r="DU135" s="735"/>
      <c r="DV135" s="735"/>
      <c r="DW135" s="735"/>
      <c r="DX135" s="229"/>
      <c r="DY135" s="229"/>
      <c r="DZ135" s="229"/>
      <c r="EA135" s="229"/>
      <c r="EB135" s="229"/>
      <c r="EC135" s="229"/>
      <c r="ED135" s="229"/>
      <c r="EE135" s="229"/>
      <c r="EF135" s="229"/>
      <c r="EG135" s="229"/>
      <c r="EH135" s="229"/>
      <c r="EI135" s="229"/>
      <c r="EJ135" s="229"/>
      <c r="EK135" s="229"/>
      <c r="EL135" s="229"/>
      <c r="EM135" s="229"/>
      <c r="EN135" s="156"/>
      <c r="EO135" s="156"/>
      <c r="EP135" s="156"/>
      <c r="EQ135" s="156"/>
      <c r="ER135" s="156"/>
      <c r="ES135" s="125"/>
    </row>
    <row r="136" spans="2:149" x14ac:dyDescent="0.2">
      <c r="B136" s="230"/>
      <c r="C136" s="230"/>
      <c r="D136" s="113"/>
      <c r="E136" s="113"/>
      <c r="F136" s="113"/>
      <c r="G136" s="113"/>
      <c r="H136" s="113"/>
      <c r="I136" s="113"/>
      <c r="J136" s="113"/>
      <c r="K136" s="113"/>
      <c r="L136" s="113"/>
      <c r="M136" s="113"/>
      <c r="N136" s="113"/>
      <c r="O136" s="113"/>
      <c r="P136" s="113"/>
      <c r="Q136" s="113"/>
      <c r="R136" s="113"/>
      <c r="S136" s="392"/>
      <c r="T136" s="249"/>
      <c r="U136" s="249"/>
      <c r="V136" s="249"/>
      <c r="W136" s="249"/>
      <c r="X136" s="249"/>
      <c r="Y136" s="428"/>
      <c r="Z136" s="428"/>
      <c r="AA136" s="125"/>
      <c r="AB136" s="125"/>
      <c r="AC136" s="735"/>
      <c r="AD136" s="735"/>
      <c r="AE136" s="735"/>
      <c r="AF136" s="735"/>
      <c r="AG136" s="735"/>
      <c r="AH136" s="735"/>
      <c r="AI136" s="735"/>
      <c r="AJ136" s="735"/>
      <c r="AK136" s="735"/>
      <c r="AL136" s="735"/>
      <c r="AM136" s="735"/>
      <c r="AN136" s="735"/>
      <c r="AO136" s="735"/>
      <c r="AP136" s="735"/>
      <c r="AQ136" s="735"/>
      <c r="AR136" s="735"/>
      <c r="AS136" s="735"/>
      <c r="AT136" s="735"/>
      <c r="AU136" s="735"/>
      <c r="AV136" s="735"/>
      <c r="AW136" s="735"/>
      <c r="AX136" s="735"/>
      <c r="AY136" s="735"/>
      <c r="AZ136" s="735"/>
      <c r="BA136" s="735"/>
      <c r="BB136" s="735"/>
      <c r="BC136" s="735"/>
      <c r="BD136" s="735"/>
      <c r="BE136" s="735"/>
      <c r="BF136" s="735"/>
      <c r="BG136" s="735"/>
      <c r="BH136" s="735"/>
      <c r="BI136" s="735"/>
      <c r="BJ136" s="735"/>
      <c r="BK136" s="735"/>
      <c r="BL136" s="735"/>
      <c r="BM136" s="735"/>
      <c r="BN136" s="735"/>
      <c r="BO136" s="735"/>
      <c r="BP136" s="735"/>
      <c r="BQ136" s="735"/>
      <c r="BR136" s="735"/>
      <c r="BS136" s="735"/>
      <c r="BT136" s="735"/>
      <c r="BU136" s="735"/>
      <c r="BV136" s="735"/>
      <c r="BW136" s="735"/>
      <c r="BX136" s="735"/>
      <c r="BY136" s="735"/>
      <c r="BZ136" s="735"/>
      <c r="CA136" s="735"/>
      <c r="CB136" s="735"/>
      <c r="CC136" s="735"/>
      <c r="CD136" s="735"/>
      <c r="CE136" s="735"/>
      <c r="CF136" s="735"/>
      <c r="CG136" s="735"/>
      <c r="CH136" s="735"/>
      <c r="CI136" s="735"/>
      <c r="CJ136" s="735"/>
      <c r="CK136" s="735"/>
      <c r="CL136" s="735"/>
      <c r="CM136" s="735"/>
      <c r="CN136" s="735"/>
      <c r="CO136" s="735"/>
      <c r="CP136" s="735"/>
      <c r="CQ136" s="735"/>
      <c r="CR136" s="735"/>
      <c r="CS136" s="735"/>
      <c r="CT136" s="735"/>
      <c r="CU136" s="735"/>
      <c r="CV136" s="735"/>
      <c r="CW136" s="735"/>
      <c r="CX136" s="735"/>
      <c r="CY136" s="735"/>
      <c r="CZ136" s="735"/>
      <c r="DA136" s="735"/>
      <c r="DB136" s="735"/>
      <c r="DC136" s="735"/>
      <c r="DD136" s="735"/>
      <c r="DE136" s="735"/>
      <c r="DF136" s="735"/>
      <c r="DG136" s="735"/>
      <c r="DH136" s="735"/>
      <c r="DI136" s="735"/>
      <c r="DJ136" s="735"/>
      <c r="DK136" s="735"/>
      <c r="DL136" s="735"/>
      <c r="DM136" s="735"/>
      <c r="DN136" s="735"/>
      <c r="DO136" s="735"/>
      <c r="DP136" s="735"/>
      <c r="DQ136" s="735"/>
      <c r="DR136" s="735"/>
      <c r="DS136" s="735"/>
      <c r="DT136" s="735"/>
      <c r="DU136" s="735"/>
      <c r="DV136" s="735"/>
      <c r="DW136" s="735"/>
      <c r="DX136" s="229"/>
      <c r="DY136" s="229"/>
      <c r="DZ136" s="229"/>
      <c r="EA136" s="229"/>
      <c r="EB136" s="229"/>
      <c r="EC136" s="229"/>
      <c r="ED136" s="229"/>
      <c r="EE136" s="229"/>
      <c r="EF136" s="229"/>
      <c r="EG136" s="229"/>
      <c r="EH136" s="229"/>
      <c r="EI136" s="229"/>
      <c r="EJ136" s="229"/>
      <c r="EK136" s="229"/>
      <c r="EL136" s="229"/>
      <c r="EM136" s="229"/>
      <c r="EN136" s="156"/>
      <c r="EO136" s="156"/>
      <c r="EP136" s="156"/>
      <c r="EQ136" s="156"/>
      <c r="ER136" s="156"/>
      <c r="ES136" s="125"/>
    </row>
    <row r="137" spans="2:149" x14ac:dyDescent="0.2">
      <c r="B137" s="230"/>
      <c r="C137" s="230"/>
      <c r="D137" s="113"/>
      <c r="E137" s="113"/>
      <c r="F137" s="113"/>
      <c r="G137" s="113"/>
      <c r="H137" s="113"/>
      <c r="I137" s="113"/>
      <c r="J137" s="113"/>
      <c r="K137" s="113"/>
      <c r="L137" s="113"/>
      <c r="M137" s="113"/>
      <c r="N137" s="113"/>
      <c r="O137" s="113"/>
      <c r="P137" s="113"/>
      <c r="Q137" s="113"/>
      <c r="R137" s="113"/>
      <c r="S137" s="392"/>
      <c r="T137" s="249"/>
      <c r="U137" s="249"/>
      <c r="V137" s="249"/>
      <c r="W137" s="249"/>
      <c r="X137" s="249"/>
      <c r="Y137" s="428"/>
      <c r="Z137" s="428"/>
      <c r="AA137" s="125"/>
      <c r="AB137" s="125"/>
      <c r="AC137" s="735"/>
      <c r="AD137" s="735"/>
      <c r="AE137" s="735"/>
      <c r="AF137" s="735"/>
      <c r="AG137" s="735"/>
      <c r="AH137" s="735"/>
      <c r="AI137" s="735"/>
      <c r="AJ137" s="735"/>
      <c r="AK137" s="735"/>
      <c r="AL137" s="735"/>
      <c r="AM137" s="735"/>
      <c r="AN137" s="735"/>
      <c r="AO137" s="735"/>
      <c r="AP137" s="735"/>
      <c r="AQ137" s="735"/>
      <c r="AR137" s="735"/>
      <c r="AS137" s="735"/>
      <c r="AT137" s="735"/>
      <c r="AU137" s="735"/>
      <c r="AV137" s="735"/>
      <c r="AW137" s="735"/>
      <c r="AX137" s="735"/>
      <c r="AY137" s="735"/>
      <c r="AZ137" s="735"/>
      <c r="BA137" s="735"/>
      <c r="BB137" s="735"/>
      <c r="BC137" s="735"/>
      <c r="BD137" s="735"/>
      <c r="BE137" s="735"/>
      <c r="BF137" s="735"/>
      <c r="BG137" s="735"/>
      <c r="BH137" s="735"/>
      <c r="BI137" s="735"/>
      <c r="BJ137" s="735"/>
      <c r="BK137" s="735"/>
      <c r="BL137" s="735"/>
      <c r="BM137" s="735"/>
      <c r="BN137" s="735"/>
      <c r="BO137" s="735"/>
      <c r="BP137" s="735"/>
      <c r="BQ137" s="735"/>
      <c r="BR137" s="735"/>
      <c r="BS137" s="735"/>
      <c r="BT137" s="735"/>
      <c r="BU137" s="735"/>
      <c r="BV137" s="735"/>
      <c r="BW137" s="735"/>
      <c r="BX137" s="735"/>
      <c r="BY137" s="735"/>
      <c r="BZ137" s="735"/>
      <c r="CA137" s="735"/>
      <c r="CB137" s="735"/>
      <c r="CC137" s="735"/>
      <c r="CD137" s="735"/>
      <c r="CE137" s="735"/>
      <c r="CF137" s="735"/>
      <c r="CG137" s="735"/>
      <c r="CH137" s="735"/>
      <c r="CI137" s="735"/>
      <c r="CJ137" s="735"/>
      <c r="CK137" s="735"/>
      <c r="CL137" s="735"/>
      <c r="CM137" s="735"/>
      <c r="CN137" s="735"/>
      <c r="CO137" s="735"/>
      <c r="CP137" s="735"/>
      <c r="CQ137" s="735"/>
      <c r="CR137" s="735"/>
      <c r="CS137" s="735"/>
      <c r="CT137" s="735"/>
      <c r="CU137" s="735"/>
      <c r="CV137" s="735"/>
      <c r="CW137" s="735"/>
      <c r="CX137" s="735"/>
      <c r="CY137" s="735"/>
      <c r="CZ137" s="735"/>
      <c r="DA137" s="735"/>
      <c r="DB137" s="735"/>
      <c r="DC137" s="735"/>
      <c r="DD137" s="735"/>
      <c r="DE137" s="735"/>
      <c r="DF137" s="735"/>
      <c r="DG137" s="735"/>
      <c r="DH137" s="735"/>
      <c r="DI137" s="735"/>
      <c r="DJ137" s="735"/>
      <c r="DK137" s="735"/>
      <c r="DL137" s="735"/>
      <c r="DM137" s="735"/>
      <c r="DN137" s="735"/>
      <c r="DO137" s="735"/>
      <c r="DP137" s="735"/>
      <c r="DQ137" s="735"/>
      <c r="DR137" s="735"/>
      <c r="DS137" s="735"/>
      <c r="DT137" s="735"/>
      <c r="DU137" s="735"/>
      <c r="DV137" s="735"/>
      <c r="DW137" s="735"/>
      <c r="DX137" s="229"/>
      <c r="DY137" s="229"/>
      <c r="DZ137" s="229"/>
      <c r="EA137" s="229"/>
      <c r="EB137" s="229"/>
      <c r="EC137" s="229"/>
      <c r="ED137" s="229"/>
      <c r="EE137" s="229"/>
      <c r="EF137" s="229"/>
      <c r="EG137" s="229"/>
      <c r="EH137" s="229"/>
      <c r="EI137" s="229"/>
      <c r="EJ137" s="229"/>
      <c r="EK137" s="229"/>
      <c r="EL137" s="229"/>
      <c r="EM137" s="229"/>
      <c r="EN137" s="156"/>
      <c r="EO137" s="156"/>
      <c r="EP137" s="156"/>
      <c r="EQ137" s="156"/>
      <c r="ER137" s="156"/>
      <c r="ES137" s="125"/>
    </row>
    <row r="138" spans="2:149" x14ac:dyDescent="0.2">
      <c r="B138" s="230"/>
      <c r="C138" s="230"/>
      <c r="D138" s="113"/>
      <c r="E138" s="113"/>
      <c r="F138" s="113"/>
      <c r="G138" s="113"/>
      <c r="H138" s="113"/>
      <c r="I138" s="113"/>
      <c r="J138" s="113"/>
      <c r="K138" s="113"/>
      <c r="L138" s="113"/>
      <c r="M138" s="113"/>
      <c r="N138" s="113"/>
      <c r="O138" s="113"/>
      <c r="P138" s="113"/>
      <c r="Q138" s="113"/>
      <c r="R138" s="113"/>
      <c r="S138" s="392"/>
      <c r="T138" s="249"/>
      <c r="U138" s="249"/>
      <c r="V138" s="249"/>
      <c r="W138" s="249"/>
      <c r="X138" s="249"/>
      <c r="Y138" s="428"/>
      <c r="Z138" s="428"/>
      <c r="AA138" s="125"/>
      <c r="AB138" s="125"/>
      <c r="AC138" s="735"/>
      <c r="AD138" s="735"/>
      <c r="AE138" s="735"/>
      <c r="AF138" s="735"/>
      <c r="AG138" s="735"/>
      <c r="AH138" s="735"/>
      <c r="AI138" s="735"/>
      <c r="AJ138" s="735"/>
      <c r="AK138" s="735"/>
      <c r="AL138" s="735"/>
      <c r="AM138" s="735"/>
      <c r="AN138" s="735"/>
      <c r="AO138" s="735"/>
      <c r="AP138" s="735"/>
      <c r="AQ138" s="735"/>
      <c r="AR138" s="735"/>
      <c r="AS138" s="735"/>
      <c r="AT138" s="735"/>
      <c r="AU138" s="735"/>
      <c r="AV138" s="735"/>
      <c r="AW138" s="735"/>
      <c r="AX138" s="735"/>
      <c r="AY138" s="735"/>
      <c r="AZ138" s="735"/>
      <c r="BA138" s="735"/>
      <c r="BB138" s="735"/>
      <c r="BC138" s="735"/>
      <c r="BD138" s="735"/>
      <c r="BE138" s="735"/>
      <c r="BF138" s="735"/>
      <c r="BG138" s="735"/>
      <c r="BH138" s="735"/>
      <c r="BI138" s="735"/>
      <c r="BJ138" s="735"/>
      <c r="BK138" s="735"/>
      <c r="BL138" s="735"/>
      <c r="BM138" s="735"/>
      <c r="BN138" s="735"/>
      <c r="BO138" s="735"/>
      <c r="BP138" s="735"/>
      <c r="BQ138" s="735"/>
      <c r="BR138" s="735"/>
      <c r="BS138" s="735"/>
      <c r="BT138" s="735"/>
      <c r="BU138" s="735"/>
      <c r="BV138" s="735"/>
      <c r="BW138" s="735"/>
      <c r="BX138" s="735"/>
      <c r="BY138" s="735"/>
      <c r="BZ138" s="735"/>
      <c r="CA138" s="735"/>
      <c r="CB138" s="735"/>
      <c r="CC138" s="735"/>
      <c r="CD138" s="735"/>
      <c r="CE138" s="735"/>
      <c r="CF138" s="735"/>
      <c r="CG138" s="735"/>
      <c r="CH138" s="735"/>
      <c r="CI138" s="735"/>
      <c r="CJ138" s="735"/>
      <c r="CK138" s="735"/>
      <c r="CL138" s="735"/>
      <c r="CM138" s="735"/>
      <c r="CN138" s="735"/>
      <c r="CO138" s="735"/>
      <c r="CP138" s="735"/>
      <c r="CQ138" s="735"/>
      <c r="CR138" s="735"/>
      <c r="CS138" s="735"/>
      <c r="CT138" s="735"/>
      <c r="CU138" s="735"/>
      <c r="CV138" s="735"/>
      <c r="CW138" s="735"/>
      <c r="CX138" s="735"/>
      <c r="CY138" s="735"/>
      <c r="CZ138" s="735"/>
      <c r="DA138" s="735"/>
      <c r="DB138" s="735"/>
      <c r="DC138" s="735"/>
      <c r="DD138" s="735"/>
      <c r="DE138" s="735"/>
      <c r="DF138" s="735"/>
      <c r="DG138" s="735"/>
      <c r="DH138" s="735"/>
      <c r="DI138" s="735"/>
      <c r="DJ138" s="735"/>
      <c r="DK138" s="735"/>
      <c r="DL138" s="735"/>
      <c r="DM138" s="735"/>
      <c r="DN138" s="735"/>
      <c r="DO138" s="735"/>
      <c r="DP138" s="735"/>
      <c r="DQ138" s="735"/>
      <c r="DR138" s="735"/>
      <c r="DS138" s="735"/>
      <c r="DT138" s="735"/>
      <c r="DU138" s="735"/>
      <c r="DV138" s="735"/>
      <c r="DW138" s="735"/>
      <c r="DX138" s="229"/>
      <c r="DY138" s="229"/>
      <c r="DZ138" s="229"/>
      <c r="EA138" s="229"/>
      <c r="EB138" s="229"/>
      <c r="EC138" s="229"/>
      <c r="ED138" s="229"/>
      <c r="EE138" s="229"/>
      <c r="EF138" s="229"/>
      <c r="EG138" s="229"/>
      <c r="EH138" s="229"/>
      <c r="EI138" s="229"/>
      <c r="EJ138" s="229"/>
      <c r="EK138" s="229"/>
      <c r="EL138" s="229"/>
      <c r="EM138" s="229"/>
      <c r="EN138" s="156"/>
      <c r="EO138" s="156"/>
      <c r="EP138" s="156"/>
      <c r="EQ138" s="156"/>
      <c r="ER138" s="156"/>
      <c r="ES138" s="125"/>
    </row>
    <row r="139" spans="2:149" x14ac:dyDescent="0.2">
      <c r="B139" s="230"/>
      <c r="C139" s="230"/>
      <c r="D139" s="113"/>
      <c r="E139" s="113"/>
      <c r="F139" s="113"/>
      <c r="G139" s="113"/>
      <c r="H139" s="113"/>
      <c r="I139" s="113"/>
      <c r="J139" s="113"/>
      <c r="K139" s="113"/>
      <c r="L139" s="113"/>
      <c r="M139" s="113"/>
      <c r="N139" s="113"/>
      <c r="O139" s="113"/>
      <c r="P139" s="113"/>
      <c r="Q139" s="113"/>
      <c r="R139" s="113"/>
      <c r="S139" s="392"/>
      <c r="T139" s="249"/>
      <c r="U139" s="249"/>
      <c r="V139" s="249"/>
      <c r="W139" s="249"/>
      <c r="X139" s="249"/>
      <c r="Y139" s="428"/>
      <c r="Z139" s="428"/>
      <c r="AA139" s="125"/>
      <c r="AB139" s="125"/>
      <c r="AC139" s="735"/>
      <c r="AD139" s="735"/>
      <c r="AE139" s="735"/>
      <c r="AF139" s="735"/>
      <c r="AG139" s="735"/>
      <c r="AH139" s="735"/>
      <c r="AI139" s="735"/>
      <c r="AJ139" s="735"/>
      <c r="AK139" s="735"/>
      <c r="AL139" s="735"/>
      <c r="AM139" s="735"/>
      <c r="AN139" s="735"/>
      <c r="AO139" s="735"/>
      <c r="AP139" s="735"/>
      <c r="AQ139" s="735"/>
      <c r="AR139" s="735"/>
      <c r="AS139" s="735"/>
      <c r="AT139" s="735"/>
      <c r="AU139" s="735"/>
      <c r="AV139" s="735"/>
      <c r="AW139" s="735"/>
      <c r="AX139" s="735"/>
      <c r="AY139" s="735"/>
      <c r="AZ139" s="735"/>
      <c r="BA139" s="735"/>
      <c r="BB139" s="735"/>
      <c r="BC139" s="735"/>
      <c r="BD139" s="735"/>
      <c r="BE139" s="735"/>
      <c r="BF139" s="735"/>
      <c r="BG139" s="735"/>
      <c r="BH139" s="735"/>
      <c r="BI139" s="735"/>
      <c r="BJ139" s="735"/>
      <c r="BK139" s="735"/>
      <c r="BL139" s="735"/>
      <c r="BM139" s="735"/>
      <c r="BN139" s="735"/>
      <c r="BO139" s="735"/>
      <c r="BP139" s="735"/>
      <c r="BQ139" s="735"/>
      <c r="BR139" s="735"/>
      <c r="BS139" s="735"/>
      <c r="BT139" s="735"/>
      <c r="BU139" s="735"/>
      <c r="BV139" s="735"/>
      <c r="BW139" s="735"/>
      <c r="BX139" s="735"/>
      <c r="BY139" s="735"/>
      <c r="BZ139" s="735"/>
      <c r="CA139" s="735"/>
      <c r="CB139" s="735"/>
      <c r="CC139" s="735"/>
      <c r="CD139" s="735"/>
      <c r="CE139" s="735"/>
      <c r="CF139" s="735"/>
      <c r="CG139" s="735"/>
      <c r="CH139" s="735"/>
      <c r="CI139" s="735"/>
      <c r="CJ139" s="735"/>
      <c r="CK139" s="735"/>
      <c r="CL139" s="735"/>
      <c r="CM139" s="735"/>
      <c r="CN139" s="735"/>
      <c r="CO139" s="735"/>
      <c r="CP139" s="735"/>
      <c r="CQ139" s="735"/>
      <c r="CR139" s="735"/>
      <c r="CS139" s="735"/>
      <c r="CT139" s="735"/>
      <c r="CU139" s="735"/>
      <c r="CV139" s="735"/>
      <c r="CW139" s="735"/>
      <c r="CX139" s="735"/>
      <c r="CY139" s="735"/>
      <c r="CZ139" s="735"/>
      <c r="DA139" s="735"/>
      <c r="DB139" s="735"/>
      <c r="DC139" s="735"/>
      <c r="DD139" s="735"/>
      <c r="DE139" s="735"/>
      <c r="DF139" s="735"/>
      <c r="DG139" s="735"/>
      <c r="DH139" s="735"/>
      <c r="DI139" s="735"/>
      <c r="DJ139" s="735"/>
      <c r="DK139" s="735"/>
      <c r="DL139" s="735"/>
      <c r="DM139" s="735"/>
      <c r="DN139" s="735"/>
      <c r="DO139" s="735"/>
      <c r="DP139" s="735"/>
      <c r="DQ139" s="735"/>
      <c r="DR139" s="735"/>
      <c r="DS139" s="735"/>
      <c r="DT139" s="735"/>
      <c r="DU139" s="735"/>
      <c r="DV139" s="735"/>
      <c r="DW139" s="735"/>
      <c r="DX139" s="229"/>
      <c r="DY139" s="229"/>
      <c r="DZ139" s="229"/>
      <c r="EA139" s="229"/>
      <c r="EB139" s="229"/>
      <c r="EC139" s="229"/>
      <c r="ED139" s="229"/>
      <c r="EE139" s="229"/>
      <c r="EF139" s="229"/>
      <c r="EG139" s="229"/>
      <c r="EH139" s="229"/>
      <c r="EI139" s="229"/>
      <c r="EJ139" s="229"/>
      <c r="EK139" s="229"/>
      <c r="EL139" s="229"/>
      <c r="EM139" s="229"/>
      <c r="EN139" s="156"/>
      <c r="EO139" s="156"/>
      <c r="EP139" s="156"/>
      <c r="EQ139" s="156"/>
      <c r="ER139" s="156"/>
      <c r="ES139" s="125"/>
    </row>
    <row r="140" spans="2:149" x14ac:dyDescent="0.2">
      <c r="B140" s="230"/>
      <c r="C140" s="230"/>
      <c r="D140" s="113"/>
      <c r="E140" s="113"/>
      <c r="F140" s="113"/>
      <c r="G140" s="113"/>
      <c r="H140" s="113"/>
      <c r="I140" s="113"/>
      <c r="J140" s="113"/>
      <c r="K140" s="113"/>
      <c r="L140" s="113"/>
      <c r="M140" s="113"/>
      <c r="N140" s="113"/>
      <c r="O140" s="113"/>
      <c r="P140" s="113"/>
      <c r="Q140" s="113"/>
      <c r="R140" s="113"/>
      <c r="S140" s="392"/>
      <c r="T140" s="249"/>
      <c r="U140" s="249"/>
      <c r="V140" s="249"/>
      <c r="W140" s="249"/>
      <c r="X140" s="249"/>
      <c r="Y140" s="428"/>
      <c r="Z140" s="428"/>
      <c r="AA140" s="125"/>
      <c r="AB140" s="125"/>
      <c r="AC140" s="735"/>
      <c r="AD140" s="735"/>
      <c r="AE140" s="735"/>
      <c r="AF140" s="735"/>
      <c r="AG140" s="735"/>
      <c r="AH140" s="735"/>
      <c r="AI140" s="735"/>
      <c r="AJ140" s="735"/>
      <c r="AK140" s="735"/>
      <c r="AL140" s="735"/>
      <c r="AM140" s="735"/>
      <c r="AN140" s="735"/>
      <c r="AO140" s="735"/>
      <c r="AP140" s="735"/>
      <c r="AQ140" s="735"/>
      <c r="AR140" s="735"/>
      <c r="AS140" s="735"/>
      <c r="AT140" s="735"/>
      <c r="AU140" s="735"/>
      <c r="AV140" s="735"/>
      <c r="AW140" s="735"/>
      <c r="AX140" s="735"/>
      <c r="AY140" s="735"/>
      <c r="AZ140" s="735"/>
      <c r="BA140" s="735"/>
      <c r="BB140" s="735"/>
      <c r="BC140" s="735"/>
      <c r="BD140" s="735"/>
      <c r="BE140" s="735"/>
      <c r="BF140" s="735"/>
      <c r="BG140" s="735"/>
      <c r="BH140" s="735"/>
      <c r="BI140" s="735"/>
      <c r="BJ140" s="735"/>
      <c r="BK140" s="735"/>
      <c r="BL140" s="735"/>
      <c r="BM140" s="735"/>
      <c r="BN140" s="735"/>
      <c r="BO140" s="735"/>
      <c r="BP140" s="735"/>
      <c r="BQ140" s="735"/>
      <c r="BR140" s="735"/>
      <c r="BS140" s="735"/>
      <c r="BT140" s="735"/>
      <c r="BU140" s="735"/>
      <c r="BV140" s="735"/>
      <c r="BW140" s="735"/>
      <c r="BX140" s="735"/>
      <c r="BY140" s="735"/>
      <c r="BZ140" s="735"/>
      <c r="CA140" s="735"/>
      <c r="CB140" s="735"/>
      <c r="CC140" s="735"/>
      <c r="CD140" s="735"/>
      <c r="CE140" s="735"/>
      <c r="CF140" s="735"/>
      <c r="CG140" s="735"/>
      <c r="CH140" s="735"/>
      <c r="CI140" s="735"/>
      <c r="CJ140" s="735"/>
      <c r="CK140" s="735"/>
      <c r="CL140" s="735"/>
      <c r="CM140" s="735"/>
      <c r="CN140" s="735"/>
      <c r="CO140" s="735"/>
      <c r="CP140" s="735"/>
      <c r="CQ140" s="735"/>
      <c r="CR140" s="735"/>
      <c r="CS140" s="735"/>
      <c r="CT140" s="735"/>
      <c r="CU140" s="735"/>
      <c r="CV140" s="735"/>
      <c r="CW140" s="735"/>
      <c r="CX140" s="735"/>
      <c r="CY140" s="735"/>
      <c r="CZ140" s="735"/>
      <c r="DA140" s="735"/>
      <c r="DB140" s="735"/>
      <c r="DC140" s="735"/>
      <c r="DD140" s="735"/>
      <c r="DE140" s="735"/>
      <c r="DF140" s="735"/>
      <c r="DG140" s="735"/>
      <c r="DH140" s="735"/>
      <c r="DI140" s="735"/>
      <c r="DJ140" s="735"/>
      <c r="DK140" s="735"/>
      <c r="DL140" s="735"/>
      <c r="DM140" s="735"/>
      <c r="DN140" s="735"/>
      <c r="DO140" s="735"/>
      <c r="DP140" s="735"/>
      <c r="DQ140" s="735"/>
      <c r="DR140" s="735"/>
      <c r="DS140" s="735"/>
      <c r="DT140" s="735"/>
      <c r="DU140" s="735"/>
      <c r="DV140" s="735"/>
      <c r="DW140" s="735"/>
      <c r="DX140" s="229"/>
      <c r="DY140" s="229"/>
      <c r="DZ140" s="229"/>
      <c r="EA140" s="229"/>
      <c r="EB140" s="229"/>
      <c r="EC140" s="229"/>
      <c r="ED140" s="229"/>
      <c r="EE140" s="229"/>
      <c r="EF140" s="229"/>
      <c r="EG140" s="229"/>
      <c r="EH140" s="229"/>
      <c r="EI140" s="229"/>
      <c r="EJ140" s="229"/>
      <c r="EK140" s="229"/>
      <c r="EL140" s="229"/>
      <c r="EM140" s="229"/>
      <c r="EN140" s="156"/>
      <c r="EO140" s="156"/>
      <c r="EP140" s="156"/>
      <c r="EQ140" s="156"/>
      <c r="ER140" s="156"/>
      <c r="ES140" s="125"/>
    </row>
    <row r="141" spans="2:149" x14ac:dyDescent="0.2">
      <c r="B141" s="230"/>
      <c r="C141" s="230"/>
      <c r="D141" s="113"/>
      <c r="E141" s="113"/>
      <c r="F141" s="113"/>
      <c r="G141" s="113"/>
      <c r="H141" s="113"/>
      <c r="I141" s="113"/>
      <c r="J141" s="113"/>
      <c r="K141" s="113"/>
      <c r="L141" s="113"/>
      <c r="M141" s="113"/>
      <c r="N141" s="113"/>
      <c r="O141" s="113"/>
      <c r="P141" s="113"/>
      <c r="Q141" s="113"/>
      <c r="R141" s="113"/>
      <c r="S141" s="392"/>
      <c r="T141" s="249"/>
      <c r="U141" s="249"/>
      <c r="V141" s="249"/>
      <c r="W141" s="249"/>
      <c r="X141" s="249"/>
      <c r="Y141" s="428"/>
      <c r="Z141" s="428"/>
      <c r="AA141" s="125"/>
      <c r="AB141" s="125"/>
      <c r="AC141" s="735"/>
      <c r="AD141" s="735"/>
      <c r="AE141" s="735"/>
      <c r="AF141" s="735"/>
      <c r="AG141" s="735"/>
      <c r="AH141" s="735"/>
      <c r="AI141" s="735"/>
      <c r="AJ141" s="735"/>
      <c r="AK141" s="735"/>
      <c r="AL141" s="735"/>
      <c r="AM141" s="735"/>
      <c r="AN141" s="735"/>
      <c r="AO141" s="735"/>
      <c r="AP141" s="735"/>
      <c r="AQ141" s="735"/>
      <c r="AR141" s="735"/>
      <c r="AS141" s="735"/>
      <c r="AT141" s="735"/>
      <c r="AU141" s="735"/>
      <c r="AV141" s="735"/>
      <c r="AW141" s="735"/>
      <c r="AX141" s="735"/>
      <c r="AY141" s="735"/>
      <c r="AZ141" s="735"/>
      <c r="BA141" s="735"/>
      <c r="BB141" s="735"/>
      <c r="BC141" s="735"/>
      <c r="BD141" s="735"/>
      <c r="BE141" s="735"/>
      <c r="BF141" s="735"/>
      <c r="BG141" s="735"/>
      <c r="BH141" s="735"/>
      <c r="BI141" s="735"/>
      <c r="BJ141" s="735"/>
      <c r="BK141" s="735"/>
      <c r="BL141" s="735"/>
      <c r="BM141" s="735"/>
      <c r="BN141" s="735"/>
      <c r="BO141" s="735"/>
      <c r="BP141" s="735"/>
      <c r="BQ141" s="735"/>
      <c r="BR141" s="735"/>
      <c r="BS141" s="735"/>
      <c r="BT141" s="735"/>
      <c r="BU141" s="735"/>
      <c r="BV141" s="735"/>
      <c r="BW141" s="735"/>
      <c r="BX141" s="735"/>
      <c r="BY141" s="735"/>
      <c r="BZ141" s="735"/>
      <c r="CA141" s="735"/>
      <c r="CB141" s="735"/>
      <c r="CC141" s="735"/>
      <c r="CD141" s="735"/>
      <c r="CE141" s="735"/>
      <c r="CF141" s="735"/>
      <c r="CG141" s="735"/>
      <c r="CH141" s="735"/>
      <c r="CI141" s="735"/>
      <c r="CJ141" s="735"/>
      <c r="CK141" s="735"/>
      <c r="CL141" s="735"/>
      <c r="CM141" s="735"/>
      <c r="CN141" s="735"/>
      <c r="CO141" s="735"/>
      <c r="CP141" s="735"/>
      <c r="CQ141" s="735"/>
      <c r="CR141" s="735"/>
      <c r="CS141" s="735"/>
      <c r="CT141" s="735"/>
      <c r="CU141" s="735"/>
      <c r="CV141" s="735"/>
      <c r="CW141" s="735"/>
      <c r="CX141" s="735"/>
      <c r="CY141" s="735"/>
      <c r="CZ141" s="735"/>
      <c r="DA141" s="735"/>
      <c r="DB141" s="735"/>
      <c r="DC141" s="735"/>
      <c r="DD141" s="735"/>
      <c r="DE141" s="735"/>
      <c r="DF141" s="735"/>
      <c r="DG141" s="735"/>
      <c r="DH141" s="735"/>
      <c r="DI141" s="735"/>
      <c r="DJ141" s="735"/>
      <c r="DK141" s="735"/>
      <c r="DL141" s="735"/>
      <c r="DM141" s="735"/>
      <c r="DN141" s="735"/>
      <c r="DO141" s="735"/>
      <c r="DP141" s="735"/>
      <c r="DQ141" s="735"/>
      <c r="DR141" s="735"/>
      <c r="DS141" s="735"/>
      <c r="DT141" s="735"/>
      <c r="DU141" s="735"/>
      <c r="DV141" s="735"/>
      <c r="DW141" s="735"/>
      <c r="DX141" s="229"/>
      <c r="DY141" s="229"/>
      <c r="DZ141" s="229"/>
      <c r="EA141" s="229"/>
      <c r="EB141" s="229"/>
      <c r="EC141" s="229"/>
      <c r="ED141" s="229"/>
      <c r="EE141" s="229"/>
      <c r="EF141" s="229"/>
      <c r="EG141" s="229"/>
      <c r="EH141" s="229"/>
      <c r="EI141" s="229"/>
      <c r="EJ141" s="229"/>
      <c r="EK141" s="229"/>
      <c r="EL141" s="229"/>
      <c r="EM141" s="229"/>
      <c r="EN141" s="156"/>
      <c r="EO141" s="156"/>
      <c r="EP141" s="156"/>
      <c r="EQ141" s="156"/>
      <c r="ER141" s="156"/>
      <c r="ES141" s="125"/>
    </row>
    <row r="142" spans="2:149" x14ac:dyDescent="0.2">
      <c r="B142" s="230"/>
      <c r="C142" s="230"/>
      <c r="D142" s="113"/>
      <c r="E142" s="113"/>
      <c r="F142" s="113"/>
      <c r="G142" s="113"/>
      <c r="H142" s="113"/>
      <c r="I142" s="113"/>
      <c r="J142" s="113"/>
      <c r="K142" s="113"/>
      <c r="L142" s="113"/>
      <c r="M142" s="113"/>
      <c r="N142" s="113"/>
      <c r="O142" s="113"/>
      <c r="P142" s="113"/>
      <c r="Q142" s="113"/>
      <c r="R142" s="113"/>
      <c r="S142" s="392"/>
      <c r="T142" s="249"/>
      <c r="U142" s="249"/>
      <c r="V142" s="249"/>
      <c r="W142" s="249"/>
      <c r="X142" s="249"/>
      <c r="Y142" s="428"/>
      <c r="Z142" s="428"/>
      <c r="AA142" s="125"/>
      <c r="AB142" s="125"/>
      <c r="AC142" s="735"/>
      <c r="AD142" s="735"/>
      <c r="AE142" s="735"/>
      <c r="AF142" s="735"/>
      <c r="AG142" s="735"/>
      <c r="AH142" s="735"/>
      <c r="AI142" s="735"/>
      <c r="AJ142" s="735"/>
      <c r="AK142" s="735"/>
      <c r="AL142" s="735"/>
      <c r="AM142" s="735"/>
      <c r="AN142" s="735"/>
      <c r="AO142" s="735"/>
      <c r="AP142" s="735"/>
      <c r="AQ142" s="735"/>
      <c r="AR142" s="735"/>
      <c r="AS142" s="735"/>
      <c r="AT142" s="735"/>
      <c r="AU142" s="735"/>
      <c r="AV142" s="735"/>
      <c r="AW142" s="735"/>
      <c r="AX142" s="735"/>
      <c r="AY142" s="735"/>
      <c r="AZ142" s="735"/>
      <c r="BA142" s="735"/>
      <c r="BB142" s="735"/>
      <c r="BC142" s="735"/>
      <c r="BD142" s="735"/>
      <c r="BE142" s="735"/>
      <c r="BF142" s="735"/>
      <c r="BG142" s="735"/>
      <c r="BH142" s="735"/>
      <c r="BI142" s="735"/>
      <c r="BJ142" s="735"/>
      <c r="BK142" s="735"/>
      <c r="BL142" s="735"/>
      <c r="BM142" s="735"/>
      <c r="BN142" s="735"/>
      <c r="BO142" s="735"/>
      <c r="BP142" s="735"/>
      <c r="BQ142" s="735"/>
      <c r="BR142" s="735"/>
      <c r="BS142" s="735"/>
      <c r="BT142" s="735"/>
      <c r="BU142" s="735"/>
      <c r="BV142" s="735"/>
      <c r="BW142" s="735"/>
      <c r="BX142" s="735"/>
      <c r="BY142" s="735"/>
      <c r="BZ142" s="735"/>
      <c r="CA142" s="735"/>
      <c r="CB142" s="735"/>
      <c r="CC142" s="735"/>
      <c r="CD142" s="735"/>
      <c r="CE142" s="735"/>
      <c r="CF142" s="735"/>
      <c r="CG142" s="735"/>
      <c r="CH142" s="735"/>
      <c r="CI142" s="735"/>
      <c r="CJ142" s="735"/>
      <c r="CK142" s="735"/>
      <c r="CL142" s="735"/>
      <c r="CM142" s="735"/>
      <c r="CN142" s="735"/>
      <c r="CO142" s="735"/>
      <c r="CP142" s="735"/>
      <c r="CQ142" s="735"/>
      <c r="CR142" s="735"/>
      <c r="CS142" s="735"/>
      <c r="CT142" s="735"/>
      <c r="CU142" s="735"/>
      <c r="CV142" s="735"/>
      <c r="CW142" s="735"/>
      <c r="CX142" s="735"/>
      <c r="CY142" s="735"/>
      <c r="CZ142" s="735"/>
      <c r="DA142" s="735"/>
      <c r="DB142" s="735"/>
      <c r="DC142" s="735"/>
      <c r="DD142" s="735"/>
      <c r="DE142" s="735"/>
      <c r="DF142" s="735"/>
      <c r="DG142" s="735"/>
      <c r="DH142" s="735"/>
      <c r="DI142" s="735"/>
      <c r="DJ142" s="735"/>
      <c r="DK142" s="735"/>
      <c r="DL142" s="735"/>
      <c r="DM142" s="735"/>
      <c r="DN142" s="735"/>
      <c r="DO142" s="735"/>
      <c r="DP142" s="735"/>
      <c r="DQ142" s="735"/>
      <c r="DR142" s="735"/>
      <c r="DS142" s="735"/>
      <c r="DT142" s="735"/>
      <c r="DU142" s="735"/>
      <c r="DV142" s="735"/>
      <c r="DW142" s="735"/>
      <c r="DX142" s="229"/>
      <c r="DY142" s="229"/>
      <c r="DZ142" s="229"/>
      <c r="EA142" s="229"/>
      <c r="EB142" s="229"/>
      <c r="EC142" s="229"/>
      <c r="ED142" s="229"/>
      <c r="EE142" s="229"/>
      <c r="EF142" s="229"/>
      <c r="EG142" s="229"/>
      <c r="EH142" s="229"/>
      <c r="EI142" s="229"/>
      <c r="EJ142" s="229"/>
      <c r="EK142" s="229"/>
      <c r="EL142" s="229"/>
      <c r="EM142" s="229"/>
      <c r="EN142" s="156"/>
      <c r="EO142" s="156"/>
      <c r="EP142" s="156"/>
      <c r="EQ142" s="156"/>
      <c r="ER142" s="156"/>
      <c r="ES142" s="125"/>
    </row>
    <row r="143" spans="2:149" x14ac:dyDescent="0.2">
      <c r="B143" s="230"/>
      <c r="C143" s="230"/>
      <c r="D143" s="113"/>
      <c r="E143" s="113"/>
      <c r="F143" s="113"/>
      <c r="G143" s="113"/>
      <c r="H143" s="113"/>
      <c r="I143" s="113"/>
      <c r="J143" s="113"/>
      <c r="K143" s="113"/>
      <c r="L143" s="113"/>
      <c r="M143" s="113"/>
      <c r="N143" s="113"/>
      <c r="O143" s="113"/>
      <c r="P143" s="113"/>
      <c r="Q143" s="113"/>
      <c r="R143" s="113"/>
      <c r="S143" s="392"/>
      <c r="T143" s="249"/>
      <c r="U143" s="249"/>
      <c r="V143" s="249"/>
      <c r="W143" s="249"/>
      <c r="X143" s="249"/>
      <c r="Y143" s="428"/>
      <c r="Z143" s="428"/>
      <c r="AA143" s="125"/>
      <c r="AB143" s="125"/>
      <c r="AC143" s="735"/>
      <c r="AD143" s="735"/>
      <c r="AE143" s="735"/>
      <c r="AF143" s="735"/>
      <c r="AG143" s="735"/>
      <c r="AH143" s="735"/>
      <c r="AI143" s="735"/>
      <c r="AJ143" s="735"/>
      <c r="AK143" s="735"/>
      <c r="AL143" s="735"/>
      <c r="AM143" s="735"/>
      <c r="AN143" s="735"/>
      <c r="AO143" s="735"/>
      <c r="AP143" s="735"/>
      <c r="AQ143" s="735"/>
      <c r="AR143" s="735"/>
      <c r="AS143" s="735"/>
      <c r="AT143" s="735"/>
      <c r="AU143" s="735"/>
      <c r="AV143" s="735"/>
      <c r="AW143" s="735"/>
      <c r="AX143" s="735"/>
      <c r="AY143" s="735"/>
      <c r="AZ143" s="735"/>
      <c r="BA143" s="735"/>
      <c r="BB143" s="735"/>
      <c r="BC143" s="735"/>
      <c r="BD143" s="735"/>
      <c r="BE143" s="735"/>
      <c r="BF143" s="735"/>
      <c r="BG143" s="735"/>
      <c r="BH143" s="735"/>
      <c r="BI143" s="735"/>
      <c r="BJ143" s="735"/>
      <c r="BK143" s="735"/>
      <c r="BL143" s="735"/>
      <c r="BM143" s="735"/>
      <c r="BN143" s="735"/>
      <c r="BO143" s="735"/>
      <c r="BP143" s="735"/>
      <c r="BQ143" s="735"/>
      <c r="BR143" s="735"/>
      <c r="BS143" s="735"/>
      <c r="BT143" s="735"/>
      <c r="BU143" s="735"/>
      <c r="BV143" s="735"/>
      <c r="BW143" s="735"/>
      <c r="BX143" s="735"/>
      <c r="BY143" s="735"/>
      <c r="BZ143" s="735"/>
      <c r="CA143" s="735"/>
      <c r="CB143" s="735"/>
      <c r="CC143" s="735"/>
      <c r="CD143" s="735"/>
      <c r="CE143" s="735"/>
      <c r="CF143" s="735"/>
      <c r="CG143" s="735"/>
      <c r="CH143" s="735"/>
      <c r="CI143" s="735"/>
      <c r="CJ143" s="735"/>
      <c r="CK143" s="735"/>
      <c r="CL143" s="735"/>
      <c r="CM143" s="735"/>
      <c r="CN143" s="735"/>
      <c r="CO143" s="735"/>
      <c r="CP143" s="735"/>
      <c r="CQ143" s="735"/>
      <c r="CR143" s="735"/>
      <c r="CS143" s="735"/>
      <c r="CT143" s="735"/>
      <c r="CU143" s="735"/>
      <c r="CV143" s="735"/>
      <c r="CW143" s="735"/>
      <c r="CX143" s="735"/>
      <c r="CY143" s="735"/>
      <c r="CZ143" s="735"/>
      <c r="DA143" s="735"/>
      <c r="DB143" s="735"/>
      <c r="DC143" s="735"/>
      <c r="DD143" s="735"/>
      <c r="DE143" s="735"/>
      <c r="DF143" s="735"/>
      <c r="DG143" s="735"/>
      <c r="DH143" s="735"/>
      <c r="DI143" s="735"/>
      <c r="DJ143" s="735"/>
      <c r="DK143" s="735"/>
      <c r="DL143" s="735"/>
      <c r="DM143" s="735"/>
      <c r="DN143" s="735"/>
      <c r="DO143" s="735"/>
      <c r="DP143" s="735"/>
      <c r="DQ143" s="735"/>
      <c r="DR143" s="735"/>
      <c r="DS143" s="735"/>
      <c r="DT143" s="735"/>
      <c r="DU143" s="735"/>
      <c r="DV143" s="735"/>
      <c r="DW143" s="735"/>
      <c r="DX143" s="229"/>
      <c r="DY143" s="229"/>
      <c r="DZ143" s="229"/>
      <c r="EA143" s="229"/>
      <c r="EB143" s="229"/>
      <c r="EC143" s="229"/>
      <c r="ED143" s="229"/>
      <c r="EE143" s="229"/>
      <c r="EF143" s="229"/>
      <c r="EG143" s="229"/>
      <c r="EH143" s="229"/>
      <c r="EI143" s="229"/>
      <c r="EJ143" s="229"/>
      <c r="EK143" s="229"/>
      <c r="EL143" s="229"/>
      <c r="EM143" s="229"/>
      <c r="EN143" s="156"/>
      <c r="EO143" s="156"/>
      <c r="EP143" s="156"/>
      <c r="EQ143" s="156"/>
      <c r="ER143" s="156"/>
      <c r="ES143" s="125"/>
    </row>
    <row r="144" spans="2:149" x14ac:dyDescent="0.2">
      <c r="B144" s="230"/>
      <c r="C144" s="230"/>
      <c r="D144" s="113"/>
      <c r="E144" s="113"/>
      <c r="F144" s="113"/>
      <c r="G144" s="113"/>
      <c r="H144" s="113"/>
      <c r="I144" s="113"/>
      <c r="J144" s="113"/>
      <c r="K144" s="113"/>
      <c r="L144" s="113"/>
      <c r="M144" s="113"/>
      <c r="N144" s="113"/>
      <c r="O144" s="113"/>
      <c r="P144" s="113"/>
      <c r="Q144" s="113"/>
      <c r="R144" s="113"/>
      <c r="S144" s="392"/>
      <c r="T144" s="249"/>
      <c r="U144" s="249"/>
      <c r="V144" s="249"/>
      <c r="W144" s="249"/>
      <c r="X144" s="249"/>
      <c r="Y144" s="428"/>
      <c r="Z144" s="428"/>
      <c r="AA144" s="125"/>
      <c r="AB144" s="125"/>
      <c r="AC144" s="735"/>
      <c r="AD144" s="735"/>
      <c r="AE144" s="735"/>
      <c r="AF144" s="735"/>
      <c r="AG144" s="735"/>
      <c r="AH144" s="735"/>
      <c r="AI144" s="735"/>
      <c r="AJ144" s="735"/>
      <c r="AK144" s="735"/>
      <c r="AL144" s="735"/>
      <c r="AM144" s="735"/>
      <c r="AN144" s="735"/>
      <c r="AO144" s="735"/>
      <c r="AP144" s="735"/>
      <c r="AQ144" s="735"/>
      <c r="AR144" s="735"/>
      <c r="AS144" s="735"/>
      <c r="AT144" s="735"/>
      <c r="AU144" s="735"/>
      <c r="AV144" s="735"/>
      <c r="AW144" s="735"/>
      <c r="AX144" s="735"/>
      <c r="AY144" s="735"/>
      <c r="AZ144" s="735"/>
      <c r="BA144" s="735"/>
      <c r="BB144" s="735"/>
      <c r="BC144" s="735"/>
      <c r="BD144" s="735"/>
      <c r="BE144" s="735"/>
      <c r="BF144" s="735"/>
      <c r="BG144" s="735"/>
      <c r="BH144" s="735"/>
      <c r="BI144" s="735"/>
      <c r="BJ144" s="735"/>
      <c r="BK144" s="735"/>
      <c r="BL144" s="735"/>
      <c r="BM144" s="735"/>
      <c r="BN144" s="735"/>
      <c r="BO144" s="735"/>
      <c r="BP144" s="735"/>
      <c r="BQ144" s="735"/>
      <c r="BR144" s="735"/>
      <c r="BS144" s="735"/>
      <c r="BT144" s="735"/>
      <c r="BU144" s="735"/>
      <c r="BV144" s="735"/>
      <c r="BW144" s="735"/>
      <c r="BX144" s="735"/>
      <c r="BY144" s="735"/>
      <c r="BZ144" s="735"/>
      <c r="CA144" s="735"/>
      <c r="CB144" s="735"/>
      <c r="CC144" s="735"/>
      <c r="CD144" s="735"/>
      <c r="CE144" s="735"/>
      <c r="CF144" s="735"/>
      <c r="CG144" s="735"/>
      <c r="CH144" s="735"/>
      <c r="CI144" s="735"/>
      <c r="CJ144" s="735"/>
      <c r="CK144" s="735"/>
      <c r="CL144" s="735"/>
      <c r="CM144" s="735"/>
      <c r="CN144" s="735"/>
      <c r="CO144" s="735"/>
      <c r="CP144" s="735"/>
      <c r="CQ144" s="735"/>
      <c r="CR144" s="735"/>
      <c r="CS144" s="735"/>
      <c r="CT144" s="735"/>
      <c r="CU144" s="735"/>
      <c r="CV144" s="735"/>
      <c r="CW144" s="735"/>
      <c r="CX144" s="735"/>
      <c r="CY144" s="735"/>
      <c r="CZ144" s="735"/>
      <c r="DA144" s="735"/>
      <c r="DB144" s="735"/>
      <c r="DC144" s="735"/>
      <c r="DD144" s="735"/>
      <c r="DE144" s="735"/>
      <c r="DF144" s="735"/>
      <c r="DG144" s="735"/>
      <c r="DH144" s="735"/>
      <c r="DI144" s="735"/>
      <c r="DJ144" s="735"/>
      <c r="DK144" s="735"/>
      <c r="DL144" s="735"/>
      <c r="DM144" s="735"/>
      <c r="DN144" s="735"/>
      <c r="DO144" s="735"/>
      <c r="DP144" s="735"/>
      <c r="DQ144" s="735"/>
      <c r="DR144" s="735"/>
      <c r="DS144" s="735"/>
      <c r="DT144" s="735"/>
      <c r="DU144" s="735"/>
      <c r="DV144" s="735"/>
      <c r="DW144" s="735"/>
      <c r="DX144" s="229"/>
      <c r="DY144" s="229"/>
      <c r="DZ144" s="229"/>
      <c r="EA144" s="229"/>
      <c r="EB144" s="229"/>
      <c r="EC144" s="229"/>
      <c r="ED144" s="229"/>
      <c r="EE144" s="229"/>
      <c r="EF144" s="229"/>
      <c r="EG144" s="229"/>
      <c r="EH144" s="229"/>
      <c r="EI144" s="229"/>
      <c r="EJ144" s="229"/>
      <c r="EK144" s="229"/>
      <c r="EL144" s="229"/>
      <c r="EM144" s="229"/>
      <c r="EN144" s="156"/>
      <c r="EO144" s="156"/>
      <c r="EP144" s="156"/>
      <c r="EQ144" s="156"/>
      <c r="ER144" s="156"/>
      <c r="ES144" s="125"/>
    </row>
    <row r="145" spans="2:149" x14ac:dyDescent="0.2">
      <c r="B145" s="230"/>
      <c r="C145" s="230"/>
      <c r="D145" s="113"/>
      <c r="E145" s="113"/>
      <c r="F145" s="113"/>
      <c r="G145" s="113"/>
      <c r="H145" s="113"/>
      <c r="I145" s="113"/>
      <c r="J145" s="113"/>
      <c r="K145" s="113"/>
      <c r="L145" s="113"/>
      <c r="M145" s="113"/>
      <c r="N145" s="113"/>
      <c r="O145" s="113"/>
      <c r="P145" s="113"/>
      <c r="Q145" s="113"/>
      <c r="R145" s="113"/>
      <c r="S145" s="392"/>
      <c r="T145" s="249"/>
      <c r="U145" s="249"/>
      <c r="V145" s="249"/>
      <c r="W145" s="249"/>
      <c r="X145" s="249"/>
      <c r="Y145" s="428"/>
      <c r="Z145" s="428"/>
      <c r="AA145" s="125"/>
      <c r="AB145" s="125"/>
      <c r="AC145" s="735"/>
      <c r="AD145" s="735"/>
      <c r="AE145" s="735"/>
      <c r="AF145" s="735"/>
      <c r="AG145" s="735"/>
      <c r="AH145" s="735"/>
      <c r="AI145" s="735"/>
      <c r="AJ145" s="735"/>
      <c r="AK145" s="735"/>
      <c r="AL145" s="735"/>
      <c r="AM145" s="735"/>
      <c r="AN145" s="735"/>
      <c r="AO145" s="735"/>
      <c r="AP145" s="735"/>
      <c r="AQ145" s="735"/>
      <c r="AR145" s="735"/>
      <c r="AS145" s="735"/>
      <c r="AT145" s="735"/>
      <c r="AU145" s="735"/>
      <c r="AV145" s="735"/>
      <c r="AW145" s="735"/>
      <c r="AX145" s="735"/>
      <c r="AY145" s="735"/>
      <c r="AZ145" s="735"/>
      <c r="BA145" s="735"/>
      <c r="BB145" s="735"/>
      <c r="BC145" s="735"/>
      <c r="BD145" s="735"/>
      <c r="BE145" s="735"/>
      <c r="BF145" s="735"/>
      <c r="BG145" s="735"/>
      <c r="BH145" s="735"/>
      <c r="BI145" s="735"/>
      <c r="BJ145" s="735"/>
      <c r="BK145" s="735"/>
      <c r="BL145" s="735"/>
      <c r="BM145" s="735"/>
      <c r="BN145" s="735"/>
      <c r="BO145" s="735"/>
      <c r="BP145" s="735"/>
      <c r="BQ145" s="735"/>
      <c r="BR145" s="735"/>
      <c r="BS145" s="735"/>
      <c r="BT145" s="735"/>
      <c r="BU145" s="735"/>
      <c r="BV145" s="735"/>
      <c r="BW145" s="735"/>
      <c r="BX145" s="735"/>
      <c r="BY145" s="735"/>
      <c r="BZ145" s="735"/>
      <c r="CA145" s="735"/>
      <c r="CB145" s="735"/>
      <c r="CC145" s="735"/>
      <c r="CD145" s="735"/>
      <c r="CE145" s="735"/>
      <c r="CF145" s="735"/>
      <c r="CG145" s="735"/>
      <c r="CH145" s="735"/>
      <c r="CI145" s="735"/>
      <c r="CJ145" s="735"/>
      <c r="CK145" s="735"/>
      <c r="CL145" s="735"/>
      <c r="CM145" s="735"/>
      <c r="CN145" s="735"/>
      <c r="CO145" s="735"/>
      <c r="CP145" s="735"/>
      <c r="CQ145" s="735"/>
      <c r="CR145" s="735"/>
      <c r="CS145" s="735"/>
      <c r="CT145" s="735"/>
      <c r="CU145" s="735"/>
      <c r="CV145" s="735"/>
      <c r="CW145" s="735"/>
      <c r="CX145" s="735"/>
      <c r="CY145" s="735"/>
      <c r="CZ145" s="735"/>
      <c r="DA145" s="735"/>
      <c r="DB145" s="735"/>
      <c r="DC145" s="735"/>
      <c r="DD145" s="735"/>
      <c r="DE145" s="735"/>
      <c r="DF145" s="735"/>
      <c r="DG145" s="735"/>
      <c r="DH145" s="735"/>
      <c r="DI145" s="735"/>
      <c r="DJ145" s="735"/>
      <c r="DK145" s="735"/>
      <c r="DL145" s="735"/>
      <c r="DM145" s="735"/>
      <c r="DN145" s="735"/>
      <c r="DO145" s="735"/>
      <c r="DP145" s="735"/>
      <c r="DQ145" s="735"/>
      <c r="DR145" s="735"/>
      <c r="DS145" s="735"/>
      <c r="DT145" s="735"/>
      <c r="DU145" s="735"/>
      <c r="DV145" s="735"/>
      <c r="DW145" s="735"/>
      <c r="DX145" s="229"/>
      <c r="DY145" s="229"/>
      <c r="DZ145" s="229"/>
      <c r="EA145" s="229"/>
      <c r="EB145" s="229"/>
      <c r="EC145" s="229"/>
      <c r="ED145" s="229"/>
      <c r="EE145" s="229"/>
      <c r="EF145" s="229"/>
      <c r="EG145" s="229"/>
      <c r="EH145" s="229"/>
      <c r="EI145" s="229"/>
      <c r="EJ145" s="229"/>
      <c r="EK145" s="229"/>
      <c r="EL145" s="229"/>
      <c r="EM145" s="229"/>
      <c r="EN145" s="156"/>
      <c r="EO145" s="156"/>
      <c r="EP145" s="156"/>
      <c r="EQ145" s="156"/>
      <c r="ER145" s="156"/>
      <c r="ES145" s="125"/>
    </row>
    <row r="146" spans="2:149" x14ac:dyDescent="0.2">
      <c r="B146" s="230"/>
      <c r="C146" s="230"/>
      <c r="D146" s="113"/>
      <c r="E146" s="113"/>
      <c r="F146" s="113"/>
      <c r="G146" s="113"/>
      <c r="H146" s="113"/>
      <c r="I146" s="113"/>
      <c r="J146" s="113"/>
      <c r="K146" s="113"/>
      <c r="L146" s="113"/>
      <c r="M146" s="113"/>
      <c r="N146" s="113"/>
      <c r="O146" s="113"/>
      <c r="P146" s="113"/>
      <c r="Q146" s="113"/>
      <c r="R146" s="113"/>
      <c r="S146" s="392"/>
      <c r="T146" s="249"/>
      <c r="U146" s="249"/>
      <c r="V146" s="249"/>
      <c r="W146" s="249"/>
      <c r="X146" s="249"/>
      <c r="Y146" s="428"/>
      <c r="Z146" s="428"/>
      <c r="AA146" s="125"/>
      <c r="AB146" s="125"/>
      <c r="AC146" s="735"/>
      <c r="AD146" s="735"/>
      <c r="AE146" s="735"/>
      <c r="AF146" s="735"/>
      <c r="AG146" s="735"/>
      <c r="AH146" s="735"/>
      <c r="AI146" s="735"/>
      <c r="AJ146" s="735"/>
      <c r="AK146" s="735"/>
      <c r="AL146" s="735"/>
      <c r="AM146" s="735"/>
      <c r="AN146" s="735"/>
      <c r="AO146" s="735"/>
      <c r="AP146" s="735"/>
      <c r="AQ146" s="735"/>
      <c r="AR146" s="735"/>
      <c r="AS146" s="735"/>
      <c r="AT146" s="735"/>
      <c r="AU146" s="735"/>
      <c r="AV146" s="735"/>
      <c r="AW146" s="735"/>
      <c r="AX146" s="735"/>
      <c r="AY146" s="735"/>
      <c r="AZ146" s="735"/>
      <c r="BA146" s="735"/>
      <c r="BB146" s="735"/>
      <c r="BC146" s="735"/>
      <c r="BD146" s="735"/>
      <c r="BE146" s="735"/>
      <c r="BF146" s="735"/>
      <c r="BG146" s="735"/>
      <c r="BH146" s="735"/>
      <c r="BI146" s="735"/>
      <c r="BJ146" s="735"/>
      <c r="BK146" s="735"/>
      <c r="BL146" s="735"/>
      <c r="BM146" s="735"/>
      <c r="BN146" s="735"/>
      <c r="BO146" s="735"/>
      <c r="BP146" s="735"/>
      <c r="BQ146" s="735"/>
      <c r="BR146" s="735"/>
      <c r="BS146" s="735"/>
      <c r="BT146" s="735"/>
      <c r="BU146" s="735"/>
      <c r="BV146" s="735"/>
      <c r="BW146" s="735"/>
      <c r="BX146" s="735"/>
      <c r="BY146" s="735"/>
      <c r="BZ146" s="735"/>
      <c r="CA146" s="735"/>
      <c r="CB146" s="735"/>
      <c r="CC146" s="735"/>
      <c r="CD146" s="735"/>
      <c r="CE146" s="735"/>
      <c r="CF146" s="735"/>
      <c r="CG146" s="735"/>
      <c r="CH146" s="735"/>
      <c r="CI146" s="735"/>
      <c r="CJ146" s="735"/>
      <c r="CK146" s="735"/>
      <c r="CL146" s="735"/>
      <c r="CM146" s="735"/>
      <c r="CN146" s="735"/>
      <c r="CO146" s="735"/>
      <c r="CP146" s="735"/>
      <c r="CQ146" s="735"/>
      <c r="CR146" s="735"/>
      <c r="CS146" s="735"/>
      <c r="CT146" s="735"/>
      <c r="CU146" s="735"/>
      <c r="CV146" s="735"/>
      <c r="CW146" s="735"/>
      <c r="CX146" s="735"/>
      <c r="CY146" s="735"/>
      <c r="CZ146" s="735"/>
      <c r="DA146" s="735"/>
      <c r="DB146" s="735"/>
      <c r="DC146" s="735"/>
      <c r="DD146" s="735"/>
      <c r="DE146" s="735"/>
      <c r="DF146" s="735"/>
      <c r="DG146" s="735"/>
      <c r="DH146" s="735"/>
      <c r="DI146" s="735"/>
      <c r="DJ146" s="735"/>
      <c r="DK146" s="735"/>
      <c r="DL146" s="735"/>
      <c r="DM146" s="735"/>
      <c r="DN146" s="735"/>
      <c r="DO146" s="735"/>
      <c r="DP146" s="735"/>
      <c r="DQ146" s="735"/>
      <c r="DR146" s="735"/>
      <c r="DS146" s="735"/>
      <c r="DT146" s="735"/>
      <c r="DU146" s="735"/>
      <c r="DV146" s="735"/>
      <c r="DW146" s="735"/>
      <c r="DX146" s="229"/>
      <c r="DY146" s="229"/>
      <c r="DZ146" s="229"/>
      <c r="EA146" s="229"/>
      <c r="EB146" s="229"/>
      <c r="EC146" s="229"/>
      <c r="ED146" s="229"/>
      <c r="EE146" s="229"/>
      <c r="EF146" s="229"/>
      <c r="EG146" s="229"/>
      <c r="EH146" s="229"/>
      <c r="EI146" s="229"/>
      <c r="EJ146" s="229"/>
      <c r="EK146" s="229"/>
      <c r="EL146" s="229"/>
      <c r="EM146" s="229"/>
      <c r="EN146" s="125"/>
      <c r="EO146" s="125"/>
      <c r="EP146" s="125"/>
      <c r="EQ146" s="125"/>
      <c r="ER146" s="125"/>
      <c r="ES146" s="125"/>
    </row>
    <row r="147" spans="2:149" x14ac:dyDescent="0.2">
      <c r="B147" s="230"/>
      <c r="C147" s="230"/>
      <c r="D147" s="113"/>
      <c r="E147" s="113"/>
      <c r="F147" s="113"/>
      <c r="G147" s="113"/>
      <c r="H147" s="113"/>
      <c r="I147" s="113"/>
      <c r="J147" s="113"/>
      <c r="K147" s="113"/>
      <c r="L147" s="113"/>
      <c r="M147" s="113"/>
      <c r="N147" s="113"/>
      <c r="O147" s="113"/>
      <c r="P147" s="113"/>
      <c r="Q147" s="113"/>
      <c r="R147" s="113"/>
      <c r="S147" s="392"/>
      <c r="T147" s="249"/>
      <c r="U147" s="249"/>
      <c r="V147" s="249"/>
      <c r="W147" s="249"/>
      <c r="X147" s="249"/>
      <c r="Y147" s="428"/>
      <c r="Z147" s="428"/>
      <c r="AA147" s="125"/>
      <c r="AB147" s="125"/>
      <c r="AC147" s="735"/>
      <c r="AD147" s="735"/>
      <c r="AE147" s="735"/>
      <c r="AF147" s="735"/>
      <c r="AG147" s="735"/>
      <c r="AH147" s="735"/>
      <c r="AI147" s="735"/>
      <c r="AJ147" s="735"/>
      <c r="AK147" s="735"/>
      <c r="AL147" s="735"/>
      <c r="AM147" s="735"/>
      <c r="AN147" s="735"/>
      <c r="AO147" s="735"/>
      <c r="AP147" s="735"/>
      <c r="AQ147" s="735"/>
      <c r="AR147" s="735"/>
      <c r="AS147" s="735"/>
      <c r="AT147" s="735"/>
      <c r="AU147" s="735"/>
      <c r="AV147" s="735"/>
      <c r="AW147" s="735"/>
      <c r="AX147" s="735"/>
      <c r="AY147" s="735"/>
      <c r="AZ147" s="735"/>
      <c r="BA147" s="735"/>
      <c r="BB147" s="735"/>
      <c r="BC147" s="735"/>
      <c r="BD147" s="735"/>
      <c r="BE147" s="735"/>
      <c r="BF147" s="735"/>
      <c r="BG147" s="735"/>
      <c r="BH147" s="735"/>
      <c r="BI147" s="735"/>
      <c r="BJ147" s="735"/>
      <c r="BK147" s="735"/>
      <c r="BL147" s="735"/>
      <c r="BM147" s="735"/>
      <c r="BN147" s="735"/>
      <c r="BO147" s="735"/>
      <c r="BP147" s="735"/>
      <c r="BQ147" s="735"/>
      <c r="BR147" s="735"/>
      <c r="BS147" s="735"/>
      <c r="BT147" s="735"/>
      <c r="BU147" s="735"/>
      <c r="BV147" s="735"/>
      <c r="BW147" s="735"/>
      <c r="BX147" s="735"/>
      <c r="BY147" s="735"/>
      <c r="BZ147" s="735"/>
      <c r="CA147" s="735"/>
      <c r="CB147" s="735"/>
      <c r="CC147" s="735"/>
      <c r="CD147" s="735"/>
      <c r="CE147" s="735"/>
      <c r="CF147" s="735"/>
      <c r="CG147" s="735"/>
      <c r="CH147" s="735"/>
      <c r="CI147" s="735"/>
      <c r="CJ147" s="735"/>
      <c r="CK147" s="735"/>
      <c r="CL147" s="735"/>
      <c r="CM147" s="735"/>
      <c r="CN147" s="735"/>
      <c r="CO147" s="735"/>
      <c r="CP147" s="735"/>
      <c r="CQ147" s="735"/>
      <c r="CR147" s="735"/>
      <c r="CS147" s="735"/>
      <c r="CT147" s="735"/>
      <c r="CU147" s="735"/>
      <c r="CV147" s="735"/>
      <c r="CW147" s="735"/>
      <c r="CX147" s="735"/>
      <c r="CY147" s="735"/>
      <c r="CZ147" s="735"/>
      <c r="DA147" s="735"/>
      <c r="DB147" s="735"/>
      <c r="DC147" s="735"/>
      <c r="DD147" s="735"/>
      <c r="DE147" s="735"/>
      <c r="DF147" s="735"/>
      <c r="DG147" s="735"/>
      <c r="DH147" s="735"/>
      <c r="DI147" s="735"/>
      <c r="DJ147" s="735"/>
      <c r="DK147" s="735"/>
      <c r="DL147" s="735"/>
      <c r="DM147" s="735"/>
      <c r="DN147" s="735"/>
      <c r="DO147" s="735"/>
      <c r="DP147" s="735"/>
      <c r="DQ147" s="735"/>
      <c r="DR147" s="735"/>
      <c r="DS147" s="735"/>
      <c r="DT147" s="735"/>
      <c r="DU147" s="735"/>
      <c r="DV147" s="735"/>
      <c r="DW147" s="735"/>
      <c r="DX147" s="229"/>
      <c r="DY147" s="229"/>
      <c r="DZ147" s="229"/>
      <c r="EA147" s="229"/>
      <c r="EB147" s="229"/>
      <c r="EC147" s="229"/>
      <c r="ED147" s="229"/>
      <c r="EE147" s="229"/>
      <c r="EF147" s="229"/>
      <c r="EG147" s="229"/>
      <c r="EH147" s="229"/>
      <c r="EI147" s="229"/>
      <c r="EJ147" s="229"/>
      <c r="EK147" s="229"/>
      <c r="EL147" s="229"/>
      <c r="EM147" s="229"/>
      <c r="EN147" s="125"/>
      <c r="EO147" s="125"/>
      <c r="EP147" s="125"/>
      <c r="EQ147" s="125"/>
      <c r="ER147" s="125"/>
      <c r="ES147" s="125"/>
    </row>
    <row r="148" spans="2:149" x14ac:dyDescent="0.2">
      <c r="B148" s="230"/>
      <c r="C148" s="230"/>
      <c r="D148" s="113"/>
      <c r="E148" s="113"/>
      <c r="F148" s="113"/>
      <c r="G148" s="113"/>
      <c r="H148" s="113"/>
      <c r="I148" s="113"/>
      <c r="J148" s="113"/>
      <c r="K148" s="113"/>
      <c r="L148" s="113"/>
      <c r="M148" s="113"/>
      <c r="N148" s="113"/>
      <c r="O148" s="113"/>
      <c r="P148" s="113"/>
      <c r="Q148" s="113"/>
      <c r="R148" s="113"/>
      <c r="S148" s="392"/>
      <c r="T148" s="249"/>
      <c r="U148" s="249"/>
      <c r="V148" s="249"/>
      <c r="W148" s="249"/>
      <c r="X148" s="249"/>
      <c r="Y148" s="428"/>
      <c r="Z148" s="428"/>
      <c r="AA148" s="125"/>
      <c r="AB148" s="125"/>
      <c r="AC148" s="735"/>
      <c r="AD148" s="735"/>
      <c r="AE148" s="735"/>
      <c r="AF148" s="735"/>
      <c r="AG148" s="735"/>
      <c r="AH148" s="735"/>
      <c r="AI148" s="735"/>
      <c r="AJ148" s="735"/>
      <c r="AK148" s="735"/>
      <c r="AL148" s="735"/>
      <c r="AM148" s="735"/>
      <c r="AN148" s="735"/>
      <c r="AO148" s="735"/>
      <c r="AP148" s="735"/>
      <c r="AQ148" s="735"/>
      <c r="AR148" s="735"/>
      <c r="AS148" s="735"/>
      <c r="AT148" s="735"/>
      <c r="AU148" s="735"/>
      <c r="AV148" s="735"/>
      <c r="AW148" s="735"/>
      <c r="AX148" s="735"/>
      <c r="AY148" s="735"/>
      <c r="AZ148" s="735"/>
      <c r="BA148" s="735"/>
      <c r="BB148" s="735"/>
      <c r="BC148" s="735"/>
      <c r="BD148" s="735"/>
      <c r="BE148" s="735"/>
      <c r="BF148" s="735"/>
      <c r="BG148" s="735"/>
      <c r="BH148" s="735"/>
      <c r="BI148" s="735"/>
      <c r="BJ148" s="735"/>
      <c r="BK148" s="735"/>
      <c r="BL148" s="735"/>
      <c r="BM148" s="735"/>
      <c r="BN148" s="735"/>
      <c r="BO148" s="735"/>
      <c r="BP148" s="735"/>
      <c r="BQ148" s="735"/>
      <c r="BR148" s="735"/>
      <c r="BS148" s="735"/>
      <c r="BT148" s="735"/>
      <c r="BU148" s="735"/>
      <c r="BV148" s="735"/>
      <c r="BW148" s="735"/>
      <c r="BX148" s="735"/>
      <c r="BY148" s="735"/>
      <c r="BZ148" s="735"/>
      <c r="CA148" s="735"/>
      <c r="CB148" s="735"/>
      <c r="CC148" s="735"/>
      <c r="CD148" s="735"/>
      <c r="CE148" s="735"/>
      <c r="CF148" s="735"/>
      <c r="CG148" s="735"/>
      <c r="CH148" s="735"/>
      <c r="CI148" s="735"/>
      <c r="CJ148" s="735"/>
      <c r="CK148" s="735"/>
      <c r="CL148" s="735"/>
      <c r="CM148" s="735"/>
      <c r="CN148" s="735"/>
      <c r="CO148" s="735"/>
      <c r="CP148" s="735"/>
      <c r="CQ148" s="735"/>
      <c r="CR148" s="735"/>
      <c r="CS148" s="735"/>
      <c r="CT148" s="735"/>
      <c r="CU148" s="735"/>
      <c r="CV148" s="735"/>
      <c r="CW148" s="735"/>
      <c r="CX148" s="735"/>
      <c r="CY148" s="735"/>
      <c r="CZ148" s="735"/>
      <c r="DA148" s="735"/>
      <c r="DB148" s="735"/>
      <c r="DC148" s="735"/>
      <c r="DD148" s="735"/>
      <c r="DE148" s="735"/>
      <c r="DF148" s="735"/>
      <c r="DG148" s="735"/>
      <c r="DH148" s="735"/>
      <c r="DI148" s="735"/>
      <c r="DJ148" s="735"/>
      <c r="DK148" s="735"/>
      <c r="DL148" s="735"/>
      <c r="DM148" s="735"/>
      <c r="DN148" s="735"/>
      <c r="DO148" s="735"/>
      <c r="DP148" s="735"/>
      <c r="DQ148" s="735"/>
      <c r="DR148" s="735"/>
      <c r="DS148" s="735"/>
      <c r="DT148" s="735"/>
      <c r="DU148" s="735"/>
      <c r="DV148" s="735"/>
      <c r="DW148" s="735"/>
      <c r="DX148" s="229"/>
      <c r="DY148" s="229"/>
      <c r="DZ148" s="229"/>
      <c r="EA148" s="229"/>
      <c r="EB148" s="229"/>
      <c r="EC148" s="229"/>
      <c r="ED148" s="229"/>
      <c r="EE148" s="229"/>
      <c r="EF148" s="229"/>
      <c r="EG148" s="229"/>
      <c r="EH148" s="229"/>
      <c r="EI148" s="229"/>
      <c r="EJ148" s="229"/>
      <c r="EK148" s="229"/>
      <c r="EL148" s="229"/>
      <c r="EM148" s="229"/>
      <c r="EN148" s="125"/>
      <c r="EO148" s="125"/>
      <c r="EP148" s="125"/>
      <c r="EQ148" s="125"/>
      <c r="ER148" s="125"/>
      <c r="ES148" s="125"/>
    </row>
    <row r="149" spans="2:149" x14ac:dyDescent="0.2">
      <c r="B149" s="230"/>
      <c r="C149" s="230"/>
      <c r="D149" s="113"/>
      <c r="E149" s="113"/>
      <c r="F149" s="113"/>
      <c r="G149" s="113"/>
      <c r="H149" s="113"/>
      <c r="I149" s="113"/>
      <c r="J149" s="113"/>
      <c r="K149" s="113"/>
      <c r="L149" s="113"/>
      <c r="M149" s="113"/>
      <c r="N149" s="113"/>
      <c r="O149" s="113"/>
      <c r="P149" s="113"/>
      <c r="Q149" s="113"/>
      <c r="R149" s="113"/>
      <c r="S149" s="392"/>
      <c r="T149" s="249"/>
      <c r="U149" s="249"/>
      <c r="V149" s="249"/>
      <c r="W149" s="249"/>
      <c r="X149" s="249"/>
      <c r="Y149" s="428"/>
      <c r="Z149" s="428"/>
      <c r="AA149" s="125"/>
      <c r="AB149" s="125"/>
      <c r="AC149" s="735"/>
      <c r="AD149" s="735"/>
      <c r="AE149" s="735"/>
      <c r="AF149" s="735"/>
      <c r="AG149" s="735"/>
      <c r="AH149" s="735"/>
      <c r="AI149" s="735"/>
      <c r="AJ149" s="735"/>
      <c r="AK149" s="735"/>
      <c r="AL149" s="735"/>
      <c r="AM149" s="735"/>
      <c r="AN149" s="735"/>
      <c r="AO149" s="735"/>
      <c r="AP149" s="735"/>
      <c r="AQ149" s="735"/>
      <c r="AR149" s="735"/>
      <c r="AS149" s="735"/>
      <c r="AT149" s="735"/>
      <c r="AU149" s="735"/>
      <c r="AV149" s="735"/>
      <c r="AW149" s="735"/>
      <c r="AX149" s="735"/>
      <c r="AY149" s="735"/>
      <c r="AZ149" s="735"/>
      <c r="BA149" s="735"/>
      <c r="BB149" s="735"/>
      <c r="BC149" s="735"/>
      <c r="BD149" s="735"/>
      <c r="BE149" s="735"/>
      <c r="BF149" s="735"/>
      <c r="BG149" s="735"/>
      <c r="BH149" s="735"/>
      <c r="BI149" s="735"/>
      <c r="BJ149" s="735"/>
      <c r="BK149" s="735"/>
      <c r="BL149" s="735"/>
      <c r="BM149" s="735"/>
      <c r="BN149" s="735"/>
      <c r="BO149" s="735"/>
      <c r="BP149" s="735"/>
      <c r="BQ149" s="735"/>
      <c r="BR149" s="735"/>
      <c r="BS149" s="735"/>
      <c r="BT149" s="735"/>
      <c r="BU149" s="735"/>
      <c r="BV149" s="735"/>
      <c r="BW149" s="735"/>
      <c r="BX149" s="735"/>
      <c r="BY149" s="735"/>
      <c r="BZ149" s="735"/>
      <c r="CA149" s="735"/>
      <c r="CB149" s="735"/>
      <c r="CC149" s="735"/>
      <c r="CD149" s="735"/>
      <c r="CE149" s="735"/>
      <c r="CF149" s="735"/>
      <c r="CG149" s="735"/>
      <c r="CH149" s="735"/>
      <c r="CI149" s="735"/>
      <c r="CJ149" s="735"/>
      <c r="CK149" s="735"/>
      <c r="CL149" s="735"/>
      <c r="CM149" s="735"/>
      <c r="CN149" s="735"/>
      <c r="CO149" s="735"/>
      <c r="CP149" s="735"/>
      <c r="CQ149" s="735"/>
      <c r="CR149" s="735"/>
      <c r="CS149" s="735"/>
      <c r="CT149" s="735"/>
      <c r="CU149" s="735"/>
      <c r="CV149" s="735"/>
      <c r="CW149" s="735"/>
      <c r="CX149" s="735"/>
      <c r="CY149" s="735"/>
      <c r="CZ149" s="735"/>
      <c r="DA149" s="735"/>
      <c r="DB149" s="735"/>
      <c r="DC149" s="735"/>
      <c r="DD149" s="735"/>
      <c r="DE149" s="735"/>
      <c r="DF149" s="735"/>
      <c r="DG149" s="735"/>
      <c r="DH149" s="735"/>
      <c r="DI149" s="735"/>
      <c r="DJ149" s="735"/>
      <c r="DK149" s="735"/>
      <c r="DL149" s="735"/>
      <c r="DM149" s="735"/>
      <c r="DN149" s="735"/>
      <c r="DO149" s="735"/>
      <c r="DP149" s="735"/>
      <c r="DQ149" s="735"/>
      <c r="DR149" s="735"/>
      <c r="DS149" s="735"/>
      <c r="DT149" s="735"/>
      <c r="DU149" s="735"/>
      <c r="DV149" s="735"/>
      <c r="DW149" s="735"/>
      <c r="DX149" s="229"/>
      <c r="DY149" s="229"/>
      <c r="DZ149" s="229"/>
      <c r="EA149" s="229"/>
      <c r="EB149" s="229"/>
      <c r="EC149" s="229"/>
      <c r="ED149" s="229"/>
      <c r="EE149" s="229"/>
      <c r="EF149" s="229"/>
      <c r="EG149" s="229"/>
      <c r="EH149" s="229"/>
      <c r="EI149" s="229"/>
      <c r="EJ149" s="229"/>
      <c r="EK149" s="229"/>
      <c r="EL149" s="229"/>
      <c r="EM149" s="229"/>
      <c r="EN149" s="125"/>
      <c r="EO149" s="125"/>
      <c r="EP149" s="125"/>
      <c r="EQ149" s="125"/>
      <c r="ER149" s="125"/>
      <c r="ES149" s="125"/>
    </row>
    <row r="150" spans="2:149" x14ac:dyDescent="0.2">
      <c r="B150" s="230"/>
      <c r="C150" s="230"/>
      <c r="D150" s="113"/>
      <c r="E150" s="113"/>
      <c r="F150" s="113"/>
      <c r="G150" s="113"/>
      <c r="H150" s="113"/>
      <c r="I150" s="113"/>
      <c r="J150" s="113"/>
      <c r="K150" s="113"/>
      <c r="L150" s="113"/>
      <c r="M150" s="113"/>
      <c r="N150" s="113"/>
      <c r="O150" s="113"/>
      <c r="P150" s="113"/>
      <c r="Q150" s="113"/>
      <c r="R150" s="113"/>
      <c r="S150" s="392"/>
      <c r="T150" s="249"/>
      <c r="U150" s="249"/>
      <c r="V150" s="249"/>
      <c r="W150" s="249"/>
      <c r="X150" s="249"/>
      <c r="Y150" s="428"/>
      <c r="Z150" s="428"/>
      <c r="AA150" s="125"/>
      <c r="AB150" s="125"/>
      <c r="AC150" s="735"/>
      <c r="AD150" s="735"/>
      <c r="AE150" s="735"/>
      <c r="AF150" s="735"/>
      <c r="AG150" s="745"/>
      <c r="AH150" s="735"/>
      <c r="AI150" s="735"/>
      <c r="AJ150" s="735"/>
      <c r="AK150" s="735"/>
      <c r="AL150" s="735"/>
      <c r="AM150" s="735"/>
      <c r="AN150" s="735"/>
      <c r="AO150" s="735"/>
      <c r="AP150" s="735"/>
      <c r="AQ150" s="735"/>
      <c r="AR150" s="735"/>
      <c r="AS150" s="735"/>
      <c r="AT150" s="735"/>
      <c r="AU150" s="735"/>
      <c r="AV150" s="735"/>
      <c r="AW150" s="735"/>
      <c r="AX150" s="735"/>
      <c r="AY150" s="735"/>
      <c r="AZ150" s="735"/>
      <c r="BA150" s="735"/>
      <c r="BB150" s="735"/>
      <c r="BC150" s="735"/>
      <c r="BD150" s="735"/>
      <c r="BE150" s="735"/>
      <c r="BF150" s="735"/>
      <c r="BG150" s="735"/>
      <c r="BH150" s="735"/>
      <c r="BI150" s="735"/>
      <c r="BJ150" s="735"/>
      <c r="BK150" s="735"/>
      <c r="BL150" s="735"/>
      <c r="BM150" s="735"/>
      <c r="BN150" s="735"/>
      <c r="BO150" s="735"/>
      <c r="BP150" s="735"/>
      <c r="BQ150" s="735"/>
      <c r="BR150" s="735"/>
      <c r="BS150" s="735"/>
      <c r="BT150" s="735"/>
      <c r="BU150" s="735"/>
      <c r="BV150" s="735"/>
      <c r="BW150" s="735"/>
      <c r="BX150" s="735"/>
      <c r="BY150" s="735"/>
      <c r="BZ150" s="735"/>
      <c r="CA150" s="735"/>
      <c r="CB150" s="735"/>
      <c r="CC150" s="735"/>
      <c r="CD150" s="735"/>
      <c r="CE150" s="735"/>
      <c r="CF150" s="735"/>
      <c r="CG150" s="735"/>
      <c r="CH150" s="735"/>
      <c r="CI150" s="735"/>
      <c r="CJ150" s="735"/>
      <c r="CK150" s="735"/>
      <c r="CL150" s="735"/>
      <c r="CM150" s="735"/>
      <c r="CN150" s="735"/>
      <c r="CO150" s="735"/>
      <c r="CP150" s="735"/>
      <c r="CQ150" s="735"/>
      <c r="CR150" s="735"/>
      <c r="CS150" s="735"/>
      <c r="CT150" s="735"/>
      <c r="CU150" s="735"/>
      <c r="CV150" s="735"/>
      <c r="CW150" s="735"/>
      <c r="CX150" s="735"/>
      <c r="CY150" s="735"/>
      <c r="CZ150" s="735"/>
      <c r="DA150" s="735"/>
      <c r="DB150" s="735"/>
      <c r="DC150" s="735"/>
      <c r="DD150" s="735"/>
      <c r="DE150" s="735"/>
      <c r="DF150" s="735"/>
      <c r="DG150" s="735"/>
      <c r="DH150" s="735"/>
      <c r="DI150" s="735"/>
      <c r="DJ150" s="735"/>
      <c r="DK150" s="735"/>
      <c r="DL150" s="735"/>
      <c r="DM150" s="735"/>
      <c r="DN150" s="735"/>
      <c r="DO150" s="735"/>
      <c r="DP150" s="735"/>
      <c r="DQ150" s="735"/>
      <c r="DR150" s="735"/>
      <c r="DS150" s="735"/>
      <c r="DT150" s="735"/>
      <c r="DU150" s="735"/>
      <c r="DV150" s="735"/>
      <c r="DW150" s="735"/>
      <c r="DX150" s="229"/>
      <c r="DY150" s="229"/>
      <c r="DZ150" s="229"/>
      <c r="EA150" s="229"/>
      <c r="EB150" s="229"/>
      <c r="EC150" s="229"/>
      <c r="ED150" s="229"/>
      <c r="EE150" s="229"/>
      <c r="EF150" s="229"/>
      <c r="EG150" s="229"/>
      <c r="EH150" s="229"/>
      <c r="EI150" s="229"/>
      <c r="EJ150" s="229"/>
      <c r="EK150" s="229"/>
      <c r="EL150" s="229"/>
      <c r="EM150" s="229"/>
      <c r="EN150" s="125"/>
      <c r="EO150" s="125"/>
      <c r="EP150" s="125"/>
      <c r="EQ150" s="125"/>
      <c r="ER150" s="125"/>
      <c r="ES150" s="125"/>
    </row>
    <row r="151" spans="2:149" x14ac:dyDescent="0.2">
      <c r="B151" s="679"/>
      <c r="C151" s="679"/>
      <c r="D151" s="171"/>
      <c r="E151" s="171"/>
      <c r="F151" s="171"/>
      <c r="AG151" s="906"/>
    </row>
    <row r="152" spans="2:149" x14ac:dyDescent="0.2">
      <c r="C152" s="679"/>
      <c r="D152" s="171"/>
      <c r="E152" s="171"/>
      <c r="F152" s="171"/>
      <c r="AG152" s="906"/>
    </row>
    <row r="153" spans="2:149" x14ac:dyDescent="0.2">
      <c r="C153" s="679"/>
      <c r="D153" s="171"/>
      <c r="E153" s="171"/>
      <c r="F153" s="171"/>
      <c r="AG153" s="906"/>
    </row>
    <row r="154" spans="2:149" x14ac:dyDescent="0.2">
      <c r="E154" s="171"/>
      <c r="F154" s="171"/>
      <c r="AG154" s="906"/>
    </row>
    <row r="155" spans="2:149" x14ac:dyDescent="0.2">
      <c r="E155" s="171"/>
      <c r="F155" s="171"/>
      <c r="AG155" s="906"/>
    </row>
    <row r="156" spans="2:149" x14ac:dyDescent="0.2">
      <c r="E156" s="171"/>
      <c r="F156" s="171"/>
      <c r="AG156" s="906"/>
    </row>
    <row r="157" spans="2:149" x14ac:dyDescent="0.2">
      <c r="E157" s="171"/>
      <c r="F157" s="171"/>
      <c r="AG157" s="906"/>
    </row>
    <row r="158" spans="2:149" x14ac:dyDescent="0.2">
      <c r="E158" s="171"/>
      <c r="F158" s="171"/>
      <c r="AG158" s="906"/>
    </row>
    <row r="159" spans="2:149" x14ac:dyDescent="0.2">
      <c r="E159" s="171"/>
      <c r="F159" s="171"/>
      <c r="AG159" s="906"/>
    </row>
    <row r="160" spans="2:149" x14ac:dyDescent="0.2">
      <c r="E160" s="171"/>
      <c r="F160" s="171"/>
    </row>
    <row r="161" spans="5:6" x14ac:dyDescent="0.2">
      <c r="E161" s="171"/>
      <c r="F161" s="171"/>
    </row>
    <row r="162" spans="5:6" x14ac:dyDescent="0.2">
      <c r="E162" s="171"/>
      <c r="F162" s="171"/>
    </row>
    <row r="163" spans="5:6" x14ac:dyDescent="0.2">
      <c r="E163" s="171"/>
      <c r="F163" s="171"/>
    </row>
    <row r="164" spans="5:6" x14ac:dyDescent="0.2">
      <c r="E164" s="171"/>
      <c r="F164" s="171"/>
    </row>
    <row r="165" spans="5:6" x14ac:dyDescent="0.2">
      <c r="E165" s="171"/>
      <c r="F165" s="171"/>
    </row>
    <row r="166" spans="5:6" x14ac:dyDescent="0.2">
      <c r="E166" s="171"/>
      <c r="F166" s="171"/>
    </row>
    <row r="167" spans="5:6" x14ac:dyDescent="0.2">
      <c r="E167" s="171"/>
      <c r="F167" s="171"/>
    </row>
    <row r="168" spans="5:6" x14ac:dyDescent="0.2">
      <c r="E168" s="171"/>
      <c r="F168" s="171"/>
    </row>
    <row r="169" spans="5:6" x14ac:dyDescent="0.2">
      <c r="E169" s="171"/>
      <c r="F169" s="171"/>
    </row>
    <row r="170" spans="5:6" x14ac:dyDescent="0.2">
      <c r="E170" s="171"/>
      <c r="F170" s="171"/>
    </row>
    <row r="171" spans="5:6" x14ac:dyDescent="0.2">
      <c r="E171" s="171"/>
      <c r="F171" s="171"/>
    </row>
    <row r="172" spans="5:6" x14ac:dyDescent="0.2">
      <c r="E172" s="171"/>
      <c r="F172" s="171"/>
    </row>
    <row r="173" spans="5:6" x14ac:dyDescent="0.2">
      <c r="E173" s="171"/>
      <c r="F173" s="171"/>
    </row>
    <row r="174" spans="5:6" x14ac:dyDescent="0.2">
      <c r="E174" s="171"/>
      <c r="F174" s="171"/>
    </row>
    <row r="175" spans="5:6" x14ac:dyDescent="0.2">
      <c r="E175" s="171"/>
      <c r="F175" s="171"/>
    </row>
    <row r="176" spans="5:6" x14ac:dyDescent="0.2">
      <c r="E176" s="171"/>
      <c r="F176" s="171"/>
    </row>
    <row r="177" spans="5:6" x14ac:dyDescent="0.2">
      <c r="E177" s="171"/>
      <c r="F177" s="171"/>
    </row>
    <row r="178" spans="5:6" x14ac:dyDescent="0.2">
      <c r="E178" s="171"/>
      <c r="F178" s="171"/>
    </row>
    <row r="179" spans="5:6" x14ac:dyDescent="0.2">
      <c r="E179" s="171"/>
      <c r="F179" s="171"/>
    </row>
    <row r="180" spans="5:6" x14ac:dyDescent="0.2">
      <c r="E180" s="171"/>
      <c r="F180" s="171"/>
    </row>
    <row r="181" spans="5:6" x14ac:dyDescent="0.2">
      <c r="E181" s="171"/>
      <c r="F181" s="171"/>
    </row>
    <row r="182" spans="5:6" x14ac:dyDescent="0.2">
      <c r="E182" s="171"/>
      <c r="F182" s="171"/>
    </row>
    <row r="183" spans="5:6" x14ac:dyDescent="0.2">
      <c r="E183" s="171"/>
      <c r="F183" s="171"/>
    </row>
    <row r="184" spans="5:6" x14ac:dyDescent="0.2">
      <c r="E184" s="171"/>
      <c r="F184" s="171"/>
    </row>
    <row r="185" spans="5:6" x14ac:dyDescent="0.2">
      <c r="E185" s="171"/>
      <c r="F185" s="171"/>
    </row>
    <row r="186" spans="5:6" x14ac:dyDescent="0.2">
      <c r="E186" s="171"/>
      <c r="F186" s="171"/>
    </row>
    <row r="187" spans="5:6" x14ac:dyDescent="0.2">
      <c r="E187" s="171"/>
      <c r="F187" s="171"/>
    </row>
    <row r="188" spans="5:6" x14ac:dyDescent="0.2">
      <c r="E188" s="171"/>
      <c r="F188" s="171"/>
    </row>
    <row r="189" spans="5:6" x14ac:dyDescent="0.2">
      <c r="E189" s="171"/>
      <c r="F189" s="171"/>
    </row>
    <row r="190" spans="5:6" x14ac:dyDescent="0.2">
      <c r="E190" s="171"/>
      <c r="F190" s="171"/>
    </row>
    <row r="191" spans="5:6" x14ac:dyDescent="0.2">
      <c r="E191" s="171"/>
      <c r="F191" s="171"/>
    </row>
    <row r="192" spans="5:6" x14ac:dyDescent="0.2">
      <c r="E192" s="171"/>
      <c r="F192" s="171"/>
    </row>
    <row r="193" spans="5:6" x14ac:dyDescent="0.2">
      <c r="E193" s="171"/>
      <c r="F193" s="171"/>
    </row>
    <row r="194" spans="5:6" x14ac:dyDescent="0.2">
      <c r="E194" s="171"/>
      <c r="F194" s="171"/>
    </row>
    <row r="195" spans="5:6" x14ac:dyDescent="0.2">
      <c r="E195" s="171"/>
      <c r="F195" s="171"/>
    </row>
    <row r="196" spans="5:6" x14ac:dyDescent="0.2">
      <c r="E196" s="171"/>
      <c r="F196" s="171"/>
    </row>
    <row r="197" spans="5:6" x14ac:dyDescent="0.2">
      <c r="E197" s="171"/>
      <c r="F197" s="171"/>
    </row>
    <row r="198" spans="5:6" x14ac:dyDescent="0.2">
      <c r="E198" s="171"/>
      <c r="F198" s="171"/>
    </row>
    <row r="199" spans="5:6" x14ac:dyDescent="0.2">
      <c r="E199" s="171"/>
      <c r="F199" s="171"/>
    </row>
    <row r="200" spans="5:6" x14ac:dyDescent="0.2">
      <c r="E200" s="171"/>
      <c r="F200" s="171"/>
    </row>
    <row r="201" spans="5:6" x14ac:dyDescent="0.2">
      <c r="E201" s="171"/>
      <c r="F201" s="171"/>
    </row>
    <row r="202" spans="5:6" x14ac:dyDescent="0.2">
      <c r="E202" s="171"/>
      <c r="F202" s="171"/>
    </row>
    <row r="203" spans="5:6" x14ac:dyDescent="0.2">
      <c r="E203" s="171"/>
      <c r="F203" s="171"/>
    </row>
    <row r="204" spans="5:6" x14ac:dyDescent="0.2">
      <c r="E204" s="171"/>
      <c r="F204" s="171"/>
    </row>
    <row r="205" spans="5:6" x14ac:dyDescent="0.2">
      <c r="E205" s="171"/>
      <c r="F205" s="171"/>
    </row>
    <row r="206" spans="5:6" x14ac:dyDescent="0.2">
      <c r="E206" s="171"/>
      <c r="F206" s="171"/>
    </row>
    <row r="207" spans="5:6" x14ac:dyDescent="0.2">
      <c r="E207" s="171"/>
      <c r="F207" s="171"/>
    </row>
    <row r="208" spans="5:6" x14ac:dyDescent="0.2">
      <c r="E208" s="171"/>
      <c r="F208" s="171"/>
    </row>
    <row r="209" spans="5:6" x14ac:dyDescent="0.2">
      <c r="E209" s="171"/>
      <c r="F209" s="171"/>
    </row>
    <row r="210" spans="5:6" x14ac:dyDescent="0.2">
      <c r="E210" s="171"/>
      <c r="F210" s="171"/>
    </row>
    <row r="211" spans="5:6" x14ac:dyDescent="0.2">
      <c r="E211" s="171"/>
      <c r="F211" s="171"/>
    </row>
    <row r="212" spans="5:6" x14ac:dyDescent="0.2">
      <c r="E212" s="171"/>
      <c r="F212" s="171"/>
    </row>
    <row r="213" spans="5:6" x14ac:dyDescent="0.2">
      <c r="E213" s="171"/>
      <c r="F213" s="171"/>
    </row>
    <row r="214" spans="5:6" x14ac:dyDescent="0.2">
      <c r="E214" s="171"/>
      <c r="F214" s="171"/>
    </row>
    <row r="215" spans="5:6" x14ac:dyDescent="0.2">
      <c r="E215" s="171"/>
      <c r="F215" s="171"/>
    </row>
    <row r="216" spans="5:6" x14ac:dyDescent="0.2">
      <c r="E216" s="171"/>
      <c r="F216" s="171"/>
    </row>
    <row r="217" spans="5:6" x14ac:dyDescent="0.2">
      <c r="E217" s="171"/>
      <c r="F217" s="171"/>
    </row>
    <row r="218" spans="5:6" x14ac:dyDescent="0.2">
      <c r="E218" s="171"/>
      <c r="F218" s="171"/>
    </row>
    <row r="219" spans="5:6" x14ac:dyDescent="0.2">
      <c r="E219" s="171"/>
      <c r="F219" s="171"/>
    </row>
    <row r="220" spans="5:6" x14ac:dyDescent="0.2">
      <c r="E220" s="171"/>
      <c r="F220" s="171"/>
    </row>
    <row r="221" spans="5:6" x14ac:dyDescent="0.2">
      <c r="E221" s="171"/>
      <c r="F221" s="171"/>
    </row>
    <row r="222" spans="5:6" x14ac:dyDescent="0.2">
      <c r="E222" s="171"/>
      <c r="F222" s="171"/>
    </row>
    <row r="223" spans="5:6" x14ac:dyDescent="0.2">
      <c r="E223" s="171"/>
      <c r="F223" s="171"/>
    </row>
    <row r="224" spans="5:6" x14ac:dyDescent="0.2">
      <c r="E224" s="171"/>
      <c r="F224" s="171"/>
    </row>
    <row r="225" spans="5:6" x14ac:dyDescent="0.2">
      <c r="E225" s="171"/>
      <c r="F225" s="171"/>
    </row>
    <row r="226" spans="5:6" x14ac:dyDescent="0.2">
      <c r="E226" s="171"/>
      <c r="F226" s="171"/>
    </row>
    <row r="227" spans="5:6" x14ac:dyDescent="0.2">
      <c r="E227" s="171"/>
      <c r="F227" s="171"/>
    </row>
    <row r="228" spans="5:6" x14ac:dyDescent="0.2">
      <c r="E228" s="171"/>
      <c r="F228" s="171"/>
    </row>
    <row r="229" spans="5:6" x14ac:dyDescent="0.2">
      <c r="E229" s="171"/>
      <c r="F229" s="171"/>
    </row>
    <row r="230" spans="5:6" x14ac:dyDescent="0.2">
      <c r="E230" s="171"/>
      <c r="F230" s="171"/>
    </row>
    <row r="231" spans="5:6" x14ac:dyDescent="0.2">
      <c r="E231" s="171"/>
      <c r="F231" s="171"/>
    </row>
    <row r="232" spans="5:6" x14ac:dyDescent="0.2">
      <c r="E232" s="171"/>
      <c r="F232" s="171"/>
    </row>
    <row r="233" spans="5:6" x14ac:dyDescent="0.2">
      <c r="E233" s="171"/>
      <c r="F233" s="171"/>
    </row>
    <row r="234" spans="5:6" x14ac:dyDescent="0.2">
      <c r="E234" s="171"/>
      <c r="F234" s="171"/>
    </row>
    <row r="235" spans="5:6" x14ac:dyDescent="0.2">
      <c r="E235" s="171"/>
      <c r="F235" s="171"/>
    </row>
    <row r="236" spans="5:6" x14ac:dyDescent="0.2">
      <c r="E236" s="171"/>
      <c r="F236" s="171"/>
    </row>
    <row r="237" spans="5:6" x14ac:dyDescent="0.2">
      <c r="E237" s="171"/>
      <c r="F237" s="171"/>
    </row>
    <row r="238" spans="5:6" x14ac:dyDescent="0.2">
      <c r="E238" s="171"/>
      <c r="F238" s="171"/>
    </row>
    <row r="239" spans="5:6" x14ac:dyDescent="0.2">
      <c r="E239" s="171"/>
      <c r="F239" s="171"/>
    </row>
    <row r="240" spans="5:6" x14ac:dyDescent="0.2">
      <c r="E240" s="171"/>
      <c r="F240" s="171"/>
    </row>
    <row r="241" spans="5:6" x14ac:dyDescent="0.2">
      <c r="E241" s="171"/>
      <c r="F241" s="171"/>
    </row>
    <row r="242" spans="5:6" x14ac:dyDescent="0.2">
      <c r="E242" s="171"/>
      <c r="F242" s="171"/>
    </row>
    <row r="243" spans="5:6" x14ac:dyDescent="0.2">
      <c r="E243" s="171"/>
      <c r="F243" s="171"/>
    </row>
    <row r="244" spans="5:6" x14ac:dyDescent="0.2">
      <c r="E244" s="171"/>
      <c r="F244" s="171"/>
    </row>
    <row r="245" spans="5:6" x14ac:dyDescent="0.2">
      <c r="E245" s="171"/>
      <c r="F245" s="171"/>
    </row>
    <row r="246" spans="5:6" x14ac:dyDescent="0.2">
      <c r="E246" s="171"/>
      <c r="F246" s="171"/>
    </row>
    <row r="247" spans="5:6" x14ac:dyDescent="0.2">
      <c r="E247" s="171"/>
      <c r="F247" s="171"/>
    </row>
    <row r="248" spans="5:6" x14ac:dyDescent="0.2">
      <c r="E248" s="171"/>
      <c r="F248" s="171"/>
    </row>
    <row r="249" spans="5:6" x14ac:dyDescent="0.2">
      <c r="E249" s="171"/>
      <c r="F249" s="171"/>
    </row>
    <row r="250" spans="5:6" x14ac:dyDescent="0.2">
      <c r="E250" s="171"/>
      <c r="F250" s="171"/>
    </row>
    <row r="251" spans="5:6" x14ac:dyDescent="0.2">
      <c r="E251" s="171"/>
      <c r="F251" s="171"/>
    </row>
    <row r="252" spans="5:6" x14ac:dyDescent="0.2">
      <c r="E252" s="171"/>
      <c r="F252" s="171"/>
    </row>
    <row r="253" spans="5:6" x14ac:dyDescent="0.2">
      <c r="E253" s="171"/>
      <c r="F253" s="171"/>
    </row>
    <row r="254" spans="5:6" x14ac:dyDescent="0.2">
      <c r="E254" s="171"/>
      <c r="F254" s="171"/>
    </row>
    <row r="255" spans="5:6" x14ac:dyDescent="0.2">
      <c r="E255" s="171"/>
      <c r="F255" s="171"/>
    </row>
    <row r="256" spans="5:6" x14ac:dyDescent="0.2">
      <c r="E256" s="171"/>
      <c r="F256" s="171"/>
    </row>
    <row r="257" spans="5:6" x14ac:dyDescent="0.2">
      <c r="E257" s="171"/>
      <c r="F257" s="171"/>
    </row>
    <row r="258" spans="5:6" x14ac:dyDescent="0.2">
      <c r="E258" s="171"/>
      <c r="F258" s="171"/>
    </row>
    <row r="259" spans="5:6" x14ac:dyDescent="0.2">
      <c r="E259" s="171"/>
      <c r="F259" s="171"/>
    </row>
    <row r="260" spans="5:6" x14ac:dyDescent="0.2">
      <c r="E260" s="171"/>
      <c r="F260" s="171"/>
    </row>
    <row r="261" spans="5:6" x14ac:dyDescent="0.2">
      <c r="E261" s="171"/>
      <c r="F261" s="171"/>
    </row>
    <row r="262" spans="5:6" x14ac:dyDescent="0.2">
      <c r="E262" s="171"/>
      <c r="F262" s="171"/>
    </row>
    <row r="263" spans="5:6" x14ac:dyDescent="0.2">
      <c r="E263" s="171"/>
      <c r="F263" s="171"/>
    </row>
    <row r="264" spans="5:6" x14ac:dyDescent="0.2">
      <c r="E264" s="171"/>
      <c r="F264" s="171"/>
    </row>
    <row r="265" spans="5:6" x14ac:dyDescent="0.2">
      <c r="E265" s="171"/>
      <c r="F265" s="171"/>
    </row>
    <row r="266" spans="5:6" x14ac:dyDescent="0.2">
      <c r="E266" s="171"/>
      <c r="F266" s="171"/>
    </row>
    <row r="267" spans="5:6" x14ac:dyDescent="0.2">
      <c r="E267" s="171"/>
      <c r="F267" s="171"/>
    </row>
    <row r="268" spans="5:6" x14ac:dyDescent="0.2">
      <c r="E268" s="171"/>
      <c r="F268" s="171"/>
    </row>
    <row r="269" spans="5:6" x14ac:dyDescent="0.2">
      <c r="E269" s="171"/>
      <c r="F269" s="171"/>
    </row>
    <row r="270" spans="5:6" x14ac:dyDescent="0.2">
      <c r="E270" s="171"/>
      <c r="F270" s="171"/>
    </row>
    <row r="271" spans="5:6" x14ac:dyDescent="0.2">
      <c r="E271" s="171"/>
      <c r="F271" s="171"/>
    </row>
    <row r="272" spans="5:6" x14ac:dyDescent="0.2">
      <c r="E272" s="171"/>
      <c r="F272" s="171"/>
    </row>
    <row r="273" spans="5:6" x14ac:dyDescent="0.2">
      <c r="E273" s="171"/>
      <c r="F273" s="171"/>
    </row>
    <row r="274" spans="5:6" x14ac:dyDescent="0.2">
      <c r="E274" s="171"/>
      <c r="F274" s="171"/>
    </row>
    <row r="275" spans="5:6" x14ac:dyDescent="0.2">
      <c r="E275" s="171"/>
      <c r="F275" s="171"/>
    </row>
    <row r="276" spans="5:6" x14ac:dyDescent="0.2">
      <c r="E276" s="171"/>
      <c r="F276" s="171"/>
    </row>
    <row r="277" spans="5:6" x14ac:dyDescent="0.2">
      <c r="E277" s="171"/>
      <c r="F277" s="171"/>
    </row>
    <row r="278" spans="5:6" x14ac:dyDescent="0.2">
      <c r="E278" s="171"/>
      <c r="F278" s="171"/>
    </row>
    <row r="279" spans="5:6" x14ac:dyDescent="0.2">
      <c r="E279" s="171"/>
      <c r="F279" s="171"/>
    </row>
    <row r="280" spans="5:6" x14ac:dyDescent="0.2">
      <c r="E280" s="171"/>
      <c r="F280" s="171"/>
    </row>
    <row r="281" spans="5:6" x14ac:dyDescent="0.2">
      <c r="E281" s="171"/>
      <c r="F281" s="171"/>
    </row>
    <row r="282" spans="5:6" x14ac:dyDescent="0.2">
      <c r="E282" s="171"/>
      <c r="F282" s="171"/>
    </row>
    <row r="283" spans="5:6" x14ac:dyDescent="0.2">
      <c r="E283" s="171"/>
      <c r="F283" s="171"/>
    </row>
    <row r="284" spans="5:6" x14ac:dyDescent="0.2">
      <c r="E284" s="171"/>
      <c r="F284" s="171"/>
    </row>
    <row r="285" spans="5:6" x14ac:dyDescent="0.2">
      <c r="E285" s="171"/>
      <c r="F285" s="171"/>
    </row>
    <row r="286" spans="5:6" x14ac:dyDescent="0.2">
      <c r="E286" s="171"/>
      <c r="F286" s="171"/>
    </row>
    <row r="287" spans="5:6" x14ac:dyDescent="0.2">
      <c r="E287" s="171"/>
      <c r="F287" s="171"/>
    </row>
    <row r="288" spans="5:6" x14ac:dyDescent="0.2">
      <c r="E288" s="171"/>
      <c r="F288" s="171"/>
    </row>
    <row r="289" spans="5:6" x14ac:dyDescent="0.2">
      <c r="E289" s="171"/>
      <c r="F289" s="171"/>
    </row>
    <row r="290" spans="5:6" x14ac:dyDescent="0.2">
      <c r="E290" s="171"/>
      <c r="F290" s="171"/>
    </row>
    <row r="291" spans="5:6" x14ac:dyDescent="0.2">
      <c r="E291" s="171"/>
      <c r="F291" s="171"/>
    </row>
    <row r="292" spans="5:6" x14ac:dyDescent="0.2">
      <c r="E292" s="171"/>
      <c r="F292" s="171"/>
    </row>
    <row r="293" spans="5:6" x14ac:dyDescent="0.2">
      <c r="E293" s="171"/>
      <c r="F293" s="171"/>
    </row>
    <row r="294" spans="5:6" x14ac:dyDescent="0.2">
      <c r="E294" s="171"/>
      <c r="F294" s="171"/>
    </row>
    <row r="295" spans="5:6" x14ac:dyDescent="0.2">
      <c r="E295" s="171"/>
      <c r="F295" s="171"/>
    </row>
    <row r="296" spans="5:6" x14ac:dyDescent="0.2">
      <c r="E296" s="171"/>
      <c r="F296" s="171"/>
    </row>
    <row r="297" spans="5:6" x14ac:dyDescent="0.2">
      <c r="E297" s="171"/>
      <c r="F297" s="171"/>
    </row>
    <row r="298" spans="5:6" x14ac:dyDescent="0.2">
      <c r="E298" s="171"/>
      <c r="F298" s="171"/>
    </row>
    <row r="299" spans="5:6" x14ac:dyDescent="0.2">
      <c r="E299" s="171"/>
      <c r="F299" s="171"/>
    </row>
    <row r="300" spans="5:6" x14ac:dyDescent="0.2">
      <c r="E300" s="171"/>
      <c r="F300" s="171"/>
    </row>
    <row r="301" spans="5:6" x14ac:dyDescent="0.2">
      <c r="E301" s="171"/>
      <c r="F301" s="171"/>
    </row>
    <row r="302" spans="5:6" x14ac:dyDescent="0.2">
      <c r="E302" s="171"/>
      <c r="F302" s="171"/>
    </row>
    <row r="303" spans="5:6" x14ac:dyDescent="0.2">
      <c r="E303" s="171"/>
      <c r="F303" s="171"/>
    </row>
    <row r="304" spans="5:6" x14ac:dyDescent="0.2">
      <c r="E304" s="171"/>
      <c r="F304" s="171"/>
    </row>
    <row r="305" spans="5:6" x14ac:dyDescent="0.2">
      <c r="E305" s="171"/>
      <c r="F305" s="171"/>
    </row>
    <row r="306" spans="5:6" x14ac:dyDescent="0.2">
      <c r="E306" s="171"/>
      <c r="F306" s="171"/>
    </row>
    <row r="307" spans="5:6" x14ac:dyDescent="0.2">
      <c r="E307" s="171"/>
      <c r="F307" s="171"/>
    </row>
    <row r="308" spans="5:6" x14ac:dyDescent="0.2">
      <c r="E308" s="171"/>
      <c r="F308" s="171"/>
    </row>
    <row r="309" spans="5:6" x14ac:dyDescent="0.2">
      <c r="E309" s="171"/>
      <c r="F309" s="171"/>
    </row>
    <row r="310" spans="5:6" x14ac:dyDescent="0.2">
      <c r="E310" s="171"/>
      <c r="F310" s="171"/>
    </row>
    <row r="311" spans="5:6" x14ac:dyDescent="0.2">
      <c r="E311" s="171"/>
      <c r="F311" s="171"/>
    </row>
    <row r="312" spans="5:6" x14ac:dyDescent="0.2">
      <c r="E312" s="171"/>
      <c r="F312" s="171"/>
    </row>
    <row r="313" spans="5:6" x14ac:dyDescent="0.2">
      <c r="E313" s="171"/>
      <c r="F313" s="171"/>
    </row>
    <row r="314" spans="5:6" x14ac:dyDescent="0.2">
      <c r="E314" s="171"/>
      <c r="F314" s="171"/>
    </row>
    <row r="315" spans="5:6" x14ac:dyDescent="0.2">
      <c r="E315" s="171"/>
      <c r="F315" s="171"/>
    </row>
    <row r="316" spans="5:6" x14ac:dyDescent="0.2">
      <c r="E316" s="171"/>
      <c r="F316" s="171"/>
    </row>
    <row r="317" spans="5:6" x14ac:dyDescent="0.2">
      <c r="E317" s="171"/>
      <c r="F317" s="171"/>
    </row>
    <row r="318" spans="5:6" x14ac:dyDescent="0.2">
      <c r="E318" s="171"/>
      <c r="F318" s="171"/>
    </row>
    <row r="319" spans="5:6" x14ac:dyDescent="0.2">
      <c r="E319" s="171"/>
      <c r="F319" s="171"/>
    </row>
    <row r="320" spans="5:6" x14ac:dyDescent="0.2">
      <c r="E320" s="171"/>
      <c r="F320" s="171"/>
    </row>
    <row r="321" spans="5:6" x14ac:dyDescent="0.2">
      <c r="E321" s="171"/>
      <c r="F321" s="171"/>
    </row>
    <row r="322" spans="5:6" x14ac:dyDescent="0.2">
      <c r="E322" s="171"/>
      <c r="F322" s="171"/>
    </row>
    <row r="323" spans="5:6" x14ac:dyDescent="0.2">
      <c r="E323" s="171"/>
      <c r="F323" s="171"/>
    </row>
    <row r="324" spans="5:6" x14ac:dyDescent="0.2">
      <c r="E324" s="171"/>
      <c r="F324" s="171"/>
    </row>
    <row r="325" spans="5:6" x14ac:dyDescent="0.2">
      <c r="E325" s="171"/>
      <c r="F325" s="171"/>
    </row>
    <row r="326" spans="5:6" x14ac:dyDescent="0.2">
      <c r="E326" s="171"/>
      <c r="F326" s="171"/>
    </row>
    <row r="327" spans="5:6" x14ac:dyDescent="0.2">
      <c r="E327" s="171"/>
      <c r="F327" s="171"/>
    </row>
    <row r="328" spans="5:6" x14ac:dyDescent="0.2">
      <c r="E328" s="171"/>
      <c r="F328" s="171"/>
    </row>
    <row r="329" spans="5:6" x14ac:dyDescent="0.2">
      <c r="E329" s="171"/>
      <c r="F329" s="171"/>
    </row>
    <row r="330" spans="5:6" x14ac:dyDescent="0.2">
      <c r="E330" s="171"/>
      <c r="F330" s="171"/>
    </row>
    <row r="331" spans="5:6" x14ac:dyDescent="0.2">
      <c r="E331" s="171"/>
      <c r="F331" s="171"/>
    </row>
    <row r="332" spans="5:6" x14ac:dyDescent="0.2">
      <c r="E332" s="171"/>
      <c r="F332" s="171"/>
    </row>
    <row r="333" spans="5:6" x14ac:dyDescent="0.2">
      <c r="E333" s="171"/>
      <c r="F333" s="171"/>
    </row>
    <row r="334" spans="5:6" x14ac:dyDescent="0.2">
      <c r="E334" s="171"/>
      <c r="F334" s="171"/>
    </row>
    <row r="335" spans="5:6" x14ac:dyDescent="0.2">
      <c r="E335" s="171"/>
      <c r="F335" s="171"/>
    </row>
    <row r="336" spans="5:6" x14ac:dyDescent="0.2">
      <c r="E336" s="171"/>
      <c r="F336" s="171"/>
    </row>
    <row r="337" spans="5:6" x14ac:dyDescent="0.2">
      <c r="E337" s="171"/>
      <c r="F337" s="171"/>
    </row>
    <row r="338" spans="5:6" x14ac:dyDescent="0.2">
      <c r="E338" s="171"/>
      <c r="F338" s="171"/>
    </row>
    <row r="339" spans="5:6" x14ac:dyDescent="0.2">
      <c r="E339" s="171"/>
      <c r="F339" s="171"/>
    </row>
    <row r="340" spans="5:6" x14ac:dyDescent="0.2">
      <c r="E340" s="171"/>
      <c r="F340" s="171"/>
    </row>
    <row r="341" spans="5:6" x14ac:dyDescent="0.2">
      <c r="E341" s="171"/>
      <c r="F341" s="171"/>
    </row>
    <row r="342" spans="5:6" x14ac:dyDescent="0.2">
      <c r="E342" s="171"/>
      <c r="F342" s="171"/>
    </row>
    <row r="343" spans="5:6" x14ac:dyDescent="0.2">
      <c r="E343" s="171"/>
      <c r="F343" s="171"/>
    </row>
    <row r="344" spans="5:6" x14ac:dyDescent="0.2">
      <c r="E344" s="171"/>
      <c r="F344" s="171"/>
    </row>
    <row r="345" spans="5:6" x14ac:dyDescent="0.2">
      <c r="E345" s="171"/>
      <c r="F345" s="171"/>
    </row>
    <row r="346" spans="5:6" x14ac:dyDescent="0.2">
      <c r="E346" s="171"/>
      <c r="F346" s="171"/>
    </row>
    <row r="347" spans="5:6" x14ac:dyDescent="0.2">
      <c r="E347" s="171"/>
      <c r="F347" s="171"/>
    </row>
    <row r="348" spans="5:6" x14ac:dyDescent="0.2">
      <c r="E348" s="171"/>
      <c r="F348" s="171"/>
    </row>
    <row r="349" spans="5:6" x14ac:dyDescent="0.2">
      <c r="E349" s="171"/>
      <c r="F349" s="171"/>
    </row>
    <row r="350" spans="5:6" x14ac:dyDescent="0.2">
      <c r="E350" s="171"/>
      <c r="F350" s="171"/>
    </row>
    <row r="351" spans="5:6" x14ac:dyDescent="0.2">
      <c r="E351" s="171"/>
      <c r="F351" s="171"/>
    </row>
    <row r="352" spans="5:6" x14ac:dyDescent="0.2">
      <c r="E352" s="171"/>
      <c r="F352" s="171"/>
    </row>
    <row r="353" spans="5:6" x14ac:dyDescent="0.2">
      <c r="E353" s="171"/>
      <c r="F353" s="171"/>
    </row>
    <row r="354" spans="5:6" x14ac:dyDescent="0.2">
      <c r="E354" s="171"/>
      <c r="F354" s="171"/>
    </row>
    <row r="355" spans="5:6" x14ac:dyDescent="0.2">
      <c r="E355" s="171"/>
      <c r="F355" s="171"/>
    </row>
    <row r="356" spans="5:6" x14ac:dyDescent="0.2">
      <c r="E356" s="171"/>
      <c r="F356" s="171"/>
    </row>
    <row r="357" spans="5:6" x14ac:dyDescent="0.2">
      <c r="E357" s="171"/>
      <c r="F357" s="171"/>
    </row>
    <row r="358" spans="5:6" x14ac:dyDescent="0.2">
      <c r="E358" s="171"/>
      <c r="F358" s="171"/>
    </row>
    <row r="359" spans="5:6" x14ac:dyDescent="0.2">
      <c r="E359" s="171"/>
      <c r="F359" s="171"/>
    </row>
    <row r="360" spans="5:6" x14ac:dyDescent="0.2">
      <c r="E360" s="171"/>
      <c r="F360" s="171"/>
    </row>
    <row r="361" spans="5:6" x14ac:dyDescent="0.2">
      <c r="E361" s="171"/>
      <c r="F361" s="171"/>
    </row>
    <row r="362" spans="5:6" x14ac:dyDescent="0.2">
      <c r="E362" s="171"/>
      <c r="F362" s="171"/>
    </row>
    <row r="363" spans="5:6" x14ac:dyDescent="0.2">
      <c r="E363" s="171"/>
      <c r="F363" s="171"/>
    </row>
    <row r="364" spans="5:6" x14ac:dyDescent="0.2">
      <c r="E364" s="171"/>
      <c r="F364" s="171"/>
    </row>
    <row r="365" spans="5:6" x14ac:dyDescent="0.2">
      <c r="E365" s="171"/>
      <c r="F365" s="171"/>
    </row>
    <row r="366" spans="5:6" x14ac:dyDescent="0.2">
      <c r="E366" s="171"/>
      <c r="F366" s="171"/>
    </row>
    <row r="367" spans="5:6" x14ac:dyDescent="0.2">
      <c r="E367" s="171"/>
      <c r="F367" s="171"/>
    </row>
    <row r="368" spans="5:6" x14ac:dyDescent="0.2">
      <c r="E368" s="171"/>
      <c r="F368" s="171"/>
    </row>
    <row r="369" spans="5:6" x14ac:dyDescent="0.2">
      <c r="E369" s="171"/>
      <c r="F369" s="171"/>
    </row>
    <row r="370" spans="5:6" x14ac:dyDescent="0.2">
      <c r="E370" s="171"/>
      <c r="F370" s="171"/>
    </row>
    <row r="371" spans="5:6" x14ac:dyDescent="0.2">
      <c r="E371" s="171"/>
      <c r="F371" s="171"/>
    </row>
    <row r="372" spans="5:6" x14ac:dyDescent="0.2">
      <c r="E372" s="171"/>
      <c r="F372" s="171"/>
    </row>
    <row r="373" spans="5:6" x14ac:dyDescent="0.2">
      <c r="E373" s="171"/>
      <c r="F373" s="171"/>
    </row>
    <row r="374" spans="5:6" x14ac:dyDescent="0.2">
      <c r="E374" s="171"/>
      <c r="F374" s="171"/>
    </row>
    <row r="375" spans="5:6" x14ac:dyDescent="0.2">
      <c r="E375" s="171"/>
      <c r="F375" s="171"/>
    </row>
    <row r="376" spans="5:6" x14ac:dyDescent="0.2">
      <c r="E376" s="171"/>
      <c r="F376" s="171"/>
    </row>
    <row r="377" spans="5:6" x14ac:dyDescent="0.2">
      <c r="E377" s="171"/>
      <c r="F377" s="171"/>
    </row>
    <row r="378" spans="5:6" x14ac:dyDescent="0.2">
      <c r="E378" s="171"/>
      <c r="F378" s="171"/>
    </row>
    <row r="379" spans="5:6" x14ac:dyDescent="0.2">
      <c r="E379" s="171"/>
      <c r="F379" s="171"/>
    </row>
    <row r="380" spans="5:6" x14ac:dyDescent="0.2">
      <c r="E380" s="171"/>
      <c r="F380" s="171"/>
    </row>
    <row r="381" spans="5:6" x14ac:dyDescent="0.2">
      <c r="E381" s="171"/>
      <c r="F381" s="171"/>
    </row>
    <row r="382" spans="5:6" x14ac:dyDescent="0.2">
      <c r="E382" s="171"/>
      <c r="F382" s="171"/>
    </row>
    <row r="383" spans="5:6" x14ac:dyDescent="0.2">
      <c r="E383" s="171"/>
      <c r="F383" s="171"/>
    </row>
    <row r="384" spans="5:6" x14ac:dyDescent="0.2">
      <c r="E384" s="171"/>
      <c r="F384" s="171"/>
    </row>
    <row r="385" spans="5:6" x14ac:dyDescent="0.2">
      <c r="E385" s="171"/>
      <c r="F385" s="171"/>
    </row>
    <row r="386" spans="5:6" x14ac:dyDescent="0.2">
      <c r="E386" s="171"/>
      <c r="F386" s="171"/>
    </row>
    <row r="387" spans="5:6" x14ac:dyDescent="0.2">
      <c r="E387" s="171"/>
      <c r="F387" s="171"/>
    </row>
    <row r="388" spans="5:6" x14ac:dyDescent="0.2">
      <c r="E388" s="171"/>
      <c r="F388" s="171"/>
    </row>
    <row r="389" spans="5:6" x14ac:dyDescent="0.2">
      <c r="E389" s="171"/>
      <c r="F389" s="171"/>
    </row>
    <row r="390" spans="5:6" x14ac:dyDescent="0.2">
      <c r="E390" s="171"/>
      <c r="F390" s="171"/>
    </row>
    <row r="391" spans="5:6" x14ac:dyDescent="0.2">
      <c r="E391" s="171"/>
      <c r="F391" s="171"/>
    </row>
    <row r="392" spans="5:6" x14ac:dyDescent="0.2">
      <c r="E392" s="171"/>
      <c r="F392" s="171"/>
    </row>
    <row r="393" spans="5:6" x14ac:dyDescent="0.2">
      <c r="E393" s="171"/>
      <c r="F393" s="171"/>
    </row>
    <row r="394" spans="5:6" x14ac:dyDescent="0.2">
      <c r="E394" s="171"/>
      <c r="F394" s="171"/>
    </row>
    <row r="395" spans="5:6" x14ac:dyDescent="0.2">
      <c r="E395" s="171"/>
      <c r="F395" s="171"/>
    </row>
    <row r="396" spans="5:6" x14ac:dyDescent="0.2">
      <c r="E396" s="171"/>
      <c r="F396" s="171"/>
    </row>
    <row r="397" spans="5:6" x14ac:dyDescent="0.2">
      <c r="E397" s="171"/>
      <c r="F397" s="171"/>
    </row>
    <row r="398" spans="5:6" x14ac:dyDescent="0.2">
      <c r="E398" s="171"/>
      <c r="F398" s="171"/>
    </row>
    <row r="399" spans="5:6" x14ac:dyDescent="0.2">
      <c r="E399" s="171"/>
      <c r="F399" s="171"/>
    </row>
    <row r="400" spans="5:6" x14ac:dyDescent="0.2">
      <c r="E400" s="171"/>
      <c r="F400" s="171"/>
    </row>
    <row r="401" spans="5:6" x14ac:dyDescent="0.2">
      <c r="E401" s="171"/>
      <c r="F401" s="171"/>
    </row>
    <row r="402" spans="5:6" x14ac:dyDescent="0.2">
      <c r="E402" s="171"/>
      <c r="F402" s="171"/>
    </row>
    <row r="403" spans="5:6" x14ac:dyDescent="0.2">
      <c r="E403" s="171"/>
      <c r="F403" s="171"/>
    </row>
    <row r="404" spans="5:6" x14ac:dyDescent="0.2">
      <c r="E404" s="171"/>
      <c r="F404" s="171"/>
    </row>
    <row r="405" spans="5:6" x14ac:dyDescent="0.2">
      <c r="E405" s="171"/>
      <c r="F405" s="171"/>
    </row>
    <row r="406" spans="5:6" x14ac:dyDescent="0.2">
      <c r="E406" s="171"/>
      <c r="F406" s="171"/>
    </row>
    <row r="407" spans="5:6" x14ac:dyDescent="0.2">
      <c r="E407" s="171"/>
      <c r="F407" s="171"/>
    </row>
    <row r="408" spans="5:6" x14ac:dyDescent="0.2">
      <c r="E408" s="171"/>
      <c r="F408" s="171"/>
    </row>
    <row r="409" spans="5:6" x14ac:dyDescent="0.2">
      <c r="E409" s="171"/>
      <c r="F409" s="171"/>
    </row>
    <row r="410" spans="5:6" x14ac:dyDescent="0.2">
      <c r="E410" s="171"/>
      <c r="F410" s="171"/>
    </row>
    <row r="411" spans="5:6" x14ac:dyDescent="0.2">
      <c r="E411" s="171"/>
      <c r="F411" s="171"/>
    </row>
    <row r="412" spans="5:6" x14ac:dyDescent="0.2">
      <c r="E412" s="171"/>
      <c r="F412" s="171"/>
    </row>
    <row r="413" spans="5:6" x14ac:dyDescent="0.2">
      <c r="E413" s="171"/>
      <c r="F413" s="171"/>
    </row>
    <row r="414" spans="5:6" x14ac:dyDescent="0.2">
      <c r="E414" s="171"/>
      <c r="F414" s="171"/>
    </row>
    <row r="415" spans="5:6" x14ac:dyDescent="0.2">
      <c r="E415" s="171"/>
      <c r="F415" s="171"/>
    </row>
    <row r="416" spans="5:6" x14ac:dyDescent="0.2">
      <c r="E416" s="171"/>
      <c r="F416" s="171"/>
    </row>
    <row r="417" spans="5:6" x14ac:dyDescent="0.2">
      <c r="E417" s="171"/>
      <c r="F417" s="171"/>
    </row>
    <row r="418" spans="5:6" x14ac:dyDescent="0.2">
      <c r="E418" s="171"/>
      <c r="F418" s="171"/>
    </row>
    <row r="419" spans="5:6" x14ac:dyDescent="0.2">
      <c r="E419" s="171"/>
      <c r="F419" s="171"/>
    </row>
    <row r="420" spans="5:6" x14ac:dyDescent="0.2">
      <c r="E420" s="171"/>
      <c r="F420" s="171"/>
    </row>
    <row r="421" spans="5:6" x14ac:dyDescent="0.2">
      <c r="E421" s="171"/>
      <c r="F421" s="171"/>
    </row>
    <row r="422" spans="5:6" x14ac:dyDescent="0.2">
      <c r="E422" s="171"/>
      <c r="F422" s="171"/>
    </row>
    <row r="423" spans="5:6" x14ac:dyDescent="0.2">
      <c r="E423" s="171"/>
      <c r="F423" s="171"/>
    </row>
    <row r="424" spans="5:6" x14ac:dyDescent="0.2">
      <c r="E424" s="171"/>
      <c r="F424" s="171"/>
    </row>
    <row r="425" spans="5:6" x14ac:dyDescent="0.2">
      <c r="E425" s="171"/>
      <c r="F425" s="171"/>
    </row>
    <row r="426" spans="5:6" x14ac:dyDescent="0.2">
      <c r="E426" s="171"/>
      <c r="F426" s="171"/>
    </row>
    <row r="427" spans="5:6" x14ac:dyDescent="0.2">
      <c r="E427" s="171"/>
      <c r="F427" s="171"/>
    </row>
    <row r="428" spans="5:6" x14ac:dyDescent="0.2">
      <c r="E428" s="171"/>
      <c r="F428" s="171"/>
    </row>
    <row r="429" spans="5:6" x14ac:dyDescent="0.2">
      <c r="E429" s="171"/>
      <c r="F429" s="171"/>
    </row>
    <row r="430" spans="5:6" x14ac:dyDescent="0.2">
      <c r="E430" s="171"/>
      <c r="F430" s="171"/>
    </row>
    <row r="431" spans="5:6" x14ac:dyDescent="0.2">
      <c r="E431" s="171"/>
      <c r="F431" s="171"/>
    </row>
    <row r="432" spans="5:6" x14ac:dyDescent="0.2">
      <c r="E432" s="171"/>
      <c r="F432" s="171"/>
    </row>
    <row r="433" spans="5:6" x14ac:dyDescent="0.2">
      <c r="E433" s="171"/>
      <c r="F433" s="171"/>
    </row>
    <row r="434" spans="5:6" x14ac:dyDescent="0.2">
      <c r="E434" s="171"/>
      <c r="F434" s="171"/>
    </row>
    <row r="435" spans="5:6" x14ac:dyDescent="0.2">
      <c r="E435" s="171"/>
      <c r="F435" s="171"/>
    </row>
    <row r="436" spans="5:6" x14ac:dyDescent="0.2">
      <c r="E436" s="171"/>
      <c r="F436" s="171"/>
    </row>
    <row r="437" spans="5:6" x14ac:dyDescent="0.2">
      <c r="E437" s="171"/>
      <c r="F437" s="171"/>
    </row>
    <row r="438" spans="5:6" x14ac:dyDescent="0.2">
      <c r="E438" s="171"/>
      <c r="F438" s="171"/>
    </row>
    <row r="439" spans="5:6" x14ac:dyDescent="0.2">
      <c r="E439" s="171"/>
      <c r="F439" s="171"/>
    </row>
    <row r="440" spans="5:6" x14ac:dyDescent="0.2">
      <c r="E440" s="171"/>
      <c r="F440" s="171"/>
    </row>
    <row r="441" spans="5:6" x14ac:dyDescent="0.2">
      <c r="E441" s="171"/>
      <c r="F441" s="171"/>
    </row>
    <row r="442" spans="5:6" x14ac:dyDescent="0.2">
      <c r="E442" s="171"/>
      <c r="F442" s="171"/>
    </row>
    <row r="443" spans="5:6" x14ac:dyDescent="0.2">
      <c r="E443" s="171"/>
      <c r="F443" s="171"/>
    </row>
    <row r="444" spans="5:6" x14ac:dyDescent="0.2">
      <c r="E444" s="171"/>
      <c r="F444" s="171"/>
    </row>
    <row r="445" spans="5:6" x14ac:dyDescent="0.2">
      <c r="E445" s="171"/>
      <c r="F445" s="171"/>
    </row>
    <row r="446" spans="5:6" x14ac:dyDescent="0.2">
      <c r="E446" s="171"/>
      <c r="F446" s="171"/>
    </row>
    <row r="447" spans="5:6" x14ac:dyDescent="0.2">
      <c r="E447" s="171"/>
      <c r="F447" s="171"/>
    </row>
    <row r="448" spans="5:6" x14ac:dyDescent="0.2">
      <c r="E448" s="171"/>
      <c r="F448" s="171"/>
    </row>
    <row r="449" spans="5:6" x14ac:dyDescent="0.2">
      <c r="E449" s="171"/>
      <c r="F449" s="171"/>
    </row>
    <row r="450" spans="5:6" x14ac:dyDescent="0.2">
      <c r="E450" s="171"/>
      <c r="F450" s="171"/>
    </row>
    <row r="451" spans="5:6" x14ac:dyDescent="0.2">
      <c r="E451" s="171"/>
      <c r="F451" s="171"/>
    </row>
    <row r="452" spans="5:6" x14ac:dyDescent="0.2">
      <c r="E452" s="171"/>
      <c r="F452" s="171"/>
    </row>
    <row r="453" spans="5:6" x14ac:dyDescent="0.2">
      <c r="E453" s="171"/>
      <c r="F453" s="171"/>
    </row>
    <row r="454" spans="5:6" x14ac:dyDescent="0.2">
      <c r="E454" s="171"/>
      <c r="F454" s="171"/>
    </row>
    <row r="455" spans="5:6" x14ac:dyDescent="0.2">
      <c r="E455" s="171"/>
      <c r="F455" s="171"/>
    </row>
    <row r="456" spans="5:6" x14ac:dyDescent="0.2">
      <c r="E456" s="171"/>
      <c r="F456" s="171"/>
    </row>
    <row r="457" spans="5:6" x14ac:dyDescent="0.2">
      <c r="E457" s="171"/>
      <c r="F457" s="171"/>
    </row>
    <row r="458" spans="5:6" x14ac:dyDescent="0.2">
      <c r="E458" s="171"/>
      <c r="F458" s="171"/>
    </row>
    <row r="459" spans="5:6" x14ac:dyDescent="0.2">
      <c r="E459" s="171"/>
      <c r="F459" s="171"/>
    </row>
    <row r="460" spans="5:6" x14ac:dyDescent="0.2">
      <c r="E460" s="171"/>
      <c r="F460" s="171"/>
    </row>
    <row r="461" spans="5:6" x14ac:dyDescent="0.2">
      <c r="E461" s="171"/>
      <c r="F461" s="171"/>
    </row>
    <row r="462" spans="5:6" x14ac:dyDescent="0.2">
      <c r="E462" s="171"/>
      <c r="F462" s="171"/>
    </row>
    <row r="463" spans="5:6" x14ac:dyDescent="0.2">
      <c r="E463" s="171"/>
      <c r="F463" s="171"/>
    </row>
    <row r="464" spans="5:6" x14ac:dyDescent="0.2">
      <c r="E464" s="171"/>
      <c r="F464" s="171"/>
    </row>
    <row r="465" spans="5:6" x14ac:dyDescent="0.2">
      <c r="E465" s="171"/>
      <c r="F465" s="171"/>
    </row>
    <row r="466" spans="5:6" x14ac:dyDescent="0.2">
      <c r="E466" s="171"/>
      <c r="F466" s="171"/>
    </row>
    <row r="467" spans="5:6" x14ac:dyDescent="0.2">
      <c r="E467" s="171"/>
      <c r="F467" s="171"/>
    </row>
    <row r="468" spans="5:6" x14ac:dyDescent="0.2">
      <c r="E468" s="171"/>
      <c r="F468" s="171"/>
    </row>
    <row r="469" spans="5:6" x14ac:dyDescent="0.2">
      <c r="E469" s="171"/>
      <c r="F469" s="171"/>
    </row>
    <row r="470" spans="5:6" x14ac:dyDescent="0.2">
      <c r="E470" s="171"/>
      <c r="F470" s="171"/>
    </row>
    <row r="471" spans="5:6" x14ac:dyDescent="0.2">
      <c r="E471" s="171"/>
      <c r="F471" s="171"/>
    </row>
    <row r="472" spans="5:6" x14ac:dyDescent="0.2">
      <c r="E472" s="171"/>
      <c r="F472" s="171"/>
    </row>
    <row r="473" spans="5:6" x14ac:dyDescent="0.2">
      <c r="E473" s="171"/>
      <c r="F473" s="171"/>
    </row>
    <row r="474" spans="5:6" x14ac:dyDescent="0.2">
      <c r="E474" s="171"/>
      <c r="F474" s="171"/>
    </row>
    <row r="475" spans="5:6" x14ac:dyDescent="0.2">
      <c r="E475" s="171"/>
      <c r="F475" s="171"/>
    </row>
    <row r="476" spans="5:6" x14ac:dyDescent="0.2">
      <c r="E476" s="171"/>
      <c r="F476" s="171"/>
    </row>
    <row r="477" spans="5:6" x14ac:dyDescent="0.2">
      <c r="E477" s="171"/>
      <c r="F477" s="171"/>
    </row>
    <row r="478" spans="5:6" x14ac:dyDescent="0.2">
      <c r="E478" s="171"/>
      <c r="F478" s="171"/>
    </row>
    <row r="479" spans="5:6" x14ac:dyDescent="0.2">
      <c r="E479" s="171"/>
      <c r="F479" s="171"/>
    </row>
    <row r="480" spans="5:6" x14ac:dyDescent="0.2">
      <c r="E480" s="171"/>
      <c r="F480" s="171"/>
    </row>
    <row r="481" spans="5:6" x14ac:dyDescent="0.2">
      <c r="E481" s="171"/>
      <c r="F481" s="171"/>
    </row>
    <row r="482" spans="5:6" x14ac:dyDescent="0.2">
      <c r="E482" s="171"/>
      <c r="F482" s="171"/>
    </row>
    <row r="483" spans="5:6" x14ac:dyDescent="0.2">
      <c r="E483" s="171"/>
      <c r="F483" s="171"/>
    </row>
    <row r="484" spans="5:6" x14ac:dyDescent="0.2">
      <c r="E484" s="171"/>
      <c r="F484" s="171"/>
    </row>
    <row r="485" spans="5:6" x14ac:dyDescent="0.2">
      <c r="E485" s="171"/>
      <c r="F485" s="171"/>
    </row>
    <row r="486" spans="5:6" x14ac:dyDescent="0.2">
      <c r="E486" s="171"/>
      <c r="F486" s="171"/>
    </row>
    <row r="487" spans="5:6" x14ac:dyDescent="0.2">
      <c r="E487" s="171"/>
      <c r="F487" s="171"/>
    </row>
    <row r="488" spans="5:6" x14ac:dyDescent="0.2">
      <c r="E488" s="171"/>
      <c r="F488" s="171"/>
    </row>
    <row r="489" spans="5:6" x14ac:dyDescent="0.2">
      <c r="E489" s="171"/>
      <c r="F489" s="171"/>
    </row>
    <row r="490" spans="5:6" x14ac:dyDescent="0.2">
      <c r="E490" s="171"/>
      <c r="F490" s="171"/>
    </row>
    <row r="491" spans="5:6" x14ac:dyDescent="0.2">
      <c r="E491" s="171"/>
      <c r="F491" s="171"/>
    </row>
    <row r="492" spans="5:6" x14ac:dyDescent="0.2">
      <c r="E492" s="171"/>
      <c r="F492" s="171"/>
    </row>
    <row r="493" spans="5:6" x14ac:dyDescent="0.2">
      <c r="E493" s="171"/>
      <c r="F493" s="171"/>
    </row>
    <row r="494" spans="5:6" x14ac:dyDescent="0.2">
      <c r="E494" s="171"/>
      <c r="F494" s="171"/>
    </row>
    <row r="495" spans="5:6" x14ac:dyDescent="0.2">
      <c r="E495" s="171"/>
      <c r="F495" s="171"/>
    </row>
    <row r="496" spans="5:6" x14ac:dyDescent="0.2">
      <c r="E496" s="171"/>
      <c r="F496" s="171"/>
    </row>
    <row r="497" spans="5:6" x14ac:dyDescent="0.2">
      <c r="E497" s="171"/>
      <c r="F497" s="171"/>
    </row>
    <row r="498" spans="5:6" x14ac:dyDescent="0.2">
      <c r="E498" s="171"/>
      <c r="F498" s="171"/>
    </row>
    <row r="499" spans="5:6" x14ac:dyDescent="0.2">
      <c r="E499" s="171"/>
      <c r="F499" s="171"/>
    </row>
    <row r="500" spans="5:6" x14ac:dyDescent="0.2">
      <c r="E500" s="171"/>
      <c r="F500" s="171"/>
    </row>
    <row r="501" spans="5:6" x14ac:dyDescent="0.2">
      <c r="E501" s="171"/>
      <c r="F501" s="171"/>
    </row>
    <row r="502" spans="5:6" x14ac:dyDescent="0.2">
      <c r="E502" s="171"/>
      <c r="F502" s="171"/>
    </row>
    <row r="503" spans="5:6" x14ac:dyDescent="0.2">
      <c r="E503" s="171"/>
      <c r="F503" s="171"/>
    </row>
    <row r="504" spans="5:6" x14ac:dyDescent="0.2">
      <c r="E504" s="171"/>
      <c r="F504" s="171"/>
    </row>
    <row r="505" spans="5:6" x14ac:dyDescent="0.2">
      <c r="E505" s="171"/>
      <c r="F505" s="171"/>
    </row>
    <row r="506" spans="5:6" x14ac:dyDescent="0.2">
      <c r="E506" s="171"/>
      <c r="F506" s="171"/>
    </row>
    <row r="507" spans="5:6" x14ac:dyDescent="0.2">
      <c r="E507" s="171"/>
      <c r="F507" s="171"/>
    </row>
    <row r="508" spans="5:6" x14ac:dyDescent="0.2">
      <c r="E508" s="171"/>
      <c r="F508" s="171"/>
    </row>
    <row r="509" spans="5:6" x14ac:dyDescent="0.2">
      <c r="E509" s="171"/>
      <c r="F509" s="171"/>
    </row>
    <row r="510" spans="5:6" x14ac:dyDescent="0.2">
      <c r="E510" s="171"/>
      <c r="F510" s="171"/>
    </row>
    <row r="511" spans="5:6" x14ac:dyDescent="0.2">
      <c r="E511" s="171"/>
      <c r="F511" s="171"/>
    </row>
    <row r="512" spans="5:6" x14ac:dyDescent="0.2">
      <c r="E512" s="171"/>
      <c r="F512" s="171"/>
    </row>
    <row r="513" spans="5:6" x14ac:dyDescent="0.2">
      <c r="E513" s="171"/>
      <c r="F513" s="171"/>
    </row>
    <row r="514" spans="5:6" x14ac:dyDescent="0.2">
      <c r="E514" s="171"/>
      <c r="F514" s="171"/>
    </row>
    <row r="515" spans="5:6" x14ac:dyDescent="0.2">
      <c r="E515" s="171"/>
      <c r="F515" s="171"/>
    </row>
    <row r="516" spans="5:6" x14ac:dyDescent="0.2">
      <c r="E516" s="171"/>
      <c r="F516" s="171"/>
    </row>
    <row r="517" spans="5:6" x14ac:dyDescent="0.2">
      <c r="E517" s="171"/>
      <c r="F517" s="171"/>
    </row>
    <row r="518" spans="5:6" x14ac:dyDescent="0.2">
      <c r="E518" s="171"/>
      <c r="F518" s="171"/>
    </row>
    <row r="519" spans="5:6" x14ac:dyDescent="0.2">
      <c r="E519" s="171"/>
      <c r="F519" s="171"/>
    </row>
    <row r="520" spans="5:6" x14ac:dyDescent="0.2">
      <c r="E520" s="171"/>
      <c r="F520" s="171"/>
    </row>
    <row r="521" spans="5:6" x14ac:dyDescent="0.2">
      <c r="E521" s="171"/>
      <c r="F521" s="171"/>
    </row>
    <row r="522" spans="5:6" x14ac:dyDescent="0.2">
      <c r="E522" s="171"/>
      <c r="F522" s="171"/>
    </row>
    <row r="523" spans="5:6" x14ac:dyDescent="0.2">
      <c r="E523" s="171"/>
      <c r="F523" s="171"/>
    </row>
    <row r="524" spans="5:6" x14ac:dyDescent="0.2">
      <c r="E524" s="171"/>
      <c r="F524" s="171"/>
    </row>
    <row r="525" spans="5:6" x14ac:dyDescent="0.2">
      <c r="E525" s="171"/>
      <c r="F525" s="171"/>
    </row>
    <row r="526" spans="5:6" x14ac:dyDescent="0.2">
      <c r="E526" s="171"/>
      <c r="F526" s="171"/>
    </row>
    <row r="527" spans="5:6" x14ac:dyDescent="0.2">
      <c r="E527" s="171"/>
      <c r="F527" s="171"/>
    </row>
    <row r="528" spans="5:6" x14ac:dyDescent="0.2">
      <c r="E528" s="171"/>
      <c r="F528" s="171"/>
    </row>
    <row r="529" spans="5:6" x14ac:dyDescent="0.2">
      <c r="E529" s="171"/>
      <c r="F529" s="171"/>
    </row>
    <row r="530" spans="5:6" x14ac:dyDescent="0.2">
      <c r="E530" s="171"/>
      <c r="F530" s="171"/>
    </row>
    <row r="531" spans="5:6" x14ac:dyDescent="0.2">
      <c r="E531" s="171"/>
      <c r="F531" s="171"/>
    </row>
    <row r="532" spans="5:6" x14ac:dyDescent="0.2">
      <c r="E532" s="171"/>
      <c r="F532" s="171"/>
    </row>
    <row r="533" spans="5:6" x14ac:dyDescent="0.2">
      <c r="E533" s="171"/>
      <c r="F533" s="171"/>
    </row>
    <row r="534" spans="5:6" x14ac:dyDescent="0.2">
      <c r="E534" s="171"/>
      <c r="F534" s="171"/>
    </row>
    <row r="535" spans="5:6" x14ac:dyDescent="0.2">
      <c r="E535" s="171"/>
      <c r="F535" s="171"/>
    </row>
    <row r="536" spans="5:6" x14ac:dyDescent="0.2">
      <c r="E536" s="171"/>
      <c r="F536" s="171"/>
    </row>
    <row r="537" spans="5:6" x14ac:dyDescent="0.2">
      <c r="E537" s="171"/>
      <c r="F537" s="171"/>
    </row>
    <row r="538" spans="5:6" x14ac:dyDescent="0.2">
      <c r="E538" s="171"/>
      <c r="F538" s="171"/>
    </row>
    <row r="539" spans="5:6" x14ac:dyDescent="0.2">
      <c r="E539" s="171"/>
      <c r="F539" s="171"/>
    </row>
    <row r="540" spans="5:6" x14ac:dyDescent="0.2">
      <c r="E540" s="171"/>
      <c r="F540" s="171"/>
    </row>
    <row r="541" spans="5:6" x14ac:dyDescent="0.2">
      <c r="E541" s="171"/>
      <c r="F541" s="171"/>
    </row>
    <row r="542" spans="5:6" x14ac:dyDescent="0.2">
      <c r="E542" s="171"/>
      <c r="F542" s="171"/>
    </row>
    <row r="543" spans="5:6" x14ac:dyDescent="0.2">
      <c r="E543" s="171"/>
      <c r="F543" s="171"/>
    </row>
    <row r="544" spans="5:6" x14ac:dyDescent="0.2">
      <c r="E544" s="171"/>
      <c r="F544" s="171"/>
    </row>
    <row r="545" spans="5:6" x14ac:dyDescent="0.2">
      <c r="E545" s="171"/>
      <c r="F545" s="171"/>
    </row>
    <row r="546" spans="5:6" x14ac:dyDescent="0.2">
      <c r="E546" s="171"/>
      <c r="F546" s="171"/>
    </row>
    <row r="547" spans="5:6" x14ac:dyDescent="0.2">
      <c r="E547" s="171"/>
      <c r="F547" s="171"/>
    </row>
    <row r="548" spans="5:6" x14ac:dyDescent="0.2">
      <c r="E548" s="171"/>
      <c r="F548" s="171"/>
    </row>
    <row r="549" spans="5:6" x14ac:dyDescent="0.2">
      <c r="E549" s="171"/>
      <c r="F549" s="171"/>
    </row>
    <row r="550" spans="5:6" x14ac:dyDescent="0.2">
      <c r="E550" s="171"/>
      <c r="F550" s="171"/>
    </row>
    <row r="551" spans="5:6" x14ac:dyDescent="0.2">
      <c r="E551" s="171"/>
      <c r="F551" s="171"/>
    </row>
    <row r="552" spans="5:6" x14ac:dyDescent="0.2">
      <c r="E552" s="171"/>
      <c r="F552" s="171"/>
    </row>
    <row r="553" spans="5:6" x14ac:dyDescent="0.2">
      <c r="E553" s="171"/>
      <c r="F553" s="171"/>
    </row>
    <row r="554" spans="5:6" x14ac:dyDescent="0.2">
      <c r="E554" s="171"/>
      <c r="F554" s="171"/>
    </row>
    <row r="555" spans="5:6" x14ac:dyDescent="0.2">
      <c r="E555" s="171"/>
      <c r="F555" s="171"/>
    </row>
    <row r="556" spans="5:6" x14ac:dyDescent="0.2">
      <c r="E556" s="171"/>
      <c r="F556" s="171"/>
    </row>
    <row r="557" spans="5:6" x14ac:dyDescent="0.2">
      <c r="E557" s="171"/>
      <c r="F557" s="171"/>
    </row>
    <row r="558" spans="5:6" x14ac:dyDescent="0.2">
      <c r="E558" s="171"/>
      <c r="F558" s="171"/>
    </row>
    <row r="559" spans="5:6" x14ac:dyDescent="0.2">
      <c r="E559" s="171"/>
      <c r="F559" s="171"/>
    </row>
    <row r="560" spans="5:6" x14ac:dyDescent="0.2">
      <c r="E560" s="171"/>
      <c r="F560" s="171"/>
    </row>
    <row r="561" spans="5:6" x14ac:dyDescent="0.2">
      <c r="E561" s="171"/>
      <c r="F561" s="171"/>
    </row>
    <row r="562" spans="5:6" x14ac:dyDescent="0.2">
      <c r="E562" s="171"/>
      <c r="F562" s="171"/>
    </row>
    <row r="563" spans="5:6" x14ac:dyDescent="0.2">
      <c r="E563" s="171"/>
      <c r="F563" s="171"/>
    </row>
    <row r="564" spans="5:6" x14ac:dyDescent="0.2">
      <c r="E564" s="171"/>
      <c r="F564" s="171"/>
    </row>
    <row r="565" spans="5:6" x14ac:dyDescent="0.2">
      <c r="E565" s="171"/>
      <c r="F565" s="171"/>
    </row>
    <row r="566" spans="5:6" x14ac:dyDescent="0.2">
      <c r="E566" s="171"/>
      <c r="F566" s="171"/>
    </row>
    <row r="567" spans="5:6" x14ac:dyDescent="0.2">
      <c r="E567" s="171"/>
      <c r="F567" s="171"/>
    </row>
    <row r="568" spans="5:6" x14ac:dyDescent="0.2">
      <c r="E568" s="171"/>
      <c r="F568" s="171"/>
    </row>
    <row r="569" spans="5:6" x14ac:dyDescent="0.2">
      <c r="E569" s="171"/>
      <c r="F569" s="171"/>
    </row>
    <row r="570" spans="5:6" x14ac:dyDescent="0.2">
      <c r="E570" s="171"/>
      <c r="F570" s="171"/>
    </row>
    <row r="571" spans="5:6" x14ac:dyDescent="0.2">
      <c r="E571" s="171"/>
      <c r="F571" s="171"/>
    </row>
    <row r="572" spans="5:6" x14ac:dyDescent="0.2">
      <c r="E572" s="171"/>
      <c r="F572" s="171"/>
    </row>
    <row r="573" spans="5:6" x14ac:dyDescent="0.2">
      <c r="E573" s="171"/>
      <c r="F573" s="171"/>
    </row>
    <row r="574" spans="5:6" x14ac:dyDescent="0.2">
      <c r="E574" s="171"/>
      <c r="F574" s="171"/>
    </row>
    <row r="575" spans="5:6" x14ac:dyDescent="0.2">
      <c r="E575" s="171"/>
      <c r="F575" s="171"/>
    </row>
    <row r="576" spans="5:6" x14ac:dyDescent="0.2">
      <c r="E576" s="171"/>
      <c r="F576" s="171"/>
    </row>
    <row r="577" spans="5:6" x14ac:dyDescent="0.2">
      <c r="E577" s="171"/>
      <c r="F577" s="171"/>
    </row>
    <row r="578" spans="5:6" x14ac:dyDescent="0.2">
      <c r="E578" s="171"/>
      <c r="F578" s="171"/>
    </row>
    <row r="579" spans="5:6" x14ac:dyDescent="0.2">
      <c r="E579" s="171"/>
      <c r="F579" s="171"/>
    </row>
    <row r="580" spans="5:6" x14ac:dyDescent="0.2">
      <c r="E580" s="171"/>
      <c r="F580" s="171"/>
    </row>
    <row r="581" spans="5:6" x14ac:dyDescent="0.2">
      <c r="E581" s="171"/>
      <c r="F581" s="171"/>
    </row>
    <row r="582" spans="5:6" x14ac:dyDescent="0.2">
      <c r="E582" s="171"/>
      <c r="F582" s="171"/>
    </row>
    <row r="583" spans="5:6" x14ac:dyDescent="0.2">
      <c r="E583" s="171"/>
      <c r="F583" s="171"/>
    </row>
    <row r="584" spans="5:6" x14ac:dyDescent="0.2">
      <c r="E584" s="171"/>
      <c r="F584" s="171"/>
    </row>
    <row r="585" spans="5:6" x14ac:dyDescent="0.2">
      <c r="E585" s="171"/>
      <c r="F585" s="171"/>
    </row>
    <row r="586" spans="5:6" x14ac:dyDescent="0.2">
      <c r="E586" s="171"/>
      <c r="F586" s="171"/>
    </row>
    <row r="587" spans="5:6" x14ac:dyDescent="0.2">
      <c r="E587" s="171"/>
      <c r="F587" s="171"/>
    </row>
    <row r="588" spans="5:6" x14ac:dyDescent="0.2">
      <c r="E588" s="171"/>
      <c r="F588" s="171"/>
    </row>
    <row r="589" spans="5:6" x14ac:dyDescent="0.2">
      <c r="E589" s="171"/>
      <c r="F589" s="171"/>
    </row>
    <row r="590" spans="5:6" x14ac:dyDescent="0.2">
      <c r="E590" s="171"/>
      <c r="F590" s="171"/>
    </row>
    <row r="591" spans="5:6" x14ac:dyDescent="0.2">
      <c r="E591" s="171"/>
      <c r="F591" s="171"/>
    </row>
    <row r="592" spans="5:6" x14ac:dyDescent="0.2">
      <c r="E592" s="171"/>
      <c r="F592" s="171"/>
    </row>
    <row r="593" spans="5:6" x14ac:dyDescent="0.2">
      <c r="E593" s="171"/>
      <c r="F593" s="171"/>
    </row>
    <row r="594" spans="5:6" x14ac:dyDescent="0.2">
      <c r="E594" s="171"/>
      <c r="F594" s="171"/>
    </row>
    <row r="595" spans="5:6" x14ac:dyDescent="0.2">
      <c r="E595" s="171"/>
      <c r="F595" s="171"/>
    </row>
    <row r="596" spans="5:6" x14ac:dyDescent="0.2">
      <c r="E596" s="171"/>
      <c r="F596" s="171"/>
    </row>
    <row r="597" spans="5:6" x14ac:dyDescent="0.2">
      <c r="E597" s="171"/>
      <c r="F597" s="171"/>
    </row>
    <row r="598" spans="5:6" x14ac:dyDescent="0.2">
      <c r="E598" s="171"/>
      <c r="F598" s="171"/>
    </row>
    <row r="599" spans="5:6" x14ac:dyDescent="0.2">
      <c r="E599" s="171"/>
      <c r="F599" s="171"/>
    </row>
    <row r="600" spans="5:6" x14ac:dyDescent="0.2">
      <c r="E600" s="171"/>
      <c r="F600" s="171"/>
    </row>
    <row r="601" spans="5:6" x14ac:dyDescent="0.2">
      <c r="E601" s="171"/>
      <c r="F601" s="171"/>
    </row>
    <row r="602" spans="5:6" x14ac:dyDescent="0.2">
      <c r="E602" s="171"/>
      <c r="F602" s="171"/>
    </row>
    <row r="603" spans="5:6" x14ac:dyDescent="0.2">
      <c r="E603" s="171"/>
      <c r="F603" s="171"/>
    </row>
    <row r="604" spans="5:6" x14ac:dyDescent="0.2">
      <c r="E604" s="171"/>
      <c r="F604" s="171"/>
    </row>
    <row r="605" spans="5:6" x14ac:dyDescent="0.2">
      <c r="E605" s="171"/>
      <c r="F605" s="171"/>
    </row>
    <row r="606" spans="5:6" x14ac:dyDescent="0.2">
      <c r="E606" s="171"/>
      <c r="F606" s="171"/>
    </row>
    <row r="607" spans="5:6" x14ac:dyDescent="0.2">
      <c r="E607" s="171"/>
      <c r="F607" s="171"/>
    </row>
    <row r="608" spans="5:6" x14ac:dyDescent="0.2">
      <c r="E608" s="171"/>
      <c r="F608" s="171"/>
    </row>
    <row r="609" spans="5:6" x14ac:dyDescent="0.2">
      <c r="E609" s="171"/>
      <c r="F609" s="171"/>
    </row>
    <row r="610" spans="5:6" x14ac:dyDescent="0.2">
      <c r="E610" s="171"/>
      <c r="F610" s="171"/>
    </row>
    <row r="611" spans="5:6" x14ac:dyDescent="0.2">
      <c r="E611" s="171"/>
      <c r="F611" s="171"/>
    </row>
    <row r="612" spans="5:6" x14ac:dyDescent="0.2">
      <c r="E612" s="171"/>
      <c r="F612" s="171"/>
    </row>
    <row r="613" spans="5:6" x14ac:dyDescent="0.2">
      <c r="E613" s="171"/>
      <c r="F613" s="171"/>
    </row>
    <row r="614" spans="5:6" x14ac:dyDescent="0.2">
      <c r="E614" s="171"/>
      <c r="F614" s="171"/>
    </row>
    <row r="615" spans="5:6" x14ac:dyDescent="0.2">
      <c r="E615" s="171"/>
      <c r="F615" s="171"/>
    </row>
    <row r="616" spans="5:6" x14ac:dyDescent="0.2">
      <c r="E616" s="171"/>
      <c r="F616" s="171"/>
    </row>
    <row r="617" spans="5:6" x14ac:dyDescent="0.2">
      <c r="E617" s="171"/>
      <c r="F617" s="171"/>
    </row>
    <row r="618" spans="5:6" x14ac:dyDescent="0.2">
      <c r="E618" s="171"/>
      <c r="F618" s="171"/>
    </row>
    <row r="619" spans="5:6" x14ac:dyDescent="0.2">
      <c r="E619" s="171"/>
      <c r="F619" s="171"/>
    </row>
    <row r="620" spans="5:6" x14ac:dyDescent="0.2">
      <c r="E620" s="171"/>
      <c r="F620" s="171"/>
    </row>
    <row r="621" spans="5:6" x14ac:dyDescent="0.2">
      <c r="E621" s="171"/>
      <c r="F621" s="171"/>
    </row>
    <row r="622" spans="5:6" x14ac:dyDescent="0.2">
      <c r="E622" s="171"/>
      <c r="F622" s="171"/>
    </row>
    <row r="623" spans="5:6" x14ac:dyDescent="0.2">
      <c r="E623" s="171"/>
      <c r="F623" s="171"/>
    </row>
    <row r="624" spans="5:6" x14ac:dyDescent="0.2">
      <c r="E624" s="171"/>
      <c r="F624" s="171"/>
    </row>
    <row r="625" spans="5:6" x14ac:dyDescent="0.2">
      <c r="E625" s="171"/>
      <c r="F625" s="171"/>
    </row>
    <row r="626" spans="5:6" x14ac:dyDescent="0.2">
      <c r="E626" s="171"/>
      <c r="F626" s="171"/>
    </row>
    <row r="627" spans="5:6" x14ac:dyDescent="0.2">
      <c r="E627" s="171"/>
      <c r="F627" s="171"/>
    </row>
    <row r="628" spans="5:6" x14ac:dyDescent="0.2">
      <c r="E628" s="171"/>
      <c r="F628" s="171"/>
    </row>
    <row r="629" spans="5:6" x14ac:dyDescent="0.2">
      <c r="E629" s="171"/>
      <c r="F629" s="171"/>
    </row>
    <row r="630" spans="5:6" x14ac:dyDescent="0.2">
      <c r="E630" s="171"/>
      <c r="F630" s="171"/>
    </row>
    <row r="631" spans="5:6" x14ac:dyDescent="0.2">
      <c r="E631" s="171"/>
      <c r="F631" s="171"/>
    </row>
    <row r="632" spans="5:6" x14ac:dyDescent="0.2">
      <c r="E632" s="171"/>
      <c r="F632" s="171"/>
    </row>
    <row r="633" spans="5:6" x14ac:dyDescent="0.2">
      <c r="E633" s="171"/>
      <c r="F633" s="171"/>
    </row>
    <row r="634" spans="5:6" x14ac:dyDescent="0.2">
      <c r="E634" s="171"/>
      <c r="F634" s="171"/>
    </row>
    <row r="635" spans="5:6" x14ac:dyDescent="0.2">
      <c r="E635" s="171"/>
      <c r="F635" s="171"/>
    </row>
    <row r="636" spans="5:6" x14ac:dyDescent="0.2">
      <c r="E636" s="171"/>
      <c r="F636" s="171"/>
    </row>
    <row r="637" spans="5:6" x14ac:dyDescent="0.2">
      <c r="E637" s="171"/>
      <c r="F637" s="171"/>
    </row>
    <row r="638" spans="5:6" x14ac:dyDescent="0.2">
      <c r="E638" s="171"/>
      <c r="F638" s="171"/>
    </row>
    <row r="639" spans="5:6" x14ac:dyDescent="0.2">
      <c r="E639" s="171"/>
      <c r="F639" s="171"/>
    </row>
    <row r="640" spans="5:6" x14ac:dyDescent="0.2">
      <c r="E640" s="171"/>
      <c r="F640" s="171"/>
    </row>
    <row r="641" spans="5:6" x14ac:dyDescent="0.2">
      <c r="E641" s="171"/>
      <c r="F641" s="171"/>
    </row>
    <row r="642" spans="5:6" x14ac:dyDescent="0.2">
      <c r="E642" s="171"/>
      <c r="F642" s="171"/>
    </row>
    <row r="643" spans="5:6" x14ac:dyDescent="0.2">
      <c r="E643" s="171"/>
      <c r="F643" s="171"/>
    </row>
    <row r="644" spans="5:6" x14ac:dyDescent="0.2">
      <c r="E644" s="171"/>
      <c r="F644" s="171"/>
    </row>
    <row r="645" spans="5:6" x14ac:dyDescent="0.2">
      <c r="E645" s="171"/>
      <c r="F645" s="171"/>
    </row>
    <row r="646" spans="5:6" x14ac:dyDescent="0.2">
      <c r="E646" s="171"/>
      <c r="F646" s="171"/>
    </row>
    <row r="647" spans="5:6" x14ac:dyDescent="0.2">
      <c r="E647" s="171"/>
      <c r="F647" s="171"/>
    </row>
    <row r="648" spans="5:6" x14ac:dyDescent="0.2">
      <c r="E648" s="171"/>
      <c r="F648" s="171"/>
    </row>
    <row r="649" spans="5:6" x14ac:dyDescent="0.2">
      <c r="E649" s="171"/>
      <c r="F649" s="171"/>
    </row>
    <row r="650" spans="5:6" x14ac:dyDescent="0.2">
      <c r="E650" s="171"/>
      <c r="F650" s="171"/>
    </row>
    <row r="651" spans="5:6" x14ac:dyDescent="0.2">
      <c r="E651" s="171"/>
      <c r="F651" s="171"/>
    </row>
    <row r="652" spans="5:6" x14ac:dyDescent="0.2">
      <c r="E652" s="171"/>
      <c r="F652" s="171"/>
    </row>
    <row r="653" spans="5:6" x14ac:dyDescent="0.2">
      <c r="E653" s="171"/>
      <c r="F653" s="171"/>
    </row>
    <row r="654" spans="5:6" x14ac:dyDescent="0.2">
      <c r="E654" s="171"/>
      <c r="F654" s="171"/>
    </row>
    <row r="655" spans="5:6" x14ac:dyDescent="0.2">
      <c r="E655" s="171"/>
      <c r="F655" s="171"/>
    </row>
    <row r="656" spans="5:6" x14ac:dyDescent="0.2">
      <c r="E656" s="171"/>
      <c r="F656" s="171"/>
    </row>
    <row r="657" spans="5:6" x14ac:dyDescent="0.2">
      <c r="E657" s="171"/>
      <c r="F657" s="171"/>
    </row>
    <row r="658" spans="5:6" x14ac:dyDescent="0.2">
      <c r="E658" s="171"/>
      <c r="F658" s="171"/>
    </row>
    <row r="659" spans="5:6" x14ac:dyDescent="0.2">
      <c r="E659" s="171"/>
      <c r="F659" s="171"/>
    </row>
    <row r="660" spans="5:6" x14ac:dyDescent="0.2">
      <c r="E660" s="171"/>
      <c r="F660" s="171"/>
    </row>
    <row r="661" spans="5:6" x14ac:dyDescent="0.2">
      <c r="E661" s="171"/>
      <c r="F661" s="171"/>
    </row>
    <row r="662" spans="5:6" x14ac:dyDescent="0.2">
      <c r="E662" s="171"/>
      <c r="F662" s="171"/>
    </row>
    <row r="663" spans="5:6" x14ac:dyDescent="0.2">
      <c r="E663" s="171"/>
      <c r="F663" s="171"/>
    </row>
    <row r="664" spans="5:6" x14ac:dyDescent="0.2">
      <c r="E664" s="171"/>
      <c r="F664" s="171"/>
    </row>
    <row r="665" spans="5:6" x14ac:dyDescent="0.2">
      <c r="E665" s="171"/>
      <c r="F665" s="171"/>
    </row>
    <row r="666" spans="5:6" x14ac:dyDescent="0.2">
      <c r="E666" s="171"/>
      <c r="F666" s="171"/>
    </row>
    <row r="667" spans="5:6" x14ac:dyDescent="0.2">
      <c r="E667" s="171"/>
      <c r="F667" s="171"/>
    </row>
    <row r="668" spans="5:6" x14ac:dyDescent="0.2">
      <c r="E668" s="171"/>
      <c r="F668" s="171"/>
    </row>
    <row r="669" spans="5:6" x14ac:dyDescent="0.2">
      <c r="E669" s="171"/>
      <c r="F669" s="171"/>
    </row>
    <row r="670" spans="5:6" x14ac:dyDescent="0.2">
      <c r="E670" s="171"/>
      <c r="F670" s="171"/>
    </row>
    <row r="671" spans="5:6" x14ac:dyDescent="0.2">
      <c r="E671" s="171"/>
      <c r="F671" s="171"/>
    </row>
    <row r="672" spans="5:6" x14ac:dyDescent="0.2">
      <c r="E672" s="171"/>
      <c r="F672" s="171"/>
    </row>
    <row r="673" spans="5:6" x14ac:dyDescent="0.2">
      <c r="E673" s="171"/>
      <c r="F673" s="171"/>
    </row>
    <row r="674" spans="5:6" x14ac:dyDescent="0.2">
      <c r="E674" s="171"/>
      <c r="F674" s="171"/>
    </row>
    <row r="675" spans="5:6" x14ac:dyDescent="0.2">
      <c r="E675" s="171"/>
      <c r="F675" s="171"/>
    </row>
    <row r="676" spans="5:6" x14ac:dyDescent="0.2">
      <c r="E676" s="171"/>
      <c r="F676" s="171"/>
    </row>
    <row r="677" spans="5:6" x14ac:dyDescent="0.2">
      <c r="E677" s="171"/>
      <c r="F677" s="171"/>
    </row>
    <row r="678" spans="5:6" x14ac:dyDescent="0.2">
      <c r="E678" s="171"/>
      <c r="F678" s="171"/>
    </row>
    <row r="679" spans="5:6" x14ac:dyDescent="0.2">
      <c r="E679" s="171"/>
      <c r="F679" s="171"/>
    </row>
    <row r="680" spans="5:6" x14ac:dyDescent="0.2">
      <c r="E680" s="171"/>
      <c r="F680" s="171"/>
    </row>
    <row r="681" spans="5:6" x14ac:dyDescent="0.2">
      <c r="E681" s="171"/>
      <c r="F681" s="171"/>
    </row>
    <row r="682" spans="5:6" x14ac:dyDescent="0.2">
      <c r="E682" s="171"/>
      <c r="F682" s="171"/>
    </row>
    <row r="683" spans="5:6" x14ac:dyDescent="0.2">
      <c r="E683" s="171"/>
      <c r="F683" s="171"/>
    </row>
    <row r="684" spans="5:6" x14ac:dyDescent="0.2">
      <c r="E684" s="171"/>
      <c r="F684" s="171"/>
    </row>
    <row r="685" spans="5:6" x14ac:dyDescent="0.2">
      <c r="E685" s="171"/>
      <c r="F685" s="171"/>
    </row>
    <row r="686" spans="5:6" x14ac:dyDescent="0.2">
      <c r="E686" s="171"/>
      <c r="F686" s="171"/>
    </row>
    <row r="687" spans="5:6" x14ac:dyDescent="0.2">
      <c r="E687" s="171"/>
      <c r="F687" s="171"/>
    </row>
    <row r="688" spans="5:6" x14ac:dyDescent="0.2">
      <c r="E688" s="171"/>
      <c r="F688" s="171"/>
    </row>
    <row r="689" spans="5:6" x14ac:dyDescent="0.2">
      <c r="E689" s="171"/>
      <c r="F689" s="171"/>
    </row>
    <row r="690" spans="5:6" x14ac:dyDescent="0.2">
      <c r="E690" s="171"/>
      <c r="F690" s="171"/>
    </row>
    <row r="691" spans="5:6" x14ac:dyDescent="0.2">
      <c r="E691" s="171"/>
      <c r="F691" s="171"/>
    </row>
    <row r="692" spans="5:6" x14ac:dyDescent="0.2">
      <c r="E692" s="171"/>
      <c r="F692" s="171"/>
    </row>
    <row r="693" spans="5:6" x14ac:dyDescent="0.2">
      <c r="E693" s="171"/>
      <c r="F693" s="171"/>
    </row>
    <row r="694" spans="5:6" x14ac:dyDescent="0.2">
      <c r="E694" s="171"/>
      <c r="F694" s="171"/>
    </row>
    <row r="695" spans="5:6" x14ac:dyDescent="0.2">
      <c r="E695" s="171"/>
      <c r="F695" s="171"/>
    </row>
    <row r="696" spans="5:6" x14ac:dyDescent="0.2">
      <c r="E696" s="171"/>
      <c r="F696" s="171"/>
    </row>
    <row r="697" spans="5:6" x14ac:dyDescent="0.2">
      <c r="E697" s="171"/>
      <c r="F697" s="171"/>
    </row>
    <row r="698" spans="5:6" x14ac:dyDescent="0.2">
      <c r="E698" s="171"/>
      <c r="F698" s="171"/>
    </row>
    <row r="699" spans="5:6" x14ac:dyDescent="0.2">
      <c r="E699" s="171"/>
      <c r="F699" s="171"/>
    </row>
    <row r="700" spans="5:6" x14ac:dyDescent="0.2">
      <c r="E700" s="171"/>
      <c r="F700" s="171"/>
    </row>
    <row r="701" spans="5:6" x14ac:dyDescent="0.2">
      <c r="E701" s="171"/>
      <c r="F701" s="171"/>
    </row>
    <row r="702" spans="5:6" x14ac:dyDescent="0.2">
      <c r="E702" s="171"/>
      <c r="F702" s="171"/>
    </row>
    <row r="703" spans="5:6" x14ac:dyDescent="0.2">
      <c r="E703" s="171"/>
      <c r="F703" s="171"/>
    </row>
    <row r="704" spans="5:6" x14ac:dyDescent="0.2">
      <c r="E704" s="171"/>
      <c r="F704" s="171"/>
    </row>
    <row r="705" spans="5:6" x14ac:dyDescent="0.2">
      <c r="E705" s="171"/>
      <c r="F705" s="171"/>
    </row>
    <row r="706" spans="5:6" x14ac:dyDescent="0.2">
      <c r="E706" s="171"/>
      <c r="F706" s="171"/>
    </row>
    <row r="707" spans="5:6" x14ac:dyDescent="0.2">
      <c r="E707" s="171"/>
      <c r="F707" s="171"/>
    </row>
    <row r="708" spans="5:6" x14ac:dyDescent="0.2">
      <c r="E708" s="171"/>
      <c r="F708" s="171"/>
    </row>
    <row r="709" spans="5:6" x14ac:dyDescent="0.2">
      <c r="E709" s="171"/>
      <c r="F709" s="171"/>
    </row>
    <row r="710" spans="5:6" x14ac:dyDescent="0.2">
      <c r="E710" s="171"/>
      <c r="F710" s="171"/>
    </row>
    <row r="711" spans="5:6" x14ac:dyDescent="0.2">
      <c r="E711" s="171"/>
      <c r="F711" s="171"/>
    </row>
    <row r="712" spans="5:6" x14ac:dyDescent="0.2">
      <c r="E712" s="171"/>
      <c r="F712" s="171"/>
    </row>
    <row r="713" spans="5:6" x14ac:dyDescent="0.2">
      <c r="E713" s="171"/>
      <c r="F713" s="171"/>
    </row>
    <row r="714" spans="5:6" x14ac:dyDescent="0.2">
      <c r="E714" s="171"/>
      <c r="F714" s="171"/>
    </row>
    <row r="715" spans="5:6" x14ac:dyDescent="0.2">
      <c r="E715" s="171"/>
      <c r="F715" s="171"/>
    </row>
    <row r="716" spans="5:6" x14ac:dyDescent="0.2">
      <c r="E716" s="171"/>
      <c r="F716" s="171"/>
    </row>
    <row r="717" spans="5:6" x14ac:dyDescent="0.2">
      <c r="E717" s="171"/>
      <c r="F717" s="171"/>
    </row>
    <row r="718" spans="5:6" x14ac:dyDescent="0.2">
      <c r="E718" s="171"/>
      <c r="F718" s="171"/>
    </row>
    <row r="719" spans="5:6" x14ac:dyDescent="0.2">
      <c r="E719" s="171"/>
      <c r="F719" s="171"/>
    </row>
    <row r="720" spans="5:6" x14ac:dyDescent="0.2">
      <c r="E720" s="171"/>
      <c r="F720" s="171"/>
    </row>
    <row r="721" spans="5:6" x14ac:dyDescent="0.2">
      <c r="E721" s="171"/>
      <c r="F721" s="171"/>
    </row>
    <row r="722" spans="5:6" x14ac:dyDescent="0.2">
      <c r="E722" s="171"/>
      <c r="F722" s="171"/>
    </row>
    <row r="723" spans="5:6" x14ac:dyDescent="0.2">
      <c r="E723" s="171"/>
      <c r="F723" s="171"/>
    </row>
    <row r="724" spans="5:6" x14ac:dyDescent="0.2">
      <c r="E724" s="171"/>
      <c r="F724" s="171"/>
    </row>
    <row r="725" spans="5:6" x14ac:dyDescent="0.2">
      <c r="E725" s="171"/>
      <c r="F725" s="171"/>
    </row>
    <row r="726" spans="5:6" x14ac:dyDescent="0.2">
      <c r="E726" s="171"/>
      <c r="F726" s="171"/>
    </row>
    <row r="727" spans="5:6" x14ac:dyDescent="0.2">
      <c r="E727" s="171"/>
      <c r="F727" s="171"/>
    </row>
    <row r="728" spans="5:6" x14ac:dyDescent="0.2">
      <c r="E728" s="171"/>
      <c r="F728" s="171"/>
    </row>
    <row r="729" spans="5:6" x14ac:dyDescent="0.2">
      <c r="E729" s="171"/>
      <c r="F729" s="171"/>
    </row>
    <row r="730" spans="5:6" x14ac:dyDescent="0.2">
      <c r="E730" s="171"/>
      <c r="F730" s="171"/>
    </row>
    <row r="731" spans="5:6" x14ac:dyDescent="0.2">
      <c r="E731" s="171"/>
      <c r="F731" s="171"/>
    </row>
    <row r="732" spans="5:6" x14ac:dyDescent="0.2">
      <c r="E732" s="171"/>
      <c r="F732" s="171"/>
    </row>
    <row r="733" spans="5:6" x14ac:dyDescent="0.2">
      <c r="E733" s="171"/>
      <c r="F733" s="171"/>
    </row>
    <row r="734" spans="5:6" x14ac:dyDescent="0.2">
      <c r="E734" s="171"/>
      <c r="F734" s="171"/>
    </row>
    <row r="735" spans="5:6" x14ac:dyDescent="0.2">
      <c r="E735" s="171"/>
      <c r="F735" s="171"/>
    </row>
    <row r="736" spans="5:6" x14ac:dyDescent="0.2">
      <c r="E736" s="171"/>
      <c r="F736" s="171"/>
    </row>
    <row r="737" spans="5:6" x14ac:dyDescent="0.2">
      <c r="E737" s="171"/>
      <c r="F737" s="171"/>
    </row>
    <row r="738" spans="5:6" x14ac:dyDescent="0.2">
      <c r="E738" s="171"/>
      <c r="F738" s="171"/>
    </row>
    <row r="739" spans="5:6" x14ac:dyDescent="0.2">
      <c r="E739" s="171"/>
      <c r="F739" s="171"/>
    </row>
    <row r="740" spans="5:6" x14ac:dyDescent="0.2">
      <c r="E740" s="171"/>
      <c r="F740" s="171"/>
    </row>
    <row r="741" spans="5:6" x14ac:dyDescent="0.2">
      <c r="E741" s="171"/>
      <c r="F741" s="171"/>
    </row>
    <row r="742" spans="5:6" x14ac:dyDescent="0.2">
      <c r="E742" s="171"/>
      <c r="F742" s="171"/>
    </row>
    <row r="743" spans="5:6" x14ac:dyDescent="0.2">
      <c r="E743" s="171"/>
      <c r="F743" s="171"/>
    </row>
    <row r="744" spans="5:6" x14ac:dyDescent="0.2">
      <c r="E744" s="171"/>
      <c r="F744" s="171"/>
    </row>
    <row r="745" spans="5:6" x14ac:dyDescent="0.2">
      <c r="E745" s="171"/>
      <c r="F745" s="171"/>
    </row>
    <row r="746" spans="5:6" x14ac:dyDescent="0.2">
      <c r="E746" s="171"/>
      <c r="F746" s="171"/>
    </row>
    <row r="747" spans="5:6" x14ac:dyDescent="0.2">
      <c r="E747" s="171"/>
      <c r="F747" s="171"/>
    </row>
    <row r="748" spans="5:6" x14ac:dyDescent="0.2">
      <c r="E748" s="171"/>
      <c r="F748" s="171"/>
    </row>
    <row r="749" spans="5:6" x14ac:dyDescent="0.2">
      <c r="E749" s="171"/>
      <c r="F749" s="171"/>
    </row>
    <row r="750" spans="5:6" x14ac:dyDescent="0.2">
      <c r="E750" s="171"/>
      <c r="F750" s="171"/>
    </row>
    <row r="751" spans="5:6" x14ac:dyDescent="0.2">
      <c r="E751" s="171"/>
      <c r="F751" s="171"/>
    </row>
    <row r="752" spans="5:6" x14ac:dyDescent="0.2">
      <c r="E752" s="171"/>
      <c r="F752" s="171"/>
    </row>
    <row r="753" spans="5:6" x14ac:dyDescent="0.2">
      <c r="E753" s="171"/>
      <c r="F753" s="171"/>
    </row>
    <row r="754" spans="5:6" x14ac:dyDescent="0.2">
      <c r="E754" s="171"/>
      <c r="F754" s="171"/>
    </row>
    <row r="755" spans="5:6" x14ac:dyDescent="0.2">
      <c r="E755" s="171"/>
      <c r="F755" s="171"/>
    </row>
    <row r="756" spans="5:6" x14ac:dyDescent="0.2">
      <c r="E756" s="171"/>
      <c r="F756" s="171"/>
    </row>
    <row r="757" spans="5:6" x14ac:dyDescent="0.2">
      <c r="E757" s="171"/>
      <c r="F757" s="171"/>
    </row>
    <row r="758" spans="5:6" x14ac:dyDescent="0.2">
      <c r="E758" s="171"/>
      <c r="F758" s="171"/>
    </row>
    <row r="759" spans="5:6" x14ac:dyDescent="0.2">
      <c r="E759" s="171"/>
      <c r="F759" s="171"/>
    </row>
    <row r="760" spans="5:6" x14ac:dyDescent="0.2">
      <c r="E760" s="171"/>
      <c r="F760" s="171"/>
    </row>
    <row r="761" spans="5:6" x14ac:dyDescent="0.2">
      <c r="E761" s="171"/>
      <c r="F761" s="171"/>
    </row>
    <row r="762" spans="5:6" x14ac:dyDescent="0.2">
      <c r="E762" s="171"/>
      <c r="F762" s="171"/>
    </row>
    <row r="763" spans="5:6" x14ac:dyDescent="0.2">
      <c r="E763" s="171"/>
      <c r="F763" s="171"/>
    </row>
    <row r="764" spans="5:6" x14ac:dyDescent="0.2">
      <c r="E764" s="171"/>
      <c r="F764" s="171"/>
    </row>
    <row r="765" spans="5:6" x14ac:dyDescent="0.2">
      <c r="E765" s="171"/>
      <c r="F765" s="171"/>
    </row>
    <row r="766" spans="5:6" x14ac:dyDescent="0.2">
      <c r="E766" s="171"/>
      <c r="F766" s="171"/>
    </row>
    <row r="767" spans="5:6" x14ac:dyDescent="0.2">
      <c r="E767" s="171"/>
      <c r="F767" s="171"/>
    </row>
    <row r="768" spans="5:6" x14ac:dyDescent="0.2">
      <c r="E768" s="171"/>
      <c r="F768" s="171"/>
    </row>
    <row r="769" spans="5:5" x14ac:dyDescent="0.2">
      <c r="E769" s="171"/>
    </row>
  </sheetData>
  <sheetProtection algorithmName="SHA-512" hashValue="360YCjj4gzx3W9xcGjv8OCArHF+wVpRDyCtQd3q4YYl+y5m+Re7k4UyAIdCrL8ZOn0KGW8ZIOmnJf5CE2HYQfQ==" saltValue="zGXTq1cAa2hmZaQFK0Pp1w==" spinCount="100000" sheet="1" objects="1" scenarios="1" formatCells="0"/>
  <scenarios current="0">
    <scenario name="peak" count="3" user="de Vries" comment="Created by de Vries on 2/27/2005">
      <inputCells r="CL4" val="43.25997447372" numFmtId="167"/>
      <inputCells r="CN4" val="0.000921898093262634" numFmtId="167"/>
      <inputCells r="CP4" undone="1" val="0.117586752922362" numFmtId="167"/>
    </scenario>
  </scenarios>
  <phoneticPr fontId="7" type="noConversion"/>
  <conditionalFormatting sqref="D42">
    <cfRule type="cellIs" dxfId="15" priority="1" stopIfTrue="1" operator="equal">
      <formula>" Fit curves"</formula>
    </cfRule>
  </conditionalFormatting>
  <conditionalFormatting sqref="D53">
    <cfRule type="cellIs" dxfId="14" priority="2" stopIfTrue="1" operator="equal">
      <formula>" Florida curves"</formula>
    </cfRule>
  </conditionalFormatting>
  <conditionalFormatting sqref="C12:E12">
    <cfRule type="cellIs" dxfId="13" priority="4" stopIfTrue="1" operator="equal">
      <formula>1</formula>
    </cfRule>
  </conditionalFormatting>
  <conditionalFormatting sqref="C11">
    <cfRule type="cellIs" dxfId="12" priority="5" stopIfTrue="1" operator="equal">
      <formula>"  "</formula>
    </cfRule>
  </conditionalFormatting>
  <conditionalFormatting sqref="D31">
    <cfRule type="cellIs" dxfId="11" priority="7" stopIfTrue="1" operator="equal">
      <formula>" Wood's curves"</formula>
    </cfRule>
  </conditionalFormatting>
  <conditionalFormatting sqref="D55">
    <cfRule type="cellIs" dxfId="10" priority="8" stopIfTrue="1" operator="equal">
      <formula>" Diphasic curves"</formula>
    </cfRule>
  </conditionalFormatting>
  <dataValidations count="1">
    <dataValidation type="decimal" allowBlank="1" showInputMessage="1" showErrorMessage="1" error="Enter value between 0% and 100%" sqref="G4:O4">
      <formula1>0</formula1>
      <formula2>1</formula2>
    </dataValidation>
  </dataValidations>
  <pageMargins left="0.75" right="0.75" top="1" bottom="1" header="0.5" footer="0.5"/>
  <pageSetup orientation="landscape" r:id="rId1"/>
  <headerFooter alignWithMargins="0"/>
  <cellWatches>
    <cellWatch r="U2"/>
  </cellWatches>
  <drawing r:id="rId2"/>
  <legacyDrawing r:id="rId3"/>
  <mc:AlternateContent xmlns:mc="http://schemas.openxmlformats.org/markup-compatibility/2006">
    <mc:Choice Requires="x14">
      <controls>
        <mc:AlternateContent xmlns:mc="http://schemas.openxmlformats.org/markup-compatibility/2006">
          <mc:Choice Requires="x14">
            <control shapeId="25550" r:id="rId4" name="Drop Down 1998">
              <controlPr defaultSize="0" autoLine="0" autoPict="0">
                <anchor moveWithCells="1">
                  <from>
                    <xdr:col>1</xdr:col>
                    <xdr:colOff>314325</xdr:colOff>
                    <xdr:row>10</xdr:row>
                    <xdr:rowOff>19050</xdr:rowOff>
                  </from>
                  <to>
                    <xdr:col>4</xdr:col>
                    <xdr:colOff>247650</xdr:colOff>
                    <xdr:row>11</xdr:row>
                    <xdr:rowOff>66675</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manualMax="0" manualMin="0"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milk!G9:R9</xm:f>
              <xm:sqref>T9</xm:sqref>
            </x14:sparkline>
            <x14:sparkline>
              <xm:f>milk!G10:R10</xm:f>
              <xm:sqref>T10</xm:sqref>
            </x14:sparkline>
            <x14:sparkline>
              <xm:f>milk!G11:R11</xm:f>
              <xm:sqref>T11</xm:sqref>
            </x14:sparkline>
            <x14:sparkline>
              <xm:f>milk!G12:R12</xm:f>
              <xm:sqref>T12</xm:sqref>
            </x14:sparkline>
            <x14:sparkline>
              <xm:f>milk!G13:R13</xm:f>
              <xm:sqref>T13</xm:sqref>
            </x14:sparkline>
            <x14:sparkline>
              <xm:f>milk!G14:R14</xm:f>
              <xm:sqref>T14</xm:sqref>
            </x14:sparkline>
            <x14:sparkline>
              <xm:f>milk!G15:R15</xm:f>
              <xm:sqref>T15</xm:sqref>
            </x14:sparkline>
            <x14:sparkline>
              <xm:f>milk!G16:R16</xm:f>
              <xm:sqref>T16</xm:sqref>
            </x14:sparkline>
            <x14:sparkline>
              <xm:f>milk!G17:R17</xm:f>
              <xm:sqref>T17</xm:sqref>
            </x14:sparkline>
            <x14:sparkline>
              <xm:f>milk!G18:R18</xm:f>
              <xm:sqref>T18</xm:sqref>
            </x14:sparkline>
            <x14:sparkline>
              <xm:f>milk!G19:R19</xm:f>
              <xm:sqref>T19</xm:sqref>
            </x14:sparkline>
            <x14:sparkline>
              <xm:f>milk!G20:R20</xm:f>
              <xm:sqref>T20</xm:sqref>
            </x14:sparkline>
            <x14:sparkline>
              <xm:f>milk!G21:R21</xm:f>
              <xm:sqref>T21</xm:sqref>
            </x14:sparkline>
            <x14:sparkline>
              <xm:f>milk!G22:R22</xm:f>
              <xm:sqref>T22</xm:sqref>
            </x14:sparkline>
            <x14:sparkline>
              <xm:f>milk!G23:R23</xm:f>
              <xm:sqref>T23</xm:sqref>
            </x14:sparkline>
            <x14:sparkline>
              <xm:f>milk!G24:R24</xm:f>
              <xm:sqref>T24</xm:sqref>
            </x14:sparkline>
            <x14:sparkline>
              <xm:f>milk!G25:R25</xm:f>
              <xm:sqref>T25</xm:sqref>
            </x14:sparkline>
            <x14:sparkline>
              <xm:f>milk!G26:R26</xm:f>
              <xm:sqref>T26</xm:sqref>
            </x14:sparkline>
            <x14:sparkline>
              <xm:f>milk!G27:R27</xm:f>
              <xm:sqref>T27</xm:sqref>
            </x14:sparkline>
            <x14:sparkline>
              <xm:f>milk!G28:R28</xm:f>
              <xm:sqref>T28</xm:sqref>
            </x14:sparkline>
            <x14:sparkline>
              <xm:f>milk!G29:R29</xm:f>
              <xm:sqref>T29</xm:sqref>
            </x14:sparkline>
            <x14:sparkline>
              <xm:f>milk!G30:R30</xm:f>
              <xm:sqref>T30</xm:sqref>
            </x14:sparkline>
            <x14:sparkline>
              <xm:f>milk!G31:R31</xm:f>
              <xm:sqref>T31</xm:sqref>
            </x14:sparkline>
            <x14:sparkline>
              <xm:f>milk!G32:R32</xm:f>
              <xm:sqref>T32</xm:sqref>
            </x14:sparkline>
          </x14:sparklines>
        </x14:sparklineGroup>
        <x14:sparklineGroup manualMax="0" manualMin="0"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milk!G36:R36</xm:f>
              <xm:sqref>T36</xm:sqref>
            </x14:sparkline>
            <x14:sparkline>
              <xm:f>milk!G37:R37</xm:f>
              <xm:sqref>T37</xm:sqref>
            </x14:sparkline>
            <x14:sparkline>
              <xm:f>milk!G38:R38</xm:f>
              <xm:sqref>T38</xm:sqref>
            </x14:sparkline>
            <x14:sparkline>
              <xm:f>milk!G39:R39</xm:f>
              <xm:sqref>T39</xm:sqref>
            </x14:sparkline>
            <x14:sparkline>
              <xm:f>milk!G40:R40</xm:f>
              <xm:sqref>T40</xm:sqref>
            </x14:sparkline>
            <x14:sparkline>
              <xm:f>milk!G41:R41</xm:f>
              <xm:sqref>T41</xm:sqref>
            </x14:sparkline>
            <x14:sparkline>
              <xm:f>milk!G42:R42</xm:f>
              <xm:sqref>T42</xm:sqref>
            </x14:sparkline>
            <x14:sparkline>
              <xm:f>milk!G43:R43</xm:f>
              <xm:sqref>T43</xm:sqref>
            </x14:sparkline>
            <x14:sparkline>
              <xm:f>milk!G44:R44</xm:f>
              <xm:sqref>T44</xm:sqref>
            </x14:sparkline>
            <x14:sparkline>
              <xm:f>milk!G45:R45</xm:f>
              <xm:sqref>T45</xm:sqref>
            </x14:sparkline>
            <x14:sparkline>
              <xm:f>milk!G46:R46</xm:f>
              <xm:sqref>T46</xm:sqref>
            </x14:sparkline>
            <x14:sparkline>
              <xm:f>milk!G47:R47</xm:f>
              <xm:sqref>T47</xm:sqref>
            </x14:sparkline>
            <x14:sparkline>
              <xm:f>milk!G48:R48</xm:f>
              <xm:sqref>T48</xm:sqref>
            </x14:sparkline>
            <x14:sparkline>
              <xm:f>milk!G49:R49</xm:f>
              <xm:sqref>T49</xm:sqref>
            </x14:sparkline>
            <x14:sparkline>
              <xm:f>milk!G50:R50</xm:f>
              <xm:sqref>T50</xm:sqref>
            </x14:sparkline>
            <x14:sparkline>
              <xm:f>milk!G51:R51</xm:f>
              <xm:sqref>T51</xm:sqref>
            </x14:sparkline>
            <x14:sparkline>
              <xm:f>milk!G52:R52</xm:f>
              <xm:sqref>T52</xm:sqref>
            </x14:sparkline>
            <x14:sparkline>
              <xm:f>milk!G53:R53</xm:f>
              <xm:sqref>T53</xm:sqref>
            </x14:sparkline>
            <x14:sparkline>
              <xm:f>milk!G54:R54</xm:f>
              <xm:sqref>T54</xm:sqref>
            </x14:sparkline>
            <x14:sparkline>
              <xm:f>milk!G55:R55</xm:f>
              <xm:sqref>T55</xm:sqref>
            </x14:sparkline>
            <x14:sparkline>
              <xm:f>milk!G56:R56</xm:f>
              <xm:sqref>T56</xm:sqref>
            </x14:sparkline>
            <x14:sparkline>
              <xm:f>milk!G57:R57</xm:f>
              <xm:sqref>T57</xm:sqref>
            </x14:sparkline>
            <x14:sparkline>
              <xm:f>milk!G58:R58</xm:f>
              <xm:sqref>T58</xm:sqref>
            </x14:sparkline>
            <x14:sparkline>
              <xm:f>milk!G59:R59</xm:f>
              <xm:sqref>T59</xm:sqref>
            </x14:sparkline>
          </x14:sparklines>
        </x14:sparklineGroup>
        <x14:sparklineGroup manualMax="0" manualMin="0"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milk!G63:R63</xm:f>
              <xm:sqref>T63</xm:sqref>
            </x14:sparkline>
            <x14:sparkline>
              <xm:f>milk!G64:R64</xm:f>
              <xm:sqref>T64</xm:sqref>
            </x14:sparkline>
            <x14:sparkline>
              <xm:f>milk!G65:R65</xm:f>
              <xm:sqref>T65</xm:sqref>
            </x14:sparkline>
            <x14:sparkline>
              <xm:f>milk!G66:R66</xm:f>
              <xm:sqref>T66</xm:sqref>
            </x14:sparkline>
            <x14:sparkline>
              <xm:f>milk!G67:R67</xm:f>
              <xm:sqref>T67</xm:sqref>
            </x14:sparkline>
            <x14:sparkline>
              <xm:f>milk!G68:R68</xm:f>
              <xm:sqref>T68</xm:sqref>
            </x14:sparkline>
            <x14:sparkline>
              <xm:f>milk!G69:R69</xm:f>
              <xm:sqref>T69</xm:sqref>
            </x14:sparkline>
            <x14:sparkline>
              <xm:f>milk!G70:R70</xm:f>
              <xm:sqref>T70</xm:sqref>
            </x14:sparkline>
            <x14:sparkline>
              <xm:f>milk!G71:R71</xm:f>
              <xm:sqref>T71</xm:sqref>
            </x14:sparkline>
            <x14:sparkline>
              <xm:f>milk!G72:R72</xm:f>
              <xm:sqref>T72</xm:sqref>
            </x14:sparkline>
            <x14:sparkline>
              <xm:f>milk!G73:R73</xm:f>
              <xm:sqref>T73</xm:sqref>
            </x14:sparkline>
            <x14:sparkline>
              <xm:f>milk!G74:R74</xm:f>
              <xm:sqref>T74</xm:sqref>
            </x14:sparkline>
            <x14:sparkline>
              <xm:f>milk!G75:R75</xm:f>
              <xm:sqref>T75</xm:sqref>
            </x14:sparkline>
            <x14:sparkline>
              <xm:f>milk!G76:R76</xm:f>
              <xm:sqref>T76</xm:sqref>
            </x14:sparkline>
            <x14:sparkline>
              <xm:f>milk!G77:R77</xm:f>
              <xm:sqref>T77</xm:sqref>
            </x14:sparkline>
            <x14:sparkline>
              <xm:f>milk!G78:R78</xm:f>
              <xm:sqref>T78</xm:sqref>
            </x14:sparkline>
            <x14:sparkline>
              <xm:f>milk!G79:R79</xm:f>
              <xm:sqref>T79</xm:sqref>
            </x14:sparkline>
            <x14:sparkline>
              <xm:f>milk!G80:R80</xm:f>
              <xm:sqref>T80</xm:sqref>
            </x14:sparkline>
            <x14:sparkline>
              <xm:f>milk!G81:R81</xm:f>
              <xm:sqref>T81</xm:sqref>
            </x14:sparkline>
            <x14:sparkline>
              <xm:f>milk!G82:R82</xm:f>
              <xm:sqref>T82</xm:sqref>
            </x14:sparkline>
            <x14:sparkline>
              <xm:f>milk!G83:R83</xm:f>
              <xm:sqref>T83</xm:sqref>
            </x14:sparkline>
            <x14:sparkline>
              <xm:f>milk!G84:R84</xm:f>
              <xm:sqref>T84</xm:sqref>
            </x14:sparkline>
            <x14:sparkline>
              <xm:f>milk!G85:R85</xm:f>
              <xm:sqref>T85</xm:sqref>
            </x14:sparkline>
            <x14:sparkline>
              <xm:f>milk!G86:R86</xm:f>
              <xm:sqref>T86</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17"/>
  </sheetPr>
  <dimension ref="A1:EJ147"/>
  <sheetViews>
    <sheetView topLeftCell="A16" workbookViewId="0"/>
  </sheetViews>
  <sheetFormatPr defaultRowHeight="12.75" x14ac:dyDescent="0.2"/>
  <cols>
    <col min="1" max="1" width="1.85546875" style="218" customWidth="1"/>
    <col min="2" max="4" width="6.7109375" style="61" customWidth="1"/>
    <col min="5" max="5" width="13" style="171" customWidth="1"/>
    <col min="6" max="6" width="6.7109375" style="171" customWidth="1"/>
    <col min="7" max="20" width="6.7109375" style="61" customWidth="1"/>
    <col min="21" max="21" width="7.85546875" style="62" customWidth="1"/>
    <col min="22" max="22" width="6.7109375" style="1050" customWidth="1"/>
    <col min="24" max="28" width="6.7109375" style="62" customWidth="1"/>
    <col min="29" max="30" width="6.7109375" style="61" customWidth="1"/>
    <col min="31" max="31" width="6.7109375" style="62" customWidth="1"/>
    <col min="32" max="39" width="6.7109375" style="813" customWidth="1"/>
    <col min="40" max="40" width="9.5703125" style="813" customWidth="1"/>
    <col min="41" max="42" width="6.7109375" style="813" customWidth="1"/>
    <col min="43" max="44" width="9.140625" style="813"/>
    <col min="45" max="45" width="8.42578125" style="813" customWidth="1"/>
    <col min="46" max="46" width="8.140625" style="813" customWidth="1"/>
    <col min="47" max="69" width="9.140625" style="813"/>
    <col min="70" max="72" width="9.140625" style="70"/>
    <col min="73" max="90" width="9.140625" style="81"/>
    <col min="91" max="132" width="9.140625" style="61"/>
    <col min="133" max="140" width="9.140625" style="171"/>
    <col min="141" max="16384" width="9.140625" style="61"/>
  </cols>
  <sheetData>
    <row r="1" spans="1:132" s="223" customFormat="1" x14ac:dyDescent="0.2">
      <c r="A1" s="218"/>
      <c r="B1" s="274" t="s">
        <v>254</v>
      </c>
      <c r="C1" s="275"/>
      <c r="D1" s="275"/>
      <c r="L1" s="619" t="str">
        <f>milk!L1</f>
        <v>v.dairyvip 2.1</v>
      </c>
      <c r="U1" s="276"/>
      <c r="V1" s="276"/>
      <c r="X1" s="276"/>
      <c r="Y1" s="276"/>
      <c r="Z1" s="276"/>
      <c r="AA1" s="276"/>
      <c r="AB1" s="276"/>
      <c r="AE1" s="276"/>
      <c r="AF1" s="805"/>
      <c r="AG1" s="805"/>
      <c r="AH1" s="805"/>
      <c r="AI1" s="805"/>
      <c r="AJ1" s="805"/>
      <c r="AK1" s="805"/>
      <c r="AL1" s="805"/>
      <c r="AM1" s="805"/>
      <c r="AN1" s="805"/>
      <c r="AO1" s="805"/>
      <c r="AP1" s="805"/>
      <c r="AQ1" s="805"/>
      <c r="AR1" s="805"/>
      <c r="AS1" s="805"/>
      <c r="AT1" s="805"/>
      <c r="AU1" s="805"/>
      <c r="AV1" s="805"/>
      <c r="AW1" s="805"/>
      <c r="AX1" s="805"/>
      <c r="AY1" s="805"/>
      <c r="AZ1" s="805"/>
      <c r="BA1" s="805"/>
      <c r="BB1" s="805"/>
      <c r="BC1" s="805"/>
      <c r="BD1" s="805"/>
      <c r="BE1" s="805"/>
      <c r="BF1" s="805"/>
      <c r="BG1" s="805"/>
      <c r="BH1" s="805"/>
      <c r="BI1" s="805"/>
      <c r="BJ1" s="805"/>
      <c r="BK1" s="805"/>
      <c r="BL1" s="805"/>
      <c r="BM1" s="805"/>
      <c r="BN1" s="805"/>
      <c r="BO1" s="805"/>
      <c r="BP1" s="805"/>
      <c r="BQ1" s="805"/>
      <c r="BR1" s="225"/>
      <c r="BS1" s="225"/>
      <c r="BT1" s="225"/>
      <c r="BU1" s="224"/>
      <c r="BV1" s="224"/>
      <c r="BW1" s="224"/>
      <c r="BX1" s="224"/>
      <c r="BY1" s="224"/>
      <c r="BZ1" s="224"/>
      <c r="CA1" s="224"/>
      <c r="CB1" s="224"/>
      <c r="CC1" s="224"/>
      <c r="CD1" s="224"/>
      <c r="CE1" s="224"/>
      <c r="CF1" s="224"/>
      <c r="CG1" s="224"/>
      <c r="CH1" s="224"/>
      <c r="CI1" s="224"/>
      <c r="CJ1" s="224"/>
      <c r="CK1" s="224"/>
      <c r="CL1" s="224"/>
    </row>
    <row r="2" spans="1:132" x14ac:dyDescent="0.2">
      <c r="B2" s="277"/>
      <c r="C2" s="278"/>
      <c r="D2" s="278"/>
      <c r="E2" s="113"/>
      <c r="F2" s="113"/>
      <c r="G2" s="113"/>
      <c r="H2" s="113"/>
      <c r="I2" s="113"/>
      <c r="J2" s="113"/>
      <c r="K2" s="113"/>
      <c r="L2" s="113"/>
      <c r="M2" s="113"/>
      <c r="N2" s="113"/>
      <c r="O2" s="113"/>
      <c r="P2" s="113"/>
      <c r="Q2" s="113"/>
      <c r="R2" s="113"/>
      <c r="S2" s="113"/>
      <c r="T2" s="113"/>
      <c r="U2" s="279"/>
      <c r="W2" s="1050"/>
      <c r="X2" s="198"/>
      <c r="Y2" s="198"/>
      <c r="Z2" s="198"/>
      <c r="AA2" s="198"/>
      <c r="AB2" s="198"/>
      <c r="AC2" s="197"/>
      <c r="AD2" s="197"/>
      <c r="AE2" s="280"/>
      <c r="AF2" s="739"/>
      <c r="AG2" s="739"/>
      <c r="AH2" s="739"/>
      <c r="AI2" s="739"/>
      <c r="AJ2" s="739"/>
      <c r="AK2" s="739"/>
      <c r="AL2" s="739"/>
      <c r="AM2" s="739"/>
      <c r="AN2" s="806"/>
      <c r="AO2" s="739"/>
      <c r="AP2" s="739"/>
      <c r="AQ2" s="737"/>
      <c r="AR2" s="738"/>
      <c r="AS2" s="735"/>
      <c r="AT2" s="807"/>
      <c r="AU2" s="735"/>
      <c r="AV2" s="737"/>
      <c r="AW2" s="735"/>
      <c r="AX2" s="735"/>
      <c r="AY2" s="735"/>
      <c r="AZ2" s="735"/>
      <c r="BA2" s="735"/>
      <c r="BB2" s="735"/>
      <c r="BC2" s="735"/>
      <c r="BD2" s="735"/>
      <c r="BE2" s="735"/>
      <c r="BF2" s="735"/>
      <c r="BG2" s="735"/>
      <c r="BH2" s="735"/>
      <c r="BI2" s="735"/>
      <c r="BJ2" s="735"/>
      <c r="BK2" s="735"/>
      <c r="BL2" s="735"/>
      <c r="BM2" s="735"/>
      <c r="BN2" s="735"/>
      <c r="BO2" s="735"/>
      <c r="BP2" s="735"/>
      <c r="BQ2" s="735"/>
      <c r="BR2" s="229"/>
      <c r="BS2" s="229"/>
      <c r="BT2" s="229"/>
      <c r="BU2" s="228"/>
      <c r="BV2" s="228"/>
      <c r="BW2" s="228"/>
      <c r="BX2" s="228"/>
      <c r="BY2" s="228"/>
      <c r="BZ2" s="228"/>
      <c r="CA2" s="228"/>
      <c r="CB2" s="228"/>
      <c r="CC2" s="228"/>
      <c r="CD2" s="228"/>
      <c r="CE2" s="228"/>
      <c r="CF2" s="228"/>
      <c r="CG2" s="228"/>
      <c r="CH2" s="228"/>
      <c r="CI2" s="228"/>
      <c r="CJ2" s="228"/>
      <c r="CK2" s="228"/>
      <c r="CL2" s="228"/>
      <c r="CM2" s="113"/>
      <c r="CN2" s="113"/>
      <c r="CO2" s="113"/>
      <c r="CP2" s="113"/>
      <c r="CQ2" s="113"/>
      <c r="CR2" s="113"/>
      <c r="CS2" s="113"/>
      <c r="CT2" s="113"/>
      <c r="CU2" s="113"/>
      <c r="CV2" s="113"/>
      <c r="CW2" s="113"/>
      <c r="CX2" s="113"/>
      <c r="CY2" s="113"/>
      <c r="CZ2" s="113"/>
      <c r="DA2" s="113"/>
      <c r="DB2" s="113"/>
      <c r="DC2" s="113"/>
      <c r="DD2" s="113"/>
      <c r="DE2" s="113"/>
      <c r="DF2" s="113"/>
      <c r="DG2" s="113"/>
      <c r="DH2" s="113"/>
      <c r="DI2" s="113"/>
      <c r="DJ2" s="113"/>
      <c r="DK2" s="113"/>
      <c r="DL2" s="113"/>
      <c r="DM2" s="113"/>
      <c r="DN2" s="113"/>
      <c r="DO2" s="113"/>
      <c r="DP2" s="113"/>
      <c r="DQ2" s="113"/>
      <c r="DR2" s="113"/>
      <c r="DS2" s="113"/>
      <c r="DT2" s="113"/>
      <c r="DU2" s="113"/>
      <c r="DV2" s="113"/>
      <c r="DW2" s="113"/>
      <c r="DX2" s="113"/>
      <c r="DY2" s="113"/>
      <c r="DZ2" s="113"/>
      <c r="EA2" s="113"/>
      <c r="EB2" s="113"/>
    </row>
    <row r="3" spans="1:132" x14ac:dyDescent="0.2">
      <c r="B3" s="113"/>
      <c r="C3" s="113"/>
      <c r="D3" s="113"/>
      <c r="E3" s="113"/>
      <c r="F3" s="847"/>
      <c r="G3" s="847"/>
      <c r="H3" s="847"/>
      <c r="I3" s="847"/>
      <c r="J3" s="847"/>
      <c r="K3" s="847"/>
      <c r="L3" s="847"/>
      <c r="M3" s="847"/>
      <c r="N3" s="847"/>
      <c r="O3" s="847"/>
      <c r="P3" s="847"/>
      <c r="Q3" s="847"/>
      <c r="R3" s="847"/>
      <c r="S3" s="847"/>
      <c r="T3" s="113"/>
      <c r="U3" s="297"/>
      <c r="W3" s="1100"/>
      <c r="X3" s="1236" t="s">
        <v>967</v>
      </c>
      <c r="Y3" s="863"/>
      <c r="Z3" s="863"/>
      <c r="AA3" s="863"/>
      <c r="AB3" s="863"/>
      <c r="AC3" s="863"/>
      <c r="AD3" s="864"/>
      <c r="AE3" s="861"/>
      <c r="AF3" s="738"/>
      <c r="AG3" s="738"/>
      <c r="AH3" s="738"/>
      <c r="AI3" s="738"/>
      <c r="AJ3" s="738"/>
      <c r="AK3" s="738"/>
      <c r="AL3" s="738"/>
      <c r="AM3" s="738"/>
      <c r="AN3" s="806"/>
      <c r="AO3" s="739"/>
      <c r="AP3" s="739"/>
      <c r="AQ3" s="748"/>
      <c r="AR3" s="748"/>
      <c r="AS3" s="1227"/>
      <c r="AT3" s="1227"/>
      <c r="AU3" s="748"/>
      <c r="AV3" s="748"/>
      <c r="AW3" s="748"/>
      <c r="AX3" s="748"/>
      <c r="AY3" s="748"/>
      <c r="AZ3" s="748"/>
      <c r="BA3" s="748"/>
      <c r="BB3" s="748"/>
      <c r="BC3" s="748"/>
      <c r="BD3" s="748"/>
      <c r="BE3" s="748"/>
      <c r="BF3" s="748"/>
      <c r="BG3" s="748"/>
      <c r="BH3" s="748"/>
      <c r="BI3" s="748"/>
      <c r="BJ3" s="748"/>
      <c r="BK3" s="748"/>
      <c r="BL3" s="748"/>
      <c r="BM3" s="735"/>
      <c r="BN3" s="735"/>
      <c r="BO3" s="735"/>
      <c r="BP3" s="735"/>
      <c r="BQ3" s="735"/>
      <c r="BR3" s="229"/>
      <c r="BS3" s="229"/>
      <c r="BT3" s="229"/>
      <c r="BU3" s="228"/>
      <c r="BV3" s="228"/>
      <c r="BW3" s="228"/>
      <c r="BX3" s="228"/>
      <c r="BY3" s="228"/>
      <c r="BZ3" s="228"/>
      <c r="CA3" s="228"/>
      <c r="CB3" s="228"/>
      <c r="CC3" s="228"/>
      <c r="CD3" s="228"/>
      <c r="CE3" s="228"/>
      <c r="CF3" s="228"/>
      <c r="CG3" s="228"/>
      <c r="CH3" s="228"/>
      <c r="CI3" s="228"/>
      <c r="CJ3" s="228"/>
      <c r="CK3" s="228"/>
      <c r="CL3" s="228"/>
      <c r="CM3" s="113"/>
      <c r="CN3" s="113"/>
      <c r="CO3" s="113"/>
      <c r="CP3" s="113"/>
      <c r="CQ3" s="113"/>
      <c r="CR3" s="113"/>
      <c r="CS3" s="113"/>
      <c r="CT3" s="113"/>
      <c r="CU3" s="113"/>
      <c r="CV3" s="113"/>
      <c r="CW3" s="113"/>
      <c r="CX3" s="113"/>
      <c r="CY3" s="113"/>
      <c r="CZ3" s="113"/>
      <c r="DA3" s="113"/>
      <c r="DB3" s="113"/>
      <c r="DC3" s="113"/>
      <c r="DD3" s="113"/>
      <c r="DE3" s="113"/>
      <c r="DF3" s="113"/>
      <c r="DG3" s="113"/>
      <c r="DH3" s="113"/>
      <c r="DI3" s="113"/>
      <c r="DJ3" s="113"/>
      <c r="DK3" s="113"/>
      <c r="DL3" s="113"/>
      <c r="DM3" s="113"/>
      <c r="DN3" s="113"/>
      <c r="DO3" s="113"/>
      <c r="DP3" s="113"/>
      <c r="DQ3" s="113"/>
      <c r="DR3" s="113"/>
      <c r="DS3" s="113"/>
      <c r="DT3" s="113"/>
      <c r="DU3" s="113"/>
      <c r="DV3" s="113"/>
      <c r="DW3" s="113"/>
      <c r="DX3" s="113"/>
      <c r="DY3" s="113"/>
      <c r="DZ3" s="113"/>
      <c r="EA3" s="113"/>
      <c r="EB3" s="113"/>
    </row>
    <row r="4" spans="1:132" x14ac:dyDescent="0.2">
      <c r="B4" s="113"/>
      <c r="C4" s="113"/>
      <c r="D4" s="890" t="s">
        <v>617</v>
      </c>
      <c r="E4" s="113"/>
      <c r="F4" s="113"/>
      <c r="G4" s="281" t="s">
        <v>565</v>
      </c>
      <c r="H4" s="113"/>
      <c r="I4" s="113"/>
      <c r="J4" s="113"/>
      <c r="K4" s="113"/>
      <c r="L4" s="113"/>
      <c r="M4" s="113"/>
      <c r="N4" s="113"/>
      <c r="O4" s="113"/>
      <c r="P4" s="113"/>
      <c r="Q4" s="113"/>
      <c r="R4" s="113"/>
      <c r="S4" s="113"/>
      <c r="T4" s="88"/>
      <c r="U4" s="859"/>
      <c r="V4" s="1119"/>
      <c r="W4" s="1100"/>
      <c r="X4" s="865"/>
      <c r="Y4" s="866"/>
      <c r="Z4" s="866"/>
      <c r="AA4" s="866"/>
      <c r="AB4" s="866"/>
      <c r="AC4" s="866"/>
      <c r="AD4" s="867"/>
      <c r="AE4" s="297"/>
      <c r="AF4" s="741"/>
      <c r="AG4" s="741"/>
      <c r="AH4" s="741"/>
      <c r="AI4" s="741"/>
      <c r="AJ4" s="741"/>
      <c r="AK4" s="741"/>
      <c r="AL4" s="741"/>
      <c r="AM4" s="741"/>
      <c r="AN4" s="735"/>
      <c r="AO4" s="735"/>
      <c r="AP4" s="735"/>
      <c r="AQ4" s="748"/>
      <c r="AR4" s="748"/>
      <c r="AS4" s="748"/>
      <c r="AT4" s="748"/>
      <c r="AU4" s="748"/>
      <c r="AV4" s="759"/>
      <c r="AW4" s="748"/>
      <c r="AX4" s="748"/>
      <c r="AY4" s="748"/>
      <c r="AZ4" s="748"/>
      <c r="BA4" s="748"/>
      <c r="BB4" s="748"/>
      <c r="BC4" s="748"/>
      <c r="BD4" s="748"/>
      <c r="BE4" s="748"/>
      <c r="BF4" s="748"/>
      <c r="BG4" s="748"/>
      <c r="BH4" s="748"/>
      <c r="BI4" s="748"/>
      <c r="BJ4" s="748"/>
      <c r="BK4" s="748"/>
      <c r="BL4" s="748"/>
      <c r="BM4" s="735"/>
      <c r="BN4" s="735"/>
      <c r="BO4" s="735"/>
      <c r="BP4" s="735"/>
      <c r="BQ4" s="735"/>
      <c r="BR4" s="229"/>
      <c r="BS4" s="229"/>
      <c r="BT4" s="229"/>
      <c r="BU4" s="228"/>
      <c r="BV4" s="228"/>
      <c r="BW4" s="228"/>
      <c r="BX4" s="228"/>
      <c r="BY4" s="228"/>
      <c r="BZ4" s="228"/>
      <c r="CA4" s="228"/>
      <c r="CB4" s="228"/>
      <c r="CC4" s="228"/>
      <c r="CD4" s="228"/>
      <c r="CE4" s="228"/>
      <c r="CF4" s="228"/>
      <c r="CG4" s="228"/>
      <c r="CH4" s="228"/>
      <c r="CI4" s="228"/>
      <c r="CJ4" s="228"/>
      <c r="CK4" s="228"/>
      <c r="CL4" s="228"/>
      <c r="CM4" s="113"/>
      <c r="CN4" s="113"/>
      <c r="CO4" s="113"/>
      <c r="CP4" s="113"/>
      <c r="CQ4" s="113"/>
      <c r="CR4" s="113"/>
      <c r="CS4" s="113"/>
      <c r="CT4" s="113"/>
      <c r="CU4" s="113"/>
      <c r="CV4" s="113"/>
      <c r="CW4" s="113"/>
      <c r="CX4" s="113"/>
      <c r="CY4" s="113"/>
      <c r="CZ4" s="113"/>
      <c r="DA4" s="113"/>
      <c r="DB4" s="113"/>
      <c r="DC4" s="113"/>
      <c r="DD4" s="113"/>
      <c r="DE4" s="113"/>
      <c r="DF4" s="113"/>
      <c r="DG4" s="113"/>
      <c r="DH4" s="113"/>
      <c r="DI4" s="113"/>
      <c r="DJ4" s="113"/>
      <c r="DK4" s="113"/>
      <c r="DL4" s="113"/>
      <c r="DM4" s="113"/>
      <c r="DN4" s="113"/>
      <c r="DO4" s="113"/>
      <c r="DP4" s="113"/>
      <c r="DQ4" s="113"/>
      <c r="DR4" s="113"/>
      <c r="DS4" s="113"/>
      <c r="DT4" s="113"/>
      <c r="DU4" s="113"/>
      <c r="DV4" s="113"/>
      <c r="DW4" s="113"/>
      <c r="DX4" s="113"/>
      <c r="DY4" s="113"/>
      <c r="DZ4" s="113"/>
      <c r="EA4" s="113"/>
      <c r="EB4" s="113"/>
    </row>
    <row r="5" spans="1:132" x14ac:dyDescent="0.2">
      <c r="A5" s="284"/>
      <c r="B5" s="113"/>
      <c r="C5" s="113"/>
      <c r="E5" s="1101"/>
      <c r="F5" s="113"/>
      <c r="G5" s="281" t="s">
        <v>257</v>
      </c>
      <c r="H5" s="113"/>
      <c r="I5" s="113"/>
      <c r="J5" s="113"/>
      <c r="K5" s="113"/>
      <c r="L5" s="113"/>
      <c r="M5" s="113"/>
      <c r="N5" s="113"/>
      <c r="O5" s="113"/>
      <c r="P5" s="113"/>
      <c r="Q5" s="113"/>
      <c r="R5" s="113"/>
      <c r="S5" s="113"/>
      <c r="T5" s="113"/>
      <c r="U5" s="297"/>
      <c r="V5" s="1037"/>
      <c r="W5" s="1100"/>
      <c r="X5" s="865"/>
      <c r="Y5" s="866"/>
      <c r="Z5" s="866"/>
      <c r="AA5" s="866"/>
      <c r="AB5" s="866"/>
      <c r="AC5" s="866"/>
      <c r="AD5" s="867"/>
      <c r="AE5" s="297"/>
      <c r="AF5" s="741"/>
      <c r="AG5" s="741"/>
      <c r="AH5" s="741"/>
      <c r="AI5" s="741"/>
      <c r="AJ5" s="741"/>
      <c r="AK5" s="741"/>
      <c r="AL5" s="741"/>
      <c r="AM5" s="741"/>
      <c r="AN5" s="735"/>
      <c r="AO5" s="735"/>
      <c r="AP5" s="735"/>
      <c r="AQ5" s="748"/>
      <c r="AR5" s="748"/>
      <c r="AS5" s="1133" t="s">
        <v>583</v>
      </c>
      <c r="AT5" s="748"/>
      <c r="AU5" s="748"/>
      <c r="AV5" s="748"/>
      <c r="AW5" s="748"/>
      <c r="AX5" s="748"/>
      <c r="AY5" s="748"/>
      <c r="AZ5" s="748"/>
      <c r="BA5" s="748"/>
      <c r="BB5" s="748"/>
      <c r="BC5" s="748"/>
      <c r="BD5" s="748"/>
      <c r="BE5" s="748"/>
      <c r="BF5" s="748"/>
      <c r="BG5" s="748"/>
      <c r="BH5" s="748"/>
      <c r="BI5" s="748"/>
      <c r="BJ5" s="748"/>
      <c r="BK5" s="748"/>
      <c r="BL5" s="748"/>
      <c r="BM5" s="735"/>
      <c r="BN5" s="735"/>
      <c r="BO5" s="735"/>
      <c r="BP5" s="735"/>
      <c r="BQ5" s="735"/>
      <c r="BR5" s="229"/>
      <c r="BS5" s="229"/>
      <c r="BT5" s="229"/>
      <c r="BU5" s="228"/>
      <c r="BV5" s="228"/>
      <c r="BW5" s="228"/>
      <c r="BX5" s="228"/>
      <c r="BY5" s="228"/>
      <c r="BZ5" s="228"/>
      <c r="CA5" s="228"/>
      <c r="CB5" s="228"/>
      <c r="CC5" s="228"/>
      <c r="CD5" s="228"/>
      <c r="CE5" s="228"/>
      <c r="CF5" s="228"/>
      <c r="CG5" s="228"/>
      <c r="CH5" s="228"/>
      <c r="CI5" s="228"/>
      <c r="CJ5" s="228"/>
      <c r="CK5" s="228"/>
      <c r="CL5" s="228"/>
      <c r="CM5" s="113"/>
      <c r="CN5" s="113"/>
      <c r="CO5" s="113"/>
      <c r="CP5" s="113"/>
      <c r="CQ5" s="113"/>
      <c r="CR5" s="113"/>
      <c r="CS5" s="113"/>
      <c r="CT5" s="113"/>
      <c r="CU5" s="113"/>
      <c r="CV5" s="113"/>
      <c r="CW5" s="113"/>
      <c r="CX5" s="113"/>
      <c r="CY5" s="113"/>
      <c r="CZ5" s="113"/>
      <c r="DA5" s="113"/>
      <c r="DB5" s="113"/>
      <c r="DC5" s="113"/>
      <c r="DD5" s="113"/>
      <c r="DE5" s="113"/>
      <c r="DF5" s="113"/>
      <c r="DG5" s="113"/>
      <c r="DH5" s="113"/>
      <c r="DI5" s="113"/>
      <c r="DJ5" s="113"/>
      <c r="DK5" s="113"/>
      <c r="DL5" s="113"/>
      <c r="DM5" s="113"/>
      <c r="DN5" s="113"/>
      <c r="DO5" s="113"/>
      <c r="DP5" s="113"/>
      <c r="DQ5" s="113"/>
      <c r="DR5" s="113"/>
      <c r="DS5" s="113"/>
      <c r="DT5" s="113"/>
      <c r="DU5" s="113"/>
      <c r="DV5" s="113"/>
      <c r="DW5" s="113"/>
      <c r="DX5" s="113"/>
      <c r="DY5" s="113"/>
      <c r="DZ5" s="113"/>
      <c r="EA5" s="113"/>
      <c r="EB5" s="113"/>
    </row>
    <row r="6" spans="1:132" x14ac:dyDescent="0.2">
      <c r="B6" s="113"/>
      <c r="C6" s="113"/>
      <c r="D6" s="253" t="s">
        <v>916</v>
      </c>
      <c r="E6" s="1101"/>
      <c r="F6" s="57" t="s">
        <v>286</v>
      </c>
      <c r="G6" s="49" t="s">
        <v>183</v>
      </c>
      <c r="H6" s="49" t="s">
        <v>184</v>
      </c>
      <c r="I6" s="49" t="s">
        <v>185</v>
      </c>
      <c r="J6" s="49" t="s">
        <v>186</v>
      </c>
      <c r="K6" s="49" t="s">
        <v>187</v>
      </c>
      <c r="L6" s="49" t="s">
        <v>188</v>
      </c>
      <c r="M6" s="49" t="s">
        <v>189</v>
      </c>
      <c r="N6" s="49" t="s">
        <v>190</v>
      </c>
      <c r="O6" s="49" t="s">
        <v>191</v>
      </c>
      <c r="P6" s="49" t="s">
        <v>192</v>
      </c>
      <c r="Q6" s="49" t="s">
        <v>193</v>
      </c>
      <c r="R6" s="49" t="s">
        <v>194</v>
      </c>
      <c r="S6" s="286" t="s">
        <v>243</v>
      </c>
      <c r="T6" s="287" t="s">
        <v>468</v>
      </c>
      <c r="U6" s="297"/>
      <c r="V6" s="1038"/>
      <c r="W6" s="1100"/>
      <c r="X6" s="1043"/>
      <c r="Z6" s="869"/>
      <c r="AA6" s="870"/>
      <c r="AB6" s="869"/>
      <c r="AC6" s="866"/>
      <c r="AD6" s="867"/>
      <c r="AE6" s="862"/>
      <c r="AF6" s="742"/>
      <c r="AG6" s="742"/>
      <c r="AH6" s="742"/>
      <c r="AI6" s="742"/>
      <c r="AJ6" s="742"/>
      <c r="AK6" s="742"/>
      <c r="AL6" s="742"/>
      <c r="AM6" s="742"/>
      <c r="AN6" s="735"/>
      <c r="AO6" s="743"/>
      <c r="AP6" s="743"/>
      <c r="AQ6" s="748"/>
      <c r="AR6" s="1228" t="s">
        <v>176</v>
      </c>
      <c r="AS6" s="1229" t="s">
        <v>183</v>
      </c>
      <c r="AT6" s="1229" t="s">
        <v>184</v>
      </c>
      <c r="AU6" s="1229" t="s">
        <v>185</v>
      </c>
      <c r="AV6" s="1229" t="s">
        <v>186</v>
      </c>
      <c r="AW6" s="1229" t="s">
        <v>187</v>
      </c>
      <c r="AX6" s="1229" t="s">
        <v>188</v>
      </c>
      <c r="AY6" s="1229" t="s">
        <v>189</v>
      </c>
      <c r="AZ6" s="1229" t="s">
        <v>190</v>
      </c>
      <c r="BA6" s="1229" t="s">
        <v>191</v>
      </c>
      <c r="BB6" s="1229" t="s">
        <v>192</v>
      </c>
      <c r="BC6" s="1229" t="s">
        <v>193</v>
      </c>
      <c r="BD6" s="1229" t="s">
        <v>194</v>
      </c>
      <c r="BE6" s="748"/>
      <c r="BF6" s="748"/>
      <c r="BG6" s="1228"/>
      <c r="BH6" s="1230"/>
      <c r="BI6" s="1230"/>
      <c r="BJ6" s="1230"/>
      <c r="BK6" s="1230"/>
      <c r="BL6" s="1230"/>
      <c r="BM6" s="809"/>
      <c r="BN6" s="809"/>
      <c r="BO6" s="809"/>
      <c r="BP6" s="809"/>
      <c r="BQ6" s="809"/>
      <c r="BR6" s="606"/>
      <c r="BS6" s="606"/>
      <c r="BT6" s="229"/>
      <c r="BU6" s="228"/>
      <c r="BV6" s="228"/>
      <c r="BW6" s="228"/>
      <c r="BX6" s="228"/>
      <c r="BY6" s="228"/>
      <c r="BZ6" s="228"/>
      <c r="CA6" s="228"/>
      <c r="CB6" s="228"/>
      <c r="CC6" s="228"/>
      <c r="CD6" s="228"/>
      <c r="CE6" s="228"/>
      <c r="CF6" s="228"/>
      <c r="CG6" s="228"/>
      <c r="CH6" s="228"/>
      <c r="CI6" s="228"/>
      <c r="CJ6" s="228"/>
      <c r="CK6" s="228"/>
      <c r="CL6" s="228"/>
      <c r="CM6" s="113"/>
      <c r="CN6" s="113"/>
      <c r="CO6" s="113"/>
      <c r="CP6" s="113"/>
      <c r="CQ6" s="113"/>
      <c r="CR6" s="113"/>
      <c r="CS6" s="113"/>
      <c r="CT6" s="113"/>
      <c r="CU6" s="113"/>
      <c r="CV6" s="113"/>
      <c r="CW6" s="113"/>
      <c r="CX6" s="113"/>
      <c r="CY6" s="113"/>
      <c r="CZ6" s="113"/>
      <c r="DA6" s="113"/>
      <c r="DB6" s="113"/>
      <c r="DC6" s="113"/>
      <c r="DD6" s="113"/>
      <c r="DE6" s="113"/>
      <c r="DF6" s="113"/>
      <c r="DG6" s="113"/>
      <c r="DH6" s="113"/>
      <c r="DI6" s="113"/>
      <c r="DJ6" s="113"/>
      <c r="DK6" s="113"/>
      <c r="DL6" s="113"/>
      <c r="DM6" s="113"/>
      <c r="DN6" s="113"/>
      <c r="DO6" s="113"/>
      <c r="DP6" s="113"/>
      <c r="DQ6" s="113"/>
      <c r="DR6" s="113"/>
      <c r="DS6" s="113"/>
      <c r="DT6" s="113"/>
      <c r="DU6" s="113"/>
      <c r="DV6" s="113"/>
      <c r="DW6" s="113"/>
      <c r="DX6" s="113"/>
      <c r="DY6" s="113"/>
      <c r="DZ6" s="113"/>
      <c r="EA6" s="113"/>
      <c r="EB6" s="113"/>
    </row>
    <row r="7" spans="1:132" x14ac:dyDescent="0.2">
      <c r="B7" s="113"/>
      <c r="C7" s="289" t="s">
        <v>157</v>
      </c>
      <c r="D7" s="294">
        <v>0</v>
      </c>
      <c r="E7" s="1106" t="s">
        <v>920</v>
      </c>
      <c r="F7" s="42">
        <v>1</v>
      </c>
      <c r="G7" s="632">
        <v>1.7936000000000001E-2</v>
      </c>
      <c r="H7" s="632">
        <v>1.7936000000000001E-2</v>
      </c>
      <c r="I7" s="632">
        <v>1.7936000000000001E-2</v>
      </c>
      <c r="J7" s="632">
        <v>1.7936000000000001E-2</v>
      </c>
      <c r="K7" s="632">
        <v>1.7936000000000001E-2</v>
      </c>
      <c r="L7" s="632">
        <v>1.7936000000000001E-2</v>
      </c>
      <c r="M7" s="632">
        <v>1.7936000000000001E-2</v>
      </c>
      <c r="N7" s="632">
        <v>1.7936000000000001E-2</v>
      </c>
      <c r="O7" s="632">
        <v>1.7936000000000001E-2</v>
      </c>
      <c r="P7" s="632">
        <v>1.7936000000000001E-2</v>
      </c>
      <c r="Q7" s="632">
        <v>1.7936000000000001E-2</v>
      </c>
      <c r="R7" s="632">
        <v>1.7936000000000001E-2</v>
      </c>
      <c r="S7" s="288">
        <v>15.2</v>
      </c>
      <c r="T7" s="294">
        <v>3.5872000000000001E-2</v>
      </c>
      <c r="U7" s="1036"/>
      <c r="V7" s="1120"/>
      <c r="W7" s="1100"/>
      <c r="X7" s="868"/>
      <c r="Z7" s="871"/>
      <c r="AA7" s="872"/>
      <c r="AB7" s="866"/>
      <c r="AC7" s="866"/>
      <c r="AD7" s="867"/>
      <c r="AE7" s="860"/>
      <c r="AF7" s="810"/>
      <c r="AG7" s="810"/>
      <c r="AH7" s="810"/>
      <c r="AI7" s="810"/>
      <c r="AJ7" s="810"/>
      <c r="AK7" s="810"/>
      <c r="AL7" s="810"/>
      <c r="AM7" s="810"/>
      <c r="AN7" s="735"/>
      <c r="AO7" s="810"/>
      <c r="AP7" s="810"/>
      <c r="AQ7" s="748"/>
      <c r="AR7" s="1184">
        <v>1</v>
      </c>
      <c r="AS7" s="1231">
        <f t="shared" ref="AS7:AS29" si="0">(((cseasonality1*$T7*CULLSEA1)+(1-cseasonality1)*$T7*cullseaavg)+CULLABS1)*(1+CULLPCT1)</f>
        <v>1.7936000000000001E-2</v>
      </c>
      <c r="AT7" s="1231">
        <f t="shared" ref="AT7:AT30" si="1">(((cseasonality1*$T7*CULLSEA2)+(1-cseasonality1)*$T7*cullseaavg)+CULLABS1)*(1+CULLPCT1)</f>
        <v>1.7936000000000001E-2</v>
      </c>
      <c r="AU7" s="1231">
        <f t="shared" ref="AU7:AU30" si="2">(((cseasonality1*$T7*CULLSEA3)+(1-cseasonality1)*$T7*cullseaavg)+CULLABS1)*(1+CULLPCT1)</f>
        <v>1.7936000000000001E-2</v>
      </c>
      <c r="AV7" s="1231">
        <f t="shared" ref="AV7:AV30" si="3">(((cseasonality1*$T7*CULLSEA4)+(1-cseasonality1)*$T7*cullseaavg)+CULLABS1)*(1+CULLPCT1)</f>
        <v>1.7936000000000001E-2</v>
      </c>
      <c r="AW7" s="1231">
        <f t="shared" ref="AW7:AW30" si="4">(((cseasonality1*$T7*CULLSEA5)+(1-cseasonality1)*$T7*cullseaavg)+CULLABS1)*(1+CULLPCT1)</f>
        <v>1.7936000000000001E-2</v>
      </c>
      <c r="AX7" s="1231">
        <f t="shared" ref="AX7:AX30" si="5">(((cseasonality1*$T7*CULLSEA6)+(1-cseasonality1)*$T7*cullseaavg)+CULLABS1)*(1+CULLPCT1)</f>
        <v>1.7936000000000001E-2</v>
      </c>
      <c r="AY7" s="1231">
        <f t="shared" ref="AY7:AY30" si="6">(((cseasonality1*$T7*CULLSEA7)+(1-cseasonality1)*$T7*cullseaavg)+CULLABS1)*(1+CULLPCT1)</f>
        <v>1.7936000000000001E-2</v>
      </c>
      <c r="AZ7" s="1231">
        <f t="shared" ref="AZ7:AZ30" si="7">(((cseasonality1*$T7*CULLSEA8)+(1-cseasonality1)*$T7*cullseaavg)+CULLABS1)*(1+CULLPCT1)</f>
        <v>1.7936000000000001E-2</v>
      </c>
      <c r="BA7" s="1231">
        <f t="shared" ref="BA7:BA30" si="8">(((cseasonality1*$T7*CULLSEA9)+(1-cseasonality1)*$T7*cullseaavg)+CULLABS1)*(1+CULLPCT1)</f>
        <v>1.7936000000000001E-2</v>
      </c>
      <c r="BB7" s="1231">
        <f t="shared" ref="BB7:BB30" si="9">(((cseasonality1*$T7*CULLSEA10)+(1-cseasonality1)*$T7*cullseaavg)+CULLABS1)*(1+CULLPCT1)</f>
        <v>1.7936000000000001E-2</v>
      </c>
      <c r="BC7" s="1231">
        <f t="shared" ref="BC7:BC30" si="10">(((cseasonality1*$T7*CULLSEA11)+(1-cseasonality1)*$T7*cullseaavg)+CULLABS1)*(1+CULLPCT1)</f>
        <v>1.7936000000000001E-2</v>
      </c>
      <c r="BD7" s="1231">
        <f t="shared" ref="BD7:BD30" si="11">(((cseasonality1*$T7*CULLSEA12)+(1-cseasonality1)*$T7*cullseaavg)+CULLABS1)*(1+CULLPCT1)</f>
        <v>1.7936000000000001E-2</v>
      </c>
      <c r="BE7" s="748"/>
      <c r="BF7" s="748"/>
      <c r="BG7" s="1117"/>
      <c r="BH7" s="1232"/>
      <c r="BI7" s="1232"/>
      <c r="BJ7" s="1232"/>
      <c r="BK7" s="1232"/>
      <c r="BL7" s="1232"/>
      <c r="BM7" s="806"/>
      <c r="BN7" s="806"/>
      <c r="BO7" s="806"/>
      <c r="BP7" s="806"/>
      <c r="BQ7" s="806"/>
      <c r="BR7" s="615"/>
      <c r="BS7" s="615"/>
      <c r="BT7" s="229"/>
      <c r="BU7" s="228"/>
      <c r="BV7" s="228"/>
      <c r="BW7" s="228"/>
      <c r="BX7" s="228"/>
      <c r="BY7" s="228"/>
      <c r="BZ7" s="228"/>
      <c r="CA7" s="228"/>
      <c r="CB7" s="228"/>
      <c r="CC7" s="228"/>
      <c r="CD7" s="228"/>
      <c r="CE7" s="228"/>
      <c r="CF7" s="228"/>
      <c r="CG7" s="228"/>
      <c r="CH7" s="228"/>
      <c r="CI7" s="228"/>
      <c r="CJ7" s="228"/>
      <c r="CK7" s="228"/>
      <c r="CL7" s="228"/>
      <c r="CM7" s="113"/>
      <c r="CN7" s="113"/>
      <c r="CO7" s="113"/>
      <c r="CP7" s="113"/>
      <c r="CQ7" s="113"/>
      <c r="CR7" s="113"/>
      <c r="CS7" s="113"/>
      <c r="CT7" s="113"/>
      <c r="CU7" s="113"/>
      <c r="CV7" s="113"/>
      <c r="CW7" s="113"/>
      <c r="CX7" s="113"/>
      <c r="CY7" s="113"/>
      <c r="CZ7" s="113"/>
      <c r="DA7" s="113"/>
      <c r="DB7" s="113"/>
      <c r="DC7" s="113"/>
      <c r="DD7" s="113"/>
      <c r="DE7" s="113"/>
      <c r="DF7" s="113"/>
      <c r="DG7" s="113"/>
      <c r="DH7" s="113"/>
      <c r="DI7" s="113"/>
      <c r="DJ7" s="113"/>
      <c r="DK7" s="113"/>
      <c r="DL7" s="113"/>
      <c r="DM7" s="113"/>
      <c r="DN7" s="113"/>
      <c r="DO7" s="113"/>
      <c r="DP7" s="113"/>
      <c r="DQ7" s="113"/>
      <c r="DR7" s="113"/>
      <c r="DS7" s="113"/>
      <c r="DT7" s="113"/>
      <c r="DU7" s="113"/>
      <c r="DV7" s="113"/>
      <c r="DW7" s="113"/>
      <c r="DX7" s="113"/>
      <c r="DY7" s="113"/>
      <c r="DZ7" s="113"/>
      <c r="EA7" s="113"/>
      <c r="EB7" s="113"/>
    </row>
    <row r="8" spans="1:132" x14ac:dyDescent="0.2">
      <c r="B8" s="113"/>
      <c r="C8" s="289" t="s">
        <v>200</v>
      </c>
      <c r="D8" s="294">
        <v>-0.5</v>
      </c>
      <c r="E8" s="1106" t="s">
        <v>921</v>
      </c>
      <c r="F8" s="42">
        <v>2</v>
      </c>
      <c r="G8" s="632">
        <v>1.2312E-2</v>
      </c>
      <c r="H8" s="632">
        <v>1.2312E-2</v>
      </c>
      <c r="I8" s="632">
        <v>1.2312E-2</v>
      </c>
      <c r="J8" s="632">
        <v>1.2312E-2</v>
      </c>
      <c r="K8" s="632">
        <v>1.2312E-2</v>
      </c>
      <c r="L8" s="632">
        <v>1.2312E-2</v>
      </c>
      <c r="M8" s="632">
        <v>1.2312E-2</v>
      </c>
      <c r="N8" s="632">
        <v>1.2312E-2</v>
      </c>
      <c r="O8" s="632">
        <v>1.2312E-2</v>
      </c>
      <c r="P8" s="632">
        <v>1.2312E-2</v>
      </c>
      <c r="Q8" s="632">
        <v>1.2312E-2</v>
      </c>
      <c r="R8" s="632">
        <v>1.2312E-2</v>
      </c>
      <c r="S8" s="288">
        <v>45.6</v>
      </c>
      <c r="T8" s="294">
        <v>2.4624E-2</v>
      </c>
      <c r="U8" s="1036"/>
      <c r="V8" s="1120"/>
      <c r="W8" s="1100"/>
      <c r="X8" s="868"/>
      <c r="Z8" s="871"/>
      <c r="AA8" s="872"/>
      <c r="AB8" s="866"/>
      <c r="AC8" s="866"/>
      <c r="AD8" s="867"/>
      <c r="AE8" s="860"/>
      <c r="AF8" s="810"/>
      <c r="AG8" s="810"/>
      <c r="AH8" s="810"/>
      <c r="AI8" s="810"/>
      <c r="AJ8" s="810"/>
      <c r="AK8" s="810"/>
      <c r="AL8" s="810"/>
      <c r="AM8" s="810"/>
      <c r="AN8" s="735"/>
      <c r="AO8" s="810"/>
      <c r="AP8" s="810"/>
      <c r="AQ8" s="748"/>
      <c r="AR8" s="1184">
        <v>2</v>
      </c>
      <c r="AS8" s="1231">
        <f t="shared" si="0"/>
        <v>1.2312E-2</v>
      </c>
      <c r="AT8" s="1231">
        <f t="shared" si="1"/>
        <v>1.2312E-2</v>
      </c>
      <c r="AU8" s="1231">
        <f t="shared" si="2"/>
        <v>1.2312E-2</v>
      </c>
      <c r="AV8" s="1231">
        <f t="shared" si="3"/>
        <v>1.2312E-2</v>
      </c>
      <c r="AW8" s="1231">
        <f t="shared" si="4"/>
        <v>1.2312E-2</v>
      </c>
      <c r="AX8" s="1231">
        <f t="shared" si="5"/>
        <v>1.2312E-2</v>
      </c>
      <c r="AY8" s="1231">
        <f t="shared" si="6"/>
        <v>1.2312E-2</v>
      </c>
      <c r="AZ8" s="1231">
        <f t="shared" si="7"/>
        <v>1.2312E-2</v>
      </c>
      <c r="BA8" s="1231">
        <f t="shared" si="8"/>
        <v>1.2312E-2</v>
      </c>
      <c r="BB8" s="1231">
        <f t="shared" si="9"/>
        <v>1.2312E-2</v>
      </c>
      <c r="BC8" s="1231">
        <f t="shared" si="10"/>
        <v>1.2312E-2</v>
      </c>
      <c r="BD8" s="1231">
        <f t="shared" si="11"/>
        <v>1.2312E-2</v>
      </c>
      <c r="BE8" s="748"/>
      <c r="BF8" s="748"/>
      <c r="BG8" s="1117"/>
      <c r="BH8" s="1232"/>
      <c r="BI8" s="1232"/>
      <c r="BJ8" s="1232"/>
      <c r="BK8" s="1232"/>
      <c r="BL8" s="1232"/>
      <c r="BM8" s="806"/>
      <c r="BN8" s="806"/>
      <c r="BO8" s="806"/>
      <c r="BP8" s="806"/>
      <c r="BQ8" s="806"/>
      <c r="BR8" s="615"/>
      <c r="BS8" s="615"/>
      <c r="BT8" s="229"/>
      <c r="BU8" s="228"/>
      <c r="BV8" s="228"/>
      <c r="BW8" s="228"/>
      <c r="BX8" s="228"/>
      <c r="BY8" s="228"/>
      <c r="BZ8" s="228"/>
      <c r="CA8" s="228"/>
      <c r="CB8" s="228"/>
      <c r="CC8" s="228"/>
      <c r="CD8" s="228"/>
      <c r="CE8" s="228"/>
      <c r="CF8" s="228"/>
      <c r="CG8" s="228"/>
      <c r="CH8" s="228"/>
      <c r="CI8" s="228"/>
      <c r="CJ8" s="228"/>
      <c r="CK8" s="228"/>
      <c r="CL8" s="228"/>
      <c r="CM8" s="113"/>
      <c r="CN8" s="113"/>
      <c r="CO8" s="113"/>
      <c r="CP8" s="113"/>
      <c r="CQ8" s="113"/>
      <c r="CR8" s="113"/>
      <c r="CS8" s="113"/>
      <c r="CT8" s="113"/>
      <c r="CU8" s="113"/>
      <c r="CV8" s="113"/>
      <c r="CW8" s="113"/>
      <c r="CX8" s="113"/>
      <c r="CY8" s="113"/>
      <c r="CZ8" s="113"/>
      <c r="DA8" s="113"/>
      <c r="DB8" s="113"/>
      <c r="DC8" s="113"/>
      <c r="DD8" s="113"/>
      <c r="DE8" s="113"/>
      <c r="DF8" s="113"/>
      <c r="DG8" s="113"/>
      <c r="DH8" s="113"/>
      <c r="DI8" s="113"/>
      <c r="DJ8" s="113"/>
      <c r="DK8" s="113"/>
      <c r="DL8" s="113"/>
      <c r="DM8" s="113"/>
      <c r="DN8" s="113"/>
      <c r="DO8" s="113"/>
      <c r="DP8" s="113"/>
      <c r="DQ8" s="113"/>
      <c r="DR8" s="113"/>
      <c r="DS8" s="113"/>
      <c r="DT8" s="113"/>
      <c r="DU8" s="113"/>
      <c r="DV8" s="113"/>
      <c r="DW8" s="113"/>
      <c r="DX8" s="113"/>
      <c r="DY8" s="113"/>
      <c r="DZ8" s="113"/>
      <c r="EA8" s="113"/>
      <c r="EB8" s="113"/>
    </row>
    <row r="9" spans="1:132" x14ac:dyDescent="0.2">
      <c r="B9" s="113"/>
      <c r="C9" s="179" t="s">
        <v>465</v>
      </c>
      <c r="D9" s="1049">
        <v>1</v>
      </c>
      <c r="E9" s="1106" t="s">
        <v>922</v>
      </c>
      <c r="F9" s="42">
        <v>3</v>
      </c>
      <c r="G9" s="632">
        <v>8.5120000000000005E-3</v>
      </c>
      <c r="H9" s="632">
        <v>8.5120000000000005E-3</v>
      </c>
      <c r="I9" s="632">
        <v>8.5120000000000005E-3</v>
      </c>
      <c r="J9" s="632">
        <v>8.5120000000000005E-3</v>
      </c>
      <c r="K9" s="632">
        <v>8.5120000000000005E-3</v>
      </c>
      <c r="L9" s="632">
        <v>8.5120000000000005E-3</v>
      </c>
      <c r="M9" s="632">
        <v>8.5120000000000005E-3</v>
      </c>
      <c r="N9" s="632">
        <v>8.5120000000000005E-3</v>
      </c>
      <c r="O9" s="632">
        <v>8.5120000000000005E-3</v>
      </c>
      <c r="P9" s="632">
        <v>8.5120000000000005E-3</v>
      </c>
      <c r="Q9" s="632">
        <v>8.5120000000000005E-3</v>
      </c>
      <c r="R9" s="632">
        <v>8.5120000000000005E-3</v>
      </c>
      <c r="S9" s="288">
        <v>76</v>
      </c>
      <c r="T9" s="294">
        <v>1.7024000000000001E-2</v>
      </c>
      <c r="U9" s="1036"/>
      <c r="V9" s="1120"/>
      <c r="W9" s="1100"/>
      <c r="X9" s="868"/>
      <c r="Z9" s="871"/>
      <c r="AA9" s="872"/>
      <c r="AB9" s="866"/>
      <c r="AC9" s="866"/>
      <c r="AD9" s="867"/>
      <c r="AE9" s="860"/>
      <c r="AF9" s="810"/>
      <c r="AG9" s="810"/>
      <c r="AH9" s="810"/>
      <c r="AI9" s="810"/>
      <c r="AJ9" s="810"/>
      <c r="AK9" s="810"/>
      <c r="AL9" s="810"/>
      <c r="AM9" s="810"/>
      <c r="AN9" s="735"/>
      <c r="AO9" s="810"/>
      <c r="AP9" s="810"/>
      <c r="AQ9" s="748"/>
      <c r="AR9" s="1184">
        <v>3</v>
      </c>
      <c r="AS9" s="1231">
        <f t="shared" si="0"/>
        <v>8.5120000000000005E-3</v>
      </c>
      <c r="AT9" s="1231">
        <f t="shared" si="1"/>
        <v>8.5120000000000005E-3</v>
      </c>
      <c r="AU9" s="1231">
        <f t="shared" si="2"/>
        <v>8.5120000000000005E-3</v>
      </c>
      <c r="AV9" s="1231">
        <f t="shared" si="3"/>
        <v>8.5120000000000005E-3</v>
      </c>
      <c r="AW9" s="1231">
        <f t="shared" si="4"/>
        <v>8.5120000000000005E-3</v>
      </c>
      <c r="AX9" s="1231">
        <f t="shared" si="5"/>
        <v>8.5120000000000005E-3</v>
      </c>
      <c r="AY9" s="1231">
        <f t="shared" si="6"/>
        <v>8.5120000000000005E-3</v>
      </c>
      <c r="AZ9" s="1231">
        <f t="shared" si="7"/>
        <v>8.5120000000000005E-3</v>
      </c>
      <c r="BA9" s="1231">
        <f t="shared" si="8"/>
        <v>8.5120000000000005E-3</v>
      </c>
      <c r="BB9" s="1231">
        <f t="shared" si="9"/>
        <v>8.5120000000000005E-3</v>
      </c>
      <c r="BC9" s="1231">
        <f t="shared" si="10"/>
        <v>8.5120000000000005E-3</v>
      </c>
      <c r="BD9" s="1231">
        <f t="shared" si="11"/>
        <v>8.5120000000000005E-3</v>
      </c>
      <c r="BE9" s="748"/>
      <c r="BF9" s="748"/>
      <c r="BG9" s="1117"/>
      <c r="BH9" s="1232"/>
      <c r="BI9" s="1232"/>
      <c r="BJ9" s="1232"/>
      <c r="BK9" s="1232"/>
      <c r="BL9" s="1232"/>
      <c r="BM9" s="806"/>
      <c r="BN9" s="806"/>
      <c r="BO9" s="806"/>
      <c r="BP9" s="806"/>
      <c r="BQ9" s="806"/>
      <c r="BR9" s="615"/>
      <c r="BS9" s="615"/>
      <c r="BT9" s="229"/>
      <c r="BU9" s="228"/>
      <c r="BV9" s="228"/>
      <c r="BW9" s="228"/>
      <c r="BX9" s="228"/>
      <c r="BY9" s="228"/>
      <c r="BZ9" s="228"/>
      <c r="CA9" s="228"/>
      <c r="CB9" s="228"/>
      <c r="CC9" s="228"/>
      <c r="CD9" s="228"/>
      <c r="CE9" s="228"/>
      <c r="CF9" s="228"/>
      <c r="CG9" s="228"/>
      <c r="CH9" s="228"/>
      <c r="CI9" s="228"/>
      <c r="CJ9" s="228"/>
      <c r="CK9" s="228"/>
      <c r="CL9" s="228"/>
      <c r="CM9" s="113"/>
      <c r="CN9" s="113"/>
      <c r="CO9" s="113"/>
      <c r="CP9" s="113"/>
      <c r="CQ9" s="113"/>
      <c r="CR9" s="113"/>
      <c r="CS9" s="113"/>
      <c r="CT9" s="113"/>
      <c r="CU9" s="113"/>
      <c r="CV9" s="113"/>
      <c r="CW9" s="113"/>
      <c r="CX9" s="113"/>
      <c r="CY9" s="113"/>
      <c r="CZ9" s="113"/>
      <c r="DA9" s="113"/>
      <c r="DB9" s="113"/>
      <c r="DC9" s="113"/>
      <c r="DD9" s="113"/>
      <c r="DE9" s="113"/>
      <c r="DF9" s="113"/>
      <c r="DG9" s="113"/>
      <c r="DH9" s="113"/>
      <c r="DI9" s="113"/>
      <c r="DJ9" s="113"/>
      <c r="DK9" s="113"/>
      <c r="DL9" s="113"/>
      <c r="DM9" s="113"/>
      <c r="DN9" s="113"/>
      <c r="DO9" s="113"/>
      <c r="DP9" s="113"/>
      <c r="DQ9" s="113"/>
      <c r="DR9" s="113"/>
      <c r="DS9" s="113"/>
      <c r="DT9" s="113"/>
      <c r="DU9" s="113"/>
      <c r="DV9" s="113"/>
      <c r="DW9" s="113"/>
      <c r="DX9" s="113"/>
      <c r="DY9" s="113"/>
      <c r="DZ9" s="113"/>
      <c r="EA9" s="113"/>
      <c r="EB9" s="113"/>
    </row>
    <row r="10" spans="1:132" x14ac:dyDescent="0.2">
      <c r="B10" s="113"/>
      <c r="D10" s="253" t="s">
        <v>917</v>
      </c>
      <c r="E10" s="1101"/>
      <c r="F10" s="42">
        <v>4</v>
      </c>
      <c r="G10" s="632">
        <v>8.208E-3</v>
      </c>
      <c r="H10" s="632">
        <v>8.208E-3</v>
      </c>
      <c r="I10" s="632">
        <v>8.208E-3</v>
      </c>
      <c r="J10" s="632">
        <v>8.208E-3</v>
      </c>
      <c r="K10" s="632">
        <v>8.208E-3</v>
      </c>
      <c r="L10" s="632">
        <v>8.208E-3</v>
      </c>
      <c r="M10" s="632">
        <v>8.208E-3</v>
      </c>
      <c r="N10" s="632">
        <v>8.208E-3</v>
      </c>
      <c r="O10" s="632">
        <v>8.208E-3</v>
      </c>
      <c r="P10" s="632">
        <v>8.208E-3</v>
      </c>
      <c r="Q10" s="632">
        <v>8.208E-3</v>
      </c>
      <c r="R10" s="632">
        <v>8.208E-3</v>
      </c>
      <c r="S10" s="288">
        <v>106.4</v>
      </c>
      <c r="T10" s="294">
        <v>1.6416E-2</v>
      </c>
      <c r="U10" s="1036"/>
      <c r="V10" s="1120"/>
      <c r="W10" s="1100"/>
      <c r="X10" s="868"/>
      <c r="Z10" s="871"/>
      <c r="AA10" s="872"/>
      <c r="AB10" s="866"/>
      <c r="AC10" s="866"/>
      <c r="AD10" s="867"/>
      <c r="AE10" s="860"/>
      <c r="AF10" s="810"/>
      <c r="AG10" s="810"/>
      <c r="AH10" s="810"/>
      <c r="AI10" s="810"/>
      <c r="AJ10" s="810"/>
      <c r="AK10" s="810"/>
      <c r="AL10" s="810"/>
      <c r="AM10" s="810"/>
      <c r="AN10" s="735"/>
      <c r="AO10" s="810"/>
      <c r="AP10" s="810"/>
      <c r="AQ10" s="748"/>
      <c r="AR10" s="1184">
        <v>4</v>
      </c>
      <c r="AS10" s="1231">
        <f t="shared" si="0"/>
        <v>8.208E-3</v>
      </c>
      <c r="AT10" s="1231">
        <f t="shared" si="1"/>
        <v>8.208E-3</v>
      </c>
      <c r="AU10" s="1231">
        <f t="shared" si="2"/>
        <v>8.208E-3</v>
      </c>
      <c r="AV10" s="1231">
        <f t="shared" si="3"/>
        <v>8.208E-3</v>
      </c>
      <c r="AW10" s="1231">
        <f t="shared" si="4"/>
        <v>8.208E-3</v>
      </c>
      <c r="AX10" s="1231">
        <f t="shared" si="5"/>
        <v>8.208E-3</v>
      </c>
      <c r="AY10" s="1231">
        <f t="shared" si="6"/>
        <v>8.208E-3</v>
      </c>
      <c r="AZ10" s="1231">
        <f t="shared" si="7"/>
        <v>8.208E-3</v>
      </c>
      <c r="BA10" s="1231">
        <f t="shared" si="8"/>
        <v>8.208E-3</v>
      </c>
      <c r="BB10" s="1231">
        <f t="shared" si="9"/>
        <v>8.208E-3</v>
      </c>
      <c r="BC10" s="1231">
        <f t="shared" si="10"/>
        <v>8.208E-3</v>
      </c>
      <c r="BD10" s="1231">
        <f t="shared" si="11"/>
        <v>8.208E-3</v>
      </c>
      <c r="BE10" s="748"/>
      <c r="BF10" s="748"/>
      <c r="BG10" s="1117"/>
      <c r="BH10" s="1232"/>
      <c r="BI10" s="1232"/>
      <c r="BJ10" s="1232"/>
      <c r="BK10" s="1232"/>
      <c r="BL10" s="1232"/>
      <c r="BM10" s="806"/>
      <c r="BN10" s="806"/>
      <c r="BO10" s="806"/>
      <c r="BP10" s="806"/>
      <c r="BQ10" s="806"/>
      <c r="BR10" s="615"/>
      <c r="BS10" s="615"/>
      <c r="BT10" s="229"/>
      <c r="BU10" s="228"/>
      <c r="BV10" s="228"/>
      <c r="BW10" s="228"/>
      <c r="BX10" s="228"/>
      <c r="BY10" s="228"/>
      <c r="BZ10" s="228"/>
      <c r="CA10" s="228"/>
      <c r="CB10" s="228"/>
      <c r="CC10" s="228"/>
      <c r="CD10" s="228"/>
      <c r="CE10" s="228"/>
      <c r="CF10" s="228"/>
      <c r="CG10" s="228"/>
      <c r="CH10" s="228"/>
      <c r="CI10" s="228"/>
      <c r="CJ10" s="228"/>
      <c r="CK10" s="228"/>
      <c r="CL10" s="228"/>
      <c r="CM10" s="113"/>
      <c r="CN10" s="113"/>
      <c r="CO10" s="113"/>
      <c r="CP10" s="113"/>
      <c r="CQ10" s="113"/>
      <c r="CR10" s="113"/>
      <c r="CS10" s="113"/>
      <c r="CT10" s="113"/>
      <c r="CU10" s="113"/>
      <c r="CV10" s="113"/>
      <c r="CW10" s="113"/>
      <c r="CX10" s="113"/>
      <c r="CY10" s="113"/>
      <c r="CZ10" s="113"/>
      <c r="DA10" s="113"/>
      <c r="DB10" s="113"/>
      <c r="DC10" s="113"/>
      <c r="DD10" s="113"/>
      <c r="DE10" s="113"/>
      <c r="DF10" s="113"/>
      <c r="DG10" s="113"/>
      <c r="DH10" s="113"/>
      <c r="DI10" s="113"/>
      <c r="DJ10" s="113"/>
      <c r="DK10" s="113"/>
      <c r="DL10" s="113"/>
      <c r="DM10" s="113"/>
      <c r="DN10" s="113"/>
      <c r="DO10" s="113"/>
      <c r="DP10" s="113"/>
      <c r="DQ10" s="113"/>
      <c r="DR10" s="113"/>
      <c r="DS10" s="113"/>
      <c r="DT10" s="113"/>
      <c r="DU10" s="113"/>
      <c r="DV10" s="113"/>
      <c r="DW10" s="113"/>
      <c r="DX10" s="113"/>
      <c r="DY10" s="113"/>
      <c r="DZ10" s="113"/>
      <c r="EA10" s="113"/>
      <c r="EB10" s="113"/>
    </row>
    <row r="11" spans="1:132" x14ac:dyDescent="0.2">
      <c r="B11" s="113"/>
      <c r="C11" s="1039" t="s">
        <v>157</v>
      </c>
      <c r="D11" s="294">
        <v>0</v>
      </c>
      <c r="E11" s="1106" t="s">
        <v>923</v>
      </c>
      <c r="F11" s="42">
        <v>5</v>
      </c>
      <c r="G11" s="632">
        <v>8.9680000000000003E-3</v>
      </c>
      <c r="H11" s="632">
        <v>8.9680000000000003E-3</v>
      </c>
      <c r="I11" s="632">
        <v>8.9680000000000003E-3</v>
      </c>
      <c r="J11" s="632">
        <v>8.9680000000000003E-3</v>
      </c>
      <c r="K11" s="632">
        <v>8.9680000000000003E-3</v>
      </c>
      <c r="L11" s="632">
        <v>8.9680000000000003E-3</v>
      </c>
      <c r="M11" s="632">
        <v>8.9680000000000003E-3</v>
      </c>
      <c r="N11" s="632">
        <v>8.9680000000000003E-3</v>
      </c>
      <c r="O11" s="632">
        <v>8.9680000000000003E-3</v>
      </c>
      <c r="P11" s="632">
        <v>8.9680000000000003E-3</v>
      </c>
      <c r="Q11" s="632">
        <v>8.9680000000000003E-3</v>
      </c>
      <c r="R11" s="632">
        <v>8.9680000000000003E-3</v>
      </c>
      <c r="S11" s="288">
        <v>136.80000000000001</v>
      </c>
      <c r="T11" s="294">
        <v>1.7936000000000001E-2</v>
      </c>
      <c r="U11" s="1036"/>
      <c r="V11" s="1120"/>
      <c r="W11" s="1100"/>
      <c r="X11" s="868"/>
      <c r="Z11" s="871"/>
      <c r="AA11" s="872"/>
      <c r="AB11" s="866"/>
      <c r="AC11" s="866"/>
      <c r="AD11" s="867"/>
      <c r="AE11" s="860"/>
      <c r="AF11" s="810"/>
      <c r="AG11" s="810"/>
      <c r="AH11" s="810"/>
      <c r="AI11" s="810"/>
      <c r="AJ11" s="810"/>
      <c r="AK11" s="810"/>
      <c r="AL11" s="810"/>
      <c r="AM11" s="810"/>
      <c r="AN11" s="735"/>
      <c r="AO11" s="810"/>
      <c r="AP11" s="810"/>
      <c r="AQ11" s="748"/>
      <c r="AR11" s="1184">
        <v>5</v>
      </c>
      <c r="AS11" s="1231">
        <f t="shared" si="0"/>
        <v>8.9680000000000003E-3</v>
      </c>
      <c r="AT11" s="1231">
        <f t="shared" si="1"/>
        <v>8.9680000000000003E-3</v>
      </c>
      <c r="AU11" s="1231">
        <f t="shared" si="2"/>
        <v>8.9680000000000003E-3</v>
      </c>
      <c r="AV11" s="1231">
        <f t="shared" si="3"/>
        <v>8.9680000000000003E-3</v>
      </c>
      <c r="AW11" s="1231">
        <f t="shared" si="4"/>
        <v>8.9680000000000003E-3</v>
      </c>
      <c r="AX11" s="1231">
        <f t="shared" si="5"/>
        <v>8.9680000000000003E-3</v>
      </c>
      <c r="AY11" s="1231">
        <f t="shared" si="6"/>
        <v>8.9680000000000003E-3</v>
      </c>
      <c r="AZ11" s="1231">
        <f t="shared" si="7"/>
        <v>8.9680000000000003E-3</v>
      </c>
      <c r="BA11" s="1231">
        <f t="shared" si="8"/>
        <v>8.9680000000000003E-3</v>
      </c>
      <c r="BB11" s="1231">
        <f t="shared" si="9"/>
        <v>8.9680000000000003E-3</v>
      </c>
      <c r="BC11" s="1231">
        <f t="shared" si="10"/>
        <v>8.9680000000000003E-3</v>
      </c>
      <c r="BD11" s="1231">
        <f t="shared" si="11"/>
        <v>8.9680000000000003E-3</v>
      </c>
      <c r="BE11" s="748"/>
      <c r="BF11" s="748"/>
      <c r="BG11" s="1117"/>
      <c r="BH11" s="1232"/>
      <c r="BI11" s="1232"/>
      <c r="BJ11" s="1232"/>
      <c r="BK11" s="1232"/>
      <c r="BL11" s="1232"/>
      <c r="BM11" s="806"/>
      <c r="BN11" s="806"/>
      <c r="BO11" s="806"/>
      <c r="BP11" s="806"/>
      <c r="BQ11" s="806"/>
      <c r="BR11" s="615"/>
      <c r="BS11" s="615"/>
      <c r="BT11" s="229"/>
      <c r="BU11" s="228"/>
      <c r="BV11" s="228"/>
      <c r="BW11" s="228"/>
      <c r="BX11" s="228"/>
      <c r="BY11" s="228"/>
      <c r="BZ11" s="228"/>
      <c r="CA11" s="228"/>
      <c r="CB11" s="228"/>
      <c r="CC11" s="228"/>
      <c r="CD11" s="228"/>
      <c r="CE11" s="228"/>
      <c r="CF11" s="228"/>
      <c r="CG11" s="228"/>
      <c r="CH11" s="228"/>
      <c r="CI11" s="228"/>
      <c r="CJ11" s="228"/>
      <c r="CK11" s="228"/>
      <c r="CL11" s="228"/>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row>
    <row r="12" spans="1:132" x14ac:dyDescent="0.2">
      <c r="B12" s="113"/>
      <c r="C12" s="1039" t="s">
        <v>200</v>
      </c>
      <c r="D12" s="294">
        <v>-0.5</v>
      </c>
      <c r="E12" s="1106" t="s">
        <v>924</v>
      </c>
      <c r="F12" s="42">
        <v>6</v>
      </c>
      <c r="G12" s="632">
        <v>9.2720000000000007E-3</v>
      </c>
      <c r="H12" s="632">
        <v>9.2720000000000007E-3</v>
      </c>
      <c r="I12" s="632">
        <v>9.2720000000000007E-3</v>
      </c>
      <c r="J12" s="632">
        <v>9.2720000000000007E-3</v>
      </c>
      <c r="K12" s="632">
        <v>9.2720000000000007E-3</v>
      </c>
      <c r="L12" s="632">
        <v>9.2720000000000007E-3</v>
      </c>
      <c r="M12" s="632">
        <v>9.2720000000000007E-3</v>
      </c>
      <c r="N12" s="632">
        <v>9.2720000000000007E-3</v>
      </c>
      <c r="O12" s="632">
        <v>9.2720000000000007E-3</v>
      </c>
      <c r="P12" s="632">
        <v>9.2720000000000007E-3</v>
      </c>
      <c r="Q12" s="632">
        <v>9.2720000000000007E-3</v>
      </c>
      <c r="R12" s="632">
        <v>9.2720000000000007E-3</v>
      </c>
      <c r="S12" s="288">
        <v>167.2</v>
      </c>
      <c r="T12" s="294">
        <v>1.8544000000000001E-2</v>
      </c>
      <c r="U12" s="1036"/>
      <c r="V12" s="1120"/>
      <c r="W12" s="1100"/>
      <c r="X12" s="868"/>
      <c r="Z12" s="871"/>
      <c r="AA12" s="872"/>
      <c r="AB12" s="866"/>
      <c r="AC12" s="866"/>
      <c r="AD12" s="867"/>
      <c r="AE12" s="860"/>
      <c r="AF12" s="810"/>
      <c r="AG12" s="810"/>
      <c r="AH12" s="810"/>
      <c r="AI12" s="810"/>
      <c r="AJ12" s="810"/>
      <c r="AK12" s="810"/>
      <c r="AL12" s="810"/>
      <c r="AM12" s="810"/>
      <c r="AN12" s="735"/>
      <c r="AO12" s="810"/>
      <c r="AP12" s="810"/>
      <c r="AQ12" s="748"/>
      <c r="AR12" s="1184">
        <v>6</v>
      </c>
      <c r="AS12" s="1231">
        <f t="shared" si="0"/>
        <v>9.2720000000000007E-3</v>
      </c>
      <c r="AT12" s="1231">
        <f t="shared" si="1"/>
        <v>9.2720000000000007E-3</v>
      </c>
      <c r="AU12" s="1231">
        <f t="shared" si="2"/>
        <v>9.2720000000000007E-3</v>
      </c>
      <c r="AV12" s="1231">
        <f t="shared" si="3"/>
        <v>9.2720000000000007E-3</v>
      </c>
      <c r="AW12" s="1231">
        <f t="shared" si="4"/>
        <v>9.2720000000000007E-3</v>
      </c>
      <c r="AX12" s="1231">
        <f t="shared" si="5"/>
        <v>9.2720000000000007E-3</v>
      </c>
      <c r="AY12" s="1231">
        <f t="shared" si="6"/>
        <v>9.2720000000000007E-3</v>
      </c>
      <c r="AZ12" s="1231">
        <f t="shared" si="7"/>
        <v>9.2720000000000007E-3</v>
      </c>
      <c r="BA12" s="1231">
        <f t="shared" si="8"/>
        <v>9.2720000000000007E-3</v>
      </c>
      <c r="BB12" s="1231">
        <f t="shared" si="9"/>
        <v>9.2720000000000007E-3</v>
      </c>
      <c r="BC12" s="1231">
        <f t="shared" si="10"/>
        <v>9.2720000000000007E-3</v>
      </c>
      <c r="BD12" s="1231">
        <f t="shared" si="11"/>
        <v>9.2720000000000007E-3</v>
      </c>
      <c r="BE12" s="748"/>
      <c r="BF12" s="748"/>
      <c r="BG12" s="1117"/>
      <c r="BH12" s="1232"/>
      <c r="BI12" s="1232"/>
      <c r="BJ12" s="1232"/>
      <c r="BK12" s="1232"/>
      <c r="BL12" s="1232"/>
      <c r="BM12" s="806"/>
      <c r="BN12" s="806"/>
      <c r="BO12" s="806"/>
      <c r="BP12" s="806"/>
      <c r="BQ12" s="806"/>
      <c r="BR12" s="615"/>
      <c r="BS12" s="615"/>
      <c r="BT12" s="229"/>
      <c r="BU12" s="228"/>
      <c r="BV12" s="228"/>
      <c r="BW12" s="228"/>
      <c r="BX12" s="228"/>
      <c r="BY12" s="228"/>
      <c r="BZ12" s="228"/>
      <c r="CA12" s="228"/>
      <c r="CB12" s="228"/>
      <c r="CC12" s="228"/>
      <c r="CD12" s="228"/>
      <c r="CE12" s="228"/>
      <c r="CF12" s="228"/>
      <c r="CG12" s="228"/>
      <c r="CH12" s="228"/>
      <c r="CI12" s="228"/>
      <c r="CJ12" s="228"/>
      <c r="CK12" s="228"/>
      <c r="CL12" s="228"/>
      <c r="CM12" s="113"/>
      <c r="CN12" s="113"/>
      <c r="CO12" s="113"/>
      <c r="CP12" s="113"/>
      <c r="CQ12" s="113"/>
      <c r="CR12" s="113"/>
      <c r="CS12" s="113"/>
      <c r="CT12" s="113"/>
      <c r="CU12" s="113"/>
      <c r="CV12" s="113"/>
      <c r="CW12" s="113"/>
      <c r="CX12" s="113"/>
      <c r="CY12" s="113"/>
      <c r="CZ12" s="113"/>
      <c r="DA12" s="113"/>
      <c r="DB12" s="113"/>
      <c r="DC12" s="113"/>
      <c r="DD12" s="113"/>
      <c r="DE12" s="113"/>
      <c r="DF12" s="113"/>
      <c r="DG12" s="113"/>
      <c r="DH12" s="113"/>
      <c r="DI12" s="113"/>
      <c r="DJ12" s="113"/>
      <c r="DK12" s="113"/>
      <c r="DL12" s="113"/>
      <c r="DM12" s="113"/>
      <c r="DN12" s="113"/>
      <c r="DO12" s="113"/>
      <c r="DP12" s="113"/>
      <c r="DQ12" s="113"/>
      <c r="DR12" s="113"/>
      <c r="DS12" s="113"/>
      <c r="DT12" s="113"/>
      <c r="DU12" s="113"/>
      <c r="DV12" s="113"/>
      <c r="DW12" s="113"/>
      <c r="DX12" s="113"/>
      <c r="DY12" s="113"/>
      <c r="DZ12" s="113"/>
      <c r="EA12" s="113"/>
      <c r="EB12" s="113"/>
    </row>
    <row r="13" spans="1:132" x14ac:dyDescent="0.2">
      <c r="B13" s="113"/>
      <c r="C13" s="1045" t="s">
        <v>465</v>
      </c>
      <c r="D13" s="1049">
        <v>1</v>
      </c>
      <c r="E13" s="1106" t="s">
        <v>925</v>
      </c>
      <c r="F13" s="42">
        <v>7</v>
      </c>
      <c r="G13" s="632">
        <v>9.4240000000000001E-3</v>
      </c>
      <c r="H13" s="632">
        <v>9.4240000000000001E-3</v>
      </c>
      <c r="I13" s="632">
        <v>9.4240000000000001E-3</v>
      </c>
      <c r="J13" s="632">
        <v>9.4240000000000001E-3</v>
      </c>
      <c r="K13" s="632">
        <v>9.4240000000000001E-3</v>
      </c>
      <c r="L13" s="632">
        <v>9.4240000000000001E-3</v>
      </c>
      <c r="M13" s="632">
        <v>9.4240000000000001E-3</v>
      </c>
      <c r="N13" s="632">
        <v>9.4240000000000001E-3</v>
      </c>
      <c r="O13" s="632">
        <v>9.4240000000000001E-3</v>
      </c>
      <c r="P13" s="632">
        <v>9.4240000000000001E-3</v>
      </c>
      <c r="Q13" s="632">
        <v>9.4240000000000001E-3</v>
      </c>
      <c r="R13" s="632">
        <v>9.4240000000000001E-3</v>
      </c>
      <c r="S13" s="288">
        <v>197.6</v>
      </c>
      <c r="T13" s="294">
        <v>1.8848E-2</v>
      </c>
      <c r="U13" s="1036"/>
      <c r="V13" s="1120"/>
      <c r="W13" s="1100"/>
      <c r="X13" s="868"/>
      <c r="Z13" s="871"/>
      <c r="AA13" s="872"/>
      <c r="AB13" s="866"/>
      <c r="AC13" s="866"/>
      <c r="AD13" s="867"/>
      <c r="AE13" s="860"/>
      <c r="AF13" s="810"/>
      <c r="AG13" s="810"/>
      <c r="AH13" s="810"/>
      <c r="AI13" s="810"/>
      <c r="AJ13" s="810"/>
      <c r="AK13" s="810"/>
      <c r="AL13" s="810"/>
      <c r="AM13" s="810"/>
      <c r="AN13" s="735"/>
      <c r="AO13" s="810"/>
      <c r="AP13" s="810"/>
      <c r="AQ13" s="748"/>
      <c r="AR13" s="1184">
        <v>7</v>
      </c>
      <c r="AS13" s="1231">
        <f t="shared" si="0"/>
        <v>9.4240000000000001E-3</v>
      </c>
      <c r="AT13" s="1231">
        <f t="shared" si="1"/>
        <v>9.4240000000000001E-3</v>
      </c>
      <c r="AU13" s="1231">
        <f t="shared" si="2"/>
        <v>9.4240000000000001E-3</v>
      </c>
      <c r="AV13" s="1231">
        <f t="shared" si="3"/>
        <v>9.4240000000000001E-3</v>
      </c>
      <c r="AW13" s="1231">
        <f t="shared" si="4"/>
        <v>9.4240000000000001E-3</v>
      </c>
      <c r="AX13" s="1231">
        <f t="shared" si="5"/>
        <v>9.4240000000000001E-3</v>
      </c>
      <c r="AY13" s="1231">
        <f t="shared" si="6"/>
        <v>9.4240000000000001E-3</v>
      </c>
      <c r="AZ13" s="1231">
        <f t="shared" si="7"/>
        <v>9.4240000000000001E-3</v>
      </c>
      <c r="BA13" s="1231">
        <f t="shared" si="8"/>
        <v>9.4240000000000001E-3</v>
      </c>
      <c r="BB13" s="1231">
        <f t="shared" si="9"/>
        <v>9.4240000000000001E-3</v>
      </c>
      <c r="BC13" s="1231">
        <f t="shared" si="10"/>
        <v>9.4240000000000001E-3</v>
      </c>
      <c r="BD13" s="1231">
        <f t="shared" si="11"/>
        <v>9.4240000000000001E-3</v>
      </c>
      <c r="BE13" s="748"/>
      <c r="BF13" s="748"/>
      <c r="BG13" s="1117"/>
      <c r="BH13" s="1232"/>
      <c r="BI13" s="1232"/>
      <c r="BJ13" s="1232"/>
      <c r="BK13" s="1232"/>
      <c r="BL13" s="1232"/>
      <c r="BM13" s="806"/>
      <c r="BN13" s="806"/>
      <c r="BO13" s="806"/>
      <c r="BP13" s="806"/>
      <c r="BQ13" s="806"/>
      <c r="BR13" s="615"/>
      <c r="BS13" s="615"/>
      <c r="BT13" s="229"/>
      <c r="BU13" s="228"/>
      <c r="BV13" s="228"/>
      <c r="BW13" s="228"/>
      <c r="BX13" s="228"/>
      <c r="BY13" s="228"/>
      <c r="BZ13" s="228"/>
      <c r="CA13" s="228"/>
      <c r="CB13" s="228"/>
      <c r="CC13" s="228"/>
      <c r="CD13" s="228"/>
      <c r="CE13" s="228"/>
      <c r="CF13" s="228"/>
      <c r="CG13" s="228"/>
      <c r="CH13" s="228"/>
      <c r="CI13" s="228"/>
      <c r="CJ13" s="228"/>
      <c r="CK13" s="228"/>
      <c r="CL13" s="228"/>
      <c r="CM13" s="113"/>
      <c r="CN13" s="113"/>
      <c r="CO13" s="113"/>
      <c r="CP13" s="113"/>
      <c r="CQ13" s="113"/>
      <c r="CR13" s="113"/>
      <c r="CS13" s="113"/>
      <c r="CT13" s="113"/>
      <c r="CU13" s="113"/>
      <c r="CV13" s="113"/>
      <c r="CW13" s="113"/>
      <c r="CX13" s="113"/>
      <c r="CY13" s="113"/>
      <c r="CZ13" s="113"/>
      <c r="DA13" s="113"/>
      <c r="DB13" s="113"/>
      <c r="DC13" s="113"/>
      <c r="DD13" s="113"/>
      <c r="DE13" s="113"/>
      <c r="DF13" s="113"/>
      <c r="DG13" s="113"/>
      <c r="DH13" s="113"/>
      <c r="DI13" s="113"/>
      <c r="DJ13" s="113"/>
      <c r="DK13" s="113"/>
      <c r="DL13" s="113"/>
      <c r="DM13" s="113"/>
      <c r="DN13" s="113"/>
      <c r="DO13" s="113"/>
      <c r="DP13" s="113"/>
      <c r="DQ13" s="113"/>
      <c r="DR13" s="113"/>
      <c r="DS13" s="113"/>
      <c r="DT13" s="113"/>
      <c r="DU13" s="113"/>
      <c r="DV13" s="113"/>
      <c r="DW13" s="113"/>
      <c r="DX13" s="113"/>
      <c r="DY13" s="113"/>
      <c r="DZ13" s="113"/>
      <c r="EA13" s="113"/>
      <c r="EB13" s="113"/>
    </row>
    <row r="14" spans="1:132" x14ac:dyDescent="0.2">
      <c r="B14" s="113"/>
      <c r="D14" s="253" t="s">
        <v>918</v>
      </c>
      <c r="E14" s="1101"/>
      <c r="F14" s="42">
        <v>8</v>
      </c>
      <c r="G14" s="632">
        <v>1.0031999999999999E-2</v>
      </c>
      <c r="H14" s="632">
        <v>1.0031999999999999E-2</v>
      </c>
      <c r="I14" s="632">
        <v>1.0031999999999999E-2</v>
      </c>
      <c r="J14" s="632">
        <v>1.0031999999999999E-2</v>
      </c>
      <c r="K14" s="632">
        <v>1.0031999999999999E-2</v>
      </c>
      <c r="L14" s="632">
        <v>1.0031999999999999E-2</v>
      </c>
      <c r="M14" s="632">
        <v>1.0031999999999999E-2</v>
      </c>
      <c r="N14" s="632">
        <v>1.0031999999999999E-2</v>
      </c>
      <c r="O14" s="632">
        <v>1.0031999999999999E-2</v>
      </c>
      <c r="P14" s="632">
        <v>1.0031999999999999E-2</v>
      </c>
      <c r="Q14" s="632">
        <v>1.0031999999999999E-2</v>
      </c>
      <c r="R14" s="632">
        <v>1.0031999999999999E-2</v>
      </c>
      <c r="S14" s="288">
        <v>228</v>
      </c>
      <c r="T14" s="294">
        <v>2.0063999999999999E-2</v>
      </c>
      <c r="U14" s="1036"/>
      <c r="V14" s="1120"/>
      <c r="W14" s="1100"/>
      <c r="X14" s="868"/>
      <c r="Z14" s="873"/>
      <c r="AA14" s="872"/>
      <c r="AB14" s="866"/>
      <c r="AC14" s="866"/>
      <c r="AD14" s="867"/>
      <c r="AE14" s="860"/>
      <c r="AF14" s="810"/>
      <c r="AG14" s="810"/>
      <c r="AH14" s="810"/>
      <c r="AI14" s="810"/>
      <c r="AJ14" s="810"/>
      <c r="AK14" s="810"/>
      <c r="AL14" s="810"/>
      <c r="AM14" s="810"/>
      <c r="AN14" s="735"/>
      <c r="AO14" s="810"/>
      <c r="AP14" s="810"/>
      <c r="AQ14" s="748"/>
      <c r="AR14" s="1184">
        <v>8</v>
      </c>
      <c r="AS14" s="1231">
        <f t="shared" si="0"/>
        <v>1.0031999999999999E-2</v>
      </c>
      <c r="AT14" s="1231">
        <f t="shared" si="1"/>
        <v>1.0031999999999999E-2</v>
      </c>
      <c r="AU14" s="1231">
        <f t="shared" si="2"/>
        <v>1.0031999999999999E-2</v>
      </c>
      <c r="AV14" s="1231">
        <f t="shared" si="3"/>
        <v>1.0031999999999999E-2</v>
      </c>
      <c r="AW14" s="1231">
        <f t="shared" si="4"/>
        <v>1.0031999999999999E-2</v>
      </c>
      <c r="AX14" s="1231">
        <f t="shared" si="5"/>
        <v>1.0031999999999999E-2</v>
      </c>
      <c r="AY14" s="1231">
        <f t="shared" si="6"/>
        <v>1.0031999999999999E-2</v>
      </c>
      <c r="AZ14" s="1231">
        <f t="shared" si="7"/>
        <v>1.0031999999999999E-2</v>
      </c>
      <c r="BA14" s="1231">
        <f t="shared" si="8"/>
        <v>1.0031999999999999E-2</v>
      </c>
      <c r="BB14" s="1231">
        <f t="shared" si="9"/>
        <v>1.0031999999999999E-2</v>
      </c>
      <c r="BC14" s="1231">
        <f t="shared" si="10"/>
        <v>1.0031999999999999E-2</v>
      </c>
      <c r="BD14" s="1231">
        <f t="shared" si="11"/>
        <v>1.0031999999999999E-2</v>
      </c>
      <c r="BE14" s="748"/>
      <c r="BF14" s="748"/>
      <c r="BG14" s="1117"/>
      <c r="BH14" s="1232"/>
      <c r="BI14" s="1232"/>
      <c r="BJ14" s="1232"/>
      <c r="BK14" s="1232"/>
      <c r="BL14" s="1232"/>
      <c r="BM14" s="806"/>
      <c r="BN14" s="806"/>
      <c r="BO14" s="806"/>
      <c r="BP14" s="806"/>
      <c r="BQ14" s="806"/>
      <c r="BR14" s="615"/>
      <c r="BS14" s="615"/>
      <c r="BT14" s="229"/>
      <c r="BU14" s="228"/>
      <c r="BV14" s="228"/>
      <c r="BW14" s="228"/>
      <c r="BX14" s="228"/>
      <c r="BY14" s="228"/>
      <c r="BZ14" s="228"/>
      <c r="CA14" s="228"/>
      <c r="CB14" s="228"/>
      <c r="CC14" s="228"/>
      <c r="CD14" s="228"/>
      <c r="CE14" s="228"/>
      <c r="CF14" s="228"/>
      <c r="CG14" s="228"/>
      <c r="CH14" s="228"/>
      <c r="CI14" s="228"/>
      <c r="CJ14" s="228"/>
      <c r="CK14" s="228"/>
      <c r="CL14" s="228"/>
      <c r="CM14" s="113"/>
      <c r="CN14" s="113"/>
      <c r="CO14" s="113"/>
      <c r="CP14" s="113"/>
      <c r="CQ14" s="113"/>
      <c r="CR14" s="113"/>
      <c r="CS14" s="113"/>
      <c r="CT14" s="113"/>
      <c r="CU14" s="113"/>
      <c r="CV14" s="113"/>
      <c r="CW14" s="113"/>
      <c r="CX14" s="113"/>
      <c r="CY14" s="113"/>
      <c r="CZ14" s="113"/>
      <c r="DA14" s="113"/>
      <c r="DB14" s="113"/>
      <c r="DC14" s="113"/>
      <c r="DD14" s="113"/>
      <c r="DE14" s="113"/>
      <c r="DF14" s="113"/>
      <c r="DG14" s="113"/>
      <c r="DH14" s="113"/>
      <c r="DI14" s="113"/>
      <c r="DJ14" s="113"/>
      <c r="DK14" s="113"/>
      <c r="DL14" s="113"/>
      <c r="DM14" s="113"/>
      <c r="DN14" s="113"/>
      <c r="DO14" s="113"/>
      <c r="DP14" s="113"/>
      <c r="DQ14" s="113"/>
      <c r="DR14" s="113"/>
      <c r="DS14" s="113"/>
      <c r="DT14" s="113"/>
      <c r="DU14" s="113"/>
      <c r="DV14" s="113"/>
      <c r="DW14" s="113"/>
      <c r="DX14" s="113"/>
      <c r="DY14" s="113"/>
      <c r="DZ14" s="113"/>
      <c r="EA14" s="113"/>
      <c r="EB14" s="113"/>
    </row>
    <row r="15" spans="1:132" x14ac:dyDescent="0.2">
      <c r="B15" s="113"/>
      <c r="C15" s="1039" t="s">
        <v>157</v>
      </c>
      <c r="D15" s="294">
        <v>0</v>
      </c>
      <c r="E15" s="1106" t="s">
        <v>926</v>
      </c>
      <c r="F15" s="42">
        <v>9</v>
      </c>
      <c r="G15" s="632">
        <v>1.14E-2</v>
      </c>
      <c r="H15" s="632">
        <v>1.14E-2</v>
      </c>
      <c r="I15" s="632">
        <v>1.14E-2</v>
      </c>
      <c r="J15" s="632">
        <v>1.14E-2</v>
      </c>
      <c r="K15" s="632">
        <v>1.14E-2</v>
      </c>
      <c r="L15" s="632">
        <v>1.14E-2</v>
      </c>
      <c r="M15" s="632">
        <v>1.14E-2</v>
      </c>
      <c r="N15" s="632">
        <v>1.14E-2</v>
      </c>
      <c r="O15" s="632">
        <v>1.14E-2</v>
      </c>
      <c r="P15" s="632">
        <v>1.14E-2</v>
      </c>
      <c r="Q15" s="632">
        <v>1.14E-2</v>
      </c>
      <c r="R15" s="632">
        <v>1.14E-2</v>
      </c>
      <c r="S15" s="288">
        <v>258.39999999999998</v>
      </c>
      <c r="T15" s="294">
        <v>2.2800000000000001E-2</v>
      </c>
      <c r="U15" s="1036"/>
      <c r="V15" s="1120"/>
      <c r="W15" s="1100"/>
      <c r="X15" s="868"/>
      <c r="Z15" s="871"/>
      <c r="AA15" s="872"/>
      <c r="AB15" s="866"/>
      <c r="AC15" s="866"/>
      <c r="AD15" s="867"/>
      <c r="AE15" s="860"/>
      <c r="AF15" s="810"/>
      <c r="AG15" s="810"/>
      <c r="AH15" s="810"/>
      <c r="AI15" s="810"/>
      <c r="AJ15" s="810"/>
      <c r="AK15" s="810"/>
      <c r="AL15" s="810"/>
      <c r="AM15" s="810"/>
      <c r="AN15" s="735"/>
      <c r="AO15" s="810"/>
      <c r="AP15" s="810"/>
      <c r="AQ15" s="748"/>
      <c r="AR15" s="1184">
        <v>9</v>
      </c>
      <c r="AS15" s="1231">
        <f t="shared" si="0"/>
        <v>1.14E-2</v>
      </c>
      <c r="AT15" s="1231">
        <f t="shared" si="1"/>
        <v>1.14E-2</v>
      </c>
      <c r="AU15" s="1231">
        <f t="shared" si="2"/>
        <v>1.14E-2</v>
      </c>
      <c r="AV15" s="1231">
        <f t="shared" si="3"/>
        <v>1.14E-2</v>
      </c>
      <c r="AW15" s="1231">
        <f t="shared" si="4"/>
        <v>1.14E-2</v>
      </c>
      <c r="AX15" s="1231">
        <f t="shared" si="5"/>
        <v>1.14E-2</v>
      </c>
      <c r="AY15" s="1231">
        <f t="shared" si="6"/>
        <v>1.14E-2</v>
      </c>
      <c r="AZ15" s="1231">
        <f t="shared" si="7"/>
        <v>1.14E-2</v>
      </c>
      <c r="BA15" s="1231">
        <f t="shared" si="8"/>
        <v>1.14E-2</v>
      </c>
      <c r="BB15" s="1231">
        <f t="shared" si="9"/>
        <v>1.14E-2</v>
      </c>
      <c r="BC15" s="1231">
        <f t="shared" si="10"/>
        <v>1.14E-2</v>
      </c>
      <c r="BD15" s="1231">
        <f t="shared" si="11"/>
        <v>1.14E-2</v>
      </c>
      <c r="BE15" s="748"/>
      <c r="BF15" s="748"/>
      <c r="BG15" s="1117"/>
      <c r="BH15" s="1232"/>
      <c r="BI15" s="1232"/>
      <c r="BJ15" s="1232"/>
      <c r="BK15" s="1232"/>
      <c r="BL15" s="1232"/>
      <c r="BM15" s="806"/>
      <c r="BN15" s="806"/>
      <c r="BO15" s="806"/>
      <c r="BP15" s="806"/>
      <c r="BQ15" s="806"/>
      <c r="BR15" s="615"/>
      <c r="BS15" s="615"/>
      <c r="BT15" s="229"/>
      <c r="BU15" s="228"/>
      <c r="BV15" s="228"/>
      <c r="BW15" s="228"/>
      <c r="BX15" s="228"/>
      <c r="BY15" s="228"/>
      <c r="BZ15" s="228"/>
      <c r="CA15" s="228"/>
      <c r="CB15" s="228"/>
      <c r="CC15" s="228"/>
      <c r="CD15" s="228"/>
      <c r="CE15" s="228"/>
      <c r="CF15" s="228"/>
      <c r="CG15" s="228"/>
      <c r="CH15" s="228"/>
      <c r="CI15" s="228"/>
      <c r="CJ15" s="228"/>
      <c r="CK15" s="228"/>
      <c r="CL15" s="228"/>
      <c r="CM15" s="113"/>
      <c r="CN15" s="113"/>
      <c r="CO15" s="113"/>
      <c r="CP15" s="113"/>
      <c r="CQ15" s="113"/>
      <c r="CR15" s="113"/>
      <c r="CS15" s="113"/>
      <c r="CT15" s="113"/>
      <c r="CU15" s="113"/>
      <c r="CV15" s="113"/>
      <c r="CW15" s="113"/>
      <c r="CX15" s="113"/>
      <c r="CY15" s="113"/>
      <c r="CZ15" s="113"/>
      <c r="DA15" s="113"/>
      <c r="DB15" s="113"/>
      <c r="DC15" s="113"/>
      <c r="DD15" s="113"/>
      <c r="DE15" s="113"/>
      <c r="DF15" s="113"/>
      <c r="DG15" s="113"/>
      <c r="DH15" s="113"/>
      <c r="DI15" s="113"/>
      <c r="DJ15" s="113"/>
      <c r="DK15" s="113"/>
      <c r="DL15" s="113"/>
      <c r="DM15" s="113"/>
      <c r="DN15" s="113"/>
      <c r="DO15" s="113"/>
      <c r="DP15" s="113"/>
      <c r="DQ15" s="113"/>
      <c r="DR15" s="113"/>
      <c r="DS15" s="113"/>
      <c r="DT15" s="113"/>
      <c r="DU15" s="113"/>
      <c r="DV15" s="113"/>
      <c r="DW15" s="113"/>
      <c r="DX15" s="113"/>
      <c r="DY15" s="113"/>
      <c r="DZ15" s="113"/>
      <c r="EA15" s="113"/>
      <c r="EB15" s="113"/>
    </row>
    <row r="16" spans="1:132" x14ac:dyDescent="0.2">
      <c r="B16" s="113"/>
      <c r="C16" s="1039" t="s">
        <v>200</v>
      </c>
      <c r="D16" s="294">
        <v>-0.5</v>
      </c>
      <c r="E16" s="1106" t="s">
        <v>927</v>
      </c>
      <c r="F16" s="42">
        <v>10</v>
      </c>
      <c r="G16" s="632">
        <v>1.3528E-2</v>
      </c>
      <c r="H16" s="632">
        <v>1.3528E-2</v>
      </c>
      <c r="I16" s="632">
        <v>1.3528E-2</v>
      </c>
      <c r="J16" s="632">
        <v>1.3528E-2</v>
      </c>
      <c r="K16" s="632">
        <v>1.3528E-2</v>
      </c>
      <c r="L16" s="632">
        <v>1.3528E-2</v>
      </c>
      <c r="M16" s="632">
        <v>1.3528E-2</v>
      </c>
      <c r="N16" s="632">
        <v>1.3528E-2</v>
      </c>
      <c r="O16" s="632">
        <v>1.3528E-2</v>
      </c>
      <c r="P16" s="632">
        <v>1.3528E-2</v>
      </c>
      <c r="Q16" s="632">
        <v>1.3528E-2</v>
      </c>
      <c r="R16" s="632">
        <v>1.3528E-2</v>
      </c>
      <c r="S16" s="288">
        <v>288.8</v>
      </c>
      <c r="T16" s="294">
        <v>2.7056E-2</v>
      </c>
      <c r="U16" s="1036"/>
      <c r="V16" s="1120"/>
      <c r="W16" s="1100"/>
      <c r="X16" s="868"/>
      <c r="Z16" s="873"/>
      <c r="AA16" s="872"/>
      <c r="AB16" s="866"/>
      <c r="AC16" s="866"/>
      <c r="AD16" s="867"/>
      <c r="AE16" s="860"/>
      <c r="AF16" s="810"/>
      <c r="AG16" s="810"/>
      <c r="AH16" s="810"/>
      <c r="AI16" s="810"/>
      <c r="AJ16" s="810"/>
      <c r="AK16" s="810"/>
      <c r="AL16" s="810"/>
      <c r="AM16" s="810"/>
      <c r="AN16" s="735"/>
      <c r="AO16" s="810"/>
      <c r="AP16" s="810"/>
      <c r="AQ16" s="748"/>
      <c r="AR16" s="1184">
        <v>10</v>
      </c>
      <c r="AS16" s="1231">
        <f t="shared" si="0"/>
        <v>1.3528E-2</v>
      </c>
      <c r="AT16" s="1231">
        <f t="shared" si="1"/>
        <v>1.3528E-2</v>
      </c>
      <c r="AU16" s="1231">
        <f t="shared" si="2"/>
        <v>1.3528E-2</v>
      </c>
      <c r="AV16" s="1231">
        <f t="shared" si="3"/>
        <v>1.3528E-2</v>
      </c>
      <c r="AW16" s="1231">
        <f t="shared" si="4"/>
        <v>1.3528E-2</v>
      </c>
      <c r="AX16" s="1231">
        <f t="shared" si="5"/>
        <v>1.3528E-2</v>
      </c>
      <c r="AY16" s="1231">
        <f t="shared" si="6"/>
        <v>1.3528E-2</v>
      </c>
      <c r="AZ16" s="1231">
        <f t="shared" si="7"/>
        <v>1.3528E-2</v>
      </c>
      <c r="BA16" s="1231">
        <f t="shared" si="8"/>
        <v>1.3528E-2</v>
      </c>
      <c r="BB16" s="1231">
        <f t="shared" si="9"/>
        <v>1.3528E-2</v>
      </c>
      <c r="BC16" s="1231">
        <f t="shared" si="10"/>
        <v>1.3528E-2</v>
      </c>
      <c r="BD16" s="1231">
        <f t="shared" si="11"/>
        <v>1.3528E-2</v>
      </c>
      <c r="BE16" s="748"/>
      <c r="BF16" s="748"/>
      <c r="BG16" s="1117"/>
      <c r="BH16" s="1232"/>
      <c r="BI16" s="1232"/>
      <c r="BJ16" s="1232"/>
      <c r="BK16" s="1232"/>
      <c r="BL16" s="1232"/>
      <c r="BM16" s="806"/>
      <c r="BN16" s="806"/>
      <c r="BO16" s="806"/>
      <c r="BP16" s="806"/>
      <c r="BQ16" s="806"/>
      <c r="BR16" s="615"/>
      <c r="BS16" s="615"/>
      <c r="BT16" s="229"/>
      <c r="BU16" s="228"/>
      <c r="BV16" s="228"/>
      <c r="BW16" s="228"/>
      <c r="BX16" s="228"/>
      <c r="BY16" s="228"/>
      <c r="BZ16" s="228"/>
      <c r="CA16" s="228"/>
      <c r="CB16" s="228"/>
      <c r="CC16" s="228"/>
      <c r="CD16" s="228"/>
      <c r="CE16" s="228"/>
      <c r="CF16" s="228"/>
      <c r="CG16" s="228"/>
      <c r="CH16" s="228"/>
      <c r="CI16" s="228"/>
      <c r="CJ16" s="228"/>
      <c r="CK16" s="228"/>
      <c r="CL16" s="228"/>
      <c r="CM16" s="113"/>
      <c r="CN16" s="113"/>
      <c r="CO16" s="113"/>
      <c r="CP16" s="113"/>
      <c r="CQ16" s="113"/>
      <c r="CR16" s="113"/>
      <c r="CS16" s="113"/>
      <c r="CT16" s="113"/>
      <c r="CU16" s="113"/>
      <c r="CV16" s="113"/>
      <c r="CW16" s="113"/>
      <c r="CX16" s="113"/>
      <c r="CY16" s="113"/>
      <c r="CZ16" s="113"/>
      <c r="DA16" s="113"/>
      <c r="DB16" s="113"/>
      <c r="DC16" s="113"/>
      <c r="DD16" s="113"/>
      <c r="DE16" s="113"/>
      <c r="DF16" s="113"/>
      <c r="DG16" s="113"/>
      <c r="DH16" s="113"/>
      <c r="DI16" s="113"/>
      <c r="DJ16" s="113"/>
      <c r="DK16" s="113"/>
      <c r="DL16" s="113"/>
      <c r="DM16" s="113"/>
      <c r="DN16" s="113"/>
      <c r="DO16" s="113"/>
      <c r="DP16" s="113"/>
      <c r="DQ16" s="113"/>
      <c r="DR16" s="113"/>
      <c r="DS16" s="113"/>
      <c r="DT16" s="113"/>
      <c r="DU16" s="113"/>
      <c r="DV16" s="113"/>
      <c r="DW16" s="113"/>
      <c r="DX16" s="113"/>
      <c r="DY16" s="113"/>
      <c r="DZ16" s="113"/>
      <c r="EA16" s="113"/>
      <c r="EB16" s="113"/>
    </row>
    <row r="17" spans="2:132" x14ac:dyDescent="0.2">
      <c r="B17" s="113"/>
      <c r="C17" s="1045" t="s">
        <v>465</v>
      </c>
      <c r="D17" s="1049">
        <v>1</v>
      </c>
      <c r="E17" s="1106" t="s">
        <v>928</v>
      </c>
      <c r="F17" s="42">
        <v>11</v>
      </c>
      <c r="G17" s="632">
        <v>1.6264000000000001E-2</v>
      </c>
      <c r="H17" s="632">
        <v>1.6264000000000001E-2</v>
      </c>
      <c r="I17" s="632">
        <v>1.6264000000000001E-2</v>
      </c>
      <c r="J17" s="632">
        <v>1.6264000000000001E-2</v>
      </c>
      <c r="K17" s="632">
        <v>1.6264000000000001E-2</v>
      </c>
      <c r="L17" s="632">
        <v>1.6264000000000001E-2</v>
      </c>
      <c r="M17" s="632">
        <v>1.6264000000000001E-2</v>
      </c>
      <c r="N17" s="632">
        <v>1.6264000000000001E-2</v>
      </c>
      <c r="O17" s="632">
        <v>1.6264000000000001E-2</v>
      </c>
      <c r="P17" s="632">
        <v>1.6264000000000001E-2</v>
      </c>
      <c r="Q17" s="632">
        <v>1.6264000000000001E-2</v>
      </c>
      <c r="R17" s="632">
        <v>1.6264000000000001E-2</v>
      </c>
      <c r="S17" s="288">
        <v>319.2</v>
      </c>
      <c r="T17" s="294">
        <v>3.2528000000000001E-2</v>
      </c>
      <c r="U17" s="1036"/>
      <c r="V17" s="1120"/>
      <c r="W17" s="1100"/>
      <c r="X17" s="868"/>
      <c r="Z17" s="873"/>
      <c r="AA17" s="872"/>
      <c r="AB17" s="866"/>
      <c r="AC17" s="866"/>
      <c r="AD17" s="867"/>
      <c r="AE17" s="860"/>
      <c r="AF17" s="810"/>
      <c r="AG17" s="810"/>
      <c r="AH17" s="810"/>
      <c r="AI17" s="810"/>
      <c r="AJ17" s="810"/>
      <c r="AK17" s="810"/>
      <c r="AL17" s="810"/>
      <c r="AM17" s="810"/>
      <c r="AN17" s="735"/>
      <c r="AO17" s="810"/>
      <c r="AP17" s="810"/>
      <c r="AQ17" s="748"/>
      <c r="AR17" s="1184">
        <v>11</v>
      </c>
      <c r="AS17" s="1231">
        <f t="shared" si="0"/>
        <v>1.6264000000000001E-2</v>
      </c>
      <c r="AT17" s="1231">
        <f t="shared" si="1"/>
        <v>1.6264000000000001E-2</v>
      </c>
      <c r="AU17" s="1231">
        <f t="shared" si="2"/>
        <v>1.6264000000000001E-2</v>
      </c>
      <c r="AV17" s="1231">
        <f t="shared" si="3"/>
        <v>1.6264000000000001E-2</v>
      </c>
      <c r="AW17" s="1231">
        <f t="shared" si="4"/>
        <v>1.6264000000000001E-2</v>
      </c>
      <c r="AX17" s="1231">
        <f t="shared" si="5"/>
        <v>1.6264000000000001E-2</v>
      </c>
      <c r="AY17" s="1231">
        <f t="shared" si="6"/>
        <v>1.6264000000000001E-2</v>
      </c>
      <c r="AZ17" s="1231">
        <f t="shared" si="7"/>
        <v>1.6264000000000001E-2</v>
      </c>
      <c r="BA17" s="1231">
        <f t="shared" si="8"/>
        <v>1.6264000000000001E-2</v>
      </c>
      <c r="BB17" s="1231">
        <f t="shared" si="9"/>
        <v>1.6264000000000001E-2</v>
      </c>
      <c r="BC17" s="1231">
        <f t="shared" si="10"/>
        <v>1.6264000000000001E-2</v>
      </c>
      <c r="BD17" s="1231">
        <f t="shared" si="11"/>
        <v>1.6264000000000001E-2</v>
      </c>
      <c r="BE17" s="748"/>
      <c r="BF17" s="748"/>
      <c r="BG17" s="1117"/>
      <c r="BH17" s="1232"/>
      <c r="BI17" s="1232"/>
      <c r="BJ17" s="1232"/>
      <c r="BK17" s="1232"/>
      <c r="BL17" s="1232"/>
      <c r="BM17" s="806"/>
      <c r="BN17" s="806"/>
      <c r="BO17" s="806"/>
      <c r="BP17" s="806"/>
      <c r="BQ17" s="806"/>
      <c r="BR17" s="615"/>
      <c r="BS17" s="615"/>
      <c r="BT17" s="229"/>
      <c r="BU17" s="228"/>
      <c r="BV17" s="228"/>
      <c r="BW17" s="228"/>
      <c r="BX17" s="228"/>
      <c r="BY17" s="228"/>
      <c r="BZ17" s="228"/>
      <c r="CA17" s="228"/>
      <c r="CB17" s="228"/>
      <c r="CC17" s="228"/>
      <c r="CD17" s="228"/>
      <c r="CE17" s="228"/>
      <c r="CF17" s="228"/>
      <c r="CG17" s="228"/>
      <c r="CH17" s="228"/>
      <c r="CI17" s="228"/>
      <c r="CJ17" s="228"/>
      <c r="CK17" s="228"/>
      <c r="CL17" s="228"/>
      <c r="CM17" s="113"/>
      <c r="CN17" s="113"/>
      <c r="CO17" s="113"/>
      <c r="CP17" s="113"/>
      <c r="CQ17" s="113"/>
      <c r="CR17" s="113"/>
      <c r="CS17" s="113"/>
      <c r="CT17" s="113"/>
      <c r="CU17" s="113"/>
      <c r="CV17" s="113"/>
      <c r="CW17" s="113"/>
      <c r="CX17" s="113"/>
      <c r="CY17" s="113"/>
      <c r="CZ17" s="113"/>
      <c r="DA17" s="113"/>
      <c r="DB17" s="113"/>
      <c r="DC17" s="113"/>
      <c r="DD17" s="113"/>
      <c r="DE17" s="113"/>
      <c r="DF17" s="113"/>
      <c r="DG17" s="113"/>
      <c r="DH17" s="113"/>
      <c r="DI17" s="113"/>
      <c r="DJ17" s="113"/>
      <c r="DK17" s="113"/>
      <c r="DL17" s="113"/>
      <c r="DM17" s="113"/>
      <c r="DN17" s="113"/>
      <c r="DO17" s="113"/>
      <c r="DP17" s="113"/>
      <c r="DQ17" s="113"/>
      <c r="DR17" s="113"/>
      <c r="DS17" s="113"/>
      <c r="DT17" s="113"/>
      <c r="DU17" s="113"/>
      <c r="DV17" s="113"/>
      <c r="DW17" s="113"/>
      <c r="DX17" s="113"/>
      <c r="DY17" s="113"/>
      <c r="DZ17" s="113"/>
      <c r="EA17" s="113"/>
      <c r="EB17" s="113"/>
    </row>
    <row r="18" spans="2:132" x14ac:dyDescent="0.2">
      <c r="B18" s="113"/>
      <c r="D18" s="1044" t="s">
        <v>919</v>
      </c>
      <c r="E18" s="1101"/>
      <c r="F18" s="42">
        <v>12</v>
      </c>
      <c r="G18" s="632">
        <v>1.9911999999999999E-2</v>
      </c>
      <c r="H18" s="632">
        <v>1.9911999999999999E-2</v>
      </c>
      <c r="I18" s="632">
        <v>1.9911999999999999E-2</v>
      </c>
      <c r="J18" s="632">
        <v>1.9911999999999999E-2</v>
      </c>
      <c r="K18" s="632">
        <v>1.9911999999999999E-2</v>
      </c>
      <c r="L18" s="632">
        <v>1.9911999999999999E-2</v>
      </c>
      <c r="M18" s="632">
        <v>1.9911999999999999E-2</v>
      </c>
      <c r="N18" s="632">
        <v>1.9911999999999999E-2</v>
      </c>
      <c r="O18" s="632">
        <v>1.9911999999999999E-2</v>
      </c>
      <c r="P18" s="632">
        <v>1.9911999999999999E-2</v>
      </c>
      <c r="Q18" s="632">
        <v>1.9911999999999999E-2</v>
      </c>
      <c r="R18" s="632">
        <v>1.9911999999999999E-2</v>
      </c>
      <c r="S18" s="288">
        <v>349.6</v>
      </c>
      <c r="T18" s="294">
        <v>3.9823999999999998E-2</v>
      </c>
      <c r="U18" s="1036"/>
      <c r="V18" s="1120"/>
      <c r="W18" s="1100"/>
      <c r="X18" s="868"/>
      <c r="Z18" s="873"/>
      <c r="AA18" s="872"/>
      <c r="AB18" s="866"/>
      <c r="AC18" s="866"/>
      <c r="AD18" s="867"/>
      <c r="AE18" s="860"/>
      <c r="AF18" s="810"/>
      <c r="AG18" s="810"/>
      <c r="AH18" s="810"/>
      <c r="AI18" s="810"/>
      <c r="AJ18" s="810"/>
      <c r="AK18" s="810"/>
      <c r="AL18" s="810"/>
      <c r="AM18" s="810"/>
      <c r="AN18" s="735"/>
      <c r="AO18" s="810"/>
      <c r="AP18" s="810"/>
      <c r="AQ18" s="748"/>
      <c r="AR18" s="1184">
        <v>12</v>
      </c>
      <c r="AS18" s="1231">
        <f t="shared" si="0"/>
        <v>1.9911999999999999E-2</v>
      </c>
      <c r="AT18" s="1231">
        <f t="shared" si="1"/>
        <v>1.9911999999999999E-2</v>
      </c>
      <c r="AU18" s="1231">
        <f t="shared" si="2"/>
        <v>1.9911999999999999E-2</v>
      </c>
      <c r="AV18" s="1231">
        <f t="shared" si="3"/>
        <v>1.9911999999999999E-2</v>
      </c>
      <c r="AW18" s="1231">
        <f t="shared" si="4"/>
        <v>1.9911999999999999E-2</v>
      </c>
      <c r="AX18" s="1231">
        <f t="shared" si="5"/>
        <v>1.9911999999999999E-2</v>
      </c>
      <c r="AY18" s="1231">
        <f t="shared" si="6"/>
        <v>1.9911999999999999E-2</v>
      </c>
      <c r="AZ18" s="1231">
        <f t="shared" si="7"/>
        <v>1.9911999999999999E-2</v>
      </c>
      <c r="BA18" s="1231">
        <f t="shared" si="8"/>
        <v>1.9911999999999999E-2</v>
      </c>
      <c r="BB18" s="1231">
        <f t="shared" si="9"/>
        <v>1.9911999999999999E-2</v>
      </c>
      <c r="BC18" s="1231">
        <f t="shared" si="10"/>
        <v>1.9911999999999999E-2</v>
      </c>
      <c r="BD18" s="1231">
        <f t="shared" si="11"/>
        <v>1.9911999999999999E-2</v>
      </c>
      <c r="BE18" s="748"/>
      <c r="BF18" s="748"/>
      <c r="BG18" s="1117"/>
      <c r="BH18" s="1232"/>
      <c r="BI18" s="1232"/>
      <c r="BJ18" s="1232"/>
      <c r="BK18" s="1232"/>
      <c r="BL18" s="1232"/>
      <c r="BM18" s="806"/>
      <c r="BN18" s="806"/>
      <c r="BO18" s="806"/>
      <c r="BP18" s="806"/>
      <c r="BQ18" s="806"/>
      <c r="BR18" s="615"/>
      <c r="BS18" s="615"/>
      <c r="BT18" s="229"/>
      <c r="BU18" s="228"/>
      <c r="BV18" s="228"/>
      <c r="BW18" s="228"/>
      <c r="BX18" s="228"/>
      <c r="BY18" s="228"/>
      <c r="BZ18" s="228"/>
      <c r="CA18" s="228"/>
      <c r="CB18" s="228"/>
      <c r="CC18" s="228"/>
      <c r="CD18" s="228"/>
      <c r="CE18" s="228"/>
      <c r="CF18" s="228"/>
      <c r="CG18" s="228"/>
      <c r="CH18" s="228"/>
      <c r="CI18" s="228"/>
      <c r="CJ18" s="228"/>
      <c r="CK18" s="228"/>
      <c r="CL18" s="228"/>
      <c r="CM18" s="113"/>
      <c r="CN18" s="113"/>
      <c r="CO18" s="113"/>
      <c r="CP18" s="113"/>
      <c r="CQ18" s="113"/>
      <c r="CR18" s="113"/>
      <c r="CS18" s="113"/>
      <c r="CT18" s="113"/>
      <c r="CU18" s="113"/>
      <c r="CV18" s="113"/>
      <c r="CW18" s="113"/>
      <c r="CX18" s="113"/>
      <c r="CY18" s="113"/>
      <c r="CZ18" s="113"/>
      <c r="DA18" s="113"/>
      <c r="DB18" s="113"/>
      <c r="DC18" s="113"/>
      <c r="DD18" s="113"/>
      <c r="DE18" s="113"/>
      <c r="DF18" s="113"/>
      <c r="DG18" s="113"/>
      <c r="DH18" s="113"/>
      <c r="DI18" s="113"/>
      <c r="DJ18" s="113"/>
      <c r="DK18" s="113"/>
      <c r="DL18" s="113"/>
      <c r="DM18" s="113"/>
      <c r="DN18" s="113"/>
      <c r="DO18" s="113"/>
      <c r="DP18" s="113"/>
      <c r="DQ18" s="113"/>
      <c r="DR18" s="113"/>
      <c r="DS18" s="113"/>
      <c r="DT18" s="113"/>
      <c r="DU18" s="113"/>
      <c r="DV18" s="113"/>
      <c r="DW18" s="113"/>
      <c r="DX18" s="113"/>
      <c r="DY18" s="113"/>
      <c r="DZ18" s="113"/>
      <c r="EA18" s="113"/>
      <c r="EB18" s="113"/>
    </row>
    <row r="19" spans="2:132" x14ac:dyDescent="0.2">
      <c r="B19" s="113"/>
      <c r="C19" s="1039" t="s">
        <v>157</v>
      </c>
      <c r="D19" s="294">
        <v>0</v>
      </c>
      <c r="E19" s="1106" t="s">
        <v>929</v>
      </c>
      <c r="F19" s="42">
        <v>13</v>
      </c>
      <c r="G19" s="632">
        <v>2.4775999999999999E-2</v>
      </c>
      <c r="H19" s="632">
        <v>2.4775999999999999E-2</v>
      </c>
      <c r="I19" s="632">
        <v>2.4775999999999999E-2</v>
      </c>
      <c r="J19" s="632">
        <v>2.4775999999999999E-2</v>
      </c>
      <c r="K19" s="632">
        <v>2.4775999999999999E-2</v>
      </c>
      <c r="L19" s="632">
        <v>2.4775999999999999E-2</v>
      </c>
      <c r="M19" s="632">
        <v>2.4775999999999999E-2</v>
      </c>
      <c r="N19" s="632">
        <v>2.4775999999999999E-2</v>
      </c>
      <c r="O19" s="632">
        <v>2.4775999999999999E-2</v>
      </c>
      <c r="P19" s="632">
        <v>2.4775999999999999E-2</v>
      </c>
      <c r="Q19" s="632">
        <v>2.4775999999999999E-2</v>
      </c>
      <c r="R19" s="632">
        <v>2.4775999999999999E-2</v>
      </c>
      <c r="S19" s="288">
        <v>380</v>
      </c>
      <c r="T19" s="294">
        <v>4.9551999999999999E-2</v>
      </c>
      <c r="U19" s="1036"/>
      <c r="V19" s="1120"/>
      <c r="W19" s="1100"/>
      <c r="X19" s="868"/>
      <c r="Z19" s="873"/>
      <c r="AA19" s="872"/>
      <c r="AB19" s="866"/>
      <c r="AC19" s="866"/>
      <c r="AD19" s="867"/>
      <c r="AE19" s="860"/>
      <c r="AF19" s="810"/>
      <c r="AG19" s="810"/>
      <c r="AH19" s="810"/>
      <c r="AI19" s="810"/>
      <c r="AJ19" s="810"/>
      <c r="AK19" s="810"/>
      <c r="AL19" s="810"/>
      <c r="AM19" s="810"/>
      <c r="AN19" s="735"/>
      <c r="AO19" s="810"/>
      <c r="AP19" s="810"/>
      <c r="AQ19" s="1233"/>
      <c r="AR19" s="1184">
        <v>13</v>
      </c>
      <c r="AS19" s="1231">
        <f t="shared" si="0"/>
        <v>2.4775999999999999E-2</v>
      </c>
      <c r="AT19" s="1231">
        <f t="shared" si="1"/>
        <v>2.4775999999999999E-2</v>
      </c>
      <c r="AU19" s="1231">
        <f t="shared" si="2"/>
        <v>2.4775999999999999E-2</v>
      </c>
      <c r="AV19" s="1231">
        <f t="shared" si="3"/>
        <v>2.4775999999999999E-2</v>
      </c>
      <c r="AW19" s="1231">
        <f t="shared" si="4"/>
        <v>2.4775999999999999E-2</v>
      </c>
      <c r="AX19" s="1231">
        <f t="shared" si="5"/>
        <v>2.4775999999999999E-2</v>
      </c>
      <c r="AY19" s="1231">
        <f t="shared" si="6"/>
        <v>2.4775999999999999E-2</v>
      </c>
      <c r="AZ19" s="1231">
        <f t="shared" si="7"/>
        <v>2.4775999999999999E-2</v>
      </c>
      <c r="BA19" s="1231">
        <f t="shared" si="8"/>
        <v>2.4775999999999999E-2</v>
      </c>
      <c r="BB19" s="1231">
        <f t="shared" si="9"/>
        <v>2.4775999999999999E-2</v>
      </c>
      <c r="BC19" s="1231">
        <f t="shared" si="10"/>
        <v>2.4775999999999999E-2</v>
      </c>
      <c r="BD19" s="1231">
        <f t="shared" si="11"/>
        <v>2.4775999999999999E-2</v>
      </c>
      <c r="BE19" s="748"/>
      <c r="BF19" s="748"/>
      <c r="BG19" s="1117"/>
      <c r="BH19" s="1232"/>
      <c r="BI19" s="1232"/>
      <c r="BJ19" s="1232"/>
      <c r="BK19" s="1232"/>
      <c r="BL19" s="1232"/>
      <c r="BM19" s="806"/>
      <c r="BN19" s="806"/>
      <c r="BO19" s="806"/>
      <c r="BP19" s="806"/>
      <c r="BQ19" s="806"/>
      <c r="BR19" s="615"/>
      <c r="BS19" s="615"/>
      <c r="BT19" s="229"/>
      <c r="BU19" s="228"/>
      <c r="BV19" s="228"/>
      <c r="BW19" s="228"/>
      <c r="BX19" s="228"/>
      <c r="BY19" s="228"/>
      <c r="BZ19" s="228"/>
      <c r="CA19" s="228"/>
      <c r="CB19" s="228"/>
      <c r="CC19" s="228"/>
      <c r="CD19" s="228"/>
      <c r="CE19" s="228"/>
      <c r="CF19" s="228"/>
      <c r="CG19" s="228"/>
      <c r="CH19" s="228"/>
      <c r="CI19" s="228"/>
      <c r="CJ19" s="228"/>
      <c r="CK19" s="228"/>
      <c r="CL19" s="228"/>
      <c r="CM19" s="113"/>
      <c r="CN19" s="113"/>
      <c r="CO19" s="113"/>
      <c r="CP19" s="113"/>
      <c r="CQ19" s="113"/>
      <c r="CR19" s="113"/>
      <c r="CS19" s="113"/>
      <c r="CT19" s="113"/>
      <c r="CU19" s="113"/>
      <c r="CV19" s="113"/>
      <c r="CW19" s="113"/>
      <c r="CX19" s="113"/>
      <c r="CY19" s="113"/>
      <c r="CZ19" s="113"/>
      <c r="DA19" s="113"/>
      <c r="DB19" s="113"/>
      <c r="DC19" s="113"/>
      <c r="DD19" s="113"/>
      <c r="DE19" s="113"/>
      <c r="DF19" s="113"/>
      <c r="DG19" s="113"/>
      <c r="DH19" s="113"/>
      <c r="DI19" s="113"/>
      <c r="DJ19" s="113"/>
      <c r="DK19" s="113"/>
      <c r="DL19" s="113"/>
      <c r="DM19" s="113"/>
      <c r="DN19" s="113"/>
      <c r="DO19" s="113"/>
      <c r="DP19" s="113"/>
      <c r="DQ19" s="113"/>
      <c r="DR19" s="113"/>
      <c r="DS19" s="113"/>
      <c r="DT19" s="113"/>
      <c r="DU19" s="113"/>
      <c r="DV19" s="113"/>
      <c r="DW19" s="113"/>
      <c r="DX19" s="113"/>
      <c r="DY19" s="113"/>
      <c r="DZ19" s="113"/>
      <c r="EA19" s="113"/>
      <c r="EB19" s="113"/>
    </row>
    <row r="20" spans="2:132" x14ac:dyDescent="0.2">
      <c r="B20" s="113"/>
      <c r="C20" s="1039" t="s">
        <v>200</v>
      </c>
      <c r="D20" s="294">
        <v>0</v>
      </c>
      <c r="E20" s="1106" t="s">
        <v>930</v>
      </c>
      <c r="F20" s="42">
        <v>14</v>
      </c>
      <c r="G20" s="632">
        <v>2.9791999999999999E-2</v>
      </c>
      <c r="H20" s="632">
        <v>2.9791999999999999E-2</v>
      </c>
      <c r="I20" s="632">
        <v>2.9791999999999999E-2</v>
      </c>
      <c r="J20" s="632">
        <v>2.9791999999999999E-2</v>
      </c>
      <c r="K20" s="632">
        <v>2.9791999999999999E-2</v>
      </c>
      <c r="L20" s="632">
        <v>2.9791999999999999E-2</v>
      </c>
      <c r="M20" s="632">
        <v>2.9791999999999999E-2</v>
      </c>
      <c r="N20" s="632">
        <v>2.9791999999999999E-2</v>
      </c>
      <c r="O20" s="632">
        <v>2.9791999999999999E-2</v>
      </c>
      <c r="P20" s="632">
        <v>2.9791999999999999E-2</v>
      </c>
      <c r="Q20" s="632">
        <v>2.9791999999999999E-2</v>
      </c>
      <c r="R20" s="632">
        <v>2.9791999999999999E-2</v>
      </c>
      <c r="S20" s="288">
        <v>410.4</v>
      </c>
      <c r="T20" s="294">
        <v>5.9583999999999998E-2</v>
      </c>
      <c r="U20" s="1036"/>
      <c r="V20" s="1120"/>
      <c r="W20" s="1100"/>
      <c r="X20" s="868"/>
      <c r="Z20" s="873"/>
      <c r="AA20" s="872"/>
      <c r="AB20" s="866"/>
      <c r="AC20" s="866"/>
      <c r="AD20" s="867"/>
      <c r="AE20" s="860"/>
      <c r="AF20" s="810"/>
      <c r="AG20" s="810"/>
      <c r="AH20" s="810"/>
      <c r="AI20" s="810"/>
      <c r="AJ20" s="810"/>
      <c r="AK20" s="810"/>
      <c r="AL20" s="810"/>
      <c r="AM20" s="810"/>
      <c r="AN20" s="735"/>
      <c r="AO20" s="810"/>
      <c r="AP20" s="810"/>
      <c r="AQ20" s="1233"/>
      <c r="AR20" s="1184">
        <v>14</v>
      </c>
      <c r="AS20" s="1231">
        <f t="shared" si="0"/>
        <v>2.9791999999999999E-2</v>
      </c>
      <c r="AT20" s="1231">
        <f t="shared" si="1"/>
        <v>2.9791999999999999E-2</v>
      </c>
      <c r="AU20" s="1231">
        <f t="shared" si="2"/>
        <v>2.9791999999999999E-2</v>
      </c>
      <c r="AV20" s="1231">
        <f t="shared" si="3"/>
        <v>2.9791999999999999E-2</v>
      </c>
      <c r="AW20" s="1231">
        <f t="shared" si="4"/>
        <v>2.9791999999999999E-2</v>
      </c>
      <c r="AX20" s="1231">
        <f t="shared" si="5"/>
        <v>2.9791999999999999E-2</v>
      </c>
      <c r="AY20" s="1231">
        <f t="shared" si="6"/>
        <v>2.9791999999999999E-2</v>
      </c>
      <c r="AZ20" s="1231">
        <f t="shared" si="7"/>
        <v>2.9791999999999999E-2</v>
      </c>
      <c r="BA20" s="1231">
        <f t="shared" si="8"/>
        <v>2.9791999999999999E-2</v>
      </c>
      <c r="BB20" s="1231">
        <f t="shared" si="9"/>
        <v>2.9791999999999999E-2</v>
      </c>
      <c r="BC20" s="1231">
        <f t="shared" si="10"/>
        <v>2.9791999999999999E-2</v>
      </c>
      <c r="BD20" s="1231">
        <f t="shared" si="11"/>
        <v>2.9791999999999999E-2</v>
      </c>
      <c r="BE20" s="748"/>
      <c r="BF20" s="748"/>
      <c r="BG20" s="1117"/>
      <c r="BH20" s="1232"/>
      <c r="BI20" s="1232"/>
      <c r="BJ20" s="1232"/>
      <c r="BK20" s="1232"/>
      <c r="BL20" s="1232"/>
      <c r="BM20" s="806"/>
      <c r="BN20" s="806"/>
      <c r="BO20" s="806"/>
      <c r="BP20" s="806"/>
      <c r="BQ20" s="806"/>
      <c r="BR20" s="615"/>
      <c r="BS20" s="615"/>
      <c r="BT20" s="229"/>
      <c r="BU20" s="228"/>
      <c r="BV20" s="228"/>
      <c r="BW20" s="228"/>
      <c r="BX20" s="228"/>
      <c r="BY20" s="228"/>
      <c r="BZ20" s="228"/>
      <c r="CA20" s="228"/>
      <c r="CB20" s="228"/>
      <c r="CC20" s="228"/>
      <c r="CD20" s="228"/>
      <c r="CE20" s="228"/>
      <c r="CF20" s="228"/>
      <c r="CG20" s="228"/>
      <c r="CH20" s="228"/>
      <c r="CI20" s="228"/>
      <c r="CJ20" s="228"/>
      <c r="CK20" s="228"/>
      <c r="CL20" s="228"/>
      <c r="CM20" s="113"/>
      <c r="CN20" s="113"/>
      <c r="CO20" s="113"/>
      <c r="CP20" s="113"/>
      <c r="CQ20" s="113"/>
      <c r="CR20" s="113"/>
      <c r="CS20" s="113"/>
      <c r="CT20" s="113"/>
      <c r="CU20" s="113"/>
      <c r="CV20" s="113"/>
      <c r="CW20" s="113"/>
      <c r="CX20" s="113"/>
      <c r="CY20" s="113"/>
      <c r="CZ20" s="113"/>
      <c r="DA20" s="113"/>
      <c r="DB20" s="113"/>
      <c r="DC20" s="113"/>
      <c r="DD20" s="113"/>
      <c r="DE20" s="113"/>
      <c r="DF20" s="113"/>
      <c r="DG20" s="113"/>
      <c r="DH20" s="113"/>
      <c r="DI20" s="113"/>
      <c r="DJ20" s="113"/>
      <c r="DK20" s="113"/>
      <c r="DL20" s="113"/>
      <c r="DM20" s="113"/>
      <c r="DN20" s="113"/>
      <c r="DO20" s="113"/>
      <c r="DP20" s="113"/>
      <c r="DQ20" s="113"/>
      <c r="DR20" s="113"/>
      <c r="DS20" s="113"/>
      <c r="DT20" s="113"/>
      <c r="DU20" s="113"/>
      <c r="DV20" s="113"/>
      <c r="DW20" s="113"/>
      <c r="DX20" s="113"/>
      <c r="DY20" s="113"/>
      <c r="DZ20" s="113"/>
      <c r="EA20" s="113"/>
      <c r="EB20" s="113"/>
    </row>
    <row r="21" spans="2:132" x14ac:dyDescent="0.2">
      <c r="B21" s="113"/>
      <c r="C21" s="1045" t="s">
        <v>465</v>
      </c>
      <c r="D21" s="1049">
        <v>1</v>
      </c>
      <c r="E21" s="1106" t="s">
        <v>931</v>
      </c>
      <c r="F21" s="42">
        <v>15</v>
      </c>
      <c r="G21" s="632">
        <v>3.5111999999999997E-2</v>
      </c>
      <c r="H21" s="632">
        <v>3.5111999999999997E-2</v>
      </c>
      <c r="I21" s="632">
        <v>3.5111999999999997E-2</v>
      </c>
      <c r="J21" s="632">
        <v>3.5111999999999997E-2</v>
      </c>
      <c r="K21" s="632">
        <v>3.5111999999999997E-2</v>
      </c>
      <c r="L21" s="632">
        <v>3.5111999999999997E-2</v>
      </c>
      <c r="M21" s="632">
        <v>3.5111999999999997E-2</v>
      </c>
      <c r="N21" s="632">
        <v>3.5111999999999997E-2</v>
      </c>
      <c r="O21" s="632">
        <v>3.5111999999999997E-2</v>
      </c>
      <c r="P21" s="632">
        <v>3.5111999999999997E-2</v>
      </c>
      <c r="Q21" s="632">
        <v>3.5111999999999997E-2</v>
      </c>
      <c r="R21" s="632">
        <v>3.5111999999999997E-2</v>
      </c>
      <c r="S21" s="288">
        <v>440.8</v>
      </c>
      <c r="T21" s="294">
        <v>7.0223999999999995E-2</v>
      </c>
      <c r="U21" s="1036"/>
      <c r="V21" s="1120"/>
      <c r="W21" s="1100"/>
      <c r="X21" s="868"/>
      <c r="Z21" s="873"/>
      <c r="AA21" s="872"/>
      <c r="AB21" s="866"/>
      <c r="AC21" s="866"/>
      <c r="AD21" s="867"/>
      <c r="AE21" s="860"/>
      <c r="AF21" s="810"/>
      <c r="AG21" s="810"/>
      <c r="AH21" s="810"/>
      <c r="AI21" s="810"/>
      <c r="AJ21" s="810"/>
      <c r="AK21" s="810"/>
      <c r="AL21" s="810"/>
      <c r="AM21" s="810"/>
      <c r="AN21" s="735"/>
      <c r="AO21" s="810"/>
      <c r="AP21" s="810"/>
      <c r="AQ21" s="1233"/>
      <c r="AR21" s="1184">
        <v>15</v>
      </c>
      <c r="AS21" s="1231">
        <f t="shared" si="0"/>
        <v>3.5111999999999997E-2</v>
      </c>
      <c r="AT21" s="1231">
        <f t="shared" si="1"/>
        <v>3.5111999999999997E-2</v>
      </c>
      <c r="AU21" s="1231">
        <f t="shared" si="2"/>
        <v>3.5111999999999997E-2</v>
      </c>
      <c r="AV21" s="1231">
        <f t="shared" si="3"/>
        <v>3.5111999999999997E-2</v>
      </c>
      <c r="AW21" s="1231">
        <f t="shared" si="4"/>
        <v>3.5111999999999997E-2</v>
      </c>
      <c r="AX21" s="1231">
        <f t="shared" si="5"/>
        <v>3.5111999999999997E-2</v>
      </c>
      <c r="AY21" s="1231">
        <f t="shared" si="6"/>
        <v>3.5111999999999997E-2</v>
      </c>
      <c r="AZ21" s="1231">
        <f t="shared" si="7"/>
        <v>3.5111999999999997E-2</v>
      </c>
      <c r="BA21" s="1231">
        <f t="shared" si="8"/>
        <v>3.5111999999999997E-2</v>
      </c>
      <c r="BB21" s="1231">
        <f t="shared" si="9"/>
        <v>3.5111999999999997E-2</v>
      </c>
      <c r="BC21" s="1231">
        <f t="shared" si="10"/>
        <v>3.5111999999999997E-2</v>
      </c>
      <c r="BD21" s="1231">
        <f t="shared" si="11"/>
        <v>3.5111999999999997E-2</v>
      </c>
      <c r="BE21" s="748"/>
      <c r="BF21" s="748"/>
      <c r="BG21" s="1117"/>
      <c r="BH21" s="1232"/>
      <c r="BI21" s="1232"/>
      <c r="BJ21" s="1232"/>
      <c r="BK21" s="1232"/>
      <c r="BL21" s="1232"/>
      <c r="BM21" s="806"/>
      <c r="BN21" s="806"/>
      <c r="BO21" s="806"/>
      <c r="BP21" s="806"/>
      <c r="BQ21" s="806"/>
      <c r="BR21" s="615"/>
      <c r="BS21" s="615"/>
      <c r="BT21" s="229"/>
      <c r="BU21" s="228"/>
      <c r="BV21" s="228"/>
      <c r="BW21" s="228"/>
      <c r="BX21" s="228"/>
      <c r="BY21" s="228"/>
      <c r="BZ21" s="228"/>
      <c r="CA21" s="228"/>
      <c r="CB21" s="228"/>
      <c r="CC21" s="228"/>
      <c r="CD21" s="228"/>
      <c r="CE21" s="228"/>
      <c r="CF21" s="228"/>
      <c r="CG21" s="228"/>
      <c r="CH21" s="228"/>
      <c r="CI21" s="228"/>
      <c r="CJ21" s="228"/>
      <c r="CK21" s="228"/>
      <c r="CL21" s="228"/>
      <c r="CM21" s="113"/>
      <c r="CN21" s="113"/>
      <c r="CO21" s="113"/>
      <c r="CP21" s="113"/>
      <c r="CQ21" s="113"/>
      <c r="CR21" s="113"/>
      <c r="CS21" s="113"/>
      <c r="CT21" s="113"/>
      <c r="CU21" s="113"/>
      <c r="CV21" s="113"/>
      <c r="CW21" s="113"/>
      <c r="CX21" s="113"/>
      <c r="CY21" s="113"/>
      <c r="CZ21" s="113"/>
      <c r="DA21" s="113"/>
      <c r="DB21" s="113"/>
      <c r="DC21" s="113"/>
      <c r="DD21" s="113"/>
      <c r="DE21" s="113"/>
      <c r="DF21" s="113"/>
      <c r="DG21" s="113"/>
      <c r="DH21" s="113"/>
      <c r="DI21" s="113"/>
      <c r="DJ21" s="113"/>
      <c r="DK21" s="113"/>
      <c r="DL21" s="113"/>
      <c r="DM21" s="113"/>
      <c r="DN21" s="113"/>
      <c r="DO21" s="113"/>
      <c r="DP21" s="113"/>
      <c r="DQ21" s="113"/>
      <c r="DR21" s="113"/>
      <c r="DS21" s="113"/>
      <c r="DT21" s="113"/>
      <c r="DU21" s="113"/>
      <c r="DV21" s="113"/>
      <c r="DW21" s="113"/>
      <c r="DX21" s="113"/>
      <c r="DY21" s="113"/>
      <c r="DZ21" s="113"/>
      <c r="EA21" s="113"/>
      <c r="EB21" s="113"/>
    </row>
    <row r="22" spans="2:132" x14ac:dyDescent="0.2">
      <c r="B22" s="113"/>
      <c r="C22" s="1050"/>
      <c r="D22" s="1050"/>
      <c r="E22" s="1101"/>
      <c r="F22" s="42">
        <v>16</v>
      </c>
      <c r="G22" s="632">
        <v>4.104E-2</v>
      </c>
      <c r="H22" s="632">
        <v>4.104E-2</v>
      </c>
      <c r="I22" s="632">
        <v>4.104E-2</v>
      </c>
      <c r="J22" s="632">
        <v>4.104E-2</v>
      </c>
      <c r="K22" s="632">
        <v>4.104E-2</v>
      </c>
      <c r="L22" s="632">
        <v>4.104E-2</v>
      </c>
      <c r="M22" s="632">
        <v>4.104E-2</v>
      </c>
      <c r="N22" s="632">
        <v>4.104E-2</v>
      </c>
      <c r="O22" s="632">
        <v>4.104E-2</v>
      </c>
      <c r="P22" s="632">
        <v>4.104E-2</v>
      </c>
      <c r="Q22" s="632">
        <v>4.104E-2</v>
      </c>
      <c r="R22" s="632">
        <v>4.104E-2</v>
      </c>
      <c r="S22" s="288">
        <v>471.2</v>
      </c>
      <c r="T22" s="294">
        <v>8.208E-2</v>
      </c>
      <c r="U22" s="1036"/>
      <c r="V22" s="1120"/>
      <c r="W22" s="1100"/>
      <c r="X22" s="868"/>
      <c r="Z22" s="873"/>
      <c r="AA22" s="872"/>
      <c r="AB22" s="866"/>
      <c r="AC22" s="866"/>
      <c r="AD22" s="867"/>
      <c r="AE22" s="860"/>
      <c r="AF22" s="810"/>
      <c r="AG22" s="810"/>
      <c r="AH22" s="810"/>
      <c r="AI22" s="810"/>
      <c r="AJ22" s="810"/>
      <c r="AK22" s="810"/>
      <c r="AL22" s="810"/>
      <c r="AM22" s="810"/>
      <c r="AN22" s="735"/>
      <c r="AO22" s="810"/>
      <c r="AP22" s="810"/>
      <c r="AQ22" s="1233"/>
      <c r="AR22" s="1184">
        <v>16</v>
      </c>
      <c r="AS22" s="1231">
        <f t="shared" si="0"/>
        <v>4.104E-2</v>
      </c>
      <c r="AT22" s="1231">
        <f t="shared" si="1"/>
        <v>4.104E-2</v>
      </c>
      <c r="AU22" s="1231">
        <f t="shared" si="2"/>
        <v>4.104E-2</v>
      </c>
      <c r="AV22" s="1231">
        <f t="shared" si="3"/>
        <v>4.104E-2</v>
      </c>
      <c r="AW22" s="1231">
        <f t="shared" si="4"/>
        <v>4.104E-2</v>
      </c>
      <c r="AX22" s="1231">
        <f t="shared" si="5"/>
        <v>4.104E-2</v>
      </c>
      <c r="AY22" s="1231">
        <f t="shared" si="6"/>
        <v>4.104E-2</v>
      </c>
      <c r="AZ22" s="1231">
        <f t="shared" si="7"/>
        <v>4.104E-2</v>
      </c>
      <c r="BA22" s="1231">
        <f t="shared" si="8"/>
        <v>4.104E-2</v>
      </c>
      <c r="BB22" s="1231">
        <f t="shared" si="9"/>
        <v>4.104E-2</v>
      </c>
      <c r="BC22" s="1231">
        <f t="shared" si="10"/>
        <v>4.104E-2</v>
      </c>
      <c r="BD22" s="1231">
        <f t="shared" si="11"/>
        <v>4.104E-2</v>
      </c>
      <c r="BE22" s="748"/>
      <c r="BF22" s="748"/>
      <c r="BG22" s="1117"/>
      <c r="BH22" s="1232"/>
      <c r="BI22" s="1232"/>
      <c r="BJ22" s="1232"/>
      <c r="BK22" s="1232"/>
      <c r="BL22" s="1232"/>
      <c r="BM22" s="806"/>
      <c r="BN22" s="806"/>
      <c r="BO22" s="806"/>
      <c r="BP22" s="806"/>
      <c r="BQ22" s="806"/>
      <c r="BR22" s="615"/>
      <c r="BS22" s="615"/>
      <c r="BT22" s="229"/>
      <c r="BU22" s="228"/>
      <c r="BV22" s="228"/>
      <c r="BW22" s="228"/>
      <c r="BX22" s="228"/>
      <c r="BY22" s="228"/>
      <c r="BZ22" s="228"/>
      <c r="CA22" s="228"/>
      <c r="CB22" s="228"/>
      <c r="CC22" s="228"/>
      <c r="CD22" s="228"/>
      <c r="CE22" s="228"/>
      <c r="CF22" s="228"/>
      <c r="CG22" s="228"/>
      <c r="CH22" s="228"/>
      <c r="CI22" s="228"/>
      <c r="CJ22" s="228"/>
      <c r="CK22" s="228"/>
      <c r="CL22" s="228"/>
      <c r="CM22" s="113"/>
      <c r="CN22" s="113"/>
      <c r="CO22" s="113"/>
      <c r="CP22" s="113"/>
      <c r="CQ22" s="113"/>
      <c r="CR22" s="113"/>
      <c r="CS22" s="113"/>
      <c r="CT22" s="113"/>
      <c r="CU22" s="113"/>
      <c r="CV22" s="113"/>
      <c r="CW22" s="113"/>
      <c r="CX22" s="113"/>
      <c r="CY22" s="113"/>
      <c r="CZ22" s="113"/>
      <c r="DA22" s="113"/>
      <c r="DB22" s="113"/>
      <c r="DC22" s="113"/>
      <c r="DD22" s="113"/>
      <c r="DE22" s="113"/>
      <c r="DF22" s="113"/>
      <c r="DG22" s="113"/>
      <c r="DH22" s="113"/>
      <c r="DI22" s="113"/>
      <c r="DJ22" s="113"/>
      <c r="DK22" s="113"/>
      <c r="DL22" s="113"/>
      <c r="DM22" s="113"/>
      <c r="DN22" s="113"/>
      <c r="DO22" s="113"/>
      <c r="DP22" s="113"/>
      <c r="DQ22" s="113"/>
      <c r="DR22" s="113"/>
      <c r="DS22" s="113"/>
      <c r="DT22" s="113"/>
      <c r="DU22" s="113"/>
      <c r="DV22" s="113"/>
      <c r="DW22" s="113"/>
      <c r="DX22" s="113"/>
      <c r="DY22" s="113"/>
      <c r="DZ22" s="113"/>
      <c r="EA22" s="113"/>
      <c r="EB22" s="113"/>
    </row>
    <row r="23" spans="2:132" x14ac:dyDescent="0.2">
      <c r="B23" s="113"/>
      <c r="C23" s="1050"/>
      <c r="D23" s="1050"/>
      <c r="E23" s="1101"/>
      <c r="F23" s="42">
        <v>17</v>
      </c>
      <c r="G23" s="632">
        <v>4.7424000000000001E-2</v>
      </c>
      <c r="H23" s="632">
        <v>4.7424000000000001E-2</v>
      </c>
      <c r="I23" s="632">
        <v>4.7424000000000001E-2</v>
      </c>
      <c r="J23" s="632">
        <v>4.7424000000000001E-2</v>
      </c>
      <c r="K23" s="632">
        <v>4.7424000000000001E-2</v>
      </c>
      <c r="L23" s="632">
        <v>4.7424000000000001E-2</v>
      </c>
      <c r="M23" s="632">
        <v>4.7424000000000001E-2</v>
      </c>
      <c r="N23" s="632">
        <v>4.7424000000000001E-2</v>
      </c>
      <c r="O23" s="632">
        <v>4.7424000000000001E-2</v>
      </c>
      <c r="P23" s="632">
        <v>4.7424000000000001E-2</v>
      </c>
      <c r="Q23" s="632">
        <v>4.7424000000000001E-2</v>
      </c>
      <c r="R23" s="632">
        <v>4.7424000000000001E-2</v>
      </c>
      <c r="S23" s="288">
        <v>501.6</v>
      </c>
      <c r="T23" s="294">
        <v>9.4848000000000002E-2</v>
      </c>
      <c r="U23" s="1036"/>
      <c r="V23" s="1120"/>
      <c r="W23" s="1100"/>
      <c r="X23" s="868"/>
      <c r="Z23" s="873"/>
      <c r="AA23" s="872"/>
      <c r="AB23" s="866"/>
      <c r="AC23" s="866"/>
      <c r="AD23" s="867"/>
      <c r="AE23" s="860"/>
      <c r="AF23" s="810"/>
      <c r="AG23" s="810"/>
      <c r="AH23" s="810"/>
      <c r="AI23" s="810"/>
      <c r="AJ23" s="810"/>
      <c r="AK23" s="810"/>
      <c r="AL23" s="810"/>
      <c r="AM23" s="810"/>
      <c r="AN23" s="735"/>
      <c r="AO23" s="810"/>
      <c r="AP23" s="810"/>
      <c r="AQ23" s="1233"/>
      <c r="AR23" s="1184">
        <v>17</v>
      </c>
      <c r="AS23" s="1231">
        <f t="shared" si="0"/>
        <v>4.7424000000000001E-2</v>
      </c>
      <c r="AT23" s="1231">
        <f t="shared" si="1"/>
        <v>4.7424000000000001E-2</v>
      </c>
      <c r="AU23" s="1231">
        <f t="shared" si="2"/>
        <v>4.7424000000000001E-2</v>
      </c>
      <c r="AV23" s="1231">
        <f t="shared" si="3"/>
        <v>4.7424000000000001E-2</v>
      </c>
      <c r="AW23" s="1231">
        <f t="shared" si="4"/>
        <v>4.7424000000000001E-2</v>
      </c>
      <c r="AX23" s="1231">
        <f t="shared" si="5"/>
        <v>4.7424000000000001E-2</v>
      </c>
      <c r="AY23" s="1231">
        <f t="shared" si="6"/>
        <v>4.7424000000000001E-2</v>
      </c>
      <c r="AZ23" s="1231">
        <f t="shared" si="7"/>
        <v>4.7424000000000001E-2</v>
      </c>
      <c r="BA23" s="1231">
        <f t="shared" si="8"/>
        <v>4.7424000000000001E-2</v>
      </c>
      <c r="BB23" s="1231">
        <f t="shared" si="9"/>
        <v>4.7424000000000001E-2</v>
      </c>
      <c r="BC23" s="1231">
        <f t="shared" si="10"/>
        <v>4.7424000000000001E-2</v>
      </c>
      <c r="BD23" s="1231">
        <f t="shared" si="11"/>
        <v>4.7424000000000001E-2</v>
      </c>
      <c r="BE23" s="748"/>
      <c r="BF23" s="748"/>
      <c r="BG23" s="1117"/>
      <c r="BH23" s="1232"/>
      <c r="BI23" s="1232"/>
      <c r="BJ23" s="1232"/>
      <c r="BK23" s="1232"/>
      <c r="BL23" s="1232"/>
      <c r="BM23" s="806"/>
      <c r="BN23" s="806"/>
      <c r="BO23" s="806"/>
      <c r="BP23" s="806"/>
      <c r="BQ23" s="806"/>
      <c r="BR23" s="615"/>
      <c r="BS23" s="615"/>
      <c r="BT23" s="229"/>
      <c r="BU23" s="228"/>
      <c r="BV23" s="228"/>
      <c r="BW23" s="228"/>
      <c r="BX23" s="228"/>
      <c r="BY23" s="228"/>
      <c r="BZ23" s="228"/>
      <c r="CA23" s="228"/>
      <c r="CB23" s="228"/>
      <c r="CC23" s="228"/>
      <c r="CD23" s="228"/>
      <c r="CE23" s="228"/>
      <c r="CF23" s="228"/>
      <c r="CG23" s="228"/>
      <c r="CH23" s="228"/>
      <c r="CI23" s="228"/>
      <c r="CJ23" s="228"/>
      <c r="CK23" s="228"/>
      <c r="CL23" s="228"/>
      <c r="CM23" s="113"/>
      <c r="CN23" s="113"/>
      <c r="CO23" s="113"/>
      <c r="CP23" s="113"/>
      <c r="CQ23" s="113"/>
      <c r="CR23" s="113"/>
      <c r="CS23" s="113"/>
      <c r="CT23" s="113"/>
      <c r="CU23" s="113"/>
      <c r="CV23" s="113"/>
      <c r="CW23" s="113"/>
      <c r="CX23" s="113"/>
      <c r="CY23" s="113"/>
      <c r="CZ23" s="113"/>
      <c r="DA23" s="113"/>
      <c r="DB23" s="113"/>
      <c r="DC23" s="113"/>
      <c r="DD23" s="113"/>
      <c r="DE23" s="113"/>
      <c r="DF23" s="113"/>
      <c r="DG23" s="113"/>
      <c r="DH23" s="113"/>
      <c r="DI23" s="113"/>
      <c r="DJ23" s="113"/>
      <c r="DK23" s="113"/>
      <c r="DL23" s="113"/>
      <c r="DM23" s="113"/>
      <c r="DN23" s="113"/>
      <c r="DO23" s="113"/>
      <c r="DP23" s="113"/>
      <c r="DQ23" s="113"/>
      <c r="DR23" s="113"/>
      <c r="DS23" s="113"/>
      <c r="DT23" s="113"/>
      <c r="DU23" s="113"/>
      <c r="DV23" s="113"/>
      <c r="DW23" s="113"/>
      <c r="DX23" s="113"/>
      <c r="DY23" s="113"/>
      <c r="DZ23" s="113"/>
      <c r="EA23" s="113"/>
      <c r="EB23" s="113"/>
    </row>
    <row r="24" spans="2:132" x14ac:dyDescent="0.2">
      <c r="B24" s="113"/>
      <c r="C24" s="57" t="s">
        <v>183</v>
      </c>
      <c r="D24" s="296">
        <v>1</v>
      </c>
      <c r="E24" s="1106" t="s">
        <v>571</v>
      </c>
      <c r="F24" s="42">
        <v>18</v>
      </c>
      <c r="G24" s="632">
        <v>5.3960000000000001E-2</v>
      </c>
      <c r="H24" s="632">
        <v>5.3960000000000001E-2</v>
      </c>
      <c r="I24" s="632">
        <v>5.3960000000000001E-2</v>
      </c>
      <c r="J24" s="632">
        <v>5.3960000000000001E-2</v>
      </c>
      <c r="K24" s="632">
        <v>5.3960000000000001E-2</v>
      </c>
      <c r="L24" s="632">
        <v>5.3960000000000001E-2</v>
      </c>
      <c r="M24" s="632">
        <v>5.3960000000000001E-2</v>
      </c>
      <c r="N24" s="632">
        <v>5.3960000000000001E-2</v>
      </c>
      <c r="O24" s="632">
        <v>5.3960000000000001E-2</v>
      </c>
      <c r="P24" s="632">
        <v>5.3960000000000001E-2</v>
      </c>
      <c r="Q24" s="632">
        <v>5.3960000000000001E-2</v>
      </c>
      <c r="R24" s="632">
        <v>5.3960000000000001E-2</v>
      </c>
      <c r="S24" s="288">
        <v>532</v>
      </c>
      <c r="T24" s="294">
        <v>0.10792</v>
      </c>
      <c r="U24" s="1036"/>
      <c r="V24" s="1120"/>
      <c r="W24" s="1100"/>
      <c r="X24" s="868"/>
      <c r="Z24" s="873"/>
      <c r="AA24" s="872"/>
      <c r="AB24" s="866"/>
      <c r="AC24" s="866"/>
      <c r="AD24" s="867"/>
      <c r="AE24" s="860"/>
      <c r="AF24" s="810"/>
      <c r="AG24" s="810"/>
      <c r="AH24" s="810"/>
      <c r="AI24" s="810"/>
      <c r="AJ24" s="810"/>
      <c r="AK24" s="810"/>
      <c r="AL24" s="810"/>
      <c r="AM24" s="810"/>
      <c r="AN24" s="735"/>
      <c r="AO24" s="810"/>
      <c r="AP24" s="810"/>
      <c r="AQ24" s="1233"/>
      <c r="AR24" s="1184">
        <v>18</v>
      </c>
      <c r="AS24" s="1231">
        <f t="shared" si="0"/>
        <v>5.3960000000000001E-2</v>
      </c>
      <c r="AT24" s="1231">
        <f t="shared" si="1"/>
        <v>5.3960000000000001E-2</v>
      </c>
      <c r="AU24" s="1231">
        <f t="shared" si="2"/>
        <v>5.3960000000000001E-2</v>
      </c>
      <c r="AV24" s="1231">
        <f t="shared" si="3"/>
        <v>5.3960000000000001E-2</v>
      </c>
      <c r="AW24" s="1231">
        <f t="shared" si="4"/>
        <v>5.3960000000000001E-2</v>
      </c>
      <c r="AX24" s="1231">
        <f t="shared" si="5"/>
        <v>5.3960000000000001E-2</v>
      </c>
      <c r="AY24" s="1231">
        <f t="shared" si="6"/>
        <v>5.3960000000000001E-2</v>
      </c>
      <c r="AZ24" s="1231">
        <f t="shared" si="7"/>
        <v>5.3960000000000001E-2</v>
      </c>
      <c r="BA24" s="1231">
        <f t="shared" si="8"/>
        <v>5.3960000000000001E-2</v>
      </c>
      <c r="BB24" s="1231">
        <f t="shared" si="9"/>
        <v>5.3960000000000001E-2</v>
      </c>
      <c r="BC24" s="1231">
        <f t="shared" si="10"/>
        <v>5.3960000000000001E-2</v>
      </c>
      <c r="BD24" s="1231">
        <f t="shared" si="11"/>
        <v>5.3960000000000001E-2</v>
      </c>
      <c r="BE24" s="748"/>
      <c r="BF24" s="748"/>
      <c r="BG24" s="1117"/>
      <c r="BH24" s="1232"/>
      <c r="BI24" s="1232"/>
      <c r="BJ24" s="1232"/>
      <c r="BK24" s="1232"/>
      <c r="BL24" s="1232"/>
      <c r="BM24" s="806"/>
      <c r="BN24" s="806"/>
      <c r="BO24" s="806"/>
      <c r="BP24" s="806"/>
      <c r="BQ24" s="806"/>
      <c r="BR24" s="615"/>
      <c r="BS24" s="615"/>
      <c r="BT24" s="229"/>
      <c r="BU24" s="228"/>
      <c r="BV24" s="228"/>
      <c r="BW24" s="228"/>
      <c r="BX24" s="228"/>
      <c r="BY24" s="228"/>
      <c r="BZ24" s="228"/>
      <c r="CA24" s="228"/>
      <c r="CB24" s="228"/>
      <c r="CC24" s="228"/>
      <c r="CD24" s="228"/>
      <c r="CE24" s="228"/>
      <c r="CF24" s="228"/>
      <c r="CG24" s="228"/>
      <c r="CH24" s="228"/>
      <c r="CI24" s="228"/>
      <c r="CJ24" s="228"/>
      <c r="CK24" s="228"/>
      <c r="CL24" s="228"/>
      <c r="CM24" s="113"/>
      <c r="CN24" s="113"/>
      <c r="CO24" s="113"/>
      <c r="CP24" s="113"/>
      <c r="CQ24" s="113"/>
      <c r="CR24" s="113"/>
      <c r="CS24" s="113"/>
      <c r="CT24" s="113"/>
      <c r="CU24" s="113"/>
      <c r="CV24" s="113"/>
      <c r="CW24" s="113"/>
      <c r="CX24" s="113"/>
      <c r="CY24" s="113"/>
      <c r="CZ24" s="113"/>
      <c r="DA24" s="113"/>
      <c r="DB24" s="113"/>
      <c r="DC24" s="113"/>
      <c r="DD24" s="113"/>
      <c r="DE24" s="113"/>
      <c r="DF24" s="113"/>
      <c r="DG24" s="113"/>
      <c r="DH24" s="113"/>
      <c r="DI24" s="113"/>
      <c r="DJ24" s="113"/>
      <c r="DK24" s="113"/>
      <c r="DL24" s="113"/>
      <c r="DM24" s="113"/>
      <c r="DN24" s="113"/>
      <c r="DO24" s="113"/>
      <c r="DP24" s="113"/>
      <c r="DQ24" s="113"/>
      <c r="DR24" s="113"/>
      <c r="DS24" s="113"/>
      <c r="DT24" s="113"/>
      <c r="DU24" s="113"/>
      <c r="DV24" s="113"/>
      <c r="DW24" s="113"/>
      <c r="DX24" s="113"/>
      <c r="DY24" s="113"/>
      <c r="DZ24" s="113"/>
      <c r="EA24" s="113"/>
      <c r="EB24" s="113"/>
    </row>
    <row r="25" spans="2:132" x14ac:dyDescent="0.2">
      <c r="B25" s="113"/>
      <c r="C25" s="57" t="s">
        <v>184</v>
      </c>
      <c r="D25" s="296">
        <v>1</v>
      </c>
      <c r="E25" s="1106" t="s">
        <v>572</v>
      </c>
      <c r="F25" s="42">
        <v>19</v>
      </c>
      <c r="G25" s="632">
        <v>6.0192000000000002E-2</v>
      </c>
      <c r="H25" s="632">
        <v>6.0192000000000002E-2</v>
      </c>
      <c r="I25" s="632">
        <v>6.0192000000000002E-2</v>
      </c>
      <c r="J25" s="632">
        <v>6.0192000000000002E-2</v>
      </c>
      <c r="K25" s="632">
        <v>6.0192000000000002E-2</v>
      </c>
      <c r="L25" s="632">
        <v>6.0192000000000002E-2</v>
      </c>
      <c r="M25" s="632">
        <v>6.0192000000000002E-2</v>
      </c>
      <c r="N25" s="632">
        <v>6.0192000000000002E-2</v>
      </c>
      <c r="O25" s="632">
        <v>6.0192000000000002E-2</v>
      </c>
      <c r="P25" s="632">
        <v>6.0192000000000002E-2</v>
      </c>
      <c r="Q25" s="632">
        <v>6.0192000000000002E-2</v>
      </c>
      <c r="R25" s="632">
        <v>6.0192000000000002E-2</v>
      </c>
      <c r="S25" s="288">
        <v>562.4</v>
      </c>
      <c r="T25" s="294">
        <v>0.120384</v>
      </c>
      <c r="U25" s="1036"/>
      <c r="V25" s="1120"/>
      <c r="W25" s="1100"/>
      <c r="X25" s="868"/>
      <c r="Z25" s="873"/>
      <c r="AA25" s="872"/>
      <c r="AB25" s="866"/>
      <c r="AC25" s="866"/>
      <c r="AD25" s="867"/>
      <c r="AE25" s="860"/>
      <c r="AF25" s="810"/>
      <c r="AG25" s="810"/>
      <c r="AH25" s="810"/>
      <c r="AI25" s="810"/>
      <c r="AJ25" s="810"/>
      <c r="AK25" s="810"/>
      <c r="AL25" s="810"/>
      <c r="AM25" s="810"/>
      <c r="AN25" s="735"/>
      <c r="AO25" s="810"/>
      <c r="AP25" s="810"/>
      <c r="AQ25" s="1233"/>
      <c r="AR25" s="1184">
        <v>19</v>
      </c>
      <c r="AS25" s="1231">
        <f t="shared" si="0"/>
        <v>6.0192000000000002E-2</v>
      </c>
      <c r="AT25" s="1231">
        <f t="shared" si="1"/>
        <v>6.0192000000000002E-2</v>
      </c>
      <c r="AU25" s="1231">
        <f t="shared" si="2"/>
        <v>6.0192000000000002E-2</v>
      </c>
      <c r="AV25" s="1231">
        <f t="shared" si="3"/>
        <v>6.0192000000000002E-2</v>
      </c>
      <c r="AW25" s="1231">
        <f t="shared" si="4"/>
        <v>6.0192000000000002E-2</v>
      </c>
      <c r="AX25" s="1231">
        <f t="shared" si="5"/>
        <v>6.0192000000000002E-2</v>
      </c>
      <c r="AY25" s="1231">
        <f t="shared" si="6"/>
        <v>6.0192000000000002E-2</v>
      </c>
      <c r="AZ25" s="1231">
        <f t="shared" si="7"/>
        <v>6.0192000000000002E-2</v>
      </c>
      <c r="BA25" s="1231">
        <f t="shared" si="8"/>
        <v>6.0192000000000002E-2</v>
      </c>
      <c r="BB25" s="1231">
        <f t="shared" si="9"/>
        <v>6.0192000000000002E-2</v>
      </c>
      <c r="BC25" s="1231">
        <f t="shared" si="10"/>
        <v>6.0192000000000002E-2</v>
      </c>
      <c r="BD25" s="1231">
        <f t="shared" si="11"/>
        <v>6.0192000000000002E-2</v>
      </c>
      <c r="BE25" s="748"/>
      <c r="BF25" s="748"/>
      <c r="BG25" s="1117"/>
      <c r="BH25" s="1232"/>
      <c r="BI25" s="1232"/>
      <c r="BJ25" s="1232"/>
      <c r="BK25" s="1232"/>
      <c r="BL25" s="1232"/>
      <c r="BM25" s="806"/>
      <c r="BN25" s="806"/>
      <c r="BO25" s="806"/>
      <c r="BP25" s="806"/>
      <c r="BQ25" s="806"/>
      <c r="BR25" s="615"/>
      <c r="BS25" s="615"/>
      <c r="BT25" s="229"/>
      <c r="BU25" s="228"/>
      <c r="BV25" s="228"/>
      <c r="BW25" s="228"/>
      <c r="BX25" s="228"/>
      <c r="BY25" s="228"/>
      <c r="BZ25" s="228"/>
      <c r="CA25" s="228"/>
      <c r="CB25" s="228"/>
      <c r="CC25" s="228"/>
      <c r="CD25" s="228"/>
      <c r="CE25" s="228"/>
      <c r="CF25" s="228"/>
      <c r="CG25" s="228"/>
      <c r="CH25" s="228"/>
      <c r="CI25" s="228"/>
      <c r="CJ25" s="228"/>
      <c r="CK25" s="228"/>
      <c r="CL25" s="228"/>
      <c r="CM25" s="113"/>
      <c r="CN25" s="113"/>
      <c r="CO25" s="113"/>
      <c r="CP25" s="113"/>
      <c r="CQ25" s="113"/>
      <c r="CR25" s="113"/>
      <c r="CS25" s="113"/>
      <c r="CT25" s="113"/>
      <c r="CU25" s="113"/>
      <c r="CV25" s="113"/>
      <c r="CW25" s="113"/>
      <c r="CX25" s="113"/>
      <c r="CY25" s="113"/>
      <c r="CZ25" s="113"/>
      <c r="DA25" s="113"/>
      <c r="DB25" s="113"/>
      <c r="DC25" s="113"/>
      <c r="DD25" s="113"/>
      <c r="DE25" s="113"/>
      <c r="DF25" s="113"/>
      <c r="DG25" s="113"/>
      <c r="DH25" s="113"/>
      <c r="DI25" s="113"/>
      <c r="DJ25" s="113"/>
      <c r="DK25" s="113"/>
      <c r="DL25" s="113"/>
      <c r="DM25" s="113"/>
      <c r="DN25" s="113"/>
      <c r="DO25" s="113"/>
      <c r="DP25" s="113"/>
      <c r="DQ25" s="113"/>
      <c r="DR25" s="113"/>
      <c r="DS25" s="113"/>
      <c r="DT25" s="113"/>
      <c r="DU25" s="113"/>
      <c r="DV25" s="113"/>
      <c r="DW25" s="113"/>
      <c r="DX25" s="113"/>
      <c r="DY25" s="113"/>
      <c r="DZ25" s="113"/>
      <c r="EA25" s="113"/>
      <c r="EB25" s="113"/>
    </row>
    <row r="26" spans="2:132" x14ac:dyDescent="0.2">
      <c r="B26" s="113"/>
      <c r="C26" s="57" t="s">
        <v>185</v>
      </c>
      <c r="D26" s="296">
        <v>1</v>
      </c>
      <c r="E26" s="1106" t="s">
        <v>573</v>
      </c>
      <c r="F26" s="42">
        <v>20</v>
      </c>
      <c r="G26" s="632">
        <v>6.6271999999999998E-2</v>
      </c>
      <c r="H26" s="632">
        <v>6.6271999999999998E-2</v>
      </c>
      <c r="I26" s="632">
        <v>6.6271999999999998E-2</v>
      </c>
      <c r="J26" s="632">
        <v>6.6271999999999998E-2</v>
      </c>
      <c r="K26" s="632">
        <v>6.6271999999999998E-2</v>
      </c>
      <c r="L26" s="632">
        <v>6.6271999999999998E-2</v>
      </c>
      <c r="M26" s="632">
        <v>6.6271999999999998E-2</v>
      </c>
      <c r="N26" s="632">
        <v>6.6271999999999998E-2</v>
      </c>
      <c r="O26" s="632">
        <v>6.6271999999999998E-2</v>
      </c>
      <c r="P26" s="632">
        <v>6.6271999999999998E-2</v>
      </c>
      <c r="Q26" s="632">
        <v>6.6271999999999998E-2</v>
      </c>
      <c r="R26" s="632">
        <v>6.6271999999999998E-2</v>
      </c>
      <c r="S26" s="288">
        <v>592.79999999999995</v>
      </c>
      <c r="T26" s="294">
        <v>0.132544</v>
      </c>
      <c r="U26" s="1036"/>
      <c r="V26" s="1120"/>
      <c r="W26" s="1100"/>
      <c r="X26" s="868"/>
      <c r="Z26" s="873"/>
      <c r="AA26" s="872"/>
      <c r="AB26" s="866"/>
      <c r="AC26" s="866"/>
      <c r="AD26" s="867"/>
      <c r="AE26" s="860"/>
      <c r="AF26" s="810"/>
      <c r="AG26" s="810"/>
      <c r="AH26" s="810"/>
      <c r="AI26" s="810"/>
      <c r="AJ26" s="810"/>
      <c r="AK26" s="810"/>
      <c r="AL26" s="810"/>
      <c r="AM26" s="810"/>
      <c r="AN26" s="735"/>
      <c r="AO26" s="810"/>
      <c r="AP26" s="810"/>
      <c r="AQ26" s="1233"/>
      <c r="AR26" s="1184">
        <v>20</v>
      </c>
      <c r="AS26" s="1231">
        <f t="shared" si="0"/>
        <v>6.6271999999999998E-2</v>
      </c>
      <c r="AT26" s="1231">
        <f t="shared" si="1"/>
        <v>6.6271999999999998E-2</v>
      </c>
      <c r="AU26" s="1231">
        <f t="shared" si="2"/>
        <v>6.6271999999999998E-2</v>
      </c>
      <c r="AV26" s="1231">
        <f t="shared" si="3"/>
        <v>6.6271999999999998E-2</v>
      </c>
      <c r="AW26" s="1231">
        <f t="shared" si="4"/>
        <v>6.6271999999999998E-2</v>
      </c>
      <c r="AX26" s="1231">
        <f t="shared" si="5"/>
        <v>6.6271999999999998E-2</v>
      </c>
      <c r="AY26" s="1231">
        <f t="shared" si="6"/>
        <v>6.6271999999999998E-2</v>
      </c>
      <c r="AZ26" s="1231">
        <f t="shared" si="7"/>
        <v>6.6271999999999998E-2</v>
      </c>
      <c r="BA26" s="1231">
        <f t="shared" si="8"/>
        <v>6.6271999999999998E-2</v>
      </c>
      <c r="BB26" s="1231">
        <f t="shared" si="9"/>
        <v>6.6271999999999998E-2</v>
      </c>
      <c r="BC26" s="1231">
        <f t="shared" si="10"/>
        <v>6.6271999999999998E-2</v>
      </c>
      <c r="BD26" s="1231">
        <f t="shared" si="11"/>
        <v>6.6271999999999998E-2</v>
      </c>
      <c r="BE26" s="748"/>
      <c r="BF26" s="748"/>
      <c r="BG26" s="1117"/>
      <c r="BH26" s="1232"/>
      <c r="BI26" s="1232"/>
      <c r="BJ26" s="1232"/>
      <c r="BK26" s="1232"/>
      <c r="BL26" s="1232"/>
      <c r="BM26" s="806"/>
      <c r="BN26" s="806"/>
      <c r="BO26" s="806"/>
      <c r="BP26" s="806"/>
      <c r="BQ26" s="806"/>
      <c r="BR26" s="615"/>
      <c r="BS26" s="615"/>
      <c r="BT26" s="229"/>
      <c r="BU26" s="228"/>
      <c r="BV26" s="228"/>
      <c r="BW26" s="228"/>
      <c r="BX26" s="228"/>
      <c r="BY26" s="228"/>
      <c r="BZ26" s="228"/>
      <c r="CA26" s="228"/>
      <c r="CB26" s="228"/>
      <c r="CC26" s="228"/>
      <c r="CD26" s="228"/>
      <c r="CE26" s="228"/>
      <c r="CF26" s="228"/>
      <c r="CG26" s="228"/>
      <c r="CH26" s="228"/>
      <c r="CI26" s="228"/>
      <c r="CJ26" s="228"/>
      <c r="CK26" s="228"/>
      <c r="CL26" s="228"/>
      <c r="CM26" s="113"/>
      <c r="CN26" s="113"/>
      <c r="CO26" s="113"/>
      <c r="CP26" s="113"/>
      <c r="CQ26" s="113"/>
      <c r="CR26" s="113"/>
      <c r="CS26" s="113"/>
      <c r="CT26" s="113"/>
      <c r="CU26" s="113"/>
      <c r="CV26" s="113"/>
      <c r="CW26" s="113"/>
      <c r="CX26" s="113"/>
      <c r="CY26" s="113"/>
      <c r="CZ26" s="113"/>
      <c r="DA26" s="113"/>
      <c r="DB26" s="113"/>
      <c r="DC26" s="113"/>
      <c r="DD26" s="113"/>
      <c r="DE26" s="113"/>
      <c r="DF26" s="113"/>
      <c r="DG26" s="113"/>
      <c r="DH26" s="113"/>
      <c r="DI26" s="113"/>
      <c r="DJ26" s="113"/>
      <c r="DK26" s="113"/>
      <c r="DL26" s="113"/>
      <c r="DM26" s="113"/>
      <c r="DN26" s="113"/>
      <c r="DO26" s="113"/>
      <c r="DP26" s="113"/>
      <c r="DQ26" s="113"/>
      <c r="DR26" s="113"/>
      <c r="DS26" s="113"/>
      <c r="DT26" s="113"/>
      <c r="DU26" s="113"/>
      <c r="DV26" s="113"/>
      <c r="DW26" s="113"/>
      <c r="DX26" s="113"/>
      <c r="DY26" s="113"/>
      <c r="DZ26" s="113"/>
      <c r="EA26" s="113"/>
      <c r="EB26" s="113"/>
    </row>
    <row r="27" spans="2:132" x14ac:dyDescent="0.2">
      <c r="B27" s="113"/>
      <c r="C27" s="57" t="s">
        <v>186</v>
      </c>
      <c r="D27" s="296">
        <v>1</v>
      </c>
      <c r="E27" s="1106" t="s">
        <v>574</v>
      </c>
      <c r="F27" s="42">
        <v>21</v>
      </c>
      <c r="G27" s="632">
        <v>7.1592000000000003E-2</v>
      </c>
      <c r="H27" s="632">
        <v>7.1592000000000003E-2</v>
      </c>
      <c r="I27" s="632">
        <v>7.1592000000000003E-2</v>
      </c>
      <c r="J27" s="632">
        <v>7.1592000000000003E-2</v>
      </c>
      <c r="K27" s="632">
        <v>7.1592000000000003E-2</v>
      </c>
      <c r="L27" s="632">
        <v>7.1592000000000003E-2</v>
      </c>
      <c r="M27" s="632">
        <v>7.1592000000000003E-2</v>
      </c>
      <c r="N27" s="632">
        <v>7.1592000000000003E-2</v>
      </c>
      <c r="O27" s="632">
        <v>7.1592000000000003E-2</v>
      </c>
      <c r="P27" s="632">
        <v>7.1592000000000003E-2</v>
      </c>
      <c r="Q27" s="632">
        <v>7.1592000000000003E-2</v>
      </c>
      <c r="R27" s="632">
        <v>7.1592000000000003E-2</v>
      </c>
      <c r="S27" s="288">
        <v>623.20000000000005</v>
      </c>
      <c r="T27" s="294">
        <v>0.14318400000000001</v>
      </c>
      <c r="U27" s="1036"/>
      <c r="V27" s="1120"/>
      <c r="W27" s="1100"/>
      <c r="X27" s="868"/>
      <c r="Z27" s="873"/>
      <c r="AA27" s="872"/>
      <c r="AB27" s="866"/>
      <c r="AC27" s="866"/>
      <c r="AD27" s="867"/>
      <c r="AE27" s="860"/>
      <c r="AF27" s="810"/>
      <c r="AG27" s="810"/>
      <c r="AH27" s="810"/>
      <c r="AI27" s="810"/>
      <c r="AJ27" s="810"/>
      <c r="AK27" s="810"/>
      <c r="AL27" s="810"/>
      <c r="AM27" s="810"/>
      <c r="AN27" s="735"/>
      <c r="AO27" s="810"/>
      <c r="AP27" s="810"/>
      <c r="AQ27" s="1233"/>
      <c r="AR27" s="1184">
        <v>21</v>
      </c>
      <c r="AS27" s="1231">
        <f t="shared" si="0"/>
        <v>7.1592000000000003E-2</v>
      </c>
      <c r="AT27" s="1231">
        <f t="shared" si="1"/>
        <v>7.1592000000000003E-2</v>
      </c>
      <c r="AU27" s="1231">
        <f t="shared" si="2"/>
        <v>7.1592000000000003E-2</v>
      </c>
      <c r="AV27" s="1231">
        <f t="shared" si="3"/>
        <v>7.1592000000000003E-2</v>
      </c>
      <c r="AW27" s="1231">
        <f t="shared" si="4"/>
        <v>7.1592000000000003E-2</v>
      </c>
      <c r="AX27" s="1231">
        <f t="shared" si="5"/>
        <v>7.1592000000000003E-2</v>
      </c>
      <c r="AY27" s="1231">
        <f t="shared" si="6"/>
        <v>7.1592000000000003E-2</v>
      </c>
      <c r="AZ27" s="1231">
        <f t="shared" si="7"/>
        <v>7.1592000000000003E-2</v>
      </c>
      <c r="BA27" s="1231">
        <f t="shared" si="8"/>
        <v>7.1592000000000003E-2</v>
      </c>
      <c r="BB27" s="1231">
        <f t="shared" si="9"/>
        <v>7.1592000000000003E-2</v>
      </c>
      <c r="BC27" s="1231">
        <f t="shared" si="10"/>
        <v>7.1592000000000003E-2</v>
      </c>
      <c r="BD27" s="1231">
        <f t="shared" si="11"/>
        <v>7.1592000000000003E-2</v>
      </c>
      <c r="BE27" s="748"/>
      <c r="BF27" s="748"/>
      <c r="BG27" s="1117"/>
      <c r="BH27" s="1232"/>
      <c r="BI27" s="1232"/>
      <c r="BJ27" s="1232"/>
      <c r="BK27" s="1232"/>
      <c r="BL27" s="1232"/>
      <c r="BM27" s="806"/>
      <c r="BN27" s="806"/>
      <c r="BO27" s="806"/>
      <c r="BP27" s="806"/>
      <c r="BQ27" s="806"/>
      <c r="BR27" s="615"/>
      <c r="BS27" s="615"/>
      <c r="BT27" s="229"/>
      <c r="BU27" s="228"/>
      <c r="BV27" s="228"/>
      <c r="BW27" s="228"/>
      <c r="BX27" s="228"/>
      <c r="BY27" s="228"/>
      <c r="BZ27" s="228"/>
      <c r="CA27" s="228"/>
      <c r="CB27" s="228"/>
      <c r="CC27" s="228"/>
      <c r="CD27" s="228"/>
      <c r="CE27" s="228"/>
      <c r="CF27" s="228"/>
      <c r="CG27" s="228"/>
      <c r="CH27" s="228"/>
      <c r="CI27" s="228"/>
      <c r="CJ27" s="228"/>
      <c r="CK27" s="228"/>
      <c r="CL27" s="228"/>
      <c r="CM27" s="113"/>
      <c r="CN27" s="113"/>
      <c r="CO27" s="113"/>
      <c r="CP27" s="113"/>
      <c r="CQ27" s="113"/>
      <c r="CR27" s="113"/>
      <c r="CS27" s="113"/>
      <c r="CT27" s="113"/>
      <c r="CU27" s="113"/>
      <c r="CV27" s="113"/>
      <c r="CW27" s="113"/>
      <c r="CX27" s="113"/>
      <c r="CY27" s="113"/>
      <c r="CZ27" s="113"/>
      <c r="DA27" s="113"/>
      <c r="DB27" s="113"/>
      <c r="DC27" s="113"/>
      <c r="DD27" s="113"/>
      <c r="DE27" s="113"/>
      <c r="DF27" s="113"/>
      <c r="DG27" s="113"/>
      <c r="DH27" s="113"/>
      <c r="DI27" s="113"/>
      <c r="DJ27" s="113"/>
      <c r="DK27" s="113"/>
      <c r="DL27" s="113"/>
      <c r="DM27" s="113"/>
      <c r="DN27" s="113"/>
      <c r="DO27" s="113"/>
      <c r="DP27" s="113"/>
      <c r="DQ27" s="113"/>
      <c r="DR27" s="113"/>
      <c r="DS27" s="113"/>
      <c r="DT27" s="113"/>
      <c r="DU27" s="113"/>
      <c r="DV27" s="113"/>
      <c r="DW27" s="113"/>
      <c r="DX27" s="113"/>
      <c r="DY27" s="113"/>
      <c r="DZ27" s="113"/>
      <c r="EA27" s="113"/>
      <c r="EB27" s="113"/>
    </row>
    <row r="28" spans="2:132" x14ac:dyDescent="0.2">
      <c r="B28" s="113"/>
      <c r="C28" s="57" t="s">
        <v>187</v>
      </c>
      <c r="D28" s="1049">
        <v>1</v>
      </c>
      <c r="E28" s="1106" t="s">
        <v>575</v>
      </c>
      <c r="F28" s="42">
        <v>22</v>
      </c>
      <c r="G28" s="632">
        <v>7.6303999999999997E-2</v>
      </c>
      <c r="H28" s="632">
        <v>7.6303999999999997E-2</v>
      </c>
      <c r="I28" s="632">
        <v>7.6303999999999997E-2</v>
      </c>
      <c r="J28" s="632">
        <v>7.6303999999999997E-2</v>
      </c>
      <c r="K28" s="632">
        <v>7.6303999999999997E-2</v>
      </c>
      <c r="L28" s="632">
        <v>7.6303999999999997E-2</v>
      </c>
      <c r="M28" s="632">
        <v>7.6303999999999997E-2</v>
      </c>
      <c r="N28" s="632">
        <v>7.6303999999999997E-2</v>
      </c>
      <c r="O28" s="632">
        <v>7.6303999999999997E-2</v>
      </c>
      <c r="P28" s="632">
        <v>7.6303999999999997E-2</v>
      </c>
      <c r="Q28" s="632">
        <v>7.6303999999999997E-2</v>
      </c>
      <c r="R28" s="632">
        <v>7.6303999999999997E-2</v>
      </c>
      <c r="S28" s="288">
        <v>653.6</v>
      </c>
      <c r="T28" s="294">
        <v>0.15260799999999999</v>
      </c>
      <c r="U28" s="1036"/>
      <c r="V28" s="1120"/>
      <c r="W28" s="1100"/>
      <c r="X28" s="868"/>
      <c r="Z28" s="873"/>
      <c r="AA28" s="872"/>
      <c r="AB28" s="866"/>
      <c r="AC28" s="866"/>
      <c r="AD28" s="867"/>
      <c r="AE28" s="860"/>
      <c r="AF28" s="810"/>
      <c r="AG28" s="810"/>
      <c r="AH28" s="810"/>
      <c r="AI28" s="810"/>
      <c r="AJ28" s="810"/>
      <c r="AK28" s="810"/>
      <c r="AL28" s="810"/>
      <c r="AM28" s="810"/>
      <c r="AN28" s="735"/>
      <c r="AO28" s="810"/>
      <c r="AP28" s="810"/>
      <c r="AQ28" s="1233"/>
      <c r="AR28" s="1184">
        <v>22</v>
      </c>
      <c r="AS28" s="1231">
        <f t="shared" si="0"/>
        <v>7.6303999999999997E-2</v>
      </c>
      <c r="AT28" s="1231">
        <f t="shared" si="1"/>
        <v>7.6303999999999997E-2</v>
      </c>
      <c r="AU28" s="1231">
        <f t="shared" si="2"/>
        <v>7.6303999999999997E-2</v>
      </c>
      <c r="AV28" s="1231">
        <f t="shared" si="3"/>
        <v>7.6303999999999997E-2</v>
      </c>
      <c r="AW28" s="1231">
        <f t="shared" si="4"/>
        <v>7.6303999999999997E-2</v>
      </c>
      <c r="AX28" s="1231">
        <f t="shared" si="5"/>
        <v>7.6303999999999997E-2</v>
      </c>
      <c r="AY28" s="1231">
        <f t="shared" si="6"/>
        <v>7.6303999999999997E-2</v>
      </c>
      <c r="AZ28" s="1231">
        <f t="shared" si="7"/>
        <v>7.6303999999999997E-2</v>
      </c>
      <c r="BA28" s="1231">
        <f t="shared" si="8"/>
        <v>7.6303999999999997E-2</v>
      </c>
      <c r="BB28" s="1231">
        <f t="shared" si="9"/>
        <v>7.6303999999999997E-2</v>
      </c>
      <c r="BC28" s="1231">
        <f t="shared" si="10"/>
        <v>7.6303999999999997E-2</v>
      </c>
      <c r="BD28" s="1231">
        <f t="shared" si="11"/>
        <v>7.6303999999999997E-2</v>
      </c>
      <c r="BE28" s="748"/>
      <c r="BF28" s="748"/>
      <c r="BG28" s="1117"/>
      <c r="BH28" s="1232"/>
      <c r="BI28" s="1232"/>
      <c r="BJ28" s="1232"/>
      <c r="BK28" s="1232"/>
      <c r="BL28" s="1232"/>
      <c r="BM28" s="806"/>
      <c r="BN28" s="806"/>
      <c r="BO28" s="806"/>
      <c r="BP28" s="806"/>
      <c r="BQ28" s="806"/>
      <c r="BR28" s="615"/>
      <c r="BS28" s="615"/>
      <c r="BT28" s="229"/>
      <c r="BU28" s="228"/>
      <c r="BV28" s="228"/>
      <c r="BW28" s="228"/>
      <c r="BX28" s="228"/>
      <c r="BY28" s="228"/>
      <c r="BZ28" s="228"/>
      <c r="CA28" s="228"/>
      <c r="CB28" s="228"/>
      <c r="CC28" s="228"/>
      <c r="CD28" s="228"/>
      <c r="CE28" s="228"/>
      <c r="CF28" s="228"/>
      <c r="CG28" s="228"/>
      <c r="CH28" s="228"/>
      <c r="CI28" s="228"/>
      <c r="CJ28" s="228"/>
      <c r="CK28" s="228"/>
      <c r="CL28" s="228"/>
      <c r="CM28" s="113"/>
      <c r="CN28" s="113"/>
      <c r="CO28" s="113"/>
      <c r="CP28" s="113"/>
      <c r="CQ28" s="113"/>
      <c r="CR28" s="113"/>
      <c r="CS28" s="113"/>
      <c r="CT28" s="113"/>
      <c r="CU28" s="113"/>
      <c r="CV28" s="113"/>
      <c r="CW28" s="113"/>
      <c r="CX28" s="113"/>
      <c r="CY28" s="113"/>
      <c r="CZ28" s="113"/>
      <c r="DA28" s="113"/>
      <c r="DB28" s="113"/>
      <c r="DC28" s="113"/>
      <c r="DD28" s="113"/>
      <c r="DE28" s="113"/>
      <c r="DF28" s="113"/>
      <c r="DG28" s="113"/>
      <c r="DH28" s="113"/>
      <c r="DI28" s="113"/>
      <c r="DJ28" s="113"/>
      <c r="DK28" s="113"/>
      <c r="DL28" s="113"/>
      <c r="DM28" s="113"/>
      <c r="DN28" s="113"/>
      <c r="DO28" s="113"/>
      <c r="DP28" s="113"/>
      <c r="DQ28" s="113"/>
      <c r="DR28" s="113"/>
      <c r="DS28" s="113"/>
      <c r="DT28" s="113"/>
      <c r="DU28" s="113"/>
      <c r="DV28" s="113"/>
      <c r="DW28" s="113"/>
      <c r="DX28" s="113"/>
      <c r="DY28" s="113"/>
      <c r="DZ28" s="113"/>
      <c r="EA28" s="113"/>
      <c r="EB28" s="113"/>
    </row>
    <row r="29" spans="2:132" x14ac:dyDescent="0.2">
      <c r="B29" s="113"/>
      <c r="C29" s="57" t="s">
        <v>188</v>
      </c>
      <c r="D29" s="1049">
        <v>1</v>
      </c>
      <c r="E29" s="1106" t="s">
        <v>576</v>
      </c>
      <c r="F29" s="42">
        <v>23</v>
      </c>
      <c r="G29" s="632">
        <v>8.0407999999999993E-2</v>
      </c>
      <c r="H29" s="632">
        <v>8.0407999999999993E-2</v>
      </c>
      <c r="I29" s="632">
        <v>8.0407999999999993E-2</v>
      </c>
      <c r="J29" s="632">
        <v>8.0407999999999993E-2</v>
      </c>
      <c r="K29" s="632">
        <v>8.0407999999999993E-2</v>
      </c>
      <c r="L29" s="632">
        <v>8.0407999999999993E-2</v>
      </c>
      <c r="M29" s="632">
        <v>8.0407999999999993E-2</v>
      </c>
      <c r="N29" s="632">
        <v>8.0407999999999993E-2</v>
      </c>
      <c r="O29" s="632">
        <v>8.0407999999999993E-2</v>
      </c>
      <c r="P29" s="632">
        <v>8.0407999999999993E-2</v>
      </c>
      <c r="Q29" s="632">
        <v>8.0407999999999993E-2</v>
      </c>
      <c r="R29" s="632">
        <v>8.0407999999999993E-2</v>
      </c>
      <c r="S29" s="288">
        <v>684</v>
      </c>
      <c r="T29" s="294">
        <v>0.16081599999999999</v>
      </c>
      <c r="U29" s="1036"/>
      <c r="V29" s="1120"/>
      <c r="W29" s="1100"/>
      <c r="X29" s="868"/>
      <c r="Z29" s="873"/>
      <c r="AA29" s="872"/>
      <c r="AB29" s="866"/>
      <c r="AC29" s="866"/>
      <c r="AD29" s="867"/>
      <c r="AE29" s="860"/>
      <c r="AF29" s="810"/>
      <c r="AG29" s="810"/>
      <c r="AH29" s="810"/>
      <c r="AI29" s="810"/>
      <c r="AJ29" s="810"/>
      <c r="AK29" s="810"/>
      <c r="AL29" s="810"/>
      <c r="AM29" s="810"/>
      <c r="AN29" s="735"/>
      <c r="AO29" s="810"/>
      <c r="AP29" s="810"/>
      <c r="AQ29" s="1233"/>
      <c r="AR29" s="1184">
        <v>23</v>
      </c>
      <c r="AS29" s="1231">
        <f t="shared" si="0"/>
        <v>8.0407999999999993E-2</v>
      </c>
      <c r="AT29" s="1231">
        <f t="shared" si="1"/>
        <v>8.0407999999999993E-2</v>
      </c>
      <c r="AU29" s="1231">
        <f t="shared" si="2"/>
        <v>8.0407999999999993E-2</v>
      </c>
      <c r="AV29" s="1231">
        <f t="shared" si="3"/>
        <v>8.0407999999999993E-2</v>
      </c>
      <c r="AW29" s="1231">
        <f t="shared" si="4"/>
        <v>8.0407999999999993E-2</v>
      </c>
      <c r="AX29" s="1231">
        <f t="shared" si="5"/>
        <v>8.0407999999999993E-2</v>
      </c>
      <c r="AY29" s="1231">
        <f t="shared" si="6"/>
        <v>8.0407999999999993E-2</v>
      </c>
      <c r="AZ29" s="1231">
        <f t="shared" si="7"/>
        <v>8.0407999999999993E-2</v>
      </c>
      <c r="BA29" s="1231">
        <f t="shared" si="8"/>
        <v>8.0407999999999993E-2</v>
      </c>
      <c r="BB29" s="1231">
        <f t="shared" si="9"/>
        <v>8.0407999999999993E-2</v>
      </c>
      <c r="BC29" s="1231">
        <f t="shared" si="10"/>
        <v>8.0407999999999993E-2</v>
      </c>
      <c r="BD29" s="1231">
        <f t="shared" si="11"/>
        <v>8.0407999999999993E-2</v>
      </c>
      <c r="BE29" s="748"/>
      <c r="BF29" s="748"/>
      <c r="BG29" s="1117"/>
      <c r="BH29" s="1232"/>
      <c r="BI29" s="1232"/>
      <c r="BJ29" s="1232"/>
      <c r="BK29" s="1232"/>
      <c r="BL29" s="1232"/>
      <c r="BM29" s="806"/>
      <c r="BN29" s="806"/>
      <c r="BO29" s="806"/>
      <c r="BP29" s="806"/>
      <c r="BQ29" s="806"/>
      <c r="BR29" s="615"/>
      <c r="BS29" s="615"/>
      <c r="BT29" s="229"/>
      <c r="BU29" s="228"/>
      <c r="BV29" s="228"/>
      <c r="BW29" s="228"/>
      <c r="BX29" s="228"/>
      <c r="BY29" s="228"/>
      <c r="BZ29" s="228"/>
      <c r="CA29" s="228"/>
      <c r="CB29" s="228"/>
      <c r="CC29" s="228"/>
      <c r="CD29" s="228"/>
      <c r="CE29" s="228"/>
      <c r="CF29" s="228"/>
      <c r="CG29" s="228"/>
      <c r="CH29" s="228"/>
      <c r="CI29" s="228"/>
      <c r="CJ29" s="228"/>
      <c r="CK29" s="228"/>
      <c r="CL29" s="228"/>
      <c r="CM29" s="113"/>
      <c r="CN29" s="113"/>
      <c r="CO29" s="113"/>
      <c r="CP29" s="113"/>
      <c r="CQ29" s="113"/>
      <c r="CR29" s="113"/>
      <c r="CS29" s="113"/>
      <c r="CT29" s="113"/>
      <c r="CU29" s="113"/>
      <c r="CV29" s="113"/>
      <c r="CW29" s="113"/>
      <c r="CX29" s="113"/>
      <c r="CY29" s="113"/>
      <c r="CZ29" s="113"/>
      <c r="DA29" s="113"/>
      <c r="DB29" s="113"/>
      <c r="DC29" s="113"/>
      <c r="DD29" s="113"/>
      <c r="DE29" s="113"/>
      <c r="DF29" s="113"/>
      <c r="DG29" s="113"/>
      <c r="DH29" s="113"/>
      <c r="DI29" s="113"/>
      <c r="DJ29" s="113"/>
      <c r="DK29" s="113"/>
      <c r="DL29" s="113"/>
      <c r="DM29" s="113"/>
      <c r="DN29" s="113"/>
      <c r="DO29" s="113"/>
      <c r="DP29" s="113"/>
      <c r="DQ29" s="113"/>
      <c r="DR29" s="113"/>
      <c r="DS29" s="113"/>
      <c r="DT29" s="113"/>
      <c r="DU29" s="113"/>
      <c r="DV29" s="113"/>
      <c r="DW29" s="113"/>
      <c r="DX29" s="113"/>
      <c r="DY29" s="113"/>
      <c r="DZ29" s="113"/>
      <c r="EA29" s="113"/>
      <c r="EB29" s="113"/>
    </row>
    <row r="30" spans="2:132" x14ac:dyDescent="0.2">
      <c r="B30" s="113"/>
      <c r="C30" s="57" t="s">
        <v>189</v>
      </c>
      <c r="D30" s="1049">
        <v>1</v>
      </c>
      <c r="E30" s="1106" t="s">
        <v>577</v>
      </c>
      <c r="F30" s="42">
        <v>24</v>
      </c>
      <c r="G30" s="632">
        <v>8.3904000000000006E-2</v>
      </c>
      <c r="H30" s="632">
        <v>8.3904000000000006E-2</v>
      </c>
      <c r="I30" s="632">
        <v>8.3904000000000006E-2</v>
      </c>
      <c r="J30" s="632">
        <v>8.3904000000000006E-2</v>
      </c>
      <c r="K30" s="632">
        <v>8.3904000000000006E-2</v>
      </c>
      <c r="L30" s="632">
        <v>8.3904000000000006E-2</v>
      </c>
      <c r="M30" s="632">
        <v>8.3904000000000006E-2</v>
      </c>
      <c r="N30" s="632">
        <v>8.3904000000000006E-2</v>
      </c>
      <c r="O30" s="632">
        <v>8.3904000000000006E-2</v>
      </c>
      <c r="P30" s="632">
        <v>8.3904000000000006E-2</v>
      </c>
      <c r="Q30" s="632">
        <v>8.3904000000000006E-2</v>
      </c>
      <c r="R30" s="632">
        <v>8.3904000000000006E-2</v>
      </c>
      <c r="S30" s="288">
        <v>714.4</v>
      </c>
      <c r="T30" s="294">
        <v>0.16780800000000001</v>
      </c>
      <c r="U30" s="1036"/>
      <c r="V30" s="1120"/>
      <c r="W30" s="1100"/>
      <c r="X30" s="868"/>
      <c r="Z30" s="873"/>
      <c r="AA30" s="872"/>
      <c r="AB30" s="866"/>
      <c r="AC30" s="866"/>
      <c r="AD30" s="867"/>
      <c r="AE30" s="860"/>
      <c r="AF30" s="810"/>
      <c r="AG30" s="810"/>
      <c r="AH30" s="810"/>
      <c r="AI30" s="810"/>
      <c r="AJ30" s="810"/>
      <c r="AK30" s="810"/>
      <c r="AL30" s="810"/>
      <c r="AM30" s="810"/>
      <c r="AN30" s="735"/>
      <c r="AO30" s="810"/>
      <c r="AP30" s="810"/>
      <c r="AQ30" s="1233"/>
      <c r="AR30" s="1184">
        <v>24</v>
      </c>
      <c r="AS30" s="1231">
        <f>(((cseasonality1*$T30*CULLSEA1)+(1-cseasonality1)*$T30*cullseaavg)+CULLABS1)*(1+CULLPCT1)</f>
        <v>8.3904000000000006E-2</v>
      </c>
      <c r="AT30" s="1231">
        <f t="shared" si="1"/>
        <v>8.3904000000000006E-2</v>
      </c>
      <c r="AU30" s="1231">
        <f t="shared" si="2"/>
        <v>8.3904000000000006E-2</v>
      </c>
      <c r="AV30" s="1231">
        <f t="shared" si="3"/>
        <v>8.3904000000000006E-2</v>
      </c>
      <c r="AW30" s="1231">
        <f t="shared" si="4"/>
        <v>8.3904000000000006E-2</v>
      </c>
      <c r="AX30" s="1231">
        <f t="shared" si="5"/>
        <v>8.3904000000000006E-2</v>
      </c>
      <c r="AY30" s="1231">
        <f t="shared" si="6"/>
        <v>8.3904000000000006E-2</v>
      </c>
      <c r="AZ30" s="1231">
        <f t="shared" si="7"/>
        <v>8.3904000000000006E-2</v>
      </c>
      <c r="BA30" s="1231">
        <f t="shared" si="8"/>
        <v>8.3904000000000006E-2</v>
      </c>
      <c r="BB30" s="1231">
        <f t="shared" si="9"/>
        <v>8.3904000000000006E-2</v>
      </c>
      <c r="BC30" s="1231">
        <f t="shared" si="10"/>
        <v>8.3904000000000006E-2</v>
      </c>
      <c r="BD30" s="1231">
        <f t="shared" si="11"/>
        <v>8.3904000000000006E-2</v>
      </c>
      <c r="BE30" s="748"/>
      <c r="BF30" s="748"/>
      <c r="BG30" s="1117"/>
      <c r="BH30" s="1232"/>
      <c r="BI30" s="1232"/>
      <c r="BJ30" s="1232"/>
      <c r="BK30" s="1232"/>
      <c r="BL30" s="1232"/>
      <c r="BM30" s="806"/>
      <c r="BN30" s="806"/>
      <c r="BO30" s="806"/>
      <c r="BP30" s="806"/>
      <c r="BQ30" s="806"/>
      <c r="BR30" s="615"/>
      <c r="BS30" s="615"/>
      <c r="BT30" s="229"/>
      <c r="BU30" s="228"/>
      <c r="BV30" s="228"/>
      <c r="BW30" s="228"/>
      <c r="BX30" s="228"/>
      <c r="BY30" s="228"/>
      <c r="BZ30" s="228"/>
      <c r="CA30" s="228"/>
      <c r="CB30" s="228"/>
      <c r="CC30" s="228"/>
      <c r="CD30" s="228"/>
      <c r="CE30" s="228"/>
      <c r="CF30" s="228"/>
      <c r="CG30" s="228"/>
      <c r="CH30" s="228"/>
      <c r="CI30" s="228"/>
      <c r="CJ30" s="228"/>
      <c r="CK30" s="228"/>
      <c r="CL30" s="228"/>
      <c r="CM30" s="113"/>
      <c r="CN30" s="113"/>
      <c r="CO30" s="113"/>
      <c r="CP30" s="113"/>
      <c r="CQ30" s="113"/>
      <c r="CR30" s="113"/>
      <c r="CS30" s="113"/>
      <c r="CT30" s="113"/>
      <c r="CU30" s="113"/>
      <c r="CV30" s="113"/>
      <c r="CW30" s="113"/>
      <c r="CX30" s="113"/>
      <c r="CY30" s="113"/>
      <c r="CZ30" s="113"/>
      <c r="DA30" s="113"/>
      <c r="DB30" s="113"/>
      <c r="DC30" s="113"/>
      <c r="DD30" s="113"/>
      <c r="DE30" s="113"/>
      <c r="DF30" s="113"/>
      <c r="DG30" s="113"/>
      <c r="DH30" s="113"/>
      <c r="DI30" s="113"/>
      <c r="DJ30" s="113"/>
      <c r="DK30" s="113"/>
      <c r="DL30" s="113"/>
      <c r="DM30" s="113"/>
      <c r="DN30" s="113"/>
      <c r="DO30" s="113"/>
      <c r="DP30" s="113"/>
      <c r="DQ30" s="113"/>
      <c r="DR30" s="113"/>
      <c r="DS30" s="113"/>
      <c r="DT30" s="113"/>
      <c r="DU30" s="113"/>
      <c r="DV30" s="113"/>
      <c r="DW30" s="113"/>
      <c r="DX30" s="113"/>
      <c r="DY30" s="113"/>
      <c r="DZ30" s="113"/>
      <c r="EA30" s="113"/>
      <c r="EB30" s="113"/>
    </row>
    <row r="31" spans="2:132" x14ac:dyDescent="0.2">
      <c r="B31" s="113"/>
      <c r="C31" s="57" t="s">
        <v>190</v>
      </c>
      <c r="D31" s="296">
        <v>1</v>
      </c>
      <c r="E31" s="1106" t="s">
        <v>578</v>
      </c>
      <c r="F31" s="847"/>
      <c r="G31" s="847"/>
      <c r="H31" s="847"/>
      <c r="I31" s="847"/>
      <c r="J31" s="847"/>
      <c r="K31" s="847"/>
      <c r="L31" s="847"/>
      <c r="M31" s="847"/>
      <c r="N31" s="847"/>
      <c r="O31" s="847"/>
      <c r="P31" s="847"/>
      <c r="Q31" s="1101"/>
      <c r="R31" s="1125" t="s">
        <v>621</v>
      </c>
      <c r="S31" s="1126"/>
      <c r="T31" s="1122" t="s">
        <v>863</v>
      </c>
      <c r="U31" s="759"/>
      <c r="V31" s="1034"/>
      <c r="W31" s="1100"/>
      <c r="X31" s="865"/>
      <c r="Y31" s="874"/>
      <c r="Z31" s="866"/>
      <c r="AA31" s="866"/>
      <c r="AB31" s="866"/>
      <c r="AC31" s="866"/>
      <c r="AD31" s="867"/>
      <c r="AE31" s="297"/>
      <c r="AF31" s="741"/>
      <c r="AG31" s="741"/>
      <c r="AH31" s="741"/>
      <c r="AI31" s="741"/>
      <c r="AJ31" s="741"/>
      <c r="AK31" s="741"/>
      <c r="AL31" s="741"/>
      <c r="AM31" s="741"/>
      <c r="AN31" s="735"/>
      <c r="AO31" s="735"/>
      <c r="AP31" s="735"/>
      <c r="AQ31" s="748"/>
      <c r="AR31" s="748"/>
      <c r="AS31" s="1231"/>
      <c r="AT31" s="748"/>
      <c r="AU31" s="748"/>
      <c r="AV31" s="748"/>
      <c r="AW31" s="748"/>
      <c r="AX31" s="748"/>
      <c r="AY31" s="748"/>
      <c r="AZ31" s="748"/>
      <c r="BA31" s="748"/>
      <c r="BB31" s="748"/>
      <c r="BC31" s="748"/>
      <c r="BD31" s="748"/>
      <c r="BE31" s="748"/>
      <c r="BF31" s="748"/>
      <c r="BG31" s="748"/>
      <c r="BH31" s="748"/>
      <c r="BI31" s="748"/>
      <c r="BJ31" s="748"/>
      <c r="BK31" s="748"/>
      <c r="BL31" s="748"/>
      <c r="BM31" s="735"/>
      <c r="BN31" s="735"/>
      <c r="BO31" s="735"/>
      <c r="BP31" s="735"/>
      <c r="BQ31" s="735"/>
      <c r="BR31" s="229"/>
      <c r="BS31" s="229"/>
      <c r="BT31" s="229"/>
      <c r="BU31" s="228"/>
      <c r="BV31" s="228"/>
      <c r="BW31" s="228"/>
      <c r="BX31" s="228"/>
      <c r="BY31" s="228"/>
      <c r="BZ31" s="228"/>
      <c r="CA31" s="228"/>
      <c r="CB31" s="228"/>
      <c r="CC31" s="228"/>
      <c r="CD31" s="228"/>
      <c r="CE31" s="228"/>
      <c r="CF31" s="228"/>
      <c r="CG31" s="228"/>
      <c r="CH31" s="228"/>
      <c r="CI31" s="228"/>
      <c r="CJ31" s="228"/>
      <c r="CK31" s="228"/>
      <c r="CL31" s="228"/>
      <c r="CM31" s="113"/>
      <c r="CN31" s="113"/>
      <c r="CO31" s="113"/>
      <c r="CP31" s="113"/>
      <c r="CQ31" s="113"/>
      <c r="CR31" s="113"/>
      <c r="CS31" s="113"/>
      <c r="CT31" s="113"/>
      <c r="CU31" s="113"/>
      <c r="CV31" s="113"/>
      <c r="CW31" s="113"/>
      <c r="CX31" s="113"/>
      <c r="CY31" s="113"/>
      <c r="CZ31" s="113"/>
      <c r="DA31" s="113"/>
      <c r="DB31" s="113"/>
      <c r="DC31" s="113"/>
      <c r="DD31" s="113"/>
      <c r="DE31" s="113"/>
      <c r="DF31" s="113"/>
      <c r="DG31" s="113"/>
      <c r="DH31" s="113"/>
      <c r="DI31" s="113"/>
      <c r="DJ31" s="113"/>
      <c r="DK31" s="113"/>
      <c r="DL31" s="113"/>
      <c r="DM31" s="113"/>
      <c r="DN31" s="113"/>
      <c r="DO31" s="113"/>
      <c r="DP31" s="113"/>
      <c r="DQ31" s="113"/>
      <c r="DR31" s="113"/>
      <c r="DS31" s="113"/>
      <c r="DT31" s="113"/>
      <c r="DU31" s="113"/>
      <c r="DV31" s="113"/>
      <c r="DW31" s="113"/>
      <c r="DX31" s="113"/>
      <c r="DY31" s="113"/>
      <c r="DZ31" s="113"/>
      <c r="EA31" s="113"/>
      <c r="EB31" s="113"/>
    </row>
    <row r="32" spans="2:132" x14ac:dyDescent="0.2">
      <c r="B32" s="113"/>
      <c r="C32" s="57" t="s">
        <v>191</v>
      </c>
      <c r="D32" s="296">
        <v>1</v>
      </c>
      <c r="E32" s="1106" t="s">
        <v>579</v>
      </c>
      <c r="F32" s="847"/>
      <c r="G32" s="877" t="s">
        <v>256</v>
      </c>
      <c r="H32" s="847"/>
      <c r="I32" s="847"/>
      <c r="J32" s="847"/>
      <c r="K32" s="847"/>
      <c r="L32" s="847"/>
      <c r="M32" s="847"/>
      <c r="N32" s="847"/>
      <c r="O32" s="847"/>
      <c r="P32" s="847"/>
      <c r="Q32" s="847"/>
      <c r="R32" s="847"/>
      <c r="S32" s="847"/>
      <c r="T32" s="847"/>
      <c r="U32" s="297"/>
      <c r="V32" s="1051"/>
      <c r="W32" s="1100"/>
      <c r="X32" s="865"/>
      <c r="Y32" s="874"/>
      <c r="Z32" s="866"/>
      <c r="AA32" s="866"/>
      <c r="AB32" s="866"/>
      <c r="AC32" s="866"/>
      <c r="AD32" s="867"/>
      <c r="AE32" s="297"/>
      <c r="AF32" s="741"/>
      <c r="AG32" s="741"/>
      <c r="AH32" s="741"/>
      <c r="AI32" s="741"/>
      <c r="AJ32" s="741"/>
      <c r="AK32" s="741"/>
      <c r="AL32" s="741"/>
      <c r="AM32" s="741"/>
      <c r="AN32" s="735"/>
      <c r="AO32" s="735"/>
      <c r="AP32" s="735"/>
      <c r="AQ32" s="748"/>
      <c r="AR32" s="748"/>
      <c r="AS32" s="1234" t="s">
        <v>584</v>
      </c>
      <c r="AT32" s="1138"/>
      <c r="AU32" s="1138"/>
      <c r="AV32" s="1138"/>
      <c r="AW32" s="1138"/>
      <c r="AX32" s="1138"/>
      <c r="AY32" s="1138"/>
      <c r="AZ32" s="1138"/>
      <c r="BA32" s="1138"/>
      <c r="BB32" s="1138"/>
      <c r="BC32" s="1138"/>
      <c r="BD32" s="1138"/>
      <c r="BE32" s="748"/>
      <c r="BF32" s="748"/>
      <c r="BG32" s="748"/>
      <c r="BH32" s="748"/>
      <c r="BI32" s="748"/>
      <c r="BJ32" s="748"/>
      <c r="BK32" s="748"/>
      <c r="BL32" s="748"/>
      <c r="BM32" s="735"/>
      <c r="BN32" s="735"/>
      <c r="BO32" s="735"/>
      <c r="BP32" s="735"/>
      <c r="BQ32" s="735"/>
      <c r="BR32" s="229"/>
      <c r="BS32" s="229"/>
      <c r="BT32" s="229"/>
      <c r="BU32" s="228"/>
      <c r="BV32" s="228"/>
      <c r="BW32" s="228"/>
      <c r="BX32" s="228"/>
      <c r="BY32" s="228"/>
      <c r="BZ32" s="228"/>
      <c r="CA32" s="228"/>
      <c r="CB32" s="228"/>
      <c r="CC32" s="228"/>
      <c r="CD32" s="228"/>
      <c r="CE32" s="228"/>
      <c r="CF32" s="228"/>
      <c r="CG32" s="228"/>
      <c r="CH32" s="228"/>
      <c r="CI32" s="228"/>
      <c r="CJ32" s="228"/>
      <c r="CK32" s="228"/>
      <c r="CL32" s="228"/>
      <c r="CM32" s="113"/>
      <c r="CN32" s="113"/>
      <c r="CO32" s="113"/>
      <c r="CP32" s="113"/>
      <c r="CQ32" s="113"/>
      <c r="CR32" s="113"/>
      <c r="CS32" s="113"/>
      <c r="CT32" s="113"/>
      <c r="CU32" s="113"/>
      <c r="CV32" s="113"/>
      <c r="CW32" s="113"/>
      <c r="CX32" s="113"/>
      <c r="CY32" s="113"/>
      <c r="CZ32" s="113"/>
      <c r="DA32" s="113"/>
      <c r="DB32" s="113"/>
      <c r="DC32" s="113"/>
      <c r="DD32" s="113"/>
      <c r="DE32" s="113"/>
      <c r="DF32" s="113"/>
      <c r="DG32" s="113"/>
      <c r="DH32" s="113"/>
      <c r="DI32" s="113"/>
      <c r="DJ32" s="113"/>
      <c r="DK32" s="113"/>
      <c r="DL32" s="113"/>
      <c r="DM32" s="113"/>
      <c r="DN32" s="113"/>
      <c r="DO32" s="113"/>
      <c r="DP32" s="113"/>
      <c r="DQ32" s="113"/>
      <c r="DR32" s="113"/>
      <c r="DS32" s="113"/>
      <c r="DT32" s="113"/>
      <c r="DU32" s="113"/>
      <c r="DV32" s="113"/>
      <c r="DW32" s="113"/>
      <c r="DX32" s="113"/>
      <c r="DY32" s="113"/>
      <c r="DZ32" s="113"/>
      <c r="EA32" s="113"/>
      <c r="EB32" s="113"/>
    </row>
    <row r="33" spans="2:132" x14ac:dyDescent="0.2">
      <c r="B33" s="113"/>
      <c r="C33" s="57" t="s">
        <v>192</v>
      </c>
      <c r="D33" s="296">
        <v>1</v>
      </c>
      <c r="E33" s="1106" t="s">
        <v>580</v>
      </c>
      <c r="F33" s="57" t="s">
        <v>286</v>
      </c>
      <c r="G33" s="49" t="s">
        <v>183</v>
      </c>
      <c r="H33" s="49" t="s">
        <v>184</v>
      </c>
      <c r="I33" s="49" t="s">
        <v>185</v>
      </c>
      <c r="J33" s="49" t="s">
        <v>186</v>
      </c>
      <c r="K33" s="49" t="s">
        <v>187</v>
      </c>
      <c r="L33" s="49" t="s">
        <v>188</v>
      </c>
      <c r="M33" s="49" t="s">
        <v>189</v>
      </c>
      <c r="N33" s="49" t="s">
        <v>190</v>
      </c>
      <c r="O33" s="49" t="s">
        <v>191</v>
      </c>
      <c r="P33" s="49" t="s">
        <v>192</v>
      </c>
      <c r="Q33" s="49" t="s">
        <v>193</v>
      </c>
      <c r="R33" s="49" t="s">
        <v>194</v>
      </c>
      <c r="S33" s="286" t="s">
        <v>243</v>
      </c>
      <c r="T33" s="287" t="s">
        <v>468</v>
      </c>
      <c r="U33" s="297"/>
      <c r="V33" s="1035"/>
      <c r="W33" s="1100"/>
      <c r="X33" s="865"/>
      <c r="Y33" s="874"/>
      <c r="Z33" s="866"/>
      <c r="AA33" s="935"/>
      <c r="AB33" s="866"/>
      <c r="AC33" s="866"/>
      <c r="AD33" s="867"/>
      <c r="AE33" s="297"/>
      <c r="AF33" s="741"/>
      <c r="AG33" s="741"/>
      <c r="AH33" s="741"/>
      <c r="AI33" s="741"/>
      <c r="AJ33" s="741"/>
      <c r="AK33" s="741"/>
      <c r="AL33" s="741"/>
      <c r="AM33" s="741"/>
      <c r="AN33" s="735"/>
      <c r="AO33" s="735"/>
      <c r="AP33" s="735"/>
      <c r="AQ33" s="748"/>
      <c r="AR33" s="1228" t="s">
        <v>176</v>
      </c>
      <c r="AS33" s="1229" t="s">
        <v>183</v>
      </c>
      <c r="AT33" s="1229" t="s">
        <v>184</v>
      </c>
      <c r="AU33" s="1229" t="s">
        <v>185</v>
      </c>
      <c r="AV33" s="1229" t="s">
        <v>186</v>
      </c>
      <c r="AW33" s="1229" t="s">
        <v>187</v>
      </c>
      <c r="AX33" s="1229" t="s">
        <v>188</v>
      </c>
      <c r="AY33" s="1229" t="s">
        <v>189</v>
      </c>
      <c r="AZ33" s="1229" t="s">
        <v>190</v>
      </c>
      <c r="BA33" s="1229" t="s">
        <v>191</v>
      </c>
      <c r="BB33" s="1229" t="s">
        <v>192</v>
      </c>
      <c r="BC33" s="1229" t="s">
        <v>193</v>
      </c>
      <c r="BD33" s="1229" t="s">
        <v>194</v>
      </c>
      <c r="BE33" s="748"/>
      <c r="BF33" s="748"/>
      <c r="BG33" s="748"/>
      <c r="BH33" s="748"/>
      <c r="BI33" s="748"/>
      <c r="BJ33" s="748"/>
      <c r="BK33" s="748"/>
      <c r="BL33" s="748"/>
      <c r="BM33" s="735"/>
      <c r="BN33" s="735"/>
      <c r="BO33" s="735"/>
      <c r="BP33" s="735"/>
      <c r="BQ33" s="735"/>
      <c r="BR33" s="229"/>
      <c r="BS33" s="229"/>
      <c r="BT33" s="229"/>
      <c r="BU33" s="228"/>
      <c r="BV33" s="228"/>
      <c r="BW33" s="228"/>
      <c r="BX33" s="228"/>
      <c r="BY33" s="228"/>
      <c r="BZ33" s="228"/>
      <c r="CA33" s="228"/>
      <c r="CB33" s="228"/>
      <c r="CC33" s="228"/>
      <c r="CD33" s="228"/>
      <c r="CE33" s="228"/>
      <c r="CF33" s="228"/>
      <c r="CG33" s="228"/>
      <c r="CH33" s="228"/>
      <c r="CI33" s="228"/>
      <c r="CJ33" s="228"/>
      <c r="CK33" s="228"/>
      <c r="CL33" s="228"/>
      <c r="CM33" s="113"/>
      <c r="CN33" s="113"/>
      <c r="CO33" s="113"/>
      <c r="CP33" s="113"/>
      <c r="CQ33" s="113"/>
      <c r="CR33" s="113"/>
      <c r="CS33" s="113"/>
      <c r="CT33" s="113"/>
      <c r="CU33" s="113"/>
      <c r="CV33" s="113"/>
      <c r="CW33" s="113"/>
      <c r="CX33" s="113"/>
      <c r="CY33" s="113"/>
      <c r="CZ33" s="113"/>
      <c r="DA33" s="113"/>
      <c r="DB33" s="113"/>
      <c r="DC33" s="113"/>
      <c r="DD33" s="113"/>
      <c r="DE33" s="113"/>
      <c r="DF33" s="113"/>
      <c r="DG33" s="113"/>
      <c r="DH33" s="113"/>
      <c r="DI33" s="113"/>
      <c r="DJ33" s="113"/>
      <c r="DK33" s="113"/>
      <c r="DL33" s="113"/>
      <c r="DM33" s="113"/>
      <c r="DN33" s="113"/>
      <c r="DO33" s="113"/>
      <c r="DP33" s="113"/>
      <c r="DQ33" s="113"/>
      <c r="DR33" s="113"/>
      <c r="DS33" s="113"/>
      <c r="DT33" s="113"/>
      <c r="DU33" s="113"/>
      <c r="DV33" s="113"/>
      <c r="DW33" s="113"/>
      <c r="DX33" s="113"/>
      <c r="DY33" s="113"/>
      <c r="DZ33" s="113"/>
      <c r="EA33" s="113"/>
      <c r="EB33" s="113"/>
    </row>
    <row r="34" spans="2:132" x14ac:dyDescent="0.2">
      <c r="B34" s="113"/>
      <c r="C34" s="57" t="s">
        <v>193</v>
      </c>
      <c r="D34" s="296">
        <v>1</v>
      </c>
      <c r="E34" s="1106" t="s">
        <v>581</v>
      </c>
      <c r="F34" s="42">
        <v>1</v>
      </c>
      <c r="G34" s="632">
        <v>1.1247999999999999E-2</v>
      </c>
      <c r="H34" s="632">
        <v>1.1247999999999999E-2</v>
      </c>
      <c r="I34" s="632">
        <v>1.1247999999999999E-2</v>
      </c>
      <c r="J34" s="632">
        <v>1.1247999999999999E-2</v>
      </c>
      <c r="K34" s="632">
        <v>1.1247999999999999E-2</v>
      </c>
      <c r="L34" s="632">
        <v>1.1247999999999999E-2</v>
      </c>
      <c r="M34" s="632">
        <v>1.1247999999999999E-2</v>
      </c>
      <c r="N34" s="632">
        <v>1.1247999999999999E-2</v>
      </c>
      <c r="O34" s="632">
        <v>1.1247999999999999E-2</v>
      </c>
      <c r="P34" s="632">
        <v>1.1247999999999999E-2</v>
      </c>
      <c r="Q34" s="632">
        <v>1.1247999999999999E-2</v>
      </c>
      <c r="R34" s="632">
        <v>1.1247999999999999E-2</v>
      </c>
      <c r="S34" s="288">
        <v>15.2</v>
      </c>
      <c r="T34" s="294">
        <v>2.2495999999999999E-2</v>
      </c>
      <c r="U34" s="1036"/>
      <c r="V34" s="1120"/>
      <c r="W34" s="1100"/>
      <c r="X34" s="865"/>
      <c r="Y34" s="714"/>
      <c r="Z34" s="936"/>
      <c r="AA34" s="936"/>
      <c r="AB34" s="936"/>
      <c r="AC34" s="937"/>
      <c r="AD34" s="867"/>
      <c r="AE34" s="163"/>
      <c r="AF34" s="933"/>
      <c r="AG34" s="933"/>
      <c r="AH34" s="933"/>
      <c r="AI34" s="933"/>
      <c r="AJ34" s="735"/>
      <c r="AK34" s="735"/>
      <c r="AL34" s="735"/>
      <c r="AM34" s="735"/>
      <c r="AN34" s="735"/>
      <c r="AO34" s="735"/>
      <c r="AP34" s="735"/>
      <c r="AQ34" s="748"/>
      <c r="AR34" s="1184">
        <v>1</v>
      </c>
      <c r="AS34" s="1231">
        <f t="shared" ref="AS34:AS57" si="12">(((cseasonality2*$T34*CULLSEA1)+(1-cseasonality2)*$T34*cullseaavg)+cullabs2)*(1+cullpct2)</f>
        <v>1.1247999999999999E-2</v>
      </c>
      <c r="AT34" s="1231">
        <f t="shared" ref="AT34:AT57" si="13">(((cseasonality2*$T34*CULLSEA2)+(1-cseasonality2)*$T34*cullseaavg)+cullabs2)*(1+cullpct2)</f>
        <v>1.1247999999999999E-2</v>
      </c>
      <c r="AU34" s="1231">
        <f t="shared" ref="AU34:AU57" si="14">(((cseasonality2*$T34*CULLSEA3)+(1-cseasonality2)*$T34*cullseaavg)+cullabs2)*(1+cullpct2)</f>
        <v>1.1247999999999999E-2</v>
      </c>
      <c r="AV34" s="1231">
        <f t="shared" ref="AV34:AV57" si="15">(((cseasonality2*$T34*CULLSEA4)+(1-cseasonality2)*$T34*cullseaavg)+cullabs2)*(1+cullpct2)</f>
        <v>1.1247999999999999E-2</v>
      </c>
      <c r="AW34" s="1231">
        <f t="shared" ref="AW34:AW57" si="16">(((cseasonality2*$T34*CULLSEA5)+(1-cseasonality2)*$T34*cullseaavg)+cullabs2)*(1+cullpct2)</f>
        <v>1.1247999999999999E-2</v>
      </c>
      <c r="AX34" s="1231">
        <f t="shared" ref="AX34:AX57" si="17">(((cseasonality2*$T34*CULLSEA6)+(1-cseasonality2)*$T34*cullseaavg)+cullabs2)*(1+cullpct2)</f>
        <v>1.1247999999999999E-2</v>
      </c>
      <c r="AY34" s="1231">
        <f t="shared" ref="AY34:AY57" si="18">(((cseasonality2*$T34*CULLSEA7)+(1-cseasonality2)*$T34*cullseaavg)+cullabs2)*(1+cullpct2)</f>
        <v>1.1247999999999999E-2</v>
      </c>
      <c r="AZ34" s="1231">
        <f t="shared" ref="AZ34:AZ57" si="19">(((cseasonality2*$T34*CULLSEA8)+(1-cseasonality2)*$T34*cullseaavg)+cullabs2)*(1+cullpct2)</f>
        <v>1.1247999999999999E-2</v>
      </c>
      <c r="BA34" s="1231">
        <f t="shared" ref="BA34:BA57" si="20">(((cseasonality2*$T34*CULLSEA9)+(1-cseasonality2)*$T34*cullseaavg)+cullabs2)*(1+cullpct2)</f>
        <v>1.1247999999999999E-2</v>
      </c>
      <c r="BB34" s="1231">
        <f t="shared" ref="BB34:BB57" si="21">(((cseasonality2*$T34*CULLSEA10)+(1-cseasonality2)*$T34*cullseaavg)+cullabs2)*(1+cullpct2)</f>
        <v>1.1247999999999999E-2</v>
      </c>
      <c r="BC34" s="1231">
        <f t="shared" ref="BC34:BC57" si="22">(((cseasonality2*$T34*CULLSEA11)+(1-cseasonality2)*$T34*cullseaavg)+cullabs2)*(1+cullpct2)</f>
        <v>1.1247999999999999E-2</v>
      </c>
      <c r="BD34" s="1231">
        <f t="shared" ref="BD34:BD57" si="23">(((cseasonality2*$T34*CULLSEA12)+(1-cseasonality2)*$T34*cullseaavg)+cullabs2)*(1+cullpct2)</f>
        <v>1.1247999999999999E-2</v>
      </c>
      <c r="BE34" s="748"/>
      <c r="BF34" s="748"/>
      <c r="BG34" s="748"/>
      <c r="BH34" s="748"/>
      <c r="BI34" s="748"/>
      <c r="BJ34" s="748"/>
      <c r="BK34" s="748"/>
      <c r="BL34" s="748"/>
      <c r="BM34" s="735"/>
      <c r="BN34" s="735"/>
      <c r="BO34" s="735"/>
      <c r="BP34" s="735"/>
      <c r="BQ34" s="735"/>
      <c r="BR34" s="229"/>
      <c r="BS34" s="229"/>
      <c r="BT34" s="229"/>
      <c r="BU34" s="228"/>
      <c r="BV34" s="228"/>
      <c r="BW34" s="228"/>
      <c r="BX34" s="228"/>
      <c r="BY34" s="228"/>
      <c r="BZ34" s="228"/>
      <c r="CA34" s="228"/>
      <c r="CB34" s="228"/>
      <c r="CC34" s="228"/>
      <c r="CD34" s="228"/>
      <c r="CE34" s="228"/>
      <c r="CF34" s="228"/>
      <c r="CG34" s="228"/>
      <c r="CH34" s="228"/>
      <c r="CI34" s="228"/>
      <c r="CJ34" s="228"/>
      <c r="CK34" s="228"/>
      <c r="CL34" s="228"/>
      <c r="CM34" s="113"/>
      <c r="CN34" s="113"/>
      <c r="CO34" s="113"/>
      <c r="CP34" s="113"/>
      <c r="CQ34" s="113"/>
      <c r="CR34" s="113"/>
      <c r="CS34" s="113"/>
      <c r="CT34" s="113"/>
      <c r="CU34" s="113"/>
      <c r="CV34" s="113"/>
      <c r="CW34" s="113"/>
      <c r="CX34" s="113"/>
      <c r="CY34" s="113"/>
      <c r="CZ34" s="113"/>
      <c r="DA34" s="113"/>
      <c r="DB34" s="113"/>
      <c r="DC34" s="113"/>
      <c r="DD34" s="113"/>
      <c r="DE34" s="113"/>
      <c r="DF34" s="113"/>
      <c r="DG34" s="113"/>
      <c r="DH34" s="113"/>
      <c r="DI34" s="113"/>
      <c r="DJ34" s="113"/>
      <c r="DK34" s="113"/>
      <c r="DL34" s="113"/>
      <c r="DM34" s="113"/>
      <c r="DN34" s="113"/>
      <c r="DO34" s="113"/>
      <c r="DP34" s="113"/>
      <c r="DQ34" s="113"/>
      <c r="DR34" s="113"/>
      <c r="DS34" s="113"/>
      <c r="DT34" s="113"/>
      <c r="DU34" s="113"/>
      <c r="DV34" s="113"/>
      <c r="DW34" s="113"/>
      <c r="DX34" s="113"/>
      <c r="DY34" s="113"/>
      <c r="DZ34" s="113"/>
      <c r="EA34" s="113"/>
      <c r="EB34" s="113"/>
    </row>
    <row r="35" spans="2:132" x14ac:dyDescent="0.2">
      <c r="B35" s="113"/>
      <c r="C35" s="57" t="s">
        <v>194</v>
      </c>
      <c r="D35" s="296">
        <v>1</v>
      </c>
      <c r="E35" s="1106" t="s">
        <v>582</v>
      </c>
      <c r="F35" s="42">
        <v>2</v>
      </c>
      <c r="G35" s="632">
        <v>1.1552E-2</v>
      </c>
      <c r="H35" s="632">
        <v>1.1552E-2</v>
      </c>
      <c r="I35" s="632">
        <v>1.1552E-2</v>
      </c>
      <c r="J35" s="632">
        <v>1.1552E-2</v>
      </c>
      <c r="K35" s="632">
        <v>1.1552E-2</v>
      </c>
      <c r="L35" s="632">
        <v>1.1552E-2</v>
      </c>
      <c r="M35" s="632">
        <v>1.1552E-2</v>
      </c>
      <c r="N35" s="632">
        <v>1.1552E-2</v>
      </c>
      <c r="O35" s="632">
        <v>1.1552E-2</v>
      </c>
      <c r="P35" s="632">
        <v>1.1552E-2</v>
      </c>
      <c r="Q35" s="632">
        <v>1.1552E-2</v>
      </c>
      <c r="R35" s="632">
        <v>1.1552E-2</v>
      </c>
      <c r="S35" s="288">
        <v>45.6</v>
      </c>
      <c r="T35" s="294">
        <v>2.3104E-2</v>
      </c>
      <c r="U35" s="1036"/>
      <c r="V35" s="1120"/>
      <c r="W35" s="1100"/>
      <c r="X35" s="865"/>
      <c r="Y35" s="932"/>
      <c r="Z35" s="938"/>
      <c r="AA35" s="938"/>
      <c r="AB35" s="938"/>
      <c r="AC35" s="939"/>
      <c r="AD35" s="867"/>
      <c r="AE35" s="163"/>
      <c r="AF35" s="933"/>
      <c r="AG35" s="933"/>
      <c r="AH35" s="933"/>
      <c r="AI35" s="933"/>
      <c r="AJ35" s="735"/>
      <c r="AK35" s="735"/>
      <c r="AL35" s="735"/>
      <c r="AM35" s="735"/>
      <c r="AN35" s="735"/>
      <c r="AO35" s="735"/>
      <c r="AP35" s="735"/>
      <c r="AQ35" s="748"/>
      <c r="AR35" s="1184">
        <v>2</v>
      </c>
      <c r="AS35" s="1231">
        <f t="shared" si="12"/>
        <v>1.1552E-2</v>
      </c>
      <c r="AT35" s="1231">
        <f t="shared" si="13"/>
        <v>1.1552E-2</v>
      </c>
      <c r="AU35" s="1231">
        <f t="shared" si="14"/>
        <v>1.1552E-2</v>
      </c>
      <c r="AV35" s="1231">
        <f t="shared" si="15"/>
        <v>1.1552E-2</v>
      </c>
      <c r="AW35" s="1231">
        <f t="shared" si="16"/>
        <v>1.1552E-2</v>
      </c>
      <c r="AX35" s="1231">
        <f t="shared" si="17"/>
        <v>1.1552E-2</v>
      </c>
      <c r="AY35" s="1231">
        <f t="shared" si="18"/>
        <v>1.1552E-2</v>
      </c>
      <c r="AZ35" s="1231">
        <f t="shared" si="19"/>
        <v>1.1552E-2</v>
      </c>
      <c r="BA35" s="1231">
        <f t="shared" si="20"/>
        <v>1.1552E-2</v>
      </c>
      <c r="BB35" s="1231">
        <f t="shared" si="21"/>
        <v>1.1552E-2</v>
      </c>
      <c r="BC35" s="1231">
        <f t="shared" si="22"/>
        <v>1.1552E-2</v>
      </c>
      <c r="BD35" s="1231">
        <f t="shared" si="23"/>
        <v>1.1552E-2</v>
      </c>
      <c r="BE35" s="748"/>
      <c r="BF35" s="748"/>
      <c r="BG35" s="748"/>
      <c r="BH35" s="748"/>
      <c r="BI35" s="748"/>
      <c r="BJ35" s="748"/>
      <c r="BK35" s="748"/>
      <c r="BL35" s="748"/>
      <c r="BM35" s="735"/>
      <c r="BN35" s="735"/>
      <c r="BO35" s="735"/>
      <c r="BP35" s="735"/>
      <c r="BQ35" s="735"/>
      <c r="BR35" s="229"/>
      <c r="BS35" s="229"/>
      <c r="BT35" s="229"/>
      <c r="BU35" s="228"/>
      <c r="BV35" s="228"/>
      <c r="BW35" s="228"/>
      <c r="BX35" s="228"/>
      <c r="BY35" s="228"/>
      <c r="BZ35" s="228"/>
      <c r="CA35" s="228"/>
      <c r="CB35" s="228"/>
      <c r="CC35" s="228"/>
      <c r="CD35" s="228"/>
      <c r="CE35" s="228"/>
      <c r="CF35" s="228"/>
      <c r="CG35" s="228"/>
      <c r="CH35" s="228"/>
      <c r="CI35" s="228"/>
      <c r="CJ35" s="228"/>
      <c r="CK35" s="228"/>
      <c r="CL35" s="228"/>
      <c r="CM35" s="113"/>
      <c r="CN35" s="113"/>
      <c r="CO35" s="113"/>
      <c r="CP35" s="113"/>
      <c r="CQ35" s="113"/>
      <c r="CR35" s="113"/>
      <c r="CS35" s="113"/>
      <c r="CT35" s="113"/>
      <c r="CU35" s="113"/>
      <c r="CV35" s="113"/>
      <c r="CW35" s="113"/>
      <c r="CX35" s="113"/>
      <c r="CY35" s="113"/>
      <c r="CZ35" s="113"/>
      <c r="DA35" s="113"/>
      <c r="DB35" s="113"/>
      <c r="DC35" s="113"/>
      <c r="DD35" s="113"/>
      <c r="DE35" s="113"/>
      <c r="DF35" s="113"/>
      <c r="DG35" s="113"/>
      <c r="DH35" s="113"/>
      <c r="DI35" s="113"/>
      <c r="DJ35" s="113"/>
      <c r="DK35" s="113"/>
      <c r="DL35" s="113"/>
      <c r="DM35" s="113"/>
      <c r="DN35" s="113"/>
      <c r="DO35" s="113"/>
      <c r="DP35" s="113"/>
      <c r="DQ35" s="113"/>
      <c r="DR35" s="113"/>
      <c r="DS35" s="113"/>
      <c r="DT35" s="113"/>
      <c r="DU35" s="113"/>
      <c r="DV35" s="113"/>
      <c r="DW35" s="113"/>
      <c r="DX35" s="113"/>
      <c r="DY35" s="113"/>
      <c r="DZ35" s="113"/>
      <c r="EA35" s="113"/>
      <c r="EB35" s="113"/>
    </row>
    <row r="36" spans="2:132" x14ac:dyDescent="0.2">
      <c r="B36" s="113"/>
      <c r="C36" s="113"/>
      <c r="D36" s="879">
        <v>1</v>
      </c>
      <c r="E36" s="1106" t="s">
        <v>932</v>
      </c>
      <c r="F36" s="42">
        <v>3</v>
      </c>
      <c r="G36" s="632">
        <v>1.0184E-2</v>
      </c>
      <c r="H36" s="632">
        <v>1.0184E-2</v>
      </c>
      <c r="I36" s="632">
        <v>1.0184E-2</v>
      </c>
      <c r="J36" s="632">
        <v>1.0184E-2</v>
      </c>
      <c r="K36" s="632">
        <v>1.0184E-2</v>
      </c>
      <c r="L36" s="632">
        <v>1.0184E-2</v>
      </c>
      <c r="M36" s="632">
        <v>1.0184E-2</v>
      </c>
      <c r="N36" s="632">
        <v>1.0184E-2</v>
      </c>
      <c r="O36" s="632">
        <v>1.0184E-2</v>
      </c>
      <c r="P36" s="632">
        <v>1.0184E-2</v>
      </c>
      <c r="Q36" s="632">
        <v>1.0184E-2</v>
      </c>
      <c r="R36" s="632">
        <v>1.0184E-2</v>
      </c>
      <c r="S36" s="288">
        <v>76</v>
      </c>
      <c r="T36" s="294">
        <v>2.0368000000000001E-2</v>
      </c>
      <c r="U36" s="1036"/>
      <c r="V36" s="1120"/>
      <c r="W36" s="1100"/>
      <c r="X36" s="865"/>
      <c r="Y36" s="932"/>
      <c r="Z36" s="940"/>
      <c r="AA36" s="940"/>
      <c r="AB36" s="940"/>
      <c r="AC36" s="941"/>
      <c r="AD36" s="867"/>
      <c r="AE36" s="876"/>
      <c r="AF36" s="933"/>
      <c r="AG36" s="933"/>
      <c r="AH36" s="933"/>
      <c r="AI36" s="933"/>
      <c r="AJ36" s="893"/>
      <c r="AK36" s="893"/>
      <c r="AL36" s="893"/>
      <c r="AM36" s="893"/>
      <c r="AN36" s="893"/>
      <c r="AO36" s="735"/>
      <c r="AP36" s="735"/>
      <c r="AQ36" s="748"/>
      <c r="AR36" s="1184">
        <v>3</v>
      </c>
      <c r="AS36" s="1231">
        <f t="shared" si="12"/>
        <v>1.0184E-2</v>
      </c>
      <c r="AT36" s="1231">
        <f t="shared" si="13"/>
        <v>1.0184E-2</v>
      </c>
      <c r="AU36" s="1231">
        <f t="shared" si="14"/>
        <v>1.0184E-2</v>
      </c>
      <c r="AV36" s="1231">
        <f t="shared" si="15"/>
        <v>1.0184E-2</v>
      </c>
      <c r="AW36" s="1231">
        <f t="shared" si="16"/>
        <v>1.0184E-2</v>
      </c>
      <c r="AX36" s="1231">
        <f t="shared" si="17"/>
        <v>1.0184E-2</v>
      </c>
      <c r="AY36" s="1231">
        <f t="shared" si="18"/>
        <v>1.0184E-2</v>
      </c>
      <c r="AZ36" s="1231">
        <f t="shared" si="19"/>
        <v>1.0184E-2</v>
      </c>
      <c r="BA36" s="1231">
        <f t="shared" si="20"/>
        <v>1.0184E-2</v>
      </c>
      <c r="BB36" s="1231">
        <f t="shared" si="21"/>
        <v>1.0184E-2</v>
      </c>
      <c r="BC36" s="1231">
        <f t="shared" si="22"/>
        <v>1.0184E-2</v>
      </c>
      <c r="BD36" s="1231">
        <f t="shared" si="23"/>
        <v>1.0184E-2</v>
      </c>
      <c r="BE36" s="748"/>
      <c r="BF36" s="748"/>
      <c r="BG36" s="748"/>
      <c r="BH36" s="748"/>
      <c r="BI36" s="748"/>
      <c r="BJ36" s="748"/>
      <c r="BK36" s="748"/>
      <c r="BL36" s="748"/>
      <c r="BM36" s="735"/>
      <c r="BN36" s="735"/>
      <c r="BO36" s="735"/>
      <c r="BP36" s="735"/>
      <c r="BQ36" s="735"/>
      <c r="BR36" s="229"/>
      <c r="BS36" s="229"/>
      <c r="BT36" s="229"/>
      <c r="BU36" s="228"/>
      <c r="BV36" s="228"/>
      <c r="BW36" s="228"/>
      <c r="BX36" s="228"/>
      <c r="BY36" s="228"/>
      <c r="BZ36" s="228"/>
      <c r="CA36" s="228"/>
      <c r="CB36" s="228"/>
      <c r="CC36" s="228"/>
      <c r="CD36" s="228"/>
      <c r="CE36" s="228"/>
      <c r="CF36" s="228"/>
      <c r="CG36" s="228"/>
      <c r="CH36" s="228"/>
      <c r="CI36" s="228"/>
      <c r="CJ36" s="228"/>
      <c r="CK36" s="228"/>
      <c r="CL36" s="228"/>
      <c r="CM36" s="113"/>
      <c r="CN36" s="113"/>
      <c r="CO36" s="113"/>
      <c r="CP36" s="113"/>
      <c r="CQ36" s="113"/>
      <c r="CR36" s="113"/>
      <c r="CS36" s="113"/>
      <c r="CT36" s="113"/>
      <c r="CU36" s="113"/>
      <c r="CV36" s="113"/>
      <c r="CW36" s="113"/>
      <c r="CX36" s="113"/>
      <c r="CY36" s="113"/>
      <c r="CZ36" s="113"/>
      <c r="DA36" s="113"/>
      <c r="DB36" s="113"/>
      <c r="DC36" s="113"/>
      <c r="DD36" s="113"/>
      <c r="DE36" s="113"/>
      <c r="DF36" s="113"/>
      <c r="DG36" s="113"/>
      <c r="DH36" s="113"/>
      <c r="DI36" s="113"/>
      <c r="DJ36" s="113"/>
      <c r="DK36" s="113"/>
      <c r="DL36" s="113"/>
      <c r="DM36" s="113"/>
      <c r="DN36" s="113"/>
      <c r="DO36" s="113"/>
      <c r="DP36" s="113"/>
      <c r="DQ36" s="113"/>
      <c r="DR36" s="113"/>
      <c r="DS36" s="113"/>
      <c r="DT36" s="113"/>
      <c r="DU36" s="113"/>
      <c r="DV36" s="113"/>
      <c r="DW36" s="113"/>
      <c r="DX36" s="113"/>
      <c r="DY36" s="113"/>
      <c r="DZ36" s="113"/>
      <c r="EA36" s="113"/>
      <c r="EB36" s="113"/>
    </row>
    <row r="37" spans="2:132" x14ac:dyDescent="0.2">
      <c r="B37" s="113"/>
      <c r="C37" s="1042"/>
      <c r="D37" s="1041"/>
      <c r="E37" s="1106"/>
      <c r="F37" s="42">
        <v>4</v>
      </c>
      <c r="G37" s="632">
        <v>1.2008E-2</v>
      </c>
      <c r="H37" s="632">
        <v>1.2008E-2</v>
      </c>
      <c r="I37" s="632">
        <v>1.2008E-2</v>
      </c>
      <c r="J37" s="632">
        <v>1.2008E-2</v>
      </c>
      <c r="K37" s="632">
        <v>1.2008E-2</v>
      </c>
      <c r="L37" s="632">
        <v>1.2008E-2</v>
      </c>
      <c r="M37" s="632">
        <v>1.2008E-2</v>
      </c>
      <c r="N37" s="632">
        <v>1.2008E-2</v>
      </c>
      <c r="O37" s="632">
        <v>1.2008E-2</v>
      </c>
      <c r="P37" s="632">
        <v>1.2008E-2</v>
      </c>
      <c r="Q37" s="632">
        <v>1.2008E-2</v>
      </c>
      <c r="R37" s="632">
        <v>1.2008E-2</v>
      </c>
      <c r="S37" s="288">
        <v>106.4</v>
      </c>
      <c r="T37" s="294">
        <v>2.4015999999999999E-2</v>
      </c>
      <c r="U37" s="1036"/>
      <c r="V37" s="1120"/>
      <c r="W37" s="1100"/>
      <c r="X37" s="865"/>
      <c r="Y37" s="932"/>
      <c r="Z37" s="942"/>
      <c r="AA37" s="942"/>
      <c r="AB37" s="942"/>
      <c r="AC37" s="943"/>
      <c r="AD37" s="867"/>
      <c r="AE37" s="876"/>
      <c r="AF37" s="933"/>
      <c r="AG37" s="933"/>
      <c r="AH37" s="933"/>
      <c r="AI37" s="933"/>
      <c r="AJ37" s="893"/>
      <c r="AK37" s="893"/>
      <c r="AL37" s="893"/>
      <c r="AM37" s="893"/>
      <c r="AN37" s="893"/>
      <c r="AO37" s="735"/>
      <c r="AP37" s="735"/>
      <c r="AQ37" s="748"/>
      <c r="AR37" s="1184">
        <v>4</v>
      </c>
      <c r="AS37" s="1231">
        <f t="shared" si="12"/>
        <v>1.2008E-2</v>
      </c>
      <c r="AT37" s="1231">
        <f t="shared" si="13"/>
        <v>1.2008E-2</v>
      </c>
      <c r="AU37" s="1231">
        <f t="shared" si="14"/>
        <v>1.2008E-2</v>
      </c>
      <c r="AV37" s="1231">
        <f t="shared" si="15"/>
        <v>1.2008E-2</v>
      </c>
      <c r="AW37" s="1231">
        <f t="shared" si="16"/>
        <v>1.2008E-2</v>
      </c>
      <c r="AX37" s="1231">
        <f t="shared" si="17"/>
        <v>1.2008E-2</v>
      </c>
      <c r="AY37" s="1231">
        <f t="shared" si="18"/>
        <v>1.2008E-2</v>
      </c>
      <c r="AZ37" s="1231">
        <f t="shared" si="19"/>
        <v>1.2008E-2</v>
      </c>
      <c r="BA37" s="1231">
        <f t="shared" si="20"/>
        <v>1.2008E-2</v>
      </c>
      <c r="BB37" s="1231">
        <f t="shared" si="21"/>
        <v>1.2008E-2</v>
      </c>
      <c r="BC37" s="1231">
        <f t="shared" si="22"/>
        <v>1.2008E-2</v>
      </c>
      <c r="BD37" s="1231">
        <f t="shared" si="23"/>
        <v>1.2008E-2</v>
      </c>
      <c r="BE37" s="748"/>
      <c r="BF37" s="748"/>
      <c r="BG37" s="748"/>
      <c r="BH37" s="748"/>
      <c r="BI37" s="748"/>
      <c r="BJ37" s="748"/>
      <c r="BK37" s="748"/>
      <c r="BL37" s="748"/>
      <c r="BM37" s="735"/>
      <c r="BN37" s="735"/>
      <c r="BO37" s="735"/>
      <c r="BP37" s="735"/>
      <c r="BQ37" s="735"/>
      <c r="BR37" s="229"/>
      <c r="BS37" s="229"/>
      <c r="BT37" s="229"/>
      <c r="BU37" s="228"/>
      <c r="BV37" s="228"/>
      <c r="BW37" s="228"/>
      <c r="BX37" s="228"/>
      <c r="BY37" s="228"/>
      <c r="BZ37" s="228"/>
      <c r="CA37" s="228"/>
      <c r="CB37" s="228"/>
      <c r="CC37" s="228"/>
      <c r="CD37" s="228"/>
      <c r="CE37" s="228"/>
      <c r="CF37" s="228"/>
      <c r="CG37" s="228"/>
      <c r="CH37" s="228"/>
      <c r="CI37" s="228"/>
      <c r="CJ37" s="228"/>
      <c r="CK37" s="228"/>
      <c r="CL37" s="228"/>
      <c r="CM37" s="113"/>
      <c r="CN37" s="113"/>
      <c r="CO37" s="113"/>
      <c r="CP37" s="113"/>
      <c r="CQ37" s="113"/>
      <c r="CR37" s="113"/>
      <c r="CS37" s="113"/>
      <c r="CT37" s="113"/>
      <c r="CU37" s="113"/>
      <c r="CV37" s="113"/>
      <c r="CW37" s="113"/>
      <c r="CX37" s="113"/>
      <c r="CY37" s="113"/>
      <c r="CZ37" s="113"/>
      <c r="DA37" s="113"/>
      <c r="DB37" s="113"/>
      <c r="DC37" s="113"/>
      <c r="DD37" s="113"/>
      <c r="DE37" s="113"/>
      <c r="DF37" s="113"/>
      <c r="DG37" s="113"/>
      <c r="DH37" s="113"/>
      <c r="DI37" s="113"/>
      <c r="DJ37" s="113"/>
      <c r="DK37" s="113"/>
      <c r="DL37" s="113"/>
      <c r="DM37" s="113"/>
      <c r="DN37" s="113"/>
      <c r="DO37" s="113"/>
      <c r="DP37" s="113"/>
      <c r="DQ37" s="113"/>
      <c r="DR37" s="113"/>
      <c r="DS37" s="113"/>
      <c r="DT37" s="113"/>
      <c r="DU37" s="113"/>
      <c r="DV37" s="113"/>
      <c r="DW37" s="113"/>
      <c r="DX37" s="113"/>
      <c r="DY37" s="113"/>
      <c r="DZ37" s="113"/>
      <c r="EA37" s="113"/>
      <c r="EB37" s="113"/>
    </row>
    <row r="38" spans="2:132" x14ac:dyDescent="0.2">
      <c r="B38" s="1046"/>
      <c r="C38" s="1050"/>
      <c r="D38" s="1050"/>
      <c r="E38" s="1101"/>
      <c r="F38" s="42">
        <v>5</v>
      </c>
      <c r="G38" s="632">
        <v>1.3984E-2</v>
      </c>
      <c r="H38" s="632">
        <v>1.3984E-2</v>
      </c>
      <c r="I38" s="632">
        <v>1.3984E-2</v>
      </c>
      <c r="J38" s="632">
        <v>1.3984E-2</v>
      </c>
      <c r="K38" s="632">
        <v>1.3984E-2</v>
      </c>
      <c r="L38" s="632">
        <v>1.3984E-2</v>
      </c>
      <c r="M38" s="632">
        <v>1.3984E-2</v>
      </c>
      <c r="N38" s="632">
        <v>1.3984E-2</v>
      </c>
      <c r="O38" s="632">
        <v>1.3984E-2</v>
      </c>
      <c r="P38" s="632">
        <v>1.3984E-2</v>
      </c>
      <c r="Q38" s="632">
        <v>1.3984E-2</v>
      </c>
      <c r="R38" s="632">
        <v>1.3984E-2</v>
      </c>
      <c r="S38" s="288">
        <v>136.80000000000001</v>
      </c>
      <c r="T38" s="294">
        <v>2.7968E-2</v>
      </c>
      <c r="U38" s="1036"/>
      <c r="V38" s="1120"/>
      <c r="W38" s="1100"/>
      <c r="X38" s="865"/>
      <c r="Y38" s="932"/>
      <c r="Z38" s="944"/>
      <c r="AA38" s="944"/>
      <c r="AB38" s="944"/>
      <c r="AC38" s="945"/>
      <c r="AD38" s="867"/>
      <c r="AE38" s="113"/>
      <c r="AF38" s="933"/>
      <c r="AG38" s="933"/>
      <c r="AH38" s="933"/>
      <c r="AI38" s="933"/>
      <c r="AJ38" s="113"/>
      <c r="AK38" s="288"/>
      <c r="AL38" s="113"/>
      <c r="AM38" s="735"/>
      <c r="AN38" s="735"/>
      <c r="AO38" s="735"/>
      <c r="AP38" s="735"/>
      <c r="AQ38" s="748"/>
      <c r="AR38" s="1184">
        <v>5</v>
      </c>
      <c r="AS38" s="1231">
        <f t="shared" si="12"/>
        <v>1.3984E-2</v>
      </c>
      <c r="AT38" s="1231">
        <f t="shared" si="13"/>
        <v>1.3984E-2</v>
      </c>
      <c r="AU38" s="1231">
        <f t="shared" si="14"/>
        <v>1.3984E-2</v>
      </c>
      <c r="AV38" s="1231">
        <f t="shared" si="15"/>
        <v>1.3984E-2</v>
      </c>
      <c r="AW38" s="1231">
        <f t="shared" si="16"/>
        <v>1.3984E-2</v>
      </c>
      <c r="AX38" s="1231">
        <f t="shared" si="17"/>
        <v>1.3984E-2</v>
      </c>
      <c r="AY38" s="1231">
        <f t="shared" si="18"/>
        <v>1.3984E-2</v>
      </c>
      <c r="AZ38" s="1231">
        <f t="shared" si="19"/>
        <v>1.3984E-2</v>
      </c>
      <c r="BA38" s="1231">
        <f t="shared" si="20"/>
        <v>1.3984E-2</v>
      </c>
      <c r="BB38" s="1231">
        <f t="shared" si="21"/>
        <v>1.3984E-2</v>
      </c>
      <c r="BC38" s="1231">
        <f t="shared" si="22"/>
        <v>1.3984E-2</v>
      </c>
      <c r="BD38" s="1231">
        <f t="shared" si="23"/>
        <v>1.3984E-2</v>
      </c>
      <c r="BE38" s="748"/>
      <c r="BF38" s="748"/>
      <c r="BG38" s="748"/>
      <c r="BH38" s="748"/>
      <c r="BI38" s="748"/>
      <c r="BJ38" s="748"/>
      <c r="BK38" s="748"/>
      <c r="BL38" s="748"/>
      <c r="BM38" s="735"/>
      <c r="BN38" s="735"/>
      <c r="BO38" s="735"/>
      <c r="BP38" s="735"/>
      <c r="BQ38" s="735"/>
      <c r="BR38" s="229"/>
      <c r="BS38" s="229"/>
      <c r="BT38" s="229"/>
      <c r="BU38" s="228"/>
      <c r="BV38" s="228"/>
      <c r="BW38" s="228"/>
      <c r="BX38" s="228"/>
      <c r="BY38" s="228"/>
      <c r="BZ38" s="228"/>
      <c r="CA38" s="228"/>
      <c r="CB38" s="228"/>
      <c r="CC38" s="228"/>
      <c r="CD38" s="228"/>
      <c r="CE38" s="228"/>
      <c r="CF38" s="228"/>
      <c r="CG38" s="228"/>
      <c r="CH38" s="228"/>
      <c r="CI38" s="228"/>
      <c r="CJ38" s="228"/>
      <c r="CK38" s="228"/>
      <c r="CL38" s="228"/>
      <c r="CM38" s="113"/>
      <c r="CN38" s="113"/>
      <c r="CO38" s="113"/>
      <c r="CP38" s="113"/>
      <c r="CQ38" s="113"/>
      <c r="CR38" s="113"/>
      <c r="CS38" s="113"/>
      <c r="CT38" s="113"/>
      <c r="CU38" s="113"/>
      <c r="CV38" s="113"/>
      <c r="CW38" s="113"/>
      <c r="CX38" s="113"/>
      <c r="CY38" s="113"/>
      <c r="CZ38" s="113"/>
      <c r="DA38" s="113"/>
      <c r="DB38" s="113"/>
      <c r="DC38" s="113"/>
      <c r="DD38" s="113"/>
      <c r="DE38" s="113"/>
      <c r="DF38" s="113"/>
      <c r="DG38" s="113"/>
      <c r="DH38" s="113"/>
      <c r="DI38" s="113"/>
      <c r="DJ38" s="113"/>
      <c r="DK38" s="113"/>
      <c r="DL38" s="113"/>
      <c r="DM38" s="113"/>
      <c r="DN38" s="113"/>
      <c r="DO38" s="113"/>
      <c r="DP38" s="113"/>
      <c r="DQ38" s="113"/>
      <c r="DR38" s="113"/>
      <c r="DS38" s="113"/>
      <c r="DT38" s="113"/>
      <c r="DU38" s="113"/>
      <c r="DV38" s="113"/>
      <c r="DW38" s="113"/>
      <c r="DX38" s="113"/>
      <c r="DY38" s="113"/>
      <c r="DZ38" s="113"/>
      <c r="EA38" s="113"/>
      <c r="EB38" s="113"/>
    </row>
    <row r="39" spans="2:132" x14ac:dyDescent="0.2">
      <c r="B39" s="1046"/>
      <c r="C39" s="1050"/>
      <c r="D39" s="1050"/>
      <c r="E39" s="1101"/>
      <c r="F39" s="42">
        <v>6</v>
      </c>
      <c r="G39" s="632">
        <v>1.5048000000000001E-2</v>
      </c>
      <c r="H39" s="632">
        <v>1.5048000000000001E-2</v>
      </c>
      <c r="I39" s="632">
        <v>1.5048000000000001E-2</v>
      </c>
      <c r="J39" s="632">
        <v>1.5048000000000001E-2</v>
      </c>
      <c r="K39" s="632">
        <v>1.5048000000000001E-2</v>
      </c>
      <c r="L39" s="632">
        <v>1.5048000000000001E-2</v>
      </c>
      <c r="M39" s="632">
        <v>1.5048000000000001E-2</v>
      </c>
      <c r="N39" s="632">
        <v>1.5048000000000001E-2</v>
      </c>
      <c r="O39" s="632">
        <v>1.5048000000000001E-2</v>
      </c>
      <c r="P39" s="632">
        <v>1.5048000000000001E-2</v>
      </c>
      <c r="Q39" s="632">
        <v>1.5048000000000001E-2</v>
      </c>
      <c r="R39" s="632">
        <v>1.5048000000000001E-2</v>
      </c>
      <c r="S39" s="288">
        <v>167.2</v>
      </c>
      <c r="T39" s="294">
        <v>3.0096000000000001E-2</v>
      </c>
      <c r="U39" s="1036"/>
      <c r="V39" s="1120"/>
      <c r="W39" s="1100"/>
      <c r="X39" s="865"/>
      <c r="Y39" s="932"/>
      <c r="Z39" s="946"/>
      <c r="AA39" s="946"/>
      <c r="AB39" s="946"/>
      <c r="AC39" s="947"/>
      <c r="AD39" s="867"/>
      <c r="AE39" s="163"/>
      <c r="AF39" s="933"/>
      <c r="AG39" s="933"/>
      <c r="AH39" s="933"/>
      <c r="AI39" s="933"/>
      <c r="AJ39" s="735"/>
      <c r="AK39" s="735"/>
      <c r="AL39" s="735"/>
      <c r="AM39" s="735"/>
      <c r="AN39" s="735"/>
      <c r="AO39" s="735"/>
      <c r="AP39" s="735"/>
      <c r="AQ39" s="748"/>
      <c r="AR39" s="1184">
        <v>6</v>
      </c>
      <c r="AS39" s="1231">
        <f t="shared" si="12"/>
        <v>1.5048000000000001E-2</v>
      </c>
      <c r="AT39" s="1231">
        <f t="shared" si="13"/>
        <v>1.5048000000000001E-2</v>
      </c>
      <c r="AU39" s="1231">
        <f t="shared" si="14"/>
        <v>1.5048000000000001E-2</v>
      </c>
      <c r="AV39" s="1231">
        <f t="shared" si="15"/>
        <v>1.5048000000000001E-2</v>
      </c>
      <c r="AW39" s="1231">
        <f t="shared" si="16"/>
        <v>1.5048000000000001E-2</v>
      </c>
      <c r="AX39" s="1231">
        <f t="shared" si="17"/>
        <v>1.5048000000000001E-2</v>
      </c>
      <c r="AY39" s="1231">
        <f t="shared" si="18"/>
        <v>1.5048000000000001E-2</v>
      </c>
      <c r="AZ39" s="1231">
        <f t="shared" si="19"/>
        <v>1.5048000000000001E-2</v>
      </c>
      <c r="BA39" s="1231">
        <f t="shared" si="20"/>
        <v>1.5048000000000001E-2</v>
      </c>
      <c r="BB39" s="1231">
        <f t="shared" si="21"/>
        <v>1.5048000000000001E-2</v>
      </c>
      <c r="BC39" s="1231">
        <f t="shared" si="22"/>
        <v>1.5048000000000001E-2</v>
      </c>
      <c r="BD39" s="1231">
        <f t="shared" si="23"/>
        <v>1.5048000000000001E-2</v>
      </c>
      <c r="BE39" s="748"/>
      <c r="BF39" s="748"/>
      <c r="BG39" s="748"/>
      <c r="BH39" s="748"/>
      <c r="BI39" s="748"/>
      <c r="BJ39" s="748"/>
      <c r="BK39" s="748"/>
      <c r="BL39" s="748"/>
      <c r="BM39" s="735"/>
      <c r="BN39" s="735"/>
      <c r="BO39" s="735"/>
      <c r="BP39" s="735"/>
      <c r="BQ39" s="735"/>
      <c r="BR39" s="229"/>
      <c r="BS39" s="229"/>
      <c r="BT39" s="229"/>
      <c r="BU39" s="228"/>
      <c r="BV39" s="228"/>
      <c r="BW39" s="228"/>
      <c r="BX39" s="228"/>
      <c r="BY39" s="228"/>
      <c r="BZ39" s="228"/>
      <c r="CA39" s="228"/>
      <c r="CB39" s="228"/>
      <c r="CC39" s="228"/>
      <c r="CD39" s="228"/>
      <c r="CE39" s="228"/>
      <c r="CF39" s="228"/>
      <c r="CG39" s="228"/>
      <c r="CH39" s="228"/>
      <c r="CI39" s="228"/>
      <c r="CJ39" s="228"/>
      <c r="CK39" s="228"/>
      <c r="CL39" s="228"/>
      <c r="CM39" s="113"/>
      <c r="CN39" s="113"/>
      <c r="CO39" s="113"/>
      <c r="CP39" s="113"/>
      <c r="CQ39" s="113"/>
      <c r="CR39" s="113"/>
      <c r="CS39" s="113"/>
      <c r="CT39" s="113"/>
      <c r="CU39" s="113"/>
      <c r="CV39" s="113"/>
      <c r="CW39" s="113"/>
      <c r="CX39" s="113"/>
      <c r="CY39" s="113"/>
      <c r="CZ39" s="113"/>
      <c r="DA39" s="113"/>
      <c r="DB39" s="113"/>
      <c r="DC39" s="113"/>
      <c r="DD39" s="113"/>
      <c r="DE39" s="113"/>
      <c r="DF39" s="113"/>
      <c r="DG39" s="113"/>
      <c r="DH39" s="113"/>
      <c r="DI39" s="113"/>
      <c r="DJ39" s="113"/>
      <c r="DK39" s="113"/>
      <c r="DL39" s="113"/>
      <c r="DM39" s="113"/>
      <c r="DN39" s="113"/>
      <c r="DO39" s="113"/>
      <c r="DP39" s="113"/>
      <c r="DQ39" s="113"/>
      <c r="DR39" s="113"/>
      <c r="DS39" s="113"/>
      <c r="DT39" s="113"/>
      <c r="DU39" s="113"/>
      <c r="DV39" s="113"/>
      <c r="DW39" s="113"/>
      <c r="DX39" s="113"/>
      <c r="DY39" s="113"/>
      <c r="DZ39" s="113"/>
      <c r="EA39" s="113"/>
      <c r="EB39" s="113"/>
    </row>
    <row r="40" spans="2:132" x14ac:dyDescent="0.2">
      <c r="B40" s="1046"/>
      <c r="C40" s="1050"/>
      <c r="D40" s="1050"/>
      <c r="E40" s="1101"/>
      <c r="F40" s="42">
        <v>7</v>
      </c>
      <c r="G40" s="632">
        <v>1.6567999999999999E-2</v>
      </c>
      <c r="H40" s="632">
        <v>1.6567999999999999E-2</v>
      </c>
      <c r="I40" s="632">
        <v>1.6567999999999999E-2</v>
      </c>
      <c r="J40" s="632">
        <v>1.6567999999999999E-2</v>
      </c>
      <c r="K40" s="632">
        <v>1.6567999999999999E-2</v>
      </c>
      <c r="L40" s="632">
        <v>1.6567999999999999E-2</v>
      </c>
      <c r="M40" s="632">
        <v>1.6567999999999999E-2</v>
      </c>
      <c r="N40" s="632">
        <v>1.6567999999999999E-2</v>
      </c>
      <c r="O40" s="632">
        <v>1.6567999999999999E-2</v>
      </c>
      <c r="P40" s="632">
        <v>1.6567999999999999E-2</v>
      </c>
      <c r="Q40" s="632">
        <v>1.6567999999999999E-2</v>
      </c>
      <c r="R40" s="632">
        <v>1.6567999999999999E-2</v>
      </c>
      <c r="S40" s="288">
        <v>197.6</v>
      </c>
      <c r="T40" s="294">
        <v>3.3135999999999999E-2</v>
      </c>
      <c r="U40" s="1036"/>
      <c r="V40" s="1120"/>
      <c r="W40" s="1100"/>
      <c r="X40" s="865"/>
      <c r="Y40" s="932"/>
      <c r="Z40" s="948"/>
      <c r="AA40" s="948"/>
      <c r="AB40" s="948"/>
      <c r="AC40" s="949"/>
      <c r="AD40" s="867"/>
      <c r="AE40" s="163"/>
      <c r="AF40" s="933"/>
      <c r="AG40" s="933"/>
      <c r="AH40" s="933"/>
      <c r="AI40" s="933"/>
      <c r="AJ40" s="735"/>
      <c r="AK40" s="735"/>
      <c r="AL40" s="735"/>
      <c r="AM40" s="735"/>
      <c r="AN40" s="735"/>
      <c r="AO40" s="735"/>
      <c r="AP40" s="735"/>
      <c r="AQ40" s="748"/>
      <c r="AR40" s="1184">
        <v>7</v>
      </c>
      <c r="AS40" s="1231">
        <f t="shared" si="12"/>
        <v>1.6567999999999999E-2</v>
      </c>
      <c r="AT40" s="1231">
        <f t="shared" si="13"/>
        <v>1.6567999999999999E-2</v>
      </c>
      <c r="AU40" s="1231">
        <f t="shared" si="14"/>
        <v>1.6567999999999999E-2</v>
      </c>
      <c r="AV40" s="1231">
        <f t="shared" si="15"/>
        <v>1.6567999999999999E-2</v>
      </c>
      <c r="AW40" s="1231">
        <f t="shared" si="16"/>
        <v>1.6567999999999999E-2</v>
      </c>
      <c r="AX40" s="1231">
        <f t="shared" si="17"/>
        <v>1.6567999999999999E-2</v>
      </c>
      <c r="AY40" s="1231">
        <f t="shared" si="18"/>
        <v>1.6567999999999999E-2</v>
      </c>
      <c r="AZ40" s="1231">
        <f t="shared" si="19"/>
        <v>1.6567999999999999E-2</v>
      </c>
      <c r="BA40" s="1231">
        <f t="shared" si="20"/>
        <v>1.6567999999999999E-2</v>
      </c>
      <c r="BB40" s="1231">
        <f t="shared" si="21"/>
        <v>1.6567999999999999E-2</v>
      </c>
      <c r="BC40" s="1231">
        <f t="shared" si="22"/>
        <v>1.6567999999999999E-2</v>
      </c>
      <c r="BD40" s="1231">
        <f t="shared" si="23"/>
        <v>1.6567999999999999E-2</v>
      </c>
      <c r="BE40" s="748"/>
      <c r="BF40" s="748"/>
      <c r="BG40" s="748"/>
      <c r="BH40" s="748"/>
      <c r="BI40" s="748"/>
      <c r="BJ40" s="748"/>
      <c r="BK40" s="748"/>
      <c r="BL40" s="748"/>
      <c r="BM40" s="735"/>
      <c r="BN40" s="735"/>
      <c r="BO40" s="735"/>
      <c r="BP40" s="735"/>
      <c r="BQ40" s="735"/>
      <c r="BR40" s="229"/>
      <c r="BS40" s="229"/>
      <c r="BT40" s="229"/>
      <c r="BU40" s="228"/>
      <c r="BV40" s="228"/>
      <c r="BW40" s="228"/>
      <c r="BX40" s="228"/>
      <c r="BY40" s="228"/>
      <c r="BZ40" s="228"/>
      <c r="CA40" s="228"/>
      <c r="CB40" s="228"/>
      <c r="CC40" s="228"/>
      <c r="CD40" s="228"/>
      <c r="CE40" s="228"/>
      <c r="CF40" s="228"/>
      <c r="CG40" s="228"/>
      <c r="CH40" s="228"/>
      <c r="CI40" s="228"/>
      <c r="CJ40" s="228"/>
      <c r="CK40" s="228"/>
      <c r="CL40" s="228"/>
      <c r="CM40" s="113"/>
      <c r="CN40" s="113"/>
      <c r="CO40" s="113"/>
      <c r="CP40" s="113"/>
      <c r="CQ40" s="113"/>
      <c r="CR40" s="113"/>
      <c r="CS40" s="113"/>
      <c r="CT40" s="113"/>
      <c r="CU40" s="113"/>
      <c r="CV40" s="113"/>
      <c r="CW40" s="113"/>
      <c r="CX40" s="113"/>
      <c r="CY40" s="113"/>
      <c r="CZ40" s="113"/>
      <c r="DA40" s="113"/>
      <c r="DB40" s="113"/>
      <c r="DC40" s="113"/>
      <c r="DD40" s="113"/>
      <c r="DE40" s="113"/>
      <c r="DF40" s="113"/>
      <c r="DG40" s="113"/>
      <c r="DH40" s="113"/>
      <c r="DI40" s="113"/>
      <c r="DJ40" s="113"/>
      <c r="DK40" s="113"/>
      <c r="DL40" s="113"/>
      <c r="DM40" s="113"/>
      <c r="DN40" s="113"/>
      <c r="DO40" s="113"/>
      <c r="DP40" s="113"/>
      <c r="DQ40" s="113"/>
      <c r="DR40" s="113"/>
      <c r="DS40" s="113"/>
      <c r="DT40" s="113"/>
      <c r="DU40" s="113"/>
      <c r="DV40" s="113"/>
      <c r="DW40" s="113"/>
      <c r="DX40" s="113"/>
      <c r="DY40" s="113"/>
      <c r="DZ40" s="113"/>
      <c r="EA40" s="113"/>
      <c r="EB40" s="113"/>
    </row>
    <row r="41" spans="2:132" x14ac:dyDescent="0.2">
      <c r="B41" s="1046"/>
      <c r="C41" s="1050"/>
      <c r="D41" s="1050"/>
      <c r="E41" s="1101"/>
      <c r="F41" s="42">
        <v>8</v>
      </c>
      <c r="G41" s="632">
        <v>2.0368000000000001E-2</v>
      </c>
      <c r="H41" s="632">
        <v>2.0368000000000001E-2</v>
      </c>
      <c r="I41" s="632">
        <v>2.0368000000000001E-2</v>
      </c>
      <c r="J41" s="632">
        <v>2.0368000000000001E-2</v>
      </c>
      <c r="K41" s="632">
        <v>2.0368000000000001E-2</v>
      </c>
      <c r="L41" s="632">
        <v>2.0368000000000001E-2</v>
      </c>
      <c r="M41" s="632">
        <v>2.0368000000000001E-2</v>
      </c>
      <c r="N41" s="632">
        <v>2.0368000000000001E-2</v>
      </c>
      <c r="O41" s="632">
        <v>2.0368000000000001E-2</v>
      </c>
      <c r="P41" s="632">
        <v>2.0368000000000001E-2</v>
      </c>
      <c r="Q41" s="632">
        <v>2.0368000000000001E-2</v>
      </c>
      <c r="R41" s="632">
        <v>2.0368000000000001E-2</v>
      </c>
      <c r="S41" s="288">
        <v>228</v>
      </c>
      <c r="T41" s="294">
        <v>4.0736000000000001E-2</v>
      </c>
      <c r="U41" s="1036"/>
      <c r="V41" s="1120"/>
      <c r="W41" s="1100"/>
      <c r="X41" s="865"/>
      <c r="Y41" s="932"/>
      <c r="Z41" s="950"/>
      <c r="AA41" s="950"/>
      <c r="AB41" s="950"/>
      <c r="AC41" s="951"/>
      <c r="AD41" s="867"/>
      <c r="AE41" s="163"/>
      <c r="AF41" s="933"/>
      <c r="AG41" s="933"/>
      <c r="AH41" s="933"/>
      <c r="AI41" s="933"/>
      <c r="AJ41" s="735"/>
      <c r="AK41" s="735"/>
      <c r="AL41" s="735"/>
      <c r="AM41" s="735"/>
      <c r="AN41" s="735"/>
      <c r="AO41" s="735"/>
      <c r="AP41" s="735"/>
      <c r="AQ41" s="748"/>
      <c r="AR41" s="1184">
        <v>8</v>
      </c>
      <c r="AS41" s="1231">
        <f t="shared" si="12"/>
        <v>2.0368000000000001E-2</v>
      </c>
      <c r="AT41" s="1231">
        <f t="shared" si="13"/>
        <v>2.0368000000000001E-2</v>
      </c>
      <c r="AU41" s="1231">
        <f t="shared" si="14"/>
        <v>2.0368000000000001E-2</v>
      </c>
      <c r="AV41" s="1231">
        <f t="shared" si="15"/>
        <v>2.0368000000000001E-2</v>
      </c>
      <c r="AW41" s="1231">
        <f t="shared" si="16"/>
        <v>2.0368000000000001E-2</v>
      </c>
      <c r="AX41" s="1231">
        <f t="shared" si="17"/>
        <v>2.0368000000000001E-2</v>
      </c>
      <c r="AY41" s="1231">
        <f t="shared" si="18"/>
        <v>2.0368000000000001E-2</v>
      </c>
      <c r="AZ41" s="1231">
        <f t="shared" si="19"/>
        <v>2.0368000000000001E-2</v>
      </c>
      <c r="BA41" s="1231">
        <f t="shared" si="20"/>
        <v>2.0368000000000001E-2</v>
      </c>
      <c r="BB41" s="1231">
        <f t="shared" si="21"/>
        <v>2.0368000000000001E-2</v>
      </c>
      <c r="BC41" s="1231">
        <f t="shared" si="22"/>
        <v>2.0368000000000001E-2</v>
      </c>
      <c r="BD41" s="1231">
        <f t="shared" si="23"/>
        <v>2.0368000000000001E-2</v>
      </c>
      <c r="BE41" s="748"/>
      <c r="BF41" s="748"/>
      <c r="BG41" s="748"/>
      <c r="BH41" s="748"/>
      <c r="BI41" s="748"/>
      <c r="BJ41" s="748"/>
      <c r="BK41" s="748"/>
      <c r="BL41" s="748"/>
      <c r="BM41" s="735"/>
      <c r="BN41" s="735"/>
      <c r="BO41" s="735"/>
      <c r="BP41" s="735"/>
      <c r="BQ41" s="735"/>
      <c r="BR41" s="229"/>
      <c r="BS41" s="229"/>
      <c r="BT41" s="229"/>
      <c r="BU41" s="228"/>
      <c r="BV41" s="228"/>
      <c r="BW41" s="228"/>
      <c r="BX41" s="228"/>
      <c r="BY41" s="228"/>
      <c r="BZ41" s="228"/>
      <c r="CA41" s="228"/>
      <c r="CB41" s="228"/>
      <c r="CC41" s="228"/>
      <c r="CD41" s="228"/>
      <c r="CE41" s="228"/>
      <c r="CF41" s="228"/>
      <c r="CG41" s="228"/>
      <c r="CH41" s="228"/>
      <c r="CI41" s="228"/>
      <c r="CJ41" s="228"/>
      <c r="CK41" s="228"/>
      <c r="CL41" s="228"/>
      <c r="CM41" s="113"/>
      <c r="CN41" s="113"/>
      <c r="CO41" s="113"/>
      <c r="CP41" s="113"/>
      <c r="CQ41" s="113"/>
      <c r="CR41" s="113"/>
      <c r="CS41" s="113"/>
      <c r="CT41" s="113"/>
      <c r="CU41" s="113"/>
      <c r="CV41" s="113"/>
      <c r="CW41" s="113"/>
      <c r="CX41" s="113"/>
      <c r="CY41" s="113"/>
      <c r="CZ41" s="113"/>
      <c r="DA41" s="113"/>
      <c r="DB41" s="113"/>
      <c r="DC41" s="113"/>
      <c r="DD41" s="113"/>
      <c r="DE41" s="113"/>
      <c r="DF41" s="113"/>
      <c r="DG41" s="113"/>
      <c r="DH41" s="113"/>
      <c r="DI41" s="113"/>
      <c r="DJ41" s="113"/>
      <c r="DK41" s="113"/>
      <c r="DL41" s="113"/>
      <c r="DM41" s="113"/>
      <c r="DN41" s="113"/>
      <c r="DO41" s="113"/>
      <c r="DP41" s="113"/>
      <c r="DQ41" s="113"/>
      <c r="DR41" s="113"/>
      <c r="DS41" s="113"/>
      <c r="DT41" s="113"/>
      <c r="DU41" s="113"/>
      <c r="DV41" s="113"/>
      <c r="DW41" s="113"/>
      <c r="DX41" s="113"/>
      <c r="DY41" s="113"/>
      <c r="DZ41" s="113"/>
      <c r="EA41" s="113"/>
      <c r="EB41" s="113"/>
    </row>
    <row r="42" spans="2:132" x14ac:dyDescent="0.2">
      <c r="B42" s="113"/>
      <c r="C42" s="1050"/>
      <c r="D42" s="1050"/>
      <c r="E42" s="1101"/>
      <c r="F42" s="42">
        <v>9</v>
      </c>
      <c r="G42" s="632">
        <v>2.6447999999999999E-2</v>
      </c>
      <c r="H42" s="632">
        <v>2.6447999999999999E-2</v>
      </c>
      <c r="I42" s="632">
        <v>2.6447999999999999E-2</v>
      </c>
      <c r="J42" s="632">
        <v>2.6447999999999999E-2</v>
      </c>
      <c r="K42" s="632">
        <v>2.6447999999999999E-2</v>
      </c>
      <c r="L42" s="632">
        <v>2.6447999999999999E-2</v>
      </c>
      <c r="M42" s="632">
        <v>2.6447999999999999E-2</v>
      </c>
      <c r="N42" s="632">
        <v>2.6447999999999999E-2</v>
      </c>
      <c r="O42" s="632">
        <v>2.6447999999999999E-2</v>
      </c>
      <c r="P42" s="632">
        <v>2.6447999999999999E-2</v>
      </c>
      <c r="Q42" s="632">
        <v>2.6447999999999999E-2</v>
      </c>
      <c r="R42" s="632">
        <v>2.6447999999999999E-2</v>
      </c>
      <c r="S42" s="288">
        <v>258.39999999999998</v>
      </c>
      <c r="T42" s="294">
        <v>5.2895999999999999E-2</v>
      </c>
      <c r="U42" s="1036"/>
      <c r="V42" s="1120"/>
      <c r="W42" s="1100"/>
      <c r="X42" s="865"/>
      <c r="Y42" s="932"/>
      <c r="Z42" s="952"/>
      <c r="AA42" s="952"/>
      <c r="AB42" s="952"/>
      <c r="AC42" s="953"/>
      <c r="AD42" s="867"/>
      <c r="AE42" s="163"/>
      <c r="AF42" s="933"/>
      <c r="AG42" s="933"/>
      <c r="AH42" s="933"/>
      <c r="AI42" s="933"/>
      <c r="AJ42" s="735"/>
      <c r="AK42" s="735"/>
      <c r="AL42" s="735"/>
      <c r="AM42" s="735"/>
      <c r="AN42" s="735"/>
      <c r="AO42" s="735"/>
      <c r="AP42" s="735"/>
      <c r="AQ42" s="748"/>
      <c r="AR42" s="1184">
        <v>9</v>
      </c>
      <c r="AS42" s="1231">
        <f t="shared" si="12"/>
        <v>2.6447999999999999E-2</v>
      </c>
      <c r="AT42" s="1231">
        <f t="shared" si="13"/>
        <v>2.6447999999999999E-2</v>
      </c>
      <c r="AU42" s="1231">
        <f t="shared" si="14"/>
        <v>2.6447999999999999E-2</v>
      </c>
      <c r="AV42" s="1231">
        <f t="shared" si="15"/>
        <v>2.6447999999999999E-2</v>
      </c>
      <c r="AW42" s="1231">
        <f t="shared" si="16"/>
        <v>2.6447999999999999E-2</v>
      </c>
      <c r="AX42" s="1231">
        <f t="shared" si="17"/>
        <v>2.6447999999999999E-2</v>
      </c>
      <c r="AY42" s="1231">
        <f t="shared" si="18"/>
        <v>2.6447999999999999E-2</v>
      </c>
      <c r="AZ42" s="1231">
        <f t="shared" si="19"/>
        <v>2.6447999999999999E-2</v>
      </c>
      <c r="BA42" s="1231">
        <f t="shared" si="20"/>
        <v>2.6447999999999999E-2</v>
      </c>
      <c r="BB42" s="1231">
        <f t="shared" si="21"/>
        <v>2.6447999999999999E-2</v>
      </c>
      <c r="BC42" s="1231">
        <f t="shared" si="22"/>
        <v>2.6447999999999999E-2</v>
      </c>
      <c r="BD42" s="1231">
        <f t="shared" si="23"/>
        <v>2.6447999999999999E-2</v>
      </c>
      <c r="BE42" s="748"/>
      <c r="BF42" s="748"/>
      <c r="BG42" s="748"/>
      <c r="BH42" s="748"/>
      <c r="BI42" s="748"/>
      <c r="BJ42" s="748"/>
      <c r="BK42" s="748"/>
      <c r="BL42" s="748"/>
      <c r="BM42" s="735"/>
      <c r="BN42" s="735"/>
      <c r="BO42" s="735"/>
      <c r="BP42" s="735"/>
      <c r="BQ42" s="735"/>
      <c r="BR42" s="229"/>
      <c r="BS42" s="229"/>
      <c r="BT42" s="229"/>
      <c r="BU42" s="228"/>
      <c r="BV42" s="228"/>
      <c r="BW42" s="228"/>
      <c r="BX42" s="228"/>
      <c r="BY42" s="228"/>
      <c r="BZ42" s="228"/>
      <c r="CA42" s="228"/>
      <c r="CB42" s="228"/>
      <c r="CC42" s="228"/>
      <c r="CD42" s="228"/>
      <c r="CE42" s="228"/>
      <c r="CF42" s="228"/>
      <c r="CG42" s="228"/>
      <c r="CH42" s="228"/>
      <c r="CI42" s="228"/>
      <c r="CJ42" s="228"/>
      <c r="CK42" s="228"/>
      <c r="CL42" s="228"/>
      <c r="CM42" s="113"/>
      <c r="CN42" s="113"/>
      <c r="CO42" s="113"/>
      <c r="CP42" s="113"/>
      <c r="CQ42" s="113"/>
      <c r="CR42" s="113"/>
      <c r="CS42" s="113"/>
      <c r="CT42" s="113"/>
      <c r="CU42" s="113"/>
      <c r="CV42" s="113"/>
      <c r="CW42" s="113"/>
      <c r="CX42" s="113"/>
      <c r="CY42" s="113"/>
      <c r="CZ42" s="113"/>
      <c r="DA42" s="113"/>
      <c r="DB42" s="113"/>
      <c r="DC42" s="113"/>
      <c r="DD42" s="113"/>
      <c r="DE42" s="113"/>
      <c r="DF42" s="113"/>
      <c r="DG42" s="113"/>
      <c r="DH42" s="113"/>
      <c r="DI42" s="113"/>
      <c r="DJ42" s="113"/>
      <c r="DK42" s="113"/>
      <c r="DL42" s="113"/>
      <c r="DM42" s="113"/>
      <c r="DN42" s="113"/>
      <c r="DO42" s="113"/>
      <c r="DP42" s="113"/>
      <c r="DQ42" s="113"/>
      <c r="DR42" s="113"/>
      <c r="DS42" s="113"/>
      <c r="DT42" s="113"/>
      <c r="DU42" s="113"/>
      <c r="DV42" s="113"/>
      <c r="DW42" s="113"/>
      <c r="DX42" s="113"/>
      <c r="DY42" s="113"/>
      <c r="DZ42" s="113"/>
      <c r="EA42" s="113"/>
      <c r="EB42" s="113"/>
    </row>
    <row r="43" spans="2:132" x14ac:dyDescent="0.2">
      <c r="B43" s="113"/>
      <c r="C43" s="1050"/>
      <c r="D43" s="1050"/>
      <c r="E43" s="1101"/>
      <c r="F43" s="42">
        <v>10</v>
      </c>
      <c r="G43" s="632">
        <v>3.4504E-2</v>
      </c>
      <c r="H43" s="632">
        <v>3.4504E-2</v>
      </c>
      <c r="I43" s="632">
        <v>3.4504E-2</v>
      </c>
      <c r="J43" s="632">
        <v>3.4504E-2</v>
      </c>
      <c r="K43" s="632">
        <v>3.4504E-2</v>
      </c>
      <c r="L43" s="632">
        <v>3.4504E-2</v>
      </c>
      <c r="M43" s="632">
        <v>3.4504E-2</v>
      </c>
      <c r="N43" s="632">
        <v>3.4504E-2</v>
      </c>
      <c r="O43" s="632">
        <v>3.4504E-2</v>
      </c>
      <c r="P43" s="632">
        <v>3.4504E-2</v>
      </c>
      <c r="Q43" s="632">
        <v>3.4504E-2</v>
      </c>
      <c r="R43" s="632">
        <v>3.4504E-2</v>
      </c>
      <c r="S43" s="288">
        <v>288.8</v>
      </c>
      <c r="T43" s="294">
        <v>6.9008E-2</v>
      </c>
      <c r="U43" s="1036"/>
      <c r="V43" s="1120"/>
      <c r="W43" s="1100"/>
      <c r="X43" s="865"/>
      <c r="Y43" s="932"/>
      <c r="Z43" s="954"/>
      <c r="AA43" s="954"/>
      <c r="AB43" s="954"/>
      <c r="AC43" s="955"/>
      <c r="AD43" s="867"/>
      <c r="AE43" s="163"/>
      <c r="AF43" s="933"/>
      <c r="AG43" s="933"/>
      <c r="AH43" s="933"/>
      <c r="AI43" s="933"/>
      <c r="AJ43" s="735"/>
      <c r="AK43" s="735"/>
      <c r="AL43" s="735"/>
      <c r="AM43" s="735"/>
      <c r="AN43" s="735"/>
      <c r="AO43" s="735"/>
      <c r="AP43" s="735"/>
      <c r="AQ43" s="748"/>
      <c r="AR43" s="1184">
        <v>10</v>
      </c>
      <c r="AS43" s="1231">
        <f t="shared" si="12"/>
        <v>3.4504E-2</v>
      </c>
      <c r="AT43" s="1231">
        <f t="shared" si="13"/>
        <v>3.4504E-2</v>
      </c>
      <c r="AU43" s="1231">
        <f t="shared" si="14"/>
        <v>3.4504E-2</v>
      </c>
      <c r="AV43" s="1231">
        <f t="shared" si="15"/>
        <v>3.4504E-2</v>
      </c>
      <c r="AW43" s="1231">
        <f t="shared" si="16"/>
        <v>3.4504E-2</v>
      </c>
      <c r="AX43" s="1231">
        <f t="shared" si="17"/>
        <v>3.4504E-2</v>
      </c>
      <c r="AY43" s="1231">
        <f t="shared" si="18"/>
        <v>3.4504E-2</v>
      </c>
      <c r="AZ43" s="1231">
        <f t="shared" si="19"/>
        <v>3.4504E-2</v>
      </c>
      <c r="BA43" s="1231">
        <f t="shared" si="20"/>
        <v>3.4504E-2</v>
      </c>
      <c r="BB43" s="1231">
        <f t="shared" si="21"/>
        <v>3.4504E-2</v>
      </c>
      <c r="BC43" s="1231">
        <f t="shared" si="22"/>
        <v>3.4504E-2</v>
      </c>
      <c r="BD43" s="1231">
        <f t="shared" si="23"/>
        <v>3.4504E-2</v>
      </c>
      <c r="BE43" s="748"/>
      <c r="BF43" s="748"/>
      <c r="BG43" s="748"/>
      <c r="BH43" s="748"/>
      <c r="BI43" s="748"/>
      <c r="BJ43" s="748"/>
      <c r="BK43" s="748"/>
      <c r="BL43" s="748"/>
      <c r="BM43" s="735"/>
      <c r="BN43" s="735"/>
      <c r="BO43" s="735"/>
      <c r="BP43" s="735"/>
      <c r="BQ43" s="735"/>
      <c r="BR43" s="229"/>
      <c r="BS43" s="229"/>
      <c r="BT43" s="229"/>
      <c r="BU43" s="228"/>
      <c r="BV43" s="228"/>
      <c r="BW43" s="228"/>
      <c r="BX43" s="228"/>
      <c r="BY43" s="228"/>
      <c r="BZ43" s="228"/>
      <c r="CA43" s="228"/>
      <c r="CB43" s="228"/>
      <c r="CC43" s="228"/>
      <c r="CD43" s="228"/>
      <c r="CE43" s="228"/>
      <c r="CF43" s="228"/>
      <c r="CG43" s="228"/>
      <c r="CH43" s="228"/>
      <c r="CI43" s="228"/>
      <c r="CJ43" s="228"/>
      <c r="CK43" s="228"/>
      <c r="CL43" s="228"/>
      <c r="CM43" s="113"/>
      <c r="CN43" s="113"/>
      <c r="CO43" s="113"/>
      <c r="CP43" s="113"/>
      <c r="CQ43" s="113"/>
      <c r="CR43" s="113"/>
      <c r="CS43" s="113"/>
      <c r="CT43" s="113"/>
      <c r="CU43" s="113"/>
      <c r="CV43" s="113"/>
      <c r="CW43" s="113"/>
      <c r="CX43" s="113"/>
      <c r="CY43" s="113"/>
      <c r="CZ43" s="113"/>
      <c r="DA43" s="113"/>
      <c r="DB43" s="113"/>
      <c r="DC43" s="113"/>
      <c r="DD43" s="113"/>
      <c r="DE43" s="113"/>
      <c r="DF43" s="113"/>
      <c r="DG43" s="113"/>
      <c r="DH43" s="113"/>
      <c r="DI43" s="113"/>
      <c r="DJ43" s="113"/>
      <c r="DK43" s="113"/>
      <c r="DL43" s="113"/>
      <c r="DM43" s="113"/>
      <c r="DN43" s="113"/>
      <c r="DO43" s="113"/>
      <c r="DP43" s="113"/>
      <c r="DQ43" s="113"/>
      <c r="DR43" s="113"/>
      <c r="DS43" s="113"/>
      <c r="DT43" s="113"/>
      <c r="DU43" s="113"/>
      <c r="DV43" s="113"/>
      <c r="DW43" s="113"/>
      <c r="DX43" s="113"/>
      <c r="DY43" s="113"/>
      <c r="DZ43" s="113"/>
      <c r="EA43" s="113"/>
      <c r="EB43" s="113"/>
    </row>
    <row r="44" spans="2:132" x14ac:dyDescent="0.2">
      <c r="B44" s="113"/>
      <c r="C44" s="1050"/>
      <c r="D44" s="1050"/>
      <c r="E44" s="1101"/>
      <c r="F44" s="42">
        <v>11</v>
      </c>
      <c r="G44" s="632">
        <v>4.2712E-2</v>
      </c>
      <c r="H44" s="632">
        <v>4.2712E-2</v>
      </c>
      <c r="I44" s="632">
        <v>4.2712E-2</v>
      </c>
      <c r="J44" s="632">
        <v>4.2712E-2</v>
      </c>
      <c r="K44" s="632">
        <v>4.2712E-2</v>
      </c>
      <c r="L44" s="632">
        <v>4.2712E-2</v>
      </c>
      <c r="M44" s="632">
        <v>4.2712E-2</v>
      </c>
      <c r="N44" s="632">
        <v>4.2712E-2</v>
      </c>
      <c r="O44" s="632">
        <v>4.2712E-2</v>
      </c>
      <c r="P44" s="632">
        <v>4.2712E-2</v>
      </c>
      <c r="Q44" s="632">
        <v>4.2712E-2</v>
      </c>
      <c r="R44" s="632">
        <v>4.2712E-2</v>
      </c>
      <c r="S44" s="288">
        <v>319.2</v>
      </c>
      <c r="T44" s="294">
        <v>8.5424E-2</v>
      </c>
      <c r="U44" s="1036"/>
      <c r="V44" s="1120"/>
      <c r="W44" s="1100"/>
      <c r="X44" s="865"/>
      <c r="Y44" s="932"/>
      <c r="Z44" s="956"/>
      <c r="AA44" s="956"/>
      <c r="AB44" s="956"/>
      <c r="AC44" s="957"/>
      <c r="AD44" s="867"/>
      <c r="AE44" s="163"/>
      <c r="AF44" s="933"/>
      <c r="AG44" s="933"/>
      <c r="AH44" s="933"/>
      <c r="AI44" s="933"/>
      <c r="AJ44" s="735"/>
      <c r="AK44" s="735"/>
      <c r="AL44" s="735"/>
      <c r="AM44" s="735"/>
      <c r="AN44" s="735"/>
      <c r="AO44" s="735"/>
      <c r="AP44" s="735"/>
      <c r="AQ44" s="748"/>
      <c r="AR44" s="1184">
        <v>11</v>
      </c>
      <c r="AS44" s="1231">
        <f t="shared" si="12"/>
        <v>4.2712E-2</v>
      </c>
      <c r="AT44" s="1231">
        <f t="shared" si="13"/>
        <v>4.2712E-2</v>
      </c>
      <c r="AU44" s="1231">
        <f t="shared" si="14"/>
        <v>4.2712E-2</v>
      </c>
      <c r="AV44" s="1231">
        <f t="shared" si="15"/>
        <v>4.2712E-2</v>
      </c>
      <c r="AW44" s="1231">
        <f t="shared" si="16"/>
        <v>4.2712E-2</v>
      </c>
      <c r="AX44" s="1231">
        <f t="shared" si="17"/>
        <v>4.2712E-2</v>
      </c>
      <c r="AY44" s="1231">
        <f t="shared" si="18"/>
        <v>4.2712E-2</v>
      </c>
      <c r="AZ44" s="1231">
        <f t="shared" si="19"/>
        <v>4.2712E-2</v>
      </c>
      <c r="BA44" s="1231">
        <f t="shared" si="20"/>
        <v>4.2712E-2</v>
      </c>
      <c r="BB44" s="1231">
        <f t="shared" si="21"/>
        <v>4.2712E-2</v>
      </c>
      <c r="BC44" s="1231">
        <f t="shared" si="22"/>
        <v>4.2712E-2</v>
      </c>
      <c r="BD44" s="1231">
        <f t="shared" si="23"/>
        <v>4.2712E-2</v>
      </c>
      <c r="BE44" s="748"/>
      <c r="BF44" s="748"/>
      <c r="BG44" s="748"/>
      <c r="BH44" s="748"/>
      <c r="BI44" s="748"/>
      <c r="BJ44" s="748"/>
      <c r="BK44" s="748"/>
      <c r="BL44" s="748"/>
      <c r="BM44" s="735"/>
      <c r="BN44" s="735"/>
      <c r="BO44" s="735"/>
      <c r="BP44" s="735"/>
      <c r="BQ44" s="735"/>
      <c r="BR44" s="229"/>
      <c r="BS44" s="229"/>
      <c r="BT44" s="229"/>
      <c r="BU44" s="228"/>
      <c r="BV44" s="228"/>
      <c r="BW44" s="228"/>
      <c r="BX44" s="228"/>
      <c r="BY44" s="228"/>
      <c r="BZ44" s="228"/>
      <c r="CA44" s="228"/>
      <c r="CB44" s="228"/>
      <c r="CC44" s="228"/>
      <c r="CD44" s="228"/>
      <c r="CE44" s="228"/>
      <c r="CF44" s="228"/>
      <c r="CG44" s="228"/>
      <c r="CH44" s="228"/>
      <c r="CI44" s="228"/>
      <c r="CJ44" s="228"/>
      <c r="CK44" s="228"/>
      <c r="CL44" s="228"/>
      <c r="CM44" s="113"/>
      <c r="CN44" s="113"/>
      <c r="CO44" s="113"/>
      <c r="CP44" s="113"/>
      <c r="CQ44" s="113"/>
      <c r="CR44" s="113"/>
      <c r="CS44" s="113"/>
      <c r="CT44" s="113"/>
      <c r="CU44" s="113"/>
      <c r="CV44" s="113"/>
      <c r="CW44" s="113"/>
      <c r="CX44" s="113"/>
      <c r="CY44" s="113"/>
      <c r="CZ44" s="113"/>
      <c r="DA44" s="113"/>
      <c r="DB44" s="113"/>
      <c r="DC44" s="113"/>
      <c r="DD44" s="113"/>
      <c r="DE44" s="113"/>
      <c r="DF44" s="113"/>
      <c r="DG44" s="113"/>
      <c r="DH44" s="113"/>
      <c r="DI44" s="113"/>
      <c r="DJ44" s="113"/>
      <c r="DK44" s="113"/>
      <c r="DL44" s="113"/>
      <c r="DM44" s="113"/>
      <c r="DN44" s="113"/>
      <c r="DO44" s="113"/>
      <c r="DP44" s="113"/>
      <c r="DQ44" s="113"/>
      <c r="DR44" s="113"/>
      <c r="DS44" s="113"/>
      <c r="DT44" s="113"/>
      <c r="DU44" s="113"/>
      <c r="DV44" s="113"/>
      <c r="DW44" s="113"/>
      <c r="DX44" s="113"/>
      <c r="DY44" s="113"/>
      <c r="DZ44" s="113"/>
      <c r="EA44" s="113"/>
      <c r="EB44" s="113"/>
    </row>
    <row r="45" spans="2:132" x14ac:dyDescent="0.2">
      <c r="B45" s="113"/>
      <c r="C45" s="1050"/>
      <c r="D45" s="1050"/>
      <c r="E45" s="1101"/>
      <c r="F45" s="42">
        <v>12</v>
      </c>
      <c r="G45" s="632">
        <v>5.0312000000000003E-2</v>
      </c>
      <c r="H45" s="632">
        <v>5.0312000000000003E-2</v>
      </c>
      <c r="I45" s="632">
        <v>5.0312000000000003E-2</v>
      </c>
      <c r="J45" s="632">
        <v>5.0312000000000003E-2</v>
      </c>
      <c r="K45" s="632">
        <v>5.0312000000000003E-2</v>
      </c>
      <c r="L45" s="632">
        <v>5.0312000000000003E-2</v>
      </c>
      <c r="M45" s="632">
        <v>5.0312000000000003E-2</v>
      </c>
      <c r="N45" s="632">
        <v>5.0312000000000003E-2</v>
      </c>
      <c r="O45" s="632">
        <v>5.0312000000000003E-2</v>
      </c>
      <c r="P45" s="632">
        <v>5.0312000000000003E-2</v>
      </c>
      <c r="Q45" s="632">
        <v>5.0312000000000003E-2</v>
      </c>
      <c r="R45" s="632">
        <v>5.0312000000000003E-2</v>
      </c>
      <c r="S45" s="288">
        <v>349.6</v>
      </c>
      <c r="T45" s="294">
        <v>0.10062400000000001</v>
      </c>
      <c r="U45" s="1036"/>
      <c r="V45" s="1120"/>
      <c r="W45" s="1100"/>
      <c r="X45" s="865"/>
      <c r="Y45" s="932"/>
      <c r="Z45" s="958"/>
      <c r="AA45" s="958"/>
      <c r="AB45" s="958"/>
      <c r="AC45" s="959"/>
      <c r="AD45" s="867"/>
      <c r="AE45" s="163"/>
      <c r="AF45" s="933"/>
      <c r="AG45" s="933"/>
      <c r="AH45" s="933"/>
      <c r="AI45" s="933"/>
      <c r="AJ45" s="735"/>
      <c r="AK45" s="735"/>
      <c r="AL45" s="735"/>
      <c r="AM45" s="735"/>
      <c r="AN45" s="735"/>
      <c r="AO45" s="735"/>
      <c r="AP45" s="735"/>
      <c r="AQ45" s="748"/>
      <c r="AR45" s="1184">
        <v>12</v>
      </c>
      <c r="AS45" s="1231">
        <f t="shared" si="12"/>
        <v>5.0312000000000003E-2</v>
      </c>
      <c r="AT45" s="1231">
        <f t="shared" si="13"/>
        <v>5.0312000000000003E-2</v>
      </c>
      <c r="AU45" s="1231">
        <f t="shared" si="14"/>
        <v>5.0312000000000003E-2</v>
      </c>
      <c r="AV45" s="1231">
        <f t="shared" si="15"/>
        <v>5.0312000000000003E-2</v>
      </c>
      <c r="AW45" s="1231">
        <f t="shared" si="16"/>
        <v>5.0312000000000003E-2</v>
      </c>
      <c r="AX45" s="1231">
        <f t="shared" si="17"/>
        <v>5.0312000000000003E-2</v>
      </c>
      <c r="AY45" s="1231">
        <f t="shared" si="18"/>
        <v>5.0312000000000003E-2</v>
      </c>
      <c r="AZ45" s="1231">
        <f t="shared" si="19"/>
        <v>5.0312000000000003E-2</v>
      </c>
      <c r="BA45" s="1231">
        <f t="shared" si="20"/>
        <v>5.0312000000000003E-2</v>
      </c>
      <c r="BB45" s="1231">
        <f t="shared" si="21"/>
        <v>5.0312000000000003E-2</v>
      </c>
      <c r="BC45" s="1231">
        <f t="shared" si="22"/>
        <v>5.0312000000000003E-2</v>
      </c>
      <c r="BD45" s="1231">
        <f t="shared" si="23"/>
        <v>5.0312000000000003E-2</v>
      </c>
      <c r="BE45" s="748"/>
      <c r="BF45" s="748"/>
      <c r="BG45" s="748"/>
      <c r="BH45" s="748"/>
      <c r="BI45" s="748"/>
      <c r="BJ45" s="748"/>
      <c r="BK45" s="748"/>
      <c r="BL45" s="748"/>
      <c r="BM45" s="735"/>
      <c r="BN45" s="735"/>
      <c r="BO45" s="735"/>
      <c r="BP45" s="735"/>
      <c r="BQ45" s="735"/>
      <c r="BR45" s="229"/>
      <c r="BS45" s="229"/>
      <c r="BT45" s="229"/>
      <c r="BU45" s="228"/>
      <c r="BV45" s="228"/>
      <c r="BW45" s="228"/>
      <c r="BX45" s="228"/>
      <c r="BY45" s="228"/>
      <c r="BZ45" s="228"/>
      <c r="CA45" s="228"/>
      <c r="CB45" s="228"/>
      <c r="CC45" s="228"/>
      <c r="CD45" s="228"/>
      <c r="CE45" s="228"/>
      <c r="CF45" s="228"/>
      <c r="CG45" s="228"/>
      <c r="CH45" s="228"/>
      <c r="CI45" s="228"/>
      <c r="CJ45" s="228"/>
      <c r="CK45" s="228"/>
      <c r="CL45" s="228"/>
      <c r="CM45" s="113"/>
      <c r="CN45" s="113"/>
      <c r="CO45" s="113"/>
      <c r="CP45" s="113"/>
      <c r="CQ45" s="113"/>
      <c r="CR45" s="113"/>
      <c r="CS45" s="113"/>
      <c r="CT45" s="113"/>
      <c r="CU45" s="113"/>
      <c r="CV45" s="113"/>
      <c r="CW45" s="113"/>
      <c r="CX45" s="113"/>
      <c r="CY45" s="113"/>
      <c r="CZ45" s="113"/>
      <c r="DA45" s="113"/>
      <c r="DB45" s="113"/>
      <c r="DC45" s="113"/>
      <c r="DD45" s="113"/>
      <c r="DE45" s="113"/>
      <c r="DF45" s="113"/>
      <c r="DG45" s="113"/>
      <c r="DH45" s="113"/>
      <c r="DI45" s="113"/>
      <c r="DJ45" s="113"/>
      <c r="DK45" s="113"/>
      <c r="DL45" s="113"/>
      <c r="DM45" s="113"/>
      <c r="DN45" s="113"/>
      <c r="DO45" s="113"/>
      <c r="DP45" s="113"/>
      <c r="DQ45" s="113"/>
      <c r="DR45" s="113"/>
      <c r="DS45" s="113"/>
      <c r="DT45" s="113"/>
      <c r="DU45" s="113"/>
      <c r="DV45" s="113"/>
      <c r="DW45" s="113"/>
      <c r="DX45" s="113"/>
      <c r="DY45" s="113"/>
      <c r="DZ45" s="113"/>
      <c r="EA45" s="113"/>
      <c r="EB45" s="113"/>
    </row>
    <row r="46" spans="2:132" x14ac:dyDescent="0.2">
      <c r="B46" s="113"/>
      <c r="C46" s="1050"/>
      <c r="D46" s="1050"/>
      <c r="E46" s="1101"/>
      <c r="F46" s="42">
        <v>13</v>
      </c>
      <c r="G46" s="632">
        <v>5.7607999999999999E-2</v>
      </c>
      <c r="H46" s="632">
        <v>5.7607999999999999E-2</v>
      </c>
      <c r="I46" s="632">
        <v>5.7607999999999999E-2</v>
      </c>
      <c r="J46" s="632">
        <v>5.7607999999999999E-2</v>
      </c>
      <c r="K46" s="632">
        <v>5.7607999999999999E-2</v>
      </c>
      <c r="L46" s="632">
        <v>5.7607999999999999E-2</v>
      </c>
      <c r="M46" s="632">
        <v>5.7607999999999999E-2</v>
      </c>
      <c r="N46" s="632">
        <v>5.7607999999999999E-2</v>
      </c>
      <c r="O46" s="632">
        <v>5.7607999999999999E-2</v>
      </c>
      <c r="P46" s="632">
        <v>5.7607999999999999E-2</v>
      </c>
      <c r="Q46" s="632">
        <v>5.7607999999999999E-2</v>
      </c>
      <c r="R46" s="632">
        <v>5.7607999999999999E-2</v>
      </c>
      <c r="S46" s="288">
        <v>380</v>
      </c>
      <c r="T46" s="294">
        <v>0.115216</v>
      </c>
      <c r="U46" s="1036"/>
      <c r="V46" s="1120"/>
      <c r="W46" s="1100"/>
      <c r="X46" s="865"/>
      <c r="Y46" s="932"/>
      <c r="Z46" s="960"/>
      <c r="AA46" s="960"/>
      <c r="AB46" s="960"/>
      <c r="AC46" s="961"/>
      <c r="AD46" s="867"/>
      <c r="AE46" s="163"/>
      <c r="AF46" s="933"/>
      <c r="AG46" s="933"/>
      <c r="AH46" s="933"/>
      <c r="AI46" s="933"/>
      <c r="AJ46" s="735"/>
      <c r="AK46" s="735"/>
      <c r="AL46" s="735"/>
      <c r="AM46" s="735"/>
      <c r="AN46" s="735"/>
      <c r="AO46" s="735"/>
      <c r="AP46" s="735"/>
      <c r="AQ46" s="748"/>
      <c r="AR46" s="1184">
        <v>13</v>
      </c>
      <c r="AS46" s="1231">
        <f t="shared" si="12"/>
        <v>5.7607999999999999E-2</v>
      </c>
      <c r="AT46" s="1231">
        <f t="shared" si="13"/>
        <v>5.7607999999999999E-2</v>
      </c>
      <c r="AU46" s="1231">
        <f t="shared" si="14"/>
        <v>5.7607999999999999E-2</v>
      </c>
      <c r="AV46" s="1231">
        <f t="shared" si="15"/>
        <v>5.7607999999999999E-2</v>
      </c>
      <c r="AW46" s="1231">
        <f t="shared" si="16"/>
        <v>5.7607999999999999E-2</v>
      </c>
      <c r="AX46" s="1231">
        <f t="shared" si="17"/>
        <v>5.7607999999999999E-2</v>
      </c>
      <c r="AY46" s="1231">
        <f t="shared" si="18"/>
        <v>5.7607999999999999E-2</v>
      </c>
      <c r="AZ46" s="1231">
        <f t="shared" si="19"/>
        <v>5.7607999999999999E-2</v>
      </c>
      <c r="BA46" s="1231">
        <f t="shared" si="20"/>
        <v>5.7607999999999999E-2</v>
      </c>
      <c r="BB46" s="1231">
        <f t="shared" si="21"/>
        <v>5.7607999999999999E-2</v>
      </c>
      <c r="BC46" s="1231">
        <f t="shared" si="22"/>
        <v>5.7607999999999999E-2</v>
      </c>
      <c r="BD46" s="1231">
        <f t="shared" si="23"/>
        <v>5.7607999999999999E-2</v>
      </c>
      <c r="BE46" s="748"/>
      <c r="BF46" s="748"/>
      <c r="BG46" s="748"/>
      <c r="BH46" s="748"/>
      <c r="BI46" s="748"/>
      <c r="BJ46" s="748"/>
      <c r="BK46" s="748"/>
      <c r="BL46" s="748"/>
      <c r="BM46" s="735"/>
      <c r="BN46" s="735"/>
      <c r="BO46" s="735"/>
      <c r="BP46" s="735"/>
      <c r="BQ46" s="735"/>
      <c r="BR46" s="229"/>
      <c r="BS46" s="229"/>
      <c r="BT46" s="229"/>
      <c r="BU46" s="228"/>
      <c r="BV46" s="228"/>
      <c r="BW46" s="228"/>
      <c r="BX46" s="228"/>
      <c r="BY46" s="228"/>
      <c r="BZ46" s="228"/>
      <c r="CA46" s="228"/>
      <c r="CB46" s="228"/>
      <c r="CC46" s="228"/>
      <c r="CD46" s="228"/>
      <c r="CE46" s="228"/>
      <c r="CF46" s="228"/>
      <c r="CG46" s="228"/>
      <c r="CH46" s="228"/>
      <c r="CI46" s="228"/>
      <c r="CJ46" s="228"/>
      <c r="CK46" s="228"/>
      <c r="CL46" s="228"/>
      <c r="CM46" s="113"/>
      <c r="CN46" s="113"/>
      <c r="CO46" s="113"/>
      <c r="CP46" s="113"/>
      <c r="CQ46" s="113"/>
      <c r="CR46" s="113"/>
      <c r="CS46" s="113"/>
      <c r="CT46" s="113"/>
      <c r="CU46" s="113"/>
      <c r="CV46" s="113"/>
      <c r="CW46" s="113"/>
      <c r="CX46" s="113"/>
      <c r="CY46" s="113"/>
      <c r="CZ46" s="113"/>
      <c r="DA46" s="113"/>
      <c r="DB46" s="113"/>
      <c r="DC46" s="113"/>
      <c r="DD46" s="113"/>
      <c r="DE46" s="113"/>
      <c r="DF46" s="113"/>
      <c r="DG46" s="113"/>
      <c r="DH46" s="113"/>
      <c r="DI46" s="113"/>
      <c r="DJ46" s="113"/>
      <c r="DK46" s="113"/>
      <c r="DL46" s="113"/>
      <c r="DM46" s="113"/>
      <c r="DN46" s="113"/>
      <c r="DO46" s="113"/>
      <c r="DP46" s="113"/>
      <c r="DQ46" s="113"/>
      <c r="DR46" s="113"/>
      <c r="DS46" s="113"/>
      <c r="DT46" s="113"/>
      <c r="DU46" s="113"/>
      <c r="DV46" s="113"/>
      <c r="DW46" s="113"/>
      <c r="DX46" s="113"/>
      <c r="DY46" s="113"/>
      <c r="DZ46" s="113"/>
      <c r="EA46" s="113"/>
      <c r="EB46" s="113"/>
    </row>
    <row r="47" spans="2:132" x14ac:dyDescent="0.2">
      <c r="B47" s="113"/>
      <c r="C47" s="1042"/>
      <c r="D47" s="1041"/>
      <c r="E47" s="1106"/>
      <c r="F47" s="42">
        <v>14</v>
      </c>
      <c r="G47" s="632">
        <v>6.4904000000000003E-2</v>
      </c>
      <c r="H47" s="632">
        <v>6.4904000000000003E-2</v>
      </c>
      <c r="I47" s="632">
        <v>6.4904000000000003E-2</v>
      </c>
      <c r="J47" s="632">
        <v>6.4904000000000003E-2</v>
      </c>
      <c r="K47" s="632">
        <v>6.4904000000000003E-2</v>
      </c>
      <c r="L47" s="632">
        <v>6.4904000000000003E-2</v>
      </c>
      <c r="M47" s="632">
        <v>6.4904000000000003E-2</v>
      </c>
      <c r="N47" s="632">
        <v>6.4904000000000003E-2</v>
      </c>
      <c r="O47" s="632">
        <v>6.4904000000000003E-2</v>
      </c>
      <c r="P47" s="632">
        <v>6.4904000000000003E-2</v>
      </c>
      <c r="Q47" s="632">
        <v>6.4904000000000003E-2</v>
      </c>
      <c r="R47" s="632">
        <v>6.4904000000000003E-2</v>
      </c>
      <c r="S47" s="288">
        <v>410.4</v>
      </c>
      <c r="T47" s="294">
        <v>0.12980800000000001</v>
      </c>
      <c r="U47" s="1036"/>
      <c r="V47" s="1120"/>
      <c r="W47" s="1100"/>
      <c r="X47" s="865"/>
      <c r="Y47" s="932"/>
      <c r="Z47" s="962"/>
      <c r="AA47" s="962"/>
      <c r="AB47" s="962"/>
      <c r="AC47" s="963"/>
      <c r="AD47" s="867"/>
      <c r="AE47" s="163"/>
      <c r="AF47" s="933"/>
      <c r="AG47" s="933"/>
      <c r="AH47" s="933"/>
      <c r="AI47" s="933"/>
      <c r="AJ47" s="735"/>
      <c r="AK47" s="735"/>
      <c r="AL47" s="735"/>
      <c r="AM47" s="735"/>
      <c r="AN47" s="735"/>
      <c r="AO47" s="735"/>
      <c r="AP47" s="735"/>
      <c r="AQ47" s="748"/>
      <c r="AR47" s="1184">
        <v>14</v>
      </c>
      <c r="AS47" s="1231">
        <f t="shared" si="12"/>
        <v>6.4904000000000003E-2</v>
      </c>
      <c r="AT47" s="1231">
        <f t="shared" si="13"/>
        <v>6.4904000000000003E-2</v>
      </c>
      <c r="AU47" s="1231">
        <f t="shared" si="14"/>
        <v>6.4904000000000003E-2</v>
      </c>
      <c r="AV47" s="1231">
        <f t="shared" si="15"/>
        <v>6.4904000000000003E-2</v>
      </c>
      <c r="AW47" s="1231">
        <f t="shared" si="16"/>
        <v>6.4904000000000003E-2</v>
      </c>
      <c r="AX47" s="1231">
        <f t="shared" si="17"/>
        <v>6.4904000000000003E-2</v>
      </c>
      <c r="AY47" s="1231">
        <f t="shared" si="18"/>
        <v>6.4904000000000003E-2</v>
      </c>
      <c r="AZ47" s="1231">
        <f t="shared" si="19"/>
        <v>6.4904000000000003E-2</v>
      </c>
      <c r="BA47" s="1231">
        <f t="shared" si="20"/>
        <v>6.4904000000000003E-2</v>
      </c>
      <c r="BB47" s="1231">
        <f t="shared" si="21"/>
        <v>6.4904000000000003E-2</v>
      </c>
      <c r="BC47" s="1231">
        <f t="shared" si="22"/>
        <v>6.4904000000000003E-2</v>
      </c>
      <c r="BD47" s="1231">
        <f t="shared" si="23"/>
        <v>6.4904000000000003E-2</v>
      </c>
      <c r="BE47" s="748"/>
      <c r="BF47" s="748"/>
      <c r="BG47" s="748"/>
      <c r="BH47" s="748"/>
      <c r="BI47" s="748"/>
      <c r="BJ47" s="748"/>
      <c r="BK47" s="748"/>
      <c r="BL47" s="748"/>
      <c r="BM47" s="735"/>
      <c r="BN47" s="735"/>
      <c r="BO47" s="735"/>
      <c r="BP47" s="735"/>
      <c r="BQ47" s="735"/>
      <c r="BR47" s="229"/>
      <c r="BS47" s="229"/>
      <c r="BT47" s="229"/>
      <c r="BU47" s="228"/>
      <c r="BV47" s="228"/>
      <c r="BW47" s="228"/>
      <c r="BX47" s="228"/>
      <c r="BY47" s="228"/>
      <c r="BZ47" s="228"/>
      <c r="CA47" s="228"/>
      <c r="CB47" s="228"/>
      <c r="CC47" s="228"/>
      <c r="CD47" s="228"/>
      <c r="CE47" s="228"/>
      <c r="CF47" s="228"/>
      <c r="CG47" s="228"/>
      <c r="CH47" s="228"/>
      <c r="CI47" s="228"/>
      <c r="CJ47" s="228"/>
      <c r="CK47" s="228"/>
      <c r="CL47" s="228"/>
      <c r="CM47" s="113"/>
      <c r="CN47" s="113"/>
      <c r="CO47" s="113"/>
      <c r="CP47" s="113"/>
      <c r="CQ47" s="113"/>
      <c r="CR47" s="113"/>
      <c r="CS47" s="113"/>
      <c r="CT47" s="113"/>
      <c r="CU47" s="113"/>
      <c r="CV47" s="113"/>
      <c r="CW47" s="113"/>
      <c r="CX47" s="113"/>
      <c r="CY47" s="113"/>
      <c r="CZ47" s="113"/>
      <c r="DA47" s="113"/>
      <c r="DB47" s="113"/>
      <c r="DC47" s="113"/>
      <c r="DD47" s="113"/>
      <c r="DE47" s="113"/>
      <c r="DF47" s="113"/>
      <c r="DG47" s="113"/>
      <c r="DH47" s="113"/>
      <c r="DI47" s="113"/>
      <c r="DJ47" s="113"/>
      <c r="DK47" s="113"/>
      <c r="DL47" s="113"/>
      <c r="DM47" s="113"/>
      <c r="DN47" s="113"/>
      <c r="DO47" s="113"/>
      <c r="DP47" s="113"/>
      <c r="DQ47" s="113"/>
      <c r="DR47" s="113"/>
      <c r="DS47" s="113"/>
      <c r="DT47" s="113"/>
      <c r="DU47" s="113"/>
      <c r="DV47" s="113"/>
      <c r="DW47" s="113"/>
      <c r="DX47" s="113"/>
      <c r="DY47" s="113"/>
      <c r="DZ47" s="113"/>
      <c r="EA47" s="113"/>
      <c r="EB47" s="113"/>
    </row>
    <row r="48" spans="2:132" x14ac:dyDescent="0.2">
      <c r="B48" s="113"/>
      <c r="C48" s="1042"/>
      <c r="D48" s="1041"/>
      <c r="E48" s="1106"/>
      <c r="F48" s="42">
        <v>15</v>
      </c>
      <c r="G48" s="632">
        <v>7.1592000000000003E-2</v>
      </c>
      <c r="H48" s="632">
        <v>7.1592000000000003E-2</v>
      </c>
      <c r="I48" s="632">
        <v>7.1592000000000003E-2</v>
      </c>
      <c r="J48" s="632">
        <v>7.1592000000000003E-2</v>
      </c>
      <c r="K48" s="632">
        <v>7.1592000000000003E-2</v>
      </c>
      <c r="L48" s="632">
        <v>7.1592000000000003E-2</v>
      </c>
      <c r="M48" s="632">
        <v>7.1592000000000003E-2</v>
      </c>
      <c r="N48" s="632">
        <v>7.1592000000000003E-2</v>
      </c>
      <c r="O48" s="632">
        <v>7.1592000000000003E-2</v>
      </c>
      <c r="P48" s="632">
        <v>7.1592000000000003E-2</v>
      </c>
      <c r="Q48" s="632">
        <v>7.1592000000000003E-2</v>
      </c>
      <c r="R48" s="632">
        <v>7.1592000000000003E-2</v>
      </c>
      <c r="S48" s="288">
        <v>440.8</v>
      </c>
      <c r="T48" s="294">
        <v>0.14318400000000001</v>
      </c>
      <c r="U48" s="1036"/>
      <c r="V48" s="1120"/>
      <c r="W48" s="1100"/>
      <c r="X48" s="865"/>
      <c r="Y48" s="932"/>
      <c r="Z48" s="964"/>
      <c r="AA48" s="964"/>
      <c r="AB48" s="964"/>
      <c r="AC48" s="965"/>
      <c r="AD48" s="867"/>
      <c r="AE48" s="163"/>
      <c r="AF48" s="933"/>
      <c r="AG48" s="933"/>
      <c r="AH48" s="933"/>
      <c r="AI48" s="933"/>
      <c r="AJ48" s="735"/>
      <c r="AK48" s="735"/>
      <c r="AL48" s="735"/>
      <c r="AM48" s="735"/>
      <c r="AN48" s="735"/>
      <c r="AO48" s="735"/>
      <c r="AP48" s="735"/>
      <c r="AQ48" s="748"/>
      <c r="AR48" s="1184">
        <v>15</v>
      </c>
      <c r="AS48" s="1231">
        <f t="shared" si="12"/>
        <v>7.1592000000000003E-2</v>
      </c>
      <c r="AT48" s="1231">
        <f t="shared" si="13"/>
        <v>7.1592000000000003E-2</v>
      </c>
      <c r="AU48" s="1231">
        <f t="shared" si="14"/>
        <v>7.1592000000000003E-2</v>
      </c>
      <c r="AV48" s="1231">
        <f t="shared" si="15"/>
        <v>7.1592000000000003E-2</v>
      </c>
      <c r="AW48" s="1231">
        <f t="shared" si="16"/>
        <v>7.1592000000000003E-2</v>
      </c>
      <c r="AX48" s="1231">
        <f t="shared" si="17"/>
        <v>7.1592000000000003E-2</v>
      </c>
      <c r="AY48" s="1231">
        <f t="shared" si="18"/>
        <v>7.1592000000000003E-2</v>
      </c>
      <c r="AZ48" s="1231">
        <f t="shared" si="19"/>
        <v>7.1592000000000003E-2</v>
      </c>
      <c r="BA48" s="1231">
        <f t="shared" si="20"/>
        <v>7.1592000000000003E-2</v>
      </c>
      <c r="BB48" s="1231">
        <f t="shared" si="21"/>
        <v>7.1592000000000003E-2</v>
      </c>
      <c r="BC48" s="1231">
        <f t="shared" si="22"/>
        <v>7.1592000000000003E-2</v>
      </c>
      <c r="BD48" s="1231">
        <f t="shared" si="23"/>
        <v>7.1592000000000003E-2</v>
      </c>
      <c r="BE48" s="748"/>
      <c r="BF48" s="748"/>
      <c r="BG48" s="748"/>
      <c r="BH48" s="748"/>
      <c r="BI48" s="748"/>
      <c r="BJ48" s="748"/>
      <c r="BK48" s="748"/>
      <c r="BL48" s="748"/>
      <c r="BM48" s="735"/>
      <c r="BN48" s="735"/>
      <c r="BO48" s="735"/>
      <c r="BP48" s="735"/>
      <c r="BQ48" s="735"/>
      <c r="BR48" s="229"/>
      <c r="BS48" s="229"/>
      <c r="BT48" s="229"/>
      <c r="BU48" s="228"/>
      <c r="BV48" s="228"/>
      <c r="BW48" s="228"/>
      <c r="BX48" s="228"/>
      <c r="BY48" s="228"/>
      <c r="BZ48" s="228"/>
      <c r="CA48" s="228"/>
      <c r="CB48" s="228"/>
      <c r="CC48" s="228"/>
      <c r="CD48" s="228"/>
      <c r="CE48" s="228"/>
      <c r="CF48" s="228"/>
      <c r="CG48" s="228"/>
      <c r="CH48" s="228"/>
      <c r="CI48" s="228"/>
      <c r="CJ48" s="228"/>
      <c r="CK48" s="228"/>
      <c r="CL48" s="228"/>
      <c r="CM48" s="113"/>
      <c r="CN48" s="113"/>
      <c r="CO48" s="113"/>
      <c r="CP48" s="113"/>
      <c r="CQ48" s="113"/>
      <c r="CR48" s="113"/>
      <c r="CS48" s="113"/>
      <c r="CT48" s="113"/>
      <c r="CU48" s="113"/>
      <c r="CV48" s="113"/>
      <c r="CW48" s="113"/>
      <c r="CX48" s="113"/>
      <c r="CY48" s="113"/>
      <c r="CZ48" s="113"/>
      <c r="DA48" s="113"/>
      <c r="DB48" s="113"/>
      <c r="DC48" s="113"/>
      <c r="DD48" s="113"/>
      <c r="DE48" s="113"/>
      <c r="DF48" s="113"/>
      <c r="DG48" s="113"/>
      <c r="DH48" s="113"/>
      <c r="DI48" s="113"/>
      <c r="DJ48" s="113"/>
      <c r="DK48" s="113"/>
      <c r="DL48" s="113"/>
      <c r="DM48" s="113"/>
      <c r="DN48" s="113"/>
      <c r="DO48" s="113"/>
      <c r="DP48" s="113"/>
      <c r="DQ48" s="113"/>
      <c r="DR48" s="113"/>
      <c r="DS48" s="113"/>
      <c r="DT48" s="113"/>
      <c r="DU48" s="113"/>
      <c r="DV48" s="113"/>
      <c r="DW48" s="113"/>
      <c r="DX48" s="113"/>
      <c r="DY48" s="113"/>
      <c r="DZ48" s="113"/>
      <c r="EA48" s="113"/>
      <c r="EB48" s="113"/>
    </row>
    <row r="49" spans="2:132" x14ac:dyDescent="0.2">
      <c r="B49" s="113"/>
      <c r="C49" s="1042"/>
      <c r="D49" s="1041"/>
      <c r="E49" s="1106"/>
      <c r="F49" s="42">
        <v>16</v>
      </c>
      <c r="G49" s="632">
        <v>7.6759999999999995E-2</v>
      </c>
      <c r="H49" s="632">
        <v>7.6759999999999995E-2</v>
      </c>
      <c r="I49" s="632">
        <v>7.6759999999999995E-2</v>
      </c>
      <c r="J49" s="632">
        <v>7.6759999999999995E-2</v>
      </c>
      <c r="K49" s="632">
        <v>7.6759999999999995E-2</v>
      </c>
      <c r="L49" s="632">
        <v>7.6759999999999995E-2</v>
      </c>
      <c r="M49" s="632">
        <v>7.6759999999999995E-2</v>
      </c>
      <c r="N49" s="632">
        <v>7.6759999999999995E-2</v>
      </c>
      <c r="O49" s="632">
        <v>7.6759999999999995E-2</v>
      </c>
      <c r="P49" s="632">
        <v>7.6759999999999995E-2</v>
      </c>
      <c r="Q49" s="632">
        <v>7.6759999999999995E-2</v>
      </c>
      <c r="R49" s="632">
        <v>7.6759999999999995E-2</v>
      </c>
      <c r="S49" s="288">
        <v>471.2</v>
      </c>
      <c r="T49" s="294">
        <v>0.15351999999999999</v>
      </c>
      <c r="U49" s="1036"/>
      <c r="V49" s="1120"/>
      <c r="W49" s="1100"/>
      <c r="X49" s="865"/>
      <c r="Y49" s="932"/>
      <c r="Z49" s="966"/>
      <c r="AA49" s="966"/>
      <c r="AB49" s="966"/>
      <c r="AC49" s="967"/>
      <c r="AD49" s="867"/>
      <c r="AE49" s="163"/>
      <c r="AF49" s="933"/>
      <c r="AG49" s="933"/>
      <c r="AH49" s="933"/>
      <c r="AI49" s="933"/>
      <c r="AJ49" s="735"/>
      <c r="AK49" s="735"/>
      <c r="AL49" s="735"/>
      <c r="AM49" s="735"/>
      <c r="AN49" s="735"/>
      <c r="AO49" s="735"/>
      <c r="AP49" s="735"/>
      <c r="AQ49" s="748"/>
      <c r="AR49" s="1184">
        <v>16</v>
      </c>
      <c r="AS49" s="1231">
        <f t="shared" si="12"/>
        <v>7.6759999999999995E-2</v>
      </c>
      <c r="AT49" s="1231">
        <f t="shared" si="13"/>
        <v>7.6759999999999995E-2</v>
      </c>
      <c r="AU49" s="1231">
        <f t="shared" si="14"/>
        <v>7.6759999999999995E-2</v>
      </c>
      <c r="AV49" s="1231">
        <f t="shared" si="15"/>
        <v>7.6759999999999995E-2</v>
      </c>
      <c r="AW49" s="1231">
        <f t="shared" si="16"/>
        <v>7.6759999999999995E-2</v>
      </c>
      <c r="AX49" s="1231">
        <f t="shared" si="17"/>
        <v>7.6759999999999995E-2</v>
      </c>
      <c r="AY49" s="1231">
        <f t="shared" si="18"/>
        <v>7.6759999999999995E-2</v>
      </c>
      <c r="AZ49" s="1231">
        <f t="shared" si="19"/>
        <v>7.6759999999999995E-2</v>
      </c>
      <c r="BA49" s="1231">
        <f t="shared" si="20"/>
        <v>7.6759999999999995E-2</v>
      </c>
      <c r="BB49" s="1231">
        <f t="shared" si="21"/>
        <v>7.6759999999999995E-2</v>
      </c>
      <c r="BC49" s="1231">
        <f t="shared" si="22"/>
        <v>7.6759999999999995E-2</v>
      </c>
      <c r="BD49" s="1231">
        <f t="shared" si="23"/>
        <v>7.6759999999999995E-2</v>
      </c>
      <c r="BE49" s="748"/>
      <c r="BF49" s="748"/>
      <c r="BG49" s="748"/>
      <c r="BH49" s="748"/>
      <c r="BI49" s="748"/>
      <c r="BJ49" s="748"/>
      <c r="BK49" s="748"/>
      <c r="BL49" s="748"/>
      <c r="BM49" s="735"/>
      <c r="BN49" s="735"/>
      <c r="BO49" s="735"/>
      <c r="BP49" s="735"/>
      <c r="BQ49" s="735"/>
      <c r="BR49" s="229"/>
      <c r="BS49" s="229"/>
      <c r="BT49" s="229"/>
      <c r="BU49" s="228"/>
      <c r="BV49" s="228"/>
      <c r="BW49" s="228"/>
      <c r="BX49" s="228"/>
      <c r="BY49" s="228"/>
      <c r="BZ49" s="228"/>
      <c r="CA49" s="228"/>
      <c r="CB49" s="228"/>
      <c r="CC49" s="228"/>
      <c r="CD49" s="228"/>
      <c r="CE49" s="228"/>
      <c r="CF49" s="228"/>
      <c r="CG49" s="228"/>
      <c r="CH49" s="228"/>
      <c r="CI49" s="228"/>
      <c r="CJ49" s="228"/>
      <c r="CK49" s="228"/>
      <c r="CL49" s="228"/>
      <c r="CM49" s="113"/>
      <c r="CN49" s="113"/>
      <c r="CO49" s="113"/>
      <c r="CP49" s="113"/>
      <c r="CQ49" s="113"/>
      <c r="CR49" s="113"/>
      <c r="CS49" s="113"/>
      <c r="CT49" s="113"/>
      <c r="CU49" s="113"/>
      <c r="CV49" s="113"/>
      <c r="CW49" s="113"/>
      <c r="CX49" s="113"/>
      <c r="CY49" s="113"/>
      <c r="CZ49" s="113"/>
      <c r="DA49" s="113"/>
      <c r="DB49" s="113"/>
      <c r="DC49" s="113"/>
      <c r="DD49" s="113"/>
      <c r="DE49" s="113"/>
      <c r="DF49" s="113"/>
      <c r="DG49" s="113"/>
      <c r="DH49" s="113"/>
      <c r="DI49" s="113"/>
      <c r="DJ49" s="113"/>
      <c r="DK49" s="113"/>
      <c r="DL49" s="113"/>
      <c r="DM49" s="113"/>
      <c r="DN49" s="113"/>
      <c r="DO49" s="113"/>
      <c r="DP49" s="113"/>
      <c r="DQ49" s="113"/>
      <c r="DR49" s="113"/>
      <c r="DS49" s="113"/>
      <c r="DT49" s="113"/>
      <c r="DU49" s="113"/>
      <c r="DV49" s="113"/>
      <c r="DW49" s="113"/>
      <c r="DX49" s="113"/>
      <c r="DY49" s="113"/>
      <c r="DZ49" s="113"/>
      <c r="EA49" s="113"/>
      <c r="EB49" s="113"/>
    </row>
    <row r="50" spans="2:132" x14ac:dyDescent="0.2">
      <c r="B50" s="113"/>
      <c r="C50" s="1042"/>
      <c r="D50" s="1041"/>
      <c r="E50" s="1106"/>
      <c r="F50" s="42">
        <v>17</v>
      </c>
      <c r="G50" s="632">
        <v>8.1168000000000004E-2</v>
      </c>
      <c r="H50" s="632">
        <v>8.1168000000000004E-2</v>
      </c>
      <c r="I50" s="632">
        <v>8.1168000000000004E-2</v>
      </c>
      <c r="J50" s="632">
        <v>8.1168000000000004E-2</v>
      </c>
      <c r="K50" s="632">
        <v>8.1168000000000004E-2</v>
      </c>
      <c r="L50" s="632">
        <v>8.1168000000000004E-2</v>
      </c>
      <c r="M50" s="632">
        <v>8.1168000000000004E-2</v>
      </c>
      <c r="N50" s="632">
        <v>8.1168000000000004E-2</v>
      </c>
      <c r="O50" s="632">
        <v>8.1168000000000004E-2</v>
      </c>
      <c r="P50" s="632">
        <v>8.1168000000000004E-2</v>
      </c>
      <c r="Q50" s="632">
        <v>8.1168000000000004E-2</v>
      </c>
      <c r="R50" s="632">
        <v>8.1168000000000004E-2</v>
      </c>
      <c r="S50" s="288">
        <v>501.6</v>
      </c>
      <c r="T50" s="294">
        <v>0.16233600000000001</v>
      </c>
      <c r="U50" s="1036"/>
      <c r="V50" s="1120"/>
      <c r="W50" s="1100"/>
      <c r="X50" s="865"/>
      <c r="Y50" s="932"/>
      <c r="Z50" s="968"/>
      <c r="AA50" s="968"/>
      <c r="AB50" s="968"/>
      <c r="AC50" s="969"/>
      <c r="AD50" s="867"/>
      <c r="AE50" s="163"/>
      <c r="AF50" s="933"/>
      <c r="AG50" s="933"/>
      <c r="AH50" s="933"/>
      <c r="AI50" s="933"/>
      <c r="AJ50" s="735"/>
      <c r="AK50" s="735"/>
      <c r="AL50" s="735"/>
      <c r="AM50" s="735"/>
      <c r="AN50" s="735"/>
      <c r="AO50" s="735"/>
      <c r="AP50" s="735"/>
      <c r="AQ50" s="748"/>
      <c r="AR50" s="1184">
        <v>17</v>
      </c>
      <c r="AS50" s="1231">
        <f t="shared" si="12"/>
        <v>8.1168000000000004E-2</v>
      </c>
      <c r="AT50" s="1231">
        <f t="shared" si="13"/>
        <v>8.1168000000000004E-2</v>
      </c>
      <c r="AU50" s="1231">
        <f t="shared" si="14"/>
        <v>8.1168000000000004E-2</v>
      </c>
      <c r="AV50" s="1231">
        <f t="shared" si="15"/>
        <v>8.1168000000000004E-2</v>
      </c>
      <c r="AW50" s="1231">
        <f t="shared" si="16"/>
        <v>8.1168000000000004E-2</v>
      </c>
      <c r="AX50" s="1231">
        <f t="shared" si="17"/>
        <v>8.1168000000000004E-2</v>
      </c>
      <c r="AY50" s="1231">
        <f t="shared" si="18"/>
        <v>8.1168000000000004E-2</v>
      </c>
      <c r="AZ50" s="1231">
        <f t="shared" si="19"/>
        <v>8.1168000000000004E-2</v>
      </c>
      <c r="BA50" s="1231">
        <f t="shared" si="20"/>
        <v>8.1168000000000004E-2</v>
      </c>
      <c r="BB50" s="1231">
        <f t="shared" si="21"/>
        <v>8.1168000000000004E-2</v>
      </c>
      <c r="BC50" s="1231">
        <f t="shared" si="22"/>
        <v>8.1168000000000004E-2</v>
      </c>
      <c r="BD50" s="1231">
        <f t="shared" si="23"/>
        <v>8.1168000000000004E-2</v>
      </c>
      <c r="BE50" s="748"/>
      <c r="BF50" s="748"/>
      <c r="BG50" s="748"/>
      <c r="BH50" s="748"/>
      <c r="BI50" s="748"/>
      <c r="BJ50" s="748"/>
      <c r="BK50" s="748"/>
      <c r="BL50" s="748"/>
      <c r="BM50" s="735"/>
      <c r="BN50" s="735"/>
      <c r="BO50" s="735"/>
      <c r="BP50" s="735"/>
      <c r="BQ50" s="735"/>
      <c r="BR50" s="229"/>
      <c r="BS50" s="229"/>
      <c r="BT50" s="229"/>
      <c r="BU50" s="228"/>
      <c r="BV50" s="228"/>
      <c r="BW50" s="228"/>
      <c r="BX50" s="228"/>
      <c r="BY50" s="228"/>
      <c r="BZ50" s="228"/>
      <c r="CA50" s="228"/>
      <c r="CB50" s="228"/>
      <c r="CC50" s="228"/>
      <c r="CD50" s="228"/>
      <c r="CE50" s="228"/>
      <c r="CF50" s="228"/>
      <c r="CG50" s="228"/>
      <c r="CH50" s="228"/>
      <c r="CI50" s="228"/>
      <c r="CJ50" s="228"/>
      <c r="CK50" s="228"/>
      <c r="CL50" s="228"/>
      <c r="CM50" s="113"/>
      <c r="CN50" s="113"/>
      <c r="CO50" s="113"/>
      <c r="CP50" s="113"/>
      <c r="CQ50" s="113"/>
      <c r="CR50" s="113"/>
      <c r="CS50" s="113"/>
      <c r="CT50" s="113"/>
      <c r="CU50" s="113"/>
      <c r="CV50" s="113"/>
      <c r="CW50" s="113"/>
      <c r="CX50" s="113"/>
      <c r="CY50" s="113"/>
      <c r="CZ50" s="113"/>
      <c r="DA50" s="113"/>
      <c r="DB50" s="113"/>
      <c r="DC50" s="113"/>
      <c r="DD50" s="113"/>
      <c r="DE50" s="113"/>
      <c r="DF50" s="113"/>
      <c r="DG50" s="113"/>
      <c r="DH50" s="113"/>
      <c r="DI50" s="113"/>
      <c r="DJ50" s="113"/>
      <c r="DK50" s="113"/>
      <c r="DL50" s="113"/>
      <c r="DM50" s="113"/>
      <c r="DN50" s="113"/>
      <c r="DO50" s="113"/>
      <c r="DP50" s="113"/>
      <c r="DQ50" s="113"/>
      <c r="DR50" s="113"/>
      <c r="DS50" s="113"/>
      <c r="DT50" s="113"/>
      <c r="DU50" s="113"/>
      <c r="DV50" s="113"/>
      <c r="DW50" s="113"/>
      <c r="DX50" s="113"/>
      <c r="DY50" s="113"/>
      <c r="DZ50" s="113"/>
      <c r="EA50" s="113"/>
      <c r="EB50" s="113"/>
    </row>
    <row r="51" spans="2:132" x14ac:dyDescent="0.2">
      <c r="B51" s="113"/>
      <c r="C51" s="1042"/>
      <c r="D51" s="1041"/>
      <c r="E51" s="1106"/>
      <c r="F51" s="42">
        <v>18</v>
      </c>
      <c r="G51" s="632">
        <v>8.4968000000000002E-2</v>
      </c>
      <c r="H51" s="632">
        <v>8.4968000000000002E-2</v>
      </c>
      <c r="I51" s="632">
        <v>8.4968000000000002E-2</v>
      </c>
      <c r="J51" s="632">
        <v>8.4968000000000002E-2</v>
      </c>
      <c r="K51" s="632">
        <v>8.4968000000000002E-2</v>
      </c>
      <c r="L51" s="632">
        <v>8.4968000000000002E-2</v>
      </c>
      <c r="M51" s="632">
        <v>8.4968000000000002E-2</v>
      </c>
      <c r="N51" s="632">
        <v>8.4968000000000002E-2</v>
      </c>
      <c r="O51" s="632">
        <v>8.4968000000000002E-2</v>
      </c>
      <c r="P51" s="632">
        <v>8.4968000000000002E-2</v>
      </c>
      <c r="Q51" s="632">
        <v>8.4968000000000002E-2</v>
      </c>
      <c r="R51" s="632">
        <v>8.4968000000000002E-2</v>
      </c>
      <c r="S51" s="288">
        <v>532</v>
      </c>
      <c r="T51" s="294">
        <v>0.169936</v>
      </c>
      <c r="U51" s="1036"/>
      <c r="V51" s="1120"/>
      <c r="W51" s="1100"/>
      <c r="X51" s="865"/>
      <c r="Y51" s="932"/>
      <c r="Z51" s="970"/>
      <c r="AA51" s="970"/>
      <c r="AB51" s="970"/>
      <c r="AC51" s="971"/>
      <c r="AD51" s="867"/>
      <c r="AE51" s="163"/>
      <c r="AF51" s="933"/>
      <c r="AG51" s="933"/>
      <c r="AH51" s="933"/>
      <c r="AI51" s="933"/>
      <c r="AJ51" s="735"/>
      <c r="AK51" s="735"/>
      <c r="AL51" s="735"/>
      <c r="AM51" s="735"/>
      <c r="AN51" s="735"/>
      <c r="AO51" s="735"/>
      <c r="AP51" s="735"/>
      <c r="AQ51" s="748"/>
      <c r="AR51" s="1184">
        <v>18</v>
      </c>
      <c r="AS51" s="1231">
        <f t="shared" si="12"/>
        <v>8.4968000000000002E-2</v>
      </c>
      <c r="AT51" s="1231">
        <f t="shared" si="13"/>
        <v>8.4968000000000002E-2</v>
      </c>
      <c r="AU51" s="1231">
        <f t="shared" si="14"/>
        <v>8.4968000000000002E-2</v>
      </c>
      <c r="AV51" s="1231">
        <f t="shared" si="15"/>
        <v>8.4968000000000002E-2</v>
      </c>
      <c r="AW51" s="1231">
        <f t="shared" si="16"/>
        <v>8.4968000000000002E-2</v>
      </c>
      <c r="AX51" s="1231">
        <f t="shared" si="17"/>
        <v>8.4968000000000002E-2</v>
      </c>
      <c r="AY51" s="1231">
        <f t="shared" si="18"/>
        <v>8.4968000000000002E-2</v>
      </c>
      <c r="AZ51" s="1231">
        <f t="shared" si="19"/>
        <v>8.4968000000000002E-2</v>
      </c>
      <c r="BA51" s="1231">
        <f t="shared" si="20"/>
        <v>8.4968000000000002E-2</v>
      </c>
      <c r="BB51" s="1231">
        <f t="shared" si="21"/>
        <v>8.4968000000000002E-2</v>
      </c>
      <c r="BC51" s="1231">
        <f t="shared" si="22"/>
        <v>8.4968000000000002E-2</v>
      </c>
      <c r="BD51" s="1231">
        <f t="shared" si="23"/>
        <v>8.4968000000000002E-2</v>
      </c>
      <c r="BE51" s="748"/>
      <c r="BF51" s="748"/>
      <c r="BG51" s="748"/>
      <c r="BH51" s="748"/>
      <c r="BI51" s="748"/>
      <c r="BJ51" s="748"/>
      <c r="BK51" s="748"/>
      <c r="BL51" s="748"/>
      <c r="BM51" s="735"/>
      <c r="BN51" s="735"/>
      <c r="BO51" s="735"/>
      <c r="BP51" s="735"/>
      <c r="BQ51" s="735"/>
      <c r="BR51" s="229"/>
      <c r="BS51" s="229"/>
      <c r="BT51" s="229"/>
      <c r="BU51" s="228"/>
      <c r="BV51" s="228"/>
      <c r="BW51" s="228"/>
      <c r="BX51" s="228"/>
      <c r="BY51" s="228"/>
      <c r="BZ51" s="228"/>
      <c r="CA51" s="228"/>
      <c r="CB51" s="228"/>
      <c r="CC51" s="228"/>
      <c r="CD51" s="228"/>
      <c r="CE51" s="228"/>
      <c r="CF51" s="228"/>
      <c r="CG51" s="228"/>
      <c r="CH51" s="228"/>
      <c r="CI51" s="228"/>
      <c r="CJ51" s="228"/>
      <c r="CK51" s="228"/>
      <c r="CL51" s="228"/>
      <c r="CM51" s="113"/>
      <c r="CN51" s="113"/>
      <c r="CO51" s="113"/>
      <c r="CP51" s="113"/>
      <c r="CQ51" s="113"/>
      <c r="CR51" s="113"/>
      <c r="CS51" s="113"/>
      <c r="CT51" s="113"/>
      <c r="CU51" s="113"/>
      <c r="CV51" s="113"/>
      <c r="CW51" s="113"/>
      <c r="CX51" s="113"/>
      <c r="CY51" s="113"/>
      <c r="CZ51" s="113"/>
      <c r="DA51" s="113"/>
      <c r="DB51" s="113"/>
      <c r="DC51" s="113"/>
      <c r="DD51" s="113"/>
      <c r="DE51" s="113"/>
      <c r="DF51" s="113"/>
      <c r="DG51" s="113"/>
      <c r="DH51" s="113"/>
      <c r="DI51" s="113"/>
      <c r="DJ51" s="113"/>
      <c r="DK51" s="113"/>
      <c r="DL51" s="113"/>
      <c r="DM51" s="113"/>
      <c r="DN51" s="113"/>
      <c r="DO51" s="113"/>
      <c r="DP51" s="113"/>
      <c r="DQ51" s="113"/>
      <c r="DR51" s="113"/>
      <c r="DS51" s="113"/>
      <c r="DT51" s="113"/>
      <c r="DU51" s="113"/>
      <c r="DV51" s="113"/>
      <c r="DW51" s="113"/>
      <c r="DX51" s="113"/>
      <c r="DY51" s="113"/>
      <c r="DZ51" s="113"/>
      <c r="EA51" s="113"/>
      <c r="EB51" s="113"/>
    </row>
    <row r="52" spans="2:132" x14ac:dyDescent="0.2">
      <c r="B52" s="113"/>
      <c r="C52" s="1042"/>
      <c r="D52" s="1041"/>
      <c r="E52" s="1106"/>
      <c r="F52" s="42">
        <v>19</v>
      </c>
      <c r="G52" s="632">
        <v>8.8160000000000002E-2</v>
      </c>
      <c r="H52" s="632">
        <v>8.8160000000000002E-2</v>
      </c>
      <c r="I52" s="632">
        <v>8.8160000000000002E-2</v>
      </c>
      <c r="J52" s="632">
        <v>8.8160000000000002E-2</v>
      </c>
      <c r="K52" s="632">
        <v>8.8160000000000002E-2</v>
      </c>
      <c r="L52" s="632">
        <v>8.8160000000000002E-2</v>
      </c>
      <c r="M52" s="632">
        <v>8.8160000000000002E-2</v>
      </c>
      <c r="N52" s="632">
        <v>8.8160000000000002E-2</v>
      </c>
      <c r="O52" s="632">
        <v>8.8160000000000002E-2</v>
      </c>
      <c r="P52" s="632">
        <v>8.8160000000000002E-2</v>
      </c>
      <c r="Q52" s="632">
        <v>8.8160000000000002E-2</v>
      </c>
      <c r="R52" s="632">
        <v>8.8160000000000002E-2</v>
      </c>
      <c r="S52" s="288">
        <v>562.4</v>
      </c>
      <c r="T52" s="294">
        <v>0.17632</v>
      </c>
      <c r="U52" s="1036"/>
      <c r="V52" s="1120"/>
      <c r="W52" s="1100"/>
      <c r="X52" s="865"/>
      <c r="Y52" s="932"/>
      <c r="Z52" s="972"/>
      <c r="AA52" s="972"/>
      <c r="AB52" s="972"/>
      <c r="AC52" s="973"/>
      <c r="AD52" s="867"/>
      <c r="AE52" s="163"/>
      <c r="AF52" s="933"/>
      <c r="AG52" s="933"/>
      <c r="AH52" s="933"/>
      <c r="AI52" s="933"/>
      <c r="AJ52" s="735"/>
      <c r="AK52" s="735"/>
      <c r="AL52" s="735"/>
      <c r="AM52" s="735"/>
      <c r="AN52" s="735"/>
      <c r="AO52" s="735"/>
      <c r="AP52" s="735"/>
      <c r="AQ52" s="748"/>
      <c r="AR52" s="1184">
        <v>19</v>
      </c>
      <c r="AS52" s="1231">
        <f t="shared" si="12"/>
        <v>8.8160000000000002E-2</v>
      </c>
      <c r="AT52" s="1231">
        <f t="shared" si="13"/>
        <v>8.8160000000000002E-2</v>
      </c>
      <c r="AU52" s="1231">
        <f t="shared" si="14"/>
        <v>8.8160000000000002E-2</v>
      </c>
      <c r="AV52" s="1231">
        <f t="shared" si="15"/>
        <v>8.8160000000000002E-2</v>
      </c>
      <c r="AW52" s="1231">
        <f t="shared" si="16"/>
        <v>8.8160000000000002E-2</v>
      </c>
      <c r="AX52" s="1231">
        <f t="shared" si="17"/>
        <v>8.8160000000000002E-2</v>
      </c>
      <c r="AY52" s="1231">
        <f t="shared" si="18"/>
        <v>8.8160000000000002E-2</v>
      </c>
      <c r="AZ52" s="1231">
        <f t="shared" si="19"/>
        <v>8.8160000000000002E-2</v>
      </c>
      <c r="BA52" s="1231">
        <f t="shared" si="20"/>
        <v>8.8160000000000002E-2</v>
      </c>
      <c r="BB52" s="1231">
        <f t="shared" si="21"/>
        <v>8.8160000000000002E-2</v>
      </c>
      <c r="BC52" s="1231">
        <f t="shared" si="22"/>
        <v>8.8160000000000002E-2</v>
      </c>
      <c r="BD52" s="1231">
        <f t="shared" si="23"/>
        <v>8.8160000000000002E-2</v>
      </c>
      <c r="BE52" s="748"/>
      <c r="BF52" s="748"/>
      <c r="BG52" s="748"/>
      <c r="BH52" s="748"/>
      <c r="BI52" s="748"/>
      <c r="BJ52" s="748"/>
      <c r="BK52" s="748"/>
      <c r="BL52" s="748"/>
      <c r="BM52" s="735"/>
      <c r="BN52" s="735"/>
      <c r="BO52" s="735"/>
      <c r="BP52" s="735"/>
      <c r="BQ52" s="735"/>
      <c r="BR52" s="229"/>
      <c r="BS52" s="229"/>
      <c r="BT52" s="229"/>
      <c r="BU52" s="228"/>
      <c r="BV52" s="228"/>
      <c r="BW52" s="228"/>
      <c r="BX52" s="228"/>
      <c r="BY52" s="228"/>
      <c r="BZ52" s="228"/>
      <c r="CA52" s="228"/>
      <c r="CB52" s="228"/>
      <c r="CC52" s="228"/>
      <c r="CD52" s="228"/>
      <c r="CE52" s="228"/>
      <c r="CF52" s="228"/>
      <c r="CG52" s="228"/>
      <c r="CH52" s="228"/>
      <c r="CI52" s="228"/>
      <c r="CJ52" s="228"/>
      <c r="CK52" s="228"/>
      <c r="CL52" s="228"/>
      <c r="CM52" s="113"/>
      <c r="CN52" s="113"/>
      <c r="CO52" s="113"/>
      <c r="CP52" s="113"/>
      <c r="CQ52" s="113"/>
      <c r="CR52" s="113"/>
      <c r="CS52" s="113"/>
      <c r="CT52" s="113"/>
      <c r="CU52" s="113"/>
      <c r="CV52" s="113"/>
      <c r="CW52" s="113"/>
      <c r="CX52" s="113"/>
      <c r="CY52" s="113"/>
      <c r="CZ52" s="113"/>
      <c r="DA52" s="113"/>
      <c r="DB52" s="113"/>
      <c r="DC52" s="113"/>
      <c r="DD52" s="113"/>
      <c r="DE52" s="113"/>
      <c r="DF52" s="113"/>
      <c r="DG52" s="113"/>
      <c r="DH52" s="113"/>
      <c r="DI52" s="113"/>
      <c r="DJ52" s="113"/>
      <c r="DK52" s="113"/>
      <c r="DL52" s="113"/>
      <c r="DM52" s="113"/>
      <c r="DN52" s="113"/>
      <c r="DO52" s="113"/>
      <c r="DP52" s="113"/>
      <c r="DQ52" s="113"/>
      <c r="DR52" s="113"/>
      <c r="DS52" s="113"/>
      <c r="DT52" s="113"/>
      <c r="DU52" s="113"/>
      <c r="DV52" s="113"/>
      <c r="DW52" s="113"/>
      <c r="DX52" s="113"/>
      <c r="DY52" s="113"/>
      <c r="DZ52" s="113"/>
      <c r="EA52" s="113"/>
      <c r="EB52" s="113"/>
    </row>
    <row r="53" spans="2:132" x14ac:dyDescent="0.2">
      <c r="B53" s="1046"/>
      <c r="C53" s="1046"/>
      <c r="D53" s="1046"/>
      <c r="E53" s="1101"/>
      <c r="F53" s="42">
        <v>20</v>
      </c>
      <c r="G53" s="632">
        <v>9.1048000000000004E-2</v>
      </c>
      <c r="H53" s="632">
        <v>9.1048000000000004E-2</v>
      </c>
      <c r="I53" s="632">
        <v>9.1048000000000004E-2</v>
      </c>
      <c r="J53" s="632">
        <v>9.1048000000000004E-2</v>
      </c>
      <c r="K53" s="632">
        <v>9.1048000000000004E-2</v>
      </c>
      <c r="L53" s="632">
        <v>9.1048000000000004E-2</v>
      </c>
      <c r="M53" s="632">
        <v>9.1048000000000004E-2</v>
      </c>
      <c r="N53" s="632">
        <v>9.1048000000000004E-2</v>
      </c>
      <c r="O53" s="632">
        <v>9.1048000000000004E-2</v>
      </c>
      <c r="P53" s="632">
        <v>9.1048000000000004E-2</v>
      </c>
      <c r="Q53" s="632">
        <v>9.1048000000000004E-2</v>
      </c>
      <c r="R53" s="632">
        <v>9.1048000000000004E-2</v>
      </c>
      <c r="S53" s="288">
        <v>592.79999999999995</v>
      </c>
      <c r="T53" s="294">
        <v>0.18209600000000001</v>
      </c>
      <c r="U53" s="1036"/>
      <c r="V53" s="1120"/>
      <c r="W53" s="1100"/>
      <c r="X53" s="865"/>
      <c r="Y53" s="932"/>
      <c r="Z53" s="974"/>
      <c r="AA53" s="974"/>
      <c r="AB53" s="974"/>
      <c r="AC53" s="975"/>
      <c r="AD53" s="867"/>
      <c r="AE53" s="163"/>
      <c r="AF53" s="933"/>
      <c r="AG53" s="933"/>
      <c r="AH53" s="933"/>
      <c r="AI53" s="933"/>
      <c r="AJ53" s="735"/>
      <c r="AK53" s="735"/>
      <c r="AL53" s="735"/>
      <c r="AM53" s="735"/>
      <c r="AN53" s="735"/>
      <c r="AO53" s="735"/>
      <c r="AP53" s="735"/>
      <c r="AQ53" s="748"/>
      <c r="AR53" s="1184">
        <v>20</v>
      </c>
      <c r="AS53" s="1231">
        <f t="shared" si="12"/>
        <v>9.1048000000000004E-2</v>
      </c>
      <c r="AT53" s="1231">
        <f t="shared" si="13"/>
        <v>9.1048000000000004E-2</v>
      </c>
      <c r="AU53" s="1231">
        <f t="shared" si="14"/>
        <v>9.1048000000000004E-2</v>
      </c>
      <c r="AV53" s="1231">
        <f t="shared" si="15"/>
        <v>9.1048000000000004E-2</v>
      </c>
      <c r="AW53" s="1231">
        <f t="shared" si="16"/>
        <v>9.1048000000000004E-2</v>
      </c>
      <c r="AX53" s="1231">
        <f t="shared" si="17"/>
        <v>9.1048000000000004E-2</v>
      </c>
      <c r="AY53" s="1231">
        <f t="shared" si="18"/>
        <v>9.1048000000000004E-2</v>
      </c>
      <c r="AZ53" s="1231">
        <f t="shared" si="19"/>
        <v>9.1048000000000004E-2</v>
      </c>
      <c r="BA53" s="1231">
        <f t="shared" si="20"/>
        <v>9.1048000000000004E-2</v>
      </c>
      <c r="BB53" s="1231">
        <f t="shared" si="21"/>
        <v>9.1048000000000004E-2</v>
      </c>
      <c r="BC53" s="1231">
        <f t="shared" si="22"/>
        <v>9.1048000000000004E-2</v>
      </c>
      <c r="BD53" s="1231">
        <f t="shared" si="23"/>
        <v>9.1048000000000004E-2</v>
      </c>
      <c r="BE53" s="748"/>
      <c r="BF53" s="748"/>
      <c r="BG53" s="748"/>
      <c r="BH53" s="748"/>
      <c r="BI53" s="748"/>
      <c r="BJ53" s="748"/>
      <c r="BK53" s="748"/>
      <c r="BL53" s="748"/>
      <c r="BM53" s="735"/>
      <c r="BN53" s="735"/>
      <c r="BO53" s="735"/>
      <c r="BP53" s="735"/>
      <c r="BQ53" s="735"/>
      <c r="BR53" s="229"/>
      <c r="BS53" s="229"/>
      <c r="BT53" s="229"/>
      <c r="BU53" s="228"/>
      <c r="BV53" s="228"/>
      <c r="BW53" s="228"/>
      <c r="BX53" s="228"/>
      <c r="BY53" s="228"/>
      <c r="BZ53" s="228"/>
      <c r="CA53" s="228"/>
      <c r="CB53" s="228"/>
      <c r="CC53" s="228"/>
      <c r="CD53" s="228"/>
      <c r="CE53" s="228"/>
      <c r="CF53" s="228"/>
      <c r="CG53" s="228"/>
      <c r="CH53" s="228"/>
      <c r="CI53" s="228"/>
      <c r="CJ53" s="228"/>
      <c r="CK53" s="228"/>
      <c r="CL53" s="228"/>
      <c r="CM53" s="113"/>
      <c r="CN53" s="113"/>
      <c r="CO53" s="113"/>
      <c r="CP53" s="113"/>
      <c r="CQ53" s="113"/>
      <c r="CR53" s="113"/>
      <c r="CS53" s="113"/>
      <c r="CT53" s="113"/>
      <c r="CU53" s="113"/>
      <c r="CV53" s="113"/>
      <c r="CW53" s="113"/>
      <c r="CX53" s="113"/>
      <c r="CY53" s="113"/>
      <c r="CZ53" s="113"/>
      <c r="DA53" s="113"/>
      <c r="DB53" s="113"/>
      <c r="DC53" s="113"/>
      <c r="DD53" s="113"/>
      <c r="DE53" s="113"/>
      <c r="DF53" s="113"/>
      <c r="DG53" s="113"/>
      <c r="DH53" s="113"/>
      <c r="DI53" s="113"/>
      <c r="DJ53" s="113"/>
      <c r="DK53" s="113"/>
      <c r="DL53" s="113"/>
      <c r="DM53" s="113"/>
      <c r="DN53" s="113"/>
      <c r="DO53" s="113"/>
      <c r="DP53" s="113"/>
      <c r="DQ53" s="113"/>
      <c r="DR53" s="113"/>
      <c r="DS53" s="113"/>
      <c r="DT53" s="113"/>
      <c r="DU53" s="113"/>
      <c r="DV53" s="113"/>
      <c r="DW53" s="113"/>
      <c r="DX53" s="113"/>
      <c r="DY53" s="113"/>
      <c r="DZ53" s="113"/>
      <c r="EA53" s="113"/>
      <c r="EB53" s="113"/>
    </row>
    <row r="54" spans="2:132" x14ac:dyDescent="0.2">
      <c r="B54" s="1046"/>
      <c r="C54" s="1046"/>
      <c r="D54" s="1046"/>
      <c r="E54" s="1101"/>
      <c r="F54" s="42">
        <v>21</v>
      </c>
      <c r="G54" s="632">
        <v>9.3632000000000007E-2</v>
      </c>
      <c r="H54" s="632">
        <v>9.3632000000000007E-2</v>
      </c>
      <c r="I54" s="632">
        <v>9.3632000000000007E-2</v>
      </c>
      <c r="J54" s="632">
        <v>9.3632000000000007E-2</v>
      </c>
      <c r="K54" s="632">
        <v>9.3632000000000007E-2</v>
      </c>
      <c r="L54" s="632">
        <v>9.3632000000000007E-2</v>
      </c>
      <c r="M54" s="632">
        <v>9.3632000000000007E-2</v>
      </c>
      <c r="N54" s="632">
        <v>9.3632000000000007E-2</v>
      </c>
      <c r="O54" s="632">
        <v>9.3632000000000007E-2</v>
      </c>
      <c r="P54" s="632">
        <v>9.3632000000000007E-2</v>
      </c>
      <c r="Q54" s="632">
        <v>9.3632000000000007E-2</v>
      </c>
      <c r="R54" s="632">
        <v>9.3632000000000007E-2</v>
      </c>
      <c r="S54" s="288">
        <v>623.20000000000005</v>
      </c>
      <c r="T54" s="294">
        <v>0.18726400000000001</v>
      </c>
      <c r="U54" s="1036"/>
      <c r="V54" s="1120"/>
      <c r="W54" s="1100"/>
      <c r="X54" s="865"/>
      <c r="Y54" s="932"/>
      <c r="Z54" s="976"/>
      <c r="AA54" s="976"/>
      <c r="AB54" s="976"/>
      <c r="AC54" s="977"/>
      <c r="AD54" s="867"/>
      <c r="AE54" s="163"/>
      <c r="AF54" s="933"/>
      <c r="AG54" s="933"/>
      <c r="AH54" s="933"/>
      <c r="AI54" s="933"/>
      <c r="AJ54" s="735"/>
      <c r="AK54" s="735"/>
      <c r="AL54" s="735"/>
      <c r="AM54" s="735"/>
      <c r="AN54" s="735"/>
      <c r="AO54" s="735"/>
      <c r="AP54" s="735"/>
      <c r="AQ54" s="748"/>
      <c r="AR54" s="1184">
        <v>21</v>
      </c>
      <c r="AS54" s="1231">
        <f t="shared" si="12"/>
        <v>9.3632000000000007E-2</v>
      </c>
      <c r="AT54" s="1231">
        <f t="shared" si="13"/>
        <v>9.3632000000000007E-2</v>
      </c>
      <c r="AU54" s="1231">
        <f t="shared" si="14"/>
        <v>9.3632000000000007E-2</v>
      </c>
      <c r="AV54" s="1231">
        <f t="shared" si="15"/>
        <v>9.3632000000000007E-2</v>
      </c>
      <c r="AW54" s="1231">
        <f t="shared" si="16"/>
        <v>9.3632000000000007E-2</v>
      </c>
      <c r="AX54" s="1231">
        <f t="shared" si="17"/>
        <v>9.3632000000000007E-2</v>
      </c>
      <c r="AY54" s="1231">
        <f t="shared" si="18"/>
        <v>9.3632000000000007E-2</v>
      </c>
      <c r="AZ54" s="1231">
        <f t="shared" si="19"/>
        <v>9.3632000000000007E-2</v>
      </c>
      <c r="BA54" s="1231">
        <f t="shared" si="20"/>
        <v>9.3632000000000007E-2</v>
      </c>
      <c r="BB54" s="1231">
        <f t="shared" si="21"/>
        <v>9.3632000000000007E-2</v>
      </c>
      <c r="BC54" s="1231">
        <f t="shared" si="22"/>
        <v>9.3632000000000007E-2</v>
      </c>
      <c r="BD54" s="1231">
        <f t="shared" si="23"/>
        <v>9.3632000000000007E-2</v>
      </c>
      <c r="BE54" s="748"/>
      <c r="BF54" s="748"/>
      <c r="BG54" s="748"/>
      <c r="BH54" s="748"/>
      <c r="BI54" s="748"/>
      <c r="BJ54" s="748"/>
      <c r="BK54" s="748"/>
      <c r="BL54" s="748"/>
      <c r="BM54" s="735"/>
      <c r="BN54" s="735"/>
      <c r="BO54" s="735"/>
      <c r="BP54" s="735"/>
      <c r="BQ54" s="735"/>
      <c r="BR54" s="229"/>
      <c r="BS54" s="229"/>
      <c r="BT54" s="229"/>
      <c r="BU54" s="228"/>
      <c r="BV54" s="228"/>
      <c r="BW54" s="228"/>
      <c r="BX54" s="228"/>
      <c r="BY54" s="228"/>
      <c r="BZ54" s="228"/>
      <c r="CA54" s="228"/>
      <c r="CB54" s="228"/>
      <c r="CC54" s="228"/>
      <c r="CD54" s="228"/>
      <c r="CE54" s="228"/>
      <c r="CF54" s="228"/>
      <c r="CG54" s="228"/>
      <c r="CH54" s="228"/>
      <c r="CI54" s="228"/>
      <c r="CJ54" s="228"/>
      <c r="CK54" s="228"/>
      <c r="CL54" s="228"/>
      <c r="CM54" s="113"/>
      <c r="CN54" s="113"/>
      <c r="CO54" s="113"/>
      <c r="CP54" s="113"/>
      <c r="CQ54" s="113"/>
      <c r="CR54" s="113"/>
      <c r="CS54" s="113"/>
      <c r="CT54" s="113"/>
      <c r="CU54" s="113"/>
      <c r="CV54" s="113"/>
      <c r="CW54" s="113"/>
      <c r="CX54" s="113"/>
      <c r="CY54" s="113"/>
      <c r="CZ54" s="113"/>
      <c r="DA54" s="113"/>
      <c r="DB54" s="113"/>
      <c r="DC54" s="113"/>
      <c r="DD54" s="113"/>
      <c r="DE54" s="113"/>
      <c r="DF54" s="113"/>
      <c r="DG54" s="113"/>
      <c r="DH54" s="113"/>
      <c r="DI54" s="113"/>
      <c r="DJ54" s="113"/>
      <c r="DK54" s="113"/>
      <c r="DL54" s="113"/>
      <c r="DM54" s="113"/>
      <c r="DN54" s="113"/>
      <c r="DO54" s="113"/>
      <c r="DP54" s="113"/>
      <c r="DQ54" s="113"/>
      <c r="DR54" s="113"/>
      <c r="DS54" s="113"/>
      <c r="DT54" s="113"/>
      <c r="DU54" s="113"/>
      <c r="DV54" s="113"/>
      <c r="DW54" s="113"/>
      <c r="DX54" s="113"/>
      <c r="DY54" s="113"/>
      <c r="DZ54" s="113"/>
      <c r="EA54" s="113"/>
      <c r="EB54" s="113"/>
    </row>
    <row r="55" spans="2:132" x14ac:dyDescent="0.2">
      <c r="B55" s="1046"/>
      <c r="C55" s="1046"/>
      <c r="D55" s="1046"/>
      <c r="E55" s="1050"/>
      <c r="F55" s="42">
        <v>22</v>
      </c>
      <c r="G55" s="632">
        <v>9.6063999999999997E-2</v>
      </c>
      <c r="H55" s="632">
        <v>9.6063999999999997E-2</v>
      </c>
      <c r="I55" s="632">
        <v>9.6063999999999997E-2</v>
      </c>
      <c r="J55" s="632">
        <v>9.6063999999999997E-2</v>
      </c>
      <c r="K55" s="632">
        <v>9.6063999999999997E-2</v>
      </c>
      <c r="L55" s="632">
        <v>9.6063999999999997E-2</v>
      </c>
      <c r="M55" s="632">
        <v>9.6063999999999997E-2</v>
      </c>
      <c r="N55" s="632">
        <v>9.6063999999999997E-2</v>
      </c>
      <c r="O55" s="632">
        <v>9.6063999999999997E-2</v>
      </c>
      <c r="P55" s="632">
        <v>9.6063999999999997E-2</v>
      </c>
      <c r="Q55" s="632">
        <v>9.6063999999999997E-2</v>
      </c>
      <c r="R55" s="632">
        <v>9.6063999999999997E-2</v>
      </c>
      <c r="S55" s="288">
        <v>653.6</v>
      </c>
      <c r="T55" s="294">
        <v>0.19212799999999999</v>
      </c>
      <c r="U55" s="1036"/>
      <c r="V55" s="1120"/>
      <c r="W55" s="1100"/>
      <c r="X55" s="865"/>
      <c r="Y55" s="932"/>
      <c r="Z55" s="978"/>
      <c r="AA55" s="978"/>
      <c r="AB55" s="978"/>
      <c r="AC55" s="979"/>
      <c r="AD55" s="867"/>
      <c r="AE55" s="163"/>
      <c r="AF55" s="933"/>
      <c r="AG55" s="933"/>
      <c r="AH55" s="933"/>
      <c r="AI55" s="933"/>
      <c r="AJ55" s="735"/>
      <c r="AK55" s="735"/>
      <c r="AL55" s="735"/>
      <c r="AM55" s="735"/>
      <c r="AN55" s="735"/>
      <c r="AO55" s="735"/>
      <c r="AP55" s="735"/>
      <c r="AQ55" s="748"/>
      <c r="AR55" s="1184">
        <v>22</v>
      </c>
      <c r="AS55" s="1231">
        <f t="shared" si="12"/>
        <v>9.6063999999999997E-2</v>
      </c>
      <c r="AT55" s="1231">
        <f t="shared" si="13"/>
        <v>9.6063999999999997E-2</v>
      </c>
      <c r="AU55" s="1231">
        <f t="shared" si="14"/>
        <v>9.6063999999999997E-2</v>
      </c>
      <c r="AV55" s="1231">
        <f t="shared" si="15"/>
        <v>9.6063999999999997E-2</v>
      </c>
      <c r="AW55" s="1231">
        <f t="shared" si="16"/>
        <v>9.6063999999999997E-2</v>
      </c>
      <c r="AX55" s="1231">
        <f t="shared" si="17"/>
        <v>9.6063999999999997E-2</v>
      </c>
      <c r="AY55" s="1231">
        <f t="shared" si="18"/>
        <v>9.6063999999999997E-2</v>
      </c>
      <c r="AZ55" s="1231">
        <f t="shared" si="19"/>
        <v>9.6063999999999997E-2</v>
      </c>
      <c r="BA55" s="1231">
        <f t="shared" si="20"/>
        <v>9.6063999999999997E-2</v>
      </c>
      <c r="BB55" s="1231">
        <f t="shared" si="21"/>
        <v>9.6063999999999997E-2</v>
      </c>
      <c r="BC55" s="1231">
        <f t="shared" si="22"/>
        <v>9.6063999999999997E-2</v>
      </c>
      <c r="BD55" s="1231">
        <f t="shared" si="23"/>
        <v>9.6063999999999997E-2</v>
      </c>
      <c r="BE55" s="748"/>
      <c r="BF55" s="748"/>
      <c r="BG55" s="748"/>
      <c r="BH55" s="748"/>
      <c r="BI55" s="748"/>
      <c r="BJ55" s="748"/>
      <c r="BK55" s="748"/>
      <c r="BL55" s="748"/>
      <c r="BM55" s="735"/>
      <c r="BN55" s="735"/>
      <c r="BO55" s="735"/>
      <c r="BP55" s="735"/>
      <c r="BQ55" s="735"/>
      <c r="BR55" s="229"/>
      <c r="BS55" s="229"/>
      <c r="BT55" s="229"/>
      <c r="BU55" s="228"/>
      <c r="BV55" s="228"/>
      <c r="BW55" s="228"/>
      <c r="BX55" s="228"/>
      <c r="BY55" s="228"/>
      <c r="BZ55" s="228"/>
      <c r="CA55" s="228"/>
      <c r="CB55" s="228"/>
      <c r="CC55" s="228"/>
      <c r="CD55" s="228"/>
      <c r="CE55" s="228"/>
      <c r="CF55" s="228"/>
      <c r="CG55" s="228"/>
      <c r="CH55" s="228"/>
      <c r="CI55" s="228"/>
      <c r="CJ55" s="228"/>
      <c r="CK55" s="228"/>
      <c r="CL55" s="228"/>
      <c r="CM55" s="113"/>
      <c r="CN55" s="113"/>
      <c r="CO55" s="113"/>
      <c r="CP55" s="113"/>
      <c r="CQ55" s="113"/>
      <c r="CR55" s="113"/>
      <c r="CS55" s="113"/>
      <c r="CT55" s="113"/>
      <c r="CU55" s="113"/>
      <c r="CV55" s="113"/>
      <c r="CW55" s="113"/>
      <c r="CX55" s="113"/>
      <c r="CY55" s="113"/>
      <c r="CZ55" s="113"/>
      <c r="DA55" s="113"/>
      <c r="DB55" s="113"/>
      <c r="DC55" s="113"/>
      <c r="DD55" s="113"/>
      <c r="DE55" s="113"/>
      <c r="DF55" s="113"/>
      <c r="DG55" s="113"/>
      <c r="DH55" s="113"/>
      <c r="DI55" s="113"/>
      <c r="DJ55" s="113"/>
      <c r="DK55" s="113"/>
      <c r="DL55" s="113"/>
      <c r="DM55" s="113"/>
      <c r="DN55" s="113"/>
      <c r="DO55" s="113"/>
      <c r="DP55" s="113"/>
      <c r="DQ55" s="113"/>
      <c r="DR55" s="113"/>
      <c r="DS55" s="113"/>
      <c r="DT55" s="113"/>
      <c r="DU55" s="113"/>
      <c r="DV55" s="113"/>
      <c r="DW55" s="113"/>
      <c r="DX55" s="113"/>
      <c r="DY55" s="113"/>
      <c r="DZ55" s="113"/>
      <c r="EA55" s="113"/>
      <c r="EB55" s="113"/>
    </row>
    <row r="56" spans="2:132" x14ac:dyDescent="0.2">
      <c r="B56" s="1046"/>
      <c r="C56" s="1046"/>
      <c r="D56" s="1046"/>
      <c r="E56" s="1050"/>
      <c r="F56" s="42">
        <v>23</v>
      </c>
      <c r="G56" s="632">
        <v>9.8496E-2</v>
      </c>
      <c r="H56" s="632">
        <v>9.8496E-2</v>
      </c>
      <c r="I56" s="632">
        <v>9.8496E-2</v>
      </c>
      <c r="J56" s="632">
        <v>9.8496E-2</v>
      </c>
      <c r="K56" s="632">
        <v>9.8496E-2</v>
      </c>
      <c r="L56" s="632">
        <v>9.8496E-2</v>
      </c>
      <c r="M56" s="632">
        <v>9.8496E-2</v>
      </c>
      <c r="N56" s="632">
        <v>9.8496E-2</v>
      </c>
      <c r="O56" s="632">
        <v>9.8496E-2</v>
      </c>
      <c r="P56" s="632">
        <v>9.8496E-2</v>
      </c>
      <c r="Q56" s="632">
        <v>9.8496E-2</v>
      </c>
      <c r="R56" s="632">
        <v>9.8496E-2</v>
      </c>
      <c r="S56" s="288">
        <v>684</v>
      </c>
      <c r="T56" s="294">
        <v>0.196992</v>
      </c>
      <c r="U56" s="1036"/>
      <c r="V56" s="1120"/>
      <c r="W56" s="1100"/>
      <c r="X56" s="865"/>
      <c r="Y56" s="932"/>
      <c r="Z56" s="980"/>
      <c r="AA56" s="980"/>
      <c r="AB56" s="980"/>
      <c r="AC56" s="981"/>
      <c r="AD56" s="867"/>
      <c r="AE56" s="163"/>
      <c r="AF56" s="933"/>
      <c r="AG56" s="933"/>
      <c r="AH56" s="933"/>
      <c r="AI56" s="933"/>
      <c r="AJ56" s="735"/>
      <c r="AK56" s="735"/>
      <c r="AL56" s="735"/>
      <c r="AM56" s="735"/>
      <c r="AN56" s="735"/>
      <c r="AO56" s="735"/>
      <c r="AP56" s="735"/>
      <c r="AQ56" s="748"/>
      <c r="AR56" s="1184">
        <v>23</v>
      </c>
      <c r="AS56" s="1231">
        <f t="shared" si="12"/>
        <v>9.8496E-2</v>
      </c>
      <c r="AT56" s="1231">
        <f t="shared" si="13"/>
        <v>9.8496E-2</v>
      </c>
      <c r="AU56" s="1231">
        <f t="shared" si="14"/>
        <v>9.8496E-2</v>
      </c>
      <c r="AV56" s="1231">
        <f t="shared" si="15"/>
        <v>9.8496E-2</v>
      </c>
      <c r="AW56" s="1231">
        <f t="shared" si="16"/>
        <v>9.8496E-2</v>
      </c>
      <c r="AX56" s="1231">
        <f t="shared" si="17"/>
        <v>9.8496E-2</v>
      </c>
      <c r="AY56" s="1231">
        <f t="shared" si="18"/>
        <v>9.8496E-2</v>
      </c>
      <c r="AZ56" s="1231">
        <f t="shared" si="19"/>
        <v>9.8496E-2</v>
      </c>
      <c r="BA56" s="1231">
        <f t="shared" si="20"/>
        <v>9.8496E-2</v>
      </c>
      <c r="BB56" s="1231">
        <f t="shared" si="21"/>
        <v>9.8496E-2</v>
      </c>
      <c r="BC56" s="1231">
        <f t="shared" si="22"/>
        <v>9.8496E-2</v>
      </c>
      <c r="BD56" s="1231">
        <f t="shared" si="23"/>
        <v>9.8496E-2</v>
      </c>
      <c r="BE56" s="748"/>
      <c r="BF56" s="748"/>
      <c r="BG56" s="748"/>
      <c r="BH56" s="748"/>
      <c r="BI56" s="748"/>
      <c r="BJ56" s="748"/>
      <c r="BK56" s="748"/>
      <c r="BL56" s="748"/>
      <c r="BM56" s="735"/>
      <c r="BN56" s="735"/>
      <c r="BO56" s="735"/>
      <c r="BP56" s="735"/>
      <c r="BQ56" s="735"/>
      <c r="BR56" s="229"/>
      <c r="BS56" s="229"/>
      <c r="BT56" s="229"/>
      <c r="BU56" s="228"/>
      <c r="BV56" s="228"/>
      <c r="BW56" s="228"/>
      <c r="BX56" s="228"/>
      <c r="BY56" s="228"/>
      <c r="BZ56" s="228"/>
      <c r="CA56" s="228"/>
      <c r="CB56" s="228"/>
      <c r="CC56" s="228"/>
      <c r="CD56" s="228"/>
      <c r="CE56" s="228"/>
      <c r="CF56" s="228"/>
      <c r="CG56" s="228"/>
      <c r="CH56" s="228"/>
      <c r="CI56" s="228"/>
      <c r="CJ56" s="228"/>
      <c r="CK56" s="228"/>
      <c r="CL56" s="228"/>
      <c r="CM56" s="113"/>
      <c r="CN56" s="113"/>
      <c r="CO56" s="113"/>
      <c r="CP56" s="113"/>
      <c r="CQ56" s="113"/>
      <c r="CR56" s="113"/>
      <c r="CS56" s="113"/>
      <c r="CT56" s="113"/>
      <c r="CU56" s="113"/>
      <c r="CV56" s="113"/>
      <c r="CW56" s="113"/>
      <c r="CX56" s="113"/>
      <c r="CY56" s="113"/>
      <c r="CZ56" s="113"/>
      <c r="DA56" s="113"/>
      <c r="DB56" s="113"/>
      <c r="DC56" s="113"/>
      <c r="DD56" s="113"/>
      <c r="DE56" s="113"/>
      <c r="DF56" s="113"/>
      <c r="DG56" s="113"/>
      <c r="DH56" s="113"/>
      <c r="DI56" s="113"/>
      <c r="DJ56" s="113"/>
      <c r="DK56" s="113"/>
      <c r="DL56" s="113"/>
      <c r="DM56" s="113"/>
      <c r="DN56" s="113"/>
      <c r="DO56" s="113"/>
      <c r="DP56" s="113"/>
      <c r="DQ56" s="113"/>
      <c r="DR56" s="113"/>
      <c r="DS56" s="113"/>
      <c r="DT56" s="113"/>
      <c r="DU56" s="113"/>
      <c r="DV56" s="113"/>
      <c r="DW56" s="113"/>
      <c r="DX56" s="113"/>
      <c r="DY56" s="113"/>
      <c r="DZ56" s="113"/>
      <c r="EA56" s="113"/>
      <c r="EB56" s="113"/>
    </row>
    <row r="57" spans="2:132" x14ac:dyDescent="0.2">
      <c r="B57" s="1046"/>
      <c r="C57" s="1046"/>
      <c r="D57" s="1046"/>
      <c r="E57" s="1050"/>
      <c r="F57" s="42">
        <v>24</v>
      </c>
      <c r="G57" s="632">
        <v>0.100776</v>
      </c>
      <c r="H57" s="632">
        <v>0.100776</v>
      </c>
      <c r="I57" s="632">
        <v>0.100776</v>
      </c>
      <c r="J57" s="632">
        <v>0.100776</v>
      </c>
      <c r="K57" s="632">
        <v>0.100776</v>
      </c>
      <c r="L57" s="632">
        <v>0.100776</v>
      </c>
      <c r="M57" s="632">
        <v>0.100776</v>
      </c>
      <c r="N57" s="632">
        <v>0.100776</v>
      </c>
      <c r="O57" s="632">
        <v>0.100776</v>
      </c>
      <c r="P57" s="632">
        <v>0.100776</v>
      </c>
      <c r="Q57" s="632">
        <v>0.100776</v>
      </c>
      <c r="R57" s="632">
        <v>0.100776</v>
      </c>
      <c r="S57" s="288">
        <v>714.4</v>
      </c>
      <c r="T57" s="294">
        <v>0.20155200000000001</v>
      </c>
      <c r="U57" s="1036"/>
      <c r="V57" s="1120"/>
      <c r="W57" s="1100"/>
      <c r="X57" s="865"/>
      <c r="Y57" s="932"/>
      <c r="Z57" s="982"/>
      <c r="AA57" s="982"/>
      <c r="AB57" s="982"/>
      <c r="AC57" s="983"/>
      <c r="AD57" s="867"/>
      <c r="AE57" s="163"/>
      <c r="AF57" s="933"/>
      <c r="AG57" s="933"/>
      <c r="AH57" s="933"/>
      <c r="AI57" s="933"/>
      <c r="AJ57" s="735"/>
      <c r="AK57" s="735"/>
      <c r="AL57" s="735"/>
      <c r="AM57" s="735"/>
      <c r="AN57" s="735"/>
      <c r="AO57" s="735"/>
      <c r="AP57" s="735"/>
      <c r="AQ57" s="748"/>
      <c r="AR57" s="1184">
        <v>24</v>
      </c>
      <c r="AS57" s="1231">
        <f t="shared" si="12"/>
        <v>0.100776</v>
      </c>
      <c r="AT57" s="1231">
        <f t="shared" si="13"/>
        <v>0.100776</v>
      </c>
      <c r="AU57" s="1231">
        <f t="shared" si="14"/>
        <v>0.100776</v>
      </c>
      <c r="AV57" s="1231">
        <f t="shared" si="15"/>
        <v>0.100776</v>
      </c>
      <c r="AW57" s="1231">
        <f t="shared" si="16"/>
        <v>0.100776</v>
      </c>
      <c r="AX57" s="1231">
        <f t="shared" si="17"/>
        <v>0.100776</v>
      </c>
      <c r="AY57" s="1231">
        <f t="shared" si="18"/>
        <v>0.100776</v>
      </c>
      <c r="AZ57" s="1231">
        <f t="shared" si="19"/>
        <v>0.100776</v>
      </c>
      <c r="BA57" s="1231">
        <f t="shared" si="20"/>
        <v>0.100776</v>
      </c>
      <c r="BB57" s="1231">
        <f t="shared" si="21"/>
        <v>0.100776</v>
      </c>
      <c r="BC57" s="1231">
        <f t="shared" si="22"/>
        <v>0.100776</v>
      </c>
      <c r="BD57" s="1231">
        <f t="shared" si="23"/>
        <v>0.100776</v>
      </c>
      <c r="BE57" s="748"/>
      <c r="BF57" s="748"/>
      <c r="BG57" s="748"/>
      <c r="BH57" s="748"/>
      <c r="BI57" s="748"/>
      <c r="BJ57" s="748"/>
      <c r="BK57" s="748"/>
      <c r="BL57" s="748"/>
      <c r="BM57" s="735"/>
      <c r="BN57" s="735"/>
      <c r="BO57" s="735"/>
      <c r="BP57" s="735"/>
      <c r="BQ57" s="735"/>
      <c r="BR57" s="229"/>
      <c r="BS57" s="229"/>
      <c r="BT57" s="229"/>
      <c r="BU57" s="228"/>
      <c r="BV57" s="228"/>
      <c r="BW57" s="228"/>
      <c r="BX57" s="228"/>
      <c r="BY57" s="228"/>
      <c r="BZ57" s="228"/>
      <c r="CA57" s="228"/>
      <c r="CB57" s="228"/>
      <c r="CC57" s="228"/>
      <c r="CD57" s="228"/>
      <c r="CE57" s="228"/>
      <c r="CF57" s="228"/>
      <c r="CG57" s="228"/>
      <c r="CH57" s="228"/>
      <c r="CI57" s="228"/>
      <c r="CJ57" s="228"/>
      <c r="CK57" s="228"/>
      <c r="CL57" s="228"/>
      <c r="CM57" s="113"/>
      <c r="CN57" s="113"/>
      <c r="CO57" s="113"/>
      <c r="CP57" s="113"/>
      <c r="CQ57" s="113"/>
      <c r="CR57" s="113"/>
      <c r="CS57" s="113"/>
      <c r="CT57" s="113"/>
      <c r="CU57" s="113"/>
      <c r="CV57" s="113"/>
      <c r="CW57" s="113"/>
      <c r="CX57" s="113"/>
      <c r="CY57" s="113"/>
      <c r="CZ57" s="113"/>
      <c r="DA57" s="113"/>
      <c r="DB57" s="113"/>
      <c r="DC57" s="113"/>
      <c r="DD57" s="113"/>
      <c r="DE57" s="113"/>
      <c r="DF57" s="113"/>
      <c r="DG57" s="113"/>
      <c r="DH57" s="113"/>
      <c r="DI57" s="113"/>
      <c r="DJ57" s="113"/>
      <c r="DK57" s="113"/>
      <c r="DL57" s="113"/>
      <c r="DM57" s="113"/>
      <c r="DN57" s="113"/>
      <c r="DO57" s="113"/>
      <c r="DP57" s="113"/>
      <c r="DQ57" s="113"/>
      <c r="DR57" s="113"/>
      <c r="DS57" s="113"/>
      <c r="DT57" s="113"/>
      <c r="DU57" s="113"/>
      <c r="DV57" s="113"/>
      <c r="DW57" s="113"/>
      <c r="DX57" s="113"/>
      <c r="DY57" s="113"/>
      <c r="DZ57" s="113"/>
      <c r="EA57" s="113"/>
      <c r="EB57" s="113"/>
    </row>
    <row r="58" spans="2:132" x14ac:dyDescent="0.2">
      <c r="B58" s="1046"/>
      <c r="C58" s="1046"/>
      <c r="D58" s="1046"/>
      <c r="E58" s="1050"/>
      <c r="F58" s="113"/>
      <c r="G58" s="113"/>
      <c r="H58" s="113"/>
      <c r="I58" s="113"/>
      <c r="J58" s="113"/>
      <c r="K58" s="113"/>
      <c r="L58" s="113"/>
      <c r="M58" s="113"/>
      <c r="N58" s="113"/>
      <c r="O58" s="113"/>
      <c r="P58" s="748"/>
      <c r="Q58" s="748"/>
      <c r="R58" s="1121" t="s">
        <v>622</v>
      </c>
      <c r="S58" s="1127"/>
      <c r="T58" s="1122" t="s">
        <v>864</v>
      </c>
      <c r="U58" s="748"/>
      <c r="V58" s="1128"/>
      <c r="W58" s="1129"/>
      <c r="X58" s="865"/>
      <c r="Y58" s="932"/>
      <c r="Z58" s="984"/>
      <c r="AA58" s="984"/>
      <c r="AB58" s="984"/>
      <c r="AC58" s="985"/>
      <c r="AD58" s="867"/>
      <c r="AE58" s="163"/>
      <c r="AF58" s="933"/>
      <c r="AG58" s="933"/>
      <c r="AH58" s="933"/>
      <c r="AI58" s="933"/>
      <c r="AJ58" s="735"/>
      <c r="AK58" s="735"/>
      <c r="AL58" s="735"/>
      <c r="AM58" s="735"/>
      <c r="AN58" s="735"/>
      <c r="AO58" s="735"/>
      <c r="AP58" s="735"/>
      <c r="AQ58" s="748"/>
      <c r="AR58" s="748"/>
      <c r="AS58" s="748"/>
      <c r="AT58" s="748"/>
      <c r="AU58" s="748"/>
      <c r="AV58" s="748"/>
      <c r="AW58" s="748"/>
      <c r="AX58" s="748"/>
      <c r="AY58" s="748"/>
      <c r="AZ58" s="748"/>
      <c r="BA58" s="748"/>
      <c r="BB58" s="748"/>
      <c r="BC58" s="748"/>
      <c r="BD58" s="748"/>
      <c r="BE58" s="748"/>
      <c r="BF58" s="748"/>
      <c r="BG58" s="748"/>
      <c r="BH58" s="748"/>
      <c r="BI58" s="748"/>
      <c r="BJ58" s="748"/>
      <c r="BK58" s="748"/>
      <c r="BL58" s="748"/>
      <c r="BM58" s="735"/>
      <c r="BN58" s="735"/>
      <c r="BO58" s="735"/>
      <c r="BP58" s="735"/>
      <c r="BQ58" s="735"/>
      <c r="BR58" s="229"/>
      <c r="BS58" s="229"/>
      <c r="BT58" s="229"/>
      <c r="BU58" s="228"/>
      <c r="BV58" s="228"/>
      <c r="BW58" s="228"/>
      <c r="BX58" s="228"/>
      <c r="BY58" s="228"/>
      <c r="BZ58" s="228"/>
      <c r="CA58" s="228"/>
      <c r="CB58" s="228"/>
      <c r="CC58" s="228"/>
      <c r="CD58" s="228"/>
      <c r="CE58" s="228"/>
      <c r="CF58" s="228"/>
      <c r="CG58" s="228"/>
      <c r="CH58" s="228"/>
      <c r="CI58" s="228"/>
      <c r="CJ58" s="228"/>
      <c r="CK58" s="228"/>
      <c r="CL58" s="228"/>
      <c r="CM58" s="113"/>
      <c r="CN58" s="113"/>
      <c r="CO58" s="113"/>
      <c r="CP58" s="113"/>
      <c r="CQ58" s="113"/>
      <c r="CR58" s="113"/>
      <c r="CS58" s="113"/>
      <c r="CT58" s="113"/>
      <c r="CU58" s="113"/>
      <c r="CV58" s="113"/>
      <c r="CW58" s="113"/>
      <c r="CX58" s="113"/>
      <c r="CY58" s="113"/>
      <c r="CZ58" s="113"/>
      <c r="DA58" s="113"/>
      <c r="DB58" s="113"/>
      <c r="DC58" s="113"/>
      <c r="DD58" s="113"/>
      <c r="DE58" s="113"/>
      <c r="DF58" s="113"/>
      <c r="DG58" s="113"/>
      <c r="DH58" s="113"/>
      <c r="DI58" s="113"/>
      <c r="DJ58" s="113"/>
      <c r="DK58" s="113"/>
      <c r="DL58" s="113"/>
      <c r="DM58" s="113"/>
      <c r="DN58" s="113"/>
      <c r="DO58" s="113"/>
      <c r="DP58" s="113"/>
      <c r="DQ58" s="113"/>
      <c r="DR58" s="113"/>
      <c r="DS58" s="113"/>
      <c r="DT58" s="113"/>
      <c r="DU58" s="113"/>
      <c r="DV58" s="113"/>
      <c r="DW58" s="113"/>
      <c r="DX58" s="113"/>
      <c r="DY58" s="113"/>
      <c r="DZ58" s="113"/>
      <c r="EA58" s="113"/>
      <c r="EB58" s="113"/>
    </row>
    <row r="59" spans="2:132" x14ac:dyDescent="0.2">
      <c r="B59" s="1046"/>
      <c r="C59" s="1046"/>
      <c r="D59" s="1046"/>
      <c r="E59" s="1050"/>
      <c r="G59" s="281" t="s">
        <v>493</v>
      </c>
      <c r="H59" s="847"/>
      <c r="I59" s="847"/>
      <c r="J59" s="847"/>
      <c r="K59" s="847"/>
      <c r="L59" s="847"/>
      <c r="M59" s="847"/>
      <c r="N59" s="847"/>
      <c r="O59" s="847"/>
      <c r="P59" s="1101"/>
      <c r="Q59" s="1101"/>
      <c r="R59" s="1101"/>
      <c r="S59" s="1101"/>
      <c r="T59" s="1101"/>
      <c r="U59" s="1101"/>
      <c r="V59" s="1130"/>
      <c r="W59" s="1129"/>
      <c r="X59" s="865"/>
      <c r="Y59" s="874"/>
      <c r="Z59" s="866"/>
      <c r="AA59" s="866"/>
      <c r="AB59" s="866"/>
      <c r="AC59" s="866"/>
      <c r="AD59" s="867"/>
      <c r="AE59" s="163"/>
      <c r="AF59" s="735"/>
      <c r="AG59" s="735"/>
      <c r="AH59" s="735"/>
      <c r="AI59" s="735"/>
      <c r="AJ59" s="735"/>
      <c r="AK59" s="735"/>
      <c r="AL59" s="735"/>
      <c r="AM59" s="735"/>
      <c r="AN59" s="735"/>
      <c r="AO59" s="735"/>
      <c r="AP59" s="735"/>
      <c r="AQ59" s="748"/>
      <c r="AR59" s="748"/>
      <c r="AS59" s="1234" t="s">
        <v>620</v>
      </c>
      <c r="AT59" s="748"/>
      <c r="AU59" s="748"/>
      <c r="AV59" s="748"/>
      <c r="AW59" s="748"/>
      <c r="AX59" s="748"/>
      <c r="AY59" s="748"/>
      <c r="AZ59" s="748"/>
      <c r="BA59" s="748"/>
      <c r="BB59" s="748"/>
      <c r="BC59" s="748"/>
      <c r="BD59" s="748"/>
      <c r="BE59" s="748"/>
      <c r="BF59" s="748"/>
      <c r="BG59" s="748"/>
      <c r="BH59" s="748"/>
      <c r="BI59" s="748"/>
      <c r="BJ59" s="748"/>
      <c r="BK59" s="748"/>
      <c r="BL59" s="748"/>
      <c r="BM59" s="735"/>
      <c r="BN59" s="735"/>
      <c r="BO59" s="735"/>
      <c r="BP59" s="735"/>
      <c r="BQ59" s="735"/>
      <c r="BR59" s="229"/>
      <c r="BS59" s="229"/>
      <c r="BT59" s="229"/>
      <c r="BU59" s="228"/>
      <c r="BV59" s="228"/>
      <c r="BW59" s="228"/>
      <c r="BX59" s="228"/>
      <c r="BY59" s="228"/>
      <c r="BZ59" s="228"/>
      <c r="CA59" s="228"/>
      <c r="CB59" s="228"/>
      <c r="CC59" s="228"/>
      <c r="CD59" s="228"/>
      <c r="CE59" s="228"/>
      <c r="CF59" s="228"/>
      <c r="CG59" s="228"/>
      <c r="CH59" s="228"/>
      <c r="CI59" s="228"/>
      <c r="CJ59" s="228"/>
      <c r="CK59" s="228"/>
      <c r="CL59" s="228"/>
      <c r="CM59" s="113"/>
      <c r="CN59" s="113"/>
      <c r="CO59" s="113"/>
      <c r="CP59" s="113"/>
      <c r="CQ59" s="113"/>
      <c r="CR59" s="113"/>
      <c r="CS59" s="113"/>
      <c r="CT59" s="113"/>
      <c r="CU59" s="113"/>
      <c r="CV59" s="113"/>
      <c r="CW59" s="113"/>
      <c r="CX59" s="113"/>
      <c r="CY59" s="113"/>
      <c r="CZ59" s="113"/>
      <c r="DA59" s="113"/>
      <c r="DB59" s="113"/>
      <c r="DC59" s="113"/>
      <c r="DD59" s="113"/>
      <c r="DE59" s="113"/>
      <c r="DF59" s="113"/>
      <c r="DG59" s="113"/>
      <c r="DH59" s="113"/>
      <c r="DI59" s="113"/>
      <c r="DJ59" s="113"/>
      <c r="DK59" s="113"/>
      <c r="DL59" s="113"/>
      <c r="DM59" s="113"/>
      <c r="DN59" s="113"/>
      <c r="DO59" s="113"/>
      <c r="DP59" s="113"/>
      <c r="DQ59" s="113"/>
      <c r="DR59" s="113"/>
      <c r="DS59" s="113"/>
      <c r="DT59" s="113"/>
      <c r="DU59" s="113"/>
      <c r="DV59" s="113"/>
      <c r="DW59" s="113"/>
      <c r="DX59" s="113"/>
      <c r="DY59" s="113"/>
      <c r="DZ59" s="113"/>
      <c r="EA59" s="113"/>
      <c r="EB59" s="113"/>
    </row>
    <row r="60" spans="2:132" x14ac:dyDescent="0.2">
      <c r="B60" s="1046"/>
      <c r="C60" s="1046"/>
      <c r="D60" s="1046"/>
      <c r="E60" s="1050"/>
      <c r="F60" s="57" t="s">
        <v>286</v>
      </c>
      <c r="G60" s="49" t="s">
        <v>183</v>
      </c>
      <c r="H60" s="49" t="s">
        <v>184</v>
      </c>
      <c r="I60" s="49" t="s">
        <v>185</v>
      </c>
      <c r="J60" s="49" t="s">
        <v>186</v>
      </c>
      <c r="K60" s="49" t="s">
        <v>187</v>
      </c>
      <c r="L60" s="49" t="s">
        <v>188</v>
      </c>
      <c r="M60" s="49" t="s">
        <v>189</v>
      </c>
      <c r="N60" s="49" t="s">
        <v>190</v>
      </c>
      <c r="O60" s="49" t="s">
        <v>191</v>
      </c>
      <c r="P60" s="49" t="s">
        <v>192</v>
      </c>
      <c r="Q60" s="49" t="s">
        <v>193</v>
      </c>
      <c r="R60" s="49" t="s">
        <v>194</v>
      </c>
      <c r="S60" s="286" t="s">
        <v>243</v>
      </c>
      <c r="T60" s="287" t="s">
        <v>468</v>
      </c>
      <c r="U60" s="163"/>
      <c r="V60" s="1035"/>
      <c r="W60" s="1100"/>
      <c r="X60" s="865"/>
      <c r="Y60" s="874"/>
      <c r="Z60" s="866"/>
      <c r="AA60" s="866"/>
      <c r="AB60" s="866"/>
      <c r="AC60" s="866"/>
      <c r="AD60" s="867"/>
      <c r="AE60" s="163"/>
      <c r="AF60" s="735"/>
      <c r="AG60" s="735"/>
      <c r="AH60" s="735"/>
      <c r="AI60" s="735"/>
      <c r="AJ60" s="735"/>
      <c r="AK60" s="735"/>
      <c r="AL60" s="735"/>
      <c r="AM60" s="735"/>
      <c r="AN60" s="735"/>
      <c r="AO60" s="735"/>
      <c r="AP60" s="735"/>
      <c r="AQ60" s="748"/>
      <c r="AR60" s="1228" t="s">
        <v>176</v>
      </c>
      <c r="AS60" s="1229" t="s">
        <v>183</v>
      </c>
      <c r="AT60" s="1229" t="s">
        <v>184</v>
      </c>
      <c r="AU60" s="1229" t="s">
        <v>185</v>
      </c>
      <c r="AV60" s="1229" t="s">
        <v>186</v>
      </c>
      <c r="AW60" s="1229" t="s">
        <v>187</v>
      </c>
      <c r="AX60" s="1229" t="s">
        <v>188</v>
      </c>
      <c r="AY60" s="1229" t="s">
        <v>189</v>
      </c>
      <c r="AZ60" s="1229" t="s">
        <v>190</v>
      </c>
      <c r="BA60" s="1229" t="s">
        <v>191</v>
      </c>
      <c r="BB60" s="1229" t="s">
        <v>192</v>
      </c>
      <c r="BC60" s="1229" t="s">
        <v>193</v>
      </c>
      <c r="BD60" s="1229" t="s">
        <v>194</v>
      </c>
      <c r="BE60" s="748"/>
      <c r="BF60" s="748"/>
      <c r="BG60" s="748"/>
      <c r="BH60" s="748"/>
      <c r="BI60" s="748"/>
      <c r="BJ60" s="748"/>
      <c r="BK60" s="748"/>
      <c r="BL60" s="748"/>
      <c r="BM60" s="735"/>
      <c r="BN60" s="735"/>
      <c r="BO60" s="735"/>
      <c r="BP60" s="735"/>
      <c r="BQ60" s="735"/>
      <c r="BR60" s="229"/>
      <c r="BS60" s="229"/>
      <c r="BT60" s="229"/>
      <c r="BU60" s="228"/>
      <c r="BV60" s="228"/>
      <c r="BW60" s="228"/>
      <c r="BX60" s="228"/>
      <c r="BY60" s="228"/>
      <c r="BZ60" s="228"/>
      <c r="CA60" s="228"/>
      <c r="CB60" s="228"/>
      <c r="CC60" s="228"/>
      <c r="CD60" s="228"/>
      <c r="CE60" s="228"/>
      <c r="CF60" s="228"/>
      <c r="CG60" s="228"/>
      <c r="CH60" s="228"/>
      <c r="CI60" s="228"/>
      <c r="CJ60" s="228"/>
      <c r="CK60" s="228"/>
      <c r="CL60" s="228"/>
      <c r="CM60" s="113"/>
      <c r="CN60" s="113"/>
      <c r="CO60" s="113"/>
      <c r="CP60" s="113"/>
      <c r="CQ60" s="113"/>
      <c r="CR60" s="113"/>
      <c r="CS60" s="113"/>
      <c r="CT60" s="113"/>
      <c r="CU60" s="113"/>
      <c r="CV60" s="113"/>
      <c r="CW60" s="113"/>
      <c r="CX60" s="113"/>
      <c r="CY60" s="113"/>
      <c r="CZ60" s="113"/>
      <c r="DA60" s="113"/>
      <c r="DB60" s="113"/>
      <c r="DC60" s="113"/>
      <c r="DD60" s="113"/>
      <c r="DE60" s="113"/>
      <c r="DF60" s="113"/>
      <c r="DG60" s="113"/>
      <c r="DH60" s="113"/>
      <c r="DI60" s="113"/>
      <c r="DJ60" s="113"/>
      <c r="DK60" s="113"/>
      <c r="DL60" s="113"/>
      <c r="DM60" s="113"/>
      <c r="DN60" s="113"/>
      <c r="DO60" s="113"/>
      <c r="DP60" s="113"/>
      <c r="DQ60" s="113"/>
      <c r="DR60" s="113"/>
      <c r="DS60" s="113"/>
      <c r="DT60" s="113"/>
      <c r="DU60" s="113"/>
      <c r="DV60" s="113"/>
      <c r="DW60" s="113"/>
      <c r="DX60" s="113"/>
      <c r="DY60" s="113"/>
      <c r="DZ60" s="113"/>
      <c r="EA60" s="113"/>
      <c r="EB60" s="113"/>
    </row>
    <row r="61" spans="2:132" x14ac:dyDescent="0.2">
      <c r="B61" s="1046"/>
      <c r="C61" s="1046"/>
      <c r="D61" s="1046"/>
      <c r="E61" s="1050"/>
      <c r="F61" s="42">
        <v>1</v>
      </c>
      <c r="G61" s="632">
        <v>1.9911999999999999E-2</v>
      </c>
      <c r="H61" s="632">
        <v>1.9911999999999999E-2</v>
      </c>
      <c r="I61" s="632">
        <v>1.9911999999999999E-2</v>
      </c>
      <c r="J61" s="632">
        <v>1.9911999999999999E-2</v>
      </c>
      <c r="K61" s="632">
        <v>1.9911999999999999E-2</v>
      </c>
      <c r="L61" s="632">
        <v>1.9911999999999999E-2</v>
      </c>
      <c r="M61" s="632">
        <v>1.9911999999999999E-2</v>
      </c>
      <c r="N61" s="632">
        <v>1.9911999999999999E-2</v>
      </c>
      <c r="O61" s="632">
        <v>1.9911999999999999E-2</v>
      </c>
      <c r="P61" s="632">
        <v>1.9911999999999999E-2</v>
      </c>
      <c r="Q61" s="632">
        <v>1.9911999999999999E-2</v>
      </c>
      <c r="R61" s="632">
        <v>1.9911999999999999E-2</v>
      </c>
      <c r="S61" s="288">
        <v>15.2</v>
      </c>
      <c r="T61" s="934">
        <v>3.9823999999999998E-2</v>
      </c>
      <c r="U61" s="1036"/>
      <c r="V61" s="1120"/>
      <c r="W61" s="1100"/>
      <c r="X61" s="865"/>
      <c r="Y61" s="874"/>
      <c r="Z61" s="866"/>
      <c r="AA61" s="866"/>
      <c r="AB61" s="866"/>
      <c r="AC61" s="866"/>
      <c r="AD61" s="867"/>
      <c r="AE61" s="163"/>
      <c r="AF61" s="735"/>
      <c r="AG61" s="735"/>
      <c r="AH61" s="735"/>
      <c r="AI61" s="735"/>
      <c r="AJ61" s="735"/>
      <c r="AK61" s="735"/>
      <c r="AL61" s="735"/>
      <c r="AM61" s="735"/>
      <c r="AN61" s="735"/>
      <c r="AO61" s="735"/>
      <c r="AP61" s="735"/>
      <c r="AQ61" s="748"/>
      <c r="AR61" s="1184">
        <v>1</v>
      </c>
      <c r="AS61" s="1231">
        <f t="shared" ref="AS61:AS83" si="24">(((cseasonality1*$T61*CULLSEA1)+(1-cseasonality1)*$T61*cullseaavg)+CULLABS1)*(1+CULLPCT1)</f>
        <v>1.9911999999999999E-2</v>
      </c>
      <c r="AT61" s="1231">
        <f t="shared" ref="AT61:AT84" si="25">(((cseasonality1*$T61*CULLSEA2)+(1-cseasonality1)*$T61*cullseaavg)+CULLABS1)*(1+CULLPCT1)</f>
        <v>1.9911999999999999E-2</v>
      </c>
      <c r="AU61" s="1231">
        <f t="shared" ref="AU61:AU84" si="26">(((cseasonality1*$T61*CULLSEA3)+(1-cseasonality1)*$T61*cullseaavg)+CULLABS1)*(1+CULLPCT1)</f>
        <v>1.9911999999999999E-2</v>
      </c>
      <c r="AV61" s="1231">
        <f t="shared" ref="AV61:AV84" si="27">(((cseasonality1*$T61*CULLSEA4)+(1-cseasonality1)*$T61*cullseaavg)+CULLABS1)*(1+CULLPCT1)</f>
        <v>1.9911999999999999E-2</v>
      </c>
      <c r="AW61" s="1231">
        <f t="shared" ref="AW61:AW84" si="28">(((cseasonality1*$T61*CULLSEA5)+(1-cseasonality1)*$T61*cullseaavg)+CULLABS1)*(1+CULLPCT1)</f>
        <v>1.9911999999999999E-2</v>
      </c>
      <c r="AX61" s="1231">
        <f t="shared" ref="AX61:AX84" si="29">(((cseasonality1*$T61*CULLSEA6)+(1-cseasonality1)*$T61*cullseaavg)+CULLABS1)*(1+CULLPCT1)</f>
        <v>1.9911999999999999E-2</v>
      </c>
      <c r="AY61" s="1231">
        <f t="shared" ref="AY61:AY84" si="30">(((cseasonality1*$T61*CULLSEA7)+(1-cseasonality1)*$T61*cullseaavg)+CULLABS1)*(1+CULLPCT1)</f>
        <v>1.9911999999999999E-2</v>
      </c>
      <c r="AZ61" s="1231">
        <f t="shared" ref="AZ61:AZ84" si="31">(((cseasonality1*$T61*CULLSEA8)+(1-cseasonality1)*$T61*cullseaavg)+CULLABS1)*(1+CULLPCT1)</f>
        <v>1.9911999999999999E-2</v>
      </c>
      <c r="BA61" s="1231">
        <f t="shared" ref="BA61:BA84" si="32">(((cseasonality1*$T61*CULLSEA9)+(1-cseasonality1)*$T61*cullseaavg)+CULLABS1)*(1+CULLPCT1)</f>
        <v>1.9911999999999999E-2</v>
      </c>
      <c r="BB61" s="1231">
        <f t="shared" ref="BB61:BB84" si="33">(((cseasonality1*$T61*CULLSEA10)+(1-cseasonality1)*$T61*cullseaavg)+CULLABS1)*(1+CULLPCT1)</f>
        <v>1.9911999999999999E-2</v>
      </c>
      <c r="BC61" s="1231">
        <f t="shared" ref="BC61:BC84" si="34">(((cseasonality1*$T61*CULLSEA11)+(1-cseasonality1)*$T61*cullseaavg)+CULLABS1)*(1+CULLPCT1)</f>
        <v>1.9911999999999999E-2</v>
      </c>
      <c r="BD61" s="1231">
        <f t="shared" ref="BD61:BD84" si="35">(((cseasonality1*$T61*CULLSEA12)+(1-cseasonality1)*$T61*cullseaavg)+CULLABS1)*(1+CULLPCT1)</f>
        <v>1.9911999999999999E-2</v>
      </c>
      <c r="BE61" s="748"/>
      <c r="BF61" s="748"/>
      <c r="BG61" s="748"/>
      <c r="BH61" s="748"/>
      <c r="BI61" s="748"/>
      <c r="BJ61" s="748"/>
      <c r="BK61" s="748"/>
      <c r="BL61" s="748"/>
      <c r="BM61" s="735"/>
      <c r="BN61" s="735"/>
      <c r="BO61" s="735"/>
      <c r="BP61" s="735"/>
      <c r="BQ61" s="735"/>
      <c r="BR61" s="229"/>
      <c r="BS61" s="229"/>
      <c r="BT61" s="229"/>
      <c r="BU61" s="228"/>
      <c r="BV61" s="228"/>
      <c r="BW61" s="228"/>
      <c r="BX61" s="228"/>
      <c r="BY61" s="228"/>
      <c r="BZ61" s="228"/>
      <c r="CA61" s="228"/>
      <c r="CB61" s="228"/>
      <c r="CC61" s="228"/>
      <c r="CD61" s="228"/>
      <c r="CE61" s="228"/>
      <c r="CF61" s="228"/>
      <c r="CG61" s="228"/>
      <c r="CH61" s="228"/>
      <c r="CI61" s="228"/>
      <c r="CJ61" s="228"/>
      <c r="CK61" s="228"/>
      <c r="CL61" s="228"/>
      <c r="CM61" s="113"/>
      <c r="CN61" s="113"/>
      <c r="CO61" s="113"/>
      <c r="CP61" s="113"/>
      <c r="CQ61" s="113"/>
      <c r="CR61" s="113"/>
      <c r="CS61" s="113"/>
      <c r="CT61" s="113"/>
      <c r="CU61" s="113"/>
      <c r="CV61" s="113"/>
      <c r="CW61" s="113"/>
      <c r="CX61" s="113"/>
      <c r="CY61" s="113"/>
      <c r="CZ61" s="113"/>
      <c r="DA61" s="113"/>
      <c r="DB61" s="113"/>
      <c r="DC61" s="113"/>
      <c r="DD61" s="113"/>
      <c r="DE61" s="113"/>
      <c r="DF61" s="113"/>
      <c r="DG61" s="113"/>
      <c r="DH61" s="113"/>
      <c r="DI61" s="113"/>
      <c r="DJ61" s="113"/>
      <c r="DK61" s="113"/>
      <c r="DL61" s="113"/>
      <c r="DM61" s="113"/>
      <c r="DN61" s="113"/>
      <c r="DO61" s="113"/>
      <c r="DP61" s="113"/>
      <c r="DQ61" s="113"/>
      <c r="DR61" s="113"/>
      <c r="DS61" s="113"/>
      <c r="DT61" s="113"/>
      <c r="DU61" s="113"/>
      <c r="DV61" s="113"/>
      <c r="DW61" s="113"/>
      <c r="DX61" s="113"/>
      <c r="DY61" s="113"/>
      <c r="DZ61" s="113"/>
      <c r="EA61" s="113"/>
      <c r="EB61" s="113"/>
    </row>
    <row r="62" spans="2:132" x14ac:dyDescent="0.2">
      <c r="B62" s="1046"/>
      <c r="C62" s="1046"/>
      <c r="D62" s="1046"/>
      <c r="E62" s="1050"/>
      <c r="F62" s="42">
        <v>2</v>
      </c>
      <c r="G62" s="632">
        <v>1.8848E-2</v>
      </c>
      <c r="H62" s="632">
        <v>1.8848E-2</v>
      </c>
      <c r="I62" s="632">
        <v>1.8848E-2</v>
      </c>
      <c r="J62" s="632">
        <v>1.8848E-2</v>
      </c>
      <c r="K62" s="632">
        <v>1.8848E-2</v>
      </c>
      <c r="L62" s="632">
        <v>1.8848E-2</v>
      </c>
      <c r="M62" s="632">
        <v>1.8848E-2</v>
      </c>
      <c r="N62" s="632">
        <v>1.8848E-2</v>
      </c>
      <c r="O62" s="632">
        <v>1.8848E-2</v>
      </c>
      <c r="P62" s="632">
        <v>1.8848E-2</v>
      </c>
      <c r="Q62" s="632">
        <v>1.8848E-2</v>
      </c>
      <c r="R62" s="632">
        <v>1.8848E-2</v>
      </c>
      <c r="S62" s="288">
        <v>45.6</v>
      </c>
      <c r="T62" s="934">
        <v>3.7696E-2</v>
      </c>
      <c r="U62" s="1036"/>
      <c r="V62" s="1120"/>
      <c r="W62" s="1100"/>
      <c r="X62" s="865"/>
      <c r="Y62" s="874"/>
      <c r="Z62" s="866"/>
      <c r="AA62" s="866"/>
      <c r="AB62" s="866"/>
      <c r="AC62" s="866"/>
      <c r="AD62" s="867"/>
      <c r="AE62" s="163"/>
      <c r="AF62" s="735"/>
      <c r="AG62" s="735"/>
      <c r="AH62" s="735"/>
      <c r="AI62" s="735"/>
      <c r="AJ62" s="735"/>
      <c r="AK62" s="735"/>
      <c r="AL62" s="735"/>
      <c r="AM62" s="735"/>
      <c r="AN62" s="735"/>
      <c r="AO62" s="735"/>
      <c r="AP62" s="735"/>
      <c r="AQ62" s="748"/>
      <c r="AR62" s="1184">
        <v>2</v>
      </c>
      <c r="AS62" s="1231">
        <f t="shared" si="24"/>
        <v>1.8848E-2</v>
      </c>
      <c r="AT62" s="1231">
        <f t="shared" si="25"/>
        <v>1.8848E-2</v>
      </c>
      <c r="AU62" s="1231">
        <f t="shared" si="26"/>
        <v>1.8848E-2</v>
      </c>
      <c r="AV62" s="1231">
        <f t="shared" si="27"/>
        <v>1.8848E-2</v>
      </c>
      <c r="AW62" s="1231">
        <f t="shared" si="28"/>
        <v>1.8848E-2</v>
      </c>
      <c r="AX62" s="1231">
        <f t="shared" si="29"/>
        <v>1.8848E-2</v>
      </c>
      <c r="AY62" s="1231">
        <f t="shared" si="30"/>
        <v>1.8848E-2</v>
      </c>
      <c r="AZ62" s="1231">
        <f t="shared" si="31"/>
        <v>1.8848E-2</v>
      </c>
      <c r="BA62" s="1231">
        <f t="shared" si="32"/>
        <v>1.8848E-2</v>
      </c>
      <c r="BB62" s="1231">
        <f t="shared" si="33"/>
        <v>1.8848E-2</v>
      </c>
      <c r="BC62" s="1231">
        <f t="shared" si="34"/>
        <v>1.8848E-2</v>
      </c>
      <c r="BD62" s="1231">
        <f t="shared" si="35"/>
        <v>1.8848E-2</v>
      </c>
      <c r="BE62" s="748"/>
      <c r="BF62" s="748"/>
      <c r="BG62" s="748"/>
      <c r="BH62" s="748"/>
      <c r="BI62" s="748"/>
      <c r="BJ62" s="748"/>
      <c r="BK62" s="748"/>
      <c r="BL62" s="748"/>
      <c r="BM62" s="735"/>
      <c r="BN62" s="735"/>
      <c r="BO62" s="735"/>
      <c r="BP62" s="735"/>
      <c r="BQ62" s="735"/>
      <c r="BR62" s="229"/>
      <c r="BS62" s="229"/>
      <c r="BT62" s="229"/>
      <c r="BU62" s="228"/>
      <c r="BV62" s="228"/>
      <c r="BW62" s="228"/>
      <c r="BX62" s="228"/>
      <c r="BY62" s="228"/>
      <c r="BZ62" s="228"/>
      <c r="CA62" s="228"/>
      <c r="CB62" s="228"/>
      <c r="CC62" s="228"/>
      <c r="CD62" s="228"/>
      <c r="CE62" s="228"/>
      <c r="CF62" s="228"/>
      <c r="CG62" s="228"/>
      <c r="CH62" s="228"/>
      <c r="CI62" s="228"/>
      <c r="CJ62" s="228"/>
      <c r="CK62" s="228"/>
      <c r="CL62" s="228"/>
      <c r="CM62" s="113"/>
      <c r="CN62" s="113"/>
      <c r="CO62" s="113"/>
      <c r="CP62" s="113"/>
      <c r="CQ62" s="113"/>
      <c r="CR62" s="113"/>
      <c r="CS62" s="113"/>
      <c r="CT62" s="113"/>
      <c r="CU62" s="113"/>
      <c r="CV62" s="113"/>
      <c r="CW62" s="113"/>
      <c r="CX62" s="113"/>
      <c r="CY62" s="113"/>
      <c r="CZ62" s="113"/>
      <c r="DA62" s="113"/>
      <c r="DB62" s="113"/>
      <c r="DC62" s="113"/>
      <c r="DD62" s="113"/>
      <c r="DE62" s="113"/>
      <c r="DF62" s="113"/>
      <c r="DG62" s="113"/>
      <c r="DH62" s="113"/>
      <c r="DI62" s="113"/>
      <c r="DJ62" s="113"/>
      <c r="DK62" s="113"/>
      <c r="DL62" s="113"/>
      <c r="DM62" s="113"/>
      <c r="DN62" s="113"/>
      <c r="DO62" s="113"/>
      <c r="DP62" s="113"/>
      <c r="DQ62" s="113"/>
      <c r="DR62" s="113"/>
      <c r="DS62" s="113"/>
      <c r="DT62" s="113"/>
      <c r="DU62" s="113"/>
      <c r="DV62" s="113"/>
      <c r="DW62" s="113"/>
      <c r="DX62" s="113"/>
      <c r="DY62" s="113"/>
      <c r="DZ62" s="113"/>
      <c r="EA62" s="113"/>
      <c r="EB62" s="113"/>
    </row>
    <row r="63" spans="2:132" x14ac:dyDescent="0.2">
      <c r="B63" s="1046"/>
      <c r="C63" s="1046"/>
      <c r="D63" s="1046"/>
      <c r="E63" s="1050"/>
      <c r="F63" s="42">
        <v>3</v>
      </c>
      <c r="G63" s="632">
        <v>1.444E-2</v>
      </c>
      <c r="H63" s="632">
        <v>1.444E-2</v>
      </c>
      <c r="I63" s="632">
        <v>1.444E-2</v>
      </c>
      <c r="J63" s="632">
        <v>1.444E-2</v>
      </c>
      <c r="K63" s="632">
        <v>1.444E-2</v>
      </c>
      <c r="L63" s="632">
        <v>1.444E-2</v>
      </c>
      <c r="M63" s="632">
        <v>1.444E-2</v>
      </c>
      <c r="N63" s="632">
        <v>1.444E-2</v>
      </c>
      <c r="O63" s="632">
        <v>1.444E-2</v>
      </c>
      <c r="P63" s="632">
        <v>1.444E-2</v>
      </c>
      <c r="Q63" s="632">
        <v>1.444E-2</v>
      </c>
      <c r="R63" s="632">
        <v>1.444E-2</v>
      </c>
      <c r="S63" s="288">
        <v>76</v>
      </c>
      <c r="T63" s="934">
        <v>2.8879999999999999E-2</v>
      </c>
      <c r="U63" s="1036"/>
      <c r="V63" s="1120"/>
      <c r="W63" s="1100"/>
      <c r="X63" s="865"/>
      <c r="Y63" s="874"/>
      <c r="Z63" s="866"/>
      <c r="AA63" s="866"/>
      <c r="AB63" s="866"/>
      <c r="AC63" s="866"/>
      <c r="AD63" s="867"/>
      <c r="AE63" s="163"/>
      <c r="AF63" s="735"/>
      <c r="AG63" s="735"/>
      <c r="AH63" s="735"/>
      <c r="AI63" s="735"/>
      <c r="AJ63" s="735"/>
      <c r="AK63" s="735"/>
      <c r="AL63" s="735"/>
      <c r="AM63" s="735"/>
      <c r="AN63" s="735"/>
      <c r="AO63" s="735"/>
      <c r="AP63" s="735"/>
      <c r="AQ63" s="748"/>
      <c r="AR63" s="1184">
        <v>3</v>
      </c>
      <c r="AS63" s="1231">
        <f t="shared" si="24"/>
        <v>1.444E-2</v>
      </c>
      <c r="AT63" s="1231">
        <f t="shared" si="25"/>
        <v>1.444E-2</v>
      </c>
      <c r="AU63" s="1231">
        <f t="shared" si="26"/>
        <v>1.444E-2</v>
      </c>
      <c r="AV63" s="1231">
        <f t="shared" si="27"/>
        <v>1.444E-2</v>
      </c>
      <c r="AW63" s="1231">
        <f t="shared" si="28"/>
        <v>1.444E-2</v>
      </c>
      <c r="AX63" s="1231">
        <f t="shared" si="29"/>
        <v>1.444E-2</v>
      </c>
      <c r="AY63" s="1231">
        <f t="shared" si="30"/>
        <v>1.444E-2</v>
      </c>
      <c r="AZ63" s="1231">
        <f t="shared" si="31"/>
        <v>1.444E-2</v>
      </c>
      <c r="BA63" s="1231">
        <f t="shared" si="32"/>
        <v>1.444E-2</v>
      </c>
      <c r="BB63" s="1231">
        <f t="shared" si="33"/>
        <v>1.444E-2</v>
      </c>
      <c r="BC63" s="1231">
        <f t="shared" si="34"/>
        <v>1.444E-2</v>
      </c>
      <c r="BD63" s="1231">
        <f t="shared" si="35"/>
        <v>1.444E-2</v>
      </c>
      <c r="BE63" s="748"/>
      <c r="BF63" s="748"/>
      <c r="BG63" s="748"/>
      <c r="BH63" s="748"/>
      <c r="BI63" s="748"/>
      <c r="BJ63" s="748"/>
      <c r="BK63" s="748"/>
      <c r="BL63" s="748"/>
      <c r="BM63" s="735"/>
      <c r="BN63" s="735"/>
      <c r="BO63" s="735"/>
      <c r="BP63" s="735"/>
      <c r="BQ63" s="735"/>
      <c r="BR63" s="229"/>
      <c r="BS63" s="229"/>
      <c r="BT63" s="229"/>
      <c r="BU63" s="228"/>
      <c r="BV63" s="228"/>
      <c r="BW63" s="228"/>
      <c r="BX63" s="228"/>
      <c r="BY63" s="228"/>
      <c r="BZ63" s="228"/>
      <c r="CA63" s="228"/>
      <c r="CB63" s="228"/>
      <c r="CC63" s="228"/>
      <c r="CD63" s="228"/>
      <c r="CE63" s="228"/>
      <c r="CF63" s="228"/>
      <c r="CG63" s="228"/>
      <c r="CH63" s="228"/>
      <c r="CI63" s="228"/>
      <c r="CJ63" s="228"/>
      <c r="CK63" s="228"/>
      <c r="CL63" s="228"/>
      <c r="CM63" s="113"/>
      <c r="CN63" s="113"/>
      <c r="CO63" s="113"/>
      <c r="CP63" s="113"/>
      <c r="CQ63" s="113"/>
      <c r="CR63" s="113"/>
      <c r="CS63" s="113"/>
      <c r="CT63" s="113"/>
      <c r="CU63" s="113"/>
      <c r="CV63" s="113"/>
      <c r="CW63" s="113"/>
      <c r="CX63" s="113"/>
      <c r="CY63" s="113"/>
      <c r="CZ63" s="113"/>
      <c r="DA63" s="113"/>
      <c r="DB63" s="113"/>
      <c r="DC63" s="113"/>
      <c r="DD63" s="113"/>
      <c r="DE63" s="113"/>
      <c r="DF63" s="113"/>
      <c r="DG63" s="113"/>
      <c r="DH63" s="113"/>
      <c r="DI63" s="113"/>
      <c r="DJ63" s="113"/>
      <c r="DK63" s="113"/>
      <c r="DL63" s="113"/>
      <c r="DM63" s="113"/>
      <c r="DN63" s="113"/>
      <c r="DO63" s="113"/>
      <c r="DP63" s="113"/>
      <c r="DQ63" s="113"/>
      <c r="DR63" s="113"/>
      <c r="DS63" s="113"/>
      <c r="DT63" s="113"/>
      <c r="DU63" s="113"/>
      <c r="DV63" s="113"/>
      <c r="DW63" s="113"/>
      <c r="DX63" s="113"/>
      <c r="DY63" s="113"/>
      <c r="DZ63" s="113"/>
      <c r="EA63" s="113"/>
      <c r="EB63" s="113"/>
    </row>
    <row r="64" spans="2:132" x14ac:dyDescent="0.2">
      <c r="B64" s="1046"/>
      <c r="C64" s="1046"/>
      <c r="D64" s="1046"/>
      <c r="E64" s="1050"/>
      <c r="F64" s="42">
        <v>4</v>
      </c>
      <c r="G64" s="632">
        <v>1.5807999999999999E-2</v>
      </c>
      <c r="H64" s="632">
        <v>1.5807999999999999E-2</v>
      </c>
      <c r="I64" s="632">
        <v>1.5807999999999999E-2</v>
      </c>
      <c r="J64" s="632">
        <v>1.5807999999999999E-2</v>
      </c>
      <c r="K64" s="632">
        <v>1.5807999999999999E-2</v>
      </c>
      <c r="L64" s="632">
        <v>1.5807999999999999E-2</v>
      </c>
      <c r="M64" s="632">
        <v>1.5807999999999999E-2</v>
      </c>
      <c r="N64" s="632">
        <v>1.5807999999999999E-2</v>
      </c>
      <c r="O64" s="632">
        <v>1.5807999999999999E-2</v>
      </c>
      <c r="P64" s="632">
        <v>1.5807999999999999E-2</v>
      </c>
      <c r="Q64" s="632">
        <v>1.5807999999999999E-2</v>
      </c>
      <c r="R64" s="632">
        <v>1.5807999999999999E-2</v>
      </c>
      <c r="S64" s="288">
        <v>106.4</v>
      </c>
      <c r="T64" s="934">
        <v>3.1615999999999998E-2</v>
      </c>
      <c r="U64" s="1036"/>
      <c r="V64" s="1120"/>
      <c r="W64" s="1100"/>
      <c r="X64" s="865"/>
      <c r="Y64" s="874"/>
      <c r="Z64" s="866"/>
      <c r="AA64" s="866"/>
      <c r="AB64" s="866"/>
      <c r="AC64" s="866"/>
      <c r="AD64" s="867"/>
      <c r="AE64" s="163"/>
      <c r="AF64" s="735"/>
      <c r="AG64" s="735"/>
      <c r="AH64" s="735"/>
      <c r="AI64" s="735"/>
      <c r="AJ64" s="735"/>
      <c r="AK64" s="735"/>
      <c r="AL64" s="735"/>
      <c r="AM64" s="735"/>
      <c r="AN64" s="735"/>
      <c r="AO64" s="735"/>
      <c r="AP64" s="735"/>
      <c r="AQ64" s="748"/>
      <c r="AR64" s="1184">
        <v>4</v>
      </c>
      <c r="AS64" s="1231">
        <f t="shared" si="24"/>
        <v>1.5807999999999999E-2</v>
      </c>
      <c r="AT64" s="1231">
        <f t="shared" si="25"/>
        <v>1.5807999999999999E-2</v>
      </c>
      <c r="AU64" s="1231">
        <f t="shared" si="26"/>
        <v>1.5807999999999999E-2</v>
      </c>
      <c r="AV64" s="1231">
        <f t="shared" si="27"/>
        <v>1.5807999999999999E-2</v>
      </c>
      <c r="AW64" s="1231">
        <f t="shared" si="28"/>
        <v>1.5807999999999999E-2</v>
      </c>
      <c r="AX64" s="1231">
        <f t="shared" si="29"/>
        <v>1.5807999999999999E-2</v>
      </c>
      <c r="AY64" s="1231">
        <f t="shared" si="30"/>
        <v>1.5807999999999999E-2</v>
      </c>
      <c r="AZ64" s="1231">
        <f t="shared" si="31"/>
        <v>1.5807999999999999E-2</v>
      </c>
      <c r="BA64" s="1231">
        <f t="shared" si="32"/>
        <v>1.5807999999999999E-2</v>
      </c>
      <c r="BB64" s="1231">
        <f t="shared" si="33"/>
        <v>1.5807999999999999E-2</v>
      </c>
      <c r="BC64" s="1231">
        <f t="shared" si="34"/>
        <v>1.5807999999999999E-2</v>
      </c>
      <c r="BD64" s="1231">
        <f t="shared" si="35"/>
        <v>1.5807999999999999E-2</v>
      </c>
      <c r="BE64" s="748"/>
      <c r="BF64" s="748"/>
      <c r="BG64" s="748"/>
      <c r="BH64" s="748"/>
      <c r="BI64" s="748"/>
      <c r="BJ64" s="748"/>
      <c r="BK64" s="748"/>
      <c r="BL64" s="748"/>
      <c r="BM64" s="735"/>
      <c r="BN64" s="735"/>
      <c r="BO64" s="735"/>
      <c r="BP64" s="735"/>
      <c r="BQ64" s="735"/>
      <c r="BR64" s="229"/>
      <c r="BS64" s="229"/>
      <c r="BT64" s="229"/>
      <c r="BU64" s="228"/>
      <c r="BV64" s="228"/>
      <c r="BW64" s="228"/>
      <c r="BX64" s="228"/>
      <c r="BY64" s="228"/>
      <c r="BZ64" s="228"/>
      <c r="CA64" s="228"/>
      <c r="CB64" s="228"/>
      <c r="CC64" s="228"/>
      <c r="CD64" s="228"/>
      <c r="CE64" s="228"/>
      <c r="CF64" s="228"/>
      <c r="CG64" s="228"/>
      <c r="CH64" s="228"/>
      <c r="CI64" s="228"/>
      <c r="CJ64" s="228"/>
      <c r="CK64" s="228"/>
      <c r="CL64" s="228"/>
      <c r="CM64" s="113"/>
      <c r="CN64" s="113"/>
      <c r="CO64" s="113"/>
      <c r="CP64" s="113"/>
      <c r="CQ64" s="113"/>
      <c r="CR64" s="113"/>
      <c r="CS64" s="113"/>
      <c r="CT64" s="113"/>
      <c r="CU64" s="113"/>
      <c r="CV64" s="113"/>
      <c r="CW64" s="113"/>
      <c r="CX64" s="113"/>
      <c r="CY64" s="113"/>
      <c r="CZ64" s="113"/>
      <c r="DA64" s="113"/>
      <c r="DB64" s="113"/>
      <c r="DC64" s="113"/>
      <c r="DD64" s="113"/>
      <c r="DE64" s="113"/>
      <c r="DF64" s="113"/>
      <c r="DG64" s="113"/>
      <c r="DH64" s="113"/>
      <c r="DI64" s="113"/>
      <c r="DJ64" s="113"/>
      <c r="DK64" s="113"/>
      <c r="DL64" s="113"/>
      <c r="DM64" s="113"/>
      <c r="DN64" s="113"/>
      <c r="DO64" s="113"/>
      <c r="DP64" s="113"/>
      <c r="DQ64" s="113"/>
      <c r="DR64" s="113"/>
      <c r="DS64" s="113"/>
      <c r="DT64" s="113"/>
      <c r="DU64" s="113"/>
      <c r="DV64" s="113"/>
      <c r="DW64" s="113"/>
      <c r="DX64" s="113"/>
      <c r="DY64" s="113"/>
      <c r="DZ64" s="113"/>
      <c r="EA64" s="113"/>
      <c r="EB64" s="113"/>
    </row>
    <row r="65" spans="2:132" x14ac:dyDescent="0.2">
      <c r="B65" s="113"/>
      <c r="C65" s="113"/>
      <c r="D65" s="113"/>
      <c r="E65" s="1050"/>
      <c r="F65" s="42">
        <v>5</v>
      </c>
      <c r="G65" s="632">
        <v>1.8239999999999999E-2</v>
      </c>
      <c r="H65" s="632">
        <v>1.8239999999999999E-2</v>
      </c>
      <c r="I65" s="632">
        <v>1.8239999999999999E-2</v>
      </c>
      <c r="J65" s="632">
        <v>1.8239999999999999E-2</v>
      </c>
      <c r="K65" s="632">
        <v>1.8239999999999999E-2</v>
      </c>
      <c r="L65" s="632">
        <v>1.8239999999999999E-2</v>
      </c>
      <c r="M65" s="632">
        <v>1.8239999999999999E-2</v>
      </c>
      <c r="N65" s="632">
        <v>1.8239999999999999E-2</v>
      </c>
      <c r="O65" s="632">
        <v>1.8239999999999999E-2</v>
      </c>
      <c r="P65" s="632">
        <v>1.8239999999999999E-2</v>
      </c>
      <c r="Q65" s="632">
        <v>1.8239999999999999E-2</v>
      </c>
      <c r="R65" s="632">
        <v>1.8239999999999999E-2</v>
      </c>
      <c r="S65" s="288">
        <v>136.80000000000001</v>
      </c>
      <c r="T65" s="934">
        <v>3.6479999999999999E-2</v>
      </c>
      <c r="U65" s="1036"/>
      <c r="V65" s="1120"/>
      <c r="W65" s="1100"/>
      <c r="X65" s="865"/>
      <c r="Y65" s="874"/>
      <c r="Z65" s="866"/>
      <c r="AA65" s="866"/>
      <c r="AB65" s="866"/>
      <c r="AC65" s="866"/>
      <c r="AD65" s="867"/>
      <c r="AE65" s="163"/>
      <c r="AF65" s="735"/>
      <c r="AG65" s="735"/>
      <c r="AH65" s="735"/>
      <c r="AI65" s="735"/>
      <c r="AJ65" s="735"/>
      <c r="AK65" s="735"/>
      <c r="AL65" s="735"/>
      <c r="AM65" s="735"/>
      <c r="AN65" s="735"/>
      <c r="AO65" s="735"/>
      <c r="AP65" s="735"/>
      <c r="AQ65" s="748"/>
      <c r="AR65" s="1184">
        <v>5</v>
      </c>
      <c r="AS65" s="1231">
        <f t="shared" si="24"/>
        <v>1.8239999999999999E-2</v>
      </c>
      <c r="AT65" s="1231">
        <f t="shared" si="25"/>
        <v>1.8239999999999999E-2</v>
      </c>
      <c r="AU65" s="1231">
        <f t="shared" si="26"/>
        <v>1.8239999999999999E-2</v>
      </c>
      <c r="AV65" s="1231">
        <f t="shared" si="27"/>
        <v>1.8239999999999999E-2</v>
      </c>
      <c r="AW65" s="1231">
        <f t="shared" si="28"/>
        <v>1.8239999999999999E-2</v>
      </c>
      <c r="AX65" s="1231">
        <f t="shared" si="29"/>
        <v>1.8239999999999999E-2</v>
      </c>
      <c r="AY65" s="1231">
        <f t="shared" si="30"/>
        <v>1.8239999999999999E-2</v>
      </c>
      <c r="AZ65" s="1231">
        <f t="shared" si="31"/>
        <v>1.8239999999999999E-2</v>
      </c>
      <c r="BA65" s="1231">
        <f t="shared" si="32"/>
        <v>1.8239999999999999E-2</v>
      </c>
      <c r="BB65" s="1231">
        <f t="shared" si="33"/>
        <v>1.8239999999999999E-2</v>
      </c>
      <c r="BC65" s="1231">
        <f t="shared" si="34"/>
        <v>1.8239999999999999E-2</v>
      </c>
      <c r="BD65" s="1231">
        <f t="shared" si="35"/>
        <v>1.8239999999999999E-2</v>
      </c>
      <c r="BE65" s="748"/>
      <c r="BF65" s="748"/>
      <c r="BG65" s="748"/>
      <c r="BH65" s="748"/>
      <c r="BI65" s="748"/>
      <c r="BJ65" s="748"/>
      <c r="BK65" s="748"/>
      <c r="BL65" s="748"/>
      <c r="BM65" s="735"/>
      <c r="BN65" s="735"/>
      <c r="BO65" s="735"/>
      <c r="BP65" s="735"/>
      <c r="BQ65" s="735"/>
      <c r="BR65" s="229"/>
      <c r="BS65" s="229"/>
      <c r="BT65" s="229"/>
      <c r="BU65" s="228"/>
      <c r="BV65" s="228"/>
      <c r="BW65" s="228"/>
      <c r="BX65" s="228"/>
      <c r="BY65" s="228"/>
      <c r="BZ65" s="228"/>
      <c r="CA65" s="228"/>
      <c r="CB65" s="228"/>
      <c r="CC65" s="228"/>
      <c r="CD65" s="228"/>
      <c r="CE65" s="228"/>
      <c r="CF65" s="228"/>
      <c r="CG65" s="228"/>
      <c r="CH65" s="228"/>
      <c r="CI65" s="228"/>
      <c r="CJ65" s="228"/>
      <c r="CK65" s="228"/>
      <c r="CL65" s="228"/>
      <c r="CM65" s="113"/>
      <c r="CN65" s="113"/>
      <c r="CO65" s="113"/>
      <c r="CP65" s="113"/>
      <c r="CQ65" s="113"/>
      <c r="CR65" s="113"/>
      <c r="CS65" s="113"/>
      <c r="CT65" s="113"/>
      <c r="CU65" s="113"/>
      <c r="CV65" s="113"/>
      <c r="CW65" s="113"/>
      <c r="CX65" s="113"/>
      <c r="CY65" s="113"/>
      <c r="CZ65" s="113"/>
      <c r="DA65" s="113"/>
      <c r="DB65" s="113"/>
      <c r="DC65" s="113"/>
      <c r="DD65" s="113"/>
      <c r="DE65" s="113"/>
      <c r="DF65" s="113"/>
      <c r="DG65" s="113"/>
      <c r="DH65" s="113"/>
      <c r="DI65" s="113"/>
      <c r="DJ65" s="113"/>
      <c r="DK65" s="113"/>
      <c r="DL65" s="113"/>
      <c r="DM65" s="113"/>
      <c r="DN65" s="113"/>
      <c r="DO65" s="113"/>
      <c r="DP65" s="113"/>
      <c r="DQ65" s="113"/>
      <c r="DR65" s="113"/>
      <c r="DS65" s="113"/>
      <c r="DT65" s="113"/>
      <c r="DU65" s="113"/>
      <c r="DV65" s="113"/>
      <c r="DW65" s="113"/>
      <c r="DX65" s="113"/>
      <c r="DY65" s="113"/>
      <c r="DZ65" s="113"/>
      <c r="EA65" s="113"/>
      <c r="EB65" s="113"/>
    </row>
    <row r="66" spans="2:132" x14ac:dyDescent="0.2">
      <c r="B66" s="113"/>
      <c r="C66" s="113"/>
      <c r="D66" s="113"/>
      <c r="E66" s="113"/>
      <c r="F66" s="42">
        <v>6</v>
      </c>
      <c r="G66" s="632">
        <v>1.9456000000000001E-2</v>
      </c>
      <c r="H66" s="632">
        <v>1.9456000000000001E-2</v>
      </c>
      <c r="I66" s="632">
        <v>1.9456000000000001E-2</v>
      </c>
      <c r="J66" s="632">
        <v>1.9456000000000001E-2</v>
      </c>
      <c r="K66" s="632">
        <v>1.9456000000000001E-2</v>
      </c>
      <c r="L66" s="632">
        <v>1.9456000000000001E-2</v>
      </c>
      <c r="M66" s="632">
        <v>1.9456000000000001E-2</v>
      </c>
      <c r="N66" s="632">
        <v>1.9456000000000001E-2</v>
      </c>
      <c r="O66" s="632">
        <v>1.9456000000000001E-2</v>
      </c>
      <c r="P66" s="632">
        <v>1.9456000000000001E-2</v>
      </c>
      <c r="Q66" s="632">
        <v>1.9456000000000001E-2</v>
      </c>
      <c r="R66" s="632">
        <v>1.9456000000000001E-2</v>
      </c>
      <c r="S66" s="288">
        <v>167.2</v>
      </c>
      <c r="T66" s="934">
        <v>3.8912000000000002E-2</v>
      </c>
      <c r="U66" s="1036"/>
      <c r="V66" s="1120"/>
      <c r="W66" s="1100"/>
      <c r="X66" s="865"/>
      <c r="Y66" s="874"/>
      <c r="Z66" s="866"/>
      <c r="AA66" s="866"/>
      <c r="AB66" s="866"/>
      <c r="AC66" s="866"/>
      <c r="AD66" s="867"/>
      <c r="AE66" s="876"/>
      <c r="AF66" s="893"/>
      <c r="AG66" s="893"/>
      <c r="AH66" s="893"/>
      <c r="AI66" s="893"/>
      <c r="AJ66" s="893"/>
      <c r="AK66" s="893"/>
      <c r="AL66" s="893"/>
      <c r="AM66" s="893"/>
      <c r="AN66" s="893"/>
      <c r="AO66" s="735"/>
      <c r="AP66" s="735"/>
      <c r="AQ66" s="748"/>
      <c r="AR66" s="1184">
        <v>6</v>
      </c>
      <c r="AS66" s="1231">
        <f t="shared" si="24"/>
        <v>1.9456000000000001E-2</v>
      </c>
      <c r="AT66" s="1231">
        <f t="shared" si="25"/>
        <v>1.9456000000000001E-2</v>
      </c>
      <c r="AU66" s="1231">
        <f t="shared" si="26"/>
        <v>1.9456000000000001E-2</v>
      </c>
      <c r="AV66" s="1231">
        <f t="shared" si="27"/>
        <v>1.9456000000000001E-2</v>
      </c>
      <c r="AW66" s="1231">
        <f t="shared" si="28"/>
        <v>1.9456000000000001E-2</v>
      </c>
      <c r="AX66" s="1231">
        <f t="shared" si="29"/>
        <v>1.9456000000000001E-2</v>
      </c>
      <c r="AY66" s="1231">
        <f t="shared" si="30"/>
        <v>1.9456000000000001E-2</v>
      </c>
      <c r="AZ66" s="1231">
        <f t="shared" si="31"/>
        <v>1.9456000000000001E-2</v>
      </c>
      <c r="BA66" s="1231">
        <f t="shared" si="32"/>
        <v>1.9456000000000001E-2</v>
      </c>
      <c r="BB66" s="1231">
        <f t="shared" si="33"/>
        <v>1.9456000000000001E-2</v>
      </c>
      <c r="BC66" s="1231">
        <f t="shared" si="34"/>
        <v>1.9456000000000001E-2</v>
      </c>
      <c r="BD66" s="1231">
        <f t="shared" si="35"/>
        <v>1.9456000000000001E-2</v>
      </c>
      <c r="BE66" s="1138"/>
      <c r="BF66" s="748"/>
      <c r="BG66" s="748"/>
      <c r="BH66" s="748"/>
      <c r="BI66" s="748"/>
      <c r="BJ66" s="748"/>
      <c r="BK66" s="748"/>
      <c r="BL66" s="748"/>
      <c r="BM66" s="735"/>
      <c r="BN66" s="735"/>
      <c r="BO66" s="735"/>
      <c r="BP66" s="735"/>
      <c r="BQ66" s="735"/>
      <c r="BR66" s="229"/>
      <c r="BS66" s="229"/>
      <c r="BT66" s="229"/>
      <c r="BU66" s="228"/>
      <c r="BV66" s="228"/>
      <c r="BW66" s="228"/>
      <c r="BX66" s="228"/>
      <c r="BY66" s="228"/>
      <c r="BZ66" s="228"/>
      <c r="CA66" s="228"/>
      <c r="CB66" s="228"/>
      <c r="CC66" s="228"/>
      <c r="CD66" s="228"/>
      <c r="CE66" s="228"/>
      <c r="CF66" s="228"/>
      <c r="CG66" s="228"/>
      <c r="CH66" s="228"/>
      <c r="CI66" s="228"/>
      <c r="CJ66" s="228"/>
      <c r="CK66" s="228"/>
      <c r="CL66" s="228"/>
      <c r="CM66" s="113"/>
      <c r="CN66" s="113"/>
      <c r="CO66" s="113"/>
      <c r="CP66" s="113"/>
      <c r="CQ66" s="113"/>
      <c r="CR66" s="113"/>
      <c r="CS66" s="113"/>
      <c r="CT66" s="113"/>
      <c r="CU66" s="113"/>
      <c r="CV66" s="113"/>
      <c r="CW66" s="113"/>
      <c r="CX66" s="113"/>
      <c r="CY66" s="113"/>
      <c r="CZ66" s="113"/>
      <c r="DA66" s="113"/>
      <c r="DB66" s="113"/>
      <c r="DC66" s="113"/>
      <c r="DD66" s="113"/>
      <c r="DE66" s="113"/>
      <c r="DF66" s="113"/>
      <c r="DG66" s="113"/>
      <c r="DH66" s="113"/>
      <c r="DI66" s="113"/>
      <c r="DJ66" s="113"/>
      <c r="DK66" s="113"/>
      <c r="DL66" s="113"/>
      <c r="DM66" s="113"/>
      <c r="DN66" s="113"/>
      <c r="DO66" s="113"/>
      <c r="DP66" s="113"/>
      <c r="DQ66" s="113"/>
      <c r="DR66" s="113"/>
      <c r="DS66" s="113"/>
      <c r="DT66" s="113"/>
      <c r="DU66" s="113"/>
      <c r="DV66" s="113"/>
      <c r="DW66" s="113"/>
      <c r="DX66" s="113"/>
      <c r="DY66" s="113"/>
      <c r="DZ66" s="113"/>
      <c r="EA66" s="113"/>
      <c r="EB66" s="113"/>
    </row>
    <row r="67" spans="2:132" x14ac:dyDescent="0.2">
      <c r="B67" s="113"/>
      <c r="C67" s="113"/>
      <c r="D67" s="113"/>
      <c r="E67" s="113"/>
      <c r="F67" s="42">
        <v>7</v>
      </c>
      <c r="G67" s="632">
        <v>2.1128000000000001E-2</v>
      </c>
      <c r="H67" s="632">
        <v>2.1128000000000001E-2</v>
      </c>
      <c r="I67" s="632">
        <v>2.1128000000000001E-2</v>
      </c>
      <c r="J67" s="632">
        <v>2.1128000000000001E-2</v>
      </c>
      <c r="K67" s="632">
        <v>2.1128000000000001E-2</v>
      </c>
      <c r="L67" s="632">
        <v>2.1128000000000001E-2</v>
      </c>
      <c r="M67" s="632">
        <v>2.1128000000000001E-2</v>
      </c>
      <c r="N67" s="632">
        <v>2.1128000000000001E-2</v>
      </c>
      <c r="O67" s="632">
        <v>2.1128000000000001E-2</v>
      </c>
      <c r="P67" s="632">
        <v>2.1128000000000001E-2</v>
      </c>
      <c r="Q67" s="632">
        <v>2.1128000000000001E-2</v>
      </c>
      <c r="R67" s="632">
        <v>2.1128000000000001E-2</v>
      </c>
      <c r="S67" s="288">
        <v>197.6</v>
      </c>
      <c r="T67" s="934">
        <v>4.2256000000000002E-2</v>
      </c>
      <c r="U67" s="1036"/>
      <c r="V67" s="1120"/>
      <c r="W67" s="1100"/>
      <c r="X67" s="865"/>
      <c r="Y67" s="874"/>
      <c r="Z67" s="866"/>
      <c r="AA67" s="866"/>
      <c r="AB67" s="866"/>
      <c r="AC67" s="866"/>
      <c r="AD67" s="867"/>
      <c r="AE67" s="876"/>
      <c r="AF67" s="893"/>
      <c r="AG67" s="893"/>
      <c r="AH67" s="893"/>
      <c r="AI67" s="893"/>
      <c r="AJ67" s="893"/>
      <c r="AK67" s="893"/>
      <c r="AL67" s="893"/>
      <c r="AM67" s="893"/>
      <c r="AN67" s="893"/>
      <c r="AO67" s="735"/>
      <c r="AP67" s="735"/>
      <c r="AQ67" s="748"/>
      <c r="AR67" s="1184">
        <v>7</v>
      </c>
      <c r="AS67" s="1231">
        <f t="shared" si="24"/>
        <v>2.1128000000000001E-2</v>
      </c>
      <c r="AT67" s="1231">
        <f t="shared" si="25"/>
        <v>2.1128000000000001E-2</v>
      </c>
      <c r="AU67" s="1231">
        <f t="shared" si="26"/>
        <v>2.1128000000000001E-2</v>
      </c>
      <c r="AV67" s="1231">
        <f t="shared" si="27"/>
        <v>2.1128000000000001E-2</v>
      </c>
      <c r="AW67" s="1231">
        <f t="shared" si="28"/>
        <v>2.1128000000000001E-2</v>
      </c>
      <c r="AX67" s="1231">
        <f t="shared" si="29"/>
        <v>2.1128000000000001E-2</v>
      </c>
      <c r="AY67" s="1231">
        <f t="shared" si="30"/>
        <v>2.1128000000000001E-2</v>
      </c>
      <c r="AZ67" s="1231">
        <f t="shared" si="31"/>
        <v>2.1128000000000001E-2</v>
      </c>
      <c r="BA67" s="1231">
        <f t="shared" si="32"/>
        <v>2.1128000000000001E-2</v>
      </c>
      <c r="BB67" s="1231">
        <f t="shared" si="33"/>
        <v>2.1128000000000001E-2</v>
      </c>
      <c r="BC67" s="1231">
        <f t="shared" si="34"/>
        <v>2.1128000000000001E-2</v>
      </c>
      <c r="BD67" s="1231">
        <f t="shared" si="35"/>
        <v>2.1128000000000001E-2</v>
      </c>
      <c r="BE67" s="1138"/>
      <c r="BF67" s="748"/>
      <c r="BG67" s="748"/>
      <c r="BH67" s="748"/>
      <c r="BI67" s="748"/>
      <c r="BJ67" s="748"/>
      <c r="BK67" s="748"/>
      <c r="BL67" s="748"/>
      <c r="BM67" s="735"/>
      <c r="BN67" s="735"/>
      <c r="BO67" s="735"/>
      <c r="BP67" s="735"/>
      <c r="BQ67" s="735"/>
      <c r="BR67" s="229"/>
      <c r="BS67" s="229"/>
      <c r="BT67" s="229"/>
      <c r="BU67" s="228"/>
      <c r="BV67" s="228"/>
      <c r="BW67" s="228"/>
      <c r="BX67" s="228"/>
      <c r="BY67" s="228"/>
      <c r="BZ67" s="228"/>
      <c r="CA67" s="228"/>
      <c r="CB67" s="228"/>
      <c r="CC67" s="228"/>
      <c r="CD67" s="228"/>
      <c r="CE67" s="228"/>
      <c r="CF67" s="228"/>
      <c r="CG67" s="228"/>
      <c r="CH67" s="228"/>
      <c r="CI67" s="228"/>
      <c r="CJ67" s="228"/>
      <c r="CK67" s="228"/>
      <c r="CL67" s="228"/>
      <c r="CM67" s="113"/>
      <c r="CN67" s="113"/>
      <c r="CO67" s="113"/>
      <c r="CP67" s="113"/>
      <c r="CQ67" s="113"/>
      <c r="CR67" s="113"/>
      <c r="CS67" s="113"/>
      <c r="CT67" s="113"/>
      <c r="CU67" s="113"/>
      <c r="CV67" s="113"/>
      <c r="CW67" s="113"/>
      <c r="CX67" s="113"/>
      <c r="CY67" s="113"/>
      <c r="CZ67" s="113"/>
      <c r="DA67" s="113"/>
      <c r="DB67" s="113"/>
      <c r="DC67" s="113"/>
      <c r="DD67" s="113"/>
      <c r="DE67" s="113"/>
      <c r="DF67" s="113"/>
      <c r="DG67" s="113"/>
      <c r="DH67" s="113"/>
      <c r="DI67" s="113"/>
      <c r="DJ67" s="113"/>
      <c r="DK67" s="113"/>
      <c r="DL67" s="113"/>
      <c r="DM67" s="113"/>
      <c r="DN67" s="113"/>
      <c r="DO67" s="113"/>
      <c r="DP67" s="113"/>
      <c r="DQ67" s="113"/>
      <c r="DR67" s="113"/>
      <c r="DS67" s="113"/>
      <c r="DT67" s="113"/>
      <c r="DU67" s="113"/>
      <c r="DV67" s="113"/>
      <c r="DW67" s="113"/>
      <c r="DX67" s="113"/>
      <c r="DY67" s="113"/>
      <c r="DZ67" s="113"/>
      <c r="EA67" s="113"/>
      <c r="EB67" s="113"/>
    </row>
    <row r="68" spans="2:132" x14ac:dyDescent="0.2">
      <c r="B68" s="113"/>
      <c r="C68" s="113"/>
      <c r="D68" s="113"/>
      <c r="E68" s="113"/>
      <c r="F68" s="42">
        <v>8</v>
      </c>
      <c r="G68" s="632">
        <v>2.6296E-2</v>
      </c>
      <c r="H68" s="632">
        <v>2.6296E-2</v>
      </c>
      <c r="I68" s="632">
        <v>2.6296E-2</v>
      </c>
      <c r="J68" s="632">
        <v>2.6296E-2</v>
      </c>
      <c r="K68" s="632">
        <v>2.6296E-2</v>
      </c>
      <c r="L68" s="632">
        <v>2.6296E-2</v>
      </c>
      <c r="M68" s="632">
        <v>2.6296E-2</v>
      </c>
      <c r="N68" s="632">
        <v>2.6296E-2</v>
      </c>
      <c r="O68" s="632">
        <v>2.6296E-2</v>
      </c>
      <c r="P68" s="632">
        <v>2.6296E-2</v>
      </c>
      <c r="Q68" s="632">
        <v>2.6296E-2</v>
      </c>
      <c r="R68" s="632">
        <v>2.6296E-2</v>
      </c>
      <c r="S68" s="288">
        <v>228</v>
      </c>
      <c r="T68" s="934">
        <v>5.2592E-2</v>
      </c>
      <c r="U68" s="1036"/>
      <c r="V68" s="1120"/>
      <c r="W68" s="1100"/>
      <c r="X68" s="865"/>
      <c r="Y68" s="874"/>
      <c r="Z68" s="866"/>
      <c r="AA68" s="866"/>
      <c r="AB68" s="866"/>
      <c r="AC68" s="866"/>
      <c r="AD68" s="867"/>
      <c r="AE68" s="876"/>
      <c r="AF68" s="893"/>
      <c r="AG68" s="893"/>
      <c r="AH68" s="893"/>
      <c r="AI68" s="893"/>
      <c r="AJ68" s="893"/>
      <c r="AK68" s="893"/>
      <c r="AL68" s="893"/>
      <c r="AM68" s="893"/>
      <c r="AN68" s="893"/>
      <c r="AO68" s="735"/>
      <c r="AP68" s="735"/>
      <c r="AQ68" s="748"/>
      <c r="AR68" s="1184">
        <v>8</v>
      </c>
      <c r="AS68" s="1231">
        <f t="shared" si="24"/>
        <v>2.6296E-2</v>
      </c>
      <c r="AT68" s="1231">
        <f t="shared" si="25"/>
        <v>2.6296E-2</v>
      </c>
      <c r="AU68" s="1231">
        <f t="shared" si="26"/>
        <v>2.6296E-2</v>
      </c>
      <c r="AV68" s="1231">
        <f t="shared" si="27"/>
        <v>2.6296E-2</v>
      </c>
      <c r="AW68" s="1231">
        <f t="shared" si="28"/>
        <v>2.6296E-2</v>
      </c>
      <c r="AX68" s="1231">
        <f t="shared" si="29"/>
        <v>2.6296E-2</v>
      </c>
      <c r="AY68" s="1231">
        <f t="shared" si="30"/>
        <v>2.6296E-2</v>
      </c>
      <c r="AZ68" s="1231">
        <f t="shared" si="31"/>
        <v>2.6296E-2</v>
      </c>
      <c r="BA68" s="1231">
        <f t="shared" si="32"/>
        <v>2.6296E-2</v>
      </c>
      <c r="BB68" s="1231">
        <f t="shared" si="33"/>
        <v>2.6296E-2</v>
      </c>
      <c r="BC68" s="1231">
        <f t="shared" si="34"/>
        <v>2.6296E-2</v>
      </c>
      <c r="BD68" s="1231">
        <f t="shared" si="35"/>
        <v>2.6296E-2</v>
      </c>
      <c r="BE68" s="748"/>
      <c r="BF68" s="748"/>
      <c r="BG68" s="748"/>
      <c r="BH68" s="748"/>
      <c r="BI68" s="748"/>
      <c r="BJ68" s="748"/>
      <c r="BK68" s="748"/>
      <c r="BL68" s="748"/>
      <c r="BM68" s="735"/>
      <c r="BN68" s="735"/>
      <c r="BO68" s="735"/>
      <c r="BP68" s="735"/>
      <c r="BQ68" s="735"/>
      <c r="BR68" s="229"/>
      <c r="BS68" s="229"/>
      <c r="BT68" s="229"/>
      <c r="BU68" s="228"/>
      <c r="BV68" s="228"/>
      <c r="BW68" s="228"/>
      <c r="BX68" s="228"/>
      <c r="BY68" s="228"/>
      <c r="BZ68" s="228"/>
      <c r="CA68" s="228"/>
      <c r="CB68" s="228"/>
      <c r="CC68" s="228"/>
      <c r="CD68" s="228"/>
      <c r="CE68" s="228"/>
      <c r="CF68" s="228"/>
      <c r="CG68" s="228"/>
      <c r="CH68" s="228"/>
      <c r="CI68" s="228"/>
      <c r="CJ68" s="228"/>
      <c r="CK68" s="228"/>
      <c r="CL68" s="228"/>
      <c r="CM68" s="113"/>
      <c r="CN68" s="113"/>
      <c r="CO68" s="113"/>
      <c r="CP68" s="113"/>
      <c r="CQ68" s="113"/>
      <c r="CR68" s="113"/>
      <c r="CS68" s="113"/>
      <c r="CT68" s="113"/>
      <c r="CU68" s="113"/>
      <c r="CV68" s="113"/>
      <c r="CW68" s="113"/>
      <c r="CX68" s="113"/>
      <c r="CY68" s="113"/>
      <c r="CZ68" s="113"/>
      <c r="DA68" s="113"/>
      <c r="DB68" s="113"/>
      <c r="DC68" s="113"/>
      <c r="DD68" s="113"/>
      <c r="DE68" s="113"/>
      <c r="DF68" s="113"/>
      <c r="DG68" s="113"/>
      <c r="DH68" s="113"/>
      <c r="DI68" s="113"/>
      <c r="DJ68" s="113"/>
      <c r="DK68" s="113"/>
      <c r="DL68" s="113"/>
      <c r="DM68" s="113"/>
      <c r="DN68" s="113"/>
      <c r="DO68" s="113"/>
      <c r="DP68" s="113"/>
      <c r="DQ68" s="113"/>
      <c r="DR68" s="113"/>
      <c r="DS68" s="113"/>
      <c r="DT68" s="113"/>
      <c r="DU68" s="113"/>
      <c r="DV68" s="113"/>
      <c r="DW68" s="113"/>
      <c r="DX68" s="113"/>
      <c r="DY68" s="113"/>
      <c r="DZ68" s="113"/>
      <c r="EA68" s="113"/>
      <c r="EB68" s="113"/>
    </row>
    <row r="69" spans="2:132" x14ac:dyDescent="0.2">
      <c r="B69" s="113"/>
      <c r="C69" s="113"/>
      <c r="D69" s="113"/>
      <c r="E69" s="113"/>
      <c r="F69" s="42">
        <v>9</v>
      </c>
      <c r="G69" s="632">
        <v>3.4504E-2</v>
      </c>
      <c r="H69" s="632">
        <v>3.4504E-2</v>
      </c>
      <c r="I69" s="632">
        <v>3.4504E-2</v>
      </c>
      <c r="J69" s="632">
        <v>3.4504E-2</v>
      </c>
      <c r="K69" s="632">
        <v>3.4504E-2</v>
      </c>
      <c r="L69" s="632">
        <v>3.4504E-2</v>
      </c>
      <c r="M69" s="632">
        <v>3.4504E-2</v>
      </c>
      <c r="N69" s="632">
        <v>3.4504E-2</v>
      </c>
      <c r="O69" s="632">
        <v>3.4504E-2</v>
      </c>
      <c r="P69" s="632">
        <v>3.4504E-2</v>
      </c>
      <c r="Q69" s="632">
        <v>3.4504E-2</v>
      </c>
      <c r="R69" s="632">
        <v>3.4504E-2</v>
      </c>
      <c r="S69" s="288">
        <v>258.39999999999998</v>
      </c>
      <c r="T69" s="934">
        <v>6.9008E-2</v>
      </c>
      <c r="U69" s="1036"/>
      <c r="V69" s="1120"/>
      <c r="W69" s="1100"/>
      <c r="X69" s="865"/>
      <c r="Y69" s="874"/>
      <c r="Z69" s="866"/>
      <c r="AA69" s="866"/>
      <c r="AB69" s="866"/>
      <c r="AC69" s="866"/>
      <c r="AD69" s="867"/>
      <c r="AE69" s="876"/>
      <c r="AF69" s="893"/>
      <c r="AG69" s="893"/>
      <c r="AH69" s="893"/>
      <c r="AI69" s="893"/>
      <c r="AJ69" s="893"/>
      <c r="AK69" s="893"/>
      <c r="AL69" s="893"/>
      <c r="AM69" s="893"/>
      <c r="AN69" s="893"/>
      <c r="AO69" s="735"/>
      <c r="AP69" s="735"/>
      <c r="AQ69" s="748"/>
      <c r="AR69" s="1184">
        <v>9</v>
      </c>
      <c r="AS69" s="1231">
        <f t="shared" si="24"/>
        <v>3.4504E-2</v>
      </c>
      <c r="AT69" s="1231">
        <f t="shared" si="25"/>
        <v>3.4504E-2</v>
      </c>
      <c r="AU69" s="1231">
        <f t="shared" si="26"/>
        <v>3.4504E-2</v>
      </c>
      <c r="AV69" s="1231">
        <f t="shared" si="27"/>
        <v>3.4504E-2</v>
      </c>
      <c r="AW69" s="1231">
        <f t="shared" si="28"/>
        <v>3.4504E-2</v>
      </c>
      <c r="AX69" s="1231">
        <f t="shared" si="29"/>
        <v>3.4504E-2</v>
      </c>
      <c r="AY69" s="1231">
        <f t="shared" si="30"/>
        <v>3.4504E-2</v>
      </c>
      <c r="AZ69" s="1231">
        <f t="shared" si="31"/>
        <v>3.4504E-2</v>
      </c>
      <c r="BA69" s="1231">
        <f t="shared" si="32"/>
        <v>3.4504E-2</v>
      </c>
      <c r="BB69" s="1231">
        <f t="shared" si="33"/>
        <v>3.4504E-2</v>
      </c>
      <c r="BC69" s="1231">
        <f t="shared" si="34"/>
        <v>3.4504E-2</v>
      </c>
      <c r="BD69" s="1231">
        <f t="shared" si="35"/>
        <v>3.4504E-2</v>
      </c>
      <c r="BE69" s="748"/>
      <c r="BF69" s="748"/>
      <c r="BG69" s="748"/>
      <c r="BH69" s="748"/>
      <c r="BI69" s="748"/>
      <c r="BJ69" s="748"/>
      <c r="BK69" s="748"/>
      <c r="BL69" s="748"/>
      <c r="BM69" s="735"/>
      <c r="BN69" s="735"/>
      <c r="BO69" s="735"/>
      <c r="BP69" s="735"/>
      <c r="BQ69" s="735"/>
      <c r="BR69" s="229"/>
      <c r="BS69" s="229"/>
      <c r="BT69" s="229"/>
      <c r="BU69" s="228"/>
      <c r="BV69" s="228"/>
      <c r="BW69" s="228"/>
      <c r="BX69" s="228"/>
      <c r="BY69" s="228"/>
      <c r="BZ69" s="228"/>
      <c r="CA69" s="228"/>
      <c r="CB69" s="228"/>
      <c r="CC69" s="228"/>
      <c r="CD69" s="228"/>
      <c r="CE69" s="228"/>
      <c r="CF69" s="228"/>
      <c r="CG69" s="228"/>
      <c r="CH69" s="228"/>
      <c r="CI69" s="228"/>
      <c r="CJ69" s="228"/>
      <c r="CK69" s="228"/>
      <c r="CL69" s="228"/>
      <c r="CM69" s="113"/>
      <c r="CN69" s="113"/>
      <c r="CO69" s="113"/>
      <c r="CP69" s="113"/>
      <c r="CQ69" s="113"/>
      <c r="CR69" s="113"/>
      <c r="CS69" s="113"/>
      <c r="CT69" s="113"/>
      <c r="CU69" s="113"/>
      <c r="CV69" s="113"/>
      <c r="CW69" s="113"/>
      <c r="CX69" s="113"/>
      <c r="CY69" s="113"/>
      <c r="CZ69" s="113"/>
      <c r="DA69" s="113"/>
      <c r="DB69" s="113"/>
      <c r="DC69" s="113"/>
      <c r="DD69" s="113"/>
      <c r="DE69" s="113"/>
      <c r="DF69" s="113"/>
      <c r="DG69" s="113"/>
      <c r="DH69" s="113"/>
      <c r="DI69" s="113"/>
      <c r="DJ69" s="113"/>
      <c r="DK69" s="113"/>
      <c r="DL69" s="113"/>
      <c r="DM69" s="113"/>
      <c r="DN69" s="113"/>
      <c r="DO69" s="113"/>
      <c r="DP69" s="113"/>
      <c r="DQ69" s="113"/>
      <c r="DR69" s="113"/>
      <c r="DS69" s="113"/>
      <c r="DT69" s="113"/>
      <c r="DU69" s="113"/>
      <c r="DV69" s="113"/>
      <c r="DW69" s="113"/>
      <c r="DX69" s="113"/>
      <c r="DY69" s="113"/>
      <c r="DZ69" s="113"/>
      <c r="EA69" s="113"/>
      <c r="EB69" s="113"/>
    </row>
    <row r="70" spans="2:132" x14ac:dyDescent="0.2">
      <c r="B70" s="113"/>
      <c r="C70" s="113"/>
      <c r="D70" s="113"/>
      <c r="E70" s="113"/>
      <c r="F70" s="42">
        <v>10</v>
      </c>
      <c r="G70" s="632">
        <v>4.4839999999999998E-2</v>
      </c>
      <c r="H70" s="632">
        <v>4.4839999999999998E-2</v>
      </c>
      <c r="I70" s="632">
        <v>4.4839999999999998E-2</v>
      </c>
      <c r="J70" s="632">
        <v>4.4839999999999998E-2</v>
      </c>
      <c r="K70" s="632">
        <v>4.4839999999999998E-2</v>
      </c>
      <c r="L70" s="632">
        <v>4.4839999999999998E-2</v>
      </c>
      <c r="M70" s="632">
        <v>4.4839999999999998E-2</v>
      </c>
      <c r="N70" s="632">
        <v>4.4839999999999998E-2</v>
      </c>
      <c r="O70" s="632">
        <v>4.4839999999999998E-2</v>
      </c>
      <c r="P70" s="632">
        <v>4.4839999999999998E-2</v>
      </c>
      <c r="Q70" s="632">
        <v>4.4839999999999998E-2</v>
      </c>
      <c r="R70" s="632">
        <v>4.4839999999999998E-2</v>
      </c>
      <c r="S70" s="288">
        <v>288.8</v>
      </c>
      <c r="T70" s="934">
        <v>8.9679999999999996E-2</v>
      </c>
      <c r="U70" s="1036"/>
      <c r="V70" s="1120"/>
      <c r="W70" s="1100"/>
      <c r="X70" s="865"/>
      <c r="Y70" s="874"/>
      <c r="Z70" s="866"/>
      <c r="AA70" s="866"/>
      <c r="AB70" s="866"/>
      <c r="AC70" s="866"/>
      <c r="AD70" s="867"/>
      <c r="AE70" s="876"/>
      <c r="AF70" s="893"/>
      <c r="AG70" s="893"/>
      <c r="AH70" s="893"/>
      <c r="AI70" s="893"/>
      <c r="AJ70" s="893"/>
      <c r="AK70" s="893"/>
      <c r="AL70" s="893"/>
      <c r="AM70" s="893"/>
      <c r="AN70" s="893"/>
      <c r="AO70" s="735"/>
      <c r="AP70" s="735"/>
      <c r="AQ70" s="748"/>
      <c r="AR70" s="1184">
        <v>10</v>
      </c>
      <c r="AS70" s="1231">
        <f t="shared" si="24"/>
        <v>4.4839999999999998E-2</v>
      </c>
      <c r="AT70" s="1231">
        <f t="shared" si="25"/>
        <v>4.4839999999999998E-2</v>
      </c>
      <c r="AU70" s="1231">
        <f t="shared" si="26"/>
        <v>4.4839999999999998E-2</v>
      </c>
      <c r="AV70" s="1231">
        <f t="shared" si="27"/>
        <v>4.4839999999999998E-2</v>
      </c>
      <c r="AW70" s="1231">
        <f t="shared" si="28"/>
        <v>4.4839999999999998E-2</v>
      </c>
      <c r="AX70" s="1231">
        <f t="shared" si="29"/>
        <v>4.4839999999999998E-2</v>
      </c>
      <c r="AY70" s="1231">
        <f t="shared" si="30"/>
        <v>4.4839999999999998E-2</v>
      </c>
      <c r="AZ70" s="1231">
        <f t="shared" si="31"/>
        <v>4.4839999999999998E-2</v>
      </c>
      <c r="BA70" s="1231">
        <f t="shared" si="32"/>
        <v>4.4839999999999998E-2</v>
      </c>
      <c r="BB70" s="1231">
        <f t="shared" si="33"/>
        <v>4.4839999999999998E-2</v>
      </c>
      <c r="BC70" s="1231">
        <f t="shared" si="34"/>
        <v>4.4839999999999998E-2</v>
      </c>
      <c r="BD70" s="1231">
        <f t="shared" si="35"/>
        <v>4.4839999999999998E-2</v>
      </c>
      <c r="BE70" s="748"/>
      <c r="BF70" s="748"/>
      <c r="BG70" s="748"/>
      <c r="BH70" s="748"/>
      <c r="BI70" s="748"/>
      <c r="BJ70" s="748"/>
      <c r="BK70" s="748"/>
      <c r="BL70" s="748"/>
      <c r="BM70" s="735"/>
      <c r="BN70" s="735"/>
      <c r="BO70" s="735"/>
      <c r="BP70" s="735"/>
      <c r="BQ70" s="735"/>
      <c r="BR70" s="229"/>
      <c r="BS70" s="229"/>
      <c r="BT70" s="229"/>
      <c r="BU70" s="228"/>
      <c r="BV70" s="228"/>
      <c r="BW70" s="228"/>
      <c r="BX70" s="228"/>
      <c r="BY70" s="228"/>
      <c r="BZ70" s="228"/>
      <c r="CA70" s="228"/>
      <c r="CB70" s="228"/>
      <c r="CC70" s="228"/>
      <c r="CD70" s="228"/>
      <c r="CE70" s="228"/>
      <c r="CF70" s="228"/>
      <c r="CG70" s="228"/>
      <c r="CH70" s="228"/>
      <c r="CI70" s="228"/>
      <c r="CJ70" s="228"/>
      <c r="CK70" s="228"/>
      <c r="CL70" s="228"/>
      <c r="CM70" s="113"/>
      <c r="CN70" s="113"/>
      <c r="CO70" s="113"/>
      <c r="CP70" s="113"/>
      <c r="CQ70" s="113"/>
      <c r="CR70" s="113"/>
      <c r="CS70" s="113"/>
      <c r="CT70" s="113"/>
      <c r="CU70" s="113"/>
      <c r="CV70" s="113"/>
      <c r="CW70" s="113"/>
      <c r="CX70" s="113"/>
      <c r="CY70" s="113"/>
      <c r="CZ70" s="113"/>
      <c r="DA70" s="113"/>
      <c r="DB70" s="113"/>
      <c r="DC70" s="113"/>
      <c r="DD70" s="113"/>
      <c r="DE70" s="113"/>
      <c r="DF70" s="113"/>
      <c r="DG70" s="113"/>
      <c r="DH70" s="113"/>
      <c r="DI70" s="113"/>
      <c r="DJ70" s="113"/>
      <c r="DK70" s="113"/>
      <c r="DL70" s="113"/>
      <c r="DM70" s="113"/>
      <c r="DN70" s="113"/>
      <c r="DO70" s="113"/>
      <c r="DP70" s="113"/>
      <c r="DQ70" s="113"/>
      <c r="DR70" s="113"/>
      <c r="DS70" s="113"/>
      <c r="DT70" s="113"/>
      <c r="DU70" s="113"/>
      <c r="DV70" s="113"/>
      <c r="DW70" s="113"/>
      <c r="DX70" s="113"/>
      <c r="DY70" s="113"/>
      <c r="DZ70" s="113"/>
      <c r="EA70" s="113"/>
      <c r="EB70" s="113"/>
    </row>
    <row r="71" spans="2:132" x14ac:dyDescent="0.2">
      <c r="B71" s="113"/>
      <c r="C71" s="113"/>
      <c r="D71" s="113"/>
      <c r="E71" s="113"/>
      <c r="F71" s="42">
        <v>11</v>
      </c>
      <c r="G71" s="632">
        <v>5.4871999999999997E-2</v>
      </c>
      <c r="H71" s="632">
        <v>5.4871999999999997E-2</v>
      </c>
      <c r="I71" s="632">
        <v>5.4871999999999997E-2</v>
      </c>
      <c r="J71" s="632">
        <v>5.4871999999999997E-2</v>
      </c>
      <c r="K71" s="632">
        <v>5.4871999999999997E-2</v>
      </c>
      <c r="L71" s="632">
        <v>5.4871999999999997E-2</v>
      </c>
      <c r="M71" s="632">
        <v>5.4871999999999997E-2</v>
      </c>
      <c r="N71" s="632">
        <v>5.4871999999999997E-2</v>
      </c>
      <c r="O71" s="632">
        <v>5.4871999999999997E-2</v>
      </c>
      <c r="P71" s="632">
        <v>5.4871999999999997E-2</v>
      </c>
      <c r="Q71" s="632">
        <v>5.4871999999999997E-2</v>
      </c>
      <c r="R71" s="632">
        <v>5.4871999999999997E-2</v>
      </c>
      <c r="S71" s="288">
        <v>319.2</v>
      </c>
      <c r="T71" s="934">
        <v>0.10974399999999999</v>
      </c>
      <c r="U71" s="1036"/>
      <c r="V71" s="1120"/>
      <c r="W71" s="1100"/>
      <c r="X71" s="865"/>
      <c r="Y71" s="874"/>
      <c r="Z71" s="866"/>
      <c r="AA71" s="866"/>
      <c r="AB71" s="866"/>
      <c r="AC71" s="866"/>
      <c r="AD71" s="867"/>
      <c r="AE71" s="876"/>
      <c r="AF71" s="893"/>
      <c r="AG71" s="893"/>
      <c r="AH71" s="893"/>
      <c r="AI71" s="893"/>
      <c r="AJ71" s="893"/>
      <c r="AK71" s="893"/>
      <c r="AL71" s="893"/>
      <c r="AM71" s="893"/>
      <c r="AN71" s="893"/>
      <c r="AO71" s="735"/>
      <c r="AP71" s="735"/>
      <c r="AQ71" s="748"/>
      <c r="AR71" s="1184">
        <v>11</v>
      </c>
      <c r="AS71" s="1231">
        <f t="shared" si="24"/>
        <v>5.4871999999999997E-2</v>
      </c>
      <c r="AT71" s="1231">
        <f t="shared" si="25"/>
        <v>5.4871999999999997E-2</v>
      </c>
      <c r="AU71" s="1231">
        <f t="shared" si="26"/>
        <v>5.4871999999999997E-2</v>
      </c>
      <c r="AV71" s="1231">
        <f t="shared" si="27"/>
        <v>5.4871999999999997E-2</v>
      </c>
      <c r="AW71" s="1231">
        <f t="shared" si="28"/>
        <v>5.4871999999999997E-2</v>
      </c>
      <c r="AX71" s="1231">
        <f t="shared" si="29"/>
        <v>5.4871999999999997E-2</v>
      </c>
      <c r="AY71" s="1231">
        <f t="shared" si="30"/>
        <v>5.4871999999999997E-2</v>
      </c>
      <c r="AZ71" s="1231">
        <f t="shared" si="31"/>
        <v>5.4871999999999997E-2</v>
      </c>
      <c r="BA71" s="1231">
        <f t="shared" si="32"/>
        <v>5.4871999999999997E-2</v>
      </c>
      <c r="BB71" s="1231">
        <f t="shared" si="33"/>
        <v>5.4871999999999997E-2</v>
      </c>
      <c r="BC71" s="1231">
        <f t="shared" si="34"/>
        <v>5.4871999999999997E-2</v>
      </c>
      <c r="BD71" s="1231">
        <f t="shared" si="35"/>
        <v>5.4871999999999997E-2</v>
      </c>
      <c r="BE71" s="748"/>
      <c r="BF71" s="748"/>
      <c r="BG71" s="748"/>
      <c r="BH71" s="748"/>
      <c r="BI71" s="748"/>
      <c r="BJ71" s="748"/>
      <c r="BK71" s="748"/>
      <c r="BL71" s="748"/>
      <c r="BM71" s="735"/>
      <c r="BN71" s="735"/>
      <c r="BO71" s="735"/>
      <c r="BP71" s="735"/>
      <c r="BQ71" s="735"/>
      <c r="BR71" s="229"/>
      <c r="BS71" s="229"/>
      <c r="BT71" s="229"/>
      <c r="BU71" s="228"/>
      <c r="BV71" s="228"/>
      <c r="BW71" s="228"/>
      <c r="BX71" s="228"/>
      <c r="BY71" s="228"/>
      <c r="BZ71" s="228"/>
      <c r="CA71" s="228"/>
      <c r="CB71" s="228"/>
      <c r="CC71" s="228"/>
      <c r="CD71" s="228"/>
      <c r="CE71" s="228"/>
      <c r="CF71" s="228"/>
      <c r="CG71" s="228"/>
      <c r="CH71" s="228"/>
      <c r="CI71" s="228"/>
      <c r="CJ71" s="228"/>
      <c r="CK71" s="228"/>
      <c r="CL71" s="228"/>
      <c r="CM71" s="113"/>
      <c r="CN71" s="113"/>
      <c r="CO71" s="113"/>
      <c r="CP71" s="113"/>
      <c r="CQ71" s="113"/>
      <c r="CR71" s="113"/>
      <c r="CS71" s="113"/>
      <c r="CT71" s="113"/>
      <c r="CU71" s="113"/>
      <c r="CV71" s="113"/>
      <c r="CW71" s="113"/>
      <c r="CX71" s="113"/>
      <c r="CY71" s="113"/>
      <c r="CZ71" s="113"/>
      <c r="DA71" s="113"/>
      <c r="DB71" s="113"/>
      <c r="DC71" s="113"/>
      <c r="DD71" s="113"/>
      <c r="DE71" s="113"/>
      <c r="DF71" s="113"/>
      <c r="DG71" s="113"/>
      <c r="DH71" s="113"/>
      <c r="DI71" s="113"/>
      <c r="DJ71" s="113"/>
      <c r="DK71" s="113"/>
      <c r="DL71" s="113"/>
      <c r="DM71" s="113"/>
      <c r="DN71" s="113"/>
      <c r="DO71" s="113"/>
      <c r="DP71" s="113"/>
      <c r="DQ71" s="113"/>
      <c r="DR71" s="113"/>
      <c r="DS71" s="113"/>
      <c r="DT71" s="113"/>
      <c r="DU71" s="113"/>
      <c r="DV71" s="113"/>
      <c r="DW71" s="113"/>
      <c r="DX71" s="113"/>
      <c r="DY71" s="113"/>
      <c r="DZ71" s="113"/>
      <c r="EA71" s="113"/>
      <c r="EB71" s="113"/>
    </row>
    <row r="72" spans="2:132" x14ac:dyDescent="0.2">
      <c r="B72" s="113"/>
      <c r="C72" s="113"/>
      <c r="D72" s="113"/>
      <c r="E72" s="113"/>
      <c r="F72" s="42">
        <v>12</v>
      </c>
      <c r="G72" s="632">
        <v>6.3231999999999997E-2</v>
      </c>
      <c r="H72" s="632">
        <v>6.3231999999999997E-2</v>
      </c>
      <c r="I72" s="632">
        <v>6.3231999999999997E-2</v>
      </c>
      <c r="J72" s="632">
        <v>6.3231999999999997E-2</v>
      </c>
      <c r="K72" s="632">
        <v>6.3231999999999997E-2</v>
      </c>
      <c r="L72" s="632">
        <v>6.3231999999999997E-2</v>
      </c>
      <c r="M72" s="632">
        <v>6.3231999999999997E-2</v>
      </c>
      <c r="N72" s="632">
        <v>6.3231999999999997E-2</v>
      </c>
      <c r="O72" s="632">
        <v>6.3231999999999997E-2</v>
      </c>
      <c r="P72" s="632">
        <v>6.3231999999999997E-2</v>
      </c>
      <c r="Q72" s="632">
        <v>6.3231999999999997E-2</v>
      </c>
      <c r="R72" s="632">
        <v>6.3231999999999997E-2</v>
      </c>
      <c r="S72" s="288">
        <v>349.6</v>
      </c>
      <c r="T72" s="934">
        <v>0.12646399999999999</v>
      </c>
      <c r="U72" s="1036"/>
      <c r="V72" s="1120"/>
      <c r="W72" s="1100"/>
      <c r="X72" s="865"/>
      <c r="Y72" s="874"/>
      <c r="Z72" s="866"/>
      <c r="AA72" s="866"/>
      <c r="AB72" s="866"/>
      <c r="AC72" s="866"/>
      <c r="AD72" s="867"/>
      <c r="AE72" s="876"/>
      <c r="AF72" s="893"/>
      <c r="AG72" s="893"/>
      <c r="AH72" s="893"/>
      <c r="AI72" s="893"/>
      <c r="AJ72" s="893"/>
      <c r="AK72" s="893"/>
      <c r="AL72" s="893"/>
      <c r="AM72" s="893"/>
      <c r="AN72" s="893"/>
      <c r="AO72" s="735"/>
      <c r="AP72" s="735"/>
      <c r="AQ72" s="748"/>
      <c r="AR72" s="1184">
        <v>12</v>
      </c>
      <c r="AS72" s="1231">
        <f t="shared" si="24"/>
        <v>6.3231999999999997E-2</v>
      </c>
      <c r="AT72" s="1231">
        <f t="shared" si="25"/>
        <v>6.3231999999999997E-2</v>
      </c>
      <c r="AU72" s="1231">
        <f t="shared" si="26"/>
        <v>6.3231999999999997E-2</v>
      </c>
      <c r="AV72" s="1231">
        <f t="shared" si="27"/>
        <v>6.3231999999999997E-2</v>
      </c>
      <c r="AW72" s="1231">
        <f t="shared" si="28"/>
        <v>6.3231999999999997E-2</v>
      </c>
      <c r="AX72" s="1231">
        <f t="shared" si="29"/>
        <v>6.3231999999999997E-2</v>
      </c>
      <c r="AY72" s="1231">
        <f t="shared" si="30"/>
        <v>6.3231999999999997E-2</v>
      </c>
      <c r="AZ72" s="1231">
        <f t="shared" si="31"/>
        <v>6.3231999999999997E-2</v>
      </c>
      <c r="BA72" s="1231">
        <f t="shared" si="32"/>
        <v>6.3231999999999997E-2</v>
      </c>
      <c r="BB72" s="1231">
        <f t="shared" si="33"/>
        <v>6.3231999999999997E-2</v>
      </c>
      <c r="BC72" s="1231">
        <f t="shared" si="34"/>
        <v>6.3231999999999997E-2</v>
      </c>
      <c r="BD72" s="1231">
        <f t="shared" si="35"/>
        <v>6.3231999999999997E-2</v>
      </c>
      <c r="BE72" s="748"/>
      <c r="BF72" s="748"/>
      <c r="BG72" s="748"/>
      <c r="BH72" s="748"/>
      <c r="BI72" s="748"/>
      <c r="BJ72" s="748"/>
      <c r="BK72" s="748"/>
      <c r="BL72" s="748"/>
      <c r="BM72" s="735"/>
      <c r="BN72" s="735"/>
      <c r="BO72" s="735"/>
      <c r="BP72" s="735"/>
      <c r="BQ72" s="735"/>
      <c r="BR72" s="229"/>
      <c r="BS72" s="229"/>
      <c r="BT72" s="229"/>
      <c r="BU72" s="228"/>
      <c r="BV72" s="228"/>
      <c r="BW72" s="228"/>
      <c r="BX72" s="228"/>
      <c r="BY72" s="228"/>
      <c r="BZ72" s="228"/>
      <c r="CA72" s="228"/>
      <c r="CB72" s="228"/>
      <c r="CC72" s="228"/>
      <c r="CD72" s="228"/>
      <c r="CE72" s="228"/>
      <c r="CF72" s="228"/>
      <c r="CG72" s="228"/>
      <c r="CH72" s="228"/>
      <c r="CI72" s="228"/>
      <c r="CJ72" s="228"/>
      <c r="CK72" s="228"/>
      <c r="CL72" s="228"/>
      <c r="CM72" s="113"/>
      <c r="CN72" s="113"/>
      <c r="CO72" s="113"/>
      <c r="CP72" s="113"/>
      <c r="CQ72" s="113"/>
      <c r="CR72" s="113"/>
      <c r="CS72" s="113"/>
      <c r="CT72" s="113"/>
      <c r="CU72" s="113"/>
      <c r="CV72" s="113"/>
      <c r="CW72" s="113"/>
      <c r="CX72" s="113"/>
      <c r="CY72" s="113"/>
      <c r="CZ72" s="113"/>
      <c r="DA72" s="113"/>
      <c r="DB72" s="113"/>
      <c r="DC72" s="113"/>
      <c r="DD72" s="113"/>
      <c r="DE72" s="113"/>
      <c r="DF72" s="113"/>
      <c r="DG72" s="113"/>
      <c r="DH72" s="113"/>
      <c r="DI72" s="113"/>
      <c r="DJ72" s="113"/>
      <c r="DK72" s="113"/>
      <c r="DL72" s="113"/>
      <c r="DM72" s="113"/>
      <c r="DN72" s="113"/>
      <c r="DO72" s="113"/>
      <c r="DP72" s="113"/>
      <c r="DQ72" s="113"/>
      <c r="DR72" s="113"/>
      <c r="DS72" s="113"/>
      <c r="DT72" s="113"/>
      <c r="DU72" s="113"/>
      <c r="DV72" s="113"/>
      <c r="DW72" s="113"/>
      <c r="DX72" s="113"/>
      <c r="DY72" s="113"/>
      <c r="DZ72" s="113"/>
      <c r="EA72" s="113"/>
      <c r="EB72" s="113"/>
    </row>
    <row r="73" spans="2:132" x14ac:dyDescent="0.2">
      <c r="B73" s="113"/>
      <c r="C73" s="113"/>
      <c r="D73" s="113"/>
      <c r="E73" s="113"/>
      <c r="F73" s="42">
        <v>13</v>
      </c>
      <c r="G73" s="632">
        <v>7.0375999999999994E-2</v>
      </c>
      <c r="H73" s="632">
        <v>7.0375999999999994E-2</v>
      </c>
      <c r="I73" s="632">
        <v>7.0375999999999994E-2</v>
      </c>
      <c r="J73" s="632">
        <v>7.0375999999999994E-2</v>
      </c>
      <c r="K73" s="632">
        <v>7.0375999999999994E-2</v>
      </c>
      <c r="L73" s="632">
        <v>7.0375999999999994E-2</v>
      </c>
      <c r="M73" s="632">
        <v>7.0375999999999994E-2</v>
      </c>
      <c r="N73" s="632">
        <v>7.0375999999999994E-2</v>
      </c>
      <c r="O73" s="632">
        <v>7.0375999999999994E-2</v>
      </c>
      <c r="P73" s="632">
        <v>7.0375999999999994E-2</v>
      </c>
      <c r="Q73" s="632">
        <v>7.0375999999999994E-2</v>
      </c>
      <c r="R73" s="632">
        <v>7.0375999999999994E-2</v>
      </c>
      <c r="S73" s="288">
        <v>380</v>
      </c>
      <c r="T73" s="934">
        <v>0.14075199999999999</v>
      </c>
      <c r="U73" s="1036"/>
      <c r="V73" s="1120"/>
      <c r="W73" s="1100"/>
      <c r="X73" s="865"/>
      <c r="Y73" s="874"/>
      <c r="Z73" s="866"/>
      <c r="AA73" s="866"/>
      <c r="AB73" s="866"/>
      <c r="AC73" s="866"/>
      <c r="AD73" s="867"/>
      <c r="AE73" s="163"/>
      <c r="AF73" s="735"/>
      <c r="AG73" s="735"/>
      <c r="AH73" s="735"/>
      <c r="AI73" s="735"/>
      <c r="AJ73" s="735"/>
      <c r="AK73" s="735"/>
      <c r="AL73" s="735"/>
      <c r="AM73" s="735"/>
      <c r="AN73" s="735"/>
      <c r="AO73" s="735"/>
      <c r="AP73" s="735"/>
      <c r="AQ73" s="748"/>
      <c r="AR73" s="1184">
        <v>13</v>
      </c>
      <c r="AS73" s="1231">
        <f t="shared" si="24"/>
        <v>7.0375999999999994E-2</v>
      </c>
      <c r="AT73" s="1231">
        <f t="shared" si="25"/>
        <v>7.0375999999999994E-2</v>
      </c>
      <c r="AU73" s="1231">
        <f t="shared" si="26"/>
        <v>7.0375999999999994E-2</v>
      </c>
      <c r="AV73" s="1231">
        <f t="shared" si="27"/>
        <v>7.0375999999999994E-2</v>
      </c>
      <c r="AW73" s="1231">
        <f t="shared" si="28"/>
        <v>7.0375999999999994E-2</v>
      </c>
      <c r="AX73" s="1231">
        <f t="shared" si="29"/>
        <v>7.0375999999999994E-2</v>
      </c>
      <c r="AY73" s="1231">
        <f t="shared" si="30"/>
        <v>7.0375999999999994E-2</v>
      </c>
      <c r="AZ73" s="1231">
        <f t="shared" si="31"/>
        <v>7.0375999999999994E-2</v>
      </c>
      <c r="BA73" s="1231">
        <f t="shared" si="32"/>
        <v>7.0375999999999994E-2</v>
      </c>
      <c r="BB73" s="1231">
        <f t="shared" si="33"/>
        <v>7.0375999999999994E-2</v>
      </c>
      <c r="BC73" s="1231">
        <f t="shared" si="34"/>
        <v>7.0375999999999994E-2</v>
      </c>
      <c r="BD73" s="1231">
        <f t="shared" si="35"/>
        <v>7.0375999999999994E-2</v>
      </c>
      <c r="BE73" s="748"/>
      <c r="BF73" s="748"/>
      <c r="BG73" s="748"/>
      <c r="BH73" s="748"/>
      <c r="BI73" s="748"/>
      <c r="BJ73" s="748"/>
      <c r="BK73" s="748"/>
      <c r="BL73" s="748"/>
      <c r="BM73" s="735"/>
      <c r="BN73" s="735"/>
      <c r="BO73" s="735"/>
      <c r="BP73" s="735"/>
      <c r="BQ73" s="735"/>
      <c r="BR73" s="229"/>
      <c r="BS73" s="229"/>
      <c r="BT73" s="229"/>
      <c r="BU73" s="228"/>
      <c r="BV73" s="228"/>
      <c r="BW73" s="228"/>
      <c r="BX73" s="228"/>
      <c r="BY73" s="228"/>
      <c r="BZ73" s="228"/>
      <c r="CA73" s="228"/>
      <c r="CB73" s="228"/>
      <c r="CC73" s="228"/>
      <c r="CD73" s="228"/>
      <c r="CE73" s="228"/>
      <c r="CF73" s="228"/>
      <c r="CG73" s="228"/>
      <c r="CH73" s="228"/>
      <c r="CI73" s="228"/>
      <c r="CJ73" s="228"/>
      <c r="CK73" s="228"/>
      <c r="CL73" s="228"/>
      <c r="CM73" s="113"/>
      <c r="CN73" s="113"/>
      <c r="CO73" s="113"/>
      <c r="CP73" s="113"/>
      <c r="CQ73" s="113"/>
      <c r="CR73" s="113"/>
      <c r="CS73" s="113"/>
      <c r="CT73" s="113"/>
      <c r="CU73" s="113"/>
      <c r="CV73" s="113"/>
      <c r="CW73" s="113"/>
      <c r="CX73" s="113"/>
      <c r="CY73" s="113"/>
      <c r="CZ73" s="113"/>
      <c r="DA73" s="113"/>
      <c r="DB73" s="113"/>
      <c r="DC73" s="113"/>
      <c r="DD73" s="113"/>
      <c r="DE73" s="113"/>
      <c r="DF73" s="113"/>
      <c r="DG73" s="113"/>
      <c r="DH73" s="113"/>
      <c r="DI73" s="113"/>
      <c r="DJ73" s="113"/>
      <c r="DK73" s="113"/>
      <c r="DL73" s="113"/>
      <c r="DM73" s="113"/>
      <c r="DN73" s="113"/>
      <c r="DO73" s="113"/>
      <c r="DP73" s="113"/>
      <c r="DQ73" s="113"/>
      <c r="DR73" s="113"/>
      <c r="DS73" s="113"/>
      <c r="DT73" s="113"/>
      <c r="DU73" s="113"/>
      <c r="DV73" s="113"/>
      <c r="DW73" s="113"/>
      <c r="DX73" s="113"/>
      <c r="DY73" s="113"/>
      <c r="DZ73" s="113"/>
      <c r="EA73" s="113"/>
      <c r="EB73" s="113"/>
    </row>
    <row r="74" spans="2:132" x14ac:dyDescent="0.2">
      <c r="B74" s="113"/>
      <c r="C74" s="113"/>
      <c r="D74" s="113"/>
      <c r="E74" s="113"/>
      <c r="F74" s="42">
        <v>14</v>
      </c>
      <c r="G74" s="632">
        <v>7.6759999999999995E-2</v>
      </c>
      <c r="H74" s="632">
        <v>7.6759999999999995E-2</v>
      </c>
      <c r="I74" s="632">
        <v>7.6759999999999995E-2</v>
      </c>
      <c r="J74" s="632">
        <v>7.6759999999999995E-2</v>
      </c>
      <c r="K74" s="632">
        <v>7.6759999999999995E-2</v>
      </c>
      <c r="L74" s="632">
        <v>7.6759999999999995E-2</v>
      </c>
      <c r="M74" s="632">
        <v>7.6759999999999995E-2</v>
      </c>
      <c r="N74" s="632">
        <v>7.6759999999999995E-2</v>
      </c>
      <c r="O74" s="632">
        <v>7.6759999999999995E-2</v>
      </c>
      <c r="P74" s="632">
        <v>7.6759999999999995E-2</v>
      </c>
      <c r="Q74" s="632">
        <v>7.6759999999999995E-2</v>
      </c>
      <c r="R74" s="632">
        <v>7.6759999999999995E-2</v>
      </c>
      <c r="S74" s="288">
        <v>410.4</v>
      </c>
      <c r="T74" s="934">
        <v>0.15351999999999999</v>
      </c>
      <c r="U74" s="1036"/>
      <c r="V74" s="1120"/>
      <c r="W74" s="1100"/>
      <c r="X74" s="865"/>
      <c r="Y74" s="874"/>
      <c r="Z74" s="866"/>
      <c r="AA74" s="866"/>
      <c r="AB74" s="866"/>
      <c r="AC74" s="866"/>
      <c r="AD74" s="867"/>
      <c r="AE74" s="163"/>
      <c r="AF74" s="735"/>
      <c r="AG74" s="735"/>
      <c r="AH74" s="735"/>
      <c r="AI74" s="735"/>
      <c r="AJ74" s="735"/>
      <c r="AK74" s="735"/>
      <c r="AL74" s="735"/>
      <c r="AM74" s="735"/>
      <c r="AN74" s="735"/>
      <c r="AO74" s="735"/>
      <c r="AP74" s="735"/>
      <c r="AQ74" s="748"/>
      <c r="AR74" s="1184">
        <v>14</v>
      </c>
      <c r="AS74" s="1231">
        <f t="shared" si="24"/>
        <v>7.6759999999999995E-2</v>
      </c>
      <c r="AT74" s="1231">
        <f t="shared" si="25"/>
        <v>7.6759999999999995E-2</v>
      </c>
      <c r="AU74" s="1231">
        <f t="shared" si="26"/>
        <v>7.6759999999999995E-2</v>
      </c>
      <c r="AV74" s="1231">
        <f t="shared" si="27"/>
        <v>7.6759999999999995E-2</v>
      </c>
      <c r="AW74" s="1231">
        <f t="shared" si="28"/>
        <v>7.6759999999999995E-2</v>
      </c>
      <c r="AX74" s="1231">
        <f t="shared" si="29"/>
        <v>7.6759999999999995E-2</v>
      </c>
      <c r="AY74" s="1231">
        <f t="shared" si="30"/>
        <v>7.6759999999999995E-2</v>
      </c>
      <c r="AZ74" s="1231">
        <f t="shared" si="31"/>
        <v>7.6759999999999995E-2</v>
      </c>
      <c r="BA74" s="1231">
        <f t="shared" si="32"/>
        <v>7.6759999999999995E-2</v>
      </c>
      <c r="BB74" s="1231">
        <f t="shared" si="33"/>
        <v>7.6759999999999995E-2</v>
      </c>
      <c r="BC74" s="1231">
        <f t="shared" si="34"/>
        <v>7.6759999999999995E-2</v>
      </c>
      <c r="BD74" s="1231">
        <f t="shared" si="35"/>
        <v>7.6759999999999995E-2</v>
      </c>
      <c r="BE74" s="748"/>
      <c r="BF74" s="748"/>
      <c r="BG74" s="748"/>
      <c r="BH74" s="748"/>
      <c r="BI74" s="748"/>
      <c r="BJ74" s="748"/>
      <c r="BK74" s="748"/>
      <c r="BL74" s="748"/>
      <c r="BM74" s="735"/>
      <c r="BN74" s="735"/>
      <c r="BO74" s="735"/>
      <c r="BP74" s="735"/>
      <c r="BQ74" s="735"/>
      <c r="BR74" s="229"/>
      <c r="BS74" s="229"/>
      <c r="BT74" s="229"/>
      <c r="BU74" s="228"/>
      <c r="BV74" s="228"/>
      <c r="BW74" s="228"/>
      <c r="BX74" s="228"/>
      <c r="BY74" s="228"/>
      <c r="BZ74" s="228"/>
      <c r="CA74" s="228"/>
      <c r="CB74" s="228"/>
      <c r="CC74" s="228"/>
      <c r="CD74" s="228"/>
      <c r="CE74" s="228"/>
      <c r="CF74" s="228"/>
      <c r="CG74" s="228"/>
      <c r="CH74" s="228"/>
      <c r="CI74" s="228"/>
      <c r="CJ74" s="228"/>
      <c r="CK74" s="228"/>
      <c r="CL74" s="228"/>
      <c r="CM74" s="113"/>
      <c r="CN74" s="113"/>
      <c r="CO74" s="113"/>
      <c r="CP74" s="113"/>
      <c r="CQ74" s="113"/>
      <c r="CR74" s="113"/>
      <c r="CS74" s="113"/>
      <c r="CT74" s="113"/>
      <c r="CU74" s="113"/>
      <c r="CV74" s="113"/>
      <c r="CW74" s="113"/>
      <c r="CX74" s="113"/>
      <c r="CY74" s="113"/>
      <c r="CZ74" s="113"/>
      <c r="DA74" s="113"/>
      <c r="DB74" s="113"/>
      <c r="DC74" s="113"/>
      <c r="DD74" s="113"/>
      <c r="DE74" s="113"/>
      <c r="DF74" s="113"/>
      <c r="DG74" s="113"/>
      <c r="DH74" s="113"/>
      <c r="DI74" s="113"/>
      <c r="DJ74" s="113"/>
      <c r="DK74" s="113"/>
      <c r="DL74" s="113"/>
      <c r="DM74" s="113"/>
      <c r="DN74" s="113"/>
      <c r="DO74" s="113"/>
      <c r="DP74" s="113"/>
      <c r="DQ74" s="113"/>
      <c r="DR74" s="113"/>
      <c r="DS74" s="113"/>
      <c r="DT74" s="113"/>
      <c r="DU74" s="113"/>
      <c r="DV74" s="113"/>
      <c r="DW74" s="113"/>
      <c r="DX74" s="113"/>
      <c r="DY74" s="113"/>
      <c r="DZ74" s="113"/>
      <c r="EA74" s="113"/>
      <c r="EB74" s="113"/>
    </row>
    <row r="75" spans="2:132" x14ac:dyDescent="0.2">
      <c r="B75" s="113"/>
      <c r="C75" s="113"/>
      <c r="D75" s="113"/>
      <c r="E75" s="113"/>
      <c r="F75" s="42">
        <v>15</v>
      </c>
      <c r="G75" s="632">
        <v>8.1776000000000001E-2</v>
      </c>
      <c r="H75" s="632">
        <v>8.1776000000000001E-2</v>
      </c>
      <c r="I75" s="632">
        <v>8.1776000000000001E-2</v>
      </c>
      <c r="J75" s="632">
        <v>8.1776000000000001E-2</v>
      </c>
      <c r="K75" s="632">
        <v>8.1776000000000001E-2</v>
      </c>
      <c r="L75" s="632">
        <v>8.1776000000000001E-2</v>
      </c>
      <c r="M75" s="632">
        <v>8.1776000000000001E-2</v>
      </c>
      <c r="N75" s="632">
        <v>8.1776000000000001E-2</v>
      </c>
      <c r="O75" s="632">
        <v>8.1776000000000001E-2</v>
      </c>
      <c r="P75" s="632">
        <v>8.1776000000000001E-2</v>
      </c>
      <c r="Q75" s="632">
        <v>8.1776000000000001E-2</v>
      </c>
      <c r="R75" s="632">
        <v>8.1776000000000001E-2</v>
      </c>
      <c r="S75" s="288">
        <v>440.8</v>
      </c>
      <c r="T75" s="934">
        <v>0.163552</v>
      </c>
      <c r="U75" s="1036"/>
      <c r="V75" s="1120"/>
      <c r="W75" s="1100"/>
      <c r="X75" s="865"/>
      <c r="Y75" s="874"/>
      <c r="Z75" s="866"/>
      <c r="AA75" s="866"/>
      <c r="AB75" s="866"/>
      <c r="AC75" s="866"/>
      <c r="AD75" s="867"/>
      <c r="AE75" s="163"/>
      <c r="AF75" s="735"/>
      <c r="AG75" s="735"/>
      <c r="AH75" s="735"/>
      <c r="AI75" s="735"/>
      <c r="AJ75" s="735"/>
      <c r="AK75" s="735"/>
      <c r="AL75" s="735"/>
      <c r="AM75" s="735"/>
      <c r="AN75" s="735"/>
      <c r="AO75" s="735"/>
      <c r="AP75" s="735"/>
      <c r="AQ75" s="748"/>
      <c r="AR75" s="1184">
        <v>15</v>
      </c>
      <c r="AS75" s="1231">
        <f t="shared" si="24"/>
        <v>8.1776000000000001E-2</v>
      </c>
      <c r="AT75" s="1231">
        <f t="shared" si="25"/>
        <v>8.1776000000000001E-2</v>
      </c>
      <c r="AU75" s="1231">
        <f t="shared" si="26"/>
        <v>8.1776000000000001E-2</v>
      </c>
      <c r="AV75" s="1231">
        <f t="shared" si="27"/>
        <v>8.1776000000000001E-2</v>
      </c>
      <c r="AW75" s="1231">
        <f t="shared" si="28"/>
        <v>8.1776000000000001E-2</v>
      </c>
      <c r="AX75" s="1231">
        <f t="shared" si="29"/>
        <v>8.1776000000000001E-2</v>
      </c>
      <c r="AY75" s="1231">
        <f t="shared" si="30"/>
        <v>8.1776000000000001E-2</v>
      </c>
      <c r="AZ75" s="1231">
        <f t="shared" si="31"/>
        <v>8.1776000000000001E-2</v>
      </c>
      <c r="BA75" s="1231">
        <f t="shared" si="32"/>
        <v>8.1776000000000001E-2</v>
      </c>
      <c r="BB75" s="1231">
        <f t="shared" si="33"/>
        <v>8.1776000000000001E-2</v>
      </c>
      <c r="BC75" s="1231">
        <f t="shared" si="34"/>
        <v>8.1776000000000001E-2</v>
      </c>
      <c r="BD75" s="1231">
        <f t="shared" si="35"/>
        <v>8.1776000000000001E-2</v>
      </c>
      <c r="BE75" s="748"/>
      <c r="BF75" s="748"/>
      <c r="BG75" s="748"/>
      <c r="BH75" s="748"/>
      <c r="BI75" s="748"/>
      <c r="BJ75" s="748"/>
      <c r="BK75" s="748"/>
      <c r="BL75" s="748"/>
      <c r="BM75" s="735"/>
      <c r="BN75" s="735"/>
      <c r="BO75" s="735"/>
      <c r="BP75" s="735"/>
      <c r="BQ75" s="735"/>
      <c r="BR75" s="229"/>
      <c r="BS75" s="229"/>
      <c r="BT75" s="229"/>
      <c r="BU75" s="228"/>
      <c r="BV75" s="228"/>
      <c r="BW75" s="228"/>
      <c r="BX75" s="228"/>
      <c r="BY75" s="228"/>
      <c r="BZ75" s="228"/>
      <c r="CA75" s="228"/>
      <c r="CB75" s="228"/>
      <c r="CC75" s="228"/>
      <c r="CD75" s="228"/>
      <c r="CE75" s="228"/>
      <c r="CF75" s="228"/>
      <c r="CG75" s="228"/>
      <c r="CH75" s="228"/>
      <c r="CI75" s="228"/>
      <c r="CJ75" s="228"/>
      <c r="CK75" s="228"/>
      <c r="CL75" s="228"/>
      <c r="CM75" s="113"/>
      <c r="CN75" s="113"/>
      <c r="CO75" s="113"/>
      <c r="CP75" s="113"/>
      <c r="CQ75" s="113"/>
      <c r="CR75" s="113"/>
      <c r="CS75" s="113"/>
      <c r="CT75" s="113"/>
      <c r="CU75" s="113"/>
      <c r="CV75" s="113"/>
      <c r="CW75" s="113"/>
      <c r="CX75" s="113"/>
      <c r="CY75" s="113"/>
      <c r="CZ75" s="113"/>
      <c r="DA75" s="113"/>
      <c r="DB75" s="113"/>
      <c r="DC75" s="113"/>
      <c r="DD75" s="113"/>
      <c r="DE75" s="113"/>
      <c r="DF75" s="113"/>
      <c r="DG75" s="113"/>
      <c r="DH75" s="113"/>
      <c r="DI75" s="113"/>
      <c r="DJ75" s="113"/>
      <c r="DK75" s="113"/>
      <c r="DL75" s="113"/>
      <c r="DM75" s="113"/>
      <c r="DN75" s="113"/>
      <c r="DO75" s="113"/>
      <c r="DP75" s="113"/>
      <c r="DQ75" s="113"/>
      <c r="DR75" s="113"/>
      <c r="DS75" s="113"/>
      <c r="DT75" s="113"/>
      <c r="DU75" s="113"/>
      <c r="DV75" s="113"/>
      <c r="DW75" s="113"/>
      <c r="DX75" s="113"/>
      <c r="DY75" s="113"/>
      <c r="DZ75" s="113"/>
      <c r="EA75" s="113"/>
      <c r="EB75" s="113"/>
    </row>
    <row r="76" spans="2:132" x14ac:dyDescent="0.2">
      <c r="B76" s="113"/>
      <c r="C76" s="113"/>
      <c r="D76" s="113"/>
      <c r="E76" s="113"/>
      <c r="F76" s="42">
        <v>16</v>
      </c>
      <c r="G76" s="632">
        <v>8.6031999999999997E-2</v>
      </c>
      <c r="H76" s="632">
        <v>8.6031999999999997E-2</v>
      </c>
      <c r="I76" s="632">
        <v>8.6031999999999997E-2</v>
      </c>
      <c r="J76" s="632">
        <v>8.6031999999999997E-2</v>
      </c>
      <c r="K76" s="632">
        <v>8.6031999999999997E-2</v>
      </c>
      <c r="L76" s="632">
        <v>8.6031999999999997E-2</v>
      </c>
      <c r="M76" s="632">
        <v>8.6031999999999997E-2</v>
      </c>
      <c r="N76" s="632">
        <v>8.6031999999999997E-2</v>
      </c>
      <c r="O76" s="632">
        <v>8.6031999999999997E-2</v>
      </c>
      <c r="P76" s="632">
        <v>8.6031999999999997E-2</v>
      </c>
      <c r="Q76" s="632">
        <v>8.6031999999999997E-2</v>
      </c>
      <c r="R76" s="632">
        <v>8.6031999999999997E-2</v>
      </c>
      <c r="S76" s="288">
        <v>471.2</v>
      </c>
      <c r="T76" s="934">
        <v>0.17206399999999999</v>
      </c>
      <c r="U76" s="1036"/>
      <c r="V76" s="1120"/>
      <c r="W76" s="1100"/>
      <c r="X76" s="865"/>
      <c r="Y76" s="874"/>
      <c r="Z76" s="866"/>
      <c r="AA76" s="866"/>
      <c r="AB76" s="866"/>
      <c r="AC76" s="866"/>
      <c r="AD76" s="867"/>
      <c r="AE76" s="163"/>
      <c r="AF76" s="735"/>
      <c r="AG76" s="735"/>
      <c r="AH76" s="735"/>
      <c r="AI76" s="735"/>
      <c r="AJ76" s="735"/>
      <c r="AK76" s="735"/>
      <c r="AL76" s="735"/>
      <c r="AM76" s="735"/>
      <c r="AN76" s="735"/>
      <c r="AO76" s="735"/>
      <c r="AP76" s="735"/>
      <c r="AQ76" s="748"/>
      <c r="AR76" s="1184">
        <v>16</v>
      </c>
      <c r="AS76" s="1231">
        <f t="shared" si="24"/>
        <v>8.6031999999999997E-2</v>
      </c>
      <c r="AT76" s="1231">
        <f t="shared" si="25"/>
        <v>8.6031999999999997E-2</v>
      </c>
      <c r="AU76" s="1231">
        <f t="shared" si="26"/>
        <v>8.6031999999999997E-2</v>
      </c>
      <c r="AV76" s="1231">
        <f t="shared" si="27"/>
        <v>8.6031999999999997E-2</v>
      </c>
      <c r="AW76" s="1231">
        <f t="shared" si="28"/>
        <v>8.6031999999999997E-2</v>
      </c>
      <c r="AX76" s="1231">
        <f t="shared" si="29"/>
        <v>8.6031999999999997E-2</v>
      </c>
      <c r="AY76" s="1231">
        <f t="shared" si="30"/>
        <v>8.6031999999999997E-2</v>
      </c>
      <c r="AZ76" s="1231">
        <f t="shared" si="31"/>
        <v>8.6031999999999997E-2</v>
      </c>
      <c r="BA76" s="1231">
        <f t="shared" si="32"/>
        <v>8.6031999999999997E-2</v>
      </c>
      <c r="BB76" s="1231">
        <f t="shared" si="33"/>
        <v>8.6031999999999997E-2</v>
      </c>
      <c r="BC76" s="1231">
        <f t="shared" si="34"/>
        <v>8.6031999999999997E-2</v>
      </c>
      <c r="BD76" s="1231">
        <f t="shared" si="35"/>
        <v>8.6031999999999997E-2</v>
      </c>
      <c r="BE76" s="748"/>
      <c r="BF76" s="748"/>
      <c r="BG76" s="748"/>
      <c r="BH76" s="748"/>
      <c r="BI76" s="748"/>
      <c r="BJ76" s="748"/>
      <c r="BK76" s="748"/>
      <c r="BL76" s="748"/>
      <c r="BM76" s="735"/>
      <c r="BN76" s="735"/>
      <c r="BO76" s="735"/>
      <c r="BP76" s="735"/>
      <c r="BQ76" s="735"/>
      <c r="BR76" s="229"/>
      <c r="BS76" s="229"/>
      <c r="BT76" s="229"/>
      <c r="BU76" s="228"/>
      <c r="BV76" s="228"/>
      <c r="BW76" s="228"/>
      <c r="BX76" s="228"/>
      <c r="BY76" s="228"/>
      <c r="BZ76" s="228"/>
      <c r="CA76" s="228"/>
      <c r="CB76" s="228"/>
      <c r="CC76" s="228"/>
      <c r="CD76" s="228"/>
      <c r="CE76" s="228"/>
      <c r="CF76" s="228"/>
      <c r="CG76" s="228"/>
      <c r="CH76" s="228"/>
      <c r="CI76" s="228"/>
      <c r="CJ76" s="228"/>
      <c r="CK76" s="228"/>
      <c r="CL76" s="228"/>
      <c r="CM76" s="113"/>
      <c r="CN76" s="113"/>
      <c r="CO76" s="113"/>
      <c r="CP76" s="113"/>
      <c r="CQ76" s="113"/>
      <c r="CR76" s="113"/>
      <c r="CS76" s="113"/>
      <c r="CT76" s="113"/>
      <c r="CU76" s="113"/>
      <c r="CV76" s="113"/>
      <c r="CW76" s="113"/>
      <c r="CX76" s="113"/>
      <c r="CY76" s="113"/>
      <c r="CZ76" s="113"/>
      <c r="DA76" s="113"/>
      <c r="DB76" s="113"/>
      <c r="DC76" s="113"/>
      <c r="DD76" s="113"/>
      <c r="DE76" s="113"/>
      <c r="DF76" s="113"/>
      <c r="DG76" s="113"/>
      <c r="DH76" s="113"/>
      <c r="DI76" s="113"/>
      <c r="DJ76" s="113"/>
      <c r="DK76" s="113"/>
      <c r="DL76" s="113"/>
      <c r="DM76" s="113"/>
      <c r="DN76" s="113"/>
      <c r="DO76" s="113"/>
      <c r="DP76" s="113"/>
      <c r="DQ76" s="113"/>
      <c r="DR76" s="113"/>
      <c r="DS76" s="113"/>
      <c r="DT76" s="113"/>
      <c r="DU76" s="113"/>
      <c r="DV76" s="113"/>
      <c r="DW76" s="113"/>
      <c r="DX76" s="113"/>
      <c r="DY76" s="113"/>
      <c r="DZ76" s="113"/>
      <c r="EA76" s="113"/>
      <c r="EB76" s="113"/>
    </row>
    <row r="77" spans="2:132" x14ac:dyDescent="0.2">
      <c r="B77" s="113"/>
      <c r="C77" s="113"/>
      <c r="D77" s="113"/>
      <c r="E77" s="113"/>
      <c r="F77" s="42">
        <v>17</v>
      </c>
      <c r="G77" s="632">
        <v>8.9527999999999996E-2</v>
      </c>
      <c r="H77" s="632">
        <v>8.9527999999999996E-2</v>
      </c>
      <c r="I77" s="632">
        <v>8.9527999999999996E-2</v>
      </c>
      <c r="J77" s="632">
        <v>8.9527999999999996E-2</v>
      </c>
      <c r="K77" s="632">
        <v>8.9527999999999996E-2</v>
      </c>
      <c r="L77" s="632">
        <v>8.9527999999999996E-2</v>
      </c>
      <c r="M77" s="632">
        <v>8.9527999999999996E-2</v>
      </c>
      <c r="N77" s="632">
        <v>8.9527999999999996E-2</v>
      </c>
      <c r="O77" s="632">
        <v>8.9527999999999996E-2</v>
      </c>
      <c r="P77" s="632">
        <v>8.9527999999999996E-2</v>
      </c>
      <c r="Q77" s="632">
        <v>8.9527999999999996E-2</v>
      </c>
      <c r="R77" s="632">
        <v>8.9527999999999996E-2</v>
      </c>
      <c r="S77" s="288">
        <v>501.6</v>
      </c>
      <c r="T77" s="934">
        <v>0.17905599999999999</v>
      </c>
      <c r="U77" s="1036"/>
      <c r="V77" s="1120"/>
      <c r="W77" s="1100"/>
      <c r="X77" s="865"/>
      <c r="Y77" s="874"/>
      <c r="Z77" s="866"/>
      <c r="AA77" s="866"/>
      <c r="AB77" s="866"/>
      <c r="AC77" s="866"/>
      <c r="AD77" s="867"/>
      <c r="AE77" s="163"/>
      <c r="AF77" s="735"/>
      <c r="AG77" s="735"/>
      <c r="AH77" s="735"/>
      <c r="AI77" s="735"/>
      <c r="AJ77" s="735"/>
      <c r="AK77" s="735"/>
      <c r="AL77" s="735"/>
      <c r="AM77" s="735"/>
      <c r="AN77" s="735"/>
      <c r="AO77" s="735"/>
      <c r="AP77" s="735"/>
      <c r="AQ77" s="748"/>
      <c r="AR77" s="1184">
        <v>17</v>
      </c>
      <c r="AS77" s="1231">
        <f t="shared" si="24"/>
        <v>8.9527999999999996E-2</v>
      </c>
      <c r="AT77" s="1231">
        <f t="shared" si="25"/>
        <v>8.9527999999999996E-2</v>
      </c>
      <c r="AU77" s="1231">
        <f t="shared" si="26"/>
        <v>8.9527999999999996E-2</v>
      </c>
      <c r="AV77" s="1231">
        <f t="shared" si="27"/>
        <v>8.9527999999999996E-2</v>
      </c>
      <c r="AW77" s="1231">
        <f t="shared" si="28"/>
        <v>8.9527999999999996E-2</v>
      </c>
      <c r="AX77" s="1231">
        <f t="shared" si="29"/>
        <v>8.9527999999999996E-2</v>
      </c>
      <c r="AY77" s="1231">
        <f t="shared" si="30"/>
        <v>8.9527999999999996E-2</v>
      </c>
      <c r="AZ77" s="1231">
        <f t="shared" si="31"/>
        <v>8.9527999999999996E-2</v>
      </c>
      <c r="BA77" s="1231">
        <f t="shared" si="32"/>
        <v>8.9527999999999996E-2</v>
      </c>
      <c r="BB77" s="1231">
        <f t="shared" si="33"/>
        <v>8.9527999999999996E-2</v>
      </c>
      <c r="BC77" s="1231">
        <f t="shared" si="34"/>
        <v>8.9527999999999996E-2</v>
      </c>
      <c r="BD77" s="1231">
        <f t="shared" si="35"/>
        <v>8.9527999999999996E-2</v>
      </c>
      <c r="BE77" s="748"/>
      <c r="BF77" s="748"/>
      <c r="BG77" s="748"/>
      <c r="BH77" s="748"/>
      <c r="BI77" s="748"/>
      <c r="BJ77" s="748"/>
      <c r="BK77" s="748"/>
      <c r="BL77" s="748"/>
      <c r="BM77" s="735"/>
      <c r="BN77" s="735"/>
      <c r="BO77" s="735"/>
      <c r="BP77" s="735"/>
      <c r="BQ77" s="735"/>
      <c r="BR77" s="229"/>
      <c r="BS77" s="229"/>
      <c r="BT77" s="229"/>
      <c r="BU77" s="228"/>
      <c r="BV77" s="228"/>
      <c r="BW77" s="228"/>
      <c r="BX77" s="228"/>
      <c r="BY77" s="228"/>
      <c r="BZ77" s="228"/>
      <c r="CA77" s="228"/>
      <c r="CB77" s="228"/>
      <c r="CC77" s="228"/>
      <c r="CD77" s="228"/>
      <c r="CE77" s="228"/>
      <c r="CF77" s="228"/>
      <c r="CG77" s="228"/>
      <c r="CH77" s="228"/>
      <c r="CI77" s="228"/>
      <c r="CJ77" s="228"/>
      <c r="CK77" s="228"/>
      <c r="CL77" s="228"/>
      <c r="CM77" s="113"/>
      <c r="CN77" s="113"/>
      <c r="CO77" s="113"/>
      <c r="CP77" s="113"/>
      <c r="CQ77" s="113"/>
      <c r="CR77" s="113"/>
      <c r="CS77" s="113"/>
      <c r="CT77" s="113"/>
      <c r="CU77" s="113"/>
      <c r="CV77" s="113"/>
      <c r="CW77" s="113"/>
      <c r="CX77" s="113"/>
      <c r="CY77" s="113"/>
      <c r="CZ77" s="113"/>
      <c r="DA77" s="113"/>
      <c r="DB77" s="113"/>
      <c r="DC77" s="113"/>
      <c r="DD77" s="113"/>
      <c r="DE77" s="113"/>
      <c r="DF77" s="113"/>
      <c r="DG77" s="113"/>
      <c r="DH77" s="113"/>
      <c r="DI77" s="113"/>
      <c r="DJ77" s="113"/>
      <c r="DK77" s="113"/>
      <c r="DL77" s="113"/>
      <c r="DM77" s="113"/>
      <c r="DN77" s="113"/>
      <c r="DO77" s="113"/>
      <c r="DP77" s="113"/>
      <c r="DQ77" s="113"/>
      <c r="DR77" s="113"/>
      <c r="DS77" s="113"/>
      <c r="DT77" s="113"/>
      <c r="DU77" s="113"/>
      <c r="DV77" s="113"/>
      <c r="DW77" s="113"/>
      <c r="DX77" s="113"/>
      <c r="DY77" s="113"/>
      <c r="DZ77" s="113"/>
      <c r="EA77" s="113"/>
      <c r="EB77" s="113"/>
    </row>
    <row r="78" spans="2:132" x14ac:dyDescent="0.2">
      <c r="B78" s="113"/>
      <c r="C78" s="113"/>
      <c r="D78" s="113"/>
      <c r="E78" s="113"/>
      <c r="F78" s="42">
        <v>18</v>
      </c>
      <c r="G78" s="632">
        <v>9.2719999999999997E-2</v>
      </c>
      <c r="H78" s="632">
        <v>9.2719999999999997E-2</v>
      </c>
      <c r="I78" s="632">
        <v>9.2719999999999997E-2</v>
      </c>
      <c r="J78" s="632">
        <v>9.2719999999999997E-2</v>
      </c>
      <c r="K78" s="632">
        <v>9.2719999999999997E-2</v>
      </c>
      <c r="L78" s="632">
        <v>9.2719999999999997E-2</v>
      </c>
      <c r="M78" s="632">
        <v>9.2719999999999997E-2</v>
      </c>
      <c r="N78" s="632">
        <v>9.2719999999999997E-2</v>
      </c>
      <c r="O78" s="632">
        <v>9.2719999999999997E-2</v>
      </c>
      <c r="P78" s="632">
        <v>9.2719999999999997E-2</v>
      </c>
      <c r="Q78" s="632">
        <v>9.2719999999999997E-2</v>
      </c>
      <c r="R78" s="632">
        <v>9.2719999999999997E-2</v>
      </c>
      <c r="S78" s="288">
        <v>532</v>
      </c>
      <c r="T78" s="934">
        <v>0.18543999999999999</v>
      </c>
      <c r="U78" s="1036"/>
      <c r="V78" s="1120"/>
      <c r="W78" s="1100"/>
      <c r="X78" s="865"/>
      <c r="Y78" s="874"/>
      <c r="Z78" s="866"/>
      <c r="AA78" s="866"/>
      <c r="AB78" s="866"/>
      <c r="AC78" s="866"/>
      <c r="AD78" s="867"/>
      <c r="AE78" s="163"/>
      <c r="AF78" s="735"/>
      <c r="AG78" s="735"/>
      <c r="AH78" s="735"/>
      <c r="AI78" s="735"/>
      <c r="AJ78" s="735"/>
      <c r="AK78" s="735"/>
      <c r="AL78" s="735"/>
      <c r="AM78" s="735"/>
      <c r="AN78" s="735"/>
      <c r="AO78" s="735"/>
      <c r="AP78" s="735"/>
      <c r="AQ78" s="748"/>
      <c r="AR78" s="1184">
        <v>18</v>
      </c>
      <c r="AS78" s="1231">
        <f t="shared" si="24"/>
        <v>9.2719999999999997E-2</v>
      </c>
      <c r="AT78" s="1231">
        <f t="shared" si="25"/>
        <v>9.2719999999999997E-2</v>
      </c>
      <c r="AU78" s="1231">
        <f t="shared" si="26"/>
        <v>9.2719999999999997E-2</v>
      </c>
      <c r="AV78" s="1231">
        <f t="shared" si="27"/>
        <v>9.2719999999999997E-2</v>
      </c>
      <c r="AW78" s="1231">
        <f t="shared" si="28"/>
        <v>9.2719999999999997E-2</v>
      </c>
      <c r="AX78" s="1231">
        <f t="shared" si="29"/>
        <v>9.2719999999999997E-2</v>
      </c>
      <c r="AY78" s="1231">
        <f t="shared" si="30"/>
        <v>9.2719999999999997E-2</v>
      </c>
      <c r="AZ78" s="1231">
        <f t="shared" si="31"/>
        <v>9.2719999999999997E-2</v>
      </c>
      <c r="BA78" s="1231">
        <f t="shared" si="32"/>
        <v>9.2719999999999997E-2</v>
      </c>
      <c r="BB78" s="1231">
        <f t="shared" si="33"/>
        <v>9.2719999999999997E-2</v>
      </c>
      <c r="BC78" s="1231">
        <f t="shared" si="34"/>
        <v>9.2719999999999997E-2</v>
      </c>
      <c r="BD78" s="1231">
        <f t="shared" si="35"/>
        <v>9.2719999999999997E-2</v>
      </c>
      <c r="BE78" s="748"/>
      <c r="BF78" s="748"/>
      <c r="BG78" s="748"/>
      <c r="BH78" s="748"/>
      <c r="BI78" s="748"/>
      <c r="BJ78" s="748"/>
      <c r="BK78" s="748"/>
      <c r="BL78" s="748"/>
      <c r="BM78" s="735"/>
      <c r="BN78" s="735"/>
      <c r="BO78" s="735"/>
      <c r="BP78" s="735"/>
      <c r="BQ78" s="735"/>
      <c r="BR78" s="229"/>
      <c r="BS78" s="229"/>
      <c r="BT78" s="229"/>
      <c r="BU78" s="228"/>
      <c r="BV78" s="228"/>
      <c r="BW78" s="228"/>
      <c r="BX78" s="228"/>
      <c r="BY78" s="228"/>
      <c r="BZ78" s="228"/>
      <c r="CA78" s="228"/>
      <c r="CB78" s="228"/>
      <c r="CC78" s="228"/>
      <c r="CD78" s="228"/>
      <c r="CE78" s="228"/>
      <c r="CF78" s="228"/>
      <c r="CG78" s="228"/>
      <c r="CH78" s="228"/>
      <c r="CI78" s="228"/>
      <c r="CJ78" s="228"/>
      <c r="CK78" s="228"/>
      <c r="CL78" s="228"/>
      <c r="CM78" s="113"/>
      <c r="CN78" s="113"/>
      <c r="CO78" s="113"/>
      <c r="CP78" s="113"/>
      <c r="CQ78" s="113"/>
      <c r="CR78" s="113"/>
      <c r="CS78" s="113"/>
      <c r="CT78" s="113"/>
      <c r="CU78" s="113"/>
      <c r="CV78" s="113"/>
      <c r="CW78" s="113"/>
      <c r="CX78" s="113"/>
      <c r="CY78" s="113"/>
      <c r="CZ78" s="113"/>
      <c r="DA78" s="113"/>
      <c r="DB78" s="113"/>
      <c r="DC78" s="113"/>
      <c r="DD78" s="113"/>
      <c r="DE78" s="113"/>
      <c r="DF78" s="113"/>
      <c r="DG78" s="113"/>
      <c r="DH78" s="113"/>
      <c r="DI78" s="113"/>
      <c r="DJ78" s="113"/>
      <c r="DK78" s="113"/>
      <c r="DL78" s="113"/>
      <c r="DM78" s="113"/>
      <c r="DN78" s="113"/>
      <c r="DO78" s="113"/>
      <c r="DP78" s="113"/>
      <c r="DQ78" s="113"/>
      <c r="DR78" s="113"/>
      <c r="DS78" s="113"/>
      <c r="DT78" s="113"/>
      <c r="DU78" s="113"/>
      <c r="DV78" s="113"/>
      <c r="DW78" s="113"/>
      <c r="DX78" s="113"/>
      <c r="DY78" s="113"/>
      <c r="DZ78" s="113"/>
      <c r="EA78" s="113"/>
      <c r="EB78" s="113"/>
    </row>
    <row r="79" spans="2:132" x14ac:dyDescent="0.2">
      <c r="B79" s="113"/>
      <c r="C79" s="113"/>
      <c r="D79" s="113"/>
      <c r="E79" s="113"/>
      <c r="F79" s="42">
        <v>19</v>
      </c>
      <c r="G79" s="632">
        <v>9.5304E-2</v>
      </c>
      <c r="H79" s="632">
        <v>9.5304E-2</v>
      </c>
      <c r="I79" s="632">
        <v>9.5304E-2</v>
      </c>
      <c r="J79" s="632">
        <v>9.5304E-2</v>
      </c>
      <c r="K79" s="632">
        <v>9.5304E-2</v>
      </c>
      <c r="L79" s="632">
        <v>9.5304E-2</v>
      </c>
      <c r="M79" s="632">
        <v>9.5304E-2</v>
      </c>
      <c r="N79" s="632">
        <v>9.5304E-2</v>
      </c>
      <c r="O79" s="632">
        <v>9.5304E-2</v>
      </c>
      <c r="P79" s="632">
        <v>9.5304E-2</v>
      </c>
      <c r="Q79" s="632">
        <v>9.5304E-2</v>
      </c>
      <c r="R79" s="632">
        <v>9.5304E-2</v>
      </c>
      <c r="S79" s="288">
        <v>562.4</v>
      </c>
      <c r="T79" s="934">
        <v>0.190608</v>
      </c>
      <c r="U79" s="1036"/>
      <c r="V79" s="1120"/>
      <c r="W79" s="1100"/>
      <c r="X79" s="865"/>
      <c r="Y79" s="874"/>
      <c r="Z79" s="866"/>
      <c r="AA79" s="866"/>
      <c r="AB79" s="866"/>
      <c r="AC79" s="866"/>
      <c r="AD79" s="867"/>
      <c r="AE79" s="163"/>
      <c r="AF79" s="735"/>
      <c r="AG79" s="735"/>
      <c r="AH79" s="735"/>
      <c r="AI79" s="735"/>
      <c r="AJ79" s="735"/>
      <c r="AK79" s="735"/>
      <c r="AL79" s="735"/>
      <c r="AM79" s="735"/>
      <c r="AN79" s="735"/>
      <c r="AO79" s="735"/>
      <c r="AP79" s="735"/>
      <c r="AQ79" s="748"/>
      <c r="AR79" s="1184">
        <v>19</v>
      </c>
      <c r="AS79" s="1231">
        <f t="shared" si="24"/>
        <v>9.5304E-2</v>
      </c>
      <c r="AT79" s="1231">
        <f t="shared" si="25"/>
        <v>9.5304E-2</v>
      </c>
      <c r="AU79" s="1231">
        <f t="shared" si="26"/>
        <v>9.5304E-2</v>
      </c>
      <c r="AV79" s="1231">
        <f t="shared" si="27"/>
        <v>9.5304E-2</v>
      </c>
      <c r="AW79" s="1231">
        <f t="shared" si="28"/>
        <v>9.5304E-2</v>
      </c>
      <c r="AX79" s="1231">
        <f t="shared" si="29"/>
        <v>9.5304E-2</v>
      </c>
      <c r="AY79" s="1231">
        <f t="shared" si="30"/>
        <v>9.5304E-2</v>
      </c>
      <c r="AZ79" s="1231">
        <f t="shared" si="31"/>
        <v>9.5304E-2</v>
      </c>
      <c r="BA79" s="1231">
        <f t="shared" si="32"/>
        <v>9.5304E-2</v>
      </c>
      <c r="BB79" s="1231">
        <f t="shared" si="33"/>
        <v>9.5304E-2</v>
      </c>
      <c r="BC79" s="1231">
        <f t="shared" si="34"/>
        <v>9.5304E-2</v>
      </c>
      <c r="BD79" s="1231">
        <f t="shared" si="35"/>
        <v>9.5304E-2</v>
      </c>
      <c r="BE79" s="748"/>
      <c r="BF79" s="748"/>
      <c r="BG79" s="748"/>
      <c r="BH79" s="748"/>
      <c r="BI79" s="748"/>
      <c r="BJ79" s="748"/>
      <c r="BK79" s="748"/>
      <c r="BL79" s="748"/>
      <c r="BM79" s="735"/>
      <c r="BN79" s="735"/>
      <c r="BO79" s="735"/>
      <c r="BP79" s="735"/>
      <c r="BQ79" s="735"/>
      <c r="BR79" s="229"/>
      <c r="BS79" s="229"/>
      <c r="BT79" s="229"/>
      <c r="BU79" s="228"/>
      <c r="BV79" s="228"/>
      <c r="BW79" s="228"/>
      <c r="BX79" s="228"/>
      <c r="BY79" s="228"/>
      <c r="BZ79" s="228"/>
      <c r="CA79" s="228"/>
      <c r="CB79" s="228"/>
      <c r="CC79" s="228"/>
      <c r="CD79" s="228"/>
      <c r="CE79" s="228"/>
      <c r="CF79" s="228"/>
      <c r="CG79" s="228"/>
      <c r="CH79" s="228"/>
      <c r="CI79" s="228"/>
      <c r="CJ79" s="228"/>
      <c r="CK79" s="228"/>
      <c r="CL79" s="228"/>
      <c r="CM79" s="113"/>
      <c r="CN79" s="113"/>
      <c r="CO79" s="113"/>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c r="EA79" s="113"/>
      <c r="EB79" s="113"/>
    </row>
    <row r="80" spans="2:132" x14ac:dyDescent="0.2">
      <c r="B80" s="113"/>
      <c r="C80" s="113"/>
      <c r="D80" s="113"/>
      <c r="E80" s="113"/>
      <c r="F80" s="42">
        <v>20</v>
      </c>
      <c r="G80" s="632">
        <v>9.7736000000000003E-2</v>
      </c>
      <c r="H80" s="632">
        <v>9.7736000000000003E-2</v>
      </c>
      <c r="I80" s="632">
        <v>9.7736000000000003E-2</v>
      </c>
      <c r="J80" s="632">
        <v>9.7736000000000003E-2</v>
      </c>
      <c r="K80" s="632">
        <v>9.7736000000000003E-2</v>
      </c>
      <c r="L80" s="632">
        <v>9.7736000000000003E-2</v>
      </c>
      <c r="M80" s="632">
        <v>9.7736000000000003E-2</v>
      </c>
      <c r="N80" s="632">
        <v>9.7736000000000003E-2</v>
      </c>
      <c r="O80" s="632">
        <v>9.7736000000000003E-2</v>
      </c>
      <c r="P80" s="632">
        <v>9.7736000000000003E-2</v>
      </c>
      <c r="Q80" s="632">
        <v>9.7736000000000003E-2</v>
      </c>
      <c r="R80" s="632">
        <v>9.7736000000000003E-2</v>
      </c>
      <c r="S80" s="288">
        <v>592.79999999999995</v>
      </c>
      <c r="T80" s="934">
        <v>0.19547200000000001</v>
      </c>
      <c r="U80" s="1036"/>
      <c r="V80" s="1120"/>
      <c r="W80" s="1100"/>
      <c r="X80" s="865"/>
      <c r="Y80" s="874"/>
      <c r="Z80" s="866"/>
      <c r="AA80" s="866"/>
      <c r="AB80" s="866"/>
      <c r="AC80" s="866"/>
      <c r="AD80" s="867"/>
      <c r="AE80" s="163"/>
      <c r="AF80" s="735"/>
      <c r="AG80" s="735"/>
      <c r="AH80" s="735"/>
      <c r="AI80" s="735"/>
      <c r="AJ80" s="735"/>
      <c r="AK80" s="735"/>
      <c r="AL80" s="735"/>
      <c r="AM80" s="735"/>
      <c r="AN80" s="735"/>
      <c r="AO80" s="735"/>
      <c r="AP80" s="735"/>
      <c r="AQ80" s="748"/>
      <c r="AR80" s="1184">
        <v>20</v>
      </c>
      <c r="AS80" s="1231">
        <f t="shared" si="24"/>
        <v>9.7736000000000003E-2</v>
      </c>
      <c r="AT80" s="1231">
        <f t="shared" si="25"/>
        <v>9.7736000000000003E-2</v>
      </c>
      <c r="AU80" s="1231">
        <f t="shared" si="26"/>
        <v>9.7736000000000003E-2</v>
      </c>
      <c r="AV80" s="1231">
        <f t="shared" si="27"/>
        <v>9.7736000000000003E-2</v>
      </c>
      <c r="AW80" s="1231">
        <f t="shared" si="28"/>
        <v>9.7736000000000003E-2</v>
      </c>
      <c r="AX80" s="1231">
        <f t="shared" si="29"/>
        <v>9.7736000000000003E-2</v>
      </c>
      <c r="AY80" s="1231">
        <f t="shared" si="30"/>
        <v>9.7736000000000003E-2</v>
      </c>
      <c r="AZ80" s="1231">
        <f t="shared" si="31"/>
        <v>9.7736000000000003E-2</v>
      </c>
      <c r="BA80" s="1231">
        <f t="shared" si="32"/>
        <v>9.7736000000000003E-2</v>
      </c>
      <c r="BB80" s="1231">
        <f t="shared" si="33"/>
        <v>9.7736000000000003E-2</v>
      </c>
      <c r="BC80" s="1231">
        <f t="shared" si="34"/>
        <v>9.7736000000000003E-2</v>
      </c>
      <c r="BD80" s="1231">
        <f t="shared" si="35"/>
        <v>9.7736000000000003E-2</v>
      </c>
      <c r="BE80" s="748"/>
      <c r="BF80" s="748"/>
      <c r="BG80" s="748"/>
      <c r="BH80" s="748"/>
      <c r="BI80" s="748"/>
      <c r="BJ80" s="748"/>
      <c r="BK80" s="748"/>
      <c r="BL80" s="748"/>
      <c r="BM80" s="735"/>
      <c r="BN80" s="735"/>
      <c r="BO80" s="735"/>
      <c r="BP80" s="735"/>
      <c r="BQ80" s="735"/>
      <c r="BR80" s="229"/>
      <c r="BS80" s="229"/>
      <c r="BT80" s="229"/>
      <c r="BU80" s="228"/>
      <c r="BV80" s="228"/>
      <c r="BW80" s="228"/>
      <c r="BX80" s="228"/>
      <c r="BY80" s="228"/>
      <c r="BZ80" s="228"/>
      <c r="CA80" s="228"/>
      <c r="CB80" s="228"/>
      <c r="CC80" s="228"/>
      <c r="CD80" s="228"/>
      <c r="CE80" s="228"/>
      <c r="CF80" s="228"/>
      <c r="CG80" s="228"/>
      <c r="CH80" s="228"/>
      <c r="CI80" s="228"/>
      <c r="CJ80" s="228"/>
      <c r="CK80" s="228"/>
      <c r="CL80" s="228"/>
      <c r="CM80" s="113"/>
      <c r="CN80" s="113"/>
      <c r="CO80" s="113"/>
      <c r="CP80" s="113"/>
      <c r="CQ80" s="113"/>
      <c r="CR80" s="113"/>
      <c r="CS80" s="113"/>
      <c r="CT80" s="113"/>
      <c r="CU80" s="113"/>
      <c r="CV80" s="113"/>
      <c r="CW80" s="113"/>
      <c r="CX80" s="113"/>
      <c r="CY80" s="113"/>
      <c r="CZ80" s="113"/>
      <c r="DA80" s="113"/>
      <c r="DB80" s="113"/>
      <c r="DC80" s="113"/>
      <c r="DD80" s="113"/>
      <c r="DE80" s="113"/>
      <c r="DF80" s="113"/>
      <c r="DG80" s="113"/>
      <c r="DH80" s="113"/>
      <c r="DI80" s="113"/>
      <c r="DJ80" s="113"/>
      <c r="DK80" s="113"/>
      <c r="DL80" s="113"/>
      <c r="DM80" s="113"/>
      <c r="DN80" s="113"/>
      <c r="DO80" s="113"/>
      <c r="DP80" s="113"/>
      <c r="DQ80" s="113"/>
      <c r="DR80" s="113"/>
      <c r="DS80" s="113"/>
      <c r="DT80" s="113"/>
      <c r="DU80" s="113"/>
      <c r="DV80" s="113"/>
      <c r="DW80" s="113"/>
      <c r="DX80" s="113"/>
      <c r="DY80" s="113"/>
      <c r="DZ80" s="113"/>
      <c r="EA80" s="113"/>
      <c r="EB80" s="113"/>
    </row>
    <row r="81" spans="2:132" x14ac:dyDescent="0.2">
      <c r="B81" s="113"/>
      <c r="C81" s="113"/>
      <c r="D81" s="113"/>
      <c r="E81" s="113"/>
      <c r="F81" s="42">
        <v>21</v>
      </c>
      <c r="G81" s="632">
        <v>9.9863999999999994E-2</v>
      </c>
      <c r="H81" s="632">
        <v>9.9863999999999994E-2</v>
      </c>
      <c r="I81" s="632">
        <v>9.9863999999999994E-2</v>
      </c>
      <c r="J81" s="632">
        <v>9.9863999999999994E-2</v>
      </c>
      <c r="K81" s="632">
        <v>9.9863999999999994E-2</v>
      </c>
      <c r="L81" s="632">
        <v>9.9863999999999994E-2</v>
      </c>
      <c r="M81" s="632">
        <v>9.9863999999999994E-2</v>
      </c>
      <c r="N81" s="632">
        <v>9.9863999999999994E-2</v>
      </c>
      <c r="O81" s="632">
        <v>9.9863999999999994E-2</v>
      </c>
      <c r="P81" s="632">
        <v>9.9863999999999994E-2</v>
      </c>
      <c r="Q81" s="632">
        <v>9.9863999999999994E-2</v>
      </c>
      <c r="R81" s="632">
        <v>9.9863999999999994E-2</v>
      </c>
      <c r="S81" s="288">
        <v>623.20000000000005</v>
      </c>
      <c r="T81" s="934">
        <v>0.19972799999999999</v>
      </c>
      <c r="U81" s="1036"/>
      <c r="V81" s="1120"/>
      <c r="W81" s="1100"/>
      <c r="X81" s="865"/>
      <c r="Y81" s="874"/>
      <c r="Z81" s="866"/>
      <c r="AA81" s="866"/>
      <c r="AB81" s="866"/>
      <c r="AC81" s="866"/>
      <c r="AD81" s="867"/>
      <c r="AE81" s="163"/>
      <c r="AF81" s="735"/>
      <c r="AG81" s="735"/>
      <c r="AH81" s="735"/>
      <c r="AI81" s="735"/>
      <c r="AJ81" s="735"/>
      <c r="AK81" s="735"/>
      <c r="AL81" s="735"/>
      <c r="AM81" s="735"/>
      <c r="AN81" s="735"/>
      <c r="AO81" s="735"/>
      <c r="AP81" s="735"/>
      <c r="AQ81" s="748"/>
      <c r="AR81" s="1184">
        <v>21</v>
      </c>
      <c r="AS81" s="1231">
        <f t="shared" si="24"/>
        <v>9.9863999999999994E-2</v>
      </c>
      <c r="AT81" s="1231">
        <f t="shared" si="25"/>
        <v>9.9863999999999994E-2</v>
      </c>
      <c r="AU81" s="1231">
        <f t="shared" si="26"/>
        <v>9.9863999999999994E-2</v>
      </c>
      <c r="AV81" s="1231">
        <f t="shared" si="27"/>
        <v>9.9863999999999994E-2</v>
      </c>
      <c r="AW81" s="1231">
        <f t="shared" si="28"/>
        <v>9.9863999999999994E-2</v>
      </c>
      <c r="AX81" s="1231">
        <f t="shared" si="29"/>
        <v>9.9863999999999994E-2</v>
      </c>
      <c r="AY81" s="1231">
        <f t="shared" si="30"/>
        <v>9.9863999999999994E-2</v>
      </c>
      <c r="AZ81" s="1231">
        <f t="shared" si="31"/>
        <v>9.9863999999999994E-2</v>
      </c>
      <c r="BA81" s="1231">
        <f t="shared" si="32"/>
        <v>9.9863999999999994E-2</v>
      </c>
      <c r="BB81" s="1231">
        <f t="shared" si="33"/>
        <v>9.9863999999999994E-2</v>
      </c>
      <c r="BC81" s="1231">
        <f t="shared" si="34"/>
        <v>9.9863999999999994E-2</v>
      </c>
      <c r="BD81" s="1231">
        <f t="shared" si="35"/>
        <v>9.9863999999999994E-2</v>
      </c>
      <c r="BE81" s="748"/>
      <c r="BF81" s="748"/>
      <c r="BG81" s="748"/>
      <c r="BH81" s="748"/>
      <c r="BI81" s="748"/>
      <c r="BJ81" s="748"/>
      <c r="BK81" s="748"/>
      <c r="BL81" s="748"/>
      <c r="BM81" s="735"/>
      <c r="BN81" s="735"/>
      <c r="BO81" s="735"/>
      <c r="BP81" s="735"/>
      <c r="BQ81" s="735"/>
      <c r="BR81" s="229"/>
      <c r="BS81" s="229"/>
      <c r="BT81" s="229"/>
      <c r="BU81" s="228"/>
      <c r="BV81" s="228"/>
      <c r="BW81" s="228"/>
      <c r="BX81" s="228"/>
      <c r="BY81" s="228"/>
      <c r="BZ81" s="228"/>
      <c r="CA81" s="228"/>
      <c r="CB81" s="228"/>
      <c r="CC81" s="228"/>
      <c r="CD81" s="228"/>
      <c r="CE81" s="228"/>
      <c r="CF81" s="228"/>
      <c r="CG81" s="228"/>
      <c r="CH81" s="228"/>
      <c r="CI81" s="228"/>
      <c r="CJ81" s="228"/>
      <c r="CK81" s="228"/>
      <c r="CL81" s="228"/>
      <c r="CM81" s="113"/>
      <c r="CN81" s="113"/>
      <c r="CO81" s="113"/>
      <c r="CP81" s="113"/>
      <c r="CQ81" s="113"/>
      <c r="CR81" s="113"/>
      <c r="CS81" s="113"/>
      <c r="CT81" s="113"/>
      <c r="CU81" s="113"/>
      <c r="CV81" s="113"/>
      <c r="CW81" s="113"/>
      <c r="CX81" s="113"/>
      <c r="CY81" s="113"/>
      <c r="CZ81" s="113"/>
      <c r="DA81" s="113"/>
      <c r="DB81" s="113"/>
      <c r="DC81" s="113"/>
      <c r="DD81" s="113"/>
      <c r="DE81" s="113"/>
      <c r="DF81" s="113"/>
      <c r="DG81" s="113"/>
      <c r="DH81" s="113"/>
      <c r="DI81" s="113"/>
      <c r="DJ81" s="113"/>
      <c r="DK81" s="113"/>
      <c r="DL81" s="113"/>
      <c r="DM81" s="113"/>
      <c r="DN81" s="113"/>
      <c r="DO81" s="113"/>
      <c r="DP81" s="113"/>
      <c r="DQ81" s="113"/>
      <c r="DR81" s="113"/>
      <c r="DS81" s="113"/>
      <c r="DT81" s="113"/>
      <c r="DU81" s="113"/>
      <c r="DV81" s="113"/>
      <c r="DW81" s="113"/>
      <c r="DX81" s="113"/>
      <c r="DY81" s="113"/>
      <c r="DZ81" s="113"/>
      <c r="EA81" s="113"/>
      <c r="EB81" s="113"/>
    </row>
    <row r="82" spans="2:132" x14ac:dyDescent="0.2">
      <c r="B82" s="113"/>
      <c r="C82" s="113"/>
      <c r="D82" s="113"/>
      <c r="E82" s="113"/>
      <c r="F82" s="42">
        <v>22</v>
      </c>
      <c r="G82" s="632">
        <v>0.101688</v>
      </c>
      <c r="H82" s="632">
        <v>0.101688</v>
      </c>
      <c r="I82" s="632">
        <v>0.101688</v>
      </c>
      <c r="J82" s="632">
        <v>0.101688</v>
      </c>
      <c r="K82" s="632">
        <v>0.101688</v>
      </c>
      <c r="L82" s="632">
        <v>0.101688</v>
      </c>
      <c r="M82" s="632">
        <v>0.101688</v>
      </c>
      <c r="N82" s="632">
        <v>0.101688</v>
      </c>
      <c r="O82" s="632">
        <v>0.101688</v>
      </c>
      <c r="P82" s="632">
        <v>0.101688</v>
      </c>
      <c r="Q82" s="632">
        <v>0.101688</v>
      </c>
      <c r="R82" s="632">
        <v>0.101688</v>
      </c>
      <c r="S82" s="288">
        <v>653.6</v>
      </c>
      <c r="T82" s="934">
        <v>0.203376</v>
      </c>
      <c r="U82" s="1036"/>
      <c r="V82" s="1120"/>
      <c r="W82" s="1100"/>
      <c r="X82" s="865"/>
      <c r="Y82" s="874"/>
      <c r="Z82" s="866"/>
      <c r="AA82" s="866"/>
      <c r="AB82" s="866"/>
      <c r="AC82" s="866"/>
      <c r="AD82" s="867"/>
      <c r="AE82" s="163"/>
      <c r="AF82" s="735"/>
      <c r="AG82" s="735"/>
      <c r="AH82" s="735"/>
      <c r="AI82" s="735"/>
      <c r="AJ82" s="735"/>
      <c r="AK82" s="735"/>
      <c r="AL82" s="735"/>
      <c r="AM82" s="735"/>
      <c r="AN82" s="735"/>
      <c r="AO82" s="735"/>
      <c r="AP82" s="735"/>
      <c r="AQ82" s="748"/>
      <c r="AR82" s="1184">
        <v>22</v>
      </c>
      <c r="AS82" s="1231">
        <f t="shared" si="24"/>
        <v>0.101688</v>
      </c>
      <c r="AT82" s="1231">
        <f t="shared" si="25"/>
        <v>0.101688</v>
      </c>
      <c r="AU82" s="1231">
        <f t="shared" si="26"/>
        <v>0.101688</v>
      </c>
      <c r="AV82" s="1231">
        <f t="shared" si="27"/>
        <v>0.101688</v>
      </c>
      <c r="AW82" s="1231">
        <f t="shared" si="28"/>
        <v>0.101688</v>
      </c>
      <c r="AX82" s="1231">
        <f t="shared" si="29"/>
        <v>0.101688</v>
      </c>
      <c r="AY82" s="1231">
        <f t="shared" si="30"/>
        <v>0.101688</v>
      </c>
      <c r="AZ82" s="1231">
        <f t="shared" si="31"/>
        <v>0.101688</v>
      </c>
      <c r="BA82" s="1231">
        <f t="shared" si="32"/>
        <v>0.101688</v>
      </c>
      <c r="BB82" s="1231">
        <f t="shared" si="33"/>
        <v>0.101688</v>
      </c>
      <c r="BC82" s="1231">
        <f t="shared" si="34"/>
        <v>0.101688</v>
      </c>
      <c r="BD82" s="1231">
        <f t="shared" si="35"/>
        <v>0.101688</v>
      </c>
      <c r="BE82" s="748"/>
      <c r="BF82" s="748"/>
      <c r="BG82" s="748"/>
      <c r="BH82" s="748"/>
      <c r="BI82" s="748"/>
      <c r="BJ82" s="748"/>
      <c r="BK82" s="748"/>
      <c r="BL82" s="748"/>
      <c r="BM82" s="735"/>
      <c r="BN82" s="735"/>
      <c r="BO82" s="735"/>
      <c r="BP82" s="735"/>
      <c r="BQ82" s="735"/>
      <c r="BR82" s="229"/>
      <c r="BS82" s="229"/>
      <c r="BT82" s="229"/>
      <c r="BU82" s="228"/>
      <c r="BV82" s="228"/>
      <c r="BW82" s="228"/>
      <c r="BX82" s="228"/>
      <c r="BY82" s="228"/>
      <c r="BZ82" s="228"/>
      <c r="CA82" s="228"/>
      <c r="CB82" s="228"/>
      <c r="CC82" s="228"/>
      <c r="CD82" s="228"/>
      <c r="CE82" s="228"/>
      <c r="CF82" s="228"/>
      <c r="CG82" s="228"/>
      <c r="CH82" s="228"/>
      <c r="CI82" s="228"/>
      <c r="CJ82" s="228"/>
      <c r="CK82" s="228"/>
      <c r="CL82" s="228"/>
      <c r="CM82" s="113"/>
      <c r="CN82" s="113"/>
      <c r="CO82" s="113"/>
      <c r="CP82" s="113"/>
      <c r="CQ82" s="113"/>
      <c r="CR82" s="113"/>
      <c r="CS82" s="113"/>
      <c r="CT82" s="113"/>
      <c r="CU82" s="113"/>
      <c r="CV82" s="113"/>
      <c r="CW82" s="113"/>
      <c r="CX82" s="113"/>
      <c r="CY82" s="113"/>
      <c r="CZ82" s="113"/>
      <c r="DA82" s="113"/>
      <c r="DB82" s="113"/>
      <c r="DC82" s="113"/>
      <c r="DD82" s="113"/>
      <c r="DE82" s="113"/>
      <c r="DF82" s="113"/>
      <c r="DG82" s="113"/>
      <c r="DH82" s="113"/>
      <c r="DI82" s="113"/>
      <c r="DJ82" s="113"/>
      <c r="DK82" s="113"/>
      <c r="DL82" s="113"/>
      <c r="DM82" s="113"/>
      <c r="DN82" s="113"/>
      <c r="DO82" s="113"/>
      <c r="DP82" s="113"/>
      <c r="DQ82" s="113"/>
      <c r="DR82" s="113"/>
      <c r="DS82" s="113"/>
      <c r="DT82" s="113"/>
      <c r="DU82" s="113"/>
      <c r="DV82" s="113"/>
      <c r="DW82" s="113"/>
      <c r="DX82" s="113"/>
      <c r="DY82" s="113"/>
      <c r="DZ82" s="113"/>
      <c r="EA82" s="113"/>
      <c r="EB82" s="113"/>
    </row>
    <row r="83" spans="2:132" x14ac:dyDescent="0.2">
      <c r="B83" s="113"/>
      <c r="C83" s="113"/>
      <c r="D83" s="113"/>
      <c r="E83" s="113"/>
      <c r="F83" s="42">
        <v>23</v>
      </c>
      <c r="G83" s="632">
        <v>0.10351200000000001</v>
      </c>
      <c r="H83" s="632">
        <v>0.10351200000000001</v>
      </c>
      <c r="I83" s="632">
        <v>0.10351200000000001</v>
      </c>
      <c r="J83" s="632">
        <v>0.10351200000000001</v>
      </c>
      <c r="K83" s="632">
        <v>0.10351200000000001</v>
      </c>
      <c r="L83" s="632">
        <v>0.10351200000000001</v>
      </c>
      <c r="M83" s="632">
        <v>0.10351200000000001</v>
      </c>
      <c r="N83" s="632">
        <v>0.10351200000000001</v>
      </c>
      <c r="O83" s="632">
        <v>0.10351200000000001</v>
      </c>
      <c r="P83" s="632">
        <v>0.10351200000000001</v>
      </c>
      <c r="Q83" s="632">
        <v>0.10351200000000001</v>
      </c>
      <c r="R83" s="632">
        <v>0.10351200000000001</v>
      </c>
      <c r="S83" s="288">
        <v>684</v>
      </c>
      <c r="T83" s="934">
        <v>0.20702400000000001</v>
      </c>
      <c r="U83" s="1036"/>
      <c r="V83" s="1120"/>
      <c r="W83" s="1100"/>
      <c r="X83" s="865"/>
      <c r="Y83" s="874"/>
      <c r="Z83" s="866"/>
      <c r="AA83" s="866"/>
      <c r="AB83" s="866"/>
      <c r="AC83" s="866"/>
      <c r="AD83" s="867"/>
      <c r="AE83" s="163"/>
      <c r="AF83" s="735"/>
      <c r="AG83" s="735"/>
      <c r="AH83" s="735"/>
      <c r="AI83" s="735"/>
      <c r="AJ83" s="735"/>
      <c r="AK83" s="735"/>
      <c r="AL83" s="735"/>
      <c r="AM83" s="735"/>
      <c r="AN83" s="735"/>
      <c r="AO83" s="735"/>
      <c r="AP83" s="735"/>
      <c r="AQ83" s="748"/>
      <c r="AR83" s="1184">
        <v>23</v>
      </c>
      <c r="AS83" s="1231">
        <f t="shared" si="24"/>
        <v>0.10351200000000001</v>
      </c>
      <c r="AT83" s="1231">
        <f t="shared" si="25"/>
        <v>0.10351200000000001</v>
      </c>
      <c r="AU83" s="1231">
        <f t="shared" si="26"/>
        <v>0.10351200000000001</v>
      </c>
      <c r="AV83" s="1231">
        <f t="shared" si="27"/>
        <v>0.10351200000000001</v>
      </c>
      <c r="AW83" s="1231">
        <f t="shared" si="28"/>
        <v>0.10351200000000001</v>
      </c>
      <c r="AX83" s="1231">
        <f t="shared" si="29"/>
        <v>0.10351200000000001</v>
      </c>
      <c r="AY83" s="1231">
        <f t="shared" si="30"/>
        <v>0.10351200000000001</v>
      </c>
      <c r="AZ83" s="1231">
        <f t="shared" si="31"/>
        <v>0.10351200000000001</v>
      </c>
      <c r="BA83" s="1231">
        <f t="shared" si="32"/>
        <v>0.10351200000000001</v>
      </c>
      <c r="BB83" s="1231">
        <f t="shared" si="33"/>
        <v>0.10351200000000001</v>
      </c>
      <c r="BC83" s="1231">
        <f t="shared" si="34"/>
        <v>0.10351200000000001</v>
      </c>
      <c r="BD83" s="1231">
        <f t="shared" si="35"/>
        <v>0.10351200000000001</v>
      </c>
      <c r="BE83" s="748"/>
      <c r="BF83" s="748"/>
      <c r="BG83" s="748"/>
      <c r="BH83" s="748"/>
      <c r="BI83" s="748"/>
      <c r="BJ83" s="748"/>
      <c r="BK83" s="748"/>
      <c r="BL83" s="748"/>
      <c r="BM83" s="735"/>
      <c r="BN83" s="735"/>
      <c r="BO83" s="735"/>
      <c r="BP83" s="735"/>
      <c r="BQ83" s="735"/>
      <c r="BR83" s="229"/>
      <c r="BS83" s="229"/>
      <c r="BT83" s="229"/>
      <c r="BU83" s="228"/>
      <c r="BV83" s="228"/>
      <c r="BW83" s="228"/>
      <c r="BX83" s="228"/>
      <c r="BY83" s="228"/>
      <c r="BZ83" s="228"/>
      <c r="CA83" s="228"/>
      <c r="CB83" s="228"/>
      <c r="CC83" s="228"/>
      <c r="CD83" s="228"/>
      <c r="CE83" s="228"/>
      <c r="CF83" s="228"/>
      <c r="CG83" s="228"/>
      <c r="CH83" s="228"/>
      <c r="CI83" s="228"/>
      <c r="CJ83" s="228"/>
      <c r="CK83" s="228"/>
      <c r="CL83" s="228"/>
      <c r="CM83" s="113"/>
      <c r="CN83" s="113"/>
      <c r="CO83" s="113"/>
      <c r="CP83" s="113"/>
      <c r="CQ83" s="113"/>
      <c r="CR83" s="113"/>
      <c r="CS83" s="113"/>
      <c r="CT83" s="113"/>
      <c r="CU83" s="113"/>
      <c r="CV83" s="113"/>
      <c r="CW83" s="113"/>
      <c r="CX83" s="113"/>
      <c r="CY83" s="113"/>
      <c r="CZ83" s="113"/>
      <c r="DA83" s="113"/>
      <c r="DB83" s="113"/>
      <c r="DC83" s="113"/>
      <c r="DD83" s="113"/>
      <c r="DE83" s="113"/>
      <c r="DF83" s="113"/>
      <c r="DG83" s="113"/>
      <c r="DH83" s="113"/>
      <c r="DI83" s="113"/>
      <c r="DJ83" s="113"/>
      <c r="DK83" s="113"/>
      <c r="DL83" s="113"/>
      <c r="DM83" s="113"/>
      <c r="DN83" s="113"/>
      <c r="DO83" s="113"/>
      <c r="DP83" s="113"/>
      <c r="DQ83" s="113"/>
      <c r="DR83" s="113"/>
      <c r="DS83" s="113"/>
      <c r="DT83" s="113"/>
      <c r="DU83" s="113"/>
      <c r="DV83" s="113"/>
      <c r="DW83" s="113"/>
      <c r="DX83" s="113"/>
      <c r="DY83" s="113"/>
      <c r="DZ83" s="113"/>
      <c r="EA83" s="113"/>
      <c r="EB83" s="113"/>
    </row>
    <row r="84" spans="2:132" x14ac:dyDescent="0.2">
      <c r="B84" s="113"/>
      <c r="C84" s="1046"/>
      <c r="D84" s="1046"/>
      <c r="E84" s="113"/>
      <c r="F84" s="42">
        <v>24</v>
      </c>
      <c r="G84" s="632">
        <v>0.105184</v>
      </c>
      <c r="H84" s="632">
        <v>0.105184</v>
      </c>
      <c r="I84" s="632">
        <v>0.105184</v>
      </c>
      <c r="J84" s="632">
        <v>0.105184</v>
      </c>
      <c r="K84" s="632">
        <v>0.105184</v>
      </c>
      <c r="L84" s="632">
        <v>0.105184</v>
      </c>
      <c r="M84" s="632">
        <v>0.105184</v>
      </c>
      <c r="N84" s="632">
        <v>0.105184</v>
      </c>
      <c r="O84" s="632">
        <v>0.105184</v>
      </c>
      <c r="P84" s="632">
        <v>0.105184</v>
      </c>
      <c r="Q84" s="632">
        <v>0.105184</v>
      </c>
      <c r="R84" s="632">
        <v>0.105184</v>
      </c>
      <c r="S84" s="288">
        <v>714.4</v>
      </c>
      <c r="T84" s="934">
        <v>0.210368</v>
      </c>
      <c r="U84" s="1036"/>
      <c r="V84" s="1120"/>
      <c r="W84" s="1100"/>
      <c r="X84" s="865"/>
      <c r="Y84" s="874"/>
      <c r="Z84" s="866"/>
      <c r="AA84" s="866"/>
      <c r="AB84" s="866"/>
      <c r="AC84" s="866"/>
      <c r="AD84" s="867"/>
      <c r="AE84" s="163"/>
      <c r="AF84" s="735"/>
      <c r="AG84" s="735"/>
      <c r="AH84" s="735"/>
      <c r="AI84" s="735"/>
      <c r="AJ84" s="735"/>
      <c r="AK84" s="735"/>
      <c r="AL84" s="735"/>
      <c r="AM84" s="735"/>
      <c r="AN84" s="735"/>
      <c r="AO84" s="735"/>
      <c r="AP84" s="735"/>
      <c r="AQ84" s="748"/>
      <c r="AR84" s="1184">
        <v>24</v>
      </c>
      <c r="AS84" s="1231">
        <f>(((cseasonality1*$T84*CULLSEA1)+(1-cseasonality1)*$T84*cullseaavg)+CULLABS1)*(1+CULLPCT1)</f>
        <v>0.105184</v>
      </c>
      <c r="AT84" s="1231">
        <f t="shared" si="25"/>
        <v>0.105184</v>
      </c>
      <c r="AU84" s="1231">
        <f t="shared" si="26"/>
        <v>0.105184</v>
      </c>
      <c r="AV84" s="1231">
        <f t="shared" si="27"/>
        <v>0.105184</v>
      </c>
      <c r="AW84" s="1231">
        <f t="shared" si="28"/>
        <v>0.105184</v>
      </c>
      <c r="AX84" s="1231">
        <f t="shared" si="29"/>
        <v>0.105184</v>
      </c>
      <c r="AY84" s="1231">
        <f t="shared" si="30"/>
        <v>0.105184</v>
      </c>
      <c r="AZ84" s="1231">
        <f t="shared" si="31"/>
        <v>0.105184</v>
      </c>
      <c r="BA84" s="1231">
        <f t="shared" si="32"/>
        <v>0.105184</v>
      </c>
      <c r="BB84" s="1231">
        <f t="shared" si="33"/>
        <v>0.105184</v>
      </c>
      <c r="BC84" s="1231">
        <f t="shared" si="34"/>
        <v>0.105184</v>
      </c>
      <c r="BD84" s="1231">
        <f t="shared" si="35"/>
        <v>0.105184</v>
      </c>
      <c r="BE84" s="748"/>
      <c r="BF84" s="748"/>
      <c r="BG84" s="748"/>
      <c r="BH84" s="748"/>
      <c r="BI84" s="748"/>
      <c r="BJ84" s="748"/>
      <c r="BK84" s="748"/>
      <c r="BL84" s="748"/>
      <c r="BM84" s="735"/>
      <c r="BN84" s="735"/>
      <c r="BO84" s="735"/>
      <c r="BP84" s="735"/>
      <c r="BQ84" s="735"/>
      <c r="BR84" s="229"/>
      <c r="BS84" s="229"/>
      <c r="BT84" s="229"/>
      <c r="BU84" s="228"/>
      <c r="BV84" s="228"/>
      <c r="BW84" s="228"/>
      <c r="BX84" s="228"/>
      <c r="BY84" s="228"/>
      <c r="BZ84" s="228"/>
      <c r="CA84" s="228"/>
      <c r="CB84" s="228"/>
      <c r="CC84" s="228"/>
      <c r="CD84" s="228"/>
      <c r="CE84" s="228"/>
      <c r="CF84" s="228"/>
      <c r="CG84" s="228"/>
      <c r="CH84" s="228"/>
      <c r="CI84" s="228"/>
      <c r="CJ84" s="228"/>
      <c r="CK84" s="228"/>
      <c r="CL84" s="228"/>
      <c r="CM84" s="113"/>
      <c r="CN84" s="113"/>
      <c r="CO84" s="113"/>
      <c r="CP84" s="113"/>
      <c r="CQ84" s="113"/>
      <c r="CR84" s="113"/>
      <c r="CS84" s="113"/>
      <c r="CT84" s="113"/>
      <c r="CU84" s="113"/>
      <c r="CV84" s="113"/>
      <c r="CW84" s="113"/>
      <c r="CX84" s="113"/>
      <c r="CY84" s="113"/>
      <c r="CZ84" s="113"/>
      <c r="DA84" s="113"/>
      <c r="DB84" s="113"/>
      <c r="DC84" s="113"/>
      <c r="DD84" s="113"/>
      <c r="DE84" s="113"/>
      <c r="DF84" s="113"/>
      <c r="DG84" s="113"/>
      <c r="DH84" s="113"/>
      <c r="DI84" s="113"/>
      <c r="DJ84" s="113"/>
      <c r="DK84" s="113"/>
      <c r="DL84" s="113"/>
      <c r="DM84" s="113"/>
      <c r="DN84" s="113"/>
      <c r="DO84" s="113"/>
      <c r="DP84" s="113"/>
      <c r="DQ84" s="113"/>
      <c r="DR84" s="113"/>
      <c r="DS84" s="113"/>
      <c r="DT84" s="113"/>
      <c r="DU84" s="113"/>
      <c r="DV84" s="113"/>
      <c r="DW84" s="113"/>
      <c r="DX84" s="113"/>
      <c r="DY84" s="113"/>
      <c r="DZ84" s="113"/>
      <c r="EA84" s="113"/>
      <c r="EB84" s="113"/>
    </row>
    <row r="85" spans="2:132" x14ac:dyDescent="0.2">
      <c r="B85" s="113"/>
      <c r="C85" s="1046"/>
      <c r="D85" s="1046"/>
      <c r="E85" s="847"/>
      <c r="F85" s="113"/>
      <c r="G85" s="113"/>
      <c r="H85" s="113"/>
      <c r="I85" s="113"/>
      <c r="J85" s="113"/>
      <c r="K85" s="113"/>
      <c r="L85" s="113"/>
      <c r="M85" s="113"/>
      <c r="N85" s="113"/>
      <c r="O85" s="113"/>
      <c r="P85" s="113"/>
      <c r="Q85" s="748"/>
      <c r="R85" s="1121" t="s">
        <v>622</v>
      </c>
      <c r="S85" s="748"/>
      <c r="T85" s="1122" t="s">
        <v>865</v>
      </c>
      <c r="U85" s="748"/>
      <c r="V85" s="926"/>
      <c r="W85" s="1100"/>
      <c r="X85" s="865"/>
      <c r="Y85" s="874"/>
      <c r="Z85" s="866"/>
      <c r="AA85" s="866"/>
      <c r="AB85" s="866"/>
      <c r="AC85" s="866"/>
      <c r="AD85" s="867"/>
      <c r="AE85" s="163"/>
      <c r="AF85" s="735"/>
      <c r="AG85" s="735"/>
      <c r="AH85" s="735"/>
      <c r="AI85" s="735"/>
      <c r="AJ85" s="735"/>
      <c r="AK85" s="735"/>
      <c r="AL85" s="735"/>
      <c r="AM85" s="735"/>
      <c r="AN85" s="735"/>
      <c r="AO85" s="735"/>
      <c r="AP85" s="735"/>
      <c r="AQ85" s="748"/>
      <c r="AR85" s="748"/>
      <c r="AS85" s="748"/>
      <c r="AT85" s="748"/>
      <c r="AU85" s="748"/>
      <c r="AV85" s="748"/>
      <c r="AW85" s="748"/>
      <c r="AX85" s="748"/>
      <c r="AY85" s="748"/>
      <c r="AZ85" s="748"/>
      <c r="BA85" s="748"/>
      <c r="BB85" s="748"/>
      <c r="BC85" s="748"/>
      <c r="BD85" s="748"/>
      <c r="BE85" s="748"/>
      <c r="BF85" s="748"/>
      <c r="BG85" s="748"/>
      <c r="BH85" s="748"/>
      <c r="BI85" s="748"/>
      <c r="BJ85" s="748"/>
      <c r="BK85" s="748"/>
      <c r="BL85" s="748"/>
      <c r="BM85" s="735"/>
      <c r="BN85" s="735"/>
      <c r="BO85" s="735"/>
      <c r="BP85" s="735"/>
      <c r="BQ85" s="735"/>
      <c r="BR85" s="229"/>
      <c r="BS85" s="229"/>
      <c r="BT85" s="229"/>
      <c r="BU85" s="228"/>
      <c r="BV85" s="228"/>
      <c r="BW85" s="228"/>
      <c r="BX85" s="228"/>
      <c r="BY85" s="228"/>
      <c r="BZ85" s="228"/>
      <c r="CA85" s="228"/>
      <c r="CB85" s="228"/>
      <c r="CC85" s="228"/>
      <c r="CD85" s="228"/>
      <c r="CE85" s="228"/>
      <c r="CF85" s="228"/>
      <c r="CG85" s="228"/>
      <c r="CH85" s="228"/>
      <c r="CI85" s="228"/>
      <c r="CJ85" s="228"/>
      <c r="CK85" s="228"/>
      <c r="CL85" s="228"/>
      <c r="CM85" s="113"/>
      <c r="CN85" s="113"/>
      <c r="CO85" s="113"/>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c r="EA85" s="113"/>
      <c r="EB85" s="113"/>
    </row>
    <row r="86" spans="2:132" x14ac:dyDescent="0.2">
      <c r="B86" s="113"/>
      <c r="C86" s="1046"/>
      <c r="D86" s="1046"/>
      <c r="E86" s="1046"/>
      <c r="F86" s="847"/>
      <c r="G86" s="887"/>
      <c r="H86" s="887"/>
      <c r="I86" s="887"/>
      <c r="J86" s="887"/>
      <c r="K86" s="887"/>
      <c r="L86" s="887"/>
      <c r="M86" s="887"/>
      <c r="N86" s="887"/>
      <c r="O86" s="887"/>
      <c r="P86" s="887"/>
      <c r="Q86" s="887"/>
      <c r="R86" s="887"/>
      <c r="S86" s="847"/>
      <c r="T86" s="847"/>
      <c r="U86" s="876"/>
      <c r="W86" s="1100"/>
      <c r="X86" s="865"/>
      <c r="Y86" s="874"/>
      <c r="Z86" s="866"/>
      <c r="AA86" s="866"/>
      <c r="AB86" s="866"/>
      <c r="AC86" s="866"/>
      <c r="AD86" s="867"/>
      <c r="AE86" s="163"/>
      <c r="AF86" s="735"/>
      <c r="AG86" s="735"/>
      <c r="AH86" s="735"/>
      <c r="AI86" s="735"/>
      <c r="AJ86" s="735"/>
      <c r="AK86" s="735"/>
      <c r="AL86" s="735"/>
      <c r="AM86" s="735"/>
      <c r="AN86" s="735"/>
      <c r="AO86" s="735"/>
      <c r="AP86" s="735"/>
      <c r="AQ86" s="748"/>
      <c r="AR86" s="748"/>
      <c r="AS86" s="748"/>
      <c r="AT86" s="748"/>
      <c r="AU86" s="748"/>
      <c r="AV86" s="748"/>
      <c r="AW86" s="748"/>
      <c r="AX86" s="748"/>
      <c r="AY86" s="748"/>
      <c r="AZ86" s="748"/>
      <c r="BA86" s="748"/>
      <c r="BB86" s="748"/>
      <c r="BC86" s="748"/>
      <c r="BD86" s="748"/>
      <c r="BE86" s="748"/>
      <c r="BF86" s="748"/>
      <c r="BG86" s="748"/>
      <c r="BH86" s="748"/>
      <c r="BI86" s="748"/>
      <c r="BJ86" s="748"/>
      <c r="BK86" s="748"/>
      <c r="BL86" s="748"/>
      <c r="BM86" s="735"/>
      <c r="BN86" s="735"/>
      <c r="BO86" s="735"/>
      <c r="BP86" s="735"/>
      <c r="BQ86" s="735"/>
      <c r="BR86" s="229"/>
      <c r="BS86" s="229"/>
      <c r="BT86" s="229"/>
      <c r="BU86" s="228"/>
      <c r="BV86" s="228"/>
      <c r="BW86" s="228"/>
      <c r="BX86" s="228"/>
      <c r="BY86" s="228"/>
      <c r="BZ86" s="228"/>
      <c r="CA86" s="228"/>
      <c r="CB86" s="228"/>
      <c r="CC86" s="228"/>
      <c r="CD86" s="228"/>
      <c r="CE86" s="228"/>
      <c r="CF86" s="228"/>
      <c r="CG86" s="228"/>
      <c r="CH86" s="228"/>
      <c r="CI86" s="228"/>
      <c r="CJ86" s="228"/>
      <c r="CK86" s="228"/>
      <c r="CL86" s="228"/>
      <c r="CM86" s="113"/>
      <c r="CN86" s="113"/>
      <c r="CO86" s="113"/>
      <c r="CP86" s="113"/>
      <c r="CQ86" s="113"/>
      <c r="CR86" s="113"/>
      <c r="CS86" s="113"/>
      <c r="CT86" s="113"/>
      <c r="CU86" s="113"/>
      <c r="CV86" s="113"/>
      <c r="CW86" s="113"/>
      <c r="CX86" s="113"/>
      <c r="CY86" s="113"/>
      <c r="CZ86" s="113"/>
      <c r="DA86" s="113"/>
      <c r="DB86" s="113"/>
      <c r="DC86" s="113"/>
      <c r="DD86" s="113"/>
      <c r="DE86" s="113"/>
      <c r="DF86" s="113"/>
      <c r="DG86" s="113"/>
      <c r="DH86" s="113"/>
      <c r="DI86" s="113"/>
      <c r="DJ86" s="113"/>
      <c r="DK86" s="113"/>
      <c r="DL86" s="113"/>
      <c r="DM86" s="113"/>
      <c r="DN86" s="113"/>
      <c r="DO86" s="113"/>
      <c r="DP86" s="113"/>
      <c r="DQ86" s="113"/>
      <c r="DR86" s="113"/>
      <c r="DS86" s="113"/>
      <c r="DT86" s="113"/>
      <c r="DU86" s="113"/>
      <c r="DV86" s="113"/>
      <c r="DW86" s="113"/>
      <c r="DX86" s="113"/>
      <c r="DY86" s="113"/>
      <c r="DZ86" s="113"/>
      <c r="EA86" s="113"/>
      <c r="EB86" s="113"/>
    </row>
    <row r="87" spans="2:132" x14ac:dyDescent="0.2">
      <c r="B87" s="113"/>
      <c r="C87" s="1046"/>
      <c r="D87" s="1046"/>
      <c r="E87" s="1046"/>
      <c r="F87" s="847"/>
      <c r="G87" s="877" t="s">
        <v>566</v>
      </c>
      <c r="H87" s="847"/>
      <c r="I87" s="847"/>
      <c r="J87" s="847"/>
      <c r="K87" s="847"/>
      <c r="L87" s="847"/>
      <c r="M87" s="847"/>
      <c r="N87" s="847"/>
      <c r="O87" s="847"/>
      <c r="P87" s="847"/>
      <c r="Q87" s="847"/>
      <c r="R87" s="847"/>
      <c r="S87" s="847"/>
      <c r="T87" s="847"/>
      <c r="U87" s="876"/>
      <c r="W87" s="1100"/>
      <c r="X87" s="865"/>
      <c r="Y87" s="874"/>
      <c r="Z87" s="866"/>
      <c r="AA87" s="866"/>
      <c r="AB87" s="866"/>
      <c r="AC87" s="866"/>
      <c r="AD87" s="867"/>
      <c r="AE87" s="163"/>
      <c r="AF87" s="735"/>
      <c r="AG87" s="735"/>
      <c r="AH87" s="735"/>
      <c r="AI87" s="735"/>
      <c r="AJ87" s="735"/>
      <c r="AK87" s="735"/>
      <c r="AL87" s="735"/>
      <c r="AM87" s="735"/>
      <c r="AN87" s="735"/>
      <c r="AO87" s="735"/>
      <c r="AP87" s="735"/>
      <c r="AQ87" s="748"/>
      <c r="AR87" s="748"/>
      <c r="AS87" s="748"/>
      <c r="AT87" s="748"/>
      <c r="AU87" s="748"/>
      <c r="AV87" s="748"/>
      <c r="AW87" s="748"/>
      <c r="AX87" s="748"/>
      <c r="AY87" s="748"/>
      <c r="AZ87" s="748"/>
      <c r="BA87" s="748"/>
      <c r="BB87" s="748"/>
      <c r="BC87" s="748"/>
      <c r="BD87" s="748"/>
      <c r="BE87" s="748"/>
      <c r="BF87" s="748"/>
      <c r="BG87" s="748"/>
      <c r="BH87" s="748"/>
      <c r="BI87" s="748"/>
      <c r="BJ87" s="748"/>
      <c r="BK87" s="748"/>
      <c r="BL87" s="748"/>
      <c r="BM87" s="735"/>
      <c r="BN87" s="735"/>
      <c r="BO87" s="735"/>
      <c r="BP87" s="735"/>
      <c r="BQ87" s="735"/>
      <c r="BR87" s="229"/>
      <c r="BS87" s="229"/>
      <c r="BT87" s="229"/>
      <c r="BU87" s="228"/>
      <c r="BV87" s="228"/>
      <c r="BW87" s="228"/>
      <c r="BX87" s="228"/>
      <c r="BY87" s="228"/>
      <c r="BZ87" s="228"/>
      <c r="CA87" s="228"/>
      <c r="CB87" s="228"/>
      <c r="CC87" s="228"/>
      <c r="CD87" s="228"/>
      <c r="CE87" s="228"/>
      <c r="CF87" s="228"/>
      <c r="CG87" s="228"/>
      <c r="CH87" s="228"/>
      <c r="CI87" s="228"/>
      <c r="CJ87" s="228"/>
      <c r="CK87" s="228"/>
      <c r="CL87" s="228"/>
      <c r="CM87" s="113"/>
      <c r="CN87" s="113"/>
      <c r="CO87" s="113"/>
      <c r="CP87" s="113"/>
      <c r="CQ87" s="113"/>
      <c r="CR87" s="113"/>
      <c r="CS87" s="113"/>
      <c r="CT87" s="113"/>
      <c r="CU87" s="113"/>
      <c r="CV87" s="113"/>
      <c r="CW87" s="113"/>
      <c r="CX87" s="113"/>
      <c r="CY87" s="113"/>
      <c r="CZ87" s="113"/>
      <c r="DA87" s="113"/>
      <c r="DB87" s="113"/>
      <c r="DC87" s="113"/>
      <c r="DD87" s="113"/>
      <c r="DE87" s="113"/>
      <c r="DF87" s="113"/>
      <c r="DG87" s="113"/>
      <c r="DH87" s="113"/>
      <c r="DI87" s="113"/>
      <c r="DJ87" s="113"/>
      <c r="DK87" s="113"/>
      <c r="DL87" s="113"/>
      <c r="DM87" s="113"/>
      <c r="DN87" s="113"/>
      <c r="DO87" s="113"/>
      <c r="DP87" s="113"/>
      <c r="DQ87" s="113"/>
      <c r="DR87" s="113"/>
      <c r="DS87" s="113"/>
      <c r="DT87" s="113"/>
      <c r="DU87" s="113"/>
      <c r="DV87" s="113"/>
      <c r="DW87" s="113"/>
      <c r="DX87" s="113"/>
      <c r="DY87" s="113"/>
      <c r="DZ87" s="113"/>
      <c r="EA87" s="113"/>
      <c r="EB87" s="113"/>
    </row>
    <row r="88" spans="2:132" x14ac:dyDescent="0.2">
      <c r="B88" s="113"/>
      <c r="C88" s="1046"/>
      <c r="D88" s="1046"/>
      <c r="E88" s="1046"/>
      <c r="F88" s="113"/>
      <c r="G88" s="49" t="s">
        <v>183</v>
      </c>
      <c r="H88" s="49" t="s">
        <v>184</v>
      </c>
      <c r="I88" s="49" t="s">
        <v>185</v>
      </c>
      <c r="J88" s="49" t="s">
        <v>186</v>
      </c>
      <c r="K88" s="49" t="s">
        <v>187</v>
      </c>
      <c r="L88" s="49" t="s">
        <v>188</v>
      </c>
      <c r="M88" s="49" t="s">
        <v>189</v>
      </c>
      <c r="N88" s="49" t="s">
        <v>190</v>
      </c>
      <c r="O88" s="49" t="s">
        <v>191</v>
      </c>
      <c r="P88" s="49" t="s">
        <v>192</v>
      </c>
      <c r="Q88" s="49" t="s">
        <v>193</v>
      </c>
      <c r="R88" s="49" t="s">
        <v>194</v>
      </c>
      <c r="S88" s="292"/>
      <c r="T88" s="287" t="s">
        <v>468</v>
      </c>
      <c r="U88" s="163"/>
      <c r="V88" s="1035"/>
      <c r="W88" s="1100"/>
      <c r="X88" s="865"/>
      <c r="Y88" s="874"/>
      <c r="Z88" s="866"/>
      <c r="AA88" s="866"/>
      <c r="AB88" s="866"/>
      <c r="AC88" s="866"/>
      <c r="AD88" s="867"/>
      <c r="AE88" s="163"/>
      <c r="AF88" s="735"/>
      <c r="AG88" s="735"/>
      <c r="AH88" s="735"/>
      <c r="AI88" s="735"/>
      <c r="AJ88" s="735"/>
      <c r="AK88" s="735"/>
      <c r="AL88" s="735"/>
      <c r="AM88" s="735"/>
      <c r="AN88" s="735"/>
      <c r="AO88" s="735"/>
      <c r="AP88" s="735"/>
      <c r="AQ88" s="748"/>
      <c r="AR88" s="748"/>
      <c r="AS88" s="1138"/>
      <c r="AT88" s="748"/>
      <c r="AU88" s="748"/>
      <c r="AV88" s="748"/>
      <c r="AW88" s="748"/>
      <c r="AX88" s="748"/>
      <c r="AY88" s="748"/>
      <c r="AZ88" s="748"/>
      <c r="BA88" s="748"/>
      <c r="BB88" s="748"/>
      <c r="BC88" s="748"/>
      <c r="BD88" s="748"/>
      <c r="BE88" s="748"/>
      <c r="BF88" s="748"/>
      <c r="BG88" s="748"/>
      <c r="BH88" s="748"/>
      <c r="BI88" s="748"/>
      <c r="BJ88" s="748"/>
      <c r="BK88" s="748"/>
      <c r="BL88" s="748"/>
      <c r="BM88" s="735"/>
      <c r="BN88" s="735"/>
      <c r="BO88" s="735"/>
      <c r="BP88" s="735"/>
      <c r="BQ88" s="735"/>
      <c r="BR88" s="229"/>
      <c r="BS88" s="229"/>
      <c r="BT88" s="229"/>
      <c r="BU88" s="228"/>
      <c r="BV88" s="228"/>
      <c r="BW88" s="228"/>
      <c r="BX88" s="228"/>
      <c r="BY88" s="228"/>
      <c r="BZ88" s="228"/>
      <c r="CA88" s="228"/>
      <c r="CB88" s="228"/>
      <c r="CC88" s="228"/>
      <c r="CD88" s="228"/>
      <c r="CE88" s="228"/>
      <c r="CF88" s="228"/>
      <c r="CG88" s="228"/>
      <c r="CH88" s="228"/>
      <c r="CI88" s="228"/>
      <c r="CJ88" s="228"/>
      <c r="CK88" s="228"/>
      <c r="CL88" s="228"/>
      <c r="CM88" s="113"/>
      <c r="CN88" s="113"/>
      <c r="CO88" s="113"/>
      <c r="CP88" s="113"/>
      <c r="CQ88" s="113"/>
      <c r="CR88" s="113"/>
      <c r="CS88" s="113"/>
      <c r="CT88" s="113"/>
      <c r="CU88" s="113"/>
      <c r="CV88" s="113"/>
      <c r="CW88" s="113"/>
      <c r="CX88" s="113"/>
      <c r="CY88" s="113"/>
      <c r="CZ88" s="113"/>
      <c r="DA88" s="113"/>
      <c r="DB88" s="113"/>
      <c r="DC88" s="113"/>
      <c r="DD88" s="113"/>
      <c r="DE88" s="113"/>
      <c r="DF88" s="113"/>
      <c r="DG88" s="113"/>
      <c r="DH88" s="113"/>
      <c r="DI88" s="113"/>
      <c r="DJ88" s="113"/>
      <c r="DK88" s="113"/>
      <c r="DL88" s="113"/>
      <c r="DM88" s="113"/>
      <c r="DN88" s="113"/>
      <c r="DO88" s="113"/>
      <c r="DP88" s="113"/>
      <c r="DQ88" s="113"/>
      <c r="DR88" s="113"/>
      <c r="DS88" s="113"/>
      <c r="DT88" s="113"/>
      <c r="DU88" s="113"/>
      <c r="DV88" s="113"/>
      <c r="DW88" s="113"/>
      <c r="DX88" s="113"/>
      <c r="DY88" s="113"/>
      <c r="DZ88" s="113"/>
      <c r="EA88" s="113"/>
      <c r="EB88" s="113"/>
    </row>
    <row r="89" spans="2:132" x14ac:dyDescent="0.2">
      <c r="B89" s="113"/>
      <c r="C89" s="1046"/>
      <c r="D89" s="1046"/>
      <c r="E89" s="1040"/>
      <c r="F89" s="253" t="s">
        <v>257</v>
      </c>
      <c r="G89" s="632">
        <v>0.01</v>
      </c>
      <c r="H89" s="632">
        <v>0.01</v>
      </c>
      <c r="I89" s="632">
        <v>0.01</v>
      </c>
      <c r="J89" s="632">
        <v>0.01</v>
      </c>
      <c r="K89" s="632">
        <v>0.01</v>
      </c>
      <c r="L89" s="632">
        <v>0.01</v>
      </c>
      <c r="M89" s="632">
        <v>0.01</v>
      </c>
      <c r="N89" s="632">
        <v>0.01</v>
      </c>
      <c r="O89" s="632">
        <v>0.01</v>
      </c>
      <c r="P89" s="632">
        <v>0.01</v>
      </c>
      <c r="Q89" s="632">
        <v>0.01</v>
      </c>
      <c r="R89" s="632">
        <v>0.01</v>
      </c>
      <c r="S89" s="1123" t="s">
        <v>623</v>
      </c>
      <c r="T89" s="294">
        <v>0.02</v>
      </c>
      <c r="U89" s="1036"/>
      <c r="V89" s="1033"/>
      <c r="W89" s="1100"/>
      <c r="X89" s="865"/>
      <c r="Y89" s="874"/>
      <c r="Z89" s="866"/>
      <c r="AA89" s="866"/>
      <c r="AB89" s="866"/>
      <c r="AC89" s="866"/>
      <c r="AD89" s="867"/>
      <c r="AE89" s="163"/>
      <c r="AF89" s="735"/>
      <c r="AG89" s="735"/>
      <c r="AH89" s="735"/>
      <c r="AI89" s="735"/>
      <c r="AJ89" s="735"/>
      <c r="AK89" s="735"/>
      <c r="AL89" s="735"/>
      <c r="AM89" s="735"/>
      <c r="AN89" s="735"/>
      <c r="AO89" s="735"/>
      <c r="AP89" s="735"/>
      <c r="AQ89" s="748"/>
      <c r="AR89" s="1235" t="s">
        <v>626</v>
      </c>
      <c r="AS89" s="1231">
        <f>(((cseasonality1*$T89*CULLSEA1)+(1-cseasonality1)*$T89*cullseaavg)+CULLABS1)*(1+CULLPCT1)</f>
        <v>0.01</v>
      </c>
      <c r="AT89" s="1231">
        <f>(((cseasonality1*$T89*CULLSEA2)+(1-cseasonality1)*$T89*cullseaavg)+CULLABS1)*(1+CULLPCT1)</f>
        <v>0.01</v>
      </c>
      <c r="AU89" s="1231">
        <f>(((cseasonality1*$T89*CULLSEA3)+(1-cseasonality1)*$T89*cullseaavg)+CULLABS1)*(1+CULLPCT1)</f>
        <v>0.01</v>
      </c>
      <c r="AV89" s="1231">
        <f>(((cseasonality1*$T89*CULLSEA4)+(1-cseasonality1)*$T89*cullseaavg)+CULLABS1)*(1+CULLPCT1)</f>
        <v>0.01</v>
      </c>
      <c r="AW89" s="1231">
        <f>(((cseasonality1*$T89*CULLSEA5)+(1-cseasonality1)*$T89*cullseaavg)+CULLABS1)*(1+CULLPCT1)</f>
        <v>0.01</v>
      </c>
      <c r="AX89" s="1231">
        <f>(((cseasonality1*$T89*CULLSEA6)+(1-cseasonality1)*$T89*cullseaavg)+CULLABS1)*(1+CULLPCT1)</f>
        <v>0.01</v>
      </c>
      <c r="AY89" s="1231">
        <f>(((cseasonality1*$T89*CULLSEA7)+(1-cseasonality1)*$T89*cullseaavg)+CULLABS1)*(1+CULLPCT1)</f>
        <v>0.01</v>
      </c>
      <c r="AZ89" s="1231">
        <f>(((cseasonality1*$T89*CULLSEA8)+(1-cseasonality1)*$T89*cullseaavg)+CULLABS1)*(1+CULLPCT1)</f>
        <v>0.01</v>
      </c>
      <c r="BA89" s="1231">
        <f>(((cseasonality1*$T89*CULLSEA9)+(1-cseasonality1)*$T89*cullseaavg)+CULLABS1)*(1+CULLPCT1)</f>
        <v>0.01</v>
      </c>
      <c r="BB89" s="1231">
        <f>(((cseasonality1*$T89*CULLSEA10)+(1-cseasonality1)*$T89*cullseaavg)+CULLABS1)*(1+CULLPCT1)</f>
        <v>0.01</v>
      </c>
      <c r="BC89" s="1231">
        <f>(((cseasonality1*$T89*CULLSEA11)+(1-cseasonality1)*$T89*cullseaavg)+CULLABS1)*(1+CULLPCT1)</f>
        <v>0.01</v>
      </c>
      <c r="BD89" s="1231">
        <f>(((cseasonality1*$T89*CULLSEA12)+(1-cseasonality1)*$T89*cullseaavg)+CULLABS1)*(1+CULLPCT1)</f>
        <v>0.01</v>
      </c>
      <c r="BE89" s="748"/>
      <c r="BF89" s="748"/>
      <c r="BG89" s="748"/>
      <c r="BH89" s="748"/>
      <c r="BI89" s="748"/>
      <c r="BJ89" s="748"/>
      <c r="BK89" s="748"/>
      <c r="BL89" s="748"/>
      <c r="BM89" s="735"/>
      <c r="BN89" s="735"/>
      <c r="BO89" s="735"/>
      <c r="BP89" s="735"/>
      <c r="BQ89" s="735"/>
      <c r="BR89" s="229"/>
      <c r="BS89" s="229"/>
      <c r="BT89" s="229"/>
      <c r="BU89" s="228"/>
      <c r="BV89" s="228"/>
      <c r="BW89" s="228"/>
      <c r="BX89" s="228"/>
      <c r="BY89" s="228"/>
      <c r="BZ89" s="228"/>
      <c r="CA89" s="228"/>
      <c r="CB89" s="228"/>
      <c r="CC89" s="228"/>
      <c r="CD89" s="228"/>
      <c r="CE89" s="228"/>
      <c r="CF89" s="228"/>
      <c r="CG89" s="228"/>
      <c r="CH89" s="228"/>
      <c r="CI89" s="228"/>
      <c r="CJ89" s="228"/>
      <c r="CK89" s="228"/>
      <c r="CL89" s="228"/>
      <c r="CM89" s="113"/>
      <c r="CN89" s="113"/>
      <c r="CO89" s="113"/>
      <c r="CP89" s="113"/>
      <c r="CQ89" s="113"/>
      <c r="CR89" s="113"/>
      <c r="CS89" s="113"/>
      <c r="CT89" s="113"/>
      <c r="CU89" s="113"/>
      <c r="CV89" s="113"/>
      <c r="CW89" s="113"/>
      <c r="CX89" s="113"/>
      <c r="CY89" s="113"/>
      <c r="CZ89" s="113"/>
      <c r="DA89" s="113"/>
      <c r="DB89" s="113"/>
      <c r="DC89" s="113"/>
      <c r="DD89" s="113"/>
      <c r="DE89" s="113"/>
      <c r="DF89" s="113"/>
      <c r="DG89" s="113"/>
      <c r="DH89" s="113"/>
      <c r="DI89" s="113"/>
      <c r="DJ89" s="113"/>
      <c r="DK89" s="113"/>
      <c r="DL89" s="113"/>
      <c r="DM89" s="113"/>
      <c r="DN89" s="113"/>
      <c r="DO89" s="113"/>
      <c r="DP89" s="113"/>
      <c r="DQ89" s="113"/>
      <c r="DR89" s="113"/>
      <c r="DS89" s="113"/>
      <c r="DT89" s="113"/>
      <c r="DU89" s="113"/>
      <c r="DV89" s="113"/>
      <c r="DW89" s="113"/>
      <c r="DX89" s="113"/>
      <c r="DY89" s="113"/>
      <c r="DZ89" s="113"/>
      <c r="EA89" s="113"/>
      <c r="EB89" s="113"/>
    </row>
    <row r="90" spans="2:132" x14ac:dyDescent="0.2">
      <c r="B90" s="113"/>
      <c r="C90" s="1046"/>
      <c r="D90" s="1046"/>
      <c r="E90" s="1040"/>
      <c r="F90" s="253" t="s">
        <v>256</v>
      </c>
      <c r="G90" s="632">
        <v>0.01</v>
      </c>
      <c r="H90" s="632">
        <v>0.01</v>
      </c>
      <c r="I90" s="632">
        <v>0.01</v>
      </c>
      <c r="J90" s="632">
        <v>0.01</v>
      </c>
      <c r="K90" s="632">
        <v>0.01</v>
      </c>
      <c r="L90" s="632">
        <v>0.01</v>
      </c>
      <c r="M90" s="632">
        <v>0.01</v>
      </c>
      <c r="N90" s="632">
        <v>0.01</v>
      </c>
      <c r="O90" s="632">
        <v>0.01</v>
      </c>
      <c r="P90" s="632">
        <v>0.01</v>
      </c>
      <c r="Q90" s="632">
        <v>0.01</v>
      </c>
      <c r="R90" s="632">
        <v>0.01</v>
      </c>
      <c r="S90" s="1123" t="s">
        <v>624</v>
      </c>
      <c r="T90" s="294">
        <v>0.02</v>
      </c>
      <c r="U90" s="1036"/>
      <c r="V90" s="1033"/>
      <c r="W90" s="1100"/>
      <c r="X90" s="865"/>
      <c r="Y90" s="874"/>
      <c r="Z90" s="866"/>
      <c r="AA90" s="866"/>
      <c r="AB90" s="866"/>
      <c r="AC90" s="866"/>
      <c r="AD90" s="867"/>
      <c r="AE90" s="163"/>
      <c r="AF90" s="735"/>
      <c r="AG90" s="735"/>
      <c r="AH90" s="735"/>
      <c r="AI90" s="735"/>
      <c r="AJ90" s="735"/>
      <c r="AK90" s="735"/>
      <c r="AL90" s="735"/>
      <c r="AM90" s="735"/>
      <c r="AN90" s="735"/>
      <c r="AO90" s="735"/>
      <c r="AP90" s="735"/>
      <c r="AQ90" s="748"/>
      <c r="AR90" s="1235" t="s">
        <v>627</v>
      </c>
      <c r="AS90" s="1231">
        <f>(((cseasonality1*$T90*CULLSEA1)+(1-cseasonality1)*$T90*cullseaavg)+CULLABS1)*(1+CULLPCT1)</f>
        <v>0.01</v>
      </c>
      <c r="AT90" s="1231">
        <f>(((cseasonality1*$T90*CULLSEA2)+(1-cseasonality1)*$T90*cullseaavg)+CULLABS1)*(1+CULLPCT1)</f>
        <v>0.01</v>
      </c>
      <c r="AU90" s="1231">
        <f>(((cseasonality1*$T90*CULLSEA3)+(1-cseasonality1)*$T90*cullseaavg)+CULLABS1)*(1+CULLPCT1)</f>
        <v>0.01</v>
      </c>
      <c r="AV90" s="1231">
        <f>(((cseasonality1*$T90*CULLSEA4)+(1-cseasonality1)*$T90*cullseaavg)+CULLABS1)*(1+CULLPCT1)</f>
        <v>0.01</v>
      </c>
      <c r="AW90" s="1231">
        <f>(((cseasonality1*$T90*CULLSEA5)+(1-cseasonality1)*$T90*cullseaavg)+CULLABS1)*(1+CULLPCT1)</f>
        <v>0.01</v>
      </c>
      <c r="AX90" s="1231">
        <f>(((cseasonality1*$T90*CULLSEA6)+(1-cseasonality1)*$T90*cullseaavg)+CULLABS1)*(1+CULLPCT1)</f>
        <v>0.01</v>
      </c>
      <c r="AY90" s="1231">
        <f>(((cseasonality1*$T90*CULLSEA7)+(1-cseasonality1)*$T90*cullseaavg)+CULLABS1)*(1+CULLPCT1)</f>
        <v>0.01</v>
      </c>
      <c r="AZ90" s="1231">
        <f>(((cseasonality1*$T90*CULLSEA8)+(1-cseasonality1)*$T90*cullseaavg)+CULLABS1)*(1+CULLPCT1)</f>
        <v>0.01</v>
      </c>
      <c r="BA90" s="1231">
        <f>(((cseasonality1*$T90*CULLSEA9)+(1-cseasonality1)*$T90*cullseaavg)+CULLABS1)*(1+CULLPCT1)</f>
        <v>0.01</v>
      </c>
      <c r="BB90" s="1231">
        <f>(((cseasonality1*$T90*CULLSEA10)+(1-cseasonality1)*$T90*cullseaavg)+CULLABS1)*(1+CULLPCT1)</f>
        <v>0.01</v>
      </c>
      <c r="BC90" s="1231">
        <f>(((cseasonality1*$T90*CULLSEA11)+(1-cseasonality1)*$T90*cullseaavg)+CULLABS1)*(1+CULLPCT1)</f>
        <v>0.01</v>
      </c>
      <c r="BD90" s="1231">
        <f>(((cseasonality1*$T90*CULLSEA12)+(1-cseasonality1)*$T90*cullseaavg)+CULLABS1)*(1+CULLPCT1)</f>
        <v>0.01</v>
      </c>
      <c r="BE90" s="748"/>
      <c r="BF90" s="748"/>
      <c r="BG90" s="748"/>
      <c r="BH90" s="748"/>
      <c r="BI90" s="748"/>
      <c r="BJ90" s="748"/>
      <c r="BK90" s="748"/>
      <c r="BL90" s="748"/>
      <c r="BM90" s="735"/>
      <c r="BN90" s="735"/>
      <c r="BO90" s="735"/>
      <c r="BP90" s="735"/>
      <c r="BQ90" s="735"/>
      <c r="BR90" s="229"/>
      <c r="BS90" s="229"/>
      <c r="BT90" s="229"/>
      <c r="BU90" s="228"/>
      <c r="BV90" s="228"/>
      <c r="BW90" s="228"/>
      <c r="BX90" s="228"/>
      <c r="BY90" s="228"/>
      <c r="BZ90" s="228"/>
      <c r="CA90" s="228"/>
      <c r="CB90" s="228"/>
      <c r="CC90" s="228"/>
      <c r="CD90" s="228"/>
      <c r="CE90" s="228"/>
      <c r="CF90" s="228"/>
      <c r="CG90" s="228"/>
      <c r="CH90" s="228"/>
      <c r="CI90" s="228"/>
      <c r="CJ90" s="228"/>
      <c r="CK90" s="228"/>
      <c r="CL90" s="228"/>
      <c r="CM90" s="113"/>
      <c r="CN90" s="113"/>
      <c r="CO90" s="113"/>
      <c r="CP90" s="113"/>
      <c r="CQ90" s="113"/>
      <c r="CR90" s="113"/>
      <c r="CS90" s="113"/>
      <c r="CT90" s="113"/>
      <c r="CU90" s="113"/>
      <c r="CV90" s="113"/>
      <c r="CW90" s="113"/>
      <c r="CX90" s="113"/>
      <c r="CY90" s="113"/>
      <c r="CZ90" s="113"/>
      <c r="DA90" s="113"/>
      <c r="DB90" s="113"/>
      <c r="DC90" s="113"/>
      <c r="DD90" s="113"/>
      <c r="DE90" s="113"/>
      <c r="DF90" s="113"/>
      <c r="DG90" s="113"/>
      <c r="DH90" s="113"/>
      <c r="DI90" s="113"/>
      <c r="DJ90" s="113"/>
      <c r="DK90" s="113"/>
      <c r="DL90" s="113"/>
      <c r="DM90" s="113"/>
      <c r="DN90" s="113"/>
      <c r="DO90" s="113"/>
      <c r="DP90" s="113"/>
      <c r="DQ90" s="113"/>
      <c r="DR90" s="113"/>
      <c r="DS90" s="113"/>
      <c r="DT90" s="113"/>
      <c r="DU90" s="113"/>
      <c r="DV90" s="113"/>
      <c r="DW90" s="113"/>
      <c r="DX90" s="113"/>
      <c r="DY90" s="113"/>
      <c r="DZ90" s="113"/>
      <c r="EA90" s="113"/>
      <c r="EB90" s="113"/>
    </row>
    <row r="91" spans="2:132" x14ac:dyDescent="0.2">
      <c r="B91" s="113"/>
      <c r="C91" s="1046"/>
      <c r="D91" s="1046"/>
      <c r="E91" s="1040"/>
      <c r="F91" s="253" t="s">
        <v>493</v>
      </c>
      <c r="G91" s="632">
        <v>0.01</v>
      </c>
      <c r="H91" s="632">
        <v>0.01</v>
      </c>
      <c r="I91" s="632">
        <v>0.01</v>
      </c>
      <c r="J91" s="632">
        <v>0.01</v>
      </c>
      <c r="K91" s="632">
        <v>0.01</v>
      </c>
      <c r="L91" s="632">
        <v>0.01</v>
      </c>
      <c r="M91" s="632">
        <v>0.01</v>
      </c>
      <c r="N91" s="632">
        <v>0.01</v>
      </c>
      <c r="O91" s="632">
        <v>0.01</v>
      </c>
      <c r="P91" s="632">
        <v>0.01</v>
      </c>
      <c r="Q91" s="632">
        <v>0.01</v>
      </c>
      <c r="R91" s="632">
        <v>0.01</v>
      </c>
      <c r="S91" s="1123" t="s">
        <v>625</v>
      </c>
      <c r="T91" s="294">
        <v>0.02</v>
      </c>
      <c r="U91" s="1036"/>
      <c r="V91" s="1033"/>
      <c r="W91" s="1100"/>
      <c r="X91" s="865"/>
      <c r="Y91" s="874"/>
      <c r="Z91" s="866"/>
      <c r="AA91" s="866"/>
      <c r="AB91" s="866"/>
      <c r="AC91" s="866"/>
      <c r="AD91" s="867"/>
      <c r="AE91" s="163"/>
      <c r="AF91" s="735"/>
      <c r="AG91" s="735"/>
      <c r="AH91" s="735"/>
      <c r="AI91" s="735"/>
      <c r="AJ91" s="735"/>
      <c r="AK91" s="735"/>
      <c r="AL91" s="735"/>
      <c r="AM91" s="735"/>
      <c r="AN91" s="735"/>
      <c r="AO91" s="735"/>
      <c r="AP91" s="735"/>
      <c r="AQ91" s="748"/>
      <c r="AR91" s="1235" t="s">
        <v>628</v>
      </c>
      <c r="AS91" s="1231">
        <f>(((cseasonality1*$T91*CULLSEA1)+(1-cseasonality1)*$T91*cullseaavg)+CULLABS1)*(1+CULLPCT1)</f>
        <v>0.01</v>
      </c>
      <c r="AT91" s="1231">
        <f>(((cseasonality1*$T91*CULLSEA2)+(1-cseasonality1)*$T91*cullseaavg)+CULLABS1)*(1+CULLPCT1)</f>
        <v>0.01</v>
      </c>
      <c r="AU91" s="1231">
        <f>(((cseasonality1*$T91*CULLSEA3)+(1-cseasonality1)*$T91*cullseaavg)+CULLABS1)*(1+CULLPCT1)</f>
        <v>0.01</v>
      </c>
      <c r="AV91" s="1231">
        <f>(((cseasonality1*$T91*CULLSEA4)+(1-cseasonality1)*$T91*cullseaavg)+CULLABS1)*(1+CULLPCT1)</f>
        <v>0.01</v>
      </c>
      <c r="AW91" s="1231">
        <f>(((cseasonality1*$T91*CULLSEA5)+(1-cseasonality1)*$T91*cullseaavg)+CULLABS1)*(1+CULLPCT1)</f>
        <v>0.01</v>
      </c>
      <c r="AX91" s="1231">
        <f>(((cseasonality1*$T91*CULLSEA6)+(1-cseasonality1)*$T91*cullseaavg)+CULLABS1)*(1+CULLPCT1)</f>
        <v>0.01</v>
      </c>
      <c r="AY91" s="1231">
        <f>(((cseasonality1*$T91*CULLSEA7)+(1-cseasonality1)*$T91*cullseaavg)+CULLABS1)*(1+CULLPCT1)</f>
        <v>0.01</v>
      </c>
      <c r="AZ91" s="1231">
        <f>(((cseasonality1*$T91*CULLSEA8)+(1-cseasonality1)*$T91*cullseaavg)+CULLABS1)*(1+CULLPCT1)</f>
        <v>0.01</v>
      </c>
      <c r="BA91" s="1231">
        <f>(((cseasonality1*$T91*CULLSEA9)+(1-cseasonality1)*$T91*cullseaavg)+CULLABS1)*(1+CULLPCT1)</f>
        <v>0.01</v>
      </c>
      <c r="BB91" s="1231">
        <f>(((cseasonality1*$T91*CULLSEA10)+(1-cseasonality1)*$T91*cullseaavg)+CULLABS1)*(1+CULLPCT1)</f>
        <v>0.01</v>
      </c>
      <c r="BC91" s="1231">
        <f>(((cseasonality1*$T91*CULLSEA11)+(1-cseasonality1)*$T91*cullseaavg)+CULLABS1)*(1+CULLPCT1)</f>
        <v>0.01</v>
      </c>
      <c r="BD91" s="1231">
        <f>(((cseasonality1*$T91*CULLSEA12)+(1-cseasonality1)*$T91*cullseaavg)+CULLABS1)*(1+CULLPCT1)</f>
        <v>0.01</v>
      </c>
      <c r="BE91" s="748"/>
      <c r="BF91" s="748"/>
      <c r="BG91" s="748"/>
      <c r="BH91" s="748"/>
      <c r="BI91" s="748"/>
      <c r="BJ91" s="748"/>
      <c r="BK91" s="748"/>
      <c r="BL91" s="748"/>
      <c r="BM91" s="735"/>
      <c r="BN91" s="735"/>
      <c r="BO91" s="735"/>
      <c r="BP91" s="735"/>
      <c r="BQ91" s="735"/>
      <c r="BR91" s="229"/>
      <c r="BS91" s="229"/>
      <c r="BT91" s="229"/>
      <c r="BU91" s="228"/>
      <c r="BV91" s="228"/>
      <c r="BW91" s="228"/>
      <c r="BX91" s="228"/>
      <c r="BY91" s="228"/>
      <c r="BZ91" s="228"/>
      <c r="CA91" s="228"/>
      <c r="CB91" s="228"/>
      <c r="CC91" s="228"/>
      <c r="CD91" s="228"/>
      <c r="CE91" s="228"/>
      <c r="CF91" s="228"/>
      <c r="CG91" s="228"/>
      <c r="CH91" s="228"/>
      <c r="CI91" s="228"/>
      <c r="CJ91" s="228"/>
      <c r="CK91" s="228"/>
      <c r="CL91" s="228"/>
      <c r="CM91" s="113"/>
      <c r="CN91" s="113"/>
      <c r="CO91" s="113"/>
      <c r="CP91" s="113"/>
      <c r="CQ91" s="113"/>
      <c r="CR91" s="113"/>
      <c r="CS91" s="113"/>
      <c r="CT91" s="113"/>
      <c r="CU91" s="113"/>
      <c r="CV91" s="113"/>
      <c r="CW91" s="113"/>
      <c r="CX91" s="113"/>
      <c r="CY91" s="113"/>
      <c r="CZ91" s="113"/>
      <c r="DA91" s="113"/>
      <c r="DB91" s="113"/>
      <c r="DC91" s="113"/>
      <c r="DD91" s="113"/>
      <c r="DE91" s="113"/>
      <c r="DF91" s="113"/>
      <c r="DG91" s="113"/>
      <c r="DH91" s="113"/>
      <c r="DI91" s="113"/>
      <c r="DJ91" s="113"/>
      <c r="DK91" s="113"/>
      <c r="DL91" s="113"/>
      <c r="DM91" s="113"/>
      <c r="DN91" s="113"/>
      <c r="DO91" s="113"/>
      <c r="DP91" s="113"/>
      <c r="DQ91" s="113"/>
      <c r="DR91" s="113"/>
      <c r="DS91" s="113"/>
      <c r="DT91" s="113"/>
      <c r="DU91" s="113"/>
      <c r="DV91" s="113"/>
      <c r="DW91" s="113"/>
      <c r="DX91" s="113"/>
      <c r="DY91" s="113"/>
      <c r="DZ91" s="113"/>
      <c r="EA91" s="113"/>
      <c r="EB91" s="113"/>
    </row>
    <row r="92" spans="2:132" x14ac:dyDescent="0.2">
      <c r="B92" s="113"/>
      <c r="C92" s="113"/>
      <c r="D92" s="113"/>
      <c r="E92" s="113"/>
      <c r="F92" s="113"/>
      <c r="G92" s="113"/>
      <c r="H92" s="113"/>
      <c r="I92" s="113"/>
      <c r="J92" s="113"/>
      <c r="K92" s="113"/>
      <c r="L92" s="113"/>
      <c r="M92" s="113"/>
      <c r="N92" s="113"/>
      <c r="O92" s="113"/>
      <c r="P92" s="113"/>
      <c r="Q92" s="113"/>
      <c r="R92" s="113"/>
      <c r="S92" s="113"/>
      <c r="T92" s="1117" t="s">
        <v>866</v>
      </c>
      <c r="U92" s="163"/>
      <c r="V92" s="920"/>
      <c r="W92" s="1100"/>
      <c r="X92" s="865"/>
      <c r="Y92" s="874"/>
      <c r="Z92" s="866"/>
      <c r="AA92" s="866"/>
      <c r="AB92" s="866"/>
      <c r="AC92" s="866"/>
      <c r="AD92" s="867"/>
      <c r="AE92" s="163"/>
      <c r="AF92" s="735"/>
      <c r="AG92" s="735"/>
      <c r="AH92" s="735"/>
      <c r="AI92" s="735"/>
      <c r="AJ92" s="735"/>
      <c r="AK92" s="735"/>
      <c r="AL92" s="735"/>
      <c r="AM92" s="735"/>
      <c r="AN92" s="735"/>
      <c r="AO92" s="735"/>
      <c r="AP92" s="735"/>
      <c r="AQ92" s="748"/>
      <c r="AR92" s="748"/>
      <c r="AS92" s="1231"/>
      <c r="AT92" s="1231"/>
      <c r="AU92" s="1231"/>
      <c r="AV92" s="1231"/>
      <c r="AW92" s="1231"/>
      <c r="AX92" s="1231"/>
      <c r="AY92" s="1231"/>
      <c r="AZ92" s="1231"/>
      <c r="BA92" s="1231"/>
      <c r="BB92" s="1231"/>
      <c r="BC92" s="1231"/>
      <c r="BD92" s="1231"/>
      <c r="BE92" s="748"/>
      <c r="BF92" s="748"/>
      <c r="BG92" s="748"/>
      <c r="BH92" s="748"/>
      <c r="BI92" s="748"/>
      <c r="BJ92" s="748"/>
      <c r="BK92" s="748"/>
      <c r="BL92" s="748"/>
      <c r="BM92" s="735"/>
      <c r="BN92" s="735"/>
      <c r="BO92" s="735"/>
      <c r="BP92" s="735"/>
      <c r="BQ92" s="735"/>
      <c r="BR92" s="229"/>
      <c r="BS92" s="229"/>
      <c r="BT92" s="229"/>
      <c r="BU92" s="228"/>
      <c r="BV92" s="228"/>
      <c r="BW92" s="228"/>
      <c r="BX92" s="228"/>
      <c r="BY92" s="228"/>
      <c r="BZ92" s="228"/>
      <c r="CA92" s="228"/>
      <c r="CB92" s="228"/>
      <c r="CC92" s="228"/>
      <c r="CD92" s="228"/>
      <c r="CE92" s="228"/>
      <c r="CF92" s="228"/>
      <c r="CG92" s="228"/>
      <c r="CH92" s="228"/>
      <c r="CI92" s="228"/>
      <c r="CJ92" s="228"/>
      <c r="CK92" s="228"/>
      <c r="CL92" s="228"/>
      <c r="CM92" s="113"/>
      <c r="CN92" s="113"/>
      <c r="CO92" s="113"/>
      <c r="CP92" s="113"/>
      <c r="CQ92" s="113"/>
      <c r="CR92" s="113"/>
      <c r="CS92" s="113"/>
      <c r="CT92" s="113"/>
      <c r="CU92" s="113"/>
      <c r="CV92" s="113"/>
      <c r="CW92" s="113"/>
      <c r="CX92" s="113"/>
      <c r="CY92" s="113"/>
      <c r="CZ92" s="113"/>
      <c r="DA92" s="113"/>
      <c r="DB92" s="113"/>
      <c r="DC92" s="113"/>
      <c r="DD92" s="113"/>
      <c r="DE92" s="113"/>
      <c r="DF92" s="113"/>
      <c r="DG92" s="113"/>
      <c r="DH92" s="113"/>
      <c r="DI92" s="113"/>
      <c r="DJ92" s="113"/>
      <c r="DK92" s="113"/>
      <c r="DL92" s="113"/>
      <c r="DM92" s="113"/>
      <c r="DN92" s="113"/>
      <c r="DO92" s="113"/>
      <c r="DP92" s="113"/>
      <c r="DQ92" s="113"/>
      <c r="DR92" s="113"/>
      <c r="DS92" s="113"/>
      <c r="DT92" s="113"/>
      <c r="DU92" s="113"/>
      <c r="DV92" s="113"/>
      <c r="DW92" s="113"/>
      <c r="DX92" s="113"/>
      <c r="DY92" s="113"/>
      <c r="DZ92" s="113"/>
      <c r="EA92" s="113"/>
      <c r="EB92" s="113"/>
    </row>
    <row r="93" spans="2:132" x14ac:dyDescent="0.2">
      <c r="B93" s="113"/>
      <c r="C93" s="113"/>
      <c r="D93" s="113"/>
      <c r="E93" s="113"/>
      <c r="F93" s="113"/>
      <c r="G93" s="847"/>
      <c r="H93" s="847"/>
      <c r="I93" s="847"/>
      <c r="J93" s="847"/>
      <c r="K93" s="847"/>
      <c r="L93" s="847"/>
      <c r="M93" s="847"/>
      <c r="N93" s="847"/>
      <c r="O93" s="847"/>
      <c r="P93" s="847"/>
      <c r="Q93" s="847"/>
      <c r="R93" s="847"/>
      <c r="S93" s="113"/>
      <c r="T93" s="1117" t="s">
        <v>867</v>
      </c>
      <c r="U93" s="163"/>
      <c r="V93" s="920"/>
      <c r="W93" s="1100"/>
      <c r="X93" s="865"/>
      <c r="Y93" s="874"/>
      <c r="Z93" s="866"/>
      <c r="AA93" s="866"/>
      <c r="AB93" s="866"/>
      <c r="AC93" s="866"/>
      <c r="AD93" s="867"/>
      <c r="AE93" s="163"/>
      <c r="AF93" s="735"/>
      <c r="AG93" s="735"/>
      <c r="AH93" s="735"/>
      <c r="AI93" s="735"/>
      <c r="AJ93" s="735"/>
      <c r="AK93" s="735"/>
      <c r="AL93" s="735"/>
      <c r="AM93" s="735"/>
      <c r="AN93" s="735"/>
      <c r="AO93" s="735"/>
      <c r="AP93" s="735"/>
      <c r="AQ93" s="748"/>
      <c r="AR93" s="748"/>
      <c r="AS93" s="748"/>
      <c r="AT93" s="748"/>
      <c r="AU93" s="748"/>
      <c r="AV93" s="748"/>
      <c r="AW93" s="748"/>
      <c r="AX93" s="748"/>
      <c r="AY93" s="748"/>
      <c r="AZ93" s="748"/>
      <c r="BA93" s="748"/>
      <c r="BB93" s="748"/>
      <c r="BC93" s="748"/>
      <c r="BD93" s="748"/>
      <c r="BE93" s="748"/>
      <c r="BF93" s="748"/>
      <c r="BG93" s="748"/>
      <c r="BH93" s="748"/>
      <c r="BI93" s="748"/>
      <c r="BJ93" s="748"/>
      <c r="BK93" s="748"/>
      <c r="BL93" s="748"/>
      <c r="BM93" s="735"/>
      <c r="BN93" s="735"/>
      <c r="BO93" s="735"/>
      <c r="BP93" s="735"/>
      <c r="BQ93" s="735"/>
      <c r="BR93" s="229"/>
      <c r="BS93" s="229"/>
      <c r="BT93" s="229"/>
      <c r="BU93" s="228"/>
      <c r="BV93" s="228"/>
      <c r="BW93" s="228"/>
      <c r="BX93" s="228"/>
      <c r="BY93" s="228"/>
      <c r="BZ93" s="228"/>
      <c r="CA93" s="228"/>
      <c r="CB93" s="228"/>
      <c r="CC93" s="228"/>
      <c r="CD93" s="228"/>
      <c r="CE93" s="228"/>
      <c r="CF93" s="228"/>
      <c r="CG93" s="228"/>
      <c r="CH93" s="228"/>
      <c r="CI93" s="228"/>
      <c r="CJ93" s="228"/>
      <c r="CK93" s="228"/>
      <c r="CL93" s="228"/>
      <c r="CM93" s="113"/>
      <c r="CN93" s="113"/>
      <c r="CO93" s="113"/>
      <c r="CP93" s="113"/>
      <c r="CQ93" s="113"/>
      <c r="CR93" s="113"/>
      <c r="CS93" s="113"/>
      <c r="CT93" s="113"/>
      <c r="CU93" s="113"/>
      <c r="CV93" s="113"/>
      <c r="CW93" s="113"/>
      <c r="CX93" s="113"/>
      <c r="CY93" s="113"/>
      <c r="CZ93" s="113"/>
      <c r="DA93" s="113"/>
      <c r="DB93" s="113"/>
      <c r="DC93" s="113"/>
      <c r="DD93" s="113"/>
      <c r="DE93" s="113"/>
      <c r="DF93" s="113"/>
      <c r="DG93" s="113"/>
      <c r="DH93" s="113"/>
      <c r="DI93" s="113"/>
      <c r="DJ93" s="113"/>
      <c r="DK93" s="113"/>
      <c r="DL93" s="113"/>
      <c r="DM93" s="113"/>
      <c r="DN93" s="113"/>
      <c r="DO93" s="113"/>
      <c r="DP93" s="113"/>
      <c r="DQ93" s="113"/>
      <c r="DR93" s="113"/>
      <c r="DS93" s="113"/>
      <c r="DT93" s="113"/>
      <c r="DU93" s="113"/>
      <c r="DV93" s="113"/>
      <c r="DW93" s="113"/>
      <c r="DX93" s="113"/>
      <c r="DY93" s="113"/>
      <c r="DZ93" s="113"/>
      <c r="EA93" s="113"/>
      <c r="EB93" s="113"/>
    </row>
    <row r="94" spans="2:132" x14ac:dyDescent="0.2">
      <c r="B94" s="113"/>
      <c r="C94" s="113"/>
      <c r="D94" s="113"/>
      <c r="E94" s="113"/>
      <c r="F94" s="113"/>
      <c r="G94" s="877" t="s">
        <v>633</v>
      </c>
      <c r="H94" s="847"/>
      <c r="I94" s="847"/>
      <c r="J94" s="847"/>
      <c r="K94" s="847"/>
      <c r="L94" s="847"/>
      <c r="M94" s="847"/>
      <c r="N94" s="847"/>
      <c r="O94" s="847"/>
      <c r="P94" s="847"/>
      <c r="Q94" s="847"/>
      <c r="R94" s="847"/>
      <c r="S94" s="113"/>
      <c r="T94" s="1117" t="s">
        <v>868</v>
      </c>
      <c r="U94" s="163"/>
      <c r="V94" s="920"/>
      <c r="W94" s="1100"/>
      <c r="X94" s="865"/>
      <c r="Y94" s="874"/>
      <c r="Z94" s="866"/>
      <c r="AA94" s="866"/>
      <c r="AB94" s="866"/>
      <c r="AC94" s="866"/>
      <c r="AD94" s="867"/>
      <c r="AE94" s="163"/>
      <c r="AF94" s="735"/>
      <c r="AG94" s="735"/>
      <c r="AH94" s="735"/>
      <c r="AI94" s="735"/>
      <c r="AJ94" s="735"/>
      <c r="AK94" s="735"/>
      <c r="AL94" s="735"/>
      <c r="AM94" s="735"/>
      <c r="AN94" s="735"/>
      <c r="AO94" s="735"/>
      <c r="AP94" s="735"/>
      <c r="AQ94" s="748"/>
      <c r="AR94" s="748"/>
      <c r="AS94" s="748"/>
      <c r="AT94" s="748"/>
      <c r="AU94" s="748"/>
      <c r="AV94" s="748"/>
      <c r="AW94" s="748"/>
      <c r="AX94" s="748"/>
      <c r="AY94" s="748"/>
      <c r="AZ94" s="748"/>
      <c r="BA94" s="748"/>
      <c r="BB94" s="748"/>
      <c r="BC94" s="748"/>
      <c r="BD94" s="748"/>
      <c r="BE94" s="748"/>
      <c r="BF94" s="748"/>
      <c r="BG94" s="748"/>
      <c r="BH94" s="748"/>
      <c r="BI94" s="748"/>
      <c r="BJ94" s="748"/>
      <c r="BK94" s="748"/>
      <c r="BL94" s="748"/>
      <c r="BM94" s="735"/>
      <c r="BN94" s="735"/>
      <c r="BO94" s="735"/>
      <c r="BP94" s="735"/>
      <c r="BQ94" s="735"/>
      <c r="BR94" s="229"/>
      <c r="BS94" s="229"/>
      <c r="BT94" s="229"/>
      <c r="BU94" s="228"/>
      <c r="BV94" s="228"/>
      <c r="BW94" s="228"/>
      <c r="BX94" s="228"/>
      <c r="BY94" s="228"/>
      <c r="BZ94" s="228"/>
      <c r="CA94" s="228"/>
      <c r="CB94" s="228"/>
      <c r="CC94" s="228"/>
      <c r="CD94" s="228"/>
      <c r="CE94" s="228"/>
      <c r="CF94" s="228"/>
      <c r="CG94" s="228"/>
      <c r="CH94" s="228"/>
      <c r="CI94" s="228"/>
      <c r="CJ94" s="228"/>
      <c r="CK94" s="228"/>
      <c r="CL94" s="228"/>
      <c r="CM94" s="113"/>
      <c r="CN94" s="113"/>
      <c r="CO94" s="113"/>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c r="EA94" s="113"/>
      <c r="EB94" s="113"/>
    </row>
    <row r="95" spans="2:132" x14ac:dyDescent="0.2">
      <c r="B95" s="113"/>
      <c r="C95" s="113"/>
      <c r="D95" s="113"/>
      <c r="E95" s="847"/>
      <c r="F95" s="892" t="s">
        <v>178</v>
      </c>
      <c r="G95" s="329">
        <v>1.2920792079207899</v>
      </c>
      <c r="H95" s="329">
        <v>1.6039603960396001</v>
      </c>
      <c r="I95" s="329">
        <v>1.81683168316832</v>
      </c>
      <c r="J95" s="329">
        <v>2.2029702970297</v>
      </c>
      <c r="K95" s="329">
        <v>2.7326732673267302</v>
      </c>
      <c r="L95" s="329">
        <v>3.2623762376237599</v>
      </c>
      <c r="M95" s="329">
        <v>3.7920792079207901</v>
      </c>
      <c r="N95" s="329">
        <v>4.3217821782178198</v>
      </c>
      <c r="O95" s="329">
        <v>4.8514851485148496</v>
      </c>
      <c r="P95" s="1117" t="s">
        <v>861</v>
      </c>
      <c r="Q95" s="113"/>
      <c r="R95" s="847"/>
      <c r="S95" s="847"/>
      <c r="T95" s="847"/>
      <c r="U95" s="876"/>
      <c r="W95" s="1100"/>
      <c r="X95" s="865"/>
      <c r="Y95" s="874"/>
      <c r="Z95" s="866"/>
      <c r="AA95" s="866"/>
      <c r="AB95" s="866"/>
      <c r="AC95" s="866"/>
      <c r="AD95" s="867"/>
      <c r="AE95" s="163"/>
      <c r="AF95" s="735"/>
      <c r="AG95" s="735"/>
      <c r="AH95" s="735"/>
      <c r="AI95" s="735"/>
      <c r="AJ95" s="735"/>
      <c r="AK95" s="735"/>
      <c r="AL95" s="735"/>
      <c r="AM95" s="735"/>
      <c r="AN95" s="735"/>
      <c r="AO95" s="735"/>
      <c r="AP95" s="735"/>
      <c r="AQ95" s="748"/>
      <c r="AR95" s="748"/>
      <c r="AS95" s="748"/>
      <c r="AT95" s="748"/>
      <c r="AU95" s="748"/>
      <c r="AV95" s="748"/>
      <c r="AW95" s="748"/>
      <c r="AX95" s="748"/>
      <c r="AY95" s="748"/>
      <c r="AZ95" s="748"/>
      <c r="BA95" s="748"/>
      <c r="BB95" s="748"/>
      <c r="BC95" s="748"/>
      <c r="BD95" s="748"/>
      <c r="BE95" s="748"/>
      <c r="BF95" s="748"/>
      <c r="BG95" s="748"/>
      <c r="BH95" s="748"/>
      <c r="BI95" s="748"/>
      <c r="BJ95" s="748"/>
      <c r="BK95" s="748"/>
      <c r="BL95" s="748"/>
      <c r="BM95" s="735"/>
      <c r="BN95" s="735"/>
      <c r="BO95" s="735"/>
      <c r="BP95" s="735"/>
      <c r="BQ95" s="735"/>
      <c r="BR95" s="229"/>
      <c r="BS95" s="229"/>
      <c r="BT95" s="229"/>
      <c r="BU95" s="228"/>
      <c r="BV95" s="228"/>
      <c r="BW95" s="228"/>
      <c r="BX95" s="228"/>
      <c r="BY95" s="228"/>
      <c r="BZ95" s="228"/>
      <c r="CA95" s="228"/>
      <c r="CB95" s="228"/>
      <c r="CC95" s="228"/>
      <c r="CD95" s="228"/>
      <c r="CE95" s="228"/>
      <c r="CF95" s="228"/>
      <c r="CG95" s="228"/>
      <c r="CH95" s="228"/>
      <c r="CI95" s="228"/>
      <c r="CJ95" s="228"/>
      <c r="CK95" s="228"/>
      <c r="CL95" s="228"/>
      <c r="CM95" s="113"/>
      <c r="CN95" s="113"/>
      <c r="CO95" s="113"/>
      <c r="CP95" s="113"/>
      <c r="CQ95" s="113"/>
      <c r="CR95" s="113"/>
      <c r="CS95" s="113"/>
      <c r="CT95" s="113"/>
      <c r="CU95" s="113"/>
      <c r="CV95" s="113"/>
      <c r="CW95" s="113"/>
      <c r="CX95" s="113"/>
      <c r="CY95" s="113"/>
      <c r="CZ95" s="113"/>
      <c r="DA95" s="113"/>
      <c r="DB95" s="113"/>
      <c r="DC95" s="113"/>
      <c r="DD95" s="113"/>
      <c r="DE95" s="113"/>
      <c r="DF95" s="113"/>
      <c r="DG95" s="113"/>
      <c r="DH95" s="113"/>
      <c r="DI95" s="113"/>
      <c r="DJ95" s="113"/>
      <c r="DK95" s="113"/>
      <c r="DL95" s="113"/>
      <c r="DM95" s="113"/>
      <c r="DN95" s="113"/>
      <c r="DO95" s="113"/>
      <c r="DP95" s="113"/>
      <c r="DQ95" s="113"/>
      <c r="DR95" s="113"/>
      <c r="DS95" s="113"/>
      <c r="DT95" s="113"/>
      <c r="DU95" s="113"/>
      <c r="DV95" s="113"/>
      <c r="DW95" s="113"/>
      <c r="DX95" s="113"/>
      <c r="DY95" s="113"/>
      <c r="DZ95" s="113"/>
      <c r="EA95" s="113"/>
      <c r="EB95" s="113"/>
    </row>
    <row r="96" spans="2:132" x14ac:dyDescent="0.2">
      <c r="B96" s="113"/>
      <c r="C96" s="113"/>
      <c r="D96" s="113"/>
      <c r="E96" s="847"/>
      <c r="F96" s="892" t="s">
        <v>634</v>
      </c>
      <c r="G96" s="329">
        <v>1.2920792079207899</v>
      </c>
      <c r="H96" s="329">
        <v>1.6039603960396001</v>
      </c>
      <c r="I96" s="329">
        <v>1.81683168316832</v>
      </c>
      <c r="J96" s="329">
        <v>2.2029702970297</v>
      </c>
      <c r="K96" s="329">
        <v>2.7326732673267302</v>
      </c>
      <c r="L96" s="329">
        <v>3.2623762376237599</v>
      </c>
      <c r="M96" s="329">
        <v>3.7920792079207901</v>
      </c>
      <c r="N96" s="329">
        <v>4.3217821782178198</v>
      </c>
      <c r="O96" s="329">
        <v>4.8514851485148496</v>
      </c>
      <c r="P96" s="1124" t="s">
        <v>862</v>
      </c>
      <c r="Q96" s="847"/>
      <c r="R96" s="847"/>
      <c r="S96" s="847"/>
      <c r="T96" s="847"/>
      <c r="U96" s="876"/>
      <c r="W96" s="1100"/>
      <c r="X96" s="865"/>
      <c r="Y96" s="874"/>
      <c r="Z96" s="866"/>
      <c r="AA96" s="866"/>
      <c r="AB96" s="866"/>
      <c r="AC96" s="866"/>
      <c r="AD96" s="867"/>
      <c r="AE96" s="163"/>
      <c r="AF96" s="735"/>
      <c r="AG96" s="735"/>
      <c r="AH96" s="735"/>
      <c r="AI96" s="735"/>
      <c r="AJ96" s="735"/>
      <c r="AK96" s="735"/>
      <c r="AL96" s="735"/>
      <c r="AM96" s="735"/>
      <c r="AN96" s="735"/>
      <c r="AO96" s="735"/>
      <c r="AP96" s="735"/>
      <c r="AQ96" s="735"/>
      <c r="AR96" s="735"/>
      <c r="AS96" s="735"/>
      <c r="AT96" s="735"/>
      <c r="AU96" s="735"/>
      <c r="AV96" s="735"/>
      <c r="AW96" s="735"/>
      <c r="AX96" s="735"/>
      <c r="AY96" s="735"/>
      <c r="AZ96" s="735"/>
      <c r="BA96" s="735"/>
      <c r="BB96" s="735"/>
      <c r="BC96" s="735"/>
      <c r="BD96" s="735"/>
      <c r="BE96" s="735"/>
      <c r="BF96" s="735"/>
      <c r="BG96" s="735"/>
      <c r="BH96" s="735"/>
      <c r="BI96" s="735"/>
      <c r="BJ96" s="735"/>
      <c r="BK96" s="735"/>
      <c r="BL96" s="735"/>
      <c r="BM96" s="735"/>
      <c r="BN96" s="735"/>
      <c r="BO96" s="735"/>
      <c r="BP96" s="735"/>
      <c r="BQ96" s="735"/>
      <c r="BR96" s="229"/>
      <c r="BS96" s="229"/>
      <c r="BT96" s="229"/>
      <c r="BU96" s="228"/>
      <c r="BV96" s="228"/>
      <c r="BW96" s="228"/>
      <c r="BX96" s="228"/>
      <c r="BY96" s="228"/>
      <c r="BZ96" s="228"/>
      <c r="CA96" s="228"/>
      <c r="CB96" s="228"/>
      <c r="CC96" s="228"/>
      <c r="CD96" s="228"/>
      <c r="CE96" s="228"/>
      <c r="CF96" s="228"/>
      <c r="CG96" s="228"/>
      <c r="CH96" s="228"/>
      <c r="CI96" s="228"/>
      <c r="CJ96" s="228"/>
      <c r="CK96" s="228"/>
      <c r="CL96" s="228"/>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3"/>
      <c r="DV96" s="113"/>
      <c r="DW96" s="113"/>
      <c r="DX96" s="113"/>
      <c r="DY96" s="113"/>
      <c r="DZ96" s="113"/>
      <c r="EA96" s="113"/>
      <c r="EB96" s="113"/>
    </row>
    <row r="97" spans="2:132" x14ac:dyDescent="0.2">
      <c r="B97" s="113"/>
      <c r="C97" s="113"/>
      <c r="D97" s="113"/>
      <c r="E97" s="847"/>
      <c r="F97" s="847"/>
      <c r="G97" s="878">
        <v>4</v>
      </c>
      <c r="H97" s="878">
        <v>5</v>
      </c>
      <c r="I97" s="878">
        <v>6</v>
      </c>
      <c r="J97" s="878">
        <v>7</v>
      </c>
      <c r="K97" s="878">
        <v>8</v>
      </c>
      <c r="L97" s="878">
        <v>9</v>
      </c>
      <c r="M97" s="878">
        <v>10</v>
      </c>
      <c r="N97" s="878">
        <v>11</v>
      </c>
      <c r="O97" s="878">
        <v>12</v>
      </c>
      <c r="P97" s="858" t="s">
        <v>272</v>
      </c>
      <c r="Q97" s="847"/>
      <c r="R97" s="847"/>
      <c r="S97" s="847"/>
      <c r="T97" s="847"/>
      <c r="U97" s="876"/>
      <c r="W97" s="1100"/>
      <c r="X97" s="865"/>
      <c r="Y97" s="874"/>
      <c r="Z97" s="866"/>
      <c r="AA97" s="866"/>
      <c r="AB97" s="866"/>
      <c r="AC97" s="866"/>
      <c r="AD97" s="867"/>
      <c r="AE97" s="163"/>
      <c r="AF97" s="735"/>
      <c r="AG97" s="735"/>
      <c r="AH97" s="735"/>
      <c r="AI97" s="735"/>
      <c r="AJ97" s="735"/>
      <c r="AK97" s="735"/>
      <c r="AL97" s="735"/>
      <c r="AM97" s="735"/>
      <c r="AN97" s="735"/>
      <c r="AO97" s="735"/>
      <c r="AP97" s="735"/>
      <c r="AQ97" s="735"/>
      <c r="AR97" s="735"/>
      <c r="AS97" s="735"/>
      <c r="AT97" s="735"/>
      <c r="AU97" s="735"/>
      <c r="AV97" s="735"/>
      <c r="AW97" s="735"/>
      <c r="AX97" s="735"/>
      <c r="AY97" s="735"/>
      <c r="AZ97" s="735"/>
      <c r="BA97" s="735"/>
      <c r="BB97" s="735"/>
      <c r="BC97" s="735"/>
      <c r="BD97" s="735"/>
      <c r="BE97" s="735"/>
      <c r="BF97" s="735"/>
      <c r="BG97" s="735"/>
      <c r="BH97" s="735"/>
      <c r="BI97" s="735"/>
      <c r="BJ97" s="735"/>
      <c r="BK97" s="735"/>
      <c r="BL97" s="735"/>
      <c r="BM97" s="735"/>
      <c r="BN97" s="735"/>
      <c r="BO97" s="735"/>
      <c r="BP97" s="735"/>
      <c r="BQ97" s="735"/>
      <c r="BR97" s="229"/>
      <c r="BS97" s="229"/>
      <c r="BT97" s="229"/>
      <c r="BU97" s="228"/>
      <c r="BV97" s="228"/>
      <c r="BW97" s="228"/>
      <c r="BX97" s="228"/>
      <c r="BY97" s="228"/>
      <c r="BZ97" s="228"/>
      <c r="CA97" s="228"/>
      <c r="CB97" s="228"/>
      <c r="CC97" s="228"/>
      <c r="CD97" s="228"/>
      <c r="CE97" s="228"/>
      <c r="CF97" s="228"/>
      <c r="CG97" s="228"/>
      <c r="CH97" s="228"/>
      <c r="CI97" s="228"/>
      <c r="CJ97" s="228"/>
      <c r="CK97" s="228"/>
      <c r="CL97" s="228"/>
      <c r="CM97" s="113"/>
      <c r="CN97" s="113"/>
      <c r="CO97" s="113"/>
      <c r="CP97" s="113"/>
      <c r="CQ97" s="113"/>
      <c r="CR97" s="113"/>
      <c r="CS97" s="113"/>
      <c r="CT97" s="113"/>
      <c r="CU97" s="113"/>
      <c r="CV97" s="113"/>
      <c r="CW97" s="113"/>
      <c r="CX97" s="113"/>
      <c r="CY97" s="113"/>
      <c r="CZ97" s="113"/>
      <c r="DA97" s="113"/>
      <c r="DB97" s="113"/>
      <c r="DC97" s="113"/>
      <c r="DD97" s="113"/>
      <c r="DE97" s="113"/>
      <c r="DF97" s="113"/>
      <c r="DG97" s="113"/>
      <c r="DH97" s="113"/>
      <c r="DI97" s="113"/>
      <c r="DJ97" s="113"/>
      <c r="DK97" s="113"/>
      <c r="DL97" s="113"/>
      <c r="DM97" s="113"/>
      <c r="DN97" s="113"/>
      <c r="DO97" s="113"/>
      <c r="DP97" s="113"/>
      <c r="DQ97" s="113"/>
      <c r="DR97" s="113"/>
      <c r="DS97" s="113"/>
      <c r="DT97" s="113"/>
      <c r="DU97" s="113"/>
      <c r="DV97" s="113"/>
      <c r="DW97" s="113"/>
      <c r="DX97" s="113"/>
      <c r="DY97" s="113"/>
      <c r="DZ97" s="113"/>
      <c r="EA97" s="113"/>
      <c r="EB97" s="113"/>
    </row>
    <row r="98" spans="2:132" x14ac:dyDescent="0.2">
      <c r="B98" s="113"/>
      <c r="C98" s="113"/>
      <c r="D98" s="113"/>
      <c r="E98" s="847"/>
      <c r="F98" s="847"/>
      <c r="G98" s="847"/>
      <c r="H98" s="847"/>
      <c r="I98" s="847"/>
      <c r="J98" s="847"/>
      <c r="K98" s="847"/>
      <c r="L98" s="847"/>
      <c r="M98" s="847"/>
      <c r="N98" s="847"/>
      <c r="O98" s="847"/>
      <c r="P98" s="847"/>
      <c r="Q98" s="847"/>
      <c r="R98" s="847"/>
      <c r="S98" s="847"/>
      <c r="T98" s="847"/>
      <c r="U98" s="876"/>
      <c r="W98" s="1100"/>
      <c r="X98" s="865"/>
      <c r="Y98" s="874"/>
      <c r="Z98" s="866"/>
      <c r="AA98" s="866"/>
      <c r="AB98" s="866"/>
      <c r="AC98" s="866"/>
      <c r="AD98" s="867"/>
      <c r="AE98" s="163"/>
      <c r="AF98" s="735"/>
      <c r="AG98" s="735"/>
      <c r="AH98" s="735"/>
      <c r="AI98" s="735"/>
      <c r="AJ98" s="735"/>
      <c r="AK98" s="735"/>
      <c r="AL98" s="735"/>
      <c r="AM98" s="735"/>
      <c r="AN98" s="735"/>
      <c r="AO98" s="735"/>
      <c r="AP98" s="735"/>
      <c r="AQ98" s="735"/>
      <c r="AR98" s="735"/>
      <c r="AS98" s="735"/>
      <c r="AT98" s="735"/>
      <c r="AU98" s="735"/>
      <c r="AV98" s="735"/>
      <c r="AW98" s="735"/>
      <c r="AX98" s="735"/>
      <c r="AY98" s="735"/>
      <c r="AZ98" s="735"/>
      <c r="BA98" s="735"/>
      <c r="BB98" s="735"/>
      <c r="BC98" s="735"/>
      <c r="BD98" s="735"/>
      <c r="BE98" s="735"/>
      <c r="BF98" s="735"/>
      <c r="BG98" s="735"/>
      <c r="BH98" s="735"/>
      <c r="BI98" s="735"/>
      <c r="BJ98" s="735"/>
      <c r="BK98" s="735"/>
      <c r="BL98" s="735"/>
      <c r="BM98" s="735"/>
      <c r="BN98" s="735"/>
      <c r="BO98" s="735"/>
      <c r="BP98" s="735"/>
      <c r="BQ98" s="735"/>
      <c r="BR98" s="229"/>
      <c r="BS98" s="229"/>
      <c r="BT98" s="229"/>
      <c r="BU98" s="228"/>
      <c r="BV98" s="228"/>
      <c r="BW98" s="228"/>
      <c r="BX98" s="228"/>
      <c r="BY98" s="228"/>
      <c r="BZ98" s="228"/>
      <c r="CA98" s="228"/>
      <c r="CB98" s="228"/>
      <c r="CC98" s="228"/>
      <c r="CD98" s="228"/>
      <c r="CE98" s="228"/>
      <c r="CF98" s="228"/>
      <c r="CG98" s="228"/>
      <c r="CH98" s="228"/>
      <c r="CI98" s="228"/>
      <c r="CJ98" s="228"/>
      <c r="CK98" s="228"/>
      <c r="CL98" s="228"/>
      <c r="CM98" s="113"/>
      <c r="CN98" s="113"/>
      <c r="CO98" s="113"/>
      <c r="CP98" s="113"/>
      <c r="CQ98" s="113"/>
      <c r="CR98" s="113"/>
      <c r="CS98" s="113"/>
      <c r="CT98" s="113"/>
      <c r="CU98" s="113"/>
      <c r="CV98" s="113"/>
      <c r="CW98" s="113"/>
      <c r="CX98" s="113"/>
      <c r="CY98" s="113"/>
      <c r="CZ98" s="113"/>
      <c r="DA98" s="113"/>
      <c r="DB98" s="113"/>
      <c r="DC98" s="113"/>
      <c r="DD98" s="113"/>
      <c r="DE98" s="113"/>
      <c r="DF98" s="113"/>
      <c r="DG98" s="113"/>
      <c r="DH98" s="113"/>
      <c r="DI98" s="113"/>
      <c r="DJ98" s="113"/>
      <c r="DK98" s="113"/>
      <c r="DL98" s="113"/>
      <c r="DM98" s="113"/>
      <c r="DN98" s="113"/>
      <c r="DO98" s="113"/>
      <c r="DP98" s="113"/>
      <c r="DQ98" s="113"/>
      <c r="DR98" s="113"/>
      <c r="DS98" s="113"/>
      <c r="DT98" s="113"/>
      <c r="DU98" s="113"/>
      <c r="DV98" s="113"/>
      <c r="DW98" s="113"/>
      <c r="DX98" s="113"/>
      <c r="DY98" s="113"/>
      <c r="DZ98" s="113"/>
      <c r="EA98" s="113"/>
      <c r="EB98" s="113"/>
    </row>
    <row r="99" spans="2:132" x14ac:dyDescent="0.2">
      <c r="B99" s="113"/>
      <c r="C99" s="113"/>
      <c r="D99" s="113"/>
      <c r="E99" s="847"/>
      <c r="F99" s="912"/>
      <c r="G99" s="913"/>
      <c r="H99" s="913"/>
      <c r="I99" s="913"/>
      <c r="J99" s="913"/>
      <c r="K99" s="913"/>
      <c r="L99" s="913"/>
      <c r="M99" s="913"/>
      <c r="N99" s="913"/>
      <c r="O99" s="913"/>
      <c r="P99" s="847"/>
      <c r="Q99" s="847"/>
      <c r="R99" s="847"/>
      <c r="S99" s="847"/>
      <c r="T99" s="847"/>
      <c r="U99" s="876"/>
      <c r="W99" s="1100"/>
      <c r="X99" s="865"/>
      <c r="Y99" s="874"/>
      <c r="Z99" s="866"/>
      <c r="AA99" s="866"/>
      <c r="AB99" s="866"/>
      <c r="AC99" s="866"/>
      <c r="AD99" s="867"/>
      <c r="AE99" s="163"/>
      <c r="AF99" s="735"/>
      <c r="AG99" s="735"/>
      <c r="AH99" s="735"/>
      <c r="AI99" s="735"/>
      <c r="AJ99" s="735"/>
      <c r="AK99" s="735"/>
      <c r="AL99" s="735"/>
      <c r="AM99" s="735"/>
      <c r="AN99" s="735"/>
      <c r="AO99" s="735"/>
      <c r="AP99" s="735"/>
      <c r="AQ99" s="735"/>
      <c r="AR99" s="735"/>
      <c r="AS99" s="735"/>
      <c r="AT99" s="735"/>
      <c r="AU99" s="735"/>
      <c r="AV99" s="735"/>
      <c r="AW99" s="735"/>
      <c r="AX99" s="735"/>
      <c r="AY99" s="735"/>
      <c r="AZ99" s="735"/>
      <c r="BA99" s="735"/>
      <c r="BB99" s="735"/>
      <c r="BC99" s="735"/>
      <c r="BD99" s="735"/>
      <c r="BE99" s="735"/>
      <c r="BF99" s="735"/>
      <c r="BG99" s="735"/>
      <c r="BH99" s="735"/>
      <c r="BI99" s="735"/>
      <c r="BJ99" s="735"/>
      <c r="BK99" s="735"/>
      <c r="BL99" s="735"/>
      <c r="BM99" s="735"/>
      <c r="BN99" s="735"/>
      <c r="BO99" s="735"/>
      <c r="BP99" s="735"/>
      <c r="BQ99" s="735"/>
      <c r="BR99" s="229"/>
      <c r="BS99" s="229"/>
      <c r="BT99" s="229"/>
      <c r="BU99" s="228"/>
      <c r="BV99" s="228"/>
      <c r="BW99" s="228"/>
      <c r="BX99" s="228"/>
      <c r="BY99" s="228"/>
      <c r="BZ99" s="228"/>
      <c r="CA99" s="228"/>
      <c r="CB99" s="228"/>
      <c r="CC99" s="228"/>
      <c r="CD99" s="228"/>
      <c r="CE99" s="228"/>
      <c r="CF99" s="228"/>
      <c r="CG99" s="228"/>
      <c r="CH99" s="228"/>
      <c r="CI99" s="228"/>
      <c r="CJ99" s="228"/>
      <c r="CK99" s="228"/>
      <c r="CL99" s="228"/>
      <c r="CM99" s="113"/>
      <c r="CN99" s="113"/>
      <c r="CO99" s="113"/>
      <c r="CP99" s="113"/>
      <c r="CQ99" s="113"/>
      <c r="CR99" s="113"/>
      <c r="CS99" s="113"/>
      <c r="CT99" s="113"/>
      <c r="CU99" s="113"/>
      <c r="CV99" s="113"/>
      <c r="CW99" s="113"/>
      <c r="CX99" s="113"/>
      <c r="CY99" s="113"/>
      <c r="CZ99" s="113"/>
      <c r="DA99" s="113"/>
      <c r="DB99" s="113"/>
      <c r="DC99" s="113"/>
      <c r="DD99" s="113"/>
      <c r="DE99" s="113"/>
      <c r="DF99" s="113"/>
      <c r="DG99" s="113"/>
      <c r="DH99" s="113"/>
      <c r="DI99" s="113"/>
      <c r="DJ99" s="113"/>
      <c r="DK99" s="113"/>
      <c r="DL99" s="113"/>
      <c r="DM99" s="113"/>
      <c r="DN99" s="113"/>
      <c r="DO99" s="113"/>
      <c r="DP99" s="113"/>
      <c r="DQ99" s="113"/>
      <c r="DR99" s="113"/>
      <c r="DS99" s="113"/>
      <c r="DT99" s="113"/>
      <c r="DU99" s="113"/>
      <c r="DV99" s="113"/>
      <c r="DW99" s="113"/>
      <c r="DX99" s="113"/>
      <c r="DY99" s="113"/>
      <c r="DZ99" s="113"/>
      <c r="EA99" s="113"/>
      <c r="EB99" s="113"/>
    </row>
    <row r="100" spans="2:132" x14ac:dyDescent="0.2">
      <c r="B100" s="113"/>
      <c r="C100" s="113"/>
      <c r="D100" s="113"/>
      <c r="E100" s="113"/>
      <c r="F100" s="912"/>
      <c r="G100" s="913"/>
      <c r="H100" s="913"/>
      <c r="I100" s="913"/>
      <c r="J100" s="913"/>
      <c r="K100" s="913"/>
      <c r="L100" s="913"/>
      <c r="M100" s="913"/>
      <c r="N100" s="913"/>
      <c r="O100" s="913"/>
      <c r="P100" s="847"/>
      <c r="Q100" s="847"/>
      <c r="R100" s="847"/>
      <c r="S100" s="847"/>
      <c r="T100" s="847"/>
      <c r="U100" s="876"/>
      <c r="W100" s="1100"/>
      <c r="X100" s="298"/>
      <c r="Y100" s="875"/>
      <c r="Z100" s="299"/>
      <c r="AA100" s="299"/>
      <c r="AB100" s="299"/>
      <c r="AC100" s="299"/>
      <c r="AD100" s="300"/>
      <c r="AE100" s="163"/>
      <c r="AF100" s="735"/>
      <c r="AG100" s="735"/>
      <c r="AH100" s="735"/>
      <c r="AI100" s="735"/>
      <c r="AJ100" s="735"/>
      <c r="AK100" s="735"/>
      <c r="AL100" s="735"/>
      <c r="AM100" s="735"/>
      <c r="AN100" s="735"/>
      <c r="AO100" s="735"/>
      <c r="AP100" s="735"/>
      <c r="AQ100" s="735"/>
      <c r="AR100" s="735"/>
      <c r="AS100" s="735"/>
      <c r="AT100" s="735"/>
      <c r="AU100" s="735"/>
      <c r="AV100" s="735"/>
      <c r="AW100" s="735"/>
      <c r="AX100" s="735"/>
      <c r="AY100" s="735"/>
      <c r="AZ100" s="735"/>
      <c r="BA100" s="735"/>
      <c r="BB100" s="735"/>
      <c r="BC100" s="735"/>
      <c r="BD100" s="735"/>
      <c r="BE100" s="735"/>
      <c r="BF100" s="735"/>
      <c r="BG100" s="735"/>
      <c r="BH100" s="735"/>
      <c r="BI100" s="735"/>
      <c r="BJ100" s="735"/>
      <c r="BK100" s="735"/>
      <c r="BL100" s="735"/>
      <c r="BM100" s="735"/>
      <c r="BN100" s="735"/>
      <c r="BO100" s="735"/>
      <c r="BP100" s="735"/>
      <c r="BQ100" s="735"/>
      <c r="BR100" s="229"/>
      <c r="BS100" s="229"/>
      <c r="BT100" s="229"/>
      <c r="BU100" s="228"/>
      <c r="BV100" s="228"/>
      <c r="BW100" s="228"/>
      <c r="BX100" s="228"/>
      <c r="BY100" s="228"/>
      <c r="BZ100" s="228"/>
      <c r="CA100" s="228"/>
      <c r="CB100" s="228"/>
      <c r="CC100" s="228"/>
      <c r="CD100" s="228"/>
      <c r="CE100" s="228"/>
      <c r="CF100" s="228"/>
      <c r="CG100" s="228"/>
      <c r="CH100" s="228"/>
      <c r="CI100" s="228"/>
      <c r="CJ100" s="228"/>
      <c r="CK100" s="228"/>
      <c r="CL100" s="228"/>
      <c r="CM100" s="113"/>
      <c r="CN100" s="113"/>
      <c r="CO100" s="113"/>
      <c r="CP100" s="113"/>
      <c r="CQ100" s="113"/>
      <c r="CR100" s="113"/>
      <c r="CS100" s="113"/>
      <c r="CT100" s="113"/>
      <c r="CU100" s="113"/>
      <c r="CV100" s="113"/>
      <c r="CW100" s="113"/>
      <c r="CX100" s="113"/>
      <c r="CY100" s="113"/>
      <c r="CZ100" s="113"/>
      <c r="DA100" s="113"/>
      <c r="DB100" s="113"/>
      <c r="DC100" s="113"/>
      <c r="DD100" s="113"/>
      <c r="DE100" s="113"/>
      <c r="DF100" s="113"/>
      <c r="DG100" s="113"/>
      <c r="DH100" s="113"/>
      <c r="DI100" s="113"/>
      <c r="DJ100" s="113"/>
      <c r="DK100" s="113"/>
      <c r="DL100" s="113"/>
      <c r="DM100" s="113"/>
      <c r="DN100" s="113"/>
      <c r="DO100" s="113"/>
      <c r="DP100" s="113"/>
      <c r="DQ100" s="113"/>
      <c r="DR100" s="113"/>
      <c r="DS100" s="113"/>
      <c r="DT100" s="113"/>
      <c r="DU100" s="113"/>
      <c r="DV100" s="113"/>
      <c r="DW100" s="113"/>
      <c r="DX100" s="113"/>
      <c r="DY100" s="113"/>
      <c r="DZ100" s="113"/>
      <c r="EA100" s="113"/>
      <c r="EB100" s="113"/>
    </row>
    <row r="101" spans="2:132" x14ac:dyDescent="0.2">
      <c r="B101" s="113"/>
      <c r="C101" s="113"/>
      <c r="D101" s="113"/>
      <c r="E101" s="113"/>
      <c r="F101" s="847"/>
      <c r="G101" s="847"/>
      <c r="H101" s="847"/>
      <c r="I101" s="847"/>
      <c r="J101" s="847"/>
      <c r="K101" s="847"/>
      <c r="L101" s="847"/>
      <c r="M101" s="847"/>
      <c r="N101" s="847"/>
      <c r="O101" s="847"/>
      <c r="P101" s="847"/>
      <c r="Q101" s="847"/>
      <c r="R101" s="847"/>
      <c r="S101" s="847"/>
      <c r="T101" s="847"/>
      <c r="U101" s="876"/>
      <c r="W101" s="1100"/>
      <c r="X101" s="876"/>
      <c r="Y101" s="876"/>
      <c r="Z101" s="876"/>
      <c r="AA101" s="163"/>
      <c r="AB101" s="163"/>
      <c r="AC101" s="113"/>
      <c r="AD101" s="113"/>
      <c r="AE101" s="163"/>
      <c r="AF101" s="735"/>
      <c r="AG101" s="735"/>
      <c r="AH101" s="735"/>
      <c r="AI101" s="735"/>
      <c r="AJ101" s="735"/>
      <c r="AK101" s="735"/>
      <c r="AL101" s="735"/>
      <c r="AM101" s="735"/>
      <c r="AN101" s="735"/>
      <c r="AO101" s="735"/>
      <c r="AP101" s="735"/>
      <c r="AQ101" s="735"/>
      <c r="AR101" s="735"/>
      <c r="AS101" s="735"/>
      <c r="AT101" s="735"/>
      <c r="AU101" s="735"/>
      <c r="AV101" s="735"/>
      <c r="AW101" s="735"/>
      <c r="AX101" s="735"/>
      <c r="AY101" s="735"/>
      <c r="AZ101" s="735"/>
      <c r="BA101" s="735"/>
      <c r="BB101" s="735"/>
      <c r="BC101" s="735"/>
      <c r="BD101" s="735"/>
      <c r="BE101" s="735"/>
      <c r="BF101" s="735"/>
      <c r="BG101" s="735"/>
      <c r="BH101" s="735"/>
      <c r="BI101" s="735"/>
      <c r="BJ101" s="735"/>
      <c r="BK101" s="735"/>
      <c r="BL101" s="735"/>
      <c r="BM101" s="735"/>
      <c r="BN101" s="735"/>
      <c r="BO101" s="735"/>
      <c r="BP101" s="735"/>
      <c r="BQ101" s="735"/>
      <c r="BR101" s="229"/>
      <c r="BS101" s="229"/>
      <c r="BT101" s="229"/>
      <c r="BU101" s="228"/>
      <c r="BV101" s="228"/>
      <c r="BW101" s="228"/>
      <c r="BX101" s="228"/>
      <c r="BY101" s="228"/>
      <c r="BZ101" s="228"/>
      <c r="CA101" s="228"/>
      <c r="CB101" s="228"/>
      <c r="CC101" s="228"/>
      <c r="CD101" s="228"/>
      <c r="CE101" s="228"/>
      <c r="CF101" s="228"/>
      <c r="CG101" s="228"/>
      <c r="CH101" s="228"/>
      <c r="CI101" s="228"/>
      <c r="CJ101" s="228"/>
      <c r="CK101" s="228"/>
      <c r="CL101" s="228"/>
      <c r="CM101" s="113"/>
      <c r="CN101" s="113"/>
      <c r="CO101" s="113"/>
      <c r="CP101" s="113"/>
      <c r="CQ101" s="113"/>
      <c r="CR101" s="113"/>
      <c r="CS101" s="113"/>
      <c r="CT101" s="113"/>
      <c r="CU101" s="113"/>
      <c r="CV101" s="113"/>
      <c r="CW101" s="113"/>
      <c r="CX101" s="113"/>
      <c r="CY101" s="113"/>
      <c r="CZ101" s="113"/>
      <c r="DA101" s="113"/>
      <c r="DB101" s="113"/>
      <c r="DC101" s="113"/>
      <c r="DD101" s="113"/>
      <c r="DE101" s="113"/>
      <c r="DF101" s="113"/>
      <c r="DG101" s="113"/>
      <c r="DH101" s="113"/>
      <c r="DI101" s="113"/>
      <c r="DJ101" s="113"/>
      <c r="DK101" s="113"/>
      <c r="DL101" s="113"/>
      <c r="DM101" s="113"/>
      <c r="DN101" s="113"/>
      <c r="DO101" s="113"/>
      <c r="DP101" s="113"/>
      <c r="DQ101" s="113"/>
      <c r="DR101" s="113"/>
      <c r="DS101" s="113"/>
      <c r="DT101" s="113"/>
      <c r="DU101" s="113"/>
      <c r="DV101" s="113"/>
      <c r="DW101" s="113"/>
      <c r="DX101" s="113"/>
      <c r="DY101" s="113"/>
      <c r="DZ101" s="113"/>
      <c r="EA101" s="113"/>
      <c r="EB101" s="113"/>
    </row>
    <row r="102" spans="2:132" x14ac:dyDescent="0.2">
      <c r="B102" s="113"/>
      <c r="C102" s="113"/>
      <c r="D102" s="113"/>
      <c r="E102" s="113"/>
      <c r="F102" s="847"/>
      <c r="G102" s="847"/>
      <c r="H102" s="847"/>
      <c r="I102" s="847"/>
      <c r="J102" s="847"/>
      <c r="K102" s="847"/>
      <c r="L102" s="847"/>
      <c r="M102" s="847"/>
      <c r="N102" s="847"/>
      <c r="O102" s="847"/>
      <c r="P102" s="847"/>
      <c r="Q102" s="847"/>
      <c r="R102" s="847"/>
      <c r="S102" s="847"/>
      <c r="T102" s="847"/>
      <c r="U102" s="876"/>
      <c r="W102" s="1100"/>
      <c r="X102" s="876"/>
      <c r="Y102" s="876"/>
      <c r="Z102" s="876"/>
      <c r="AA102" s="163"/>
      <c r="AB102" s="163"/>
      <c r="AC102" s="113"/>
      <c r="AD102" s="113"/>
      <c r="AE102" s="163"/>
      <c r="AF102" s="735"/>
      <c r="AG102" s="735"/>
      <c r="AH102" s="735"/>
      <c r="AI102" s="735"/>
      <c r="AJ102" s="735"/>
      <c r="AK102" s="735"/>
      <c r="AL102" s="735"/>
      <c r="AM102" s="735"/>
      <c r="AN102" s="735"/>
      <c r="AO102" s="735"/>
      <c r="AP102" s="735"/>
      <c r="AQ102" s="735"/>
      <c r="AR102" s="735"/>
      <c r="AS102" s="735"/>
      <c r="AT102" s="735"/>
      <c r="AU102" s="735"/>
      <c r="AV102" s="735"/>
      <c r="AW102" s="735"/>
      <c r="AX102" s="735"/>
      <c r="AY102" s="735"/>
      <c r="AZ102" s="735"/>
      <c r="BA102" s="735"/>
      <c r="BB102" s="735"/>
      <c r="BC102" s="735"/>
      <c r="BD102" s="735"/>
      <c r="BE102" s="735"/>
      <c r="BF102" s="735"/>
      <c r="BG102" s="735"/>
      <c r="BH102" s="735"/>
      <c r="BI102" s="735"/>
      <c r="BJ102" s="735"/>
      <c r="BK102" s="735"/>
      <c r="BL102" s="735"/>
      <c r="BM102" s="735"/>
      <c r="BN102" s="735"/>
      <c r="BO102" s="735"/>
      <c r="BP102" s="735"/>
      <c r="BQ102" s="735"/>
      <c r="BR102" s="229"/>
      <c r="BS102" s="229"/>
      <c r="BT102" s="229"/>
      <c r="BU102" s="228"/>
      <c r="BV102" s="228"/>
      <c r="BW102" s="228"/>
      <c r="BX102" s="228"/>
      <c r="BY102" s="228"/>
      <c r="BZ102" s="228"/>
      <c r="CA102" s="228"/>
      <c r="CB102" s="228"/>
      <c r="CC102" s="228"/>
      <c r="CD102" s="228"/>
      <c r="CE102" s="228"/>
      <c r="CF102" s="228"/>
      <c r="CG102" s="228"/>
      <c r="CH102" s="228"/>
      <c r="CI102" s="228"/>
      <c r="CJ102" s="228"/>
      <c r="CK102" s="228"/>
      <c r="CL102" s="228"/>
      <c r="CM102" s="113"/>
      <c r="CN102" s="113"/>
      <c r="CO102" s="113"/>
      <c r="CP102" s="113"/>
      <c r="CQ102" s="113"/>
      <c r="CR102" s="113"/>
      <c r="CS102" s="113"/>
      <c r="CT102" s="113"/>
      <c r="CU102" s="113"/>
      <c r="CV102" s="113"/>
      <c r="CW102" s="113"/>
      <c r="CX102" s="113"/>
      <c r="CY102" s="113"/>
      <c r="CZ102" s="113"/>
      <c r="DA102" s="113"/>
      <c r="DB102" s="113"/>
      <c r="DC102" s="113"/>
      <c r="DD102" s="113"/>
      <c r="DE102" s="113"/>
      <c r="DF102" s="113"/>
      <c r="DG102" s="113"/>
      <c r="DH102" s="113"/>
      <c r="DI102" s="113"/>
      <c r="DJ102" s="113"/>
      <c r="DK102" s="113"/>
      <c r="DL102" s="113"/>
      <c r="DM102" s="113"/>
      <c r="DN102" s="113"/>
      <c r="DO102" s="113"/>
      <c r="DP102" s="113"/>
      <c r="DQ102" s="113"/>
      <c r="DR102" s="113"/>
      <c r="DS102" s="113"/>
      <c r="DT102" s="113"/>
      <c r="DU102" s="113"/>
      <c r="DV102" s="113"/>
      <c r="DW102" s="113"/>
      <c r="DX102" s="113"/>
      <c r="DY102" s="113"/>
      <c r="DZ102" s="113"/>
      <c r="EA102" s="113"/>
      <c r="EB102" s="113"/>
    </row>
    <row r="103" spans="2:132" x14ac:dyDescent="0.2">
      <c r="B103" s="113"/>
      <c r="C103" s="113"/>
      <c r="D103" s="113"/>
      <c r="E103" s="113"/>
      <c r="F103" s="113"/>
      <c r="G103" s="113"/>
      <c r="H103" s="113"/>
      <c r="I103" s="113"/>
      <c r="J103" s="113"/>
      <c r="K103" s="113"/>
      <c r="L103" s="113"/>
      <c r="M103" s="113"/>
      <c r="N103" s="113"/>
      <c r="O103" s="113"/>
      <c r="P103" s="113"/>
      <c r="Q103" s="113"/>
      <c r="R103" s="113"/>
      <c r="S103" s="113"/>
      <c r="T103" s="113"/>
      <c r="U103" s="163"/>
      <c r="W103" s="1100"/>
      <c r="X103" s="163"/>
      <c r="Y103" s="163"/>
      <c r="Z103" s="163"/>
      <c r="AA103" s="163"/>
      <c r="AB103" s="163"/>
      <c r="AC103" s="113"/>
      <c r="AD103" s="113"/>
      <c r="AE103" s="163"/>
      <c r="AF103" s="735"/>
      <c r="AG103" s="735"/>
      <c r="AH103" s="735"/>
      <c r="AI103" s="735"/>
      <c r="AJ103" s="735"/>
      <c r="AK103" s="735"/>
      <c r="AL103" s="735"/>
      <c r="AM103" s="735"/>
      <c r="AN103" s="735"/>
      <c r="AO103" s="735"/>
      <c r="AP103" s="735"/>
      <c r="AQ103" s="735"/>
      <c r="AR103" s="735"/>
      <c r="AS103" s="735"/>
      <c r="AT103" s="735"/>
      <c r="AU103" s="735"/>
      <c r="AV103" s="735"/>
      <c r="AW103" s="735"/>
      <c r="AX103" s="735"/>
      <c r="AY103" s="735"/>
      <c r="AZ103" s="735"/>
      <c r="BA103" s="735"/>
      <c r="BB103" s="735"/>
      <c r="BC103" s="735"/>
      <c r="BD103" s="735"/>
      <c r="BE103" s="735"/>
      <c r="BF103" s="735"/>
      <c r="BG103" s="735"/>
      <c r="BH103" s="735"/>
      <c r="BI103" s="735"/>
      <c r="BJ103" s="735"/>
      <c r="BK103" s="735"/>
      <c r="BL103" s="735"/>
      <c r="BM103" s="735"/>
      <c r="BN103" s="735"/>
      <c r="BO103" s="735"/>
      <c r="BP103" s="735"/>
      <c r="BQ103" s="735"/>
      <c r="BR103" s="229"/>
      <c r="BS103" s="229"/>
      <c r="BT103" s="229"/>
      <c r="BU103" s="228"/>
      <c r="BV103" s="228"/>
      <c r="BW103" s="228"/>
      <c r="BX103" s="228"/>
      <c r="BY103" s="228"/>
      <c r="BZ103" s="228"/>
      <c r="CA103" s="228"/>
      <c r="CB103" s="228"/>
      <c r="CC103" s="228"/>
      <c r="CD103" s="228"/>
      <c r="CE103" s="228"/>
      <c r="CF103" s="228"/>
      <c r="CG103" s="228"/>
      <c r="CH103" s="228"/>
      <c r="CI103" s="228"/>
      <c r="CJ103" s="228"/>
      <c r="CK103" s="228"/>
      <c r="CL103" s="228"/>
      <c r="CM103" s="113"/>
      <c r="CN103" s="113"/>
      <c r="CO103" s="113"/>
      <c r="CP103" s="113"/>
      <c r="CQ103" s="113"/>
      <c r="CR103" s="113"/>
      <c r="CS103" s="113"/>
      <c r="CT103" s="113"/>
      <c r="CU103" s="113"/>
      <c r="CV103" s="113"/>
      <c r="CW103" s="113"/>
      <c r="CX103" s="113"/>
      <c r="CY103" s="113"/>
      <c r="CZ103" s="113"/>
      <c r="DA103" s="113"/>
      <c r="DB103" s="113"/>
      <c r="DC103" s="113"/>
      <c r="DD103" s="113"/>
      <c r="DE103" s="113"/>
      <c r="DF103" s="113"/>
      <c r="DG103" s="113"/>
      <c r="DH103" s="113"/>
      <c r="DI103" s="113"/>
      <c r="DJ103" s="113"/>
      <c r="DK103" s="113"/>
      <c r="DL103" s="113"/>
      <c r="DM103" s="113"/>
      <c r="DN103" s="113"/>
      <c r="DO103" s="113"/>
      <c r="DP103" s="113"/>
      <c r="DQ103" s="113"/>
      <c r="DR103" s="113"/>
      <c r="DS103" s="113"/>
      <c r="DT103" s="113"/>
      <c r="DU103" s="113"/>
      <c r="DV103" s="113"/>
      <c r="DW103" s="113"/>
      <c r="DX103" s="113"/>
      <c r="DY103" s="113"/>
      <c r="DZ103" s="113"/>
      <c r="EA103" s="113"/>
      <c r="EB103" s="113"/>
    </row>
    <row r="104" spans="2:132" x14ac:dyDescent="0.2">
      <c r="B104" s="113"/>
      <c r="C104" s="113"/>
      <c r="D104" s="113"/>
      <c r="E104" s="113"/>
      <c r="F104" s="113"/>
      <c r="G104" s="113"/>
      <c r="H104" s="113"/>
      <c r="I104" s="113"/>
      <c r="J104" s="113"/>
      <c r="K104" s="113"/>
      <c r="L104" s="113"/>
      <c r="M104" s="113"/>
      <c r="N104" s="113"/>
      <c r="O104" s="113"/>
      <c r="P104" s="113"/>
      <c r="Q104" s="113"/>
      <c r="R104" s="113"/>
      <c r="S104" s="113"/>
      <c r="T104" s="113"/>
      <c r="U104" s="163"/>
      <c r="W104" s="1100"/>
      <c r="X104" s="163"/>
      <c r="Y104" s="163"/>
      <c r="Z104" s="163"/>
      <c r="AA104" s="163"/>
      <c r="AB104" s="163"/>
      <c r="AC104" s="113"/>
      <c r="AD104" s="113"/>
      <c r="AE104" s="163"/>
      <c r="AF104" s="735"/>
      <c r="AG104" s="735"/>
      <c r="AH104" s="735"/>
      <c r="AI104" s="735"/>
      <c r="AJ104" s="735"/>
      <c r="AK104" s="735"/>
      <c r="AL104" s="735"/>
      <c r="AM104" s="735"/>
      <c r="AN104" s="735"/>
      <c r="AO104" s="735"/>
      <c r="AP104" s="735"/>
      <c r="AQ104" s="735"/>
      <c r="AR104" s="735"/>
      <c r="AS104" s="735"/>
      <c r="AT104" s="735"/>
      <c r="AU104" s="735"/>
      <c r="AV104" s="735"/>
      <c r="AW104" s="735"/>
      <c r="AX104" s="735"/>
      <c r="AY104" s="735"/>
      <c r="AZ104" s="735"/>
      <c r="BA104" s="735"/>
      <c r="BB104" s="735"/>
      <c r="BC104" s="735"/>
      <c r="BD104" s="735"/>
      <c r="BE104" s="735"/>
      <c r="BF104" s="735"/>
      <c r="BG104" s="735"/>
      <c r="BH104" s="735"/>
      <c r="BI104" s="735"/>
      <c r="BJ104" s="735"/>
      <c r="BK104" s="735"/>
      <c r="BL104" s="735"/>
      <c r="BM104" s="735"/>
      <c r="BN104" s="735"/>
      <c r="BO104" s="735"/>
      <c r="BP104" s="735"/>
      <c r="BQ104" s="735"/>
      <c r="BR104" s="229"/>
      <c r="BS104" s="229"/>
      <c r="BT104" s="229"/>
      <c r="BU104" s="228"/>
      <c r="BV104" s="228"/>
      <c r="BW104" s="228"/>
      <c r="BX104" s="228"/>
      <c r="BY104" s="228"/>
      <c r="BZ104" s="228"/>
      <c r="CA104" s="228"/>
      <c r="CB104" s="228"/>
      <c r="CC104" s="228"/>
      <c r="CD104" s="228"/>
      <c r="CE104" s="228"/>
      <c r="CF104" s="228"/>
      <c r="CG104" s="228"/>
      <c r="CH104" s="228"/>
      <c r="CI104" s="228"/>
      <c r="CJ104" s="228"/>
      <c r="CK104" s="228"/>
      <c r="CL104" s="228"/>
      <c r="CM104" s="113"/>
      <c r="CN104" s="113"/>
      <c r="CO104" s="113"/>
      <c r="CP104" s="113"/>
      <c r="CQ104" s="113"/>
      <c r="CR104" s="113"/>
      <c r="CS104" s="113"/>
      <c r="CT104" s="113"/>
      <c r="CU104" s="113"/>
      <c r="CV104" s="113"/>
      <c r="CW104" s="113"/>
      <c r="CX104" s="113"/>
      <c r="CY104" s="113"/>
      <c r="CZ104" s="113"/>
      <c r="DA104" s="113"/>
      <c r="DB104" s="113"/>
      <c r="DC104" s="113"/>
      <c r="DD104" s="113"/>
      <c r="DE104" s="113"/>
      <c r="DF104" s="113"/>
      <c r="DG104" s="113"/>
      <c r="DH104" s="113"/>
      <c r="DI104" s="113"/>
      <c r="DJ104" s="113"/>
      <c r="DK104" s="113"/>
      <c r="DL104" s="113"/>
      <c r="DM104" s="113"/>
      <c r="DN104" s="113"/>
      <c r="DO104" s="113"/>
      <c r="DP104" s="113"/>
      <c r="DQ104" s="113"/>
      <c r="DR104" s="113"/>
      <c r="DS104" s="113"/>
      <c r="DT104" s="113"/>
      <c r="DU104" s="113"/>
      <c r="DV104" s="113"/>
      <c r="DW104" s="113"/>
      <c r="DX104" s="113"/>
      <c r="DY104" s="113"/>
      <c r="DZ104" s="113"/>
      <c r="EA104" s="113"/>
      <c r="EB104" s="113"/>
    </row>
    <row r="105" spans="2:132" x14ac:dyDescent="0.2">
      <c r="B105" s="113"/>
      <c r="C105" s="113"/>
      <c r="D105" s="113"/>
      <c r="E105" s="113"/>
      <c r="F105" s="113"/>
      <c r="G105" s="113"/>
      <c r="H105" s="113"/>
      <c r="I105" s="113"/>
      <c r="J105" s="113"/>
      <c r="K105" s="113"/>
      <c r="L105" s="113"/>
      <c r="M105" s="113"/>
      <c r="N105" s="113"/>
      <c r="O105" s="113"/>
      <c r="P105" s="113"/>
      <c r="Q105" s="113"/>
      <c r="R105" s="113"/>
      <c r="S105" s="113"/>
      <c r="T105" s="113"/>
      <c r="U105" s="163"/>
      <c r="W105" s="1100"/>
      <c r="X105" s="163"/>
      <c r="Y105" s="163"/>
      <c r="Z105" s="163"/>
      <c r="AA105" s="163"/>
      <c r="AB105" s="163"/>
      <c r="AC105" s="113"/>
      <c r="AD105" s="113"/>
      <c r="AE105" s="163"/>
      <c r="AF105" s="735"/>
      <c r="AG105" s="735"/>
      <c r="AH105" s="735"/>
      <c r="AI105" s="735"/>
      <c r="AJ105" s="735"/>
      <c r="AK105" s="735"/>
      <c r="AL105" s="735"/>
      <c r="AM105" s="735"/>
      <c r="AN105" s="735"/>
      <c r="AO105" s="735"/>
      <c r="AP105" s="735"/>
      <c r="AQ105" s="735"/>
      <c r="AR105" s="735"/>
      <c r="AS105" s="735"/>
      <c r="AT105" s="735"/>
      <c r="AU105" s="735"/>
      <c r="AV105" s="735"/>
      <c r="AW105" s="735"/>
      <c r="AX105" s="735"/>
      <c r="AY105" s="735"/>
      <c r="AZ105" s="735"/>
      <c r="BA105" s="735"/>
      <c r="BB105" s="735"/>
      <c r="BC105" s="735"/>
      <c r="BD105" s="735"/>
      <c r="BE105" s="735"/>
      <c r="BF105" s="735"/>
      <c r="BG105" s="735"/>
      <c r="BH105" s="735"/>
      <c r="BI105" s="735"/>
      <c r="BJ105" s="735"/>
      <c r="BK105" s="735"/>
      <c r="BL105" s="735"/>
      <c r="BM105" s="735"/>
      <c r="BN105" s="735"/>
      <c r="BO105" s="735"/>
      <c r="BP105" s="735"/>
      <c r="BQ105" s="735"/>
      <c r="BR105" s="229"/>
      <c r="BS105" s="229"/>
      <c r="BT105" s="229"/>
      <c r="BU105" s="228"/>
      <c r="BV105" s="228"/>
      <c r="BW105" s="228"/>
      <c r="BX105" s="228"/>
      <c r="BY105" s="228"/>
      <c r="BZ105" s="228"/>
      <c r="CA105" s="228"/>
      <c r="CB105" s="228"/>
      <c r="CC105" s="228"/>
      <c r="CD105" s="228"/>
      <c r="CE105" s="228"/>
      <c r="CF105" s="228"/>
      <c r="CG105" s="228"/>
      <c r="CH105" s="228"/>
      <c r="CI105" s="228"/>
      <c r="CJ105" s="228"/>
      <c r="CK105" s="228"/>
      <c r="CL105" s="228"/>
      <c r="CM105" s="113"/>
      <c r="CN105" s="113"/>
      <c r="CO105" s="113"/>
      <c r="CP105" s="113"/>
      <c r="CQ105" s="113"/>
      <c r="CR105" s="113"/>
      <c r="CS105" s="113"/>
      <c r="CT105" s="113"/>
      <c r="CU105" s="113"/>
      <c r="CV105" s="113"/>
      <c r="CW105" s="113"/>
      <c r="CX105" s="113"/>
      <c r="CY105" s="113"/>
      <c r="CZ105" s="113"/>
      <c r="DA105" s="113"/>
      <c r="DB105" s="113"/>
      <c r="DC105" s="113"/>
      <c r="DD105" s="113"/>
      <c r="DE105" s="113"/>
      <c r="DF105" s="113"/>
      <c r="DG105" s="113"/>
      <c r="DH105" s="113"/>
      <c r="DI105" s="113"/>
      <c r="DJ105" s="113"/>
      <c r="DK105" s="113"/>
      <c r="DL105" s="113"/>
      <c r="DM105" s="113"/>
      <c r="DN105" s="113"/>
      <c r="DO105" s="113"/>
      <c r="DP105" s="113"/>
      <c r="DQ105" s="113"/>
      <c r="DR105" s="113"/>
      <c r="DS105" s="113"/>
      <c r="DT105" s="113"/>
      <c r="DU105" s="113"/>
      <c r="DV105" s="113"/>
      <c r="DW105" s="113"/>
      <c r="DX105" s="113"/>
      <c r="DY105" s="113"/>
      <c r="DZ105" s="113"/>
      <c r="EA105" s="113"/>
      <c r="EB105" s="113"/>
    </row>
    <row r="106" spans="2:132" x14ac:dyDescent="0.2">
      <c r="B106" s="113"/>
      <c r="C106" s="113"/>
      <c r="D106" s="113"/>
      <c r="E106" s="113"/>
      <c r="F106" s="113"/>
      <c r="G106" s="113"/>
      <c r="H106" s="113"/>
      <c r="I106" s="113"/>
      <c r="J106" s="113"/>
      <c r="K106" s="113"/>
      <c r="L106" s="113"/>
      <c r="M106" s="113"/>
      <c r="N106" s="113"/>
      <c r="O106" s="113"/>
      <c r="P106" s="113"/>
      <c r="Q106" s="113"/>
      <c r="R106" s="113"/>
      <c r="S106" s="113"/>
      <c r="T106" s="113"/>
      <c r="U106" s="163"/>
      <c r="W106" s="1100"/>
      <c r="X106" s="163"/>
      <c r="Y106" s="163"/>
      <c r="Z106" s="163"/>
      <c r="AA106" s="163"/>
      <c r="AB106" s="163"/>
      <c r="AC106" s="113"/>
      <c r="AD106" s="113"/>
      <c r="AE106" s="163"/>
      <c r="AF106" s="735"/>
      <c r="AG106" s="735"/>
      <c r="AH106" s="735"/>
      <c r="AI106" s="735"/>
      <c r="AJ106" s="735"/>
      <c r="AK106" s="735"/>
      <c r="AL106" s="735"/>
      <c r="AM106" s="735"/>
      <c r="AN106" s="735"/>
      <c r="AO106" s="735"/>
      <c r="AP106" s="735"/>
      <c r="AQ106" s="735"/>
      <c r="AR106" s="735"/>
      <c r="AS106" s="735"/>
      <c r="AT106" s="735"/>
      <c r="AU106" s="735"/>
      <c r="AV106" s="735"/>
      <c r="AW106" s="735"/>
      <c r="AX106" s="735"/>
      <c r="AY106" s="735"/>
      <c r="AZ106" s="735"/>
      <c r="BA106" s="735"/>
      <c r="BB106" s="735"/>
      <c r="BC106" s="735"/>
      <c r="BD106" s="735"/>
      <c r="BE106" s="735"/>
      <c r="BF106" s="735"/>
      <c r="BG106" s="735"/>
      <c r="BH106" s="735"/>
      <c r="BI106" s="735"/>
      <c r="BJ106" s="735"/>
      <c r="BK106" s="735"/>
      <c r="BL106" s="735"/>
      <c r="BM106" s="735"/>
      <c r="BN106" s="735"/>
      <c r="BO106" s="735"/>
      <c r="BP106" s="735"/>
      <c r="BQ106" s="735"/>
      <c r="BR106" s="229"/>
      <c r="BS106" s="229"/>
      <c r="BT106" s="229"/>
      <c r="BU106" s="228"/>
      <c r="BV106" s="228"/>
      <c r="BW106" s="228"/>
      <c r="BX106" s="228"/>
      <c r="BY106" s="228"/>
      <c r="BZ106" s="228"/>
      <c r="CA106" s="228"/>
      <c r="CB106" s="228"/>
      <c r="CC106" s="228"/>
      <c r="CD106" s="228"/>
      <c r="CE106" s="228"/>
      <c r="CF106" s="228"/>
      <c r="CG106" s="228"/>
      <c r="CH106" s="228"/>
      <c r="CI106" s="228"/>
      <c r="CJ106" s="228"/>
      <c r="CK106" s="228"/>
      <c r="CL106" s="228"/>
      <c r="CM106" s="113"/>
      <c r="CN106" s="113"/>
      <c r="CO106" s="113"/>
      <c r="CP106" s="113"/>
      <c r="CQ106" s="113"/>
      <c r="CR106" s="113"/>
      <c r="CS106" s="113"/>
      <c r="CT106" s="113"/>
      <c r="CU106" s="113"/>
      <c r="CV106" s="113"/>
      <c r="CW106" s="113"/>
      <c r="CX106" s="113"/>
      <c r="CY106" s="113"/>
      <c r="CZ106" s="113"/>
      <c r="DA106" s="113"/>
      <c r="DB106" s="113"/>
      <c r="DC106" s="113"/>
      <c r="DD106" s="113"/>
      <c r="DE106" s="113"/>
      <c r="DF106" s="113"/>
      <c r="DG106" s="113"/>
      <c r="DH106" s="113"/>
      <c r="DI106" s="113"/>
      <c r="DJ106" s="113"/>
      <c r="DK106" s="113"/>
      <c r="DL106" s="113"/>
      <c r="DM106" s="113"/>
      <c r="DN106" s="113"/>
      <c r="DO106" s="113"/>
      <c r="DP106" s="113"/>
      <c r="DQ106" s="113"/>
      <c r="DR106" s="113"/>
      <c r="DS106" s="113"/>
      <c r="DT106" s="113"/>
      <c r="DU106" s="113"/>
      <c r="DV106" s="113"/>
      <c r="DW106" s="113"/>
      <c r="DX106" s="113"/>
      <c r="DY106" s="113"/>
      <c r="DZ106" s="113"/>
      <c r="EA106" s="113"/>
      <c r="EB106" s="113"/>
    </row>
    <row r="107" spans="2:132" x14ac:dyDescent="0.2">
      <c r="B107" s="113"/>
      <c r="C107" s="113"/>
      <c r="D107" s="113"/>
      <c r="E107" s="113"/>
      <c r="F107" s="113"/>
      <c r="G107" s="113"/>
      <c r="H107" s="113"/>
      <c r="I107" s="113"/>
      <c r="J107" s="113"/>
      <c r="K107" s="113"/>
      <c r="L107" s="113"/>
      <c r="M107" s="113"/>
      <c r="N107" s="113"/>
      <c r="O107" s="113"/>
      <c r="P107" s="113"/>
      <c r="Q107" s="113"/>
      <c r="R107" s="113"/>
      <c r="S107" s="113"/>
      <c r="T107" s="113"/>
      <c r="U107" s="163"/>
      <c r="W107" s="1100"/>
      <c r="X107" s="163"/>
      <c r="Y107" s="163"/>
      <c r="Z107" s="163"/>
      <c r="AA107" s="163"/>
      <c r="AB107" s="163"/>
      <c r="AC107" s="113"/>
      <c r="AD107" s="113"/>
      <c r="AE107" s="163"/>
      <c r="AF107" s="735"/>
      <c r="AG107" s="735"/>
      <c r="AH107" s="735"/>
      <c r="AI107" s="735"/>
      <c r="AJ107" s="735"/>
      <c r="AK107" s="735"/>
      <c r="AL107" s="735"/>
      <c r="AM107" s="735"/>
      <c r="AN107" s="735"/>
      <c r="AO107" s="735"/>
      <c r="AP107" s="735"/>
      <c r="AQ107" s="735"/>
      <c r="AR107" s="735"/>
      <c r="AS107" s="735"/>
      <c r="AT107" s="735"/>
      <c r="AU107" s="735"/>
      <c r="AV107" s="735"/>
      <c r="AW107" s="735"/>
      <c r="AX107" s="735"/>
      <c r="AY107" s="735"/>
      <c r="AZ107" s="735"/>
      <c r="BA107" s="735"/>
      <c r="BB107" s="735"/>
      <c r="BC107" s="735"/>
      <c r="BD107" s="735"/>
      <c r="BE107" s="735"/>
      <c r="BF107" s="735"/>
      <c r="BG107" s="735"/>
      <c r="BH107" s="735"/>
      <c r="BI107" s="735"/>
      <c r="BJ107" s="735"/>
      <c r="BK107" s="735"/>
      <c r="BL107" s="735"/>
      <c r="BM107" s="735"/>
      <c r="BN107" s="735"/>
      <c r="BO107" s="735"/>
      <c r="BP107" s="735"/>
      <c r="BQ107" s="735"/>
      <c r="BR107" s="229"/>
      <c r="BS107" s="229"/>
      <c r="BT107" s="229"/>
      <c r="BU107" s="228"/>
      <c r="BV107" s="228"/>
      <c r="BW107" s="228"/>
      <c r="BX107" s="228"/>
      <c r="BY107" s="228"/>
      <c r="BZ107" s="228"/>
      <c r="CA107" s="228"/>
      <c r="CB107" s="228"/>
      <c r="CC107" s="228"/>
      <c r="CD107" s="228"/>
      <c r="CE107" s="228"/>
      <c r="CF107" s="228"/>
      <c r="CG107" s="228"/>
      <c r="CH107" s="228"/>
      <c r="CI107" s="228"/>
      <c r="CJ107" s="228"/>
      <c r="CK107" s="228"/>
      <c r="CL107" s="228"/>
      <c r="CM107" s="113"/>
      <c r="CN107" s="113"/>
      <c r="CO107" s="113"/>
      <c r="CP107" s="113"/>
      <c r="CQ107" s="113"/>
      <c r="CR107" s="113"/>
      <c r="CS107" s="113"/>
      <c r="CT107" s="113"/>
      <c r="CU107" s="113"/>
      <c r="CV107" s="113"/>
      <c r="CW107" s="113"/>
      <c r="CX107" s="113"/>
      <c r="CY107" s="113"/>
      <c r="CZ107" s="113"/>
      <c r="DA107" s="113"/>
      <c r="DB107" s="113"/>
      <c r="DC107" s="113"/>
      <c r="DD107" s="113"/>
      <c r="DE107" s="113"/>
      <c r="DF107" s="113"/>
      <c r="DG107" s="113"/>
      <c r="DH107" s="113"/>
      <c r="DI107" s="113"/>
      <c r="DJ107" s="113"/>
      <c r="DK107" s="113"/>
      <c r="DL107" s="113"/>
      <c r="DM107" s="113"/>
      <c r="DN107" s="113"/>
      <c r="DO107" s="113"/>
      <c r="DP107" s="113"/>
      <c r="DQ107" s="113"/>
      <c r="DR107" s="113"/>
      <c r="DS107" s="113"/>
      <c r="DT107" s="113"/>
      <c r="DU107" s="113"/>
      <c r="DV107" s="113"/>
      <c r="DW107" s="113"/>
      <c r="DX107" s="113"/>
      <c r="DY107" s="113"/>
      <c r="DZ107" s="113"/>
      <c r="EA107" s="113"/>
      <c r="EB107" s="113"/>
    </row>
    <row r="108" spans="2:132" x14ac:dyDescent="0.2">
      <c r="B108" s="113"/>
      <c r="C108" s="113"/>
      <c r="D108" s="113"/>
      <c r="E108" s="113"/>
      <c r="F108" s="113"/>
      <c r="G108" s="113"/>
      <c r="H108" s="113"/>
      <c r="I108" s="113"/>
      <c r="J108" s="113"/>
      <c r="K108" s="113"/>
      <c r="L108" s="113"/>
      <c r="M108" s="113"/>
      <c r="N108" s="113"/>
      <c r="O108" s="113"/>
      <c r="P108" s="113"/>
      <c r="Q108" s="113"/>
      <c r="R108" s="113"/>
      <c r="S108" s="113"/>
      <c r="T108" s="113"/>
      <c r="U108" s="163"/>
      <c r="W108" s="1100"/>
      <c r="X108" s="163"/>
      <c r="Y108" s="163"/>
      <c r="Z108" s="163"/>
      <c r="AA108" s="163"/>
      <c r="AB108" s="163"/>
      <c r="AC108" s="113"/>
      <c r="AD108" s="113"/>
      <c r="AE108" s="163"/>
      <c r="AF108" s="735"/>
      <c r="AG108" s="735"/>
      <c r="AH108" s="735"/>
      <c r="AI108" s="735"/>
      <c r="AJ108" s="735"/>
      <c r="AK108" s="735"/>
      <c r="AL108" s="735"/>
      <c r="AM108" s="735"/>
      <c r="AN108" s="735"/>
      <c r="AO108" s="735"/>
      <c r="AP108" s="735"/>
      <c r="AQ108" s="735"/>
      <c r="AR108" s="735"/>
      <c r="AS108" s="735"/>
      <c r="AT108" s="735"/>
      <c r="AU108" s="735"/>
      <c r="AV108" s="735"/>
      <c r="AW108" s="735"/>
      <c r="AX108" s="735"/>
      <c r="AY108" s="735"/>
      <c r="AZ108" s="735"/>
      <c r="BA108" s="735"/>
      <c r="BB108" s="735"/>
      <c r="BC108" s="735"/>
      <c r="BD108" s="735"/>
      <c r="BE108" s="735"/>
      <c r="BF108" s="735"/>
      <c r="BG108" s="735"/>
      <c r="BH108" s="735"/>
      <c r="BI108" s="735"/>
      <c r="BJ108" s="735"/>
      <c r="BK108" s="735"/>
      <c r="BL108" s="735"/>
      <c r="BM108" s="735"/>
      <c r="BN108" s="735"/>
      <c r="BO108" s="735"/>
      <c r="BP108" s="735"/>
      <c r="BQ108" s="735"/>
      <c r="BR108" s="229"/>
      <c r="BS108" s="229"/>
      <c r="BT108" s="229"/>
      <c r="BU108" s="228"/>
      <c r="BV108" s="228"/>
      <c r="BW108" s="228"/>
      <c r="BX108" s="228"/>
      <c r="BY108" s="228"/>
      <c r="BZ108" s="228"/>
      <c r="CA108" s="228"/>
      <c r="CB108" s="228"/>
      <c r="CC108" s="228"/>
      <c r="CD108" s="228"/>
      <c r="CE108" s="228"/>
      <c r="CF108" s="228"/>
      <c r="CG108" s="228"/>
      <c r="CH108" s="228"/>
      <c r="CI108" s="228"/>
      <c r="CJ108" s="228"/>
      <c r="CK108" s="228"/>
      <c r="CL108" s="228"/>
      <c r="CM108" s="113"/>
      <c r="CN108" s="113"/>
      <c r="CO108" s="113"/>
      <c r="CP108" s="113"/>
      <c r="CQ108" s="113"/>
      <c r="CR108" s="113"/>
      <c r="CS108" s="113"/>
      <c r="CT108" s="113"/>
      <c r="CU108" s="113"/>
      <c r="CV108" s="113"/>
      <c r="CW108" s="113"/>
      <c r="CX108" s="113"/>
      <c r="CY108" s="113"/>
      <c r="CZ108" s="113"/>
      <c r="DA108" s="113"/>
      <c r="DB108" s="113"/>
      <c r="DC108" s="113"/>
      <c r="DD108" s="113"/>
      <c r="DE108" s="113"/>
      <c r="DF108" s="113"/>
      <c r="DG108" s="113"/>
      <c r="DH108" s="113"/>
      <c r="DI108" s="113"/>
      <c r="DJ108" s="113"/>
      <c r="DK108" s="113"/>
      <c r="DL108" s="113"/>
      <c r="DM108" s="113"/>
      <c r="DN108" s="113"/>
      <c r="DO108" s="113"/>
      <c r="DP108" s="113"/>
      <c r="DQ108" s="113"/>
      <c r="DR108" s="113"/>
      <c r="DS108" s="113"/>
      <c r="DT108" s="113"/>
      <c r="DU108" s="113"/>
      <c r="DV108" s="113"/>
      <c r="DW108" s="113"/>
      <c r="DX108" s="113"/>
      <c r="DY108" s="113"/>
      <c r="DZ108" s="113"/>
      <c r="EA108" s="113"/>
      <c r="EB108" s="113"/>
    </row>
    <row r="109" spans="2:132" x14ac:dyDescent="0.2">
      <c r="B109" s="113"/>
      <c r="C109" s="113"/>
      <c r="D109" s="113"/>
      <c r="E109" s="113"/>
      <c r="F109" s="113"/>
      <c r="G109" s="113"/>
      <c r="H109" s="113"/>
      <c r="I109" s="113"/>
      <c r="J109" s="113"/>
      <c r="K109" s="113"/>
      <c r="L109" s="113"/>
      <c r="M109" s="113"/>
      <c r="N109" s="113"/>
      <c r="O109" s="113"/>
      <c r="P109" s="113"/>
      <c r="Q109" s="113"/>
      <c r="R109" s="113"/>
      <c r="S109" s="113"/>
      <c r="T109" s="113"/>
      <c r="U109" s="163"/>
      <c r="W109" s="1100"/>
      <c r="X109" s="163"/>
      <c r="Y109" s="163"/>
      <c r="Z109" s="163"/>
      <c r="AA109" s="163"/>
      <c r="AB109" s="163"/>
      <c r="AC109" s="113"/>
      <c r="AD109" s="113"/>
      <c r="AE109" s="163"/>
      <c r="AF109" s="735"/>
      <c r="AG109" s="735"/>
      <c r="AH109" s="735"/>
      <c r="AI109" s="735"/>
      <c r="AJ109" s="735"/>
      <c r="AK109" s="735"/>
      <c r="AL109" s="735"/>
      <c r="AM109" s="735"/>
      <c r="AN109" s="735"/>
      <c r="AO109" s="735"/>
      <c r="AP109" s="735"/>
      <c r="AQ109" s="735"/>
      <c r="AR109" s="735"/>
      <c r="AS109" s="735"/>
      <c r="AT109" s="735"/>
      <c r="AU109" s="735"/>
      <c r="AV109" s="735"/>
      <c r="AW109" s="735"/>
      <c r="AX109" s="735"/>
      <c r="AY109" s="735"/>
      <c r="AZ109" s="735"/>
      <c r="BA109" s="735"/>
      <c r="BB109" s="735"/>
      <c r="BC109" s="735"/>
      <c r="BD109" s="735"/>
      <c r="BE109" s="735"/>
      <c r="BF109" s="735"/>
      <c r="BG109" s="735"/>
      <c r="BH109" s="735"/>
      <c r="BI109" s="735"/>
      <c r="BJ109" s="735"/>
      <c r="BK109" s="735"/>
      <c r="BL109" s="735"/>
      <c r="BM109" s="735"/>
      <c r="BN109" s="735"/>
      <c r="BO109" s="735"/>
      <c r="BP109" s="735"/>
      <c r="BQ109" s="735"/>
      <c r="BR109" s="229"/>
      <c r="BS109" s="229"/>
      <c r="BT109" s="229"/>
      <c r="BU109" s="228"/>
      <c r="BV109" s="228"/>
      <c r="BW109" s="228"/>
      <c r="BX109" s="228"/>
      <c r="BY109" s="228"/>
      <c r="BZ109" s="228"/>
      <c r="CA109" s="228"/>
      <c r="CB109" s="228"/>
      <c r="CC109" s="228"/>
      <c r="CD109" s="228"/>
      <c r="CE109" s="228"/>
      <c r="CF109" s="228"/>
      <c r="CG109" s="228"/>
      <c r="CH109" s="228"/>
      <c r="CI109" s="228"/>
      <c r="CJ109" s="228"/>
      <c r="CK109" s="228"/>
      <c r="CL109" s="228"/>
      <c r="CM109" s="113"/>
      <c r="CN109" s="113"/>
      <c r="CO109" s="113"/>
      <c r="CP109" s="113"/>
      <c r="CQ109" s="113"/>
      <c r="CR109" s="113"/>
      <c r="CS109" s="113"/>
      <c r="CT109" s="113"/>
      <c r="CU109" s="113"/>
      <c r="CV109" s="113"/>
      <c r="CW109" s="113"/>
      <c r="CX109" s="113"/>
      <c r="CY109" s="113"/>
      <c r="CZ109" s="113"/>
      <c r="DA109" s="113"/>
      <c r="DB109" s="113"/>
      <c r="DC109" s="113"/>
      <c r="DD109" s="113"/>
      <c r="DE109" s="113"/>
      <c r="DF109" s="113"/>
      <c r="DG109" s="113"/>
      <c r="DH109" s="113"/>
      <c r="DI109" s="113"/>
      <c r="DJ109" s="113"/>
      <c r="DK109" s="113"/>
      <c r="DL109" s="113"/>
      <c r="DM109" s="113"/>
      <c r="DN109" s="113"/>
      <c r="DO109" s="113"/>
      <c r="DP109" s="113"/>
      <c r="DQ109" s="113"/>
      <c r="DR109" s="113"/>
      <c r="DS109" s="113"/>
      <c r="DT109" s="113"/>
      <c r="DU109" s="113"/>
      <c r="DV109" s="113"/>
      <c r="DW109" s="113"/>
      <c r="DX109" s="113"/>
      <c r="DY109" s="113"/>
      <c r="DZ109" s="113"/>
      <c r="EA109" s="113"/>
      <c r="EB109" s="113"/>
    </row>
    <row r="110" spans="2:132" x14ac:dyDescent="0.2">
      <c r="B110" s="113"/>
      <c r="C110" s="113"/>
      <c r="D110" s="113"/>
      <c r="E110" s="113"/>
      <c r="F110" s="113"/>
      <c r="G110" s="113"/>
      <c r="H110" s="113"/>
      <c r="I110" s="113"/>
      <c r="J110" s="113"/>
      <c r="K110" s="113"/>
      <c r="L110" s="113"/>
      <c r="M110" s="113"/>
      <c r="N110" s="113"/>
      <c r="O110" s="113"/>
      <c r="P110" s="113"/>
      <c r="Q110" s="113"/>
      <c r="R110" s="113"/>
      <c r="S110" s="113"/>
      <c r="T110" s="113"/>
      <c r="U110" s="163"/>
      <c r="W110" s="1100"/>
      <c r="X110" s="163"/>
      <c r="Y110" s="163"/>
      <c r="Z110" s="163"/>
      <c r="AA110" s="163"/>
      <c r="AB110" s="163"/>
      <c r="AC110" s="113"/>
      <c r="AD110" s="113"/>
      <c r="AE110" s="163"/>
      <c r="AF110" s="735"/>
      <c r="AG110" s="735"/>
      <c r="AH110" s="735"/>
      <c r="AI110" s="735"/>
      <c r="AJ110" s="735"/>
      <c r="AK110" s="735"/>
      <c r="AL110" s="735"/>
      <c r="AM110" s="735"/>
      <c r="AN110" s="735"/>
      <c r="AO110" s="735"/>
      <c r="AP110" s="735"/>
      <c r="AQ110" s="735"/>
      <c r="AR110" s="735"/>
      <c r="AS110" s="735"/>
      <c r="AT110" s="735"/>
      <c r="AU110" s="735"/>
      <c r="AV110" s="735"/>
      <c r="AW110" s="735"/>
      <c r="AX110" s="735"/>
      <c r="AY110" s="735"/>
      <c r="AZ110" s="735"/>
      <c r="BA110" s="735"/>
      <c r="BB110" s="735"/>
      <c r="BC110" s="735"/>
      <c r="BD110" s="735"/>
      <c r="BE110" s="735"/>
      <c r="BF110" s="735"/>
      <c r="BG110" s="735"/>
      <c r="BH110" s="735"/>
      <c r="BI110" s="735"/>
      <c r="BJ110" s="735"/>
      <c r="BK110" s="735"/>
      <c r="BL110" s="735"/>
      <c r="BM110" s="735"/>
      <c r="BN110" s="735"/>
      <c r="BO110" s="735"/>
      <c r="BP110" s="735"/>
      <c r="BQ110" s="735"/>
      <c r="BR110" s="229"/>
      <c r="BS110" s="229"/>
      <c r="BT110" s="229"/>
      <c r="BU110" s="228"/>
      <c r="BV110" s="228"/>
      <c r="BW110" s="228"/>
      <c r="BX110" s="228"/>
      <c r="BY110" s="228"/>
      <c r="BZ110" s="228"/>
      <c r="CA110" s="228"/>
      <c r="CB110" s="228"/>
      <c r="CC110" s="228"/>
      <c r="CD110" s="228"/>
      <c r="CE110" s="228"/>
      <c r="CF110" s="228"/>
      <c r="CG110" s="228"/>
      <c r="CH110" s="228"/>
      <c r="CI110" s="228"/>
      <c r="CJ110" s="228"/>
      <c r="CK110" s="228"/>
      <c r="CL110" s="228"/>
      <c r="CM110" s="113"/>
      <c r="CN110" s="113"/>
      <c r="CO110" s="113"/>
      <c r="CP110" s="113"/>
      <c r="CQ110" s="113"/>
      <c r="CR110" s="113"/>
      <c r="CS110" s="113"/>
      <c r="CT110" s="113"/>
      <c r="CU110" s="113"/>
      <c r="CV110" s="113"/>
      <c r="CW110" s="113"/>
      <c r="CX110" s="113"/>
      <c r="CY110" s="113"/>
      <c r="CZ110" s="113"/>
      <c r="DA110" s="113"/>
      <c r="DB110" s="113"/>
      <c r="DC110" s="113"/>
      <c r="DD110" s="113"/>
      <c r="DE110" s="113"/>
      <c r="DF110" s="113"/>
      <c r="DG110" s="113"/>
      <c r="DH110" s="113"/>
      <c r="DI110" s="113"/>
      <c r="DJ110" s="113"/>
      <c r="DK110" s="113"/>
      <c r="DL110" s="113"/>
      <c r="DM110" s="113"/>
      <c r="DN110" s="113"/>
      <c r="DO110" s="113"/>
      <c r="DP110" s="113"/>
      <c r="DQ110" s="113"/>
      <c r="DR110" s="113"/>
      <c r="DS110" s="113"/>
      <c r="DT110" s="113"/>
      <c r="DU110" s="113"/>
      <c r="DV110" s="113"/>
      <c r="DW110" s="113"/>
      <c r="DX110" s="113"/>
      <c r="DY110" s="113"/>
      <c r="DZ110" s="113"/>
      <c r="EA110" s="113"/>
      <c r="EB110" s="113"/>
    </row>
    <row r="111" spans="2:132" x14ac:dyDescent="0.2">
      <c r="B111" s="113"/>
      <c r="C111" s="113"/>
      <c r="D111" s="113"/>
      <c r="E111" s="113"/>
      <c r="F111" s="113"/>
      <c r="G111" s="113"/>
      <c r="H111" s="113"/>
      <c r="I111" s="113"/>
      <c r="J111" s="113"/>
      <c r="K111" s="113"/>
      <c r="L111" s="113"/>
      <c r="M111" s="113"/>
      <c r="N111" s="113"/>
      <c r="O111" s="113"/>
      <c r="P111" s="113"/>
      <c r="Q111" s="113"/>
      <c r="R111" s="113"/>
      <c r="S111" s="113"/>
      <c r="T111" s="113"/>
      <c r="U111" s="163"/>
      <c r="W111" s="1100"/>
      <c r="X111" s="163"/>
      <c r="Y111" s="163"/>
      <c r="Z111" s="163"/>
      <c r="AA111" s="163"/>
      <c r="AB111" s="163"/>
      <c r="AC111" s="113"/>
      <c r="AD111" s="113"/>
      <c r="AE111" s="163"/>
      <c r="AF111" s="735"/>
      <c r="AG111" s="735"/>
      <c r="AH111" s="735"/>
      <c r="AI111" s="735"/>
      <c r="AJ111" s="735"/>
      <c r="AK111" s="735"/>
      <c r="AL111" s="735"/>
      <c r="AM111" s="735"/>
      <c r="AN111" s="735"/>
      <c r="AO111" s="735"/>
      <c r="AP111" s="735"/>
      <c r="AQ111" s="735"/>
      <c r="AR111" s="735"/>
      <c r="AS111" s="735"/>
      <c r="AT111" s="735"/>
      <c r="AU111" s="735"/>
      <c r="AV111" s="735"/>
      <c r="AW111" s="735"/>
      <c r="AX111" s="735"/>
      <c r="AY111" s="735"/>
      <c r="AZ111" s="735"/>
      <c r="BA111" s="735"/>
      <c r="BB111" s="735"/>
      <c r="BC111" s="735"/>
      <c r="BD111" s="735"/>
      <c r="BE111" s="735"/>
      <c r="BF111" s="735"/>
      <c r="BG111" s="735"/>
      <c r="BH111" s="735"/>
      <c r="BI111" s="735"/>
      <c r="BJ111" s="735"/>
      <c r="BK111" s="735"/>
      <c r="BL111" s="735"/>
      <c r="BM111" s="735"/>
      <c r="BN111" s="735"/>
      <c r="BO111" s="735"/>
      <c r="BP111" s="735"/>
      <c r="BQ111" s="735"/>
      <c r="BR111" s="229"/>
      <c r="BS111" s="229"/>
      <c r="BT111" s="229"/>
      <c r="BU111" s="228"/>
      <c r="BV111" s="228"/>
      <c r="BW111" s="228"/>
      <c r="BX111" s="228"/>
      <c r="BY111" s="228"/>
      <c r="BZ111" s="228"/>
      <c r="CA111" s="228"/>
      <c r="CB111" s="228"/>
      <c r="CC111" s="228"/>
      <c r="CD111" s="228"/>
      <c r="CE111" s="228"/>
      <c r="CF111" s="228"/>
      <c r="CG111" s="228"/>
      <c r="CH111" s="228"/>
      <c r="CI111" s="228"/>
      <c r="CJ111" s="228"/>
      <c r="CK111" s="228"/>
      <c r="CL111" s="228"/>
      <c r="CM111" s="113"/>
      <c r="CN111" s="113"/>
      <c r="CO111" s="113"/>
      <c r="CP111" s="113"/>
      <c r="CQ111" s="113"/>
      <c r="CR111" s="113"/>
      <c r="CS111" s="113"/>
      <c r="CT111" s="113"/>
      <c r="CU111" s="113"/>
      <c r="CV111" s="113"/>
      <c r="CW111" s="113"/>
      <c r="CX111" s="113"/>
      <c r="CY111" s="113"/>
      <c r="CZ111" s="113"/>
      <c r="DA111" s="113"/>
      <c r="DB111" s="113"/>
      <c r="DC111" s="113"/>
      <c r="DD111" s="113"/>
      <c r="DE111" s="113"/>
      <c r="DF111" s="113"/>
      <c r="DG111" s="113"/>
      <c r="DH111" s="113"/>
      <c r="DI111" s="113"/>
      <c r="DJ111" s="113"/>
      <c r="DK111" s="113"/>
      <c r="DL111" s="113"/>
      <c r="DM111" s="113"/>
      <c r="DN111" s="113"/>
      <c r="DO111" s="113"/>
      <c r="DP111" s="113"/>
      <c r="DQ111" s="113"/>
      <c r="DR111" s="113"/>
      <c r="DS111" s="113"/>
      <c r="DT111" s="113"/>
      <c r="DU111" s="113"/>
      <c r="DV111" s="113"/>
      <c r="DW111" s="113"/>
      <c r="DX111" s="113"/>
      <c r="DY111" s="113"/>
      <c r="DZ111" s="113"/>
      <c r="EA111" s="113"/>
      <c r="EB111" s="113"/>
    </row>
    <row r="112" spans="2:132" x14ac:dyDescent="0.2">
      <c r="B112" s="113"/>
      <c r="C112" s="113"/>
      <c r="D112" s="113"/>
      <c r="E112" s="113"/>
      <c r="F112" s="113"/>
      <c r="G112" s="113"/>
      <c r="H112" s="113"/>
      <c r="I112" s="113"/>
      <c r="J112" s="113"/>
      <c r="K112" s="113"/>
      <c r="L112" s="113"/>
      <c r="M112" s="113"/>
      <c r="N112" s="113"/>
      <c r="O112" s="113"/>
      <c r="P112" s="113"/>
      <c r="Q112" s="113"/>
      <c r="R112" s="113"/>
      <c r="S112" s="113"/>
      <c r="T112" s="113"/>
      <c r="U112" s="163"/>
      <c r="W112" s="1100"/>
      <c r="X112" s="163"/>
      <c r="Y112" s="163"/>
      <c r="Z112" s="163"/>
      <c r="AA112" s="163"/>
      <c r="AB112" s="163"/>
      <c r="AC112" s="113"/>
      <c r="AD112" s="113"/>
      <c r="AE112" s="163"/>
      <c r="AF112" s="735"/>
      <c r="AG112" s="735"/>
      <c r="AH112" s="735"/>
      <c r="AI112" s="735"/>
      <c r="AJ112" s="735"/>
      <c r="AK112" s="735"/>
      <c r="AL112" s="735"/>
      <c r="AM112" s="735"/>
      <c r="AN112" s="735"/>
      <c r="AO112" s="735"/>
      <c r="AP112" s="735"/>
      <c r="AQ112" s="735"/>
      <c r="AR112" s="735"/>
      <c r="AS112" s="735"/>
      <c r="AT112" s="735"/>
      <c r="AU112" s="735"/>
      <c r="AV112" s="735"/>
      <c r="AW112" s="735"/>
      <c r="AX112" s="735"/>
      <c r="AY112" s="735"/>
      <c r="AZ112" s="735"/>
      <c r="BA112" s="735"/>
      <c r="BB112" s="735"/>
      <c r="BC112" s="735"/>
      <c r="BD112" s="735"/>
      <c r="BE112" s="735"/>
      <c r="BF112" s="735"/>
      <c r="BG112" s="735"/>
      <c r="BH112" s="735"/>
      <c r="BI112" s="735"/>
      <c r="BJ112" s="735"/>
      <c r="BK112" s="735"/>
      <c r="BL112" s="735"/>
      <c r="BM112" s="735"/>
      <c r="BN112" s="735"/>
      <c r="BO112" s="735"/>
      <c r="BP112" s="735"/>
      <c r="BQ112" s="735"/>
      <c r="BR112" s="229"/>
      <c r="BS112" s="229"/>
      <c r="BT112" s="229"/>
      <c r="BU112" s="228"/>
      <c r="BV112" s="228"/>
      <c r="BW112" s="228"/>
      <c r="BX112" s="228"/>
      <c r="BY112" s="228"/>
      <c r="BZ112" s="228"/>
      <c r="CA112" s="228"/>
      <c r="CB112" s="228"/>
      <c r="CC112" s="228"/>
      <c r="CD112" s="228"/>
      <c r="CE112" s="228"/>
      <c r="CF112" s="228"/>
      <c r="CG112" s="228"/>
      <c r="CH112" s="228"/>
      <c r="CI112" s="228"/>
      <c r="CJ112" s="228"/>
      <c r="CK112" s="228"/>
      <c r="CL112" s="228"/>
      <c r="CM112" s="113"/>
      <c r="CN112" s="113"/>
      <c r="CO112" s="113"/>
      <c r="CP112" s="113"/>
      <c r="CQ112" s="113"/>
      <c r="CR112" s="113"/>
      <c r="CS112" s="113"/>
      <c r="CT112" s="113"/>
      <c r="CU112" s="113"/>
      <c r="CV112" s="113"/>
      <c r="CW112" s="113"/>
      <c r="CX112" s="113"/>
      <c r="CY112" s="113"/>
      <c r="CZ112" s="113"/>
      <c r="DA112" s="113"/>
      <c r="DB112" s="113"/>
      <c r="DC112" s="113"/>
      <c r="DD112" s="113"/>
      <c r="DE112" s="113"/>
      <c r="DF112" s="113"/>
      <c r="DG112" s="113"/>
      <c r="DH112" s="113"/>
      <c r="DI112" s="113"/>
      <c r="DJ112" s="113"/>
      <c r="DK112" s="113"/>
      <c r="DL112" s="113"/>
      <c r="DM112" s="113"/>
      <c r="DN112" s="113"/>
      <c r="DO112" s="113"/>
      <c r="DP112" s="113"/>
      <c r="DQ112" s="113"/>
      <c r="DR112" s="113"/>
      <c r="DS112" s="113"/>
      <c r="DT112" s="113"/>
      <c r="DU112" s="113"/>
      <c r="DV112" s="113"/>
      <c r="DW112" s="113"/>
      <c r="DX112" s="113"/>
      <c r="DY112" s="113"/>
      <c r="DZ112" s="113"/>
      <c r="EA112" s="113"/>
      <c r="EB112" s="113"/>
    </row>
    <row r="113" spans="2:132" x14ac:dyDescent="0.2">
      <c r="B113" s="113"/>
      <c r="C113" s="113"/>
      <c r="D113" s="113"/>
      <c r="E113" s="113"/>
      <c r="F113" s="113"/>
      <c r="G113" s="113"/>
      <c r="H113" s="113"/>
      <c r="I113" s="113"/>
      <c r="J113" s="113"/>
      <c r="K113" s="113"/>
      <c r="L113" s="113"/>
      <c r="M113" s="113"/>
      <c r="N113" s="113"/>
      <c r="O113" s="113"/>
      <c r="P113" s="113"/>
      <c r="Q113" s="113"/>
      <c r="R113" s="113"/>
      <c r="S113" s="113"/>
      <c r="T113" s="113"/>
      <c r="U113" s="163"/>
      <c r="W113" s="1100"/>
      <c r="X113" s="163"/>
      <c r="Y113" s="163"/>
      <c r="Z113" s="163"/>
      <c r="AA113" s="163"/>
      <c r="AB113" s="163"/>
      <c r="AC113" s="113"/>
      <c r="AD113" s="113"/>
      <c r="AE113" s="163"/>
      <c r="AF113" s="735"/>
      <c r="AG113" s="735"/>
      <c r="AH113" s="735"/>
      <c r="AI113" s="735"/>
      <c r="AJ113" s="735"/>
      <c r="AK113" s="735"/>
      <c r="AL113" s="735"/>
      <c r="AM113" s="735"/>
      <c r="AN113" s="735"/>
      <c r="AO113" s="735"/>
      <c r="AP113" s="735"/>
      <c r="AQ113" s="735"/>
      <c r="AR113" s="735"/>
      <c r="AS113" s="735"/>
      <c r="AT113" s="735"/>
      <c r="AU113" s="735"/>
      <c r="AV113" s="735"/>
      <c r="AW113" s="735"/>
      <c r="AX113" s="735"/>
      <c r="AY113" s="735"/>
      <c r="AZ113" s="735"/>
      <c r="BA113" s="735"/>
      <c r="BB113" s="735"/>
      <c r="BC113" s="735"/>
      <c r="BD113" s="735"/>
      <c r="BE113" s="735"/>
      <c r="BF113" s="735"/>
      <c r="BG113" s="735"/>
      <c r="BH113" s="735"/>
      <c r="BI113" s="735"/>
      <c r="BJ113" s="735"/>
      <c r="BK113" s="735"/>
      <c r="BL113" s="735"/>
      <c r="BM113" s="735"/>
      <c r="BN113" s="735"/>
      <c r="BO113" s="735"/>
      <c r="BP113" s="735"/>
      <c r="BQ113" s="735"/>
      <c r="BR113" s="229"/>
      <c r="BS113" s="229"/>
      <c r="BT113" s="229"/>
      <c r="BU113" s="228"/>
      <c r="BV113" s="228"/>
      <c r="BW113" s="228"/>
      <c r="BX113" s="228"/>
      <c r="BY113" s="228"/>
      <c r="BZ113" s="228"/>
      <c r="CA113" s="228"/>
      <c r="CB113" s="228"/>
      <c r="CC113" s="228"/>
      <c r="CD113" s="228"/>
      <c r="CE113" s="228"/>
      <c r="CF113" s="228"/>
      <c r="CG113" s="228"/>
      <c r="CH113" s="228"/>
      <c r="CI113" s="228"/>
      <c r="CJ113" s="228"/>
      <c r="CK113" s="228"/>
      <c r="CL113" s="228"/>
      <c r="CM113" s="113"/>
      <c r="CN113" s="113"/>
      <c r="CO113" s="113"/>
      <c r="CP113" s="113"/>
      <c r="CQ113" s="113"/>
      <c r="CR113" s="113"/>
      <c r="CS113" s="113"/>
      <c r="CT113" s="113"/>
      <c r="CU113" s="113"/>
      <c r="CV113" s="113"/>
      <c r="CW113" s="113"/>
      <c r="CX113" s="113"/>
      <c r="CY113" s="113"/>
      <c r="CZ113" s="113"/>
      <c r="DA113" s="113"/>
      <c r="DB113" s="113"/>
      <c r="DC113" s="113"/>
      <c r="DD113" s="113"/>
      <c r="DE113" s="113"/>
      <c r="DF113" s="113"/>
      <c r="DG113" s="113"/>
      <c r="DH113" s="113"/>
      <c r="DI113" s="113"/>
      <c r="DJ113" s="113"/>
      <c r="DK113" s="113"/>
      <c r="DL113" s="113"/>
      <c r="DM113" s="113"/>
      <c r="DN113" s="113"/>
      <c r="DO113" s="113"/>
      <c r="DP113" s="113"/>
      <c r="DQ113" s="113"/>
      <c r="DR113" s="113"/>
      <c r="DS113" s="113"/>
      <c r="DT113" s="113"/>
      <c r="DU113" s="113"/>
      <c r="DV113" s="113"/>
      <c r="DW113" s="113"/>
      <c r="DX113" s="113"/>
      <c r="DY113" s="113"/>
      <c r="DZ113" s="113"/>
      <c r="EA113" s="113"/>
      <c r="EB113" s="113"/>
    </row>
    <row r="114" spans="2:132" x14ac:dyDescent="0.2">
      <c r="B114" s="113"/>
      <c r="C114" s="113"/>
      <c r="D114" s="113"/>
      <c r="E114" s="113"/>
      <c r="F114" s="113"/>
      <c r="G114" s="113"/>
      <c r="H114" s="113"/>
      <c r="I114" s="113"/>
      <c r="J114" s="113"/>
      <c r="K114" s="113"/>
      <c r="L114" s="113"/>
      <c r="M114" s="113"/>
      <c r="N114" s="113"/>
      <c r="O114" s="113"/>
      <c r="P114" s="113"/>
      <c r="Q114" s="113"/>
      <c r="R114" s="113"/>
      <c r="S114" s="113"/>
      <c r="T114" s="113"/>
      <c r="U114" s="163"/>
      <c r="W114" s="1100"/>
      <c r="X114" s="163"/>
      <c r="Y114" s="163"/>
      <c r="Z114" s="163"/>
      <c r="AA114" s="163"/>
      <c r="AB114" s="163"/>
      <c r="AC114" s="113"/>
      <c r="AD114" s="113"/>
      <c r="AE114" s="163"/>
      <c r="AF114" s="735"/>
      <c r="AG114" s="735"/>
      <c r="AH114" s="735"/>
      <c r="AI114" s="735"/>
      <c r="AJ114" s="735"/>
      <c r="AK114" s="735"/>
      <c r="AL114" s="735"/>
      <c r="AM114" s="735"/>
      <c r="AN114" s="735"/>
      <c r="AO114" s="735"/>
      <c r="AP114" s="735"/>
      <c r="AQ114" s="735"/>
      <c r="AR114" s="735"/>
      <c r="AS114" s="735"/>
      <c r="AT114" s="735"/>
      <c r="AU114" s="735"/>
      <c r="AV114" s="735"/>
      <c r="AW114" s="735"/>
      <c r="AX114" s="735"/>
      <c r="AY114" s="735"/>
      <c r="AZ114" s="735"/>
      <c r="BA114" s="735"/>
      <c r="BB114" s="735"/>
      <c r="BC114" s="735"/>
      <c r="BD114" s="735"/>
      <c r="BE114" s="735"/>
      <c r="BF114" s="735"/>
      <c r="BG114" s="735"/>
      <c r="BH114" s="735"/>
      <c r="BI114" s="735"/>
      <c r="BJ114" s="735"/>
      <c r="BK114" s="735"/>
      <c r="BL114" s="735"/>
      <c r="BM114" s="735"/>
      <c r="BN114" s="735"/>
      <c r="BO114" s="735"/>
      <c r="BP114" s="735"/>
      <c r="BQ114" s="735"/>
      <c r="BR114" s="229"/>
      <c r="BS114" s="229"/>
      <c r="BT114" s="229"/>
      <c r="BU114" s="228"/>
      <c r="BV114" s="228"/>
      <c r="BW114" s="228"/>
      <c r="BX114" s="228"/>
      <c r="BY114" s="228"/>
      <c r="BZ114" s="228"/>
      <c r="CA114" s="228"/>
      <c r="CB114" s="228"/>
      <c r="CC114" s="228"/>
      <c r="CD114" s="228"/>
      <c r="CE114" s="228"/>
      <c r="CF114" s="228"/>
      <c r="CG114" s="228"/>
      <c r="CH114" s="228"/>
      <c r="CI114" s="228"/>
      <c r="CJ114" s="228"/>
      <c r="CK114" s="228"/>
      <c r="CL114" s="228"/>
      <c r="CM114" s="113"/>
      <c r="CN114" s="113"/>
      <c r="CO114" s="113"/>
      <c r="CP114" s="113"/>
      <c r="CQ114" s="113"/>
      <c r="CR114" s="113"/>
      <c r="CS114" s="113"/>
      <c r="CT114" s="113"/>
      <c r="CU114" s="113"/>
      <c r="CV114" s="113"/>
      <c r="CW114" s="113"/>
      <c r="CX114" s="113"/>
      <c r="CY114" s="113"/>
      <c r="CZ114" s="113"/>
      <c r="DA114" s="113"/>
      <c r="DB114" s="113"/>
      <c r="DC114" s="113"/>
      <c r="DD114" s="113"/>
      <c r="DE114" s="113"/>
      <c r="DF114" s="113"/>
      <c r="DG114" s="113"/>
      <c r="DH114" s="113"/>
      <c r="DI114" s="113"/>
      <c r="DJ114" s="113"/>
      <c r="DK114" s="113"/>
      <c r="DL114" s="113"/>
      <c r="DM114" s="113"/>
      <c r="DN114" s="113"/>
      <c r="DO114" s="113"/>
      <c r="DP114" s="113"/>
      <c r="DQ114" s="113"/>
      <c r="DR114" s="113"/>
      <c r="DS114" s="113"/>
      <c r="DT114" s="113"/>
      <c r="DU114" s="113"/>
      <c r="DV114" s="113"/>
      <c r="DW114" s="113"/>
      <c r="DX114" s="113"/>
      <c r="DY114" s="113"/>
      <c r="DZ114" s="113"/>
      <c r="EA114" s="113"/>
      <c r="EB114" s="113"/>
    </row>
    <row r="115" spans="2:132" x14ac:dyDescent="0.2">
      <c r="B115" s="113"/>
      <c r="C115" s="113"/>
      <c r="D115" s="113"/>
      <c r="E115" s="113"/>
      <c r="F115" s="113"/>
      <c r="G115" s="113"/>
      <c r="H115" s="113"/>
      <c r="I115" s="113"/>
      <c r="J115" s="113"/>
      <c r="K115" s="113"/>
      <c r="L115" s="113"/>
      <c r="M115" s="113"/>
      <c r="N115" s="113"/>
      <c r="O115" s="113"/>
      <c r="P115" s="113"/>
      <c r="Q115" s="113"/>
      <c r="R115" s="113"/>
      <c r="S115" s="113"/>
      <c r="T115" s="113"/>
      <c r="U115" s="163"/>
      <c r="W115" s="1100"/>
      <c r="X115" s="163"/>
      <c r="Y115" s="163"/>
      <c r="Z115" s="163"/>
      <c r="AA115" s="163"/>
      <c r="AB115" s="163"/>
      <c r="AC115" s="113"/>
      <c r="AD115" s="113"/>
      <c r="AE115" s="163"/>
      <c r="AF115" s="735"/>
      <c r="AG115" s="735"/>
      <c r="AH115" s="735"/>
      <c r="AI115" s="735"/>
      <c r="AJ115" s="735"/>
      <c r="AK115" s="735"/>
      <c r="AL115" s="735"/>
      <c r="AM115" s="735"/>
      <c r="AN115" s="735"/>
      <c r="AO115" s="735"/>
      <c r="AP115" s="735"/>
      <c r="AQ115" s="735"/>
      <c r="AR115" s="735"/>
      <c r="AS115" s="735"/>
      <c r="AT115" s="735"/>
      <c r="AU115" s="735"/>
      <c r="AV115" s="735"/>
      <c r="AW115" s="735"/>
      <c r="AX115" s="735"/>
      <c r="AY115" s="735"/>
      <c r="AZ115" s="735"/>
      <c r="BA115" s="735"/>
      <c r="BB115" s="735"/>
      <c r="BC115" s="735"/>
      <c r="BD115" s="735"/>
      <c r="BE115" s="735"/>
      <c r="BF115" s="735"/>
      <c r="BG115" s="735"/>
      <c r="BH115" s="735"/>
      <c r="BI115" s="735"/>
      <c r="BJ115" s="735"/>
      <c r="BK115" s="735"/>
      <c r="BL115" s="735"/>
      <c r="BM115" s="735"/>
      <c r="BN115" s="735"/>
      <c r="BO115" s="735"/>
      <c r="BP115" s="735"/>
      <c r="BQ115" s="735"/>
      <c r="BR115" s="229"/>
      <c r="BS115" s="229"/>
      <c r="BT115" s="229"/>
      <c r="BU115" s="228"/>
      <c r="BV115" s="228"/>
      <c r="BW115" s="228"/>
      <c r="BX115" s="228"/>
      <c r="BY115" s="228"/>
      <c r="BZ115" s="228"/>
      <c r="CA115" s="228"/>
      <c r="CB115" s="228"/>
      <c r="CC115" s="228"/>
      <c r="CD115" s="228"/>
      <c r="CE115" s="228"/>
      <c r="CF115" s="228"/>
      <c r="CG115" s="228"/>
      <c r="CH115" s="228"/>
      <c r="CI115" s="228"/>
      <c r="CJ115" s="228"/>
      <c r="CK115" s="228"/>
      <c r="CL115" s="228"/>
      <c r="CM115" s="113"/>
      <c r="CN115" s="113"/>
      <c r="CO115" s="113"/>
      <c r="CP115" s="113"/>
      <c r="CQ115" s="113"/>
      <c r="CR115" s="113"/>
      <c r="CS115" s="113"/>
      <c r="CT115" s="113"/>
      <c r="CU115" s="113"/>
      <c r="CV115" s="113"/>
      <c r="CW115" s="113"/>
      <c r="CX115" s="113"/>
      <c r="CY115" s="113"/>
      <c r="CZ115" s="113"/>
      <c r="DA115" s="113"/>
      <c r="DB115" s="113"/>
      <c r="DC115" s="113"/>
      <c r="DD115" s="113"/>
      <c r="DE115" s="113"/>
      <c r="DF115" s="113"/>
      <c r="DG115" s="113"/>
      <c r="DH115" s="113"/>
      <c r="DI115" s="113"/>
      <c r="DJ115" s="113"/>
      <c r="DK115" s="113"/>
      <c r="DL115" s="113"/>
      <c r="DM115" s="113"/>
      <c r="DN115" s="113"/>
      <c r="DO115" s="113"/>
      <c r="DP115" s="113"/>
      <c r="DQ115" s="113"/>
      <c r="DR115" s="113"/>
      <c r="DS115" s="113"/>
      <c r="DT115" s="113"/>
      <c r="DU115" s="113"/>
      <c r="DV115" s="113"/>
      <c r="DW115" s="113"/>
      <c r="DX115" s="113"/>
      <c r="DY115" s="113"/>
      <c r="DZ115" s="113"/>
      <c r="EA115" s="113"/>
      <c r="EB115" s="113"/>
    </row>
    <row r="116" spans="2:132" x14ac:dyDescent="0.2">
      <c r="B116" s="113"/>
      <c r="C116" s="113"/>
      <c r="D116" s="113"/>
      <c r="E116" s="113"/>
      <c r="F116" s="113"/>
      <c r="G116" s="113"/>
      <c r="H116" s="113"/>
      <c r="I116" s="113"/>
      <c r="J116" s="113"/>
      <c r="K116" s="113"/>
      <c r="L116" s="113"/>
      <c r="M116" s="113"/>
      <c r="N116" s="113"/>
      <c r="O116" s="113"/>
      <c r="P116" s="113"/>
      <c r="Q116" s="113"/>
      <c r="R116" s="113"/>
      <c r="S116" s="113"/>
      <c r="T116" s="113"/>
      <c r="U116" s="163"/>
      <c r="W116" s="1100"/>
      <c r="X116" s="163"/>
      <c r="Y116" s="163"/>
      <c r="Z116" s="163"/>
      <c r="AA116" s="163"/>
      <c r="AB116" s="163"/>
      <c r="AC116" s="113"/>
      <c r="AD116" s="113"/>
      <c r="AE116" s="163"/>
      <c r="AF116" s="735"/>
      <c r="AG116" s="735"/>
      <c r="AH116" s="735"/>
      <c r="AI116" s="735"/>
      <c r="AJ116" s="735"/>
      <c r="AK116" s="735"/>
      <c r="AL116" s="735"/>
      <c r="AM116" s="735"/>
      <c r="AN116" s="735"/>
      <c r="AO116" s="735"/>
      <c r="AP116" s="735"/>
      <c r="AQ116" s="735"/>
      <c r="AR116" s="735"/>
      <c r="AS116" s="735"/>
      <c r="AT116" s="735"/>
      <c r="AU116" s="735"/>
      <c r="AV116" s="735"/>
      <c r="AW116" s="735"/>
      <c r="AX116" s="735"/>
      <c r="AY116" s="735"/>
      <c r="AZ116" s="735"/>
      <c r="BA116" s="735"/>
      <c r="BB116" s="735"/>
      <c r="BC116" s="735"/>
      <c r="BD116" s="735"/>
      <c r="BE116" s="735"/>
      <c r="BF116" s="735"/>
      <c r="BG116" s="735"/>
      <c r="BH116" s="735"/>
      <c r="BI116" s="735"/>
      <c r="BJ116" s="735"/>
      <c r="BK116" s="735"/>
      <c r="BL116" s="735"/>
      <c r="BM116" s="735"/>
      <c r="BN116" s="735"/>
      <c r="BO116" s="735"/>
      <c r="BP116" s="735"/>
      <c r="BQ116" s="735"/>
      <c r="BR116" s="229"/>
      <c r="BS116" s="229"/>
      <c r="BT116" s="229"/>
      <c r="BU116" s="228"/>
      <c r="BV116" s="228"/>
      <c r="BW116" s="228"/>
      <c r="BX116" s="228"/>
      <c r="BY116" s="228"/>
      <c r="BZ116" s="228"/>
      <c r="CA116" s="228"/>
      <c r="CB116" s="228"/>
      <c r="CC116" s="228"/>
      <c r="CD116" s="228"/>
      <c r="CE116" s="228"/>
      <c r="CF116" s="228"/>
      <c r="CG116" s="228"/>
      <c r="CH116" s="228"/>
      <c r="CI116" s="228"/>
      <c r="CJ116" s="228"/>
      <c r="CK116" s="228"/>
      <c r="CL116" s="228"/>
      <c r="CM116" s="113"/>
      <c r="CN116" s="113"/>
      <c r="CO116" s="113"/>
      <c r="CP116" s="113"/>
      <c r="CQ116" s="113"/>
      <c r="CR116" s="113"/>
      <c r="CS116" s="113"/>
      <c r="CT116" s="113"/>
      <c r="CU116" s="113"/>
      <c r="CV116" s="113"/>
      <c r="CW116" s="113"/>
      <c r="CX116" s="113"/>
      <c r="CY116" s="113"/>
      <c r="CZ116" s="113"/>
      <c r="DA116" s="113"/>
      <c r="DB116" s="113"/>
      <c r="DC116" s="113"/>
      <c r="DD116" s="113"/>
      <c r="DE116" s="113"/>
      <c r="DF116" s="113"/>
      <c r="DG116" s="113"/>
      <c r="DH116" s="113"/>
      <c r="DI116" s="113"/>
      <c r="DJ116" s="113"/>
      <c r="DK116" s="113"/>
      <c r="DL116" s="113"/>
      <c r="DM116" s="113"/>
      <c r="DN116" s="113"/>
      <c r="DO116" s="113"/>
      <c r="DP116" s="113"/>
      <c r="DQ116" s="113"/>
      <c r="DR116" s="113"/>
      <c r="DS116" s="113"/>
      <c r="DT116" s="113"/>
      <c r="DU116" s="113"/>
      <c r="DV116" s="113"/>
      <c r="DW116" s="113"/>
      <c r="DX116" s="113"/>
      <c r="DY116" s="113"/>
      <c r="DZ116" s="113"/>
      <c r="EA116" s="113"/>
      <c r="EB116" s="113"/>
    </row>
    <row r="117" spans="2:132" x14ac:dyDescent="0.2">
      <c r="B117" s="113"/>
      <c r="C117" s="113"/>
      <c r="D117" s="113"/>
      <c r="E117" s="113"/>
      <c r="F117" s="113"/>
      <c r="G117" s="113"/>
      <c r="H117" s="113"/>
      <c r="I117" s="113"/>
      <c r="J117" s="113"/>
      <c r="K117" s="113"/>
      <c r="L117" s="113"/>
      <c r="M117" s="113"/>
      <c r="N117" s="113"/>
      <c r="O117" s="113"/>
      <c r="P117" s="113"/>
      <c r="Q117" s="113"/>
      <c r="R117" s="113"/>
      <c r="S117" s="113"/>
      <c r="T117" s="113"/>
      <c r="U117" s="163"/>
      <c r="W117" s="1100"/>
      <c r="X117" s="163"/>
      <c r="Y117" s="163"/>
      <c r="Z117" s="163"/>
      <c r="AA117" s="163"/>
      <c r="AB117" s="163"/>
      <c r="AC117" s="113"/>
      <c r="AD117" s="113"/>
      <c r="AE117" s="163"/>
      <c r="AF117" s="735"/>
      <c r="AG117" s="735"/>
      <c r="AH117" s="735"/>
      <c r="AI117" s="735"/>
      <c r="AJ117" s="735"/>
      <c r="AK117" s="735"/>
      <c r="AL117" s="735"/>
      <c r="AM117" s="735"/>
      <c r="AN117" s="735"/>
      <c r="AO117" s="735"/>
      <c r="AP117" s="735"/>
      <c r="AQ117" s="735"/>
      <c r="AR117" s="735"/>
      <c r="AS117" s="735"/>
      <c r="AT117" s="735"/>
      <c r="AU117" s="735"/>
      <c r="AV117" s="735"/>
      <c r="AW117" s="735"/>
      <c r="AX117" s="735"/>
      <c r="AY117" s="735"/>
      <c r="AZ117" s="735"/>
      <c r="BA117" s="735"/>
      <c r="BB117" s="735"/>
      <c r="BC117" s="735"/>
      <c r="BD117" s="735"/>
      <c r="BE117" s="735"/>
      <c r="BF117" s="735"/>
      <c r="BG117" s="735"/>
      <c r="BH117" s="735"/>
      <c r="BI117" s="735"/>
      <c r="BJ117" s="735"/>
      <c r="BK117" s="735"/>
      <c r="BL117" s="735"/>
      <c r="BM117" s="735"/>
      <c r="BN117" s="735"/>
      <c r="BO117" s="735"/>
      <c r="BP117" s="735"/>
      <c r="BQ117" s="735"/>
      <c r="BR117" s="229"/>
      <c r="BS117" s="229"/>
      <c r="BT117" s="229"/>
      <c r="BU117" s="228"/>
      <c r="BV117" s="228"/>
      <c r="BW117" s="228"/>
      <c r="BX117" s="228"/>
      <c r="BY117" s="228"/>
      <c r="BZ117" s="228"/>
      <c r="CA117" s="228"/>
      <c r="CB117" s="228"/>
      <c r="CC117" s="228"/>
      <c r="CD117" s="228"/>
      <c r="CE117" s="228"/>
      <c r="CF117" s="228"/>
      <c r="CG117" s="228"/>
      <c r="CH117" s="228"/>
      <c r="CI117" s="228"/>
      <c r="CJ117" s="228"/>
      <c r="CK117" s="228"/>
      <c r="CL117" s="228"/>
      <c r="CM117" s="113"/>
      <c r="CN117" s="113"/>
      <c r="CO117" s="113"/>
      <c r="CP117" s="113"/>
      <c r="CQ117" s="113"/>
      <c r="CR117" s="113"/>
      <c r="CS117" s="113"/>
      <c r="CT117" s="113"/>
      <c r="CU117" s="113"/>
      <c r="CV117" s="113"/>
      <c r="CW117" s="113"/>
      <c r="CX117" s="113"/>
      <c r="CY117" s="113"/>
      <c r="CZ117" s="113"/>
      <c r="DA117" s="113"/>
      <c r="DB117" s="113"/>
      <c r="DC117" s="113"/>
      <c r="DD117" s="113"/>
      <c r="DE117" s="113"/>
      <c r="DF117" s="113"/>
      <c r="DG117" s="113"/>
      <c r="DH117" s="113"/>
      <c r="DI117" s="113"/>
      <c r="DJ117" s="113"/>
      <c r="DK117" s="113"/>
      <c r="DL117" s="113"/>
      <c r="DM117" s="113"/>
      <c r="DN117" s="113"/>
      <c r="DO117" s="113"/>
      <c r="DP117" s="113"/>
      <c r="DQ117" s="113"/>
      <c r="DR117" s="113"/>
      <c r="DS117" s="113"/>
      <c r="DT117" s="113"/>
      <c r="DU117" s="113"/>
      <c r="DV117" s="113"/>
      <c r="DW117" s="113"/>
      <c r="DX117" s="113"/>
      <c r="DY117" s="113"/>
      <c r="DZ117" s="113"/>
      <c r="EA117" s="113"/>
      <c r="EB117" s="113"/>
    </row>
    <row r="118" spans="2:132" x14ac:dyDescent="0.2">
      <c r="B118" s="113"/>
      <c r="C118" s="113"/>
      <c r="D118" s="113"/>
      <c r="E118" s="113"/>
      <c r="F118" s="113"/>
      <c r="G118" s="113"/>
      <c r="H118" s="113"/>
      <c r="I118" s="113"/>
      <c r="J118" s="113"/>
      <c r="K118" s="113"/>
      <c r="L118" s="113"/>
      <c r="M118" s="113"/>
      <c r="N118" s="113"/>
      <c r="O118" s="113"/>
      <c r="P118" s="113"/>
      <c r="Q118" s="113"/>
      <c r="R118" s="113"/>
      <c r="S118" s="113"/>
      <c r="T118" s="113"/>
      <c r="U118" s="163"/>
      <c r="W118" s="1100"/>
      <c r="X118" s="163"/>
      <c r="Y118" s="163"/>
      <c r="Z118" s="163"/>
      <c r="AA118" s="163"/>
      <c r="AB118" s="163"/>
      <c r="AC118" s="113"/>
      <c r="AD118" s="113"/>
      <c r="AE118" s="163"/>
      <c r="AF118" s="735"/>
      <c r="AG118" s="735"/>
      <c r="AH118" s="735"/>
      <c r="AI118" s="735"/>
      <c r="AJ118" s="735"/>
      <c r="AK118" s="735"/>
      <c r="AL118" s="735"/>
      <c r="AM118" s="735"/>
      <c r="AN118" s="735"/>
      <c r="AO118" s="735"/>
      <c r="AP118" s="735"/>
      <c r="AQ118" s="735"/>
      <c r="AR118" s="735"/>
      <c r="AS118" s="735"/>
      <c r="AT118" s="735"/>
      <c r="AU118" s="735"/>
      <c r="AV118" s="735"/>
      <c r="AW118" s="735"/>
      <c r="AX118" s="735"/>
      <c r="AY118" s="735"/>
      <c r="AZ118" s="735"/>
      <c r="BA118" s="735"/>
      <c r="BB118" s="735"/>
      <c r="BC118" s="735"/>
      <c r="BD118" s="735"/>
      <c r="BE118" s="735"/>
      <c r="BF118" s="735"/>
      <c r="BG118" s="735"/>
      <c r="BH118" s="735"/>
      <c r="BI118" s="735"/>
      <c r="BJ118" s="735"/>
      <c r="BK118" s="735"/>
      <c r="BL118" s="735"/>
      <c r="BM118" s="735"/>
      <c r="BN118" s="735"/>
      <c r="BO118" s="735"/>
      <c r="BP118" s="735"/>
      <c r="BQ118" s="735"/>
      <c r="BR118" s="229"/>
      <c r="BS118" s="229"/>
      <c r="BT118" s="229"/>
      <c r="BU118" s="228"/>
      <c r="BV118" s="228"/>
      <c r="BW118" s="228"/>
      <c r="BX118" s="228"/>
      <c r="BY118" s="228"/>
      <c r="BZ118" s="228"/>
      <c r="CA118" s="228"/>
      <c r="CB118" s="228"/>
      <c r="CC118" s="228"/>
      <c r="CD118" s="228"/>
      <c r="CE118" s="228"/>
      <c r="CF118" s="228"/>
      <c r="CG118" s="228"/>
      <c r="CH118" s="228"/>
      <c r="CI118" s="228"/>
      <c r="CJ118" s="228"/>
      <c r="CK118" s="228"/>
      <c r="CL118" s="228"/>
      <c r="CM118" s="113"/>
      <c r="CN118" s="113"/>
      <c r="CO118" s="113"/>
      <c r="CP118" s="113"/>
      <c r="CQ118" s="113"/>
      <c r="CR118" s="113"/>
      <c r="CS118" s="113"/>
      <c r="CT118" s="113"/>
      <c r="CU118" s="113"/>
      <c r="CV118" s="113"/>
      <c r="CW118" s="113"/>
      <c r="CX118" s="113"/>
      <c r="CY118" s="113"/>
      <c r="CZ118" s="113"/>
      <c r="DA118" s="113"/>
      <c r="DB118" s="113"/>
      <c r="DC118" s="113"/>
      <c r="DD118" s="113"/>
      <c r="DE118" s="113"/>
      <c r="DF118" s="113"/>
      <c r="DG118" s="113"/>
      <c r="DH118" s="113"/>
      <c r="DI118" s="113"/>
      <c r="DJ118" s="113"/>
      <c r="DK118" s="113"/>
      <c r="DL118" s="113"/>
      <c r="DM118" s="113"/>
      <c r="DN118" s="113"/>
      <c r="DO118" s="113"/>
      <c r="DP118" s="113"/>
      <c r="DQ118" s="113"/>
      <c r="DR118" s="113"/>
      <c r="DS118" s="113"/>
      <c r="DT118" s="113"/>
      <c r="DU118" s="113"/>
      <c r="DV118" s="113"/>
      <c r="DW118" s="113"/>
      <c r="DX118" s="113"/>
      <c r="DY118" s="113"/>
      <c r="DZ118" s="113"/>
      <c r="EA118" s="113"/>
      <c r="EB118" s="113"/>
    </row>
    <row r="119" spans="2:132" x14ac:dyDescent="0.2">
      <c r="B119" s="113"/>
      <c r="C119" s="113"/>
      <c r="D119" s="113"/>
      <c r="E119" s="113"/>
      <c r="F119" s="113"/>
      <c r="G119" s="113"/>
      <c r="H119" s="113"/>
      <c r="I119" s="113"/>
      <c r="J119" s="113"/>
      <c r="K119" s="113"/>
      <c r="L119" s="113"/>
      <c r="M119" s="113"/>
      <c r="N119" s="113"/>
      <c r="O119" s="113"/>
      <c r="P119" s="113"/>
      <c r="Q119" s="113"/>
      <c r="R119" s="113"/>
      <c r="S119" s="113"/>
      <c r="T119" s="113"/>
      <c r="U119" s="163"/>
      <c r="W119" s="1100"/>
      <c r="X119" s="163"/>
      <c r="Y119" s="163"/>
      <c r="Z119" s="163"/>
      <c r="AA119" s="163"/>
      <c r="AB119" s="163"/>
      <c r="AC119" s="113"/>
      <c r="AD119" s="113"/>
      <c r="AE119" s="163"/>
      <c r="AF119" s="735"/>
      <c r="AG119" s="735"/>
      <c r="AH119" s="735"/>
      <c r="AI119" s="735"/>
      <c r="AJ119" s="735"/>
      <c r="AK119" s="735"/>
      <c r="AL119" s="735"/>
      <c r="AM119" s="735"/>
      <c r="AN119" s="735"/>
      <c r="AO119" s="735"/>
      <c r="AP119" s="735"/>
      <c r="AQ119" s="735"/>
      <c r="AR119" s="735"/>
      <c r="AS119" s="735"/>
      <c r="AT119" s="735"/>
      <c r="AU119" s="735"/>
      <c r="AV119" s="735"/>
      <c r="AW119" s="735"/>
      <c r="AX119" s="735"/>
      <c r="AY119" s="735"/>
      <c r="AZ119" s="735"/>
      <c r="BA119" s="735"/>
      <c r="BB119" s="735"/>
      <c r="BC119" s="735"/>
      <c r="BD119" s="735"/>
      <c r="BE119" s="735"/>
      <c r="BF119" s="735"/>
      <c r="BG119" s="735"/>
      <c r="BH119" s="735"/>
      <c r="BI119" s="735"/>
      <c r="BJ119" s="735"/>
      <c r="BK119" s="735"/>
      <c r="BL119" s="735"/>
      <c r="BM119" s="735"/>
      <c r="BN119" s="735"/>
      <c r="BO119" s="735"/>
      <c r="BP119" s="735"/>
      <c r="BQ119" s="735"/>
      <c r="BR119" s="229"/>
      <c r="BS119" s="229"/>
      <c r="BT119" s="229"/>
      <c r="BU119" s="228"/>
      <c r="BV119" s="228"/>
      <c r="BW119" s="228"/>
      <c r="BX119" s="228"/>
      <c r="BY119" s="228"/>
      <c r="BZ119" s="228"/>
      <c r="CA119" s="228"/>
      <c r="CB119" s="228"/>
      <c r="CC119" s="228"/>
      <c r="CD119" s="228"/>
      <c r="CE119" s="228"/>
      <c r="CF119" s="228"/>
      <c r="CG119" s="228"/>
      <c r="CH119" s="228"/>
      <c r="CI119" s="228"/>
      <c r="CJ119" s="228"/>
      <c r="CK119" s="228"/>
      <c r="CL119" s="228"/>
      <c r="CM119" s="113"/>
      <c r="CN119" s="113"/>
      <c r="CO119" s="113"/>
      <c r="CP119" s="113"/>
      <c r="CQ119" s="113"/>
      <c r="CR119" s="113"/>
      <c r="CS119" s="113"/>
      <c r="CT119" s="113"/>
      <c r="CU119" s="113"/>
      <c r="CV119" s="113"/>
      <c r="CW119" s="113"/>
      <c r="CX119" s="113"/>
      <c r="CY119" s="113"/>
      <c r="CZ119" s="113"/>
      <c r="DA119" s="113"/>
      <c r="DB119" s="113"/>
      <c r="DC119" s="113"/>
      <c r="DD119" s="113"/>
      <c r="DE119" s="113"/>
      <c r="DF119" s="113"/>
      <c r="DG119" s="113"/>
      <c r="DH119" s="113"/>
      <c r="DI119" s="113"/>
      <c r="DJ119" s="113"/>
      <c r="DK119" s="113"/>
      <c r="DL119" s="113"/>
      <c r="DM119" s="113"/>
      <c r="DN119" s="113"/>
      <c r="DO119" s="113"/>
      <c r="DP119" s="113"/>
      <c r="DQ119" s="113"/>
      <c r="DR119" s="113"/>
      <c r="DS119" s="113"/>
      <c r="DT119" s="113"/>
      <c r="DU119" s="113"/>
      <c r="DV119" s="113"/>
      <c r="DW119" s="113"/>
      <c r="DX119" s="113"/>
      <c r="DY119" s="113"/>
      <c r="DZ119" s="113"/>
      <c r="EA119" s="113"/>
      <c r="EB119" s="113"/>
    </row>
    <row r="120" spans="2:132" x14ac:dyDescent="0.2">
      <c r="B120" s="113"/>
      <c r="C120" s="113"/>
      <c r="D120" s="113"/>
      <c r="E120" s="113"/>
      <c r="F120" s="113"/>
      <c r="G120" s="113"/>
      <c r="H120" s="113"/>
      <c r="I120" s="113"/>
      <c r="J120" s="113"/>
      <c r="K120" s="113"/>
      <c r="L120" s="113"/>
      <c r="M120" s="113"/>
      <c r="N120" s="113"/>
      <c r="O120" s="113"/>
      <c r="P120" s="113"/>
      <c r="Q120" s="113"/>
      <c r="R120" s="113"/>
      <c r="S120" s="113"/>
      <c r="T120" s="113"/>
      <c r="U120" s="163"/>
      <c r="W120" s="1100"/>
      <c r="X120" s="163"/>
      <c r="Y120" s="163"/>
      <c r="Z120" s="163"/>
      <c r="AA120" s="163"/>
      <c r="AB120" s="163"/>
      <c r="AC120" s="113"/>
      <c r="AD120" s="113"/>
      <c r="AE120" s="163"/>
      <c r="AF120" s="735"/>
      <c r="AG120" s="735"/>
      <c r="AH120" s="735"/>
      <c r="AI120" s="735"/>
      <c r="AJ120" s="735"/>
      <c r="AK120" s="735"/>
      <c r="AL120" s="735"/>
      <c r="AM120" s="735"/>
      <c r="AN120" s="735"/>
      <c r="AO120" s="735"/>
      <c r="AP120" s="735"/>
      <c r="AQ120" s="735"/>
      <c r="AR120" s="735"/>
      <c r="AS120" s="735"/>
      <c r="AT120" s="735"/>
      <c r="AU120" s="735"/>
      <c r="AV120" s="735"/>
      <c r="AW120" s="735"/>
      <c r="AX120" s="735"/>
      <c r="AY120" s="735"/>
      <c r="AZ120" s="735"/>
      <c r="BA120" s="735"/>
      <c r="BB120" s="735"/>
      <c r="BC120" s="735"/>
      <c r="BD120" s="735"/>
      <c r="BE120" s="735"/>
      <c r="BF120" s="735"/>
      <c r="BG120" s="735"/>
      <c r="BH120" s="735"/>
      <c r="BI120" s="735"/>
      <c r="BJ120" s="735"/>
      <c r="BK120" s="735"/>
      <c r="BL120" s="735"/>
      <c r="BM120" s="735"/>
      <c r="BN120" s="735"/>
      <c r="BO120" s="735"/>
      <c r="BP120" s="735"/>
      <c r="BQ120" s="735"/>
      <c r="BR120" s="229"/>
      <c r="BS120" s="229"/>
      <c r="BT120" s="229"/>
      <c r="BU120" s="228"/>
      <c r="BV120" s="228"/>
      <c r="BW120" s="228"/>
      <c r="BX120" s="228"/>
      <c r="BY120" s="228"/>
      <c r="BZ120" s="228"/>
      <c r="CA120" s="228"/>
      <c r="CB120" s="228"/>
      <c r="CC120" s="228"/>
      <c r="CD120" s="228"/>
      <c r="CE120" s="228"/>
      <c r="CF120" s="228"/>
      <c r="CG120" s="228"/>
      <c r="CH120" s="228"/>
      <c r="CI120" s="228"/>
      <c r="CJ120" s="228"/>
      <c r="CK120" s="228"/>
      <c r="CL120" s="228"/>
      <c r="CM120" s="113"/>
      <c r="CN120" s="113"/>
      <c r="CO120" s="113"/>
      <c r="CP120" s="113"/>
      <c r="CQ120" s="113"/>
      <c r="CR120" s="113"/>
      <c r="CS120" s="113"/>
      <c r="CT120" s="113"/>
      <c r="CU120" s="113"/>
      <c r="CV120" s="113"/>
      <c r="CW120" s="113"/>
      <c r="CX120" s="113"/>
      <c r="CY120" s="113"/>
      <c r="CZ120" s="113"/>
      <c r="DA120" s="113"/>
      <c r="DB120" s="113"/>
      <c r="DC120" s="113"/>
      <c r="DD120" s="113"/>
      <c r="DE120" s="113"/>
      <c r="DF120" s="113"/>
      <c r="DG120" s="113"/>
      <c r="DH120" s="113"/>
      <c r="DI120" s="113"/>
      <c r="DJ120" s="113"/>
      <c r="DK120" s="113"/>
      <c r="DL120" s="113"/>
      <c r="DM120" s="113"/>
      <c r="DN120" s="113"/>
      <c r="DO120" s="113"/>
      <c r="DP120" s="113"/>
      <c r="DQ120" s="113"/>
      <c r="DR120" s="113"/>
      <c r="DS120" s="113"/>
      <c r="DT120" s="113"/>
      <c r="DU120" s="113"/>
      <c r="DV120" s="113"/>
      <c r="DW120" s="113"/>
      <c r="DX120" s="113"/>
      <c r="DY120" s="113"/>
      <c r="DZ120" s="113"/>
      <c r="EA120" s="113"/>
      <c r="EB120" s="113"/>
    </row>
    <row r="121" spans="2:132" x14ac:dyDescent="0.2">
      <c r="B121" s="113"/>
      <c r="C121" s="113"/>
      <c r="D121" s="113"/>
      <c r="E121" s="113"/>
      <c r="F121" s="113"/>
      <c r="G121" s="113"/>
      <c r="H121" s="113"/>
      <c r="I121" s="113"/>
      <c r="J121" s="113"/>
      <c r="K121" s="113"/>
      <c r="L121" s="113"/>
      <c r="M121" s="113"/>
      <c r="N121" s="113"/>
      <c r="O121" s="113"/>
      <c r="P121" s="113"/>
      <c r="Q121" s="113"/>
      <c r="R121" s="113"/>
      <c r="S121" s="113"/>
      <c r="T121" s="113"/>
      <c r="U121" s="163"/>
      <c r="W121" s="1100"/>
      <c r="X121" s="163"/>
      <c r="Y121" s="163"/>
      <c r="Z121" s="163"/>
      <c r="AA121" s="163"/>
      <c r="AB121" s="163"/>
      <c r="AC121" s="113"/>
      <c r="AD121" s="113"/>
      <c r="AE121" s="163"/>
      <c r="AF121" s="735"/>
      <c r="AG121" s="735"/>
      <c r="AH121" s="735"/>
      <c r="AI121" s="735"/>
      <c r="AJ121" s="735"/>
      <c r="AK121" s="735"/>
      <c r="AL121" s="735"/>
      <c r="AM121" s="735"/>
      <c r="AN121" s="735"/>
      <c r="AO121" s="735"/>
      <c r="AP121" s="735"/>
      <c r="AQ121" s="735"/>
      <c r="AR121" s="735"/>
      <c r="AS121" s="735"/>
      <c r="AT121" s="735"/>
      <c r="AU121" s="735"/>
      <c r="AV121" s="735"/>
      <c r="AW121" s="735"/>
      <c r="AX121" s="735"/>
      <c r="AY121" s="735"/>
      <c r="AZ121" s="735"/>
      <c r="BA121" s="735"/>
      <c r="BB121" s="735"/>
      <c r="BC121" s="735"/>
      <c r="BD121" s="735"/>
      <c r="BE121" s="735"/>
      <c r="BF121" s="735"/>
      <c r="BG121" s="735"/>
      <c r="BH121" s="735"/>
      <c r="BI121" s="735"/>
      <c r="BJ121" s="735"/>
      <c r="BK121" s="735"/>
      <c r="BL121" s="735"/>
      <c r="BM121" s="735"/>
      <c r="BN121" s="735"/>
      <c r="BO121" s="735"/>
      <c r="BP121" s="735"/>
      <c r="BQ121" s="735"/>
      <c r="BR121" s="229"/>
      <c r="BS121" s="229"/>
      <c r="BT121" s="229"/>
      <c r="BU121" s="228"/>
      <c r="BV121" s="228"/>
      <c r="BW121" s="228"/>
      <c r="BX121" s="228"/>
      <c r="BY121" s="228"/>
      <c r="BZ121" s="228"/>
      <c r="CA121" s="228"/>
      <c r="CB121" s="228"/>
      <c r="CC121" s="228"/>
      <c r="CD121" s="228"/>
      <c r="CE121" s="228"/>
      <c r="CF121" s="228"/>
      <c r="CG121" s="228"/>
      <c r="CH121" s="228"/>
      <c r="CI121" s="228"/>
      <c r="CJ121" s="228"/>
      <c r="CK121" s="228"/>
      <c r="CL121" s="228"/>
      <c r="CM121" s="113"/>
      <c r="CN121" s="113"/>
      <c r="CO121" s="113"/>
      <c r="CP121" s="113"/>
      <c r="CQ121" s="113"/>
      <c r="CR121" s="113"/>
      <c r="CS121" s="113"/>
      <c r="CT121" s="113"/>
      <c r="CU121" s="113"/>
      <c r="CV121" s="113"/>
      <c r="CW121" s="113"/>
      <c r="CX121" s="113"/>
      <c r="CY121" s="113"/>
      <c r="CZ121" s="113"/>
      <c r="DA121" s="113"/>
      <c r="DB121" s="113"/>
      <c r="DC121" s="113"/>
      <c r="DD121" s="113"/>
      <c r="DE121" s="113"/>
      <c r="DF121" s="113"/>
      <c r="DG121" s="113"/>
      <c r="DH121" s="113"/>
      <c r="DI121" s="113"/>
      <c r="DJ121" s="113"/>
      <c r="DK121" s="113"/>
      <c r="DL121" s="113"/>
      <c r="DM121" s="113"/>
      <c r="DN121" s="113"/>
      <c r="DO121" s="113"/>
      <c r="DP121" s="113"/>
      <c r="DQ121" s="113"/>
      <c r="DR121" s="113"/>
      <c r="DS121" s="113"/>
      <c r="DT121" s="113"/>
      <c r="DU121" s="113"/>
      <c r="DV121" s="113"/>
      <c r="DW121" s="113"/>
      <c r="DX121" s="113"/>
      <c r="DY121" s="113"/>
      <c r="DZ121" s="113"/>
      <c r="EA121" s="113"/>
      <c r="EB121" s="113"/>
    </row>
    <row r="122" spans="2:132" x14ac:dyDescent="0.2">
      <c r="B122" s="113"/>
      <c r="C122" s="113"/>
      <c r="D122" s="113"/>
      <c r="E122" s="113"/>
      <c r="F122" s="113"/>
      <c r="G122" s="113"/>
      <c r="H122" s="113"/>
      <c r="I122" s="113"/>
      <c r="J122" s="113"/>
      <c r="K122" s="113"/>
      <c r="L122" s="113"/>
      <c r="M122" s="113"/>
      <c r="N122" s="113"/>
      <c r="O122" s="113"/>
      <c r="P122" s="113"/>
      <c r="Q122" s="113"/>
      <c r="R122" s="113"/>
      <c r="S122" s="113"/>
      <c r="T122" s="113"/>
      <c r="U122" s="163"/>
      <c r="W122" s="1100"/>
      <c r="X122" s="163"/>
      <c r="Y122" s="163"/>
      <c r="Z122" s="163"/>
      <c r="AA122" s="163"/>
      <c r="AB122" s="163"/>
      <c r="AC122" s="113"/>
      <c r="AD122" s="113"/>
      <c r="AE122" s="163"/>
      <c r="AF122" s="735"/>
      <c r="AG122" s="735"/>
      <c r="AH122" s="735"/>
      <c r="AI122" s="735"/>
      <c r="AJ122" s="735"/>
      <c r="AK122" s="735"/>
      <c r="AL122" s="735"/>
      <c r="AM122" s="735"/>
      <c r="AN122" s="735"/>
      <c r="AO122" s="735"/>
      <c r="AP122" s="735"/>
      <c r="AQ122" s="735"/>
      <c r="AR122" s="735"/>
      <c r="AS122" s="735"/>
      <c r="AT122" s="735"/>
      <c r="AU122" s="735"/>
      <c r="AV122" s="735"/>
      <c r="AW122" s="735"/>
      <c r="AX122" s="735"/>
      <c r="AY122" s="735"/>
      <c r="AZ122" s="735"/>
      <c r="BA122" s="735"/>
      <c r="BB122" s="735"/>
      <c r="BC122" s="735"/>
      <c r="BD122" s="735"/>
      <c r="BE122" s="735"/>
      <c r="BF122" s="735"/>
      <c r="BG122" s="735"/>
      <c r="BH122" s="735"/>
      <c r="BI122" s="735"/>
      <c r="BJ122" s="735"/>
      <c r="BK122" s="735"/>
      <c r="BL122" s="735"/>
      <c r="BM122" s="735"/>
      <c r="BN122" s="735"/>
      <c r="BO122" s="735"/>
      <c r="BP122" s="735"/>
      <c r="BQ122" s="735"/>
      <c r="BR122" s="229"/>
      <c r="BS122" s="229"/>
      <c r="BT122" s="229"/>
      <c r="BU122" s="228"/>
      <c r="BV122" s="228"/>
      <c r="BW122" s="228"/>
      <c r="BX122" s="228"/>
      <c r="BY122" s="228"/>
      <c r="BZ122" s="228"/>
      <c r="CA122" s="228"/>
      <c r="CB122" s="228"/>
      <c r="CC122" s="228"/>
      <c r="CD122" s="228"/>
      <c r="CE122" s="228"/>
      <c r="CF122" s="228"/>
      <c r="CG122" s="228"/>
      <c r="CH122" s="228"/>
      <c r="CI122" s="228"/>
      <c r="CJ122" s="228"/>
      <c r="CK122" s="228"/>
      <c r="CL122" s="228"/>
      <c r="CM122" s="113"/>
      <c r="CN122" s="113"/>
      <c r="CO122" s="113"/>
      <c r="CP122" s="113"/>
      <c r="CQ122" s="113"/>
      <c r="CR122" s="113"/>
      <c r="CS122" s="113"/>
      <c r="CT122" s="113"/>
      <c r="CU122" s="113"/>
      <c r="CV122" s="113"/>
      <c r="CW122" s="113"/>
      <c r="CX122" s="113"/>
      <c r="CY122" s="113"/>
      <c r="CZ122" s="113"/>
      <c r="DA122" s="113"/>
      <c r="DB122" s="113"/>
      <c r="DC122" s="113"/>
      <c r="DD122" s="113"/>
      <c r="DE122" s="113"/>
      <c r="DF122" s="113"/>
      <c r="DG122" s="113"/>
      <c r="DH122" s="113"/>
      <c r="DI122" s="113"/>
      <c r="DJ122" s="113"/>
      <c r="DK122" s="113"/>
      <c r="DL122" s="113"/>
      <c r="DM122" s="113"/>
      <c r="DN122" s="113"/>
      <c r="DO122" s="113"/>
      <c r="DP122" s="113"/>
      <c r="DQ122" s="113"/>
      <c r="DR122" s="113"/>
      <c r="DS122" s="113"/>
      <c r="DT122" s="113"/>
      <c r="DU122" s="113"/>
      <c r="DV122" s="113"/>
      <c r="DW122" s="113"/>
      <c r="DX122" s="113"/>
      <c r="DY122" s="113"/>
      <c r="DZ122" s="113"/>
      <c r="EA122" s="113"/>
      <c r="EB122" s="113"/>
    </row>
    <row r="123" spans="2:132" x14ac:dyDescent="0.2">
      <c r="B123" s="113"/>
      <c r="C123" s="113"/>
      <c r="D123" s="113"/>
      <c r="E123" s="113"/>
      <c r="F123" s="113"/>
      <c r="G123" s="113"/>
      <c r="H123" s="113"/>
      <c r="I123" s="113"/>
      <c r="J123" s="113"/>
      <c r="K123" s="113"/>
      <c r="L123" s="113"/>
      <c r="M123" s="113"/>
      <c r="N123" s="113"/>
      <c r="O123" s="113"/>
      <c r="P123" s="113"/>
      <c r="Q123" s="113"/>
      <c r="R123" s="113"/>
      <c r="S123" s="113"/>
      <c r="T123" s="113"/>
      <c r="U123" s="163"/>
      <c r="W123" s="1100"/>
      <c r="X123" s="163"/>
      <c r="Y123" s="163"/>
      <c r="Z123" s="163"/>
      <c r="AA123" s="163"/>
      <c r="AB123" s="163"/>
      <c r="AC123" s="113"/>
      <c r="AD123" s="113"/>
      <c r="AE123" s="163"/>
      <c r="AF123" s="735"/>
      <c r="AG123" s="735"/>
      <c r="AH123" s="735"/>
      <c r="AI123" s="735"/>
      <c r="AJ123" s="735"/>
      <c r="AK123" s="735"/>
      <c r="AL123" s="735"/>
      <c r="AM123" s="735"/>
      <c r="AN123" s="735"/>
      <c r="AO123" s="735"/>
      <c r="AP123" s="735"/>
      <c r="AQ123" s="735"/>
      <c r="AR123" s="735"/>
      <c r="AS123" s="735"/>
      <c r="AT123" s="735"/>
      <c r="AU123" s="735"/>
      <c r="AV123" s="735"/>
      <c r="AW123" s="735"/>
      <c r="AX123" s="735"/>
      <c r="AY123" s="735"/>
      <c r="AZ123" s="735"/>
      <c r="BA123" s="735"/>
      <c r="BB123" s="735"/>
      <c r="BC123" s="735"/>
      <c r="BD123" s="735"/>
      <c r="BE123" s="735"/>
      <c r="BF123" s="735"/>
      <c r="BG123" s="735"/>
      <c r="BH123" s="735"/>
      <c r="BI123" s="735"/>
      <c r="BJ123" s="735"/>
      <c r="BK123" s="735"/>
      <c r="BL123" s="735"/>
      <c r="BM123" s="735"/>
      <c r="BN123" s="735"/>
      <c r="BO123" s="735"/>
      <c r="BP123" s="735"/>
      <c r="BQ123" s="735"/>
      <c r="BR123" s="229"/>
      <c r="BS123" s="229"/>
      <c r="BT123" s="229"/>
      <c r="BU123" s="228"/>
      <c r="BV123" s="228"/>
      <c r="BW123" s="228"/>
      <c r="BX123" s="228"/>
      <c r="BY123" s="228"/>
      <c r="BZ123" s="228"/>
      <c r="CA123" s="228"/>
      <c r="CB123" s="228"/>
      <c r="CC123" s="228"/>
      <c r="CD123" s="228"/>
      <c r="CE123" s="228"/>
      <c r="CF123" s="228"/>
      <c r="CG123" s="228"/>
      <c r="CH123" s="228"/>
      <c r="CI123" s="228"/>
      <c r="CJ123" s="228"/>
      <c r="CK123" s="228"/>
      <c r="CL123" s="228"/>
      <c r="CM123" s="113"/>
      <c r="CN123" s="113"/>
      <c r="CO123" s="113"/>
      <c r="CP123" s="113"/>
      <c r="CQ123" s="113"/>
      <c r="CR123" s="113"/>
      <c r="CS123" s="113"/>
      <c r="CT123" s="113"/>
      <c r="CU123" s="113"/>
      <c r="CV123" s="113"/>
      <c r="CW123" s="113"/>
      <c r="CX123" s="113"/>
      <c r="CY123" s="113"/>
      <c r="CZ123" s="113"/>
      <c r="DA123" s="113"/>
      <c r="DB123" s="113"/>
      <c r="DC123" s="113"/>
      <c r="DD123" s="113"/>
      <c r="DE123" s="113"/>
      <c r="DF123" s="113"/>
      <c r="DG123" s="113"/>
      <c r="DH123" s="113"/>
      <c r="DI123" s="113"/>
      <c r="DJ123" s="113"/>
      <c r="DK123" s="113"/>
      <c r="DL123" s="113"/>
      <c r="DM123" s="113"/>
      <c r="DN123" s="113"/>
      <c r="DO123" s="113"/>
      <c r="DP123" s="113"/>
      <c r="DQ123" s="113"/>
      <c r="DR123" s="113"/>
      <c r="DS123" s="113"/>
      <c r="DT123" s="113"/>
      <c r="DU123" s="113"/>
      <c r="DV123" s="113"/>
      <c r="DW123" s="113"/>
      <c r="DX123" s="113"/>
      <c r="DY123" s="113"/>
      <c r="DZ123" s="113"/>
      <c r="EA123" s="113"/>
      <c r="EB123" s="113"/>
    </row>
    <row r="124" spans="2:132" x14ac:dyDescent="0.2">
      <c r="B124" s="113"/>
      <c r="C124" s="113"/>
      <c r="D124" s="113"/>
      <c r="E124" s="113"/>
      <c r="F124" s="113"/>
      <c r="G124" s="113"/>
      <c r="H124" s="113"/>
      <c r="I124" s="113"/>
      <c r="J124" s="113"/>
      <c r="K124" s="113"/>
      <c r="L124" s="113"/>
      <c r="M124" s="113"/>
      <c r="N124" s="113"/>
      <c r="O124" s="113"/>
      <c r="P124" s="113"/>
      <c r="Q124" s="113"/>
      <c r="R124" s="113"/>
      <c r="S124" s="113"/>
      <c r="T124" s="113"/>
      <c r="U124" s="163"/>
      <c r="W124" s="1100"/>
      <c r="X124" s="163"/>
      <c r="Y124" s="163"/>
      <c r="Z124" s="163"/>
      <c r="AA124" s="163"/>
      <c r="AB124" s="163"/>
      <c r="AC124" s="113"/>
      <c r="AD124" s="113"/>
      <c r="AE124" s="163"/>
      <c r="AF124" s="735"/>
      <c r="AG124" s="735"/>
      <c r="AH124" s="735"/>
      <c r="AI124" s="735"/>
      <c r="AJ124" s="735"/>
      <c r="AK124" s="735"/>
      <c r="AL124" s="735"/>
      <c r="AM124" s="735"/>
      <c r="AN124" s="735"/>
      <c r="AO124" s="735"/>
      <c r="AP124" s="735"/>
      <c r="AQ124" s="735"/>
      <c r="AR124" s="735"/>
      <c r="AS124" s="735"/>
      <c r="AT124" s="735"/>
      <c r="AU124" s="735"/>
      <c r="AV124" s="735"/>
      <c r="AW124" s="735"/>
      <c r="AX124" s="735"/>
      <c r="AY124" s="735"/>
      <c r="AZ124" s="735"/>
      <c r="BA124" s="735"/>
      <c r="BB124" s="735"/>
      <c r="BC124" s="735"/>
      <c r="BD124" s="735"/>
      <c r="BE124" s="735"/>
      <c r="BF124" s="735"/>
      <c r="BG124" s="735"/>
      <c r="BH124" s="735"/>
      <c r="BI124" s="735"/>
      <c r="BJ124" s="735"/>
      <c r="BK124" s="735"/>
      <c r="BL124" s="735"/>
      <c r="BM124" s="735"/>
      <c r="BN124" s="735"/>
      <c r="BO124" s="735"/>
      <c r="BP124" s="735"/>
      <c r="BQ124" s="735"/>
      <c r="BR124" s="229"/>
      <c r="BS124" s="229"/>
      <c r="BT124" s="229"/>
      <c r="BU124" s="228"/>
      <c r="BV124" s="228"/>
      <c r="BW124" s="228"/>
      <c r="BX124" s="228"/>
      <c r="BY124" s="228"/>
      <c r="BZ124" s="228"/>
      <c r="CA124" s="228"/>
      <c r="CB124" s="228"/>
      <c r="CC124" s="228"/>
      <c r="CD124" s="228"/>
      <c r="CE124" s="228"/>
      <c r="CF124" s="228"/>
      <c r="CG124" s="228"/>
      <c r="CH124" s="228"/>
      <c r="CI124" s="228"/>
      <c r="CJ124" s="228"/>
      <c r="CK124" s="228"/>
      <c r="CL124" s="228"/>
      <c r="CM124" s="113"/>
      <c r="CN124" s="113"/>
      <c r="CO124" s="113"/>
      <c r="CP124" s="113"/>
      <c r="CQ124" s="113"/>
      <c r="CR124" s="113"/>
      <c r="CS124" s="113"/>
      <c r="CT124" s="113"/>
      <c r="CU124" s="113"/>
      <c r="CV124" s="113"/>
      <c r="CW124" s="113"/>
      <c r="CX124" s="113"/>
      <c r="CY124" s="113"/>
      <c r="CZ124" s="113"/>
      <c r="DA124" s="113"/>
      <c r="DB124" s="113"/>
      <c r="DC124" s="113"/>
      <c r="DD124" s="113"/>
      <c r="DE124" s="113"/>
      <c r="DF124" s="113"/>
      <c r="DG124" s="113"/>
      <c r="DH124" s="113"/>
      <c r="DI124" s="113"/>
      <c r="DJ124" s="113"/>
      <c r="DK124" s="113"/>
      <c r="DL124" s="113"/>
      <c r="DM124" s="113"/>
      <c r="DN124" s="113"/>
      <c r="DO124" s="113"/>
      <c r="DP124" s="113"/>
      <c r="DQ124" s="113"/>
      <c r="DR124" s="113"/>
      <c r="DS124" s="113"/>
      <c r="DT124" s="113"/>
      <c r="DU124" s="113"/>
      <c r="DV124" s="113"/>
      <c r="DW124" s="113"/>
      <c r="DX124" s="113"/>
      <c r="DY124" s="113"/>
      <c r="DZ124" s="113"/>
      <c r="EA124" s="113"/>
      <c r="EB124" s="113"/>
    </row>
    <row r="125" spans="2:132" x14ac:dyDescent="0.2">
      <c r="B125" s="113"/>
      <c r="C125" s="113"/>
      <c r="D125" s="113"/>
      <c r="E125" s="113"/>
      <c r="F125" s="113"/>
      <c r="G125" s="113"/>
      <c r="H125" s="113"/>
      <c r="I125" s="113"/>
      <c r="J125" s="113"/>
      <c r="K125" s="113"/>
      <c r="L125" s="113"/>
      <c r="M125" s="113"/>
      <c r="N125" s="113"/>
      <c r="O125" s="113"/>
      <c r="P125" s="113"/>
      <c r="Q125" s="113"/>
      <c r="R125" s="113"/>
      <c r="S125" s="113"/>
      <c r="T125" s="113"/>
      <c r="U125" s="163"/>
      <c r="W125" s="1100"/>
      <c r="X125" s="163"/>
      <c r="Y125" s="163"/>
      <c r="Z125" s="163"/>
      <c r="AA125" s="163"/>
      <c r="AB125" s="163"/>
      <c r="AC125" s="113"/>
      <c r="AD125" s="113"/>
      <c r="AE125" s="163"/>
      <c r="AF125" s="735"/>
      <c r="AG125" s="735"/>
      <c r="AH125" s="735"/>
      <c r="AI125" s="735"/>
      <c r="AJ125" s="735"/>
      <c r="AK125" s="735"/>
      <c r="AL125" s="735"/>
      <c r="AM125" s="735"/>
      <c r="AN125" s="735"/>
      <c r="AO125" s="735"/>
      <c r="AP125" s="735"/>
      <c r="AQ125" s="735"/>
      <c r="AR125" s="735"/>
      <c r="AS125" s="735"/>
      <c r="AT125" s="735"/>
      <c r="AU125" s="735"/>
      <c r="AV125" s="735"/>
      <c r="AW125" s="735"/>
      <c r="AX125" s="735"/>
      <c r="AY125" s="735"/>
      <c r="AZ125" s="735"/>
      <c r="BA125" s="735"/>
      <c r="BB125" s="735"/>
      <c r="BC125" s="735"/>
      <c r="BD125" s="735"/>
      <c r="BE125" s="735"/>
      <c r="BF125" s="735"/>
      <c r="BG125" s="735"/>
      <c r="BH125" s="735"/>
      <c r="BI125" s="735"/>
      <c r="BJ125" s="735"/>
      <c r="BK125" s="735"/>
      <c r="BL125" s="735"/>
      <c r="BM125" s="735"/>
      <c r="BN125" s="735"/>
      <c r="BO125" s="735"/>
      <c r="BP125" s="735"/>
      <c r="BQ125" s="735"/>
      <c r="BR125" s="229"/>
      <c r="BS125" s="229"/>
      <c r="BT125" s="229"/>
      <c r="BU125" s="228"/>
      <c r="BV125" s="228"/>
      <c r="BW125" s="228"/>
      <c r="BX125" s="228"/>
      <c r="BY125" s="228"/>
      <c r="BZ125" s="228"/>
      <c r="CA125" s="228"/>
      <c r="CB125" s="228"/>
      <c r="CC125" s="228"/>
      <c r="CD125" s="228"/>
      <c r="CE125" s="228"/>
      <c r="CF125" s="228"/>
      <c r="CG125" s="228"/>
      <c r="CH125" s="228"/>
      <c r="CI125" s="228"/>
      <c r="CJ125" s="228"/>
      <c r="CK125" s="228"/>
      <c r="CL125" s="228"/>
      <c r="CM125" s="113"/>
      <c r="CN125" s="113"/>
      <c r="CO125" s="113"/>
      <c r="CP125" s="113"/>
      <c r="CQ125" s="113"/>
      <c r="CR125" s="113"/>
      <c r="CS125" s="113"/>
      <c r="CT125" s="113"/>
      <c r="CU125" s="113"/>
      <c r="CV125" s="113"/>
      <c r="CW125" s="113"/>
      <c r="CX125" s="113"/>
      <c r="CY125" s="113"/>
      <c r="CZ125" s="113"/>
      <c r="DA125" s="113"/>
      <c r="DB125" s="113"/>
      <c r="DC125" s="113"/>
      <c r="DD125" s="113"/>
      <c r="DE125" s="113"/>
      <c r="DF125" s="113"/>
      <c r="DG125" s="113"/>
      <c r="DH125" s="113"/>
      <c r="DI125" s="113"/>
      <c r="DJ125" s="113"/>
      <c r="DK125" s="113"/>
      <c r="DL125" s="113"/>
      <c r="DM125" s="113"/>
      <c r="DN125" s="113"/>
      <c r="DO125" s="113"/>
      <c r="DP125" s="113"/>
      <c r="DQ125" s="113"/>
      <c r="DR125" s="113"/>
      <c r="DS125" s="113"/>
      <c r="DT125" s="113"/>
      <c r="DU125" s="113"/>
      <c r="DV125" s="113"/>
      <c r="DW125" s="113"/>
      <c r="DX125" s="113"/>
      <c r="DY125" s="113"/>
      <c r="DZ125" s="113"/>
      <c r="EA125" s="113"/>
      <c r="EB125" s="113"/>
    </row>
    <row r="126" spans="2:132" x14ac:dyDescent="0.2">
      <c r="B126" s="113"/>
      <c r="C126" s="113"/>
      <c r="D126" s="113"/>
      <c r="E126" s="113"/>
      <c r="F126" s="113"/>
      <c r="G126" s="113"/>
      <c r="H126" s="113"/>
      <c r="I126" s="113"/>
      <c r="J126" s="113"/>
      <c r="K126" s="113"/>
      <c r="L126" s="113"/>
      <c r="M126" s="113"/>
      <c r="N126" s="113"/>
      <c r="O126" s="113"/>
      <c r="P126" s="113"/>
      <c r="Q126" s="113"/>
      <c r="R126" s="113"/>
      <c r="S126" s="113"/>
      <c r="T126" s="113"/>
      <c r="U126" s="163"/>
      <c r="W126" s="1100"/>
      <c r="X126" s="163"/>
      <c r="Y126" s="163"/>
      <c r="Z126" s="163"/>
      <c r="AA126" s="163"/>
      <c r="AB126" s="163"/>
      <c r="AC126" s="113"/>
      <c r="AD126" s="113"/>
      <c r="AE126" s="163"/>
      <c r="AF126" s="735"/>
      <c r="AG126" s="735"/>
      <c r="AH126" s="735"/>
      <c r="AI126" s="735"/>
      <c r="AJ126" s="735"/>
      <c r="AK126" s="735"/>
      <c r="AL126" s="735"/>
      <c r="AM126" s="735"/>
      <c r="AN126" s="735"/>
      <c r="AO126" s="735"/>
      <c r="AP126" s="735"/>
      <c r="AQ126" s="735"/>
      <c r="AR126" s="735"/>
      <c r="AS126" s="735"/>
      <c r="AT126" s="735"/>
      <c r="AU126" s="735"/>
      <c r="AV126" s="735"/>
      <c r="AW126" s="735"/>
      <c r="AX126" s="735"/>
      <c r="AY126" s="735"/>
      <c r="AZ126" s="735"/>
      <c r="BA126" s="735"/>
      <c r="BB126" s="735"/>
      <c r="BC126" s="735"/>
      <c r="BD126" s="735"/>
      <c r="BE126" s="735"/>
      <c r="BF126" s="735"/>
      <c r="BG126" s="735"/>
      <c r="BH126" s="735"/>
      <c r="BI126" s="735"/>
      <c r="BJ126" s="735"/>
      <c r="BK126" s="735"/>
      <c r="BL126" s="735"/>
      <c r="BM126" s="735"/>
      <c r="BN126" s="735"/>
      <c r="BO126" s="735"/>
      <c r="BP126" s="735"/>
      <c r="BQ126" s="735"/>
      <c r="BR126" s="229"/>
      <c r="BS126" s="229"/>
      <c r="BT126" s="229"/>
      <c r="BU126" s="228"/>
      <c r="BV126" s="228"/>
      <c r="BW126" s="228"/>
      <c r="BX126" s="228"/>
      <c r="BY126" s="228"/>
      <c r="BZ126" s="228"/>
      <c r="CA126" s="228"/>
      <c r="CB126" s="228"/>
      <c r="CC126" s="228"/>
      <c r="CD126" s="228"/>
      <c r="CE126" s="228"/>
      <c r="CF126" s="228"/>
      <c r="CG126" s="228"/>
      <c r="CH126" s="228"/>
      <c r="CI126" s="228"/>
      <c r="CJ126" s="228"/>
      <c r="CK126" s="228"/>
      <c r="CL126" s="228"/>
      <c r="CM126" s="113"/>
      <c r="CN126" s="113"/>
      <c r="CO126" s="113"/>
      <c r="CP126" s="113"/>
      <c r="CQ126" s="113"/>
      <c r="CR126" s="113"/>
      <c r="CS126" s="113"/>
      <c r="CT126" s="113"/>
      <c r="CU126" s="113"/>
      <c r="CV126" s="113"/>
      <c r="CW126" s="113"/>
      <c r="CX126" s="113"/>
      <c r="CY126" s="113"/>
      <c r="CZ126" s="113"/>
      <c r="DA126" s="113"/>
      <c r="DB126" s="113"/>
      <c r="DC126" s="113"/>
      <c r="DD126" s="113"/>
      <c r="DE126" s="113"/>
      <c r="DF126" s="113"/>
      <c r="DG126" s="113"/>
      <c r="DH126" s="113"/>
      <c r="DI126" s="113"/>
      <c r="DJ126" s="113"/>
      <c r="DK126" s="113"/>
      <c r="DL126" s="113"/>
      <c r="DM126" s="113"/>
      <c r="DN126" s="113"/>
      <c r="DO126" s="113"/>
      <c r="DP126" s="113"/>
      <c r="DQ126" s="113"/>
      <c r="DR126" s="113"/>
      <c r="DS126" s="113"/>
      <c r="DT126" s="113"/>
      <c r="DU126" s="113"/>
      <c r="DV126" s="113"/>
      <c r="DW126" s="113"/>
      <c r="DX126" s="113"/>
      <c r="DY126" s="113"/>
      <c r="DZ126" s="113"/>
      <c r="EA126" s="113"/>
      <c r="EB126" s="113"/>
    </row>
    <row r="127" spans="2:132" x14ac:dyDescent="0.2">
      <c r="B127" s="113"/>
      <c r="C127" s="113"/>
      <c r="D127" s="113"/>
      <c r="E127" s="113"/>
      <c r="F127" s="113"/>
      <c r="G127" s="113"/>
      <c r="H127" s="113"/>
      <c r="I127" s="113"/>
      <c r="J127" s="113"/>
      <c r="K127" s="113"/>
      <c r="L127" s="113"/>
      <c r="M127" s="113"/>
      <c r="N127" s="113"/>
      <c r="O127" s="113"/>
      <c r="P127" s="113"/>
      <c r="Q127" s="113"/>
      <c r="R127" s="113"/>
      <c r="S127" s="113"/>
      <c r="T127" s="113"/>
      <c r="U127" s="163"/>
      <c r="W127" s="1100"/>
      <c r="X127" s="163"/>
      <c r="Y127" s="163"/>
      <c r="Z127" s="163"/>
      <c r="AA127" s="163"/>
      <c r="AB127" s="163"/>
      <c r="AC127" s="113"/>
      <c r="AD127" s="113"/>
      <c r="AE127" s="163"/>
      <c r="AF127" s="735"/>
      <c r="AG127" s="735"/>
      <c r="AH127" s="735"/>
      <c r="AI127" s="735"/>
      <c r="AJ127" s="735"/>
      <c r="AK127" s="735"/>
      <c r="AL127" s="735"/>
      <c r="AM127" s="735"/>
      <c r="AN127" s="735"/>
      <c r="AO127" s="735"/>
      <c r="AP127" s="735"/>
      <c r="AQ127" s="735"/>
      <c r="AR127" s="735"/>
      <c r="AS127" s="735"/>
      <c r="AT127" s="735"/>
      <c r="AU127" s="735"/>
      <c r="AV127" s="735"/>
      <c r="AW127" s="735"/>
      <c r="AX127" s="735"/>
      <c r="AY127" s="735"/>
      <c r="AZ127" s="735"/>
      <c r="BA127" s="735"/>
      <c r="BB127" s="735"/>
      <c r="BC127" s="735"/>
      <c r="BD127" s="735"/>
      <c r="BE127" s="735"/>
      <c r="BF127" s="735"/>
      <c r="BG127" s="735"/>
      <c r="BH127" s="735"/>
      <c r="BI127" s="735"/>
      <c r="BJ127" s="735"/>
      <c r="BK127" s="735"/>
      <c r="BL127" s="735"/>
      <c r="BM127" s="735"/>
      <c r="BN127" s="735"/>
      <c r="BO127" s="735"/>
      <c r="BP127" s="735"/>
      <c r="BQ127" s="735"/>
      <c r="BR127" s="229"/>
      <c r="BS127" s="229"/>
      <c r="BT127" s="229"/>
      <c r="BU127" s="228"/>
      <c r="BV127" s="228"/>
      <c r="BW127" s="228"/>
      <c r="BX127" s="228"/>
      <c r="BY127" s="228"/>
      <c r="BZ127" s="228"/>
      <c r="CA127" s="228"/>
      <c r="CB127" s="228"/>
      <c r="CC127" s="228"/>
      <c r="CD127" s="228"/>
      <c r="CE127" s="228"/>
      <c r="CF127" s="228"/>
      <c r="CG127" s="228"/>
      <c r="CH127" s="228"/>
      <c r="CI127" s="228"/>
      <c r="CJ127" s="228"/>
      <c r="CK127" s="228"/>
      <c r="CL127" s="228"/>
      <c r="CM127" s="113"/>
      <c r="CN127" s="113"/>
      <c r="CO127" s="113"/>
      <c r="CP127" s="113"/>
      <c r="CQ127" s="113"/>
      <c r="CR127" s="113"/>
      <c r="CS127" s="113"/>
      <c r="CT127" s="113"/>
      <c r="CU127" s="113"/>
      <c r="CV127" s="113"/>
      <c r="CW127" s="113"/>
      <c r="CX127" s="113"/>
      <c r="CY127" s="113"/>
      <c r="CZ127" s="113"/>
      <c r="DA127" s="113"/>
      <c r="DB127" s="113"/>
      <c r="DC127" s="113"/>
      <c r="DD127" s="113"/>
      <c r="DE127" s="113"/>
      <c r="DF127" s="113"/>
      <c r="DG127" s="113"/>
      <c r="DH127" s="113"/>
      <c r="DI127" s="113"/>
      <c r="DJ127" s="113"/>
      <c r="DK127" s="113"/>
      <c r="DL127" s="113"/>
      <c r="DM127" s="113"/>
      <c r="DN127" s="113"/>
      <c r="DO127" s="113"/>
      <c r="DP127" s="113"/>
      <c r="DQ127" s="113"/>
      <c r="DR127" s="113"/>
      <c r="DS127" s="113"/>
      <c r="DT127" s="113"/>
      <c r="DU127" s="113"/>
      <c r="DV127" s="113"/>
      <c r="DW127" s="113"/>
      <c r="DX127" s="113"/>
      <c r="DY127" s="113"/>
      <c r="DZ127" s="113"/>
      <c r="EA127" s="113"/>
      <c r="EB127" s="113"/>
    </row>
    <row r="128" spans="2:132" x14ac:dyDescent="0.2">
      <c r="B128" s="113"/>
      <c r="C128" s="113"/>
      <c r="D128" s="113"/>
      <c r="E128" s="113"/>
      <c r="F128" s="113"/>
      <c r="G128" s="113"/>
      <c r="H128" s="113"/>
      <c r="I128" s="113"/>
      <c r="J128" s="113"/>
      <c r="K128" s="113"/>
      <c r="L128" s="113"/>
      <c r="M128" s="113"/>
      <c r="N128" s="113"/>
      <c r="O128" s="113"/>
      <c r="P128" s="113"/>
      <c r="Q128" s="113"/>
      <c r="R128" s="113"/>
      <c r="S128" s="113"/>
      <c r="T128" s="113"/>
      <c r="U128" s="163"/>
      <c r="W128" s="1100"/>
      <c r="X128" s="163"/>
      <c r="Y128" s="163"/>
      <c r="Z128" s="163"/>
      <c r="AA128" s="163"/>
      <c r="AB128" s="163"/>
      <c r="AC128" s="113"/>
      <c r="AD128" s="113"/>
      <c r="AE128" s="163"/>
      <c r="AF128" s="735"/>
      <c r="AG128" s="735"/>
      <c r="AH128" s="735"/>
      <c r="AI128" s="735"/>
      <c r="AJ128" s="735"/>
      <c r="AK128" s="735"/>
      <c r="AL128" s="735"/>
      <c r="AM128" s="735"/>
      <c r="AN128" s="735"/>
      <c r="AO128" s="735"/>
      <c r="AP128" s="735"/>
      <c r="AQ128" s="893"/>
      <c r="AR128" s="893"/>
      <c r="AS128" s="893"/>
      <c r="AT128" s="893"/>
      <c r="AU128" s="893"/>
      <c r="AV128" s="893"/>
      <c r="AW128" s="893"/>
      <c r="AX128" s="893"/>
      <c r="AY128" s="893"/>
      <c r="AZ128" s="893"/>
      <c r="BA128" s="893"/>
      <c r="BB128" s="893"/>
      <c r="BC128" s="893"/>
      <c r="BD128" s="893"/>
      <c r="BE128" s="893"/>
      <c r="BF128" s="893"/>
      <c r="BG128" s="893"/>
      <c r="BH128" s="893"/>
      <c r="BI128" s="893"/>
      <c r="BJ128" s="735"/>
      <c r="BK128" s="735"/>
      <c r="BL128" s="735"/>
      <c r="BM128" s="735"/>
      <c r="BN128" s="735"/>
      <c r="BO128" s="735"/>
      <c r="BP128" s="735"/>
      <c r="BQ128" s="735"/>
      <c r="BR128" s="229"/>
      <c r="BS128" s="229"/>
      <c r="BT128" s="229"/>
      <c r="BU128" s="228"/>
      <c r="BV128" s="228"/>
      <c r="BW128" s="228"/>
      <c r="BX128" s="228"/>
      <c r="BY128" s="228"/>
      <c r="BZ128" s="228"/>
      <c r="CA128" s="228"/>
      <c r="CB128" s="228"/>
      <c r="CC128" s="228"/>
      <c r="CD128" s="228"/>
      <c r="CE128" s="228"/>
      <c r="CF128" s="228"/>
      <c r="CG128" s="228"/>
      <c r="CH128" s="228"/>
      <c r="CI128" s="228"/>
      <c r="CJ128" s="228"/>
      <c r="CK128" s="228"/>
      <c r="CL128" s="228"/>
      <c r="CM128" s="113"/>
      <c r="CN128" s="113"/>
      <c r="CO128" s="113"/>
      <c r="CP128" s="113"/>
      <c r="CQ128" s="113"/>
      <c r="CR128" s="113"/>
      <c r="CS128" s="113"/>
      <c r="CT128" s="113"/>
      <c r="CU128" s="113"/>
      <c r="CV128" s="113"/>
      <c r="CW128" s="113"/>
      <c r="CX128" s="113"/>
      <c r="CY128" s="113"/>
      <c r="CZ128" s="113"/>
      <c r="DA128" s="113"/>
      <c r="DB128" s="113"/>
      <c r="DC128" s="113"/>
      <c r="DD128" s="113"/>
      <c r="DE128" s="113"/>
      <c r="DF128" s="113"/>
      <c r="DG128" s="113"/>
      <c r="DH128" s="113"/>
      <c r="DI128" s="113"/>
      <c r="DJ128" s="113"/>
      <c r="DK128" s="113"/>
      <c r="DL128" s="113"/>
      <c r="DM128" s="113"/>
      <c r="DN128" s="113"/>
      <c r="DO128" s="113"/>
      <c r="DP128" s="113"/>
      <c r="DQ128" s="113"/>
      <c r="DR128" s="113"/>
      <c r="DS128" s="113"/>
      <c r="DT128" s="113"/>
      <c r="DU128" s="113"/>
      <c r="DV128" s="113"/>
      <c r="DW128" s="113"/>
      <c r="DX128" s="113"/>
      <c r="DY128" s="113"/>
      <c r="DZ128" s="113"/>
      <c r="EA128" s="113"/>
      <c r="EB128" s="113"/>
    </row>
    <row r="129" spans="2:132" x14ac:dyDescent="0.2">
      <c r="B129" s="113"/>
      <c r="C129" s="113"/>
      <c r="D129" s="113"/>
      <c r="E129" s="113"/>
      <c r="F129" s="113"/>
      <c r="G129" s="113"/>
      <c r="H129" s="113"/>
      <c r="I129" s="113"/>
      <c r="J129" s="113"/>
      <c r="K129" s="113"/>
      <c r="L129" s="113"/>
      <c r="M129" s="113"/>
      <c r="N129" s="113"/>
      <c r="O129" s="113"/>
      <c r="P129" s="113"/>
      <c r="Q129" s="113"/>
      <c r="R129" s="113"/>
      <c r="S129" s="113"/>
      <c r="T129" s="113"/>
      <c r="U129" s="163"/>
      <c r="W129" s="1100"/>
      <c r="X129" s="163"/>
      <c r="Y129" s="163"/>
      <c r="Z129" s="163"/>
      <c r="AA129" s="163"/>
      <c r="AB129" s="163"/>
      <c r="AC129" s="113"/>
      <c r="AD129" s="113"/>
      <c r="AE129" s="163"/>
      <c r="AF129" s="735"/>
      <c r="AG129" s="735"/>
      <c r="AH129" s="735"/>
      <c r="AI129" s="735"/>
      <c r="AJ129" s="735"/>
      <c r="AK129" s="735"/>
      <c r="AL129" s="735"/>
      <c r="AM129" s="735"/>
      <c r="AN129" s="735"/>
      <c r="AO129" s="735"/>
      <c r="AP129" s="735"/>
      <c r="AQ129" s="893"/>
      <c r="AR129" s="893"/>
      <c r="AS129" s="893"/>
      <c r="AT129" s="893"/>
      <c r="AU129" s="893"/>
      <c r="AV129" s="893"/>
      <c r="AW129" s="893"/>
      <c r="AX129" s="893"/>
      <c r="AY129" s="893"/>
      <c r="AZ129" s="893"/>
      <c r="BA129" s="893"/>
      <c r="BB129" s="893"/>
      <c r="BC129" s="893"/>
      <c r="BD129" s="893"/>
      <c r="BE129" s="893"/>
      <c r="BF129" s="893"/>
      <c r="BG129" s="893"/>
      <c r="BH129" s="893"/>
      <c r="BI129" s="893"/>
      <c r="BJ129" s="735"/>
      <c r="BK129" s="735"/>
      <c r="BL129" s="735"/>
      <c r="BM129" s="735"/>
      <c r="BN129" s="735"/>
      <c r="BO129" s="735"/>
      <c r="BP129" s="735"/>
      <c r="BQ129" s="735"/>
      <c r="BR129" s="229"/>
      <c r="BS129" s="229"/>
      <c r="BT129" s="229"/>
      <c r="BU129" s="228"/>
      <c r="BV129" s="228"/>
      <c r="BW129" s="228"/>
      <c r="BX129" s="228"/>
      <c r="BY129" s="228"/>
      <c r="BZ129" s="228"/>
      <c r="CA129" s="228"/>
      <c r="CB129" s="228"/>
      <c r="CC129" s="228"/>
      <c r="CD129" s="228"/>
      <c r="CE129" s="228"/>
      <c r="CF129" s="228"/>
      <c r="CG129" s="228"/>
      <c r="CH129" s="228"/>
      <c r="CI129" s="228"/>
      <c r="CJ129" s="228"/>
      <c r="CK129" s="228"/>
      <c r="CL129" s="228"/>
      <c r="CM129" s="113"/>
      <c r="CN129" s="113"/>
      <c r="CO129" s="113"/>
      <c r="CP129" s="113"/>
      <c r="CQ129" s="113"/>
      <c r="CR129" s="113"/>
      <c r="CS129" s="113"/>
      <c r="CT129" s="113"/>
      <c r="CU129" s="113"/>
      <c r="CV129" s="113"/>
      <c r="CW129" s="113"/>
      <c r="CX129" s="113"/>
      <c r="CY129" s="113"/>
      <c r="CZ129" s="113"/>
      <c r="DA129" s="113"/>
      <c r="DB129" s="113"/>
      <c r="DC129" s="113"/>
      <c r="DD129" s="113"/>
      <c r="DE129" s="113"/>
      <c r="DF129" s="113"/>
      <c r="DG129" s="113"/>
      <c r="DH129" s="113"/>
      <c r="DI129" s="113"/>
      <c r="DJ129" s="113"/>
      <c r="DK129" s="113"/>
      <c r="DL129" s="113"/>
      <c r="DM129" s="113"/>
      <c r="DN129" s="113"/>
      <c r="DO129" s="113"/>
      <c r="DP129" s="113"/>
      <c r="DQ129" s="113"/>
      <c r="DR129" s="113"/>
      <c r="DS129" s="113"/>
      <c r="DT129" s="113"/>
      <c r="DU129" s="113"/>
      <c r="DV129" s="113"/>
      <c r="DW129" s="113"/>
      <c r="DX129" s="113"/>
      <c r="DY129" s="113"/>
      <c r="DZ129" s="113"/>
      <c r="EA129" s="113"/>
      <c r="EB129" s="113"/>
    </row>
    <row r="130" spans="2:132" x14ac:dyDescent="0.2">
      <c r="B130" s="113"/>
      <c r="C130" s="113"/>
      <c r="D130" s="113"/>
      <c r="E130" s="113"/>
      <c r="F130" s="113"/>
      <c r="G130" s="113"/>
      <c r="H130" s="113"/>
      <c r="I130" s="113"/>
      <c r="J130" s="113"/>
      <c r="K130" s="113"/>
      <c r="L130" s="113"/>
      <c r="M130" s="113"/>
      <c r="N130" s="113"/>
      <c r="O130" s="113"/>
      <c r="P130" s="113"/>
      <c r="Q130" s="113"/>
      <c r="R130" s="113"/>
      <c r="S130" s="113"/>
      <c r="T130" s="113"/>
      <c r="U130" s="163"/>
      <c r="W130" s="1100"/>
      <c r="X130" s="163"/>
      <c r="Y130" s="163"/>
      <c r="Z130" s="163"/>
      <c r="AA130" s="163"/>
      <c r="AB130" s="163"/>
      <c r="AC130" s="113"/>
      <c r="AD130" s="113"/>
      <c r="AE130" s="163"/>
      <c r="AF130" s="735"/>
      <c r="AG130" s="735"/>
      <c r="AH130" s="735"/>
      <c r="AI130" s="735"/>
      <c r="AJ130" s="735"/>
      <c r="AK130" s="735"/>
      <c r="AL130" s="735"/>
      <c r="AM130" s="735"/>
      <c r="AN130" s="735"/>
      <c r="AO130" s="735"/>
      <c r="AP130" s="735"/>
      <c r="AQ130" s="893"/>
      <c r="AR130" s="893"/>
      <c r="AS130" s="893"/>
      <c r="AT130" s="893"/>
      <c r="AU130" s="893"/>
      <c r="AV130" s="893"/>
      <c r="AW130" s="893"/>
      <c r="AX130" s="893"/>
      <c r="AY130" s="893"/>
      <c r="AZ130" s="893"/>
      <c r="BA130" s="893"/>
      <c r="BB130" s="893"/>
      <c r="BC130" s="893"/>
      <c r="BD130" s="893"/>
      <c r="BE130" s="893"/>
      <c r="BF130" s="893"/>
      <c r="BG130" s="893"/>
      <c r="BH130" s="893"/>
      <c r="BI130" s="893"/>
      <c r="BJ130" s="735"/>
      <c r="BK130" s="735"/>
      <c r="BL130" s="735"/>
      <c r="BM130" s="735"/>
      <c r="BN130" s="735"/>
      <c r="BO130" s="735"/>
      <c r="BP130" s="735"/>
      <c r="BQ130" s="735"/>
      <c r="BR130" s="229"/>
      <c r="BS130" s="229"/>
      <c r="BT130" s="229"/>
      <c r="BU130" s="228"/>
      <c r="BV130" s="228"/>
      <c r="BW130" s="228"/>
      <c r="BX130" s="228"/>
      <c r="BY130" s="228"/>
      <c r="BZ130" s="228"/>
      <c r="CA130" s="228"/>
      <c r="CB130" s="228"/>
      <c r="CC130" s="228"/>
      <c r="CD130" s="228"/>
      <c r="CE130" s="228"/>
      <c r="CF130" s="228"/>
      <c r="CG130" s="228"/>
      <c r="CH130" s="228"/>
      <c r="CI130" s="228"/>
      <c r="CJ130" s="228"/>
      <c r="CK130" s="228"/>
      <c r="CL130" s="228"/>
      <c r="CM130" s="113"/>
      <c r="CN130" s="113"/>
      <c r="CO130" s="113"/>
      <c r="CP130" s="113"/>
      <c r="CQ130" s="113"/>
      <c r="CR130" s="113"/>
      <c r="CS130" s="113"/>
      <c r="CT130" s="113"/>
      <c r="CU130" s="113"/>
      <c r="CV130" s="113"/>
      <c r="CW130" s="113"/>
      <c r="CX130" s="113"/>
      <c r="CY130" s="113"/>
      <c r="CZ130" s="113"/>
      <c r="DA130" s="113"/>
      <c r="DB130" s="113"/>
      <c r="DC130" s="113"/>
      <c r="DD130" s="113"/>
      <c r="DE130" s="113"/>
      <c r="DF130" s="113"/>
      <c r="DG130" s="113"/>
      <c r="DH130" s="113"/>
      <c r="DI130" s="113"/>
      <c r="DJ130" s="113"/>
      <c r="DK130" s="113"/>
      <c r="DL130" s="113"/>
      <c r="DM130" s="113"/>
      <c r="DN130" s="113"/>
      <c r="DO130" s="113"/>
      <c r="DP130" s="113"/>
      <c r="DQ130" s="113"/>
      <c r="DR130" s="113"/>
      <c r="DS130" s="113"/>
      <c r="DT130" s="113"/>
      <c r="DU130" s="113"/>
      <c r="DV130" s="113"/>
      <c r="DW130" s="113"/>
      <c r="DX130" s="113"/>
      <c r="DY130" s="113"/>
      <c r="DZ130" s="113"/>
      <c r="EA130" s="113"/>
      <c r="EB130" s="113"/>
    </row>
    <row r="131" spans="2:132" x14ac:dyDescent="0.2">
      <c r="B131" s="113"/>
      <c r="C131" s="113"/>
      <c r="D131" s="113"/>
      <c r="E131" s="113"/>
      <c r="F131" s="113"/>
      <c r="G131" s="113"/>
      <c r="H131" s="113"/>
      <c r="I131" s="113"/>
      <c r="J131" s="113"/>
      <c r="K131" s="113"/>
      <c r="L131" s="113"/>
      <c r="M131" s="113"/>
      <c r="N131" s="113"/>
      <c r="O131" s="113"/>
      <c r="P131" s="113"/>
      <c r="Q131" s="113"/>
      <c r="R131" s="113"/>
      <c r="S131" s="113"/>
      <c r="T131" s="113"/>
      <c r="U131" s="163"/>
      <c r="W131" s="1100"/>
      <c r="X131" s="163"/>
      <c r="Y131" s="163"/>
      <c r="Z131" s="163"/>
      <c r="AA131" s="163"/>
      <c r="AB131" s="163"/>
      <c r="AC131" s="113"/>
      <c r="AD131" s="113"/>
      <c r="AE131" s="163"/>
      <c r="AF131" s="735"/>
      <c r="AG131" s="735"/>
      <c r="AH131" s="735"/>
      <c r="AI131" s="735"/>
      <c r="AJ131" s="735"/>
      <c r="AK131" s="735"/>
      <c r="AL131" s="735"/>
      <c r="AM131" s="735"/>
      <c r="AN131" s="735"/>
      <c r="AO131" s="735"/>
      <c r="AP131" s="735"/>
      <c r="AQ131" s="893"/>
      <c r="AR131" s="893"/>
      <c r="AS131" s="893"/>
      <c r="AT131" s="893"/>
      <c r="AU131" s="893"/>
      <c r="AV131" s="893"/>
      <c r="AW131" s="893"/>
      <c r="AX131" s="893"/>
      <c r="AY131" s="893"/>
      <c r="AZ131" s="893"/>
      <c r="BA131" s="893"/>
      <c r="BB131" s="893"/>
      <c r="BC131" s="893"/>
      <c r="BD131" s="893"/>
      <c r="BE131" s="893"/>
      <c r="BF131" s="893"/>
      <c r="BG131" s="893"/>
      <c r="BH131" s="893"/>
      <c r="BI131" s="893"/>
      <c r="BJ131" s="735"/>
      <c r="BK131" s="735"/>
      <c r="BL131" s="735"/>
      <c r="BM131" s="735"/>
      <c r="BN131" s="735"/>
      <c r="BO131" s="735"/>
      <c r="BP131" s="735"/>
      <c r="BQ131" s="735"/>
      <c r="BR131" s="229"/>
      <c r="BS131" s="229"/>
      <c r="BT131" s="229"/>
      <c r="BU131" s="228"/>
      <c r="BV131" s="228"/>
      <c r="BW131" s="228"/>
      <c r="BX131" s="228"/>
      <c r="BY131" s="228"/>
      <c r="BZ131" s="228"/>
      <c r="CA131" s="228"/>
      <c r="CB131" s="228"/>
      <c r="CC131" s="228"/>
      <c r="CD131" s="228"/>
      <c r="CE131" s="228"/>
      <c r="CF131" s="228"/>
      <c r="CG131" s="228"/>
      <c r="CH131" s="228"/>
      <c r="CI131" s="228"/>
      <c r="CJ131" s="228"/>
      <c r="CK131" s="228"/>
      <c r="CL131" s="228"/>
      <c r="CM131" s="113"/>
      <c r="CN131" s="113"/>
      <c r="CO131" s="113"/>
      <c r="CP131" s="113"/>
      <c r="CQ131" s="113"/>
      <c r="CR131" s="113"/>
      <c r="CS131" s="113"/>
      <c r="CT131" s="113"/>
      <c r="CU131" s="113"/>
      <c r="CV131" s="113"/>
      <c r="CW131" s="113"/>
      <c r="CX131" s="113"/>
      <c r="CY131" s="113"/>
      <c r="CZ131" s="113"/>
      <c r="DA131" s="113"/>
      <c r="DB131" s="113"/>
      <c r="DC131" s="113"/>
      <c r="DD131" s="113"/>
      <c r="DE131" s="113"/>
      <c r="DF131" s="113"/>
      <c r="DG131" s="113"/>
      <c r="DH131" s="113"/>
      <c r="DI131" s="113"/>
      <c r="DJ131" s="113"/>
      <c r="DK131" s="113"/>
      <c r="DL131" s="113"/>
      <c r="DM131" s="113"/>
      <c r="DN131" s="113"/>
      <c r="DO131" s="113"/>
      <c r="DP131" s="113"/>
      <c r="DQ131" s="113"/>
      <c r="DR131" s="113"/>
      <c r="DS131" s="113"/>
      <c r="DT131" s="113"/>
      <c r="DU131" s="113"/>
      <c r="DV131" s="113"/>
      <c r="DW131" s="113"/>
      <c r="DX131" s="113"/>
      <c r="DY131" s="113"/>
      <c r="DZ131" s="113"/>
      <c r="EA131" s="113"/>
      <c r="EB131" s="113"/>
    </row>
    <row r="132" spans="2:132" x14ac:dyDescent="0.2">
      <c r="B132" s="113"/>
      <c r="C132" s="113"/>
      <c r="D132" s="113"/>
      <c r="E132" s="113"/>
      <c r="F132" s="113"/>
      <c r="G132" s="113"/>
      <c r="H132" s="113"/>
      <c r="I132" s="113"/>
      <c r="J132" s="113"/>
      <c r="K132" s="113"/>
      <c r="L132" s="113"/>
      <c r="M132" s="113"/>
      <c r="N132" s="113"/>
      <c r="O132" s="113"/>
      <c r="P132" s="113"/>
      <c r="Q132" s="113"/>
      <c r="R132" s="113"/>
      <c r="S132" s="113"/>
      <c r="T132" s="113"/>
      <c r="U132" s="163"/>
      <c r="W132" s="1100"/>
      <c r="X132" s="163"/>
      <c r="Y132" s="163"/>
      <c r="Z132" s="163"/>
      <c r="AA132" s="163"/>
      <c r="AB132" s="163"/>
      <c r="AC132" s="113"/>
      <c r="AD132" s="113"/>
      <c r="AE132" s="163"/>
      <c r="AF132" s="735"/>
      <c r="AG132" s="735"/>
      <c r="AH132" s="735"/>
      <c r="AI132" s="735"/>
      <c r="AJ132" s="735"/>
      <c r="AK132" s="735"/>
      <c r="AL132" s="735"/>
      <c r="AM132" s="735"/>
      <c r="AN132" s="735"/>
      <c r="AO132" s="735"/>
      <c r="AP132" s="735"/>
      <c r="AQ132" s="893"/>
      <c r="AR132" s="893"/>
      <c r="AS132" s="893"/>
      <c r="AT132" s="893"/>
      <c r="AU132" s="893"/>
      <c r="AV132" s="893"/>
      <c r="AW132" s="893"/>
      <c r="AX132" s="893"/>
      <c r="AY132" s="893"/>
      <c r="AZ132" s="893"/>
      <c r="BA132" s="893"/>
      <c r="BB132" s="893"/>
      <c r="BC132" s="893"/>
      <c r="BD132" s="893"/>
      <c r="BE132" s="893"/>
      <c r="BF132" s="893"/>
      <c r="BG132" s="893"/>
      <c r="BH132" s="893"/>
      <c r="BI132" s="893"/>
      <c r="BJ132" s="735"/>
      <c r="BK132" s="735"/>
      <c r="BL132" s="735"/>
      <c r="BM132" s="735"/>
      <c r="BN132" s="735"/>
      <c r="BO132" s="735"/>
      <c r="BP132" s="735"/>
      <c r="BQ132" s="735"/>
      <c r="BR132" s="229"/>
      <c r="BS132" s="229"/>
      <c r="BT132" s="229"/>
      <c r="BU132" s="228"/>
      <c r="BV132" s="228"/>
      <c r="BW132" s="228"/>
      <c r="BX132" s="228"/>
      <c r="BY132" s="228"/>
      <c r="BZ132" s="228"/>
      <c r="CA132" s="228"/>
      <c r="CB132" s="228"/>
      <c r="CC132" s="228"/>
      <c r="CD132" s="228"/>
      <c r="CE132" s="228"/>
      <c r="CF132" s="228"/>
      <c r="CG132" s="228"/>
      <c r="CH132" s="228"/>
      <c r="CI132" s="228"/>
      <c r="CJ132" s="228"/>
      <c r="CK132" s="228"/>
      <c r="CL132" s="228"/>
      <c r="CM132" s="113"/>
      <c r="CN132" s="113"/>
      <c r="CO132" s="113"/>
      <c r="CP132" s="113"/>
      <c r="CQ132" s="113"/>
      <c r="CR132" s="113"/>
      <c r="CS132" s="113"/>
      <c r="CT132" s="113"/>
      <c r="CU132" s="113"/>
      <c r="CV132" s="113"/>
      <c r="CW132" s="113"/>
      <c r="CX132" s="113"/>
      <c r="CY132" s="113"/>
      <c r="CZ132" s="113"/>
      <c r="DA132" s="113"/>
      <c r="DB132" s="113"/>
      <c r="DC132" s="113"/>
      <c r="DD132" s="113"/>
      <c r="DE132" s="113"/>
      <c r="DF132" s="113"/>
      <c r="DG132" s="113"/>
      <c r="DH132" s="113"/>
      <c r="DI132" s="113"/>
      <c r="DJ132" s="113"/>
      <c r="DK132" s="113"/>
      <c r="DL132" s="113"/>
      <c r="DM132" s="113"/>
      <c r="DN132" s="113"/>
      <c r="DO132" s="113"/>
      <c r="DP132" s="113"/>
      <c r="DQ132" s="113"/>
      <c r="DR132" s="113"/>
      <c r="DS132" s="113"/>
      <c r="DT132" s="113"/>
      <c r="DU132" s="113"/>
      <c r="DV132" s="113"/>
      <c r="DW132" s="113"/>
      <c r="DX132" s="113"/>
      <c r="DY132" s="113"/>
      <c r="DZ132" s="113"/>
      <c r="EA132" s="113"/>
      <c r="EB132" s="113"/>
    </row>
    <row r="133" spans="2:132" x14ac:dyDescent="0.2">
      <c r="B133" s="113"/>
      <c r="C133" s="113"/>
      <c r="D133" s="113"/>
      <c r="E133" s="113"/>
      <c r="F133" s="113"/>
      <c r="G133" s="113"/>
      <c r="H133" s="113"/>
      <c r="I133" s="113"/>
      <c r="J133" s="113"/>
      <c r="K133" s="113"/>
      <c r="L133" s="113"/>
      <c r="M133" s="113"/>
      <c r="N133" s="113"/>
      <c r="O133" s="113"/>
      <c r="P133" s="113"/>
      <c r="Q133" s="113"/>
      <c r="R133" s="113"/>
      <c r="S133" s="113"/>
      <c r="T133" s="113"/>
      <c r="U133" s="163"/>
      <c r="W133" s="1100"/>
      <c r="X133" s="163"/>
      <c r="Y133" s="163"/>
      <c r="Z133" s="163"/>
      <c r="AA133" s="163"/>
      <c r="AB133" s="163"/>
      <c r="AC133" s="113"/>
      <c r="AD133" s="113"/>
      <c r="AE133" s="163"/>
      <c r="AF133" s="735"/>
      <c r="AG133" s="735"/>
      <c r="AH133" s="735"/>
      <c r="AI133" s="735"/>
      <c r="AJ133" s="735"/>
      <c r="AK133" s="735"/>
      <c r="AL133" s="735"/>
      <c r="AM133" s="735"/>
      <c r="AN133" s="735"/>
      <c r="AO133" s="735"/>
      <c r="AP133" s="735"/>
      <c r="AQ133" s="893"/>
      <c r="AR133" s="893"/>
      <c r="AS133" s="893"/>
      <c r="AT133" s="893"/>
      <c r="AU133" s="893"/>
      <c r="AV133" s="893"/>
      <c r="AW133" s="893"/>
      <c r="AX133" s="893"/>
      <c r="AY133" s="893"/>
      <c r="AZ133" s="893"/>
      <c r="BA133" s="893"/>
      <c r="BB133" s="893"/>
      <c r="BC133" s="893"/>
      <c r="BD133" s="893"/>
      <c r="BE133" s="893"/>
      <c r="BF133" s="893"/>
      <c r="BG133" s="893"/>
      <c r="BH133" s="893"/>
      <c r="BI133" s="893"/>
      <c r="BJ133" s="735"/>
      <c r="BK133" s="735"/>
      <c r="BL133" s="735"/>
      <c r="BM133" s="735"/>
      <c r="BN133" s="735"/>
      <c r="BO133" s="735"/>
      <c r="BP133" s="735"/>
      <c r="BQ133" s="735"/>
      <c r="BR133" s="229"/>
      <c r="BS133" s="229"/>
      <c r="BT133" s="229"/>
      <c r="BU133" s="228"/>
      <c r="BV133" s="228"/>
      <c r="BW133" s="228"/>
      <c r="BX133" s="228"/>
      <c r="BY133" s="228"/>
      <c r="BZ133" s="228"/>
      <c r="CA133" s="228"/>
      <c r="CB133" s="228"/>
      <c r="CC133" s="228"/>
      <c r="CD133" s="228"/>
      <c r="CE133" s="228"/>
      <c r="CF133" s="228"/>
      <c r="CG133" s="228"/>
      <c r="CH133" s="228"/>
      <c r="CI133" s="228"/>
      <c r="CJ133" s="228"/>
      <c r="CK133" s="228"/>
      <c r="CL133" s="228"/>
      <c r="CM133" s="113"/>
      <c r="CN133" s="113"/>
      <c r="CO133" s="113"/>
      <c r="CP133" s="113"/>
      <c r="CQ133" s="113"/>
      <c r="CR133" s="113"/>
      <c r="CS133" s="113"/>
      <c r="CT133" s="113"/>
      <c r="CU133" s="113"/>
      <c r="CV133" s="113"/>
      <c r="CW133" s="113"/>
      <c r="CX133" s="113"/>
      <c r="CY133" s="113"/>
      <c r="CZ133" s="113"/>
      <c r="DA133" s="113"/>
      <c r="DB133" s="113"/>
      <c r="DC133" s="113"/>
      <c r="DD133" s="113"/>
      <c r="DE133" s="113"/>
      <c r="DF133" s="113"/>
      <c r="DG133" s="113"/>
      <c r="DH133" s="113"/>
      <c r="DI133" s="113"/>
      <c r="DJ133" s="113"/>
      <c r="DK133" s="113"/>
      <c r="DL133" s="113"/>
      <c r="DM133" s="113"/>
      <c r="DN133" s="113"/>
      <c r="DO133" s="113"/>
      <c r="DP133" s="113"/>
      <c r="DQ133" s="113"/>
      <c r="DR133" s="113"/>
      <c r="DS133" s="113"/>
      <c r="DT133" s="113"/>
      <c r="DU133" s="113"/>
      <c r="DV133" s="113"/>
      <c r="DW133" s="113"/>
      <c r="DX133" s="113"/>
      <c r="DY133" s="113"/>
      <c r="DZ133" s="113"/>
      <c r="EA133" s="113"/>
      <c r="EB133" s="113"/>
    </row>
    <row r="134" spans="2:132" x14ac:dyDescent="0.2">
      <c r="B134" s="113"/>
      <c r="C134" s="113"/>
      <c r="D134" s="113"/>
      <c r="E134" s="113"/>
      <c r="F134" s="113"/>
      <c r="G134" s="113"/>
      <c r="H134" s="113"/>
      <c r="I134" s="113"/>
      <c r="J134" s="113"/>
      <c r="K134" s="113"/>
      <c r="L134" s="113"/>
      <c r="M134" s="113"/>
      <c r="N134" s="113"/>
      <c r="O134" s="113"/>
      <c r="P134" s="113"/>
      <c r="Q134" s="113"/>
      <c r="R134" s="113"/>
      <c r="S134" s="113"/>
      <c r="T134" s="113"/>
      <c r="U134" s="163"/>
      <c r="W134" s="1100"/>
      <c r="X134" s="163"/>
      <c r="Y134" s="163"/>
      <c r="Z134" s="163"/>
      <c r="AA134" s="163"/>
      <c r="AB134" s="163"/>
      <c r="AC134" s="113"/>
      <c r="AD134" s="113"/>
      <c r="AE134" s="163"/>
      <c r="AF134" s="735"/>
      <c r="AG134" s="735"/>
      <c r="AH134" s="735"/>
      <c r="AI134" s="735"/>
      <c r="AJ134" s="735"/>
      <c r="AK134" s="735"/>
      <c r="AL134" s="735"/>
      <c r="AM134" s="735"/>
      <c r="AN134" s="735"/>
      <c r="AO134" s="735"/>
      <c r="AP134" s="735"/>
      <c r="AQ134" s="735"/>
      <c r="AR134" s="735"/>
      <c r="AS134" s="735"/>
      <c r="AT134" s="735"/>
      <c r="AU134" s="735"/>
      <c r="AV134" s="735"/>
      <c r="AW134" s="735"/>
      <c r="AX134" s="735"/>
      <c r="AY134" s="735"/>
      <c r="AZ134" s="735"/>
      <c r="BA134" s="735"/>
      <c r="BB134" s="735"/>
      <c r="BC134" s="735"/>
      <c r="BD134" s="735"/>
      <c r="BE134" s="735"/>
      <c r="BF134" s="735"/>
      <c r="BG134" s="735"/>
      <c r="BH134" s="735"/>
      <c r="BI134" s="735"/>
      <c r="BJ134" s="735"/>
      <c r="BK134" s="735"/>
      <c r="BL134" s="735"/>
      <c r="BM134" s="735"/>
      <c r="BN134" s="735"/>
      <c r="BO134" s="735"/>
      <c r="BP134" s="735"/>
      <c r="BQ134" s="735"/>
      <c r="BR134" s="229"/>
      <c r="BS134" s="229"/>
      <c r="BT134" s="229"/>
      <c r="BU134" s="228"/>
      <c r="BV134" s="228"/>
      <c r="BW134" s="228"/>
      <c r="BX134" s="228"/>
      <c r="BY134" s="228"/>
      <c r="BZ134" s="228"/>
      <c r="CA134" s="228"/>
      <c r="CB134" s="228"/>
      <c r="CC134" s="228"/>
      <c r="CD134" s="228"/>
      <c r="CE134" s="228"/>
      <c r="CF134" s="228"/>
      <c r="CG134" s="228"/>
      <c r="CH134" s="228"/>
      <c r="CI134" s="228"/>
      <c r="CJ134" s="228"/>
      <c r="CK134" s="228"/>
      <c r="CL134" s="228"/>
      <c r="CM134" s="113"/>
      <c r="CN134" s="113"/>
      <c r="CO134" s="113"/>
      <c r="CP134" s="113"/>
      <c r="CQ134" s="113"/>
      <c r="CR134" s="113"/>
      <c r="CS134" s="113"/>
      <c r="CT134" s="113"/>
      <c r="CU134" s="113"/>
      <c r="CV134" s="113"/>
      <c r="CW134" s="113"/>
      <c r="CX134" s="113"/>
      <c r="CY134" s="113"/>
      <c r="CZ134" s="113"/>
      <c r="DA134" s="113"/>
      <c r="DB134" s="113"/>
      <c r="DC134" s="113"/>
      <c r="DD134" s="113"/>
      <c r="DE134" s="113"/>
      <c r="DF134" s="113"/>
      <c r="DG134" s="113"/>
      <c r="DH134" s="113"/>
      <c r="DI134" s="113"/>
      <c r="DJ134" s="113"/>
      <c r="DK134" s="113"/>
      <c r="DL134" s="113"/>
      <c r="DM134" s="113"/>
      <c r="DN134" s="113"/>
      <c r="DO134" s="113"/>
      <c r="DP134" s="113"/>
      <c r="DQ134" s="113"/>
      <c r="DR134" s="113"/>
      <c r="DS134" s="113"/>
      <c r="DT134" s="113"/>
      <c r="DU134" s="113"/>
      <c r="DV134" s="113"/>
      <c r="DW134" s="113"/>
      <c r="DX134" s="113"/>
      <c r="DY134" s="113"/>
      <c r="DZ134" s="113"/>
      <c r="EA134" s="113"/>
      <c r="EB134" s="113"/>
    </row>
    <row r="135" spans="2:132" x14ac:dyDescent="0.2">
      <c r="B135" s="113"/>
      <c r="C135" s="113"/>
      <c r="D135" s="113"/>
      <c r="E135" s="113"/>
      <c r="F135" s="113"/>
      <c r="G135" s="113"/>
      <c r="H135" s="113"/>
      <c r="I135" s="113"/>
      <c r="J135" s="113"/>
      <c r="K135" s="113"/>
      <c r="L135" s="113"/>
      <c r="M135" s="113"/>
      <c r="N135" s="113"/>
      <c r="O135" s="113"/>
      <c r="P135" s="113"/>
      <c r="Q135" s="113"/>
      <c r="R135" s="113"/>
      <c r="S135" s="113"/>
      <c r="T135" s="113"/>
      <c r="U135" s="163"/>
      <c r="W135" s="1100"/>
      <c r="X135" s="163"/>
      <c r="Y135" s="163"/>
      <c r="Z135" s="163"/>
      <c r="AA135" s="163"/>
      <c r="AB135" s="163"/>
      <c r="AC135" s="113"/>
      <c r="AD135" s="113"/>
      <c r="AE135" s="163"/>
      <c r="AF135" s="735"/>
      <c r="AG135" s="735"/>
      <c r="AH135" s="735"/>
      <c r="AI135" s="735"/>
      <c r="AJ135" s="735"/>
      <c r="AK135" s="735"/>
      <c r="AL135" s="735"/>
      <c r="AM135" s="735"/>
      <c r="AN135" s="735"/>
      <c r="AO135" s="735"/>
      <c r="AP135" s="735"/>
      <c r="AQ135" s="735"/>
      <c r="AR135" s="735"/>
      <c r="AS135" s="735"/>
      <c r="AT135" s="735"/>
      <c r="AU135" s="735"/>
      <c r="AV135" s="735"/>
      <c r="AW135" s="735"/>
      <c r="AX135" s="735"/>
      <c r="AY135" s="735"/>
      <c r="AZ135" s="735"/>
      <c r="BA135" s="735"/>
      <c r="BB135" s="735"/>
      <c r="BC135" s="735"/>
      <c r="BD135" s="735"/>
      <c r="BE135" s="735"/>
      <c r="BF135" s="735"/>
      <c r="BG135" s="735"/>
      <c r="BH135" s="735"/>
      <c r="BI135" s="735"/>
      <c r="BJ135" s="735"/>
      <c r="BK135" s="735"/>
      <c r="BL135" s="735"/>
      <c r="BM135" s="735"/>
      <c r="BN135" s="735"/>
      <c r="BO135" s="735"/>
      <c r="BP135" s="735"/>
      <c r="BQ135" s="735"/>
      <c r="BR135" s="229"/>
      <c r="BS135" s="229"/>
      <c r="BT135" s="229"/>
      <c r="BU135" s="228"/>
      <c r="BV135" s="228"/>
      <c r="BW135" s="228"/>
      <c r="BX135" s="228"/>
      <c r="BY135" s="228"/>
      <c r="BZ135" s="228"/>
      <c r="CA135" s="228"/>
      <c r="CB135" s="228"/>
      <c r="CC135" s="228"/>
      <c r="CD135" s="228"/>
      <c r="CE135" s="228"/>
      <c r="CF135" s="228"/>
      <c r="CG135" s="228"/>
      <c r="CH135" s="228"/>
      <c r="CI135" s="228"/>
      <c r="CJ135" s="228"/>
      <c r="CK135" s="228"/>
      <c r="CL135" s="228"/>
      <c r="CM135" s="113"/>
      <c r="CN135" s="113"/>
      <c r="CO135" s="113"/>
      <c r="CP135" s="113"/>
      <c r="CQ135" s="113"/>
      <c r="CR135" s="113"/>
      <c r="CS135" s="113"/>
      <c r="CT135" s="113"/>
      <c r="CU135" s="113"/>
      <c r="CV135" s="113"/>
      <c r="CW135" s="113"/>
      <c r="CX135" s="113"/>
      <c r="CY135" s="113"/>
      <c r="CZ135" s="113"/>
      <c r="DA135" s="113"/>
      <c r="DB135" s="113"/>
      <c r="DC135" s="113"/>
      <c r="DD135" s="113"/>
      <c r="DE135" s="113"/>
      <c r="DF135" s="113"/>
      <c r="DG135" s="113"/>
      <c r="DH135" s="113"/>
      <c r="DI135" s="113"/>
      <c r="DJ135" s="113"/>
      <c r="DK135" s="113"/>
      <c r="DL135" s="113"/>
      <c r="DM135" s="113"/>
      <c r="DN135" s="113"/>
      <c r="DO135" s="113"/>
      <c r="DP135" s="113"/>
      <c r="DQ135" s="113"/>
      <c r="DR135" s="113"/>
      <c r="DS135" s="113"/>
      <c r="DT135" s="113"/>
      <c r="DU135" s="113"/>
      <c r="DV135" s="113"/>
      <c r="DW135" s="113"/>
      <c r="DX135" s="113"/>
      <c r="DY135" s="113"/>
      <c r="DZ135" s="113"/>
      <c r="EA135" s="113"/>
      <c r="EB135" s="113"/>
    </row>
    <row r="136" spans="2:132" x14ac:dyDescent="0.2">
      <c r="B136" s="113"/>
      <c r="C136" s="113"/>
      <c r="D136" s="113"/>
      <c r="E136" s="113"/>
      <c r="F136" s="113"/>
      <c r="G136" s="113"/>
      <c r="H136" s="113"/>
      <c r="I136" s="113"/>
      <c r="J136" s="113"/>
      <c r="K136" s="113"/>
      <c r="L136" s="113"/>
      <c r="M136" s="113"/>
      <c r="N136" s="113"/>
      <c r="O136" s="113"/>
      <c r="P136" s="113"/>
      <c r="Q136" s="113"/>
      <c r="R136" s="113"/>
      <c r="S136" s="113"/>
      <c r="T136" s="113"/>
      <c r="U136" s="163"/>
      <c r="W136" s="1100"/>
      <c r="X136" s="163"/>
      <c r="Y136" s="163"/>
      <c r="Z136" s="163"/>
      <c r="AA136" s="163"/>
      <c r="AB136" s="163"/>
      <c r="AC136" s="113"/>
      <c r="AD136" s="113"/>
      <c r="AE136" s="163"/>
      <c r="AF136" s="735"/>
      <c r="AG136" s="735"/>
      <c r="AH136" s="735"/>
      <c r="AI136" s="735"/>
      <c r="AJ136" s="735"/>
      <c r="AK136" s="735"/>
      <c r="AL136" s="735"/>
      <c r="AM136" s="735"/>
      <c r="AN136" s="735"/>
      <c r="AO136" s="735"/>
      <c r="AP136" s="735"/>
      <c r="AQ136" s="735"/>
      <c r="AR136" s="735"/>
      <c r="AS136" s="735"/>
      <c r="AT136" s="735"/>
      <c r="AU136" s="735"/>
      <c r="AV136" s="735"/>
      <c r="AW136" s="735"/>
      <c r="AX136" s="735"/>
      <c r="AY136" s="735"/>
      <c r="AZ136" s="735"/>
      <c r="BA136" s="735"/>
      <c r="BB136" s="735"/>
      <c r="BC136" s="735"/>
      <c r="BD136" s="735"/>
      <c r="BE136" s="735"/>
      <c r="BF136" s="735"/>
      <c r="BG136" s="735"/>
      <c r="BH136" s="735"/>
      <c r="BI136" s="735"/>
      <c r="BJ136" s="735"/>
      <c r="BK136" s="735"/>
      <c r="BL136" s="735"/>
      <c r="BM136" s="735"/>
      <c r="BN136" s="735"/>
      <c r="BO136" s="735"/>
      <c r="BP136" s="735"/>
      <c r="BQ136" s="735"/>
      <c r="BR136" s="229"/>
      <c r="BS136" s="229"/>
      <c r="BT136" s="229"/>
      <c r="BU136" s="228"/>
      <c r="BV136" s="228"/>
      <c r="BW136" s="228"/>
      <c r="BX136" s="228"/>
      <c r="BY136" s="228"/>
      <c r="BZ136" s="228"/>
      <c r="CA136" s="228"/>
      <c r="CB136" s="228"/>
      <c r="CC136" s="228"/>
      <c r="CD136" s="228"/>
      <c r="CE136" s="228"/>
      <c r="CF136" s="228"/>
      <c r="CG136" s="228"/>
      <c r="CH136" s="228"/>
      <c r="CI136" s="228"/>
      <c r="CJ136" s="228"/>
      <c r="CK136" s="228"/>
      <c r="CL136" s="228"/>
      <c r="CM136" s="113"/>
      <c r="CN136" s="113"/>
      <c r="CO136" s="113"/>
      <c r="CP136" s="113"/>
      <c r="CQ136" s="113"/>
      <c r="CR136" s="113"/>
      <c r="CS136" s="113"/>
      <c r="CT136" s="113"/>
      <c r="CU136" s="113"/>
      <c r="CV136" s="113"/>
      <c r="CW136" s="113"/>
      <c r="CX136" s="113"/>
      <c r="CY136" s="113"/>
      <c r="CZ136" s="113"/>
      <c r="DA136" s="113"/>
      <c r="DB136" s="113"/>
      <c r="DC136" s="113"/>
      <c r="DD136" s="113"/>
      <c r="DE136" s="113"/>
      <c r="DF136" s="113"/>
      <c r="DG136" s="113"/>
      <c r="DH136" s="113"/>
      <c r="DI136" s="113"/>
      <c r="DJ136" s="113"/>
      <c r="DK136" s="113"/>
      <c r="DL136" s="113"/>
      <c r="DM136" s="113"/>
      <c r="DN136" s="113"/>
      <c r="DO136" s="113"/>
      <c r="DP136" s="113"/>
      <c r="DQ136" s="113"/>
      <c r="DR136" s="113"/>
      <c r="DS136" s="113"/>
      <c r="DT136" s="113"/>
      <c r="DU136" s="113"/>
      <c r="DV136" s="113"/>
      <c r="DW136" s="113"/>
      <c r="DX136" s="113"/>
      <c r="DY136" s="113"/>
      <c r="DZ136" s="113"/>
      <c r="EA136" s="113"/>
      <c r="EB136" s="113"/>
    </row>
    <row r="137" spans="2:132" x14ac:dyDescent="0.2">
      <c r="B137" s="113"/>
      <c r="C137" s="113"/>
      <c r="D137" s="113"/>
      <c r="E137" s="113"/>
      <c r="F137" s="113"/>
      <c r="G137" s="113"/>
      <c r="H137" s="113"/>
      <c r="I137" s="113"/>
      <c r="J137" s="113"/>
      <c r="K137" s="113"/>
      <c r="L137" s="113"/>
      <c r="M137" s="113"/>
      <c r="N137" s="113"/>
      <c r="O137" s="113"/>
      <c r="P137" s="113"/>
      <c r="Q137" s="113"/>
      <c r="R137" s="113"/>
      <c r="S137" s="113"/>
      <c r="T137" s="113"/>
      <c r="U137" s="163"/>
      <c r="W137" s="1100"/>
      <c r="X137" s="163"/>
      <c r="Y137" s="163"/>
      <c r="Z137" s="163"/>
      <c r="AA137" s="163"/>
      <c r="AB137" s="163"/>
      <c r="AC137" s="113"/>
      <c r="AD137" s="113"/>
      <c r="AE137" s="163"/>
      <c r="AF137" s="735"/>
      <c r="AG137" s="735"/>
      <c r="AH137" s="735"/>
      <c r="AI137" s="735"/>
      <c r="AJ137" s="735"/>
      <c r="AK137" s="735"/>
      <c r="AL137" s="735"/>
      <c r="AM137" s="735"/>
      <c r="AN137" s="735"/>
      <c r="AO137" s="735"/>
      <c r="AP137" s="735"/>
      <c r="AQ137" s="735"/>
      <c r="AR137" s="735"/>
      <c r="AS137" s="735"/>
      <c r="AT137" s="735"/>
      <c r="AU137" s="735"/>
      <c r="AV137" s="735"/>
      <c r="AW137" s="735"/>
      <c r="AX137" s="735"/>
      <c r="AY137" s="735"/>
      <c r="AZ137" s="735"/>
      <c r="BA137" s="735"/>
      <c r="BB137" s="735"/>
      <c r="BC137" s="735"/>
      <c r="BD137" s="735"/>
      <c r="BE137" s="735"/>
      <c r="BF137" s="735"/>
      <c r="BG137" s="735"/>
      <c r="BH137" s="735"/>
      <c r="BI137" s="735"/>
      <c r="BJ137" s="735"/>
      <c r="BK137" s="735"/>
      <c r="BL137" s="735"/>
      <c r="BM137" s="735"/>
      <c r="BN137" s="735"/>
      <c r="BO137" s="735"/>
      <c r="BP137" s="735"/>
      <c r="BQ137" s="735"/>
      <c r="BR137" s="229"/>
      <c r="BS137" s="229"/>
      <c r="BT137" s="229"/>
      <c r="BU137" s="228"/>
      <c r="BV137" s="228"/>
      <c r="BW137" s="228"/>
      <c r="BX137" s="228"/>
      <c r="BY137" s="228"/>
      <c r="BZ137" s="228"/>
      <c r="CA137" s="228"/>
      <c r="CB137" s="228"/>
      <c r="CC137" s="228"/>
      <c r="CD137" s="228"/>
      <c r="CE137" s="228"/>
      <c r="CF137" s="228"/>
      <c r="CG137" s="228"/>
      <c r="CH137" s="228"/>
      <c r="CI137" s="228"/>
      <c r="CJ137" s="228"/>
      <c r="CK137" s="228"/>
      <c r="CL137" s="228"/>
      <c r="CM137" s="113"/>
      <c r="CN137" s="113"/>
      <c r="CO137" s="113"/>
      <c r="CP137" s="113"/>
      <c r="CQ137" s="113"/>
      <c r="CR137" s="113"/>
      <c r="CS137" s="113"/>
      <c r="CT137" s="113"/>
      <c r="CU137" s="113"/>
      <c r="CV137" s="113"/>
      <c r="CW137" s="113"/>
      <c r="CX137" s="113"/>
      <c r="CY137" s="113"/>
      <c r="CZ137" s="113"/>
      <c r="DA137" s="113"/>
      <c r="DB137" s="113"/>
      <c r="DC137" s="113"/>
      <c r="DD137" s="113"/>
      <c r="DE137" s="113"/>
      <c r="DF137" s="113"/>
      <c r="DG137" s="113"/>
      <c r="DH137" s="113"/>
      <c r="DI137" s="113"/>
      <c r="DJ137" s="113"/>
      <c r="DK137" s="113"/>
      <c r="DL137" s="113"/>
      <c r="DM137" s="113"/>
      <c r="DN137" s="113"/>
      <c r="DO137" s="113"/>
      <c r="DP137" s="113"/>
      <c r="DQ137" s="113"/>
      <c r="DR137" s="113"/>
      <c r="DS137" s="113"/>
      <c r="DT137" s="113"/>
      <c r="DU137" s="113"/>
      <c r="DV137" s="113"/>
      <c r="DW137" s="113"/>
      <c r="DX137" s="113"/>
      <c r="DY137" s="113"/>
      <c r="DZ137" s="113"/>
      <c r="EA137" s="113"/>
      <c r="EB137" s="113"/>
    </row>
    <row r="138" spans="2:132" x14ac:dyDescent="0.2">
      <c r="B138" s="113"/>
      <c r="C138" s="113"/>
      <c r="D138" s="113"/>
      <c r="E138" s="113"/>
      <c r="F138" s="113"/>
      <c r="G138" s="113"/>
      <c r="H138" s="113"/>
      <c r="I138" s="113"/>
      <c r="J138" s="113"/>
      <c r="K138" s="113"/>
      <c r="L138" s="113"/>
      <c r="M138" s="113"/>
      <c r="N138" s="113"/>
      <c r="O138" s="113"/>
      <c r="P138" s="113"/>
      <c r="Q138" s="113"/>
      <c r="R138" s="113"/>
      <c r="S138" s="113"/>
      <c r="T138" s="113"/>
      <c r="U138" s="163"/>
      <c r="W138" s="1100"/>
      <c r="X138" s="163"/>
      <c r="Y138" s="163"/>
      <c r="Z138" s="163"/>
      <c r="AA138" s="163"/>
      <c r="AB138" s="163"/>
      <c r="AC138" s="113"/>
      <c r="AD138" s="113"/>
      <c r="AE138" s="163"/>
      <c r="AF138" s="735"/>
      <c r="AG138" s="735"/>
      <c r="AH138" s="735"/>
      <c r="AI138" s="735"/>
      <c r="AJ138" s="735"/>
      <c r="AK138" s="735"/>
      <c r="AL138" s="735"/>
      <c r="AM138" s="735"/>
      <c r="AN138" s="735"/>
      <c r="AO138" s="735"/>
      <c r="AP138" s="735"/>
      <c r="AQ138" s="735"/>
      <c r="AR138" s="735"/>
      <c r="AS138" s="735"/>
      <c r="AT138" s="735"/>
      <c r="AU138" s="735"/>
      <c r="AV138" s="735"/>
      <c r="AW138" s="735"/>
      <c r="AX138" s="735"/>
      <c r="AY138" s="735"/>
      <c r="AZ138" s="735"/>
      <c r="BA138" s="735"/>
      <c r="BB138" s="735"/>
      <c r="BC138" s="735"/>
      <c r="BD138" s="735"/>
      <c r="BE138" s="735"/>
      <c r="BF138" s="735"/>
      <c r="BG138" s="735"/>
      <c r="BH138" s="735"/>
      <c r="BI138" s="735"/>
      <c r="BJ138" s="735"/>
      <c r="BK138" s="735"/>
      <c r="BL138" s="735"/>
      <c r="BM138" s="735"/>
      <c r="BN138" s="735"/>
      <c r="BO138" s="735"/>
      <c r="BP138" s="735"/>
      <c r="BQ138" s="735"/>
      <c r="BR138" s="229"/>
      <c r="BS138" s="229"/>
      <c r="BT138" s="229"/>
      <c r="BU138" s="228"/>
      <c r="BV138" s="228"/>
      <c r="BW138" s="228"/>
      <c r="BX138" s="228"/>
      <c r="BY138" s="228"/>
      <c r="BZ138" s="228"/>
      <c r="CA138" s="228"/>
      <c r="CB138" s="228"/>
      <c r="CC138" s="228"/>
      <c r="CD138" s="228"/>
      <c r="CE138" s="228"/>
      <c r="CF138" s="228"/>
      <c r="CG138" s="228"/>
      <c r="CH138" s="228"/>
      <c r="CI138" s="228"/>
      <c r="CJ138" s="228"/>
      <c r="CK138" s="228"/>
      <c r="CL138" s="228"/>
      <c r="CM138" s="113"/>
      <c r="CN138" s="113"/>
      <c r="CO138" s="113"/>
      <c r="CP138" s="113"/>
      <c r="CQ138" s="113"/>
      <c r="CR138" s="113"/>
      <c r="CS138" s="113"/>
      <c r="CT138" s="113"/>
      <c r="CU138" s="113"/>
      <c r="CV138" s="113"/>
      <c r="CW138" s="113"/>
      <c r="CX138" s="113"/>
      <c r="CY138" s="113"/>
      <c r="CZ138" s="113"/>
      <c r="DA138" s="113"/>
      <c r="DB138" s="113"/>
      <c r="DC138" s="113"/>
      <c r="DD138" s="113"/>
      <c r="DE138" s="113"/>
      <c r="DF138" s="113"/>
      <c r="DG138" s="113"/>
      <c r="DH138" s="113"/>
      <c r="DI138" s="113"/>
      <c r="DJ138" s="113"/>
      <c r="DK138" s="113"/>
      <c r="DL138" s="113"/>
      <c r="DM138" s="113"/>
      <c r="DN138" s="113"/>
      <c r="DO138" s="113"/>
      <c r="DP138" s="113"/>
      <c r="DQ138" s="113"/>
      <c r="DR138" s="113"/>
      <c r="DS138" s="113"/>
      <c r="DT138" s="113"/>
      <c r="DU138" s="113"/>
      <c r="DV138" s="113"/>
      <c r="DW138" s="113"/>
      <c r="DX138" s="113"/>
      <c r="DY138" s="113"/>
      <c r="DZ138" s="113"/>
      <c r="EA138" s="113"/>
      <c r="EB138" s="113"/>
    </row>
    <row r="139" spans="2:132" x14ac:dyDescent="0.2">
      <c r="B139" s="113"/>
      <c r="C139" s="113"/>
      <c r="D139" s="113"/>
      <c r="E139" s="113"/>
      <c r="F139" s="113"/>
      <c r="G139" s="113"/>
      <c r="H139" s="113"/>
      <c r="I139" s="113"/>
      <c r="J139" s="113"/>
      <c r="K139" s="113"/>
      <c r="L139" s="113"/>
      <c r="M139" s="113"/>
      <c r="N139" s="113"/>
      <c r="O139" s="113"/>
      <c r="P139" s="113"/>
      <c r="Q139" s="113"/>
      <c r="R139" s="113"/>
      <c r="S139" s="113"/>
      <c r="T139" s="113"/>
      <c r="U139" s="163"/>
      <c r="W139" s="1100"/>
      <c r="X139" s="163"/>
      <c r="Y139" s="163"/>
      <c r="Z139" s="163"/>
      <c r="AA139" s="163"/>
      <c r="AB139" s="163"/>
      <c r="AC139" s="113"/>
      <c r="AD139" s="113"/>
      <c r="AE139" s="163"/>
      <c r="AF139" s="735"/>
      <c r="AG139" s="735"/>
      <c r="AH139" s="735"/>
      <c r="AI139" s="735"/>
      <c r="AJ139" s="735"/>
      <c r="AK139" s="735"/>
      <c r="AL139" s="735"/>
      <c r="AM139" s="735"/>
      <c r="AN139" s="735"/>
      <c r="AO139" s="735"/>
      <c r="AP139" s="735"/>
      <c r="AQ139" s="735"/>
      <c r="AR139" s="735"/>
      <c r="AS139" s="735"/>
      <c r="AT139" s="735"/>
      <c r="AU139" s="735"/>
      <c r="AV139" s="735"/>
      <c r="AW139" s="735"/>
      <c r="AX139" s="735"/>
      <c r="AY139" s="735"/>
      <c r="AZ139" s="735"/>
      <c r="BA139" s="735"/>
      <c r="BB139" s="735"/>
      <c r="BC139" s="735"/>
      <c r="BD139" s="735"/>
      <c r="BE139" s="735"/>
      <c r="BF139" s="735"/>
      <c r="BG139" s="735"/>
      <c r="BH139" s="735"/>
      <c r="BI139" s="735"/>
      <c r="BJ139" s="735"/>
      <c r="BK139" s="735"/>
      <c r="BL139" s="735"/>
      <c r="BM139" s="735"/>
      <c r="BN139" s="735"/>
      <c r="BO139" s="735"/>
      <c r="BP139" s="735"/>
      <c r="BQ139" s="735"/>
      <c r="BR139" s="229"/>
      <c r="BS139" s="229"/>
      <c r="BT139" s="229"/>
      <c r="BU139" s="228"/>
      <c r="BV139" s="228"/>
      <c r="BW139" s="228"/>
      <c r="BX139" s="228"/>
      <c r="BY139" s="228"/>
      <c r="BZ139" s="228"/>
      <c r="CA139" s="228"/>
      <c r="CB139" s="228"/>
      <c r="CC139" s="228"/>
      <c r="CD139" s="228"/>
      <c r="CE139" s="228"/>
      <c r="CF139" s="228"/>
      <c r="CG139" s="228"/>
      <c r="CH139" s="228"/>
      <c r="CI139" s="228"/>
      <c r="CJ139" s="228"/>
      <c r="CK139" s="228"/>
      <c r="CL139" s="228"/>
      <c r="CM139" s="113"/>
      <c r="CN139" s="113"/>
      <c r="CO139" s="113"/>
      <c r="CP139" s="113"/>
      <c r="CQ139" s="113"/>
      <c r="CR139" s="113"/>
      <c r="CS139" s="113"/>
      <c r="CT139" s="113"/>
      <c r="CU139" s="113"/>
      <c r="CV139" s="113"/>
      <c r="CW139" s="113"/>
      <c r="CX139" s="113"/>
      <c r="CY139" s="113"/>
      <c r="CZ139" s="113"/>
      <c r="DA139" s="113"/>
      <c r="DB139" s="113"/>
      <c r="DC139" s="113"/>
      <c r="DD139" s="113"/>
      <c r="DE139" s="113"/>
      <c r="DF139" s="113"/>
      <c r="DG139" s="113"/>
      <c r="DH139" s="113"/>
      <c r="DI139" s="113"/>
      <c r="DJ139" s="113"/>
      <c r="DK139" s="113"/>
      <c r="DL139" s="113"/>
      <c r="DM139" s="113"/>
      <c r="DN139" s="113"/>
      <c r="DO139" s="113"/>
      <c r="DP139" s="113"/>
      <c r="DQ139" s="113"/>
      <c r="DR139" s="113"/>
      <c r="DS139" s="113"/>
      <c r="DT139" s="113"/>
      <c r="DU139" s="113"/>
      <c r="DV139" s="113"/>
      <c r="DW139" s="113"/>
      <c r="DX139" s="113"/>
      <c r="DY139" s="113"/>
      <c r="DZ139" s="113"/>
      <c r="EA139" s="113"/>
      <c r="EB139" s="113"/>
    </row>
    <row r="140" spans="2:132" x14ac:dyDescent="0.2">
      <c r="E140" s="61"/>
      <c r="F140" s="113"/>
      <c r="G140" s="113"/>
      <c r="H140" s="113"/>
      <c r="I140" s="113"/>
      <c r="J140" s="113"/>
      <c r="K140" s="113"/>
      <c r="L140" s="113"/>
      <c r="M140" s="113"/>
      <c r="N140" s="113"/>
      <c r="O140" s="113"/>
      <c r="P140" s="113"/>
      <c r="Q140" s="113"/>
      <c r="R140" s="113"/>
      <c r="S140" s="113"/>
      <c r="T140" s="113"/>
      <c r="U140" s="163"/>
      <c r="W140" s="1100"/>
      <c r="X140" s="163"/>
      <c r="Y140" s="163"/>
      <c r="Z140" s="163"/>
      <c r="AA140" s="163"/>
      <c r="AB140" s="163"/>
      <c r="AC140" s="113"/>
      <c r="AD140" s="113"/>
      <c r="AE140" s="163"/>
      <c r="AF140" s="735"/>
      <c r="AG140" s="735"/>
      <c r="AH140" s="735"/>
      <c r="AI140" s="735"/>
      <c r="AJ140" s="735"/>
      <c r="AK140" s="735"/>
      <c r="AL140" s="735"/>
      <c r="AM140" s="735"/>
      <c r="AN140" s="735"/>
      <c r="AO140" s="735"/>
      <c r="AP140" s="735"/>
      <c r="AQ140" s="735"/>
      <c r="AR140" s="735"/>
      <c r="AS140" s="735"/>
      <c r="AT140" s="735"/>
      <c r="AU140" s="735"/>
      <c r="AV140" s="735"/>
      <c r="AW140" s="735"/>
      <c r="AX140" s="735"/>
      <c r="AY140" s="735"/>
      <c r="AZ140" s="735"/>
      <c r="BA140" s="735"/>
      <c r="BB140" s="735"/>
      <c r="BC140" s="735"/>
      <c r="BD140" s="735"/>
      <c r="BE140" s="735"/>
      <c r="BF140" s="735"/>
      <c r="BG140" s="735"/>
      <c r="BH140" s="735"/>
      <c r="BI140" s="735"/>
      <c r="BJ140" s="735"/>
      <c r="BK140" s="735"/>
      <c r="BL140" s="735"/>
      <c r="BM140" s="735"/>
      <c r="BN140" s="735"/>
      <c r="BO140" s="735"/>
      <c r="BP140" s="735"/>
      <c r="BQ140" s="735"/>
      <c r="BR140" s="229"/>
      <c r="BS140" s="229"/>
      <c r="BT140" s="229"/>
      <c r="BU140" s="228"/>
      <c r="BV140" s="228"/>
      <c r="BW140" s="228"/>
      <c r="BX140" s="228"/>
      <c r="BY140" s="228"/>
      <c r="BZ140" s="228"/>
      <c r="CA140" s="228"/>
      <c r="CB140" s="228"/>
      <c r="CC140" s="228"/>
      <c r="CD140" s="228"/>
      <c r="CE140" s="228"/>
      <c r="CF140" s="228"/>
      <c r="CG140" s="228"/>
      <c r="CH140" s="228"/>
      <c r="CI140" s="228"/>
      <c r="CJ140" s="228"/>
      <c r="CK140" s="228"/>
      <c r="CL140" s="228"/>
      <c r="CM140" s="113"/>
      <c r="CN140" s="113"/>
      <c r="CO140" s="113"/>
      <c r="CP140" s="113"/>
      <c r="CQ140" s="113"/>
      <c r="CR140" s="113"/>
      <c r="CS140" s="113"/>
      <c r="CT140" s="113"/>
      <c r="CU140" s="113"/>
      <c r="CV140" s="113"/>
      <c r="CW140" s="113"/>
      <c r="CX140" s="113"/>
      <c r="CY140" s="113"/>
      <c r="CZ140" s="113"/>
      <c r="DA140" s="113"/>
      <c r="DB140" s="113"/>
      <c r="DC140" s="113"/>
      <c r="DD140" s="113"/>
      <c r="DE140" s="113"/>
      <c r="DF140" s="113"/>
      <c r="DG140" s="113"/>
      <c r="DH140" s="113"/>
      <c r="DI140" s="113"/>
      <c r="DJ140" s="113"/>
      <c r="DK140" s="113"/>
      <c r="DL140" s="113"/>
      <c r="DM140" s="113"/>
      <c r="DN140" s="113"/>
      <c r="DO140" s="113"/>
      <c r="DP140" s="113"/>
      <c r="DQ140" s="113"/>
      <c r="DR140" s="113"/>
      <c r="DS140" s="113"/>
      <c r="DT140" s="113"/>
      <c r="DU140" s="113"/>
      <c r="DV140" s="113"/>
      <c r="DW140" s="113"/>
      <c r="DX140" s="113"/>
      <c r="DY140" s="113"/>
      <c r="DZ140" s="113"/>
      <c r="EA140" s="113"/>
      <c r="EB140" s="113"/>
    </row>
    <row r="141" spans="2:132" x14ac:dyDescent="0.2">
      <c r="E141" s="61"/>
      <c r="F141" s="113"/>
      <c r="G141" s="113"/>
      <c r="H141" s="113"/>
      <c r="I141" s="113"/>
      <c r="J141" s="113"/>
      <c r="K141" s="113"/>
      <c r="L141" s="113"/>
      <c r="M141" s="113"/>
      <c r="N141" s="113"/>
      <c r="O141" s="113"/>
      <c r="P141" s="113"/>
      <c r="Q141" s="113"/>
      <c r="R141" s="113"/>
      <c r="S141" s="113"/>
      <c r="T141" s="113"/>
      <c r="U141" s="163"/>
      <c r="W141" s="1100"/>
      <c r="X141" s="163"/>
      <c r="Y141" s="163"/>
      <c r="Z141" s="163"/>
      <c r="AA141" s="163"/>
      <c r="AB141" s="163"/>
      <c r="AC141" s="113"/>
      <c r="AD141" s="113"/>
      <c r="AE141" s="163"/>
      <c r="AF141" s="735"/>
      <c r="AG141" s="735"/>
      <c r="AH141" s="735"/>
      <c r="AI141" s="735"/>
      <c r="AJ141" s="735"/>
      <c r="AK141" s="735"/>
      <c r="AL141" s="735"/>
      <c r="AM141" s="735"/>
      <c r="AN141" s="735"/>
      <c r="AO141" s="735"/>
      <c r="AP141" s="735"/>
      <c r="AQ141" s="735"/>
      <c r="AR141" s="735"/>
      <c r="AS141" s="735"/>
      <c r="AT141" s="735"/>
      <c r="AU141" s="735"/>
      <c r="AV141" s="735"/>
      <c r="AW141" s="735"/>
      <c r="AX141" s="735"/>
      <c r="AY141" s="735"/>
      <c r="AZ141" s="735"/>
      <c r="BA141" s="735"/>
      <c r="BB141" s="735"/>
      <c r="BC141" s="735"/>
      <c r="BD141" s="735"/>
      <c r="BE141" s="735"/>
      <c r="BF141" s="735"/>
      <c r="BG141" s="735"/>
      <c r="BH141" s="735"/>
      <c r="BI141" s="735"/>
      <c r="BJ141" s="735"/>
      <c r="BK141" s="735"/>
      <c r="BL141" s="735"/>
      <c r="BM141" s="735"/>
      <c r="BN141" s="735"/>
      <c r="BO141" s="735"/>
      <c r="BP141" s="735"/>
      <c r="BQ141" s="735"/>
      <c r="BR141" s="229"/>
      <c r="BS141" s="229"/>
      <c r="BT141" s="229"/>
      <c r="BU141" s="228"/>
      <c r="BV141" s="228"/>
      <c r="BW141" s="228"/>
      <c r="BX141" s="228"/>
      <c r="BY141" s="228"/>
      <c r="BZ141" s="228"/>
      <c r="CA141" s="228"/>
      <c r="CB141" s="228"/>
      <c r="CC141" s="228"/>
      <c r="CD141" s="228"/>
      <c r="CE141" s="228"/>
      <c r="CF141" s="228"/>
      <c r="CG141" s="228"/>
      <c r="CH141" s="228"/>
      <c r="CI141" s="228"/>
      <c r="CJ141" s="228"/>
      <c r="CK141" s="228"/>
      <c r="CL141" s="228"/>
      <c r="CM141" s="113"/>
      <c r="CN141" s="113"/>
      <c r="CO141" s="113"/>
      <c r="CP141" s="113"/>
      <c r="CQ141" s="113"/>
      <c r="CR141" s="113"/>
      <c r="CS141" s="113"/>
      <c r="CT141" s="113"/>
      <c r="CU141" s="113"/>
      <c r="CV141" s="113"/>
      <c r="CW141" s="113"/>
      <c r="CX141" s="113"/>
      <c r="CY141" s="113"/>
      <c r="CZ141" s="113"/>
      <c r="DA141" s="113"/>
      <c r="DB141" s="113"/>
      <c r="DC141" s="113"/>
      <c r="DD141" s="113"/>
      <c r="DE141" s="113"/>
      <c r="DF141" s="113"/>
      <c r="DG141" s="113"/>
      <c r="DH141" s="113"/>
      <c r="DI141" s="113"/>
      <c r="DJ141" s="113"/>
      <c r="DK141" s="113"/>
      <c r="DL141" s="113"/>
      <c r="DM141" s="113"/>
      <c r="DN141" s="113"/>
      <c r="DO141" s="113"/>
      <c r="DP141" s="113"/>
      <c r="DQ141" s="113"/>
      <c r="DR141" s="113"/>
      <c r="DS141" s="113"/>
      <c r="DT141" s="113"/>
      <c r="DU141" s="113"/>
      <c r="DV141" s="113"/>
      <c r="DW141" s="113"/>
      <c r="DX141" s="113"/>
      <c r="DY141" s="113"/>
      <c r="DZ141" s="113"/>
      <c r="EA141" s="113"/>
      <c r="EB141" s="113"/>
    </row>
    <row r="142" spans="2:132" x14ac:dyDescent="0.2">
      <c r="E142" s="61"/>
      <c r="F142" s="61"/>
    </row>
    <row r="143" spans="2:132" x14ac:dyDescent="0.2">
      <c r="E143" s="61"/>
      <c r="F143" s="61"/>
    </row>
    <row r="144" spans="2:132" x14ac:dyDescent="0.2">
      <c r="E144" s="61"/>
      <c r="F144" s="61"/>
    </row>
    <row r="145" spans="5:6" x14ac:dyDescent="0.2">
      <c r="E145" s="61"/>
      <c r="F145" s="61"/>
    </row>
    <row r="146" spans="5:6" x14ac:dyDescent="0.2">
      <c r="F146" s="61"/>
    </row>
    <row r="147" spans="5:6" x14ac:dyDescent="0.2">
      <c r="F147" s="61"/>
    </row>
  </sheetData>
  <sheetProtection algorithmName="SHA-512" hashValue="LtxyIzKwqy6BGz2uz1icCXxq1c3UYBAbJUKVyctnepTsjZyWRbAgAEUdmQS0paMewpGTBjAa65/Vr00oIwH9Cg==" saltValue="a4moalM9NexYiEr5UeRbOg==" spinCount="100000" sheet="1" objects="1" scenarios="1" formatCells="0"/>
  <phoneticPr fontId="0" type="noConversion"/>
  <conditionalFormatting sqref="D6">
    <cfRule type="cellIs" dxfId="9" priority="6" stopIfTrue="1" operator="equal">
      <formula>" Inv. cull function"</formula>
    </cfRule>
  </conditionalFormatting>
  <conditionalFormatting sqref="D10">
    <cfRule type="cellIs" dxfId="8" priority="2" stopIfTrue="1" operator="equal">
      <formula>" Inv. cull function"</formula>
    </cfRule>
  </conditionalFormatting>
  <conditionalFormatting sqref="D14">
    <cfRule type="cellIs" dxfId="7" priority="1" stopIfTrue="1" operator="equal">
      <formula>" Inv. cull function"</formula>
    </cfRule>
  </conditionalFormatting>
  <pageMargins left="0.75" right="0.75" top="1" bottom="1" header="0.5" footer="0.5"/>
  <pageSetup orientation="portrait" r:id="rId1"/>
  <headerFooter alignWithMargins="0"/>
  <drawing r:id="rId2"/>
  <legacyDrawing r:id="rId3"/>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cull!D24:D35</xm:f>
              <xm:sqref>D37</xm:sqref>
            </x14:sparkline>
          </x14:sparklines>
        </x14:sparklineGroup>
        <x14:sparklineGroup manualMax="0" manualMin="0"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cull!G7:R7</xm:f>
              <xm:sqref>U7</xm:sqref>
            </x14:sparkline>
            <x14:sparkline>
              <xm:f>cull!G8:R8</xm:f>
              <xm:sqref>U8</xm:sqref>
            </x14:sparkline>
            <x14:sparkline>
              <xm:f>cull!G9:R9</xm:f>
              <xm:sqref>U9</xm:sqref>
            </x14:sparkline>
            <x14:sparkline>
              <xm:f>cull!G10:R10</xm:f>
              <xm:sqref>U10</xm:sqref>
            </x14:sparkline>
            <x14:sparkline>
              <xm:f>cull!G11:R11</xm:f>
              <xm:sqref>U11</xm:sqref>
            </x14:sparkline>
            <x14:sparkline>
              <xm:f>cull!G12:R12</xm:f>
              <xm:sqref>U12</xm:sqref>
            </x14:sparkline>
            <x14:sparkline>
              <xm:f>cull!G13:R13</xm:f>
              <xm:sqref>U13</xm:sqref>
            </x14:sparkline>
            <x14:sparkline>
              <xm:f>cull!G14:R14</xm:f>
              <xm:sqref>U14</xm:sqref>
            </x14:sparkline>
            <x14:sparkline>
              <xm:f>cull!G15:R15</xm:f>
              <xm:sqref>U15</xm:sqref>
            </x14:sparkline>
            <x14:sparkline>
              <xm:f>cull!G16:R16</xm:f>
              <xm:sqref>U16</xm:sqref>
            </x14:sparkline>
            <x14:sparkline>
              <xm:f>cull!G17:R17</xm:f>
              <xm:sqref>U17</xm:sqref>
            </x14:sparkline>
            <x14:sparkline>
              <xm:f>cull!G18:R18</xm:f>
              <xm:sqref>U18</xm:sqref>
            </x14:sparkline>
            <x14:sparkline>
              <xm:f>cull!G19:R19</xm:f>
              <xm:sqref>U19</xm:sqref>
            </x14:sparkline>
            <x14:sparkline>
              <xm:f>cull!G20:R20</xm:f>
              <xm:sqref>U20</xm:sqref>
            </x14:sparkline>
            <x14:sparkline>
              <xm:f>cull!G21:R21</xm:f>
              <xm:sqref>U21</xm:sqref>
            </x14:sparkline>
            <x14:sparkline>
              <xm:f>cull!G22:R22</xm:f>
              <xm:sqref>U22</xm:sqref>
            </x14:sparkline>
            <x14:sparkline>
              <xm:f>cull!G23:R23</xm:f>
              <xm:sqref>U23</xm:sqref>
            </x14:sparkline>
            <x14:sparkline>
              <xm:f>cull!G24:R24</xm:f>
              <xm:sqref>U24</xm:sqref>
            </x14:sparkline>
            <x14:sparkline>
              <xm:f>cull!G25:R25</xm:f>
              <xm:sqref>U25</xm:sqref>
            </x14:sparkline>
            <x14:sparkline>
              <xm:f>cull!G26:R26</xm:f>
              <xm:sqref>U26</xm:sqref>
            </x14:sparkline>
            <x14:sparkline>
              <xm:f>cull!G27:R27</xm:f>
              <xm:sqref>U27</xm:sqref>
            </x14:sparkline>
            <x14:sparkline>
              <xm:f>cull!G28:R28</xm:f>
              <xm:sqref>U28</xm:sqref>
            </x14:sparkline>
            <x14:sparkline>
              <xm:f>cull!G29:R29</xm:f>
              <xm:sqref>U29</xm:sqref>
            </x14:sparkline>
            <x14:sparkline>
              <xm:f>cull!G30:R30</xm:f>
              <xm:sqref>U30</xm:sqref>
            </x14:sparkline>
          </x14:sparklines>
        </x14:sparklineGroup>
        <x14:sparklineGroup manualMax="0" manualMin="0"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cull!G34:R34</xm:f>
              <xm:sqref>U34</xm:sqref>
            </x14:sparkline>
            <x14:sparkline>
              <xm:f>cull!G35:R35</xm:f>
              <xm:sqref>U35</xm:sqref>
            </x14:sparkline>
            <x14:sparkline>
              <xm:f>cull!G36:R36</xm:f>
              <xm:sqref>U36</xm:sqref>
            </x14:sparkline>
            <x14:sparkline>
              <xm:f>cull!G37:R37</xm:f>
              <xm:sqref>U37</xm:sqref>
            </x14:sparkline>
            <x14:sparkline>
              <xm:f>cull!G38:R38</xm:f>
              <xm:sqref>U38</xm:sqref>
            </x14:sparkline>
            <x14:sparkline>
              <xm:f>cull!G39:R39</xm:f>
              <xm:sqref>U39</xm:sqref>
            </x14:sparkline>
            <x14:sparkline>
              <xm:f>cull!G40:R40</xm:f>
              <xm:sqref>U40</xm:sqref>
            </x14:sparkline>
            <x14:sparkline>
              <xm:f>cull!G41:R41</xm:f>
              <xm:sqref>U41</xm:sqref>
            </x14:sparkline>
            <x14:sparkline>
              <xm:f>cull!G42:R42</xm:f>
              <xm:sqref>U42</xm:sqref>
            </x14:sparkline>
            <x14:sparkline>
              <xm:f>cull!G43:R43</xm:f>
              <xm:sqref>U43</xm:sqref>
            </x14:sparkline>
            <x14:sparkline>
              <xm:f>cull!G44:R44</xm:f>
              <xm:sqref>U44</xm:sqref>
            </x14:sparkline>
            <x14:sparkline>
              <xm:f>cull!G45:R45</xm:f>
              <xm:sqref>U45</xm:sqref>
            </x14:sparkline>
            <x14:sparkline>
              <xm:f>cull!G46:R46</xm:f>
              <xm:sqref>U46</xm:sqref>
            </x14:sparkline>
            <x14:sparkline>
              <xm:f>cull!G47:R47</xm:f>
              <xm:sqref>U47</xm:sqref>
            </x14:sparkline>
            <x14:sparkline>
              <xm:f>cull!G48:R48</xm:f>
              <xm:sqref>U48</xm:sqref>
            </x14:sparkline>
            <x14:sparkline>
              <xm:f>cull!G49:R49</xm:f>
              <xm:sqref>U49</xm:sqref>
            </x14:sparkline>
            <x14:sparkline>
              <xm:f>cull!G50:R50</xm:f>
              <xm:sqref>U50</xm:sqref>
            </x14:sparkline>
            <x14:sparkline>
              <xm:f>cull!G51:R51</xm:f>
              <xm:sqref>U51</xm:sqref>
            </x14:sparkline>
            <x14:sparkline>
              <xm:f>cull!G52:R52</xm:f>
              <xm:sqref>U52</xm:sqref>
            </x14:sparkline>
            <x14:sparkline>
              <xm:f>cull!G53:R53</xm:f>
              <xm:sqref>U53</xm:sqref>
            </x14:sparkline>
            <x14:sparkline>
              <xm:f>cull!G54:R54</xm:f>
              <xm:sqref>U54</xm:sqref>
            </x14:sparkline>
            <x14:sparkline>
              <xm:f>cull!G55:R55</xm:f>
              <xm:sqref>U55</xm:sqref>
            </x14:sparkline>
            <x14:sparkline>
              <xm:f>cull!G56:R56</xm:f>
              <xm:sqref>U56</xm:sqref>
            </x14:sparkline>
            <x14:sparkline>
              <xm:f>cull!G57:R57</xm:f>
              <xm:sqref>U57</xm:sqref>
            </x14:sparkline>
          </x14:sparklines>
        </x14:sparklineGroup>
        <x14:sparklineGroup manualMax="0" manualMin="0"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cull!G61:R61</xm:f>
              <xm:sqref>U61</xm:sqref>
            </x14:sparkline>
            <x14:sparkline>
              <xm:f>cull!G62:R62</xm:f>
              <xm:sqref>U62</xm:sqref>
            </x14:sparkline>
            <x14:sparkline>
              <xm:f>cull!G63:R63</xm:f>
              <xm:sqref>U63</xm:sqref>
            </x14:sparkline>
            <x14:sparkline>
              <xm:f>cull!G64:R64</xm:f>
              <xm:sqref>U64</xm:sqref>
            </x14:sparkline>
            <x14:sparkline>
              <xm:f>cull!G65:R65</xm:f>
              <xm:sqref>U65</xm:sqref>
            </x14:sparkline>
            <x14:sparkline>
              <xm:f>cull!G66:R66</xm:f>
              <xm:sqref>U66</xm:sqref>
            </x14:sparkline>
            <x14:sparkline>
              <xm:f>cull!G67:R67</xm:f>
              <xm:sqref>U67</xm:sqref>
            </x14:sparkline>
            <x14:sparkline>
              <xm:f>cull!G68:R68</xm:f>
              <xm:sqref>U68</xm:sqref>
            </x14:sparkline>
            <x14:sparkline>
              <xm:f>cull!G69:R69</xm:f>
              <xm:sqref>U69</xm:sqref>
            </x14:sparkline>
            <x14:sparkline>
              <xm:f>cull!G70:R70</xm:f>
              <xm:sqref>U70</xm:sqref>
            </x14:sparkline>
            <x14:sparkline>
              <xm:f>cull!G71:R71</xm:f>
              <xm:sqref>U71</xm:sqref>
            </x14:sparkline>
            <x14:sparkline>
              <xm:f>cull!G72:R72</xm:f>
              <xm:sqref>U72</xm:sqref>
            </x14:sparkline>
            <x14:sparkline>
              <xm:f>cull!G73:R73</xm:f>
              <xm:sqref>U73</xm:sqref>
            </x14:sparkline>
            <x14:sparkline>
              <xm:f>cull!G74:R74</xm:f>
              <xm:sqref>U74</xm:sqref>
            </x14:sparkline>
            <x14:sparkline>
              <xm:f>cull!G75:R75</xm:f>
              <xm:sqref>U75</xm:sqref>
            </x14:sparkline>
            <x14:sparkline>
              <xm:f>cull!G76:R76</xm:f>
              <xm:sqref>U76</xm:sqref>
            </x14:sparkline>
            <x14:sparkline>
              <xm:f>cull!G77:R77</xm:f>
              <xm:sqref>U77</xm:sqref>
            </x14:sparkline>
            <x14:sparkline>
              <xm:f>cull!G78:R78</xm:f>
              <xm:sqref>U78</xm:sqref>
            </x14:sparkline>
            <x14:sparkline>
              <xm:f>cull!G79:R79</xm:f>
              <xm:sqref>U79</xm:sqref>
            </x14:sparkline>
            <x14:sparkline>
              <xm:f>cull!G80:R80</xm:f>
              <xm:sqref>U80</xm:sqref>
            </x14:sparkline>
            <x14:sparkline>
              <xm:f>cull!G81:R81</xm:f>
              <xm:sqref>U81</xm:sqref>
            </x14:sparkline>
            <x14:sparkline>
              <xm:f>cull!G82:R82</xm:f>
              <xm:sqref>U82</xm:sqref>
            </x14:sparkline>
            <x14:sparkline>
              <xm:f>cull!G83:R83</xm:f>
              <xm:sqref>U83</xm:sqref>
            </x14:sparkline>
            <x14:sparkline>
              <xm:f>cull!G84:R84</xm:f>
              <xm:sqref>U84</xm:sqref>
            </x14:sparkline>
          </x14:sparklines>
        </x14:sparklineGroup>
        <x14:sparklineGroup manualMax="0" manualMin="0"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cull!G89:R89</xm:f>
              <xm:sqref>U89</xm:sqref>
            </x14:sparkline>
            <x14:sparkline>
              <xm:f>cull!G90:R90</xm:f>
              <xm:sqref>U90</xm:sqref>
            </x14:sparkline>
            <x14:sparkline>
              <xm:f>cull!G91:R91</xm:f>
              <xm:sqref>U91</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17"/>
  </sheetPr>
  <dimension ref="A1:EI150"/>
  <sheetViews>
    <sheetView topLeftCell="A10" workbookViewId="0">
      <selection activeCell="K18" sqref="K18"/>
    </sheetView>
  </sheetViews>
  <sheetFormatPr defaultRowHeight="12.75" x14ac:dyDescent="0.2"/>
  <cols>
    <col min="1" max="1" width="1.85546875" style="218" customWidth="1"/>
    <col min="2" max="11" width="6.7109375" style="61" customWidth="1"/>
    <col min="12" max="36" width="6.7109375" style="81" customWidth="1"/>
    <col min="37" max="37" width="9.5703125" style="81" customWidth="1"/>
    <col min="38" max="40" width="6.7109375" style="81" customWidth="1"/>
    <col min="41" max="41" width="9.140625" style="61"/>
    <col min="42" max="42" width="9.140625" style="81"/>
    <col min="43" max="43" width="9.7109375" style="81" bestFit="1" customWidth="1"/>
    <col min="44" max="71" width="9.140625" style="81"/>
    <col min="72" max="88" width="9.140625" style="61"/>
    <col min="89" max="103" width="9.140625" style="70"/>
    <col min="104" max="16384" width="9.140625" style="61"/>
  </cols>
  <sheetData>
    <row r="1" spans="1:139" s="223" customFormat="1" x14ac:dyDescent="0.2">
      <c r="A1" s="218"/>
      <c r="B1" s="219" t="s">
        <v>259</v>
      </c>
      <c r="C1" s="220"/>
      <c r="D1" s="221"/>
      <c r="E1" s="222"/>
      <c r="F1" s="222"/>
      <c r="J1" s="1032" t="str">
        <f>milk!L1</f>
        <v>v.dairyvip 2.1</v>
      </c>
      <c r="M1" s="224"/>
      <c r="N1" s="224"/>
      <c r="O1" s="224"/>
      <c r="P1" s="224"/>
      <c r="Q1" s="224"/>
      <c r="R1" s="224"/>
      <c r="S1" s="224"/>
      <c r="T1" s="224"/>
      <c r="U1" s="224"/>
      <c r="V1" s="224"/>
      <c r="W1" s="224"/>
      <c r="X1" s="224"/>
      <c r="Y1" s="224"/>
      <c r="Z1" s="224"/>
      <c r="AA1" s="224"/>
      <c r="AB1" s="224"/>
      <c r="AC1" s="224"/>
      <c r="AD1" s="224"/>
      <c r="AE1" s="224"/>
      <c r="AF1" s="224"/>
      <c r="AG1" s="224"/>
      <c r="AH1" s="224"/>
      <c r="AI1" s="224"/>
      <c r="AJ1" s="224"/>
      <c r="AK1" s="224"/>
      <c r="AL1" s="224"/>
      <c r="AM1" s="224"/>
      <c r="AN1" s="224"/>
      <c r="AP1" s="224"/>
      <c r="AQ1" s="224"/>
      <c r="AR1" s="224"/>
      <c r="AS1" s="224"/>
      <c r="AT1" s="224"/>
      <c r="AU1" s="224"/>
      <c r="AV1" s="224"/>
      <c r="AW1" s="224"/>
      <c r="AX1" s="224"/>
      <c r="AY1" s="224"/>
      <c r="AZ1" s="224"/>
      <c r="BA1" s="224"/>
      <c r="BB1" s="224"/>
      <c r="BC1" s="224"/>
      <c r="BD1" s="224"/>
      <c r="BE1" s="224"/>
      <c r="BF1" s="224"/>
      <c r="BG1" s="224"/>
      <c r="BH1" s="224"/>
      <c r="BI1" s="224"/>
      <c r="BJ1" s="224"/>
      <c r="BK1" s="224"/>
      <c r="BL1" s="224"/>
      <c r="BM1" s="224"/>
      <c r="BN1" s="224"/>
      <c r="BO1" s="224"/>
      <c r="BP1" s="224"/>
      <c r="BQ1" s="224"/>
      <c r="BR1" s="224"/>
      <c r="BS1" s="224"/>
      <c r="CK1" s="225"/>
      <c r="CL1" s="225"/>
      <c r="CM1" s="225"/>
      <c r="CN1" s="225"/>
      <c r="CO1" s="225"/>
      <c r="CP1" s="225"/>
      <c r="CQ1" s="225"/>
      <c r="CR1" s="225"/>
      <c r="CS1" s="225"/>
      <c r="CT1" s="225"/>
      <c r="CU1" s="225"/>
      <c r="CV1" s="225"/>
      <c r="CW1" s="225"/>
      <c r="CX1" s="225"/>
      <c r="CY1" s="225"/>
    </row>
    <row r="2" spans="1:139" x14ac:dyDescent="0.2">
      <c r="B2" s="113"/>
      <c r="C2" s="113"/>
      <c r="D2" s="113"/>
      <c r="E2" s="113"/>
      <c r="F2" s="113"/>
      <c r="G2" s="113"/>
      <c r="H2" s="113"/>
      <c r="I2" s="113"/>
      <c r="J2" s="113"/>
      <c r="K2" s="1046"/>
      <c r="L2" s="1046"/>
      <c r="M2" s="1046"/>
      <c r="N2" s="1046"/>
      <c r="O2" s="117"/>
      <c r="P2" s="226"/>
      <c r="Q2" s="226"/>
      <c r="R2" s="226"/>
      <c r="S2" s="226"/>
      <c r="T2" s="226"/>
      <c r="U2" s="226"/>
      <c r="V2" s="226"/>
      <c r="W2" s="117"/>
      <c r="X2" s="117"/>
      <c r="Y2" s="117"/>
      <c r="Z2" s="117"/>
      <c r="AA2" s="117"/>
      <c r="AB2" s="117"/>
      <c r="AC2" s="735"/>
      <c r="AD2" s="735"/>
      <c r="AE2" s="735"/>
      <c r="AF2" s="735"/>
      <c r="AG2" s="735"/>
      <c r="AH2" s="737"/>
      <c r="AI2" s="738"/>
      <c r="AJ2" s="739"/>
      <c r="AK2" s="740"/>
      <c r="AL2" s="735"/>
      <c r="AM2" s="735"/>
      <c r="AN2" s="735"/>
      <c r="AO2" s="737"/>
      <c r="AP2" s="735"/>
      <c r="AQ2" s="735"/>
      <c r="AR2" s="735"/>
      <c r="AS2" s="735"/>
      <c r="AT2" s="735"/>
      <c r="AU2" s="735"/>
      <c r="AV2" s="735"/>
      <c r="AW2" s="735"/>
      <c r="AX2" s="228"/>
      <c r="AY2" s="228"/>
      <c r="AZ2" s="228"/>
      <c r="BA2" s="228"/>
      <c r="BB2" s="228"/>
      <c r="BC2" s="228"/>
      <c r="BD2" s="228"/>
      <c r="BE2" s="228"/>
      <c r="BF2" s="228"/>
      <c r="BG2" s="228"/>
      <c r="BH2" s="228"/>
      <c r="BI2" s="228"/>
      <c r="BJ2" s="228"/>
      <c r="BK2" s="228"/>
      <c r="BL2" s="228"/>
      <c r="BM2" s="228"/>
      <c r="BN2" s="228"/>
      <c r="BO2" s="228"/>
      <c r="BP2" s="228"/>
      <c r="BQ2" s="228"/>
      <c r="BR2" s="228"/>
      <c r="BS2" s="228"/>
      <c r="BT2" s="113"/>
      <c r="BU2" s="113"/>
      <c r="BV2" s="113"/>
      <c r="BW2" s="113"/>
      <c r="BX2" s="113"/>
      <c r="BY2" s="113"/>
      <c r="BZ2" s="113"/>
      <c r="CA2" s="113"/>
      <c r="CB2" s="113"/>
      <c r="CC2" s="113"/>
      <c r="CD2" s="113"/>
      <c r="CE2" s="113"/>
      <c r="CF2" s="113"/>
      <c r="CG2" s="113"/>
      <c r="CH2" s="113"/>
      <c r="CI2" s="113"/>
      <c r="CJ2" s="113"/>
      <c r="CK2" s="229"/>
      <c r="CL2" s="229"/>
      <c r="CM2" s="229"/>
      <c r="CN2" s="229"/>
      <c r="CO2" s="229"/>
      <c r="CP2" s="229"/>
      <c r="CQ2" s="229"/>
      <c r="CR2" s="229"/>
      <c r="CS2" s="229"/>
      <c r="CT2" s="229"/>
      <c r="CU2" s="229"/>
      <c r="CV2" s="229"/>
      <c r="CW2" s="229"/>
      <c r="CX2" s="229"/>
      <c r="CY2" s="229"/>
      <c r="CZ2" s="113"/>
      <c r="DA2" s="113"/>
      <c r="DB2" s="113"/>
      <c r="DC2" s="113"/>
      <c r="DD2" s="113"/>
      <c r="DE2" s="113"/>
      <c r="DF2" s="113"/>
      <c r="DG2" s="113"/>
      <c r="DH2" s="113"/>
      <c r="DI2" s="113"/>
      <c r="DJ2" s="113"/>
      <c r="DK2" s="113"/>
      <c r="DL2" s="113"/>
      <c r="DM2" s="113"/>
      <c r="DN2" s="113"/>
      <c r="DO2" s="113"/>
      <c r="DP2" s="113"/>
      <c r="DQ2" s="113"/>
      <c r="DR2" s="113"/>
      <c r="DS2" s="113"/>
      <c r="DT2" s="113"/>
      <c r="DU2" s="113"/>
      <c r="DV2" s="113"/>
      <c r="DW2" s="113"/>
      <c r="DX2" s="113"/>
      <c r="DY2" s="113"/>
      <c r="DZ2" s="113"/>
      <c r="EA2" s="113"/>
      <c r="EB2" s="113"/>
      <c r="EC2" s="113"/>
      <c r="ED2" s="113"/>
      <c r="EE2" s="113"/>
      <c r="EF2" s="113"/>
      <c r="EG2" s="113"/>
      <c r="EH2" s="113"/>
      <c r="EI2" s="113"/>
    </row>
    <row r="3" spans="1:139" x14ac:dyDescent="0.2">
      <c r="B3" s="113"/>
      <c r="C3" s="113"/>
      <c r="D3" s="113"/>
      <c r="E3" s="230"/>
      <c r="F3" s="230"/>
      <c r="G3" s="231" t="s">
        <v>261</v>
      </c>
      <c r="H3" s="230"/>
      <c r="I3" s="230"/>
      <c r="J3" s="113"/>
      <c r="K3" s="113"/>
      <c r="L3" s="232" t="s">
        <v>374</v>
      </c>
      <c r="M3" s="61"/>
      <c r="N3" s="228"/>
      <c r="O3" s="233"/>
      <c r="P3" s="656" t="s">
        <v>967</v>
      </c>
      <c r="Q3" s="696"/>
      <c r="R3" s="696"/>
      <c r="S3" s="696"/>
      <c r="T3" s="696"/>
      <c r="U3" s="696"/>
      <c r="V3" s="697"/>
      <c r="W3" s="234"/>
      <c r="X3" s="249"/>
      <c r="Y3" s="249"/>
      <c r="Z3" s="249"/>
      <c r="AA3" s="249"/>
      <c r="AB3" s="249"/>
      <c r="AC3" s="741"/>
      <c r="AD3" s="735"/>
      <c r="AE3" s="748"/>
      <c r="AF3" s="748"/>
      <c r="AG3" s="748"/>
      <c r="AH3" s="748"/>
      <c r="AI3" s="748"/>
      <c r="AJ3" s="1237"/>
      <c r="AK3" s="1237"/>
      <c r="AL3" s="748"/>
      <c r="AM3" s="748"/>
      <c r="AN3" s="748"/>
      <c r="AO3" s="748"/>
      <c r="AP3" s="748"/>
      <c r="AQ3" s="748"/>
      <c r="AR3" s="748"/>
      <c r="AS3" s="748"/>
      <c r="AT3" s="748"/>
      <c r="AU3" s="748"/>
      <c r="AV3" s="748"/>
      <c r="AW3" s="748"/>
      <c r="AX3" s="748"/>
      <c r="AY3" s="748"/>
      <c r="AZ3" s="748"/>
      <c r="BA3" s="748"/>
      <c r="BB3" s="748"/>
      <c r="BC3" s="748"/>
      <c r="BD3" s="748"/>
      <c r="BE3" s="748"/>
      <c r="BF3" s="748"/>
      <c r="BG3" s="228"/>
      <c r="BH3" s="228"/>
      <c r="BI3" s="228"/>
      <c r="BJ3" s="228"/>
      <c r="BK3" s="228"/>
      <c r="BL3" s="228"/>
      <c r="BM3" s="228"/>
      <c r="BN3" s="228"/>
      <c r="BO3" s="228"/>
      <c r="BP3" s="228"/>
      <c r="BQ3" s="228"/>
      <c r="BR3" s="228"/>
      <c r="BS3" s="228"/>
      <c r="BT3" s="113"/>
      <c r="BU3" s="113"/>
      <c r="BV3" s="113"/>
      <c r="BW3" s="113"/>
      <c r="BX3" s="113"/>
      <c r="BY3" s="113"/>
      <c r="BZ3" s="113"/>
      <c r="CA3" s="113"/>
      <c r="CB3" s="113"/>
      <c r="CC3" s="113"/>
      <c r="CD3" s="113"/>
      <c r="CE3" s="113"/>
      <c r="CF3" s="113"/>
      <c r="CG3" s="113"/>
      <c r="CH3" s="113"/>
      <c r="CI3" s="113"/>
      <c r="CJ3" s="113"/>
      <c r="CK3" s="229"/>
      <c r="CL3" s="229"/>
      <c r="CM3" s="229"/>
      <c r="CN3" s="229"/>
      <c r="CO3" s="229"/>
      <c r="CP3" s="229"/>
      <c r="CQ3" s="229"/>
      <c r="CR3" s="229"/>
      <c r="CS3" s="229"/>
      <c r="CT3" s="229"/>
      <c r="CU3" s="229"/>
      <c r="CV3" s="229"/>
      <c r="CW3" s="229"/>
      <c r="CX3" s="229"/>
      <c r="CY3" s="229"/>
      <c r="CZ3" s="113"/>
      <c r="DA3" s="113"/>
      <c r="DB3" s="113"/>
      <c r="DC3" s="113"/>
      <c r="DD3" s="113"/>
      <c r="DE3" s="113"/>
      <c r="DF3" s="113"/>
      <c r="DG3" s="113"/>
      <c r="DH3" s="113"/>
      <c r="DI3" s="113"/>
      <c r="DJ3" s="113"/>
      <c r="DK3" s="113"/>
      <c r="DL3" s="113"/>
      <c r="DM3" s="113"/>
      <c r="DN3" s="113"/>
      <c r="DO3" s="113"/>
      <c r="DP3" s="113"/>
      <c r="DQ3" s="113"/>
      <c r="DR3" s="113"/>
      <c r="DS3" s="113"/>
      <c r="DT3" s="113"/>
      <c r="DU3" s="113"/>
      <c r="DV3" s="113"/>
      <c r="DW3" s="113"/>
      <c r="DX3" s="113"/>
      <c r="DY3" s="113"/>
      <c r="DZ3" s="113"/>
      <c r="EA3" s="113"/>
      <c r="EB3" s="113"/>
      <c r="EC3" s="113"/>
      <c r="ED3" s="113"/>
      <c r="EE3" s="113"/>
      <c r="EF3" s="113"/>
      <c r="EG3" s="113"/>
      <c r="EH3" s="113"/>
      <c r="EI3" s="113"/>
    </row>
    <row r="4" spans="1:139" x14ac:dyDescent="0.2">
      <c r="B4" s="117"/>
      <c r="C4" s="117"/>
      <c r="D4" s="113"/>
      <c r="E4" s="113"/>
      <c r="F4" s="235" t="s">
        <v>286</v>
      </c>
      <c r="G4" s="236" t="s">
        <v>249</v>
      </c>
      <c r="H4" s="236" t="s">
        <v>260</v>
      </c>
      <c r="I4" s="230" t="s">
        <v>243</v>
      </c>
      <c r="K4" s="57" t="s">
        <v>313</v>
      </c>
      <c r="L4" s="236" t="s">
        <v>249</v>
      </c>
      <c r="M4" s="236" t="s">
        <v>260</v>
      </c>
      <c r="N4" s="228" t="s">
        <v>243</v>
      </c>
      <c r="O4" s="237"/>
      <c r="P4" s="696"/>
      <c r="Q4" s="696"/>
      <c r="R4" s="696"/>
      <c r="S4" s="696"/>
      <c r="T4" s="696"/>
      <c r="U4" s="696"/>
      <c r="V4" s="696"/>
      <c r="W4" s="238"/>
      <c r="X4" s="248"/>
      <c r="Y4" s="248"/>
      <c r="Z4" s="248"/>
      <c r="AA4" s="248"/>
      <c r="AB4" s="248"/>
      <c r="AC4" s="742"/>
      <c r="AD4" s="743"/>
      <c r="AE4" s="1238"/>
      <c r="AF4" s="748"/>
      <c r="AG4" s="748"/>
      <c r="AH4" s="748"/>
      <c r="AI4" s="748"/>
      <c r="AJ4" s="748"/>
      <c r="AK4" s="748"/>
      <c r="AL4" s="748"/>
      <c r="AM4" s="748"/>
      <c r="AN4" s="748"/>
      <c r="AO4" s="748"/>
      <c r="AP4" s="748"/>
      <c r="AQ4" s="748"/>
      <c r="AR4" s="748"/>
      <c r="AS4" s="748"/>
      <c r="AT4" s="748"/>
      <c r="AU4" s="748"/>
      <c r="AV4" s="748"/>
      <c r="AW4" s="748"/>
      <c r="AX4" s="748"/>
      <c r="AY4" s="748"/>
      <c r="AZ4" s="748"/>
      <c r="BA4" s="748"/>
      <c r="BB4" s="748"/>
      <c r="BC4" s="748"/>
      <c r="BD4" s="748"/>
      <c r="BE4" s="748"/>
      <c r="BF4" s="748"/>
      <c r="BG4" s="228"/>
      <c r="BH4" s="228"/>
      <c r="BI4" s="228"/>
      <c r="BJ4" s="228"/>
      <c r="BK4" s="228"/>
      <c r="BL4" s="228"/>
      <c r="BM4" s="228"/>
      <c r="BN4" s="228"/>
      <c r="BO4" s="228"/>
      <c r="BP4" s="228"/>
      <c r="BQ4" s="228"/>
      <c r="BR4" s="228"/>
      <c r="BS4" s="228"/>
      <c r="BT4" s="113"/>
      <c r="BU4" s="113"/>
      <c r="BV4" s="113"/>
      <c r="BW4" s="113"/>
      <c r="BX4" s="113"/>
      <c r="BY4" s="113"/>
      <c r="BZ4" s="113"/>
      <c r="CA4" s="113"/>
      <c r="CB4" s="113"/>
      <c r="CC4" s="113"/>
      <c r="CD4" s="113"/>
      <c r="CE4" s="113"/>
      <c r="CF4" s="113"/>
      <c r="CG4" s="113"/>
      <c r="CH4" s="113"/>
      <c r="CI4" s="113"/>
      <c r="CJ4" s="113"/>
      <c r="CK4" s="229"/>
      <c r="CL4" s="229"/>
      <c r="CM4" s="229"/>
      <c r="CN4" s="229"/>
      <c r="CO4" s="229"/>
      <c r="CP4" s="229"/>
      <c r="CQ4" s="229"/>
      <c r="CR4" s="229"/>
      <c r="CS4" s="229"/>
      <c r="CT4" s="229"/>
      <c r="CU4" s="229"/>
      <c r="CV4" s="229"/>
      <c r="CW4" s="229"/>
      <c r="CX4" s="229"/>
      <c r="CY4" s="229"/>
      <c r="CZ4" s="113"/>
      <c r="DA4" s="113"/>
      <c r="DB4" s="113"/>
      <c r="DC4" s="113"/>
      <c r="DD4" s="113"/>
      <c r="DE4" s="113"/>
      <c r="DF4" s="113"/>
      <c r="DG4" s="113"/>
      <c r="DH4" s="113"/>
      <c r="DI4" s="113"/>
      <c r="DJ4" s="113"/>
      <c r="DK4" s="113"/>
      <c r="DL4" s="113"/>
      <c r="DM4" s="113"/>
      <c r="DN4" s="113"/>
      <c r="DO4" s="113"/>
      <c r="DP4" s="113"/>
      <c r="DQ4" s="113"/>
      <c r="DR4" s="113"/>
      <c r="DS4" s="113"/>
      <c r="DT4" s="113"/>
      <c r="DU4" s="113"/>
      <c r="DV4" s="113"/>
      <c r="DW4" s="113"/>
      <c r="DX4" s="113"/>
      <c r="DY4" s="113"/>
      <c r="DZ4" s="113"/>
      <c r="EA4" s="113"/>
      <c r="EB4" s="113"/>
      <c r="EC4" s="113"/>
      <c r="ED4" s="113"/>
      <c r="EE4" s="113"/>
      <c r="EF4" s="113"/>
      <c r="EG4" s="113"/>
      <c r="EH4" s="113"/>
      <c r="EI4" s="113"/>
    </row>
    <row r="5" spans="1:139" x14ac:dyDescent="0.2">
      <c r="B5" s="230"/>
      <c r="C5" s="113"/>
      <c r="D5" s="239"/>
      <c r="E5" s="113"/>
      <c r="F5" s="240">
        <v>1</v>
      </c>
      <c r="G5" s="241">
        <v>1177.0883100000001</v>
      </c>
      <c r="H5" s="242">
        <v>1340.78611570561</v>
      </c>
      <c r="I5" s="243">
        <v>15.2</v>
      </c>
      <c r="J5" s="1048"/>
      <c r="K5" s="57">
        <v>1</v>
      </c>
      <c r="L5" s="241">
        <v>0</v>
      </c>
      <c r="M5" s="242">
        <v>0</v>
      </c>
      <c r="N5" s="243">
        <v>15.2</v>
      </c>
      <c r="O5" s="244"/>
      <c r="P5" s="697"/>
      <c r="Q5" s="697"/>
      <c r="R5" s="697"/>
      <c r="S5" s="697"/>
      <c r="T5" s="697"/>
      <c r="U5" s="697"/>
      <c r="V5" s="697"/>
      <c r="W5" s="245"/>
      <c r="X5" s="272"/>
      <c r="Y5" s="272"/>
      <c r="Z5" s="272"/>
      <c r="AA5" s="272"/>
      <c r="AB5" s="272"/>
      <c r="AC5" s="744"/>
      <c r="AD5" s="744"/>
      <c r="AE5" s="1219"/>
      <c r="AF5" s="1219"/>
      <c r="AG5" s="748"/>
      <c r="AH5" s="748"/>
      <c r="AI5" s="748"/>
      <c r="AJ5" s="748"/>
      <c r="AK5" s="748"/>
      <c r="AL5" s="748"/>
      <c r="AM5" s="748"/>
      <c r="AN5" s="748"/>
      <c r="AO5" s="748"/>
      <c r="AP5" s="748"/>
      <c r="AQ5" s="748"/>
      <c r="AR5" s="748"/>
      <c r="AS5" s="748"/>
      <c r="AT5" s="748"/>
      <c r="AU5" s="748"/>
      <c r="AV5" s="748"/>
      <c r="AW5" s="748"/>
      <c r="AX5" s="748"/>
      <c r="AY5" s="748"/>
      <c r="AZ5" s="748"/>
      <c r="BA5" s="748"/>
      <c r="BB5" s="748"/>
      <c r="BC5" s="748"/>
      <c r="BD5" s="748"/>
      <c r="BE5" s="748"/>
      <c r="BF5" s="748"/>
      <c r="BG5" s="228"/>
      <c r="BH5" s="228"/>
      <c r="BI5" s="228"/>
      <c r="BJ5" s="228"/>
      <c r="BK5" s="228"/>
      <c r="BL5" s="228"/>
      <c r="BM5" s="228"/>
      <c r="BN5" s="228"/>
      <c r="BO5" s="228"/>
      <c r="BP5" s="228"/>
      <c r="BQ5" s="228"/>
      <c r="BR5" s="228"/>
      <c r="BS5" s="228"/>
      <c r="BT5" s="113"/>
      <c r="BU5" s="113"/>
      <c r="BV5" s="113"/>
      <c r="BW5" s="113"/>
      <c r="BX5" s="113"/>
      <c r="BY5" s="113"/>
      <c r="BZ5" s="113"/>
      <c r="CA5" s="113"/>
      <c r="CB5" s="113"/>
      <c r="CC5" s="113"/>
      <c r="CD5" s="113"/>
      <c r="CE5" s="113"/>
      <c r="CF5" s="113"/>
      <c r="CG5" s="113"/>
      <c r="CH5" s="113"/>
      <c r="CI5" s="113"/>
      <c r="CJ5" s="113"/>
      <c r="CK5" s="229"/>
      <c r="CL5" s="229"/>
      <c r="CM5" s="229"/>
      <c r="CN5" s="229"/>
      <c r="CO5" s="229"/>
      <c r="CP5" s="229"/>
      <c r="CQ5" s="229"/>
      <c r="CR5" s="229"/>
      <c r="CS5" s="229"/>
      <c r="CT5" s="229"/>
      <c r="CU5" s="229"/>
      <c r="CV5" s="229"/>
      <c r="CW5" s="229"/>
      <c r="CX5" s="229"/>
      <c r="CY5" s="229"/>
      <c r="CZ5" s="113"/>
      <c r="DA5" s="113"/>
      <c r="DB5" s="113"/>
      <c r="DC5" s="113"/>
      <c r="DD5" s="113"/>
      <c r="DE5" s="113"/>
      <c r="DF5" s="113"/>
      <c r="DG5" s="113"/>
      <c r="DH5" s="113"/>
      <c r="DI5" s="113"/>
      <c r="DJ5" s="113"/>
      <c r="DK5" s="113"/>
      <c r="DL5" s="113"/>
      <c r="DM5" s="113"/>
      <c r="DN5" s="113"/>
      <c r="DO5" s="113"/>
      <c r="DP5" s="113"/>
      <c r="DQ5" s="113"/>
      <c r="DR5" s="113"/>
      <c r="DS5" s="113"/>
      <c r="DT5" s="113"/>
      <c r="DU5" s="113"/>
      <c r="DV5" s="113"/>
      <c r="DW5" s="113"/>
      <c r="DX5" s="113"/>
      <c r="DY5" s="113"/>
      <c r="DZ5" s="113"/>
      <c r="EA5" s="113"/>
      <c r="EB5" s="113"/>
      <c r="EC5" s="113"/>
      <c r="ED5" s="113"/>
      <c r="EE5" s="113"/>
      <c r="EF5" s="113"/>
      <c r="EG5" s="113"/>
      <c r="EH5" s="113"/>
      <c r="EI5" s="113"/>
    </row>
    <row r="6" spans="1:139" x14ac:dyDescent="0.2">
      <c r="B6" s="230"/>
      <c r="C6" s="113"/>
      <c r="D6" s="113"/>
      <c r="E6" s="113"/>
      <c r="F6" s="240">
        <v>2</v>
      </c>
      <c r="G6" s="241">
        <v>1170.9902139999999</v>
      </c>
      <c r="H6" s="242">
        <v>1305.92396792463</v>
      </c>
      <c r="I6" s="243">
        <v>45.6</v>
      </c>
      <c r="J6" s="1048"/>
      <c r="K6" s="57">
        <v>2</v>
      </c>
      <c r="L6" s="241">
        <v>0</v>
      </c>
      <c r="M6" s="242">
        <v>0</v>
      </c>
      <c r="N6" s="243">
        <v>45.6</v>
      </c>
      <c r="O6" s="244"/>
      <c r="P6" s="697"/>
      <c r="Q6" s="440"/>
      <c r="R6" s="697"/>
      <c r="S6" s="698"/>
      <c r="T6" s="699"/>
      <c r="U6" s="697"/>
      <c r="V6" s="697"/>
      <c r="W6" s="245"/>
      <c r="X6" s="272"/>
      <c r="Y6" s="272"/>
      <c r="Z6" s="272"/>
      <c r="AA6" s="272"/>
      <c r="AB6" s="272"/>
      <c r="AC6" s="744"/>
      <c r="AD6" s="744"/>
      <c r="AE6" s="1219"/>
      <c r="AF6" s="1219"/>
      <c r="AG6" s="748" t="s">
        <v>284</v>
      </c>
      <c r="AH6" s="748"/>
      <c r="AI6" s="748"/>
      <c r="AJ6" s="748"/>
      <c r="AK6" s="1198"/>
      <c r="AL6" s="748"/>
      <c r="AM6" s="748"/>
      <c r="AN6" s="748"/>
      <c r="AO6" s="748"/>
      <c r="AP6" s="748"/>
      <c r="AQ6" s="748"/>
      <c r="AR6" s="748"/>
      <c r="AS6" s="748"/>
      <c r="AT6" s="748"/>
      <c r="AU6" s="748"/>
      <c r="AV6" s="748"/>
      <c r="AW6" s="748"/>
      <c r="AX6" s="748"/>
      <c r="AY6" s="748"/>
      <c r="AZ6" s="748"/>
      <c r="BA6" s="748"/>
      <c r="BB6" s="748"/>
      <c r="BC6" s="748"/>
      <c r="BD6" s="748"/>
      <c r="BE6" s="748"/>
      <c r="BF6" s="748"/>
      <c r="BG6" s="228"/>
      <c r="BH6" s="228"/>
      <c r="BI6" s="228"/>
      <c r="BJ6" s="228"/>
      <c r="BK6" s="228"/>
      <c r="BL6" s="228"/>
      <c r="BM6" s="228"/>
      <c r="BN6" s="228"/>
      <c r="BO6" s="228"/>
      <c r="BP6" s="228"/>
      <c r="BQ6" s="228"/>
      <c r="BR6" s="228"/>
      <c r="BS6" s="228"/>
      <c r="BT6" s="113"/>
      <c r="BU6" s="113"/>
      <c r="BV6" s="113"/>
      <c r="BW6" s="113"/>
      <c r="BX6" s="113"/>
      <c r="BY6" s="113"/>
      <c r="BZ6" s="113"/>
      <c r="CA6" s="113"/>
      <c r="CB6" s="113"/>
      <c r="CC6" s="113"/>
      <c r="CD6" s="113"/>
      <c r="CE6" s="113"/>
      <c r="CF6" s="113"/>
      <c r="CG6" s="113"/>
      <c r="CH6" s="113"/>
      <c r="CI6" s="113"/>
      <c r="CJ6" s="113"/>
      <c r="CK6" s="229"/>
      <c r="CL6" s="229"/>
      <c r="CM6" s="229"/>
      <c r="CN6" s="229"/>
      <c r="CO6" s="229"/>
      <c r="CP6" s="229"/>
      <c r="CQ6" s="229"/>
      <c r="CR6" s="229"/>
      <c r="CS6" s="229"/>
      <c r="CT6" s="229"/>
      <c r="CU6" s="229"/>
      <c r="CV6" s="229"/>
      <c r="CW6" s="229"/>
      <c r="CX6" s="229"/>
      <c r="CY6" s="229"/>
      <c r="CZ6" s="113"/>
      <c r="DA6" s="113"/>
      <c r="DB6" s="113"/>
      <c r="DC6" s="113"/>
      <c r="DD6" s="113"/>
      <c r="DE6" s="113"/>
      <c r="DF6" s="113"/>
      <c r="DG6" s="113"/>
      <c r="DH6" s="113"/>
      <c r="DI6" s="113"/>
      <c r="DJ6" s="113"/>
      <c r="DK6" s="113"/>
      <c r="DL6" s="113"/>
      <c r="DM6" s="113"/>
      <c r="DN6" s="113"/>
      <c r="DO6" s="113"/>
      <c r="DP6" s="113"/>
      <c r="DQ6" s="113"/>
      <c r="DR6" s="113"/>
      <c r="DS6" s="113"/>
      <c r="DT6" s="113"/>
      <c r="DU6" s="113"/>
      <c r="DV6" s="113"/>
      <c r="DW6" s="113"/>
      <c r="DX6" s="113"/>
      <c r="DY6" s="113"/>
      <c r="DZ6" s="113"/>
      <c r="EA6" s="113"/>
      <c r="EB6" s="113"/>
      <c r="EC6" s="113"/>
      <c r="ED6" s="113"/>
      <c r="EE6" s="113"/>
      <c r="EF6" s="113"/>
      <c r="EG6" s="113"/>
      <c r="EH6" s="113"/>
      <c r="EI6" s="113"/>
    </row>
    <row r="7" spans="1:139" x14ac:dyDescent="0.2">
      <c r="B7" s="230"/>
      <c r="C7" s="246"/>
      <c r="D7" s="246"/>
      <c r="E7" s="247"/>
      <c r="F7" s="240">
        <v>3</v>
      </c>
      <c r="G7" s="241">
        <v>1181.1457439999999</v>
      </c>
      <c r="H7" s="242">
        <v>1302.91398463366</v>
      </c>
      <c r="I7" s="243">
        <v>76</v>
      </c>
      <c r="J7" s="1048"/>
      <c r="K7" s="57">
        <v>3</v>
      </c>
      <c r="L7" s="241">
        <v>0.25338396197365098</v>
      </c>
      <c r="M7" s="242">
        <v>0.25338396197365098</v>
      </c>
      <c r="N7" s="243">
        <v>76</v>
      </c>
      <c r="O7" s="244"/>
      <c r="P7" s="697"/>
      <c r="Q7" s="700"/>
      <c r="R7" s="697"/>
      <c r="S7" s="698"/>
      <c r="T7" s="702"/>
      <c r="U7" s="697"/>
      <c r="V7" s="697"/>
      <c r="W7" s="245"/>
      <c r="X7" s="272"/>
      <c r="Y7" s="272"/>
      <c r="Z7" s="272"/>
      <c r="AA7" s="272"/>
      <c r="AB7" s="272"/>
      <c r="AC7" s="744"/>
      <c r="AD7" s="744"/>
      <c r="AE7" s="1219"/>
      <c r="AF7" s="1219"/>
      <c r="AG7" s="1195" t="s">
        <v>275</v>
      </c>
      <c r="AH7" s="1185" t="s">
        <v>274</v>
      </c>
      <c r="AI7" s="1195" t="s">
        <v>277</v>
      </c>
      <c r="AJ7" s="748"/>
      <c r="AK7" s="748"/>
      <c r="AL7" s="748"/>
      <c r="AM7" s="748"/>
      <c r="AN7" s="748"/>
      <c r="AO7" s="748"/>
      <c r="AP7" s="1228" t="s">
        <v>175</v>
      </c>
      <c r="AQ7" s="1190"/>
      <c r="AR7" s="748"/>
      <c r="AS7" s="748"/>
      <c r="AT7" s="748"/>
      <c r="AU7" s="748"/>
      <c r="AV7" s="748"/>
      <c r="AW7" s="748"/>
      <c r="AX7" s="748"/>
      <c r="AY7" s="748"/>
      <c r="AZ7" s="748"/>
      <c r="BA7" s="748"/>
      <c r="BB7" s="748"/>
      <c r="BC7" s="748"/>
      <c r="BD7" s="748"/>
      <c r="BE7" s="748"/>
      <c r="BF7" s="748"/>
      <c r="BG7" s="228"/>
      <c r="BH7" s="228"/>
      <c r="BI7" s="228"/>
      <c r="BJ7" s="228"/>
      <c r="BK7" s="228"/>
      <c r="BL7" s="228"/>
      <c r="BM7" s="228"/>
      <c r="BN7" s="228"/>
      <c r="BO7" s="228"/>
      <c r="BP7" s="228"/>
      <c r="BQ7" s="228"/>
      <c r="BR7" s="228"/>
      <c r="BS7" s="228"/>
      <c r="BT7" s="113"/>
      <c r="BU7" s="113"/>
      <c r="BV7" s="113"/>
      <c r="BW7" s="113"/>
      <c r="BX7" s="113"/>
      <c r="BY7" s="113"/>
      <c r="BZ7" s="113"/>
      <c r="CA7" s="113"/>
      <c r="CB7" s="113"/>
      <c r="CC7" s="113"/>
      <c r="CD7" s="113"/>
      <c r="CE7" s="113"/>
      <c r="CF7" s="113"/>
      <c r="CG7" s="113"/>
      <c r="CH7" s="113"/>
      <c r="CI7" s="113"/>
      <c r="CJ7" s="113"/>
      <c r="CK7" s="229"/>
      <c r="CL7" s="229"/>
      <c r="CM7" s="229"/>
      <c r="CN7" s="229"/>
      <c r="CO7" s="229"/>
      <c r="CP7" s="229"/>
      <c r="CQ7" s="229"/>
      <c r="CR7" s="229"/>
      <c r="CS7" s="229"/>
      <c r="CT7" s="229"/>
      <c r="CU7" s="229"/>
      <c r="CV7" s="229"/>
      <c r="CW7" s="229"/>
      <c r="CX7" s="229"/>
      <c r="CY7" s="229"/>
      <c r="CZ7" s="113"/>
      <c r="DA7" s="113"/>
      <c r="DB7" s="113"/>
      <c r="DC7" s="113"/>
      <c r="DD7" s="113"/>
      <c r="DE7" s="113"/>
      <c r="DF7" s="113"/>
      <c r="DG7" s="113"/>
      <c r="DH7" s="113"/>
      <c r="DI7" s="113"/>
      <c r="DJ7" s="113"/>
      <c r="DK7" s="113"/>
      <c r="DL7" s="113"/>
      <c r="DM7" s="113"/>
      <c r="DN7" s="113"/>
      <c r="DO7" s="113"/>
      <c r="DP7" s="113"/>
      <c r="DQ7" s="113"/>
      <c r="DR7" s="113"/>
      <c r="DS7" s="113"/>
      <c r="DT7" s="113"/>
      <c r="DU7" s="113"/>
      <c r="DV7" s="113"/>
      <c r="DW7" s="113"/>
      <c r="DX7" s="113"/>
      <c r="DY7" s="113"/>
      <c r="DZ7" s="113"/>
      <c r="EA7" s="113"/>
      <c r="EB7" s="113"/>
      <c r="EC7" s="113"/>
      <c r="ED7" s="113"/>
      <c r="EE7" s="113"/>
      <c r="EF7" s="113"/>
      <c r="EG7" s="113"/>
      <c r="EH7" s="113"/>
      <c r="EI7" s="113"/>
    </row>
    <row r="8" spans="1:139" s="251" customFormat="1" x14ac:dyDescent="0.2">
      <c r="A8" s="218"/>
      <c r="B8" s="230"/>
      <c r="C8" s="247"/>
      <c r="D8" s="247"/>
      <c r="E8" s="247"/>
      <c r="F8" s="240">
        <v>4</v>
      </c>
      <c r="G8" s="241">
        <v>1197.2169610000001</v>
      </c>
      <c r="H8" s="242">
        <v>1313.9477053834701</v>
      </c>
      <c r="I8" s="243">
        <v>106.4</v>
      </c>
      <c r="J8" s="1048"/>
      <c r="K8" s="57">
        <v>4</v>
      </c>
      <c r="L8" s="241">
        <v>2.5864041630140799</v>
      </c>
      <c r="M8" s="242">
        <v>2.5864041630140799</v>
      </c>
      <c r="N8" s="243">
        <v>106.4</v>
      </c>
      <c r="O8" s="244"/>
      <c r="P8" s="697"/>
      <c r="Q8" s="700"/>
      <c r="R8" s="697"/>
      <c r="S8" s="698"/>
      <c r="T8" s="702"/>
      <c r="U8" s="697"/>
      <c r="V8" s="697"/>
      <c r="W8" s="245"/>
      <c r="X8" s="272"/>
      <c r="Y8" s="272"/>
      <c r="Z8" s="272"/>
      <c r="AA8" s="272"/>
      <c r="AB8" s="272"/>
      <c r="AC8" s="744"/>
      <c r="AD8" s="744"/>
      <c r="AE8" s="1219"/>
      <c r="AF8" s="1238"/>
      <c r="AG8" s="1195" t="s">
        <v>177</v>
      </c>
      <c r="AH8" s="1195" t="s">
        <v>180</v>
      </c>
      <c r="AI8" s="1195" t="s">
        <v>279</v>
      </c>
      <c r="AJ8" s="1195" t="s">
        <v>276</v>
      </c>
      <c r="AK8" s="1239" t="s">
        <v>181</v>
      </c>
      <c r="AL8" s="1239" t="s">
        <v>182</v>
      </c>
      <c r="AM8" s="1123" t="s">
        <v>280</v>
      </c>
      <c r="AN8" s="1123" t="s">
        <v>278</v>
      </c>
      <c r="AO8" s="759"/>
      <c r="AP8" s="1134" t="s">
        <v>179</v>
      </c>
      <c r="AQ8" s="759"/>
      <c r="AR8" s="759"/>
      <c r="AS8" s="1195" t="s">
        <v>281</v>
      </c>
      <c r="AT8" s="759"/>
      <c r="AU8" s="1195" t="s">
        <v>282</v>
      </c>
      <c r="AV8" s="759"/>
      <c r="AW8" s="759"/>
      <c r="AX8" s="759"/>
      <c r="AY8" s="759"/>
      <c r="AZ8" s="759"/>
      <c r="BA8" s="1195"/>
      <c r="BB8" s="759"/>
      <c r="BC8" s="759"/>
      <c r="BD8" s="1195"/>
      <c r="BE8" s="759"/>
      <c r="BF8" s="759"/>
      <c r="BG8" s="249"/>
      <c r="BH8" s="249"/>
      <c r="BI8" s="249"/>
      <c r="BJ8" s="249"/>
      <c r="BK8" s="249"/>
      <c r="BL8" s="249"/>
      <c r="BM8" s="249"/>
      <c r="BN8" s="249"/>
      <c r="BO8" s="228"/>
      <c r="BP8" s="228"/>
      <c r="BQ8" s="228"/>
      <c r="BR8" s="228"/>
      <c r="BS8" s="228"/>
      <c r="BT8" s="113"/>
      <c r="BU8" s="113"/>
      <c r="BV8" s="113"/>
      <c r="BW8" s="113"/>
      <c r="BX8" s="113"/>
      <c r="BY8" s="113"/>
      <c r="BZ8" s="113"/>
      <c r="CA8" s="113"/>
      <c r="CB8" s="113"/>
      <c r="CC8" s="113"/>
      <c r="CD8" s="113"/>
      <c r="CE8" s="113"/>
      <c r="CF8" s="113"/>
      <c r="CG8" s="113"/>
      <c r="CH8" s="113"/>
      <c r="CI8" s="113"/>
      <c r="CJ8" s="113"/>
      <c r="CK8" s="229"/>
      <c r="CL8" s="229"/>
      <c r="CM8" s="229"/>
      <c r="CN8" s="229"/>
      <c r="CO8" s="229"/>
      <c r="CP8" s="229"/>
      <c r="CQ8" s="229"/>
      <c r="CR8" s="229"/>
      <c r="CS8" s="229"/>
      <c r="CT8" s="250"/>
      <c r="CU8" s="250"/>
      <c r="CV8" s="250"/>
      <c r="CW8" s="250"/>
      <c r="CX8" s="250"/>
      <c r="CY8" s="250"/>
      <c r="CZ8" s="247"/>
      <c r="DA8" s="247"/>
      <c r="DB8" s="247"/>
      <c r="DC8" s="247"/>
      <c r="DD8" s="247"/>
      <c r="DE8" s="247"/>
      <c r="DF8" s="247"/>
      <c r="DG8" s="247"/>
      <c r="DH8" s="247"/>
      <c r="DI8" s="247"/>
      <c r="DJ8" s="247"/>
      <c r="DK8" s="247"/>
      <c r="DL8" s="247"/>
      <c r="DM8" s="247"/>
      <c r="DN8" s="247"/>
      <c r="DO8" s="247"/>
      <c r="DP8" s="247"/>
      <c r="DQ8" s="247"/>
      <c r="DR8" s="247"/>
      <c r="DS8" s="247"/>
      <c r="DT8" s="247"/>
      <c r="DU8" s="247"/>
      <c r="DV8" s="247"/>
      <c r="DW8" s="247"/>
      <c r="DX8" s="247"/>
      <c r="DY8" s="247"/>
      <c r="DZ8" s="247"/>
      <c r="EA8" s="247"/>
      <c r="EB8" s="247"/>
      <c r="EC8" s="247"/>
      <c r="ED8" s="247"/>
      <c r="EE8" s="247"/>
      <c r="EF8" s="247"/>
      <c r="EG8" s="247"/>
      <c r="EH8" s="247"/>
      <c r="EI8" s="247"/>
    </row>
    <row r="9" spans="1:139" x14ac:dyDescent="0.2">
      <c r="B9" s="230"/>
      <c r="C9" s="113"/>
      <c r="D9" s="890" t="s">
        <v>617</v>
      </c>
      <c r="E9" s="113"/>
      <c r="F9" s="240">
        <v>5</v>
      </c>
      <c r="G9" s="241">
        <v>1214.2169670000001</v>
      </c>
      <c r="H9" s="242">
        <v>1329.7349937014001</v>
      </c>
      <c r="I9" s="243">
        <v>136.80000000000001</v>
      </c>
      <c r="J9" s="1048"/>
      <c r="K9" s="57">
        <v>5</v>
      </c>
      <c r="L9" s="241">
        <v>9.4279713523053807</v>
      </c>
      <c r="M9" s="242">
        <v>9.4279713523053807</v>
      </c>
      <c r="N9" s="243">
        <v>136.80000000000001</v>
      </c>
      <c r="O9" s="244"/>
      <c r="P9" s="697"/>
      <c r="Q9" s="700"/>
      <c r="R9" s="697"/>
      <c r="S9" s="698"/>
      <c r="T9" s="702"/>
      <c r="U9" s="697"/>
      <c r="V9" s="697"/>
      <c r="W9" s="245"/>
      <c r="X9" s="272"/>
      <c r="Y9" s="272"/>
      <c r="Z9" s="272"/>
      <c r="AA9" s="272"/>
      <c r="AB9" s="272"/>
      <c r="AC9" s="744"/>
      <c r="AD9" s="744"/>
      <c r="AE9" s="1219"/>
      <c r="AF9" s="1198">
        <v>1</v>
      </c>
      <c r="AG9" s="1190">
        <f>30.4/2</f>
        <v>15.2</v>
      </c>
      <c r="AH9" s="1190">
        <f t="shared" ref="AH9:AH32" si="0">730+AG9</f>
        <v>745.2</v>
      </c>
      <c r="AI9" s="1190">
        <f>30.4/2</f>
        <v>15.2</v>
      </c>
      <c r="AJ9" s="1204">
        <f>IF($AI9-50&gt;0,$AI9-50,0)</f>
        <v>0</v>
      </c>
      <c r="AK9" s="1201">
        <f t="shared" ref="AK9:AK32" si="1">($D$13*(1-(1-($D$14/$D$13)^(1/3))*EXP(-$D$15/1000*AH9))^3)*lbs</f>
        <v>1199.2718512021736</v>
      </c>
      <c r="AL9" s="1201">
        <f t="shared" ref="AL9:AL32" si="2">($D$16/BW_P2_1*AG9*EXP(1-AG9/BW_P2_1))*lbs</f>
        <v>22.1835411555499</v>
      </c>
      <c r="AM9" s="1190">
        <f t="shared" ref="AM9:AM32" si="3">AK9-AL9</f>
        <v>1177.0883100466237</v>
      </c>
      <c r="AN9" s="1201">
        <f t="shared" ref="AN9:AN17" si="4">(BW_P3_1)^3*(AJ9)^3*lbs</f>
        <v>0</v>
      </c>
      <c r="AO9" s="748"/>
      <c r="AP9" s="1190">
        <v>532</v>
      </c>
      <c r="AQ9" s="1208"/>
      <c r="AR9" s="1208">
        <f t="shared" ref="AR9:AR32" si="5">AM9</f>
        <v>1177.0883100466237</v>
      </c>
      <c r="AS9" s="1208">
        <f t="shared" ref="AS9:AS32" si="6">AM38</f>
        <v>1340.7861157056134</v>
      </c>
      <c r="AT9" s="1240">
        <f t="shared" ref="AT9:AT17" si="7">AN9</f>
        <v>0</v>
      </c>
      <c r="AU9" s="1240">
        <f t="shared" ref="AU9:AU17" si="8">AN38</f>
        <v>0</v>
      </c>
      <c r="AV9" s="748"/>
      <c r="AW9" s="748"/>
      <c r="AX9" s="748"/>
      <c r="AY9" s="748"/>
      <c r="AZ9" s="1190"/>
      <c r="BA9" s="1190"/>
      <c r="BB9" s="748"/>
      <c r="BC9" s="1190"/>
      <c r="BD9" s="1190"/>
      <c r="BE9" s="748"/>
      <c r="BF9" s="748"/>
      <c r="BG9" s="228"/>
      <c r="BH9" s="228"/>
      <c r="BI9" s="228"/>
      <c r="BJ9" s="228"/>
      <c r="BK9" s="228"/>
      <c r="BL9" s="228"/>
      <c r="BM9" s="228"/>
      <c r="BN9" s="228"/>
      <c r="BO9" s="228"/>
      <c r="BP9" s="228"/>
      <c r="BQ9" s="228"/>
      <c r="BR9" s="228"/>
      <c r="BS9" s="228"/>
      <c r="BT9" s="113"/>
      <c r="BU9" s="113"/>
      <c r="BV9" s="113"/>
      <c r="BW9" s="113"/>
      <c r="BX9" s="113"/>
      <c r="BY9" s="113"/>
      <c r="BZ9" s="113"/>
      <c r="CA9" s="113"/>
      <c r="CB9" s="113"/>
      <c r="CC9" s="113"/>
      <c r="CD9" s="113"/>
      <c r="CE9" s="113"/>
      <c r="CF9" s="113"/>
      <c r="CG9" s="113"/>
      <c r="CH9" s="113"/>
      <c r="CI9" s="113"/>
      <c r="CJ9" s="113"/>
      <c r="CK9" s="229"/>
      <c r="CL9" s="229"/>
      <c r="CM9" s="229"/>
      <c r="CN9" s="229"/>
      <c r="CO9" s="229"/>
      <c r="CP9" s="229"/>
      <c r="CQ9" s="229"/>
      <c r="CR9" s="229"/>
      <c r="CS9" s="229"/>
      <c r="CT9" s="229"/>
      <c r="CU9" s="229"/>
      <c r="CV9" s="229"/>
      <c r="CW9" s="229"/>
      <c r="CX9" s="229"/>
      <c r="CY9" s="229"/>
      <c r="CZ9" s="113"/>
      <c r="DA9" s="113"/>
      <c r="DB9" s="113"/>
      <c r="DC9" s="113"/>
      <c r="DD9" s="113"/>
      <c r="DE9" s="113"/>
      <c r="DF9" s="113"/>
      <c r="DG9" s="113"/>
      <c r="DH9" s="113"/>
      <c r="DI9" s="113"/>
      <c r="DJ9" s="113"/>
      <c r="DK9" s="113"/>
      <c r="DL9" s="113"/>
      <c r="DM9" s="113"/>
      <c r="DN9" s="113"/>
      <c r="DO9" s="113"/>
      <c r="DP9" s="113"/>
      <c r="DQ9" s="113"/>
      <c r="DR9" s="113"/>
      <c r="DS9" s="113"/>
      <c r="DT9" s="113"/>
      <c r="DU9" s="113"/>
      <c r="DV9" s="113"/>
      <c r="DW9" s="113"/>
      <c r="DX9" s="113"/>
      <c r="DY9" s="113"/>
      <c r="DZ9" s="113"/>
      <c r="EA9" s="113"/>
      <c r="EB9" s="113"/>
      <c r="EC9" s="113"/>
      <c r="ED9" s="113"/>
      <c r="EE9" s="113"/>
      <c r="EF9" s="113"/>
      <c r="EG9" s="113"/>
      <c r="EH9" s="113"/>
      <c r="EI9" s="113"/>
    </row>
    <row r="10" spans="1:139" x14ac:dyDescent="0.2">
      <c r="B10" s="230"/>
      <c r="C10" s="113"/>
      <c r="D10" s="113"/>
      <c r="E10" s="113"/>
      <c r="F10" s="240">
        <v>6</v>
      </c>
      <c r="G10" s="241">
        <v>1229.965886</v>
      </c>
      <c r="H10" s="242">
        <v>1345.7337168705101</v>
      </c>
      <c r="I10" s="243">
        <v>167.2</v>
      </c>
      <c r="J10" s="1048"/>
      <c r="K10" s="57">
        <v>6</v>
      </c>
      <c r="L10" s="241">
        <v>23.208224332025399</v>
      </c>
      <c r="M10" s="242">
        <v>23.208224332025399</v>
      </c>
      <c r="N10" s="243">
        <v>167.2</v>
      </c>
      <c r="O10" s="244"/>
      <c r="P10" s="697"/>
      <c r="Q10" s="700"/>
      <c r="R10" s="697"/>
      <c r="S10" s="698"/>
      <c r="T10" s="702"/>
      <c r="U10" s="697"/>
      <c r="V10" s="697"/>
      <c r="W10" s="245"/>
      <c r="X10" s="272"/>
      <c r="Y10" s="272"/>
      <c r="Z10" s="272"/>
      <c r="AA10" s="272"/>
      <c r="AB10" s="272"/>
      <c r="AC10" s="744"/>
      <c r="AD10" s="744"/>
      <c r="AE10" s="1219"/>
      <c r="AF10" s="1198">
        <v>2</v>
      </c>
      <c r="AG10" s="1190">
        <f>AG9+30.4</f>
        <v>45.599999999999994</v>
      </c>
      <c r="AH10" s="1190">
        <f t="shared" si="0"/>
        <v>775.6</v>
      </c>
      <c r="AI10" s="1208">
        <f t="shared" ref="AI10:AI17" si="9">AI9+30.4</f>
        <v>45.599999999999994</v>
      </c>
      <c r="AJ10" s="1204">
        <f t="shared" ref="AJ10:AJ17" si="10">IF($AI10-50&gt;0,$AI10-50,0)</f>
        <v>0</v>
      </c>
      <c r="AK10" s="1201">
        <f t="shared" si="1"/>
        <v>1212.6806023709548</v>
      </c>
      <c r="AL10" s="1201">
        <f t="shared" si="2"/>
        <v>41.690388286069833</v>
      </c>
      <c r="AM10" s="1190">
        <f t="shared" si="3"/>
        <v>1170.9902140848849</v>
      </c>
      <c r="AN10" s="1201">
        <f t="shared" si="4"/>
        <v>0</v>
      </c>
      <c r="AO10" s="748"/>
      <c r="AP10" s="1190">
        <v>529</v>
      </c>
      <c r="AQ10" s="1208"/>
      <c r="AR10" s="1208">
        <f t="shared" si="5"/>
        <v>1170.9902140848849</v>
      </c>
      <c r="AS10" s="1208">
        <f t="shared" si="6"/>
        <v>1305.9239679246257</v>
      </c>
      <c r="AT10" s="1240">
        <f t="shared" si="7"/>
        <v>0</v>
      </c>
      <c r="AU10" s="1240">
        <f t="shared" si="8"/>
        <v>0</v>
      </c>
      <c r="AV10" s="748"/>
      <c r="AW10" s="748"/>
      <c r="AX10" s="748"/>
      <c r="AY10" s="748"/>
      <c r="AZ10" s="1190"/>
      <c r="BA10" s="1190"/>
      <c r="BB10" s="748"/>
      <c r="BC10" s="1190"/>
      <c r="BD10" s="1190"/>
      <c r="BE10" s="748"/>
      <c r="BF10" s="748"/>
      <c r="BG10" s="228"/>
      <c r="BH10" s="228"/>
      <c r="BI10" s="228"/>
      <c r="BJ10" s="228"/>
      <c r="BK10" s="228"/>
      <c r="BL10" s="228"/>
      <c r="BM10" s="228"/>
      <c r="BN10" s="228"/>
      <c r="BO10" s="228"/>
      <c r="BP10" s="228"/>
      <c r="BQ10" s="228"/>
      <c r="BR10" s="228"/>
      <c r="BS10" s="228"/>
      <c r="BT10" s="113"/>
      <c r="BU10" s="113"/>
      <c r="BV10" s="113"/>
      <c r="BW10" s="113"/>
      <c r="BX10" s="113"/>
      <c r="BY10" s="113"/>
      <c r="BZ10" s="113"/>
      <c r="CA10" s="113"/>
      <c r="CB10" s="113"/>
      <c r="CC10" s="113"/>
      <c r="CD10" s="113"/>
      <c r="CE10" s="113"/>
      <c r="CF10" s="113"/>
      <c r="CG10" s="113"/>
      <c r="CH10" s="113"/>
      <c r="CI10" s="113"/>
      <c r="CJ10" s="113"/>
      <c r="CK10" s="229"/>
      <c r="CL10" s="229"/>
      <c r="CM10" s="229"/>
      <c r="CN10" s="229"/>
      <c r="CO10" s="229"/>
      <c r="CP10" s="229"/>
      <c r="CQ10" s="229"/>
      <c r="CR10" s="229"/>
      <c r="CS10" s="229"/>
      <c r="CT10" s="229"/>
      <c r="CU10" s="229"/>
      <c r="CV10" s="229"/>
      <c r="CW10" s="229"/>
      <c r="CX10" s="229"/>
      <c r="CY10" s="229"/>
      <c r="CZ10" s="113"/>
      <c r="DA10" s="113"/>
      <c r="DB10" s="113"/>
      <c r="DC10" s="113"/>
      <c r="DD10" s="113"/>
      <c r="DE10" s="113"/>
      <c r="DF10" s="113"/>
      <c r="DG10" s="113"/>
      <c r="DH10" s="113"/>
      <c r="DI10" s="113"/>
      <c r="DJ10" s="113"/>
      <c r="DK10" s="113"/>
      <c r="DL10" s="113"/>
      <c r="DM10" s="113"/>
      <c r="DN10" s="113"/>
      <c r="DO10" s="113"/>
      <c r="DP10" s="113"/>
      <c r="DQ10" s="113"/>
      <c r="DR10" s="113"/>
      <c r="DS10" s="113"/>
      <c r="DT10" s="113"/>
      <c r="DU10" s="113"/>
      <c r="DV10" s="113"/>
      <c r="DW10" s="113"/>
      <c r="DX10" s="113"/>
      <c r="DY10" s="113"/>
      <c r="DZ10" s="113"/>
      <c r="EA10" s="113"/>
      <c r="EB10" s="113"/>
      <c r="EC10" s="113"/>
      <c r="ED10" s="113"/>
      <c r="EE10" s="113"/>
      <c r="EF10" s="113"/>
      <c r="EG10" s="113"/>
      <c r="EH10" s="113"/>
      <c r="EI10" s="113"/>
    </row>
    <row r="11" spans="1:139" x14ac:dyDescent="0.2">
      <c r="B11" s="280"/>
      <c r="C11" s="113"/>
      <c r="D11" s="253" t="s">
        <v>273</v>
      </c>
      <c r="E11" s="113"/>
      <c r="F11" s="240">
        <v>7</v>
      </c>
      <c r="G11" s="241">
        <v>1243.6996489999999</v>
      </c>
      <c r="H11" s="242">
        <v>1359.9721510167999</v>
      </c>
      <c r="I11" s="243">
        <v>197.6</v>
      </c>
      <c r="J11" s="1048"/>
      <c r="K11" s="57">
        <v>7</v>
      </c>
      <c r="L11" s="241">
        <v>46.3573019043518</v>
      </c>
      <c r="M11" s="242">
        <v>46.3573019043518</v>
      </c>
      <c r="N11" s="243">
        <v>197.6</v>
      </c>
      <c r="O11" s="244"/>
      <c r="P11" s="697"/>
      <c r="Q11" s="700"/>
      <c r="R11" s="697"/>
      <c r="S11" s="698"/>
      <c r="T11" s="702"/>
      <c r="U11" s="697"/>
      <c r="V11" s="697"/>
      <c r="W11" s="245"/>
      <c r="X11" s="272"/>
      <c r="Y11" s="272"/>
      <c r="Z11" s="272"/>
      <c r="AA11" s="272"/>
      <c r="AB11" s="272"/>
      <c r="AC11" s="744"/>
      <c r="AD11" s="744"/>
      <c r="AE11" s="1219"/>
      <c r="AF11" s="1198">
        <v>3</v>
      </c>
      <c r="AG11" s="1190">
        <f t="shared" ref="AG11:AG32" si="11">AG10+30.4</f>
        <v>76</v>
      </c>
      <c r="AH11" s="1190">
        <f t="shared" si="0"/>
        <v>806</v>
      </c>
      <c r="AI11" s="1190">
        <f t="shared" si="9"/>
        <v>76</v>
      </c>
      <c r="AJ11" s="1204">
        <f t="shared" si="10"/>
        <v>26</v>
      </c>
      <c r="AK11" s="1201">
        <f t="shared" si="1"/>
        <v>1224.6737229503742</v>
      </c>
      <c r="AL11" s="1201">
        <f t="shared" si="2"/>
        <v>43.527978775292034</v>
      </c>
      <c r="AM11" s="1190">
        <f t="shared" si="3"/>
        <v>1181.1457441750822</v>
      </c>
      <c r="AN11" s="1201">
        <f t="shared" si="4"/>
        <v>0.25338396197365104</v>
      </c>
      <c r="AO11" s="748"/>
      <c r="AP11" s="1190">
        <v>534</v>
      </c>
      <c r="AQ11" s="1208"/>
      <c r="AR11" s="1208">
        <f t="shared" si="5"/>
        <v>1181.1457441750822</v>
      </c>
      <c r="AS11" s="1208">
        <f t="shared" si="6"/>
        <v>1302.9139846336634</v>
      </c>
      <c r="AT11" s="1240">
        <f t="shared" si="7"/>
        <v>0.25338396197365104</v>
      </c>
      <c r="AU11" s="1240">
        <f t="shared" si="8"/>
        <v>0.25338396197365104</v>
      </c>
      <c r="AV11" s="748"/>
      <c r="AW11" s="748"/>
      <c r="AX11" s="748"/>
      <c r="AY11" s="748"/>
      <c r="AZ11" s="1190"/>
      <c r="BA11" s="1190"/>
      <c r="BB11" s="748"/>
      <c r="BC11" s="1190"/>
      <c r="BD11" s="1190"/>
      <c r="BE11" s="748"/>
      <c r="BF11" s="748"/>
      <c r="BG11" s="228"/>
      <c r="BH11" s="228"/>
      <c r="BI11" s="228"/>
      <c r="BJ11" s="228"/>
      <c r="BK11" s="228"/>
      <c r="BL11" s="228"/>
      <c r="BM11" s="228"/>
      <c r="BN11" s="228"/>
      <c r="BO11" s="228"/>
      <c r="BP11" s="228"/>
      <c r="BQ11" s="228"/>
      <c r="BR11" s="228"/>
      <c r="BS11" s="228"/>
      <c r="BT11" s="113"/>
      <c r="BU11" s="113"/>
      <c r="BV11" s="113"/>
      <c r="BW11" s="113"/>
      <c r="BX11" s="113"/>
      <c r="BY11" s="113"/>
      <c r="BZ11" s="113"/>
      <c r="CA11" s="113"/>
      <c r="CB11" s="113"/>
      <c r="CC11" s="113"/>
      <c r="CD11" s="113"/>
      <c r="CE11" s="113"/>
      <c r="CF11" s="113"/>
      <c r="CG11" s="113"/>
      <c r="CH11" s="113"/>
      <c r="CI11" s="113"/>
      <c r="CJ11" s="113"/>
      <c r="CK11" s="229"/>
      <c r="CL11" s="229"/>
      <c r="CM11" s="229"/>
      <c r="CN11" s="229"/>
      <c r="CO11" s="229"/>
      <c r="CP11" s="229"/>
      <c r="CQ11" s="229"/>
      <c r="CR11" s="229"/>
      <c r="CS11" s="229"/>
      <c r="CT11" s="229"/>
      <c r="CU11" s="229"/>
      <c r="CV11" s="229"/>
      <c r="CW11" s="229"/>
      <c r="CX11" s="229"/>
      <c r="CY11" s="229"/>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row>
    <row r="12" spans="1:139" x14ac:dyDescent="0.2">
      <c r="B12" s="230"/>
      <c r="C12" s="230"/>
      <c r="D12" s="49" t="s">
        <v>168</v>
      </c>
      <c r="E12" s="113"/>
      <c r="F12" s="240">
        <v>8</v>
      </c>
      <c r="G12" s="241">
        <v>1255.3254240000001</v>
      </c>
      <c r="H12" s="242">
        <v>1371.8119793451699</v>
      </c>
      <c r="I12" s="243">
        <v>228</v>
      </c>
      <c r="J12" s="1048"/>
      <c r="K12" s="57">
        <v>8</v>
      </c>
      <c r="L12" s="241">
        <v>81.3053428714624</v>
      </c>
      <c r="M12" s="242">
        <v>81.3053428714624</v>
      </c>
      <c r="N12" s="243">
        <v>228</v>
      </c>
      <c r="O12" s="244"/>
      <c r="P12" s="697"/>
      <c r="Q12" s="700"/>
      <c r="R12" s="697"/>
      <c r="S12" s="698"/>
      <c r="T12" s="702"/>
      <c r="U12" s="697"/>
      <c r="V12" s="697"/>
      <c r="W12" s="245"/>
      <c r="X12" s="272"/>
      <c r="Y12" s="272"/>
      <c r="Z12" s="272"/>
      <c r="AA12" s="272"/>
      <c r="AB12" s="272"/>
      <c r="AC12" s="744"/>
      <c r="AD12" s="744"/>
      <c r="AE12" s="1219"/>
      <c r="AF12" s="1198">
        <v>4</v>
      </c>
      <c r="AG12" s="1190">
        <f t="shared" si="11"/>
        <v>106.4</v>
      </c>
      <c r="AH12" s="1190">
        <f t="shared" si="0"/>
        <v>836.4</v>
      </c>
      <c r="AI12" s="1190">
        <f t="shared" si="9"/>
        <v>106.4</v>
      </c>
      <c r="AJ12" s="1204">
        <f t="shared" si="10"/>
        <v>56.400000000000006</v>
      </c>
      <c r="AK12" s="1201">
        <f t="shared" si="1"/>
        <v>1235.3920754725502</v>
      </c>
      <c r="AL12" s="1201">
        <f t="shared" si="2"/>
        <v>38.175114502162039</v>
      </c>
      <c r="AM12" s="1190">
        <f t="shared" si="3"/>
        <v>1197.2169609703883</v>
      </c>
      <c r="AN12" s="1201">
        <f t="shared" si="4"/>
        <v>2.5864041630140751</v>
      </c>
      <c r="AO12" s="748"/>
      <c r="AP12" s="1190">
        <v>539</v>
      </c>
      <c r="AQ12" s="1208"/>
      <c r="AR12" s="1208">
        <f t="shared" si="5"/>
        <v>1197.2169609703883</v>
      </c>
      <c r="AS12" s="1208">
        <f t="shared" si="6"/>
        <v>1313.9477053834717</v>
      </c>
      <c r="AT12" s="1240">
        <f t="shared" si="7"/>
        <v>2.5864041630140751</v>
      </c>
      <c r="AU12" s="1240">
        <f t="shared" si="8"/>
        <v>2.5864041630140751</v>
      </c>
      <c r="AV12" s="748"/>
      <c r="AW12" s="748"/>
      <c r="AX12" s="748"/>
      <c r="AY12" s="748"/>
      <c r="AZ12" s="1190"/>
      <c r="BA12" s="1190"/>
      <c r="BB12" s="748"/>
      <c r="BC12" s="1190"/>
      <c r="BD12" s="1190"/>
      <c r="BE12" s="748"/>
      <c r="BF12" s="748"/>
      <c r="BG12" s="228"/>
      <c r="BH12" s="228"/>
      <c r="BI12" s="228"/>
      <c r="BJ12" s="228"/>
      <c r="BK12" s="228"/>
      <c r="BL12" s="228"/>
      <c r="BM12" s="228"/>
      <c r="BN12" s="228"/>
      <c r="BO12" s="228"/>
      <c r="BP12" s="228"/>
      <c r="BQ12" s="228"/>
      <c r="BR12" s="228"/>
      <c r="BS12" s="228"/>
      <c r="BT12" s="113"/>
      <c r="BU12" s="113"/>
      <c r="BV12" s="113"/>
      <c r="BW12" s="113"/>
      <c r="BX12" s="113"/>
      <c r="BY12" s="113"/>
      <c r="BZ12" s="113"/>
      <c r="CA12" s="113"/>
      <c r="CB12" s="113"/>
      <c r="CC12" s="113"/>
      <c r="CD12" s="113"/>
      <c r="CE12" s="113"/>
      <c r="CF12" s="113"/>
      <c r="CG12" s="113"/>
      <c r="CH12" s="113"/>
      <c r="CI12" s="113"/>
      <c r="CJ12" s="113"/>
      <c r="CK12" s="229"/>
      <c r="CL12" s="229"/>
      <c r="CM12" s="229"/>
      <c r="CN12" s="229"/>
      <c r="CO12" s="229"/>
      <c r="CP12" s="229"/>
      <c r="CQ12" s="229"/>
      <c r="CR12" s="229"/>
      <c r="CS12" s="229"/>
      <c r="CT12" s="229"/>
      <c r="CU12" s="229"/>
      <c r="CV12" s="229"/>
      <c r="CW12" s="229"/>
      <c r="CX12" s="229"/>
      <c r="CY12" s="229"/>
      <c r="CZ12" s="113"/>
      <c r="DA12" s="113"/>
      <c r="DB12" s="113"/>
      <c r="DC12" s="113"/>
      <c r="DD12" s="113"/>
      <c r="DE12" s="113"/>
      <c r="DF12" s="113"/>
      <c r="DG12" s="113"/>
      <c r="DH12" s="113"/>
      <c r="DI12" s="113"/>
      <c r="DJ12" s="113"/>
      <c r="DK12" s="113"/>
      <c r="DL12" s="113"/>
      <c r="DM12" s="113"/>
      <c r="DN12" s="113"/>
      <c r="DO12" s="113"/>
      <c r="DP12" s="113"/>
      <c r="DQ12" s="113"/>
      <c r="DR12" s="113"/>
      <c r="DS12" s="113"/>
      <c r="DT12" s="113"/>
      <c r="DU12" s="113"/>
      <c r="DV12" s="113"/>
      <c r="DW12" s="113"/>
      <c r="DX12" s="113"/>
      <c r="DY12" s="113"/>
      <c r="DZ12" s="113"/>
      <c r="EA12" s="113"/>
      <c r="EB12" s="113"/>
      <c r="EC12" s="113"/>
      <c r="ED12" s="113"/>
      <c r="EE12" s="113"/>
      <c r="EF12" s="113"/>
      <c r="EG12" s="113"/>
      <c r="EH12" s="113"/>
      <c r="EI12" s="113"/>
    </row>
    <row r="13" spans="1:139" x14ac:dyDescent="0.2">
      <c r="B13" s="230"/>
      <c r="C13" s="57" t="s">
        <v>169</v>
      </c>
      <c r="D13" s="254">
        <v>600</v>
      </c>
      <c r="E13" s="113"/>
      <c r="F13" s="240">
        <v>9</v>
      </c>
      <c r="G13" s="241">
        <v>1265.0348100000001</v>
      </c>
      <c r="H13" s="242">
        <v>1381.26084002169</v>
      </c>
      <c r="I13" s="243">
        <v>258.39999999999998</v>
      </c>
      <c r="J13" s="1048"/>
      <c r="K13" s="57">
        <v>9</v>
      </c>
      <c r="L13" s="241">
        <v>130.482486035535</v>
      </c>
      <c r="M13" s="242">
        <v>130.482486035535</v>
      </c>
      <c r="N13" s="243">
        <v>258.39999999999998</v>
      </c>
      <c r="O13" s="244"/>
      <c r="P13" s="697"/>
      <c r="Q13" s="700"/>
      <c r="R13" s="697"/>
      <c r="S13" s="698"/>
      <c r="T13" s="702"/>
      <c r="U13" s="697"/>
      <c r="V13" s="703"/>
      <c r="W13" s="245"/>
      <c r="X13" s="272"/>
      <c r="Y13" s="272"/>
      <c r="Z13" s="272"/>
      <c r="AA13" s="272"/>
      <c r="AB13" s="272"/>
      <c r="AC13" s="744"/>
      <c r="AD13" s="744"/>
      <c r="AE13" s="1219"/>
      <c r="AF13" s="1198">
        <v>5</v>
      </c>
      <c r="AG13" s="1190">
        <f t="shared" si="11"/>
        <v>136.80000000000001</v>
      </c>
      <c r="AH13" s="1190">
        <f t="shared" si="0"/>
        <v>866.8</v>
      </c>
      <c r="AI13" s="1190">
        <f t="shared" si="9"/>
        <v>136.80000000000001</v>
      </c>
      <c r="AJ13" s="1204">
        <f t="shared" si="10"/>
        <v>86.800000000000011</v>
      </c>
      <c r="AK13" s="1201">
        <f t="shared" si="1"/>
        <v>1244.964383434118</v>
      </c>
      <c r="AL13" s="1201">
        <f t="shared" si="2"/>
        <v>30.747416396312069</v>
      </c>
      <c r="AM13" s="1190">
        <f t="shared" si="3"/>
        <v>1214.2169670378059</v>
      </c>
      <c r="AN13" s="1201">
        <f t="shared" si="4"/>
        <v>9.4279713523053807</v>
      </c>
      <c r="AO13" s="748"/>
      <c r="AP13" s="1190">
        <v>545</v>
      </c>
      <c r="AQ13" s="1208"/>
      <c r="AR13" s="1208">
        <f t="shared" si="5"/>
        <v>1214.2169670378059</v>
      </c>
      <c r="AS13" s="1208">
        <f t="shared" si="6"/>
        <v>1329.7349937013989</v>
      </c>
      <c r="AT13" s="1240">
        <f t="shared" si="7"/>
        <v>9.4279713523053807</v>
      </c>
      <c r="AU13" s="1240">
        <f t="shared" si="8"/>
        <v>9.4279713523053807</v>
      </c>
      <c r="AV13" s="748"/>
      <c r="AW13" s="748"/>
      <c r="AX13" s="748"/>
      <c r="AY13" s="748"/>
      <c r="AZ13" s="1190"/>
      <c r="BA13" s="1190"/>
      <c r="BB13" s="748"/>
      <c r="BC13" s="1190"/>
      <c r="BD13" s="1190"/>
      <c r="BE13" s="748"/>
      <c r="BF13" s="748"/>
      <c r="BG13" s="228"/>
      <c r="BH13" s="228"/>
      <c r="BI13" s="228"/>
      <c r="BJ13" s="228"/>
      <c r="BK13" s="228"/>
      <c r="BL13" s="228"/>
      <c r="BM13" s="228"/>
      <c r="BN13" s="228"/>
      <c r="BO13" s="228"/>
      <c r="BP13" s="228"/>
      <c r="BQ13" s="228"/>
      <c r="BR13" s="228"/>
      <c r="BS13" s="228"/>
      <c r="BT13" s="113"/>
      <c r="BU13" s="113"/>
      <c r="BV13" s="113"/>
      <c r="BW13" s="113"/>
      <c r="BX13" s="113"/>
      <c r="BY13" s="113"/>
      <c r="BZ13" s="113"/>
      <c r="CA13" s="113"/>
      <c r="CB13" s="113"/>
      <c r="CC13" s="113"/>
      <c r="CD13" s="113"/>
      <c r="CE13" s="113"/>
      <c r="CF13" s="113"/>
      <c r="CG13" s="113"/>
      <c r="CH13" s="113"/>
      <c r="CI13" s="113"/>
      <c r="CJ13" s="113"/>
      <c r="CK13" s="229"/>
      <c r="CL13" s="229"/>
      <c r="CM13" s="229"/>
      <c r="CN13" s="229"/>
      <c r="CO13" s="229"/>
      <c r="CP13" s="229"/>
      <c r="CQ13" s="229"/>
      <c r="CR13" s="229"/>
      <c r="CS13" s="229"/>
      <c r="CT13" s="229"/>
      <c r="CU13" s="229"/>
      <c r="CV13" s="229"/>
      <c r="CW13" s="229"/>
      <c r="CX13" s="229"/>
      <c r="CY13" s="229"/>
      <c r="CZ13" s="113"/>
      <c r="DA13" s="113"/>
      <c r="DB13" s="113"/>
      <c r="DC13" s="113"/>
      <c r="DD13" s="113"/>
      <c r="DE13" s="113"/>
      <c r="DF13" s="113"/>
      <c r="DG13" s="113"/>
      <c r="DH13" s="113"/>
      <c r="DI13" s="113"/>
      <c r="DJ13" s="113"/>
      <c r="DK13" s="113"/>
      <c r="DL13" s="113"/>
      <c r="DM13" s="113"/>
      <c r="DN13" s="113"/>
      <c r="DO13" s="113"/>
      <c r="DP13" s="113"/>
      <c r="DQ13" s="113"/>
      <c r="DR13" s="113"/>
      <c r="DS13" s="113"/>
      <c r="DT13" s="113"/>
      <c r="DU13" s="113"/>
      <c r="DV13" s="113"/>
      <c r="DW13" s="113"/>
      <c r="DX13" s="113"/>
      <c r="DY13" s="113"/>
      <c r="DZ13" s="113"/>
      <c r="EA13" s="113"/>
      <c r="EB13" s="113"/>
      <c r="EC13" s="113"/>
      <c r="ED13" s="113"/>
      <c r="EE13" s="113"/>
      <c r="EF13" s="113"/>
      <c r="EG13" s="113"/>
      <c r="EH13" s="113"/>
      <c r="EI13" s="113"/>
    </row>
    <row r="14" spans="1:139" x14ac:dyDescent="0.2">
      <c r="B14" s="230"/>
      <c r="C14" s="57" t="s">
        <v>170</v>
      </c>
      <c r="D14" s="254">
        <v>42</v>
      </c>
      <c r="E14" s="113"/>
      <c r="F14" s="240">
        <v>10</v>
      </c>
      <c r="G14" s="241">
        <v>1273.1114990000001</v>
      </c>
      <c r="H14" s="242">
        <v>1388.6016919843</v>
      </c>
      <c r="I14" s="243">
        <v>288.8</v>
      </c>
      <c r="J14" s="1048"/>
      <c r="K14" s="255"/>
      <c r="L14" s="228"/>
      <c r="M14" s="228"/>
      <c r="N14" s="228"/>
      <c r="O14" s="233"/>
      <c r="P14" s="696"/>
      <c r="Q14" s="700"/>
      <c r="R14" s="697"/>
      <c r="S14" s="698"/>
      <c r="T14" s="702"/>
      <c r="U14" s="697"/>
      <c r="V14" s="703"/>
      <c r="W14" s="234"/>
      <c r="X14" s="249"/>
      <c r="Y14" s="249"/>
      <c r="Z14" s="249"/>
      <c r="AA14" s="249"/>
      <c r="AB14" s="249"/>
      <c r="AC14" s="741"/>
      <c r="AD14" s="735"/>
      <c r="AE14" s="748"/>
      <c r="AF14" s="1198">
        <v>6</v>
      </c>
      <c r="AG14" s="1190">
        <f t="shared" si="11"/>
        <v>167.20000000000002</v>
      </c>
      <c r="AH14" s="1190">
        <f t="shared" si="0"/>
        <v>897.2</v>
      </c>
      <c r="AI14" s="1190">
        <f t="shared" si="9"/>
        <v>167.20000000000002</v>
      </c>
      <c r="AJ14" s="1204">
        <f t="shared" si="10"/>
        <v>117.20000000000002</v>
      </c>
      <c r="AK14" s="1201">
        <f t="shared" si="1"/>
        <v>1253.5078459390504</v>
      </c>
      <c r="AL14" s="1201">
        <f t="shared" si="2"/>
        <v>23.541959952034116</v>
      </c>
      <c r="AM14" s="1190">
        <f t="shared" si="3"/>
        <v>1229.9658859870162</v>
      </c>
      <c r="AN14" s="1201">
        <f t="shared" si="4"/>
        <v>23.208224332025353</v>
      </c>
      <c r="AO14" s="748"/>
      <c r="AP14" s="1190">
        <v>554</v>
      </c>
      <c r="AQ14" s="1208"/>
      <c r="AR14" s="1208">
        <f t="shared" si="5"/>
        <v>1229.9658859870162</v>
      </c>
      <c r="AS14" s="1208">
        <f t="shared" si="6"/>
        <v>1345.7337168705071</v>
      </c>
      <c r="AT14" s="1240">
        <f t="shared" si="7"/>
        <v>23.208224332025353</v>
      </c>
      <c r="AU14" s="1240">
        <f t="shared" si="8"/>
        <v>23.208224332025353</v>
      </c>
      <c r="AV14" s="748"/>
      <c r="AW14" s="748"/>
      <c r="AX14" s="748"/>
      <c r="AY14" s="748"/>
      <c r="AZ14" s="1190"/>
      <c r="BA14" s="1190"/>
      <c r="BB14" s="748"/>
      <c r="BC14" s="1190"/>
      <c r="BD14" s="1190"/>
      <c r="BE14" s="748"/>
      <c r="BF14" s="748"/>
      <c r="BG14" s="228"/>
      <c r="BH14" s="228"/>
      <c r="BI14" s="228"/>
      <c r="BJ14" s="228"/>
      <c r="BK14" s="228"/>
      <c r="BL14" s="228"/>
      <c r="BM14" s="228"/>
      <c r="BN14" s="228"/>
      <c r="BO14" s="228"/>
      <c r="BP14" s="228"/>
      <c r="BQ14" s="228"/>
      <c r="BR14" s="228"/>
      <c r="BS14" s="228"/>
      <c r="BT14" s="113"/>
      <c r="BU14" s="113"/>
      <c r="BV14" s="113"/>
      <c r="BW14" s="113"/>
      <c r="BX14" s="113"/>
      <c r="BY14" s="113"/>
      <c r="BZ14" s="113"/>
      <c r="CA14" s="113"/>
      <c r="CB14" s="113"/>
      <c r="CC14" s="113"/>
      <c r="CD14" s="113"/>
      <c r="CE14" s="113"/>
      <c r="CF14" s="113"/>
      <c r="CG14" s="113"/>
      <c r="CH14" s="113"/>
      <c r="CI14" s="113"/>
      <c r="CJ14" s="113"/>
      <c r="CK14" s="229"/>
      <c r="CL14" s="229"/>
      <c r="CM14" s="229"/>
      <c r="CN14" s="229"/>
      <c r="CO14" s="229"/>
      <c r="CP14" s="229"/>
      <c r="CQ14" s="229"/>
      <c r="CR14" s="229"/>
      <c r="CS14" s="229"/>
      <c r="CT14" s="229"/>
      <c r="CU14" s="229"/>
      <c r="CV14" s="229"/>
      <c r="CW14" s="229"/>
      <c r="CX14" s="229"/>
      <c r="CY14" s="229"/>
      <c r="CZ14" s="113"/>
      <c r="DA14" s="113"/>
      <c r="DB14" s="113"/>
      <c r="DC14" s="113"/>
      <c r="DD14" s="113"/>
      <c r="DE14" s="113"/>
      <c r="DF14" s="113"/>
      <c r="DG14" s="113"/>
      <c r="DH14" s="113"/>
      <c r="DI14" s="113"/>
      <c r="DJ14" s="113"/>
      <c r="DK14" s="113"/>
      <c r="DL14" s="113"/>
      <c r="DM14" s="113"/>
      <c r="DN14" s="113"/>
      <c r="DO14" s="113"/>
      <c r="DP14" s="113"/>
      <c r="DQ14" s="113"/>
      <c r="DR14" s="113"/>
      <c r="DS14" s="113"/>
      <c r="DT14" s="113"/>
      <c r="DU14" s="113"/>
      <c r="DV14" s="113"/>
      <c r="DW14" s="113"/>
      <c r="DX14" s="113"/>
      <c r="DY14" s="113"/>
      <c r="DZ14" s="113"/>
      <c r="EA14" s="113"/>
      <c r="EB14" s="113"/>
      <c r="EC14" s="113"/>
      <c r="ED14" s="113"/>
      <c r="EE14" s="113"/>
      <c r="EF14" s="113"/>
      <c r="EG14" s="113"/>
      <c r="EH14" s="113"/>
      <c r="EI14" s="113"/>
    </row>
    <row r="15" spans="1:139" x14ac:dyDescent="0.2">
      <c r="B15" s="230"/>
      <c r="C15" s="57" t="s">
        <v>171</v>
      </c>
      <c r="D15" s="254">
        <v>3.9</v>
      </c>
      <c r="E15" s="113"/>
      <c r="F15" s="240">
        <v>11</v>
      </c>
      <c r="G15" s="241">
        <v>1279.842177</v>
      </c>
      <c r="H15" s="242">
        <v>1394.20172848475</v>
      </c>
      <c r="I15" s="243">
        <v>319.2</v>
      </c>
      <c r="J15" s="1048"/>
      <c r="K15" s="230"/>
      <c r="L15" s="228"/>
      <c r="M15" s="228"/>
      <c r="N15" s="228"/>
      <c r="O15" s="233"/>
      <c r="P15" s="696"/>
      <c r="Q15" s="700"/>
      <c r="R15" s="697"/>
      <c r="S15" s="701"/>
      <c r="T15" s="702"/>
      <c r="U15" s="697"/>
      <c r="V15" s="703"/>
      <c r="W15" s="234"/>
      <c r="X15" s="249"/>
      <c r="Y15" s="249"/>
      <c r="Z15" s="249"/>
      <c r="AA15" s="249"/>
      <c r="AB15" s="249"/>
      <c r="AC15" s="741"/>
      <c r="AD15" s="735"/>
      <c r="AE15" s="748"/>
      <c r="AF15" s="1198">
        <v>7</v>
      </c>
      <c r="AG15" s="1190">
        <f t="shared" si="11"/>
        <v>197.60000000000002</v>
      </c>
      <c r="AH15" s="1190">
        <f t="shared" si="0"/>
        <v>927.6</v>
      </c>
      <c r="AI15" s="1190">
        <f t="shared" si="9"/>
        <v>197.60000000000002</v>
      </c>
      <c r="AJ15" s="1204">
        <f t="shared" si="10"/>
        <v>147.60000000000002</v>
      </c>
      <c r="AK15" s="1201">
        <f t="shared" si="1"/>
        <v>1261.1288345413261</v>
      </c>
      <c r="AL15" s="1201">
        <f t="shared" si="2"/>
        <v>17.429185624922678</v>
      </c>
      <c r="AM15" s="1190">
        <f t="shared" si="3"/>
        <v>1243.6996489164035</v>
      </c>
      <c r="AN15" s="1201">
        <f t="shared" si="4"/>
        <v>46.357301904351765</v>
      </c>
      <c r="AO15" s="748"/>
      <c r="AP15" s="1190">
        <v>562</v>
      </c>
      <c r="AQ15" s="1208"/>
      <c r="AR15" s="1208">
        <f t="shared" si="5"/>
        <v>1243.6996489164035</v>
      </c>
      <c r="AS15" s="1208">
        <f t="shared" si="6"/>
        <v>1359.9721510168015</v>
      </c>
      <c r="AT15" s="1240">
        <f t="shared" si="7"/>
        <v>46.357301904351765</v>
      </c>
      <c r="AU15" s="1240">
        <f t="shared" si="8"/>
        <v>46.357301904351765</v>
      </c>
      <c r="AV15" s="748"/>
      <c r="AW15" s="748"/>
      <c r="AX15" s="748"/>
      <c r="AY15" s="748"/>
      <c r="AZ15" s="1190"/>
      <c r="BA15" s="1190"/>
      <c r="BB15" s="748"/>
      <c r="BC15" s="1190"/>
      <c r="BD15" s="1190"/>
      <c r="BE15" s="748"/>
      <c r="BF15" s="748"/>
      <c r="BG15" s="228"/>
      <c r="BH15" s="228"/>
      <c r="BI15" s="228"/>
      <c r="BJ15" s="228"/>
      <c r="BK15" s="228"/>
      <c r="BL15" s="228"/>
      <c r="BM15" s="228"/>
      <c r="BN15" s="228"/>
      <c r="BO15" s="228"/>
      <c r="BP15" s="228"/>
      <c r="BQ15" s="228"/>
      <c r="BR15" s="228"/>
      <c r="BS15" s="228"/>
      <c r="BT15" s="113"/>
      <c r="BU15" s="113"/>
      <c r="BV15" s="113"/>
      <c r="BW15" s="113"/>
      <c r="BX15" s="113"/>
      <c r="BY15" s="113"/>
      <c r="BZ15" s="113"/>
      <c r="CA15" s="113"/>
      <c r="CB15" s="113"/>
      <c r="CC15" s="113"/>
      <c r="CD15" s="113"/>
      <c r="CE15" s="113"/>
      <c r="CF15" s="113"/>
      <c r="CG15" s="113"/>
      <c r="CH15" s="113"/>
      <c r="CI15" s="113"/>
      <c r="CJ15" s="113"/>
      <c r="CK15" s="229"/>
      <c r="CL15" s="229"/>
      <c r="CM15" s="229"/>
      <c r="CN15" s="229"/>
      <c r="CO15" s="229"/>
      <c r="CP15" s="229"/>
      <c r="CQ15" s="229"/>
      <c r="CR15" s="229"/>
      <c r="CS15" s="229"/>
      <c r="CT15" s="229"/>
      <c r="CU15" s="229"/>
      <c r="CV15" s="229"/>
      <c r="CW15" s="229"/>
      <c r="CX15" s="229"/>
      <c r="CY15" s="229"/>
      <c r="CZ15" s="113"/>
      <c r="DA15" s="113"/>
      <c r="DB15" s="113"/>
      <c r="DC15" s="113"/>
      <c r="DD15" s="113"/>
      <c r="DE15" s="113"/>
      <c r="DF15" s="113"/>
      <c r="DG15" s="113"/>
      <c r="DH15" s="113"/>
      <c r="DI15" s="113"/>
      <c r="DJ15" s="113"/>
      <c r="DK15" s="113"/>
      <c r="DL15" s="113"/>
      <c r="DM15" s="113"/>
      <c r="DN15" s="113"/>
      <c r="DO15" s="113"/>
      <c r="DP15" s="113"/>
      <c r="DQ15" s="113"/>
      <c r="DR15" s="113"/>
      <c r="DS15" s="113"/>
      <c r="DT15" s="113"/>
      <c r="DU15" s="113"/>
      <c r="DV15" s="113"/>
      <c r="DW15" s="113"/>
      <c r="DX15" s="113"/>
      <c r="DY15" s="113"/>
      <c r="DZ15" s="113"/>
      <c r="EA15" s="113"/>
      <c r="EB15" s="113"/>
      <c r="EC15" s="113"/>
      <c r="ED15" s="113"/>
      <c r="EE15" s="113"/>
      <c r="EF15" s="113"/>
      <c r="EG15" s="113"/>
      <c r="EH15" s="113"/>
      <c r="EI15" s="113"/>
    </row>
    <row r="16" spans="1:139" x14ac:dyDescent="0.2">
      <c r="B16" s="230"/>
      <c r="C16" s="57" t="s">
        <v>172</v>
      </c>
      <c r="D16" s="254">
        <v>20</v>
      </c>
      <c r="E16" s="113"/>
      <c r="F16" s="240">
        <v>12</v>
      </c>
      <c r="G16" s="241">
        <v>1285.480452</v>
      </c>
      <c r="H16" s="242">
        <v>1398.42075924502</v>
      </c>
      <c r="I16" s="243">
        <v>349.6</v>
      </c>
      <c r="J16" s="1048"/>
      <c r="K16" s="230"/>
      <c r="L16" s="228"/>
      <c r="M16" s="228"/>
      <c r="N16" s="228"/>
      <c r="O16" s="233"/>
      <c r="P16" s="696"/>
      <c r="Q16" s="700"/>
      <c r="R16" s="697"/>
      <c r="S16" s="701"/>
      <c r="T16" s="702"/>
      <c r="U16" s="697"/>
      <c r="V16" s="703"/>
      <c r="W16" s="234"/>
      <c r="X16" s="249"/>
      <c r="Y16" s="249"/>
      <c r="Z16" s="249"/>
      <c r="AA16" s="249"/>
      <c r="AB16" s="249"/>
      <c r="AC16" s="741"/>
      <c r="AD16" s="735"/>
      <c r="AE16" s="748"/>
      <c r="AF16" s="1198">
        <v>8</v>
      </c>
      <c r="AG16" s="1190">
        <f t="shared" si="11"/>
        <v>228.00000000000003</v>
      </c>
      <c r="AH16" s="1190">
        <f t="shared" si="0"/>
        <v>958</v>
      </c>
      <c r="AI16" s="1190">
        <f t="shared" si="9"/>
        <v>228.00000000000003</v>
      </c>
      <c r="AJ16" s="1204">
        <f t="shared" si="10"/>
        <v>178.00000000000003</v>
      </c>
      <c r="AK16" s="1201">
        <f t="shared" si="1"/>
        <v>1267.9236329832056</v>
      </c>
      <c r="AL16" s="1201">
        <f t="shared" si="2"/>
        <v>12.598209135841238</v>
      </c>
      <c r="AM16" s="1190">
        <f t="shared" si="3"/>
        <v>1255.3254238473644</v>
      </c>
      <c r="AN16" s="1201">
        <f t="shared" si="4"/>
        <v>81.3053428714624</v>
      </c>
      <c r="AO16" s="748"/>
      <c r="AP16" s="1190">
        <v>573</v>
      </c>
      <c r="AQ16" s="1208"/>
      <c r="AR16" s="1208">
        <f t="shared" si="5"/>
        <v>1255.3254238473644</v>
      </c>
      <c r="AS16" s="1208">
        <f t="shared" si="6"/>
        <v>1371.8119793451731</v>
      </c>
      <c r="AT16" s="1240">
        <f t="shared" si="7"/>
        <v>81.3053428714624</v>
      </c>
      <c r="AU16" s="1240">
        <f t="shared" si="8"/>
        <v>81.3053428714624</v>
      </c>
      <c r="AV16" s="748"/>
      <c r="AW16" s="748"/>
      <c r="AX16" s="748"/>
      <c r="AY16" s="748"/>
      <c r="AZ16" s="1190"/>
      <c r="BA16" s="1190"/>
      <c r="BB16" s="748"/>
      <c r="BC16" s="1190"/>
      <c r="BD16" s="1190"/>
      <c r="BE16" s="748"/>
      <c r="BF16" s="748"/>
      <c r="BG16" s="228"/>
      <c r="BH16" s="228"/>
      <c r="BI16" s="228"/>
      <c r="BJ16" s="228"/>
      <c r="BK16" s="228"/>
      <c r="BL16" s="228"/>
      <c r="BM16" s="228"/>
      <c r="BN16" s="228"/>
      <c r="BO16" s="228"/>
      <c r="BP16" s="228"/>
      <c r="BQ16" s="228"/>
      <c r="BR16" s="228"/>
      <c r="BS16" s="228"/>
      <c r="BT16" s="113"/>
      <c r="BU16" s="113"/>
      <c r="BV16" s="113"/>
      <c r="BW16" s="113"/>
      <c r="BX16" s="113"/>
      <c r="BY16" s="113"/>
      <c r="BZ16" s="113"/>
      <c r="CA16" s="113"/>
      <c r="CB16" s="113"/>
      <c r="CC16" s="113"/>
      <c r="CD16" s="113"/>
      <c r="CE16" s="113"/>
      <c r="CF16" s="113"/>
      <c r="CG16" s="113"/>
      <c r="CH16" s="113"/>
      <c r="CI16" s="113"/>
      <c r="CJ16" s="113"/>
      <c r="CK16" s="229"/>
      <c r="CL16" s="229"/>
      <c r="CM16" s="229"/>
      <c r="CN16" s="229"/>
      <c r="CO16" s="229"/>
      <c r="CP16" s="229"/>
      <c r="CQ16" s="229"/>
      <c r="CR16" s="229"/>
      <c r="CS16" s="229"/>
      <c r="CT16" s="229"/>
      <c r="CU16" s="229"/>
      <c r="CV16" s="229"/>
      <c r="CW16" s="229"/>
      <c r="CX16" s="229"/>
      <c r="CY16" s="229"/>
      <c r="CZ16" s="113"/>
      <c r="DA16" s="113"/>
      <c r="DB16" s="113"/>
      <c r="DC16" s="113"/>
      <c r="DD16" s="113"/>
      <c r="DE16" s="113"/>
      <c r="DF16" s="113"/>
      <c r="DG16" s="113"/>
      <c r="DH16" s="113"/>
      <c r="DI16" s="113"/>
      <c r="DJ16" s="113"/>
      <c r="DK16" s="113"/>
      <c r="DL16" s="113"/>
      <c r="DM16" s="113"/>
      <c r="DN16" s="113"/>
      <c r="DO16" s="113"/>
      <c r="DP16" s="113"/>
      <c r="DQ16" s="113"/>
      <c r="DR16" s="113"/>
      <c r="DS16" s="113"/>
      <c r="DT16" s="113"/>
      <c r="DU16" s="113"/>
      <c r="DV16" s="113"/>
      <c r="DW16" s="113"/>
      <c r="DX16" s="113"/>
      <c r="DY16" s="113"/>
      <c r="DZ16" s="113"/>
      <c r="EA16" s="113"/>
      <c r="EB16" s="113"/>
      <c r="EC16" s="113"/>
      <c r="ED16" s="113"/>
      <c r="EE16" s="113"/>
      <c r="EF16" s="113"/>
      <c r="EG16" s="113"/>
      <c r="EH16" s="113"/>
      <c r="EI16" s="113"/>
    </row>
    <row r="17" spans="2:139" x14ac:dyDescent="0.2">
      <c r="B17" s="230"/>
      <c r="C17" s="57" t="s">
        <v>173</v>
      </c>
      <c r="D17" s="254">
        <v>65</v>
      </c>
      <c r="E17" s="113"/>
      <c r="F17" s="240">
        <v>13</v>
      </c>
      <c r="G17" s="241">
        <v>1290.236697</v>
      </c>
      <c r="H17" s="242">
        <v>1401.57298348584</v>
      </c>
      <c r="I17" s="243">
        <v>380</v>
      </c>
      <c r="J17" s="1048"/>
      <c r="K17" s="230"/>
      <c r="L17" s="268"/>
      <c r="M17" s="228"/>
      <c r="N17" s="228"/>
      <c r="O17" s="233"/>
      <c r="P17" s="696"/>
      <c r="Q17" s="700"/>
      <c r="R17" s="697"/>
      <c r="S17" s="701"/>
      <c r="T17" s="702"/>
      <c r="U17" s="697"/>
      <c r="V17" s="703"/>
      <c r="W17" s="234"/>
      <c r="X17" s="249"/>
      <c r="Y17" s="249"/>
      <c r="Z17" s="249"/>
      <c r="AA17" s="249"/>
      <c r="AB17" s="249"/>
      <c r="AC17" s="741"/>
      <c r="AD17" s="735"/>
      <c r="AE17" s="748"/>
      <c r="AF17" s="1198">
        <v>9</v>
      </c>
      <c r="AG17" s="1190">
        <f t="shared" si="11"/>
        <v>258.40000000000003</v>
      </c>
      <c r="AH17" s="1190">
        <f t="shared" si="0"/>
        <v>988.40000000000009</v>
      </c>
      <c r="AI17" s="1190">
        <f t="shared" si="9"/>
        <v>258.40000000000003</v>
      </c>
      <c r="AJ17" s="1204">
        <f t="shared" si="10"/>
        <v>208.40000000000003</v>
      </c>
      <c r="AK17" s="1201">
        <f t="shared" si="1"/>
        <v>1273.9791907540443</v>
      </c>
      <c r="AL17" s="1201">
        <f t="shared" si="2"/>
        <v>8.9443809386941222</v>
      </c>
      <c r="AM17" s="1190">
        <f t="shared" si="3"/>
        <v>1265.0348098153502</v>
      </c>
      <c r="AN17" s="1201">
        <f t="shared" si="4"/>
        <v>130.48248603553503</v>
      </c>
      <c r="AO17" s="748"/>
      <c r="AP17" s="1190">
        <v>584</v>
      </c>
      <c r="AQ17" s="1208"/>
      <c r="AR17" s="1208">
        <f t="shared" si="5"/>
        <v>1265.0348098153502</v>
      </c>
      <c r="AS17" s="1208">
        <f t="shared" si="6"/>
        <v>1381.2608400216875</v>
      </c>
      <c r="AT17" s="1240">
        <f t="shared" si="7"/>
        <v>130.48248603553503</v>
      </c>
      <c r="AU17" s="1240">
        <f t="shared" si="8"/>
        <v>130.48248603553503</v>
      </c>
      <c r="AV17" s="748"/>
      <c r="AW17" s="748"/>
      <c r="AX17" s="748"/>
      <c r="AY17" s="748"/>
      <c r="AZ17" s="1190"/>
      <c r="BA17" s="1190"/>
      <c r="BB17" s="748"/>
      <c r="BC17" s="1190"/>
      <c r="BD17" s="1190"/>
      <c r="BE17" s="748"/>
      <c r="BF17" s="748"/>
      <c r="BG17" s="228"/>
      <c r="BH17" s="228"/>
      <c r="BI17" s="228"/>
      <c r="BJ17" s="228"/>
      <c r="BK17" s="228"/>
      <c r="BL17" s="228"/>
      <c r="BM17" s="228"/>
      <c r="BN17" s="228"/>
      <c r="BO17" s="228"/>
      <c r="BP17" s="228"/>
      <c r="BQ17" s="228"/>
      <c r="BR17" s="228"/>
      <c r="BS17" s="228"/>
      <c r="BT17" s="113"/>
      <c r="BU17" s="113"/>
      <c r="BV17" s="113"/>
      <c r="BW17" s="113"/>
      <c r="BX17" s="113"/>
      <c r="BY17" s="113"/>
      <c r="BZ17" s="113"/>
      <c r="CA17" s="113"/>
      <c r="CB17" s="113"/>
      <c r="CC17" s="113"/>
      <c r="CD17" s="113"/>
      <c r="CE17" s="113"/>
      <c r="CF17" s="113"/>
      <c r="CG17" s="113"/>
      <c r="CH17" s="113"/>
      <c r="CI17" s="113"/>
      <c r="CJ17" s="113"/>
      <c r="CK17" s="229"/>
      <c r="CL17" s="229"/>
      <c r="CM17" s="229"/>
      <c r="CN17" s="229"/>
      <c r="CO17" s="229"/>
      <c r="CP17" s="229"/>
      <c r="CQ17" s="229"/>
      <c r="CR17" s="229"/>
      <c r="CS17" s="229"/>
      <c r="CT17" s="229"/>
      <c r="CU17" s="229"/>
      <c r="CV17" s="229"/>
      <c r="CW17" s="229"/>
      <c r="CX17" s="229"/>
      <c r="CY17" s="229"/>
      <c r="CZ17" s="113"/>
      <c r="DA17" s="113"/>
      <c r="DB17" s="113"/>
      <c r="DC17" s="113"/>
      <c r="DD17" s="113"/>
      <c r="DE17" s="113"/>
      <c r="DF17" s="113"/>
      <c r="DG17" s="113"/>
      <c r="DH17" s="113"/>
      <c r="DI17" s="113"/>
      <c r="DJ17" s="113"/>
      <c r="DK17" s="113"/>
      <c r="DL17" s="113"/>
      <c r="DM17" s="113"/>
      <c r="DN17" s="113"/>
      <c r="DO17" s="113"/>
      <c r="DP17" s="113"/>
      <c r="DQ17" s="113"/>
      <c r="DR17" s="113"/>
      <c r="DS17" s="113"/>
      <c r="DT17" s="113"/>
      <c r="DU17" s="113"/>
      <c r="DV17" s="113"/>
      <c r="DW17" s="113"/>
      <c r="DX17" s="113"/>
      <c r="DY17" s="113"/>
      <c r="DZ17" s="113"/>
      <c r="EA17" s="113"/>
      <c r="EB17" s="113"/>
      <c r="EC17" s="113"/>
      <c r="ED17" s="113"/>
      <c r="EE17" s="113"/>
      <c r="EF17" s="113"/>
      <c r="EG17" s="113"/>
      <c r="EH17" s="113"/>
      <c r="EI17" s="113"/>
    </row>
    <row r="18" spans="2:139" x14ac:dyDescent="0.2">
      <c r="B18" s="230"/>
      <c r="C18" s="57" t="s">
        <v>174</v>
      </c>
      <c r="D18" s="254">
        <v>1.8700000000000001E-2</v>
      </c>
      <c r="E18" s="113"/>
      <c r="F18" s="240">
        <v>14</v>
      </c>
      <c r="G18" s="241">
        <v>1294.2795369999999</v>
      </c>
      <c r="H18" s="242">
        <v>1403.91610509049</v>
      </c>
      <c r="I18" s="243">
        <v>410.4</v>
      </c>
      <c r="J18" s="1048"/>
      <c r="K18" s="230"/>
      <c r="L18" s="227"/>
      <c r="M18" s="227"/>
      <c r="N18" s="747"/>
      <c r="O18" s="256"/>
      <c r="P18" s="696"/>
      <c r="Q18" s="700"/>
      <c r="R18" s="697"/>
      <c r="S18" s="701"/>
      <c r="T18" s="702"/>
      <c r="U18" s="697"/>
      <c r="V18" s="703"/>
      <c r="W18" s="257"/>
      <c r="X18" s="273"/>
      <c r="Y18" s="273"/>
      <c r="Z18" s="273"/>
      <c r="AA18" s="273"/>
      <c r="AB18" s="273"/>
      <c r="AC18" s="738"/>
      <c r="AD18" s="739"/>
      <c r="AE18" s="1219"/>
      <c r="AF18" s="1198">
        <v>10</v>
      </c>
      <c r="AG18" s="1190">
        <f t="shared" si="11"/>
        <v>288.8</v>
      </c>
      <c r="AH18" s="1190">
        <f t="shared" si="0"/>
        <v>1018.8</v>
      </c>
      <c r="AI18" s="1190"/>
      <c r="AJ18" s="1204"/>
      <c r="AK18" s="1201">
        <f t="shared" si="1"/>
        <v>1279.3738694046656</v>
      </c>
      <c r="AL18" s="1201">
        <f t="shared" si="2"/>
        <v>6.2623707937350712</v>
      </c>
      <c r="AM18" s="1190">
        <f t="shared" si="3"/>
        <v>1273.1114986109305</v>
      </c>
      <c r="AN18" s="1201"/>
      <c r="AO18" s="748"/>
      <c r="AP18" s="1190">
        <v>596</v>
      </c>
      <c r="AQ18" s="1208"/>
      <c r="AR18" s="1208">
        <f t="shared" si="5"/>
        <v>1273.1114986109305</v>
      </c>
      <c r="AS18" s="1208">
        <f t="shared" si="6"/>
        <v>1388.6016919843</v>
      </c>
      <c r="AT18" s="748"/>
      <c r="AU18" s="748"/>
      <c r="AV18" s="748"/>
      <c r="AW18" s="1201"/>
      <c r="AX18" s="748"/>
      <c r="AY18" s="748"/>
      <c r="AZ18" s="1190"/>
      <c r="BA18" s="1190"/>
      <c r="BB18" s="748"/>
      <c r="BC18" s="748"/>
      <c r="BD18" s="748"/>
      <c r="BE18" s="748"/>
      <c r="BF18" s="748"/>
      <c r="BG18" s="228"/>
      <c r="BH18" s="228"/>
      <c r="BI18" s="228"/>
      <c r="BJ18" s="228"/>
      <c r="BK18" s="228"/>
      <c r="BL18" s="228"/>
      <c r="BM18" s="228"/>
      <c r="BN18" s="228"/>
      <c r="BO18" s="228"/>
      <c r="BP18" s="228"/>
      <c r="BQ18" s="228"/>
      <c r="BR18" s="228"/>
      <c r="BS18" s="228"/>
      <c r="BT18" s="113"/>
      <c r="BU18" s="113"/>
      <c r="BV18" s="113"/>
      <c r="BW18" s="113"/>
      <c r="BX18" s="113"/>
      <c r="BY18" s="113"/>
      <c r="BZ18" s="113"/>
      <c r="CA18" s="113"/>
      <c r="CB18" s="113"/>
      <c r="CC18" s="113"/>
      <c r="CD18" s="113"/>
      <c r="CE18" s="113"/>
      <c r="CF18" s="113"/>
      <c r="CG18" s="113"/>
      <c r="CH18" s="113"/>
      <c r="CI18" s="113"/>
      <c r="CJ18" s="113"/>
      <c r="CK18" s="229"/>
      <c r="CL18" s="229"/>
      <c r="CM18" s="229"/>
      <c r="CN18" s="229"/>
      <c r="CO18" s="229"/>
      <c r="CP18" s="229"/>
      <c r="CQ18" s="229"/>
      <c r="CR18" s="229"/>
      <c r="CS18" s="229"/>
      <c r="CT18" s="229"/>
      <c r="CU18" s="229"/>
      <c r="CV18" s="229"/>
      <c r="CW18" s="229"/>
      <c r="CX18" s="229"/>
      <c r="CY18" s="229"/>
      <c r="CZ18" s="113"/>
      <c r="DA18" s="113"/>
      <c r="DB18" s="113"/>
      <c r="DC18" s="113"/>
      <c r="DD18" s="113"/>
      <c r="DE18" s="113"/>
      <c r="DF18" s="113"/>
      <c r="DG18" s="113"/>
      <c r="DH18" s="113"/>
      <c r="DI18" s="113"/>
      <c r="DJ18" s="113"/>
      <c r="DK18" s="113"/>
      <c r="DL18" s="113"/>
      <c r="DM18" s="113"/>
      <c r="DN18" s="113"/>
      <c r="DO18" s="113"/>
      <c r="DP18" s="113"/>
      <c r="DQ18" s="113"/>
      <c r="DR18" s="113"/>
      <c r="DS18" s="113"/>
      <c r="DT18" s="113"/>
      <c r="DU18" s="113"/>
      <c r="DV18" s="113"/>
      <c r="DW18" s="113"/>
      <c r="DX18" s="113"/>
      <c r="DY18" s="113"/>
      <c r="DZ18" s="113"/>
      <c r="EA18" s="113"/>
      <c r="EB18" s="113"/>
      <c r="EC18" s="113"/>
      <c r="ED18" s="113"/>
      <c r="EE18" s="113"/>
      <c r="EF18" s="113"/>
      <c r="EG18" s="113"/>
      <c r="EH18" s="113"/>
      <c r="EI18" s="113"/>
    </row>
    <row r="19" spans="2:139" x14ac:dyDescent="0.2">
      <c r="B19" s="230"/>
      <c r="C19" s="113"/>
      <c r="D19" s="49" t="s">
        <v>260</v>
      </c>
      <c r="E19" s="113"/>
      <c r="F19" s="240">
        <v>15</v>
      </c>
      <c r="G19" s="241">
        <v>1297.7417680000001</v>
      </c>
      <c r="H19" s="242">
        <v>1405.6534070091</v>
      </c>
      <c r="I19" s="243">
        <v>440.8</v>
      </c>
      <c r="J19" s="1048"/>
      <c r="K19" s="230"/>
      <c r="L19" s="227"/>
      <c r="M19" s="227"/>
      <c r="N19" s="227"/>
      <c r="O19" s="256"/>
      <c r="P19" s="696"/>
      <c r="Q19" s="700"/>
      <c r="R19" s="697"/>
      <c r="S19" s="701"/>
      <c r="T19" s="702"/>
      <c r="U19" s="697"/>
      <c r="V19" s="697"/>
      <c r="W19" s="257"/>
      <c r="X19" s="273"/>
      <c r="Y19" s="273"/>
      <c r="Z19" s="273"/>
      <c r="AA19" s="273"/>
      <c r="AB19" s="273"/>
      <c r="AC19" s="738"/>
      <c r="AD19" s="739"/>
      <c r="AE19" s="1219"/>
      <c r="AF19" s="1198">
        <v>11</v>
      </c>
      <c r="AG19" s="1190">
        <f t="shared" si="11"/>
        <v>319.2</v>
      </c>
      <c r="AH19" s="1190">
        <f t="shared" si="0"/>
        <v>1049.2</v>
      </c>
      <c r="AI19" s="1190"/>
      <c r="AJ19" s="1204"/>
      <c r="AK19" s="1201">
        <f t="shared" si="1"/>
        <v>1284.1781667716639</v>
      </c>
      <c r="AL19" s="1201">
        <f t="shared" si="2"/>
        <v>4.3359901190762029</v>
      </c>
      <c r="AM19" s="1190">
        <f t="shared" si="3"/>
        <v>1279.8421766525876</v>
      </c>
      <c r="AN19" s="1201"/>
      <c r="AO19" s="748"/>
      <c r="AP19" s="1190">
        <v>605</v>
      </c>
      <c r="AQ19" s="1208"/>
      <c r="AR19" s="1208">
        <f t="shared" si="5"/>
        <v>1279.8421766525876</v>
      </c>
      <c r="AS19" s="1208">
        <f t="shared" si="6"/>
        <v>1394.2017284847548</v>
      </c>
      <c r="AT19" s="748"/>
      <c r="AU19" s="748"/>
      <c r="AV19" s="748"/>
      <c r="AW19" s="1201"/>
      <c r="AX19" s="748"/>
      <c r="AY19" s="748"/>
      <c r="AZ19" s="1190"/>
      <c r="BA19" s="1190"/>
      <c r="BB19" s="748"/>
      <c r="BC19" s="748"/>
      <c r="BD19" s="748"/>
      <c r="BE19" s="748"/>
      <c r="BF19" s="748"/>
      <c r="BG19" s="228"/>
      <c r="BH19" s="228"/>
      <c r="BI19" s="228"/>
      <c r="BJ19" s="228"/>
      <c r="BK19" s="228"/>
      <c r="BL19" s="228"/>
      <c r="BM19" s="228"/>
      <c r="BN19" s="228"/>
      <c r="BO19" s="228"/>
      <c r="BP19" s="228"/>
      <c r="BQ19" s="228"/>
      <c r="BR19" s="228"/>
      <c r="BS19" s="228"/>
      <c r="BT19" s="113"/>
      <c r="BU19" s="113"/>
      <c r="BV19" s="113"/>
      <c r="BW19" s="113"/>
      <c r="BX19" s="113"/>
      <c r="BY19" s="113"/>
      <c r="BZ19" s="113"/>
      <c r="CA19" s="113"/>
      <c r="CB19" s="113"/>
      <c r="CC19" s="113"/>
      <c r="CD19" s="113"/>
      <c r="CE19" s="113"/>
      <c r="CF19" s="113"/>
      <c r="CG19" s="113"/>
      <c r="CH19" s="113"/>
      <c r="CI19" s="113"/>
      <c r="CJ19" s="113"/>
      <c r="CK19" s="229"/>
      <c r="CL19" s="229"/>
      <c r="CM19" s="229"/>
      <c r="CN19" s="229"/>
      <c r="CO19" s="229"/>
      <c r="CP19" s="229"/>
      <c r="CQ19" s="229"/>
      <c r="CR19" s="229"/>
      <c r="CS19" s="229"/>
      <c r="CT19" s="229"/>
      <c r="CU19" s="229"/>
      <c r="CV19" s="229"/>
      <c r="CW19" s="229"/>
      <c r="CX19" s="229"/>
      <c r="CY19" s="229"/>
      <c r="CZ19" s="113"/>
      <c r="DA19" s="113"/>
      <c r="DB19" s="113"/>
      <c r="DC19" s="113"/>
      <c r="DD19" s="113"/>
      <c r="DE19" s="113"/>
      <c r="DF19" s="113"/>
      <c r="DG19" s="113"/>
      <c r="DH19" s="113"/>
      <c r="DI19" s="113"/>
      <c r="DJ19" s="113"/>
      <c r="DK19" s="113"/>
      <c r="DL19" s="113"/>
      <c r="DM19" s="113"/>
      <c r="DN19" s="113"/>
      <c r="DO19" s="113"/>
      <c r="DP19" s="113"/>
      <c r="DQ19" s="113"/>
      <c r="DR19" s="113"/>
      <c r="DS19" s="113"/>
      <c r="DT19" s="113"/>
      <c r="DU19" s="113"/>
      <c r="DV19" s="113"/>
      <c r="DW19" s="113"/>
      <c r="DX19" s="113"/>
      <c r="DY19" s="113"/>
      <c r="DZ19" s="113"/>
      <c r="EA19" s="113"/>
      <c r="EB19" s="113"/>
      <c r="EC19" s="113"/>
      <c r="ED19" s="113"/>
      <c r="EE19" s="113"/>
      <c r="EF19" s="113"/>
      <c r="EG19" s="113"/>
      <c r="EH19" s="113"/>
      <c r="EI19" s="113"/>
    </row>
    <row r="20" spans="2:139" x14ac:dyDescent="0.2">
      <c r="B20" s="230"/>
      <c r="C20" s="57" t="s">
        <v>169</v>
      </c>
      <c r="D20" s="254">
        <v>640</v>
      </c>
      <c r="E20" s="113"/>
      <c r="F20" s="240">
        <v>16</v>
      </c>
      <c r="G20" s="241">
        <v>1300.727228</v>
      </c>
      <c r="H20" s="242">
        <v>1406.9411012020801</v>
      </c>
      <c r="I20" s="243">
        <v>471.2</v>
      </c>
      <c r="J20" s="1048"/>
      <c r="K20" s="230"/>
      <c r="L20" s="227"/>
      <c r="M20" s="227"/>
      <c r="N20" s="227"/>
      <c r="O20" s="256"/>
      <c r="P20" s="696"/>
      <c r="Q20" s="700"/>
      <c r="R20" s="697"/>
      <c r="S20" s="701"/>
      <c r="T20" s="702"/>
      <c r="U20" s="697"/>
      <c r="V20" s="703"/>
      <c r="W20" s="257"/>
      <c r="X20" s="273"/>
      <c r="Y20" s="273"/>
      <c r="Z20" s="273"/>
      <c r="AA20" s="273"/>
      <c r="AB20" s="273"/>
      <c r="AC20" s="738"/>
      <c r="AD20" s="739"/>
      <c r="AE20" s="1219"/>
      <c r="AF20" s="1198">
        <v>12</v>
      </c>
      <c r="AG20" s="1190">
        <f t="shared" si="11"/>
        <v>349.59999999999997</v>
      </c>
      <c r="AH20" s="1190">
        <f t="shared" si="0"/>
        <v>1079.5999999999999</v>
      </c>
      <c r="AI20" s="1190"/>
      <c r="AJ20" s="1204"/>
      <c r="AK20" s="1201">
        <f t="shared" si="1"/>
        <v>1288.4554090510298</v>
      </c>
      <c r="AL20" s="1201">
        <f t="shared" si="2"/>
        <v>2.9749566154145572</v>
      </c>
      <c r="AM20" s="1190">
        <f t="shared" si="3"/>
        <v>1285.4804524356152</v>
      </c>
      <c r="AN20" s="1201"/>
      <c r="AO20" s="748"/>
      <c r="AP20" s="1190">
        <v>616</v>
      </c>
      <c r="AQ20" s="1208"/>
      <c r="AR20" s="1208">
        <f t="shared" si="5"/>
        <v>1285.4804524356152</v>
      </c>
      <c r="AS20" s="1208">
        <f t="shared" si="6"/>
        <v>1398.4207592450223</v>
      </c>
      <c r="AT20" s="748"/>
      <c r="AU20" s="748"/>
      <c r="AV20" s="748"/>
      <c r="AW20" s="748"/>
      <c r="AX20" s="748"/>
      <c r="AY20" s="748"/>
      <c r="AZ20" s="1190"/>
      <c r="BA20" s="1190"/>
      <c r="BB20" s="748"/>
      <c r="BC20" s="748"/>
      <c r="BD20" s="748"/>
      <c r="BE20" s="748"/>
      <c r="BF20" s="748"/>
      <c r="BG20" s="228"/>
      <c r="BH20" s="228"/>
      <c r="BI20" s="228"/>
      <c r="BJ20" s="228"/>
      <c r="BK20" s="228"/>
      <c r="BL20" s="228"/>
      <c r="BM20" s="228"/>
      <c r="BN20" s="228"/>
      <c r="BO20" s="228"/>
      <c r="BP20" s="228"/>
      <c r="BQ20" s="228"/>
      <c r="BR20" s="228"/>
      <c r="BS20" s="228"/>
      <c r="BT20" s="113"/>
      <c r="BU20" s="113"/>
      <c r="BV20" s="113"/>
      <c r="BW20" s="113"/>
      <c r="BX20" s="113"/>
      <c r="BY20" s="113"/>
      <c r="BZ20" s="113"/>
      <c r="CA20" s="113"/>
      <c r="CB20" s="113"/>
      <c r="CC20" s="113"/>
      <c r="CD20" s="113"/>
      <c r="CE20" s="113"/>
      <c r="CF20" s="113"/>
      <c r="CG20" s="113"/>
      <c r="CH20" s="113"/>
      <c r="CI20" s="113"/>
      <c r="CJ20" s="113"/>
      <c r="CK20" s="229"/>
      <c r="CL20" s="229"/>
      <c r="CM20" s="229"/>
      <c r="CN20" s="229"/>
      <c r="CO20" s="229"/>
      <c r="CP20" s="229"/>
      <c r="CQ20" s="229"/>
      <c r="CR20" s="229"/>
      <c r="CS20" s="229"/>
      <c r="CT20" s="229"/>
      <c r="CU20" s="229"/>
      <c r="CV20" s="229"/>
      <c r="CW20" s="229"/>
      <c r="CX20" s="229"/>
      <c r="CY20" s="229"/>
      <c r="CZ20" s="113"/>
      <c r="DA20" s="113"/>
      <c r="DB20" s="113"/>
      <c r="DC20" s="113"/>
      <c r="DD20" s="113"/>
      <c r="DE20" s="113"/>
      <c r="DF20" s="113"/>
      <c r="DG20" s="113"/>
      <c r="DH20" s="113"/>
      <c r="DI20" s="113"/>
      <c r="DJ20" s="113"/>
      <c r="DK20" s="113"/>
      <c r="DL20" s="113"/>
      <c r="DM20" s="113"/>
      <c r="DN20" s="113"/>
      <c r="DO20" s="113"/>
      <c r="DP20" s="113"/>
      <c r="DQ20" s="113"/>
      <c r="DR20" s="113"/>
      <c r="DS20" s="113"/>
      <c r="DT20" s="113"/>
      <c r="DU20" s="113"/>
      <c r="DV20" s="113"/>
      <c r="DW20" s="113"/>
      <c r="DX20" s="113"/>
      <c r="DY20" s="113"/>
      <c r="DZ20" s="113"/>
      <c r="EA20" s="113"/>
      <c r="EB20" s="113"/>
      <c r="EC20" s="113"/>
      <c r="ED20" s="113"/>
      <c r="EE20" s="113"/>
      <c r="EF20" s="113"/>
      <c r="EG20" s="113"/>
      <c r="EH20" s="113"/>
      <c r="EI20" s="113"/>
    </row>
    <row r="21" spans="2:139" x14ac:dyDescent="0.2">
      <c r="B21" s="230"/>
      <c r="C21" s="57" t="s">
        <v>170</v>
      </c>
      <c r="D21" s="254">
        <v>42</v>
      </c>
      <c r="E21" s="113"/>
      <c r="F21" s="240">
        <v>17</v>
      </c>
      <c r="G21" s="241">
        <v>1303.3171440000001</v>
      </c>
      <c r="H21" s="242">
        <v>1407.89704781111</v>
      </c>
      <c r="I21" s="243">
        <v>501.6</v>
      </c>
      <c r="J21" s="1048"/>
      <c r="K21" s="230"/>
      <c r="L21" s="227"/>
      <c r="M21" s="227"/>
      <c r="N21" s="227"/>
      <c r="O21" s="256"/>
      <c r="P21" s="696"/>
      <c r="Q21" s="700"/>
      <c r="R21" s="697"/>
      <c r="S21" s="701"/>
      <c r="T21" s="702"/>
      <c r="U21" s="697"/>
      <c r="V21" s="703"/>
      <c r="W21" s="257"/>
      <c r="X21" s="273"/>
      <c r="Y21" s="273"/>
      <c r="Z21" s="273"/>
      <c r="AA21" s="273"/>
      <c r="AB21" s="273"/>
      <c r="AC21" s="738"/>
      <c r="AD21" s="739"/>
      <c r="AE21" s="1219"/>
      <c r="AF21" s="1198">
        <v>13</v>
      </c>
      <c r="AG21" s="1190">
        <f t="shared" si="11"/>
        <v>379.99999999999994</v>
      </c>
      <c r="AH21" s="1190">
        <f t="shared" si="0"/>
        <v>1110</v>
      </c>
      <c r="AI21" s="1190"/>
      <c r="AJ21" s="1204"/>
      <c r="AK21" s="1201">
        <f t="shared" si="1"/>
        <v>1292.262404304573</v>
      </c>
      <c r="AL21" s="1201">
        <f t="shared" si="2"/>
        <v>2.0257069628420989</v>
      </c>
      <c r="AM21" s="1190">
        <f t="shared" si="3"/>
        <v>1290.2366973417309</v>
      </c>
      <c r="AN21" s="1201"/>
      <c r="AO21" s="748"/>
      <c r="AP21" s="1190">
        <v>627</v>
      </c>
      <c r="AQ21" s="1208"/>
      <c r="AR21" s="1208">
        <f t="shared" si="5"/>
        <v>1290.2366973417309</v>
      </c>
      <c r="AS21" s="1208">
        <f t="shared" si="6"/>
        <v>1401.5729834858373</v>
      </c>
      <c r="AT21" s="748"/>
      <c r="AU21" s="748"/>
      <c r="AV21" s="748"/>
      <c r="AW21" s="748"/>
      <c r="AX21" s="748"/>
      <c r="AY21" s="748"/>
      <c r="AZ21" s="1190"/>
      <c r="BA21" s="1190"/>
      <c r="BB21" s="748"/>
      <c r="BC21" s="748"/>
      <c r="BD21" s="748"/>
      <c r="BE21" s="748"/>
      <c r="BF21" s="748"/>
      <c r="BG21" s="228"/>
      <c r="BH21" s="228"/>
      <c r="BI21" s="228"/>
      <c r="BJ21" s="228"/>
      <c r="BK21" s="228"/>
      <c r="BL21" s="228"/>
      <c r="BM21" s="228"/>
      <c r="BN21" s="228"/>
      <c r="BO21" s="228"/>
      <c r="BP21" s="228"/>
      <c r="BQ21" s="228"/>
      <c r="BR21" s="228"/>
      <c r="BS21" s="228"/>
      <c r="BT21" s="113"/>
      <c r="BU21" s="113"/>
      <c r="BV21" s="113"/>
      <c r="BW21" s="113"/>
      <c r="BX21" s="113"/>
      <c r="BY21" s="113"/>
      <c r="BZ21" s="113"/>
      <c r="CA21" s="113"/>
      <c r="CB21" s="113"/>
      <c r="CC21" s="113"/>
      <c r="CD21" s="113"/>
      <c r="CE21" s="113"/>
      <c r="CF21" s="113"/>
      <c r="CG21" s="113"/>
      <c r="CH21" s="113"/>
      <c r="CI21" s="113"/>
      <c r="CJ21" s="113"/>
      <c r="CK21" s="229"/>
      <c r="CL21" s="229"/>
      <c r="CM21" s="229"/>
      <c r="CN21" s="229"/>
      <c r="CO21" s="229"/>
      <c r="CP21" s="229"/>
      <c r="CQ21" s="229"/>
      <c r="CR21" s="229"/>
      <c r="CS21" s="229"/>
      <c r="CT21" s="229"/>
      <c r="CU21" s="229"/>
      <c r="CV21" s="229"/>
      <c r="CW21" s="229"/>
      <c r="CX21" s="229"/>
      <c r="CY21" s="229"/>
      <c r="CZ21" s="113"/>
      <c r="DA21" s="113"/>
      <c r="DB21" s="113"/>
      <c r="DC21" s="113"/>
      <c r="DD21" s="113"/>
      <c r="DE21" s="113"/>
      <c r="DF21" s="113"/>
      <c r="DG21" s="113"/>
      <c r="DH21" s="113"/>
      <c r="DI21" s="113"/>
      <c r="DJ21" s="113"/>
      <c r="DK21" s="113"/>
      <c r="DL21" s="113"/>
      <c r="DM21" s="113"/>
      <c r="DN21" s="113"/>
      <c r="DO21" s="113"/>
      <c r="DP21" s="113"/>
      <c r="DQ21" s="113"/>
      <c r="DR21" s="113"/>
      <c r="DS21" s="113"/>
      <c r="DT21" s="113"/>
      <c r="DU21" s="113"/>
      <c r="DV21" s="113"/>
      <c r="DW21" s="113"/>
      <c r="DX21" s="113"/>
      <c r="DY21" s="113"/>
      <c r="DZ21" s="113"/>
      <c r="EA21" s="113"/>
      <c r="EB21" s="113"/>
      <c r="EC21" s="113"/>
      <c r="ED21" s="113"/>
      <c r="EE21" s="113"/>
      <c r="EF21" s="113"/>
      <c r="EG21" s="113"/>
      <c r="EH21" s="113"/>
      <c r="EI21" s="113"/>
    </row>
    <row r="22" spans="2:139" x14ac:dyDescent="0.2">
      <c r="B22" s="230"/>
      <c r="C22" s="57" t="s">
        <v>171</v>
      </c>
      <c r="D22" s="258">
        <v>6</v>
      </c>
      <c r="E22" s="113"/>
      <c r="F22" s="240">
        <v>18</v>
      </c>
      <c r="G22" s="241">
        <v>1305.5754199999999</v>
      </c>
      <c r="H22" s="242">
        <v>1408.6090156202299</v>
      </c>
      <c r="I22" s="243">
        <v>532</v>
      </c>
      <c r="J22" s="1048"/>
      <c r="K22" s="230"/>
      <c r="L22" s="227"/>
      <c r="M22" s="227"/>
      <c r="N22" s="227"/>
      <c r="O22" s="256"/>
      <c r="P22" s="696"/>
      <c r="Q22" s="700"/>
      <c r="R22" s="697"/>
      <c r="S22" s="701"/>
      <c r="T22" s="702"/>
      <c r="U22" s="697"/>
      <c r="V22" s="703"/>
      <c r="W22" s="257"/>
      <c r="X22" s="273"/>
      <c r="Y22" s="273"/>
      <c r="Z22" s="273"/>
      <c r="AA22" s="273"/>
      <c r="AB22" s="273"/>
      <c r="AC22" s="738"/>
      <c r="AD22" s="739"/>
      <c r="AE22" s="1219"/>
      <c r="AF22" s="1198">
        <v>14</v>
      </c>
      <c r="AG22" s="1190">
        <f t="shared" si="11"/>
        <v>410.39999999999992</v>
      </c>
      <c r="AH22" s="1190">
        <f t="shared" si="0"/>
        <v>1140.3999999999999</v>
      </c>
      <c r="AI22" s="1190"/>
      <c r="AJ22" s="1204"/>
      <c r="AK22" s="1201">
        <f t="shared" si="1"/>
        <v>1295.6500537251084</v>
      </c>
      <c r="AL22" s="1201">
        <f t="shared" si="2"/>
        <v>1.3705162456842206</v>
      </c>
      <c r="AM22" s="1190">
        <f t="shared" si="3"/>
        <v>1294.2795374794241</v>
      </c>
      <c r="AN22" s="1201"/>
      <c r="AO22" s="748"/>
      <c r="AP22" s="1190"/>
      <c r="AQ22" s="1208"/>
      <c r="AR22" s="1208">
        <f t="shared" si="5"/>
        <v>1294.2795374794241</v>
      </c>
      <c r="AS22" s="1208">
        <f t="shared" si="6"/>
        <v>1403.916105090492</v>
      </c>
      <c r="AT22" s="748"/>
      <c r="AU22" s="759"/>
      <c r="AV22" s="748"/>
      <c r="AW22" s="748"/>
      <c r="AX22" s="748"/>
      <c r="AY22" s="748"/>
      <c r="AZ22" s="1190"/>
      <c r="BA22" s="1190"/>
      <c r="BB22" s="748"/>
      <c r="BC22" s="748"/>
      <c r="BD22" s="748"/>
      <c r="BE22" s="748"/>
      <c r="BF22" s="748"/>
      <c r="BG22" s="228"/>
      <c r="BH22" s="228"/>
      <c r="BI22" s="228"/>
      <c r="BJ22" s="228"/>
      <c r="BK22" s="228"/>
      <c r="BL22" s="228"/>
      <c r="BM22" s="228"/>
      <c r="BN22" s="228"/>
      <c r="BO22" s="228"/>
      <c r="BP22" s="228"/>
      <c r="BQ22" s="228"/>
      <c r="BR22" s="228"/>
      <c r="BS22" s="228"/>
      <c r="BT22" s="113"/>
      <c r="BU22" s="113"/>
      <c r="BV22" s="113"/>
      <c r="BW22" s="113"/>
      <c r="BX22" s="113"/>
      <c r="BY22" s="113"/>
      <c r="BZ22" s="113"/>
      <c r="CA22" s="113"/>
      <c r="CB22" s="113"/>
      <c r="CC22" s="113"/>
      <c r="CD22" s="113"/>
      <c r="CE22" s="113"/>
      <c r="CF22" s="113"/>
      <c r="CG22" s="113"/>
      <c r="CH22" s="113"/>
      <c r="CI22" s="113"/>
      <c r="CJ22" s="113"/>
      <c r="CK22" s="229"/>
      <c r="CL22" s="229"/>
      <c r="CM22" s="229"/>
      <c r="CN22" s="229"/>
      <c r="CO22" s="229"/>
      <c r="CP22" s="229"/>
      <c r="CQ22" s="229"/>
      <c r="CR22" s="229"/>
      <c r="CS22" s="229"/>
      <c r="CT22" s="229"/>
      <c r="CU22" s="229"/>
      <c r="CV22" s="229"/>
      <c r="CW22" s="229"/>
      <c r="CX22" s="229"/>
      <c r="CY22" s="229"/>
      <c r="CZ22" s="113"/>
      <c r="DA22" s="113"/>
      <c r="DB22" s="113"/>
      <c r="DC22" s="113"/>
      <c r="DD22" s="113"/>
      <c r="DE22" s="113"/>
      <c r="DF22" s="113"/>
      <c r="DG22" s="113"/>
      <c r="DH22" s="113"/>
      <c r="DI22" s="113"/>
      <c r="DJ22" s="113"/>
      <c r="DK22" s="113"/>
      <c r="DL22" s="113"/>
      <c r="DM22" s="113"/>
      <c r="DN22" s="113"/>
      <c r="DO22" s="113"/>
      <c r="DP22" s="113"/>
      <c r="DQ22" s="113"/>
      <c r="DR22" s="113"/>
      <c r="DS22" s="113"/>
      <c r="DT22" s="113"/>
      <c r="DU22" s="113"/>
      <c r="DV22" s="113"/>
      <c r="DW22" s="113"/>
      <c r="DX22" s="113"/>
      <c r="DY22" s="113"/>
      <c r="DZ22" s="113"/>
      <c r="EA22" s="113"/>
      <c r="EB22" s="113"/>
      <c r="EC22" s="113"/>
      <c r="ED22" s="113"/>
      <c r="EE22" s="113"/>
      <c r="EF22" s="113"/>
      <c r="EG22" s="113"/>
      <c r="EH22" s="113"/>
      <c r="EI22" s="113"/>
    </row>
    <row r="23" spans="2:139" x14ac:dyDescent="0.2">
      <c r="B23" s="230"/>
      <c r="C23" s="57" t="s">
        <v>172</v>
      </c>
      <c r="D23" s="254">
        <v>40</v>
      </c>
      <c r="E23" s="113"/>
      <c r="F23" s="240">
        <v>19</v>
      </c>
      <c r="G23" s="241">
        <v>1307.552811</v>
      </c>
      <c r="H23" s="242">
        <v>1409.1417605925501</v>
      </c>
      <c r="I23" s="243">
        <v>562.4</v>
      </c>
      <c r="J23" s="1048"/>
      <c r="K23" s="230"/>
      <c r="L23" s="227"/>
      <c r="M23" s="227"/>
      <c r="N23" s="227"/>
      <c r="O23" s="256"/>
      <c r="P23" s="696"/>
      <c r="Q23" s="700"/>
      <c r="R23" s="697"/>
      <c r="S23" s="701"/>
      <c r="T23" s="702"/>
      <c r="U23" s="697"/>
      <c r="V23" s="703"/>
      <c r="W23" s="257"/>
      <c r="X23" s="273"/>
      <c r="Y23" s="273"/>
      <c r="Z23" s="273"/>
      <c r="AA23" s="273"/>
      <c r="AB23" s="273"/>
      <c r="AC23" s="738"/>
      <c r="AD23" s="739"/>
      <c r="AE23" s="1219"/>
      <c r="AF23" s="1198">
        <v>15</v>
      </c>
      <c r="AG23" s="1190">
        <f t="shared" si="11"/>
        <v>440.7999999999999</v>
      </c>
      <c r="AH23" s="1190">
        <f t="shared" si="0"/>
        <v>1170.8</v>
      </c>
      <c r="AI23" s="1190"/>
      <c r="AJ23" s="1204"/>
      <c r="AK23" s="1201">
        <f t="shared" si="1"/>
        <v>1298.6639190212022</v>
      </c>
      <c r="AL23" s="1201">
        <f t="shared" si="2"/>
        <v>0.92215140689863484</v>
      </c>
      <c r="AM23" s="1190">
        <f t="shared" si="3"/>
        <v>1297.7417676143036</v>
      </c>
      <c r="AN23" s="1201"/>
      <c r="AO23" s="748"/>
      <c r="AP23" s="1190"/>
      <c r="AQ23" s="1208"/>
      <c r="AR23" s="1208">
        <f t="shared" si="5"/>
        <v>1297.7417676143036</v>
      </c>
      <c r="AS23" s="1208">
        <f t="shared" si="6"/>
        <v>1405.6534070090991</v>
      </c>
      <c r="AT23" s="748"/>
      <c r="AU23" s="748"/>
      <c r="AV23" s="748"/>
      <c r="AW23" s="748"/>
      <c r="AX23" s="748"/>
      <c r="AY23" s="748"/>
      <c r="AZ23" s="1190"/>
      <c r="BA23" s="1190"/>
      <c r="BB23" s="748"/>
      <c r="BC23" s="748"/>
      <c r="BD23" s="748"/>
      <c r="BE23" s="748"/>
      <c r="BF23" s="748"/>
      <c r="BG23" s="228"/>
      <c r="BH23" s="228"/>
      <c r="BI23" s="228"/>
      <c r="BJ23" s="228"/>
      <c r="BK23" s="228"/>
      <c r="BL23" s="228"/>
      <c r="BM23" s="228"/>
      <c r="BN23" s="228"/>
      <c r="BO23" s="228"/>
      <c r="BP23" s="228"/>
      <c r="BQ23" s="228"/>
      <c r="BR23" s="228"/>
      <c r="BS23" s="228"/>
      <c r="BT23" s="113"/>
      <c r="BU23" s="113"/>
      <c r="BV23" s="113"/>
      <c r="BW23" s="113"/>
      <c r="BX23" s="113"/>
      <c r="BY23" s="113"/>
      <c r="BZ23" s="113"/>
      <c r="CA23" s="113"/>
      <c r="CB23" s="113"/>
      <c r="CC23" s="113"/>
      <c r="CD23" s="113"/>
      <c r="CE23" s="113"/>
      <c r="CF23" s="113"/>
      <c r="CG23" s="113"/>
      <c r="CH23" s="113"/>
      <c r="CI23" s="113"/>
      <c r="CJ23" s="113"/>
      <c r="CK23" s="229"/>
      <c r="CL23" s="229"/>
      <c r="CM23" s="229"/>
      <c r="CN23" s="229"/>
      <c r="CO23" s="229"/>
      <c r="CP23" s="229"/>
      <c r="CQ23" s="229"/>
      <c r="CR23" s="229"/>
      <c r="CS23" s="229"/>
      <c r="CT23" s="229"/>
      <c r="CU23" s="229"/>
      <c r="CV23" s="229"/>
      <c r="CW23" s="229"/>
      <c r="CX23" s="229"/>
      <c r="CY23" s="229"/>
      <c r="CZ23" s="113"/>
      <c r="DA23" s="113"/>
      <c r="DB23" s="113"/>
      <c r="DC23" s="113"/>
      <c r="DD23" s="113"/>
      <c r="DE23" s="113"/>
      <c r="DF23" s="113"/>
      <c r="DG23" s="113"/>
      <c r="DH23" s="113"/>
      <c r="DI23" s="113"/>
      <c r="DJ23" s="113"/>
      <c r="DK23" s="113"/>
      <c r="DL23" s="113"/>
      <c r="DM23" s="113"/>
      <c r="DN23" s="113"/>
      <c r="DO23" s="113"/>
      <c r="DP23" s="113"/>
      <c r="DQ23" s="113"/>
      <c r="DR23" s="113"/>
      <c r="DS23" s="113"/>
      <c r="DT23" s="113"/>
      <c r="DU23" s="113"/>
      <c r="DV23" s="113"/>
      <c r="DW23" s="113"/>
      <c r="DX23" s="113"/>
      <c r="DY23" s="113"/>
      <c r="DZ23" s="113"/>
      <c r="EA23" s="113"/>
      <c r="EB23" s="113"/>
      <c r="EC23" s="113"/>
      <c r="ED23" s="113"/>
      <c r="EE23" s="113"/>
      <c r="EF23" s="113"/>
      <c r="EG23" s="113"/>
      <c r="EH23" s="113"/>
      <c r="EI23" s="113"/>
    </row>
    <row r="24" spans="2:139" x14ac:dyDescent="0.2">
      <c r="B24" s="230"/>
      <c r="C24" s="57" t="s">
        <v>173</v>
      </c>
      <c r="D24" s="254">
        <v>70</v>
      </c>
      <c r="E24" s="113"/>
      <c r="F24" s="240">
        <v>20</v>
      </c>
      <c r="G24" s="241">
        <v>1309.290117</v>
      </c>
      <c r="H24" s="242">
        <v>1409.54275647853</v>
      </c>
      <c r="I24" s="243">
        <v>592.79999999999995</v>
      </c>
      <c r="J24" s="1048"/>
      <c r="K24" s="230"/>
      <c r="L24" s="227"/>
      <c r="M24" s="227"/>
      <c r="N24" s="227"/>
      <c r="O24" s="256"/>
      <c r="P24" s="696"/>
      <c r="Q24" s="700"/>
      <c r="R24" s="697"/>
      <c r="S24" s="701"/>
      <c r="T24" s="702"/>
      <c r="U24" s="697"/>
      <c r="V24" s="703"/>
      <c r="W24" s="257"/>
      <c r="X24" s="273"/>
      <c r="Y24" s="273"/>
      <c r="Z24" s="273"/>
      <c r="AA24" s="273"/>
      <c r="AB24" s="273"/>
      <c r="AC24" s="738"/>
      <c r="AD24" s="739"/>
      <c r="AE24" s="1219"/>
      <c r="AF24" s="1198">
        <v>16</v>
      </c>
      <c r="AG24" s="1190">
        <f t="shared" si="11"/>
        <v>471.19999999999987</v>
      </c>
      <c r="AH24" s="1190">
        <f t="shared" si="0"/>
        <v>1201.1999999999998</v>
      </c>
      <c r="AI24" s="1190"/>
      <c r="AJ24" s="1204"/>
      <c r="AK24" s="1201">
        <f t="shared" si="1"/>
        <v>1301.344745765193</v>
      </c>
      <c r="AL24" s="1201">
        <f t="shared" si="2"/>
        <v>0.61751816965159412</v>
      </c>
      <c r="AM24" s="1190">
        <f t="shared" si="3"/>
        <v>1300.7272275955413</v>
      </c>
      <c r="AN24" s="1201"/>
      <c r="AO24" s="748"/>
      <c r="AP24" s="1190"/>
      <c r="AQ24" s="1208"/>
      <c r="AR24" s="1208">
        <f t="shared" si="5"/>
        <v>1300.7272275955413</v>
      </c>
      <c r="AS24" s="1208">
        <f t="shared" si="6"/>
        <v>1406.9411012020751</v>
      </c>
      <c r="AT24" s="748"/>
      <c r="AU24" s="748"/>
      <c r="AV24" s="748"/>
      <c r="AW24" s="748"/>
      <c r="AX24" s="748"/>
      <c r="AY24" s="748"/>
      <c r="AZ24" s="1190"/>
      <c r="BA24" s="1190"/>
      <c r="BB24" s="748"/>
      <c r="BC24" s="748"/>
      <c r="BD24" s="748"/>
      <c r="BE24" s="748"/>
      <c r="BF24" s="748"/>
      <c r="BG24" s="228"/>
      <c r="BH24" s="228"/>
      <c r="BI24" s="228"/>
      <c r="BJ24" s="228"/>
      <c r="BK24" s="228"/>
      <c r="BL24" s="228"/>
      <c r="BM24" s="228"/>
      <c r="BN24" s="228"/>
      <c r="BO24" s="228"/>
      <c r="BP24" s="228"/>
      <c r="BQ24" s="228"/>
      <c r="BR24" s="228"/>
      <c r="BS24" s="228"/>
      <c r="BT24" s="113"/>
      <c r="BU24" s="113"/>
      <c r="BV24" s="113"/>
      <c r="BW24" s="113"/>
      <c r="BX24" s="113"/>
      <c r="BY24" s="113"/>
      <c r="BZ24" s="113"/>
      <c r="CA24" s="113"/>
      <c r="CB24" s="113"/>
      <c r="CC24" s="113"/>
      <c r="CD24" s="113"/>
      <c r="CE24" s="113"/>
      <c r="CF24" s="113"/>
      <c r="CG24" s="113"/>
      <c r="CH24" s="113"/>
      <c r="CI24" s="113"/>
      <c r="CJ24" s="113"/>
      <c r="CK24" s="229"/>
      <c r="CL24" s="229"/>
      <c r="CM24" s="229"/>
      <c r="CN24" s="229"/>
      <c r="CO24" s="229"/>
      <c r="CP24" s="229"/>
      <c r="CQ24" s="229"/>
      <c r="CR24" s="229"/>
      <c r="CS24" s="229"/>
      <c r="CT24" s="229"/>
      <c r="CU24" s="229"/>
      <c r="CV24" s="229"/>
      <c r="CW24" s="229"/>
      <c r="CX24" s="229"/>
      <c r="CY24" s="229"/>
      <c r="CZ24" s="113"/>
      <c r="DA24" s="113"/>
      <c r="DB24" s="113"/>
      <c r="DC24" s="113"/>
      <c r="DD24" s="113"/>
      <c r="DE24" s="113"/>
      <c r="DF24" s="113"/>
      <c r="DG24" s="113"/>
      <c r="DH24" s="113"/>
      <c r="DI24" s="113"/>
      <c r="DJ24" s="113"/>
      <c r="DK24" s="113"/>
      <c r="DL24" s="113"/>
      <c r="DM24" s="113"/>
      <c r="DN24" s="113"/>
      <c r="DO24" s="113"/>
      <c r="DP24" s="113"/>
      <c r="DQ24" s="113"/>
      <c r="DR24" s="113"/>
      <c r="DS24" s="113"/>
      <c r="DT24" s="113"/>
      <c r="DU24" s="113"/>
      <c r="DV24" s="113"/>
      <c r="DW24" s="113"/>
      <c r="DX24" s="113"/>
      <c r="DY24" s="113"/>
      <c r="DZ24" s="113"/>
      <c r="EA24" s="113"/>
      <c r="EB24" s="113"/>
      <c r="EC24" s="113"/>
      <c r="ED24" s="113"/>
      <c r="EE24" s="113"/>
      <c r="EF24" s="113"/>
      <c r="EG24" s="113"/>
      <c r="EH24" s="113"/>
      <c r="EI24" s="113"/>
    </row>
    <row r="25" spans="2:139" x14ac:dyDescent="0.2">
      <c r="B25" s="230"/>
      <c r="C25" s="57" t="s">
        <v>174</v>
      </c>
      <c r="D25" s="254">
        <v>1.8700000000000001E-2</v>
      </c>
      <c r="E25" s="113"/>
      <c r="F25" s="240">
        <v>21</v>
      </c>
      <c r="G25" s="241">
        <v>1310.820571</v>
      </c>
      <c r="H25" s="242">
        <v>1409.8466685671101</v>
      </c>
      <c r="I25" s="243">
        <v>623.20000000000005</v>
      </c>
      <c r="J25" s="1048"/>
      <c r="K25" s="230"/>
      <c r="L25" s="227"/>
      <c r="M25" s="227"/>
      <c r="N25" s="227"/>
      <c r="O25" s="256"/>
      <c r="P25" s="696"/>
      <c r="Q25" s="700"/>
      <c r="R25" s="697"/>
      <c r="S25" s="701"/>
      <c r="T25" s="702"/>
      <c r="U25" s="697"/>
      <c r="V25" s="703"/>
      <c r="W25" s="257"/>
      <c r="X25" s="273"/>
      <c r="Y25" s="273"/>
      <c r="Z25" s="273"/>
      <c r="AA25" s="273"/>
      <c r="AB25" s="273"/>
      <c r="AC25" s="738"/>
      <c r="AD25" s="739"/>
      <c r="AE25" s="1219"/>
      <c r="AF25" s="1198">
        <v>17</v>
      </c>
      <c r="AG25" s="1190">
        <f t="shared" si="11"/>
        <v>501.59999999999985</v>
      </c>
      <c r="AH25" s="1190">
        <f t="shared" si="0"/>
        <v>1231.5999999999999</v>
      </c>
      <c r="AI25" s="1190"/>
      <c r="AJ25" s="1204"/>
      <c r="AK25" s="1201">
        <f t="shared" si="1"/>
        <v>1303.7289436039994</v>
      </c>
      <c r="AL25" s="1201">
        <f t="shared" si="2"/>
        <v>0.41179948413910999</v>
      </c>
      <c r="AM25" s="1190">
        <f t="shared" si="3"/>
        <v>1303.3171441198604</v>
      </c>
      <c r="AN25" s="1201"/>
      <c r="AO25" s="748"/>
      <c r="AP25" s="1190"/>
      <c r="AQ25" s="1208"/>
      <c r="AR25" s="1208">
        <f t="shared" si="5"/>
        <v>1303.3171441198604</v>
      </c>
      <c r="AS25" s="1208">
        <f t="shared" si="6"/>
        <v>1407.8970478111116</v>
      </c>
      <c r="AT25" s="748"/>
      <c r="AU25" s="748"/>
      <c r="AV25" s="748"/>
      <c r="AW25" s="748"/>
      <c r="AX25" s="748"/>
      <c r="AY25" s="748"/>
      <c r="AZ25" s="1190"/>
      <c r="BA25" s="1190"/>
      <c r="BB25" s="748"/>
      <c r="BC25" s="748"/>
      <c r="BD25" s="748"/>
      <c r="BE25" s="748"/>
      <c r="BF25" s="748"/>
      <c r="BG25" s="228"/>
      <c r="BH25" s="228"/>
      <c r="BI25" s="228"/>
      <c r="BJ25" s="228"/>
      <c r="BK25" s="228"/>
      <c r="BL25" s="228"/>
      <c r="BM25" s="228"/>
      <c r="BN25" s="228"/>
      <c r="BO25" s="228"/>
      <c r="BP25" s="228"/>
      <c r="BQ25" s="228"/>
      <c r="BR25" s="228"/>
      <c r="BS25" s="228"/>
      <c r="BT25" s="113"/>
      <c r="BU25" s="113"/>
      <c r="BV25" s="113"/>
      <c r="BW25" s="113"/>
      <c r="BX25" s="113"/>
      <c r="BY25" s="113"/>
      <c r="BZ25" s="113"/>
      <c r="CA25" s="113"/>
      <c r="CB25" s="113"/>
      <c r="CC25" s="113"/>
      <c r="CD25" s="113"/>
      <c r="CE25" s="113"/>
      <c r="CF25" s="113"/>
      <c r="CG25" s="113"/>
      <c r="CH25" s="113"/>
      <c r="CI25" s="113"/>
      <c r="CJ25" s="113"/>
      <c r="CK25" s="229"/>
      <c r="CL25" s="229"/>
      <c r="CM25" s="229"/>
      <c r="CN25" s="229"/>
      <c r="CO25" s="229"/>
      <c r="CP25" s="229"/>
      <c r="CQ25" s="229"/>
      <c r="CR25" s="229"/>
      <c r="CS25" s="229"/>
      <c r="CT25" s="229"/>
      <c r="CU25" s="229"/>
      <c r="CV25" s="229"/>
      <c r="CW25" s="229"/>
      <c r="CX25" s="229"/>
      <c r="CY25" s="229"/>
      <c r="CZ25" s="113"/>
      <c r="DA25" s="113"/>
      <c r="DB25" s="113"/>
      <c r="DC25" s="113"/>
      <c r="DD25" s="113"/>
      <c r="DE25" s="113"/>
      <c r="DF25" s="113"/>
      <c r="DG25" s="113"/>
      <c r="DH25" s="113"/>
      <c r="DI25" s="113"/>
      <c r="DJ25" s="113"/>
      <c r="DK25" s="113"/>
      <c r="DL25" s="113"/>
      <c r="DM25" s="113"/>
      <c r="DN25" s="113"/>
      <c r="DO25" s="113"/>
      <c r="DP25" s="113"/>
      <c r="DQ25" s="113"/>
      <c r="DR25" s="113"/>
      <c r="DS25" s="113"/>
      <c r="DT25" s="113"/>
      <c r="DU25" s="113"/>
      <c r="DV25" s="113"/>
      <c r="DW25" s="113"/>
      <c r="DX25" s="113"/>
      <c r="DY25" s="113"/>
      <c r="DZ25" s="113"/>
      <c r="EA25" s="113"/>
      <c r="EB25" s="113"/>
      <c r="EC25" s="113"/>
      <c r="ED25" s="113"/>
      <c r="EE25" s="113"/>
      <c r="EF25" s="113"/>
      <c r="EG25" s="113"/>
      <c r="EH25" s="113"/>
      <c r="EI25" s="113"/>
    </row>
    <row r="26" spans="2:139" x14ac:dyDescent="0.2">
      <c r="B26" s="230"/>
      <c r="C26" s="230"/>
      <c r="D26" s="230"/>
      <c r="E26" s="113"/>
      <c r="F26" s="240">
        <v>22</v>
      </c>
      <c r="G26" s="241">
        <v>1312.1716080000001</v>
      </c>
      <c r="H26" s="242">
        <v>1410.07876005193</v>
      </c>
      <c r="I26" s="243">
        <v>653.6</v>
      </c>
      <c r="J26" s="1048"/>
      <c r="K26" s="230"/>
      <c r="L26" s="227"/>
      <c r="M26" s="227"/>
      <c r="N26" s="227"/>
      <c r="O26" s="256"/>
      <c r="P26" s="696"/>
      <c r="Q26" s="700"/>
      <c r="R26" s="697"/>
      <c r="S26" s="701"/>
      <c r="T26" s="702"/>
      <c r="U26" s="697"/>
      <c r="V26" s="697"/>
      <c r="W26" s="257"/>
      <c r="X26" s="273"/>
      <c r="Y26" s="273"/>
      <c r="Z26" s="273"/>
      <c r="AA26" s="273"/>
      <c r="AB26" s="273"/>
      <c r="AC26" s="738"/>
      <c r="AD26" s="739"/>
      <c r="AE26" s="1219"/>
      <c r="AF26" s="1198">
        <v>18</v>
      </c>
      <c r="AG26" s="1190">
        <f t="shared" si="11"/>
        <v>531.99999999999989</v>
      </c>
      <c r="AH26" s="1190">
        <f t="shared" si="0"/>
        <v>1262</v>
      </c>
      <c r="AI26" s="1190"/>
      <c r="AJ26" s="1204"/>
      <c r="AK26" s="1201">
        <f t="shared" si="1"/>
        <v>1305.8490249598231</v>
      </c>
      <c r="AL26" s="1201">
        <f t="shared" si="2"/>
        <v>0.27360480130556908</v>
      </c>
      <c r="AM26" s="1190">
        <f t="shared" si="3"/>
        <v>1305.5754201585175</v>
      </c>
      <c r="AN26" s="1201"/>
      <c r="AO26" s="748"/>
      <c r="AP26" s="1190"/>
      <c r="AQ26" s="1208"/>
      <c r="AR26" s="1208">
        <f t="shared" si="5"/>
        <v>1305.5754201585175</v>
      </c>
      <c r="AS26" s="1208">
        <f t="shared" si="6"/>
        <v>1408.6090156202297</v>
      </c>
      <c r="AT26" s="748"/>
      <c r="AU26" s="748"/>
      <c r="AV26" s="748"/>
      <c r="AW26" s="748"/>
      <c r="AX26" s="748"/>
      <c r="AY26" s="748"/>
      <c r="AZ26" s="1190"/>
      <c r="BA26" s="1190"/>
      <c r="BB26" s="748"/>
      <c r="BC26" s="748"/>
      <c r="BD26" s="748"/>
      <c r="BE26" s="748"/>
      <c r="BF26" s="748"/>
      <c r="BG26" s="228"/>
      <c r="BH26" s="228"/>
      <c r="BI26" s="228"/>
      <c r="BJ26" s="228"/>
      <c r="BK26" s="228"/>
      <c r="BL26" s="228"/>
      <c r="BM26" s="228"/>
      <c r="BN26" s="228"/>
      <c r="BO26" s="228"/>
      <c r="BP26" s="228"/>
      <c r="BQ26" s="228"/>
      <c r="BR26" s="228"/>
      <c r="BS26" s="228"/>
      <c r="BT26" s="113"/>
      <c r="BU26" s="113"/>
      <c r="BV26" s="113"/>
      <c r="BW26" s="113"/>
      <c r="BX26" s="113"/>
      <c r="BY26" s="113"/>
      <c r="BZ26" s="113"/>
      <c r="CA26" s="113"/>
      <c r="CB26" s="113"/>
      <c r="CC26" s="113"/>
      <c r="CD26" s="113"/>
      <c r="CE26" s="113"/>
      <c r="CF26" s="113"/>
      <c r="CG26" s="113"/>
      <c r="CH26" s="113"/>
      <c r="CI26" s="113"/>
      <c r="CJ26" s="113"/>
      <c r="CK26" s="229"/>
      <c r="CL26" s="229"/>
      <c r="CM26" s="229"/>
      <c r="CN26" s="229"/>
      <c r="CO26" s="229"/>
      <c r="CP26" s="229"/>
      <c r="CQ26" s="229"/>
      <c r="CR26" s="229"/>
      <c r="CS26" s="229"/>
      <c r="CT26" s="229"/>
      <c r="CU26" s="229"/>
      <c r="CV26" s="229"/>
      <c r="CW26" s="229"/>
      <c r="CX26" s="229"/>
      <c r="CY26" s="229"/>
      <c r="CZ26" s="113"/>
      <c r="DA26" s="113"/>
      <c r="DB26" s="113"/>
      <c r="DC26" s="113"/>
      <c r="DD26" s="113"/>
      <c r="DE26" s="113"/>
      <c r="DF26" s="113"/>
      <c r="DG26" s="113"/>
      <c r="DH26" s="113"/>
      <c r="DI26" s="113"/>
      <c r="DJ26" s="113"/>
      <c r="DK26" s="113"/>
      <c r="DL26" s="113"/>
      <c r="DM26" s="113"/>
      <c r="DN26" s="113"/>
      <c r="DO26" s="113"/>
      <c r="DP26" s="113"/>
      <c r="DQ26" s="113"/>
      <c r="DR26" s="113"/>
      <c r="DS26" s="113"/>
      <c r="DT26" s="113"/>
      <c r="DU26" s="113"/>
      <c r="DV26" s="113"/>
      <c r="DW26" s="113"/>
      <c r="DX26" s="113"/>
      <c r="DY26" s="113"/>
      <c r="DZ26" s="113"/>
      <c r="EA26" s="113"/>
      <c r="EB26" s="113"/>
      <c r="EC26" s="113"/>
      <c r="ED26" s="113"/>
      <c r="EE26" s="113"/>
      <c r="EF26" s="113"/>
      <c r="EG26" s="113"/>
      <c r="EH26" s="113"/>
      <c r="EI26" s="113"/>
    </row>
    <row r="27" spans="2:139" x14ac:dyDescent="0.2">
      <c r="B27" s="230"/>
      <c r="C27" s="113"/>
      <c r="D27" s="49"/>
      <c r="E27" s="113"/>
      <c r="F27" s="240">
        <v>23</v>
      </c>
      <c r="G27" s="241">
        <v>1313.36617</v>
      </c>
      <c r="H27" s="242">
        <v>1410.2574395325501</v>
      </c>
      <c r="I27" s="243">
        <v>684</v>
      </c>
      <c r="J27" s="1048"/>
      <c r="K27" s="230"/>
      <c r="L27" s="227"/>
      <c r="M27" s="227"/>
      <c r="N27" s="227"/>
      <c r="O27" s="256"/>
      <c r="P27" s="696"/>
      <c r="Q27" s="700"/>
      <c r="R27" s="697"/>
      <c r="S27" s="701"/>
      <c r="T27" s="702"/>
      <c r="U27" s="697"/>
      <c r="V27" s="696"/>
      <c r="W27" s="257"/>
      <c r="X27" s="273"/>
      <c r="Y27" s="273"/>
      <c r="Z27" s="273"/>
      <c r="AA27" s="273"/>
      <c r="AB27" s="273"/>
      <c r="AC27" s="738"/>
      <c r="AD27" s="739"/>
      <c r="AE27" s="1219"/>
      <c r="AF27" s="1198">
        <v>19</v>
      </c>
      <c r="AG27" s="1190">
        <f t="shared" si="11"/>
        <v>562.39999999999986</v>
      </c>
      <c r="AH27" s="1190">
        <f t="shared" si="0"/>
        <v>1292.3999999999999</v>
      </c>
      <c r="AI27" s="1190"/>
      <c r="AJ27" s="1204"/>
      <c r="AK27" s="1201">
        <f t="shared" si="1"/>
        <v>1307.7340043256763</v>
      </c>
      <c r="AL27" s="1201">
        <f t="shared" si="2"/>
        <v>0.1811929123338282</v>
      </c>
      <c r="AM27" s="1190">
        <f t="shared" si="3"/>
        <v>1307.5528114133424</v>
      </c>
      <c r="AN27" s="1201"/>
      <c r="AO27" s="748"/>
      <c r="AP27" s="1190"/>
      <c r="AQ27" s="1208"/>
      <c r="AR27" s="1208">
        <f t="shared" si="5"/>
        <v>1307.5528114133424</v>
      </c>
      <c r="AS27" s="1208">
        <f t="shared" si="6"/>
        <v>1409.1417605925476</v>
      </c>
      <c r="AT27" s="748"/>
      <c r="AU27" s="748"/>
      <c r="AV27" s="748"/>
      <c r="AW27" s="748"/>
      <c r="AX27" s="748"/>
      <c r="AY27" s="748"/>
      <c r="AZ27" s="1190"/>
      <c r="BA27" s="1190"/>
      <c r="BB27" s="748"/>
      <c r="BC27" s="748"/>
      <c r="BD27" s="748"/>
      <c r="BE27" s="748"/>
      <c r="BF27" s="748"/>
      <c r="BG27" s="228"/>
      <c r="BH27" s="228"/>
      <c r="BI27" s="228"/>
      <c r="BJ27" s="228"/>
      <c r="BK27" s="228"/>
      <c r="BL27" s="228"/>
      <c r="BM27" s="228"/>
      <c r="BN27" s="228"/>
      <c r="BO27" s="228"/>
      <c r="BP27" s="228"/>
      <c r="BQ27" s="228"/>
      <c r="BR27" s="228"/>
      <c r="BS27" s="228"/>
      <c r="BT27" s="113"/>
      <c r="BU27" s="113"/>
      <c r="BV27" s="113"/>
      <c r="BW27" s="113"/>
      <c r="BX27" s="113"/>
      <c r="BY27" s="113"/>
      <c r="BZ27" s="113"/>
      <c r="CA27" s="113"/>
      <c r="CB27" s="113"/>
      <c r="CC27" s="113"/>
      <c r="CD27" s="113"/>
      <c r="CE27" s="113"/>
      <c r="CF27" s="113"/>
      <c r="CG27" s="113"/>
      <c r="CH27" s="113"/>
      <c r="CI27" s="113"/>
      <c r="CJ27" s="113"/>
      <c r="CK27" s="229"/>
      <c r="CL27" s="229"/>
      <c r="CM27" s="229"/>
      <c r="CN27" s="229"/>
      <c r="CO27" s="229"/>
      <c r="CP27" s="229"/>
      <c r="CQ27" s="229"/>
      <c r="CR27" s="229"/>
      <c r="CS27" s="229"/>
      <c r="CT27" s="229"/>
      <c r="CU27" s="229"/>
      <c r="CV27" s="229"/>
      <c r="CW27" s="229"/>
      <c r="CX27" s="229"/>
      <c r="CY27" s="229"/>
      <c r="CZ27" s="113"/>
      <c r="DA27" s="113"/>
      <c r="DB27" s="113"/>
      <c r="DC27" s="113"/>
      <c r="DD27" s="113"/>
      <c r="DE27" s="113"/>
      <c r="DF27" s="113"/>
      <c r="DG27" s="113"/>
      <c r="DH27" s="113"/>
      <c r="DI27" s="113"/>
      <c r="DJ27" s="113"/>
      <c r="DK27" s="113"/>
      <c r="DL27" s="113"/>
      <c r="DM27" s="113"/>
      <c r="DN27" s="113"/>
      <c r="DO27" s="113"/>
      <c r="DP27" s="113"/>
      <c r="DQ27" s="113"/>
      <c r="DR27" s="113"/>
      <c r="DS27" s="113"/>
      <c r="DT27" s="113"/>
      <c r="DU27" s="113"/>
      <c r="DV27" s="113"/>
      <c r="DW27" s="113"/>
      <c r="DX27" s="113"/>
      <c r="DY27" s="113"/>
      <c r="DZ27" s="113"/>
      <c r="EA27" s="113"/>
      <c r="EB27" s="113"/>
      <c r="EC27" s="113"/>
      <c r="ED27" s="113"/>
      <c r="EE27" s="113"/>
      <c r="EF27" s="113"/>
      <c r="EG27" s="113"/>
      <c r="EH27" s="113"/>
      <c r="EI27" s="113"/>
    </row>
    <row r="28" spans="2:139" x14ac:dyDescent="0.2">
      <c r="B28" s="230"/>
      <c r="C28" s="1047"/>
      <c r="D28" s="1047"/>
      <c r="E28" s="113"/>
      <c r="F28" s="240">
        <v>24</v>
      </c>
      <c r="G28" s="241">
        <v>1314.4236639999999</v>
      </c>
      <c r="H28" s="242">
        <v>1410.39614117776</v>
      </c>
      <c r="I28" s="243">
        <v>714.4</v>
      </c>
      <c r="J28" s="1048"/>
      <c r="K28" s="230"/>
      <c r="L28" s="227"/>
      <c r="M28" s="227"/>
      <c r="N28" s="227"/>
      <c r="O28" s="256"/>
      <c r="P28" s="696"/>
      <c r="Q28" s="700"/>
      <c r="R28" s="697"/>
      <c r="S28" s="701"/>
      <c r="T28" s="702"/>
      <c r="U28" s="697"/>
      <c r="V28" s="696"/>
      <c r="W28" s="257"/>
      <c r="X28" s="273"/>
      <c r="Y28" s="273"/>
      <c r="Z28" s="273"/>
      <c r="AA28" s="273"/>
      <c r="AB28" s="273"/>
      <c r="AC28" s="738"/>
      <c r="AD28" s="739"/>
      <c r="AE28" s="1219"/>
      <c r="AF28" s="1198">
        <v>20</v>
      </c>
      <c r="AG28" s="1190">
        <f t="shared" si="11"/>
        <v>592.79999999999984</v>
      </c>
      <c r="AH28" s="1190">
        <f t="shared" si="0"/>
        <v>1322.7999999999997</v>
      </c>
      <c r="AI28" s="1190"/>
      <c r="AJ28" s="1204"/>
      <c r="AK28" s="1201">
        <f t="shared" si="1"/>
        <v>1309.4097605502254</v>
      </c>
      <c r="AL28" s="1201">
        <f t="shared" si="2"/>
        <v>0.11964316687918461</v>
      </c>
      <c r="AM28" s="1190">
        <f t="shared" si="3"/>
        <v>1309.2901173833463</v>
      </c>
      <c r="AN28" s="1201"/>
      <c r="AO28" s="748"/>
      <c r="AP28" s="1190"/>
      <c r="AQ28" s="1208"/>
      <c r="AR28" s="1208">
        <f t="shared" si="5"/>
        <v>1309.2901173833463</v>
      </c>
      <c r="AS28" s="1208">
        <f t="shared" si="6"/>
        <v>1409.54275647853</v>
      </c>
      <c r="AT28" s="748"/>
      <c r="AU28" s="748"/>
      <c r="AV28" s="748"/>
      <c r="AW28" s="748"/>
      <c r="AX28" s="748"/>
      <c r="AY28" s="748"/>
      <c r="AZ28" s="1190"/>
      <c r="BA28" s="1190"/>
      <c r="BB28" s="748"/>
      <c r="BC28" s="748"/>
      <c r="BD28" s="748"/>
      <c r="BE28" s="748"/>
      <c r="BF28" s="748"/>
      <c r="BG28" s="228"/>
      <c r="BH28" s="228"/>
      <c r="BI28" s="228"/>
      <c r="BJ28" s="228"/>
      <c r="BK28" s="228"/>
      <c r="BL28" s="228"/>
      <c r="BM28" s="228"/>
      <c r="BN28" s="228"/>
      <c r="BO28" s="228"/>
      <c r="BP28" s="228"/>
      <c r="BQ28" s="228"/>
      <c r="BR28" s="228"/>
      <c r="BS28" s="228"/>
      <c r="BT28" s="113"/>
      <c r="BU28" s="113"/>
      <c r="BV28" s="113"/>
      <c r="BW28" s="113"/>
      <c r="BX28" s="113"/>
      <c r="BY28" s="113"/>
      <c r="BZ28" s="113"/>
      <c r="CA28" s="113"/>
      <c r="CB28" s="113"/>
      <c r="CC28" s="113"/>
      <c r="CD28" s="113"/>
      <c r="CE28" s="113"/>
      <c r="CF28" s="113"/>
      <c r="CG28" s="113"/>
      <c r="CH28" s="113"/>
      <c r="CI28" s="113"/>
      <c r="CJ28" s="113"/>
      <c r="CK28" s="229"/>
      <c r="CL28" s="229"/>
      <c r="CM28" s="229"/>
      <c r="CN28" s="229"/>
      <c r="CO28" s="229"/>
      <c r="CP28" s="229"/>
      <c r="CQ28" s="229"/>
      <c r="CR28" s="229"/>
      <c r="CS28" s="229"/>
      <c r="CT28" s="229"/>
      <c r="CU28" s="229"/>
      <c r="CV28" s="229"/>
      <c r="CW28" s="229"/>
      <c r="CX28" s="229"/>
      <c r="CY28" s="229"/>
      <c r="CZ28" s="113"/>
      <c r="DA28" s="113"/>
      <c r="DB28" s="113"/>
      <c r="DC28" s="113"/>
      <c r="DD28" s="113"/>
      <c r="DE28" s="113"/>
      <c r="DF28" s="113"/>
      <c r="DG28" s="113"/>
      <c r="DH28" s="113"/>
      <c r="DI28" s="113"/>
      <c r="DJ28" s="113"/>
      <c r="DK28" s="113"/>
      <c r="DL28" s="113"/>
      <c r="DM28" s="113"/>
      <c r="DN28" s="113"/>
      <c r="DO28" s="113"/>
      <c r="DP28" s="113"/>
      <c r="DQ28" s="113"/>
      <c r="DR28" s="113"/>
      <c r="DS28" s="113"/>
      <c r="DT28" s="113"/>
      <c r="DU28" s="113"/>
      <c r="DV28" s="113"/>
      <c r="DW28" s="113"/>
      <c r="DX28" s="113"/>
      <c r="DY28" s="113"/>
      <c r="DZ28" s="113"/>
      <c r="EA28" s="113"/>
      <c r="EB28" s="113"/>
      <c r="EC28" s="113"/>
      <c r="ED28" s="113"/>
      <c r="EE28" s="113"/>
      <c r="EF28" s="113"/>
      <c r="EG28" s="113"/>
      <c r="EH28" s="113"/>
      <c r="EI28" s="113"/>
    </row>
    <row r="29" spans="2:139" x14ac:dyDescent="0.2">
      <c r="B29" s="1047"/>
      <c r="C29" s="1047"/>
      <c r="D29" s="1047"/>
      <c r="E29" s="113"/>
      <c r="F29" s="113"/>
      <c r="G29" s="113"/>
      <c r="H29" s="1046"/>
      <c r="I29" s="113"/>
      <c r="J29" s="259"/>
      <c r="K29" s="113"/>
      <c r="L29" s="227"/>
      <c r="M29" s="227"/>
      <c r="N29" s="227"/>
      <c r="O29" s="256"/>
      <c r="P29" s="696"/>
      <c r="Q29" s="700"/>
      <c r="R29" s="701"/>
      <c r="S29" s="701"/>
      <c r="T29" s="702"/>
      <c r="U29" s="696"/>
      <c r="V29" s="696"/>
      <c r="W29" s="257"/>
      <c r="X29" s="273"/>
      <c r="Y29" s="273"/>
      <c r="Z29" s="273"/>
      <c r="AA29" s="273"/>
      <c r="AB29" s="273"/>
      <c r="AC29" s="738"/>
      <c r="AD29" s="739"/>
      <c r="AE29" s="1219"/>
      <c r="AF29" s="1198">
        <v>21</v>
      </c>
      <c r="AG29" s="1190">
        <f t="shared" si="11"/>
        <v>623.19999999999982</v>
      </c>
      <c r="AH29" s="1190">
        <f t="shared" si="0"/>
        <v>1353.1999999999998</v>
      </c>
      <c r="AI29" s="1190"/>
      <c r="AJ29" s="1204"/>
      <c r="AK29" s="1201">
        <f t="shared" si="1"/>
        <v>1310.8993646559718</v>
      </c>
      <c r="AL29" s="1201">
        <f t="shared" si="2"/>
        <v>7.8793603236251675E-2</v>
      </c>
      <c r="AM29" s="1190">
        <f t="shared" si="3"/>
        <v>1310.8205710527354</v>
      </c>
      <c r="AN29" s="1201"/>
      <c r="AO29" s="748"/>
      <c r="AP29" s="1190"/>
      <c r="AQ29" s="1208"/>
      <c r="AR29" s="1208">
        <f t="shared" si="5"/>
        <v>1310.8205710527354</v>
      </c>
      <c r="AS29" s="1208">
        <f t="shared" si="6"/>
        <v>1409.8466685671103</v>
      </c>
      <c r="AT29" s="748"/>
      <c r="AU29" s="748"/>
      <c r="AV29" s="748"/>
      <c r="AW29" s="748"/>
      <c r="AX29" s="748"/>
      <c r="AY29" s="748"/>
      <c r="AZ29" s="1190"/>
      <c r="BA29" s="1190"/>
      <c r="BB29" s="748"/>
      <c r="BC29" s="748"/>
      <c r="BD29" s="748"/>
      <c r="BE29" s="748"/>
      <c r="BF29" s="748"/>
      <c r="BG29" s="228"/>
      <c r="BH29" s="228"/>
      <c r="BI29" s="228"/>
      <c r="BJ29" s="228"/>
      <c r="BK29" s="228"/>
      <c r="BL29" s="228"/>
      <c r="BM29" s="228"/>
      <c r="BN29" s="228"/>
      <c r="BO29" s="228"/>
      <c r="BP29" s="228"/>
      <c r="BQ29" s="228"/>
      <c r="BR29" s="228"/>
      <c r="BS29" s="228"/>
      <c r="BT29" s="113"/>
      <c r="BU29" s="113"/>
      <c r="BV29" s="113"/>
      <c r="BW29" s="113"/>
      <c r="BX29" s="113"/>
      <c r="BY29" s="113"/>
      <c r="BZ29" s="113"/>
      <c r="CA29" s="113"/>
      <c r="CB29" s="113"/>
      <c r="CC29" s="113"/>
      <c r="CD29" s="113"/>
      <c r="CE29" s="113"/>
      <c r="CF29" s="113"/>
      <c r="CG29" s="113"/>
      <c r="CH29" s="113"/>
      <c r="CI29" s="113"/>
      <c r="CJ29" s="113"/>
      <c r="CK29" s="229"/>
      <c r="CL29" s="229"/>
      <c r="CM29" s="229"/>
      <c r="CN29" s="229"/>
      <c r="CO29" s="229"/>
      <c r="CP29" s="229"/>
      <c r="CQ29" s="229"/>
      <c r="CR29" s="229"/>
      <c r="CS29" s="229"/>
      <c r="CT29" s="229"/>
      <c r="CU29" s="229"/>
      <c r="CV29" s="229"/>
      <c r="CW29" s="229"/>
      <c r="CX29" s="229"/>
      <c r="CY29" s="229"/>
      <c r="CZ29" s="113"/>
      <c r="DA29" s="113"/>
      <c r="DB29" s="113"/>
      <c r="DC29" s="113"/>
      <c r="DD29" s="113"/>
      <c r="DE29" s="113"/>
      <c r="DF29" s="113"/>
      <c r="DG29" s="113"/>
      <c r="DH29" s="113"/>
      <c r="DI29" s="113"/>
      <c r="DJ29" s="113"/>
      <c r="DK29" s="113"/>
      <c r="DL29" s="113"/>
      <c r="DM29" s="113"/>
      <c r="DN29" s="113"/>
      <c r="DO29" s="113"/>
      <c r="DP29" s="113"/>
      <c r="DQ29" s="113"/>
      <c r="DR29" s="113"/>
      <c r="DS29" s="113"/>
      <c r="DT29" s="113"/>
      <c r="DU29" s="113"/>
      <c r="DV29" s="113"/>
      <c r="DW29" s="113"/>
      <c r="DX29" s="113"/>
      <c r="DY29" s="113"/>
      <c r="DZ29" s="113"/>
      <c r="EA29" s="113"/>
      <c r="EB29" s="113"/>
      <c r="EC29" s="113"/>
      <c r="ED29" s="113"/>
      <c r="EE29" s="113"/>
      <c r="EF29" s="113"/>
      <c r="EG29" s="113"/>
      <c r="EH29" s="113"/>
      <c r="EI29" s="113"/>
    </row>
    <row r="30" spans="2:139" x14ac:dyDescent="0.2">
      <c r="B30" s="1047"/>
      <c r="C30" s="1047"/>
      <c r="D30" s="1047"/>
      <c r="E30" s="113"/>
      <c r="F30" s="113"/>
      <c r="G30" s="1046"/>
      <c r="H30" s="1046"/>
      <c r="I30" s="113"/>
      <c r="J30" s="259"/>
      <c r="K30" s="113"/>
      <c r="L30" s="227"/>
      <c r="M30" s="227"/>
      <c r="N30" s="227"/>
      <c r="O30" s="256"/>
      <c r="P30" s="696"/>
      <c r="Q30" s="700"/>
      <c r="R30" s="701"/>
      <c r="S30" s="701"/>
      <c r="T30" s="702"/>
      <c r="U30" s="696"/>
      <c r="V30" s="696"/>
      <c r="W30" s="257"/>
      <c r="X30" s="273"/>
      <c r="Y30" s="273"/>
      <c r="Z30" s="273"/>
      <c r="AA30" s="273"/>
      <c r="AB30" s="273"/>
      <c r="AC30" s="738"/>
      <c r="AD30" s="739"/>
      <c r="AE30" s="1219"/>
      <c r="AF30" s="1198">
        <v>22</v>
      </c>
      <c r="AG30" s="1190">
        <f t="shared" si="11"/>
        <v>653.5999999999998</v>
      </c>
      <c r="AH30" s="1190">
        <f t="shared" si="0"/>
        <v>1383.6</v>
      </c>
      <c r="AI30" s="1190"/>
      <c r="AJ30" s="1204"/>
      <c r="AK30" s="1201">
        <f t="shared" si="1"/>
        <v>1312.2233757816944</v>
      </c>
      <c r="AL30" s="1201">
        <f t="shared" si="2"/>
        <v>5.1767759792162762E-2</v>
      </c>
      <c r="AM30" s="1190">
        <f t="shared" si="3"/>
        <v>1312.1716080219021</v>
      </c>
      <c r="AN30" s="1201"/>
      <c r="AO30" s="748"/>
      <c r="AP30" s="1190"/>
      <c r="AQ30" s="1208"/>
      <c r="AR30" s="1208">
        <f t="shared" si="5"/>
        <v>1312.1716080219021</v>
      </c>
      <c r="AS30" s="1208">
        <f t="shared" si="6"/>
        <v>1410.0787600519336</v>
      </c>
      <c r="AT30" s="748"/>
      <c r="AU30" s="748"/>
      <c r="AV30" s="748"/>
      <c r="AW30" s="748"/>
      <c r="AX30" s="748"/>
      <c r="AY30" s="748"/>
      <c r="AZ30" s="1190"/>
      <c r="BA30" s="1190"/>
      <c r="BB30" s="748"/>
      <c r="BC30" s="748"/>
      <c r="BD30" s="748"/>
      <c r="BE30" s="748"/>
      <c r="BF30" s="748"/>
      <c r="BG30" s="228"/>
      <c r="BH30" s="228"/>
      <c r="BI30" s="228"/>
      <c r="BJ30" s="228"/>
      <c r="BK30" s="228"/>
      <c r="BL30" s="228"/>
      <c r="BM30" s="228"/>
      <c r="BN30" s="228"/>
      <c r="BO30" s="228"/>
      <c r="BP30" s="228"/>
      <c r="BQ30" s="228"/>
      <c r="BR30" s="228"/>
      <c r="BS30" s="228"/>
      <c r="BT30" s="113"/>
      <c r="BU30" s="113"/>
      <c r="BV30" s="113"/>
      <c r="BW30" s="113"/>
      <c r="BX30" s="113"/>
      <c r="BY30" s="113"/>
      <c r="BZ30" s="113"/>
      <c r="CA30" s="113"/>
      <c r="CB30" s="113"/>
      <c r="CC30" s="113"/>
      <c r="CD30" s="113"/>
      <c r="CE30" s="113"/>
      <c r="CF30" s="113"/>
      <c r="CG30" s="113"/>
      <c r="CH30" s="113"/>
      <c r="CI30" s="113"/>
      <c r="CJ30" s="113"/>
      <c r="CK30" s="229"/>
      <c r="CL30" s="229"/>
      <c r="CM30" s="229"/>
      <c r="CN30" s="229"/>
      <c r="CO30" s="229"/>
      <c r="CP30" s="229"/>
      <c r="CQ30" s="229"/>
      <c r="CR30" s="229"/>
      <c r="CS30" s="229"/>
      <c r="CT30" s="229"/>
      <c r="CU30" s="229"/>
      <c r="CV30" s="229"/>
      <c r="CW30" s="229"/>
      <c r="CX30" s="229"/>
      <c r="CY30" s="229"/>
      <c r="CZ30" s="113"/>
      <c r="DA30" s="113"/>
      <c r="DB30" s="113"/>
      <c r="DC30" s="113"/>
      <c r="DD30" s="113"/>
      <c r="DE30" s="113"/>
      <c r="DF30" s="113"/>
      <c r="DG30" s="113"/>
      <c r="DH30" s="113"/>
      <c r="DI30" s="113"/>
      <c r="DJ30" s="113"/>
      <c r="DK30" s="113"/>
      <c r="DL30" s="113"/>
      <c r="DM30" s="113"/>
      <c r="DN30" s="113"/>
      <c r="DO30" s="113"/>
      <c r="DP30" s="113"/>
      <c r="DQ30" s="113"/>
      <c r="DR30" s="113"/>
      <c r="DS30" s="113"/>
      <c r="DT30" s="113"/>
      <c r="DU30" s="113"/>
      <c r="DV30" s="113"/>
      <c r="DW30" s="113"/>
      <c r="DX30" s="113"/>
      <c r="DY30" s="113"/>
      <c r="DZ30" s="113"/>
      <c r="EA30" s="113"/>
      <c r="EB30" s="113"/>
      <c r="EC30" s="113"/>
      <c r="ED30" s="113"/>
      <c r="EE30" s="113"/>
      <c r="EF30" s="113"/>
      <c r="EG30" s="113"/>
      <c r="EH30" s="113"/>
      <c r="EI30" s="113"/>
    </row>
    <row r="31" spans="2:139" x14ac:dyDescent="0.2">
      <c r="B31" s="1047"/>
      <c r="C31" s="1047"/>
      <c r="D31" s="1047"/>
      <c r="E31" s="113"/>
      <c r="F31" s="113"/>
      <c r="G31" s="1046"/>
      <c r="H31" s="1046"/>
      <c r="I31" s="117"/>
      <c r="J31" s="117"/>
      <c r="K31" s="113"/>
      <c r="L31" s="227"/>
      <c r="M31" s="227"/>
      <c r="N31" s="227"/>
      <c r="O31" s="273"/>
      <c r="P31" s="1118"/>
      <c r="Q31" s="700"/>
      <c r="R31" s="701"/>
      <c r="S31" s="701"/>
      <c r="T31" s="702"/>
      <c r="U31" s="696"/>
      <c r="V31" s="696"/>
      <c r="W31" s="257"/>
      <c r="X31" s="273"/>
      <c r="Y31" s="273"/>
      <c r="Z31" s="273"/>
      <c r="AA31" s="273"/>
      <c r="AB31" s="273"/>
      <c r="AC31" s="738"/>
      <c r="AD31" s="739"/>
      <c r="AE31" s="1219"/>
      <c r="AF31" s="1198">
        <v>23</v>
      </c>
      <c r="AG31" s="1190">
        <f t="shared" si="11"/>
        <v>683.99999999999977</v>
      </c>
      <c r="AH31" s="1190">
        <f t="shared" si="0"/>
        <v>1413.9999999999998</v>
      </c>
      <c r="AI31" s="1190"/>
      <c r="AJ31" s="1204"/>
      <c r="AK31" s="1201">
        <f t="shared" si="1"/>
        <v>1313.4001078133394</v>
      </c>
      <c r="AL31" s="1201">
        <f t="shared" si="2"/>
        <v>3.3938077836709678E-2</v>
      </c>
      <c r="AM31" s="1190">
        <f t="shared" si="3"/>
        <v>1313.3661697355028</v>
      </c>
      <c r="AN31" s="1201"/>
      <c r="AO31" s="748"/>
      <c r="AP31" s="1190"/>
      <c r="AQ31" s="1208"/>
      <c r="AR31" s="1208">
        <f t="shared" si="5"/>
        <v>1313.3661697355028</v>
      </c>
      <c r="AS31" s="1208">
        <f t="shared" si="6"/>
        <v>1410.2574395325457</v>
      </c>
      <c r="AT31" s="748"/>
      <c r="AU31" s="748"/>
      <c r="AV31" s="748"/>
      <c r="AW31" s="748"/>
      <c r="AX31" s="748"/>
      <c r="AY31" s="748"/>
      <c r="AZ31" s="1190"/>
      <c r="BA31" s="1190"/>
      <c r="BB31" s="748"/>
      <c r="BC31" s="748"/>
      <c r="BD31" s="748"/>
      <c r="BE31" s="748"/>
      <c r="BF31" s="748"/>
      <c r="BG31" s="228"/>
      <c r="BH31" s="228"/>
      <c r="BI31" s="228"/>
      <c r="BJ31" s="228"/>
      <c r="BK31" s="228"/>
      <c r="BL31" s="228"/>
      <c r="BM31" s="228"/>
      <c r="BN31" s="228"/>
      <c r="BO31" s="228"/>
      <c r="BP31" s="228"/>
      <c r="BQ31" s="228"/>
      <c r="BR31" s="228"/>
      <c r="BS31" s="228"/>
      <c r="BT31" s="113"/>
      <c r="BU31" s="113"/>
      <c r="BV31" s="113"/>
      <c r="BW31" s="113"/>
      <c r="BX31" s="113"/>
      <c r="BY31" s="113"/>
      <c r="BZ31" s="113"/>
      <c r="CA31" s="113"/>
      <c r="CB31" s="113"/>
      <c r="CC31" s="113"/>
      <c r="CD31" s="113"/>
      <c r="CE31" s="113"/>
      <c r="CF31" s="113"/>
      <c r="CG31" s="113"/>
      <c r="CH31" s="113"/>
      <c r="CI31" s="113"/>
      <c r="CJ31" s="113"/>
      <c r="CK31" s="229"/>
      <c r="CL31" s="229"/>
      <c r="CM31" s="229"/>
      <c r="CN31" s="229"/>
      <c r="CO31" s="229"/>
      <c r="CP31" s="229"/>
      <c r="CQ31" s="229"/>
      <c r="CR31" s="229"/>
      <c r="CS31" s="229"/>
      <c r="CT31" s="229"/>
      <c r="CU31" s="229"/>
      <c r="CV31" s="229"/>
      <c r="CW31" s="229"/>
      <c r="CX31" s="229"/>
      <c r="CY31" s="229"/>
      <c r="CZ31" s="113"/>
      <c r="DA31" s="113"/>
      <c r="DB31" s="113"/>
      <c r="DC31" s="113"/>
      <c r="DD31" s="113"/>
      <c r="DE31" s="113"/>
      <c r="DF31" s="113"/>
      <c r="DG31" s="113"/>
      <c r="DH31" s="113"/>
      <c r="DI31" s="113"/>
      <c r="DJ31" s="113"/>
      <c r="DK31" s="113"/>
      <c r="DL31" s="113"/>
      <c r="DM31" s="113"/>
      <c r="DN31" s="113"/>
      <c r="DO31" s="113"/>
      <c r="DP31" s="113"/>
      <c r="DQ31" s="113"/>
      <c r="DR31" s="113"/>
      <c r="DS31" s="113"/>
      <c r="DT31" s="113"/>
      <c r="DU31" s="113"/>
      <c r="DV31" s="113"/>
      <c r="DW31" s="113"/>
      <c r="DX31" s="113"/>
      <c r="DY31" s="113"/>
      <c r="DZ31" s="113"/>
      <c r="EA31" s="113"/>
      <c r="EB31" s="113"/>
      <c r="EC31" s="113"/>
      <c r="ED31" s="113"/>
      <c r="EE31" s="113"/>
      <c r="EF31" s="113"/>
      <c r="EG31" s="113"/>
      <c r="EH31" s="113"/>
      <c r="EI31" s="113"/>
    </row>
    <row r="32" spans="2:139" x14ac:dyDescent="0.2">
      <c r="B32" s="1047"/>
      <c r="C32" s="1047"/>
      <c r="D32" s="1047"/>
      <c r="E32" s="113"/>
      <c r="F32" s="1046"/>
      <c r="G32" s="1046"/>
      <c r="H32" s="1046"/>
      <c r="I32" s="1046"/>
      <c r="J32" s="1046"/>
      <c r="K32" s="1046"/>
      <c r="L32" s="1046"/>
      <c r="M32" s="227"/>
      <c r="N32" s="227"/>
      <c r="O32" s="273"/>
      <c r="P32" s="1118"/>
      <c r="Q32" s="700"/>
      <c r="R32" s="701"/>
      <c r="S32" s="701"/>
      <c r="T32" s="702"/>
      <c r="U32" s="696"/>
      <c r="V32" s="1109"/>
      <c r="W32" s="273"/>
      <c r="X32" s="273"/>
      <c r="Y32" s="273"/>
      <c r="Z32" s="273"/>
      <c r="AA32" s="273"/>
      <c r="AB32" s="273"/>
      <c r="AC32" s="738"/>
      <c r="AD32" s="739"/>
      <c r="AE32" s="1219"/>
      <c r="AF32" s="1198">
        <v>24</v>
      </c>
      <c r="AG32" s="1190">
        <f t="shared" si="11"/>
        <v>714.39999999999975</v>
      </c>
      <c r="AH32" s="1190">
        <f t="shared" si="0"/>
        <v>1444.3999999999996</v>
      </c>
      <c r="AI32" s="1190"/>
      <c r="AJ32" s="1204"/>
      <c r="AK32" s="1201">
        <f t="shared" si="1"/>
        <v>1314.4458691893567</v>
      </c>
      <c r="AL32" s="1201">
        <f t="shared" si="2"/>
        <v>2.2205287324536048E-2</v>
      </c>
      <c r="AM32" s="1190">
        <f t="shared" si="3"/>
        <v>1314.4236639020321</v>
      </c>
      <c r="AN32" s="1201"/>
      <c r="AO32" s="748"/>
      <c r="AP32" s="1190"/>
      <c r="AQ32" s="1208"/>
      <c r="AR32" s="1208">
        <f t="shared" si="5"/>
        <v>1314.4236639020321</v>
      </c>
      <c r="AS32" s="1208">
        <f t="shared" si="6"/>
        <v>1410.3961411777595</v>
      </c>
      <c r="AT32" s="748"/>
      <c r="AU32" s="748"/>
      <c r="AV32" s="748"/>
      <c r="AW32" s="748"/>
      <c r="AX32" s="748"/>
      <c r="AY32" s="748"/>
      <c r="AZ32" s="1190"/>
      <c r="BA32" s="1190"/>
      <c r="BB32" s="748"/>
      <c r="BC32" s="748"/>
      <c r="BD32" s="748"/>
      <c r="BE32" s="748"/>
      <c r="BF32" s="748"/>
      <c r="BG32" s="228"/>
      <c r="BH32" s="228"/>
      <c r="BI32" s="228"/>
      <c r="BJ32" s="228"/>
      <c r="BK32" s="228"/>
      <c r="BL32" s="228"/>
      <c r="BM32" s="228"/>
      <c r="BN32" s="228"/>
      <c r="BO32" s="228"/>
      <c r="BP32" s="228"/>
      <c r="BQ32" s="228"/>
      <c r="BR32" s="228"/>
      <c r="BS32" s="228"/>
      <c r="BT32" s="113"/>
      <c r="BU32" s="113"/>
      <c r="BV32" s="113"/>
      <c r="BW32" s="113"/>
      <c r="BX32" s="113"/>
      <c r="BY32" s="113"/>
      <c r="BZ32" s="113"/>
      <c r="CA32" s="113"/>
      <c r="CB32" s="113"/>
      <c r="CC32" s="113"/>
      <c r="CD32" s="113"/>
      <c r="CE32" s="113"/>
      <c r="CF32" s="113"/>
      <c r="CG32" s="113"/>
      <c r="CH32" s="113"/>
      <c r="CI32" s="113"/>
      <c r="CJ32" s="113"/>
      <c r="CK32" s="229"/>
      <c r="CL32" s="229"/>
      <c r="CM32" s="229"/>
      <c r="CN32" s="229"/>
      <c r="CO32" s="229"/>
      <c r="CP32" s="229"/>
      <c r="CQ32" s="229"/>
      <c r="CR32" s="229"/>
      <c r="CS32" s="229"/>
      <c r="CT32" s="229"/>
      <c r="CU32" s="229"/>
      <c r="CV32" s="229"/>
      <c r="CW32" s="229"/>
      <c r="CX32" s="229"/>
      <c r="CY32" s="229"/>
      <c r="CZ32" s="113"/>
      <c r="DA32" s="113"/>
      <c r="DB32" s="113"/>
      <c r="DC32" s="113"/>
      <c r="DD32" s="113"/>
      <c r="DE32" s="113"/>
      <c r="DF32" s="113"/>
      <c r="DG32" s="113"/>
      <c r="DH32" s="113"/>
      <c r="DI32" s="113"/>
      <c r="DJ32" s="113"/>
      <c r="DK32" s="113"/>
      <c r="DL32" s="113"/>
      <c r="DM32" s="113"/>
      <c r="DN32" s="113"/>
      <c r="DO32" s="113"/>
      <c r="DP32" s="113"/>
      <c r="DQ32" s="113"/>
      <c r="DR32" s="113"/>
      <c r="DS32" s="113"/>
      <c r="DT32" s="113"/>
      <c r="DU32" s="113"/>
      <c r="DV32" s="113"/>
      <c r="DW32" s="113"/>
      <c r="DX32" s="113"/>
      <c r="DY32" s="113"/>
      <c r="DZ32" s="113"/>
      <c r="EA32" s="113"/>
      <c r="EB32" s="113"/>
      <c r="EC32" s="113"/>
      <c r="ED32" s="113"/>
      <c r="EE32" s="113"/>
      <c r="EF32" s="113"/>
      <c r="EG32" s="113"/>
      <c r="EH32" s="113"/>
      <c r="EI32" s="113"/>
    </row>
    <row r="33" spans="1:139" x14ac:dyDescent="0.2">
      <c r="B33" s="1047"/>
      <c r="C33" s="1047"/>
      <c r="D33" s="1047"/>
      <c r="E33" s="230"/>
      <c r="F33" s="1047"/>
      <c r="G33" s="1047"/>
      <c r="H33" s="1047"/>
      <c r="I33" s="1047"/>
      <c r="J33" s="1047"/>
      <c r="K33" s="1047"/>
      <c r="L33" s="1047"/>
      <c r="M33" s="227"/>
      <c r="N33" s="227"/>
      <c r="O33" s="227"/>
      <c r="P33" s="1118"/>
      <c r="Q33" s="700"/>
      <c r="R33" s="701"/>
      <c r="S33" s="701"/>
      <c r="T33" s="702"/>
      <c r="U33" s="696"/>
      <c r="V33" s="1109"/>
      <c r="W33" s="227"/>
      <c r="X33" s="227"/>
      <c r="Y33" s="227"/>
      <c r="Z33" s="227"/>
      <c r="AA33" s="227"/>
      <c r="AB33" s="227"/>
      <c r="AC33" s="739"/>
      <c r="AD33" s="739"/>
      <c r="AE33" s="1219"/>
      <c r="AF33" s="1219"/>
      <c r="AG33" s="748"/>
      <c r="AH33" s="748"/>
      <c r="AI33" s="748"/>
      <c r="AJ33" s="748"/>
      <c r="AK33" s="748"/>
      <c r="AL33" s="748"/>
      <c r="AM33" s="748"/>
      <c r="AN33" s="748"/>
      <c r="AO33" s="748"/>
      <c r="AP33" s="748"/>
      <c r="AQ33" s="748"/>
      <c r="AR33" s="748"/>
      <c r="AS33" s="748"/>
      <c r="AT33" s="748"/>
      <c r="AU33" s="748"/>
      <c r="AV33" s="748"/>
      <c r="AW33" s="748"/>
      <c r="AX33" s="748"/>
      <c r="AY33" s="748"/>
      <c r="AZ33" s="748"/>
      <c r="BA33" s="748"/>
      <c r="BB33" s="748"/>
      <c r="BC33" s="748"/>
      <c r="BD33" s="748"/>
      <c r="BE33" s="748"/>
      <c r="BF33" s="748"/>
      <c r="BG33" s="228"/>
      <c r="BH33" s="228"/>
      <c r="BI33" s="228"/>
      <c r="BJ33" s="228"/>
      <c r="BK33" s="228"/>
      <c r="BL33" s="228"/>
      <c r="BM33" s="228"/>
      <c r="BN33" s="228"/>
      <c r="BO33" s="228"/>
      <c r="BP33" s="228"/>
      <c r="BQ33" s="228"/>
      <c r="BR33" s="228"/>
      <c r="BS33" s="228"/>
      <c r="BT33" s="113"/>
      <c r="BU33" s="113"/>
      <c r="BV33" s="113"/>
      <c r="BW33" s="113"/>
      <c r="BX33" s="113"/>
      <c r="BY33" s="113"/>
      <c r="BZ33" s="113"/>
      <c r="CA33" s="113"/>
      <c r="CB33" s="113"/>
      <c r="CC33" s="113"/>
      <c r="CD33" s="113"/>
      <c r="CE33" s="113"/>
      <c r="CF33" s="113"/>
      <c r="CG33" s="113"/>
      <c r="CH33" s="113"/>
      <c r="CI33" s="113"/>
      <c r="CJ33" s="113"/>
      <c r="CK33" s="229"/>
      <c r="CL33" s="229"/>
      <c r="CM33" s="229"/>
      <c r="CN33" s="229"/>
      <c r="CO33" s="229"/>
      <c r="CP33" s="229"/>
      <c r="CQ33" s="229"/>
      <c r="CR33" s="229"/>
      <c r="CS33" s="229"/>
      <c r="CT33" s="229"/>
      <c r="CU33" s="229"/>
      <c r="CV33" s="229"/>
      <c r="CW33" s="229"/>
      <c r="CX33" s="229"/>
      <c r="CY33" s="229"/>
      <c r="CZ33" s="113"/>
      <c r="DA33" s="113"/>
      <c r="DB33" s="113"/>
      <c r="DC33" s="113"/>
      <c r="DD33" s="113"/>
      <c r="DE33" s="113"/>
      <c r="DF33" s="113"/>
      <c r="DG33" s="113"/>
      <c r="DH33" s="113"/>
      <c r="DI33" s="113"/>
      <c r="DJ33" s="113"/>
      <c r="DK33" s="113"/>
      <c r="DL33" s="113"/>
      <c r="DM33" s="113"/>
      <c r="DN33" s="113"/>
      <c r="DO33" s="113"/>
      <c r="DP33" s="113"/>
      <c r="DQ33" s="113"/>
      <c r="DR33" s="113"/>
      <c r="DS33" s="113"/>
      <c r="DT33" s="113"/>
      <c r="DU33" s="113"/>
      <c r="DV33" s="113"/>
      <c r="DW33" s="113"/>
      <c r="DX33" s="113"/>
      <c r="DY33" s="113"/>
      <c r="DZ33" s="113"/>
      <c r="EA33" s="113"/>
      <c r="EB33" s="113"/>
      <c r="EC33" s="113"/>
      <c r="ED33" s="113"/>
      <c r="EE33" s="113"/>
      <c r="EF33" s="113"/>
      <c r="EG33" s="113"/>
      <c r="EH33" s="113"/>
      <c r="EI33" s="113"/>
    </row>
    <row r="34" spans="1:139" x14ac:dyDescent="0.2">
      <c r="B34" s="1047"/>
      <c r="C34" s="1047"/>
      <c r="D34" s="1047"/>
      <c r="E34" s="230"/>
      <c r="F34" s="1047"/>
      <c r="G34" s="1047"/>
      <c r="H34" s="1047"/>
      <c r="I34" s="1047"/>
      <c r="J34" s="1047"/>
      <c r="K34" s="1047"/>
      <c r="L34" s="1047"/>
      <c r="M34" s="227"/>
      <c r="N34" s="227"/>
      <c r="O34" s="227"/>
      <c r="P34" s="1118"/>
      <c r="Q34" s="700"/>
      <c r="R34" s="701"/>
      <c r="S34" s="701"/>
      <c r="T34" s="702"/>
      <c r="U34" s="696"/>
      <c r="V34" s="1109"/>
      <c r="W34" s="227"/>
      <c r="X34" s="227"/>
      <c r="Y34" s="227"/>
      <c r="Z34" s="227"/>
      <c r="AA34" s="227"/>
      <c r="AB34" s="227"/>
      <c r="AC34" s="739"/>
      <c r="AD34" s="739"/>
      <c r="AE34" s="1219"/>
      <c r="AF34" s="1219"/>
      <c r="AG34" s="748"/>
      <c r="AH34" s="748"/>
      <c r="AI34" s="748"/>
      <c r="AJ34" s="748"/>
      <c r="AK34" s="748"/>
      <c r="AL34" s="748"/>
      <c r="AM34" s="748"/>
      <c r="AN34" s="748"/>
      <c r="AO34" s="748"/>
      <c r="AP34" s="748"/>
      <c r="AQ34" s="748"/>
      <c r="AR34" s="748"/>
      <c r="AS34" s="748"/>
      <c r="AT34" s="748"/>
      <c r="AU34" s="748"/>
      <c r="AV34" s="748"/>
      <c r="AW34" s="748"/>
      <c r="AX34" s="748"/>
      <c r="AY34" s="748"/>
      <c r="AZ34" s="748"/>
      <c r="BA34" s="748"/>
      <c r="BB34" s="748"/>
      <c r="BC34" s="748"/>
      <c r="BD34" s="748"/>
      <c r="BE34" s="748"/>
      <c r="BF34" s="748"/>
      <c r="BG34" s="228"/>
      <c r="BH34" s="228"/>
      <c r="BI34" s="228"/>
      <c r="BJ34" s="228"/>
      <c r="BK34" s="228"/>
      <c r="BL34" s="228"/>
      <c r="BM34" s="228"/>
      <c r="BN34" s="228"/>
      <c r="BO34" s="228"/>
      <c r="BP34" s="228"/>
      <c r="BQ34" s="228"/>
      <c r="BR34" s="228"/>
      <c r="BS34" s="228"/>
      <c r="BT34" s="113"/>
      <c r="BU34" s="113"/>
      <c r="BV34" s="113"/>
      <c r="BW34" s="113"/>
      <c r="BX34" s="113"/>
      <c r="BY34" s="113"/>
      <c r="BZ34" s="113"/>
      <c r="CA34" s="113"/>
      <c r="CB34" s="113"/>
      <c r="CC34" s="113"/>
      <c r="CD34" s="113"/>
      <c r="CE34" s="113"/>
      <c r="CF34" s="113"/>
      <c r="CG34" s="113"/>
      <c r="CH34" s="113"/>
      <c r="CI34" s="113"/>
      <c r="CJ34" s="113"/>
      <c r="CK34" s="229"/>
      <c r="CL34" s="229"/>
      <c r="CM34" s="229"/>
      <c r="CN34" s="229"/>
      <c r="CO34" s="229"/>
      <c r="CP34" s="229"/>
      <c r="CQ34" s="229"/>
      <c r="CR34" s="229"/>
      <c r="CS34" s="229"/>
      <c r="CT34" s="229"/>
      <c r="CU34" s="229"/>
      <c r="CV34" s="229"/>
      <c r="CW34" s="229"/>
      <c r="CX34" s="229"/>
      <c r="CY34" s="229"/>
      <c r="CZ34" s="113"/>
      <c r="DA34" s="113"/>
      <c r="DB34" s="113"/>
      <c r="DC34" s="113"/>
      <c r="DD34" s="113"/>
      <c r="DE34" s="113"/>
      <c r="DF34" s="113"/>
      <c r="DG34" s="113"/>
      <c r="DH34" s="113"/>
      <c r="DI34" s="113"/>
      <c r="DJ34" s="113"/>
      <c r="DK34" s="113"/>
      <c r="DL34" s="113"/>
      <c r="DM34" s="113"/>
      <c r="DN34" s="113"/>
      <c r="DO34" s="113"/>
      <c r="DP34" s="113"/>
      <c r="DQ34" s="113"/>
      <c r="DR34" s="113"/>
      <c r="DS34" s="113"/>
      <c r="DT34" s="113"/>
      <c r="DU34" s="113"/>
      <c r="DV34" s="113"/>
      <c r="DW34" s="113"/>
      <c r="DX34" s="113"/>
      <c r="DY34" s="113"/>
      <c r="DZ34" s="113"/>
      <c r="EA34" s="113"/>
      <c r="EB34" s="113"/>
      <c r="EC34" s="113"/>
      <c r="ED34" s="113"/>
      <c r="EE34" s="113"/>
      <c r="EF34" s="113"/>
      <c r="EG34" s="113"/>
      <c r="EH34" s="113"/>
      <c r="EI34" s="113"/>
    </row>
    <row r="35" spans="1:139" x14ac:dyDescent="0.2">
      <c r="B35" s="230"/>
      <c r="C35" s="230"/>
      <c r="D35" s="230"/>
      <c r="E35" s="230"/>
      <c r="F35" s="1047"/>
      <c r="G35" s="1047"/>
      <c r="H35" s="1047"/>
      <c r="I35" s="1047"/>
      <c r="J35" s="1047"/>
      <c r="K35" s="1047"/>
      <c r="L35" s="1047"/>
      <c r="M35" s="227"/>
      <c r="N35" s="227"/>
      <c r="O35" s="227"/>
      <c r="P35" s="1118"/>
      <c r="Q35" s="700"/>
      <c r="R35" s="701"/>
      <c r="S35" s="701"/>
      <c r="T35" s="702"/>
      <c r="U35" s="696"/>
      <c r="V35" s="1109"/>
      <c r="W35" s="227"/>
      <c r="X35" s="227"/>
      <c r="Y35" s="227"/>
      <c r="Z35" s="227"/>
      <c r="AA35" s="227"/>
      <c r="AB35" s="227"/>
      <c r="AC35" s="739"/>
      <c r="AD35" s="739"/>
      <c r="AE35" s="1219"/>
      <c r="AF35" s="1219"/>
      <c r="AG35" s="748" t="s">
        <v>283</v>
      </c>
      <c r="AH35" s="748"/>
      <c r="AI35" s="748"/>
      <c r="AJ35" s="748"/>
      <c r="AK35" s="748"/>
      <c r="AL35" s="748"/>
      <c r="AM35" s="748"/>
      <c r="AN35" s="748"/>
      <c r="AO35" s="748"/>
      <c r="AP35" s="748"/>
      <c r="AQ35" s="748"/>
      <c r="AR35" s="748"/>
      <c r="AS35" s="748"/>
      <c r="AT35" s="748"/>
      <c r="AU35" s="748"/>
      <c r="AV35" s="748"/>
      <c r="AW35" s="748"/>
      <c r="AX35" s="748"/>
      <c r="AY35" s="748"/>
      <c r="AZ35" s="748"/>
      <c r="BA35" s="748"/>
      <c r="BB35" s="748"/>
      <c r="BC35" s="748"/>
      <c r="BD35" s="748"/>
      <c r="BE35" s="748"/>
      <c r="BF35" s="748"/>
      <c r="BG35" s="228"/>
      <c r="BH35" s="228"/>
      <c r="BI35" s="228"/>
      <c r="BJ35" s="228"/>
      <c r="BK35" s="228"/>
      <c r="BL35" s="228"/>
      <c r="BM35" s="228"/>
      <c r="BN35" s="228"/>
      <c r="BO35" s="228"/>
      <c r="BP35" s="228"/>
      <c r="BQ35" s="228"/>
      <c r="BR35" s="228"/>
      <c r="BS35" s="228"/>
      <c r="BT35" s="113"/>
      <c r="BU35" s="113"/>
      <c r="BV35" s="113"/>
      <c r="BW35" s="113"/>
      <c r="BX35" s="113"/>
      <c r="BY35" s="113"/>
      <c r="BZ35" s="113"/>
      <c r="CA35" s="113"/>
      <c r="CB35" s="113"/>
      <c r="CC35" s="113"/>
      <c r="CD35" s="113"/>
      <c r="CE35" s="113"/>
      <c r="CF35" s="113"/>
      <c r="CG35" s="113"/>
      <c r="CH35" s="113"/>
      <c r="CI35" s="113"/>
      <c r="CJ35" s="113"/>
      <c r="CK35" s="229"/>
      <c r="CL35" s="229"/>
      <c r="CM35" s="229"/>
      <c r="CN35" s="229"/>
      <c r="CO35" s="229"/>
      <c r="CP35" s="229"/>
      <c r="CQ35" s="229"/>
      <c r="CR35" s="229"/>
      <c r="CS35" s="229"/>
      <c r="CT35" s="229"/>
      <c r="CU35" s="229"/>
      <c r="CV35" s="229"/>
      <c r="CW35" s="229"/>
      <c r="CX35" s="229"/>
      <c r="CY35" s="229"/>
      <c r="CZ35" s="113"/>
      <c r="DA35" s="113"/>
      <c r="DB35" s="113"/>
      <c r="DC35" s="113"/>
      <c r="DD35" s="113"/>
      <c r="DE35" s="113"/>
      <c r="DF35" s="113"/>
      <c r="DG35" s="113"/>
      <c r="DH35" s="113"/>
      <c r="DI35" s="113"/>
      <c r="DJ35" s="113"/>
      <c r="DK35" s="113"/>
      <c r="DL35" s="113"/>
      <c r="DM35" s="113"/>
      <c r="DN35" s="113"/>
      <c r="DO35" s="113"/>
      <c r="DP35" s="113"/>
      <c r="DQ35" s="113"/>
      <c r="DR35" s="113"/>
      <c r="DS35" s="113"/>
      <c r="DT35" s="113"/>
      <c r="DU35" s="113"/>
      <c r="DV35" s="113"/>
      <c r="DW35" s="113"/>
      <c r="DX35" s="113"/>
      <c r="DY35" s="113"/>
      <c r="DZ35" s="113"/>
      <c r="EA35" s="113"/>
      <c r="EB35" s="113"/>
      <c r="EC35" s="113"/>
      <c r="ED35" s="113"/>
      <c r="EE35" s="113"/>
      <c r="EF35" s="113"/>
      <c r="EG35" s="113"/>
      <c r="EH35" s="113"/>
      <c r="EI35" s="113"/>
    </row>
    <row r="36" spans="1:139" x14ac:dyDescent="0.2">
      <c r="B36" s="230"/>
      <c r="C36" s="230"/>
      <c r="D36" s="230"/>
      <c r="E36" s="230"/>
      <c r="F36" s="1047"/>
      <c r="G36" s="1047"/>
      <c r="H36" s="1047"/>
      <c r="I36" s="1047"/>
      <c r="J36" s="1047"/>
      <c r="K36" s="1047"/>
      <c r="L36" s="1047"/>
      <c r="M36" s="227"/>
      <c r="N36" s="227"/>
      <c r="O36" s="227"/>
      <c r="P36" s="1118"/>
      <c r="Q36" s="700"/>
      <c r="R36" s="701"/>
      <c r="S36" s="701"/>
      <c r="T36" s="702"/>
      <c r="U36" s="696"/>
      <c r="V36" s="1109"/>
      <c r="W36" s="227"/>
      <c r="X36" s="227"/>
      <c r="Y36" s="227"/>
      <c r="Z36" s="227"/>
      <c r="AA36" s="227"/>
      <c r="AB36" s="227"/>
      <c r="AC36" s="739"/>
      <c r="AD36" s="739"/>
      <c r="AE36" s="1219"/>
      <c r="AF36" s="1219"/>
      <c r="AG36" s="1195" t="s">
        <v>275</v>
      </c>
      <c r="AH36" s="1185" t="s">
        <v>274</v>
      </c>
      <c r="AI36" s="1195" t="s">
        <v>277</v>
      </c>
      <c r="AJ36" s="1185"/>
      <c r="AK36" s="748"/>
      <c r="AL36" s="748"/>
      <c r="AM36" s="748"/>
      <c r="AN36" s="748"/>
      <c r="AO36" s="748"/>
      <c r="AP36" s="1228" t="s">
        <v>175</v>
      </c>
      <c r="AQ36" s="1190"/>
      <c r="AR36" s="748"/>
      <c r="AS36" s="748"/>
      <c r="AT36" s="748"/>
      <c r="AU36" s="748"/>
      <c r="AV36" s="748"/>
      <c r="AW36" s="748"/>
      <c r="AX36" s="748"/>
      <c r="AY36" s="748"/>
      <c r="AZ36" s="748"/>
      <c r="BA36" s="748"/>
      <c r="BB36" s="748"/>
      <c r="BC36" s="748"/>
      <c r="BD36" s="748"/>
      <c r="BE36" s="748"/>
      <c r="BF36" s="748"/>
      <c r="BG36" s="228"/>
      <c r="BH36" s="228"/>
      <c r="BI36" s="228"/>
      <c r="BJ36" s="228"/>
      <c r="BK36" s="228"/>
      <c r="BL36" s="228"/>
      <c r="BM36" s="228"/>
      <c r="BN36" s="228"/>
      <c r="BO36" s="228"/>
      <c r="BP36" s="228"/>
      <c r="BQ36" s="228"/>
      <c r="BR36" s="228"/>
      <c r="BS36" s="228"/>
      <c r="BT36" s="113"/>
      <c r="BU36" s="113"/>
      <c r="BV36" s="113"/>
      <c r="BW36" s="113"/>
      <c r="BX36" s="113"/>
      <c r="BY36" s="113"/>
      <c r="BZ36" s="113"/>
      <c r="CA36" s="113"/>
      <c r="CB36" s="113"/>
      <c r="CC36" s="113"/>
      <c r="CD36" s="113"/>
      <c r="CE36" s="113"/>
      <c r="CF36" s="113"/>
      <c r="CG36" s="113"/>
      <c r="CH36" s="113"/>
      <c r="CI36" s="113"/>
      <c r="CJ36" s="113"/>
      <c r="CK36" s="229"/>
      <c r="CL36" s="229"/>
      <c r="CM36" s="229"/>
      <c r="CN36" s="229"/>
      <c r="CO36" s="229"/>
      <c r="CP36" s="229"/>
      <c r="CQ36" s="229"/>
      <c r="CR36" s="229"/>
      <c r="CS36" s="229"/>
      <c r="CT36" s="229"/>
      <c r="CU36" s="229"/>
      <c r="CV36" s="229"/>
      <c r="CW36" s="229"/>
      <c r="CX36" s="229"/>
      <c r="CY36" s="229"/>
      <c r="CZ36" s="113"/>
      <c r="DA36" s="113"/>
      <c r="DB36" s="113"/>
      <c r="DC36" s="113"/>
      <c r="DD36" s="113"/>
      <c r="DE36" s="113"/>
      <c r="DF36" s="113"/>
      <c r="DG36" s="113"/>
      <c r="DH36" s="113"/>
      <c r="DI36" s="113"/>
      <c r="DJ36" s="113"/>
      <c r="DK36" s="113"/>
      <c r="DL36" s="113"/>
      <c r="DM36" s="113"/>
      <c r="DN36" s="113"/>
      <c r="DO36" s="113"/>
      <c r="DP36" s="113"/>
      <c r="DQ36" s="113"/>
      <c r="DR36" s="113"/>
      <c r="DS36" s="113"/>
      <c r="DT36" s="113"/>
      <c r="DU36" s="113"/>
      <c r="DV36" s="113"/>
      <c r="DW36" s="113"/>
      <c r="DX36" s="113"/>
      <c r="DY36" s="113"/>
      <c r="DZ36" s="113"/>
      <c r="EA36" s="113"/>
      <c r="EB36" s="113"/>
      <c r="EC36" s="113"/>
      <c r="ED36" s="113"/>
      <c r="EE36" s="113"/>
      <c r="EF36" s="113"/>
      <c r="EG36" s="113"/>
      <c r="EH36" s="113"/>
      <c r="EI36" s="113"/>
    </row>
    <row r="37" spans="1:139" s="263" customFormat="1" x14ac:dyDescent="0.2">
      <c r="A37" s="218"/>
      <c r="B37" s="230"/>
      <c r="C37" s="230"/>
      <c r="D37" s="230"/>
      <c r="E37" s="230"/>
      <c r="F37" s="1047"/>
      <c r="G37" s="1047"/>
      <c r="H37" s="1047"/>
      <c r="I37" s="1047"/>
      <c r="J37" s="1047"/>
      <c r="K37" s="1047"/>
      <c r="L37" s="1047"/>
      <c r="M37" s="227"/>
      <c r="N37" s="227"/>
      <c r="O37" s="227"/>
      <c r="P37" s="1118"/>
      <c r="Q37" s="700"/>
      <c r="R37" s="701"/>
      <c r="S37" s="701"/>
      <c r="T37" s="702"/>
      <c r="U37" s="696"/>
      <c r="V37" s="1109"/>
      <c r="W37" s="227"/>
      <c r="X37" s="227"/>
      <c r="Y37" s="227"/>
      <c r="Z37" s="227"/>
      <c r="AA37" s="227"/>
      <c r="AB37" s="227"/>
      <c r="AC37" s="739"/>
      <c r="AD37" s="739"/>
      <c r="AE37" s="1219"/>
      <c r="AF37" s="1219"/>
      <c r="AG37" s="1195" t="s">
        <v>177</v>
      </c>
      <c r="AH37" s="1195" t="s">
        <v>180</v>
      </c>
      <c r="AI37" s="1195" t="s">
        <v>279</v>
      </c>
      <c r="AJ37" s="1195" t="s">
        <v>276</v>
      </c>
      <c r="AK37" s="1195" t="s">
        <v>181</v>
      </c>
      <c r="AL37" s="1195" t="s">
        <v>182</v>
      </c>
      <c r="AM37" s="1123" t="s">
        <v>280</v>
      </c>
      <c r="AN37" s="1123" t="s">
        <v>278</v>
      </c>
      <c r="AO37" s="759"/>
      <c r="AP37" s="1134" t="s">
        <v>179</v>
      </c>
      <c r="AQ37" s="759"/>
      <c r="AR37" s="759"/>
      <c r="AS37" s="759"/>
      <c r="AT37" s="759"/>
      <c r="AU37" s="759"/>
      <c r="AV37" s="759"/>
      <c r="AW37" s="759"/>
      <c r="AX37" s="759"/>
      <c r="AY37" s="759"/>
      <c r="AZ37" s="759"/>
      <c r="BA37" s="759"/>
      <c r="BB37" s="759"/>
      <c r="BC37" s="748"/>
      <c r="BD37" s="748"/>
      <c r="BE37" s="748"/>
      <c r="BF37" s="748"/>
      <c r="BG37" s="228"/>
      <c r="BH37" s="228"/>
      <c r="BI37" s="228"/>
      <c r="BJ37" s="228"/>
      <c r="BK37" s="228"/>
      <c r="BL37" s="228"/>
      <c r="BM37" s="228"/>
      <c r="BN37" s="228"/>
      <c r="BO37" s="228"/>
      <c r="BP37" s="228"/>
      <c r="BQ37" s="228"/>
      <c r="BR37" s="228"/>
      <c r="BS37" s="228"/>
      <c r="BT37" s="113"/>
      <c r="BU37" s="113"/>
      <c r="BV37" s="113"/>
      <c r="BW37" s="113"/>
      <c r="BX37" s="113"/>
      <c r="BY37" s="113"/>
      <c r="BZ37" s="113"/>
      <c r="CA37" s="113"/>
      <c r="CB37" s="113"/>
      <c r="CC37" s="113"/>
      <c r="CD37" s="113"/>
      <c r="CE37" s="113"/>
      <c r="CF37" s="113"/>
      <c r="CG37" s="113"/>
      <c r="CH37" s="113"/>
      <c r="CI37" s="113"/>
      <c r="CJ37" s="113"/>
      <c r="CK37" s="229"/>
      <c r="CL37" s="229"/>
      <c r="CM37" s="229"/>
      <c r="CN37" s="229"/>
      <c r="CO37" s="229"/>
      <c r="CP37" s="229"/>
      <c r="CQ37" s="229"/>
      <c r="CR37" s="229"/>
      <c r="CS37" s="229"/>
      <c r="CT37" s="262"/>
      <c r="CU37" s="262"/>
      <c r="CV37" s="262"/>
      <c r="CW37" s="262"/>
      <c r="CX37" s="262"/>
      <c r="CY37" s="262"/>
      <c r="CZ37" s="197"/>
      <c r="DA37" s="197"/>
      <c r="DB37" s="197"/>
      <c r="DC37" s="197"/>
      <c r="DD37" s="197"/>
      <c r="DE37" s="197"/>
      <c r="DF37" s="197"/>
      <c r="DG37" s="197"/>
      <c r="DH37" s="197"/>
      <c r="DI37" s="197"/>
      <c r="DJ37" s="197"/>
      <c r="DK37" s="197"/>
      <c r="DL37" s="197"/>
      <c r="DM37" s="197"/>
      <c r="DN37" s="197"/>
      <c r="DO37" s="197"/>
      <c r="DP37" s="197"/>
      <c r="DQ37" s="197"/>
      <c r="DR37" s="197"/>
      <c r="DS37" s="197"/>
      <c r="DT37" s="197"/>
      <c r="DU37" s="197"/>
      <c r="DV37" s="197"/>
      <c r="DW37" s="197"/>
      <c r="DX37" s="197"/>
      <c r="DY37" s="197"/>
      <c r="DZ37" s="197"/>
      <c r="EA37" s="197"/>
      <c r="EB37" s="197"/>
      <c r="EC37" s="197"/>
      <c r="ED37" s="197"/>
      <c r="EE37" s="197"/>
      <c r="EF37" s="197"/>
      <c r="EG37" s="197"/>
      <c r="EH37" s="197"/>
      <c r="EI37" s="197"/>
    </row>
    <row r="38" spans="1:139" x14ac:dyDescent="0.2">
      <c r="B38" s="230"/>
      <c r="C38" s="230"/>
      <c r="D38" s="230"/>
      <c r="E38" s="230"/>
      <c r="F38" s="1047"/>
      <c r="G38" s="1047"/>
      <c r="H38" s="1047"/>
      <c r="I38" s="1047"/>
      <c r="J38" s="1047"/>
      <c r="K38" s="1047"/>
      <c r="L38" s="1047"/>
      <c r="M38" s="227"/>
      <c r="N38" s="227"/>
      <c r="O38" s="227"/>
      <c r="P38" s="1118"/>
      <c r="Q38" s="700"/>
      <c r="R38" s="701"/>
      <c r="S38" s="701"/>
      <c r="T38" s="702"/>
      <c r="U38" s="696"/>
      <c r="V38" s="1109"/>
      <c r="W38" s="227"/>
      <c r="X38" s="227"/>
      <c r="Y38" s="227"/>
      <c r="Z38" s="227"/>
      <c r="AA38" s="227"/>
      <c r="AB38" s="227"/>
      <c r="AC38" s="739"/>
      <c r="AD38" s="739"/>
      <c r="AE38" s="1219"/>
      <c r="AF38" s="1219"/>
      <c r="AG38" s="748">
        <v>15</v>
      </c>
      <c r="AH38" s="748">
        <f t="shared" ref="AH38:AH61" si="12">730+AG38</f>
        <v>745</v>
      </c>
      <c r="AI38" s="1190">
        <f>30.4/2</f>
        <v>15.2</v>
      </c>
      <c r="AJ38" s="1204">
        <f>IF($AI38-50&gt;0,$AI38-50,0)</f>
        <v>0</v>
      </c>
      <c r="AK38" s="1201">
        <f t="shared" ref="AK38:AK61" si="13">($D$20*(1-(1-($D$21/$D$20)^(1/3))*EXP(-$D$22/1000*AH38))^3)*lbs</f>
        <v>1382.2451181374672</v>
      </c>
      <c r="AL38" s="1201">
        <f t="shared" ref="AL38:AL61" si="14">($D$23/$D$24*AG38*EXP(1-AG38/$D$24))*lbs</f>
        <v>41.459002431853868</v>
      </c>
      <c r="AM38" s="1190">
        <f t="shared" ref="AM38:AM61" si="15">AK38-AL38</f>
        <v>1340.7861157056134</v>
      </c>
      <c r="AN38" s="1201">
        <f t="shared" ref="AN38:AN46" si="16">(BW_P3_2)^3*(AJ38)^3*lbs</f>
        <v>0</v>
      </c>
      <c r="AO38" s="748"/>
      <c r="AP38" s="1190">
        <v>603</v>
      </c>
      <c r="AQ38" s="1190"/>
      <c r="AR38" s="748"/>
      <c r="AS38" s="748"/>
      <c r="AT38" s="748"/>
      <c r="AU38" s="748"/>
      <c r="AV38" s="748"/>
      <c r="AW38" s="748"/>
      <c r="AX38" s="748"/>
      <c r="AY38" s="748"/>
      <c r="AZ38" s="748"/>
      <c r="BA38" s="748"/>
      <c r="BB38" s="748"/>
      <c r="BC38" s="748"/>
      <c r="BD38" s="748"/>
      <c r="BE38" s="748"/>
      <c r="BF38" s="748"/>
      <c r="BG38" s="228"/>
      <c r="BH38" s="228"/>
      <c r="BI38" s="228"/>
      <c r="BJ38" s="228"/>
      <c r="BK38" s="228"/>
      <c r="BL38" s="228"/>
      <c r="BM38" s="228"/>
      <c r="BN38" s="228"/>
      <c r="BO38" s="228"/>
      <c r="BP38" s="228"/>
      <c r="BQ38" s="228"/>
      <c r="BR38" s="228"/>
      <c r="BS38" s="228"/>
      <c r="BT38" s="113"/>
      <c r="BU38" s="113"/>
      <c r="BV38" s="113"/>
      <c r="BW38" s="113"/>
      <c r="BX38" s="113"/>
      <c r="BY38" s="113"/>
      <c r="BZ38" s="113"/>
      <c r="CA38" s="113"/>
      <c r="CB38" s="113"/>
      <c r="CC38" s="113"/>
      <c r="CD38" s="113"/>
      <c r="CE38" s="113"/>
      <c r="CF38" s="113"/>
      <c r="CG38" s="113"/>
      <c r="CH38" s="113"/>
      <c r="CI38" s="113"/>
      <c r="CJ38" s="113"/>
      <c r="CK38" s="229"/>
      <c r="CL38" s="229"/>
      <c r="CM38" s="229"/>
      <c r="CN38" s="229"/>
      <c r="CO38" s="229"/>
      <c r="CP38" s="229"/>
      <c r="CQ38" s="229"/>
      <c r="CR38" s="229"/>
      <c r="CS38" s="229"/>
      <c r="CT38" s="229"/>
      <c r="CU38" s="229"/>
      <c r="CV38" s="229"/>
      <c r="CW38" s="229"/>
      <c r="CX38" s="229"/>
      <c r="CY38" s="229"/>
      <c r="CZ38" s="113"/>
      <c r="DA38" s="113"/>
      <c r="DB38" s="113"/>
      <c r="DC38" s="113"/>
      <c r="DD38" s="113"/>
      <c r="DE38" s="113"/>
      <c r="DF38" s="113"/>
      <c r="DG38" s="113"/>
      <c r="DH38" s="113"/>
      <c r="DI38" s="113"/>
      <c r="DJ38" s="113"/>
      <c r="DK38" s="113"/>
      <c r="DL38" s="113"/>
      <c r="DM38" s="113"/>
      <c r="DN38" s="113"/>
      <c r="DO38" s="113"/>
      <c r="DP38" s="113"/>
      <c r="DQ38" s="113"/>
      <c r="DR38" s="113"/>
      <c r="DS38" s="113"/>
      <c r="DT38" s="113"/>
      <c r="DU38" s="113"/>
      <c r="DV38" s="113"/>
      <c r="DW38" s="113"/>
      <c r="DX38" s="113"/>
      <c r="DY38" s="113"/>
      <c r="DZ38" s="113"/>
      <c r="EA38" s="113"/>
      <c r="EB38" s="113"/>
      <c r="EC38" s="113"/>
      <c r="ED38" s="113"/>
      <c r="EE38" s="113"/>
      <c r="EF38" s="113"/>
      <c r="EG38" s="113"/>
      <c r="EH38" s="113"/>
      <c r="EI38" s="113"/>
    </row>
    <row r="39" spans="1:139" x14ac:dyDescent="0.2">
      <c r="B39" s="230"/>
      <c r="C39" s="230"/>
      <c r="D39" s="230"/>
      <c r="E39" s="230"/>
      <c r="F39" s="1047"/>
      <c r="G39" s="1047"/>
      <c r="H39" s="1047"/>
      <c r="I39" s="1047"/>
      <c r="J39" s="1047"/>
      <c r="K39" s="1047"/>
      <c r="L39" s="1047"/>
      <c r="M39" s="227"/>
      <c r="N39" s="227"/>
      <c r="O39" s="227"/>
      <c r="P39" s="1118"/>
      <c r="Q39" s="700"/>
      <c r="R39" s="701"/>
      <c r="S39" s="701"/>
      <c r="T39" s="702"/>
      <c r="U39" s="696"/>
      <c r="V39" s="1109"/>
      <c r="W39" s="227"/>
      <c r="X39" s="227"/>
      <c r="Y39" s="227"/>
      <c r="Z39" s="227"/>
      <c r="AA39" s="227"/>
      <c r="AB39" s="227"/>
      <c r="AC39" s="739"/>
      <c r="AD39" s="739"/>
      <c r="AE39" s="1219"/>
      <c r="AF39" s="1219"/>
      <c r="AG39" s="748">
        <v>45</v>
      </c>
      <c r="AH39" s="748">
        <f t="shared" si="12"/>
        <v>775</v>
      </c>
      <c r="AI39" s="1208">
        <f>AI38+30.4</f>
        <v>45.599999999999994</v>
      </c>
      <c r="AJ39" s="1204">
        <f t="shared" ref="AJ39:AJ46" si="17">IF($AI39-50&gt;0,$AI39-50,0)</f>
        <v>0</v>
      </c>
      <c r="AK39" s="1201">
        <f t="shared" si="13"/>
        <v>1386.9480083357796</v>
      </c>
      <c r="AL39" s="1201">
        <f t="shared" si="14"/>
        <v>81.024040411153877</v>
      </c>
      <c r="AM39" s="1190">
        <f t="shared" si="15"/>
        <v>1305.9239679246257</v>
      </c>
      <c r="AN39" s="1201">
        <f t="shared" si="16"/>
        <v>0</v>
      </c>
      <c r="AO39" s="748"/>
      <c r="AP39" s="1190">
        <v>593</v>
      </c>
      <c r="AQ39" s="1190"/>
      <c r="AR39" s="748"/>
      <c r="AS39" s="748"/>
      <c r="AT39" s="748"/>
      <c r="AU39" s="748"/>
      <c r="AV39" s="748"/>
      <c r="AW39" s="748"/>
      <c r="AX39" s="748"/>
      <c r="AY39" s="748"/>
      <c r="AZ39" s="748"/>
      <c r="BA39" s="748"/>
      <c r="BB39" s="748"/>
      <c r="BC39" s="748"/>
      <c r="BD39" s="748"/>
      <c r="BE39" s="748"/>
      <c r="BF39" s="748"/>
      <c r="BG39" s="228"/>
      <c r="BH39" s="228"/>
      <c r="BI39" s="228"/>
      <c r="BJ39" s="228"/>
      <c r="BK39" s="228"/>
      <c r="BL39" s="228"/>
      <c r="BM39" s="228"/>
      <c r="BN39" s="228"/>
      <c r="BO39" s="228"/>
      <c r="BP39" s="228"/>
      <c r="BQ39" s="228"/>
      <c r="BR39" s="228"/>
      <c r="BS39" s="228"/>
      <c r="BT39" s="113"/>
      <c r="BU39" s="113"/>
      <c r="BV39" s="113"/>
      <c r="BW39" s="113"/>
      <c r="BX39" s="113"/>
      <c r="BY39" s="113"/>
      <c r="BZ39" s="113"/>
      <c r="CA39" s="113"/>
      <c r="CB39" s="113"/>
      <c r="CC39" s="113"/>
      <c r="CD39" s="113"/>
      <c r="CE39" s="113"/>
      <c r="CF39" s="113"/>
      <c r="CG39" s="113"/>
      <c r="CH39" s="113"/>
      <c r="CI39" s="113"/>
      <c r="CJ39" s="113"/>
      <c r="CK39" s="229"/>
      <c r="CL39" s="229"/>
      <c r="CM39" s="229"/>
      <c r="CN39" s="229"/>
      <c r="CO39" s="229"/>
      <c r="CP39" s="229"/>
      <c r="CQ39" s="229"/>
      <c r="CR39" s="229"/>
      <c r="CS39" s="229"/>
      <c r="CT39" s="229"/>
      <c r="CU39" s="229"/>
      <c r="CV39" s="229"/>
      <c r="CW39" s="229"/>
      <c r="CX39" s="229"/>
      <c r="CY39" s="229"/>
      <c r="CZ39" s="113"/>
      <c r="DA39" s="113"/>
      <c r="DB39" s="113"/>
      <c r="DC39" s="113"/>
      <c r="DD39" s="113"/>
      <c r="DE39" s="113"/>
      <c r="DF39" s="113"/>
      <c r="DG39" s="113"/>
      <c r="DH39" s="113"/>
      <c r="DI39" s="113"/>
      <c r="DJ39" s="113"/>
      <c r="DK39" s="113"/>
      <c r="DL39" s="113"/>
      <c r="DM39" s="113"/>
      <c r="DN39" s="113"/>
      <c r="DO39" s="113"/>
      <c r="DP39" s="113"/>
      <c r="DQ39" s="113"/>
      <c r="DR39" s="113"/>
      <c r="DS39" s="113"/>
      <c r="DT39" s="113"/>
      <c r="DU39" s="113"/>
      <c r="DV39" s="113"/>
      <c r="DW39" s="113"/>
      <c r="DX39" s="113"/>
      <c r="DY39" s="113"/>
      <c r="DZ39" s="113"/>
      <c r="EA39" s="113"/>
      <c r="EB39" s="113"/>
      <c r="EC39" s="113"/>
      <c r="ED39" s="113"/>
      <c r="EE39" s="113"/>
      <c r="EF39" s="113"/>
      <c r="EG39" s="113"/>
      <c r="EH39" s="113"/>
      <c r="EI39" s="113"/>
    </row>
    <row r="40" spans="1:139" x14ac:dyDescent="0.2">
      <c r="B40" s="230"/>
      <c r="C40" s="230"/>
      <c r="D40" s="230"/>
      <c r="E40" s="230"/>
      <c r="F40" s="1047"/>
      <c r="G40" s="1047"/>
      <c r="H40" s="1047"/>
      <c r="I40" s="1047"/>
      <c r="J40" s="1047"/>
      <c r="K40" s="1047"/>
      <c r="L40" s="1047"/>
      <c r="M40" s="227"/>
      <c r="N40" s="227"/>
      <c r="O40" s="227"/>
      <c r="P40" s="1118"/>
      <c r="Q40" s="700"/>
      <c r="R40" s="701"/>
      <c r="S40" s="701"/>
      <c r="T40" s="702"/>
      <c r="U40" s="696"/>
      <c r="V40" s="1109"/>
      <c r="W40" s="227"/>
      <c r="X40" s="227"/>
      <c r="Y40" s="227"/>
      <c r="Z40" s="227"/>
      <c r="AA40" s="227"/>
      <c r="AB40" s="227"/>
      <c r="AC40" s="227"/>
      <c r="AD40" s="227"/>
      <c r="AE40" s="1219"/>
      <c r="AF40" s="1219"/>
      <c r="AG40" s="748">
        <v>75</v>
      </c>
      <c r="AH40" s="748">
        <f t="shared" si="12"/>
        <v>805</v>
      </c>
      <c r="AI40" s="1190">
        <f t="shared" ref="AI40:AI46" si="18">AI39+30.4</f>
        <v>76</v>
      </c>
      <c r="AJ40" s="1204">
        <f t="shared" si="17"/>
        <v>26</v>
      </c>
      <c r="AK40" s="1201">
        <f t="shared" si="13"/>
        <v>1390.8843588383304</v>
      </c>
      <c r="AL40" s="1201">
        <f t="shared" si="14"/>
        <v>87.970374204667095</v>
      </c>
      <c r="AM40" s="1190">
        <f t="shared" si="15"/>
        <v>1302.9139846336634</v>
      </c>
      <c r="AN40" s="1201">
        <f t="shared" si="16"/>
        <v>0.25338396197365104</v>
      </c>
      <c r="AO40" s="748"/>
      <c r="AP40" s="1190">
        <v>596</v>
      </c>
      <c r="AQ40" s="1190"/>
      <c r="AR40" s="748"/>
      <c r="AS40" s="748"/>
      <c r="AT40" s="748"/>
      <c r="AU40" s="748"/>
      <c r="AV40" s="748"/>
      <c r="AW40" s="748"/>
      <c r="AX40" s="748"/>
      <c r="AY40" s="748"/>
      <c r="AZ40" s="748"/>
      <c r="BA40" s="748"/>
      <c r="BB40" s="748"/>
      <c r="BC40" s="748"/>
      <c r="BD40" s="748"/>
      <c r="BE40" s="748"/>
      <c r="BF40" s="748"/>
      <c r="BG40" s="228"/>
      <c r="BH40" s="228"/>
      <c r="BI40" s="228"/>
      <c r="BJ40" s="228"/>
      <c r="BK40" s="228"/>
      <c r="BL40" s="228"/>
      <c r="BM40" s="228"/>
      <c r="BN40" s="228"/>
      <c r="BO40" s="228"/>
      <c r="BP40" s="228"/>
      <c r="BQ40" s="228"/>
      <c r="BR40" s="228"/>
      <c r="BS40" s="228"/>
      <c r="BT40" s="113"/>
      <c r="BU40" s="113"/>
      <c r="BV40" s="113"/>
      <c r="BW40" s="113"/>
      <c r="BX40" s="113"/>
      <c r="BY40" s="113"/>
      <c r="BZ40" s="113"/>
      <c r="CA40" s="113"/>
      <c r="CB40" s="113"/>
      <c r="CC40" s="113"/>
      <c r="CD40" s="113"/>
      <c r="CE40" s="113"/>
      <c r="CF40" s="113"/>
      <c r="CG40" s="113"/>
      <c r="CH40" s="113"/>
      <c r="CI40" s="113"/>
      <c r="CJ40" s="113"/>
      <c r="CK40" s="229"/>
      <c r="CL40" s="229"/>
      <c r="CM40" s="229"/>
      <c r="CN40" s="229"/>
      <c r="CO40" s="229"/>
      <c r="CP40" s="229"/>
      <c r="CQ40" s="229"/>
      <c r="CR40" s="229"/>
      <c r="CS40" s="229"/>
      <c r="CT40" s="229"/>
      <c r="CU40" s="229"/>
      <c r="CV40" s="229"/>
      <c r="CW40" s="229"/>
      <c r="CX40" s="229"/>
      <c r="CY40" s="229"/>
      <c r="CZ40" s="113"/>
      <c r="DA40" s="113"/>
      <c r="DB40" s="113"/>
      <c r="DC40" s="113"/>
      <c r="DD40" s="113"/>
      <c r="DE40" s="113"/>
      <c r="DF40" s="113"/>
      <c r="DG40" s="113"/>
      <c r="DH40" s="113"/>
      <c r="DI40" s="113"/>
      <c r="DJ40" s="113"/>
      <c r="DK40" s="113"/>
      <c r="DL40" s="113"/>
      <c r="DM40" s="113"/>
      <c r="DN40" s="113"/>
      <c r="DO40" s="113"/>
      <c r="DP40" s="113"/>
      <c r="DQ40" s="113"/>
      <c r="DR40" s="113"/>
      <c r="DS40" s="113"/>
      <c r="DT40" s="113"/>
      <c r="DU40" s="113"/>
      <c r="DV40" s="113"/>
      <c r="DW40" s="113"/>
      <c r="DX40" s="113"/>
      <c r="DY40" s="113"/>
      <c r="DZ40" s="113"/>
      <c r="EA40" s="113"/>
      <c r="EB40" s="113"/>
      <c r="EC40" s="113"/>
      <c r="ED40" s="113"/>
      <c r="EE40" s="113"/>
      <c r="EF40" s="113"/>
      <c r="EG40" s="113"/>
      <c r="EH40" s="113"/>
      <c r="EI40" s="113"/>
    </row>
    <row r="41" spans="1:139" x14ac:dyDescent="0.2">
      <c r="B41" s="230"/>
      <c r="C41" s="230"/>
      <c r="D41" s="230"/>
      <c r="E41" s="230"/>
      <c r="F41" s="1047"/>
      <c r="G41" s="1047"/>
      <c r="H41" s="1047"/>
      <c r="I41" s="1047"/>
      <c r="J41" s="1047"/>
      <c r="K41" s="1047"/>
      <c r="L41" s="1047"/>
      <c r="M41" s="227"/>
      <c r="N41" s="227"/>
      <c r="O41" s="227"/>
      <c r="P41" s="1118"/>
      <c r="Q41" s="700"/>
      <c r="R41" s="701"/>
      <c r="S41" s="701"/>
      <c r="T41" s="702"/>
      <c r="U41" s="696"/>
      <c r="V41" s="1109"/>
      <c r="W41" s="227"/>
      <c r="X41" s="227"/>
      <c r="Y41" s="227"/>
      <c r="Z41" s="227"/>
      <c r="AA41" s="227"/>
      <c r="AB41" s="227"/>
      <c r="AC41" s="227"/>
      <c r="AD41" s="227"/>
      <c r="AE41" s="1219"/>
      <c r="AF41" s="1219"/>
      <c r="AG41" s="748">
        <v>105</v>
      </c>
      <c r="AH41" s="748">
        <f t="shared" si="12"/>
        <v>835</v>
      </c>
      <c r="AI41" s="1190">
        <f t="shared" si="18"/>
        <v>106.4</v>
      </c>
      <c r="AJ41" s="1204">
        <f t="shared" si="17"/>
        <v>56.400000000000006</v>
      </c>
      <c r="AK41" s="1201">
        <f t="shared" si="13"/>
        <v>1394.1779781110313</v>
      </c>
      <c r="AL41" s="1201">
        <f t="shared" si="14"/>
        <v>80.230272727559651</v>
      </c>
      <c r="AM41" s="1190">
        <f t="shared" si="15"/>
        <v>1313.9477053834717</v>
      </c>
      <c r="AN41" s="1201">
        <f t="shared" si="16"/>
        <v>2.5864041630140751</v>
      </c>
      <c r="AO41" s="748"/>
      <c r="AP41" s="1190">
        <v>599</v>
      </c>
      <c r="AQ41" s="1190"/>
      <c r="AR41" s="748"/>
      <c r="AS41" s="748"/>
      <c r="AT41" s="748"/>
      <c r="AU41" s="748"/>
      <c r="AV41" s="748"/>
      <c r="AW41" s="748"/>
      <c r="AX41" s="748"/>
      <c r="AY41" s="748"/>
      <c r="AZ41" s="748"/>
      <c r="BA41" s="748"/>
      <c r="BB41" s="748"/>
      <c r="BC41" s="748"/>
      <c r="BD41" s="748"/>
      <c r="BE41" s="748"/>
      <c r="BF41" s="748"/>
      <c r="BG41" s="228"/>
      <c r="BH41" s="228"/>
      <c r="BI41" s="228"/>
      <c r="BJ41" s="228"/>
      <c r="BK41" s="228"/>
      <c r="BL41" s="228"/>
      <c r="BM41" s="228"/>
      <c r="BN41" s="228"/>
      <c r="BO41" s="228"/>
      <c r="BP41" s="228"/>
      <c r="BQ41" s="228"/>
      <c r="BR41" s="228"/>
      <c r="BS41" s="228"/>
      <c r="BT41" s="113"/>
      <c r="BU41" s="113"/>
      <c r="BV41" s="113"/>
      <c r="BW41" s="113"/>
      <c r="BX41" s="113"/>
      <c r="BY41" s="113"/>
      <c r="BZ41" s="113"/>
      <c r="CA41" s="113"/>
      <c r="CB41" s="113"/>
      <c r="CC41" s="113"/>
      <c r="CD41" s="113"/>
      <c r="CE41" s="113"/>
      <c r="CF41" s="113"/>
      <c r="CG41" s="113"/>
      <c r="CH41" s="113"/>
      <c r="CI41" s="113"/>
      <c r="CJ41" s="113"/>
      <c r="CK41" s="229"/>
      <c r="CL41" s="229"/>
      <c r="CM41" s="229"/>
      <c r="CN41" s="229"/>
      <c r="CO41" s="229"/>
      <c r="CP41" s="229"/>
      <c r="CQ41" s="229"/>
      <c r="CR41" s="229"/>
      <c r="CS41" s="229"/>
      <c r="CT41" s="229"/>
      <c r="CU41" s="229"/>
      <c r="CV41" s="229"/>
      <c r="CW41" s="229"/>
      <c r="CX41" s="229"/>
      <c r="CY41" s="229"/>
      <c r="CZ41" s="113"/>
      <c r="DA41" s="113"/>
      <c r="DB41" s="113"/>
      <c r="DC41" s="113"/>
      <c r="DD41" s="113"/>
      <c r="DE41" s="113"/>
      <c r="DF41" s="113"/>
      <c r="DG41" s="113"/>
      <c r="DH41" s="113"/>
      <c r="DI41" s="113"/>
      <c r="DJ41" s="113"/>
      <c r="DK41" s="113"/>
      <c r="DL41" s="113"/>
      <c r="DM41" s="113"/>
      <c r="DN41" s="113"/>
      <c r="DO41" s="113"/>
      <c r="DP41" s="113"/>
      <c r="DQ41" s="113"/>
      <c r="DR41" s="113"/>
      <c r="DS41" s="113"/>
      <c r="DT41" s="113"/>
      <c r="DU41" s="113"/>
      <c r="DV41" s="113"/>
      <c r="DW41" s="113"/>
      <c r="DX41" s="113"/>
      <c r="DY41" s="113"/>
      <c r="DZ41" s="113"/>
      <c r="EA41" s="113"/>
      <c r="EB41" s="113"/>
      <c r="EC41" s="113"/>
      <c r="ED41" s="113"/>
      <c r="EE41" s="113"/>
      <c r="EF41" s="113"/>
      <c r="EG41" s="113"/>
      <c r="EH41" s="113"/>
      <c r="EI41" s="113"/>
    </row>
    <row r="42" spans="1:139" x14ac:dyDescent="0.2">
      <c r="B42" s="230"/>
      <c r="C42" s="230"/>
      <c r="D42" s="230"/>
      <c r="E42" s="1047"/>
      <c r="F42" s="1047"/>
      <c r="G42" s="1047"/>
      <c r="H42" s="1047"/>
      <c r="I42" s="1047"/>
      <c r="J42" s="1047"/>
      <c r="K42" s="1047"/>
      <c r="L42" s="227"/>
      <c r="M42" s="227"/>
      <c r="N42" s="227"/>
      <c r="O42" s="227"/>
      <c r="P42" s="265"/>
      <c r="Q42" s="266"/>
      <c r="R42" s="266"/>
      <c r="S42" s="266"/>
      <c r="T42" s="266"/>
      <c r="U42" s="266"/>
      <c r="V42" s="267"/>
      <c r="W42" s="227"/>
      <c r="X42" s="227"/>
      <c r="Y42" s="227"/>
      <c r="Z42" s="227"/>
      <c r="AA42" s="227"/>
      <c r="AB42" s="227"/>
      <c r="AC42" s="227"/>
      <c r="AD42" s="227"/>
      <c r="AE42" s="1219"/>
      <c r="AF42" s="1219"/>
      <c r="AG42" s="748">
        <v>135</v>
      </c>
      <c r="AH42" s="748">
        <f t="shared" si="12"/>
        <v>865</v>
      </c>
      <c r="AI42" s="1190">
        <f t="shared" si="18"/>
        <v>136.80000000000001</v>
      </c>
      <c r="AJ42" s="1204">
        <f t="shared" si="17"/>
        <v>86.800000000000011</v>
      </c>
      <c r="AK42" s="1201">
        <f t="shared" si="13"/>
        <v>1396.9330221671003</v>
      </c>
      <c r="AL42" s="1201">
        <f t="shared" si="14"/>
        <v>67.198028465701299</v>
      </c>
      <c r="AM42" s="1190">
        <f t="shared" si="15"/>
        <v>1329.7349937013989</v>
      </c>
      <c r="AN42" s="1201">
        <f t="shared" si="16"/>
        <v>9.4279713523053807</v>
      </c>
      <c r="AO42" s="748"/>
      <c r="AP42" s="1190">
        <v>604</v>
      </c>
      <c r="AQ42" s="1190"/>
      <c r="AR42" s="748"/>
      <c r="AS42" s="748"/>
      <c r="AT42" s="748"/>
      <c r="AU42" s="748"/>
      <c r="AV42" s="748"/>
      <c r="AW42" s="748"/>
      <c r="AX42" s="748"/>
      <c r="AY42" s="748"/>
      <c r="AZ42" s="748"/>
      <c r="BA42" s="748"/>
      <c r="BB42" s="748"/>
      <c r="BC42" s="748"/>
      <c r="BD42" s="748"/>
      <c r="BE42" s="748"/>
      <c r="BF42" s="748"/>
      <c r="BG42" s="228"/>
      <c r="BH42" s="228"/>
      <c r="BI42" s="228"/>
      <c r="BJ42" s="228"/>
      <c r="BK42" s="228"/>
      <c r="BL42" s="228"/>
      <c r="BM42" s="228"/>
      <c r="BN42" s="228"/>
      <c r="BO42" s="228"/>
      <c r="BP42" s="228"/>
      <c r="BQ42" s="228"/>
      <c r="BR42" s="228"/>
      <c r="BS42" s="228"/>
      <c r="BT42" s="113"/>
      <c r="BU42" s="113"/>
      <c r="BV42" s="113"/>
      <c r="BW42" s="113"/>
      <c r="BX42" s="113"/>
      <c r="BY42" s="113"/>
      <c r="BZ42" s="113"/>
      <c r="CA42" s="113"/>
      <c r="CB42" s="113"/>
      <c r="CC42" s="113"/>
      <c r="CD42" s="113"/>
      <c r="CE42" s="113"/>
      <c r="CF42" s="113"/>
      <c r="CG42" s="113"/>
      <c r="CH42" s="113"/>
      <c r="CI42" s="113"/>
      <c r="CJ42" s="113"/>
      <c r="CK42" s="229"/>
      <c r="CL42" s="229"/>
      <c r="CM42" s="229"/>
      <c r="CN42" s="229"/>
      <c r="CO42" s="229"/>
      <c r="CP42" s="229"/>
      <c r="CQ42" s="229"/>
      <c r="CR42" s="229"/>
      <c r="CS42" s="229"/>
      <c r="CT42" s="229"/>
      <c r="CU42" s="229"/>
      <c r="CV42" s="229"/>
      <c r="CW42" s="229"/>
      <c r="CX42" s="229"/>
      <c r="CY42" s="229"/>
      <c r="CZ42" s="113"/>
      <c r="DA42" s="113"/>
      <c r="DB42" s="113"/>
      <c r="DC42" s="113"/>
      <c r="DD42" s="113"/>
      <c r="DE42" s="113"/>
      <c r="DF42" s="113"/>
      <c r="DG42" s="113"/>
      <c r="DH42" s="113"/>
      <c r="DI42" s="113"/>
      <c r="DJ42" s="113"/>
      <c r="DK42" s="113"/>
      <c r="DL42" s="113"/>
      <c r="DM42" s="113"/>
      <c r="DN42" s="113"/>
      <c r="DO42" s="113"/>
      <c r="DP42" s="113"/>
      <c r="DQ42" s="113"/>
      <c r="DR42" s="113"/>
      <c r="DS42" s="113"/>
      <c r="DT42" s="113"/>
      <c r="DU42" s="113"/>
      <c r="DV42" s="113"/>
      <c r="DW42" s="113"/>
      <c r="DX42" s="113"/>
      <c r="DY42" s="113"/>
      <c r="DZ42" s="113"/>
      <c r="EA42" s="113"/>
      <c r="EB42" s="113"/>
      <c r="EC42" s="113"/>
      <c r="ED42" s="113"/>
      <c r="EE42" s="113"/>
      <c r="EF42" s="113"/>
      <c r="EG42" s="113"/>
      <c r="EH42" s="113"/>
      <c r="EI42" s="113"/>
    </row>
    <row r="43" spans="1:139" x14ac:dyDescent="0.2">
      <c r="B43" s="230"/>
      <c r="C43" s="230"/>
      <c r="D43" s="230"/>
      <c r="E43" s="230"/>
      <c r="F43" s="230"/>
      <c r="G43" s="230"/>
      <c r="H43" s="230"/>
      <c r="I43" s="261"/>
      <c r="J43" s="230"/>
      <c r="K43" s="230"/>
      <c r="L43" s="227"/>
      <c r="M43" s="227"/>
      <c r="N43" s="227"/>
      <c r="O43" s="227"/>
      <c r="P43" s="227"/>
      <c r="Q43" s="227"/>
      <c r="R43" s="227"/>
      <c r="S43" s="227"/>
      <c r="T43" s="227"/>
      <c r="U43" s="227"/>
      <c r="V43" s="227"/>
      <c r="W43" s="227"/>
      <c r="X43" s="227"/>
      <c r="Y43" s="227"/>
      <c r="Z43" s="227"/>
      <c r="AA43" s="227"/>
      <c r="AB43" s="227"/>
      <c r="AC43" s="227"/>
      <c r="AD43" s="227"/>
      <c r="AE43" s="1219"/>
      <c r="AF43" s="1219"/>
      <c r="AG43" s="748">
        <v>165</v>
      </c>
      <c r="AH43" s="748">
        <f t="shared" si="12"/>
        <v>895</v>
      </c>
      <c r="AI43" s="1190">
        <f t="shared" si="18"/>
        <v>167.20000000000002</v>
      </c>
      <c r="AJ43" s="1204">
        <f t="shared" si="17"/>
        <v>117.20000000000002</v>
      </c>
      <c r="AK43" s="1201">
        <f t="shared" si="13"/>
        <v>1399.2370083869578</v>
      </c>
      <c r="AL43" s="1201">
        <f t="shared" si="14"/>
        <v>53.503291516450716</v>
      </c>
      <c r="AM43" s="1190">
        <f t="shared" si="15"/>
        <v>1345.7337168705071</v>
      </c>
      <c r="AN43" s="1201">
        <f t="shared" si="16"/>
        <v>23.208224332025353</v>
      </c>
      <c r="AO43" s="748"/>
      <c r="AP43" s="1190">
        <v>609</v>
      </c>
      <c r="AQ43" s="1190"/>
      <c r="AR43" s="748"/>
      <c r="AS43" s="748"/>
      <c r="AT43" s="748"/>
      <c r="AU43" s="748"/>
      <c r="AV43" s="748"/>
      <c r="AW43" s="748"/>
      <c r="AX43" s="748"/>
      <c r="AY43" s="748"/>
      <c r="AZ43" s="748"/>
      <c r="BA43" s="748"/>
      <c r="BB43" s="748"/>
      <c r="BC43" s="748"/>
      <c r="BD43" s="748"/>
      <c r="BE43" s="748"/>
      <c r="BF43" s="748"/>
      <c r="BG43" s="228"/>
      <c r="BH43" s="228"/>
      <c r="BI43" s="228"/>
      <c r="BJ43" s="228"/>
      <c r="BK43" s="228"/>
      <c r="BL43" s="228"/>
      <c r="BM43" s="228"/>
      <c r="BN43" s="228"/>
      <c r="BO43" s="228"/>
      <c r="BP43" s="228"/>
      <c r="BQ43" s="228"/>
      <c r="BR43" s="228"/>
      <c r="BS43" s="228"/>
      <c r="BT43" s="113"/>
      <c r="BU43" s="113"/>
      <c r="BV43" s="113"/>
      <c r="BW43" s="113"/>
      <c r="BX43" s="113"/>
      <c r="BY43" s="113"/>
      <c r="BZ43" s="113"/>
      <c r="CA43" s="113"/>
      <c r="CB43" s="113"/>
      <c r="CC43" s="113"/>
      <c r="CD43" s="113"/>
      <c r="CE43" s="113"/>
      <c r="CF43" s="113"/>
      <c r="CG43" s="113"/>
      <c r="CH43" s="113"/>
      <c r="CI43" s="113"/>
      <c r="CJ43" s="113"/>
      <c r="CK43" s="229"/>
      <c r="CL43" s="229"/>
      <c r="CM43" s="229"/>
      <c r="CN43" s="229"/>
      <c r="CO43" s="229"/>
      <c r="CP43" s="229"/>
      <c r="CQ43" s="229"/>
      <c r="CR43" s="229"/>
      <c r="CS43" s="229"/>
      <c r="CT43" s="229"/>
      <c r="CU43" s="229"/>
      <c r="CV43" s="229"/>
      <c r="CW43" s="229"/>
      <c r="CX43" s="229"/>
      <c r="CY43" s="229"/>
      <c r="CZ43" s="113"/>
      <c r="DA43" s="113"/>
      <c r="DB43" s="113"/>
      <c r="DC43" s="113"/>
      <c r="DD43" s="113"/>
      <c r="DE43" s="113"/>
      <c r="DF43" s="113"/>
      <c r="DG43" s="113"/>
      <c r="DH43" s="113"/>
      <c r="DI43" s="113"/>
      <c r="DJ43" s="113"/>
      <c r="DK43" s="113"/>
      <c r="DL43" s="113"/>
      <c r="DM43" s="113"/>
      <c r="DN43" s="113"/>
      <c r="DO43" s="113"/>
      <c r="DP43" s="113"/>
      <c r="DQ43" s="113"/>
      <c r="DR43" s="113"/>
      <c r="DS43" s="113"/>
      <c r="DT43" s="113"/>
      <c r="DU43" s="113"/>
      <c r="DV43" s="113"/>
      <c r="DW43" s="113"/>
      <c r="DX43" s="113"/>
      <c r="DY43" s="113"/>
      <c r="DZ43" s="113"/>
      <c r="EA43" s="113"/>
      <c r="EB43" s="113"/>
      <c r="EC43" s="113"/>
      <c r="ED43" s="113"/>
      <c r="EE43" s="113"/>
      <c r="EF43" s="113"/>
      <c r="EG43" s="113"/>
      <c r="EH43" s="113"/>
      <c r="EI43" s="113"/>
    </row>
    <row r="44" spans="1:139" x14ac:dyDescent="0.2">
      <c r="B44" s="230"/>
      <c r="C44" s="230"/>
      <c r="D44" s="230"/>
      <c r="E44" s="230"/>
      <c r="F44" s="230"/>
      <c r="G44" s="230"/>
      <c r="H44" s="230"/>
      <c r="I44" s="261"/>
      <c r="J44" s="230"/>
      <c r="K44" s="230"/>
      <c r="L44" s="227"/>
      <c r="M44" s="227"/>
      <c r="N44" s="227"/>
      <c r="O44" s="227"/>
      <c r="P44" s="227"/>
      <c r="Q44" s="227"/>
      <c r="R44" s="227"/>
      <c r="S44" s="227"/>
      <c r="T44" s="227"/>
      <c r="U44" s="227"/>
      <c r="V44" s="227"/>
      <c r="W44" s="227"/>
      <c r="X44" s="227"/>
      <c r="Y44" s="227"/>
      <c r="Z44" s="227"/>
      <c r="AA44" s="227"/>
      <c r="AB44" s="227"/>
      <c r="AC44" s="227"/>
      <c r="AD44" s="227"/>
      <c r="AE44" s="1219"/>
      <c r="AF44" s="1219"/>
      <c r="AG44" s="748">
        <v>195</v>
      </c>
      <c r="AH44" s="748">
        <f t="shared" si="12"/>
        <v>925</v>
      </c>
      <c r="AI44" s="1190">
        <f t="shared" si="18"/>
        <v>197.60000000000002</v>
      </c>
      <c r="AJ44" s="1204">
        <f t="shared" si="17"/>
        <v>147.60000000000002</v>
      </c>
      <c r="AK44" s="1201">
        <f t="shared" si="13"/>
        <v>1401.1634000535032</v>
      </c>
      <c r="AL44" s="1201">
        <f t="shared" si="14"/>
        <v>41.19124903670162</v>
      </c>
      <c r="AM44" s="1190">
        <f t="shared" si="15"/>
        <v>1359.9721510168015</v>
      </c>
      <c r="AN44" s="1201">
        <f t="shared" si="16"/>
        <v>46.357301904351765</v>
      </c>
      <c r="AO44" s="748"/>
      <c r="AP44" s="1190">
        <v>615</v>
      </c>
      <c r="AQ44" s="1190"/>
      <c r="AR44" s="748"/>
      <c r="AS44" s="748"/>
      <c r="AT44" s="748"/>
      <c r="AU44" s="748"/>
      <c r="AV44" s="748"/>
      <c r="AW44" s="748"/>
      <c r="AX44" s="748"/>
      <c r="AY44" s="748"/>
      <c r="AZ44" s="748"/>
      <c r="BA44" s="748"/>
      <c r="BB44" s="748"/>
      <c r="BC44" s="748"/>
      <c r="BD44" s="748"/>
      <c r="BE44" s="748"/>
      <c r="BF44" s="748"/>
      <c r="BG44" s="228"/>
      <c r="BH44" s="228"/>
      <c r="BI44" s="228"/>
      <c r="BJ44" s="228"/>
      <c r="BK44" s="228"/>
      <c r="BL44" s="228"/>
      <c r="BM44" s="228"/>
      <c r="BN44" s="228"/>
      <c r="BO44" s="228"/>
      <c r="BP44" s="228"/>
      <c r="BQ44" s="228"/>
      <c r="BR44" s="228"/>
      <c r="BS44" s="228"/>
      <c r="BT44" s="113"/>
      <c r="BU44" s="113"/>
      <c r="BV44" s="113"/>
      <c r="BW44" s="113"/>
      <c r="BX44" s="113"/>
      <c r="BY44" s="113"/>
      <c r="BZ44" s="113"/>
      <c r="CA44" s="113"/>
      <c r="CB44" s="113"/>
      <c r="CC44" s="113"/>
      <c r="CD44" s="113"/>
      <c r="CE44" s="113"/>
      <c r="CF44" s="113"/>
      <c r="CG44" s="113"/>
      <c r="CH44" s="113"/>
      <c r="CI44" s="113"/>
      <c r="CJ44" s="113"/>
      <c r="CK44" s="229"/>
      <c r="CL44" s="229"/>
      <c r="CM44" s="229"/>
      <c r="CN44" s="229"/>
      <c r="CO44" s="229"/>
      <c r="CP44" s="229"/>
      <c r="CQ44" s="229"/>
      <c r="CR44" s="229"/>
      <c r="CS44" s="229"/>
      <c r="CT44" s="229"/>
      <c r="CU44" s="229"/>
      <c r="CV44" s="229"/>
      <c r="CW44" s="229"/>
      <c r="CX44" s="229"/>
      <c r="CY44" s="229"/>
      <c r="CZ44" s="113"/>
      <c r="DA44" s="113"/>
      <c r="DB44" s="113"/>
      <c r="DC44" s="113"/>
      <c r="DD44" s="113"/>
      <c r="DE44" s="113"/>
      <c r="DF44" s="113"/>
      <c r="DG44" s="113"/>
      <c r="DH44" s="113"/>
      <c r="DI44" s="113"/>
      <c r="DJ44" s="113"/>
      <c r="DK44" s="113"/>
      <c r="DL44" s="113"/>
      <c r="DM44" s="113"/>
      <c r="DN44" s="113"/>
      <c r="DO44" s="113"/>
      <c r="DP44" s="113"/>
      <c r="DQ44" s="113"/>
      <c r="DR44" s="113"/>
      <c r="DS44" s="113"/>
      <c r="DT44" s="113"/>
      <c r="DU44" s="113"/>
      <c r="DV44" s="113"/>
      <c r="DW44" s="113"/>
      <c r="DX44" s="113"/>
      <c r="DY44" s="113"/>
      <c r="DZ44" s="113"/>
      <c r="EA44" s="113"/>
      <c r="EB44" s="113"/>
      <c r="EC44" s="113"/>
      <c r="ED44" s="113"/>
      <c r="EE44" s="113"/>
      <c r="EF44" s="113"/>
      <c r="EG44" s="113"/>
      <c r="EH44" s="113"/>
      <c r="EI44" s="113"/>
    </row>
    <row r="45" spans="1:139" x14ac:dyDescent="0.2">
      <c r="B45" s="230"/>
      <c r="C45" s="230"/>
      <c r="D45" s="230"/>
      <c r="E45" s="230"/>
      <c r="F45" s="230"/>
      <c r="G45" s="230"/>
      <c r="H45" s="230"/>
      <c r="I45" s="261"/>
      <c r="J45" s="230"/>
      <c r="K45" s="230"/>
      <c r="L45" s="227"/>
      <c r="M45" s="227"/>
      <c r="N45" s="227"/>
      <c r="O45" s="227"/>
      <c r="P45" s="227"/>
      <c r="Q45" s="227"/>
      <c r="R45" s="227"/>
      <c r="S45" s="227"/>
      <c r="T45" s="227"/>
      <c r="U45" s="227"/>
      <c r="V45" s="227"/>
      <c r="W45" s="227"/>
      <c r="X45" s="227"/>
      <c r="Y45" s="227"/>
      <c r="Z45" s="227"/>
      <c r="AA45" s="227"/>
      <c r="AB45" s="227"/>
      <c r="AC45" s="227"/>
      <c r="AD45" s="227"/>
      <c r="AE45" s="1219"/>
      <c r="AF45" s="1219"/>
      <c r="AG45" s="748">
        <v>225</v>
      </c>
      <c r="AH45" s="748">
        <f t="shared" si="12"/>
        <v>955</v>
      </c>
      <c r="AI45" s="1190">
        <f t="shared" si="18"/>
        <v>228.00000000000003</v>
      </c>
      <c r="AJ45" s="1204">
        <f t="shared" si="17"/>
        <v>178.00000000000003</v>
      </c>
      <c r="AK45" s="1201">
        <f t="shared" si="13"/>
        <v>1402.7738121732452</v>
      </c>
      <c r="AL45" s="1201">
        <f t="shared" si="14"/>
        <v>30.96183282807219</v>
      </c>
      <c r="AM45" s="1190">
        <f t="shared" si="15"/>
        <v>1371.8119793451731</v>
      </c>
      <c r="AN45" s="1201">
        <f t="shared" si="16"/>
        <v>81.3053428714624</v>
      </c>
      <c r="AO45" s="748"/>
      <c r="AP45" s="1190">
        <v>622</v>
      </c>
      <c r="AQ45" s="1190"/>
      <c r="AR45" s="748"/>
      <c r="AS45" s="748"/>
      <c r="AT45" s="748"/>
      <c r="AU45" s="748"/>
      <c r="AV45" s="748"/>
      <c r="AW45" s="748"/>
      <c r="AX45" s="748"/>
      <c r="AY45" s="748"/>
      <c r="AZ45" s="748"/>
      <c r="BA45" s="748"/>
      <c r="BB45" s="748"/>
      <c r="BC45" s="748"/>
      <c r="BD45" s="748"/>
      <c r="BE45" s="748"/>
      <c r="BF45" s="748"/>
      <c r="BG45" s="228"/>
      <c r="BH45" s="228"/>
      <c r="BI45" s="228"/>
      <c r="BJ45" s="228"/>
      <c r="BK45" s="228"/>
      <c r="BL45" s="228"/>
      <c r="BM45" s="228"/>
      <c r="BN45" s="228"/>
      <c r="BO45" s="228"/>
      <c r="BP45" s="228"/>
      <c r="BQ45" s="228"/>
      <c r="BR45" s="228"/>
      <c r="BS45" s="228"/>
      <c r="BT45" s="113"/>
      <c r="BU45" s="113"/>
      <c r="BV45" s="113"/>
      <c r="BW45" s="113"/>
      <c r="BX45" s="113"/>
      <c r="BY45" s="113"/>
      <c r="BZ45" s="113"/>
      <c r="CA45" s="113"/>
      <c r="CB45" s="113"/>
      <c r="CC45" s="113"/>
      <c r="CD45" s="113"/>
      <c r="CE45" s="113"/>
      <c r="CF45" s="113"/>
      <c r="CG45" s="113"/>
      <c r="CH45" s="113"/>
      <c r="CI45" s="113"/>
      <c r="CJ45" s="113"/>
      <c r="CK45" s="229"/>
      <c r="CL45" s="229"/>
      <c r="CM45" s="229"/>
      <c r="CN45" s="229"/>
      <c r="CO45" s="229"/>
      <c r="CP45" s="229"/>
      <c r="CQ45" s="229"/>
      <c r="CR45" s="229"/>
      <c r="CS45" s="229"/>
      <c r="CT45" s="229"/>
      <c r="CU45" s="229"/>
      <c r="CV45" s="229"/>
      <c r="CW45" s="229"/>
      <c r="CX45" s="229"/>
      <c r="CY45" s="229"/>
      <c r="CZ45" s="113"/>
      <c r="DA45" s="113"/>
      <c r="DB45" s="113"/>
      <c r="DC45" s="113"/>
      <c r="DD45" s="113"/>
      <c r="DE45" s="113"/>
      <c r="DF45" s="113"/>
      <c r="DG45" s="113"/>
      <c r="DH45" s="113"/>
      <c r="DI45" s="113"/>
      <c r="DJ45" s="113"/>
      <c r="DK45" s="113"/>
      <c r="DL45" s="113"/>
      <c r="DM45" s="113"/>
      <c r="DN45" s="113"/>
      <c r="DO45" s="113"/>
      <c r="DP45" s="113"/>
      <c r="DQ45" s="113"/>
      <c r="DR45" s="113"/>
      <c r="DS45" s="113"/>
      <c r="DT45" s="113"/>
      <c r="DU45" s="113"/>
      <c r="DV45" s="113"/>
      <c r="DW45" s="113"/>
      <c r="DX45" s="113"/>
      <c r="DY45" s="113"/>
      <c r="DZ45" s="113"/>
      <c r="EA45" s="113"/>
      <c r="EB45" s="113"/>
      <c r="EC45" s="113"/>
      <c r="ED45" s="113"/>
      <c r="EE45" s="113"/>
      <c r="EF45" s="113"/>
      <c r="EG45" s="113"/>
      <c r="EH45" s="113"/>
      <c r="EI45" s="113"/>
    </row>
    <row r="46" spans="1:139" x14ac:dyDescent="0.2">
      <c r="B46" s="230"/>
      <c r="C46" s="230"/>
      <c r="D46" s="230"/>
      <c r="E46" s="230"/>
      <c r="F46" s="230"/>
      <c r="G46" s="230"/>
      <c r="H46" s="230"/>
      <c r="I46" s="261"/>
      <c r="J46" s="230"/>
      <c r="K46" s="230"/>
      <c r="L46" s="227"/>
      <c r="M46" s="227"/>
      <c r="N46" s="227"/>
      <c r="O46" s="227"/>
      <c r="P46" s="227"/>
      <c r="Q46" s="227"/>
      <c r="R46" s="227"/>
      <c r="S46" s="227"/>
      <c r="T46" s="227"/>
      <c r="U46" s="227"/>
      <c r="V46" s="227"/>
      <c r="W46" s="227"/>
      <c r="X46" s="227"/>
      <c r="Y46" s="227"/>
      <c r="Z46" s="227"/>
      <c r="AA46" s="227"/>
      <c r="AB46" s="227"/>
      <c r="AC46" s="227"/>
      <c r="AD46" s="227"/>
      <c r="AE46" s="1219"/>
      <c r="AF46" s="1219"/>
      <c r="AG46" s="748">
        <v>255</v>
      </c>
      <c r="AH46" s="748">
        <f t="shared" si="12"/>
        <v>985</v>
      </c>
      <c r="AI46" s="1190">
        <f t="shared" si="18"/>
        <v>258.40000000000003</v>
      </c>
      <c r="AJ46" s="1204">
        <f t="shared" si="17"/>
        <v>208.40000000000003</v>
      </c>
      <c r="AK46" s="1201">
        <f t="shared" si="13"/>
        <v>1404.1198868449014</v>
      </c>
      <c r="AL46" s="1201">
        <f t="shared" si="14"/>
        <v>22.859046823213905</v>
      </c>
      <c r="AM46" s="1190">
        <f t="shared" si="15"/>
        <v>1381.2608400216875</v>
      </c>
      <c r="AN46" s="1201">
        <f t="shared" si="16"/>
        <v>130.48248603553503</v>
      </c>
      <c r="AO46" s="748"/>
      <c r="AP46" s="1190">
        <v>631</v>
      </c>
      <c r="AQ46" s="1190"/>
      <c r="AR46" s="748"/>
      <c r="AS46" s="748"/>
      <c r="AT46" s="748"/>
      <c r="AU46" s="748"/>
      <c r="AV46" s="748"/>
      <c r="AW46" s="748"/>
      <c r="AX46" s="748"/>
      <c r="AY46" s="748"/>
      <c r="AZ46" s="748"/>
      <c r="BA46" s="748"/>
      <c r="BB46" s="748"/>
      <c r="BC46" s="748"/>
      <c r="BD46" s="748"/>
      <c r="BE46" s="748"/>
      <c r="BF46" s="748"/>
      <c r="BG46" s="228"/>
      <c r="BH46" s="228"/>
      <c r="BI46" s="228"/>
      <c r="BJ46" s="228"/>
      <c r="BK46" s="228"/>
      <c r="BL46" s="228"/>
      <c r="BM46" s="228"/>
      <c r="BN46" s="228"/>
      <c r="BO46" s="228"/>
      <c r="BP46" s="228"/>
      <c r="BQ46" s="228"/>
      <c r="BR46" s="228"/>
      <c r="BS46" s="228"/>
      <c r="BT46" s="113"/>
      <c r="BU46" s="113"/>
      <c r="BV46" s="113"/>
      <c r="BW46" s="113"/>
      <c r="BX46" s="113"/>
      <c r="BY46" s="113"/>
      <c r="BZ46" s="113"/>
      <c r="CA46" s="113"/>
      <c r="CB46" s="113"/>
      <c r="CC46" s="113"/>
      <c r="CD46" s="113"/>
      <c r="CE46" s="113"/>
      <c r="CF46" s="113"/>
      <c r="CG46" s="113"/>
      <c r="CH46" s="113"/>
      <c r="CI46" s="113"/>
      <c r="CJ46" s="113"/>
      <c r="CK46" s="229"/>
      <c r="CL46" s="229"/>
      <c r="CM46" s="229"/>
      <c r="CN46" s="229"/>
      <c r="CO46" s="229"/>
      <c r="CP46" s="229"/>
      <c r="CQ46" s="229"/>
      <c r="CR46" s="229"/>
      <c r="CS46" s="229"/>
      <c r="CT46" s="229"/>
      <c r="CU46" s="229"/>
      <c r="CV46" s="229"/>
      <c r="CW46" s="229"/>
      <c r="CX46" s="229"/>
      <c r="CY46" s="229"/>
      <c r="CZ46" s="113"/>
      <c r="DA46" s="113"/>
      <c r="DB46" s="113"/>
      <c r="DC46" s="113"/>
      <c r="DD46" s="113"/>
      <c r="DE46" s="113"/>
      <c r="DF46" s="113"/>
      <c r="DG46" s="113"/>
      <c r="DH46" s="113"/>
      <c r="DI46" s="113"/>
      <c r="DJ46" s="113"/>
      <c r="DK46" s="113"/>
      <c r="DL46" s="113"/>
      <c r="DM46" s="113"/>
      <c r="DN46" s="113"/>
      <c r="DO46" s="113"/>
      <c r="DP46" s="113"/>
      <c r="DQ46" s="113"/>
      <c r="DR46" s="113"/>
      <c r="DS46" s="113"/>
      <c r="DT46" s="113"/>
      <c r="DU46" s="113"/>
      <c r="DV46" s="113"/>
      <c r="DW46" s="113"/>
      <c r="DX46" s="113"/>
      <c r="DY46" s="113"/>
      <c r="DZ46" s="113"/>
      <c r="EA46" s="113"/>
      <c r="EB46" s="113"/>
      <c r="EC46" s="113"/>
      <c r="ED46" s="113"/>
      <c r="EE46" s="113"/>
      <c r="EF46" s="113"/>
      <c r="EG46" s="113"/>
      <c r="EH46" s="113"/>
      <c r="EI46" s="113"/>
    </row>
    <row r="47" spans="1:139" x14ac:dyDescent="0.2">
      <c r="B47" s="230"/>
      <c r="C47" s="230"/>
      <c r="D47" s="230"/>
      <c r="E47" s="230"/>
      <c r="F47" s="230"/>
      <c r="G47" s="230"/>
      <c r="H47" s="230"/>
      <c r="I47" s="261"/>
      <c r="J47" s="230"/>
      <c r="K47" s="230"/>
      <c r="L47" s="227"/>
      <c r="M47" s="227"/>
      <c r="N47" s="227"/>
      <c r="O47" s="227"/>
      <c r="P47" s="227"/>
      <c r="Q47" s="227"/>
      <c r="R47" s="227"/>
      <c r="S47" s="227"/>
      <c r="T47" s="227"/>
      <c r="U47" s="227"/>
      <c r="V47" s="227"/>
      <c r="W47" s="227"/>
      <c r="X47" s="227"/>
      <c r="Y47" s="227"/>
      <c r="Z47" s="227"/>
      <c r="AA47" s="227"/>
      <c r="AB47" s="227"/>
      <c r="AC47" s="227"/>
      <c r="AD47" s="227"/>
      <c r="AE47" s="1219"/>
      <c r="AF47" s="1219"/>
      <c r="AG47" s="748">
        <v>285</v>
      </c>
      <c r="AH47" s="748">
        <f t="shared" si="12"/>
        <v>1015</v>
      </c>
      <c r="AI47" s="1190"/>
      <c r="AJ47" s="1204"/>
      <c r="AK47" s="1201">
        <f t="shared" si="13"/>
        <v>1405.2448827168225</v>
      </c>
      <c r="AL47" s="1201">
        <f t="shared" si="14"/>
        <v>16.643190732522477</v>
      </c>
      <c r="AM47" s="1190">
        <f t="shared" si="15"/>
        <v>1388.6016919843</v>
      </c>
      <c r="AN47" s="1201"/>
      <c r="AO47" s="748"/>
      <c r="AP47" s="1190">
        <v>642</v>
      </c>
      <c r="AQ47" s="1190"/>
      <c r="AR47" s="748"/>
      <c r="AS47" s="748"/>
      <c r="AT47" s="748"/>
      <c r="AU47" s="748"/>
      <c r="AV47" s="748"/>
      <c r="AW47" s="748"/>
      <c r="AX47" s="748"/>
      <c r="AY47" s="748"/>
      <c r="AZ47" s="748"/>
      <c r="BA47" s="748"/>
      <c r="BB47" s="748"/>
      <c r="BC47" s="748"/>
      <c r="BD47" s="748"/>
      <c r="BE47" s="748"/>
      <c r="BF47" s="748"/>
      <c r="BG47" s="228"/>
      <c r="BH47" s="228"/>
      <c r="BI47" s="228"/>
      <c r="BJ47" s="228"/>
      <c r="BK47" s="228"/>
      <c r="BL47" s="228"/>
      <c r="BM47" s="228"/>
      <c r="BN47" s="228"/>
      <c r="BO47" s="228"/>
      <c r="BP47" s="228"/>
      <c r="BQ47" s="228"/>
      <c r="BR47" s="228"/>
      <c r="BS47" s="228"/>
      <c r="BT47" s="113"/>
      <c r="BU47" s="113"/>
      <c r="BV47" s="113"/>
      <c r="BW47" s="113"/>
      <c r="BX47" s="113"/>
      <c r="BY47" s="113"/>
      <c r="BZ47" s="113"/>
      <c r="CA47" s="113"/>
      <c r="CB47" s="113"/>
      <c r="CC47" s="113"/>
      <c r="CD47" s="113"/>
      <c r="CE47" s="113"/>
      <c r="CF47" s="113"/>
      <c r="CG47" s="113"/>
      <c r="CH47" s="113"/>
      <c r="CI47" s="113"/>
      <c r="CJ47" s="113"/>
      <c r="CK47" s="229"/>
      <c r="CL47" s="229"/>
      <c r="CM47" s="229"/>
      <c r="CN47" s="229"/>
      <c r="CO47" s="229"/>
      <c r="CP47" s="229"/>
      <c r="CQ47" s="229"/>
      <c r="CR47" s="229"/>
      <c r="CS47" s="229"/>
      <c r="CT47" s="229"/>
      <c r="CU47" s="229"/>
      <c r="CV47" s="229"/>
      <c r="CW47" s="229"/>
      <c r="CX47" s="229"/>
      <c r="CY47" s="229"/>
      <c r="CZ47" s="113"/>
      <c r="DA47" s="113"/>
      <c r="DB47" s="113"/>
      <c r="DC47" s="113"/>
      <c r="DD47" s="113"/>
      <c r="DE47" s="113"/>
      <c r="DF47" s="113"/>
      <c r="DG47" s="113"/>
      <c r="DH47" s="113"/>
      <c r="DI47" s="113"/>
      <c r="DJ47" s="113"/>
      <c r="DK47" s="113"/>
      <c r="DL47" s="113"/>
      <c r="DM47" s="113"/>
      <c r="DN47" s="113"/>
      <c r="DO47" s="113"/>
      <c r="DP47" s="113"/>
      <c r="DQ47" s="113"/>
      <c r="DR47" s="113"/>
      <c r="DS47" s="113"/>
      <c r="DT47" s="113"/>
      <c r="DU47" s="113"/>
      <c r="DV47" s="113"/>
      <c r="DW47" s="113"/>
      <c r="DX47" s="113"/>
      <c r="DY47" s="113"/>
      <c r="DZ47" s="113"/>
      <c r="EA47" s="113"/>
      <c r="EB47" s="113"/>
      <c r="EC47" s="113"/>
      <c r="ED47" s="113"/>
      <c r="EE47" s="113"/>
      <c r="EF47" s="113"/>
      <c r="EG47" s="113"/>
      <c r="EH47" s="113"/>
      <c r="EI47" s="113"/>
    </row>
    <row r="48" spans="1:139" x14ac:dyDescent="0.2">
      <c r="B48" s="230"/>
      <c r="C48" s="230"/>
      <c r="D48" s="230"/>
      <c r="E48" s="230"/>
      <c r="F48" s="230"/>
      <c r="G48" s="230"/>
      <c r="H48" s="230"/>
      <c r="I48" s="261"/>
      <c r="J48" s="230"/>
      <c r="K48" s="230"/>
      <c r="L48" s="227"/>
      <c r="M48" s="227"/>
      <c r="N48" s="227"/>
      <c r="O48" s="227"/>
      <c r="P48" s="227"/>
      <c r="Q48" s="227"/>
      <c r="R48" s="227"/>
      <c r="S48" s="227"/>
      <c r="T48" s="227"/>
      <c r="U48" s="227"/>
      <c r="V48" s="227"/>
      <c r="W48" s="227"/>
      <c r="X48" s="227"/>
      <c r="Y48" s="227"/>
      <c r="Z48" s="227"/>
      <c r="AA48" s="227"/>
      <c r="AB48" s="227"/>
      <c r="AC48" s="227"/>
      <c r="AD48" s="227"/>
      <c r="AE48" s="1219"/>
      <c r="AF48" s="1219"/>
      <c r="AG48" s="748">
        <v>315</v>
      </c>
      <c r="AH48" s="748">
        <f t="shared" si="12"/>
        <v>1045</v>
      </c>
      <c r="AI48" s="1190"/>
      <c r="AJ48" s="1204"/>
      <c r="AK48" s="1201">
        <f t="shared" si="13"/>
        <v>1406.185018705133</v>
      </c>
      <c r="AL48" s="1201">
        <f t="shared" si="14"/>
        <v>11.983290220378148</v>
      </c>
      <c r="AM48" s="1190">
        <f t="shared" si="15"/>
        <v>1394.2017284847548</v>
      </c>
      <c r="AN48" s="1201"/>
      <c r="AO48" s="748"/>
      <c r="AP48" s="1190">
        <v>654</v>
      </c>
      <c r="AQ48" s="1190"/>
      <c r="AR48" s="748"/>
      <c r="AS48" s="748"/>
      <c r="AT48" s="748"/>
      <c r="AU48" s="748"/>
      <c r="AV48" s="748"/>
      <c r="AW48" s="748"/>
      <c r="AX48" s="748"/>
      <c r="AY48" s="748"/>
      <c r="AZ48" s="748"/>
      <c r="BA48" s="748"/>
      <c r="BB48" s="748"/>
      <c r="BC48" s="748"/>
      <c r="BD48" s="748"/>
      <c r="BE48" s="748"/>
      <c r="BF48" s="748"/>
      <c r="BG48" s="228"/>
      <c r="BH48" s="228"/>
      <c r="BI48" s="228"/>
      <c r="BJ48" s="228"/>
      <c r="BK48" s="228"/>
      <c r="BL48" s="228"/>
      <c r="BM48" s="228"/>
      <c r="BN48" s="228"/>
      <c r="BO48" s="228"/>
      <c r="BP48" s="228"/>
      <c r="BQ48" s="228"/>
      <c r="BR48" s="228"/>
      <c r="BS48" s="228"/>
      <c r="BT48" s="113"/>
      <c r="BU48" s="113"/>
      <c r="BV48" s="113"/>
      <c r="BW48" s="113"/>
      <c r="BX48" s="113"/>
      <c r="BY48" s="113"/>
      <c r="BZ48" s="113"/>
      <c r="CA48" s="113"/>
      <c r="CB48" s="113"/>
      <c r="CC48" s="113"/>
      <c r="CD48" s="113"/>
      <c r="CE48" s="113"/>
      <c r="CF48" s="113"/>
      <c r="CG48" s="113"/>
      <c r="CH48" s="113"/>
      <c r="CI48" s="113"/>
      <c r="CJ48" s="113"/>
      <c r="CK48" s="229"/>
      <c r="CL48" s="229"/>
      <c r="CM48" s="229"/>
      <c r="CN48" s="229"/>
      <c r="CO48" s="229"/>
      <c r="CP48" s="229"/>
      <c r="CQ48" s="229"/>
      <c r="CR48" s="229"/>
      <c r="CS48" s="229"/>
      <c r="CT48" s="229"/>
      <c r="CU48" s="229"/>
      <c r="CV48" s="229"/>
      <c r="CW48" s="229"/>
      <c r="CX48" s="229"/>
      <c r="CY48" s="229"/>
      <c r="CZ48" s="113"/>
      <c r="DA48" s="113"/>
      <c r="DB48" s="113"/>
      <c r="DC48" s="113"/>
      <c r="DD48" s="113"/>
      <c r="DE48" s="113"/>
      <c r="DF48" s="113"/>
      <c r="DG48" s="113"/>
      <c r="DH48" s="113"/>
      <c r="DI48" s="113"/>
      <c r="DJ48" s="113"/>
      <c r="DK48" s="113"/>
      <c r="DL48" s="113"/>
      <c r="DM48" s="113"/>
      <c r="DN48" s="113"/>
      <c r="DO48" s="113"/>
      <c r="DP48" s="113"/>
      <c r="DQ48" s="113"/>
      <c r="DR48" s="113"/>
      <c r="DS48" s="113"/>
      <c r="DT48" s="113"/>
      <c r="DU48" s="113"/>
      <c r="DV48" s="113"/>
      <c r="DW48" s="113"/>
      <c r="DX48" s="113"/>
      <c r="DY48" s="113"/>
      <c r="DZ48" s="113"/>
      <c r="EA48" s="113"/>
      <c r="EB48" s="113"/>
      <c r="EC48" s="113"/>
      <c r="ED48" s="113"/>
      <c r="EE48" s="113"/>
      <c r="EF48" s="113"/>
      <c r="EG48" s="113"/>
      <c r="EH48" s="113"/>
      <c r="EI48" s="113"/>
    </row>
    <row r="49" spans="2:139" x14ac:dyDescent="0.2">
      <c r="B49" s="230"/>
      <c r="C49" s="230"/>
      <c r="D49" s="230"/>
      <c r="E49" s="230"/>
      <c r="F49" s="230"/>
      <c r="G49" s="230"/>
      <c r="H49" s="230"/>
      <c r="I49" s="261"/>
      <c r="J49" s="230"/>
      <c r="K49" s="230"/>
      <c r="L49" s="227"/>
      <c r="M49" s="227"/>
      <c r="N49" s="227"/>
      <c r="O49" s="227"/>
      <c r="P49" s="227"/>
      <c r="Q49" s="227"/>
      <c r="R49" s="227"/>
      <c r="S49" s="227"/>
      <c r="T49" s="227"/>
      <c r="U49" s="227"/>
      <c r="V49" s="227"/>
      <c r="W49" s="227"/>
      <c r="X49" s="227"/>
      <c r="Y49" s="227"/>
      <c r="Z49" s="227"/>
      <c r="AA49" s="227"/>
      <c r="AB49" s="227"/>
      <c r="AC49" s="227"/>
      <c r="AD49" s="227"/>
      <c r="AE49" s="1219"/>
      <c r="AF49" s="1219"/>
      <c r="AG49" s="748">
        <v>345</v>
      </c>
      <c r="AH49" s="748">
        <f t="shared" si="12"/>
        <v>1075</v>
      </c>
      <c r="AI49" s="748"/>
      <c r="AJ49" s="748"/>
      <c r="AK49" s="1201">
        <f t="shared" si="13"/>
        <v>1406.970607607286</v>
      </c>
      <c r="AL49" s="1201">
        <f t="shared" si="14"/>
        <v>8.549848362263706</v>
      </c>
      <c r="AM49" s="1190">
        <f t="shared" si="15"/>
        <v>1398.4207592450223</v>
      </c>
      <c r="AN49" s="1201"/>
      <c r="AO49" s="748"/>
      <c r="AP49" s="1190">
        <v>661</v>
      </c>
      <c r="AQ49" s="1190"/>
      <c r="AR49" s="748"/>
      <c r="AS49" s="748"/>
      <c r="AT49" s="748"/>
      <c r="AU49" s="748"/>
      <c r="AV49" s="748"/>
      <c r="AW49" s="748"/>
      <c r="AX49" s="748"/>
      <c r="AY49" s="748"/>
      <c r="AZ49" s="748"/>
      <c r="BA49" s="748"/>
      <c r="BB49" s="748"/>
      <c r="BC49" s="748"/>
      <c r="BD49" s="748"/>
      <c r="BE49" s="748"/>
      <c r="BF49" s="748"/>
      <c r="BG49" s="228"/>
      <c r="BH49" s="228"/>
      <c r="BI49" s="228"/>
      <c r="BJ49" s="228"/>
      <c r="BK49" s="228"/>
      <c r="BL49" s="228"/>
      <c r="BM49" s="228"/>
      <c r="BN49" s="228"/>
      <c r="BO49" s="228"/>
      <c r="BP49" s="228"/>
      <c r="BQ49" s="228"/>
      <c r="BR49" s="228"/>
      <c r="BS49" s="228"/>
      <c r="BT49" s="113"/>
      <c r="BU49" s="113"/>
      <c r="BV49" s="113"/>
      <c r="BW49" s="113"/>
      <c r="BX49" s="113"/>
      <c r="BY49" s="113"/>
      <c r="BZ49" s="113"/>
      <c r="CA49" s="113"/>
      <c r="CB49" s="113"/>
      <c r="CC49" s="113"/>
      <c r="CD49" s="113"/>
      <c r="CE49" s="113"/>
      <c r="CF49" s="113"/>
      <c r="CG49" s="113"/>
      <c r="CH49" s="113"/>
      <c r="CI49" s="113"/>
      <c r="CJ49" s="113"/>
      <c r="CK49" s="229"/>
      <c r="CL49" s="229"/>
      <c r="CM49" s="229"/>
      <c r="CN49" s="229"/>
      <c r="CO49" s="229"/>
      <c r="CP49" s="229"/>
      <c r="CQ49" s="229"/>
      <c r="CR49" s="229"/>
      <c r="CS49" s="229"/>
      <c r="CT49" s="229"/>
      <c r="CU49" s="229"/>
      <c r="CV49" s="229"/>
      <c r="CW49" s="229"/>
      <c r="CX49" s="229"/>
      <c r="CY49" s="229"/>
      <c r="CZ49" s="113"/>
      <c r="DA49" s="113"/>
      <c r="DB49" s="113"/>
      <c r="DC49" s="113"/>
      <c r="DD49" s="113"/>
      <c r="DE49" s="113"/>
      <c r="DF49" s="113"/>
      <c r="DG49" s="113"/>
      <c r="DH49" s="113"/>
      <c r="DI49" s="113"/>
      <c r="DJ49" s="113"/>
      <c r="DK49" s="113"/>
      <c r="DL49" s="113"/>
      <c r="DM49" s="113"/>
      <c r="DN49" s="113"/>
      <c r="DO49" s="113"/>
      <c r="DP49" s="113"/>
      <c r="DQ49" s="113"/>
      <c r="DR49" s="113"/>
      <c r="DS49" s="113"/>
      <c r="DT49" s="113"/>
      <c r="DU49" s="113"/>
      <c r="DV49" s="113"/>
      <c r="DW49" s="113"/>
      <c r="DX49" s="113"/>
      <c r="DY49" s="113"/>
      <c r="DZ49" s="113"/>
      <c r="EA49" s="113"/>
      <c r="EB49" s="113"/>
      <c r="EC49" s="113"/>
      <c r="ED49" s="113"/>
      <c r="EE49" s="113"/>
      <c r="EF49" s="113"/>
      <c r="EG49" s="113"/>
      <c r="EH49" s="113"/>
      <c r="EI49" s="113"/>
    </row>
    <row r="50" spans="2:139" x14ac:dyDescent="0.2">
      <c r="B50" s="230"/>
      <c r="C50" s="230"/>
      <c r="D50" s="230"/>
      <c r="E50" s="230"/>
      <c r="F50" s="230"/>
      <c r="G50" s="230"/>
      <c r="H50" s="230"/>
      <c r="I50" s="261"/>
      <c r="J50" s="230"/>
      <c r="K50" s="230"/>
      <c r="L50" s="227"/>
      <c r="M50" s="227"/>
      <c r="N50" s="227"/>
      <c r="O50" s="227"/>
      <c r="P50" s="227"/>
      <c r="Q50" s="227"/>
      <c r="R50" s="227"/>
      <c r="S50" s="227"/>
      <c r="T50" s="227"/>
      <c r="U50" s="227"/>
      <c r="V50" s="227"/>
      <c r="W50" s="227"/>
      <c r="X50" s="227"/>
      <c r="Y50" s="227"/>
      <c r="Z50" s="227"/>
      <c r="AA50" s="227"/>
      <c r="AB50" s="227"/>
      <c r="AC50" s="227"/>
      <c r="AD50" s="227"/>
      <c r="AE50" s="1219"/>
      <c r="AF50" s="1219"/>
      <c r="AG50" s="748">
        <v>375</v>
      </c>
      <c r="AH50" s="748">
        <f t="shared" si="12"/>
        <v>1105</v>
      </c>
      <c r="AI50" s="748"/>
      <c r="AJ50" s="748"/>
      <c r="AK50" s="1201">
        <f t="shared" si="13"/>
        <v>1407.6270108327358</v>
      </c>
      <c r="AL50" s="1201">
        <f t="shared" si="14"/>
        <v>6.0540273468983825</v>
      </c>
      <c r="AM50" s="1190">
        <f t="shared" si="15"/>
        <v>1401.5729834858373</v>
      </c>
      <c r="AN50" s="1201"/>
      <c r="AO50" s="748"/>
      <c r="AP50" s="1190">
        <v>667</v>
      </c>
      <c r="AQ50" s="1190"/>
      <c r="AR50" s="748"/>
      <c r="AS50" s="748"/>
      <c r="AT50" s="748"/>
      <c r="AU50" s="748"/>
      <c r="AV50" s="748"/>
      <c r="AW50" s="748"/>
      <c r="AX50" s="748"/>
      <c r="AY50" s="748"/>
      <c r="AZ50" s="748"/>
      <c r="BA50" s="748"/>
      <c r="BB50" s="748"/>
      <c r="BC50" s="748"/>
      <c r="BD50" s="748"/>
      <c r="BE50" s="748"/>
      <c r="BF50" s="748"/>
      <c r="BG50" s="228"/>
      <c r="BH50" s="228"/>
      <c r="BI50" s="228"/>
      <c r="BJ50" s="228"/>
      <c r="BK50" s="228"/>
      <c r="BL50" s="228"/>
      <c r="BM50" s="228"/>
      <c r="BN50" s="228"/>
      <c r="BO50" s="228"/>
      <c r="BP50" s="228"/>
      <c r="BQ50" s="228"/>
      <c r="BR50" s="228"/>
      <c r="BS50" s="228"/>
      <c r="BT50" s="113"/>
      <c r="BU50" s="113"/>
      <c r="BV50" s="113"/>
      <c r="BW50" s="113"/>
      <c r="BX50" s="113"/>
      <c r="BY50" s="113"/>
      <c r="BZ50" s="113"/>
      <c r="CA50" s="113"/>
      <c r="CB50" s="113"/>
      <c r="CC50" s="113"/>
      <c r="CD50" s="113"/>
      <c r="CE50" s="113"/>
      <c r="CF50" s="113"/>
      <c r="CG50" s="113"/>
      <c r="CH50" s="113"/>
      <c r="CI50" s="113"/>
      <c r="CJ50" s="113"/>
      <c r="CK50" s="229"/>
      <c r="CL50" s="229"/>
      <c r="CM50" s="229"/>
      <c r="CN50" s="229"/>
      <c r="CO50" s="229"/>
      <c r="CP50" s="229"/>
      <c r="CQ50" s="229"/>
      <c r="CR50" s="229"/>
      <c r="CS50" s="229"/>
      <c r="CT50" s="229"/>
      <c r="CU50" s="229"/>
      <c r="CV50" s="229"/>
      <c r="CW50" s="229"/>
      <c r="CX50" s="229"/>
      <c r="CY50" s="229"/>
      <c r="CZ50" s="113"/>
      <c r="DA50" s="113"/>
      <c r="DB50" s="113"/>
      <c r="DC50" s="113"/>
      <c r="DD50" s="113"/>
      <c r="DE50" s="113"/>
      <c r="DF50" s="113"/>
      <c r="DG50" s="113"/>
      <c r="DH50" s="113"/>
      <c r="DI50" s="113"/>
      <c r="DJ50" s="113"/>
      <c r="DK50" s="113"/>
      <c r="DL50" s="113"/>
      <c r="DM50" s="113"/>
      <c r="DN50" s="113"/>
      <c r="DO50" s="113"/>
      <c r="DP50" s="113"/>
      <c r="DQ50" s="113"/>
      <c r="DR50" s="113"/>
      <c r="DS50" s="113"/>
      <c r="DT50" s="113"/>
      <c r="DU50" s="113"/>
      <c r="DV50" s="113"/>
      <c r="DW50" s="113"/>
      <c r="DX50" s="113"/>
      <c r="DY50" s="113"/>
      <c r="DZ50" s="113"/>
      <c r="EA50" s="113"/>
      <c r="EB50" s="113"/>
      <c r="EC50" s="113"/>
      <c r="ED50" s="113"/>
      <c r="EE50" s="113"/>
      <c r="EF50" s="113"/>
      <c r="EG50" s="113"/>
      <c r="EH50" s="113"/>
      <c r="EI50" s="113"/>
    </row>
    <row r="51" spans="2:139" x14ac:dyDescent="0.2">
      <c r="B51" s="230"/>
      <c r="C51" s="230"/>
      <c r="D51" s="230"/>
      <c r="E51" s="230"/>
      <c r="F51" s="230"/>
      <c r="G51" s="230"/>
      <c r="H51" s="230"/>
      <c r="I51" s="261"/>
      <c r="J51" s="230"/>
      <c r="K51" s="230"/>
      <c r="L51" s="227"/>
      <c r="M51" s="227"/>
      <c r="N51" s="227"/>
      <c r="O51" s="227"/>
      <c r="P51" s="227"/>
      <c r="Q51" s="227"/>
      <c r="R51" s="227"/>
      <c r="S51" s="227"/>
      <c r="T51" s="227"/>
      <c r="U51" s="227"/>
      <c r="V51" s="227"/>
      <c r="W51" s="227"/>
      <c r="X51" s="227"/>
      <c r="Y51" s="227"/>
      <c r="Z51" s="227"/>
      <c r="AA51" s="227"/>
      <c r="AB51" s="227"/>
      <c r="AC51" s="227"/>
      <c r="AD51" s="227"/>
      <c r="AE51" s="1219"/>
      <c r="AF51" s="1219"/>
      <c r="AG51" s="748">
        <v>405</v>
      </c>
      <c r="AH51" s="748">
        <f t="shared" si="12"/>
        <v>1135</v>
      </c>
      <c r="AI51" s="748"/>
      <c r="AJ51" s="748"/>
      <c r="AK51" s="1201">
        <f t="shared" si="13"/>
        <v>1408.1754413491533</v>
      </c>
      <c r="AL51" s="1201">
        <f t="shared" si="14"/>
        <v>4.2593362586611754</v>
      </c>
      <c r="AM51" s="1190">
        <f t="shared" si="15"/>
        <v>1403.916105090492</v>
      </c>
      <c r="AN51" s="1201"/>
      <c r="AO51" s="748"/>
      <c r="AP51" s="1190"/>
      <c r="AQ51" s="1190"/>
      <c r="AR51" s="748"/>
      <c r="AS51" s="748"/>
      <c r="AT51" s="748"/>
      <c r="AU51" s="748"/>
      <c r="AV51" s="748"/>
      <c r="AW51" s="748"/>
      <c r="AX51" s="748"/>
      <c r="AY51" s="748"/>
      <c r="AZ51" s="748"/>
      <c r="BA51" s="748"/>
      <c r="BB51" s="748"/>
      <c r="BC51" s="748"/>
      <c r="BD51" s="748"/>
      <c r="BE51" s="748"/>
      <c r="BF51" s="748"/>
      <c r="BG51" s="228"/>
      <c r="BH51" s="228"/>
      <c r="BI51" s="228"/>
      <c r="BJ51" s="228"/>
      <c r="BK51" s="228"/>
      <c r="BL51" s="228"/>
      <c r="BM51" s="228"/>
      <c r="BN51" s="228"/>
      <c r="BO51" s="228"/>
      <c r="BP51" s="228"/>
      <c r="BQ51" s="228"/>
      <c r="BR51" s="228"/>
      <c r="BS51" s="228"/>
      <c r="BT51" s="113"/>
      <c r="BU51" s="113"/>
      <c r="BV51" s="113"/>
      <c r="BW51" s="113"/>
      <c r="BX51" s="113"/>
      <c r="BY51" s="113"/>
      <c r="BZ51" s="113"/>
      <c r="CA51" s="113"/>
      <c r="CB51" s="113"/>
      <c r="CC51" s="113"/>
      <c r="CD51" s="113"/>
      <c r="CE51" s="113"/>
      <c r="CF51" s="113"/>
      <c r="CG51" s="113"/>
      <c r="CH51" s="113"/>
      <c r="CI51" s="113"/>
      <c r="CJ51" s="113"/>
      <c r="CK51" s="229"/>
      <c r="CL51" s="229"/>
      <c r="CM51" s="229"/>
      <c r="CN51" s="229"/>
      <c r="CO51" s="229"/>
      <c r="CP51" s="229"/>
      <c r="CQ51" s="229"/>
      <c r="CR51" s="229"/>
      <c r="CS51" s="229"/>
      <c r="CT51" s="229"/>
      <c r="CU51" s="229"/>
      <c r="CV51" s="229"/>
      <c r="CW51" s="229"/>
      <c r="CX51" s="229"/>
      <c r="CY51" s="229"/>
      <c r="CZ51" s="113"/>
      <c r="DA51" s="113"/>
      <c r="DB51" s="113"/>
      <c r="DC51" s="113"/>
      <c r="DD51" s="113"/>
      <c r="DE51" s="113"/>
      <c r="DF51" s="113"/>
      <c r="DG51" s="113"/>
      <c r="DH51" s="113"/>
      <c r="DI51" s="113"/>
      <c r="DJ51" s="113"/>
      <c r="DK51" s="113"/>
      <c r="DL51" s="113"/>
      <c r="DM51" s="113"/>
      <c r="DN51" s="113"/>
      <c r="DO51" s="113"/>
      <c r="DP51" s="113"/>
      <c r="DQ51" s="113"/>
      <c r="DR51" s="113"/>
      <c r="DS51" s="113"/>
      <c r="DT51" s="113"/>
      <c r="DU51" s="113"/>
      <c r="DV51" s="113"/>
      <c r="DW51" s="113"/>
      <c r="DX51" s="113"/>
      <c r="DY51" s="113"/>
      <c r="DZ51" s="113"/>
      <c r="EA51" s="113"/>
      <c r="EB51" s="113"/>
      <c r="EC51" s="113"/>
      <c r="ED51" s="113"/>
      <c r="EE51" s="113"/>
      <c r="EF51" s="113"/>
      <c r="EG51" s="113"/>
      <c r="EH51" s="113"/>
      <c r="EI51" s="113"/>
    </row>
    <row r="52" spans="2:139" x14ac:dyDescent="0.2">
      <c r="B52" s="230"/>
      <c r="C52" s="230"/>
      <c r="D52" s="230"/>
      <c r="E52" s="230"/>
      <c r="F52" s="230"/>
      <c r="G52" s="230"/>
      <c r="H52" s="230"/>
      <c r="I52" s="261"/>
      <c r="J52" s="230"/>
      <c r="K52" s="230"/>
      <c r="L52" s="227"/>
      <c r="M52" s="227"/>
      <c r="N52" s="227"/>
      <c r="O52" s="227"/>
      <c r="P52" s="227"/>
      <c r="Q52" s="227"/>
      <c r="R52" s="227"/>
      <c r="S52" s="227"/>
      <c r="T52" s="227"/>
      <c r="U52" s="227"/>
      <c r="V52" s="227"/>
      <c r="W52" s="227"/>
      <c r="X52" s="227"/>
      <c r="Y52" s="227"/>
      <c r="Z52" s="227"/>
      <c r="AA52" s="227"/>
      <c r="AB52" s="227"/>
      <c r="AC52" s="227"/>
      <c r="AD52" s="227"/>
      <c r="AE52" s="1219"/>
      <c r="AF52" s="1219"/>
      <c r="AG52" s="748">
        <v>435</v>
      </c>
      <c r="AH52" s="748">
        <f t="shared" si="12"/>
        <v>1165</v>
      </c>
      <c r="AI52" s="748"/>
      <c r="AJ52" s="748"/>
      <c r="AK52" s="1201">
        <f t="shared" si="13"/>
        <v>1408.6336381921899</v>
      </c>
      <c r="AL52" s="1201">
        <f t="shared" si="14"/>
        <v>2.9802311830908352</v>
      </c>
      <c r="AM52" s="1190">
        <f t="shared" si="15"/>
        <v>1405.6534070090991</v>
      </c>
      <c r="AN52" s="1201"/>
      <c r="AO52" s="748"/>
      <c r="AP52" s="1190"/>
      <c r="AQ52" s="1190"/>
      <c r="AR52" s="748"/>
      <c r="AS52" s="748"/>
      <c r="AT52" s="748"/>
      <c r="AU52" s="748"/>
      <c r="AV52" s="748"/>
      <c r="AW52" s="748"/>
      <c r="AX52" s="748"/>
      <c r="AY52" s="748"/>
      <c r="AZ52" s="748"/>
      <c r="BA52" s="748"/>
      <c r="BB52" s="748"/>
      <c r="BC52" s="748"/>
      <c r="BD52" s="748"/>
      <c r="BE52" s="748"/>
      <c r="BF52" s="748"/>
      <c r="BG52" s="228"/>
      <c r="BH52" s="228"/>
      <c r="BI52" s="228"/>
      <c r="BJ52" s="228"/>
      <c r="BK52" s="228"/>
      <c r="BL52" s="228"/>
      <c r="BM52" s="228"/>
      <c r="BN52" s="228"/>
      <c r="BO52" s="228"/>
      <c r="BP52" s="228"/>
      <c r="BQ52" s="228"/>
      <c r="BR52" s="228"/>
      <c r="BS52" s="228"/>
      <c r="BT52" s="113"/>
      <c r="BU52" s="113"/>
      <c r="BV52" s="113"/>
      <c r="BW52" s="113"/>
      <c r="BX52" s="113"/>
      <c r="BY52" s="113"/>
      <c r="BZ52" s="113"/>
      <c r="CA52" s="113"/>
      <c r="CB52" s="113"/>
      <c r="CC52" s="113"/>
      <c r="CD52" s="113"/>
      <c r="CE52" s="113"/>
      <c r="CF52" s="113"/>
      <c r="CG52" s="113"/>
      <c r="CH52" s="113"/>
      <c r="CI52" s="113"/>
      <c r="CJ52" s="113"/>
      <c r="CK52" s="229"/>
      <c r="CL52" s="229"/>
      <c r="CM52" s="229"/>
      <c r="CN52" s="229"/>
      <c r="CO52" s="229"/>
      <c r="CP52" s="229"/>
      <c r="CQ52" s="229"/>
      <c r="CR52" s="229"/>
      <c r="CS52" s="229"/>
      <c r="CT52" s="229"/>
      <c r="CU52" s="229"/>
      <c r="CV52" s="229"/>
      <c r="CW52" s="229"/>
      <c r="CX52" s="229"/>
      <c r="CY52" s="229"/>
      <c r="CZ52" s="113"/>
      <c r="DA52" s="113"/>
      <c r="DB52" s="113"/>
      <c r="DC52" s="113"/>
      <c r="DD52" s="113"/>
      <c r="DE52" s="113"/>
      <c r="DF52" s="113"/>
      <c r="DG52" s="113"/>
      <c r="DH52" s="113"/>
      <c r="DI52" s="113"/>
      <c r="DJ52" s="113"/>
      <c r="DK52" s="113"/>
      <c r="DL52" s="113"/>
      <c r="DM52" s="113"/>
      <c r="DN52" s="113"/>
      <c r="DO52" s="113"/>
      <c r="DP52" s="113"/>
      <c r="DQ52" s="113"/>
      <c r="DR52" s="113"/>
      <c r="DS52" s="113"/>
      <c r="DT52" s="113"/>
      <c r="DU52" s="113"/>
      <c r="DV52" s="113"/>
      <c r="DW52" s="113"/>
      <c r="DX52" s="113"/>
      <c r="DY52" s="113"/>
      <c r="DZ52" s="113"/>
      <c r="EA52" s="113"/>
      <c r="EB52" s="113"/>
      <c r="EC52" s="113"/>
      <c r="ED52" s="113"/>
      <c r="EE52" s="113"/>
      <c r="EF52" s="113"/>
      <c r="EG52" s="113"/>
      <c r="EH52" s="113"/>
      <c r="EI52" s="113"/>
    </row>
    <row r="53" spans="2:139" x14ac:dyDescent="0.2">
      <c r="B53" s="230"/>
      <c r="C53" s="230"/>
      <c r="D53" s="230"/>
      <c r="E53" s="230"/>
      <c r="F53" s="230"/>
      <c r="G53" s="230"/>
      <c r="H53" s="230"/>
      <c r="I53" s="261"/>
      <c r="J53" s="230"/>
      <c r="K53" s="230"/>
      <c r="L53" s="227"/>
      <c r="M53" s="227"/>
      <c r="N53" s="227"/>
      <c r="O53" s="227"/>
      <c r="P53" s="227"/>
      <c r="Q53" s="227"/>
      <c r="R53" s="227"/>
      <c r="S53" s="227"/>
      <c r="T53" s="227"/>
      <c r="U53" s="227"/>
      <c r="V53" s="227"/>
      <c r="W53" s="227"/>
      <c r="X53" s="227"/>
      <c r="Y53" s="227"/>
      <c r="Z53" s="227"/>
      <c r="AA53" s="227"/>
      <c r="AB53" s="227"/>
      <c r="AC53" s="227"/>
      <c r="AD53" s="227"/>
      <c r="AE53" s="1219"/>
      <c r="AF53" s="1219"/>
      <c r="AG53" s="748">
        <v>465</v>
      </c>
      <c r="AH53" s="748">
        <f t="shared" si="12"/>
        <v>1195</v>
      </c>
      <c r="AI53" s="748"/>
      <c r="AJ53" s="748"/>
      <c r="AK53" s="1201">
        <f t="shared" si="13"/>
        <v>1409.0164325395667</v>
      </c>
      <c r="AL53" s="1201">
        <f t="shared" si="14"/>
        <v>2.0753313374916567</v>
      </c>
      <c r="AM53" s="1190">
        <f t="shared" si="15"/>
        <v>1406.9411012020751</v>
      </c>
      <c r="AN53" s="1201"/>
      <c r="AO53" s="748"/>
      <c r="AP53" s="1190"/>
      <c r="AQ53" s="1190"/>
      <c r="AR53" s="748"/>
      <c r="AS53" s="748"/>
      <c r="AT53" s="748"/>
      <c r="AU53" s="748"/>
      <c r="AV53" s="748"/>
      <c r="AW53" s="748"/>
      <c r="AX53" s="748"/>
      <c r="AY53" s="748"/>
      <c r="AZ53" s="748"/>
      <c r="BA53" s="748"/>
      <c r="BB53" s="748"/>
      <c r="BC53" s="748"/>
      <c r="BD53" s="748"/>
      <c r="BE53" s="748"/>
      <c r="BF53" s="748"/>
      <c r="BG53" s="228"/>
      <c r="BH53" s="228"/>
      <c r="BI53" s="228"/>
      <c r="BJ53" s="228"/>
      <c r="BK53" s="228"/>
      <c r="BL53" s="228"/>
      <c r="BM53" s="228"/>
      <c r="BN53" s="228"/>
      <c r="BO53" s="228"/>
      <c r="BP53" s="228"/>
      <c r="BQ53" s="228"/>
      <c r="BR53" s="228"/>
      <c r="BS53" s="228"/>
      <c r="BT53" s="113"/>
      <c r="BU53" s="113"/>
      <c r="BV53" s="113"/>
      <c r="BW53" s="113"/>
      <c r="BX53" s="113"/>
      <c r="BY53" s="113"/>
      <c r="BZ53" s="113"/>
      <c r="CA53" s="113"/>
      <c r="CB53" s="113"/>
      <c r="CC53" s="113"/>
      <c r="CD53" s="113"/>
      <c r="CE53" s="113"/>
      <c r="CF53" s="113"/>
      <c r="CG53" s="113"/>
      <c r="CH53" s="113"/>
      <c r="CI53" s="113"/>
      <c r="CJ53" s="113"/>
      <c r="CK53" s="229"/>
      <c r="CL53" s="229"/>
      <c r="CM53" s="229"/>
      <c r="CN53" s="229"/>
      <c r="CO53" s="229"/>
      <c r="CP53" s="229"/>
      <c r="CQ53" s="229"/>
      <c r="CR53" s="229"/>
      <c r="CS53" s="229"/>
      <c r="CT53" s="229"/>
      <c r="CU53" s="229"/>
      <c r="CV53" s="229"/>
      <c r="CW53" s="229"/>
      <c r="CX53" s="229"/>
      <c r="CY53" s="229"/>
      <c r="CZ53" s="113"/>
      <c r="DA53" s="113"/>
      <c r="DB53" s="113"/>
      <c r="DC53" s="113"/>
      <c r="DD53" s="113"/>
      <c r="DE53" s="113"/>
      <c r="DF53" s="113"/>
      <c r="DG53" s="113"/>
      <c r="DH53" s="113"/>
      <c r="DI53" s="113"/>
      <c r="DJ53" s="113"/>
      <c r="DK53" s="113"/>
      <c r="DL53" s="113"/>
      <c r="DM53" s="113"/>
      <c r="DN53" s="113"/>
      <c r="DO53" s="113"/>
      <c r="DP53" s="113"/>
      <c r="DQ53" s="113"/>
      <c r="DR53" s="113"/>
      <c r="DS53" s="113"/>
      <c r="DT53" s="113"/>
      <c r="DU53" s="113"/>
      <c r="DV53" s="113"/>
      <c r="DW53" s="113"/>
      <c r="DX53" s="113"/>
      <c r="DY53" s="113"/>
      <c r="DZ53" s="113"/>
      <c r="EA53" s="113"/>
      <c r="EB53" s="113"/>
      <c r="EC53" s="113"/>
      <c r="ED53" s="113"/>
      <c r="EE53" s="113"/>
      <c r="EF53" s="113"/>
      <c r="EG53" s="113"/>
      <c r="EH53" s="113"/>
      <c r="EI53" s="113"/>
    </row>
    <row r="54" spans="2:139" x14ac:dyDescent="0.2">
      <c r="B54" s="230"/>
      <c r="C54" s="230"/>
      <c r="D54" s="230"/>
      <c r="E54" s="230"/>
      <c r="F54" s="230"/>
      <c r="G54" s="230"/>
      <c r="H54" s="230"/>
      <c r="I54" s="261"/>
      <c r="J54" s="230"/>
      <c r="K54" s="230"/>
      <c r="L54" s="227"/>
      <c r="M54" s="227"/>
      <c r="N54" s="227"/>
      <c r="O54" s="227"/>
      <c r="P54" s="227"/>
      <c r="Q54" s="227"/>
      <c r="R54" s="227"/>
      <c r="S54" s="227"/>
      <c r="T54" s="227"/>
      <c r="U54" s="227"/>
      <c r="V54" s="227"/>
      <c r="W54" s="227"/>
      <c r="X54" s="227"/>
      <c r="Y54" s="227"/>
      <c r="Z54" s="227"/>
      <c r="AA54" s="227"/>
      <c r="AB54" s="227"/>
      <c r="AC54" s="227"/>
      <c r="AD54" s="227"/>
      <c r="AE54" s="1219"/>
      <c r="AF54" s="1219"/>
      <c r="AG54" s="748">
        <v>495</v>
      </c>
      <c r="AH54" s="748">
        <f t="shared" si="12"/>
        <v>1225</v>
      </c>
      <c r="AI54" s="748"/>
      <c r="AJ54" s="748"/>
      <c r="AK54" s="1201">
        <f t="shared" si="13"/>
        <v>1409.3362224042887</v>
      </c>
      <c r="AL54" s="1201">
        <f t="shared" si="14"/>
        <v>1.4391745931770192</v>
      </c>
      <c r="AM54" s="1190">
        <f t="shared" si="15"/>
        <v>1407.8970478111116</v>
      </c>
      <c r="AN54" s="1201"/>
      <c r="AO54" s="748"/>
      <c r="AP54" s="1190"/>
      <c r="AQ54" s="1190"/>
      <c r="AR54" s="748"/>
      <c r="AS54" s="748"/>
      <c r="AT54" s="748"/>
      <c r="AU54" s="748"/>
      <c r="AV54" s="748"/>
      <c r="AW54" s="748"/>
      <c r="AX54" s="748"/>
      <c r="AY54" s="748"/>
      <c r="AZ54" s="748"/>
      <c r="BA54" s="748"/>
      <c r="BB54" s="748"/>
      <c r="BC54" s="748"/>
      <c r="BD54" s="748"/>
      <c r="BE54" s="748"/>
      <c r="BF54" s="748"/>
      <c r="BG54" s="228"/>
      <c r="BH54" s="228"/>
      <c r="BI54" s="228"/>
      <c r="BJ54" s="228"/>
      <c r="BK54" s="228"/>
      <c r="BL54" s="228"/>
      <c r="BM54" s="228"/>
      <c r="BN54" s="228"/>
      <c r="BO54" s="228"/>
      <c r="BP54" s="228"/>
      <c r="BQ54" s="228"/>
      <c r="BR54" s="228"/>
      <c r="BS54" s="228"/>
      <c r="BT54" s="113"/>
      <c r="BU54" s="113"/>
      <c r="BV54" s="113"/>
      <c r="BW54" s="113"/>
      <c r="BX54" s="113"/>
      <c r="BY54" s="113"/>
      <c r="BZ54" s="113"/>
      <c r="CA54" s="113"/>
      <c r="CB54" s="113"/>
      <c r="CC54" s="113"/>
      <c r="CD54" s="113"/>
      <c r="CE54" s="113"/>
      <c r="CF54" s="113"/>
      <c r="CG54" s="113"/>
      <c r="CH54" s="113"/>
      <c r="CI54" s="113"/>
      <c r="CJ54" s="113"/>
      <c r="CK54" s="229"/>
      <c r="CL54" s="229"/>
      <c r="CM54" s="229"/>
      <c r="CN54" s="229"/>
      <c r="CO54" s="229"/>
      <c r="CP54" s="229"/>
      <c r="CQ54" s="229"/>
      <c r="CR54" s="229"/>
      <c r="CS54" s="229"/>
      <c r="CT54" s="229"/>
      <c r="CU54" s="229"/>
      <c r="CV54" s="229"/>
      <c r="CW54" s="229"/>
      <c r="CX54" s="229"/>
      <c r="CY54" s="229"/>
      <c r="CZ54" s="113"/>
      <c r="DA54" s="113"/>
      <c r="DB54" s="113"/>
      <c r="DC54" s="113"/>
      <c r="DD54" s="113"/>
      <c r="DE54" s="113"/>
      <c r="DF54" s="113"/>
      <c r="DG54" s="113"/>
      <c r="DH54" s="113"/>
      <c r="DI54" s="113"/>
      <c r="DJ54" s="113"/>
      <c r="DK54" s="113"/>
      <c r="DL54" s="113"/>
      <c r="DM54" s="113"/>
      <c r="DN54" s="113"/>
      <c r="DO54" s="113"/>
      <c r="DP54" s="113"/>
      <c r="DQ54" s="113"/>
      <c r="DR54" s="113"/>
      <c r="DS54" s="113"/>
      <c r="DT54" s="113"/>
      <c r="DU54" s="113"/>
      <c r="DV54" s="113"/>
      <c r="DW54" s="113"/>
      <c r="DX54" s="113"/>
      <c r="DY54" s="113"/>
      <c r="DZ54" s="113"/>
      <c r="EA54" s="113"/>
      <c r="EB54" s="113"/>
      <c r="EC54" s="113"/>
      <c r="ED54" s="113"/>
      <c r="EE54" s="113"/>
      <c r="EF54" s="113"/>
      <c r="EG54" s="113"/>
      <c r="EH54" s="113"/>
      <c r="EI54" s="113"/>
    </row>
    <row r="55" spans="2:139" x14ac:dyDescent="0.2">
      <c r="B55" s="230"/>
      <c r="C55" s="230"/>
      <c r="D55" s="230"/>
      <c r="E55" s="230"/>
      <c r="F55" s="230"/>
      <c r="G55" s="230"/>
      <c r="H55" s="230"/>
      <c r="I55" s="261"/>
      <c r="J55" s="230"/>
      <c r="K55" s="230"/>
      <c r="L55" s="227"/>
      <c r="M55" s="227"/>
      <c r="N55" s="227"/>
      <c r="O55" s="227"/>
      <c r="P55" s="227"/>
      <c r="Q55" s="227"/>
      <c r="R55" s="227"/>
      <c r="S55" s="227"/>
      <c r="T55" s="227"/>
      <c r="U55" s="227"/>
      <c r="V55" s="227"/>
      <c r="W55" s="227"/>
      <c r="X55" s="227"/>
      <c r="Y55" s="227"/>
      <c r="Z55" s="227"/>
      <c r="AA55" s="227"/>
      <c r="AB55" s="227"/>
      <c r="AC55" s="227"/>
      <c r="AD55" s="227"/>
      <c r="AE55" s="1219"/>
      <c r="AF55" s="1219"/>
      <c r="AG55" s="748">
        <v>525</v>
      </c>
      <c r="AH55" s="748">
        <f t="shared" si="12"/>
        <v>1255</v>
      </c>
      <c r="AI55" s="748"/>
      <c r="AJ55" s="748"/>
      <c r="AK55" s="1201">
        <f t="shared" si="13"/>
        <v>1409.6033704360195</v>
      </c>
      <c r="AL55" s="1201">
        <f t="shared" si="14"/>
        <v>0.99435481578987028</v>
      </c>
      <c r="AM55" s="1190">
        <f t="shared" si="15"/>
        <v>1408.6090156202297</v>
      </c>
      <c r="AN55" s="1201"/>
      <c r="AO55" s="748"/>
      <c r="AP55" s="1190"/>
      <c r="AQ55" s="1190"/>
      <c r="AR55" s="748"/>
      <c r="AS55" s="748"/>
      <c r="AT55" s="748"/>
      <c r="AU55" s="748"/>
      <c r="AV55" s="748"/>
      <c r="AW55" s="748"/>
      <c r="AX55" s="748"/>
      <c r="AY55" s="748"/>
      <c r="AZ55" s="748"/>
      <c r="BA55" s="748"/>
      <c r="BB55" s="748"/>
      <c r="BC55" s="748"/>
      <c r="BD55" s="748"/>
      <c r="BE55" s="748"/>
      <c r="BF55" s="748"/>
      <c r="BG55" s="228"/>
      <c r="BH55" s="228"/>
      <c r="BI55" s="228"/>
      <c r="BJ55" s="228"/>
      <c r="BK55" s="228"/>
      <c r="BL55" s="228"/>
      <c r="BM55" s="228"/>
      <c r="BN55" s="228"/>
      <c r="BO55" s="228"/>
      <c r="BP55" s="228"/>
      <c r="BQ55" s="228"/>
      <c r="BR55" s="228"/>
      <c r="BS55" s="228"/>
      <c r="BT55" s="113"/>
      <c r="BU55" s="113"/>
      <c r="BV55" s="113"/>
      <c r="BW55" s="113"/>
      <c r="BX55" s="113"/>
      <c r="BY55" s="113"/>
      <c r="BZ55" s="113"/>
      <c r="CA55" s="113"/>
      <c r="CB55" s="113"/>
      <c r="CC55" s="113"/>
      <c r="CD55" s="113"/>
      <c r="CE55" s="113"/>
      <c r="CF55" s="113"/>
      <c r="CG55" s="113"/>
      <c r="CH55" s="113"/>
      <c r="CI55" s="113"/>
      <c r="CJ55" s="113"/>
      <c r="CK55" s="229"/>
      <c r="CL55" s="229"/>
      <c r="CM55" s="229"/>
      <c r="CN55" s="229"/>
      <c r="CO55" s="229"/>
      <c r="CP55" s="229"/>
      <c r="CQ55" s="229"/>
      <c r="CR55" s="229"/>
      <c r="CS55" s="229"/>
      <c r="CT55" s="229"/>
      <c r="CU55" s="229"/>
      <c r="CV55" s="229"/>
      <c r="CW55" s="229"/>
      <c r="CX55" s="229"/>
      <c r="CY55" s="229"/>
      <c r="CZ55" s="113"/>
      <c r="DA55" s="113"/>
      <c r="DB55" s="113"/>
      <c r="DC55" s="113"/>
      <c r="DD55" s="113"/>
      <c r="DE55" s="113"/>
      <c r="DF55" s="113"/>
      <c r="DG55" s="113"/>
      <c r="DH55" s="113"/>
      <c r="DI55" s="113"/>
      <c r="DJ55" s="113"/>
      <c r="DK55" s="113"/>
      <c r="DL55" s="113"/>
      <c r="DM55" s="113"/>
      <c r="DN55" s="113"/>
      <c r="DO55" s="113"/>
      <c r="DP55" s="113"/>
      <c r="DQ55" s="113"/>
      <c r="DR55" s="113"/>
      <c r="DS55" s="113"/>
      <c r="DT55" s="113"/>
      <c r="DU55" s="113"/>
      <c r="DV55" s="113"/>
      <c r="DW55" s="113"/>
      <c r="DX55" s="113"/>
      <c r="DY55" s="113"/>
      <c r="DZ55" s="113"/>
      <c r="EA55" s="113"/>
      <c r="EB55" s="113"/>
      <c r="EC55" s="113"/>
      <c r="ED55" s="113"/>
      <c r="EE55" s="113"/>
      <c r="EF55" s="113"/>
      <c r="EG55" s="113"/>
      <c r="EH55" s="113"/>
      <c r="EI55" s="113"/>
    </row>
    <row r="56" spans="2:139" x14ac:dyDescent="0.2">
      <c r="B56" s="230"/>
      <c r="C56" s="230"/>
      <c r="D56" s="230"/>
      <c r="E56" s="230"/>
      <c r="F56" s="230"/>
      <c r="G56" s="230"/>
      <c r="H56" s="230"/>
      <c r="I56" s="259"/>
      <c r="J56" s="230"/>
      <c r="K56" s="230"/>
      <c r="L56" s="227"/>
      <c r="M56" s="227"/>
      <c r="N56" s="227"/>
      <c r="O56" s="227"/>
      <c r="P56" s="227"/>
      <c r="Q56" s="227"/>
      <c r="R56" s="227"/>
      <c r="S56" s="227"/>
      <c r="T56" s="227"/>
      <c r="U56" s="227"/>
      <c r="V56" s="227"/>
      <c r="W56" s="227"/>
      <c r="X56" s="227"/>
      <c r="Y56" s="227"/>
      <c r="Z56" s="227"/>
      <c r="AA56" s="227"/>
      <c r="AB56" s="227"/>
      <c r="AC56" s="227"/>
      <c r="AD56" s="227"/>
      <c r="AE56" s="1219"/>
      <c r="AF56" s="1219"/>
      <c r="AG56" s="748">
        <v>555</v>
      </c>
      <c r="AH56" s="748">
        <f t="shared" si="12"/>
        <v>1285</v>
      </c>
      <c r="AI56" s="748"/>
      <c r="AJ56" s="748"/>
      <c r="AK56" s="1201">
        <f t="shared" si="13"/>
        <v>1409.8265371031143</v>
      </c>
      <c r="AL56" s="1201">
        <f t="shared" si="14"/>
        <v>0.68477651056674038</v>
      </c>
      <c r="AM56" s="1190">
        <f t="shared" si="15"/>
        <v>1409.1417605925476</v>
      </c>
      <c r="AN56" s="1201"/>
      <c r="AO56" s="748"/>
      <c r="AP56" s="1190"/>
      <c r="AQ56" s="1190"/>
      <c r="AR56" s="748"/>
      <c r="AS56" s="748"/>
      <c r="AT56" s="748"/>
      <c r="AU56" s="748"/>
      <c r="AV56" s="748"/>
      <c r="AW56" s="748"/>
      <c r="AX56" s="748"/>
      <c r="AY56" s="748"/>
      <c r="AZ56" s="748"/>
      <c r="BA56" s="748"/>
      <c r="BB56" s="748"/>
      <c r="BC56" s="748"/>
      <c r="BD56" s="748"/>
      <c r="BE56" s="748"/>
      <c r="BF56" s="748"/>
      <c r="BG56" s="228"/>
      <c r="BH56" s="228"/>
      <c r="BI56" s="228"/>
      <c r="BJ56" s="228"/>
      <c r="BK56" s="228"/>
      <c r="BL56" s="228"/>
      <c r="BM56" s="228"/>
      <c r="BN56" s="228"/>
      <c r="BO56" s="228"/>
      <c r="BP56" s="228"/>
      <c r="BQ56" s="228"/>
      <c r="BR56" s="228"/>
      <c r="BS56" s="228"/>
      <c r="BT56" s="113"/>
      <c r="BU56" s="113"/>
      <c r="BV56" s="113"/>
      <c r="BW56" s="113"/>
      <c r="BX56" s="113"/>
      <c r="BY56" s="113"/>
      <c r="BZ56" s="113"/>
      <c r="CA56" s="113"/>
      <c r="CB56" s="113"/>
      <c r="CC56" s="113"/>
      <c r="CD56" s="113"/>
      <c r="CE56" s="113"/>
      <c r="CF56" s="113"/>
      <c r="CG56" s="113"/>
      <c r="CH56" s="113"/>
      <c r="CI56" s="113"/>
      <c r="CJ56" s="113"/>
      <c r="CK56" s="229"/>
      <c r="CL56" s="229"/>
      <c r="CM56" s="229"/>
      <c r="CN56" s="229"/>
      <c r="CO56" s="229"/>
      <c r="CP56" s="229"/>
      <c r="CQ56" s="229"/>
      <c r="CR56" s="229"/>
      <c r="CS56" s="229"/>
      <c r="CT56" s="229"/>
      <c r="CU56" s="229"/>
      <c r="CV56" s="229"/>
      <c r="CW56" s="229"/>
      <c r="CX56" s="229"/>
      <c r="CY56" s="229"/>
      <c r="CZ56" s="113"/>
      <c r="DA56" s="113"/>
      <c r="DB56" s="113"/>
      <c r="DC56" s="113"/>
      <c r="DD56" s="113"/>
      <c r="DE56" s="113"/>
      <c r="DF56" s="113"/>
      <c r="DG56" s="113"/>
      <c r="DH56" s="113"/>
      <c r="DI56" s="113"/>
      <c r="DJ56" s="113"/>
      <c r="DK56" s="113"/>
      <c r="DL56" s="113"/>
      <c r="DM56" s="113"/>
      <c r="DN56" s="113"/>
      <c r="DO56" s="113"/>
      <c r="DP56" s="113"/>
      <c r="DQ56" s="113"/>
      <c r="DR56" s="113"/>
      <c r="DS56" s="113"/>
      <c r="DT56" s="113"/>
      <c r="DU56" s="113"/>
      <c r="DV56" s="113"/>
      <c r="DW56" s="113"/>
      <c r="DX56" s="113"/>
      <c r="DY56" s="113"/>
      <c r="DZ56" s="113"/>
      <c r="EA56" s="113"/>
      <c r="EB56" s="113"/>
      <c r="EC56" s="113"/>
      <c r="ED56" s="113"/>
      <c r="EE56" s="113"/>
      <c r="EF56" s="113"/>
      <c r="EG56" s="113"/>
      <c r="EH56" s="113"/>
      <c r="EI56" s="113"/>
    </row>
    <row r="57" spans="2:139" x14ac:dyDescent="0.2">
      <c r="B57" s="230"/>
      <c r="C57" s="230"/>
      <c r="D57" s="230"/>
      <c r="E57" s="230"/>
      <c r="F57" s="230"/>
      <c r="G57" s="230"/>
      <c r="H57" s="230"/>
      <c r="I57" s="264"/>
      <c r="J57" s="230"/>
      <c r="K57" s="230"/>
      <c r="L57" s="227"/>
      <c r="M57" s="227"/>
      <c r="N57" s="227"/>
      <c r="O57" s="227"/>
      <c r="P57" s="227"/>
      <c r="Q57" s="227"/>
      <c r="R57" s="227"/>
      <c r="S57" s="227"/>
      <c r="T57" s="227"/>
      <c r="U57" s="227"/>
      <c r="V57" s="227"/>
      <c r="W57" s="227"/>
      <c r="X57" s="227"/>
      <c r="Y57" s="227"/>
      <c r="Z57" s="227"/>
      <c r="AA57" s="227"/>
      <c r="AB57" s="227"/>
      <c r="AC57" s="227"/>
      <c r="AD57" s="227"/>
      <c r="AE57" s="1219"/>
      <c r="AF57" s="1219"/>
      <c r="AG57" s="748">
        <v>585</v>
      </c>
      <c r="AH57" s="748">
        <f t="shared" si="12"/>
        <v>1315</v>
      </c>
      <c r="AI57" s="748"/>
      <c r="AJ57" s="748"/>
      <c r="AK57" s="1201">
        <f t="shared" si="13"/>
        <v>1410.0129596250667</v>
      </c>
      <c r="AL57" s="1201">
        <f t="shared" si="14"/>
        <v>0.470203146536678</v>
      </c>
      <c r="AM57" s="1190">
        <f t="shared" si="15"/>
        <v>1409.54275647853</v>
      </c>
      <c r="AN57" s="1201"/>
      <c r="AO57" s="748"/>
      <c r="AP57" s="1190"/>
      <c r="AQ57" s="1190"/>
      <c r="AR57" s="748"/>
      <c r="AS57" s="748"/>
      <c r="AT57" s="748"/>
      <c r="AU57" s="748"/>
      <c r="AV57" s="748"/>
      <c r="AW57" s="748"/>
      <c r="AX57" s="748"/>
      <c r="AY57" s="748"/>
      <c r="AZ57" s="748"/>
      <c r="BA57" s="748"/>
      <c r="BB57" s="748"/>
      <c r="BC57" s="748"/>
      <c r="BD57" s="748"/>
      <c r="BE57" s="748"/>
      <c r="BF57" s="748"/>
      <c r="BG57" s="228"/>
      <c r="BH57" s="228"/>
      <c r="BI57" s="228"/>
      <c r="BJ57" s="228"/>
      <c r="BK57" s="228"/>
      <c r="BL57" s="228"/>
      <c r="BM57" s="228"/>
      <c r="BN57" s="228"/>
      <c r="BO57" s="228"/>
      <c r="BP57" s="228"/>
      <c r="BQ57" s="228"/>
      <c r="BR57" s="228"/>
      <c r="BS57" s="228"/>
      <c r="BT57" s="113"/>
      <c r="BU57" s="113"/>
      <c r="BV57" s="113"/>
      <c r="BW57" s="113"/>
      <c r="BX57" s="113"/>
      <c r="BY57" s="113"/>
      <c r="BZ57" s="113"/>
      <c r="CA57" s="113"/>
      <c r="CB57" s="113"/>
      <c r="CC57" s="113"/>
      <c r="CD57" s="113"/>
      <c r="CE57" s="113"/>
      <c r="CF57" s="113"/>
      <c r="CG57" s="113"/>
      <c r="CH57" s="113"/>
      <c r="CI57" s="113"/>
      <c r="CJ57" s="113"/>
      <c r="CK57" s="229"/>
      <c r="CL57" s="229"/>
      <c r="CM57" s="229"/>
      <c r="CN57" s="229"/>
      <c r="CO57" s="229"/>
      <c r="CP57" s="229"/>
      <c r="CQ57" s="229"/>
      <c r="CR57" s="229"/>
      <c r="CS57" s="229"/>
      <c r="CT57" s="229"/>
      <c r="CU57" s="229"/>
      <c r="CV57" s="229"/>
      <c r="CW57" s="229"/>
      <c r="CX57" s="229"/>
      <c r="CY57" s="229"/>
      <c r="CZ57" s="113"/>
      <c r="DA57" s="113"/>
      <c r="DB57" s="113"/>
      <c r="DC57" s="113"/>
      <c r="DD57" s="113"/>
      <c r="DE57" s="113"/>
      <c r="DF57" s="113"/>
      <c r="DG57" s="113"/>
      <c r="DH57" s="113"/>
      <c r="DI57" s="113"/>
      <c r="DJ57" s="113"/>
      <c r="DK57" s="113"/>
      <c r="DL57" s="113"/>
      <c r="DM57" s="113"/>
      <c r="DN57" s="113"/>
      <c r="DO57" s="113"/>
      <c r="DP57" s="113"/>
      <c r="DQ57" s="113"/>
      <c r="DR57" s="113"/>
      <c r="DS57" s="113"/>
      <c r="DT57" s="113"/>
      <c r="DU57" s="113"/>
      <c r="DV57" s="113"/>
      <c r="DW57" s="113"/>
      <c r="DX57" s="113"/>
      <c r="DY57" s="113"/>
      <c r="DZ57" s="113"/>
      <c r="EA57" s="113"/>
      <c r="EB57" s="113"/>
      <c r="EC57" s="113"/>
      <c r="ED57" s="113"/>
      <c r="EE57" s="113"/>
      <c r="EF57" s="113"/>
      <c r="EG57" s="113"/>
      <c r="EH57" s="113"/>
      <c r="EI57" s="113"/>
    </row>
    <row r="58" spans="2:139" x14ac:dyDescent="0.2">
      <c r="B58" s="230"/>
      <c r="C58" s="230"/>
      <c r="D58" s="230"/>
      <c r="E58" s="230"/>
      <c r="F58" s="230"/>
      <c r="G58" s="230"/>
      <c r="H58" s="230"/>
      <c r="I58" s="260"/>
      <c r="J58" s="230"/>
      <c r="K58" s="230"/>
      <c r="L58" s="227"/>
      <c r="M58" s="227"/>
      <c r="N58" s="227"/>
      <c r="O58" s="227"/>
      <c r="P58" s="227"/>
      <c r="Q58" s="227"/>
      <c r="R58" s="227"/>
      <c r="S58" s="227"/>
      <c r="T58" s="227"/>
      <c r="U58" s="227"/>
      <c r="V58" s="227"/>
      <c r="W58" s="227"/>
      <c r="X58" s="227"/>
      <c r="Y58" s="227"/>
      <c r="Z58" s="227"/>
      <c r="AA58" s="227"/>
      <c r="AB58" s="227"/>
      <c r="AC58" s="227"/>
      <c r="AD58" s="227"/>
      <c r="AE58" s="1219"/>
      <c r="AF58" s="1219"/>
      <c r="AG58" s="748">
        <v>615</v>
      </c>
      <c r="AH58" s="748">
        <f t="shared" si="12"/>
        <v>1345</v>
      </c>
      <c r="AI58" s="748"/>
      <c r="AJ58" s="748"/>
      <c r="AK58" s="1201">
        <f t="shared" si="13"/>
        <v>1410.1686853999245</v>
      </c>
      <c r="AL58" s="1201">
        <f t="shared" si="14"/>
        <v>0.32201683281404103</v>
      </c>
      <c r="AM58" s="1190">
        <f t="shared" si="15"/>
        <v>1409.8466685671103</v>
      </c>
      <c r="AN58" s="1201"/>
      <c r="AO58" s="748"/>
      <c r="AP58" s="1190"/>
      <c r="AQ58" s="1190"/>
      <c r="AR58" s="748"/>
      <c r="AS58" s="748"/>
      <c r="AT58" s="748"/>
      <c r="AU58" s="748"/>
      <c r="AV58" s="748"/>
      <c r="AW58" s="748"/>
      <c r="AX58" s="748"/>
      <c r="AY58" s="748"/>
      <c r="AZ58" s="748"/>
      <c r="BA58" s="748"/>
      <c r="BB58" s="748"/>
      <c r="BC58" s="748"/>
      <c r="BD58" s="748"/>
      <c r="BE58" s="748"/>
      <c r="BF58" s="748"/>
      <c r="BG58" s="228"/>
      <c r="BH58" s="228"/>
      <c r="BI58" s="228"/>
      <c r="BJ58" s="228"/>
      <c r="BK58" s="228"/>
      <c r="BL58" s="228"/>
      <c r="BM58" s="228"/>
      <c r="BN58" s="228"/>
      <c r="BO58" s="228"/>
      <c r="BP58" s="228"/>
      <c r="BQ58" s="228"/>
      <c r="BR58" s="228"/>
      <c r="BS58" s="228"/>
      <c r="BT58" s="113"/>
      <c r="BU58" s="113"/>
      <c r="BV58" s="113"/>
      <c r="BW58" s="113"/>
      <c r="BX58" s="113"/>
      <c r="BY58" s="113"/>
      <c r="BZ58" s="113"/>
      <c r="CA58" s="113"/>
      <c r="CB58" s="113"/>
      <c r="CC58" s="113"/>
      <c r="CD58" s="113"/>
      <c r="CE58" s="113"/>
      <c r="CF58" s="113"/>
      <c r="CG58" s="113"/>
      <c r="CH58" s="113"/>
      <c r="CI58" s="113"/>
      <c r="CJ58" s="113"/>
      <c r="CK58" s="229"/>
      <c r="CL58" s="229"/>
      <c r="CM58" s="229"/>
      <c r="CN58" s="229"/>
      <c r="CO58" s="229"/>
      <c r="CP58" s="229"/>
      <c r="CQ58" s="229"/>
      <c r="CR58" s="229"/>
      <c r="CS58" s="229"/>
      <c r="CT58" s="229"/>
      <c r="CU58" s="229"/>
      <c r="CV58" s="229"/>
      <c r="CW58" s="229"/>
      <c r="CX58" s="229"/>
      <c r="CY58" s="229"/>
      <c r="CZ58" s="113"/>
      <c r="DA58" s="113"/>
      <c r="DB58" s="113"/>
      <c r="DC58" s="113"/>
      <c r="DD58" s="113"/>
      <c r="DE58" s="113"/>
      <c r="DF58" s="113"/>
      <c r="DG58" s="113"/>
      <c r="DH58" s="113"/>
      <c r="DI58" s="113"/>
      <c r="DJ58" s="113"/>
      <c r="DK58" s="113"/>
      <c r="DL58" s="113"/>
      <c r="DM58" s="113"/>
      <c r="DN58" s="113"/>
      <c r="DO58" s="113"/>
      <c r="DP58" s="113"/>
      <c r="DQ58" s="113"/>
      <c r="DR58" s="113"/>
      <c r="DS58" s="113"/>
      <c r="DT58" s="113"/>
      <c r="DU58" s="113"/>
      <c r="DV58" s="113"/>
      <c r="DW58" s="113"/>
      <c r="DX58" s="113"/>
      <c r="DY58" s="113"/>
      <c r="DZ58" s="113"/>
      <c r="EA58" s="113"/>
      <c r="EB58" s="113"/>
      <c r="EC58" s="113"/>
      <c r="ED58" s="113"/>
      <c r="EE58" s="113"/>
      <c r="EF58" s="113"/>
      <c r="EG58" s="113"/>
      <c r="EH58" s="113"/>
      <c r="EI58" s="113"/>
    </row>
    <row r="59" spans="2:139" x14ac:dyDescent="0.2">
      <c r="B59" s="230"/>
      <c r="C59" s="230"/>
      <c r="D59" s="230"/>
      <c r="E59" s="230"/>
      <c r="F59" s="230"/>
      <c r="G59" s="230"/>
      <c r="H59" s="230"/>
      <c r="I59" s="261"/>
      <c r="J59" s="230"/>
      <c r="K59" s="230"/>
      <c r="L59" s="227"/>
      <c r="M59" s="227"/>
      <c r="N59" s="227"/>
      <c r="O59" s="227"/>
      <c r="P59" s="227"/>
      <c r="Q59" s="227"/>
      <c r="R59" s="227"/>
      <c r="S59" s="227"/>
      <c r="T59" s="227"/>
      <c r="U59" s="227"/>
      <c r="V59" s="227"/>
      <c r="W59" s="227"/>
      <c r="X59" s="227"/>
      <c r="Y59" s="227"/>
      <c r="Z59" s="227"/>
      <c r="AA59" s="227"/>
      <c r="AB59" s="227"/>
      <c r="AC59" s="227"/>
      <c r="AD59" s="227"/>
      <c r="AE59" s="1219"/>
      <c r="AF59" s="1219"/>
      <c r="AG59" s="748">
        <v>645</v>
      </c>
      <c r="AH59" s="748">
        <f t="shared" si="12"/>
        <v>1375</v>
      </c>
      <c r="AI59" s="748"/>
      <c r="AJ59" s="748"/>
      <c r="AK59" s="1201">
        <f t="shared" si="13"/>
        <v>1410.2987672887466</v>
      </c>
      <c r="AL59" s="1201">
        <f t="shared" si="14"/>
        <v>0.22000723681300324</v>
      </c>
      <c r="AM59" s="1190">
        <f t="shared" si="15"/>
        <v>1410.0787600519336</v>
      </c>
      <c r="AN59" s="1201"/>
      <c r="AO59" s="748"/>
      <c r="AP59" s="1190"/>
      <c r="AQ59" s="1190"/>
      <c r="AR59" s="748"/>
      <c r="AS59" s="748"/>
      <c r="AT59" s="748"/>
      <c r="AU59" s="748"/>
      <c r="AV59" s="748"/>
      <c r="AW59" s="748"/>
      <c r="AX59" s="748"/>
      <c r="AY59" s="748"/>
      <c r="AZ59" s="748"/>
      <c r="BA59" s="748"/>
      <c r="BB59" s="748"/>
      <c r="BC59" s="748"/>
      <c r="BD59" s="748"/>
      <c r="BE59" s="748"/>
      <c r="BF59" s="748"/>
      <c r="BG59" s="228"/>
      <c r="BH59" s="228"/>
      <c r="BI59" s="228"/>
      <c r="BJ59" s="228"/>
      <c r="BK59" s="228"/>
      <c r="BL59" s="228"/>
      <c r="BM59" s="228"/>
      <c r="BN59" s="228"/>
      <c r="BO59" s="228"/>
      <c r="BP59" s="228"/>
      <c r="BQ59" s="228"/>
      <c r="BR59" s="228"/>
      <c r="BS59" s="228"/>
      <c r="BT59" s="113"/>
      <c r="BU59" s="113"/>
      <c r="BV59" s="113"/>
      <c r="BW59" s="113"/>
      <c r="BX59" s="113"/>
      <c r="BY59" s="113"/>
      <c r="BZ59" s="113"/>
      <c r="CA59" s="113"/>
      <c r="CB59" s="113"/>
      <c r="CC59" s="113"/>
      <c r="CD59" s="113"/>
      <c r="CE59" s="113"/>
      <c r="CF59" s="113"/>
      <c r="CG59" s="113"/>
      <c r="CH59" s="113"/>
      <c r="CI59" s="113"/>
      <c r="CJ59" s="113"/>
      <c r="CK59" s="229"/>
      <c r="CL59" s="229"/>
      <c r="CM59" s="229"/>
      <c r="CN59" s="229"/>
      <c r="CO59" s="229"/>
      <c r="CP59" s="229"/>
      <c r="CQ59" s="229"/>
      <c r="CR59" s="229"/>
      <c r="CS59" s="229"/>
      <c r="CT59" s="229"/>
      <c r="CU59" s="229"/>
      <c r="CV59" s="229"/>
      <c r="CW59" s="229"/>
      <c r="CX59" s="229"/>
      <c r="CY59" s="229"/>
      <c r="CZ59" s="113"/>
      <c r="DA59" s="113"/>
      <c r="DB59" s="113"/>
      <c r="DC59" s="113"/>
      <c r="DD59" s="113"/>
      <c r="DE59" s="113"/>
      <c r="DF59" s="113"/>
      <c r="DG59" s="113"/>
      <c r="DH59" s="113"/>
      <c r="DI59" s="113"/>
      <c r="DJ59" s="113"/>
      <c r="DK59" s="113"/>
      <c r="DL59" s="113"/>
      <c r="DM59" s="113"/>
      <c r="DN59" s="113"/>
      <c r="DO59" s="113"/>
      <c r="DP59" s="113"/>
      <c r="DQ59" s="113"/>
      <c r="DR59" s="113"/>
      <c r="DS59" s="113"/>
      <c r="DT59" s="113"/>
      <c r="DU59" s="113"/>
      <c r="DV59" s="113"/>
      <c r="DW59" s="113"/>
      <c r="DX59" s="113"/>
      <c r="DY59" s="113"/>
      <c r="DZ59" s="113"/>
      <c r="EA59" s="113"/>
      <c r="EB59" s="113"/>
      <c r="EC59" s="113"/>
      <c r="ED59" s="113"/>
      <c r="EE59" s="113"/>
      <c r="EF59" s="113"/>
      <c r="EG59" s="113"/>
      <c r="EH59" s="113"/>
      <c r="EI59" s="113"/>
    </row>
    <row r="60" spans="2:139" x14ac:dyDescent="0.2">
      <c r="B60" s="230"/>
      <c r="C60" s="230"/>
      <c r="D60" s="230"/>
      <c r="E60" s="230"/>
      <c r="F60" s="230"/>
      <c r="G60" s="230"/>
      <c r="H60" s="230"/>
      <c r="I60" s="261"/>
      <c r="J60" s="230"/>
      <c r="K60" s="230"/>
      <c r="L60" s="227"/>
      <c r="M60" s="227"/>
      <c r="N60" s="227"/>
      <c r="O60" s="227"/>
      <c r="P60" s="227"/>
      <c r="Q60" s="227"/>
      <c r="R60" s="227"/>
      <c r="S60" s="227"/>
      <c r="T60" s="227"/>
      <c r="U60" s="227"/>
      <c r="V60" s="227"/>
      <c r="W60" s="227"/>
      <c r="X60" s="227"/>
      <c r="Y60" s="227"/>
      <c r="Z60" s="227"/>
      <c r="AA60" s="227"/>
      <c r="AB60" s="227"/>
      <c r="AC60" s="227"/>
      <c r="AD60" s="227"/>
      <c r="AE60" s="1219"/>
      <c r="AF60" s="1219"/>
      <c r="AG60" s="748">
        <v>675</v>
      </c>
      <c r="AH60" s="748">
        <f t="shared" si="12"/>
        <v>1405</v>
      </c>
      <c r="AI60" s="748"/>
      <c r="AJ60" s="748"/>
      <c r="AK60" s="1201">
        <f t="shared" si="13"/>
        <v>1410.4074269468474</v>
      </c>
      <c r="AL60" s="1201">
        <f t="shared" si="14"/>
        <v>0.14998741430177567</v>
      </c>
      <c r="AM60" s="1190">
        <f t="shared" si="15"/>
        <v>1410.2574395325457</v>
      </c>
      <c r="AN60" s="1201"/>
      <c r="AO60" s="748"/>
      <c r="AP60" s="1190"/>
      <c r="AQ60" s="1190"/>
      <c r="AR60" s="748"/>
      <c r="AS60" s="748"/>
      <c r="AT60" s="748"/>
      <c r="AU60" s="748"/>
      <c r="AV60" s="748"/>
      <c r="AW60" s="748"/>
      <c r="AX60" s="748"/>
      <c r="AY60" s="748"/>
      <c r="AZ60" s="748"/>
      <c r="BA60" s="748"/>
      <c r="BB60" s="748"/>
      <c r="BC60" s="748"/>
      <c r="BD60" s="748"/>
      <c r="BE60" s="748"/>
      <c r="BF60" s="748"/>
      <c r="BG60" s="228"/>
      <c r="BH60" s="228"/>
      <c r="BI60" s="228"/>
      <c r="BJ60" s="228"/>
      <c r="BK60" s="228"/>
      <c r="BL60" s="228"/>
      <c r="BM60" s="228"/>
      <c r="BN60" s="228"/>
      <c r="BO60" s="228"/>
      <c r="BP60" s="228"/>
      <c r="BQ60" s="228"/>
      <c r="BR60" s="228"/>
      <c r="BS60" s="228"/>
      <c r="BT60" s="113"/>
      <c r="BU60" s="113"/>
      <c r="BV60" s="113"/>
      <c r="BW60" s="113"/>
      <c r="BX60" s="113"/>
      <c r="BY60" s="113"/>
      <c r="BZ60" s="113"/>
      <c r="CA60" s="113"/>
      <c r="CB60" s="113"/>
      <c r="CC60" s="113"/>
      <c r="CD60" s="113"/>
      <c r="CE60" s="113"/>
      <c r="CF60" s="113"/>
      <c r="CG60" s="113"/>
      <c r="CH60" s="113"/>
      <c r="CI60" s="113"/>
      <c r="CJ60" s="113"/>
      <c r="CK60" s="229"/>
      <c r="CL60" s="229"/>
      <c r="CM60" s="229"/>
      <c r="CN60" s="229"/>
      <c r="CO60" s="229"/>
      <c r="CP60" s="229"/>
      <c r="CQ60" s="229"/>
      <c r="CR60" s="229"/>
      <c r="CS60" s="229"/>
      <c r="CT60" s="229"/>
      <c r="CU60" s="229"/>
      <c r="CV60" s="229"/>
      <c r="CW60" s="229"/>
      <c r="CX60" s="229"/>
      <c r="CY60" s="229"/>
      <c r="CZ60" s="113"/>
      <c r="DA60" s="113"/>
      <c r="DB60" s="113"/>
      <c r="DC60" s="113"/>
      <c r="DD60" s="113"/>
      <c r="DE60" s="113"/>
      <c r="DF60" s="113"/>
      <c r="DG60" s="113"/>
      <c r="DH60" s="113"/>
      <c r="DI60" s="113"/>
      <c r="DJ60" s="113"/>
      <c r="DK60" s="113"/>
      <c r="DL60" s="113"/>
      <c r="DM60" s="113"/>
      <c r="DN60" s="113"/>
      <c r="DO60" s="113"/>
      <c r="DP60" s="113"/>
      <c r="DQ60" s="113"/>
      <c r="DR60" s="113"/>
      <c r="DS60" s="113"/>
      <c r="DT60" s="113"/>
      <c r="DU60" s="113"/>
      <c r="DV60" s="113"/>
      <c r="DW60" s="113"/>
      <c r="DX60" s="113"/>
      <c r="DY60" s="113"/>
      <c r="DZ60" s="113"/>
      <c r="EA60" s="113"/>
      <c r="EB60" s="113"/>
      <c r="EC60" s="113"/>
      <c r="ED60" s="113"/>
      <c r="EE60" s="113"/>
      <c r="EF60" s="113"/>
      <c r="EG60" s="113"/>
      <c r="EH60" s="113"/>
      <c r="EI60" s="113"/>
    </row>
    <row r="61" spans="2:139" x14ac:dyDescent="0.2">
      <c r="B61" s="230"/>
      <c r="C61" s="230"/>
      <c r="D61" s="230"/>
      <c r="E61" s="230"/>
      <c r="F61" s="230"/>
      <c r="G61" s="230"/>
      <c r="H61" s="230"/>
      <c r="I61" s="261"/>
      <c r="J61" s="230"/>
      <c r="K61" s="230"/>
      <c r="L61" s="227"/>
      <c r="M61" s="227"/>
      <c r="N61" s="227"/>
      <c r="O61" s="227"/>
      <c r="P61" s="227"/>
      <c r="Q61" s="227"/>
      <c r="R61" s="227"/>
      <c r="S61" s="227"/>
      <c r="T61" s="227"/>
      <c r="U61" s="227"/>
      <c r="V61" s="227"/>
      <c r="W61" s="227"/>
      <c r="X61" s="227"/>
      <c r="Y61" s="227"/>
      <c r="Z61" s="227"/>
      <c r="AA61" s="227"/>
      <c r="AB61" s="227"/>
      <c r="AC61" s="227"/>
      <c r="AD61" s="227"/>
      <c r="AE61" s="1219"/>
      <c r="AF61" s="1219"/>
      <c r="AG61" s="748">
        <v>705</v>
      </c>
      <c r="AH61" s="748">
        <f t="shared" si="12"/>
        <v>1435</v>
      </c>
      <c r="AI61" s="748"/>
      <c r="AJ61" s="748"/>
      <c r="AK61" s="1201">
        <f t="shared" si="13"/>
        <v>1410.4981914002321</v>
      </c>
      <c r="AL61" s="1201">
        <f t="shared" si="14"/>
        <v>0.10205022247268064</v>
      </c>
      <c r="AM61" s="1190">
        <f t="shared" si="15"/>
        <v>1410.3961411777595</v>
      </c>
      <c r="AN61" s="1201"/>
      <c r="AO61" s="748"/>
      <c r="AP61" s="1190"/>
      <c r="AQ61" s="1190"/>
      <c r="AR61" s="748"/>
      <c r="AS61" s="748"/>
      <c r="AT61" s="748"/>
      <c r="AU61" s="748"/>
      <c r="AV61" s="748"/>
      <c r="AW61" s="748"/>
      <c r="AX61" s="748"/>
      <c r="AY61" s="748"/>
      <c r="AZ61" s="748"/>
      <c r="BA61" s="748"/>
      <c r="BB61" s="748"/>
      <c r="BC61" s="748"/>
      <c r="BD61" s="748"/>
      <c r="BE61" s="748"/>
      <c r="BF61" s="748"/>
      <c r="BG61" s="228"/>
      <c r="BH61" s="228"/>
      <c r="BI61" s="228"/>
      <c r="BJ61" s="228"/>
      <c r="BK61" s="228"/>
      <c r="BL61" s="228"/>
      <c r="BM61" s="228"/>
      <c r="BN61" s="228"/>
      <c r="BO61" s="228"/>
      <c r="BP61" s="228"/>
      <c r="BQ61" s="228"/>
      <c r="BR61" s="228"/>
      <c r="BS61" s="228"/>
      <c r="BT61" s="113"/>
      <c r="BU61" s="113"/>
      <c r="BV61" s="113"/>
      <c r="BW61" s="113"/>
      <c r="BX61" s="113"/>
      <c r="BY61" s="113"/>
      <c r="BZ61" s="113"/>
      <c r="CA61" s="113"/>
      <c r="CB61" s="113"/>
      <c r="CC61" s="113"/>
      <c r="CD61" s="113"/>
      <c r="CE61" s="113"/>
      <c r="CF61" s="113"/>
      <c r="CG61" s="113"/>
      <c r="CH61" s="113"/>
      <c r="CI61" s="113"/>
      <c r="CJ61" s="113"/>
      <c r="CK61" s="229"/>
      <c r="CL61" s="229"/>
      <c r="CM61" s="229"/>
      <c r="CN61" s="229"/>
      <c r="CO61" s="229"/>
      <c r="CP61" s="229"/>
      <c r="CQ61" s="229"/>
      <c r="CR61" s="229"/>
      <c r="CS61" s="229"/>
      <c r="CT61" s="229"/>
      <c r="CU61" s="229"/>
      <c r="CV61" s="229"/>
      <c r="CW61" s="229"/>
      <c r="CX61" s="229"/>
      <c r="CY61" s="229"/>
      <c r="CZ61" s="113"/>
      <c r="DA61" s="113"/>
      <c r="DB61" s="113"/>
      <c r="DC61" s="113"/>
      <c r="DD61" s="113"/>
      <c r="DE61" s="113"/>
      <c r="DF61" s="113"/>
      <c r="DG61" s="113"/>
      <c r="DH61" s="113"/>
      <c r="DI61" s="113"/>
      <c r="DJ61" s="113"/>
      <c r="DK61" s="113"/>
      <c r="DL61" s="113"/>
      <c r="DM61" s="113"/>
      <c r="DN61" s="113"/>
      <c r="DO61" s="113"/>
      <c r="DP61" s="113"/>
      <c r="DQ61" s="113"/>
      <c r="DR61" s="113"/>
      <c r="DS61" s="113"/>
      <c r="DT61" s="113"/>
      <c r="DU61" s="113"/>
      <c r="DV61" s="113"/>
      <c r="DW61" s="113"/>
      <c r="DX61" s="113"/>
      <c r="DY61" s="113"/>
      <c r="DZ61" s="113"/>
      <c r="EA61" s="113"/>
      <c r="EB61" s="113"/>
      <c r="EC61" s="113"/>
      <c r="ED61" s="113"/>
      <c r="EE61" s="113"/>
      <c r="EF61" s="113"/>
      <c r="EG61" s="113"/>
      <c r="EH61" s="113"/>
      <c r="EI61" s="113"/>
    </row>
    <row r="62" spans="2:139" x14ac:dyDescent="0.2">
      <c r="B62" s="230"/>
      <c r="C62" s="230"/>
      <c r="D62" s="230"/>
      <c r="E62" s="230"/>
      <c r="F62" s="230"/>
      <c r="G62" s="230"/>
      <c r="H62" s="230"/>
      <c r="I62" s="261"/>
      <c r="J62" s="230"/>
      <c r="K62" s="230"/>
      <c r="L62" s="227"/>
      <c r="M62" s="227"/>
      <c r="N62" s="227"/>
      <c r="O62" s="227"/>
      <c r="P62" s="227"/>
      <c r="Q62" s="227"/>
      <c r="R62" s="227"/>
      <c r="S62" s="227"/>
      <c r="T62" s="227"/>
      <c r="U62" s="227"/>
      <c r="V62" s="227"/>
      <c r="W62" s="227"/>
      <c r="X62" s="227"/>
      <c r="Y62" s="227"/>
      <c r="Z62" s="227"/>
      <c r="AA62" s="227"/>
      <c r="AB62" s="227"/>
      <c r="AC62" s="227"/>
      <c r="AD62" s="227"/>
      <c r="AE62" s="1219"/>
      <c r="AF62" s="1219"/>
      <c r="AG62" s="748"/>
      <c r="AH62" s="748"/>
      <c r="AI62" s="748"/>
      <c r="AJ62" s="748"/>
      <c r="AK62" s="1201"/>
      <c r="AL62" s="1201"/>
      <c r="AM62" s="1190"/>
      <c r="AN62" s="1201"/>
      <c r="AO62" s="748"/>
      <c r="AP62" s="748"/>
      <c r="AQ62" s="748"/>
      <c r="AR62" s="748"/>
      <c r="AS62" s="748"/>
      <c r="AT62" s="748"/>
      <c r="AU62" s="748"/>
      <c r="AV62" s="748"/>
      <c r="AW62" s="748"/>
      <c r="AX62" s="748"/>
      <c r="AY62" s="748"/>
      <c r="AZ62" s="748"/>
      <c r="BA62" s="748"/>
      <c r="BB62" s="748"/>
      <c r="BC62" s="748"/>
      <c r="BD62" s="748"/>
      <c r="BE62" s="748"/>
      <c r="BF62" s="748"/>
      <c r="BG62" s="228"/>
      <c r="BH62" s="228"/>
      <c r="BI62" s="228"/>
      <c r="BJ62" s="228"/>
      <c r="BK62" s="228"/>
      <c r="BL62" s="228"/>
      <c r="BM62" s="228"/>
      <c r="BN62" s="228"/>
      <c r="BO62" s="228"/>
      <c r="BP62" s="228"/>
      <c r="BQ62" s="228"/>
      <c r="BR62" s="228"/>
      <c r="BS62" s="228"/>
      <c r="BT62" s="113"/>
      <c r="BU62" s="113"/>
      <c r="BV62" s="113"/>
      <c r="BW62" s="113"/>
      <c r="BX62" s="113"/>
      <c r="BY62" s="113"/>
      <c r="BZ62" s="113"/>
      <c r="CA62" s="113"/>
      <c r="CB62" s="113"/>
      <c r="CC62" s="113"/>
      <c r="CD62" s="113"/>
      <c r="CE62" s="113"/>
      <c r="CF62" s="113"/>
      <c r="CG62" s="113"/>
      <c r="CH62" s="113"/>
      <c r="CI62" s="113"/>
      <c r="CJ62" s="113"/>
      <c r="CK62" s="229"/>
      <c r="CL62" s="229"/>
      <c r="CM62" s="229"/>
      <c r="CN62" s="229"/>
      <c r="CO62" s="229"/>
      <c r="CP62" s="229"/>
      <c r="CQ62" s="229"/>
      <c r="CR62" s="229"/>
      <c r="CS62" s="229"/>
      <c r="CT62" s="229"/>
      <c r="CU62" s="229"/>
      <c r="CV62" s="229"/>
      <c r="CW62" s="229"/>
      <c r="CX62" s="229"/>
      <c r="CY62" s="229"/>
      <c r="CZ62" s="113"/>
      <c r="DA62" s="113"/>
      <c r="DB62" s="113"/>
      <c r="DC62" s="113"/>
      <c r="DD62" s="113"/>
      <c r="DE62" s="113"/>
      <c r="DF62" s="113"/>
      <c r="DG62" s="113"/>
      <c r="DH62" s="113"/>
      <c r="DI62" s="113"/>
      <c r="DJ62" s="113"/>
      <c r="DK62" s="113"/>
      <c r="DL62" s="113"/>
      <c r="DM62" s="113"/>
      <c r="DN62" s="113"/>
      <c r="DO62" s="113"/>
      <c r="DP62" s="113"/>
      <c r="DQ62" s="113"/>
      <c r="DR62" s="113"/>
      <c r="DS62" s="113"/>
      <c r="DT62" s="113"/>
      <c r="DU62" s="113"/>
      <c r="DV62" s="113"/>
      <c r="DW62" s="113"/>
      <c r="DX62" s="113"/>
      <c r="DY62" s="113"/>
      <c r="DZ62" s="113"/>
      <c r="EA62" s="113"/>
      <c r="EB62" s="113"/>
      <c r="EC62" s="113"/>
      <c r="ED62" s="113"/>
      <c r="EE62" s="113"/>
      <c r="EF62" s="113"/>
      <c r="EG62" s="113"/>
      <c r="EH62" s="113"/>
      <c r="EI62" s="113"/>
    </row>
    <row r="63" spans="2:139" x14ac:dyDescent="0.2">
      <c r="B63" s="230"/>
      <c r="C63" s="230"/>
      <c r="D63" s="230"/>
      <c r="E63" s="230"/>
      <c r="F63" s="230"/>
      <c r="G63" s="230"/>
      <c r="H63" s="230"/>
      <c r="I63" s="261"/>
      <c r="J63" s="230"/>
      <c r="K63" s="230"/>
      <c r="L63" s="227"/>
      <c r="M63" s="227"/>
      <c r="N63" s="227"/>
      <c r="O63" s="227"/>
      <c r="P63" s="227"/>
      <c r="Q63" s="227"/>
      <c r="R63" s="227"/>
      <c r="S63" s="227"/>
      <c r="T63" s="227"/>
      <c r="U63" s="227"/>
      <c r="V63" s="227"/>
      <c r="W63" s="227"/>
      <c r="X63" s="227"/>
      <c r="Y63" s="227"/>
      <c r="Z63" s="227"/>
      <c r="AA63" s="227"/>
      <c r="AB63" s="227"/>
      <c r="AC63" s="227"/>
      <c r="AD63" s="227"/>
      <c r="AE63" s="1219"/>
      <c r="AF63" s="1219"/>
      <c r="AG63" s="748"/>
      <c r="AH63" s="748"/>
      <c r="AI63" s="748"/>
      <c r="AJ63" s="748"/>
      <c r="AK63" s="748"/>
      <c r="AL63" s="748"/>
      <c r="AM63" s="748"/>
      <c r="AN63" s="748"/>
      <c r="AO63" s="748"/>
      <c r="AP63" s="748"/>
      <c r="AQ63" s="748"/>
      <c r="AR63" s="748"/>
      <c r="AS63" s="748"/>
      <c r="AT63" s="748"/>
      <c r="AU63" s="748"/>
      <c r="AV63" s="748"/>
      <c r="AW63" s="748"/>
      <c r="AX63" s="748"/>
      <c r="AY63" s="748"/>
      <c r="AZ63" s="748"/>
      <c r="BA63" s="748"/>
      <c r="BB63" s="748"/>
      <c r="BC63" s="748"/>
      <c r="BD63" s="748"/>
      <c r="BE63" s="748"/>
      <c r="BF63" s="748"/>
      <c r="BG63" s="228"/>
      <c r="BH63" s="228"/>
      <c r="BI63" s="228"/>
      <c r="BJ63" s="228"/>
      <c r="BK63" s="228"/>
      <c r="BL63" s="228"/>
      <c r="BM63" s="228"/>
      <c r="BN63" s="228"/>
      <c r="BO63" s="228"/>
      <c r="BP63" s="228"/>
      <c r="BQ63" s="228"/>
      <c r="BR63" s="228"/>
      <c r="BS63" s="228"/>
      <c r="BT63" s="113"/>
      <c r="BU63" s="113"/>
      <c r="BV63" s="113"/>
      <c r="BW63" s="113"/>
      <c r="BX63" s="113"/>
      <c r="BY63" s="113"/>
      <c r="BZ63" s="113"/>
      <c r="CA63" s="113"/>
      <c r="CB63" s="113"/>
      <c r="CC63" s="113"/>
      <c r="CD63" s="113"/>
      <c r="CE63" s="113"/>
      <c r="CF63" s="113"/>
      <c r="CG63" s="113"/>
      <c r="CH63" s="113"/>
      <c r="CI63" s="113"/>
      <c r="CJ63" s="113"/>
      <c r="CK63" s="229"/>
      <c r="CL63" s="229"/>
      <c r="CM63" s="229"/>
      <c r="CN63" s="229"/>
      <c r="CO63" s="229"/>
      <c r="CP63" s="229"/>
      <c r="CQ63" s="229"/>
      <c r="CR63" s="229"/>
      <c r="CS63" s="229"/>
      <c r="CT63" s="229"/>
      <c r="CU63" s="229"/>
      <c r="CV63" s="229"/>
      <c r="CW63" s="229"/>
      <c r="CX63" s="229"/>
      <c r="CY63" s="229"/>
      <c r="CZ63" s="113"/>
      <c r="DA63" s="113"/>
      <c r="DB63" s="113"/>
      <c r="DC63" s="113"/>
      <c r="DD63" s="113"/>
      <c r="DE63" s="113"/>
      <c r="DF63" s="113"/>
      <c r="DG63" s="113"/>
      <c r="DH63" s="113"/>
      <c r="DI63" s="113"/>
      <c r="DJ63" s="113"/>
      <c r="DK63" s="113"/>
      <c r="DL63" s="113"/>
      <c r="DM63" s="113"/>
      <c r="DN63" s="113"/>
      <c r="DO63" s="113"/>
      <c r="DP63" s="113"/>
      <c r="DQ63" s="113"/>
      <c r="DR63" s="113"/>
      <c r="DS63" s="113"/>
      <c r="DT63" s="113"/>
      <c r="DU63" s="113"/>
      <c r="DV63" s="113"/>
      <c r="DW63" s="113"/>
      <c r="DX63" s="113"/>
      <c r="DY63" s="113"/>
      <c r="DZ63" s="113"/>
      <c r="EA63" s="113"/>
      <c r="EB63" s="113"/>
      <c r="EC63" s="113"/>
      <c r="ED63" s="113"/>
      <c r="EE63" s="113"/>
      <c r="EF63" s="113"/>
      <c r="EG63" s="113"/>
      <c r="EH63" s="113"/>
      <c r="EI63" s="113"/>
    </row>
    <row r="64" spans="2:139" x14ac:dyDescent="0.2">
      <c r="B64" s="230"/>
      <c r="C64" s="230"/>
      <c r="D64" s="230"/>
      <c r="E64" s="230"/>
      <c r="F64" s="230"/>
      <c r="G64" s="230"/>
      <c r="H64" s="230"/>
      <c r="I64" s="261"/>
      <c r="J64" s="230"/>
      <c r="K64" s="230"/>
      <c r="L64" s="227"/>
      <c r="M64" s="227"/>
      <c r="N64" s="227"/>
      <c r="O64" s="227"/>
      <c r="P64" s="227"/>
      <c r="Q64" s="227"/>
      <c r="R64" s="227"/>
      <c r="S64" s="227"/>
      <c r="T64" s="227"/>
      <c r="U64" s="227"/>
      <c r="V64" s="227"/>
      <c r="W64" s="227"/>
      <c r="X64" s="227"/>
      <c r="Y64" s="227"/>
      <c r="Z64" s="227"/>
      <c r="AA64" s="227"/>
      <c r="AB64" s="227"/>
      <c r="AC64" s="227"/>
      <c r="AD64" s="227"/>
      <c r="AE64" s="1219"/>
      <c r="AF64" s="1219"/>
      <c r="AG64" s="748"/>
      <c r="AH64" s="748"/>
      <c r="AI64" s="748"/>
      <c r="AJ64" s="748"/>
      <c r="AK64" s="748"/>
      <c r="AL64" s="748"/>
      <c r="AM64" s="748"/>
      <c r="AN64" s="748"/>
      <c r="AO64" s="748"/>
      <c r="AP64" s="748"/>
      <c r="AQ64" s="748"/>
      <c r="AR64" s="748"/>
      <c r="AS64" s="748"/>
      <c r="AT64" s="748"/>
      <c r="AU64" s="748"/>
      <c r="AV64" s="748"/>
      <c r="AW64" s="748"/>
      <c r="AX64" s="748"/>
      <c r="AY64" s="748"/>
      <c r="AZ64" s="748"/>
      <c r="BA64" s="748"/>
      <c r="BB64" s="748"/>
      <c r="BC64" s="748"/>
      <c r="BD64" s="748"/>
      <c r="BE64" s="748"/>
      <c r="BF64" s="748"/>
      <c r="BG64" s="228"/>
      <c r="BH64" s="228"/>
      <c r="BI64" s="228"/>
      <c r="BJ64" s="228"/>
      <c r="BK64" s="228"/>
      <c r="BL64" s="228"/>
      <c r="BM64" s="228"/>
      <c r="BN64" s="228"/>
      <c r="BO64" s="228"/>
      <c r="BP64" s="228"/>
      <c r="BQ64" s="228"/>
      <c r="BR64" s="228"/>
      <c r="BS64" s="228"/>
      <c r="BT64" s="113"/>
      <c r="BU64" s="113"/>
      <c r="BV64" s="113"/>
      <c r="BW64" s="113"/>
      <c r="BX64" s="113"/>
      <c r="BY64" s="113"/>
      <c r="BZ64" s="113"/>
      <c r="CA64" s="113"/>
      <c r="CB64" s="113"/>
      <c r="CC64" s="113"/>
      <c r="CD64" s="113"/>
      <c r="CE64" s="113"/>
      <c r="CF64" s="113"/>
      <c r="CG64" s="113"/>
      <c r="CH64" s="113"/>
      <c r="CI64" s="113"/>
      <c r="CJ64" s="113"/>
      <c r="CK64" s="229"/>
      <c r="CL64" s="229"/>
      <c r="CM64" s="229"/>
      <c r="CN64" s="229"/>
      <c r="CO64" s="229"/>
      <c r="CP64" s="229"/>
      <c r="CQ64" s="229"/>
      <c r="CR64" s="229"/>
      <c r="CS64" s="229"/>
      <c r="CT64" s="229"/>
      <c r="CU64" s="229"/>
      <c r="CV64" s="229"/>
      <c r="CW64" s="229"/>
      <c r="CX64" s="229"/>
      <c r="CY64" s="229"/>
      <c r="CZ64" s="113"/>
      <c r="DA64" s="113"/>
      <c r="DB64" s="113"/>
      <c r="DC64" s="113"/>
      <c r="DD64" s="113"/>
      <c r="DE64" s="113"/>
      <c r="DF64" s="113"/>
      <c r="DG64" s="113"/>
      <c r="DH64" s="113"/>
      <c r="DI64" s="113"/>
      <c r="DJ64" s="113"/>
      <c r="DK64" s="113"/>
      <c r="DL64" s="113"/>
      <c r="DM64" s="113"/>
      <c r="DN64" s="113"/>
      <c r="DO64" s="113"/>
      <c r="DP64" s="113"/>
      <c r="DQ64" s="113"/>
      <c r="DR64" s="113"/>
      <c r="DS64" s="113"/>
      <c r="DT64" s="113"/>
      <c r="DU64" s="113"/>
      <c r="DV64" s="113"/>
      <c r="DW64" s="113"/>
      <c r="DX64" s="113"/>
      <c r="DY64" s="113"/>
      <c r="DZ64" s="113"/>
      <c r="EA64" s="113"/>
      <c r="EB64" s="113"/>
      <c r="EC64" s="113"/>
      <c r="ED64" s="113"/>
      <c r="EE64" s="113"/>
      <c r="EF64" s="113"/>
      <c r="EG64" s="113"/>
      <c r="EH64" s="113"/>
      <c r="EI64" s="113"/>
    </row>
    <row r="65" spans="2:139" x14ac:dyDescent="0.2">
      <c r="B65" s="230"/>
      <c r="C65" s="230"/>
      <c r="D65" s="230"/>
      <c r="E65" s="230"/>
      <c r="F65" s="230"/>
      <c r="G65" s="230"/>
      <c r="H65" s="230"/>
      <c r="I65" s="261"/>
      <c r="J65" s="230"/>
      <c r="K65" s="230"/>
      <c r="L65" s="227"/>
      <c r="M65" s="227"/>
      <c r="N65" s="227"/>
      <c r="O65" s="227"/>
      <c r="P65" s="227"/>
      <c r="Q65" s="227"/>
      <c r="R65" s="227"/>
      <c r="S65" s="227"/>
      <c r="T65" s="227"/>
      <c r="U65" s="227"/>
      <c r="V65" s="227"/>
      <c r="W65" s="227"/>
      <c r="X65" s="227"/>
      <c r="Y65" s="227"/>
      <c r="Z65" s="227"/>
      <c r="AA65" s="227"/>
      <c r="AB65" s="227"/>
      <c r="AC65" s="227"/>
      <c r="AD65" s="227"/>
      <c r="AE65" s="1219"/>
      <c r="AF65" s="1219"/>
      <c r="AG65" s="748"/>
      <c r="AH65" s="748"/>
      <c r="AI65" s="748"/>
      <c r="AJ65" s="748"/>
      <c r="AK65" s="748"/>
      <c r="AL65" s="748"/>
      <c r="AM65" s="748"/>
      <c r="AN65" s="748"/>
      <c r="AO65" s="748"/>
      <c r="AP65" s="748"/>
      <c r="AQ65" s="748"/>
      <c r="AR65" s="748"/>
      <c r="AS65" s="748"/>
      <c r="AT65" s="748"/>
      <c r="AU65" s="748"/>
      <c r="AV65" s="748"/>
      <c r="AW65" s="748"/>
      <c r="AX65" s="748"/>
      <c r="AY65" s="748"/>
      <c r="AZ65" s="748"/>
      <c r="BA65" s="748"/>
      <c r="BB65" s="748"/>
      <c r="BC65" s="748"/>
      <c r="BD65" s="748"/>
      <c r="BE65" s="748"/>
      <c r="BF65" s="748"/>
      <c r="BG65" s="228"/>
      <c r="BH65" s="228"/>
      <c r="BI65" s="228"/>
      <c r="BJ65" s="228"/>
      <c r="BK65" s="228"/>
      <c r="BL65" s="228"/>
      <c r="BM65" s="228"/>
      <c r="BN65" s="228"/>
      <c r="BO65" s="228"/>
      <c r="BP65" s="228"/>
      <c r="BQ65" s="228"/>
      <c r="BR65" s="228"/>
      <c r="BS65" s="228"/>
      <c r="BT65" s="113"/>
      <c r="BU65" s="113"/>
      <c r="BV65" s="113"/>
      <c r="BW65" s="113"/>
      <c r="BX65" s="113"/>
      <c r="BY65" s="113"/>
      <c r="BZ65" s="113"/>
      <c r="CA65" s="113"/>
      <c r="CB65" s="113"/>
      <c r="CC65" s="113"/>
      <c r="CD65" s="113"/>
      <c r="CE65" s="113"/>
      <c r="CF65" s="113"/>
      <c r="CG65" s="113"/>
      <c r="CH65" s="113"/>
      <c r="CI65" s="113"/>
      <c r="CJ65" s="113"/>
      <c r="CK65" s="229"/>
      <c r="CL65" s="229"/>
      <c r="CM65" s="229"/>
      <c r="CN65" s="229"/>
      <c r="CO65" s="229"/>
      <c r="CP65" s="229"/>
      <c r="CQ65" s="229"/>
      <c r="CR65" s="229"/>
      <c r="CS65" s="229"/>
      <c r="CT65" s="229"/>
      <c r="CU65" s="229"/>
      <c r="CV65" s="229"/>
      <c r="CW65" s="229"/>
      <c r="CX65" s="229"/>
      <c r="CY65" s="229"/>
      <c r="CZ65" s="113"/>
      <c r="DA65" s="113"/>
      <c r="DB65" s="113"/>
      <c r="DC65" s="113"/>
      <c r="DD65" s="113"/>
      <c r="DE65" s="113"/>
      <c r="DF65" s="113"/>
      <c r="DG65" s="113"/>
      <c r="DH65" s="113"/>
      <c r="DI65" s="113"/>
      <c r="DJ65" s="113"/>
      <c r="DK65" s="113"/>
      <c r="DL65" s="113"/>
      <c r="DM65" s="113"/>
      <c r="DN65" s="113"/>
      <c r="DO65" s="113"/>
      <c r="DP65" s="113"/>
      <c r="DQ65" s="113"/>
      <c r="DR65" s="113"/>
      <c r="DS65" s="113"/>
      <c r="DT65" s="113"/>
      <c r="DU65" s="113"/>
      <c r="DV65" s="113"/>
      <c r="DW65" s="113"/>
      <c r="DX65" s="113"/>
      <c r="DY65" s="113"/>
      <c r="DZ65" s="113"/>
      <c r="EA65" s="113"/>
      <c r="EB65" s="113"/>
      <c r="EC65" s="113"/>
      <c r="ED65" s="113"/>
      <c r="EE65" s="113"/>
      <c r="EF65" s="113"/>
      <c r="EG65" s="113"/>
      <c r="EH65" s="113"/>
      <c r="EI65" s="113"/>
    </row>
    <row r="66" spans="2:139" x14ac:dyDescent="0.2">
      <c r="B66" s="230"/>
      <c r="C66" s="230"/>
      <c r="D66" s="117"/>
      <c r="E66" s="117"/>
      <c r="F66" s="117"/>
      <c r="G66" s="117"/>
      <c r="H66" s="117"/>
      <c r="I66" s="261"/>
      <c r="J66" s="117"/>
      <c r="K66" s="117"/>
      <c r="L66" s="228"/>
      <c r="M66" s="228"/>
      <c r="N66" s="228"/>
      <c r="O66" s="228"/>
      <c r="P66" s="228"/>
      <c r="Q66" s="228"/>
      <c r="R66" s="228"/>
      <c r="S66" s="228"/>
      <c r="T66" s="228"/>
      <c r="U66" s="228"/>
      <c r="V66" s="228"/>
      <c r="W66" s="228"/>
      <c r="X66" s="228"/>
      <c r="Y66" s="228"/>
      <c r="Z66" s="228"/>
      <c r="AA66" s="228"/>
      <c r="AB66" s="228"/>
      <c r="AC66" s="228"/>
      <c r="AD66" s="228"/>
      <c r="AE66" s="748"/>
      <c r="AF66" s="748"/>
      <c r="AG66" s="748"/>
      <c r="AH66" s="748"/>
      <c r="AI66" s="748"/>
      <c r="AJ66" s="748"/>
      <c r="AK66" s="748"/>
      <c r="AL66" s="748"/>
      <c r="AM66" s="748"/>
      <c r="AN66" s="748"/>
      <c r="AO66" s="748"/>
      <c r="AP66" s="748"/>
      <c r="AQ66" s="748"/>
      <c r="AR66" s="748"/>
      <c r="AS66" s="748"/>
      <c r="AT66" s="748"/>
      <c r="AU66" s="748"/>
      <c r="AV66" s="748"/>
      <c r="AW66" s="748"/>
      <c r="AX66" s="748"/>
      <c r="AY66" s="748"/>
      <c r="AZ66" s="748"/>
      <c r="BA66" s="748"/>
      <c r="BB66" s="748"/>
      <c r="BC66" s="748"/>
      <c r="BD66" s="748"/>
      <c r="BE66" s="748"/>
      <c r="BF66" s="748"/>
      <c r="BG66" s="228"/>
      <c r="BH66" s="228"/>
      <c r="BI66" s="228"/>
      <c r="BJ66" s="228"/>
      <c r="BK66" s="228"/>
      <c r="BL66" s="228"/>
      <c r="BM66" s="228"/>
      <c r="BN66" s="228"/>
      <c r="BO66" s="228"/>
      <c r="BP66" s="228"/>
      <c r="BQ66" s="228"/>
      <c r="BR66" s="228"/>
      <c r="BS66" s="228"/>
      <c r="BT66" s="113"/>
      <c r="BU66" s="113"/>
      <c r="BV66" s="113"/>
      <c r="BW66" s="113"/>
      <c r="BX66" s="113"/>
      <c r="BY66" s="113"/>
      <c r="BZ66" s="113"/>
      <c r="CA66" s="113"/>
      <c r="CB66" s="113"/>
      <c r="CC66" s="113"/>
      <c r="CD66" s="113"/>
      <c r="CE66" s="113"/>
      <c r="CF66" s="113"/>
      <c r="CG66" s="113"/>
      <c r="CH66" s="113"/>
      <c r="CI66" s="113"/>
      <c r="CJ66" s="113"/>
      <c r="CK66" s="229"/>
      <c r="CL66" s="229"/>
      <c r="CM66" s="229"/>
      <c r="CN66" s="229"/>
      <c r="CO66" s="229"/>
      <c r="CP66" s="229"/>
      <c r="CQ66" s="229"/>
      <c r="CR66" s="229"/>
      <c r="CS66" s="229"/>
      <c r="CT66" s="229"/>
      <c r="CU66" s="229"/>
      <c r="CV66" s="229"/>
      <c r="CW66" s="229"/>
      <c r="CX66" s="229"/>
      <c r="CY66" s="229"/>
      <c r="CZ66" s="113"/>
      <c r="DA66" s="113"/>
      <c r="DB66" s="113"/>
      <c r="DC66" s="113"/>
      <c r="DD66" s="113"/>
      <c r="DE66" s="113"/>
      <c r="DF66" s="113"/>
      <c r="DG66" s="113"/>
      <c r="DH66" s="113"/>
      <c r="DI66" s="113"/>
      <c r="DJ66" s="113"/>
      <c r="DK66" s="113"/>
      <c r="DL66" s="113"/>
      <c r="DM66" s="113"/>
      <c r="DN66" s="113"/>
      <c r="DO66" s="113"/>
      <c r="DP66" s="113"/>
      <c r="DQ66" s="113"/>
      <c r="DR66" s="113"/>
      <c r="DS66" s="113"/>
      <c r="DT66" s="113"/>
      <c r="DU66" s="113"/>
      <c r="DV66" s="113"/>
      <c r="DW66" s="113"/>
      <c r="DX66" s="113"/>
      <c r="DY66" s="113"/>
      <c r="DZ66" s="113"/>
      <c r="EA66" s="113"/>
      <c r="EB66" s="113"/>
      <c r="EC66" s="113"/>
      <c r="ED66" s="113"/>
      <c r="EE66" s="113"/>
      <c r="EF66" s="113"/>
      <c r="EG66" s="113"/>
      <c r="EH66" s="113"/>
      <c r="EI66" s="113"/>
    </row>
    <row r="67" spans="2:139" x14ac:dyDescent="0.2">
      <c r="B67" s="230"/>
      <c r="C67" s="230"/>
      <c r="D67" s="117"/>
      <c r="E67" s="117"/>
      <c r="F67" s="117"/>
      <c r="G67" s="117"/>
      <c r="H67" s="117"/>
      <c r="I67" s="261"/>
      <c r="J67" s="117"/>
      <c r="K67" s="117"/>
      <c r="L67" s="228"/>
      <c r="M67" s="228"/>
      <c r="N67" s="228"/>
      <c r="O67" s="228"/>
      <c r="P67" s="228"/>
      <c r="Q67" s="228"/>
      <c r="R67" s="228"/>
      <c r="S67" s="228"/>
      <c r="T67" s="228"/>
      <c r="U67" s="228"/>
      <c r="V67" s="228"/>
      <c r="W67" s="228"/>
      <c r="X67" s="228"/>
      <c r="Y67" s="228"/>
      <c r="Z67" s="228"/>
      <c r="AA67" s="228"/>
      <c r="AB67" s="228"/>
      <c r="AC67" s="228"/>
      <c r="AD67" s="228"/>
      <c r="AE67" s="748"/>
      <c r="AF67" s="748"/>
      <c r="AG67" s="748"/>
      <c r="AH67" s="748"/>
      <c r="AI67" s="748"/>
      <c r="AJ67" s="748"/>
      <c r="AK67" s="748"/>
      <c r="AL67" s="748"/>
      <c r="AM67" s="748"/>
      <c r="AN67" s="748"/>
      <c r="AO67" s="748"/>
      <c r="AP67" s="748"/>
      <c r="AQ67" s="748"/>
      <c r="AR67" s="748"/>
      <c r="AS67" s="748"/>
      <c r="AT67" s="748"/>
      <c r="AU67" s="748"/>
      <c r="AV67" s="748"/>
      <c r="AW67" s="748"/>
      <c r="AX67" s="748"/>
      <c r="AY67" s="748"/>
      <c r="AZ67" s="748"/>
      <c r="BA67" s="748"/>
      <c r="BB67" s="748"/>
      <c r="BC67" s="748"/>
      <c r="BD67" s="748"/>
      <c r="BE67" s="748"/>
      <c r="BF67" s="748"/>
      <c r="BG67" s="228"/>
      <c r="BH67" s="228"/>
      <c r="BI67" s="228"/>
      <c r="BJ67" s="228"/>
      <c r="BK67" s="228"/>
      <c r="BL67" s="228"/>
      <c r="BM67" s="228"/>
      <c r="BN67" s="228"/>
      <c r="BO67" s="228"/>
      <c r="BP67" s="228"/>
      <c r="BQ67" s="228"/>
      <c r="BR67" s="228"/>
      <c r="BS67" s="228"/>
      <c r="BT67" s="113"/>
      <c r="BU67" s="113"/>
      <c r="BV67" s="113"/>
      <c r="BW67" s="113"/>
      <c r="BX67" s="113"/>
      <c r="BY67" s="113"/>
      <c r="BZ67" s="113"/>
      <c r="CA67" s="113"/>
      <c r="CB67" s="113"/>
      <c r="CC67" s="113"/>
      <c r="CD67" s="113"/>
      <c r="CE67" s="113"/>
      <c r="CF67" s="113"/>
      <c r="CG67" s="113"/>
      <c r="CH67" s="113"/>
      <c r="CI67" s="113"/>
      <c r="CJ67" s="113"/>
      <c r="CK67" s="229"/>
      <c r="CL67" s="229"/>
      <c r="CM67" s="229"/>
      <c r="CN67" s="229"/>
      <c r="CO67" s="229"/>
      <c r="CP67" s="229"/>
      <c r="CQ67" s="229"/>
      <c r="CR67" s="229"/>
      <c r="CS67" s="229"/>
      <c r="CT67" s="229"/>
      <c r="CU67" s="229"/>
      <c r="CV67" s="229"/>
      <c r="CW67" s="229"/>
      <c r="CX67" s="229"/>
      <c r="CY67" s="229"/>
      <c r="CZ67" s="113"/>
      <c r="DA67" s="113"/>
      <c r="DB67" s="113"/>
      <c r="DC67" s="113"/>
      <c r="DD67" s="113"/>
      <c r="DE67" s="113"/>
      <c r="DF67" s="113"/>
      <c r="DG67" s="113"/>
      <c r="DH67" s="113"/>
      <c r="DI67" s="113"/>
      <c r="DJ67" s="113"/>
      <c r="DK67" s="113"/>
      <c r="DL67" s="113"/>
      <c r="DM67" s="113"/>
      <c r="DN67" s="113"/>
      <c r="DO67" s="113"/>
      <c r="DP67" s="113"/>
      <c r="DQ67" s="113"/>
      <c r="DR67" s="113"/>
      <c r="DS67" s="113"/>
      <c r="DT67" s="113"/>
      <c r="DU67" s="113"/>
      <c r="DV67" s="113"/>
      <c r="DW67" s="113"/>
      <c r="DX67" s="113"/>
      <c r="DY67" s="113"/>
      <c r="DZ67" s="113"/>
      <c r="EA67" s="113"/>
      <c r="EB67" s="113"/>
      <c r="EC67" s="113"/>
      <c r="ED67" s="113"/>
      <c r="EE67" s="113"/>
      <c r="EF67" s="113"/>
      <c r="EG67" s="113"/>
      <c r="EH67" s="113"/>
      <c r="EI67" s="113"/>
    </row>
    <row r="68" spans="2:139" x14ac:dyDescent="0.2">
      <c r="B68" s="230"/>
      <c r="C68" s="230"/>
      <c r="D68" s="117"/>
      <c r="E68" s="117"/>
      <c r="F68" s="117"/>
      <c r="G68" s="117"/>
      <c r="H68" s="117"/>
      <c r="I68" s="261"/>
      <c r="J68" s="117"/>
      <c r="K68" s="117"/>
      <c r="L68" s="228"/>
      <c r="M68" s="228"/>
      <c r="N68" s="228"/>
      <c r="O68" s="228"/>
      <c r="P68" s="228"/>
      <c r="Q68" s="228"/>
      <c r="R68" s="228"/>
      <c r="S68" s="228"/>
      <c r="T68" s="228"/>
      <c r="U68" s="228"/>
      <c r="V68" s="228"/>
      <c r="W68" s="228"/>
      <c r="X68" s="228"/>
      <c r="Y68" s="228"/>
      <c r="Z68" s="228"/>
      <c r="AA68" s="228"/>
      <c r="AB68" s="228"/>
      <c r="AC68" s="228"/>
      <c r="AD68" s="228"/>
      <c r="AE68" s="748"/>
      <c r="AF68" s="748"/>
      <c r="AG68" s="748"/>
      <c r="AH68" s="748"/>
      <c r="AI68" s="748"/>
      <c r="AJ68" s="748"/>
      <c r="AK68" s="748"/>
      <c r="AL68" s="748"/>
      <c r="AM68" s="748"/>
      <c r="AN68" s="748"/>
      <c r="AO68" s="748"/>
      <c r="AP68" s="748"/>
      <c r="AQ68" s="748"/>
      <c r="AR68" s="748"/>
      <c r="AS68" s="748"/>
      <c r="AT68" s="748"/>
      <c r="AU68" s="748"/>
      <c r="AV68" s="748"/>
      <c r="AW68" s="748"/>
      <c r="AX68" s="748"/>
      <c r="AY68" s="748"/>
      <c r="AZ68" s="748"/>
      <c r="BA68" s="748"/>
      <c r="BB68" s="748"/>
      <c r="BC68" s="748"/>
      <c r="BD68" s="748"/>
      <c r="BE68" s="748"/>
      <c r="BF68" s="748"/>
      <c r="BG68" s="228"/>
      <c r="BH68" s="228"/>
      <c r="BI68" s="228"/>
      <c r="BJ68" s="228"/>
      <c r="BK68" s="228"/>
      <c r="BL68" s="228"/>
      <c r="BM68" s="228"/>
      <c r="BN68" s="228"/>
      <c r="BO68" s="228"/>
      <c r="BP68" s="228"/>
      <c r="BQ68" s="228"/>
      <c r="BR68" s="228"/>
      <c r="BS68" s="228"/>
      <c r="BT68" s="113"/>
      <c r="BU68" s="113"/>
      <c r="BV68" s="113"/>
      <c r="BW68" s="113"/>
      <c r="BX68" s="113"/>
      <c r="BY68" s="113"/>
      <c r="BZ68" s="113"/>
      <c r="CA68" s="113"/>
      <c r="CB68" s="113"/>
      <c r="CC68" s="113"/>
      <c r="CD68" s="113"/>
      <c r="CE68" s="113"/>
      <c r="CF68" s="113"/>
      <c r="CG68" s="113"/>
      <c r="CH68" s="113"/>
      <c r="CI68" s="113"/>
      <c r="CJ68" s="113"/>
      <c r="CK68" s="229"/>
      <c r="CL68" s="229"/>
      <c r="CM68" s="229"/>
      <c r="CN68" s="229"/>
      <c r="CO68" s="229"/>
      <c r="CP68" s="229"/>
      <c r="CQ68" s="229"/>
      <c r="CR68" s="229"/>
      <c r="CS68" s="229"/>
      <c r="CT68" s="229"/>
      <c r="CU68" s="229"/>
      <c r="CV68" s="229"/>
      <c r="CW68" s="229"/>
      <c r="CX68" s="229"/>
      <c r="CY68" s="229"/>
      <c r="CZ68" s="113"/>
      <c r="DA68" s="113"/>
      <c r="DB68" s="113"/>
      <c r="DC68" s="113"/>
      <c r="DD68" s="113"/>
      <c r="DE68" s="113"/>
      <c r="DF68" s="113"/>
      <c r="DG68" s="113"/>
      <c r="DH68" s="113"/>
      <c r="DI68" s="113"/>
      <c r="DJ68" s="113"/>
      <c r="DK68" s="113"/>
      <c r="DL68" s="113"/>
      <c r="DM68" s="113"/>
      <c r="DN68" s="113"/>
      <c r="DO68" s="113"/>
      <c r="DP68" s="113"/>
      <c r="DQ68" s="113"/>
      <c r="DR68" s="113"/>
      <c r="DS68" s="113"/>
      <c r="DT68" s="113"/>
      <c r="DU68" s="113"/>
      <c r="DV68" s="113"/>
      <c r="DW68" s="113"/>
      <c r="DX68" s="113"/>
      <c r="DY68" s="113"/>
      <c r="DZ68" s="113"/>
      <c r="EA68" s="113"/>
      <c r="EB68" s="113"/>
      <c r="EC68" s="113"/>
      <c r="ED68" s="113"/>
      <c r="EE68" s="113"/>
      <c r="EF68" s="113"/>
      <c r="EG68" s="113"/>
      <c r="EH68" s="113"/>
      <c r="EI68" s="113"/>
    </row>
    <row r="69" spans="2:139" x14ac:dyDescent="0.2">
      <c r="B69" s="230"/>
      <c r="C69" s="113"/>
      <c r="D69" s="113"/>
      <c r="E69" s="113"/>
      <c r="F69" s="113"/>
      <c r="G69" s="113"/>
      <c r="H69" s="113"/>
      <c r="I69" s="261"/>
      <c r="J69" s="113"/>
      <c r="K69" s="113"/>
      <c r="L69" s="113"/>
      <c r="M69" s="113"/>
      <c r="N69" s="113"/>
      <c r="O69" s="113"/>
      <c r="P69" s="113"/>
      <c r="Q69" s="113"/>
      <c r="R69" s="113"/>
      <c r="S69" s="113"/>
      <c r="T69" s="113"/>
      <c r="U69" s="113"/>
      <c r="V69" s="113"/>
      <c r="W69" s="113"/>
      <c r="X69" s="113"/>
      <c r="Y69" s="113"/>
      <c r="Z69" s="113"/>
      <c r="AA69" s="113"/>
      <c r="AB69" s="113"/>
      <c r="AC69" s="113"/>
      <c r="AD69" s="113"/>
      <c r="AE69" s="748"/>
      <c r="AF69" s="748"/>
      <c r="AG69" s="748"/>
      <c r="AH69" s="748"/>
      <c r="AI69" s="748"/>
      <c r="AJ69" s="748"/>
      <c r="AK69" s="748"/>
      <c r="AL69" s="748"/>
      <c r="AM69" s="748"/>
      <c r="AN69" s="748"/>
      <c r="AO69" s="748"/>
      <c r="AP69" s="748"/>
      <c r="AQ69" s="748"/>
      <c r="AR69" s="748"/>
      <c r="AS69" s="748"/>
      <c r="AT69" s="748"/>
      <c r="AU69" s="748"/>
      <c r="AV69" s="748"/>
      <c r="AW69" s="748"/>
      <c r="AX69" s="748"/>
      <c r="AY69" s="748"/>
      <c r="AZ69" s="748"/>
      <c r="BA69" s="748"/>
      <c r="BB69" s="748"/>
      <c r="BC69" s="748"/>
      <c r="BD69" s="748"/>
      <c r="BE69" s="748"/>
      <c r="BF69" s="748"/>
      <c r="BG69" s="228"/>
      <c r="BH69" s="228"/>
      <c r="BI69" s="228"/>
      <c r="BJ69" s="228"/>
      <c r="BK69" s="228"/>
      <c r="BL69" s="228"/>
      <c r="BM69" s="228"/>
      <c r="BN69" s="228"/>
      <c r="BO69" s="228"/>
      <c r="BP69" s="228"/>
      <c r="BQ69" s="228"/>
      <c r="BR69" s="228"/>
      <c r="BS69" s="228"/>
      <c r="BT69" s="113"/>
      <c r="BU69" s="113"/>
      <c r="BV69" s="113"/>
      <c r="BW69" s="113"/>
      <c r="BX69" s="113"/>
      <c r="BY69" s="113"/>
      <c r="BZ69" s="113"/>
      <c r="CA69" s="113"/>
      <c r="CB69" s="113"/>
      <c r="CC69" s="113"/>
      <c r="CD69" s="113"/>
      <c r="CE69" s="113"/>
      <c r="CF69" s="113"/>
      <c r="CG69" s="113"/>
      <c r="CH69" s="113"/>
      <c r="CI69" s="113"/>
      <c r="CJ69" s="113"/>
      <c r="CK69" s="229"/>
      <c r="CL69" s="229"/>
      <c r="CM69" s="229"/>
      <c r="CN69" s="229"/>
      <c r="CO69" s="229"/>
      <c r="CP69" s="229"/>
      <c r="CQ69" s="229"/>
      <c r="CR69" s="229"/>
      <c r="CS69" s="229"/>
      <c r="CT69" s="229"/>
      <c r="CU69" s="229"/>
      <c r="CV69" s="229"/>
      <c r="CW69" s="229"/>
      <c r="CX69" s="229"/>
      <c r="CY69" s="229"/>
      <c r="CZ69" s="113"/>
      <c r="DA69" s="113"/>
      <c r="DB69" s="113"/>
      <c r="DC69" s="113"/>
      <c r="DD69" s="113"/>
      <c r="DE69" s="113"/>
      <c r="DF69" s="113"/>
      <c r="DG69" s="113"/>
      <c r="DH69" s="113"/>
      <c r="DI69" s="113"/>
      <c r="DJ69" s="113"/>
      <c r="DK69" s="113"/>
      <c r="DL69" s="113"/>
      <c r="DM69" s="113"/>
      <c r="DN69" s="113"/>
      <c r="DO69" s="113"/>
      <c r="DP69" s="113"/>
      <c r="DQ69" s="113"/>
      <c r="DR69" s="113"/>
      <c r="DS69" s="113"/>
      <c r="DT69" s="113"/>
      <c r="DU69" s="113"/>
      <c r="DV69" s="113"/>
      <c r="DW69" s="113"/>
      <c r="DX69" s="113"/>
      <c r="DY69" s="113"/>
      <c r="DZ69" s="113"/>
      <c r="EA69" s="113"/>
      <c r="EB69" s="113"/>
      <c r="EC69" s="113"/>
      <c r="ED69" s="113"/>
      <c r="EE69" s="113"/>
      <c r="EF69" s="113"/>
      <c r="EG69" s="113"/>
      <c r="EH69" s="113"/>
      <c r="EI69" s="113"/>
    </row>
    <row r="70" spans="2:139" x14ac:dyDescent="0.2">
      <c r="B70" s="230"/>
      <c r="C70" s="113"/>
      <c r="D70" s="113"/>
      <c r="E70" s="113"/>
      <c r="F70" s="113"/>
      <c r="G70" s="113"/>
      <c r="H70" s="113"/>
      <c r="I70" s="261"/>
      <c r="J70" s="113"/>
      <c r="K70" s="113"/>
      <c r="L70" s="113"/>
      <c r="M70" s="113"/>
      <c r="N70" s="113"/>
      <c r="O70" s="113"/>
      <c r="P70" s="113"/>
      <c r="Q70" s="113"/>
      <c r="R70" s="113"/>
      <c r="S70" s="113"/>
      <c r="T70" s="113"/>
      <c r="U70" s="113"/>
      <c r="V70" s="113"/>
      <c r="W70" s="113"/>
      <c r="X70" s="113"/>
      <c r="Y70" s="113"/>
      <c r="Z70" s="113"/>
      <c r="AA70" s="113"/>
      <c r="AB70" s="113"/>
      <c r="AC70" s="113"/>
      <c r="AD70" s="113"/>
      <c r="AE70" s="748"/>
      <c r="AF70" s="748"/>
      <c r="AG70" s="748"/>
      <c r="AH70" s="748"/>
      <c r="AI70" s="748"/>
      <c r="AJ70" s="748"/>
      <c r="AK70" s="748"/>
      <c r="AL70" s="748"/>
      <c r="AM70" s="748"/>
      <c r="AN70" s="748"/>
      <c r="AO70" s="748"/>
      <c r="AP70" s="748"/>
      <c r="AQ70" s="748"/>
      <c r="AR70" s="748"/>
      <c r="AS70" s="748"/>
      <c r="AT70" s="748"/>
      <c r="AU70" s="748"/>
      <c r="AV70" s="748"/>
      <c r="AW70" s="748"/>
      <c r="AX70" s="748"/>
      <c r="AY70" s="748"/>
      <c r="AZ70" s="748"/>
      <c r="BA70" s="748"/>
      <c r="BB70" s="748"/>
      <c r="BC70" s="748"/>
      <c r="BD70" s="748"/>
      <c r="BE70" s="748"/>
      <c r="BF70" s="748"/>
      <c r="BG70" s="228"/>
      <c r="BH70" s="228"/>
      <c r="BI70" s="228"/>
      <c r="BJ70" s="228"/>
      <c r="BK70" s="228"/>
      <c r="BL70" s="228"/>
      <c r="BM70" s="228"/>
      <c r="BN70" s="228"/>
      <c r="BO70" s="228"/>
      <c r="BP70" s="228"/>
      <c r="BQ70" s="228"/>
      <c r="BR70" s="228"/>
      <c r="BS70" s="228"/>
      <c r="BT70" s="113"/>
      <c r="BU70" s="113"/>
      <c r="BV70" s="113"/>
      <c r="BW70" s="113"/>
      <c r="BX70" s="113"/>
      <c r="BY70" s="113"/>
      <c r="BZ70" s="113"/>
      <c r="CA70" s="113"/>
      <c r="CB70" s="113"/>
      <c r="CC70" s="113"/>
      <c r="CD70" s="113"/>
      <c r="CE70" s="113"/>
      <c r="CF70" s="113"/>
      <c r="CG70" s="113"/>
      <c r="CH70" s="113"/>
      <c r="CI70" s="113"/>
      <c r="CJ70" s="113"/>
      <c r="CK70" s="229"/>
      <c r="CL70" s="229"/>
      <c r="CM70" s="229"/>
      <c r="CN70" s="229"/>
      <c r="CO70" s="229"/>
      <c r="CP70" s="229"/>
      <c r="CQ70" s="229"/>
      <c r="CR70" s="229"/>
      <c r="CS70" s="229"/>
      <c r="CT70" s="229"/>
      <c r="CU70" s="229"/>
      <c r="CV70" s="229"/>
      <c r="CW70" s="229"/>
      <c r="CX70" s="229"/>
      <c r="CY70" s="229"/>
      <c r="CZ70" s="113"/>
      <c r="DA70" s="113"/>
      <c r="DB70" s="113"/>
      <c r="DC70" s="113"/>
      <c r="DD70" s="113"/>
      <c r="DE70" s="113"/>
      <c r="DF70" s="113"/>
      <c r="DG70" s="113"/>
      <c r="DH70" s="113"/>
      <c r="DI70" s="113"/>
      <c r="DJ70" s="113"/>
      <c r="DK70" s="113"/>
      <c r="DL70" s="113"/>
      <c r="DM70" s="113"/>
      <c r="DN70" s="113"/>
      <c r="DO70" s="113"/>
      <c r="DP70" s="113"/>
      <c r="DQ70" s="113"/>
      <c r="DR70" s="113"/>
      <c r="DS70" s="113"/>
      <c r="DT70" s="113"/>
      <c r="DU70" s="113"/>
      <c r="DV70" s="113"/>
      <c r="DW70" s="113"/>
      <c r="DX70" s="113"/>
      <c r="DY70" s="113"/>
      <c r="DZ70" s="113"/>
      <c r="EA70" s="113"/>
      <c r="EB70" s="113"/>
      <c r="EC70" s="113"/>
      <c r="ED70" s="113"/>
      <c r="EE70" s="113"/>
      <c r="EF70" s="113"/>
      <c r="EG70" s="113"/>
      <c r="EH70" s="113"/>
      <c r="EI70" s="113"/>
    </row>
    <row r="71" spans="2:139" x14ac:dyDescent="0.2">
      <c r="B71" s="230"/>
      <c r="C71" s="113"/>
      <c r="D71" s="113"/>
      <c r="E71" s="113"/>
      <c r="F71" s="113"/>
      <c r="G71" s="113"/>
      <c r="H71" s="113"/>
      <c r="I71" s="261"/>
      <c r="J71" s="113"/>
      <c r="K71" s="113"/>
      <c r="L71" s="113"/>
      <c r="M71" s="113"/>
      <c r="N71" s="113"/>
      <c r="O71" s="113"/>
      <c r="P71" s="113"/>
      <c r="Q71" s="113"/>
      <c r="R71" s="113"/>
      <c r="S71" s="113"/>
      <c r="T71" s="113"/>
      <c r="U71" s="113"/>
      <c r="V71" s="113"/>
      <c r="W71" s="113"/>
      <c r="X71" s="113"/>
      <c r="Y71" s="113"/>
      <c r="Z71" s="113"/>
      <c r="AA71" s="113"/>
      <c r="AB71" s="113"/>
      <c r="AC71" s="113"/>
      <c r="AD71" s="113"/>
      <c r="AE71" s="748"/>
      <c r="AF71" s="748"/>
      <c r="AG71" s="748"/>
      <c r="AH71" s="748"/>
      <c r="AI71" s="748"/>
      <c r="AJ71" s="748"/>
      <c r="AK71" s="748"/>
      <c r="AL71" s="748"/>
      <c r="AM71" s="748"/>
      <c r="AN71" s="748"/>
      <c r="AO71" s="748"/>
      <c r="AP71" s="748"/>
      <c r="AQ71" s="748"/>
      <c r="AR71" s="748"/>
      <c r="AS71" s="748"/>
      <c r="AT71" s="748"/>
      <c r="AU71" s="748"/>
      <c r="AV71" s="748"/>
      <c r="AW71" s="748"/>
      <c r="AX71" s="748"/>
      <c r="AY71" s="748"/>
      <c r="AZ71" s="748"/>
      <c r="BA71" s="748"/>
      <c r="BB71" s="748"/>
      <c r="BC71" s="748"/>
      <c r="BD71" s="748"/>
      <c r="BE71" s="748"/>
      <c r="BF71" s="748"/>
      <c r="BG71" s="228"/>
      <c r="BH71" s="228"/>
      <c r="BI71" s="228"/>
      <c r="BJ71" s="228"/>
      <c r="BK71" s="228"/>
      <c r="BL71" s="228"/>
      <c r="BM71" s="228"/>
      <c r="BN71" s="228"/>
      <c r="BO71" s="228"/>
      <c r="BP71" s="228"/>
      <c r="BQ71" s="228"/>
      <c r="BR71" s="228"/>
      <c r="BS71" s="228"/>
      <c r="BT71" s="113"/>
      <c r="BU71" s="113"/>
      <c r="BV71" s="113"/>
      <c r="BW71" s="113"/>
      <c r="BX71" s="113"/>
      <c r="BY71" s="113"/>
      <c r="BZ71" s="113"/>
      <c r="CA71" s="113"/>
      <c r="CB71" s="113"/>
      <c r="CC71" s="113"/>
      <c r="CD71" s="113"/>
      <c r="CE71" s="113"/>
      <c r="CF71" s="113"/>
      <c r="CG71" s="113"/>
      <c r="CH71" s="113"/>
      <c r="CI71" s="113"/>
      <c r="CJ71" s="113"/>
      <c r="CK71" s="229"/>
      <c r="CL71" s="229"/>
      <c r="CM71" s="229"/>
      <c r="CN71" s="229"/>
      <c r="CO71" s="229"/>
      <c r="CP71" s="229"/>
      <c r="CQ71" s="229"/>
      <c r="CR71" s="229"/>
      <c r="CS71" s="229"/>
      <c r="CT71" s="229"/>
      <c r="CU71" s="229"/>
      <c r="CV71" s="229"/>
      <c r="CW71" s="229"/>
      <c r="CX71" s="229"/>
      <c r="CY71" s="229"/>
      <c r="CZ71" s="113"/>
      <c r="DA71" s="113"/>
      <c r="DB71" s="113"/>
      <c r="DC71" s="113"/>
      <c r="DD71" s="113"/>
      <c r="DE71" s="113"/>
      <c r="DF71" s="113"/>
      <c r="DG71" s="113"/>
      <c r="DH71" s="113"/>
      <c r="DI71" s="113"/>
      <c r="DJ71" s="113"/>
      <c r="DK71" s="113"/>
      <c r="DL71" s="113"/>
      <c r="DM71" s="113"/>
      <c r="DN71" s="113"/>
      <c r="DO71" s="113"/>
      <c r="DP71" s="113"/>
      <c r="DQ71" s="113"/>
      <c r="DR71" s="113"/>
      <c r="DS71" s="113"/>
      <c r="DT71" s="113"/>
      <c r="DU71" s="113"/>
      <c r="DV71" s="113"/>
      <c r="DW71" s="113"/>
      <c r="DX71" s="113"/>
      <c r="DY71" s="113"/>
      <c r="DZ71" s="113"/>
      <c r="EA71" s="113"/>
      <c r="EB71" s="113"/>
      <c r="EC71" s="113"/>
      <c r="ED71" s="113"/>
      <c r="EE71" s="113"/>
      <c r="EF71" s="113"/>
      <c r="EG71" s="113"/>
      <c r="EH71" s="113"/>
      <c r="EI71" s="113"/>
    </row>
    <row r="72" spans="2:139" x14ac:dyDescent="0.2">
      <c r="B72" s="230"/>
      <c r="C72" s="113"/>
      <c r="D72" s="113"/>
      <c r="E72" s="113"/>
      <c r="F72" s="113"/>
      <c r="G72" s="113"/>
      <c r="H72" s="113"/>
      <c r="I72" s="261"/>
      <c r="J72" s="113"/>
      <c r="K72" s="113"/>
      <c r="L72" s="113"/>
      <c r="M72" s="113"/>
      <c r="N72" s="113"/>
      <c r="O72" s="113"/>
      <c r="P72" s="113"/>
      <c r="Q72" s="113"/>
      <c r="R72" s="113"/>
      <c r="S72" s="113"/>
      <c r="T72" s="113"/>
      <c r="U72" s="113"/>
      <c r="V72" s="113"/>
      <c r="W72" s="113"/>
      <c r="X72" s="113"/>
      <c r="Y72" s="113"/>
      <c r="Z72" s="113"/>
      <c r="AA72" s="113"/>
      <c r="AB72" s="113"/>
      <c r="AC72" s="113"/>
      <c r="AD72" s="113"/>
      <c r="AE72" s="748"/>
      <c r="AF72" s="748"/>
      <c r="AG72" s="748"/>
      <c r="AH72" s="748"/>
      <c r="AI72" s="748"/>
      <c r="AJ72" s="748"/>
      <c r="AK72" s="748"/>
      <c r="AL72" s="748"/>
      <c r="AM72" s="748"/>
      <c r="AN72" s="748"/>
      <c r="AO72" s="748"/>
      <c r="AP72" s="748"/>
      <c r="AQ72" s="748"/>
      <c r="AR72" s="748"/>
      <c r="AS72" s="748"/>
      <c r="AT72" s="748"/>
      <c r="AU72" s="748"/>
      <c r="AV72" s="748"/>
      <c r="AW72" s="748"/>
      <c r="AX72" s="748"/>
      <c r="AY72" s="748"/>
      <c r="AZ72" s="748"/>
      <c r="BA72" s="748"/>
      <c r="BB72" s="748"/>
      <c r="BC72" s="748"/>
      <c r="BD72" s="748"/>
      <c r="BE72" s="748"/>
      <c r="BF72" s="748"/>
      <c r="BG72" s="228"/>
      <c r="BH72" s="228"/>
      <c r="BI72" s="228"/>
      <c r="BJ72" s="228"/>
      <c r="BK72" s="228"/>
      <c r="BL72" s="228"/>
      <c r="BM72" s="228"/>
      <c r="BN72" s="228"/>
      <c r="BO72" s="228"/>
      <c r="BP72" s="228"/>
      <c r="BQ72" s="228"/>
      <c r="BR72" s="228"/>
      <c r="BS72" s="228"/>
      <c r="BT72" s="113"/>
      <c r="BU72" s="113"/>
      <c r="BV72" s="113"/>
      <c r="BW72" s="113"/>
      <c r="BX72" s="113"/>
      <c r="BY72" s="113"/>
      <c r="BZ72" s="113"/>
      <c r="CA72" s="113"/>
      <c r="CB72" s="113"/>
      <c r="CC72" s="113"/>
      <c r="CD72" s="113"/>
      <c r="CE72" s="113"/>
      <c r="CF72" s="113"/>
      <c r="CG72" s="113"/>
      <c r="CH72" s="113"/>
      <c r="CI72" s="113"/>
      <c r="CJ72" s="113"/>
      <c r="CK72" s="229"/>
      <c r="CL72" s="229"/>
      <c r="CM72" s="229"/>
      <c r="CN72" s="229"/>
      <c r="CO72" s="229"/>
      <c r="CP72" s="229"/>
      <c r="CQ72" s="229"/>
      <c r="CR72" s="229"/>
      <c r="CS72" s="229"/>
      <c r="CT72" s="229"/>
      <c r="CU72" s="229"/>
      <c r="CV72" s="229"/>
      <c r="CW72" s="229"/>
      <c r="CX72" s="229"/>
      <c r="CY72" s="229"/>
      <c r="CZ72" s="113"/>
      <c r="DA72" s="113"/>
      <c r="DB72" s="113"/>
      <c r="DC72" s="113"/>
      <c r="DD72" s="113"/>
      <c r="DE72" s="113"/>
      <c r="DF72" s="113"/>
      <c r="DG72" s="113"/>
      <c r="DH72" s="113"/>
      <c r="DI72" s="113"/>
      <c r="DJ72" s="113"/>
      <c r="DK72" s="113"/>
      <c r="DL72" s="113"/>
      <c r="DM72" s="113"/>
      <c r="DN72" s="113"/>
      <c r="DO72" s="113"/>
      <c r="DP72" s="113"/>
      <c r="DQ72" s="113"/>
      <c r="DR72" s="113"/>
      <c r="DS72" s="113"/>
      <c r="DT72" s="113"/>
      <c r="DU72" s="113"/>
      <c r="DV72" s="113"/>
      <c r="DW72" s="113"/>
      <c r="DX72" s="113"/>
      <c r="DY72" s="113"/>
      <c r="DZ72" s="113"/>
      <c r="EA72" s="113"/>
      <c r="EB72" s="113"/>
      <c r="EC72" s="113"/>
      <c r="ED72" s="113"/>
      <c r="EE72" s="113"/>
      <c r="EF72" s="113"/>
      <c r="EG72" s="113"/>
      <c r="EH72" s="113"/>
      <c r="EI72" s="113"/>
    </row>
    <row r="73" spans="2:139" x14ac:dyDescent="0.2">
      <c r="B73" s="230"/>
      <c r="C73" s="113"/>
      <c r="D73" s="113"/>
      <c r="E73" s="113"/>
      <c r="F73" s="113"/>
      <c r="G73" s="113"/>
      <c r="H73" s="113"/>
      <c r="I73" s="261"/>
      <c r="J73" s="113"/>
      <c r="K73" s="113"/>
      <c r="L73" s="113"/>
      <c r="M73" s="113"/>
      <c r="N73" s="113"/>
      <c r="O73" s="113"/>
      <c r="P73" s="113"/>
      <c r="Q73" s="113"/>
      <c r="R73" s="113"/>
      <c r="S73" s="113"/>
      <c r="T73" s="113"/>
      <c r="U73" s="113"/>
      <c r="V73" s="113"/>
      <c r="W73" s="113"/>
      <c r="X73" s="113"/>
      <c r="Y73" s="113"/>
      <c r="Z73" s="113"/>
      <c r="AA73" s="113"/>
      <c r="AB73" s="113"/>
      <c r="AC73" s="113"/>
      <c r="AD73" s="113"/>
      <c r="AE73" s="748"/>
      <c r="AF73" s="748"/>
      <c r="AG73" s="748"/>
      <c r="AH73" s="748"/>
      <c r="AI73" s="748"/>
      <c r="AJ73" s="748"/>
      <c r="AK73" s="748"/>
      <c r="AL73" s="748"/>
      <c r="AM73" s="748"/>
      <c r="AN73" s="748"/>
      <c r="AO73" s="748"/>
      <c r="AP73" s="748"/>
      <c r="AQ73" s="748"/>
      <c r="AR73" s="748"/>
      <c r="AS73" s="748"/>
      <c r="AT73" s="748"/>
      <c r="AU73" s="748"/>
      <c r="AV73" s="748"/>
      <c r="AW73" s="748"/>
      <c r="AX73" s="748"/>
      <c r="AY73" s="748"/>
      <c r="AZ73" s="748"/>
      <c r="BA73" s="748"/>
      <c r="BB73" s="748"/>
      <c r="BC73" s="748"/>
      <c r="BD73" s="748"/>
      <c r="BE73" s="748"/>
      <c r="BF73" s="748"/>
      <c r="BG73" s="228"/>
      <c r="BH73" s="228"/>
      <c r="BI73" s="228"/>
      <c r="BJ73" s="228"/>
      <c r="BK73" s="228"/>
      <c r="BL73" s="228"/>
      <c r="BM73" s="228"/>
      <c r="BN73" s="228"/>
      <c r="BO73" s="228"/>
      <c r="BP73" s="228"/>
      <c r="BQ73" s="228"/>
      <c r="BR73" s="228"/>
      <c r="BS73" s="228"/>
      <c r="BT73" s="113"/>
      <c r="BU73" s="113"/>
      <c r="BV73" s="113"/>
      <c r="BW73" s="113"/>
      <c r="BX73" s="113"/>
      <c r="BY73" s="113"/>
      <c r="BZ73" s="113"/>
      <c r="CA73" s="113"/>
      <c r="CB73" s="113"/>
      <c r="CC73" s="113"/>
      <c r="CD73" s="113"/>
      <c r="CE73" s="113"/>
      <c r="CF73" s="113"/>
      <c r="CG73" s="113"/>
      <c r="CH73" s="113"/>
      <c r="CI73" s="113"/>
      <c r="CJ73" s="113"/>
      <c r="CK73" s="229"/>
      <c r="CL73" s="229"/>
      <c r="CM73" s="229"/>
      <c r="CN73" s="229"/>
      <c r="CO73" s="229"/>
      <c r="CP73" s="229"/>
      <c r="CQ73" s="229"/>
      <c r="CR73" s="229"/>
      <c r="CS73" s="229"/>
      <c r="CT73" s="229"/>
      <c r="CU73" s="229"/>
      <c r="CV73" s="229"/>
      <c r="CW73" s="229"/>
      <c r="CX73" s="229"/>
      <c r="CY73" s="229"/>
      <c r="CZ73" s="113"/>
      <c r="DA73" s="113"/>
      <c r="DB73" s="113"/>
      <c r="DC73" s="113"/>
      <c r="DD73" s="113"/>
      <c r="DE73" s="113"/>
      <c r="DF73" s="113"/>
      <c r="DG73" s="113"/>
      <c r="DH73" s="113"/>
      <c r="DI73" s="113"/>
      <c r="DJ73" s="113"/>
      <c r="DK73" s="113"/>
      <c r="DL73" s="113"/>
      <c r="DM73" s="113"/>
      <c r="DN73" s="113"/>
      <c r="DO73" s="113"/>
      <c r="DP73" s="113"/>
      <c r="DQ73" s="113"/>
      <c r="DR73" s="113"/>
      <c r="DS73" s="113"/>
      <c r="DT73" s="113"/>
      <c r="DU73" s="113"/>
      <c r="DV73" s="113"/>
      <c r="DW73" s="113"/>
      <c r="DX73" s="113"/>
      <c r="DY73" s="113"/>
      <c r="DZ73" s="113"/>
      <c r="EA73" s="113"/>
      <c r="EB73" s="113"/>
      <c r="EC73" s="113"/>
      <c r="ED73" s="113"/>
      <c r="EE73" s="113"/>
      <c r="EF73" s="113"/>
      <c r="EG73" s="113"/>
      <c r="EH73" s="113"/>
      <c r="EI73" s="113"/>
    </row>
    <row r="74" spans="2:139" x14ac:dyDescent="0.2">
      <c r="B74" s="230"/>
      <c r="C74" s="113"/>
      <c r="D74" s="113"/>
      <c r="E74" s="113"/>
      <c r="F74" s="113"/>
      <c r="G74" s="113"/>
      <c r="H74" s="113"/>
      <c r="I74" s="261"/>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228"/>
      <c r="AR74" s="228"/>
      <c r="AS74" s="228"/>
      <c r="AT74" s="228"/>
      <c r="AU74" s="228"/>
      <c r="AV74" s="228"/>
      <c r="AW74" s="228"/>
      <c r="AX74" s="228"/>
      <c r="AY74" s="228"/>
      <c r="AZ74" s="228"/>
      <c r="BA74" s="228"/>
      <c r="BB74" s="228"/>
      <c r="BC74" s="228"/>
      <c r="BD74" s="228"/>
      <c r="BE74" s="228"/>
      <c r="BF74" s="228"/>
      <c r="BG74" s="228"/>
      <c r="BH74" s="228"/>
      <c r="BI74" s="228"/>
      <c r="BJ74" s="228"/>
      <c r="BK74" s="228"/>
      <c r="BL74" s="228"/>
      <c r="BM74" s="228"/>
      <c r="BN74" s="228"/>
      <c r="BO74" s="228"/>
      <c r="BP74" s="228"/>
      <c r="BQ74" s="228"/>
      <c r="BR74" s="228"/>
      <c r="BS74" s="228"/>
      <c r="BT74" s="113"/>
      <c r="BU74" s="113"/>
      <c r="BV74" s="113"/>
      <c r="BW74" s="113"/>
      <c r="BX74" s="113"/>
      <c r="BY74" s="113"/>
      <c r="BZ74" s="113"/>
      <c r="CA74" s="113"/>
      <c r="CB74" s="113"/>
      <c r="CC74" s="113"/>
      <c r="CD74" s="113"/>
      <c r="CE74" s="113"/>
      <c r="CF74" s="113"/>
      <c r="CG74" s="113"/>
      <c r="CH74" s="113"/>
      <c r="CI74" s="113"/>
      <c r="CJ74" s="113"/>
      <c r="CK74" s="229"/>
      <c r="CL74" s="229"/>
      <c r="CM74" s="229"/>
      <c r="CN74" s="229"/>
      <c r="CO74" s="229"/>
      <c r="CP74" s="229"/>
      <c r="CQ74" s="229"/>
      <c r="CR74" s="229"/>
      <c r="CS74" s="229"/>
      <c r="CT74" s="229"/>
      <c r="CU74" s="229"/>
      <c r="CV74" s="229"/>
      <c r="CW74" s="229"/>
      <c r="CX74" s="229"/>
      <c r="CY74" s="229"/>
      <c r="CZ74" s="113"/>
      <c r="DA74" s="113"/>
      <c r="DB74" s="113"/>
      <c r="DC74" s="113"/>
      <c r="DD74" s="113"/>
      <c r="DE74" s="113"/>
      <c r="DF74" s="113"/>
      <c r="DG74" s="113"/>
      <c r="DH74" s="113"/>
      <c r="DI74" s="113"/>
      <c r="DJ74" s="113"/>
      <c r="DK74" s="113"/>
      <c r="DL74" s="113"/>
      <c r="DM74" s="113"/>
      <c r="DN74" s="113"/>
      <c r="DO74" s="113"/>
      <c r="DP74" s="113"/>
      <c r="DQ74" s="113"/>
      <c r="DR74" s="113"/>
      <c r="DS74" s="113"/>
      <c r="DT74" s="113"/>
      <c r="DU74" s="113"/>
      <c r="DV74" s="113"/>
      <c r="DW74" s="113"/>
      <c r="DX74" s="113"/>
      <c r="DY74" s="113"/>
      <c r="DZ74" s="113"/>
      <c r="EA74" s="113"/>
      <c r="EB74" s="113"/>
      <c r="EC74" s="113"/>
      <c r="ED74" s="113"/>
      <c r="EE74" s="113"/>
      <c r="EF74" s="113"/>
      <c r="EG74" s="113"/>
      <c r="EH74" s="113"/>
      <c r="EI74" s="113"/>
    </row>
    <row r="75" spans="2:139" x14ac:dyDescent="0.2">
      <c r="B75" s="230"/>
      <c r="C75" s="113"/>
      <c r="D75" s="113"/>
      <c r="E75" s="113"/>
      <c r="F75" s="113"/>
      <c r="G75" s="113"/>
      <c r="H75" s="113"/>
      <c r="I75" s="261"/>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228"/>
      <c r="AR75" s="228"/>
      <c r="AS75" s="228"/>
      <c r="AT75" s="228"/>
      <c r="AU75" s="228"/>
      <c r="AV75" s="228"/>
      <c r="AW75" s="228"/>
      <c r="AX75" s="228"/>
      <c r="AY75" s="228"/>
      <c r="AZ75" s="228"/>
      <c r="BA75" s="228"/>
      <c r="BB75" s="228"/>
      <c r="BC75" s="228"/>
      <c r="BD75" s="228"/>
      <c r="BE75" s="228"/>
      <c r="BF75" s="228"/>
      <c r="BG75" s="228"/>
      <c r="BH75" s="228"/>
      <c r="BI75" s="228"/>
      <c r="BJ75" s="228"/>
      <c r="BK75" s="228"/>
      <c r="BL75" s="228"/>
      <c r="BM75" s="228"/>
      <c r="BN75" s="228"/>
      <c r="BO75" s="228"/>
      <c r="BP75" s="228"/>
      <c r="BQ75" s="228"/>
      <c r="BR75" s="228"/>
      <c r="BS75" s="228"/>
      <c r="BT75" s="113"/>
      <c r="BU75" s="113"/>
      <c r="BV75" s="113"/>
      <c r="BW75" s="113"/>
      <c r="BX75" s="113"/>
      <c r="BY75" s="113"/>
      <c r="BZ75" s="113"/>
      <c r="CA75" s="113"/>
      <c r="CB75" s="113"/>
      <c r="CC75" s="113"/>
      <c r="CD75" s="113"/>
      <c r="CE75" s="113"/>
      <c r="CF75" s="113"/>
      <c r="CG75" s="113"/>
      <c r="CH75" s="113"/>
      <c r="CI75" s="113"/>
      <c r="CJ75" s="113"/>
      <c r="CK75" s="229"/>
      <c r="CL75" s="229"/>
      <c r="CM75" s="229"/>
      <c r="CN75" s="229"/>
      <c r="CO75" s="229"/>
      <c r="CP75" s="229"/>
      <c r="CQ75" s="229"/>
      <c r="CR75" s="229"/>
      <c r="CS75" s="229"/>
      <c r="CT75" s="229"/>
      <c r="CU75" s="229"/>
      <c r="CV75" s="229"/>
      <c r="CW75" s="229"/>
      <c r="CX75" s="229"/>
      <c r="CY75" s="229"/>
      <c r="CZ75" s="113"/>
      <c r="DA75" s="113"/>
      <c r="DB75" s="113"/>
      <c r="DC75" s="113"/>
      <c r="DD75" s="113"/>
      <c r="DE75" s="113"/>
      <c r="DF75" s="113"/>
      <c r="DG75" s="113"/>
      <c r="DH75" s="113"/>
      <c r="DI75" s="113"/>
      <c r="DJ75" s="113"/>
      <c r="DK75" s="113"/>
      <c r="DL75" s="113"/>
      <c r="DM75" s="113"/>
      <c r="DN75" s="113"/>
      <c r="DO75" s="113"/>
      <c r="DP75" s="113"/>
      <c r="DQ75" s="113"/>
      <c r="DR75" s="113"/>
      <c r="DS75" s="113"/>
      <c r="DT75" s="113"/>
      <c r="DU75" s="113"/>
      <c r="DV75" s="113"/>
      <c r="DW75" s="113"/>
      <c r="DX75" s="113"/>
      <c r="DY75" s="113"/>
      <c r="DZ75" s="113"/>
      <c r="EA75" s="113"/>
      <c r="EB75" s="113"/>
      <c r="EC75" s="113"/>
      <c r="ED75" s="113"/>
      <c r="EE75" s="113"/>
      <c r="EF75" s="113"/>
      <c r="EG75" s="113"/>
      <c r="EH75" s="113"/>
      <c r="EI75" s="113"/>
    </row>
    <row r="76" spans="2:139" x14ac:dyDescent="0.2">
      <c r="B76" s="230"/>
      <c r="C76" s="113"/>
      <c r="D76" s="113"/>
      <c r="E76" s="113"/>
      <c r="F76" s="113"/>
      <c r="G76" s="113"/>
      <c r="H76" s="113"/>
      <c r="I76" s="261"/>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228"/>
      <c r="AR76" s="228"/>
      <c r="AS76" s="228"/>
      <c r="AT76" s="228"/>
      <c r="AU76" s="228"/>
      <c r="AV76" s="228"/>
      <c r="AW76" s="228"/>
      <c r="AX76" s="228"/>
      <c r="AY76" s="228"/>
      <c r="AZ76" s="228"/>
      <c r="BA76" s="228"/>
      <c r="BB76" s="228"/>
      <c r="BC76" s="228"/>
      <c r="BD76" s="228"/>
      <c r="BE76" s="228"/>
      <c r="BF76" s="228"/>
      <c r="BG76" s="228"/>
      <c r="BH76" s="228"/>
      <c r="BI76" s="228"/>
      <c r="BJ76" s="228"/>
      <c r="BK76" s="228"/>
      <c r="BL76" s="228"/>
      <c r="BM76" s="228"/>
      <c r="BN76" s="228"/>
      <c r="BO76" s="228"/>
      <c r="BP76" s="228"/>
      <c r="BQ76" s="228"/>
      <c r="BR76" s="228"/>
      <c r="BS76" s="228"/>
      <c r="BT76" s="113"/>
      <c r="BU76" s="113"/>
      <c r="BV76" s="113"/>
      <c r="BW76" s="113"/>
      <c r="BX76" s="113"/>
      <c r="BY76" s="113"/>
      <c r="BZ76" s="113"/>
      <c r="CA76" s="113"/>
      <c r="CB76" s="113"/>
      <c r="CC76" s="113"/>
      <c r="CD76" s="113"/>
      <c r="CE76" s="113"/>
      <c r="CF76" s="113"/>
      <c r="CG76" s="113"/>
      <c r="CH76" s="113"/>
      <c r="CI76" s="113"/>
      <c r="CJ76" s="113"/>
      <c r="CK76" s="229"/>
      <c r="CL76" s="229"/>
      <c r="CM76" s="229"/>
      <c r="CN76" s="229"/>
      <c r="CO76" s="229"/>
      <c r="CP76" s="229"/>
      <c r="CQ76" s="229"/>
      <c r="CR76" s="229"/>
      <c r="CS76" s="229"/>
      <c r="CT76" s="229"/>
      <c r="CU76" s="229"/>
      <c r="CV76" s="229"/>
      <c r="CW76" s="229"/>
      <c r="CX76" s="229"/>
      <c r="CY76" s="229"/>
      <c r="CZ76" s="113"/>
      <c r="DA76" s="113"/>
      <c r="DB76" s="113"/>
      <c r="DC76" s="113"/>
      <c r="DD76" s="113"/>
      <c r="DE76" s="113"/>
      <c r="DF76" s="113"/>
      <c r="DG76" s="113"/>
      <c r="DH76" s="113"/>
      <c r="DI76" s="113"/>
      <c r="DJ76" s="113"/>
      <c r="DK76" s="113"/>
      <c r="DL76" s="113"/>
      <c r="DM76" s="113"/>
      <c r="DN76" s="113"/>
      <c r="DO76" s="113"/>
      <c r="DP76" s="113"/>
      <c r="DQ76" s="113"/>
      <c r="DR76" s="113"/>
      <c r="DS76" s="113"/>
      <c r="DT76" s="113"/>
      <c r="DU76" s="113"/>
      <c r="DV76" s="113"/>
      <c r="DW76" s="113"/>
      <c r="DX76" s="113"/>
      <c r="DY76" s="113"/>
      <c r="DZ76" s="113"/>
      <c r="EA76" s="113"/>
      <c r="EB76" s="113"/>
      <c r="EC76" s="113"/>
      <c r="ED76" s="113"/>
      <c r="EE76" s="113"/>
      <c r="EF76" s="113"/>
      <c r="EG76" s="113"/>
      <c r="EH76" s="113"/>
      <c r="EI76" s="113"/>
    </row>
    <row r="77" spans="2:139" x14ac:dyDescent="0.2">
      <c r="B77" s="230"/>
      <c r="C77" s="113"/>
      <c r="D77" s="113"/>
      <c r="E77" s="113"/>
      <c r="F77" s="113"/>
      <c r="G77" s="113"/>
      <c r="H77" s="113"/>
      <c r="I77" s="261"/>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228"/>
      <c r="AR77" s="228"/>
      <c r="AS77" s="228"/>
      <c r="AT77" s="228"/>
      <c r="AU77" s="228"/>
      <c r="AV77" s="228"/>
      <c r="AW77" s="228"/>
      <c r="AX77" s="228"/>
      <c r="AY77" s="228"/>
      <c r="AZ77" s="228"/>
      <c r="BA77" s="228"/>
      <c r="BB77" s="228"/>
      <c r="BC77" s="228"/>
      <c r="BD77" s="228"/>
      <c r="BE77" s="228"/>
      <c r="BF77" s="228"/>
      <c r="BG77" s="228"/>
      <c r="BH77" s="228"/>
      <c r="BI77" s="228"/>
      <c r="BJ77" s="228"/>
      <c r="BK77" s="228"/>
      <c r="BL77" s="228"/>
      <c r="BM77" s="228"/>
      <c r="BN77" s="228"/>
      <c r="BO77" s="228"/>
      <c r="BP77" s="228"/>
      <c r="BQ77" s="228"/>
      <c r="BR77" s="228"/>
      <c r="BS77" s="228"/>
      <c r="BT77" s="113"/>
      <c r="BU77" s="113"/>
      <c r="BV77" s="113"/>
      <c r="BW77" s="113"/>
      <c r="BX77" s="113"/>
      <c r="BY77" s="113"/>
      <c r="BZ77" s="113"/>
      <c r="CA77" s="113"/>
      <c r="CB77" s="113"/>
      <c r="CC77" s="113"/>
      <c r="CD77" s="113"/>
      <c r="CE77" s="113"/>
      <c r="CF77" s="113"/>
      <c r="CG77" s="113"/>
      <c r="CH77" s="113"/>
      <c r="CI77" s="113"/>
      <c r="CJ77" s="113"/>
      <c r="CK77" s="229"/>
      <c r="CL77" s="229"/>
      <c r="CM77" s="229"/>
      <c r="CN77" s="229"/>
      <c r="CO77" s="229"/>
      <c r="CP77" s="229"/>
      <c r="CQ77" s="229"/>
      <c r="CR77" s="229"/>
      <c r="CS77" s="229"/>
      <c r="CT77" s="229"/>
      <c r="CU77" s="229"/>
      <c r="CV77" s="229"/>
      <c r="CW77" s="229"/>
      <c r="CX77" s="229"/>
      <c r="CY77" s="229"/>
      <c r="CZ77" s="113"/>
      <c r="DA77" s="113"/>
      <c r="DB77" s="113"/>
      <c r="DC77" s="113"/>
      <c r="DD77" s="113"/>
      <c r="DE77" s="113"/>
      <c r="DF77" s="113"/>
      <c r="DG77" s="113"/>
      <c r="DH77" s="113"/>
      <c r="DI77" s="113"/>
      <c r="DJ77" s="113"/>
      <c r="DK77" s="113"/>
      <c r="DL77" s="113"/>
      <c r="DM77" s="113"/>
      <c r="DN77" s="113"/>
      <c r="DO77" s="113"/>
      <c r="DP77" s="113"/>
      <c r="DQ77" s="113"/>
      <c r="DR77" s="113"/>
      <c r="DS77" s="113"/>
      <c r="DT77" s="113"/>
      <c r="DU77" s="113"/>
      <c r="DV77" s="113"/>
      <c r="DW77" s="113"/>
      <c r="DX77" s="113"/>
      <c r="DY77" s="113"/>
      <c r="DZ77" s="113"/>
      <c r="EA77" s="113"/>
      <c r="EB77" s="113"/>
      <c r="EC77" s="113"/>
      <c r="ED77" s="113"/>
      <c r="EE77" s="113"/>
      <c r="EF77" s="113"/>
      <c r="EG77" s="113"/>
      <c r="EH77" s="113"/>
      <c r="EI77" s="113"/>
    </row>
    <row r="78" spans="2:139" x14ac:dyDescent="0.2">
      <c r="B78" s="230"/>
      <c r="C78" s="113"/>
      <c r="D78" s="113"/>
      <c r="E78" s="113"/>
      <c r="F78" s="113"/>
      <c r="G78" s="113"/>
      <c r="H78" s="113"/>
      <c r="I78" s="261"/>
      <c r="J78" s="113"/>
      <c r="K78" s="113"/>
      <c r="L78" s="113"/>
      <c r="M78" s="113"/>
      <c r="N78" s="113"/>
      <c r="O78" s="113"/>
      <c r="P78" s="113"/>
      <c r="Q78" s="113"/>
      <c r="R78" s="113"/>
      <c r="S78" s="113"/>
      <c r="T78" s="113"/>
      <c r="U78" s="113"/>
      <c r="V78" s="113"/>
      <c r="W78" s="113"/>
      <c r="X78" s="113"/>
      <c r="Y78" s="113"/>
      <c r="Z78" s="113"/>
      <c r="AA78" s="113"/>
      <c r="AB78" s="113"/>
      <c r="AC78" s="113"/>
      <c r="AD78" s="113"/>
      <c r="AE78" s="113"/>
      <c r="AF78" s="113"/>
      <c r="AG78" s="113"/>
      <c r="AH78" s="113"/>
      <c r="AI78" s="113"/>
      <c r="AJ78" s="113"/>
      <c r="AK78" s="113"/>
      <c r="AL78" s="113"/>
      <c r="AM78" s="113"/>
      <c r="AN78" s="113"/>
      <c r="AO78" s="113"/>
      <c r="AP78" s="113"/>
      <c r="AQ78" s="228"/>
      <c r="AR78" s="228"/>
      <c r="AS78" s="228"/>
      <c r="AT78" s="228"/>
      <c r="AU78" s="228"/>
      <c r="AV78" s="228"/>
      <c r="AW78" s="228"/>
      <c r="AX78" s="228"/>
      <c r="AY78" s="228"/>
      <c r="AZ78" s="228"/>
      <c r="BA78" s="228"/>
      <c r="BB78" s="228"/>
      <c r="BC78" s="228"/>
      <c r="BD78" s="228"/>
      <c r="BE78" s="228"/>
      <c r="BF78" s="228"/>
      <c r="BG78" s="228"/>
      <c r="BH78" s="228"/>
      <c r="BI78" s="228"/>
      <c r="BJ78" s="228"/>
      <c r="BK78" s="228"/>
      <c r="BL78" s="228"/>
      <c r="BM78" s="228"/>
      <c r="BN78" s="228"/>
      <c r="BO78" s="228"/>
      <c r="BP78" s="228"/>
      <c r="BQ78" s="228"/>
      <c r="BR78" s="228"/>
      <c r="BS78" s="228"/>
      <c r="BT78" s="113"/>
      <c r="BU78" s="113"/>
      <c r="BV78" s="113"/>
      <c r="BW78" s="113"/>
      <c r="BX78" s="113"/>
      <c r="BY78" s="113"/>
      <c r="BZ78" s="113"/>
      <c r="CA78" s="113"/>
      <c r="CB78" s="113"/>
      <c r="CC78" s="113"/>
      <c r="CD78" s="113"/>
      <c r="CE78" s="113"/>
      <c r="CF78" s="113"/>
      <c r="CG78" s="113"/>
      <c r="CH78" s="113"/>
      <c r="CI78" s="113"/>
      <c r="CJ78" s="113"/>
      <c r="CK78" s="229"/>
      <c r="CL78" s="229"/>
      <c r="CM78" s="229"/>
      <c r="CN78" s="229"/>
      <c r="CO78" s="229"/>
      <c r="CP78" s="229"/>
      <c r="CQ78" s="229"/>
      <c r="CR78" s="229"/>
      <c r="CS78" s="229"/>
      <c r="CT78" s="229"/>
      <c r="CU78" s="229"/>
      <c r="CV78" s="229"/>
      <c r="CW78" s="229"/>
      <c r="CX78" s="229"/>
      <c r="CY78" s="229"/>
      <c r="CZ78" s="113"/>
      <c r="DA78" s="113"/>
      <c r="DB78" s="113"/>
      <c r="DC78" s="113"/>
      <c r="DD78" s="113"/>
      <c r="DE78" s="113"/>
      <c r="DF78" s="113"/>
      <c r="DG78" s="113"/>
      <c r="DH78" s="113"/>
      <c r="DI78" s="113"/>
      <c r="DJ78" s="113"/>
      <c r="DK78" s="113"/>
      <c r="DL78" s="113"/>
      <c r="DM78" s="113"/>
      <c r="DN78" s="113"/>
      <c r="DO78" s="113"/>
      <c r="DP78" s="113"/>
      <c r="DQ78" s="113"/>
      <c r="DR78" s="113"/>
      <c r="DS78" s="113"/>
      <c r="DT78" s="113"/>
      <c r="DU78" s="113"/>
      <c r="DV78" s="113"/>
      <c r="DW78" s="113"/>
      <c r="DX78" s="113"/>
      <c r="DY78" s="113"/>
      <c r="DZ78" s="113"/>
      <c r="EA78" s="113"/>
      <c r="EB78" s="113"/>
      <c r="EC78" s="113"/>
      <c r="ED78" s="113"/>
      <c r="EE78" s="113"/>
      <c r="EF78" s="113"/>
      <c r="EG78" s="113"/>
      <c r="EH78" s="113"/>
      <c r="EI78" s="113"/>
    </row>
    <row r="79" spans="2:139" x14ac:dyDescent="0.2">
      <c r="B79" s="230"/>
      <c r="C79" s="113"/>
      <c r="D79" s="113"/>
      <c r="E79" s="113"/>
      <c r="F79" s="113"/>
      <c r="G79" s="113"/>
      <c r="H79" s="113"/>
      <c r="I79" s="261"/>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228"/>
      <c r="AR79" s="228"/>
      <c r="AS79" s="228"/>
      <c r="AT79" s="228"/>
      <c r="AU79" s="228"/>
      <c r="AV79" s="228"/>
      <c r="AW79" s="228"/>
      <c r="AX79" s="228"/>
      <c r="AY79" s="228"/>
      <c r="AZ79" s="228"/>
      <c r="BA79" s="228"/>
      <c r="BB79" s="228"/>
      <c r="BC79" s="228"/>
      <c r="BD79" s="228"/>
      <c r="BE79" s="228"/>
      <c r="BF79" s="228"/>
      <c r="BG79" s="228"/>
      <c r="BH79" s="228"/>
      <c r="BI79" s="228"/>
      <c r="BJ79" s="228"/>
      <c r="BK79" s="228"/>
      <c r="BL79" s="228"/>
      <c r="BM79" s="228"/>
      <c r="BN79" s="228"/>
      <c r="BO79" s="228"/>
      <c r="BP79" s="228"/>
      <c r="BQ79" s="228"/>
      <c r="BR79" s="228"/>
      <c r="BS79" s="228"/>
      <c r="BT79" s="113"/>
      <c r="BU79" s="113"/>
      <c r="BV79" s="113"/>
      <c r="BW79" s="113"/>
      <c r="BX79" s="113"/>
      <c r="BY79" s="113"/>
      <c r="BZ79" s="113"/>
      <c r="CA79" s="113"/>
      <c r="CB79" s="113"/>
      <c r="CC79" s="113"/>
      <c r="CD79" s="113"/>
      <c r="CE79" s="113"/>
      <c r="CF79" s="113"/>
      <c r="CG79" s="113"/>
      <c r="CH79" s="113"/>
      <c r="CI79" s="113"/>
      <c r="CJ79" s="113"/>
      <c r="CK79" s="229"/>
      <c r="CL79" s="229"/>
      <c r="CM79" s="229"/>
      <c r="CN79" s="229"/>
      <c r="CO79" s="229"/>
      <c r="CP79" s="229"/>
      <c r="CQ79" s="229"/>
      <c r="CR79" s="229"/>
      <c r="CS79" s="229"/>
      <c r="CT79" s="229"/>
      <c r="CU79" s="229"/>
      <c r="CV79" s="229"/>
      <c r="CW79" s="229"/>
      <c r="CX79" s="229"/>
      <c r="CY79" s="229"/>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c r="EA79" s="113"/>
      <c r="EB79" s="113"/>
      <c r="EC79" s="113"/>
      <c r="ED79" s="113"/>
      <c r="EE79" s="113"/>
      <c r="EF79" s="113"/>
      <c r="EG79" s="113"/>
      <c r="EH79" s="113"/>
      <c r="EI79" s="113"/>
    </row>
    <row r="80" spans="2:139" x14ac:dyDescent="0.2">
      <c r="B80" s="230"/>
      <c r="C80" s="113"/>
      <c r="D80" s="113"/>
      <c r="E80" s="113"/>
      <c r="F80" s="113"/>
      <c r="G80" s="113"/>
      <c r="H80" s="113"/>
      <c r="I80" s="261"/>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228"/>
      <c r="AR80" s="228"/>
      <c r="AS80" s="228"/>
      <c r="AT80" s="228"/>
      <c r="AU80" s="228"/>
      <c r="AV80" s="228"/>
      <c r="AW80" s="228"/>
      <c r="AX80" s="228"/>
      <c r="AY80" s="228"/>
      <c r="AZ80" s="228"/>
      <c r="BA80" s="228"/>
      <c r="BB80" s="228"/>
      <c r="BC80" s="228"/>
      <c r="BD80" s="228"/>
      <c r="BE80" s="228"/>
      <c r="BF80" s="228"/>
      <c r="BG80" s="228"/>
      <c r="BH80" s="228"/>
      <c r="BI80" s="228"/>
      <c r="BJ80" s="228"/>
      <c r="BK80" s="228"/>
      <c r="BL80" s="228"/>
      <c r="BM80" s="228"/>
      <c r="BN80" s="228"/>
      <c r="BO80" s="228"/>
      <c r="BP80" s="228"/>
      <c r="BQ80" s="228"/>
      <c r="BR80" s="228"/>
      <c r="BS80" s="228"/>
      <c r="BT80" s="113"/>
      <c r="BU80" s="113"/>
      <c r="BV80" s="113"/>
      <c r="BW80" s="113"/>
      <c r="BX80" s="113"/>
      <c r="BY80" s="113"/>
      <c r="BZ80" s="113"/>
      <c r="CA80" s="113"/>
      <c r="CB80" s="113"/>
      <c r="CC80" s="113"/>
      <c r="CD80" s="113"/>
      <c r="CE80" s="113"/>
      <c r="CF80" s="113"/>
      <c r="CG80" s="113"/>
      <c r="CH80" s="113"/>
      <c r="CI80" s="113"/>
      <c r="CJ80" s="113"/>
      <c r="CK80" s="229"/>
      <c r="CL80" s="229"/>
      <c r="CM80" s="229"/>
      <c r="CN80" s="229"/>
      <c r="CO80" s="229"/>
      <c r="CP80" s="229"/>
      <c r="CQ80" s="229"/>
      <c r="CR80" s="229"/>
      <c r="CS80" s="229"/>
      <c r="CT80" s="229"/>
      <c r="CU80" s="229"/>
      <c r="CV80" s="229"/>
      <c r="CW80" s="229"/>
      <c r="CX80" s="229"/>
      <c r="CY80" s="229"/>
      <c r="CZ80" s="113"/>
      <c r="DA80" s="113"/>
      <c r="DB80" s="113"/>
      <c r="DC80" s="113"/>
      <c r="DD80" s="113"/>
      <c r="DE80" s="113"/>
      <c r="DF80" s="113"/>
      <c r="DG80" s="113"/>
      <c r="DH80" s="113"/>
      <c r="DI80" s="113"/>
      <c r="DJ80" s="113"/>
      <c r="DK80" s="113"/>
      <c r="DL80" s="113"/>
      <c r="DM80" s="113"/>
      <c r="DN80" s="113"/>
      <c r="DO80" s="113"/>
      <c r="DP80" s="113"/>
      <c r="DQ80" s="113"/>
      <c r="DR80" s="113"/>
      <c r="DS80" s="113"/>
      <c r="DT80" s="113"/>
      <c r="DU80" s="113"/>
      <c r="DV80" s="113"/>
      <c r="DW80" s="113"/>
      <c r="DX80" s="113"/>
      <c r="DY80" s="113"/>
      <c r="DZ80" s="113"/>
      <c r="EA80" s="113"/>
      <c r="EB80" s="113"/>
      <c r="EC80" s="113"/>
      <c r="ED80" s="113"/>
      <c r="EE80" s="113"/>
      <c r="EF80" s="113"/>
      <c r="EG80" s="113"/>
      <c r="EH80" s="113"/>
      <c r="EI80" s="113"/>
    </row>
    <row r="81" spans="2:139" x14ac:dyDescent="0.2">
      <c r="B81" s="230"/>
      <c r="C81" s="113"/>
      <c r="D81" s="113"/>
      <c r="E81" s="113"/>
      <c r="F81" s="113"/>
      <c r="G81" s="113"/>
      <c r="H81" s="113"/>
      <c r="I81" s="261"/>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228"/>
      <c r="AR81" s="228"/>
      <c r="AS81" s="228"/>
      <c r="AT81" s="228"/>
      <c r="AU81" s="228"/>
      <c r="AV81" s="228"/>
      <c r="AW81" s="228"/>
      <c r="AX81" s="228"/>
      <c r="AY81" s="228"/>
      <c r="AZ81" s="228"/>
      <c r="BA81" s="228"/>
      <c r="BB81" s="228"/>
      <c r="BC81" s="228"/>
      <c r="BD81" s="228"/>
      <c r="BE81" s="228"/>
      <c r="BF81" s="228"/>
      <c r="BG81" s="228"/>
      <c r="BH81" s="228"/>
      <c r="BI81" s="228"/>
      <c r="BJ81" s="228"/>
      <c r="BK81" s="228"/>
      <c r="BL81" s="228"/>
      <c r="BM81" s="228"/>
      <c r="BN81" s="228"/>
      <c r="BO81" s="228"/>
      <c r="BP81" s="228"/>
      <c r="BQ81" s="228"/>
      <c r="BR81" s="228"/>
      <c r="BS81" s="228"/>
      <c r="BT81" s="113"/>
      <c r="BU81" s="113"/>
      <c r="BV81" s="113"/>
      <c r="BW81" s="113"/>
      <c r="BX81" s="113"/>
      <c r="BY81" s="113"/>
      <c r="BZ81" s="113"/>
      <c r="CA81" s="113"/>
      <c r="CB81" s="113"/>
      <c r="CC81" s="113"/>
      <c r="CD81" s="113"/>
      <c r="CE81" s="113"/>
      <c r="CF81" s="113"/>
      <c r="CG81" s="113"/>
      <c r="CH81" s="113"/>
      <c r="CI81" s="113"/>
      <c r="CJ81" s="113"/>
      <c r="CK81" s="229"/>
      <c r="CL81" s="229"/>
      <c r="CM81" s="229"/>
      <c r="CN81" s="229"/>
      <c r="CO81" s="229"/>
      <c r="CP81" s="229"/>
      <c r="CQ81" s="229"/>
      <c r="CR81" s="229"/>
      <c r="CS81" s="229"/>
      <c r="CT81" s="229"/>
      <c r="CU81" s="229"/>
      <c r="CV81" s="229"/>
      <c r="CW81" s="229"/>
      <c r="CX81" s="229"/>
      <c r="CY81" s="229"/>
      <c r="CZ81" s="113"/>
      <c r="DA81" s="113"/>
      <c r="DB81" s="113"/>
      <c r="DC81" s="113"/>
      <c r="DD81" s="113"/>
      <c r="DE81" s="113"/>
      <c r="DF81" s="113"/>
      <c r="DG81" s="113"/>
      <c r="DH81" s="113"/>
      <c r="DI81" s="113"/>
      <c r="DJ81" s="113"/>
      <c r="DK81" s="113"/>
      <c r="DL81" s="113"/>
      <c r="DM81" s="113"/>
      <c r="DN81" s="113"/>
      <c r="DO81" s="113"/>
      <c r="DP81" s="113"/>
      <c r="DQ81" s="113"/>
      <c r="DR81" s="113"/>
      <c r="DS81" s="113"/>
      <c r="DT81" s="113"/>
      <c r="DU81" s="113"/>
      <c r="DV81" s="113"/>
      <c r="DW81" s="113"/>
      <c r="DX81" s="113"/>
      <c r="DY81" s="113"/>
      <c r="DZ81" s="113"/>
      <c r="EA81" s="113"/>
      <c r="EB81" s="113"/>
      <c r="EC81" s="113"/>
      <c r="ED81" s="113"/>
      <c r="EE81" s="113"/>
      <c r="EF81" s="113"/>
      <c r="EG81" s="113"/>
      <c r="EH81" s="113"/>
      <c r="EI81" s="113"/>
    </row>
    <row r="82" spans="2:139" x14ac:dyDescent="0.2">
      <c r="B82" s="230"/>
      <c r="C82" s="113"/>
      <c r="D82" s="113"/>
      <c r="E82" s="113"/>
      <c r="F82" s="113"/>
      <c r="G82" s="113"/>
      <c r="H82" s="113"/>
      <c r="I82" s="261"/>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228"/>
      <c r="AR82" s="228"/>
      <c r="AS82" s="228"/>
      <c r="AT82" s="228"/>
      <c r="AU82" s="228"/>
      <c r="AV82" s="228"/>
      <c r="AW82" s="228"/>
      <c r="AX82" s="228"/>
      <c r="AY82" s="228"/>
      <c r="AZ82" s="228"/>
      <c r="BA82" s="228"/>
      <c r="BB82" s="228"/>
      <c r="BC82" s="228"/>
      <c r="BD82" s="228"/>
      <c r="BE82" s="228"/>
      <c r="BF82" s="228"/>
      <c r="BG82" s="228"/>
      <c r="BH82" s="228"/>
      <c r="BI82" s="228"/>
      <c r="BJ82" s="228"/>
      <c r="BK82" s="228"/>
      <c r="BL82" s="228"/>
      <c r="BM82" s="228"/>
      <c r="BN82" s="228"/>
      <c r="BO82" s="228"/>
      <c r="BP82" s="228"/>
      <c r="BQ82" s="228"/>
      <c r="BR82" s="228"/>
      <c r="BS82" s="228"/>
      <c r="BT82" s="113"/>
      <c r="BU82" s="113"/>
      <c r="BV82" s="113"/>
      <c r="BW82" s="113"/>
      <c r="BX82" s="113"/>
      <c r="BY82" s="113"/>
      <c r="BZ82" s="113"/>
      <c r="CA82" s="113"/>
      <c r="CB82" s="113"/>
      <c r="CC82" s="113"/>
      <c r="CD82" s="113"/>
      <c r="CE82" s="113"/>
      <c r="CF82" s="113"/>
      <c r="CG82" s="113"/>
      <c r="CH82" s="113"/>
      <c r="CI82" s="113"/>
      <c r="CJ82" s="113"/>
      <c r="CK82" s="229"/>
      <c r="CL82" s="229"/>
      <c r="CM82" s="229"/>
      <c r="CN82" s="229"/>
      <c r="CO82" s="229"/>
      <c r="CP82" s="229"/>
      <c r="CQ82" s="229"/>
      <c r="CR82" s="229"/>
      <c r="CS82" s="229"/>
      <c r="CT82" s="229"/>
      <c r="CU82" s="229"/>
      <c r="CV82" s="229"/>
      <c r="CW82" s="229"/>
      <c r="CX82" s="229"/>
      <c r="CY82" s="229"/>
      <c r="CZ82" s="113"/>
      <c r="DA82" s="113"/>
      <c r="DB82" s="113"/>
      <c r="DC82" s="113"/>
      <c r="DD82" s="113"/>
      <c r="DE82" s="113"/>
      <c r="DF82" s="113"/>
      <c r="DG82" s="113"/>
      <c r="DH82" s="113"/>
      <c r="DI82" s="113"/>
      <c r="DJ82" s="113"/>
      <c r="DK82" s="113"/>
      <c r="DL82" s="113"/>
      <c r="DM82" s="113"/>
      <c r="DN82" s="113"/>
      <c r="DO82" s="113"/>
      <c r="DP82" s="113"/>
      <c r="DQ82" s="113"/>
      <c r="DR82" s="113"/>
      <c r="DS82" s="113"/>
      <c r="DT82" s="113"/>
      <c r="DU82" s="113"/>
      <c r="DV82" s="113"/>
      <c r="DW82" s="113"/>
      <c r="DX82" s="113"/>
      <c r="DY82" s="113"/>
      <c r="DZ82" s="113"/>
      <c r="EA82" s="113"/>
      <c r="EB82" s="113"/>
      <c r="EC82" s="113"/>
      <c r="ED82" s="113"/>
      <c r="EE82" s="113"/>
      <c r="EF82" s="113"/>
      <c r="EG82" s="113"/>
      <c r="EH82" s="113"/>
      <c r="EI82" s="113"/>
    </row>
    <row r="83" spans="2:139" x14ac:dyDescent="0.2">
      <c r="B83" s="230"/>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c r="AA83" s="113"/>
      <c r="AB83" s="113"/>
      <c r="AC83" s="113"/>
      <c r="AD83" s="113"/>
      <c r="AE83" s="113"/>
      <c r="AF83" s="113"/>
      <c r="AG83" s="113"/>
      <c r="AH83" s="113"/>
      <c r="AI83" s="113"/>
      <c r="AJ83" s="113"/>
      <c r="AK83" s="113"/>
      <c r="AL83" s="113"/>
      <c r="AM83" s="113"/>
      <c r="AN83" s="113"/>
      <c r="AO83" s="113"/>
      <c r="AP83" s="113"/>
      <c r="AQ83" s="228"/>
      <c r="AR83" s="228"/>
      <c r="AS83" s="228"/>
      <c r="AT83" s="228"/>
      <c r="AU83" s="228"/>
      <c r="AV83" s="228"/>
      <c r="AW83" s="228"/>
      <c r="AX83" s="228"/>
      <c r="AY83" s="228"/>
      <c r="AZ83" s="228"/>
      <c r="BA83" s="228"/>
      <c r="BB83" s="228"/>
      <c r="BC83" s="228"/>
      <c r="BD83" s="228"/>
      <c r="BE83" s="228"/>
      <c r="BF83" s="228"/>
      <c r="BG83" s="228"/>
      <c r="BH83" s="228"/>
      <c r="BI83" s="228"/>
      <c r="BJ83" s="228"/>
      <c r="BK83" s="228"/>
      <c r="BL83" s="228"/>
      <c r="BM83" s="228"/>
      <c r="BN83" s="228"/>
      <c r="BO83" s="228"/>
      <c r="BP83" s="228"/>
      <c r="BQ83" s="228"/>
      <c r="BR83" s="228"/>
      <c r="BS83" s="228"/>
      <c r="BT83" s="113"/>
      <c r="BU83" s="113"/>
      <c r="BV83" s="113"/>
      <c r="BW83" s="113"/>
      <c r="BX83" s="113"/>
      <c r="BY83" s="113"/>
      <c r="BZ83" s="113"/>
      <c r="CA83" s="113"/>
      <c r="CB83" s="113"/>
      <c r="CC83" s="113"/>
      <c r="CD83" s="113"/>
      <c r="CE83" s="113"/>
      <c r="CF83" s="113"/>
      <c r="CG83" s="113"/>
      <c r="CH83" s="113"/>
      <c r="CI83" s="113"/>
      <c r="CJ83" s="113"/>
      <c r="CK83" s="229"/>
      <c r="CL83" s="229"/>
      <c r="CM83" s="229"/>
      <c r="CN83" s="229"/>
      <c r="CO83" s="229"/>
      <c r="CP83" s="229"/>
      <c r="CQ83" s="229"/>
      <c r="CR83" s="229"/>
      <c r="CS83" s="229"/>
      <c r="CT83" s="229"/>
      <c r="CU83" s="229"/>
      <c r="CV83" s="229"/>
      <c r="CW83" s="229"/>
      <c r="CX83" s="229"/>
      <c r="CY83" s="229"/>
      <c r="CZ83" s="113"/>
      <c r="DA83" s="113"/>
      <c r="DB83" s="113"/>
      <c r="DC83" s="113"/>
      <c r="DD83" s="113"/>
      <c r="DE83" s="113"/>
      <c r="DF83" s="113"/>
      <c r="DG83" s="113"/>
      <c r="DH83" s="113"/>
      <c r="DI83" s="113"/>
      <c r="DJ83" s="113"/>
      <c r="DK83" s="113"/>
      <c r="DL83" s="113"/>
      <c r="DM83" s="113"/>
      <c r="DN83" s="113"/>
      <c r="DO83" s="113"/>
      <c r="DP83" s="113"/>
      <c r="DQ83" s="113"/>
      <c r="DR83" s="113"/>
      <c r="DS83" s="113"/>
      <c r="DT83" s="113"/>
      <c r="DU83" s="113"/>
      <c r="DV83" s="113"/>
      <c r="DW83" s="113"/>
      <c r="DX83" s="113"/>
      <c r="DY83" s="113"/>
      <c r="DZ83" s="113"/>
      <c r="EA83" s="113"/>
      <c r="EB83" s="113"/>
      <c r="EC83" s="113"/>
      <c r="ED83" s="113"/>
      <c r="EE83" s="113"/>
      <c r="EF83" s="113"/>
      <c r="EG83" s="113"/>
      <c r="EH83" s="113"/>
      <c r="EI83" s="113"/>
    </row>
    <row r="84" spans="2:139" x14ac:dyDescent="0.2">
      <c r="B84" s="230"/>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228"/>
      <c r="AR84" s="228"/>
      <c r="AS84" s="228"/>
      <c r="AT84" s="228"/>
      <c r="AU84" s="228"/>
      <c r="AV84" s="228"/>
      <c r="AW84" s="228"/>
      <c r="AX84" s="228"/>
      <c r="AY84" s="228"/>
      <c r="AZ84" s="228"/>
      <c r="BA84" s="228"/>
      <c r="BB84" s="228"/>
      <c r="BC84" s="228"/>
      <c r="BD84" s="228"/>
      <c r="BE84" s="228"/>
      <c r="BF84" s="228"/>
      <c r="BG84" s="228"/>
      <c r="BH84" s="228"/>
      <c r="BI84" s="228"/>
      <c r="BJ84" s="228"/>
      <c r="BK84" s="228"/>
      <c r="BL84" s="228"/>
      <c r="BM84" s="228"/>
      <c r="BN84" s="228"/>
      <c r="BO84" s="228"/>
      <c r="BP84" s="228"/>
      <c r="BQ84" s="228"/>
      <c r="BR84" s="228"/>
      <c r="BS84" s="228"/>
      <c r="BT84" s="113"/>
      <c r="BU84" s="113"/>
      <c r="BV84" s="113"/>
      <c r="BW84" s="113"/>
      <c r="BX84" s="113"/>
      <c r="BY84" s="113"/>
      <c r="BZ84" s="113"/>
      <c r="CA84" s="113"/>
      <c r="CB84" s="113"/>
      <c r="CC84" s="113"/>
      <c r="CD84" s="113"/>
      <c r="CE84" s="113"/>
      <c r="CF84" s="113"/>
      <c r="CG84" s="113"/>
      <c r="CH84" s="113"/>
      <c r="CI84" s="113"/>
      <c r="CJ84" s="113"/>
      <c r="CK84" s="229"/>
      <c r="CL84" s="229"/>
      <c r="CM84" s="229"/>
      <c r="CN84" s="229"/>
      <c r="CO84" s="229"/>
      <c r="CP84" s="229"/>
      <c r="CQ84" s="229"/>
      <c r="CR84" s="229"/>
      <c r="CS84" s="229"/>
      <c r="CT84" s="229"/>
      <c r="CU84" s="229"/>
      <c r="CV84" s="229"/>
      <c r="CW84" s="229"/>
      <c r="CX84" s="229"/>
      <c r="CY84" s="229"/>
      <c r="CZ84" s="113"/>
      <c r="DA84" s="113"/>
      <c r="DB84" s="113"/>
      <c r="DC84" s="113"/>
      <c r="DD84" s="113"/>
      <c r="DE84" s="113"/>
      <c r="DF84" s="113"/>
      <c r="DG84" s="113"/>
      <c r="DH84" s="113"/>
      <c r="DI84" s="113"/>
      <c r="DJ84" s="113"/>
      <c r="DK84" s="113"/>
      <c r="DL84" s="113"/>
      <c r="DM84" s="113"/>
      <c r="DN84" s="113"/>
      <c r="DO84" s="113"/>
      <c r="DP84" s="113"/>
      <c r="DQ84" s="113"/>
      <c r="DR84" s="113"/>
      <c r="DS84" s="113"/>
      <c r="DT84" s="113"/>
      <c r="DU84" s="113"/>
      <c r="DV84" s="113"/>
      <c r="DW84" s="113"/>
      <c r="DX84" s="113"/>
      <c r="DY84" s="113"/>
      <c r="DZ84" s="113"/>
      <c r="EA84" s="113"/>
      <c r="EB84" s="113"/>
      <c r="EC84" s="113"/>
      <c r="ED84" s="113"/>
      <c r="EE84" s="113"/>
      <c r="EF84" s="113"/>
      <c r="EG84" s="113"/>
      <c r="EH84" s="113"/>
      <c r="EI84" s="113"/>
    </row>
    <row r="85" spans="2:139" x14ac:dyDescent="0.2">
      <c r="B85" s="230"/>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228"/>
      <c r="AR85" s="228"/>
      <c r="AS85" s="228"/>
      <c r="AT85" s="228"/>
      <c r="AU85" s="228"/>
      <c r="AV85" s="228"/>
      <c r="AW85" s="228"/>
      <c r="AX85" s="228"/>
      <c r="AY85" s="228"/>
      <c r="AZ85" s="228"/>
      <c r="BA85" s="228"/>
      <c r="BB85" s="228"/>
      <c r="BC85" s="228"/>
      <c r="BD85" s="228"/>
      <c r="BE85" s="228"/>
      <c r="BF85" s="228"/>
      <c r="BG85" s="228"/>
      <c r="BH85" s="228"/>
      <c r="BI85" s="228"/>
      <c r="BJ85" s="228"/>
      <c r="BK85" s="228"/>
      <c r="BL85" s="228"/>
      <c r="BM85" s="228"/>
      <c r="BN85" s="228"/>
      <c r="BO85" s="228"/>
      <c r="BP85" s="228"/>
      <c r="BQ85" s="228"/>
      <c r="BR85" s="228"/>
      <c r="BS85" s="228"/>
      <c r="BT85" s="113"/>
      <c r="BU85" s="113"/>
      <c r="BV85" s="113"/>
      <c r="BW85" s="113"/>
      <c r="BX85" s="113"/>
      <c r="BY85" s="113"/>
      <c r="BZ85" s="113"/>
      <c r="CA85" s="113"/>
      <c r="CB85" s="113"/>
      <c r="CC85" s="113"/>
      <c r="CD85" s="113"/>
      <c r="CE85" s="113"/>
      <c r="CF85" s="113"/>
      <c r="CG85" s="113"/>
      <c r="CH85" s="113"/>
      <c r="CI85" s="113"/>
      <c r="CJ85" s="113"/>
      <c r="CK85" s="229"/>
      <c r="CL85" s="229"/>
      <c r="CM85" s="229"/>
      <c r="CN85" s="229"/>
      <c r="CO85" s="229"/>
      <c r="CP85" s="229"/>
      <c r="CQ85" s="229"/>
      <c r="CR85" s="229"/>
      <c r="CS85" s="229"/>
      <c r="CT85" s="229"/>
      <c r="CU85" s="229"/>
      <c r="CV85" s="229"/>
      <c r="CW85" s="229"/>
      <c r="CX85" s="229"/>
      <c r="CY85" s="229"/>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c r="EA85" s="113"/>
      <c r="EB85" s="113"/>
      <c r="EC85" s="113"/>
      <c r="ED85" s="113"/>
      <c r="EE85" s="113"/>
      <c r="EF85" s="113"/>
      <c r="EG85" s="113"/>
      <c r="EH85" s="113"/>
      <c r="EI85" s="113"/>
    </row>
    <row r="86" spans="2:139" x14ac:dyDescent="0.2">
      <c r="B86" s="230"/>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228"/>
      <c r="AR86" s="228"/>
      <c r="AS86" s="228"/>
      <c r="AT86" s="228"/>
      <c r="AU86" s="228"/>
      <c r="AV86" s="228"/>
      <c r="AW86" s="228"/>
      <c r="AX86" s="228"/>
      <c r="AY86" s="228"/>
      <c r="AZ86" s="228"/>
      <c r="BA86" s="228"/>
      <c r="BB86" s="228"/>
      <c r="BC86" s="228"/>
      <c r="BD86" s="228"/>
      <c r="BE86" s="228"/>
      <c r="BF86" s="228"/>
      <c r="BG86" s="228"/>
      <c r="BH86" s="228"/>
      <c r="BI86" s="228"/>
      <c r="BJ86" s="228"/>
      <c r="BK86" s="228"/>
      <c r="BL86" s="228"/>
      <c r="BM86" s="228"/>
      <c r="BN86" s="228"/>
      <c r="BO86" s="228"/>
      <c r="BP86" s="228"/>
      <c r="BQ86" s="228"/>
      <c r="BR86" s="228"/>
      <c r="BS86" s="228"/>
      <c r="BT86" s="113"/>
      <c r="BU86" s="113"/>
      <c r="BV86" s="113"/>
      <c r="BW86" s="113"/>
      <c r="BX86" s="113"/>
      <c r="BY86" s="113"/>
      <c r="BZ86" s="113"/>
      <c r="CA86" s="113"/>
      <c r="CB86" s="113"/>
      <c r="CC86" s="113"/>
      <c r="CD86" s="113"/>
      <c r="CE86" s="113"/>
      <c r="CF86" s="113"/>
      <c r="CG86" s="113"/>
      <c r="CH86" s="113"/>
      <c r="CI86" s="113"/>
      <c r="CJ86" s="113"/>
      <c r="CK86" s="229"/>
      <c r="CL86" s="229"/>
      <c r="CM86" s="229"/>
      <c r="CN86" s="229"/>
      <c r="CO86" s="229"/>
      <c r="CP86" s="229"/>
      <c r="CQ86" s="229"/>
      <c r="CR86" s="229"/>
      <c r="CS86" s="229"/>
      <c r="CT86" s="229"/>
      <c r="CU86" s="229"/>
      <c r="CV86" s="229"/>
      <c r="CW86" s="229"/>
      <c r="CX86" s="229"/>
      <c r="CY86" s="229"/>
      <c r="CZ86" s="113"/>
      <c r="DA86" s="113"/>
      <c r="DB86" s="113"/>
      <c r="DC86" s="113"/>
      <c r="DD86" s="113"/>
      <c r="DE86" s="113"/>
      <c r="DF86" s="113"/>
      <c r="DG86" s="113"/>
      <c r="DH86" s="113"/>
      <c r="DI86" s="113"/>
      <c r="DJ86" s="113"/>
      <c r="DK86" s="113"/>
      <c r="DL86" s="113"/>
      <c r="DM86" s="113"/>
      <c r="DN86" s="113"/>
      <c r="DO86" s="113"/>
      <c r="DP86" s="113"/>
      <c r="DQ86" s="113"/>
      <c r="DR86" s="113"/>
      <c r="DS86" s="113"/>
      <c r="DT86" s="113"/>
      <c r="DU86" s="113"/>
      <c r="DV86" s="113"/>
      <c r="DW86" s="113"/>
      <c r="DX86" s="113"/>
      <c r="DY86" s="113"/>
      <c r="DZ86" s="113"/>
      <c r="EA86" s="113"/>
      <c r="EB86" s="113"/>
      <c r="EC86" s="113"/>
      <c r="ED86" s="113"/>
      <c r="EE86" s="113"/>
      <c r="EF86" s="113"/>
      <c r="EG86" s="113"/>
      <c r="EH86" s="113"/>
      <c r="EI86" s="113"/>
    </row>
    <row r="87" spans="2:139" x14ac:dyDescent="0.2">
      <c r="B87" s="230"/>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228"/>
      <c r="AR87" s="228"/>
      <c r="AS87" s="228"/>
      <c r="AT87" s="228"/>
      <c r="AU87" s="228"/>
      <c r="AV87" s="228"/>
      <c r="AW87" s="228"/>
      <c r="AX87" s="228"/>
      <c r="AY87" s="228"/>
      <c r="AZ87" s="228"/>
      <c r="BA87" s="228"/>
      <c r="BB87" s="228"/>
      <c r="BC87" s="228"/>
      <c r="BD87" s="228"/>
      <c r="BE87" s="228"/>
      <c r="BF87" s="228"/>
      <c r="BG87" s="228"/>
      <c r="BH87" s="228"/>
      <c r="BI87" s="228"/>
      <c r="BJ87" s="228"/>
      <c r="BK87" s="228"/>
      <c r="BL87" s="228"/>
      <c r="BM87" s="228"/>
      <c r="BN87" s="228"/>
      <c r="BO87" s="228"/>
      <c r="BP87" s="228"/>
      <c r="BQ87" s="228"/>
      <c r="BR87" s="228"/>
      <c r="BS87" s="228"/>
      <c r="BT87" s="113"/>
      <c r="BU87" s="113"/>
      <c r="BV87" s="113"/>
      <c r="BW87" s="113"/>
      <c r="BX87" s="113"/>
      <c r="BY87" s="113"/>
      <c r="BZ87" s="113"/>
      <c r="CA87" s="113"/>
      <c r="CB87" s="113"/>
      <c r="CC87" s="113"/>
      <c r="CD87" s="113"/>
      <c r="CE87" s="113"/>
      <c r="CF87" s="113"/>
      <c r="CG87" s="113"/>
      <c r="CH87" s="113"/>
      <c r="CI87" s="113"/>
      <c r="CJ87" s="113"/>
      <c r="CK87" s="229"/>
      <c r="CL87" s="229"/>
      <c r="CM87" s="229"/>
      <c r="CN87" s="229"/>
      <c r="CO87" s="229"/>
      <c r="CP87" s="229"/>
      <c r="CQ87" s="229"/>
      <c r="CR87" s="229"/>
      <c r="CS87" s="229"/>
      <c r="CT87" s="229"/>
      <c r="CU87" s="229"/>
      <c r="CV87" s="229"/>
      <c r="CW87" s="229"/>
      <c r="CX87" s="229"/>
      <c r="CY87" s="229"/>
      <c r="CZ87" s="113"/>
      <c r="DA87" s="113"/>
      <c r="DB87" s="113"/>
      <c r="DC87" s="113"/>
      <c r="DD87" s="113"/>
      <c r="DE87" s="113"/>
      <c r="DF87" s="113"/>
      <c r="DG87" s="113"/>
      <c r="DH87" s="113"/>
      <c r="DI87" s="113"/>
      <c r="DJ87" s="113"/>
      <c r="DK87" s="113"/>
      <c r="DL87" s="113"/>
      <c r="DM87" s="113"/>
      <c r="DN87" s="113"/>
      <c r="DO87" s="113"/>
      <c r="DP87" s="113"/>
      <c r="DQ87" s="113"/>
      <c r="DR87" s="113"/>
      <c r="DS87" s="113"/>
      <c r="DT87" s="113"/>
      <c r="DU87" s="113"/>
      <c r="DV87" s="113"/>
      <c r="DW87" s="113"/>
      <c r="DX87" s="113"/>
      <c r="DY87" s="113"/>
      <c r="DZ87" s="113"/>
      <c r="EA87" s="113"/>
      <c r="EB87" s="113"/>
      <c r="EC87" s="113"/>
      <c r="ED87" s="113"/>
      <c r="EE87" s="113"/>
      <c r="EF87" s="113"/>
      <c r="EG87" s="113"/>
      <c r="EH87" s="113"/>
      <c r="EI87" s="113"/>
    </row>
    <row r="88" spans="2:139" x14ac:dyDescent="0.2">
      <c r="B88" s="230"/>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228"/>
      <c r="AR88" s="228"/>
      <c r="AS88" s="228"/>
      <c r="AT88" s="228"/>
      <c r="AU88" s="228"/>
      <c r="AV88" s="228"/>
      <c r="AW88" s="228"/>
      <c r="AX88" s="228"/>
      <c r="AY88" s="228"/>
      <c r="AZ88" s="228"/>
      <c r="BA88" s="228"/>
      <c r="BB88" s="228"/>
      <c r="BC88" s="228"/>
      <c r="BD88" s="228"/>
      <c r="BE88" s="228"/>
      <c r="BF88" s="228"/>
      <c r="BG88" s="228"/>
      <c r="BH88" s="228"/>
      <c r="BI88" s="228"/>
      <c r="BJ88" s="228"/>
      <c r="BK88" s="228"/>
      <c r="BL88" s="228"/>
      <c r="BM88" s="228"/>
      <c r="BN88" s="228"/>
      <c r="BO88" s="228"/>
      <c r="BP88" s="228"/>
      <c r="BQ88" s="228"/>
      <c r="BR88" s="228"/>
      <c r="BS88" s="228"/>
      <c r="BT88" s="113"/>
      <c r="BU88" s="113"/>
      <c r="BV88" s="113"/>
      <c r="BW88" s="113"/>
      <c r="BX88" s="113"/>
      <c r="BY88" s="113"/>
      <c r="BZ88" s="113"/>
      <c r="CA88" s="113"/>
      <c r="CB88" s="113"/>
      <c r="CC88" s="113"/>
      <c r="CD88" s="113"/>
      <c r="CE88" s="113"/>
      <c r="CF88" s="113"/>
      <c r="CG88" s="113"/>
      <c r="CH88" s="113"/>
      <c r="CI88" s="113"/>
      <c r="CJ88" s="113"/>
      <c r="CK88" s="229"/>
      <c r="CL88" s="229"/>
      <c r="CM88" s="229"/>
      <c r="CN88" s="229"/>
      <c r="CO88" s="229"/>
      <c r="CP88" s="229"/>
      <c r="CQ88" s="229"/>
      <c r="CR88" s="229"/>
      <c r="CS88" s="229"/>
      <c r="CT88" s="229"/>
      <c r="CU88" s="229"/>
      <c r="CV88" s="229"/>
      <c r="CW88" s="229"/>
      <c r="CX88" s="229"/>
      <c r="CY88" s="229"/>
      <c r="CZ88" s="113"/>
      <c r="DA88" s="113"/>
      <c r="DB88" s="113"/>
      <c r="DC88" s="113"/>
      <c r="DD88" s="113"/>
      <c r="DE88" s="113"/>
      <c r="DF88" s="113"/>
      <c r="DG88" s="113"/>
      <c r="DH88" s="113"/>
      <c r="DI88" s="113"/>
      <c r="DJ88" s="113"/>
      <c r="DK88" s="113"/>
      <c r="DL88" s="113"/>
      <c r="DM88" s="113"/>
      <c r="DN88" s="113"/>
      <c r="DO88" s="113"/>
      <c r="DP88" s="113"/>
      <c r="DQ88" s="113"/>
      <c r="DR88" s="113"/>
      <c r="DS88" s="113"/>
      <c r="DT88" s="113"/>
      <c r="DU88" s="113"/>
      <c r="DV88" s="113"/>
      <c r="DW88" s="113"/>
      <c r="DX88" s="113"/>
      <c r="DY88" s="113"/>
      <c r="DZ88" s="113"/>
      <c r="EA88" s="113"/>
      <c r="EB88" s="113"/>
      <c r="EC88" s="113"/>
      <c r="ED88" s="113"/>
      <c r="EE88" s="113"/>
      <c r="EF88" s="113"/>
      <c r="EG88" s="113"/>
      <c r="EH88" s="113"/>
      <c r="EI88" s="113"/>
    </row>
    <row r="89" spans="2:139" x14ac:dyDescent="0.2">
      <c r="B89" s="230"/>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228"/>
      <c r="AR89" s="228"/>
      <c r="AS89" s="228"/>
      <c r="AT89" s="228"/>
      <c r="AU89" s="228"/>
      <c r="AV89" s="228"/>
      <c r="AW89" s="228"/>
      <c r="AX89" s="228"/>
      <c r="AY89" s="228"/>
      <c r="AZ89" s="228"/>
      <c r="BA89" s="228"/>
      <c r="BB89" s="228"/>
      <c r="BC89" s="228"/>
      <c r="BD89" s="228"/>
      <c r="BE89" s="228"/>
      <c r="BF89" s="228"/>
      <c r="BG89" s="228"/>
      <c r="BH89" s="228"/>
      <c r="BI89" s="228"/>
      <c r="BJ89" s="228"/>
      <c r="BK89" s="228"/>
      <c r="BL89" s="228"/>
      <c r="BM89" s="228"/>
      <c r="BN89" s="228"/>
      <c r="BO89" s="228"/>
      <c r="BP89" s="228"/>
      <c r="BQ89" s="228"/>
      <c r="BR89" s="228"/>
      <c r="BS89" s="228"/>
      <c r="BT89" s="113"/>
      <c r="BU89" s="113"/>
      <c r="BV89" s="113"/>
      <c r="BW89" s="113"/>
      <c r="BX89" s="113"/>
      <c r="BY89" s="113"/>
      <c r="BZ89" s="113"/>
      <c r="CA89" s="113"/>
      <c r="CB89" s="113"/>
      <c r="CC89" s="113"/>
      <c r="CD89" s="113"/>
      <c r="CE89" s="113"/>
      <c r="CF89" s="113"/>
      <c r="CG89" s="113"/>
      <c r="CH89" s="113"/>
      <c r="CI89" s="113"/>
      <c r="CJ89" s="113"/>
      <c r="CK89" s="229"/>
      <c r="CL89" s="229"/>
      <c r="CM89" s="229"/>
      <c r="CN89" s="229"/>
      <c r="CO89" s="229"/>
      <c r="CP89" s="229"/>
      <c r="CQ89" s="229"/>
      <c r="CR89" s="229"/>
      <c r="CS89" s="229"/>
      <c r="CT89" s="229"/>
      <c r="CU89" s="229"/>
      <c r="CV89" s="229"/>
      <c r="CW89" s="229"/>
      <c r="CX89" s="229"/>
      <c r="CY89" s="229"/>
      <c r="CZ89" s="113"/>
      <c r="DA89" s="113"/>
      <c r="DB89" s="113"/>
      <c r="DC89" s="113"/>
      <c r="DD89" s="113"/>
      <c r="DE89" s="113"/>
      <c r="DF89" s="113"/>
      <c r="DG89" s="113"/>
      <c r="DH89" s="113"/>
      <c r="DI89" s="113"/>
      <c r="DJ89" s="113"/>
      <c r="DK89" s="113"/>
      <c r="DL89" s="113"/>
      <c r="DM89" s="113"/>
      <c r="DN89" s="113"/>
      <c r="DO89" s="113"/>
      <c r="DP89" s="113"/>
      <c r="DQ89" s="113"/>
      <c r="DR89" s="113"/>
      <c r="DS89" s="113"/>
      <c r="DT89" s="113"/>
      <c r="DU89" s="113"/>
      <c r="DV89" s="113"/>
      <c r="DW89" s="113"/>
      <c r="DX89" s="113"/>
      <c r="DY89" s="113"/>
      <c r="DZ89" s="113"/>
      <c r="EA89" s="113"/>
      <c r="EB89" s="113"/>
      <c r="EC89" s="113"/>
      <c r="ED89" s="113"/>
      <c r="EE89" s="113"/>
      <c r="EF89" s="113"/>
      <c r="EG89" s="113"/>
      <c r="EH89" s="113"/>
      <c r="EI89" s="113"/>
    </row>
    <row r="90" spans="2:139" x14ac:dyDescent="0.2">
      <c r="B90" s="230"/>
      <c r="C90" s="113"/>
      <c r="D90" s="113"/>
      <c r="E90" s="113"/>
      <c r="F90" s="113"/>
      <c r="G90" s="113"/>
      <c r="H90" s="113"/>
      <c r="I90" s="113"/>
      <c r="J90" s="113"/>
      <c r="K90" s="113"/>
      <c r="L90" s="228"/>
      <c r="M90" s="228"/>
      <c r="N90" s="228"/>
      <c r="O90" s="228"/>
      <c r="P90" s="228"/>
      <c r="Q90" s="228"/>
      <c r="R90" s="228"/>
      <c r="S90" s="228"/>
      <c r="T90" s="228"/>
      <c r="U90" s="228"/>
      <c r="V90" s="228"/>
      <c r="W90" s="228"/>
      <c r="X90" s="228"/>
      <c r="Y90" s="228"/>
      <c r="Z90" s="228"/>
      <c r="AA90" s="228"/>
      <c r="AB90" s="228"/>
      <c r="AC90" s="228"/>
      <c r="AD90" s="228"/>
      <c r="AE90" s="228"/>
      <c r="AF90" s="228"/>
      <c r="AG90" s="228"/>
      <c r="AH90" s="228"/>
      <c r="AI90" s="228"/>
      <c r="AJ90" s="228"/>
      <c r="AK90" s="228"/>
      <c r="AL90" s="228"/>
      <c r="AM90" s="228"/>
      <c r="AN90" s="228"/>
      <c r="AO90" s="113"/>
      <c r="AP90" s="228"/>
      <c r="AQ90" s="228"/>
      <c r="AR90" s="228"/>
      <c r="AS90" s="228"/>
      <c r="AT90" s="228"/>
      <c r="AU90" s="228"/>
      <c r="AV90" s="228"/>
      <c r="AW90" s="228"/>
      <c r="AX90" s="228"/>
      <c r="AY90" s="228"/>
      <c r="AZ90" s="228"/>
      <c r="BA90" s="228"/>
      <c r="BB90" s="228"/>
      <c r="BC90" s="228"/>
      <c r="BD90" s="228"/>
      <c r="BE90" s="228"/>
      <c r="BF90" s="228"/>
      <c r="BG90" s="228"/>
      <c r="BH90" s="228"/>
      <c r="BI90" s="228"/>
      <c r="BJ90" s="228"/>
      <c r="BK90" s="228"/>
      <c r="BL90" s="228"/>
      <c r="BM90" s="228"/>
      <c r="BN90" s="228"/>
      <c r="BO90" s="228"/>
      <c r="BP90" s="228"/>
      <c r="BQ90" s="228"/>
      <c r="BR90" s="228"/>
      <c r="BS90" s="228"/>
      <c r="BT90" s="113"/>
      <c r="BU90" s="113"/>
      <c r="BV90" s="113"/>
      <c r="BW90" s="113"/>
      <c r="BX90" s="113"/>
      <c r="BY90" s="113"/>
      <c r="BZ90" s="113"/>
      <c r="CA90" s="113"/>
      <c r="CB90" s="113"/>
      <c r="CC90" s="113"/>
      <c r="CD90" s="113"/>
      <c r="CE90" s="113"/>
      <c r="CF90" s="113"/>
      <c r="CG90" s="113"/>
      <c r="CH90" s="113"/>
      <c r="CI90" s="113"/>
      <c r="CJ90" s="113"/>
      <c r="CK90" s="229"/>
      <c r="CL90" s="229"/>
      <c r="CM90" s="229"/>
      <c r="CN90" s="229"/>
      <c r="CO90" s="229"/>
      <c r="CP90" s="229"/>
      <c r="CQ90" s="229"/>
      <c r="CR90" s="229"/>
      <c r="CS90" s="229"/>
      <c r="CT90" s="229"/>
      <c r="CU90" s="229"/>
      <c r="CV90" s="229"/>
      <c r="CW90" s="229"/>
      <c r="CX90" s="229"/>
      <c r="CY90" s="229"/>
      <c r="CZ90" s="113"/>
      <c r="DA90" s="113"/>
      <c r="DB90" s="113"/>
      <c r="DC90" s="113"/>
      <c r="DD90" s="113"/>
      <c r="DE90" s="113"/>
      <c r="DF90" s="113"/>
      <c r="DG90" s="113"/>
      <c r="DH90" s="113"/>
      <c r="DI90" s="113"/>
      <c r="DJ90" s="113"/>
      <c r="DK90" s="113"/>
      <c r="DL90" s="113"/>
      <c r="DM90" s="113"/>
      <c r="DN90" s="113"/>
      <c r="DO90" s="113"/>
      <c r="DP90" s="113"/>
      <c r="DQ90" s="113"/>
      <c r="DR90" s="113"/>
      <c r="DS90" s="113"/>
      <c r="DT90" s="113"/>
      <c r="DU90" s="113"/>
      <c r="DV90" s="113"/>
      <c r="DW90" s="113"/>
      <c r="DX90" s="113"/>
      <c r="DY90" s="113"/>
      <c r="DZ90" s="113"/>
      <c r="EA90" s="113"/>
      <c r="EB90" s="113"/>
      <c r="EC90" s="113"/>
      <c r="ED90" s="113"/>
      <c r="EE90" s="113"/>
      <c r="EF90" s="113"/>
      <c r="EG90" s="113"/>
      <c r="EH90" s="113"/>
      <c r="EI90" s="113"/>
    </row>
    <row r="91" spans="2:139" x14ac:dyDescent="0.2">
      <c r="B91" s="230"/>
      <c r="C91" s="113"/>
      <c r="D91" s="113"/>
      <c r="E91" s="113"/>
      <c r="F91" s="113"/>
      <c r="G91" s="113"/>
      <c r="H91" s="113"/>
      <c r="I91" s="113"/>
      <c r="J91" s="113"/>
      <c r="K91" s="113"/>
      <c r="L91" s="228"/>
      <c r="M91" s="228"/>
      <c r="N91" s="228"/>
      <c r="O91" s="228"/>
      <c r="P91" s="228"/>
      <c r="Q91" s="228"/>
      <c r="R91" s="228"/>
      <c r="S91" s="228"/>
      <c r="T91" s="228"/>
      <c r="U91" s="228"/>
      <c r="V91" s="228"/>
      <c r="W91" s="228"/>
      <c r="X91" s="228"/>
      <c r="Y91" s="228"/>
      <c r="Z91" s="228"/>
      <c r="AA91" s="228"/>
      <c r="AB91" s="228"/>
      <c r="AC91" s="228"/>
      <c r="AD91" s="228"/>
      <c r="AE91" s="228"/>
      <c r="AF91" s="228"/>
      <c r="AG91" s="228"/>
      <c r="AH91" s="228"/>
      <c r="AI91" s="228"/>
      <c r="AJ91" s="228"/>
      <c r="AK91" s="228"/>
      <c r="AL91" s="228"/>
      <c r="AM91" s="228"/>
      <c r="AN91" s="228"/>
      <c r="AO91" s="113"/>
      <c r="AP91" s="228"/>
      <c r="AQ91" s="228"/>
      <c r="AR91" s="228"/>
      <c r="AS91" s="228"/>
      <c r="AT91" s="228"/>
      <c r="AU91" s="228"/>
      <c r="AV91" s="228"/>
      <c r="AW91" s="228"/>
      <c r="AX91" s="228"/>
      <c r="AY91" s="228"/>
      <c r="AZ91" s="228"/>
      <c r="BA91" s="228"/>
      <c r="BB91" s="228"/>
      <c r="BC91" s="228"/>
      <c r="BD91" s="228"/>
      <c r="BE91" s="228"/>
      <c r="BF91" s="228"/>
      <c r="BG91" s="228"/>
      <c r="BH91" s="228"/>
      <c r="BI91" s="228"/>
      <c r="BJ91" s="228"/>
      <c r="BK91" s="228"/>
      <c r="BL91" s="228"/>
      <c r="BM91" s="228"/>
      <c r="BN91" s="228"/>
      <c r="BO91" s="228"/>
      <c r="BP91" s="228"/>
      <c r="BQ91" s="228"/>
      <c r="BR91" s="228"/>
      <c r="BS91" s="228"/>
      <c r="BT91" s="113"/>
      <c r="BU91" s="113"/>
      <c r="BV91" s="113"/>
      <c r="BW91" s="113"/>
      <c r="BX91" s="113"/>
      <c r="BY91" s="113"/>
      <c r="BZ91" s="113"/>
      <c r="CA91" s="113"/>
      <c r="CB91" s="113"/>
      <c r="CC91" s="113"/>
      <c r="CD91" s="113"/>
      <c r="CE91" s="113"/>
      <c r="CF91" s="113"/>
      <c r="CG91" s="113"/>
      <c r="CH91" s="113"/>
      <c r="CI91" s="113"/>
      <c r="CJ91" s="113"/>
      <c r="CK91" s="229"/>
      <c r="CL91" s="229"/>
      <c r="CM91" s="229"/>
      <c r="CN91" s="229"/>
      <c r="CO91" s="229"/>
      <c r="CP91" s="229"/>
      <c r="CQ91" s="229"/>
      <c r="CR91" s="229"/>
      <c r="CS91" s="229"/>
      <c r="CT91" s="229"/>
      <c r="CU91" s="229"/>
      <c r="CV91" s="229"/>
      <c r="CW91" s="229"/>
      <c r="CX91" s="229"/>
      <c r="CY91" s="229"/>
      <c r="CZ91" s="113"/>
      <c r="DA91" s="113"/>
      <c r="DB91" s="113"/>
      <c r="DC91" s="113"/>
      <c r="DD91" s="113"/>
      <c r="DE91" s="113"/>
      <c r="DF91" s="113"/>
      <c r="DG91" s="113"/>
      <c r="DH91" s="113"/>
      <c r="DI91" s="113"/>
      <c r="DJ91" s="113"/>
      <c r="DK91" s="113"/>
      <c r="DL91" s="113"/>
      <c r="DM91" s="113"/>
      <c r="DN91" s="113"/>
      <c r="DO91" s="113"/>
      <c r="DP91" s="113"/>
      <c r="DQ91" s="113"/>
      <c r="DR91" s="113"/>
      <c r="DS91" s="113"/>
      <c r="DT91" s="113"/>
      <c r="DU91" s="113"/>
      <c r="DV91" s="113"/>
      <c r="DW91" s="113"/>
      <c r="DX91" s="113"/>
      <c r="DY91" s="113"/>
      <c r="DZ91" s="113"/>
      <c r="EA91" s="113"/>
      <c r="EB91" s="113"/>
      <c r="EC91" s="113"/>
      <c r="ED91" s="113"/>
      <c r="EE91" s="113"/>
      <c r="EF91" s="113"/>
      <c r="EG91" s="113"/>
      <c r="EH91" s="113"/>
      <c r="EI91" s="113"/>
    </row>
    <row r="92" spans="2:139" x14ac:dyDescent="0.2">
      <c r="B92" s="230"/>
      <c r="C92" s="113"/>
      <c r="D92" s="113"/>
      <c r="E92" s="113"/>
      <c r="F92" s="113"/>
      <c r="G92" s="113"/>
      <c r="H92" s="113"/>
      <c r="I92" s="113"/>
      <c r="J92" s="113"/>
      <c r="K92" s="113"/>
      <c r="L92" s="228"/>
      <c r="M92" s="228"/>
      <c r="N92" s="228"/>
      <c r="O92" s="228"/>
      <c r="P92" s="228"/>
      <c r="Q92" s="228"/>
      <c r="R92" s="228"/>
      <c r="S92" s="228"/>
      <c r="T92" s="228"/>
      <c r="U92" s="228"/>
      <c r="V92" s="228"/>
      <c r="W92" s="228"/>
      <c r="X92" s="228"/>
      <c r="Y92" s="228"/>
      <c r="Z92" s="228"/>
      <c r="AA92" s="228"/>
      <c r="AB92" s="228"/>
      <c r="AC92" s="228"/>
      <c r="AD92" s="228"/>
      <c r="AE92" s="228"/>
      <c r="AF92" s="228"/>
      <c r="AG92" s="228"/>
      <c r="AH92" s="228"/>
      <c r="AI92" s="228"/>
      <c r="AJ92" s="228"/>
      <c r="AK92" s="228"/>
      <c r="AL92" s="228"/>
      <c r="AM92" s="228"/>
      <c r="AN92" s="228"/>
      <c r="AO92" s="113"/>
      <c r="AP92" s="228"/>
      <c r="AQ92" s="228"/>
      <c r="AR92" s="228"/>
      <c r="AS92" s="228"/>
      <c r="AT92" s="228"/>
      <c r="AU92" s="228"/>
      <c r="AV92" s="228"/>
      <c r="AW92" s="228"/>
      <c r="AX92" s="228"/>
      <c r="AY92" s="228"/>
      <c r="AZ92" s="228"/>
      <c r="BA92" s="228"/>
      <c r="BB92" s="228"/>
      <c r="BC92" s="228"/>
      <c r="BD92" s="228"/>
      <c r="BE92" s="228"/>
      <c r="BF92" s="228"/>
      <c r="BG92" s="228"/>
      <c r="BH92" s="228"/>
      <c r="BI92" s="228"/>
      <c r="BJ92" s="228"/>
      <c r="BK92" s="228"/>
      <c r="BL92" s="228"/>
      <c r="BM92" s="228"/>
      <c r="BN92" s="228"/>
      <c r="BO92" s="228"/>
      <c r="BP92" s="228"/>
      <c r="BQ92" s="228"/>
      <c r="BR92" s="228"/>
      <c r="BS92" s="228"/>
      <c r="BT92" s="113"/>
      <c r="BU92" s="113"/>
      <c r="BV92" s="113"/>
      <c r="BW92" s="113"/>
      <c r="BX92" s="113"/>
      <c r="BY92" s="113"/>
      <c r="BZ92" s="113"/>
      <c r="CA92" s="113"/>
      <c r="CB92" s="113"/>
      <c r="CC92" s="113"/>
      <c r="CD92" s="113"/>
      <c r="CE92" s="113"/>
      <c r="CF92" s="113"/>
      <c r="CG92" s="113"/>
      <c r="CH92" s="113"/>
      <c r="CI92" s="113"/>
      <c r="CJ92" s="113"/>
      <c r="CK92" s="229"/>
      <c r="CL92" s="229"/>
      <c r="CM92" s="229"/>
      <c r="CN92" s="229"/>
      <c r="CO92" s="229"/>
      <c r="CP92" s="229"/>
      <c r="CQ92" s="229"/>
      <c r="CR92" s="229"/>
      <c r="CS92" s="229"/>
      <c r="CT92" s="229"/>
      <c r="CU92" s="229"/>
      <c r="CV92" s="229"/>
      <c r="CW92" s="229"/>
      <c r="CX92" s="229"/>
      <c r="CY92" s="229"/>
      <c r="CZ92" s="113"/>
      <c r="DA92" s="113"/>
      <c r="DB92" s="113"/>
      <c r="DC92" s="113"/>
      <c r="DD92" s="113"/>
      <c r="DE92" s="113"/>
      <c r="DF92" s="113"/>
      <c r="DG92" s="113"/>
      <c r="DH92" s="113"/>
      <c r="DI92" s="113"/>
      <c r="DJ92" s="113"/>
      <c r="DK92" s="113"/>
      <c r="DL92" s="113"/>
      <c r="DM92" s="113"/>
      <c r="DN92" s="113"/>
      <c r="DO92" s="113"/>
      <c r="DP92" s="113"/>
      <c r="DQ92" s="113"/>
      <c r="DR92" s="113"/>
      <c r="DS92" s="113"/>
      <c r="DT92" s="113"/>
      <c r="DU92" s="113"/>
      <c r="DV92" s="113"/>
      <c r="DW92" s="113"/>
      <c r="DX92" s="113"/>
      <c r="DY92" s="113"/>
      <c r="DZ92" s="113"/>
      <c r="EA92" s="113"/>
      <c r="EB92" s="113"/>
      <c r="EC92" s="113"/>
      <c r="ED92" s="113"/>
      <c r="EE92" s="113"/>
      <c r="EF92" s="113"/>
      <c r="EG92" s="113"/>
      <c r="EH92" s="113"/>
      <c r="EI92" s="113"/>
    </row>
    <row r="93" spans="2:139" x14ac:dyDescent="0.2">
      <c r="B93" s="230"/>
      <c r="C93" s="113"/>
      <c r="D93" s="113"/>
      <c r="E93" s="113"/>
      <c r="F93" s="113"/>
      <c r="G93" s="113"/>
      <c r="H93" s="113"/>
      <c r="I93" s="113"/>
      <c r="J93" s="113"/>
      <c r="K93" s="113"/>
      <c r="L93" s="228"/>
      <c r="M93" s="228"/>
      <c r="N93" s="228"/>
      <c r="O93" s="228"/>
      <c r="P93" s="228"/>
      <c r="Q93" s="228"/>
      <c r="R93" s="228"/>
      <c r="S93" s="228"/>
      <c r="T93" s="228"/>
      <c r="U93" s="228"/>
      <c r="V93" s="228"/>
      <c r="W93" s="228"/>
      <c r="X93" s="228"/>
      <c r="Y93" s="228"/>
      <c r="Z93" s="228"/>
      <c r="AA93" s="228"/>
      <c r="AB93" s="228"/>
      <c r="AC93" s="228"/>
      <c r="AD93" s="228"/>
      <c r="AE93" s="228"/>
      <c r="AF93" s="228"/>
      <c r="AG93" s="228"/>
      <c r="AH93" s="228"/>
      <c r="AI93" s="228"/>
      <c r="AJ93" s="228"/>
      <c r="AK93" s="228"/>
      <c r="AL93" s="228"/>
      <c r="AM93" s="228"/>
      <c r="AN93" s="228"/>
      <c r="AO93" s="113"/>
      <c r="AP93" s="228"/>
      <c r="AQ93" s="228"/>
      <c r="AR93" s="228"/>
      <c r="AS93" s="228"/>
      <c r="AT93" s="228"/>
      <c r="AU93" s="228"/>
      <c r="AV93" s="228"/>
      <c r="AW93" s="228"/>
      <c r="AX93" s="228"/>
      <c r="AY93" s="228"/>
      <c r="AZ93" s="228"/>
      <c r="BA93" s="228"/>
      <c r="BB93" s="228"/>
      <c r="BC93" s="228"/>
      <c r="BD93" s="228"/>
      <c r="BE93" s="228"/>
      <c r="BF93" s="228"/>
      <c r="BG93" s="228"/>
      <c r="BH93" s="228"/>
      <c r="BI93" s="228"/>
      <c r="BJ93" s="228"/>
      <c r="BK93" s="228"/>
      <c r="BL93" s="228"/>
      <c r="BM93" s="228"/>
      <c r="BN93" s="228"/>
      <c r="BO93" s="228"/>
      <c r="BP93" s="228"/>
      <c r="BQ93" s="228"/>
      <c r="BR93" s="228"/>
      <c r="BS93" s="228"/>
      <c r="BT93" s="113"/>
      <c r="BU93" s="113"/>
      <c r="BV93" s="113"/>
      <c r="BW93" s="113"/>
      <c r="BX93" s="113"/>
      <c r="BY93" s="113"/>
      <c r="BZ93" s="113"/>
      <c r="CA93" s="113"/>
      <c r="CB93" s="113"/>
      <c r="CC93" s="113"/>
      <c r="CD93" s="113"/>
      <c r="CE93" s="113"/>
      <c r="CF93" s="113"/>
      <c r="CG93" s="113"/>
      <c r="CH93" s="113"/>
      <c r="CI93" s="113"/>
      <c r="CJ93" s="113"/>
      <c r="CK93" s="229"/>
      <c r="CL93" s="229"/>
      <c r="CM93" s="229"/>
      <c r="CN93" s="229"/>
      <c r="CO93" s="229"/>
      <c r="CP93" s="229"/>
      <c r="CQ93" s="229"/>
      <c r="CR93" s="229"/>
      <c r="CS93" s="229"/>
      <c r="CT93" s="229"/>
      <c r="CU93" s="229"/>
      <c r="CV93" s="229"/>
      <c r="CW93" s="229"/>
      <c r="CX93" s="229"/>
      <c r="CY93" s="229"/>
      <c r="CZ93" s="113"/>
      <c r="DA93" s="113"/>
      <c r="DB93" s="113"/>
      <c r="DC93" s="113"/>
      <c r="DD93" s="113"/>
      <c r="DE93" s="113"/>
      <c r="DF93" s="113"/>
      <c r="DG93" s="113"/>
      <c r="DH93" s="113"/>
      <c r="DI93" s="113"/>
      <c r="DJ93" s="113"/>
      <c r="DK93" s="113"/>
      <c r="DL93" s="113"/>
      <c r="DM93" s="113"/>
      <c r="DN93" s="113"/>
      <c r="DO93" s="113"/>
      <c r="DP93" s="113"/>
      <c r="DQ93" s="113"/>
      <c r="DR93" s="113"/>
      <c r="DS93" s="113"/>
      <c r="DT93" s="113"/>
      <c r="DU93" s="113"/>
      <c r="DV93" s="113"/>
      <c r="DW93" s="113"/>
      <c r="DX93" s="113"/>
      <c r="DY93" s="113"/>
      <c r="DZ93" s="113"/>
      <c r="EA93" s="113"/>
      <c r="EB93" s="113"/>
      <c r="EC93" s="113"/>
      <c r="ED93" s="113"/>
      <c r="EE93" s="113"/>
      <c r="EF93" s="113"/>
      <c r="EG93" s="113"/>
      <c r="EH93" s="113"/>
      <c r="EI93" s="113"/>
    </row>
    <row r="94" spans="2:139" x14ac:dyDescent="0.2">
      <c r="B94" s="230"/>
      <c r="C94" s="113"/>
      <c r="D94" s="113"/>
      <c r="E94" s="113"/>
      <c r="F94" s="113"/>
      <c r="G94" s="113"/>
      <c r="H94" s="113"/>
      <c r="I94" s="113"/>
      <c r="J94" s="113"/>
      <c r="K94" s="113"/>
      <c r="L94" s="228"/>
      <c r="M94" s="228"/>
      <c r="N94" s="228"/>
      <c r="O94" s="228"/>
      <c r="P94" s="228"/>
      <c r="Q94" s="228"/>
      <c r="R94" s="228"/>
      <c r="S94" s="228"/>
      <c r="T94" s="228"/>
      <c r="U94" s="228"/>
      <c r="V94" s="228"/>
      <c r="W94" s="228"/>
      <c r="X94" s="228"/>
      <c r="Y94" s="228"/>
      <c r="Z94" s="228"/>
      <c r="AA94" s="228"/>
      <c r="AB94" s="228"/>
      <c r="AC94" s="228"/>
      <c r="AD94" s="228"/>
      <c r="AE94" s="228"/>
      <c r="AF94" s="228"/>
      <c r="AG94" s="228"/>
      <c r="AH94" s="228"/>
      <c r="AI94" s="228"/>
      <c r="AJ94" s="228"/>
      <c r="AK94" s="228"/>
      <c r="AL94" s="228"/>
      <c r="AM94" s="228"/>
      <c r="AN94" s="228"/>
      <c r="AO94" s="113"/>
      <c r="AP94" s="228"/>
      <c r="AQ94" s="228"/>
      <c r="AR94" s="228"/>
      <c r="AS94" s="228"/>
      <c r="AT94" s="228"/>
      <c r="AU94" s="228"/>
      <c r="AV94" s="228"/>
      <c r="AW94" s="228"/>
      <c r="AX94" s="228"/>
      <c r="AY94" s="228"/>
      <c r="AZ94" s="228"/>
      <c r="BA94" s="228"/>
      <c r="BB94" s="228"/>
      <c r="BC94" s="228"/>
      <c r="BD94" s="228"/>
      <c r="BE94" s="228"/>
      <c r="BF94" s="228"/>
      <c r="BG94" s="228"/>
      <c r="BH94" s="228"/>
      <c r="BI94" s="228"/>
      <c r="BJ94" s="228"/>
      <c r="BK94" s="228"/>
      <c r="BL94" s="228"/>
      <c r="BM94" s="228"/>
      <c r="BN94" s="228"/>
      <c r="BO94" s="228"/>
      <c r="BP94" s="228"/>
      <c r="BQ94" s="228"/>
      <c r="BR94" s="228"/>
      <c r="BS94" s="228"/>
      <c r="BT94" s="113"/>
      <c r="BU94" s="113"/>
      <c r="BV94" s="113"/>
      <c r="BW94" s="113"/>
      <c r="BX94" s="113"/>
      <c r="BY94" s="113"/>
      <c r="BZ94" s="113"/>
      <c r="CA94" s="113"/>
      <c r="CB94" s="113"/>
      <c r="CC94" s="113"/>
      <c r="CD94" s="113"/>
      <c r="CE94" s="113"/>
      <c r="CF94" s="113"/>
      <c r="CG94" s="113"/>
      <c r="CH94" s="113"/>
      <c r="CI94" s="113"/>
      <c r="CJ94" s="113"/>
      <c r="CK94" s="229"/>
      <c r="CL94" s="229"/>
      <c r="CM94" s="229"/>
      <c r="CN94" s="229"/>
      <c r="CO94" s="229"/>
      <c r="CP94" s="229"/>
      <c r="CQ94" s="229"/>
      <c r="CR94" s="229"/>
      <c r="CS94" s="229"/>
      <c r="CT94" s="229"/>
      <c r="CU94" s="229"/>
      <c r="CV94" s="229"/>
      <c r="CW94" s="229"/>
      <c r="CX94" s="229"/>
      <c r="CY94" s="229"/>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c r="EA94" s="113"/>
      <c r="EB94" s="113"/>
      <c r="EC94" s="113"/>
      <c r="ED94" s="113"/>
      <c r="EE94" s="113"/>
      <c r="EF94" s="113"/>
      <c r="EG94" s="113"/>
      <c r="EH94" s="113"/>
      <c r="EI94" s="113"/>
    </row>
    <row r="95" spans="2:139" x14ac:dyDescent="0.2">
      <c r="B95" s="230"/>
      <c r="C95" s="113"/>
      <c r="D95" s="113"/>
      <c r="E95" s="113"/>
      <c r="F95" s="113"/>
      <c r="G95" s="113"/>
      <c r="H95" s="113"/>
      <c r="I95" s="113"/>
      <c r="J95" s="113"/>
      <c r="K95" s="113"/>
      <c r="L95" s="228"/>
      <c r="M95" s="228"/>
      <c r="N95" s="228"/>
      <c r="O95" s="228"/>
      <c r="P95" s="228"/>
      <c r="Q95" s="228"/>
      <c r="R95" s="228"/>
      <c r="S95" s="228"/>
      <c r="T95" s="228"/>
      <c r="U95" s="228"/>
      <c r="V95" s="228"/>
      <c r="W95" s="228"/>
      <c r="X95" s="228"/>
      <c r="Y95" s="228"/>
      <c r="Z95" s="228"/>
      <c r="AA95" s="228"/>
      <c r="AB95" s="228"/>
      <c r="AC95" s="228"/>
      <c r="AD95" s="228"/>
      <c r="AE95" s="228"/>
      <c r="AF95" s="228"/>
      <c r="AG95" s="228"/>
      <c r="AH95" s="228"/>
      <c r="AI95" s="228"/>
      <c r="AJ95" s="228"/>
      <c r="AK95" s="228"/>
      <c r="AL95" s="228"/>
      <c r="AM95" s="228"/>
      <c r="AN95" s="228"/>
      <c r="AO95" s="113"/>
      <c r="AP95" s="228"/>
      <c r="AQ95" s="228"/>
      <c r="AR95" s="228"/>
      <c r="AS95" s="228"/>
      <c r="AT95" s="228"/>
      <c r="AU95" s="228"/>
      <c r="AV95" s="228"/>
      <c r="AW95" s="228"/>
      <c r="AX95" s="228"/>
      <c r="AY95" s="228"/>
      <c r="AZ95" s="228"/>
      <c r="BA95" s="228"/>
      <c r="BB95" s="228"/>
      <c r="BC95" s="228"/>
      <c r="BD95" s="228"/>
      <c r="BE95" s="228"/>
      <c r="BF95" s="228"/>
      <c r="BG95" s="228"/>
      <c r="BH95" s="228"/>
      <c r="BI95" s="228"/>
      <c r="BJ95" s="228"/>
      <c r="BK95" s="228"/>
      <c r="BL95" s="228"/>
      <c r="BM95" s="228"/>
      <c r="BN95" s="228"/>
      <c r="BO95" s="228"/>
      <c r="BP95" s="228"/>
      <c r="BQ95" s="228"/>
      <c r="BR95" s="228"/>
      <c r="BS95" s="228"/>
      <c r="BT95" s="113"/>
      <c r="BU95" s="113"/>
      <c r="BV95" s="113"/>
      <c r="BW95" s="113"/>
      <c r="BX95" s="113"/>
      <c r="BY95" s="113"/>
      <c r="BZ95" s="113"/>
      <c r="CA95" s="113"/>
      <c r="CB95" s="113"/>
      <c r="CC95" s="113"/>
      <c r="CD95" s="113"/>
      <c r="CE95" s="113"/>
      <c r="CF95" s="113"/>
      <c r="CG95" s="113"/>
      <c r="CH95" s="113"/>
      <c r="CI95" s="113"/>
      <c r="CJ95" s="113"/>
      <c r="CK95" s="229"/>
      <c r="CL95" s="229"/>
      <c r="CM95" s="229"/>
      <c r="CN95" s="229"/>
      <c r="CO95" s="229"/>
      <c r="CP95" s="229"/>
      <c r="CQ95" s="229"/>
      <c r="CR95" s="229"/>
      <c r="CS95" s="229"/>
      <c r="CT95" s="229"/>
      <c r="CU95" s="229"/>
      <c r="CV95" s="229"/>
      <c r="CW95" s="229"/>
      <c r="CX95" s="229"/>
      <c r="CY95" s="229"/>
      <c r="CZ95" s="113"/>
      <c r="DA95" s="113"/>
      <c r="DB95" s="113"/>
      <c r="DC95" s="113"/>
      <c r="DD95" s="113"/>
      <c r="DE95" s="113"/>
      <c r="DF95" s="113"/>
      <c r="DG95" s="113"/>
      <c r="DH95" s="113"/>
      <c r="DI95" s="113"/>
      <c r="DJ95" s="113"/>
      <c r="DK95" s="113"/>
      <c r="DL95" s="113"/>
      <c r="DM95" s="113"/>
      <c r="DN95" s="113"/>
      <c r="DO95" s="113"/>
      <c r="DP95" s="113"/>
      <c r="DQ95" s="113"/>
      <c r="DR95" s="113"/>
      <c r="DS95" s="113"/>
      <c r="DT95" s="113"/>
      <c r="DU95" s="113"/>
      <c r="DV95" s="113"/>
      <c r="DW95" s="113"/>
      <c r="DX95" s="113"/>
      <c r="DY95" s="113"/>
      <c r="DZ95" s="113"/>
      <c r="EA95" s="113"/>
      <c r="EB95" s="113"/>
      <c r="EC95" s="113"/>
      <c r="ED95" s="113"/>
      <c r="EE95" s="113"/>
      <c r="EF95" s="113"/>
      <c r="EG95" s="113"/>
      <c r="EH95" s="113"/>
      <c r="EI95" s="113"/>
    </row>
    <row r="96" spans="2:139" x14ac:dyDescent="0.2">
      <c r="B96" s="230"/>
      <c r="C96" s="113"/>
      <c r="D96" s="113"/>
      <c r="E96" s="113"/>
      <c r="F96" s="113"/>
      <c r="G96" s="113"/>
      <c r="H96" s="113"/>
      <c r="I96" s="113"/>
      <c r="J96" s="113"/>
      <c r="K96" s="113"/>
      <c r="L96" s="228"/>
      <c r="M96" s="228"/>
      <c r="N96" s="228"/>
      <c r="O96" s="228"/>
      <c r="P96" s="228"/>
      <c r="Q96" s="228"/>
      <c r="R96" s="228"/>
      <c r="S96" s="228"/>
      <c r="T96" s="228"/>
      <c r="U96" s="228"/>
      <c r="V96" s="228"/>
      <c r="W96" s="228"/>
      <c r="X96" s="228"/>
      <c r="Y96" s="228"/>
      <c r="Z96" s="228"/>
      <c r="AA96" s="228"/>
      <c r="AB96" s="228"/>
      <c r="AC96" s="228"/>
      <c r="AD96" s="228"/>
      <c r="AE96" s="228"/>
      <c r="AF96" s="228"/>
      <c r="AG96" s="228"/>
      <c r="AH96" s="228"/>
      <c r="AI96" s="228"/>
      <c r="AJ96" s="228"/>
      <c r="AK96" s="228"/>
      <c r="AL96" s="228"/>
      <c r="AM96" s="228"/>
      <c r="AN96" s="228"/>
      <c r="AO96" s="113"/>
      <c r="AP96" s="228"/>
      <c r="AQ96" s="228"/>
      <c r="AR96" s="228"/>
      <c r="AS96" s="228"/>
      <c r="AT96" s="228"/>
      <c r="AU96" s="228"/>
      <c r="AV96" s="228"/>
      <c r="AW96" s="228"/>
      <c r="AX96" s="228"/>
      <c r="AY96" s="228"/>
      <c r="AZ96" s="228"/>
      <c r="BA96" s="228"/>
      <c r="BB96" s="228"/>
      <c r="BC96" s="228"/>
      <c r="BD96" s="228"/>
      <c r="BE96" s="228"/>
      <c r="BF96" s="228"/>
      <c r="BG96" s="228"/>
      <c r="BH96" s="228"/>
      <c r="BI96" s="228"/>
      <c r="BJ96" s="228"/>
      <c r="BK96" s="228"/>
      <c r="BL96" s="228"/>
      <c r="BM96" s="228"/>
      <c r="BN96" s="228"/>
      <c r="BO96" s="228"/>
      <c r="BP96" s="228"/>
      <c r="BQ96" s="228"/>
      <c r="BR96" s="228"/>
      <c r="BS96" s="228"/>
      <c r="BT96" s="113"/>
      <c r="BU96" s="113"/>
      <c r="BV96" s="113"/>
      <c r="BW96" s="113"/>
      <c r="BX96" s="113"/>
      <c r="BY96" s="113"/>
      <c r="BZ96" s="113"/>
      <c r="CA96" s="113"/>
      <c r="CB96" s="113"/>
      <c r="CC96" s="113"/>
      <c r="CD96" s="113"/>
      <c r="CE96" s="113"/>
      <c r="CF96" s="113"/>
      <c r="CG96" s="113"/>
      <c r="CH96" s="113"/>
      <c r="CI96" s="113"/>
      <c r="CJ96" s="113"/>
      <c r="CK96" s="229"/>
      <c r="CL96" s="229"/>
      <c r="CM96" s="229"/>
      <c r="CN96" s="229"/>
      <c r="CO96" s="229"/>
      <c r="CP96" s="229"/>
      <c r="CQ96" s="229"/>
      <c r="CR96" s="229"/>
      <c r="CS96" s="229"/>
      <c r="CT96" s="229"/>
      <c r="CU96" s="229"/>
      <c r="CV96" s="229"/>
      <c r="CW96" s="229"/>
      <c r="CX96" s="229"/>
      <c r="CY96" s="229"/>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3"/>
      <c r="DV96" s="113"/>
      <c r="DW96" s="113"/>
      <c r="DX96" s="113"/>
      <c r="DY96" s="113"/>
      <c r="DZ96" s="113"/>
      <c r="EA96" s="113"/>
      <c r="EB96" s="113"/>
      <c r="EC96" s="113"/>
      <c r="ED96" s="113"/>
      <c r="EE96" s="113"/>
      <c r="EF96" s="113"/>
      <c r="EG96" s="113"/>
      <c r="EH96" s="113"/>
      <c r="EI96" s="113"/>
    </row>
    <row r="97" spans="2:139" x14ac:dyDescent="0.2">
      <c r="B97" s="230"/>
      <c r="C97" s="113"/>
      <c r="D97" s="113"/>
      <c r="E97" s="113"/>
      <c r="F97" s="113"/>
      <c r="G97" s="113"/>
      <c r="H97" s="113"/>
      <c r="I97" s="113"/>
      <c r="J97" s="113"/>
      <c r="K97" s="113"/>
      <c r="L97" s="228"/>
      <c r="M97" s="228"/>
      <c r="N97" s="228"/>
      <c r="O97" s="228"/>
      <c r="P97" s="228"/>
      <c r="Q97" s="228"/>
      <c r="R97" s="228"/>
      <c r="S97" s="228"/>
      <c r="T97" s="228"/>
      <c r="U97" s="228"/>
      <c r="V97" s="228"/>
      <c r="W97" s="228"/>
      <c r="X97" s="228"/>
      <c r="Y97" s="228"/>
      <c r="Z97" s="228"/>
      <c r="AA97" s="228"/>
      <c r="AB97" s="228"/>
      <c r="AC97" s="228"/>
      <c r="AD97" s="228"/>
      <c r="AE97" s="228"/>
      <c r="AF97" s="228"/>
      <c r="AG97" s="228"/>
      <c r="AH97" s="228"/>
      <c r="AI97" s="228"/>
      <c r="AJ97" s="228"/>
      <c r="AK97" s="228"/>
      <c r="AL97" s="228"/>
      <c r="AM97" s="228"/>
      <c r="AN97" s="228"/>
      <c r="AO97" s="113"/>
      <c r="AP97" s="228"/>
      <c r="AQ97" s="228"/>
      <c r="AR97" s="228"/>
      <c r="AS97" s="228"/>
      <c r="AT97" s="228"/>
      <c r="AU97" s="228"/>
      <c r="AV97" s="228"/>
      <c r="AW97" s="228"/>
      <c r="AX97" s="228"/>
      <c r="AY97" s="228"/>
      <c r="AZ97" s="228"/>
      <c r="BA97" s="228"/>
      <c r="BB97" s="228"/>
      <c r="BC97" s="228"/>
      <c r="BD97" s="228"/>
      <c r="BE97" s="228"/>
      <c r="BF97" s="228"/>
      <c r="BG97" s="228"/>
      <c r="BH97" s="228"/>
      <c r="BI97" s="228"/>
      <c r="BJ97" s="228"/>
      <c r="BK97" s="228"/>
      <c r="BL97" s="228"/>
      <c r="BM97" s="228"/>
      <c r="BN97" s="228"/>
      <c r="BO97" s="228"/>
      <c r="BP97" s="228"/>
      <c r="BQ97" s="228"/>
      <c r="BR97" s="228"/>
      <c r="BS97" s="228"/>
      <c r="BT97" s="113"/>
      <c r="BU97" s="113"/>
      <c r="BV97" s="113"/>
      <c r="BW97" s="113"/>
      <c r="BX97" s="113"/>
      <c r="BY97" s="113"/>
      <c r="BZ97" s="113"/>
      <c r="CA97" s="113"/>
      <c r="CB97" s="113"/>
      <c r="CC97" s="113"/>
      <c r="CD97" s="113"/>
      <c r="CE97" s="113"/>
      <c r="CF97" s="113"/>
      <c r="CG97" s="113"/>
      <c r="CH97" s="113"/>
      <c r="CI97" s="113"/>
      <c r="CJ97" s="113"/>
      <c r="CK97" s="229"/>
      <c r="CL97" s="229"/>
      <c r="CM97" s="229"/>
      <c r="CN97" s="229"/>
      <c r="CO97" s="229"/>
      <c r="CP97" s="229"/>
      <c r="CQ97" s="229"/>
      <c r="CR97" s="229"/>
      <c r="CS97" s="229"/>
      <c r="CT97" s="229"/>
      <c r="CU97" s="229"/>
      <c r="CV97" s="229"/>
      <c r="CW97" s="229"/>
      <c r="CX97" s="229"/>
      <c r="CY97" s="229"/>
      <c r="CZ97" s="113"/>
      <c r="DA97" s="113"/>
      <c r="DB97" s="113"/>
      <c r="DC97" s="113"/>
      <c r="DD97" s="113"/>
      <c r="DE97" s="113"/>
      <c r="DF97" s="113"/>
      <c r="DG97" s="113"/>
      <c r="DH97" s="113"/>
      <c r="DI97" s="113"/>
      <c r="DJ97" s="113"/>
      <c r="DK97" s="113"/>
      <c r="DL97" s="113"/>
      <c r="DM97" s="113"/>
      <c r="DN97" s="113"/>
      <c r="DO97" s="113"/>
      <c r="DP97" s="113"/>
      <c r="DQ97" s="113"/>
      <c r="DR97" s="113"/>
      <c r="DS97" s="113"/>
      <c r="DT97" s="113"/>
      <c r="DU97" s="113"/>
      <c r="DV97" s="113"/>
      <c r="DW97" s="113"/>
      <c r="DX97" s="113"/>
      <c r="DY97" s="113"/>
      <c r="DZ97" s="113"/>
      <c r="EA97" s="113"/>
      <c r="EB97" s="113"/>
      <c r="EC97" s="113"/>
      <c r="ED97" s="113"/>
      <c r="EE97" s="113"/>
      <c r="EF97" s="113"/>
      <c r="EG97" s="113"/>
      <c r="EH97" s="113"/>
      <c r="EI97" s="113"/>
    </row>
    <row r="98" spans="2:139" x14ac:dyDescent="0.2">
      <c r="B98" s="230"/>
      <c r="C98" s="113"/>
      <c r="D98" s="113"/>
      <c r="E98" s="113"/>
      <c r="F98" s="113"/>
      <c r="G98" s="113"/>
      <c r="H98" s="113"/>
      <c r="I98" s="113"/>
      <c r="J98" s="113"/>
      <c r="K98" s="113"/>
      <c r="L98" s="228"/>
      <c r="M98" s="228"/>
      <c r="N98" s="228"/>
      <c r="O98" s="228"/>
      <c r="P98" s="228"/>
      <c r="Q98" s="228"/>
      <c r="R98" s="228"/>
      <c r="S98" s="228"/>
      <c r="T98" s="228"/>
      <c r="U98" s="228"/>
      <c r="V98" s="228"/>
      <c r="W98" s="228"/>
      <c r="X98" s="228"/>
      <c r="Y98" s="228"/>
      <c r="Z98" s="228"/>
      <c r="AA98" s="228"/>
      <c r="AB98" s="228"/>
      <c r="AC98" s="228"/>
      <c r="AD98" s="228"/>
      <c r="AE98" s="228"/>
      <c r="AF98" s="228"/>
      <c r="AG98" s="228"/>
      <c r="AH98" s="228"/>
      <c r="AI98" s="228"/>
      <c r="AJ98" s="228"/>
      <c r="AK98" s="228"/>
      <c r="AL98" s="228"/>
      <c r="AM98" s="228"/>
      <c r="AN98" s="228"/>
      <c r="AO98" s="113"/>
      <c r="AP98" s="228"/>
      <c r="AQ98" s="228"/>
      <c r="AR98" s="228"/>
      <c r="AS98" s="228"/>
      <c r="AT98" s="228"/>
      <c r="AU98" s="228"/>
      <c r="AV98" s="228"/>
      <c r="AW98" s="228"/>
      <c r="AX98" s="228"/>
      <c r="AY98" s="228"/>
      <c r="AZ98" s="228"/>
      <c r="BA98" s="228"/>
      <c r="BB98" s="228"/>
      <c r="BC98" s="228"/>
      <c r="BD98" s="228"/>
      <c r="BE98" s="228"/>
      <c r="BF98" s="228"/>
      <c r="BG98" s="228"/>
      <c r="BH98" s="228"/>
      <c r="BI98" s="228"/>
      <c r="BJ98" s="228"/>
      <c r="BK98" s="228"/>
      <c r="BL98" s="228"/>
      <c r="BM98" s="228"/>
      <c r="BN98" s="228"/>
      <c r="BO98" s="228"/>
      <c r="BP98" s="228"/>
      <c r="BQ98" s="228"/>
      <c r="BR98" s="228"/>
      <c r="BS98" s="228"/>
      <c r="BT98" s="113"/>
      <c r="BU98" s="113"/>
      <c r="BV98" s="113"/>
      <c r="BW98" s="113"/>
      <c r="BX98" s="113"/>
      <c r="BY98" s="113"/>
      <c r="BZ98" s="113"/>
      <c r="CA98" s="113"/>
      <c r="CB98" s="113"/>
      <c r="CC98" s="113"/>
      <c r="CD98" s="113"/>
      <c r="CE98" s="113"/>
      <c r="CF98" s="113"/>
      <c r="CG98" s="113"/>
      <c r="CH98" s="113"/>
      <c r="CI98" s="113"/>
      <c r="CJ98" s="113"/>
      <c r="CK98" s="229"/>
      <c r="CL98" s="229"/>
      <c r="CM98" s="229"/>
      <c r="CN98" s="229"/>
      <c r="CO98" s="229"/>
      <c r="CP98" s="229"/>
      <c r="CQ98" s="229"/>
      <c r="CR98" s="229"/>
      <c r="CS98" s="229"/>
      <c r="CT98" s="229"/>
      <c r="CU98" s="229"/>
      <c r="CV98" s="229"/>
      <c r="CW98" s="229"/>
      <c r="CX98" s="229"/>
      <c r="CY98" s="229"/>
      <c r="CZ98" s="113"/>
      <c r="DA98" s="113"/>
      <c r="DB98" s="113"/>
      <c r="DC98" s="113"/>
      <c r="DD98" s="113"/>
      <c r="DE98" s="113"/>
      <c r="DF98" s="113"/>
      <c r="DG98" s="113"/>
      <c r="DH98" s="113"/>
      <c r="DI98" s="113"/>
      <c r="DJ98" s="113"/>
      <c r="DK98" s="113"/>
      <c r="DL98" s="113"/>
      <c r="DM98" s="113"/>
      <c r="DN98" s="113"/>
      <c r="DO98" s="113"/>
      <c r="DP98" s="113"/>
      <c r="DQ98" s="113"/>
      <c r="DR98" s="113"/>
      <c r="DS98" s="113"/>
      <c r="DT98" s="113"/>
      <c r="DU98" s="113"/>
      <c r="DV98" s="113"/>
      <c r="DW98" s="113"/>
      <c r="DX98" s="113"/>
      <c r="DY98" s="113"/>
      <c r="DZ98" s="113"/>
      <c r="EA98" s="113"/>
      <c r="EB98" s="113"/>
      <c r="EC98" s="113"/>
      <c r="ED98" s="113"/>
      <c r="EE98" s="113"/>
      <c r="EF98" s="113"/>
      <c r="EG98" s="113"/>
      <c r="EH98" s="113"/>
      <c r="EI98" s="113"/>
    </row>
    <row r="99" spans="2:139" x14ac:dyDescent="0.2">
      <c r="B99" s="230"/>
      <c r="C99" s="113"/>
      <c r="D99" s="113"/>
      <c r="E99" s="113"/>
      <c r="F99" s="113"/>
      <c r="G99" s="113"/>
      <c r="H99" s="113"/>
      <c r="I99" s="113"/>
      <c r="J99" s="113"/>
      <c r="K99" s="113"/>
      <c r="L99" s="228"/>
      <c r="M99" s="228"/>
      <c r="N99" s="228"/>
      <c r="O99" s="228"/>
      <c r="P99" s="228"/>
      <c r="Q99" s="228"/>
      <c r="R99" s="228"/>
      <c r="S99" s="228"/>
      <c r="T99" s="228"/>
      <c r="U99" s="228"/>
      <c r="V99" s="228"/>
      <c r="W99" s="228"/>
      <c r="X99" s="228"/>
      <c r="Y99" s="228"/>
      <c r="Z99" s="228"/>
      <c r="AA99" s="228"/>
      <c r="AB99" s="228"/>
      <c r="AC99" s="228"/>
      <c r="AD99" s="228"/>
      <c r="AE99" s="228"/>
      <c r="AF99" s="228"/>
      <c r="AG99" s="228"/>
      <c r="AH99" s="228"/>
      <c r="AI99" s="228"/>
      <c r="AJ99" s="228"/>
      <c r="AK99" s="228"/>
      <c r="AL99" s="228"/>
      <c r="AM99" s="228"/>
      <c r="AN99" s="228"/>
      <c r="AO99" s="113"/>
      <c r="AP99" s="228"/>
      <c r="AQ99" s="228"/>
      <c r="AR99" s="228"/>
      <c r="AS99" s="228"/>
      <c r="AT99" s="228"/>
      <c r="AU99" s="228"/>
      <c r="AV99" s="228"/>
      <c r="AW99" s="228"/>
      <c r="AX99" s="228"/>
      <c r="AY99" s="228"/>
      <c r="AZ99" s="228"/>
      <c r="BA99" s="228"/>
      <c r="BB99" s="228"/>
      <c r="BC99" s="228"/>
      <c r="BD99" s="228"/>
      <c r="BE99" s="228"/>
      <c r="BF99" s="228"/>
      <c r="BG99" s="228"/>
      <c r="BH99" s="228"/>
      <c r="BI99" s="228"/>
      <c r="BJ99" s="228"/>
      <c r="BK99" s="228"/>
      <c r="BL99" s="228"/>
      <c r="BM99" s="228"/>
      <c r="BN99" s="228"/>
      <c r="BO99" s="228"/>
      <c r="BP99" s="228"/>
      <c r="BQ99" s="228"/>
      <c r="BR99" s="228"/>
      <c r="BS99" s="228"/>
      <c r="BT99" s="113"/>
      <c r="BU99" s="113"/>
      <c r="BV99" s="113"/>
      <c r="BW99" s="113"/>
      <c r="BX99" s="113"/>
      <c r="BY99" s="113"/>
      <c r="BZ99" s="113"/>
      <c r="CA99" s="113"/>
      <c r="CB99" s="113"/>
      <c r="CC99" s="113"/>
      <c r="CD99" s="113"/>
      <c r="CE99" s="113"/>
      <c r="CF99" s="113"/>
      <c r="CG99" s="113"/>
      <c r="CH99" s="113"/>
      <c r="CI99" s="113"/>
      <c r="CJ99" s="113"/>
      <c r="CK99" s="229"/>
      <c r="CL99" s="229"/>
      <c r="CM99" s="229"/>
      <c r="CN99" s="229"/>
      <c r="CO99" s="229"/>
      <c r="CP99" s="229"/>
      <c r="CQ99" s="229"/>
      <c r="CR99" s="229"/>
      <c r="CS99" s="229"/>
      <c r="CT99" s="229"/>
      <c r="CU99" s="229"/>
      <c r="CV99" s="229"/>
      <c r="CW99" s="229"/>
      <c r="CX99" s="229"/>
      <c r="CY99" s="229"/>
      <c r="CZ99" s="113"/>
      <c r="DA99" s="113"/>
      <c r="DB99" s="113"/>
      <c r="DC99" s="113"/>
      <c r="DD99" s="113"/>
      <c r="DE99" s="113"/>
      <c r="DF99" s="113"/>
      <c r="DG99" s="113"/>
      <c r="DH99" s="113"/>
      <c r="DI99" s="113"/>
      <c r="DJ99" s="113"/>
      <c r="DK99" s="113"/>
      <c r="DL99" s="113"/>
      <c r="DM99" s="113"/>
      <c r="DN99" s="113"/>
      <c r="DO99" s="113"/>
      <c r="DP99" s="113"/>
      <c r="DQ99" s="113"/>
      <c r="DR99" s="113"/>
      <c r="DS99" s="113"/>
      <c r="DT99" s="113"/>
      <c r="DU99" s="113"/>
      <c r="DV99" s="113"/>
      <c r="DW99" s="113"/>
      <c r="DX99" s="113"/>
      <c r="DY99" s="113"/>
      <c r="DZ99" s="113"/>
      <c r="EA99" s="113"/>
      <c r="EB99" s="113"/>
      <c r="EC99" s="113"/>
      <c r="ED99" s="113"/>
      <c r="EE99" s="113"/>
      <c r="EF99" s="113"/>
      <c r="EG99" s="113"/>
      <c r="EH99" s="113"/>
      <c r="EI99" s="113"/>
    </row>
    <row r="100" spans="2:139" x14ac:dyDescent="0.2">
      <c r="B100" s="230"/>
      <c r="C100" s="113"/>
      <c r="D100" s="113"/>
      <c r="E100" s="113"/>
      <c r="F100" s="113"/>
      <c r="G100" s="113"/>
      <c r="H100" s="113"/>
      <c r="I100" s="113"/>
      <c r="J100" s="113"/>
      <c r="K100" s="113"/>
      <c r="L100" s="228"/>
      <c r="M100" s="228"/>
      <c r="N100" s="228"/>
      <c r="O100" s="228"/>
      <c r="P100" s="228"/>
      <c r="Q100" s="228"/>
      <c r="R100" s="228"/>
      <c r="S100" s="228"/>
      <c r="T100" s="228"/>
      <c r="U100" s="228"/>
      <c r="V100" s="228"/>
      <c r="W100" s="228"/>
      <c r="X100" s="228"/>
      <c r="Y100" s="228"/>
      <c r="Z100" s="228"/>
      <c r="AA100" s="228"/>
      <c r="AB100" s="228"/>
      <c r="AC100" s="228"/>
      <c r="AD100" s="228"/>
      <c r="AE100" s="228"/>
      <c r="AF100" s="228"/>
      <c r="AG100" s="228"/>
      <c r="AH100" s="228"/>
      <c r="AI100" s="228"/>
      <c r="AJ100" s="228"/>
      <c r="AK100" s="228"/>
      <c r="AL100" s="228"/>
      <c r="AM100" s="228"/>
      <c r="AN100" s="228"/>
      <c r="AO100" s="113"/>
      <c r="AP100" s="228"/>
      <c r="AQ100" s="228"/>
      <c r="AR100" s="228"/>
      <c r="AS100" s="228"/>
      <c r="AT100" s="228"/>
      <c r="AU100" s="228"/>
      <c r="AV100" s="228"/>
      <c r="AW100" s="228"/>
      <c r="AX100" s="228"/>
      <c r="AY100" s="228"/>
      <c r="AZ100" s="228"/>
      <c r="BA100" s="228"/>
      <c r="BB100" s="228"/>
      <c r="BC100" s="228"/>
      <c r="BD100" s="228"/>
      <c r="BE100" s="228"/>
      <c r="BF100" s="228"/>
      <c r="BG100" s="228"/>
      <c r="BH100" s="228"/>
      <c r="BI100" s="228"/>
      <c r="BJ100" s="228"/>
      <c r="BK100" s="228"/>
      <c r="BL100" s="228"/>
      <c r="BM100" s="228"/>
      <c r="BN100" s="228"/>
      <c r="BO100" s="228"/>
      <c r="BP100" s="228"/>
      <c r="BQ100" s="228"/>
      <c r="BR100" s="228"/>
      <c r="BS100" s="228"/>
      <c r="BT100" s="113"/>
      <c r="BU100" s="113"/>
      <c r="BV100" s="113"/>
      <c r="BW100" s="113"/>
      <c r="BX100" s="113"/>
      <c r="BY100" s="113"/>
      <c r="BZ100" s="113"/>
      <c r="CA100" s="113"/>
      <c r="CB100" s="113"/>
      <c r="CC100" s="113"/>
      <c r="CD100" s="113"/>
      <c r="CE100" s="113"/>
      <c r="CF100" s="113"/>
      <c r="CG100" s="113"/>
      <c r="CH100" s="113"/>
      <c r="CI100" s="113"/>
      <c r="CJ100" s="113"/>
      <c r="CK100" s="229"/>
      <c r="CL100" s="229"/>
      <c r="CM100" s="229"/>
      <c r="CN100" s="229"/>
      <c r="CO100" s="229"/>
      <c r="CP100" s="229"/>
      <c r="CQ100" s="229"/>
      <c r="CR100" s="229"/>
      <c r="CS100" s="229"/>
      <c r="CT100" s="229"/>
      <c r="CU100" s="229"/>
      <c r="CV100" s="229"/>
      <c r="CW100" s="229"/>
      <c r="CX100" s="229"/>
      <c r="CY100" s="229"/>
      <c r="CZ100" s="113"/>
      <c r="DA100" s="113"/>
      <c r="DB100" s="113"/>
      <c r="DC100" s="113"/>
      <c r="DD100" s="113"/>
      <c r="DE100" s="113"/>
      <c r="DF100" s="113"/>
      <c r="DG100" s="113"/>
      <c r="DH100" s="113"/>
      <c r="DI100" s="113"/>
      <c r="DJ100" s="113"/>
      <c r="DK100" s="113"/>
      <c r="DL100" s="113"/>
      <c r="DM100" s="113"/>
      <c r="DN100" s="113"/>
      <c r="DO100" s="113"/>
      <c r="DP100" s="113"/>
      <c r="DQ100" s="113"/>
      <c r="DR100" s="113"/>
      <c r="DS100" s="113"/>
      <c r="DT100" s="113"/>
      <c r="DU100" s="113"/>
      <c r="DV100" s="113"/>
      <c r="DW100" s="113"/>
      <c r="DX100" s="113"/>
      <c r="DY100" s="113"/>
      <c r="DZ100" s="113"/>
      <c r="EA100" s="113"/>
      <c r="EB100" s="113"/>
      <c r="EC100" s="113"/>
      <c r="ED100" s="113"/>
      <c r="EE100" s="113"/>
      <c r="EF100" s="113"/>
      <c r="EG100" s="113"/>
      <c r="EH100" s="113"/>
      <c r="EI100" s="113"/>
    </row>
    <row r="101" spans="2:139" x14ac:dyDescent="0.2">
      <c r="B101" s="230"/>
      <c r="C101" s="113"/>
      <c r="D101" s="113"/>
      <c r="E101" s="113"/>
      <c r="F101" s="113"/>
      <c r="G101" s="113"/>
      <c r="H101" s="113"/>
      <c r="I101" s="113"/>
      <c r="J101" s="113"/>
      <c r="K101" s="113"/>
      <c r="L101" s="228"/>
      <c r="M101" s="228"/>
      <c r="N101" s="228"/>
      <c r="O101" s="228"/>
      <c r="P101" s="228"/>
      <c r="Q101" s="228"/>
      <c r="R101" s="228"/>
      <c r="S101" s="228"/>
      <c r="T101" s="228"/>
      <c r="U101" s="228"/>
      <c r="V101" s="228"/>
      <c r="W101" s="228"/>
      <c r="X101" s="228"/>
      <c r="Y101" s="228"/>
      <c r="Z101" s="228"/>
      <c r="AA101" s="228"/>
      <c r="AB101" s="228"/>
      <c r="AC101" s="228"/>
      <c r="AD101" s="228"/>
      <c r="AE101" s="228"/>
      <c r="AF101" s="228"/>
      <c r="AG101" s="228"/>
      <c r="AH101" s="228"/>
      <c r="AI101" s="228"/>
      <c r="AJ101" s="228"/>
      <c r="AK101" s="228"/>
      <c r="AL101" s="228"/>
      <c r="AM101" s="228"/>
      <c r="AN101" s="228"/>
      <c r="AO101" s="113"/>
      <c r="AP101" s="228"/>
      <c r="AQ101" s="228"/>
      <c r="AR101" s="228"/>
      <c r="AS101" s="228"/>
      <c r="AT101" s="228"/>
      <c r="AU101" s="228"/>
      <c r="AV101" s="228"/>
      <c r="AW101" s="228"/>
      <c r="AX101" s="228"/>
      <c r="AY101" s="228"/>
      <c r="AZ101" s="228"/>
      <c r="BA101" s="228"/>
      <c r="BB101" s="228"/>
      <c r="BC101" s="228"/>
      <c r="BD101" s="228"/>
      <c r="BE101" s="228"/>
      <c r="BF101" s="228"/>
      <c r="BG101" s="228"/>
      <c r="BH101" s="228"/>
      <c r="BI101" s="228"/>
      <c r="BJ101" s="228"/>
      <c r="BK101" s="228"/>
      <c r="BL101" s="228"/>
      <c r="BM101" s="228"/>
      <c r="BN101" s="228"/>
      <c r="BO101" s="228"/>
      <c r="BP101" s="228"/>
      <c r="BQ101" s="228"/>
      <c r="BR101" s="228"/>
      <c r="BS101" s="228"/>
      <c r="BT101" s="113"/>
      <c r="BU101" s="113"/>
      <c r="BV101" s="113"/>
      <c r="BW101" s="113"/>
      <c r="BX101" s="113"/>
      <c r="BY101" s="113"/>
      <c r="BZ101" s="113"/>
      <c r="CA101" s="113"/>
      <c r="CB101" s="113"/>
      <c r="CC101" s="113"/>
      <c r="CD101" s="113"/>
      <c r="CE101" s="113"/>
      <c r="CF101" s="113"/>
      <c r="CG101" s="113"/>
      <c r="CH101" s="113"/>
      <c r="CI101" s="113"/>
      <c r="CJ101" s="113"/>
      <c r="CK101" s="229"/>
      <c r="CL101" s="229"/>
      <c r="CM101" s="229"/>
      <c r="CN101" s="229"/>
      <c r="CO101" s="229"/>
      <c r="CP101" s="229"/>
      <c r="CQ101" s="229"/>
      <c r="CR101" s="229"/>
      <c r="CS101" s="229"/>
      <c r="CT101" s="229"/>
      <c r="CU101" s="229"/>
      <c r="CV101" s="229"/>
      <c r="CW101" s="229"/>
      <c r="CX101" s="229"/>
      <c r="CY101" s="229"/>
      <c r="CZ101" s="113"/>
      <c r="DA101" s="113"/>
      <c r="DB101" s="113"/>
      <c r="DC101" s="113"/>
      <c r="DD101" s="113"/>
      <c r="DE101" s="113"/>
      <c r="DF101" s="113"/>
      <c r="DG101" s="113"/>
      <c r="DH101" s="113"/>
      <c r="DI101" s="113"/>
      <c r="DJ101" s="113"/>
      <c r="DK101" s="113"/>
      <c r="DL101" s="113"/>
      <c r="DM101" s="113"/>
      <c r="DN101" s="113"/>
      <c r="DO101" s="113"/>
      <c r="DP101" s="113"/>
      <c r="DQ101" s="113"/>
      <c r="DR101" s="113"/>
      <c r="DS101" s="113"/>
      <c r="DT101" s="113"/>
      <c r="DU101" s="113"/>
      <c r="DV101" s="113"/>
      <c r="DW101" s="113"/>
      <c r="DX101" s="113"/>
      <c r="DY101" s="113"/>
      <c r="DZ101" s="113"/>
      <c r="EA101" s="113"/>
      <c r="EB101" s="113"/>
      <c r="EC101" s="113"/>
      <c r="ED101" s="113"/>
      <c r="EE101" s="113"/>
      <c r="EF101" s="113"/>
      <c r="EG101" s="113"/>
      <c r="EH101" s="113"/>
      <c r="EI101" s="113"/>
    </row>
    <row r="102" spans="2:139" x14ac:dyDescent="0.2">
      <c r="B102" s="230"/>
      <c r="C102" s="113"/>
      <c r="D102" s="113"/>
      <c r="E102" s="113"/>
      <c r="F102" s="113"/>
      <c r="G102" s="113"/>
      <c r="H102" s="113"/>
      <c r="I102" s="113"/>
      <c r="J102" s="113"/>
      <c r="K102" s="113"/>
      <c r="L102" s="228"/>
      <c r="M102" s="228"/>
      <c r="N102" s="228"/>
      <c r="O102" s="228"/>
      <c r="P102" s="228"/>
      <c r="Q102" s="228"/>
      <c r="R102" s="228"/>
      <c r="S102" s="228"/>
      <c r="T102" s="228"/>
      <c r="U102" s="228"/>
      <c r="V102" s="228"/>
      <c r="W102" s="228"/>
      <c r="X102" s="228"/>
      <c r="Y102" s="228"/>
      <c r="Z102" s="228"/>
      <c r="AA102" s="228"/>
      <c r="AB102" s="228"/>
      <c r="AC102" s="228"/>
      <c r="AD102" s="228"/>
      <c r="AE102" s="228"/>
      <c r="AF102" s="228"/>
      <c r="AG102" s="228"/>
      <c r="AH102" s="228"/>
      <c r="AI102" s="228"/>
      <c r="AJ102" s="228"/>
      <c r="AK102" s="228"/>
      <c r="AL102" s="228"/>
      <c r="AM102" s="228"/>
      <c r="AN102" s="228"/>
      <c r="AO102" s="113"/>
      <c r="AP102" s="228"/>
      <c r="AQ102" s="228"/>
      <c r="AR102" s="228"/>
      <c r="AS102" s="228"/>
      <c r="AT102" s="228"/>
      <c r="AU102" s="228"/>
      <c r="AV102" s="228"/>
      <c r="AW102" s="228"/>
      <c r="AX102" s="228"/>
      <c r="AY102" s="228"/>
      <c r="AZ102" s="228"/>
      <c r="BA102" s="228"/>
      <c r="BB102" s="228"/>
      <c r="BC102" s="228"/>
      <c r="BD102" s="228"/>
      <c r="BE102" s="228"/>
      <c r="BF102" s="228"/>
      <c r="BG102" s="228"/>
      <c r="BH102" s="228"/>
      <c r="BI102" s="228"/>
      <c r="BJ102" s="228"/>
      <c r="BK102" s="228"/>
      <c r="BL102" s="228"/>
      <c r="BM102" s="228"/>
      <c r="BN102" s="228"/>
      <c r="BO102" s="228"/>
      <c r="BP102" s="228"/>
      <c r="BQ102" s="228"/>
      <c r="BR102" s="228"/>
      <c r="BS102" s="228"/>
      <c r="BT102" s="113"/>
      <c r="BU102" s="113"/>
      <c r="BV102" s="113"/>
      <c r="BW102" s="113"/>
      <c r="BX102" s="113"/>
      <c r="BY102" s="113"/>
      <c r="BZ102" s="113"/>
      <c r="CA102" s="113"/>
      <c r="CB102" s="113"/>
      <c r="CC102" s="113"/>
      <c r="CD102" s="113"/>
      <c r="CE102" s="113"/>
      <c r="CF102" s="113"/>
      <c r="CG102" s="113"/>
      <c r="CH102" s="113"/>
      <c r="CI102" s="113"/>
      <c r="CJ102" s="113"/>
      <c r="CK102" s="229"/>
      <c r="CL102" s="229"/>
      <c r="CM102" s="229"/>
      <c r="CN102" s="229"/>
      <c r="CO102" s="229"/>
      <c r="CP102" s="229"/>
      <c r="CQ102" s="229"/>
      <c r="CR102" s="229"/>
      <c r="CS102" s="229"/>
      <c r="CT102" s="229"/>
      <c r="CU102" s="229"/>
      <c r="CV102" s="229"/>
      <c r="CW102" s="229"/>
      <c r="CX102" s="229"/>
      <c r="CY102" s="229"/>
      <c r="CZ102" s="113"/>
      <c r="DA102" s="113"/>
      <c r="DB102" s="113"/>
      <c r="DC102" s="113"/>
      <c r="DD102" s="113"/>
      <c r="DE102" s="113"/>
      <c r="DF102" s="113"/>
      <c r="DG102" s="113"/>
      <c r="DH102" s="113"/>
      <c r="DI102" s="113"/>
      <c r="DJ102" s="113"/>
      <c r="DK102" s="113"/>
      <c r="DL102" s="113"/>
      <c r="DM102" s="113"/>
      <c r="DN102" s="113"/>
      <c r="DO102" s="113"/>
      <c r="DP102" s="113"/>
      <c r="DQ102" s="113"/>
      <c r="DR102" s="113"/>
      <c r="DS102" s="113"/>
      <c r="DT102" s="113"/>
      <c r="DU102" s="113"/>
      <c r="DV102" s="113"/>
      <c r="DW102" s="113"/>
      <c r="DX102" s="113"/>
      <c r="DY102" s="113"/>
      <c r="DZ102" s="113"/>
      <c r="EA102" s="113"/>
      <c r="EB102" s="113"/>
      <c r="EC102" s="113"/>
      <c r="ED102" s="113"/>
      <c r="EE102" s="113"/>
      <c r="EF102" s="113"/>
      <c r="EG102" s="113"/>
      <c r="EH102" s="113"/>
      <c r="EI102" s="113"/>
    </row>
    <row r="103" spans="2:139" x14ac:dyDescent="0.2">
      <c r="B103" s="230"/>
      <c r="C103" s="113"/>
      <c r="D103" s="113"/>
      <c r="E103" s="113"/>
      <c r="F103" s="113"/>
      <c r="G103" s="113"/>
      <c r="H103" s="113"/>
      <c r="I103" s="113"/>
      <c r="J103" s="113"/>
      <c r="K103" s="113"/>
      <c r="L103" s="228"/>
      <c r="M103" s="228"/>
      <c r="N103" s="228"/>
      <c r="O103" s="228"/>
      <c r="P103" s="228"/>
      <c r="Q103" s="228"/>
      <c r="R103" s="228"/>
      <c r="S103" s="228"/>
      <c r="T103" s="228"/>
      <c r="U103" s="228"/>
      <c r="V103" s="228"/>
      <c r="W103" s="228"/>
      <c r="X103" s="228"/>
      <c r="Y103" s="228"/>
      <c r="Z103" s="228"/>
      <c r="AA103" s="228"/>
      <c r="AB103" s="228"/>
      <c r="AC103" s="228"/>
      <c r="AD103" s="228"/>
      <c r="AE103" s="228"/>
      <c r="AF103" s="228"/>
      <c r="AG103" s="228"/>
      <c r="AH103" s="228"/>
      <c r="AI103" s="228"/>
      <c r="AJ103" s="228"/>
      <c r="AK103" s="228"/>
      <c r="AL103" s="228"/>
      <c r="AM103" s="228"/>
      <c r="AN103" s="228"/>
      <c r="AO103" s="113"/>
      <c r="AP103" s="228"/>
      <c r="AQ103" s="228"/>
      <c r="AR103" s="228"/>
      <c r="AS103" s="228"/>
      <c r="AT103" s="228"/>
      <c r="AU103" s="228"/>
      <c r="AV103" s="228"/>
      <c r="AW103" s="228"/>
      <c r="AX103" s="228"/>
      <c r="AY103" s="228"/>
      <c r="AZ103" s="228"/>
      <c r="BA103" s="228"/>
      <c r="BB103" s="228"/>
      <c r="BC103" s="228"/>
      <c r="BD103" s="228"/>
      <c r="BE103" s="228"/>
      <c r="BF103" s="228"/>
      <c r="BG103" s="228"/>
      <c r="BH103" s="228"/>
      <c r="BI103" s="228"/>
      <c r="BJ103" s="228"/>
      <c r="BK103" s="228"/>
      <c r="BL103" s="228"/>
      <c r="BM103" s="228"/>
      <c r="BN103" s="228"/>
      <c r="BO103" s="228"/>
      <c r="BP103" s="228"/>
      <c r="BQ103" s="228"/>
      <c r="BR103" s="228"/>
      <c r="BS103" s="228"/>
      <c r="BT103" s="113"/>
      <c r="BU103" s="113"/>
      <c r="BV103" s="113"/>
      <c r="BW103" s="113"/>
      <c r="BX103" s="113"/>
      <c r="BY103" s="113"/>
      <c r="BZ103" s="113"/>
      <c r="CA103" s="113"/>
      <c r="CB103" s="113"/>
      <c r="CC103" s="113"/>
      <c r="CD103" s="113"/>
      <c r="CE103" s="113"/>
      <c r="CF103" s="113"/>
      <c r="CG103" s="113"/>
      <c r="CH103" s="113"/>
      <c r="CI103" s="113"/>
      <c r="CJ103" s="113"/>
      <c r="CK103" s="229"/>
      <c r="CL103" s="229"/>
      <c r="CM103" s="229"/>
      <c r="CN103" s="229"/>
      <c r="CO103" s="229"/>
      <c r="CP103" s="229"/>
      <c r="CQ103" s="229"/>
      <c r="CR103" s="229"/>
      <c r="CS103" s="229"/>
      <c r="CT103" s="229"/>
      <c r="CU103" s="229"/>
      <c r="CV103" s="229"/>
      <c r="CW103" s="229"/>
      <c r="CX103" s="229"/>
      <c r="CY103" s="229"/>
      <c r="CZ103" s="113"/>
      <c r="DA103" s="113"/>
      <c r="DB103" s="113"/>
      <c r="DC103" s="113"/>
      <c r="DD103" s="113"/>
      <c r="DE103" s="113"/>
      <c r="DF103" s="113"/>
      <c r="DG103" s="113"/>
      <c r="DH103" s="113"/>
      <c r="DI103" s="113"/>
      <c r="DJ103" s="113"/>
      <c r="DK103" s="113"/>
      <c r="DL103" s="113"/>
      <c r="DM103" s="113"/>
      <c r="DN103" s="113"/>
      <c r="DO103" s="113"/>
      <c r="DP103" s="113"/>
      <c r="DQ103" s="113"/>
      <c r="DR103" s="113"/>
      <c r="DS103" s="113"/>
      <c r="DT103" s="113"/>
      <c r="DU103" s="113"/>
      <c r="DV103" s="113"/>
      <c r="DW103" s="113"/>
      <c r="DX103" s="113"/>
      <c r="DY103" s="113"/>
      <c r="DZ103" s="113"/>
      <c r="EA103" s="113"/>
      <c r="EB103" s="113"/>
      <c r="EC103" s="113"/>
      <c r="ED103" s="113"/>
      <c r="EE103" s="113"/>
      <c r="EF103" s="113"/>
      <c r="EG103" s="113"/>
      <c r="EH103" s="113"/>
      <c r="EI103" s="113"/>
    </row>
    <row r="104" spans="2:139" x14ac:dyDescent="0.2">
      <c r="B104" s="230"/>
      <c r="C104" s="113"/>
      <c r="D104" s="113"/>
      <c r="E104" s="113"/>
      <c r="F104" s="113"/>
      <c r="G104" s="113"/>
      <c r="H104" s="113"/>
      <c r="I104" s="113"/>
      <c r="J104" s="113"/>
      <c r="K104" s="113"/>
      <c r="L104" s="228"/>
      <c r="M104" s="228"/>
      <c r="N104" s="228"/>
      <c r="O104" s="228"/>
      <c r="P104" s="228"/>
      <c r="Q104" s="228"/>
      <c r="R104" s="228"/>
      <c r="S104" s="228"/>
      <c r="T104" s="228"/>
      <c r="U104" s="228"/>
      <c r="V104" s="228"/>
      <c r="W104" s="228"/>
      <c r="X104" s="228"/>
      <c r="Y104" s="228"/>
      <c r="Z104" s="228"/>
      <c r="AA104" s="228"/>
      <c r="AB104" s="228"/>
      <c r="AC104" s="228"/>
      <c r="AD104" s="228"/>
      <c r="AE104" s="228"/>
      <c r="AF104" s="228"/>
      <c r="AG104" s="228"/>
      <c r="AH104" s="228"/>
      <c r="AI104" s="228"/>
      <c r="AJ104" s="228"/>
      <c r="AK104" s="228"/>
      <c r="AL104" s="228"/>
      <c r="AM104" s="228"/>
      <c r="AN104" s="228"/>
      <c r="AO104" s="113"/>
      <c r="AP104" s="228"/>
      <c r="AQ104" s="228"/>
      <c r="AR104" s="228"/>
      <c r="AS104" s="228"/>
      <c r="AT104" s="228"/>
      <c r="AU104" s="228"/>
      <c r="AV104" s="228"/>
      <c r="AW104" s="228"/>
      <c r="AX104" s="228"/>
      <c r="AY104" s="228"/>
      <c r="AZ104" s="228"/>
      <c r="BA104" s="228"/>
      <c r="BB104" s="228"/>
      <c r="BC104" s="228"/>
      <c r="BD104" s="228"/>
      <c r="BE104" s="228"/>
      <c r="BF104" s="228"/>
      <c r="BG104" s="228"/>
      <c r="BH104" s="228"/>
      <c r="BI104" s="228"/>
      <c r="BJ104" s="228"/>
      <c r="BK104" s="228"/>
      <c r="BL104" s="228"/>
      <c r="BM104" s="228"/>
      <c r="BN104" s="228"/>
      <c r="BO104" s="228"/>
      <c r="BP104" s="228"/>
      <c r="BQ104" s="228"/>
      <c r="BR104" s="228"/>
      <c r="BS104" s="228"/>
      <c r="BT104" s="113"/>
      <c r="BU104" s="113"/>
      <c r="BV104" s="113"/>
      <c r="BW104" s="113"/>
      <c r="BX104" s="113"/>
      <c r="BY104" s="113"/>
      <c r="BZ104" s="113"/>
      <c r="CA104" s="113"/>
      <c r="CB104" s="113"/>
      <c r="CC104" s="113"/>
      <c r="CD104" s="113"/>
      <c r="CE104" s="113"/>
      <c r="CF104" s="113"/>
      <c r="CG104" s="113"/>
      <c r="CH104" s="113"/>
      <c r="CI104" s="113"/>
      <c r="CJ104" s="113"/>
      <c r="CK104" s="229"/>
      <c r="CL104" s="229"/>
      <c r="CM104" s="229"/>
      <c r="CN104" s="229"/>
      <c r="CO104" s="229"/>
      <c r="CP104" s="229"/>
      <c r="CQ104" s="229"/>
      <c r="CR104" s="229"/>
      <c r="CS104" s="229"/>
      <c r="CT104" s="229"/>
      <c r="CU104" s="229"/>
      <c r="CV104" s="229"/>
      <c r="CW104" s="229"/>
      <c r="CX104" s="229"/>
      <c r="CY104" s="229"/>
      <c r="CZ104" s="113"/>
      <c r="DA104" s="113"/>
      <c r="DB104" s="113"/>
      <c r="DC104" s="113"/>
      <c r="DD104" s="113"/>
      <c r="DE104" s="113"/>
      <c r="DF104" s="113"/>
      <c r="DG104" s="113"/>
      <c r="DH104" s="113"/>
      <c r="DI104" s="113"/>
      <c r="DJ104" s="113"/>
      <c r="DK104" s="113"/>
      <c r="DL104" s="113"/>
      <c r="DM104" s="113"/>
      <c r="DN104" s="113"/>
      <c r="DO104" s="113"/>
      <c r="DP104" s="113"/>
      <c r="DQ104" s="113"/>
      <c r="DR104" s="113"/>
      <c r="DS104" s="113"/>
      <c r="DT104" s="113"/>
      <c r="DU104" s="113"/>
      <c r="DV104" s="113"/>
      <c r="DW104" s="113"/>
      <c r="DX104" s="113"/>
      <c r="DY104" s="113"/>
      <c r="DZ104" s="113"/>
      <c r="EA104" s="113"/>
      <c r="EB104" s="113"/>
      <c r="EC104" s="113"/>
      <c r="ED104" s="113"/>
      <c r="EE104" s="113"/>
      <c r="EF104" s="113"/>
      <c r="EG104" s="113"/>
      <c r="EH104" s="113"/>
      <c r="EI104" s="113"/>
    </row>
    <row r="105" spans="2:139" x14ac:dyDescent="0.2">
      <c r="B105" s="230"/>
      <c r="C105" s="113"/>
      <c r="D105" s="113"/>
      <c r="E105" s="113"/>
      <c r="F105" s="113"/>
      <c r="G105" s="113"/>
      <c r="H105" s="113"/>
      <c r="I105" s="113"/>
      <c r="J105" s="113"/>
      <c r="K105" s="113"/>
      <c r="L105" s="228"/>
      <c r="M105" s="228"/>
      <c r="N105" s="228"/>
      <c r="O105" s="228"/>
      <c r="P105" s="228"/>
      <c r="Q105" s="228"/>
      <c r="R105" s="228"/>
      <c r="S105" s="228"/>
      <c r="T105" s="228"/>
      <c r="U105" s="228"/>
      <c r="V105" s="228"/>
      <c r="W105" s="228"/>
      <c r="X105" s="228"/>
      <c r="Y105" s="228"/>
      <c r="Z105" s="228"/>
      <c r="AA105" s="228"/>
      <c r="AB105" s="228"/>
      <c r="AC105" s="228"/>
      <c r="AD105" s="228"/>
      <c r="AE105" s="228"/>
      <c r="AF105" s="228"/>
      <c r="AG105" s="228"/>
      <c r="AH105" s="228"/>
      <c r="AI105" s="228"/>
      <c r="AJ105" s="228"/>
      <c r="AK105" s="228"/>
      <c r="AL105" s="228"/>
      <c r="AM105" s="228"/>
      <c r="AN105" s="228"/>
      <c r="AO105" s="113"/>
      <c r="AP105" s="228"/>
      <c r="AQ105" s="228"/>
      <c r="AR105" s="228"/>
      <c r="AS105" s="228"/>
      <c r="AT105" s="228"/>
      <c r="AU105" s="228"/>
      <c r="AV105" s="228"/>
      <c r="AW105" s="228"/>
      <c r="AX105" s="228"/>
      <c r="AY105" s="228"/>
      <c r="AZ105" s="228"/>
      <c r="BA105" s="228"/>
      <c r="BB105" s="228"/>
      <c r="BC105" s="228"/>
      <c r="BD105" s="228"/>
      <c r="BE105" s="228"/>
      <c r="BF105" s="228"/>
      <c r="BG105" s="228"/>
      <c r="BH105" s="228"/>
      <c r="BI105" s="228"/>
      <c r="BJ105" s="228"/>
      <c r="BK105" s="228"/>
      <c r="BL105" s="228"/>
      <c r="BM105" s="228"/>
      <c r="BN105" s="228"/>
      <c r="BO105" s="228"/>
      <c r="BP105" s="228"/>
      <c r="BQ105" s="228"/>
      <c r="BR105" s="228"/>
      <c r="BS105" s="228"/>
      <c r="BT105" s="113"/>
      <c r="BU105" s="113"/>
      <c r="BV105" s="113"/>
      <c r="BW105" s="113"/>
      <c r="BX105" s="113"/>
      <c r="BY105" s="113"/>
      <c r="BZ105" s="113"/>
      <c r="CA105" s="113"/>
      <c r="CB105" s="113"/>
      <c r="CC105" s="113"/>
      <c r="CD105" s="113"/>
      <c r="CE105" s="113"/>
      <c r="CF105" s="113"/>
      <c r="CG105" s="113"/>
      <c r="CH105" s="113"/>
      <c r="CI105" s="113"/>
      <c r="CJ105" s="113"/>
      <c r="CK105" s="229"/>
      <c r="CL105" s="229"/>
      <c r="CM105" s="229"/>
      <c r="CN105" s="229"/>
      <c r="CO105" s="229"/>
      <c r="CP105" s="229"/>
      <c r="CQ105" s="229"/>
      <c r="CR105" s="229"/>
      <c r="CS105" s="229"/>
      <c r="CT105" s="229"/>
      <c r="CU105" s="229"/>
      <c r="CV105" s="229"/>
      <c r="CW105" s="229"/>
      <c r="CX105" s="229"/>
      <c r="CY105" s="229"/>
      <c r="CZ105" s="113"/>
      <c r="DA105" s="113"/>
      <c r="DB105" s="113"/>
      <c r="DC105" s="113"/>
      <c r="DD105" s="113"/>
      <c r="DE105" s="113"/>
      <c r="DF105" s="113"/>
      <c r="DG105" s="113"/>
      <c r="DH105" s="113"/>
      <c r="DI105" s="113"/>
      <c r="DJ105" s="113"/>
      <c r="DK105" s="113"/>
      <c r="DL105" s="113"/>
      <c r="DM105" s="113"/>
      <c r="DN105" s="113"/>
      <c r="DO105" s="113"/>
      <c r="DP105" s="113"/>
      <c r="DQ105" s="113"/>
      <c r="DR105" s="113"/>
      <c r="DS105" s="113"/>
      <c r="DT105" s="113"/>
      <c r="DU105" s="113"/>
      <c r="DV105" s="113"/>
      <c r="DW105" s="113"/>
      <c r="DX105" s="113"/>
      <c r="DY105" s="113"/>
      <c r="DZ105" s="113"/>
      <c r="EA105" s="113"/>
      <c r="EB105" s="113"/>
      <c r="EC105" s="113"/>
      <c r="ED105" s="113"/>
      <c r="EE105" s="113"/>
      <c r="EF105" s="113"/>
      <c r="EG105" s="113"/>
      <c r="EH105" s="113"/>
      <c r="EI105" s="113"/>
    </row>
    <row r="106" spans="2:139" x14ac:dyDescent="0.2">
      <c r="B106" s="230"/>
      <c r="C106" s="113"/>
      <c r="D106" s="113"/>
      <c r="E106" s="113"/>
      <c r="F106" s="113"/>
      <c r="G106" s="113"/>
      <c r="H106" s="113"/>
      <c r="I106" s="113"/>
      <c r="J106" s="113"/>
      <c r="K106" s="113"/>
      <c r="L106" s="228"/>
      <c r="M106" s="228"/>
      <c r="N106" s="228"/>
      <c r="O106" s="228"/>
      <c r="P106" s="228"/>
      <c r="Q106" s="228"/>
      <c r="R106" s="228"/>
      <c r="S106" s="228"/>
      <c r="T106" s="228"/>
      <c r="U106" s="228"/>
      <c r="V106" s="228"/>
      <c r="W106" s="228"/>
      <c r="X106" s="228"/>
      <c r="Y106" s="228"/>
      <c r="Z106" s="228"/>
      <c r="AA106" s="228"/>
      <c r="AB106" s="228"/>
      <c r="AC106" s="228"/>
      <c r="AD106" s="228"/>
      <c r="AE106" s="228"/>
      <c r="AF106" s="228"/>
      <c r="AG106" s="228"/>
      <c r="AH106" s="228"/>
      <c r="AI106" s="228"/>
      <c r="AJ106" s="228"/>
      <c r="AK106" s="228"/>
      <c r="AL106" s="228"/>
      <c r="AM106" s="228"/>
      <c r="AN106" s="228"/>
      <c r="AO106" s="113"/>
      <c r="AP106" s="228"/>
      <c r="AQ106" s="228"/>
      <c r="AR106" s="228"/>
      <c r="AS106" s="228"/>
      <c r="AT106" s="228"/>
      <c r="AU106" s="228"/>
      <c r="AV106" s="228"/>
      <c r="AW106" s="228"/>
      <c r="AX106" s="228"/>
      <c r="AY106" s="228"/>
      <c r="AZ106" s="228"/>
      <c r="BA106" s="228"/>
      <c r="BB106" s="228"/>
      <c r="BC106" s="228"/>
      <c r="BD106" s="228"/>
      <c r="BE106" s="228"/>
      <c r="BF106" s="228"/>
      <c r="BG106" s="228"/>
      <c r="BH106" s="228"/>
      <c r="BI106" s="228"/>
      <c r="BJ106" s="228"/>
      <c r="BK106" s="228"/>
      <c r="BL106" s="228"/>
      <c r="BM106" s="228"/>
      <c r="BN106" s="228"/>
      <c r="BO106" s="228"/>
      <c r="BP106" s="228"/>
      <c r="BQ106" s="228"/>
      <c r="BR106" s="228"/>
      <c r="BS106" s="228"/>
      <c r="BT106" s="113"/>
      <c r="BU106" s="113"/>
      <c r="BV106" s="113"/>
      <c r="BW106" s="113"/>
      <c r="BX106" s="113"/>
      <c r="BY106" s="113"/>
      <c r="BZ106" s="113"/>
      <c r="CA106" s="113"/>
      <c r="CB106" s="113"/>
      <c r="CC106" s="113"/>
      <c r="CD106" s="113"/>
      <c r="CE106" s="113"/>
      <c r="CF106" s="113"/>
      <c r="CG106" s="113"/>
      <c r="CH106" s="113"/>
      <c r="CI106" s="113"/>
      <c r="CJ106" s="113"/>
      <c r="CK106" s="229"/>
      <c r="CL106" s="229"/>
      <c r="CM106" s="229"/>
      <c r="CN106" s="229"/>
      <c r="CO106" s="229"/>
      <c r="CP106" s="229"/>
      <c r="CQ106" s="229"/>
      <c r="CR106" s="229"/>
      <c r="CS106" s="229"/>
      <c r="CT106" s="229"/>
      <c r="CU106" s="229"/>
      <c r="CV106" s="229"/>
      <c r="CW106" s="229"/>
      <c r="CX106" s="229"/>
      <c r="CY106" s="229"/>
      <c r="CZ106" s="113"/>
      <c r="DA106" s="113"/>
      <c r="DB106" s="113"/>
      <c r="DC106" s="113"/>
      <c r="DD106" s="113"/>
      <c r="DE106" s="113"/>
      <c r="DF106" s="113"/>
      <c r="DG106" s="113"/>
      <c r="DH106" s="113"/>
      <c r="DI106" s="113"/>
      <c r="DJ106" s="113"/>
      <c r="DK106" s="113"/>
      <c r="DL106" s="113"/>
      <c r="DM106" s="113"/>
      <c r="DN106" s="113"/>
      <c r="DO106" s="113"/>
      <c r="DP106" s="113"/>
      <c r="DQ106" s="113"/>
      <c r="DR106" s="113"/>
      <c r="DS106" s="113"/>
      <c r="DT106" s="113"/>
      <c r="DU106" s="113"/>
      <c r="DV106" s="113"/>
      <c r="DW106" s="113"/>
      <c r="DX106" s="113"/>
      <c r="DY106" s="113"/>
      <c r="DZ106" s="113"/>
      <c r="EA106" s="113"/>
      <c r="EB106" s="113"/>
      <c r="EC106" s="113"/>
      <c r="ED106" s="113"/>
      <c r="EE106" s="113"/>
      <c r="EF106" s="113"/>
      <c r="EG106" s="113"/>
      <c r="EH106" s="113"/>
      <c r="EI106" s="113"/>
    </row>
    <row r="107" spans="2:139" x14ac:dyDescent="0.2">
      <c r="B107" s="230"/>
      <c r="C107" s="113"/>
      <c r="D107" s="113"/>
      <c r="E107" s="113"/>
      <c r="F107" s="113"/>
      <c r="G107" s="113"/>
      <c r="H107" s="113"/>
      <c r="I107" s="113"/>
      <c r="J107" s="113"/>
      <c r="K107" s="113"/>
      <c r="L107" s="228"/>
      <c r="M107" s="228"/>
      <c r="N107" s="228"/>
      <c r="O107" s="228"/>
      <c r="P107" s="228"/>
      <c r="Q107" s="228"/>
      <c r="R107" s="228"/>
      <c r="S107" s="228"/>
      <c r="T107" s="228"/>
      <c r="U107" s="228"/>
      <c r="V107" s="228"/>
      <c r="W107" s="228"/>
      <c r="X107" s="228"/>
      <c r="Y107" s="228"/>
      <c r="Z107" s="228"/>
      <c r="AA107" s="228"/>
      <c r="AB107" s="228"/>
      <c r="AC107" s="228"/>
      <c r="AD107" s="228"/>
      <c r="AE107" s="228"/>
      <c r="AF107" s="228"/>
      <c r="AG107" s="228"/>
      <c r="AH107" s="228"/>
      <c r="AI107" s="228"/>
      <c r="AJ107" s="228"/>
      <c r="AK107" s="228"/>
      <c r="AL107" s="228"/>
      <c r="AM107" s="228"/>
      <c r="AN107" s="228"/>
      <c r="AO107" s="113"/>
      <c r="AP107" s="228"/>
      <c r="AQ107" s="228"/>
      <c r="AR107" s="228"/>
      <c r="AS107" s="228"/>
      <c r="AT107" s="228"/>
      <c r="AU107" s="228"/>
      <c r="AV107" s="228"/>
      <c r="AW107" s="228"/>
      <c r="AX107" s="228"/>
      <c r="AY107" s="228"/>
      <c r="AZ107" s="228"/>
      <c r="BA107" s="228"/>
      <c r="BB107" s="228"/>
      <c r="BC107" s="228"/>
      <c r="BD107" s="228"/>
      <c r="BE107" s="228"/>
      <c r="BF107" s="228"/>
      <c r="BG107" s="228"/>
      <c r="BH107" s="228"/>
      <c r="BI107" s="228"/>
      <c r="BJ107" s="228"/>
      <c r="BK107" s="228"/>
      <c r="BL107" s="228"/>
      <c r="BM107" s="228"/>
      <c r="BN107" s="228"/>
      <c r="BO107" s="228"/>
      <c r="BP107" s="228"/>
      <c r="BQ107" s="228"/>
      <c r="BR107" s="228"/>
      <c r="BS107" s="228"/>
      <c r="BT107" s="113"/>
      <c r="BU107" s="113"/>
      <c r="BV107" s="113"/>
      <c r="BW107" s="113"/>
      <c r="BX107" s="113"/>
      <c r="BY107" s="113"/>
      <c r="BZ107" s="113"/>
      <c r="CA107" s="113"/>
      <c r="CB107" s="113"/>
      <c r="CC107" s="113"/>
      <c r="CD107" s="113"/>
      <c r="CE107" s="113"/>
      <c r="CF107" s="113"/>
      <c r="CG107" s="113"/>
      <c r="CH107" s="113"/>
      <c r="CI107" s="113"/>
      <c r="CJ107" s="113"/>
      <c r="CK107" s="229"/>
      <c r="CL107" s="229"/>
      <c r="CM107" s="229"/>
      <c r="CN107" s="229"/>
      <c r="CO107" s="229"/>
      <c r="CP107" s="229"/>
      <c r="CQ107" s="229"/>
      <c r="CR107" s="229"/>
      <c r="CS107" s="229"/>
      <c r="CT107" s="229"/>
      <c r="CU107" s="229"/>
      <c r="CV107" s="229"/>
      <c r="CW107" s="229"/>
      <c r="CX107" s="229"/>
      <c r="CY107" s="229"/>
      <c r="CZ107" s="113"/>
      <c r="DA107" s="113"/>
      <c r="DB107" s="113"/>
      <c r="DC107" s="113"/>
      <c r="DD107" s="113"/>
      <c r="DE107" s="113"/>
      <c r="DF107" s="113"/>
      <c r="DG107" s="113"/>
      <c r="DH107" s="113"/>
      <c r="DI107" s="113"/>
      <c r="DJ107" s="113"/>
      <c r="DK107" s="113"/>
      <c r="DL107" s="113"/>
      <c r="DM107" s="113"/>
      <c r="DN107" s="113"/>
      <c r="DO107" s="113"/>
      <c r="DP107" s="113"/>
      <c r="DQ107" s="113"/>
      <c r="DR107" s="113"/>
      <c r="DS107" s="113"/>
      <c r="DT107" s="113"/>
      <c r="DU107" s="113"/>
      <c r="DV107" s="113"/>
      <c r="DW107" s="113"/>
      <c r="DX107" s="113"/>
      <c r="DY107" s="113"/>
      <c r="DZ107" s="113"/>
      <c r="EA107" s="113"/>
      <c r="EB107" s="113"/>
      <c r="EC107" s="113"/>
      <c r="ED107" s="113"/>
      <c r="EE107" s="113"/>
      <c r="EF107" s="113"/>
      <c r="EG107" s="113"/>
      <c r="EH107" s="113"/>
      <c r="EI107" s="113"/>
    </row>
    <row r="108" spans="2:139" x14ac:dyDescent="0.2">
      <c r="B108" s="230"/>
      <c r="C108" s="113"/>
      <c r="D108" s="113"/>
      <c r="E108" s="113"/>
      <c r="F108" s="113"/>
      <c r="G108" s="113"/>
      <c r="H108" s="113"/>
      <c r="I108" s="113"/>
      <c r="J108" s="113"/>
      <c r="K108" s="113"/>
      <c r="L108" s="228"/>
      <c r="M108" s="228"/>
      <c r="N108" s="228"/>
      <c r="O108" s="228"/>
      <c r="P108" s="228"/>
      <c r="Q108" s="228"/>
      <c r="R108" s="228"/>
      <c r="S108" s="228"/>
      <c r="T108" s="228"/>
      <c r="U108" s="228"/>
      <c r="V108" s="228"/>
      <c r="W108" s="228"/>
      <c r="X108" s="228"/>
      <c r="Y108" s="228"/>
      <c r="Z108" s="228"/>
      <c r="AA108" s="228"/>
      <c r="AB108" s="228"/>
      <c r="AC108" s="228"/>
      <c r="AD108" s="228"/>
      <c r="AE108" s="228"/>
      <c r="AF108" s="228"/>
      <c r="AG108" s="228"/>
      <c r="AH108" s="228"/>
      <c r="AI108" s="228"/>
      <c r="AJ108" s="228"/>
      <c r="AK108" s="228"/>
      <c r="AL108" s="228"/>
      <c r="AM108" s="228"/>
      <c r="AN108" s="228"/>
      <c r="AO108" s="113"/>
      <c r="AP108" s="228"/>
      <c r="AQ108" s="228"/>
      <c r="AR108" s="228"/>
      <c r="AS108" s="228"/>
      <c r="AT108" s="228"/>
      <c r="AU108" s="228"/>
      <c r="AV108" s="228"/>
      <c r="AW108" s="228"/>
      <c r="AX108" s="228"/>
      <c r="AY108" s="228"/>
      <c r="AZ108" s="228"/>
      <c r="BA108" s="228"/>
      <c r="BB108" s="228"/>
      <c r="BC108" s="228"/>
      <c r="BD108" s="228"/>
      <c r="BE108" s="228"/>
      <c r="BF108" s="228"/>
      <c r="BG108" s="228"/>
      <c r="BH108" s="228"/>
      <c r="BI108" s="228"/>
      <c r="BJ108" s="228"/>
      <c r="BK108" s="228"/>
      <c r="BL108" s="228"/>
      <c r="BM108" s="228"/>
      <c r="BN108" s="228"/>
      <c r="BO108" s="228"/>
      <c r="BP108" s="228"/>
      <c r="BQ108" s="228"/>
      <c r="BR108" s="228"/>
      <c r="BS108" s="228"/>
      <c r="BT108" s="113"/>
      <c r="BU108" s="113"/>
      <c r="BV108" s="113"/>
      <c r="BW108" s="113"/>
      <c r="BX108" s="113"/>
      <c r="BY108" s="113"/>
      <c r="BZ108" s="113"/>
      <c r="CA108" s="113"/>
      <c r="CB108" s="113"/>
      <c r="CC108" s="113"/>
      <c r="CD108" s="113"/>
      <c r="CE108" s="113"/>
      <c r="CF108" s="113"/>
      <c r="CG108" s="113"/>
      <c r="CH108" s="113"/>
      <c r="CI108" s="113"/>
      <c r="CJ108" s="113"/>
      <c r="CK108" s="229"/>
      <c r="CL108" s="229"/>
      <c r="CM108" s="229"/>
      <c r="CN108" s="229"/>
      <c r="CO108" s="229"/>
      <c r="CP108" s="229"/>
      <c r="CQ108" s="229"/>
      <c r="CR108" s="229"/>
      <c r="CS108" s="229"/>
      <c r="CT108" s="229"/>
      <c r="CU108" s="229"/>
      <c r="CV108" s="229"/>
      <c r="CW108" s="229"/>
      <c r="CX108" s="229"/>
      <c r="CY108" s="229"/>
      <c r="CZ108" s="113"/>
      <c r="DA108" s="113"/>
      <c r="DB108" s="113"/>
      <c r="DC108" s="113"/>
      <c r="DD108" s="113"/>
      <c r="DE108" s="113"/>
      <c r="DF108" s="113"/>
      <c r="DG108" s="113"/>
      <c r="DH108" s="113"/>
      <c r="DI108" s="113"/>
      <c r="DJ108" s="113"/>
      <c r="DK108" s="113"/>
      <c r="DL108" s="113"/>
      <c r="DM108" s="113"/>
      <c r="DN108" s="113"/>
      <c r="DO108" s="113"/>
      <c r="DP108" s="113"/>
      <c r="DQ108" s="113"/>
      <c r="DR108" s="113"/>
      <c r="DS108" s="113"/>
      <c r="DT108" s="113"/>
      <c r="DU108" s="113"/>
      <c r="DV108" s="113"/>
      <c r="DW108" s="113"/>
      <c r="DX108" s="113"/>
      <c r="DY108" s="113"/>
      <c r="DZ108" s="113"/>
      <c r="EA108" s="113"/>
      <c r="EB108" s="113"/>
      <c r="EC108" s="113"/>
      <c r="ED108" s="113"/>
      <c r="EE108" s="113"/>
      <c r="EF108" s="113"/>
      <c r="EG108" s="113"/>
      <c r="EH108" s="113"/>
      <c r="EI108" s="113"/>
    </row>
    <row r="109" spans="2:139" x14ac:dyDescent="0.2">
      <c r="B109" s="230"/>
      <c r="C109" s="113"/>
      <c r="D109" s="113"/>
      <c r="E109" s="113"/>
      <c r="F109" s="113"/>
      <c r="G109" s="113"/>
      <c r="H109" s="113"/>
      <c r="I109" s="113"/>
      <c r="J109" s="113"/>
      <c r="K109" s="113"/>
      <c r="L109" s="228"/>
      <c r="M109" s="228"/>
      <c r="N109" s="228"/>
      <c r="O109" s="228"/>
      <c r="P109" s="228"/>
      <c r="Q109" s="228"/>
      <c r="R109" s="228"/>
      <c r="S109" s="228"/>
      <c r="T109" s="228"/>
      <c r="U109" s="228"/>
      <c r="V109" s="228"/>
      <c r="W109" s="228"/>
      <c r="X109" s="228"/>
      <c r="Y109" s="228"/>
      <c r="Z109" s="228"/>
      <c r="AA109" s="228"/>
      <c r="AB109" s="228"/>
      <c r="AC109" s="228"/>
      <c r="AD109" s="228"/>
      <c r="AE109" s="228"/>
      <c r="AF109" s="228"/>
      <c r="AG109" s="228"/>
      <c r="AH109" s="228"/>
      <c r="AI109" s="228"/>
      <c r="AJ109" s="228"/>
      <c r="AK109" s="228"/>
      <c r="AL109" s="228"/>
      <c r="AM109" s="228"/>
      <c r="AN109" s="228"/>
      <c r="AO109" s="113"/>
      <c r="AP109" s="228"/>
      <c r="AQ109" s="228"/>
      <c r="AR109" s="228"/>
      <c r="AS109" s="228"/>
      <c r="AT109" s="228"/>
      <c r="AU109" s="228"/>
      <c r="AV109" s="228"/>
      <c r="AW109" s="228"/>
      <c r="AX109" s="228"/>
      <c r="AY109" s="228"/>
      <c r="AZ109" s="228"/>
      <c r="BA109" s="228"/>
      <c r="BB109" s="228"/>
      <c r="BC109" s="228"/>
      <c r="BD109" s="228"/>
      <c r="BE109" s="228"/>
      <c r="BF109" s="228"/>
      <c r="BG109" s="228"/>
      <c r="BH109" s="228"/>
      <c r="BI109" s="228"/>
      <c r="BJ109" s="228"/>
      <c r="BK109" s="228"/>
      <c r="BL109" s="228"/>
      <c r="BM109" s="228"/>
      <c r="BN109" s="228"/>
      <c r="BO109" s="228"/>
      <c r="BP109" s="228"/>
      <c r="BQ109" s="228"/>
      <c r="BR109" s="228"/>
      <c r="BS109" s="228"/>
      <c r="BT109" s="113"/>
      <c r="BU109" s="113"/>
      <c r="BV109" s="113"/>
      <c r="BW109" s="113"/>
      <c r="BX109" s="113"/>
      <c r="BY109" s="113"/>
      <c r="BZ109" s="113"/>
      <c r="CA109" s="113"/>
      <c r="CB109" s="113"/>
      <c r="CC109" s="113"/>
      <c r="CD109" s="113"/>
      <c r="CE109" s="113"/>
      <c r="CF109" s="113"/>
      <c r="CG109" s="113"/>
      <c r="CH109" s="113"/>
      <c r="CI109" s="113"/>
      <c r="CJ109" s="113"/>
      <c r="CK109" s="229"/>
      <c r="CL109" s="229"/>
      <c r="CM109" s="229"/>
      <c r="CN109" s="229"/>
      <c r="CO109" s="229"/>
      <c r="CP109" s="229"/>
      <c r="CQ109" s="229"/>
      <c r="CR109" s="229"/>
      <c r="CS109" s="229"/>
      <c r="CT109" s="229"/>
      <c r="CU109" s="229"/>
      <c r="CV109" s="229"/>
      <c r="CW109" s="229"/>
      <c r="CX109" s="229"/>
      <c r="CY109" s="229"/>
      <c r="CZ109" s="113"/>
      <c r="DA109" s="113"/>
      <c r="DB109" s="113"/>
      <c r="DC109" s="113"/>
      <c r="DD109" s="113"/>
      <c r="DE109" s="113"/>
      <c r="DF109" s="113"/>
      <c r="DG109" s="113"/>
      <c r="DH109" s="113"/>
      <c r="DI109" s="113"/>
      <c r="DJ109" s="113"/>
      <c r="DK109" s="113"/>
      <c r="DL109" s="113"/>
      <c r="DM109" s="113"/>
      <c r="DN109" s="113"/>
      <c r="DO109" s="113"/>
      <c r="DP109" s="113"/>
      <c r="DQ109" s="113"/>
      <c r="DR109" s="113"/>
      <c r="DS109" s="113"/>
      <c r="DT109" s="113"/>
      <c r="DU109" s="113"/>
      <c r="DV109" s="113"/>
      <c r="DW109" s="113"/>
      <c r="DX109" s="113"/>
      <c r="DY109" s="113"/>
      <c r="DZ109" s="113"/>
      <c r="EA109" s="113"/>
      <c r="EB109" s="113"/>
      <c r="EC109" s="113"/>
      <c r="ED109" s="113"/>
      <c r="EE109" s="113"/>
      <c r="EF109" s="113"/>
      <c r="EG109" s="113"/>
      <c r="EH109" s="113"/>
      <c r="EI109" s="113"/>
    </row>
    <row r="110" spans="2:139" x14ac:dyDescent="0.2">
      <c r="B110" s="230"/>
      <c r="C110" s="113"/>
      <c r="D110" s="113"/>
      <c r="E110" s="113"/>
      <c r="F110" s="113"/>
      <c r="G110" s="113"/>
      <c r="H110" s="113"/>
      <c r="I110" s="113"/>
      <c r="J110" s="113"/>
      <c r="K110" s="113"/>
      <c r="L110" s="228"/>
      <c r="M110" s="228"/>
      <c r="N110" s="228"/>
      <c r="O110" s="228"/>
      <c r="P110" s="228"/>
      <c r="Q110" s="228"/>
      <c r="R110" s="228"/>
      <c r="S110" s="228"/>
      <c r="T110" s="228"/>
      <c r="U110" s="228"/>
      <c r="V110" s="228"/>
      <c r="W110" s="228"/>
      <c r="X110" s="228"/>
      <c r="Y110" s="228"/>
      <c r="Z110" s="228"/>
      <c r="AA110" s="228"/>
      <c r="AB110" s="228"/>
      <c r="AC110" s="228"/>
      <c r="AD110" s="228"/>
      <c r="AE110" s="228"/>
      <c r="AF110" s="228"/>
      <c r="AG110" s="228"/>
      <c r="AH110" s="228"/>
      <c r="AI110" s="228"/>
      <c r="AJ110" s="228"/>
      <c r="AK110" s="228"/>
      <c r="AL110" s="228"/>
      <c r="AM110" s="228"/>
      <c r="AN110" s="228"/>
      <c r="AO110" s="113"/>
      <c r="AP110" s="228"/>
      <c r="AQ110" s="228"/>
      <c r="AR110" s="228"/>
      <c r="AS110" s="228"/>
      <c r="AT110" s="228"/>
      <c r="AU110" s="228"/>
      <c r="AV110" s="228"/>
      <c r="AW110" s="228"/>
      <c r="AX110" s="228"/>
      <c r="AY110" s="228"/>
      <c r="AZ110" s="228"/>
      <c r="BA110" s="228"/>
      <c r="BB110" s="228"/>
      <c r="BC110" s="228"/>
      <c r="BD110" s="228"/>
      <c r="BE110" s="228"/>
      <c r="BF110" s="228"/>
      <c r="BG110" s="228"/>
      <c r="BH110" s="228"/>
      <c r="BI110" s="228"/>
      <c r="BJ110" s="228"/>
      <c r="BK110" s="228"/>
      <c r="BL110" s="228"/>
      <c r="BM110" s="228"/>
      <c r="BN110" s="228"/>
      <c r="BO110" s="228"/>
      <c r="BP110" s="228"/>
      <c r="BQ110" s="228"/>
      <c r="BR110" s="228"/>
      <c r="BS110" s="228"/>
      <c r="BT110" s="113"/>
      <c r="BU110" s="113"/>
      <c r="BV110" s="113"/>
      <c r="BW110" s="113"/>
      <c r="BX110" s="113"/>
      <c r="BY110" s="113"/>
      <c r="BZ110" s="113"/>
      <c r="CA110" s="113"/>
      <c r="CB110" s="113"/>
      <c r="CC110" s="113"/>
      <c r="CD110" s="113"/>
      <c r="CE110" s="113"/>
      <c r="CF110" s="113"/>
      <c r="CG110" s="113"/>
      <c r="CH110" s="113"/>
      <c r="CI110" s="113"/>
      <c r="CJ110" s="113"/>
      <c r="CK110" s="229"/>
      <c r="CL110" s="229"/>
      <c r="CM110" s="229"/>
      <c r="CN110" s="229"/>
      <c r="CO110" s="229"/>
      <c r="CP110" s="229"/>
      <c r="CQ110" s="229"/>
      <c r="CR110" s="229"/>
      <c r="CS110" s="229"/>
      <c r="CT110" s="229"/>
      <c r="CU110" s="229"/>
      <c r="CV110" s="229"/>
      <c r="CW110" s="229"/>
      <c r="CX110" s="229"/>
      <c r="CY110" s="229"/>
      <c r="CZ110" s="113"/>
      <c r="DA110" s="113"/>
      <c r="DB110" s="113"/>
      <c r="DC110" s="113"/>
      <c r="DD110" s="113"/>
      <c r="DE110" s="113"/>
      <c r="DF110" s="113"/>
      <c r="DG110" s="113"/>
      <c r="DH110" s="113"/>
      <c r="DI110" s="113"/>
      <c r="DJ110" s="113"/>
      <c r="DK110" s="113"/>
      <c r="DL110" s="113"/>
      <c r="DM110" s="113"/>
      <c r="DN110" s="113"/>
      <c r="DO110" s="113"/>
      <c r="DP110" s="113"/>
      <c r="DQ110" s="113"/>
      <c r="DR110" s="113"/>
      <c r="DS110" s="113"/>
      <c r="DT110" s="113"/>
      <c r="DU110" s="113"/>
      <c r="DV110" s="113"/>
      <c r="DW110" s="113"/>
      <c r="DX110" s="113"/>
      <c r="DY110" s="113"/>
      <c r="DZ110" s="113"/>
      <c r="EA110" s="113"/>
      <c r="EB110" s="113"/>
      <c r="EC110" s="113"/>
      <c r="ED110" s="113"/>
      <c r="EE110" s="113"/>
      <c r="EF110" s="113"/>
      <c r="EG110" s="113"/>
      <c r="EH110" s="113"/>
      <c r="EI110" s="113"/>
    </row>
    <row r="111" spans="2:139" x14ac:dyDescent="0.2">
      <c r="B111" s="230"/>
      <c r="C111" s="113"/>
      <c r="D111" s="113"/>
      <c r="E111" s="113"/>
      <c r="F111" s="113"/>
      <c r="G111" s="113"/>
      <c r="H111" s="113"/>
      <c r="I111" s="113"/>
      <c r="J111" s="113"/>
      <c r="K111" s="113"/>
      <c r="L111" s="228"/>
      <c r="M111" s="228"/>
      <c r="N111" s="228"/>
      <c r="O111" s="228"/>
      <c r="P111" s="228"/>
      <c r="Q111" s="228"/>
      <c r="R111" s="228"/>
      <c r="S111" s="228"/>
      <c r="T111" s="228"/>
      <c r="U111" s="228"/>
      <c r="V111" s="228"/>
      <c r="W111" s="228"/>
      <c r="X111" s="228"/>
      <c r="Y111" s="228"/>
      <c r="Z111" s="228"/>
      <c r="AA111" s="228"/>
      <c r="AB111" s="228"/>
      <c r="AC111" s="228"/>
      <c r="AD111" s="228"/>
      <c r="AE111" s="228"/>
      <c r="AF111" s="228"/>
      <c r="AG111" s="228"/>
      <c r="AH111" s="228"/>
      <c r="AI111" s="228"/>
      <c r="AJ111" s="228"/>
      <c r="AK111" s="228"/>
      <c r="AL111" s="228"/>
      <c r="AM111" s="228"/>
      <c r="AN111" s="228"/>
      <c r="AO111" s="113"/>
      <c r="AP111" s="228"/>
      <c r="AQ111" s="228"/>
      <c r="AR111" s="228"/>
      <c r="AS111" s="228"/>
      <c r="AT111" s="228"/>
      <c r="AU111" s="228"/>
      <c r="AV111" s="228"/>
      <c r="AW111" s="228"/>
      <c r="AX111" s="228"/>
      <c r="AY111" s="228"/>
      <c r="AZ111" s="228"/>
      <c r="BA111" s="228"/>
      <c r="BB111" s="228"/>
      <c r="BC111" s="228"/>
      <c r="BD111" s="228"/>
      <c r="BE111" s="228"/>
      <c r="BF111" s="228"/>
      <c r="BG111" s="228"/>
      <c r="BH111" s="228"/>
      <c r="BI111" s="228"/>
      <c r="BJ111" s="228"/>
      <c r="BK111" s="228"/>
      <c r="BL111" s="228"/>
      <c r="BM111" s="228"/>
      <c r="BN111" s="228"/>
      <c r="BO111" s="228"/>
      <c r="BP111" s="228"/>
      <c r="BQ111" s="228"/>
      <c r="BR111" s="228"/>
      <c r="BS111" s="228"/>
      <c r="BT111" s="113"/>
      <c r="BU111" s="113"/>
      <c r="BV111" s="113"/>
      <c r="BW111" s="113"/>
      <c r="BX111" s="113"/>
      <c r="BY111" s="113"/>
      <c r="BZ111" s="113"/>
      <c r="CA111" s="113"/>
      <c r="CB111" s="113"/>
      <c r="CC111" s="113"/>
      <c r="CD111" s="113"/>
      <c r="CE111" s="113"/>
      <c r="CF111" s="113"/>
      <c r="CG111" s="113"/>
      <c r="CH111" s="113"/>
      <c r="CI111" s="113"/>
      <c r="CJ111" s="113"/>
      <c r="CK111" s="229"/>
      <c r="CL111" s="229"/>
      <c r="CM111" s="229"/>
      <c r="CN111" s="229"/>
      <c r="CO111" s="229"/>
      <c r="CP111" s="229"/>
      <c r="CQ111" s="229"/>
      <c r="CR111" s="229"/>
      <c r="CS111" s="229"/>
      <c r="CT111" s="229"/>
      <c r="CU111" s="229"/>
      <c r="CV111" s="229"/>
      <c r="CW111" s="229"/>
      <c r="CX111" s="229"/>
      <c r="CY111" s="229"/>
      <c r="CZ111" s="113"/>
      <c r="DA111" s="113"/>
      <c r="DB111" s="113"/>
      <c r="DC111" s="113"/>
      <c r="DD111" s="113"/>
      <c r="DE111" s="113"/>
      <c r="DF111" s="113"/>
      <c r="DG111" s="113"/>
      <c r="DH111" s="113"/>
      <c r="DI111" s="113"/>
      <c r="DJ111" s="113"/>
      <c r="DK111" s="113"/>
      <c r="DL111" s="113"/>
      <c r="DM111" s="113"/>
      <c r="DN111" s="113"/>
      <c r="DO111" s="113"/>
      <c r="DP111" s="113"/>
      <c r="DQ111" s="113"/>
      <c r="DR111" s="113"/>
      <c r="DS111" s="113"/>
      <c r="DT111" s="113"/>
      <c r="DU111" s="113"/>
      <c r="DV111" s="113"/>
      <c r="DW111" s="113"/>
      <c r="DX111" s="113"/>
      <c r="DY111" s="113"/>
      <c r="DZ111" s="113"/>
      <c r="EA111" s="113"/>
      <c r="EB111" s="113"/>
      <c r="EC111" s="113"/>
      <c r="ED111" s="113"/>
      <c r="EE111" s="113"/>
      <c r="EF111" s="113"/>
      <c r="EG111" s="113"/>
      <c r="EH111" s="113"/>
      <c r="EI111" s="113"/>
    </row>
    <row r="112" spans="2:139" x14ac:dyDescent="0.2">
      <c r="B112" s="230"/>
      <c r="C112" s="113"/>
      <c r="D112" s="113"/>
      <c r="E112" s="113"/>
      <c r="F112" s="113"/>
      <c r="G112" s="113"/>
      <c r="H112" s="113"/>
      <c r="I112" s="113"/>
      <c r="J112" s="113"/>
      <c r="K112" s="113"/>
      <c r="L112" s="228"/>
      <c r="M112" s="228"/>
      <c r="N112" s="228"/>
      <c r="O112" s="228"/>
      <c r="P112" s="228"/>
      <c r="Q112" s="228"/>
      <c r="R112" s="228"/>
      <c r="S112" s="228"/>
      <c r="T112" s="228"/>
      <c r="U112" s="228"/>
      <c r="V112" s="228"/>
      <c r="W112" s="228"/>
      <c r="X112" s="228"/>
      <c r="Y112" s="228"/>
      <c r="Z112" s="228"/>
      <c r="AA112" s="228"/>
      <c r="AB112" s="228"/>
      <c r="AC112" s="228"/>
      <c r="AD112" s="228"/>
      <c r="AE112" s="228"/>
      <c r="AF112" s="228"/>
      <c r="AG112" s="228"/>
      <c r="AH112" s="228"/>
      <c r="AI112" s="228"/>
      <c r="AJ112" s="228"/>
      <c r="AK112" s="228"/>
      <c r="AL112" s="228"/>
      <c r="AM112" s="228"/>
      <c r="AN112" s="228"/>
      <c r="AO112" s="113"/>
      <c r="AP112" s="228"/>
      <c r="AQ112" s="228"/>
      <c r="AR112" s="228"/>
      <c r="AS112" s="228"/>
      <c r="AT112" s="228"/>
      <c r="AU112" s="228"/>
      <c r="AV112" s="228"/>
      <c r="AW112" s="228"/>
      <c r="AX112" s="228"/>
      <c r="AY112" s="228"/>
      <c r="AZ112" s="228"/>
      <c r="BA112" s="228"/>
      <c r="BB112" s="228"/>
      <c r="BC112" s="228"/>
      <c r="BD112" s="228"/>
      <c r="BE112" s="228"/>
      <c r="BF112" s="228"/>
      <c r="BG112" s="228"/>
      <c r="BH112" s="228"/>
      <c r="BI112" s="228"/>
      <c r="BJ112" s="228"/>
      <c r="BK112" s="228"/>
      <c r="BL112" s="228"/>
      <c r="BM112" s="228"/>
      <c r="BN112" s="228"/>
      <c r="BO112" s="228"/>
      <c r="BP112" s="228"/>
      <c r="BQ112" s="228"/>
      <c r="BR112" s="228"/>
      <c r="BS112" s="228"/>
      <c r="BT112" s="113"/>
      <c r="BU112" s="113"/>
      <c r="BV112" s="113"/>
      <c r="BW112" s="113"/>
      <c r="BX112" s="113"/>
      <c r="BY112" s="113"/>
      <c r="BZ112" s="113"/>
      <c r="CA112" s="113"/>
      <c r="CB112" s="113"/>
      <c r="CC112" s="113"/>
      <c r="CD112" s="113"/>
      <c r="CE112" s="113"/>
      <c r="CF112" s="113"/>
      <c r="CG112" s="113"/>
      <c r="CH112" s="113"/>
      <c r="CI112" s="113"/>
      <c r="CJ112" s="113"/>
      <c r="CK112" s="229"/>
      <c r="CL112" s="229"/>
      <c r="CM112" s="229"/>
      <c r="CN112" s="229"/>
      <c r="CO112" s="229"/>
      <c r="CP112" s="229"/>
      <c r="CQ112" s="229"/>
      <c r="CR112" s="229"/>
      <c r="CS112" s="229"/>
      <c r="CT112" s="229"/>
      <c r="CU112" s="229"/>
      <c r="CV112" s="229"/>
      <c r="CW112" s="229"/>
      <c r="CX112" s="229"/>
      <c r="CY112" s="229"/>
      <c r="CZ112" s="113"/>
      <c r="DA112" s="113"/>
      <c r="DB112" s="113"/>
      <c r="DC112" s="113"/>
      <c r="DD112" s="113"/>
      <c r="DE112" s="113"/>
      <c r="DF112" s="113"/>
      <c r="DG112" s="113"/>
      <c r="DH112" s="113"/>
      <c r="DI112" s="113"/>
      <c r="DJ112" s="113"/>
      <c r="DK112" s="113"/>
      <c r="DL112" s="113"/>
      <c r="DM112" s="113"/>
      <c r="DN112" s="113"/>
      <c r="DO112" s="113"/>
      <c r="DP112" s="113"/>
      <c r="DQ112" s="113"/>
      <c r="DR112" s="113"/>
      <c r="DS112" s="113"/>
      <c r="DT112" s="113"/>
      <c r="DU112" s="113"/>
      <c r="DV112" s="113"/>
      <c r="DW112" s="113"/>
      <c r="DX112" s="113"/>
      <c r="DY112" s="113"/>
      <c r="DZ112" s="113"/>
      <c r="EA112" s="113"/>
      <c r="EB112" s="113"/>
      <c r="EC112" s="113"/>
      <c r="ED112" s="113"/>
      <c r="EE112" s="113"/>
      <c r="EF112" s="113"/>
      <c r="EG112" s="113"/>
      <c r="EH112" s="113"/>
      <c r="EI112" s="113"/>
    </row>
    <row r="113" spans="2:139" x14ac:dyDescent="0.2">
      <c r="B113" s="230"/>
      <c r="C113" s="113"/>
      <c r="D113" s="113"/>
      <c r="E113" s="113"/>
      <c r="F113" s="113"/>
      <c r="G113" s="113"/>
      <c r="H113" s="113"/>
      <c r="I113" s="113"/>
      <c r="J113" s="113"/>
      <c r="K113" s="113"/>
      <c r="L113" s="228"/>
      <c r="M113" s="228"/>
      <c r="N113" s="228"/>
      <c r="O113" s="228"/>
      <c r="P113" s="228"/>
      <c r="Q113" s="228"/>
      <c r="R113" s="228"/>
      <c r="S113" s="228"/>
      <c r="T113" s="228"/>
      <c r="U113" s="228"/>
      <c r="V113" s="228"/>
      <c r="W113" s="228"/>
      <c r="X113" s="228"/>
      <c r="Y113" s="228"/>
      <c r="Z113" s="228"/>
      <c r="AA113" s="228"/>
      <c r="AB113" s="228"/>
      <c r="AC113" s="228"/>
      <c r="AD113" s="228"/>
      <c r="AE113" s="228"/>
      <c r="AF113" s="228"/>
      <c r="AG113" s="228"/>
      <c r="AH113" s="228"/>
      <c r="AI113" s="228"/>
      <c r="AJ113" s="228"/>
      <c r="AK113" s="228"/>
      <c r="AL113" s="228"/>
      <c r="AM113" s="228"/>
      <c r="AN113" s="228"/>
      <c r="AO113" s="113"/>
      <c r="AP113" s="228"/>
      <c r="AQ113" s="228"/>
      <c r="AR113" s="228"/>
      <c r="AS113" s="228"/>
      <c r="AT113" s="228"/>
      <c r="AU113" s="228"/>
      <c r="AV113" s="228"/>
      <c r="AW113" s="228"/>
      <c r="AX113" s="228"/>
      <c r="AY113" s="228"/>
      <c r="AZ113" s="228"/>
      <c r="BA113" s="228"/>
      <c r="BB113" s="228"/>
      <c r="BC113" s="228"/>
      <c r="BD113" s="228"/>
      <c r="BE113" s="228"/>
      <c r="BF113" s="228"/>
      <c r="BG113" s="228"/>
      <c r="BH113" s="228"/>
      <c r="BI113" s="228"/>
      <c r="BJ113" s="228"/>
      <c r="BK113" s="228"/>
      <c r="BL113" s="228"/>
      <c r="BM113" s="228"/>
      <c r="BN113" s="228"/>
      <c r="BO113" s="228"/>
      <c r="BP113" s="228"/>
      <c r="BQ113" s="228"/>
      <c r="BR113" s="228"/>
      <c r="BS113" s="228"/>
      <c r="BT113" s="113"/>
      <c r="BU113" s="113"/>
      <c r="BV113" s="113"/>
      <c r="BW113" s="113"/>
      <c r="BX113" s="113"/>
      <c r="BY113" s="113"/>
      <c r="BZ113" s="113"/>
      <c r="CA113" s="113"/>
      <c r="CB113" s="113"/>
      <c r="CC113" s="113"/>
      <c r="CD113" s="113"/>
      <c r="CE113" s="113"/>
      <c r="CF113" s="113"/>
      <c r="CG113" s="113"/>
      <c r="CH113" s="113"/>
      <c r="CI113" s="113"/>
      <c r="CJ113" s="113"/>
      <c r="CK113" s="229"/>
      <c r="CL113" s="229"/>
      <c r="CM113" s="229"/>
      <c r="CN113" s="229"/>
      <c r="CO113" s="229"/>
      <c r="CP113" s="229"/>
      <c r="CQ113" s="229"/>
      <c r="CR113" s="229"/>
      <c r="CS113" s="229"/>
      <c r="CT113" s="229"/>
      <c r="CU113" s="229"/>
      <c r="CV113" s="229"/>
      <c r="CW113" s="229"/>
      <c r="CX113" s="229"/>
      <c r="CY113" s="229"/>
      <c r="CZ113" s="113"/>
      <c r="DA113" s="113"/>
      <c r="DB113" s="113"/>
      <c r="DC113" s="113"/>
      <c r="DD113" s="113"/>
      <c r="DE113" s="113"/>
      <c r="DF113" s="113"/>
      <c r="DG113" s="113"/>
      <c r="DH113" s="113"/>
      <c r="DI113" s="113"/>
      <c r="DJ113" s="113"/>
      <c r="DK113" s="113"/>
      <c r="DL113" s="113"/>
      <c r="DM113" s="113"/>
      <c r="DN113" s="113"/>
      <c r="DO113" s="113"/>
      <c r="DP113" s="113"/>
      <c r="DQ113" s="113"/>
      <c r="DR113" s="113"/>
      <c r="DS113" s="113"/>
      <c r="DT113" s="113"/>
      <c r="DU113" s="113"/>
      <c r="DV113" s="113"/>
      <c r="DW113" s="113"/>
      <c r="DX113" s="113"/>
      <c r="DY113" s="113"/>
      <c r="DZ113" s="113"/>
      <c r="EA113" s="113"/>
      <c r="EB113" s="113"/>
      <c r="EC113" s="113"/>
      <c r="ED113" s="113"/>
      <c r="EE113" s="113"/>
      <c r="EF113" s="113"/>
      <c r="EG113" s="113"/>
      <c r="EH113" s="113"/>
      <c r="EI113" s="113"/>
    </row>
    <row r="114" spans="2:139" x14ac:dyDescent="0.2">
      <c r="B114" s="230"/>
      <c r="C114" s="113"/>
      <c r="D114" s="113"/>
      <c r="E114" s="113"/>
      <c r="F114" s="113"/>
      <c r="G114" s="113"/>
      <c r="H114" s="113"/>
      <c r="I114" s="113"/>
      <c r="J114" s="113"/>
      <c r="K114" s="113"/>
      <c r="L114" s="228"/>
      <c r="M114" s="228"/>
      <c r="N114" s="228"/>
      <c r="O114" s="228"/>
      <c r="P114" s="228"/>
      <c r="Q114" s="228"/>
      <c r="R114" s="228"/>
      <c r="S114" s="228"/>
      <c r="T114" s="228"/>
      <c r="U114" s="228"/>
      <c r="V114" s="228"/>
      <c r="W114" s="228"/>
      <c r="X114" s="228"/>
      <c r="Y114" s="228"/>
      <c r="Z114" s="228"/>
      <c r="AA114" s="228"/>
      <c r="AB114" s="228"/>
      <c r="AC114" s="228"/>
      <c r="AD114" s="228"/>
      <c r="AE114" s="228"/>
      <c r="AF114" s="228"/>
      <c r="AG114" s="228"/>
      <c r="AH114" s="228"/>
      <c r="AI114" s="228"/>
      <c r="AJ114" s="228"/>
      <c r="AK114" s="228"/>
      <c r="AL114" s="228"/>
      <c r="AM114" s="228"/>
      <c r="AN114" s="228"/>
      <c r="AO114" s="113"/>
      <c r="AP114" s="228"/>
      <c r="AQ114" s="228"/>
      <c r="AR114" s="228"/>
      <c r="AS114" s="228"/>
      <c r="AT114" s="228"/>
      <c r="AU114" s="228"/>
      <c r="AV114" s="228"/>
      <c r="AW114" s="228"/>
      <c r="AX114" s="228"/>
      <c r="AY114" s="228"/>
      <c r="AZ114" s="228"/>
      <c r="BA114" s="228"/>
      <c r="BB114" s="228"/>
      <c r="BC114" s="228"/>
      <c r="BD114" s="228"/>
      <c r="BE114" s="228"/>
      <c r="BF114" s="228"/>
      <c r="BG114" s="228"/>
      <c r="BH114" s="228"/>
      <c r="BI114" s="228"/>
      <c r="BJ114" s="228"/>
      <c r="BK114" s="228"/>
      <c r="BL114" s="228"/>
      <c r="BM114" s="228"/>
      <c r="BN114" s="228"/>
      <c r="BO114" s="228"/>
      <c r="BP114" s="228"/>
      <c r="BQ114" s="228"/>
      <c r="BR114" s="228"/>
      <c r="BS114" s="228"/>
      <c r="BT114" s="113"/>
      <c r="BU114" s="113"/>
      <c r="BV114" s="113"/>
      <c r="BW114" s="113"/>
      <c r="BX114" s="113"/>
      <c r="BY114" s="113"/>
      <c r="BZ114" s="113"/>
      <c r="CA114" s="113"/>
      <c r="CB114" s="113"/>
      <c r="CC114" s="113"/>
      <c r="CD114" s="113"/>
      <c r="CE114" s="113"/>
      <c r="CF114" s="113"/>
      <c r="CG114" s="113"/>
      <c r="CH114" s="113"/>
      <c r="CI114" s="113"/>
      <c r="CJ114" s="113"/>
      <c r="CK114" s="229"/>
      <c r="CL114" s="229"/>
      <c r="CM114" s="229"/>
      <c r="CN114" s="229"/>
      <c r="CO114" s="229"/>
      <c r="CP114" s="229"/>
      <c r="CQ114" s="229"/>
      <c r="CR114" s="229"/>
      <c r="CS114" s="229"/>
      <c r="CT114" s="229"/>
      <c r="CU114" s="229"/>
      <c r="CV114" s="229"/>
      <c r="CW114" s="229"/>
      <c r="CX114" s="229"/>
      <c r="CY114" s="229"/>
      <c r="CZ114" s="113"/>
      <c r="DA114" s="113"/>
      <c r="DB114" s="113"/>
      <c r="DC114" s="113"/>
      <c r="DD114" s="113"/>
      <c r="DE114" s="113"/>
      <c r="DF114" s="113"/>
      <c r="DG114" s="113"/>
      <c r="DH114" s="113"/>
      <c r="DI114" s="113"/>
      <c r="DJ114" s="113"/>
      <c r="DK114" s="113"/>
      <c r="DL114" s="113"/>
      <c r="DM114" s="113"/>
      <c r="DN114" s="113"/>
      <c r="DO114" s="113"/>
      <c r="DP114" s="113"/>
      <c r="DQ114" s="113"/>
      <c r="DR114" s="113"/>
      <c r="DS114" s="113"/>
      <c r="DT114" s="113"/>
      <c r="DU114" s="113"/>
      <c r="DV114" s="113"/>
      <c r="DW114" s="113"/>
      <c r="DX114" s="113"/>
      <c r="DY114" s="113"/>
      <c r="DZ114" s="113"/>
      <c r="EA114" s="113"/>
      <c r="EB114" s="113"/>
      <c r="EC114" s="113"/>
      <c r="ED114" s="113"/>
      <c r="EE114" s="113"/>
      <c r="EF114" s="113"/>
      <c r="EG114" s="113"/>
      <c r="EH114" s="113"/>
      <c r="EI114" s="113"/>
    </row>
    <row r="115" spans="2:139" x14ac:dyDescent="0.2">
      <c r="B115" s="230"/>
      <c r="C115" s="113"/>
      <c r="D115" s="113"/>
      <c r="E115" s="113"/>
      <c r="F115" s="113"/>
      <c r="G115" s="113"/>
      <c r="H115" s="113"/>
      <c r="I115" s="113"/>
      <c r="J115" s="113"/>
      <c r="K115" s="113"/>
      <c r="L115" s="228"/>
      <c r="M115" s="228"/>
      <c r="N115" s="228"/>
      <c r="O115" s="228"/>
      <c r="P115" s="228"/>
      <c r="Q115" s="228"/>
      <c r="R115" s="228"/>
      <c r="S115" s="228"/>
      <c r="T115" s="228"/>
      <c r="U115" s="228"/>
      <c r="V115" s="228"/>
      <c r="W115" s="228"/>
      <c r="X115" s="228"/>
      <c r="Y115" s="228"/>
      <c r="Z115" s="228"/>
      <c r="AA115" s="228"/>
      <c r="AB115" s="228"/>
      <c r="AC115" s="228"/>
      <c r="AD115" s="228"/>
      <c r="AE115" s="228"/>
      <c r="AF115" s="228"/>
      <c r="AG115" s="228"/>
      <c r="AH115" s="228"/>
      <c r="AI115" s="228"/>
      <c r="AJ115" s="228"/>
      <c r="AK115" s="228"/>
      <c r="AL115" s="228"/>
      <c r="AM115" s="228"/>
      <c r="AN115" s="228"/>
      <c r="AO115" s="113"/>
      <c r="AP115" s="228"/>
      <c r="AQ115" s="228"/>
      <c r="AR115" s="228"/>
      <c r="AS115" s="228"/>
      <c r="AT115" s="228"/>
      <c r="AU115" s="228"/>
      <c r="AV115" s="228"/>
      <c r="AW115" s="228"/>
      <c r="AX115" s="228"/>
      <c r="AY115" s="228"/>
      <c r="AZ115" s="228"/>
      <c r="BA115" s="228"/>
      <c r="BB115" s="228"/>
      <c r="BC115" s="228"/>
      <c r="BD115" s="228"/>
      <c r="BE115" s="228"/>
      <c r="BF115" s="228"/>
      <c r="BG115" s="228"/>
      <c r="BH115" s="228"/>
      <c r="BI115" s="228"/>
      <c r="BJ115" s="228"/>
      <c r="BK115" s="228"/>
      <c r="BL115" s="228"/>
      <c r="BM115" s="228"/>
      <c r="BN115" s="228"/>
      <c r="BO115" s="228"/>
      <c r="BP115" s="228"/>
      <c r="BQ115" s="228"/>
      <c r="BR115" s="228"/>
      <c r="BS115" s="228"/>
      <c r="BT115" s="113"/>
      <c r="BU115" s="113"/>
      <c r="BV115" s="113"/>
      <c r="BW115" s="113"/>
      <c r="BX115" s="113"/>
      <c r="BY115" s="113"/>
      <c r="BZ115" s="113"/>
      <c r="CA115" s="113"/>
      <c r="CB115" s="113"/>
      <c r="CC115" s="113"/>
      <c r="CD115" s="113"/>
      <c r="CE115" s="113"/>
      <c r="CF115" s="113"/>
      <c r="CG115" s="113"/>
      <c r="CH115" s="113"/>
      <c r="CI115" s="113"/>
      <c r="CJ115" s="113"/>
      <c r="CK115" s="229"/>
      <c r="CL115" s="229"/>
      <c r="CM115" s="229"/>
      <c r="CN115" s="229"/>
      <c r="CO115" s="229"/>
      <c r="CP115" s="229"/>
      <c r="CQ115" s="229"/>
      <c r="CR115" s="229"/>
      <c r="CS115" s="229"/>
      <c r="CT115" s="229"/>
      <c r="CU115" s="229"/>
      <c r="CV115" s="229"/>
      <c r="CW115" s="229"/>
      <c r="CX115" s="229"/>
      <c r="CY115" s="229"/>
      <c r="CZ115" s="113"/>
      <c r="DA115" s="113"/>
      <c r="DB115" s="113"/>
      <c r="DC115" s="113"/>
      <c r="DD115" s="113"/>
      <c r="DE115" s="113"/>
      <c r="DF115" s="113"/>
      <c r="DG115" s="113"/>
      <c r="DH115" s="113"/>
      <c r="DI115" s="113"/>
      <c r="DJ115" s="113"/>
      <c r="DK115" s="113"/>
      <c r="DL115" s="113"/>
      <c r="DM115" s="113"/>
      <c r="DN115" s="113"/>
      <c r="DO115" s="113"/>
      <c r="DP115" s="113"/>
      <c r="DQ115" s="113"/>
      <c r="DR115" s="113"/>
      <c r="DS115" s="113"/>
      <c r="DT115" s="113"/>
      <c r="DU115" s="113"/>
      <c r="DV115" s="113"/>
      <c r="DW115" s="113"/>
      <c r="DX115" s="113"/>
      <c r="DY115" s="113"/>
      <c r="DZ115" s="113"/>
      <c r="EA115" s="113"/>
      <c r="EB115" s="113"/>
      <c r="EC115" s="113"/>
      <c r="ED115" s="113"/>
      <c r="EE115" s="113"/>
      <c r="EF115" s="113"/>
      <c r="EG115" s="113"/>
      <c r="EH115" s="113"/>
      <c r="EI115" s="113"/>
    </row>
    <row r="116" spans="2:139" x14ac:dyDescent="0.2">
      <c r="B116" s="230"/>
      <c r="C116" s="113"/>
      <c r="D116" s="113"/>
      <c r="E116" s="113"/>
      <c r="F116" s="113"/>
      <c r="G116" s="113"/>
      <c r="H116" s="113"/>
      <c r="I116" s="113"/>
      <c r="J116" s="113"/>
      <c r="K116" s="113"/>
      <c r="L116" s="228"/>
      <c r="M116" s="228"/>
      <c r="N116" s="228"/>
      <c r="O116" s="228"/>
      <c r="P116" s="228"/>
      <c r="Q116" s="228"/>
      <c r="R116" s="228"/>
      <c r="S116" s="228"/>
      <c r="T116" s="228"/>
      <c r="U116" s="228"/>
      <c r="V116" s="228"/>
      <c r="W116" s="228"/>
      <c r="X116" s="228"/>
      <c r="Y116" s="228"/>
      <c r="Z116" s="228"/>
      <c r="AA116" s="228"/>
      <c r="AB116" s="228"/>
      <c r="AC116" s="228"/>
      <c r="AD116" s="228"/>
      <c r="AE116" s="228"/>
      <c r="AF116" s="228"/>
      <c r="AG116" s="228"/>
      <c r="AH116" s="228"/>
      <c r="AI116" s="228"/>
      <c r="AJ116" s="228"/>
      <c r="AK116" s="228"/>
      <c r="AL116" s="228"/>
      <c r="AM116" s="228"/>
      <c r="AN116" s="228"/>
      <c r="AO116" s="113"/>
      <c r="AP116" s="228"/>
      <c r="AQ116" s="228"/>
      <c r="AR116" s="228"/>
      <c r="AS116" s="228"/>
      <c r="AT116" s="228"/>
      <c r="AU116" s="228"/>
      <c r="AV116" s="228"/>
      <c r="AW116" s="228"/>
      <c r="AX116" s="228"/>
      <c r="AY116" s="228"/>
      <c r="AZ116" s="228"/>
      <c r="BA116" s="228"/>
      <c r="BB116" s="228"/>
      <c r="BC116" s="228"/>
      <c r="BD116" s="228"/>
      <c r="BE116" s="228"/>
      <c r="BF116" s="228"/>
      <c r="BG116" s="228"/>
      <c r="BH116" s="228"/>
      <c r="BI116" s="228"/>
      <c r="BJ116" s="228"/>
      <c r="BK116" s="228"/>
      <c r="BL116" s="228"/>
      <c r="BM116" s="228"/>
      <c r="BN116" s="228"/>
      <c r="BO116" s="228"/>
      <c r="BP116" s="228"/>
      <c r="BQ116" s="228"/>
      <c r="BR116" s="228"/>
      <c r="BS116" s="228"/>
      <c r="BT116" s="113"/>
      <c r="BU116" s="113"/>
      <c r="BV116" s="113"/>
      <c r="BW116" s="113"/>
      <c r="BX116" s="113"/>
      <c r="BY116" s="113"/>
      <c r="BZ116" s="113"/>
      <c r="CA116" s="113"/>
      <c r="CB116" s="113"/>
      <c r="CC116" s="113"/>
      <c r="CD116" s="113"/>
      <c r="CE116" s="113"/>
      <c r="CF116" s="113"/>
      <c r="CG116" s="113"/>
      <c r="CH116" s="113"/>
      <c r="CI116" s="113"/>
      <c r="CJ116" s="113"/>
      <c r="CK116" s="229"/>
      <c r="CL116" s="229"/>
      <c r="CM116" s="229"/>
      <c r="CN116" s="229"/>
      <c r="CO116" s="229"/>
      <c r="CP116" s="229"/>
      <c r="CQ116" s="229"/>
      <c r="CR116" s="229"/>
      <c r="CS116" s="229"/>
      <c r="CT116" s="229"/>
      <c r="CU116" s="229"/>
      <c r="CV116" s="229"/>
      <c r="CW116" s="229"/>
      <c r="CX116" s="229"/>
      <c r="CY116" s="229"/>
      <c r="CZ116" s="113"/>
      <c r="DA116" s="113"/>
      <c r="DB116" s="113"/>
      <c r="DC116" s="113"/>
      <c r="DD116" s="113"/>
      <c r="DE116" s="113"/>
      <c r="DF116" s="113"/>
      <c r="DG116" s="113"/>
      <c r="DH116" s="113"/>
      <c r="DI116" s="113"/>
      <c r="DJ116" s="113"/>
      <c r="DK116" s="113"/>
      <c r="DL116" s="113"/>
      <c r="DM116" s="113"/>
      <c r="DN116" s="113"/>
      <c r="DO116" s="113"/>
      <c r="DP116" s="113"/>
      <c r="DQ116" s="113"/>
      <c r="DR116" s="113"/>
      <c r="DS116" s="113"/>
      <c r="DT116" s="113"/>
      <c r="DU116" s="113"/>
      <c r="DV116" s="113"/>
      <c r="DW116" s="113"/>
      <c r="DX116" s="113"/>
      <c r="DY116" s="113"/>
      <c r="DZ116" s="113"/>
      <c r="EA116" s="113"/>
      <c r="EB116" s="113"/>
      <c r="EC116" s="113"/>
      <c r="ED116" s="113"/>
      <c r="EE116" s="113"/>
      <c r="EF116" s="113"/>
      <c r="EG116" s="113"/>
      <c r="EH116" s="113"/>
      <c r="EI116" s="113"/>
    </row>
    <row r="117" spans="2:139" x14ac:dyDescent="0.2">
      <c r="B117" s="230"/>
      <c r="C117" s="113"/>
      <c r="D117" s="113"/>
      <c r="E117" s="113"/>
      <c r="F117" s="113"/>
      <c r="G117" s="113"/>
      <c r="H117" s="113"/>
      <c r="I117" s="113"/>
      <c r="J117" s="113"/>
      <c r="K117" s="113"/>
      <c r="L117" s="228"/>
      <c r="M117" s="228"/>
      <c r="N117" s="228"/>
      <c r="O117" s="228"/>
      <c r="P117" s="228"/>
      <c r="Q117" s="228"/>
      <c r="R117" s="228"/>
      <c r="S117" s="228"/>
      <c r="T117" s="228"/>
      <c r="U117" s="228"/>
      <c r="V117" s="228"/>
      <c r="W117" s="228"/>
      <c r="X117" s="228"/>
      <c r="Y117" s="228"/>
      <c r="Z117" s="228"/>
      <c r="AA117" s="228"/>
      <c r="AB117" s="228"/>
      <c r="AC117" s="228"/>
      <c r="AD117" s="228"/>
      <c r="AE117" s="228"/>
      <c r="AF117" s="228"/>
      <c r="AG117" s="228"/>
      <c r="AH117" s="228"/>
      <c r="AI117" s="228"/>
      <c r="AJ117" s="228"/>
      <c r="AK117" s="228"/>
      <c r="AL117" s="228"/>
      <c r="AM117" s="228"/>
      <c r="AN117" s="228"/>
      <c r="AO117" s="113"/>
      <c r="AP117" s="228"/>
      <c r="AQ117" s="228"/>
      <c r="AR117" s="228"/>
      <c r="AS117" s="228"/>
      <c r="AT117" s="228"/>
      <c r="AU117" s="228"/>
      <c r="AV117" s="228"/>
      <c r="AW117" s="228"/>
      <c r="AX117" s="228"/>
      <c r="AY117" s="228"/>
      <c r="AZ117" s="228"/>
      <c r="BA117" s="228"/>
      <c r="BB117" s="228"/>
      <c r="BC117" s="228"/>
      <c r="BD117" s="228"/>
      <c r="BE117" s="228"/>
      <c r="BF117" s="228"/>
      <c r="BG117" s="228"/>
      <c r="BH117" s="228"/>
      <c r="BI117" s="228"/>
      <c r="BJ117" s="228"/>
      <c r="BK117" s="228"/>
      <c r="BL117" s="228"/>
      <c r="BM117" s="228"/>
      <c r="BN117" s="228"/>
      <c r="BO117" s="228"/>
      <c r="BP117" s="228"/>
      <c r="BQ117" s="228"/>
      <c r="BR117" s="228"/>
      <c r="BS117" s="228"/>
      <c r="BT117" s="113"/>
      <c r="BU117" s="113"/>
      <c r="BV117" s="113"/>
      <c r="BW117" s="113"/>
      <c r="BX117" s="113"/>
      <c r="BY117" s="113"/>
      <c r="BZ117" s="113"/>
      <c r="CA117" s="113"/>
      <c r="CB117" s="113"/>
      <c r="CC117" s="113"/>
      <c r="CD117" s="113"/>
      <c r="CE117" s="113"/>
      <c r="CF117" s="113"/>
      <c r="CG117" s="113"/>
      <c r="CH117" s="113"/>
      <c r="CI117" s="113"/>
      <c r="CJ117" s="113"/>
      <c r="CK117" s="229"/>
      <c r="CL117" s="229"/>
      <c r="CM117" s="229"/>
      <c r="CN117" s="229"/>
      <c r="CO117" s="229"/>
      <c r="CP117" s="229"/>
      <c r="CQ117" s="229"/>
      <c r="CR117" s="229"/>
      <c r="CS117" s="229"/>
      <c r="CT117" s="229"/>
      <c r="CU117" s="229"/>
      <c r="CV117" s="229"/>
      <c r="CW117" s="229"/>
      <c r="CX117" s="229"/>
      <c r="CY117" s="229"/>
      <c r="CZ117" s="113"/>
      <c r="DA117" s="113"/>
      <c r="DB117" s="113"/>
      <c r="DC117" s="113"/>
      <c r="DD117" s="113"/>
      <c r="DE117" s="113"/>
      <c r="DF117" s="113"/>
      <c r="DG117" s="113"/>
      <c r="DH117" s="113"/>
      <c r="DI117" s="113"/>
      <c r="DJ117" s="113"/>
      <c r="DK117" s="113"/>
      <c r="DL117" s="113"/>
      <c r="DM117" s="113"/>
      <c r="DN117" s="113"/>
      <c r="DO117" s="113"/>
      <c r="DP117" s="113"/>
      <c r="DQ117" s="113"/>
      <c r="DR117" s="113"/>
      <c r="DS117" s="113"/>
      <c r="DT117" s="113"/>
      <c r="DU117" s="113"/>
      <c r="DV117" s="113"/>
      <c r="DW117" s="113"/>
      <c r="DX117" s="113"/>
      <c r="DY117" s="113"/>
      <c r="DZ117" s="113"/>
      <c r="EA117" s="113"/>
      <c r="EB117" s="113"/>
      <c r="EC117" s="113"/>
      <c r="ED117" s="113"/>
      <c r="EE117" s="113"/>
      <c r="EF117" s="113"/>
      <c r="EG117" s="113"/>
      <c r="EH117" s="113"/>
      <c r="EI117" s="113"/>
    </row>
    <row r="118" spans="2:139" x14ac:dyDescent="0.2">
      <c r="B118" s="230"/>
      <c r="C118" s="113"/>
      <c r="D118" s="113"/>
      <c r="E118" s="113"/>
      <c r="F118" s="113"/>
      <c r="G118" s="113"/>
      <c r="H118" s="113"/>
      <c r="I118" s="113"/>
      <c r="J118" s="113"/>
      <c r="K118" s="113"/>
      <c r="L118" s="228"/>
      <c r="M118" s="228"/>
      <c r="N118" s="228"/>
      <c r="O118" s="228"/>
      <c r="P118" s="228"/>
      <c r="Q118" s="228"/>
      <c r="R118" s="228"/>
      <c r="S118" s="228"/>
      <c r="T118" s="228"/>
      <c r="U118" s="228"/>
      <c r="V118" s="228"/>
      <c r="W118" s="228"/>
      <c r="X118" s="228"/>
      <c r="Y118" s="228"/>
      <c r="Z118" s="228"/>
      <c r="AA118" s="228"/>
      <c r="AB118" s="228"/>
      <c r="AC118" s="228"/>
      <c r="AD118" s="228"/>
      <c r="AE118" s="228"/>
      <c r="AF118" s="228"/>
      <c r="AG118" s="228"/>
      <c r="AH118" s="228"/>
      <c r="AI118" s="228"/>
      <c r="AJ118" s="228"/>
      <c r="AK118" s="228"/>
      <c r="AL118" s="228"/>
      <c r="AM118" s="228"/>
      <c r="AN118" s="228"/>
      <c r="AO118" s="113"/>
      <c r="AP118" s="228"/>
      <c r="AQ118" s="228"/>
      <c r="AR118" s="228"/>
      <c r="AS118" s="228"/>
      <c r="AT118" s="228"/>
      <c r="AU118" s="228"/>
      <c r="AV118" s="228"/>
      <c r="AW118" s="228"/>
      <c r="AX118" s="228"/>
      <c r="AY118" s="228"/>
      <c r="AZ118" s="228"/>
      <c r="BA118" s="228"/>
      <c r="BB118" s="228"/>
      <c r="BC118" s="228"/>
      <c r="BD118" s="228"/>
      <c r="BE118" s="228"/>
      <c r="BF118" s="228"/>
      <c r="BG118" s="228"/>
      <c r="BH118" s="228"/>
      <c r="BI118" s="228"/>
      <c r="BJ118" s="228"/>
      <c r="BK118" s="228"/>
      <c r="BL118" s="228"/>
      <c r="BM118" s="228"/>
      <c r="BN118" s="228"/>
      <c r="BO118" s="228"/>
      <c r="BP118" s="228"/>
      <c r="BQ118" s="228"/>
      <c r="BR118" s="228"/>
      <c r="BS118" s="228"/>
      <c r="BT118" s="113"/>
      <c r="BU118" s="113"/>
      <c r="BV118" s="113"/>
      <c r="BW118" s="113"/>
      <c r="BX118" s="113"/>
      <c r="BY118" s="113"/>
      <c r="BZ118" s="113"/>
      <c r="CA118" s="113"/>
      <c r="CB118" s="113"/>
      <c r="CC118" s="113"/>
      <c r="CD118" s="113"/>
      <c r="CE118" s="113"/>
      <c r="CF118" s="113"/>
      <c r="CG118" s="113"/>
      <c r="CH118" s="113"/>
      <c r="CI118" s="113"/>
      <c r="CJ118" s="113"/>
      <c r="CK118" s="229"/>
      <c r="CL118" s="229"/>
      <c r="CM118" s="229"/>
      <c r="CN118" s="229"/>
      <c r="CO118" s="229"/>
      <c r="CP118" s="229"/>
      <c r="CQ118" s="229"/>
      <c r="CR118" s="229"/>
      <c r="CS118" s="229"/>
      <c r="CT118" s="229"/>
      <c r="CU118" s="229"/>
      <c r="CV118" s="229"/>
      <c r="CW118" s="229"/>
      <c r="CX118" s="229"/>
      <c r="CY118" s="229"/>
      <c r="CZ118" s="113"/>
      <c r="DA118" s="113"/>
      <c r="DB118" s="113"/>
      <c r="DC118" s="113"/>
      <c r="DD118" s="113"/>
      <c r="DE118" s="113"/>
      <c r="DF118" s="113"/>
      <c r="DG118" s="113"/>
      <c r="DH118" s="113"/>
      <c r="DI118" s="113"/>
      <c r="DJ118" s="113"/>
      <c r="DK118" s="113"/>
      <c r="DL118" s="113"/>
      <c r="DM118" s="113"/>
      <c r="DN118" s="113"/>
      <c r="DO118" s="113"/>
      <c r="DP118" s="113"/>
      <c r="DQ118" s="113"/>
      <c r="DR118" s="113"/>
      <c r="DS118" s="113"/>
      <c r="DT118" s="113"/>
      <c r="DU118" s="113"/>
      <c r="DV118" s="113"/>
      <c r="DW118" s="113"/>
      <c r="DX118" s="113"/>
      <c r="DY118" s="113"/>
      <c r="DZ118" s="113"/>
      <c r="EA118" s="113"/>
      <c r="EB118" s="113"/>
      <c r="EC118" s="113"/>
      <c r="ED118" s="113"/>
      <c r="EE118" s="113"/>
      <c r="EF118" s="113"/>
      <c r="EG118" s="113"/>
      <c r="EH118" s="113"/>
      <c r="EI118" s="113"/>
    </row>
    <row r="119" spans="2:139" x14ac:dyDescent="0.2">
      <c r="B119" s="230"/>
      <c r="C119" s="113"/>
      <c r="D119" s="113"/>
      <c r="E119" s="113"/>
      <c r="F119" s="113"/>
      <c r="G119" s="113"/>
      <c r="H119" s="113"/>
      <c r="I119" s="113"/>
      <c r="J119" s="113"/>
      <c r="K119" s="113"/>
      <c r="L119" s="228"/>
      <c r="M119" s="228"/>
      <c r="N119" s="228"/>
      <c r="O119" s="228"/>
      <c r="P119" s="228"/>
      <c r="Q119" s="228"/>
      <c r="R119" s="228"/>
      <c r="S119" s="228"/>
      <c r="T119" s="228"/>
      <c r="U119" s="228"/>
      <c r="V119" s="228"/>
      <c r="W119" s="228"/>
      <c r="X119" s="228"/>
      <c r="Y119" s="228"/>
      <c r="Z119" s="228"/>
      <c r="AA119" s="228"/>
      <c r="AB119" s="228"/>
      <c r="AC119" s="228"/>
      <c r="AD119" s="228"/>
      <c r="AE119" s="228"/>
      <c r="AF119" s="228"/>
      <c r="AG119" s="228"/>
      <c r="AH119" s="228"/>
      <c r="AI119" s="228"/>
      <c r="AJ119" s="228"/>
      <c r="AK119" s="228"/>
      <c r="AL119" s="228"/>
      <c r="AM119" s="228"/>
      <c r="AN119" s="228"/>
      <c r="AO119" s="113"/>
      <c r="AP119" s="228"/>
      <c r="AQ119" s="228"/>
      <c r="AR119" s="228"/>
      <c r="AS119" s="228"/>
      <c r="AT119" s="228"/>
      <c r="AU119" s="228"/>
      <c r="AV119" s="228"/>
      <c r="AW119" s="228"/>
      <c r="AX119" s="228"/>
      <c r="AY119" s="228"/>
      <c r="AZ119" s="228"/>
      <c r="BA119" s="228"/>
      <c r="BB119" s="228"/>
      <c r="BC119" s="228"/>
      <c r="BD119" s="228"/>
      <c r="BE119" s="228"/>
      <c r="BF119" s="228"/>
      <c r="BG119" s="228"/>
      <c r="BH119" s="228"/>
      <c r="BI119" s="228"/>
      <c r="BJ119" s="228"/>
      <c r="BK119" s="228"/>
      <c r="BL119" s="228"/>
      <c r="BM119" s="228"/>
      <c r="BN119" s="228"/>
      <c r="BO119" s="228"/>
      <c r="BP119" s="228"/>
      <c r="BQ119" s="228"/>
      <c r="BR119" s="228"/>
      <c r="BS119" s="228"/>
      <c r="BT119" s="113"/>
      <c r="BU119" s="113"/>
      <c r="BV119" s="113"/>
      <c r="BW119" s="113"/>
      <c r="BX119" s="113"/>
      <c r="BY119" s="113"/>
      <c r="BZ119" s="113"/>
      <c r="CA119" s="113"/>
      <c r="CB119" s="113"/>
      <c r="CC119" s="113"/>
      <c r="CD119" s="113"/>
      <c r="CE119" s="113"/>
      <c r="CF119" s="113"/>
      <c r="CG119" s="113"/>
      <c r="CH119" s="113"/>
      <c r="CI119" s="113"/>
      <c r="CJ119" s="113"/>
      <c r="CK119" s="229"/>
      <c r="CL119" s="229"/>
      <c r="CM119" s="229"/>
      <c r="CN119" s="229"/>
      <c r="CO119" s="229"/>
      <c r="CP119" s="229"/>
      <c r="CQ119" s="229"/>
      <c r="CR119" s="229"/>
      <c r="CS119" s="229"/>
      <c r="CT119" s="229"/>
      <c r="CU119" s="229"/>
      <c r="CV119" s="229"/>
      <c r="CW119" s="229"/>
      <c r="CX119" s="229"/>
      <c r="CY119" s="229"/>
      <c r="CZ119" s="113"/>
      <c r="DA119" s="113"/>
      <c r="DB119" s="113"/>
      <c r="DC119" s="113"/>
      <c r="DD119" s="113"/>
      <c r="DE119" s="113"/>
      <c r="DF119" s="113"/>
      <c r="DG119" s="113"/>
      <c r="DH119" s="113"/>
      <c r="DI119" s="113"/>
      <c r="DJ119" s="113"/>
      <c r="DK119" s="113"/>
      <c r="DL119" s="113"/>
      <c r="DM119" s="113"/>
      <c r="DN119" s="113"/>
      <c r="DO119" s="113"/>
      <c r="DP119" s="113"/>
      <c r="DQ119" s="113"/>
      <c r="DR119" s="113"/>
      <c r="DS119" s="113"/>
      <c r="DT119" s="113"/>
      <c r="DU119" s="113"/>
      <c r="DV119" s="113"/>
      <c r="DW119" s="113"/>
      <c r="DX119" s="113"/>
      <c r="DY119" s="113"/>
      <c r="DZ119" s="113"/>
      <c r="EA119" s="113"/>
      <c r="EB119" s="113"/>
      <c r="EC119" s="113"/>
      <c r="ED119" s="113"/>
      <c r="EE119" s="113"/>
      <c r="EF119" s="113"/>
      <c r="EG119" s="113"/>
      <c r="EH119" s="113"/>
      <c r="EI119" s="113"/>
    </row>
    <row r="120" spans="2:139" x14ac:dyDescent="0.2">
      <c r="B120" s="230"/>
      <c r="C120" s="113"/>
      <c r="D120" s="113"/>
      <c r="E120" s="113"/>
      <c r="F120" s="113"/>
      <c r="G120" s="113"/>
      <c r="H120" s="113"/>
      <c r="I120" s="113"/>
      <c r="J120" s="113"/>
      <c r="K120" s="113"/>
      <c r="L120" s="228"/>
      <c r="M120" s="228"/>
      <c r="N120" s="228"/>
      <c r="O120" s="228"/>
      <c r="P120" s="228"/>
      <c r="Q120" s="228"/>
      <c r="R120" s="228"/>
      <c r="S120" s="228"/>
      <c r="T120" s="228"/>
      <c r="U120" s="228"/>
      <c r="V120" s="228"/>
      <c r="W120" s="228"/>
      <c r="X120" s="228"/>
      <c r="Y120" s="228"/>
      <c r="Z120" s="228"/>
      <c r="AA120" s="228"/>
      <c r="AB120" s="228"/>
      <c r="AC120" s="228"/>
      <c r="AD120" s="228"/>
      <c r="AE120" s="228"/>
      <c r="AF120" s="228"/>
      <c r="AG120" s="228"/>
      <c r="AH120" s="228"/>
      <c r="AI120" s="228"/>
      <c r="AJ120" s="228"/>
      <c r="AK120" s="228"/>
      <c r="AL120" s="228"/>
      <c r="AM120" s="228"/>
      <c r="AN120" s="228"/>
      <c r="AO120" s="113"/>
      <c r="AP120" s="228"/>
      <c r="AQ120" s="228"/>
      <c r="AR120" s="228"/>
      <c r="AS120" s="228"/>
      <c r="AT120" s="228"/>
      <c r="AU120" s="228"/>
      <c r="AV120" s="228"/>
      <c r="AW120" s="228"/>
      <c r="AX120" s="228"/>
      <c r="AY120" s="228"/>
      <c r="AZ120" s="228"/>
      <c r="BA120" s="228"/>
      <c r="BB120" s="228"/>
      <c r="BC120" s="228"/>
      <c r="BD120" s="228"/>
      <c r="BE120" s="228"/>
      <c r="BF120" s="228"/>
      <c r="BG120" s="228"/>
      <c r="BH120" s="228"/>
      <c r="BI120" s="228"/>
      <c r="BJ120" s="228"/>
      <c r="BK120" s="228"/>
      <c r="BL120" s="228"/>
      <c r="BM120" s="228"/>
      <c r="BN120" s="228"/>
      <c r="BO120" s="228"/>
      <c r="BP120" s="228"/>
      <c r="BQ120" s="228"/>
      <c r="BR120" s="228"/>
      <c r="BS120" s="228"/>
      <c r="BT120" s="113"/>
      <c r="BU120" s="113"/>
      <c r="BV120" s="113"/>
      <c r="BW120" s="113"/>
      <c r="BX120" s="113"/>
      <c r="BY120" s="113"/>
      <c r="BZ120" s="113"/>
      <c r="CA120" s="113"/>
      <c r="CB120" s="113"/>
      <c r="CC120" s="113"/>
      <c r="CD120" s="113"/>
      <c r="CE120" s="113"/>
      <c r="CF120" s="113"/>
      <c r="CG120" s="113"/>
      <c r="CH120" s="113"/>
      <c r="CI120" s="113"/>
      <c r="CJ120" s="113"/>
      <c r="CK120" s="229"/>
      <c r="CL120" s="229"/>
      <c r="CM120" s="229"/>
      <c r="CN120" s="229"/>
      <c r="CO120" s="229"/>
      <c r="CP120" s="229"/>
      <c r="CQ120" s="229"/>
      <c r="CR120" s="229"/>
      <c r="CS120" s="229"/>
      <c r="CT120" s="229"/>
      <c r="CU120" s="229"/>
      <c r="CV120" s="229"/>
      <c r="CW120" s="229"/>
      <c r="CX120" s="229"/>
      <c r="CY120" s="229"/>
      <c r="CZ120" s="113"/>
      <c r="DA120" s="113"/>
      <c r="DB120" s="113"/>
      <c r="DC120" s="113"/>
      <c r="DD120" s="113"/>
      <c r="DE120" s="113"/>
      <c r="DF120" s="113"/>
      <c r="DG120" s="113"/>
      <c r="DH120" s="113"/>
      <c r="DI120" s="113"/>
      <c r="DJ120" s="113"/>
      <c r="DK120" s="113"/>
      <c r="DL120" s="113"/>
      <c r="DM120" s="113"/>
      <c r="DN120" s="113"/>
      <c r="DO120" s="113"/>
      <c r="DP120" s="113"/>
      <c r="DQ120" s="113"/>
      <c r="DR120" s="113"/>
      <c r="DS120" s="113"/>
      <c r="DT120" s="113"/>
      <c r="DU120" s="113"/>
      <c r="DV120" s="113"/>
      <c r="DW120" s="113"/>
      <c r="DX120" s="113"/>
      <c r="DY120" s="113"/>
      <c r="DZ120" s="113"/>
      <c r="EA120" s="113"/>
      <c r="EB120" s="113"/>
      <c r="EC120" s="113"/>
      <c r="ED120" s="113"/>
      <c r="EE120" s="113"/>
      <c r="EF120" s="113"/>
      <c r="EG120" s="113"/>
      <c r="EH120" s="113"/>
      <c r="EI120" s="113"/>
    </row>
    <row r="121" spans="2:139" x14ac:dyDescent="0.2">
      <c r="B121" s="230"/>
      <c r="C121" s="113"/>
      <c r="D121" s="113"/>
      <c r="E121" s="113"/>
      <c r="F121" s="113"/>
      <c r="G121" s="113"/>
      <c r="H121" s="113"/>
      <c r="I121" s="113"/>
      <c r="J121" s="113"/>
      <c r="K121" s="113"/>
      <c r="L121" s="228"/>
      <c r="M121" s="228"/>
      <c r="N121" s="228"/>
      <c r="O121" s="228"/>
      <c r="P121" s="228"/>
      <c r="Q121" s="228"/>
      <c r="R121" s="228"/>
      <c r="S121" s="228"/>
      <c r="T121" s="228"/>
      <c r="U121" s="228"/>
      <c r="V121" s="228"/>
      <c r="W121" s="228"/>
      <c r="X121" s="228"/>
      <c r="Y121" s="228"/>
      <c r="Z121" s="228"/>
      <c r="AA121" s="228"/>
      <c r="AB121" s="228"/>
      <c r="AC121" s="228"/>
      <c r="AD121" s="228"/>
      <c r="AE121" s="228"/>
      <c r="AF121" s="228"/>
      <c r="AG121" s="228"/>
      <c r="AH121" s="228"/>
      <c r="AI121" s="228"/>
      <c r="AJ121" s="228"/>
      <c r="AK121" s="228"/>
      <c r="AL121" s="228"/>
      <c r="AM121" s="228"/>
      <c r="AN121" s="228"/>
      <c r="AO121" s="113"/>
      <c r="AP121" s="228"/>
      <c r="AQ121" s="228"/>
      <c r="AR121" s="228"/>
      <c r="AS121" s="228"/>
      <c r="AT121" s="228"/>
      <c r="AU121" s="228"/>
      <c r="AV121" s="228"/>
      <c r="AW121" s="228"/>
      <c r="AX121" s="228"/>
      <c r="AY121" s="228"/>
      <c r="AZ121" s="228"/>
      <c r="BA121" s="228"/>
      <c r="BB121" s="228"/>
      <c r="BC121" s="228"/>
      <c r="BD121" s="228"/>
      <c r="BE121" s="228"/>
      <c r="BF121" s="228"/>
      <c r="BG121" s="228"/>
      <c r="BH121" s="228"/>
      <c r="BI121" s="228"/>
      <c r="BJ121" s="228"/>
      <c r="BK121" s="228"/>
      <c r="BL121" s="228"/>
      <c r="BM121" s="228"/>
      <c r="BN121" s="228"/>
      <c r="BO121" s="228"/>
      <c r="BP121" s="228"/>
      <c r="BQ121" s="228"/>
      <c r="BR121" s="228"/>
      <c r="BS121" s="228"/>
      <c r="BT121" s="113"/>
      <c r="BU121" s="113"/>
      <c r="BV121" s="113"/>
      <c r="BW121" s="113"/>
      <c r="BX121" s="113"/>
      <c r="BY121" s="113"/>
      <c r="BZ121" s="113"/>
      <c r="CA121" s="113"/>
      <c r="CB121" s="113"/>
      <c r="CC121" s="113"/>
      <c r="CD121" s="113"/>
      <c r="CE121" s="113"/>
      <c r="CF121" s="113"/>
      <c r="CG121" s="113"/>
      <c r="CH121" s="113"/>
      <c r="CI121" s="113"/>
      <c r="CJ121" s="113"/>
      <c r="CK121" s="229"/>
      <c r="CL121" s="229"/>
      <c r="CM121" s="229"/>
      <c r="CN121" s="229"/>
      <c r="CO121" s="229"/>
      <c r="CP121" s="229"/>
      <c r="CQ121" s="229"/>
      <c r="CR121" s="229"/>
      <c r="CS121" s="229"/>
      <c r="CT121" s="229"/>
      <c r="CU121" s="229"/>
      <c r="CV121" s="229"/>
      <c r="CW121" s="229"/>
      <c r="CX121" s="229"/>
      <c r="CY121" s="229"/>
      <c r="CZ121" s="113"/>
      <c r="DA121" s="113"/>
      <c r="DB121" s="113"/>
      <c r="DC121" s="113"/>
      <c r="DD121" s="113"/>
      <c r="DE121" s="113"/>
      <c r="DF121" s="113"/>
      <c r="DG121" s="113"/>
      <c r="DH121" s="113"/>
      <c r="DI121" s="113"/>
      <c r="DJ121" s="113"/>
      <c r="DK121" s="113"/>
      <c r="DL121" s="113"/>
      <c r="DM121" s="113"/>
      <c r="DN121" s="113"/>
      <c r="DO121" s="113"/>
      <c r="DP121" s="113"/>
      <c r="DQ121" s="113"/>
      <c r="DR121" s="113"/>
      <c r="DS121" s="113"/>
      <c r="DT121" s="113"/>
      <c r="DU121" s="113"/>
      <c r="DV121" s="113"/>
      <c r="DW121" s="113"/>
      <c r="DX121" s="113"/>
      <c r="DY121" s="113"/>
      <c r="DZ121" s="113"/>
      <c r="EA121" s="113"/>
      <c r="EB121" s="113"/>
      <c r="EC121" s="113"/>
      <c r="ED121" s="113"/>
      <c r="EE121" s="113"/>
      <c r="EF121" s="113"/>
      <c r="EG121" s="113"/>
      <c r="EH121" s="113"/>
      <c r="EI121" s="113"/>
    </row>
    <row r="122" spans="2:139" x14ac:dyDescent="0.2">
      <c r="B122" s="230"/>
      <c r="C122" s="113"/>
      <c r="D122" s="113"/>
      <c r="E122" s="113"/>
      <c r="F122" s="113"/>
      <c r="G122" s="113"/>
      <c r="H122" s="113"/>
      <c r="I122" s="113"/>
      <c r="J122" s="113"/>
      <c r="K122" s="113"/>
      <c r="L122" s="228"/>
      <c r="M122" s="228"/>
      <c r="N122" s="228"/>
      <c r="O122" s="228"/>
      <c r="P122" s="228"/>
      <c r="Q122" s="228"/>
      <c r="R122" s="228"/>
      <c r="S122" s="228"/>
      <c r="T122" s="228"/>
      <c r="U122" s="228"/>
      <c r="V122" s="228"/>
      <c r="W122" s="228"/>
      <c r="X122" s="228"/>
      <c r="Y122" s="228"/>
      <c r="Z122" s="228"/>
      <c r="AA122" s="228"/>
      <c r="AB122" s="228"/>
      <c r="AC122" s="228"/>
      <c r="AD122" s="228"/>
      <c r="AE122" s="228"/>
      <c r="AF122" s="228"/>
      <c r="AG122" s="228"/>
      <c r="AH122" s="228"/>
      <c r="AI122" s="228"/>
      <c r="AJ122" s="228"/>
      <c r="AK122" s="228"/>
      <c r="AL122" s="228"/>
      <c r="AM122" s="228"/>
      <c r="AN122" s="228"/>
      <c r="AO122" s="113"/>
      <c r="AP122" s="228"/>
      <c r="AQ122" s="228"/>
      <c r="AR122" s="228"/>
      <c r="AS122" s="228"/>
      <c r="AT122" s="228"/>
      <c r="AU122" s="228"/>
      <c r="AV122" s="228"/>
      <c r="AW122" s="228"/>
      <c r="AX122" s="228"/>
      <c r="AY122" s="228"/>
      <c r="AZ122" s="228"/>
      <c r="BA122" s="228"/>
      <c r="BB122" s="228"/>
      <c r="BC122" s="228"/>
      <c r="BD122" s="228"/>
      <c r="BE122" s="228"/>
      <c r="BF122" s="228"/>
      <c r="BG122" s="228"/>
      <c r="BH122" s="228"/>
      <c r="BI122" s="228"/>
      <c r="BJ122" s="228"/>
      <c r="BK122" s="228"/>
      <c r="BL122" s="228"/>
      <c r="BM122" s="228"/>
      <c r="BN122" s="228"/>
      <c r="BO122" s="228"/>
      <c r="BP122" s="228"/>
      <c r="BQ122" s="228"/>
      <c r="BR122" s="228"/>
      <c r="BS122" s="228"/>
      <c r="BT122" s="113"/>
      <c r="BU122" s="113"/>
      <c r="BV122" s="113"/>
      <c r="BW122" s="113"/>
      <c r="BX122" s="113"/>
      <c r="BY122" s="113"/>
      <c r="BZ122" s="113"/>
      <c r="CA122" s="113"/>
      <c r="CB122" s="113"/>
      <c r="CC122" s="113"/>
      <c r="CD122" s="113"/>
      <c r="CE122" s="113"/>
      <c r="CF122" s="113"/>
      <c r="CG122" s="113"/>
      <c r="CH122" s="113"/>
      <c r="CI122" s="113"/>
      <c r="CJ122" s="113"/>
      <c r="CK122" s="229"/>
      <c r="CL122" s="229"/>
      <c r="CM122" s="229"/>
      <c r="CN122" s="229"/>
      <c r="CO122" s="229"/>
      <c r="CP122" s="229"/>
      <c r="CQ122" s="229"/>
      <c r="CR122" s="229"/>
      <c r="CS122" s="229"/>
      <c r="CT122" s="229"/>
      <c r="CU122" s="229"/>
      <c r="CV122" s="229"/>
      <c r="CW122" s="229"/>
      <c r="CX122" s="229"/>
      <c r="CY122" s="229"/>
      <c r="CZ122" s="113"/>
      <c r="DA122" s="113"/>
      <c r="DB122" s="113"/>
      <c r="DC122" s="113"/>
      <c r="DD122" s="113"/>
      <c r="DE122" s="113"/>
      <c r="DF122" s="113"/>
      <c r="DG122" s="113"/>
      <c r="DH122" s="113"/>
      <c r="DI122" s="113"/>
      <c r="DJ122" s="113"/>
      <c r="DK122" s="113"/>
      <c r="DL122" s="113"/>
      <c r="DM122" s="113"/>
      <c r="DN122" s="113"/>
      <c r="DO122" s="113"/>
      <c r="DP122" s="113"/>
      <c r="DQ122" s="113"/>
      <c r="DR122" s="113"/>
      <c r="DS122" s="113"/>
      <c r="DT122" s="113"/>
      <c r="DU122" s="113"/>
      <c r="DV122" s="113"/>
      <c r="DW122" s="113"/>
      <c r="DX122" s="113"/>
      <c r="DY122" s="113"/>
      <c r="DZ122" s="113"/>
      <c r="EA122" s="113"/>
      <c r="EB122" s="113"/>
      <c r="EC122" s="113"/>
      <c r="ED122" s="113"/>
      <c r="EE122" s="113"/>
      <c r="EF122" s="113"/>
      <c r="EG122" s="113"/>
      <c r="EH122" s="113"/>
      <c r="EI122" s="113"/>
    </row>
    <row r="123" spans="2:139" x14ac:dyDescent="0.2">
      <c r="B123" s="230"/>
      <c r="C123" s="113"/>
      <c r="D123" s="113"/>
      <c r="E123" s="113"/>
      <c r="F123" s="113"/>
      <c r="G123" s="113"/>
      <c r="H123" s="113"/>
      <c r="I123" s="113"/>
      <c r="J123" s="113"/>
      <c r="K123" s="113"/>
      <c r="L123" s="228"/>
      <c r="M123" s="228"/>
      <c r="N123" s="228"/>
      <c r="O123" s="228"/>
      <c r="P123" s="228"/>
      <c r="Q123" s="228"/>
      <c r="R123" s="228"/>
      <c r="S123" s="228"/>
      <c r="T123" s="228"/>
      <c r="U123" s="228"/>
      <c r="V123" s="228"/>
      <c r="W123" s="228"/>
      <c r="X123" s="228"/>
      <c r="Y123" s="228"/>
      <c r="Z123" s="228"/>
      <c r="AA123" s="228"/>
      <c r="AB123" s="228"/>
      <c r="AC123" s="228"/>
      <c r="AD123" s="228"/>
      <c r="AE123" s="228"/>
      <c r="AF123" s="228"/>
      <c r="AG123" s="228"/>
      <c r="AH123" s="228"/>
      <c r="AI123" s="228"/>
      <c r="AJ123" s="228"/>
      <c r="AK123" s="228"/>
      <c r="AL123" s="228"/>
      <c r="AM123" s="228"/>
      <c r="AN123" s="228"/>
      <c r="AO123" s="113"/>
      <c r="AP123" s="228"/>
      <c r="AQ123" s="228"/>
      <c r="AR123" s="228"/>
      <c r="AS123" s="228"/>
      <c r="AT123" s="228"/>
      <c r="AU123" s="228"/>
      <c r="AV123" s="228"/>
      <c r="AW123" s="228"/>
      <c r="AX123" s="228"/>
      <c r="AY123" s="228"/>
      <c r="AZ123" s="228"/>
      <c r="BA123" s="228"/>
      <c r="BB123" s="228"/>
      <c r="BC123" s="228"/>
      <c r="BD123" s="228"/>
      <c r="BE123" s="228"/>
      <c r="BF123" s="228"/>
      <c r="BG123" s="228"/>
      <c r="BH123" s="228"/>
      <c r="BI123" s="228"/>
      <c r="BJ123" s="228"/>
      <c r="BK123" s="228"/>
      <c r="BL123" s="228"/>
      <c r="BM123" s="228"/>
      <c r="BN123" s="228"/>
      <c r="BO123" s="228"/>
      <c r="BP123" s="228"/>
      <c r="BQ123" s="228"/>
      <c r="BR123" s="228"/>
      <c r="BS123" s="228"/>
      <c r="BT123" s="113"/>
      <c r="BU123" s="113"/>
      <c r="BV123" s="113"/>
      <c r="BW123" s="113"/>
      <c r="BX123" s="113"/>
      <c r="BY123" s="113"/>
      <c r="BZ123" s="113"/>
      <c r="CA123" s="113"/>
      <c r="CB123" s="113"/>
      <c r="CC123" s="113"/>
      <c r="CD123" s="113"/>
      <c r="CE123" s="113"/>
      <c r="CF123" s="113"/>
      <c r="CG123" s="113"/>
      <c r="CH123" s="113"/>
      <c r="CI123" s="113"/>
      <c r="CJ123" s="113"/>
      <c r="CK123" s="229"/>
      <c r="CL123" s="229"/>
      <c r="CM123" s="229"/>
      <c r="CN123" s="229"/>
      <c r="CO123" s="229"/>
      <c r="CP123" s="229"/>
      <c r="CQ123" s="229"/>
      <c r="CR123" s="229"/>
      <c r="CS123" s="229"/>
      <c r="CT123" s="229"/>
      <c r="CU123" s="229"/>
      <c r="CV123" s="229"/>
      <c r="CW123" s="229"/>
      <c r="CX123" s="229"/>
      <c r="CY123" s="229"/>
      <c r="CZ123" s="113"/>
      <c r="DA123" s="113"/>
      <c r="DB123" s="113"/>
      <c r="DC123" s="113"/>
      <c r="DD123" s="113"/>
      <c r="DE123" s="113"/>
      <c r="DF123" s="113"/>
      <c r="DG123" s="113"/>
      <c r="DH123" s="113"/>
      <c r="DI123" s="113"/>
      <c r="DJ123" s="113"/>
      <c r="DK123" s="113"/>
      <c r="DL123" s="113"/>
      <c r="DM123" s="113"/>
      <c r="DN123" s="113"/>
      <c r="DO123" s="113"/>
      <c r="DP123" s="113"/>
      <c r="DQ123" s="113"/>
      <c r="DR123" s="113"/>
      <c r="DS123" s="113"/>
      <c r="DT123" s="113"/>
      <c r="DU123" s="113"/>
      <c r="DV123" s="113"/>
      <c r="DW123" s="113"/>
      <c r="DX123" s="113"/>
      <c r="DY123" s="113"/>
      <c r="DZ123" s="113"/>
      <c r="EA123" s="113"/>
      <c r="EB123" s="113"/>
      <c r="EC123" s="113"/>
      <c r="ED123" s="113"/>
      <c r="EE123" s="113"/>
      <c r="EF123" s="113"/>
      <c r="EG123" s="113"/>
      <c r="EH123" s="113"/>
      <c r="EI123" s="113"/>
    </row>
    <row r="124" spans="2:139" x14ac:dyDescent="0.2">
      <c r="B124" s="230"/>
      <c r="C124" s="113"/>
      <c r="D124" s="113"/>
      <c r="E124" s="113"/>
      <c r="F124" s="113"/>
      <c r="G124" s="113"/>
      <c r="H124" s="113"/>
      <c r="I124" s="113"/>
      <c r="J124" s="113"/>
      <c r="K124" s="113"/>
      <c r="L124" s="228"/>
      <c r="M124" s="228"/>
      <c r="N124" s="228"/>
      <c r="O124" s="228"/>
      <c r="P124" s="228"/>
      <c r="Q124" s="228"/>
      <c r="R124" s="228"/>
      <c r="S124" s="228"/>
      <c r="T124" s="228"/>
      <c r="U124" s="228"/>
      <c r="V124" s="228"/>
      <c r="W124" s="228"/>
      <c r="X124" s="228"/>
      <c r="Y124" s="228"/>
      <c r="Z124" s="228"/>
      <c r="AA124" s="228"/>
      <c r="AB124" s="228"/>
      <c r="AC124" s="228"/>
      <c r="AD124" s="228"/>
      <c r="AE124" s="228"/>
      <c r="AF124" s="228"/>
      <c r="AG124" s="228"/>
      <c r="AH124" s="228"/>
      <c r="AI124" s="228"/>
      <c r="AJ124" s="228"/>
      <c r="AK124" s="228"/>
      <c r="AL124" s="228"/>
      <c r="AM124" s="228"/>
      <c r="AN124" s="228"/>
      <c r="AO124" s="113"/>
      <c r="AP124" s="228"/>
      <c r="AQ124" s="228"/>
      <c r="AR124" s="228"/>
      <c r="AS124" s="228"/>
      <c r="AT124" s="228"/>
      <c r="AU124" s="228"/>
      <c r="AV124" s="228"/>
      <c r="AW124" s="228"/>
      <c r="AX124" s="228"/>
      <c r="AY124" s="228"/>
      <c r="AZ124" s="228"/>
      <c r="BA124" s="228"/>
      <c r="BB124" s="228"/>
      <c r="BC124" s="228"/>
      <c r="BD124" s="228"/>
      <c r="BE124" s="228"/>
      <c r="BF124" s="228"/>
      <c r="BG124" s="228"/>
      <c r="BH124" s="228"/>
      <c r="BI124" s="228"/>
      <c r="BJ124" s="228"/>
      <c r="BK124" s="228"/>
      <c r="BL124" s="228"/>
      <c r="BM124" s="228"/>
      <c r="BN124" s="228"/>
      <c r="BO124" s="228"/>
      <c r="BP124" s="228"/>
      <c r="BQ124" s="228"/>
      <c r="BR124" s="228"/>
      <c r="BS124" s="228"/>
      <c r="BT124" s="113"/>
      <c r="BU124" s="113"/>
      <c r="BV124" s="113"/>
      <c r="BW124" s="113"/>
      <c r="BX124" s="113"/>
      <c r="BY124" s="113"/>
      <c r="BZ124" s="113"/>
      <c r="CA124" s="113"/>
      <c r="CB124" s="113"/>
      <c r="CC124" s="113"/>
      <c r="CD124" s="113"/>
      <c r="CE124" s="113"/>
      <c r="CF124" s="113"/>
      <c r="CG124" s="113"/>
      <c r="CH124" s="113"/>
      <c r="CI124" s="113"/>
      <c r="CJ124" s="113"/>
      <c r="CK124" s="229"/>
      <c r="CL124" s="229"/>
      <c r="CM124" s="229"/>
      <c r="CN124" s="229"/>
      <c r="CO124" s="229"/>
      <c r="CP124" s="229"/>
      <c r="CQ124" s="229"/>
      <c r="CR124" s="229"/>
      <c r="CS124" s="229"/>
      <c r="CT124" s="229"/>
      <c r="CU124" s="229"/>
      <c r="CV124" s="229"/>
      <c r="CW124" s="229"/>
      <c r="CX124" s="229"/>
      <c r="CY124" s="229"/>
      <c r="CZ124" s="113"/>
      <c r="DA124" s="113"/>
      <c r="DB124" s="113"/>
      <c r="DC124" s="113"/>
      <c r="DD124" s="113"/>
      <c r="DE124" s="113"/>
      <c r="DF124" s="113"/>
      <c r="DG124" s="113"/>
      <c r="DH124" s="113"/>
      <c r="DI124" s="113"/>
      <c r="DJ124" s="113"/>
      <c r="DK124" s="113"/>
      <c r="DL124" s="113"/>
      <c r="DM124" s="113"/>
      <c r="DN124" s="113"/>
      <c r="DO124" s="113"/>
      <c r="DP124" s="113"/>
      <c r="DQ124" s="113"/>
      <c r="DR124" s="113"/>
      <c r="DS124" s="113"/>
      <c r="DT124" s="113"/>
      <c r="DU124" s="113"/>
      <c r="DV124" s="113"/>
      <c r="DW124" s="113"/>
      <c r="DX124" s="113"/>
      <c r="DY124" s="113"/>
      <c r="DZ124" s="113"/>
      <c r="EA124" s="113"/>
      <c r="EB124" s="113"/>
      <c r="EC124" s="113"/>
      <c r="ED124" s="113"/>
      <c r="EE124" s="113"/>
      <c r="EF124" s="113"/>
      <c r="EG124" s="113"/>
      <c r="EH124" s="113"/>
      <c r="EI124" s="113"/>
    </row>
    <row r="125" spans="2:139" x14ac:dyDescent="0.2">
      <c r="B125" s="230"/>
      <c r="C125" s="113"/>
      <c r="D125" s="113"/>
      <c r="E125" s="113"/>
      <c r="F125" s="113"/>
      <c r="G125" s="113"/>
      <c r="H125" s="113"/>
      <c r="I125" s="113"/>
      <c r="J125" s="113"/>
      <c r="K125" s="113"/>
      <c r="L125" s="228"/>
      <c r="M125" s="228"/>
      <c r="N125" s="228"/>
      <c r="O125" s="228"/>
      <c r="P125" s="228"/>
      <c r="Q125" s="228"/>
      <c r="R125" s="228"/>
      <c r="S125" s="228"/>
      <c r="T125" s="228"/>
      <c r="U125" s="228"/>
      <c r="V125" s="228"/>
      <c r="W125" s="228"/>
      <c r="X125" s="228"/>
      <c r="Y125" s="228"/>
      <c r="Z125" s="228"/>
      <c r="AA125" s="228"/>
      <c r="AB125" s="228"/>
      <c r="AC125" s="228"/>
      <c r="AD125" s="228"/>
      <c r="AE125" s="228"/>
      <c r="AF125" s="228"/>
      <c r="AG125" s="228"/>
      <c r="AH125" s="228"/>
      <c r="AI125" s="228"/>
      <c r="AJ125" s="228"/>
      <c r="AK125" s="228"/>
      <c r="AL125" s="228"/>
      <c r="AM125" s="228"/>
      <c r="AN125" s="228"/>
      <c r="AO125" s="113"/>
      <c r="AP125" s="228"/>
      <c r="AQ125" s="228"/>
      <c r="AR125" s="228"/>
      <c r="AS125" s="228"/>
      <c r="AT125" s="228"/>
      <c r="AU125" s="228"/>
      <c r="AV125" s="228"/>
      <c r="AW125" s="228"/>
      <c r="AX125" s="228"/>
      <c r="AY125" s="228"/>
      <c r="AZ125" s="228"/>
      <c r="BA125" s="228"/>
      <c r="BB125" s="228"/>
      <c r="BC125" s="228"/>
      <c r="BD125" s="228"/>
      <c r="BE125" s="228"/>
      <c r="BF125" s="228"/>
      <c r="BG125" s="228"/>
      <c r="BH125" s="228"/>
      <c r="BI125" s="228"/>
      <c r="BJ125" s="228"/>
      <c r="BK125" s="228"/>
      <c r="BL125" s="228"/>
      <c r="BM125" s="228"/>
      <c r="BN125" s="228"/>
      <c r="BO125" s="228"/>
      <c r="BP125" s="228"/>
      <c r="BQ125" s="228"/>
      <c r="BR125" s="228"/>
      <c r="BS125" s="228"/>
      <c r="BT125" s="113"/>
      <c r="BU125" s="113"/>
      <c r="BV125" s="113"/>
      <c r="BW125" s="113"/>
      <c r="BX125" s="113"/>
      <c r="BY125" s="113"/>
      <c r="BZ125" s="113"/>
      <c r="CA125" s="113"/>
      <c r="CB125" s="113"/>
      <c r="CC125" s="113"/>
      <c r="CD125" s="113"/>
      <c r="CE125" s="113"/>
      <c r="CF125" s="113"/>
      <c r="CG125" s="113"/>
      <c r="CH125" s="113"/>
      <c r="CI125" s="113"/>
      <c r="CJ125" s="113"/>
      <c r="CK125" s="229"/>
      <c r="CL125" s="229"/>
      <c r="CM125" s="229"/>
      <c r="CN125" s="229"/>
      <c r="CO125" s="229"/>
      <c r="CP125" s="229"/>
      <c r="CQ125" s="229"/>
      <c r="CR125" s="229"/>
      <c r="CS125" s="229"/>
      <c r="CT125" s="229"/>
      <c r="CU125" s="229"/>
      <c r="CV125" s="229"/>
      <c r="CW125" s="229"/>
      <c r="CX125" s="229"/>
      <c r="CY125" s="229"/>
      <c r="CZ125" s="113"/>
      <c r="DA125" s="113"/>
      <c r="DB125" s="113"/>
      <c r="DC125" s="113"/>
      <c r="DD125" s="113"/>
      <c r="DE125" s="113"/>
      <c r="DF125" s="113"/>
      <c r="DG125" s="113"/>
      <c r="DH125" s="113"/>
      <c r="DI125" s="113"/>
      <c r="DJ125" s="113"/>
      <c r="DK125" s="113"/>
      <c r="DL125" s="113"/>
      <c r="DM125" s="113"/>
      <c r="DN125" s="113"/>
      <c r="DO125" s="113"/>
      <c r="DP125" s="113"/>
      <c r="DQ125" s="113"/>
      <c r="DR125" s="113"/>
      <c r="DS125" s="113"/>
      <c r="DT125" s="113"/>
      <c r="DU125" s="113"/>
      <c r="DV125" s="113"/>
      <c r="DW125" s="113"/>
      <c r="DX125" s="113"/>
      <c r="DY125" s="113"/>
      <c r="DZ125" s="113"/>
      <c r="EA125" s="113"/>
      <c r="EB125" s="113"/>
      <c r="EC125" s="113"/>
      <c r="ED125" s="113"/>
      <c r="EE125" s="113"/>
      <c r="EF125" s="113"/>
      <c r="EG125" s="113"/>
      <c r="EH125" s="113"/>
      <c r="EI125" s="113"/>
    </row>
    <row r="126" spans="2:139" x14ac:dyDescent="0.2">
      <c r="B126" s="230"/>
      <c r="C126" s="113"/>
      <c r="D126" s="113"/>
      <c r="E126" s="113"/>
      <c r="F126" s="113"/>
      <c r="G126" s="113"/>
      <c r="H126" s="113"/>
      <c r="I126" s="113"/>
      <c r="J126" s="113"/>
      <c r="K126" s="113"/>
      <c r="L126" s="228"/>
      <c r="M126" s="228"/>
      <c r="N126" s="228"/>
      <c r="O126" s="228"/>
      <c r="P126" s="228"/>
      <c r="Q126" s="228"/>
      <c r="R126" s="228"/>
      <c r="S126" s="228"/>
      <c r="T126" s="228"/>
      <c r="U126" s="228"/>
      <c r="V126" s="228"/>
      <c r="W126" s="228"/>
      <c r="X126" s="228"/>
      <c r="Y126" s="228"/>
      <c r="Z126" s="228"/>
      <c r="AA126" s="228"/>
      <c r="AB126" s="228"/>
      <c r="AC126" s="228"/>
      <c r="AD126" s="228"/>
      <c r="AE126" s="228"/>
      <c r="AF126" s="228"/>
      <c r="AG126" s="228"/>
      <c r="AH126" s="228"/>
      <c r="AI126" s="228"/>
      <c r="AJ126" s="228"/>
      <c r="AK126" s="228"/>
      <c r="AL126" s="228"/>
      <c r="AM126" s="228"/>
      <c r="AN126" s="228"/>
      <c r="AO126" s="113"/>
      <c r="AP126" s="228"/>
      <c r="AQ126" s="228"/>
      <c r="AR126" s="228"/>
      <c r="AS126" s="228"/>
      <c r="AT126" s="228"/>
      <c r="AU126" s="228"/>
      <c r="AV126" s="228"/>
      <c r="AW126" s="228"/>
      <c r="AX126" s="228"/>
      <c r="AY126" s="228"/>
      <c r="AZ126" s="228"/>
      <c r="BA126" s="228"/>
      <c r="BB126" s="228"/>
      <c r="BC126" s="228"/>
      <c r="BD126" s="228"/>
      <c r="BE126" s="228"/>
      <c r="BF126" s="228"/>
      <c r="BG126" s="228"/>
      <c r="BH126" s="228"/>
      <c r="BI126" s="228"/>
      <c r="BJ126" s="228"/>
      <c r="BK126" s="228"/>
      <c r="BL126" s="228"/>
      <c r="BM126" s="228"/>
      <c r="BN126" s="228"/>
      <c r="BO126" s="228"/>
      <c r="BP126" s="228"/>
      <c r="BQ126" s="228"/>
      <c r="BR126" s="228"/>
      <c r="BS126" s="228"/>
      <c r="BT126" s="113"/>
      <c r="BU126" s="113"/>
      <c r="BV126" s="113"/>
      <c r="BW126" s="113"/>
      <c r="BX126" s="113"/>
      <c r="BY126" s="113"/>
      <c r="BZ126" s="113"/>
      <c r="CA126" s="113"/>
      <c r="CB126" s="113"/>
      <c r="CC126" s="113"/>
      <c r="CD126" s="113"/>
      <c r="CE126" s="113"/>
      <c r="CF126" s="113"/>
      <c r="CG126" s="113"/>
      <c r="CH126" s="113"/>
      <c r="CI126" s="113"/>
      <c r="CJ126" s="113"/>
      <c r="CK126" s="229"/>
      <c r="CL126" s="229"/>
      <c r="CM126" s="229"/>
      <c r="CN126" s="229"/>
      <c r="CO126" s="229"/>
      <c r="CP126" s="229"/>
      <c r="CQ126" s="229"/>
      <c r="CR126" s="229"/>
      <c r="CS126" s="229"/>
      <c r="CT126" s="229"/>
      <c r="CU126" s="229"/>
      <c r="CV126" s="229"/>
      <c r="CW126" s="229"/>
      <c r="CX126" s="229"/>
      <c r="CY126" s="229"/>
      <c r="CZ126" s="113"/>
      <c r="DA126" s="113"/>
      <c r="DB126" s="113"/>
      <c r="DC126" s="113"/>
      <c r="DD126" s="113"/>
      <c r="DE126" s="113"/>
      <c r="DF126" s="113"/>
      <c r="DG126" s="113"/>
      <c r="DH126" s="113"/>
      <c r="DI126" s="113"/>
      <c r="DJ126" s="113"/>
      <c r="DK126" s="113"/>
      <c r="DL126" s="113"/>
      <c r="DM126" s="113"/>
      <c r="DN126" s="113"/>
      <c r="DO126" s="113"/>
      <c r="DP126" s="113"/>
      <c r="DQ126" s="113"/>
      <c r="DR126" s="113"/>
      <c r="DS126" s="113"/>
      <c r="DT126" s="113"/>
      <c r="DU126" s="113"/>
      <c r="DV126" s="113"/>
      <c r="DW126" s="113"/>
      <c r="DX126" s="113"/>
      <c r="DY126" s="113"/>
      <c r="DZ126" s="113"/>
      <c r="EA126" s="113"/>
      <c r="EB126" s="113"/>
      <c r="EC126" s="113"/>
      <c r="ED126" s="113"/>
      <c r="EE126" s="113"/>
      <c r="EF126" s="113"/>
      <c r="EG126" s="113"/>
      <c r="EH126" s="113"/>
      <c r="EI126" s="113"/>
    </row>
    <row r="127" spans="2:139" x14ac:dyDescent="0.2">
      <c r="B127" s="230"/>
      <c r="C127" s="113"/>
      <c r="D127" s="113"/>
      <c r="E127" s="113"/>
      <c r="F127" s="113"/>
      <c r="G127" s="113"/>
      <c r="H127" s="113"/>
      <c r="I127" s="113"/>
      <c r="J127" s="113"/>
      <c r="K127" s="113"/>
      <c r="L127" s="228"/>
      <c r="M127" s="228"/>
      <c r="N127" s="228"/>
      <c r="O127" s="228"/>
      <c r="P127" s="228"/>
      <c r="Q127" s="228"/>
      <c r="R127" s="228"/>
      <c r="S127" s="228"/>
      <c r="T127" s="228"/>
      <c r="U127" s="228"/>
      <c r="V127" s="228"/>
      <c r="W127" s="228"/>
      <c r="X127" s="228"/>
      <c r="Y127" s="228"/>
      <c r="Z127" s="228"/>
      <c r="AA127" s="228"/>
      <c r="AB127" s="228"/>
      <c r="AC127" s="228"/>
      <c r="AD127" s="228"/>
      <c r="AE127" s="228"/>
      <c r="AF127" s="228"/>
      <c r="AG127" s="228"/>
      <c r="AH127" s="228"/>
      <c r="AI127" s="228"/>
      <c r="AJ127" s="228"/>
      <c r="AK127" s="228"/>
      <c r="AL127" s="228"/>
      <c r="AM127" s="228"/>
      <c r="AN127" s="228"/>
      <c r="AO127" s="113"/>
      <c r="AP127" s="228"/>
      <c r="AQ127" s="228"/>
      <c r="AR127" s="228"/>
      <c r="AS127" s="228"/>
      <c r="AT127" s="228"/>
      <c r="AU127" s="228"/>
      <c r="AV127" s="228"/>
      <c r="AW127" s="228"/>
      <c r="AX127" s="228"/>
      <c r="AY127" s="228"/>
      <c r="AZ127" s="228"/>
      <c r="BA127" s="228"/>
      <c r="BB127" s="228"/>
      <c r="BC127" s="228"/>
      <c r="BD127" s="228"/>
      <c r="BE127" s="228"/>
      <c r="BF127" s="228"/>
      <c r="BG127" s="228"/>
      <c r="BH127" s="228"/>
      <c r="BI127" s="228"/>
      <c r="BJ127" s="228"/>
      <c r="BK127" s="228"/>
      <c r="BL127" s="228"/>
      <c r="BM127" s="228"/>
      <c r="BN127" s="228"/>
      <c r="BO127" s="228"/>
      <c r="BP127" s="228"/>
      <c r="BQ127" s="228"/>
      <c r="BR127" s="228"/>
      <c r="BS127" s="228"/>
      <c r="BT127" s="113"/>
      <c r="BU127" s="113"/>
      <c r="BV127" s="113"/>
      <c r="BW127" s="113"/>
      <c r="BX127" s="113"/>
      <c r="BY127" s="113"/>
      <c r="BZ127" s="113"/>
      <c r="CA127" s="113"/>
      <c r="CB127" s="113"/>
      <c r="CC127" s="113"/>
      <c r="CD127" s="113"/>
      <c r="CE127" s="113"/>
      <c r="CF127" s="113"/>
      <c r="CG127" s="113"/>
      <c r="CH127" s="113"/>
      <c r="CI127" s="113"/>
      <c r="CJ127" s="113"/>
      <c r="CK127" s="229"/>
      <c r="CL127" s="229"/>
      <c r="CM127" s="229"/>
      <c r="CN127" s="229"/>
      <c r="CO127" s="229"/>
      <c r="CP127" s="229"/>
      <c r="CQ127" s="229"/>
      <c r="CR127" s="229"/>
      <c r="CS127" s="229"/>
      <c r="CT127" s="229"/>
      <c r="CU127" s="229"/>
      <c r="CV127" s="229"/>
      <c r="CW127" s="229"/>
      <c r="CX127" s="229"/>
      <c r="CY127" s="229"/>
      <c r="CZ127" s="113"/>
      <c r="DA127" s="113"/>
      <c r="DB127" s="113"/>
      <c r="DC127" s="113"/>
      <c r="DD127" s="113"/>
      <c r="DE127" s="113"/>
      <c r="DF127" s="113"/>
      <c r="DG127" s="113"/>
      <c r="DH127" s="113"/>
      <c r="DI127" s="113"/>
      <c r="DJ127" s="113"/>
      <c r="DK127" s="113"/>
      <c r="DL127" s="113"/>
      <c r="DM127" s="113"/>
      <c r="DN127" s="113"/>
      <c r="DO127" s="113"/>
      <c r="DP127" s="113"/>
      <c r="DQ127" s="113"/>
      <c r="DR127" s="113"/>
      <c r="DS127" s="113"/>
      <c r="DT127" s="113"/>
      <c r="DU127" s="113"/>
      <c r="DV127" s="113"/>
      <c r="DW127" s="113"/>
      <c r="DX127" s="113"/>
      <c r="DY127" s="113"/>
      <c r="DZ127" s="113"/>
      <c r="EA127" s="113"/>
      <c r="EB127" s="113"/>
      <c r="EC127" s="113"/>
      <c r="ED127" s="113"/>
      <c r="EE127" s="113"/>
      <c r="EF127" s="113"/>
      <c r="EG127" s="113"/>
      <c r="EH127" s="113"/>
      <c r="EI127" s="113"/>
    </row>
    <row r="128" spans="2:139" x14ac:dyDescent="0.2">
      <c r="B128" s="230"/>
      <c r="C128" s="113"/>
      <c r="D128" s="113"/>
      <c r="E128" s="113"/>
      <c r="F128" s="113"/>
      <c r="G128" s="113"/>
      <c r="H128" s="113"/>
      <c r="I128" s="113"/>
      <c r="J128" s="113"/>
      <c r="K128" s="113"/>
      <c r="L128" s="228"/>
      <c r="M128" s="228"/>
      <c r="N128" s="228"/>
      <c r="O128" s="228"/>
      <c r="P128" s="228"/>
      <c r="Q128" s="228"/>
      <c r="R128" s="228"/>
      <c r="S128" s="228"/>
      <c r="T128" s="228"/>
      <c r="U128" s="228"/>
      <c r="V128" s="228"/>
      <c r="W128" s="228"/>
      <c r="X128" s="228"/>
      <c r="Y128" s="228"/>
      <c r="Z128" s="228"/>
      <c r="AA128" s="228"/>
      <c r="AB128" s="228"/>
      <c r="AC128" s="228"/>
      <c r="AD128" s="228"/>
      <c r="AE128" s="228"/>
      <c r="AF128" s="228"/>
      <c r="AG128" s="228"/>
      <c r="AH128" s="228"/>
      <c r="AI128" s="228"/>
      <c r="AJ128" s="228"/>
      <c r="AK128" s="228"/>
      <c r="AL128" s="228"/>
      <c r="AM128" s="228"/>
      <c r="AN128" s="228"/>
      <c r="AO128" s="113"/>
      <c r="AP128" s="228"/>
      <c r="AQ128" s="228"/>
      <c r="AR128" s="228"/>
      <c r="AS128" s="228"/>
      <c r="AT128" s="228"/>
      <c r="AU128" s="228"/>
      <c r="AV128" s="228"/>
      <c r="AW128" s="228"/>
      <c r="AX128" s="228"/>
      <c r="AY128" s="228"/>
      <c r="AZ128" s="228"/>
      <c r="BA128" s="228"/>
      <c r="BB128" s="228"/>
      <c r="BC128" s="228"/>
      <c r="BD128" s="228"/>
      <c r="BE128" s="228"/>
      <c r="BF128" s="228"/>
      <c r="BG128" s="228"/>
      <c r="BH128" s="228"/>
      <c r="BI128" s="228"/>
      <c r="BJ128" s="228"/>
      <c r="BK128" s="228"/>
      <c r="BL128" s="228"/>
      <c r="BM128" s="228"/>
      <c r="BN128" s="228"/>
      <c r="BO128" s="228"/>
      <c r="BP128" s="228"/>
      <c r="BQ128" s="228"/>
      <c r="BR128" s="228"/>
      <c r="BS128" s="228"/>
      <c r="BT128" s="113"/>
      <c r="BU128" s="113"/>
      <c r="BV128" s="113"/>
      <c r="BW128" s="113"/>
      <c r="BX128" s="113"/>
      <c r="BY128" s="113"/>
      <c r="BZ128" s="113"/>
      <c r="CA128" s="113"/>
      <c r="CB128" s="113"/>
      <c r="CC128" s="113"/>
      <c r="CD128" s="113"/>
      <c r="CE128" s="113"/>
      <c r="CF128" s="113"/>
      <c r="CG128" s="113"/>
      <c r="CH128" s="113"/>
      <c r="CI128" s="113"/>
      <c r="CJ128" s="113"/>
      <c r="CK128" s="229"/>
      <c r="CL128" s="229"/>
      <c r="CM128" s="229"/>
      <c r="CN128" s="229"/>
      <c r="CO128" s="229"/>
      <c r="CP128" s="229"/>
      <c r="CQ128" s="229"/>
      <c r="CR128" s="229"/>
      <c r="CS128" s="229"/>
      <c r="CT128" s="229"/>
      <c r="CU128" s="229"/>
      <c r="CV128" s="229"/>
      <c r="CW128" s="229"/>
      <c r="CX128" s="229"/>
      <c r="CY128" s="229"/>
      <c r="CZ128" s="113"/>
      <c r="DA128" s="113"/>
      <c r="DB128" s="113"/>
      <c r="DC128" s="113"/>
      <c r="DD128" s="113"/>
      <c r="DE128" s="113"/>
      <c r="DF128" s="113"/>
      <c r="DG128" s="113"/>
      <c r="DH128" s="113"/>
      <c r="DI128" s="113"/>
      <c r="DJ128" s="113"/>
      <c r="DK128" s="113"/>
      <c r="DL128" s="113"/>
      <c r="DM128" s="113"/>
      <c r="DN128" s="113"/>
      <c r="DO128" s="113"/>
      <c r="DP128" s="113"/>
      <c r="DQ128" s="113"/>
      <c r="DR128" s="113"/>
      <c r="DS128" s="113"/>
      <c r="DT128" s="113"/>
      <c r="DU128" s="113"/>
      <c r="DV128" s="113"/>
      <c r="DW128" s="113"/>
      <c r="DX128" s="113"/>
      <c r="DY128" s="113"/>
      <c r="DZ128" s="113"/>
      <c r="EA128" s="113"/>
      <c r="EB128" s="113"/>
      <c r="EC128" s="113"/>
      <c r="ED128" s="113"/>
      <c r="EE128" s="113"/>
      <c r="EF128" s="113"/>
      <c r="EG128" s="113"/>
      <c r="EH128" s="113"/>
      <c r="EI128" s="113"/>
    </row>
    <row r="129" spans="2:139" x14ac:dyDescent="0.2">
      <c r="B129" s="230"/>
      <c r="C129" s="113"/>
      <c r="D129" s="113"/>
      <c r="E129" s="113"/>
      <c r="F129" s="113"/>
      <c r="G129" s="113"/>
      <c r="H129" s="113"/>
      <c r="I129" s="113"/>
      <c r="J129" s="113"/>
      <c r="K129" s="113"/>
      <c r="L129" s="228"/>
      <c r="M129" s="228"/>
      <c r="N129" s="228"/>
      <c r="O129" s="228"/>
      <c r="P129" s="228"/>
      <c r="Q129" s="228"/>
      <c r="R129" s="228"/>
      <c r="S129" s="228"/>
      <c r="T129" s="228"/>
      <c r="U129" s="228"/>
      <c r="V129" s="228"/>
      <c r="W129" s="228"/>
      <c r="X129" s="228"/>
      <c r="Y129" s="228"/>
      <c r="Z129" s="228"/>
      <c r="AA129" s="228"/>
      <c r="AB129" s="228"/>
      <c r="AC129" s="228"/>
      <c r="AD129" s="228"/>
      <c r="AE129" s="228"/>
      <c r="AF129" s="228"/>
      <c r="AG129" s="228"/>
      <c r="AH129" s="228"/>
      <c r="AI129" s="228"/>
      <c r="AJ129" s="228"/>
      <c r="AK129" s="228"/>
      <c r="AL129" s="228"/>
      <c r="AM129" s="228"/>
      <c r="AN129" s="228"/>
      <c r="AO129" s="113"/>
      <c r="AP129" s="228"/>
      <c r="AQ129" s="228"/>
      <c r="AR129" s="228"/>
      <c r="AS129" s="228"/>
      <c r="AT129" s="228"/>
      <c r="AU129" s="228"/>
      <c r="AV129" s="228"/>
      <c r="AW129" s="228"/>
      <c r="AX129" s="228"/>
      <c r="AY129" s="228"/>
      <c r="AZ129" s="228"/>
      <c r="BA129" s="228"/>
      <c r="BB129" s="228"/>
      <c r="BC129" s="228"/>
      <c r="BD129" s="228"/>
      <c r="BE129" s="228"/>
      <c r="BF129" s="228"/>
      <c r="BG129" s="228"/>
      <c r="BH129" s="228"/>
      <c r="BI129" s="228"/>
      <c r="BJ129" s="228"/>
      <c r="BK129" s="228"/>
      <c r="BL129" s="228"/>
      <c r="BM129" s="228"/>
      <c r="BN129" s="228"/>
      <c r="BO129" s="228"/>
      <c r="BP129" s="228"/>
      <c r="BQ129" s="228"/>
      <c r="BR129" s="228"/>
      <c r="BS129" s="228"/>
      <c r="BT129" s="113"/>
      <c r="BU129" s="113"/>
      <c r="BV129" s="113"/>
      <c r="BW129" s="113"/>
      <c r="BX129" s="113"/>
      <c r="BY129" s="113"/>
      <c r="BZ129" s="113"/>
      <c r="CA129" s="113"/>
      <c r="CB129" s="113"/>
      <c r="CC129" s="113"/>
      <c r="CD129" s="113"/>
      <c r="CE129" s="113"/>
      <c r="CF129" s="113"/>
      <c r="CG129" s="113"/>
      <c r="CH129" s="113"/>
      <c r="CI129" s="113"/>
      <c r="CJ129" s="113"/>
      <c r="CK129" s="229"/>
      <c r="CL129" s="229"/>
      <c r="CM129" s="229"/>
      <c r="CN129" s="229"/>
      <c r="CO129" s="229"/>
      <c r="CP129" s="229"/>
      <c r="CQ129" s="229"/>
      <c r="CR129" s="229"/>
      <c r="CS129" s="229"/>
      <c r="CT129" s="229"/>
      <c r="CU129" s="229"/>
      <c r="CV129" s="229"/>
      <c r="CW129" s="229"/>
      <c r="CX129" s="229"/>
      <c r="CY129" s="229"/>
      <c r="CZ129" s="113"/>
      <c r="DA129" s="113"/>
      <c r="DB129" s="113"/>
      <c r="DC129" s="113"/>
      <c r="DD129" s="113"/>
      <c r="DE129" s="113"/>
      <c r="DF129" s="113"/>
      <c r="DG129" s="113"/>
      <c r="DH129" s="113"/>
      <c r="DI129" s="113"/>
      <c r="DJ129" s="113"/>
      <c r="DK129" s="113"/>
      <c r="DL129" s="113"/>
      <c r="DM129" s="113"/>
      <c r="DN129" s="113"/>
      <c r="DO129" s="113"/>
      <c r="DP129" s="113"/>
      <c r="DQ129" s="113"/>
      <c r="DR129" s="113"/>
      <c r="DS129" s="113"/>
      <c r="DT129" s="113"/>
      <c r="DU129" s="113"/>
      <c r="DV129" s="113"/>
      <c r="DW129" s="113"/>
      <c r="DX129" s="113"/>
      <c r="DY129" s="113"/>
      <c r="DZ129" s="113"/>
      <c r="EA129" s="113"/>
      <c r="EB129" s="113"/>
      <c r="EC129" s="113"/>
      <c r="ED129" s="113"/>
      <c r="EE129" s="113"/>
      <c r="EF129" s="113"/>
      <c r="EG129" s="113"/>
      <c r="EH129" s="113"/>
      <c r="EI129" s="113"/>
    </row>
    <row r="130" spans="2:139" x14ac:dyDescent="0.2">
      <c r="B130" s="230"/>
      <c r="C130" s="113"/>
      <c r="D130" s="113"/>
      <c r="E130" s="113"/>
      <c r="F130" s="113"/>
      <c r="G130" s="113"/>
      <c r="H130" s="113"/>
      <c r="I130" s="113"/>
      <c r="J130" s="113"/>
      <c r="K130" s="113"/>
      <c r="L130" s="228"/>
      <c r="M130" s="228"/>
      <c r="N130" s="228"/>
      <c r="O130" s="228"/>
      <c r="P130" s="228"/>
      <c r="Q130" s="228"/>
      <c r="R130" s="228"/>
      <c r="S130" s="228"/>
      <c r="T130" s="228"/>
      <c r="U130" s="228"/>
      <c r="V130" s="228"/>
      <c r="W130" s="228"/>
      <c r="X130" s="228"/>
      <c r="Y130" s="228"/>
      <c r="Z130" s="228"/>
      <c r="AA130" s="228"/>
      <c r="AB130" s="228"/>
      <c r="AC130" s="228"/>
      <c r="AD130" s="228"/>
      <c r="AE130" s="228"/>
      <c r="AF130" s="228"/>
      <c r="AG130" s="228"/>
      <c r="AH130" s="228"/>
      <c r="AI130" s="228"/>
      <c r="AJ130" s="228"/>
      <c r="AK130" s="228"/>
      <c r="AL130" s="228"/>
      <c r="AM130" s="228"/>
      <c r="AN130" s="228"/>
      <c r="AO130" s="113"/>
      <c r="AP130" s="228"/>
      <c r="AQ130" s="228"/>
      <c r="AR130" s="228"/>
      <c r="AS130" s="228"/>
      <c r="AT130" s="228"/>
      <c r="AU130" s="228"/>
      <c r="AV130" s="228"/>
      <c r="AW130" s="228"/>
      <c r="AX130" s="228"/>
      <c r="AY130" s="228"/>
      <c r="AZ130" s="228"/>
      <c r="BA130" s="228"/>
      <c r="BB130" s="228"/>
      <c r="BC130" s="228"/>
      <c r="BD130" s="228"/>
      <c r="BE130" s="228"/>
      <c r="BF130" s="228"/>
      <c r="BG130" s="228"/>
      <c r="BH130" s="228"/>
      <c r="BI130" s="228"/>
      <c r="BJ130" s="228"/>
      <c r="BK130" s="228"/>
      <c r="BL130" s="228"/>
      <c r="BM130" s="228"/>
      <c r="BN130" s="228"/>
      <c r="BO130" s="228"/>
      <c r="BP130" s="228"/>
      <c r="BQ130" s="228"/>
      <c r="BR130" s="228"/>
      <c r="BS130" s="228"/>
      <c r="BT130" s="113"/>
      <c r="BU130" s="113"/>
      <c r="BV130" s="113"/>
      <c r="BW130" s="113"/>
      <c r="BX130" s="113"/>
      <c r="BY130" s="113"/>
      <c r="BZ130" s="113"/>
      <c r="CA130" s="113"/>
      <c r="CB130" s="113"/>
      <c r="CC130" s="113"/>
      <c r="CD130" s="113"/>
      <c r="CE130" s="113"/>
      <c r="CF130" s="113"/>
      <c r="CG130" s="113"/>
      <c r="CH130" s="113"/>
      <c r="CI130" s="113"/>
      <c r="CJ130" s="113"/>
      <c r="CK130" s="229"/>
      <c r="CL130" s="229"/>
      <c r="CM130" s="229"/>
      <c r="CN130" s="229"/>
      <c r="CO130" s="229"/>
      <c r="CP130" s="229"/>
      <c r="CQ130" s="229"/>
      <c r="CR130" s="229"/>
      <c r="CS130" s="229"/>
      <c r="CT130" s="229"/>
      <c r="CU130" s="229"/>
      <c r="CV130" s="229"/>
      <c r="CW130" s="229"/>
      <c r="CX130" s="229"/>
      <c r="CY130" s="229"/>
      <c r="CZ130" s="113"/>
      <c r="DA130" s="113"/>
      <c r="DB130" s="113"/>
      <c r="DC130" s="113"/>
      <c r="DD130" s="113"/>
      <c r="DE130" s="113"/>
      <c r="DF130" s="113"/>
      <c r="DG130" s="113"/>
      <c r="DH130" s="113"/>
      <c r="DI130" s="113"/>
      <c r="DJ130" s="113"/>
      <c r="DK130" s="113"/>
      <c r="DL130" s="113"/>
      <c r="DM130" s="113"/>
      <c r="DN130" s="113"/>
      <c r="DO130" s="113"/>
      <c r="DP130" s="113"/>
      <c r="DQ130" s="113"/>
      <c r="DR130" s="113"/>
      <c r="DS130" s="113"/>
      <c r="DT130" s="113"/>
      <c r="DU130" s="113"/>
      <c r="DV130" s="113"/>
      <c r="DW130" s="113"/>
      <c r="DX130" s="113"/>
      <c r="DY130" s="113"/>
      <c r="DZ130" s="113"/>
      <c r="EA130" s="113"/>
      <c r="EB130" s="113"/>
      <c r="EC130" s="113"/>
      <c r="ED130" s="113"/>
      <c r="EE130" s="113"/>
      <c r="EF130" s="113"/>
      <c r="EG130" s="113"/>
      <c r="EH130" s="113"/>
      <c r="EI130" s="113"/>
    </row>
    <row r="131" spans="2:139" x14ac:dyDescent="0.2">
      <c r="B131" s="230"/>
      <c r="C131" s="113"/>
      <c r="D131" s="113"/>
      <c r="E131" s="113"/>
      <c r="F131" s="113"/>
      <c r="G131" s="113"/>
      <c r="H131" s="113"/>
      <c r="I131" s="113"/>
      <c r="J131" s="113"/>
      <c r="K131" s="113"/>
      <c r="L131" s="228"/>
      <c r="M131" s="228"/>
      <c r="N131" s="228"/>
      <c r="O131" s="228"/>
      <c r="P131" s="228"/>
      <c r="Q131" s="228"/>
      <c r="R131" s="228"/>
      <c r="S131" s="228"/>
      <c r="T131" s="228"/>
      <c r="U131" s="228"/>
      <c r="V131" s="228"/>
      <c r="W131" s="228"/>
      <c r="X131" s="228"/>
      <c r="Y131" s="228"/>
      <c r="Z131" s="228"/>
      <c r="AA131" s="228"/>
      <c r="AB131" s="228"/>
      <c r="AC131" s="228"/>
      <c r="AD131" s="228"/>
      <c r="AE131" s="228"/>
      <c r="AF131" s="228"/>
      <c r="AG131" s="228"/>
      <c r="AH131" s="228"/>
      <c r="AI131" s="228"/>
      <c r="AJ131" s="228"/>
      <c r="AK131" s="228"/>
      <c r="AL131" s="228"/>
      <c r="AM131" s="228"/>
      <c r="AN131" s="228"/>
      <c r="AO131" s="113"/>
      <c r="AP131" s="228"/>
      <c r="AQ131" s="228"/>
      <c r="AR131" s="228"/>
      <c r="AS131" s="228"/>
      <c r="AT131" s="228"/>
      <c r="AU131" s="228"/>
      <c r="AV131" s="228"/>
      <c r="AW131" s="228"/>
      <c r="AX131" s="228"/>
      <c r="AY131" s="228"/>
      <c r="AZ131" s="228"/>
      <c r="BA131" s="228"/>
      <c r="BB131" s="228"/>
      <c r="BC131" s="228"/>
      <c r="BD131" s="228"/>
      <c r="BE131" s="228"/>
      <c r="BF131" s="228"/>
      <c r="BG131" s="228"/>
      <c r="BH131" s="228"/>
      <c r="BI131" s="228"/>
      <c r="BJ131" s="228"/>
      <c r="BK131" s="228"/>
      <c r="BL131" s="228"/>
      <c r="BM131" s="228"/>
      <c r="BN131" s="228"/>
      <c r="BO131" s="228"/>
      <c r="BP131" s="228"/>
      <c r="BQ131" s="228"/>
      <c r="BR131" s="228"/>
      <c r="BS131" s="228"/>
      <c r="BT131" s="113"/>
      <c r="BU131" s="113"/>
      <c r="BV131" s="113"/>
      <c r="BW131" s="113"/>
      <c r="BX131" s="113"/>
      <c r="BY131" s="113"/>
      <c r="BZ131" s="113"/>
      <c r="CA131" s="113"/>
      <c r="CB131" s="113"/>
      <c r="CC131" s="113"/>
      <c r="CD131" s="113"/>
      <c r="CE131" s="113"/>
      <c r="CF131" s="113"/>
      <c r="CG131" s="113"/>
      <c r="CH131" s="113"/>
      <c r="CI131" s="113"/>
      <c r="CJ131" s="113"/>
      <c r="CK131" s="229"/>
      <c r="CL131" s="229"/>
      <c r="CM131" s="229"/>
      <c r="CN131" s="229"/>
      <c r="CO131" s="229"/>
      <c r="CP131" s="229"/>
      <c r="CQ131" s="229"/>
      <c r="CR131" s="229"/>
      <c r="CS131" s="229"/>
      <c r="CT131" s="229"/>
      <c r="CU131" s="229"/>
      <c r="CV131" s="229"/>
      <c r="CW131" s="229"/>
      <c r="CX131" s="229"/>
      <c r="CY131" s="229"/>
      <c r="CZ131" s="113"/>
      <c r="DA131" s="113"/>
      <c r="DB131" s="113"/>
      <c r="DC131" s="113"/>
      <c r="DD131" s="113"/>
      <c r="DE131" s="113"/>
      <c r="DF131" s="113"/>
      <c r="DG131" s="113"/>
      <c r="DH131" s="113"/>
      <c r="DI131" s="113"/>
      <c r="DJ131" s="113"/>
      <c r="DK131" s="113"/>
      <c r="DL131" s="113"/>
      <c r="DM131" s="113"/>
      <c r="DN131" s="113"/>
      <c r="DO131" s="113"/>
      <c r="DP131" s="113"/>
      <c r="DQ131" s="113"/>
      <c r="DR131" s="113"/>
      <c r="DS131" s="113"/>
      <c r="DT131" s="113"/>
      <c r="DU131" s="113"/>
      <c r="DV131" s="113"/>
      <c r="DW131" s="113"/>
      <c r="DX131" s="113"/>
      <c r="DY131" s="113"/>
      <c r="DZ131" s="113"/>
      <c r="EA131" s="113"/>
      <c r="EB131" s="113"/>
      <c r="EC131" s="113"/>
      <c r="ED131" s="113"/>
      <c r="EE131" s="113"/>
      <c r="EF131" s="113"/>
      <c r="EG131" s="113"/>
      <c r="EH131" s="113"/>
      <c r="EI131" s="113"/>
    </row>
    <row r="132" spans="2:139" x14ac:dyDescent="0.2">
      <c r="B132" s="230"/>
      <c r="C132" s="113"/>
      <c r="D132" s="113"/>
      <c r="E132" s="113"/>
      <c r="F132" s="113"/>
      <c r="G132" s="113"/>
      <c r="H132" s="113"/>
      <c r="I132" s="113"/>
      <c r="J132" s="113"/>
      <c r="K132" s="113"/>
      <c r="L132" s="228"/>
      <c r="M132" s="228"/>
      <c r="N132" s="228"/>
      <c r="O132" s="228"/>
      <c r="P132" s="228"/>
      <c r="Q132" s="228"/>
      <c r="R132" s="228"/>
      <c r="S132" s="228"/>
      <c r="T132" s="228"/>
      <c r="U132" s="228"/>
      <c r="V132" s="228"/>
      <c r="W132" s="228"/>
      <c r="X132" s="228"/>
      <c r="Y132" s="228"/>
      <c r="Z132" s="228"/>
      <c r="AA132" s="228"/>
      <c r="AB132" s="228"/>
      <c r="AC132" s="228"/>
      <c r="AD132" s="228"/>
      <c r="AE132" s="228"/>
      <c r="AF132" s="228"/>
      <c r="AG132" s="228"/>
      <c r="AH132" s="228"/>
      <c r="AI132" s="228"/>
      <c r="AJ132" s="228"/>
      <c r="AK132" s="228"/>
      <c r="AL132" s="228"/>
      <c r="AM132" s="228"/>
      <c r="AN132" s="228"/>
      <c r="AO132" s="113"/>
      <c r="AP132" s="228"/>
      <c r="AQ132" s="228"/>
      <c r="AR132" s="228"/>
      <c r="AS132" s="228"/>
      <c r="AT132" s="228"/>
      <c r="AU132" s="228"/>
      <c r="AV132" s="228"/>
      <c r="AW132" s="228"/>
      <c r="AX132" s="228"/>
      <c r="AY132" s="228"/>
      <c r="AZ132" s="228"/>
      <c r="BA132" s="228"/>
      <c r="BB132" s="228"/>
      <c r="BC132" s="228"/>
      <c r="BD132" s="228"/>
      <c r="BE132" s="228"/>
      <c r="BF132" s="228"/>
      <c r="BG132" s="228"/>
      <c r="BH132" s="228"/>
      <c r="BI132" s="228"/>
      <c r="BJ132" s="228"/>
      <c r="BK132" s="228"/>
      <c r="BL132" s="228"/>
      <c r="BM132" s="228"/>
      <c r="BN132" s="228"/>
      <c r="BO132" s="228"/>
      <c r="BP132" s="228"/>
      <c r="BQ132" s="228"/>
      <c r="BR132" s="228"/>
      <c r="BS132" s="228"/>
      <c r="BT132" s="113"/>
      <c r="BU132" s="113"/>
      <c r="BV132" s="113"/>
      <c r="BW132" s="113"/>
      <c r="BX132" s="113"/>
      <c r="BY132" s="113"/>
      <c r="BZ132" s="113"/>
      <c r="CA132" s="113"/>
      <c r="CB132" s="113"/>
      <c r="CC132" s="113"/>
      <c r="CD132" s="113"/>
      <c r="CE132" s="113"/>
      <c r="CF132" s="113"/>
      <c r="CG132" s="113"/>
      <c r="CH132" s="113"/>
      <c r="CI132" s="113"/>
      <c r="CJ132" s="113"/>
      <c r="CK132" s="229"/>
      <c r="CL132" s="229"/>
      <c r="CM132" s="229"/>
      <c r="CN132" s="229"/>
      <c r="CO132" s="229"/>
      <c r="CP132" s="229"/>
      <c r="CQ132" s="229"/>
      <c r="CR132" s="229"/>
      <c r="CS132" s="229"/>
      <c r="CT132" s="229"/>
      <c r="CU132" s="229"/>
      <c r="CV132" s="229"/>
      <c r="CW132" s="229"/>
      <c r="CX132" s="229"/>
      <c r="CY132" s="229"/>
      <c r="CZ132" s="113"/>
      <c r="DA132" s="113"/>
      <c r="DB132" s="113"/>
      <c r="DC132" s="113"/>
      <c r="DD132" s="113"/>
      <c r="DE132" s="113"/>
      <c r="DF132" s="113"/>
      <c r="DG132" s="113"/>
      <c r="DH132" s="113"/>
      <c r="DI132" s="113"/>
      <c r="DJ132" s="113"/>
      <c r="DK132" s="113"/>
      <c r="DL132" s="113"/>
      <c r="DM132" s="113"/>
      <c r="DN132" s="113"/>
      <c r="DO132" s="113"/>
      <c r="DP132" s="113"/>
      <c r="DQ132" s="113"/>
      <c r="DR132" s="113"/>
      <c r="DS132" s="113"/>
      <c r="DT132" s="113"/>
      <c r="DU132" s="113"/>
      <c r="DV132" s="113"/>
      <c r="DW132" s="113"/>
      <c r="DX132" s="113"/>
      <c r="DY132" s="113"/>
      <c r="DZ132" s="113"/>
      <c r="EA132" s="113"/>
      <c r="EB132" s="113"/>
      <c r="EC132" s="113"/>
      <c r="ED132" s="113"/>
      <c r="EE132" s="113"/>
      <c r="EF132" s="113"/>
      <c r="EG132" s="113"/>
      <c r="EH132" s="113"/>
      <c r="EI132" s="113"/>
    </row>
    <row r="133" spans="2:139" x14ac:dyDescent="0.2">
      <c r="B133" s="230"/>
      <c r="C133" s="113"/>
      <c r="D133" s="113"/>
      <c r="E133" s="113"/>
      <c r="F133" s="113"/>
      <c r="G133" s="113"/>
      <c r="H133" s="113"/>
      <c r="I133" s="113"/>
      <c r="J133" s="113"/>
      <c r="K133" s="113"/>
      <c r="L133" s="228"/>
      <c r="M133" s="228"/>
      <c r="N133" s="228"/>
      <c r="O133" s="228"/>
      <c r="P133" s="228"/>
      <c r="Q133" s="228"/>
      <c r="R133" s="228"/>
      <c r="S133" s="228"/>
      <c r="T133" s="228"/>
      <c r="U133" s="228"/>
      <c r="V133" s="228"/>
      <c r="W133" s="228"/>
      <c r="X133" s="228"/>
      <c r="Y133" s="228"/>
      <c r="Z133" s="228"/>
      <c r="AA133" s="228"/>
      <c r="AB133" s="228"/>
      <c r="AC133" s="228"/>
      <c r="AD133" s="228"/>
      <c r="AE133" s="228"/>
      <c r="AF133" s="228"/>
      <c r="AG133" s="228"/>
      <c r="AH133" s="228"/>
      <c r="AI133" s="228"/>
      <c r="AJ133" s="228"/>
      <c r="AK133" s="228"/>
      <c r="AL133" s="228"/>
      <c r="AM133" s="228"/>
      <c r="AN133" s="228"/>
      <c r="AO133" s="113"/>
      <c r="AP133" s="228"/>
      <c r="AQ133" s="228"/>
      <c r="AR133" s="228"/>
      <c r="AS133" s="228"/>
      <c r="AT133" s="228"/>
      <c r="AU133" s="228"/>
      <c r="AV133" s="228"/>
      <c r="AW133" s="228"/>
      <c r="AX133" s="228"/>
      <c r="AY133" s="228"/>
      <c r="AZ133" s="228"/>
      <c r="BA133" s="228"/>
      <c r="BB133" s="228"/>
      <c r="BC133" s="228"/>
      <c r="BD133" s="228"/>
      <c r="BE133" s="228"/>
      <c r="BF133" s="228"/>
      <c r="BG133" s="228"/>
      <c r="BH133" s="228"/>
      <c r="BI133" s="228"/>
      <c r="BJ133" s="228"/>
      <c r="BK133" s="228"/>
      <c r="BL133" s="228"/>
      <c r="BM133" s="228"/>
      <c r="BN133" s="228"/>
      <c r="BO133" s="228"/>
      <c r="BP133" s="228"/>
      <c r="BQ133" s="228"/>
      <c r="BR133" s="228"/>
      <c r="BS133" s="228"/>
      <c r="BT133" s="113"/>
      <c r="BU133" s="113"/>
      <c r="BV133" s="113"/>
      <c r="BW133" s="113"/>
      <c r="BX133" s="113"/>
      <c r="BY133" s="113"/>
      <c r="BZ133" s="113"/>
      <c r="CA133" s="113"/>
      <c r="CB133" s="113"/>
      <c r="CC133" s="113"/>
      <c r="CD133" s="113"/>
      <c r="CE133" s="113"/>
      <c r="CF133" s="113"/>
      <c r="CG133" s="113"/>
      <c r="CH133" s="113"/>
      <c r="CI133" s="113"/>
      <c r="CJ133" s="113"/>
      <c r="CK133" s="229"/>
      <c r="CL133" s="229"/>
      <c r="CM133" s="229"/>
      <c r="CN133" s="229"/>
      <c r="CO133" s="229"/>
      <c r="CP133" s="229"/>
      <c r="CQ133" s="229"/>
      <c r="CR133" s="229"/>
      <c r="CS133" s="229"/>
      <c r="CT133" s="229"/>
      <c r="CU133" s="229"/>
      <c r="CV133" s="229"/>
      <c r="CW133" s="229"/>
      <c r="CX133" s="229"/>
      <c r="CY133" s="229"/>
      <c r="CZ133" s="113"/>
      <c r="DA133" s="113"/>
      <c r="DB133" s="113"/>
      <c r="DC133" s="113"/>
      <c r="DD133" s="113"/>
      <c r="DE133" s="113"/>
      <c r="DF133" s="113"/>
      <c r="DG133" s="113"/>
      <c r="DH133" s="113"/>
      <c r="DI133" s="113"/>
      <c r="DJ133" s="113"/>
      <c r="DK133" s="113"/>
      <c r="DL133" s="113"/>
      <c r="DM133" s="113"/>
      <c r="DN133" s="113"/>
      <c r="DO133" s="113"/>
      <c r="DP133" s="113"/>
      <c r="DQ133" s="113"/>
      <c r="DR133" s="113"/>
      <c r="DS133" s="113"/>
      <c r="DT133" s="113"/>
      <c r="DU133" s="113"/>
      <c r="DV133" s="113"/>
      <c r="DW133" s="113"/>
      <c r="DX133" s="113"/>
      <c r="DY133" s="113"/>
      <c r="DZ133" s="113"/>
      <c r="EA133" s="113"/>
      <c r="EB133" s="113"/>
      <c r="EC133" s="113"/>
      <c r="ED133" s="113"/>
      <c r="EE133" s="113"/>
      <c r="EF133" s="113"/>
      <c r="EG133" s="113"/>
      <c r="EH133" s="113"/>
      <c r="EI133" s="113"/>
    </row>
    <row r="134" spans="2:139" x14ac:dyDescent="0.2">
      <c r="B134" s="230"/>
      <c r="C134" s="113"/>
      <c r="D134" s="113"/>
      <c r="E134" s="113"/>
      <c r="F134" s="113"/>
      <c r="G134" s="113"/>
      <c r="H134" s="113"/>
      <c r="I134" s="113"/>
      <c r="J134" s="113"/>
      <c r="K134" s="113"/>
      <c r="L134" s="228"/>
      <c r="M134" s="228"/>
      <c r="N134" s="228"/>
      <c r="O134" s="228"/>
      <c r="P134" s="228"/>
      <c r="Q134" s="228"/>
      <c r="R134" s="228"/>
      <c r="S134" s="228"/>
      <c r="T134" s="228"/>
      <c r="U134" s="228"/>
      <c r="V134" s="228"/>
      <c r="W134" s="228"/>
      <c r="X134" s="228"/>
      <c r="Y134" s="228"/>
      <c r="Z134" s="228"/>
      <c r="AA134" s="228"/>
      <c r="AB134" s="228"/>
      <c r="AC134" s="228"/>
      <c r="AD134" s="228"/>
      <c r="AE134" s="228"/>
      <c r="AF134" s="228"/>
      <c r="AG134" s="228"/>
      <c r="AH134" s="228"/>
      <c r="AI134" s="228"/>
      <c r="AJ134" s="228"/>
      <c r="AK134" s="228"/>
      <c r="AL134" s="228"/>
      <c r="AM134" s="228"/>
      <c r="AN134" s="228"/>
      <c r="AO134" s="113"/>
      <c r="AP134" s="228"/>
      <c r="AQ134" s="228"/>
      <c r="AR134" s="228"/>
      <c r="AS134" s="228"/>
      <c r="AT134" s="228"/>
      <c r="AU134" s="228"/>
      <c r="AV134" s="228"/>
      <c r="AW134" s="228"/>
      <c r="AX134" s="228"/>
      <c r="AY134" s="228"/>
      <c r="AZ134" s="228"/>
      <c r="BA134" s="228"/>
      <c r="BB134" s="228"/>
      <c r="BC134" s="228"/>
      <c r="BD134" s="228"/>
      <c r="BE134" s="228"/>
      <c r="BF134" s="228"/>
      <c r="BG134" s="228"/>
      <c r="BH134" s="228"/>
      <c r="BI134" s="228"/>
      <c r="BJ134" s="228"/>
      <c r="BK134" s="228"/>
      <c r="BL134" s="228"/>
      <c r="BM134" s="228"/>
      <c r="BN134" s="228"/>
      <c r="BO134" s="228"/>
      <c r="BP134" s="228"/>
      <c r="BQ134" s="228"/>
      <c r="BR134" s="228"/>
      <c r="BS134" s="228"/>
      <c r="BT134" s="113"/>
      <c r="BU134" s="113"/>
      <c r="BV134" s="113"/>
      <c r="BW134" s="113"/>
      <c r="BX134" s="113"/>
      <c r="BY134" s="113"/>
      <c r="BZ134" s="113"/>
      <c r="CA134" s="113"/>
      <c r="CB134" s="113"/>
      <c r="CC134" s="113"/>
      <c r="CD134" s="113"/>
      <c r="CE134" s="113"/>
      <c r="CF134" s="113"/>
      <c r="CG134" s="113"/>
      <c r="CH134" s="113"/>
      <c r="CI134" s="113"/>
      <c r="CJ134" s="113"/>
      <c r="CK134" s="229"/>
      <c r="CL134" s="229"/>
      <c r="CM134" s="229"/>
      <c r="CN134" s="229"/>
      <c r="CO134" s="229"/>
      <c r="CP134" s="229"/>
      <c r="CQ134" s="229"/>
      <c r="CR134" s="229"/>
      <c r="CS134" s="229"/>
      <c r="CT134" s="229"/>
      <c r="CU134" s="229"/>
      <c r="CV134" s="229"/>
      <c r="CW134" s="229"/>
      <c r="CX134" s="229"/>
      <c r="CY134" s="229"/>
      <c r="CZ134" s="113"/>
      <c r="DA134" s="113"/>
      <c r="DB134" s="113"/>
      <c r="DC134" s="113"/>
      <c r="DD134" s="113"/>
      <c r="DE134" s="113"/>
      <c r="DF134" s="113"/>
      <c r="DG134" s="113"/>
      <c r="DH134" s="113"/>
      <c r="DI134" s="113"/>
      <c r="DJ134" s="113"/>
      <c r="DK134" s="113"/>
      <c r="DL134" s="113"/>
      <c r="DM134" s="113"/>
      <c r="DN134" s="113"/>
      <c r="DO134" s="113"/>
      <c r="DP134" s="113"/>
      <c r="DQ134" s="113"/>
      <c r="DR134" s="113"/>
      <c r="DS134" s="113"/>
      <c r="DT134" s="113"/>
      <c r="DU134" s="113"/>
      <c r="DV134" s="113"/>
      <c r="DW134" s="113"/>
      <c r="DX134" s="113"/>
      <c r="DY134" s="113"/>
      <c r="DZ134" s="113"/>
      <c r="EA134" s="113"/>
      <c r="EB134" s="113"/>
      <c r="EC134" s="113"/>
      <c r="ED134" s="113"/>
      <c r="EE134" s="113"/>
      <c r="EF134" s="113"/>
      <c r="EG134" s="113"/>
      <c r="EH134" s="113"/>
      <c r="EI134" s="113"/>
    </row>
    <row r="135" spans="2:139" x14ac:dyDescent="0.2">
      <c r="B135" s="230"/>
      <c r="C135" s="113"/>
      <c r="D135" s="113"/>
      <c r="E135" s="113"/>
      <c r="F135" s="113"/>
      <c r="G135" s="113"/>
      <c r="H135" s="113"/>
      <c r="I135" s="113"/>
      <c r="J135" s="113"/>
      <c r="K135" s="113"/>
      <c r="L135" s="228"/>
      <c r="M135" s="228"/>
      <c r="N135" s="228"/>
      <c r="O135" s="228"/>
      <c r="P135" s="228"/>
      <c r="Q135" s="228"/>
      <c r="R135" s="228"/>
      <c r="S135" s="228"/>
      <c r="T135" s="228"/>
      <c r="U135" s="228"/>
      <c r="V135" s="228"/>
      <c r="W135" s="228"/>
      <c r="X135" s="228"/>
      <c r="Y135" s="228"/>
      <c r="Z135" s="228"/>
      <c r="AA135" s="228"/>
      <c r="AB135" s="228"/>
      <c r="AC135" s="228"/>
      <c r="AD135" s="228"/>
      <c r="AE135" s="228"/>
      <c r="AF135" s="228"/>
      <c r="AG135" s="228"/>
      <c r="AH135" s="228"/>
      <c r="AI135" s="228"/>
      <c r="AJ135" s="228"/>
      <c r="AK135" s="228"/>
      <c r="AL135" s="228"/>
      <c r="AM135" s="228"/>
      <c r="AN135" s="228"/>
      <c r="AO135" s="113"/>
      <c r="AP135" s="228"/>
      <c r="AQ135" s="228"/>
      <c r="AR135" s="228"/>
      <c r="AS135" s="228"/>
      <c r="AT135" s="228"/>
      <c r="AU135" s="228"/>
      <c r="AV135" s="228"/>
      <c r="AW135" s="228"/>
      <c r="AX135" s="228"/>
      <c r="AY135" s="228"/>
      <c r="AZ135" s="228"/>
      <c r="BA135" s="228"/>
      <c r="BB135" s="228"/>
      <c r="BC135" s="228"/>
      <c r="BD135" s="228"/>
      <c r="BE135" s="228"/>
      <c r="BF135" s="228"/>
      <c r="BG135" s="228"/>
      <c r="BH135" s="228"/>
      <c r="BI135" s="228"/>
      <c r="BJ135" s="228"/>
      <c r="BK135" s="228"/>
      <c r="BL135" s="228"/>
      <c r="BM135" s="228"/>
      <c r="BN135" s="228"/>
      <c r="BO135" s="228"/>
      <c r="BP135" s="228"/>
      <c r="BQ135" s="228"/>
      <c r="BR135" s="228"/>
      <c r="BS135" s="228"/>
      <c r="BT135" s="113"/>
      <c r="BU135" s="113"/>
      <c r="BV135" s="113"/>
      <c r="BW135" s="113"/>
      <c r="BX135" s="113"/>
      <c r="BY135" s="113"/>
      <c r="BZ135" s="113"/>
      <c r="CA135" s="113"/>
      <c r="CB135" s="113"/>
      <c r="CC135" s="113"/>
      <c r="CD135" s="113"/>
      <c r="CE135" s="113"/>
      <c r="CF135" s="113"/>
      <c r="CG135" s="113"/>
      <c r="CH135" s="113"/>
      <c r="CI135" s="113"/>
      <c r="CJ135" s="113"/>
      <c r="CK135" s="229"/>
      <c r="CL135" s="229"/>
      <c r="CM135" s="229"/>
      <c r="CN135" s="229"/>
      <c r="CO135" s="229"/>
      <c r="CP135" s="229"/>
      <c r="CQ135" s="229"/>
      <c r="CR135" s="229"/>
      <c r="CS135" s="229"/>
      <c r="CT135" s="229"/>
      <c r="CU135" s="229"/>
      <c r="CV135" s="229"/>
      <c r="CW135" s="229"/>
      <c r="CX135" s="229"/>
      <c r="CY135" s="229"/>
      <c r="CZ135" s="113"/>
      <c r="DA135" s="113"/>
      <c r="DB135" s="113"/>
      <c r="DC135" s="113"/>
      <c r="DD135" s="113"/>
      <c r="DE135" s="113"/>
      <c r="DF135" s="113"/>
      <c r="DG135" s="113"/>
      <c r="DH135" s="113"/>
      <c r="DI135" s="113"/>
      <c r="DJ135" s="113"/>
      <c r="DK135" s="113"/>
      <c r="DL135" s="113"/>
      <c r="DM135" s="113"/>
      <c r="DN135" s="113"/>
      <c r="DO135" s="113"/>
      <c r="DP135" s="113"/>
      <c r="DQ135" s="113"/>
      <c r="DR135" s="113"/>
      <c r="DS135" s="113"/>
      <c r="DT135" s="113"/>
      <c r="DU135" s="113"/>
      <c r="DV135" s="113"/>
      <c r="DW135" s="113"/>
      <c r="DX135" s="113"/>
      <c r="DY135" s="113"/>
      <c r="DZ135" s="113"/>
      <c r="EA135" s="113"/>
      <c r="EB135" s="113"/>
      <c r="EC135" s="113"/>
      <c r="ED135" s="113"/>
      <c r="EE135" s="113"/>
      <c r="EF135" s="113"/>
      <c r="EG135" s="113"/>
      <c r="EH135" s="113"/>
      <c r="EI135" s="113"/>
    </row>
    <row r="136" spans="2:139" x14ac:dyDescent="0.2">
      <c r="B136" s="113"/>
      <c r="C136" s="113"/>
      <c r="D136" s="113"/>
      <c r="E136" s="113"/>
      <c r="F136" s="113"/>
      <c r="G136" s="113"/>
      <c r="H136" s="113"/>
      <c r="I136" s="113"/>
      <c r="J136" s="113"/>
      <c r="K136" s="113"/>
      <c r="L136" s="228"/>
      <c r="M136" s="228"/>
      <c r="N136" s="228"/>
      <c r="O136" s="228"/>
      <c r="P136" s="228"/>
      <c r="Q136" s="228"/>
      <c r="R136" s="228"/>
      <c r="S136" s="228"/>
      <c r="T136" s="228"/>
      <c r="U136" s="228"/>
      <c r="V136" s="228"/>
      <c r="W136" s="228"/>
      <c r="X136" s="228"/>
      <c r="Y136" s="228"/>
      <c r="Z136" s="228"/>
      <c r="AA136" s="228"/>
      <c r="AB136" s="228"/>
      <c r="AC136" s="228"/>
      <c r="AD136" s="228"/>
      <c r="AE136" s="228"/>
      <c r="AF136" s="228"/>
      <c r="AG136" s="228"/>
      <c r="AH136" s="228"/>
      <c r="AI136" s="228"/>
      <c r="AJ136" s="228"/>
      <c r="AK136" s="228"/>
      <c r="AL136" s="228"/>
      <c r="AM136" s="228"/>
      <c r="AN136" s="228"/>
      <c r="AO136" s="113"/>
      <c r="AP136" s="228"/>
      <c r="AQ136" s="228"/>
      <c r="AR136" s="228"/>
      <c r="AS136" s="228"/>
      <c r="AT136" s="228"/>
      <c r="AU136" s="228"/>
      <c r="AV136" s="228"/>
      <c r="AW136" s="228"/>
      <c r="AX136" s="228"/>
      <c r="AY136" s="228"/>
      <c r="AZ136" s="228"/>
      <c r="BA136" s="228"/>
      <c r="BB136" s="228"/>
      <c r="BC136" s="228"/>
      <c r="BD136" s="228"/>
      <c r="BE136" s="228"/>
      <c r="BF136" s="228"/>
      <c r="BG136" s="228"/>
      <c r="BH136" s="228"/>
      <c r="BI136" s="228"/>
      <c r="BJ136" s="228"/>
      <c r="BK136" s="228"/>
      <c r="BL136" s="228"/>
      <c r="BM136" s="228"/>
      <c r="BN136" s="228"/>
      <c r="BO136" s="228"/>
      <c r="BP136" s="228"/>
      <c r="BQ136" s="228"/>
      <c r="BR136" s="228"/>
      <c r="BS136" s="228"/>
      <c r="BT136" s="113"/>
      <c r="BU136" s="113"/>
      <c r="BV136" s="113"/>
      <c r="BW136" s="113"/>
      <c r="BX136" s="113"/>
      <c r="BY136" s="113"/>
      <c r="BZ136" s="113"/>
      <c r="CA136" s="113"/>
      <c r="CB136" s="113"/>
      <c r="CC136" s="113"/>
      <c r="CD136" s="113"/>
      <c r="CE136" s="113"/>
      <c r="CF136" s="113"/>
      <c r="CG136" s="113"/>
      <c r="CH136" s="113"/>
      <c r="CI136" s="113"/>
      <c r="CJ136" s="113"/>
      <c r="CK136" s="229"/>
      <c r="CL136" s="229"/>
      <c r="CM136" s="229"/>
      <c r="CN136" s="229"/>
      <c r="CO136" s="229"/>
      <c r="CP136" s="229"/>
      <c r="CQ136" s="229"/>
      <c r="CR136" s="229"/>
      <c r="CS136" s="229"/>
      <c r="CT136" s="229"/>
      <c r="CU136" s="229"/>
      <c r="CV136" s="229"/>
      <c r="CW136" s="229"/>
      <c r="CX136" s="229"/>
      <c r="CY136" s="229"/>
      <c r="CZ136" s="113"/>
      <c r="DA136" s="113"/>
      <c r="DB136" s="113"/>
      <c r="DC136" s="113"/>
      <c r="DD136" s="113"/>
      <c r="DE136" s="113"/>
      <c r="DF136" s="113"/>
      <c r="DG136" s="113"/>
      <c r="DH136" s="113"/>
      <c r="DI136" s="113"/>
      <c r="DJ136" s="113"/>
      <c r="DK136" s="113"/>
      <c r="DL136" s="113"/>
      <c r="DM136" s="113"/>
      <c r="DN136" s="113"/>
      <c r="DO136" s="113"/>
      <c r="DP136" s="113"/>
      <c r="DQ136" s="113"/>
      <c r="DR136" s="113"/>
      <c r="DS136" s="113"/>
      <c r="DT136" s="113"/>
      <c r="DU136" s="113"/>
      <c r="DV136" s="113"/>
      <c r="DW136" s="113"/>
      <c r="DX136" s="113"/>
      <c r="DY136" s="113"/>
      <c r="DZ136" s="113"/>
      <c r="EA136" s="113"/>
      <c r="EB136" s="113"/>
      <c r="EC136" s="113"/>
      <c r="ED136" s="113"/>
      <c r="EE136" s="113"/>
      <c r="EF136" s="113"/>
      <c r="EG136" s="113"/>
      <c r="EH136" s="113"/>
      <c r="EI136" s="113"/>
    </row>
    <row r="137" spans="2:139" x14ac:dyDescent="0.2">
      <c r="B137" s="113"/>
      <c r="C137" s="113"/>
      <c r="D137" s="113"/>
      <c r="E137" s="113"/>
      <c r="F137" s="113"/>
      <c r="G137" s="113"/>
      <c r="H137" s="113"/>
      <c r="I137" s="113"/>
      <c r="J137" s="113"/>
      <c r="K137" s="113"/>
      <c r="L137" s="228"/>
      <c r="M137" s="228"/>
      <c r="N137" s="228"/>
      <c r="O137" s="228"/>
      <c r="P137" s="228"/>
      <c r="Q137" s="228"/>
      <c r="R137" s="228"/>
      <c r="S137" s="228"/>
      <c r="T137" s="228"/>
      <c r="U137" s="228"/>
      <c r="V137" s="228"/>
      <c r="W137" s="228"/>
      <c r="X137" s="228"/>
      <c r="Y137" s="228"/>
      <c r="Z137" s="228"/>
      <c r="AA137" s="228"/>
      <c r="AB137" s="228"/>
      <c r="AC137" s="228"/>
      <c r="AD137" s="228"/>
      <c r="AE137" s="228"/>
      <c r="AF137" s="228"/>
      <c r="AG137" s="228"/>
      <c r="AH137" s="228"/>
      <c r="AI137" s="228"/>
      <c r="AJ137" s="228"/>
      <c r="AK137" s="228"/>
      <c r="AL137" s="228"/>
      <c r="AM137" s="228"/>
      <c r="AN137" s="228"/>
      <c r="AO137" s="113"/>
      <c r="AP137" s="228"/>
      <c r="AQ137" s="228"/>
      <c r="AR137" s="228"/>
      <c r="AS137" s="228"/>
      <c r="AT137" s="228"/>
      <c r="AU137" s="228"/>
      <c r="AV137" s="228"/>
      <c r="AW137" s="228"/>
      <c r="AX137" s="228"/>
      <c r="AY137" s="228"/>
      <c r="AZ137" s="228"/>
      <c r="BA137" s="228"/>
      <c r="BB137" s="228"/>
      <c r="BC137" s="228"/>
      <c r="BD137" s="228"/>
      <c r="BE137" s="228"/>
      <c r="BF137" s="228"/>
      <c r="BG137" s="228"/>
      <c r="BH137" s="228"/>
      <c r="BI137" s="228"/>
      <c r="BJ137" s="228"/>
      <c r="BK137" s="228"/>
      <c r="BL137" s="228"/>
      <c r="BM137" s="228"/>
      <c r="BN137" s="228"/>
      <c r="BO137" s="228"/>
      <c r="BP137" s="228"/>
      <c r="BQ137" s="228"/>
      <c r="BR137" s="228"/>
      <c r="BS137" s="228"/>
      <c r="BT137" s="113"/>
      <c r="BU137" s="113"/>
      <c r="BV137" s="113"/>
      <c r="BW137" s="113"/>
      <c r="BX137" s="113"/>
      <c r="BY137" s="113"/>
      <c r="BZ137" s="113"/>
      <c r="CA137" s="113"/>
      <c r="CB137" s="113"/>
      <c r="CC137" s="113"/>
      <c r="CD137" s="113"/>
      <c r="CE137" s="113"/>
      <c r="CF137" s="113"/>
      <c r="CG137" s="113"/>
      <c r="CH137" s="113"/>
      <c r="CI137" s="113"/>
      <c r="CJ137" s="113"/>
      <c r="CK137" s="229"/>
      <c r="CL137" s="229"/>
      <c r="CM137" s="229"/>
      <c r="CN137" s="229"/>
      <c r="CO137" s="229"/>
      <c r="CP137" s="229"/>
      <c r="CQ137" s="229"/>
      <c r="CR137" s="229"/>
      <c r="CS137" s="229"/>
      <c r="CT137" s="229"/>
      <c r="CU137" s="229"/>
      <c r="CV137" s="229"/>
      <c r="CW137" s="229"/>
      <c r="CX137" s="229"/>
      <c r="CY137" s="229"/>
      <c r="CZ137" s="113"/>
      <c r="DA137" s="113"/>
      <c r="DB137" s="113"/>
      <c r="DC137" s="113"/>
      <c r="DD137" s="113"/>
      <c r="DE137" s="113"/>
      <c r="DF137" s="113"/>
      <c r="DG137" s="113"/>
      <c r="DH137" s="113"/>
      <c r="DI137" s="113"/>
      <c r="DJ137" s="113"/>
      <c r="DK137" s="113"/>
      <c r="DL137" s="113"/>
      <c r="DM137" s="113"/>
      <c r="DN137" s="113"/>
      <c r="DO137" s="113"/>
      <c r="DP137" s="113"/>
      <c r="DQ137" s="113"/>
      <c r="DR137" s="113"/>
      <c r="DS137" s="113"/>
      <c r="DT137" s="113"/>
      <c r="DU137" s="113"/>
      <c r="DV137" s="113"/>
      <c r="DW137" s="113"/>
      <c r="DX137" s="113"/>
      <c r="DY137" s="113"/>
      <c r="DZ137" s="113"/>
      <c r="EA137" s="113"/>
      <c r="EB137" s="113"/>
      <c r="EC137" s="113"/>
      <c r="ED137" s="113"/>
      <c r="EE137" s="113"/>
      <c r="EF137" s="113"/>
      <c r="EG137" s="113"/>
      <c r="EH137" s="113"/>
      <c r="EI137" s="113"/>
    </row>
    <row r="138" spans="2:139" x14ac:dyDescent="0.2">
      <c r="B138" s="113"/>
      <c r="C138" s="113"/>
      <c r="D138" s="113"/>
      <c r="E138" s="113"/>
      <c r="F138" s="113"/>
      <c r="G138" s="113"/>
      <c r="H138" s="113"/>
      <c r="I138" s="113"/>
      <c r="J138" s="113"/>
      <c r="K138" s="113"/>
      <c r="L138" s="228"/>
      <c r="M138" s="228"/>
      <c r="N138" s="228"/>
      <c r="O138" s="228"/>
      <c r="P138" s="228"/>
      <c r="Q138" s="228"/>
      <c r="R138" s="228"/>
      <c r="S138" s="228"/>
      <c r="T138" s="228"/>
      <c r="U138" s="228"/>
      <c r="V138" s="228"/>
      <c r="W138" s="228"/>
      <c r="X138" s="228"/>
      <c r="Y138" s="228"/>
      <c r="Z138" s="228"/>
      <c r="AA138" s="228"/>
      <c r="AB138" s="228"/>
      <c r="AC138" s="228"/>
      <c r="AD138" s="228"/>
      <c r="AE138" s="228"/>
      <c r="AF138" s="228"/>
      <c r="AG138" s="228"/>
      <c r="AH138" s="228"/>
      <c r="AI138" s="228"/>
      <c r="AJ138" s="228"/>
      <c r="AK138" s="228"/>
      <c r="AL138" s="228"/>
      <c r="AM138" s="228"/>
      <c r="AN138" s="228"/>
      <c r="AO138" s="113"/>
      <c r="AP138" s="228"/>
      <c r="AQ138" s="228"/>
      <c r="AR138" s="228"/>
      <c r="AS138" s="228"/>
      <c r="AT138" s="228"/>
      <c r="AU138" s="228"/>
      <c r="AV138" s="228"/>
      <c r="AW138" s="228"/>
      <c r="AX138" s="228"/>
      <c r="AY138" s="228"/>
      <c r="AZ138" s="228"/>
      <c r="BA138" s="228"/>
      <c r="BB138" s="228"/>
      <c r="BC138" s="228"/>
      <c r="BD138" s="228"/>
      <c r="BE138" s="228"/>
      <c r="BF138" s="228"/>
      <c r="BG138" s="228"/>
      <c r="BH138" s="228"/>
      <c r="BI138" s="228"/>
      <c r="BJ138" s="228"/>
      <c r="BK138" s="228"/>
      <c r="BL138" s="228"/>
      <c r="BM138" s="228"/>
      <c r="BN138" s="228"/>
      <c r="BO138" s="228"/>
      <c r="BP138" s="228"/>
      <c r="BQ138" s="228"/>
      <c r="BR138" s="228"/>
      <c r="BS138" s="228"/>
      <c r="BT138" s="113"/>
      <c r="BU138" s="113"/>
      <c r="BV138" s="113"/>
      <c r="BW138" s="113"/>
      <c r="BX138" s="113"/>
      <c r="BY138" s="113"/>
      <c r="BZ138" s="113"/>
      <c r="CA138" s="113"/>
      <c r="CB138" s="113"/>
      <c r="CC138" s="113"/>
      <c r="CD138" s="113"/>
      <c r="CE138" s="113"/>
      <c r="CF138" s="113"/>
      <c r="CG138" s="113"/>
      <c r="CH138" s="113"/>
      <c r="CI138" s="113"/>
      <c r="CJ138" s="113"/>
      <c r="CK138" s="229"/>
      <c r="CL138" s="229"/>
      <c r="CM138" s="229"/>
      <c r="CN138" s="229"/>
      <c r="CO138" s="229"/>
      <c r="CP138" s="229"/>
      <c r="CQ138" s="229"/>
      <c r="CR138" s="229"/>
      <c r="CS138" s="229"/>
      <c r="CT138" s="229"/>
      <c r="CU138" s="229"/>
      <c r="CV138" s="229"/>
      <c r="CW138" s="229"/>
      <c r="CX138" s="229"/>
      <c r="CY138" s="229"/>
      <c r="CZ138" s="113"/>
      <c r="DA138" s="113"/>
      <c r="DB138" s="113"/>
      <c r="DC138" s="113"/>
      <c r="DD138" s="113"/>
      <c r="DE138" s="113"/>
      <c r="DF138" s="113"/>
      <c r="DG138" s="113"/>
      <c r="DH138" s="113"/>
      <c r="DI138" s="113"/>
      <c r="DJ138" s="113"/>
      <c r="DK138" s="113"/>
      <c r="DL138" s="113"/>
      <c r="DM138" s="113"/>
      <c r="DN138" s="113"/>
      <c r="DO138" s="113"/>
      <c r="DP138" s="113"/>
      <c r="DQ138" s="113"/>
      <c r="DR138" s="113"/>
      <c r="DS138" s="113"/>
      <c r="DT138" s="113"/>
      <c r="DU138" s="113"/>
      <c r="DV138" s="113"/>
      <c r="DW138" s="113"/>
      <c r="DX138" s="113"/>
      <c r="DY138" s="113"/>
      <c r="DZ138" s="113"/>
      <c r="EA138" s="113"/>
      <c r="EB138" s="113"/>
      <c r="EC138" s="113"/>
      <c r="ED138" s="113"/>
      <c r="EE138" s="113"/>
      <c r="EF138" s="113"/>
      <c r="EG138" s="113"/>
      <c r="EH138" s="113"/>
      <c r="EI138" s="113"/>
    </row>
    <row r="139" spans="2:139" x14ac:dyDescent="0.2">
      <c r="B139" s="113"/>
      <c r="C139" s="113"/>
      <c r="D139" s="113"/>
      <c r="E139" s="113"/>
      <c r="F139" s="113"/>
      <c r="G139" s="113"/>
      <c r="H139" s="113"/>
      <c r="I139" s="113"/>
      <c r="J139" s="113"/>
      <c r="K139" s="113"/>
      <c r="L139" s="228"/>
      <c r="M139" s="228"/>
      <c r="N139" s="228"/>
      <c r="O139" s="228"/>
      <c r="P139" s="228"/>
      <c r="Q139" s="228"/>
      <c r="R139" s="228"/>
      <c r="S139" s="228"/>
      <c r="T139" s="228"/>
      <c r="U139" s="228"/>
      <c r="V139" s="228"/>
      <c r="W139" s="228"/>
      <c r="X139" s="228"/>
      <c r="Y139" s="228"/>
      <c r="Z139" s="228"/>
      <c r="AA139" s="228"/>
      <c r="AB139" s="228"/>
      <c r="AC139" s="228"/>
      <c r="AD139" s="228"/>
      <c r="AE139" s="228"/>
      <c r="AF139" s="228"/>
      <c r="AG139" s="228"/>
      <c r="AH139" s="228"/>
      <c r="AI139" s="228"/>
      <c r="AJ139" s="228"/>
      <c r="AK139" s="228"/>
      <c r="AL139" s="228"/>
      <c r="AM139" s="228"/>
      <c r="AN139" s="228"/>
      <c r="AO139" s="113"/>
      <c r="AP139" s="228"/>
      <c r="AQ139" s="228"/>
      <c r="AR139" s="228"/>
      <c r="AS139" s="228"/>
      <c r="AT139" s="228"/>
      <c r="AU139" s="228"/>
      <c r="AV139" s="228"/>
      <c r="AW139" s="228"/>
      <c r="AX139" s="228"/>
      <c r="AY139" s="228"/>
      <c r="AZ139" s="228"/>
      <c r="BA139" s="228"/>
      <c r="BB139" s="228"/>
      <c r="BC139" s="228"/>
      <c r="BD139" s="228"/>
      <c r="BE139" s="228"/>
      <c r="BF139" s="228"/>
      <c r="BG139" s="228"/>
      <c r="BH139" s="228"/>
      <c r="BI139" s="228"/>
      <c r="BJ139" s="228"/>
      <c r="BK139" s="228"/>
      <c r="BL139" s="228"/>
      <c r="BM139" s="228"/>
      <c r="BN139" s="228"/>
      <c r="BO139" s="228"/>
      <c r="BP139" s="228"/>
      <c r="BQ139" s="228"/>
      <c r="BR139" s="228"/>
      <c r="BS139" s="228"/>
      <c r="BT139" s="113"/>
      <c r="BU139" s="113"/>
      <c r="BV139" s="113"/>
      <c r="BW139" s="113"/>
      <c r="BX139" s="113"/>
      <c r="BY139" s="113"/>
      <c r="BZ139" s="113"/>
      <c r="CA139" s="113"/>
      <c r="CB139" s="113"/>
      <c r="CC139" s="113"/>
      <c r="CD139" s="113"/>
      <c r="CE139" s="113"/>
      <c r="CF139" s="113"/>
      <c r="CG139" s="113"/>
      <c r="CH139" s="113"/>
      <c r="CI139" s="113"/>
      <c r="CJ139" s="113"/>
      <c r="CK139" s="229"/>
      <c r="CL139" s="229"/>
      <c r="CM139" s="229"/>
      <c r="CN139" s="229"/>
      <c r="CO139" s="229"/>
      <c r="CP139" s="229"/>
      <c r="CQ139" s="229"/>
      <c r="CR139" s="229"/>
      <c r="CS139" s="229"/>
      <c r="CT139" s="229"/>
      <c r="CU139" s="229"/>
      <c r="CV139" s="229"/>
      <c r="CW139" s="229"/>
      <c r="CX139" s="229"/>
      <c r="CY139" s="229"/>
      <c r="CZ139" s="113"/>
      <c r="DA139" s="113"/>
      <c r="DB139" s="113"/>
      <c r="DC139" s="113"/>
      <c r="DD139" s="113"/>
      <c r="DE139" s="113"/>
      <c r="DF139" s="113"/>
      <c r="DG139" s="113"/>
      <c r="DH139" s="113"/>
      <c r="DI139" s="113"/>
      <c r="DJ139" s="113"/>
      <c r="DK139" s="113"/>
      <c r="DL139" s="113"/>
      <c r="DM139" s="113"/>
      <c r="DN139" s="113"/>
      <c r="DO139" s="113"/>
      <c r="DP139" s="113"/>
      <c r="DQ139" s="113"/>
      <c r="DR139" s="113"/>
      <c r="DS139" s="113"/>
      <c r="DT139" s="113"/>
      <c r="DU139" s="113"/>
      <c r="DV139" s="113"/>
      <c r="DW139" s="113"/>
      <c r="DX139" s="113"/>
      <c r="DY139" s="113"/>
      <c r="DZ139" s="113"/>
      <c r="EA139" s="113"/>
      <c r="EB139" s="113"/>
      <c r="EC139" s="113"/>
      <c r="ED139" s="113"/>
      <c r="EE139" s="113"/>
      <c r="EF139" s="113"/>
      <c r="EG139" s="113"/>
      <c r="EH139" s="113"/>
      <c r="EI139" s="113"/>
    </row>
    <row r="140" spans="2:139" x14ac:dyDescent="0.2">
      <c r="B140" s="113"/>
      <c r="C140" s="113"/>
      <c r="D140" s="113"/>
      <c r="E140" s="113"/>
      <c r="F140" s="113"/>
      <c r="G140" s="113"/>
      <c r="H140" s="113"/>
      <c r="I140" s="113"/>
      <c r="J140" s="113"/>
      <c r="K140" s="113"/>
      <c r="L140" s="228"/>
      <c r="M140" s="228"/>
      <c r="N140" s="228"/>
      <c r="O140" s="228"/>
      <c r="P140" s="228"/>
      <c r="Q140" s="228"/>
      <c r="R140" s="228"/>
      <c r="S140" s="228"/>
      <c r="T140" s="228"/>
      <c r="U140" s="228"/>
      <c r="V140" s="228"/>
      <c r="W140" s="228"/>
      <c r="X140" s="228"/>
      <c r="Y140" s="228"/>
      <c r="Z140" s="228"/>
      <c r="AA140" s="228"/>
      <c r="AB140" s="228"/>
      <c r="AC140" s="228"/>
      <c r="AD140" s="228"/>
      <c r="AE140" s="228"/>
      <c r="AF140" s="228"/>
      <c r="AG140" s="228"/>
      <c r="AH140" s="228"/>
      <c r="AI140" s="228"/>
      <c r="AJ140" s="228"/>
      <c r="AK140" s="228"/>
      <c r="AL140" s="228"/>
      <c r="AM140" s="228"/>
      <c r="AN140" s="228"/>
      <c r="AO140" s="113"/>
      <c r="AP140" s="228"/>
      <c r="AQ140" s="228"/>
      <c r="AR140" s="228"/>
      <c r="AS140" s="228"/>
      <c r="AT140" s="228"/>
      <c r="AU140" s="228"/>
      <c r="AV140" s="228"/>
      <c r="AW140" s="228"/>
      <c r="AX140" s="228"/>
      <c r="AY140" s="228"/>
      <c r="AZ140" s="228"/>
      <c r="BA140" s="228"/>
      <c r="BB140" s="228"/>
      <c r="BC140" s="228"/>
      <c r="BD140" s="228"/>
      <c r="BE140" s="228"/>
      <c r="BF140" s="228"/>
      <c r="BG140" s="228"/>
      <c r="BH140" s="228"/>
      <c r="BI140" s="228"/>
      <c r="BJ140" s="228"/>
      <c r="BK140" s="228"/>
      <c r="BL140" s="228"/>
      <c r="BM140" s="228"/>
      <c r="BN140" s="228"/>
      <c r="BO140" s="228"/>
      <c r="BP140" s="228"/>
      <c r="BQ140" s="228"/>
      <c r="BR140" s="228"/>
      <c r="BS140" s="228"/>
      <c r="BT140" s="113"/>
      <c r="BU140" s="113"/>
      <c r="BV140" s="113"/>
      <c r="BW140" s="113"/>
      <c r="BX140" s="113"/>
      <c r="BY140" s="113"/>
      <c r="BZ140" s="113"/>
      <c r="CA140" s="113"/>
      <c r="CB140" s="113"/>
      <c r="CC140" s="113"/>
      <c r="CD140" s="113"/>
      <c r="CE140" s="113"/>
      <c r="CF140" s="113"/>
      <c r="CG140" s="113"/>
      <c r="CH140" s="113"/>
      <c r="CI140" s="113"/>
      <c r="CJ140" s="113"/>
      <c r="CK140" s="229"/>
      <c r="CL140" s="229"/>
      <c r="CM140" s="229"/>
      <c r="CN140" s="229"/>
      <c r="CO140" s="229"/>
      <c r="CP140" s="229"/>
      <c r="CQ140" s="229"/>
      <c r="CR140" s="229"/>
      <c r="CS140" s="229"/>
      <c r="CT140" s="229"/>
      <c r="CU140" s="229"/>
      <c r="CV140" s="229"/>
      <c r="CW140" s="229"/>
      <c r="CX140" s="229"/>
      <c r="CY140" s="229"/>
      <c r="CZ140" s="113"/>
      <c r="DA140" s="113"/>
      <c r="DB140" s="113"/>
      <c r="DC140" s="113"/>
      <c r="DD140" s="113"/>
      <c r="DE140" s="113"/>
      <c r="DF140" s="113"/>
      <c r="DG140" s="113"/>
      <c r="DH140" s="113"/>
      <c r="DI140" s="113"/>
      <c r="DJ140" s="113"/>
      <c r="DK140" s="113"/>
      <c r="DL140" s="113"/>
      <c r="DM140" s="113"/>
      <c r="DN140" s="113"/>
      <c r="DO140" s="113"/>
      <c r="DP140" s="113"/>
      <c r="DQ140" s="113"/>
      <c r="DR140" s="113"/>
      <c r="DS140" s="113"/>
      <c r="DT140" s="113"/>
      <c r="DU140" s="113"/>
      <c r="DV140" s="113"/>
      <c r="DW140" s="113"/>
      <c r="DX140" s="113"/>
      <c r="DY140" s="113"/>
      <c r="DZ140" s="113"/>
      <c r="EA140" s="113"/>
      <c r="EB140" s="113"/>
      <c r="EC140" s="113"/>
      <c r="ED140" s="113"/>
      <c r="EE140" s="113"/>
      <c r="EF140" s="113"/>
      <c r="EG140" s="113"/>
      <c r="EH140" s="113"/>
      <c r="EI140" s="113"/>
    </row>
    <row r="141" spans="2:139" x14ac:dyDescent="0.2">
      <c r="B141" s="113"/>
      <c r="C141" s="113"/>
      <c r="D141" s="113"/>
      <c r="E141" s="113"/>
      <c r="F141" s="113"/>
      <c r="G141" s="113"/>
      <c r="H141" s="113"/>
      <c r="I141" s="113"/>
      <c r="J141" s="113"/>
      <c r="K141" s="113"/>
      <c r="L141" s="228"/>
      <c r="M141" s="228"/>
      <c r="N141" s="228"/>
      <c r="O141" s="228"/>
      <c r="P141" s="228"/>
      <c r="Q141" s="228"/>
      <c r="R141" s="228"/>
      <c r="S141" s="228"/>
      <c r="T141" s="228"/>
      <c r="U141" s="228"/>
      <c r="V141" s="228"/>
      <c r="W141" s="228"/>
      <c r="X141" s="228"/>
      <c r="Y141" s="228"/>
      <c r="Z141" s="228"/>
      <c r="AA141" s="228"/>
      <c r="AB141" s="228"/>
      <c r="AC141" s="228"/>
      <c r="AD141" s="228"/>
      <c r="AE141" s="228"/>
      <c r="AF141" s="228"/>
      <c r="AG141" s="228"/>
      <c r="AH141" s="228"/>
      <c r="AI141" s="228"/>
      <c r="AJ141" s="228"/>
      <c r="AK141" s="228"/>
      <c r="AL141" s="228"/>
      <c r="AM141" s="228"/>
      <c r="AN141" s="228"/>
      <c r="AO141" s="113"/>
      <c r="AP141" s="228"/>
      <c r="AQ141" s="228"/>
      <c r="AR141" s="228"/>
      <c r="AS141" s="228"/>
      <c r="AT141" s="228"/>
      <c r="AU141" s="228"/>
      <c r="AV141" s="228"/>
      <c r="AW141" s="228"/>
      <c r="AX141" s="228"/>
      <c r="AY141" s="228"/>
      <c r="AZ141" s="228"/>
      <c r="BA141" s="228"/>
      <c r="BB141" s="228"/>
      <c r="BC141" s="228"/>
      <c r="BD141" s="228"/>
      <c r="BE141" s="228"/>
      <c r="BF141" s="228"/>
      <c r="BG141" s="228"/>
      <c r="BH141" s="228"/>
      <c r="BI141" s="228"/>
      <c r="BJ141" s="228"/>
      <c r="BK141" s="228"/>
      <c r="BL141" s="228"/>
      <c r="BM141" s="228"/>
      <c r="BN141" s="228"/>
      <c r="BO141" s="228"/>
      <c r="BP141" s="228"/>
      <c r="BQ141" s="228"/>
      <c r="BR141" s="228"/>
      <c r="BS141" s="228"/>
      <c r="BT141" s="113"/>
      <c r="BU141" s="113"/>
      <c r="BV141" s="113"/>
      <c r="BW141" s="113"/>
      <c r="BX141" s="113"/>
      <c r="BY141" s="113"/>
      <c r="BZ141" s="113"/>
      <c r="CA141" s="113"/>
      <c r="CB141" s="113"/>
      <c r="CC141" s="113"/>
      <c r="CD141" s="113"/>
      <c r="CE141" s="113"/>
      <c r="CF141" s="113"/>
      <c r="CG141" s="113"/>
      <c r="CH141" s="113"/>
      <c r="CI141" s="113"/>
      <c r="CJ141" s="113"/>
      <c r="CK141" s="229"/>
      <c r="CL141" s="229"/>
      <c r="CM141" s="229"/>
      <c r="CN141" s="229"/>
      <c r="CO141" s="229"/>
      <c r="CP141" s="229"/>
      <c r="CQ141" s="229"/>
      <c r="CR141" s="229"/>
      <c r="CS141" s="229"/>
      <c r="CT141" s="229"/>
      <c r="CU141" s="229"/>
      <c r="CV141" s="229"/>
      <c r="CW141" s="229"/>
      <c r="CX141" s="229"/>
      <c r="CY141" s="229"/>
      <c r="CZ141" s="113"/>
      <c r="DA141" s="113"/>
      <c r="DB141" s="113"/>
      <c r="DC141" s="113"/>
      <c r="DD141" s="113"/>
      <c r="DE141" s="113"/>
      <c r="DF141" s="113"/>
      <c r="DG141" s="113"/>
      <c r="DH141" s="113"/>
      <c r="DI141" s="113"/>
      <c r="DJ141" s="113"/>
      <c r="DK141" s="113"/>
      <c r="DL141" s="113"/>
      <c r="DM141" s="113"/>
      <c r="DN141" s="113"/>
      <c r="DO141" s="113"/>
      <c r="DP141" s="113"/>
      <c r="DQ141" s="113"/>
      <c r="DR141" s="113"/>
      <c r="DS141" s="113"/>
      <c r="DT141" s="113"/>
      <c r="DU141" s="113"/>
      <c r="DV141" s="113"/>
      <c r="DW141" s="113"/>
      <c r="DX141" s="113"/>
      <c r="DY141" s="113"/>
      <c r="DZ141" s="113"/>
      <c r="EA141" s="113"/>
      <c r="EB141" s="113"/>
      <c r="EC141" s="113"/>
      <c r="ED141" s="113"/>
      <c r="EE141" s="113"/>
      <c r="EF141" s="113"/>
      <c r="EG141" s="113"/>
      <c r="EH141" s="113"/>
      <c r="EI141" s="113"/>
    </row>
    <row r="142" spans="2:139" x14ac:dyDescent="0.2">
      <c r="B142" s="113"/>
      <c r="C142" s="113"/>
      <c r="D142" s="113"/>
      <c r="E142" s="113"/>
      <c r="F142" s="113"/>
      <c r="G142" s="113"/>
      <c r="H142" s="113"/>
      <c r="I142" s="113"/>
      <c r="J142" s="113"/>
      <c r="K142" s="113"/>
      <c r="L142" s="228"/>
      <c r="M142" s="228"/>
      <c r="N142" s="228"/>
      <c r="O142" s="228"/>
      <c r="P142" s="228"/>
      <c r="Q142" s="228"/>
      <c r="R142" s="228"/>
      <c r="S142" s="228"/>
      <c r="T142" s="228"/>
      <c r="U142" s="228"/>
      <c r="V142" s="228"/>
      <c r="W142" s="228"/>
      <c r="X142" s="228"/>
      <c r="Y142" s="228"/>
      <c r="Z142" s="228"/>
      <c r="AA142" s="228"/>
      <c r="AB142" s="228"/>
      <c r="AC142" s="228"/>
      <c r="AD142" s="228"/>
      <c r="AE142" s="228"/>
      <c r="AF142" s="228"/>
      <c r="AG142" s="228"/>
      <c r="AH142" s="228"/>
      <c r="AI142" s="228"/>
      <c r="AJ142" s="228"/>
      <c r="AK142" s="228"/>
      <c r="AL142" s="228"/>
      <c r="AM142" s="228"/>
      <c r="AN142" s="228"/>
      <c r="AO142" s="113"/>
      <c r="AP142" s="228"/>
      <c r="AQ142" s="228"/>
      <c r="AR142" s="228"/>
      <c r="AS142" s="228"/>
      <c r="AT142" s="228"/>
      <c r="AU142" s="228"/>
      <c r="AV142" s="228"/>
      <c r="AW142" s="228"/>
      <c r="AX142" s="228"/>
      <c r="AY142" s="228"/>
      <c r="AZ142" s="228"/>
      <c r="BA142" s="228"/>
      <c r="BB142" s="228"/>
      <c r="BC142" s="228"/>
      <c r="BD142" s="228"/>
      <c r="BE142" s="228"/>
      <c r="BF142" s="228"/>
      <c r="BG142" s="228"/>
      <c r="BH142" s="228"/>
      <c r="BI142" s="228"/>
      <c r="BJ142" s="228"/>
      <c r="BK142" s="228"/>
      <c r="BL142" s="228"/>
      <c r="BM142" s="228"/>
      <c r="BN142" s="228"/>
      <c r="BO142" s="228"/>
      <c r="BP142" s="228"/>
      <c r="BQ142" s="228"/>
      <c r="BR142" s="228"/>
      <c r="BS142" s="228"/>
      <c r="BT142" s="113"/>
      <c r="BU142" s="113"/>
      <c r="BV142" s="113"/>
      <c r="BW142" s="113"/>
      <c r="BX142" s="113"/>
      <c r="BY142" s="113"/>
      <c r="BZ142" s="113"/>
      <c r="CA142" s="113"/>
      <c r="CB142" s="113"/>
      <c r="CC142" s="113"/>
      <c r="CD142" s="113"/>
      <c r="CE142" s="113"/>
      <c r="CF142" s="113"/>
      <c r="CG142" s="113"/>
      <c r="CH142" s="113"/>
      <c r="CI142" s="113"/>
      <c r="CJ142" s="113"/>
      <c r="CK142" s="229"/>
      <c r="CL142" s="229"/>
      <c r="CM142" s="229"/>
      <c r="CN142" s="229"/>
      <c r="CO142" s="229"/>
      <c r="CP142" s="229"/>
      <c r="CQ142" s="229"/>
      <c r="CR142" s="229"/>
      <c r="CS142" s="229"/>
      <c r="CT142" s="229"/>
      <c r="CU142" s="229"/>
      <c r="CV142" s="229"/>
      <c r="CW142" s="229"/>
      <c r="CX142" s="229"/>
      <c r="CY142" s="229"/>
      <c r="CZ142" s="113"/>
      <c r="DA142" s="113"/>
      <c r="DB142" s="113"/>
      <c r="DC142" s="113"/>
      <c r="DD142" s="113"/>
      <c r="DE142" s="113"/>
      <c r="DF142" s="113"/>
      <c r="DG142" s="113"/>
      <c r="DH142" s="113"/>
      <c r="DI142" s="113"/>
      <c r="DJ142" s="113"/>
      <c r="DK142" s="113"/>
      <c r="DL142" s="113"/>
      <c r="DM142" s="113"/>
      <c r="DN142" s="113"/>
      <c r="DO142" s="113"/>
      <c r="DP142" s="113"/>
      <c r="DQ142" s="113"/>
      <c r="DR142" s="113"/>
      <c r="DS142" s="113"/>
      <c r="DT142" s="113"/>
      <c r="DU142" s="113"/>
      <c r="DV142" s="113"/>
      <c r="DW142" s="113"/>
      <c r="DX142" s="113"/>
      <c r="DY142" s="113"/>
      <c r="DZ142" s="113"/>
      <c r="EA142" s="113"/>
      <c r="EB142" s="113"/>
      <c r="EC142" s="113"/>
      <c r="ED142" s="113"/>
      <c r="EE142" s="113"/>
      <c r="EF142" s="113"/>
      <c r="EG142" s="113"/>
      <c r="EH142" s="113"/>
      <c r="EI142" s="113"/>
    </row>
    <row r="143" spans="2:139" x14ac:dyDescent="0.2">
      <c r="B143" s="113"/>
      <c r="C143" s="113"/>
      <c r="D143" s="113"/>
      <c r="E143" s="113"/>
      <c r="F143" s="113"/>
      <c r="G143" s="113"/>
      <c r="H143" s="113"/>
      <c r="I143" s="113"/>
      <c r="J143" s="113"/>
      <c r="K143" s="113"/>
      <c r="L143" s="228"/>
      <c r="M143" s="228"/>
      <c r="N143" s="228"/>
      <c r="O143" s="228"/>
      <c r="P143" s="228"/>
      <c r="Q143" s="228"/>
      <c r="R143" s="228"/>
      <c r="S143" s="228"/>
      <c r="T143" s="228"/>
      <c r="U143" s="228"/>
      <c r="V143" s="228"/>
      <c r="W143" s="228"/>
      <c r="X143" s="228"/>
      <c r="Y143" s="228"/>
      <c r="Z143" s="228"/>
      <c r="AA143" s="228"/>
      <c r="AB143" s="228"/>
      <c r="AC143" s="228"/>
      <c r="AD143" s="228"/>
      <c r="AE143" s="228"/>
      <c r="AF143" s="228"/>
      <c r="AG143" s="228"/>
      <c r="AH143" s="228"/>
      <c r="AI143" s="228"/>
      <c r="AJ143" s="228"/>
      <c r="AK143" s="228"/>
      <c r="AL143" s="228"/>
      <c r="AM143" s="228"/>
      <c r="AN143" s="228"/>
      <c r="AO143" s="113"/>
      <c r="AP143" s="228"/>
      <c r="AQ143" s="228"/>
      <c r="AR143" s="228"/>
      <c r="AS143" s="228"/>
      <c r="AT143" s="228"/>
      <c r="AU143" s="228"/>
      <c r="AV143" s="228"/>
      <c r="AW143" s="228"/>
      <c r="AX143" s="228"/>
      <c r="AY143" s="228"/>
      <c r="AZ143" s="228"/>
      <c r="BA143" s="228"/>
      <c r="BB143" s="228"/>
      <c r="BC143" s="228"/>
      <c r="BD143" s="228"/>
      <c r="BE143" s="228"/>
      <c r="BF143" s="228"/>
      <c r="BG143" s="228"/>
      <c r="BH143" s="228"/>
      <c r="BI143" s="228"/>
      <c r="BJ143" s="228"/>
      <c r="BK143" s="228"/>
      <c r="BL143" s="228"/>
      <c r="BM143" s="228"/>
      <c r="BN143" s="228"/>
      <c r="BO143" s="228"/>
      <c r="BP143" s="228"/>
      <c r="BQ143" s="228"/>
      <c r="BR143" s="228"/>
      <c r="BS143" s="228"/>
      <c r="BT143" s="113"/>
      <c r="BU143" s="113"/>
      <c r="BV143" s="113"/>
      <c r="BW143" s="113"/>
      <c r="BX143" s="113"/>
      <c r="BY143" s="113"/>
      <c r="BZ143" s="113"/>
      <c r="CA143" s="113"/>
      <c r="CB143" s="113"/>
      <c r="CC143" s="113"/>
      <c r="CD143" s="113"/>
      <c r="CE143" s="113"/>
      <c r="CF143" s="113"/>
      <c r="CG143" s="113"/>
      <c r="CH143" s="113"/>
      <c r="CI143" s="113"/>
      <c r="CJ143" s="113"/>
      <c r="CK143" s="229"/>
      <c r="CL143" s="229"/>
      <c r="CM143" s="229"/>
      <c r="CN143" s="229"/>
      <c r="CO143" s="229"/>
      <c r="CP143" s="229"/>
      <c r="CQ143" s="229"/>
      <c r="CR143" s="229"/>
      <c r="CS143" s="229"/>
      <c r="CT143" s="229"/>
      <c r="CU143" s="229"/>
      <c r="CV143" s="229"/>
      <c r="CW143" s="229"/>
      <c r="CX143" s="229"/>
      <c r="CY143" s="229"/>
      <c r="CZ143" s="113"/>
      <c r="DA143" s="113"/>
      <c r="DB143" s="113"/>
      <c r="DC143" s="113"/>
      <c r="DD143" s="113"/>
      <c r="DE143" s="113"/>
      <c r="DF143" s="113"/>
      <c r="DG143" s="113"/>
      <c r="DH143" s="113"/>
      <c r="DI143" s="113"/>
      <c r="DJ143" s="113"/>
      <c r="DK143" s="113"/>
      <c r="DL143" s="113"/>
      <c r="DM143" s="113"/>
      <c r="DN143" s="113"/>
      <c r="DO143" s="113"/>
      <c r="DP143" s="113"/>
      <c r="DQ143" s="113"/>
      <c r="DR143" s="113"/>
      <c r="DS143" s="113"/>
      <c r="DT143" s="113"/>
      <c r="DU143" s="113"/>
      <c r="DV143" s="113"/>
      <c r="DW143" s="113"/>
      <c r="DX143" s="113"/>
      <c r="DY143" s="113"/>
      <c r="DZ143" s="113"/>
      <c r="EA143" s="113"/>
      <c r="EB143" s="113"/>
      <c r="EC143" s="113"/>
      <c r="ED143" s="113"/>
      <c r="EE143" s="113"/>
      <c r="EF143" s="113"/>
      <c r="EG143" s="113"/>
      <c r="EH143" s="113"/>
      <c r="EI143" s="113"/>
    </row>
    <row r="144" spans="2:139" x14ac:dyDescent="0.2">
      <c r="B144" s="113"/>
      <c r="C144" s="113"/>
      <c r="D144" s="113"/>
      <c r="E144" s="113"/>
      <c r="F144" s="113"/>
      <c r="G144" s="113"/>
      <c r="H144" s="113"/>
      <c r="I144" s="113"/>
      <c r="J144" s="113"/>
      <c r="K144" s="113"/>
      <c r="L144" s="228"/>
      <c r="M144" s="228"/>
      <c r="N144" s="228"/>
      <c r="O144" s="228"/>
      <c r="P144" s="228"/>
      <c r="Q144" s="228"/>
      <c r="R144" s="228"/>
      <c r="S144" s="228"/>
      <c r="T144" s="228"/>
      <c r="U144" s="228"/>
      <c r="V144" s="228"/>
      <c r="W144" s="228"/>
      <c r="X144" s="228"/>
      <c r="Y144" s="228"/>
      <c r="Z144" s="228"/>
      <c r="AA144" s="228"/>
      <c r="AB144" s="228"/>
      <c r="AC144" s="228"/>
      <c r="AD144" s="228"/>
      <c r="AE144" s="228"/>
      <c r="AF144" s="228"/>
      <c r="AG144" s="228"/>
      <c r="AH144" s="228"/>
      <c r="AI144" s="228"/>
      <c r="AJ144" s="228"/>
      <c r="AK144" s="228"/>
      <c r="AL144" s="228"/>
      <c r="AM144" s="228"/>
      <c r="AN144" s="228"/>
      <c r="AO144" s="113"/>
      <c r="AP144" s="228"/>
      <c r="AQ144" s="228"/>
      <c r="AR144" s="228"/>
      <c r="AS144" s="228"/>
      <c r="AT144" s="228"/>
      <c r="AU144" s="228"/>
      <c r="AV144" s="228"/>
      <c r="AW144" s="228"/>
      <c r="AX144" s="228"/>
      <c r="AY144" s="228"/>
      <c r="AZ144" s="228"/>
      <c r="BA144" s="228"/>
      <c r="BB144" s="228"/>
      <c r="BC144" s="228"/>
      <c r="BD144" s="228"/>
      <c r="BE144" s="228"/>
      <c r="BF144" s="228"/>
      <c r="BG144" s="228"/>
      <c r="BH144" s="228"/>
      <c r="BI144" s="228"/>
      <c r="BJ144" s="228"/>
      <c r="BK144" s="228"/>
      <c r="BL144" s="228"/>
      <c r="BM144" s="228"/>
      <c r="BN144" s="228"/>
      <c r="BO144" s="228"/>
      <c r="BP144" s="228"/>
      <c r="BQ144" s="228"/>
      <c r="BR144" s="228"/>
      <c r="BS144" s="228"/>
      <c r="BT144" s="113"/>
      <c r="BU144" s="113"/>
      <c r="BV144" s="113"/>
      <c r="BW144" s="113"/>
      <c r="BX144" s="113"/>
      <c r="BY144" s="113"/>
      <c r="BZ144" s="113"/>
      <c r="CA144" s="113"/>
      <c r="CB144" s="113"/>
      <c r="CC144" s="113"/>
      <c r="CD144" s="113"/>
      <c r="CE144" s="113"/>
      <c r="CF144" s="113"/>
      <c r="CG144" s="113"/>
      <c r="CH144" s="113"/>
      <c r="CI144" s="113"/>
      <c r="CJ144" s="113"/>
      <c r="CK144" s="229"/>
      <c r="CL144" s="229"/>
      <c r="CM144" s="229"/>
      <c r="CN144" s="229"/>
      <c r="CO144" s="229"/>
      <c r="CP144" s="229"/>
      <c r="CQ144" s="229"/>
      <c r="CR144" s="229"/>
      <c r="CS144" s="229"/>
      <c r="CT144" s="229"/>
      <c r="CU144" s="229"/>
      <c r="CV144" s="229"/>
      <c r="CW144" s="229"/>
      <c r="CX144" s="229"/>
      <c r="CY144" s="229"/>
      <c r="CZ144" s="113"/>
      <c r="DA144" s="113"/>
      <c r="DB144" s="113"/>
      <c r="DC144" s="113"/>
      <c r="DD144" s="113"/>
      <c r="DE144" s="113"/>
      <c r="DF144" s="113"/>
      <c r="DG144" s="113"/>
      <c r="DH144" s="113"/>
      <c r="DI144" s="113"/>
      <c r="DJ144" s="113"/>
      <c r="DK144" s="113"/>
      <c r="DL144" s="113"/>
      <c r="DM144" s="113"/>
      <c r="DN144" s="113"/>
      <c r="DO144" s="113"/>
      <c r="DP144" s="113"/>
      <c r="DQ144" s="113"/>
      <c r="DR144" s="113"/>
      <c r="DS144" s="113"/>
      <c r="DT144" s="113"/>
      <c r="DU144" s="113"/>
      <c r="DV144" s="113"/>
      <c r="DW144" s="113"/>
      <c r="DX144" s="113"/>
      <c r="DY144" s="113"/>
      <c r="DZ144" s="113"/>
      <c r="EA144" s="113"/>
      <c r="EB144" s="113"/>
      <c r="EC144" s="113"/>
      <c r="ED144" s="113"/>
      <c r="EE144" s="113"/>
      <c r="EF144" s="113"/>
      <c r="EG144" s="113"/>
      <c r="EH144" s="113"/>
      <c r="EI144" s="113"/>
    </row>
    <row r="145" spans="2:139" x14ac:dyDescent="0.2">
      <c r="B145" s="113"/>
      <c r="C145" s="113"/>
      <c r="D145" s="113"/>
      <c r="E145" s="113"/>
      <c r="F145" s="113"/>
      <c r="G145" s="113"/>
      <c r="H145" s="113"/>
      <c r="I145" s="113"/>
      <c r="J145" s="113"/>
      <c r="K145" s="113"/>
      <c r="L145" s="228"/>
      <c r="M145" s="228"/>
      <c r="N145" s="228"/>
      <c r="O145" s="228"/>
      <c r="P145" s="228"/>
      <c r="Q145" s="228"/>
      <c r="R145" s="228"/>
      <c r="S145" s="228"/>
      <c r="T145" s="228"/>
      <c r="U145" s="228"/>
      <c r="V145" s="228"/>
      <c r="W145" s="228"/>
      <c r="X145" s="228"/>
      <c r="Y145" s="228"/>
      <c r="Z145" s="228"/>
      <c r="AA145" s="228"/>
      <c r="AB145" s="228"/>
      <c r="AC145" s="228"/>
      <c r="AD145" s="228"/>
      <c r="AE145" s="228"/>
      <c r="AF145" s="228"/>
      <c r="AG145" s="228"/>
      <c r="AH145" s="228"/>
      <c r="AI145" s="228"/>
      <c r="AJ145" s="228"/>
      <c r="AK145" s="228"/>
      <c r="AL145" s="228"/>
      <c r="AM145" s="228"/>
      <c r="AN145" s="228"/>
      <c r="AO145" s="113"/>
      <c r="AP145" s="228"/>
      <c r="AQ145" s="228"/>
      <c r="AR145" s="228"/>
      <c r="AS145" s="228"/>
      <c r="AT145" s="228"/>
      <c r="AU145" s="228"/>
      <c r="AV145" s="228"/>
      <c r="AW145" s="228"/>
      <c r="AX145" s="228"/>
      <c r="AY145" s="228"/>
      <c r="AZ145" s="228"/>
      <c r="BA145" s="228"/>
      <c r="BB145" s="228"/>
      <c r="BC145" s="228"/>
      <c r="BD145" s="228"/>
      <c r="BE145" s="228"/>
      <c r="BF145" s="228"/>
      <c r="BG145" s="228"/>
      <c r="BH145" s="228"/>
      <c r="BI145" s="228"/>
      <c r="BJ145" s="228"/>
      <c r="BK145" s="228"/>
      <c r="BL145" s="228"/>
      <c r="BM145" s="228"/>
      <c r="BN145" s="228"/>
      <c r="BO145" s="228"/>
      <c r="BP145" s="228"/>
      <c r="BQ145" s="228"/>
      <c r="BR145" s="228"/>
      <c r="BS145" s="228"/>
      <c r="BT145" s="113"/>
      <c r="BU145" s="113"/>
      <c r="BV145" s="113"/>
      <c r="BW145" s="113"/>
      <c r="BX145" s="113"/>
      <c r="BY145" s="113"/>
      <c r="BZ145" s="113"/>
      <c r="CA145" s="113"/>
      <c r="CB145" s="113"/>
      <c r="CC145" s="113"/>
      <c r="CD145" s="113"/>
      <c r="CE145" s="113"/>
      <c r="CF145" s="113"/>
      <c r="CG145" s="113"/>
      <c r="CH145" s="113"/>
      <c r="CI145" s="113"/>
      <c r="CJ145" s="113"/>
      <c r="CK145" s="229"/>
      <c r="CL145" s="229"/>
      <c r="CM145" s="229"/>
      <c r="CN145" s="229"/>
      <c r="CO145" s="229"/>
      <c r="CP145" s="229"/>
      <c r="CQ145" s="229"/>
      <c r="CR145" s="229"/>
      <c r="CS145" s="229"/>
      <c r="CT145" s="229"/>
      <c r="CU145" s="229"/>
      <c r="CV145" s="229"/>
      <c r="CW145" s="229"/>
      <c r="CX145" s="229"/>
      <c r="CY145" s="229"/>
      <c r="CZ145" s="113"/>
      <c r="DA145" s="113"/>
      <c r="DB145" s="113"/>
      <c r="DC145" s="113"/>
      <c r="DD145" s="113"/>
      <c r="DE145" s="113"/>
      <c r="DF145" s="113"/>
      <c r="DG145" s="113"/>
      <c r="DH145" s="113"/>
      <c r="DI145" s="113"/>
      <c r="DJ145" s="113"/>
      <c r="DK145" s="113"/>
      <c r="DL145" s="113"/>
      <c r="DM145" s="113"/>
      <c r="DN145" s="113"/>
      <c r="DO145" s="113"/>
      <c r="DP145" s="113"/>
      <c r="DQ145" s="113"/>
      <c r="DR145" s="113"/>
      <c r="DS145" s="113"/>
      <c r="DT145" s="113"/>
      <c r="DU145" s="113"/>
      <c r="DV145" s="113"/>
      <c r="DW145" s="113"/>
      <c r="DX145" s="113"/>
      <c r="DY145" s="113"/>
      <c r="DZ145" s="113"/>
      <c r="EA145" s="113"/>
      <c r="EB145" s="113"/>
      <c r="EC145" s="113"/>
      <c r="ED145" s="113"/>
      <c r="EE145" s="113"/>
      <c r="EF145" s="113"/>
      <c r="EG145" s="113"/>
      <c r="EH145" s="113"/>
      <c r="EI145" s="113"/>
    </row>
    <row r="146" spans="2:139" x14ac:dyDescent="0.2">
      <c r="B146" s="113"/>
      <c r="C146" s="113"/>
      <c r="D146" s="113"/>
      <c r="E146" s="113"/>
      <c r="F146" s="113"/>
      <c r="G146" s="113"/>
      <c r="H146" s="113"/>
      <c r="I146" s="113"/>
      <c r="J146" s="113"/>
      <c r="K146" s="113"/>
      <c r="L146" s="228"/>
      <c r="M146" s="228"/>
      <c r="N146" s="228"/>
      <c r="O146" s="228"/>
      <c r="P146" s="228"/>
      <c r="Q146" s="228"/>
      <c r="R146" s="228"/>
      <c r="S146" s="228"/>
      <c r="T146" s="228"/>
      <c r="U146" s="228"/>
      <c r="V146" s="228"/>
      <c r="W146" s="228"/>
      <c r="X146" s="228"/>
      <c r="Y146" s="228"/>
      <c r="Z146" s="228"/>
      <c r="AA146" s="228"/>
      <c r="AB146" s="228"/>
      <c r="AC146" s="228"/>
      <c r="AD146" s="228"/>
      <c r="AE146" s="228"/>
      <c r="AF146" s="228"/>
      <c r="AG146" s="228"/>
      <c r="AH146" s="228"/>
      <c r="AI146" s="228"/>
      <c r="AJ146" s="228"/>
      <c r="AK146" s="228"/>
      <c r="AL146" s="228"/>
      <c r="AM146" s="228"/>
      <c r="AN146" s="228"/>
      <c r="AO146" s="113"/>
      <c r="AP146" s="228"/>
      <c r="AQ146" s="228"/>
      <c r="AR146" s="228"/>
      <c r="AS146" s="228"/>
      <c r="AT146" s="228"/>
      <c r="AU146" s="228"/>
      <c r="AV146" s="228"/>
      <c r="AW146" s="228"/>
      <c r="AX146" s="228"/>
      <c r="AY146" s="228"/>
      <c r="AZ146" s="228"/>
      <c r="BA146" s="228"/>
      <c r="BB146" s="228"/>
      <c r="BC146" s="228"/>
      <c r="BD146" s="228"/>
      <c r="BE146" s="228"/>
      <c r="BF146" s="228"/>
      <c r="BG146" s="228"/>
      <c r="BH146" s="228"/>
      <c r="BI146" s="228"/>
      <c r="BJ146" s="228"/>
      <c r="BK146" s="228"/>
      <c r="BL146" s="228"/>
      <c r="BM146" s="228"/>
      <c r="BN146" s="228"/>
      <c r="BO146" s="228"/>
      <c r="BP146" s="228"/>
      <c r="BQ146" s="228"/>
      <c r="BR146" s="228"/>
      <c r="BS146" s="228"/>
      <c r="BT146" s="113"/>
      <c r="BU146" s="113"/>
      <c r="BV146" s="113"/>
      <c r="BW146" s="113"/>
      <c r="BX146" s="113"/>
      <c r="BY146" s="113"/>
      <c r="BZ146" s="113"/>
      <c r="CA146" s="113"/>
      <c r="CB146" s="113"/>
      <c r="CC146" s="113"/>
      <c r="CD146" s="113"/>
      <c r="CE146" s="113"/>
      <c r="CF146" s="113"/>
      <c r="CG146" s="113"/>
      <c r="CH146" s="113"/>
      <c r="CI146" s="113"/>
      <c r="CJ146" s="113"/>
      <c r="CK146" s="229"/>
      <c r="CL146" s="229"/>
      <c r="CM146" s="229"/>
      <c r="CN146" s="229"/>
      <c r="CO146" s="229"/>
      <c r="CP146" s="229"/>
      <c r="CQ146" s="229"/>
      <c r="CR146" s="229"/>
      <c r="CS146" s="229"/>
      <c r="CT146" s="229"/>
      <c r="CU146" s="229"/>
      <c r="CV146" s="229"/>
      <c r="CW146" s="229"/>
      <c r="CX146" s="229"/>
      <c r="CY146" s="229"/>
      <c r="CZ146" s="113"/>
      <c r="DA146" s="113"/>
      <c r="DB146" s="113"/>
      <c r="DC146" s="113"/>
      <c r="DD146" s="113"/>
      <c r="DE146" s="113"/>
      <c r="DF146" s="113"/>
      <c r="DG146" s="113"/>
      <c r="DH146" s="113"/>
      <c r="DI146" s="113"/>
      <c r="DJ146" s="113"/>
      <c r="DK146" s="113"/>
      <c r="DL146" s="113"/>
      <c r="DM146" s="113"/>
      <c r="DN146" s="113"/>
      <c r="DO146" s="113"/>
      <c r="DP146" s="113"/>
      <c r="DQ146" s="113"/>
      <c r="DR146" s="113"/>
      <c r="DS146" s="113"/>
      <c r="DT146" s="113"/>
      <c r="DU146" s="113"/>
      <c r="DV146" s="113"/>
      <c r="DW146" s="113"/>
      <c r="DX146" s="113"/>
      <c r="DY146" s="113"/>
      <c r="DZ146" s="113"/>
      <c r="EA146" s="113"/>
      <c r="EB146" s="113"/>
      <c r="EC146" s="113"/>
      <c r="ED146" s="113"/>
      <c r="EE146" s="113"/>
      <c r="EF146" s="113"/>
      <c r="EG146" s="113"/>
      <c r="EH146" s="113"/>
      <c r="EI146" s="113"/>
    </row>
    <row r="147" spans="2:139" x14ac:dyDescent="0.2">
      <c r="B147" s="113"/>
      <c r="C147" s="113"/>
      <c r="D147" s="113"/>
      <c r="E147" s="113"/>
      <c r="F147" s="113"/>
      <c r="G147" s="113"/>
      <c r="H147" s="113"/>
      <c r="I147" s="113"/>
      <c r="J147" s="113"/>
      <c r="K147" s="113"/>
      <c r="L147" s="228"/>
      <c r="M147" s="228"/>
      <c r="N147" s="228"/>
      <c r="O147" s="228"/>
      <c r="P147" s="228"/>
      <c r="Q147" s="228"/>
      <c r="R147" s="228"/>
      <c r="S147" s="228"/>
      <c r="T147" s="228"/>
      <c r="U147" s="228"/>
      <c r="V147" s="228"/>
      <c r="W147" s="228"/>
      <c r="X147" s="228"/>
      <c r="Y147" s="228"/>
      <c r="Z147" s="228"/>
      <c r="AA147" s="228"/>
      <c r="AB147" s="228"/>
      <c r="AC147" s="228"/>
      <c r="AD147" s="228"/>
      <c r="AE147" s="228"/>
      <c r="AF147" s="228"/>
      <c r="AG147" s="228"/>
      <c r="AH147" s="228"/>
      <c r="AI147" s="228"/>
      <c r="AJ147" s="228"/>
      <c r="AK147" s="228"/>
      <c r="AL147" s="228"/>
      <c r="AM147" s="228"/>
      <c r="AN147" s="228"/>
      <c r="AO147" s="113"/>
      <c r="AP147" s="228"/>
      <c r="AQ147" s="228"/>
      <c r="AR147" s="228"/>
      <c r="AS147" s="228"/>
      <c r="AT147" s="228"/>
      <c r="AU147" s="228"/>
      <c r="AV147" s="228"/>
      <c r="AW147" s="228"/>
      <c r="AX147" s="228"/>
      <c r="AY147" s="228"/>
      <c r="AZ147" s="228"/>
      <c r="BA147" s="228"/>
      <c r="BB147" s="228"/>
      <c r="BC147" s="228"/>
      <c r="BD147" s="228"/>
      <c r="BE147" s="228"/>
      <c r="BF147" s="228"/>
      <c r="BG147" s="228"/>
      <c r="BH147" s="228"/>
      <c r="BI147" s="228"/>
      <c r="BJ147" s="228"/>
      <c r="BK147" s="228"/>
      <c r="BL147" s="228"/>
      <c r="BM147" s="228"/>
      <c r="BN147" s="228"/>
      <c r="BO147" s="228"/>
      <c r="BP147" s="228"/>
      <c r="BQ147" s="228"/>
      <c r="BR147" s="228"/>
      <c r="BS147" s="228"/>
      <c r="BT147" s="113"/>
      <c r="BU147" s="113"/>
      <c r="BV147" s="113"/>
      <c r="BW147" s="113"/>
      <c r="BX147" s="113"/>
      <c r="BY147" s="113"/>
      <c r="BZ147" s="113"/>
      <c r="CA147" s="113"/>
      <c r="CB147" s="113"/>
      <c r="CC147" s="113"/>
      <c r="CD147" s="113"/>
      <c r="CE147" s="113"/>
      <c r="CF147" s="113"/>
      <c r="CG147" s="113"/>
      <c r="CH147" s="113"/>
      <c r="CI147" s="113"/>
      <c r="CJ147" s="113"/>
      <c r="CK147" s="229"/>
      <c r="CL147" s="229"/>
      <c r="CM147" s="229"/>
      <c r="CN147" s="229"/>
      <c r="CO147" s="229"/>
      <c r="CP147" s="229"/>
      <c r="CQ147" s="229"/>
      <c r="CR147" s="229"/>
      <c r="CS147" s="229"/>
      <c r="CT147" s="229"/>
      <c r="CU147" s="229"/>
      <c r="CV147" s="229"/>
      <c r="CW147" s="229"/>
      <c r="CX147" s="229"/>
      <c r="CY147" s="229"/>
      <c r="CZ147" s="113"/>
      <c r="DA147" s="113"/>
      <c r="DB147" s="113"/>
      <c r="DC147" s="113"/>
      <c r="DD147" s="113"/>
      <c r="DE147" s="113"/>
      <c r="DF147" s="113"/>
      <c r="DG147" s="113"/>
      <c r="DH147" s="113"/>
      <c r="DI147" s="113"/>
      <c r="DJ147" s="113"/>
      <c r="DK147" s="113"/>
      <c r="DL147" s="113"/>
      <c r="DM147" s="113"/>
      <c r="DN147" s="113"/>
      <c r="DO147" s="113"/>
      <c r="DP147" s="113"/>
      <c r="DQ147" s="113"/>
      <c r="DR147" s="113"/>
      <c r="DS147" s="113"/>
      <c r="DT147" s="113"/>
      <c r="DU147" s="113"/>
      <c r="DV147" s="113"/>
      <c r="DW147" s="113"/>
      <c r="DX147" s="113"/>
      <c r="DY147" s="113"/>
      <c r="DZ147" s="113"/>
      <c r="EA147" s="113"/>
      <c r="EB147" s="113"/>
      <c r="EC147" s="113"/>
      <c r="ED147" s="113"/>
      <c r="EE147" s="113"/>
      <c r="EF147" s="113"/>
      <c r="EG147" s="113"/>
      <c r="EH147" s="113"/>
      <c r="EI147" s="113"/>
    </row>
    <row r="148" spans="2:139" x14ac:dyDescent="0.2">
      <c r="B148" s="113"/>
      <c r="C148" s="113"/>
      <c r="D148" s="113"/>
      <c r="E148" s="113"/>
      <c r="F148" s="113"/>
      <c r="G148" s="113"/>
      <c r="H148" s="113"/>
      <c r="I148" s="113"/>
      <c r="J148" s="113"/>
      <c r="K148" s="113"/>
      <c r="L148" s="228"/>
      <c r="M148" s="228"/>
      <c r="N148" s="228"/>
      <c r="O148" s="228"/>
      <c r="P148" s="228"/>
      <c r="Q148" s="228"/>
      <c r="R148" s="228"/>
      <c r="S148" s="228"/>
      <c r="T148" s="228"/>
      <c r="U148" s="228"/>
      <c r="V148" s="228"/>
      <c r="W148" s="228"/>
      <c r="X148" s="228"/>
      <c r="Y148" s="228"/>
      <c r="Z148" s="228"/>
      <c r="AA148" s="228"/>
      <c r="AB148" s="228"/>
      <c r="AC148" s="228"/>
      <c r="AD148" s="228"/>
      <c r="AE148" s="228"/>
      <c r="AF148" s="228"/>
      <c r="AG148" s="228"/>
      <c r="AH148" s="228"/>
      <c r="AI148" s="228"/>
      <c r="AJ148" s="228"/>
      <c r="AK148" s="228"/>
      <c r="AL148" s="228"/>
      <c r="AM148" s="228"/>
      <c r="AN148" s="228"/>
      <c r="AO148" s="113"/>
      <c r="AP148" s="228"/>
      <c r="AQ148" s="228"/>
      <c r="AR148" s="228"/>
      <c r="AS148" s="228"/>
      <c r="AT148" s="228"/>
      <c r="AU148" s="228"/>
      <c r="AV148" s="228"/>
      <c r="AW148" s="228"/>
      <c r="AX148" s="228"/>
      <c r="AY148" s="228"/>
      <c r="AZ148" s="228"/>
      <c r="BA148" s="228"/>
      <c r="BB148" s="228"/>
      <c r="BC148" s="228"/>
      <c r="BD148" s="228"/>
      <c r="BE148" s="228"/>
      <c r="BF148" s="228"/>
      <c r="BG148" s="228"/>
      <c r="BH148" s="228"/>
      <c r="BI148" s="228"/>
      <c r="BJ148" s="228"/>
      <c r="BK148" s="228"/>
      <c r="BL148" s="228"/>
      <c r="BM148" s="228"/>
      <c r="BN148" s="228"/>
      <c r="BO148" s="228"/>
      <c r="BP148" s="228"/>
      <c r="BQ148" s="228"/>
      <c r="BR148" s="228"/>
      <c r="BS148" s="228"/>
      <c r="BT148" s="113"/>
      <c r="BU148" s="113"/>
      <c r="BV148" s="113"/>
      <c r="BW148" s="113"/>
      <c r="BX148" s="113"/>
      <c r="BY148" s="113"/>
      <c r="BZ148" s="113"/>
      <c r="CA148" s="113"/>
      <c r="CB148" s="113"/>
      <c r="CC148" s="113"/>
      <c r="CD148" s="113"/>
      <c r="CE148" s="113"/>
      <c r="CF148" s="113"/>
      <c r="CG148" s="113"/>
      <c r="CH148" s="113"/>
      <c r="CI148" s="113"/>
      <c r="CJ148" s="113"/>
      <c r="CK148" s="229"/>
      <c r="CL148" s="229"/>
      <c r="CM148" s="229"/>
      <c r="CN148" s="229"/>
      <c r="CO148" s="229"/>
      <c r="CP148" s="229"/>
      <c r="CQ148" s="229"/>
      <c r="CR148" s="229"/>
      <c r="CS148" s="229"/>
      <c r="CT148" s="229"/>
      <c r="CU148" s="229"/>
      <c r="CV148" s="229"/>
      <c r="CW148" s="229"/>
      <c r="CX148" s="229"/>
      <c r="CY148" s="229"/>
      <c r="CZ148" s="113"/>
      <c r="DA148" s="113"/>
      <c r="DB148" s="113"/>
      <c r="DC148" s="113"/>
      <c r="DD148" s="113"/>
      <c r="DE148" s="113"/>
      <c r="DF148" s="113"/>
      <c r="DG148" s="113"/>
      <c r="DH148" s="113"/>
      <c r="DI148" s="113"/>
      <c r="DJ148" s="113"/>
      <c r="DK148" s="113"/>
      <c r="DL148" s="113"/>
      <c r="DM148" s="113"/>
      <c r="DN148" s="113"/>
      <c r="DO148" s="113"/>
      <c r="DP148" s="113"/>
      <c r="DQ148" s="113"/>
      <c r="DR148" s="113"/>
      <c r="DS148" s="113"/>
      <c r="DT148" s="113"/>
      <c r="DU148" s="113"/>
      <c r="DV148" s="113"/>
      <c r="DW148" s="113"/>
      <c r="DX148" s="113"/>
      <c r="DY148" s="113"/>
      <c r="DZ148" s="113"/>
      <c r="EA148" s="113"/>
      <c r="EB148" s="113"/>
      <c r="EC148" s="113"/>
      <c r="ED148" s="113"/>
      <c r="EE148" s="113"/>
      <c r="EF148" s="113"/>
      <c r="EG148" s="113"/>
      <c r="EH148" s="113"/>
      <c r="EI148" s="113"/>
    </row>
    <row r="149" spans="2:139" x14ac:dyDescent="0.2">
      <c r="B149" s="113"/>
      <c r="C149" s="113"/>
      <c r="D149" s="113"/>
      <c r="E149" s="113"/>
      <c r="F149" s="113"/>
      <c r="G149" s="113"/>
      <c r="H149" s="113"/>
      <c r="I149" s="113"/>
      <c r="J149" s="113"/>
      <c r="K149" s="113"/>
      <c r="L149" s="228"/>
      <c r="M149" s="228"/>
      <c r="N149" s="228"/>
      <c r="O149" s="228"/>
      <c r="P149" s="228"/>
      <c r="Q149" s="228"/>
      <c r="R149" s="228"/>
      <c r="S149" s="228"/>
      <c r="T149" s="228"/>
      <c r="U149" s="228"/>
      <c r="V149" s="228"/>
      <c r="W149" s="228"/>
      <c r="X149" s="228"/>
      <c r="Y149" s="228"/>
      <c r="Z149" s="228"/>
      <c r="AA149" s="228"/>
      <c r="AB149" s="228"/>
      <c r="AC149" s="228"/>
      <c r="AD149" s="228"/>
      <c r="AE149" s="228"/>
      <c r="AF149" s="228"/>
      <c r="AG149" s="228"/>
      <c r="AH149" s="228"/>
      <c r="AI149" s="228"/>
      <c r="AJ149" s="228"/>
      <c r="AK149" s="228"/>
      <c r="AL149" s="228"/>
      <c r="AM149" s="228"/>
      <c r="AN149" s="228"/>
      <c r="AO149" s="113"/>
      <c r="AP149" s="228"/>
      <c r="AQ149" s="228"/>
      <c r="AR149" s="228"/>
      <c r="AS149" s="228"/>
      <c r="AT149" s="228"/>
      <c r="AU149" s="228"/>
      <c r="AV149" s="228"/>
      <c r="AW149" s="228"/>
      <c r="AX149" s="228"/>
      <c r="AY149" s="228"/>
      <c r="AZ149" s="228"/>
      <c r="BA149" s="228"/>
      <c r="BB149" s="228"/>
      <c r="BC149" s="228"/>
      <c r="BD149" s="228"/>
      <c r="BE149" s="228"/>
      <c r="BF149" s="228"/>
      <c r="BG149" s="228"/>
      <c r="BH149" s="228"/>
      <c r="BI149" s="228"/>
      <c r="BJ149" s="228"/>
      <c r="BK149" s="228"/>
      <c r="BL149" s="228"/>
      <c r="BM149" s="228"/>
      <c r="BN149" s="228"/>
      <c r="BO149" s="228"/>
      <c r="BP149" s="228"/>
      <c r="BQ149" s="228"/>
      <c r="BR149" s="228"/>
      <c r="BS149" s="228"/>
      <c r="BT149" s="113"/>
      <c r="BU149" s="113"/>
      <c r="BV149" s="113"/>
      <c r="BW149" s="113"/>
      <c r="BX149" s="113"/>
      <c r="BY149" s="113"/>
      <c r="BZ149" s="113"/>
      <c r="CA149" s="113"/>
      <c r="CB149" s="113"/>
      <c r="CC149" s="113"/>
      <c r="CD149" s="113"/>
      <c r="CE149" s="113"/>
      <c r="CF149" s="113"/>
      <c r="CG149" s="113"/>
      <c r="CH149" s="113"/>
      <c r="CI149" s="113"/>
      <c r="CJ149" s="113"/>
      <c r="CK149" s="229"/>
      <c r="CL149" s="229"/>
      <c r="CM149" s="229"/>
      <c r="CN149" s="229"/>
      <c r="CO149" s="229"/>
      <c r="CP149" s="229"/>
      <c r="CQ149" s="229"/>
      <c r="CR149" s="229"/>
      <c r="CS149" s="229"/>
      <c r="CT149" s="229"/>
      <c r="CU149" s="229"/>
      <c r="CV149" s="229"/>
      <c r="CW149" s="229"/>
      <c r="CX149" s="229"/>
      <c r="CY149" s="229"/>
      <c r="CZ149" s="113"/>
      <c r="DA149" s="113"/>
      <c r="DB149" s="113"/>
      <c r="DC149" s="113"/>
      <c r="DD149" s="113"/>
      <c r="DE149" s="113"/>
      <c r="DF149" s="113"/>
      <c r="DG149" s="113"/>
      <c r="DH149" s="113"/>
      <c r="DI149" s="113"/>
      <c r="DJ149" s="113"/>
      <c r="DK149" s="113"/>
      <c r="DL149" s="113"/>
      <c r="DM149" s="113"/>
      <c r="DN149" s="113"/>
      <c r="DO149" s="113"/>
      <c r="DP149" s="113"/>
      <c r="DQ149" s="113"/>
      <c r="DR149" s="113"/>
      <c r="DS149" s="113"/>
      <c r="DT149" s="113"/>
      <c r="DU149" s="113"/>
      <c r="DV149" s="113"/>
      <c r="DW149" s="113"/>
      <c r="DX149" s="113"/>
      <c r="DY149" s="113"/>
      <c r="DZ149" s="113"/>
      <c r="EA149" s="113"/>
      <c r="EB149" s="113"/>
      <c r="EC149" s="113"/>
      <c r="ED149" s="113"/>
      <c r="EE149" s="113"/>
      <c r="EF149" s="113"/>
      <c r="EG149" s="113"/>
      <c r="EH149" s="113"/>
      <c r="EI149" s="113"/>
    </row>
    <row r="150" spans="2:139" x14ac:dyDescent="0.2">
      <c r="B150" s="113"/>
      <c r="C150" s="113"/>
      <c r="D150" s="113"/>
      <c r="E150" s="113"/>
      <c r="F150" s="113"/>
      <c r="G150" s="113"/>
      <c r="H150" s="113"/>
      <c r="I150" s="113"/>
      <c r="J150" s="113"/>
      <c r="K150" s="113"/>
      <c r="L150" s="228"/>
      <c r="M150" s="228"/>
      <c r="N150" s="228"/>
      <c r="O150" s="228"/>
      <c r="P150" s="228"/>
      <c r="Q150" s="228"/>
      <c r="R150" s="228"/>
      <c r="S150" s="228"/>
      <c r="T150" s="228"/>
      <c r="U150" s="228"/>
      <c r="V150" s="228"/>
      <c r="W150" s="228"/>
      <c r="X150" s="228"/>
      <c r="Y150" s="228"/>
      <c r="Z150" s="228"/>
      <c r="AA150" s="228"/>
      <c r="AB150" s="228"/>
      <c r="AC150" s="228"/>
      <c r="AD150" s="228"/>
      <c r="AE150" s="228"/>
      <c r="AF150" s="228"/>
      <c r="AG150" s="228"/>
      <c r="AH150" s="228"/>
      <c r="AI150" s="228"/>
      <c r="AJ150" s="228"/>
      <c r="AK150" s="228"/>
      <c r="AL150" s="228"/>
      <c r="AM150" s="228"/>
      <c r="AN150" s="228"/>
      <c r="AO150" s="113"/>
      <c r="AP150" s="228"/>
      <c r="AQ150" s="228"/>
      <c r="AR150" s="228"/>
      <c r="AS150" s="228"/>
      <c r="AT150" s="228"/>
      <c r="AU150" s="228"/>
      <c r="AV150" s="228"/>
      <c r="AW150" s="228"/>
      <c r="AX150" s="228"/>
      <c r="AY150" s="228"/>
      <c r="AZ150" s="228"/>
      <c r="BA150" s="228"/>
      <c r="BB150" s="228"/>
      <c r="BC150" s="228"/>
      <c r="BD150" s="228"/>
      <c r="BE150" s="228"/>
      <c r="BF150" s="228"/>
      <c r="BG150" s="228"/>
      <c r="BH150" s="228"/>
      <c r="BI150" s="228"/>
      <c r="BJ150" s="228"/>
      <c r="BK150" s="228"/>
      <c r="BL150" s="228"/>
      <c r="BM150" s="228"/>
      <c r="BN150" s="228"/>
      <c r="BO150" s="228"/>
      <c r="BP150" s="228"/>
      <c r="BQ150" s="228"/>
      <c r="BR150" s="228"/>
      <c r="BS150" s="228"/>
      <c r="BT150" s="113"/>
      <c r="BU150" s="113"/>
      <c r="BV150" s="113"/>
      <c r="BW150" s="113"/>
      <c r="BX150" s="113"/>
      <c r="BY150" s="113"/>
      <c r="BZ150" s="113"/>
      <c r="CA150" s="113"/>
      <c r="CB150" s="113"/>
      <c r="CC150" s="113"/>
      <c r="CD150" s="113"/>
      <c r="CE150" s="113"/>
      <c r="CF150" s="113"/>
      <c r="CG150" s="113"/>
      <c r="CH150" s="113"/>
      <c r="CI150" s="113"/>
      <c r="CJ150" s="113"/>
      <c r="CK150" s="229"/>
      <c r="CL150" s="229"/>
      <c r="CM150" s="229"/>
      <c r="CN150" s="229"/>
      <c r="CO150" s="229"/>
      <c r="CP150" s="229"/>
      <c r="CQ150" s="229"/>
      <c r="CR150" s="229"/>
      <c r="CS150" s="229"/>
      <c r="CT150" s="229"/>
      <c r="CU150" s="229"/>
      <c r="CV150" s="229"/>
      <c r="CW150" s="229"/>
      <c r="CX150" s="229"/>
      <c r="CY150" s="229"/>
      <c r="CZ150" s="113"/>
      <c r="DA150" s="113"/>
      <c r="DB150" s="113"/>
      <c r="DC150" s="113"/>
      <c r="DD150" s="113"/>
      <c r="DE150" s="113"/>
      <c r="DF150" s="113"/>
      <c r="DG150" s="113"/>
      <c r="DH150" s="113"/>
      <c r="DI150" s="113"/>
      <c r="DJ150" s="113"/>
      <c r="DK150" s="113"/>
      <c r="DL150" s="113"/>
      <c r="DM150" s="113"/>
      <c r="DN150" s="113"/>
      <c r="DO150" s="113"/>
      <c r="DP150" s="113"/>
      <c r="DQ150" s="113"/>
      <c r="DR150" s="113"/>
      <c r="DS150" s="113"/>
      <c r="DT150" s="113"/>
      <c r="DU150" s="113"/>
      <c r="DV150" s="113"/>
      <c r="DW150" s="113"/>
      <c r="DX150" s="113"/>
      <c r="DY150" s="113"/>
      <c r="DZ150" s="113"/>
      <c r="EA150" s="113"/>
      <c r="EB150" s="113"/>
      <c r="EC150" s="113"/>
      <c r="ED150" s="113"/>
      <c r="EE150" s="113"/>
      <c r="EF150" s="113"/>
      <c r="EG150" s="113"/>
      <c r="EH150" s="113"/>
      <c r="EI150" s="113"/>
    </row>
  </sheetData>
  <sheetProtection password="CC44" sheet="1" objects="1" scenarios="1" formatCells="0"/>
  <phoneticPr fontId="7" type="noConversion"/>
  <conditionalFormatting sqref="C7:D7">
    <cfRule type="cellIs" dxfId="6" priority="1" stopIfTrue="1" operator="equal">
      <formula>"  "</formula>
    </cfRule>
  </conditionalFormatting>
  <pageMargins left="0.75" right="0.75" top="1" bottom="1" header="0.5" footer="0.5"/>
  <pageSetup orientation="portrait" r:id="rId1"/>
  <headerFooter alignWithMargins="0"/>
  <ignoredErrors>
    <ignoredError sqref="AH9:AH17" formula="1"/>
  </ignoredError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00FF"/>
  </sheetPr>
  <dimension ref="A1:PBU151"/>
  <sheetViews>
    <sheetView workbookViewId="0">
      <selection activeCell="I17" sqref="I17"/>
    </sheetView>
  </sheetViews>
  <sheetFormatPr defaultRowHeight="12.75" x14ac:dyDescent="0.2"/>
  <cols>
    <col min="1" max="1" width="2.28515625" style="544" customWidth="1"/>
    <col min="2" max="2" width="2.42578125" style="251" customWidth="1"/>
    <col min="3" max="16" width="6.7109375" style="61" customWidth="1"/>
    <col min="17" max="28" width="6.7109375" style="70" customWidth="1"/>
    <col min="29" max="41" width="9.140625" style="70"/>
    <col min="42" max="48" width="9.140625" style="63"/>
    <col min="49" max="16384" width="9.140625" style="61"/>
  </cols>
  <sheetData>
    <row r="1" spans="1:140 10889:10889" s="546" customFormat="1" ht="12.75" customHeight="1" x14ac:dyDescent="0.2">
      <c r="A1" s="544"/>
      <c r="B1" s="545"/>
      <c r="M1" s="618" t="s">
        <v>939</v>
      </c>
      <c r="Q1" s="627"/>
      <c r="R1" s="627"/>
      <c r="S1" s="627"/>
      <c r="T1" s="627"/>
      <c r="U1" s="627"/>
      <c r="V1" s="627"/>
      <c r="W1" s="627"/>
      <c r="X1" s="627"/>
      <c r="Y1" s="627"/>
      <c r="Z1" s="627"/>
      <c r="AA1" s="627"/>
      <c r="AB1" s="627"/>
      <c r="AC1" s="627"/>
      <c r="AD1" s="627"/>
      <c r="AE1" s="627"/>
      <c r="AF1" s="627"/>
      <c r="AG1" s="627"/>
      <c r="AH1" s="627"/>
      <c r="AI1" s="627"/>
      <c r="AJ1" s="627"/>
      <c r="AK1" s="627"/>
      <c r="AL1" s="627"/>
      <c r="AM1" s="627"/>
      <c r="AN1" s="627"/>
      <c r="AO1" s="627"/>
      <c r="AP1" s="547"/>
      <c r="AQ1" s="547"/>
      <c r="AR1" s="547"/>
      <c r="AS1" s="547"/>
      <c r="AT1" s="547"/>
      <c r="AU1" s="547"/>
      <c r="AV1" s="547"/>
      <c r="PBU1" s="546">
        <v>0</v>
      </c>
    </row>
    <row r="2" spans="1:140 10889:10889" ht="15.95" customHeight="1" x14ac:dyDescent="0.2">
      <c r="B2" s="247"/>
      <c r="C2" s="1115"/>
      <c r="D2" s="1114"/>
      <c r="E2" s="1113" t="s">
        <v>860</v>
      </c>
      <c r="F2" s="549"/>
      <c r="G2" s="550" t="str">
        <f ca="1">INFO("directory")</f>
        <v>C:\Dropbox\Projects\DairyVIP\Dairyvip21\</v>
      </c>
      <c r="H2" s="113"/>
      <c r="I2" s="113"/>
      <c r="J2" s="113"/>
      <c r="K2" s="113"/>
      <c r="L2" s="113"/>
      <c r="M2" s="113"/>
      <c r="N2" s="117"/>
      <c r="O2" s="1110" t="s">
        <v>942</v>
      </c>
      <c r="P2" s="117"/>
      <c r="Q2" s="117"/>
      <c r="R2" s="117"/>
      <c r="S2" s="117"/>
      <c r="T2" s="117"/>
      <c r="U2" s="117"/>
      <c r="V2" s="117"/>
      <c r="W2" s="117"/>
      <c r="X2" s="117"/>
      <c r="Y2" s="117"/>
      <c r="Z2" s="735"/>
      <c r="AA2" s="735"/>
      <c r="AB2" s="748"/>
      <c r="AC2" s="1121" t="s">
        <v>511</v>
      </c>
      <c r="AD2" s="1135">
        <v>0</v>
      </c>
      <c r="AE2" s="748"/>
      <c r="AF2" s="748" t="s">
        <v>225</v>
      </c>
      <c r="AG2" s="748"/>
      <c r="AH2" s="748"/>
      <c r="AI2" s="735"/>
      <c r="AJ2" s="735"/>
      <c r="AK2" s="735"/>
      <c r="AL2" s="117"/>
      <c r="AM2" s="117"/>
      <c r="AN2" s="117"/>
      <c r="AO2" s="229"/>
      <c r="AP2" s="156"/>
      <c r="AQ2" s="156"/>
      <c r="AR2" s="156"/>
      <c r="AS2" s="156"/>
      <c r="AT2" s="156"/>
      <c r="AU2" s="156"/>
      <c r="AV2" s="156"/>
      <c r="AW2" s="113"/>
      <c r="AX2" s="113"/>
      <c r="AY2" s="113"/>
      <c r="AZ2" s="113"/>
      <c r="BA2" s="113"/>
      <c r="BB2" s="113"/>
      <c r="BC2" s="113"/>
      <c r="BD2" s="113"/>
      <c r="BE2" s="113"/>
      <c r="BF2" s="113"/>
      <c r="BG2" s="113"/>
      <c r="BH2" s="113"/>
      <c r="BI2" s="113"/>
      <c r="BJ2" s="113"/>
      <c r="BK2" s="113"/>
      <c r="BL2" s="113"/>
      <c r="BM2" s="113"/>
      <c r="BN2" s="113"/>
      <c r="BO2" s="113"/>
      <c r="BP2" s="113"/>
      <c r="BQ2" s="113"/>
      <c r="BR2" s="113"/>
      <c r="BS2" s="113"/>
      <c r="BT2" s="113"/>
      <c r="BU2" s="113"/>
      <c r="BV2" s="113"/>
      <c r="BW2" s="113"/>
      <c r="BX2" s="113"/>
      <c r="BY2" s="113"/>
      <c r="BZ2" s="113"/>
      <c r="CA2" s="113"/>
      <c r="CB2" s="113"/>
      <c r="CC2" s="113"/>
      <c r="CD2" s="113"/>
      <c r="CE2" s="113"/>
      <c r="CF2" s="113"/>
      <c r="CG2" s="113"/>
      <c r="CH2" s="113"/>
      <c r="CI2" s="113"/>
      <c r="CJ2" s="113"/>
      <c r="CK2" s="113"/>
      <c r="CL2" s="113"/>
      <c r="CM2" s="113"/>
      <c r="CN2" s="113"/>
      <c r="CO2" s="113"/>
      <c r="CP2" s="113"/>
      <c r="CQ2" s="113"/>
      <c r="CR2" s="113"/>
      <c r="CS2" s="113"/>
      <c r="CT2" s="113"/>
      <c r="CU2" s="113"/>
      <c r="CV2" s="113"/>
      <c r="CW2" s="113"/>
      <c r="CX2" s="113"/>
      <c r="CY2" s="113"/>
      <c r="CZ2" s="113"/>
      <c r="DA2" s="113"/>
      <c r="DB2" s="113"/>
      <c r="DC2" s="113"/>
      <c r="DD2" s="113"/>
      <c r="DE2" s="113"/>
      <c r="DF2" s="113"/>
      <c r="DG2" s="113"/>
      <c r="DH2" s="113"/>
      <c r="DI2" s="113"/>
      <c r="DJ2" s="113"/>
      <c r="DK2" s="113"/>
      <c r="DL2" s="113"/>
      <c r="DM2" s="113"/>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PBU2" s="61">
        <v>0</v>
      </c>
    </row>
    <row r="3" spans="1:140 10889:10889" ht="15.95" customHeight="1" x14ac:dyDescent="0.2">
      <c r="B3" s="247"/>
      <c r="C3" s="1112"/>
      <c r="D3" s="1111"/>
      <c r="E3" s="548" t="s">
        <v>509</v>
      </c>
      <c r="F3" s="549"/>
      <c r="G3" s="567" t="s">
        <v>981</v>
      </c>
      <c r="H3" s="113"/>
      <c r="I3" s="113"/>
      <c r="J3" s="113"/>
      <c r="K3" s="113"/>
      <c r="L3" s="42"/>
      <c r="M3" s="113"/>
      <c r="N3" s="887"/>
      <c r="O3" s="1097" t="s">
        <v>943</v>
      </c>
      <c r="P3" s="887"/>
      <c r="Q3" s="1078"/>
      <c r="R3" s="887"/>
      <c r="S3" s="887"/>
      <c r="T3" s="887"/>
      <c r="U3" s="887"/>
      <c r="V3" s="887"/>
      <c r="W3" s="887"/>
      <c r="X3" s="887"/>
      <c r="Y3" s="117"/>
      <c r="Z3" s="735"/>
      <c r="AA3" s="735"/>
      <c r="AB3" s="748"/>
      <c r="AC3" s="1121" t="s">
        <v>72</v>
      </c>
      <c r="AD3" s="1136">
        <f>IF(OR(mainfunction=1,mainfunction=4),1,IF(OR(mainfunction=2,mainfunction=5),2,IF(mainfunction=7,5,3)))</f>
        <v>1</v>
      </c>
      <c r="AE3" s="748"/>
      <c r="AF3" s="748" t="s">
        <v>30</v>
      </c>
      <c r="AG3" s="748"/>
      <c r="AH3" s="748"/>
      <c r="AI3" s="735"/>
      <c r="AJ3" s="735"/>
      <c r="AK3" s="735"/>
      <c r="AL3" s="117"/>
      <c r="AM3" s="117"/>
      <c r="AN3" s="117"/>
      <c r="AO3" s="229"/>
      <c r="AP3" s="156"/>
      <c r="AQ3" s="156"/>
      <c r="AR3" s="156"/>
      <c r="AS3" s="156"/>
      <c r="AT3" s="156"/>
      <c r="AU3" s="156"/>
      <c r="AV3" s="156"/>
      <c r="AW3" s="113"/>
      <c r="AX3" s="113"/>
      <c r="AY3" s="113"/>
      <c r="AZ3" s="113"/>
      <c r="BA3" s="113"/>
      <c r="BB3" s="113"/>
      <c r="BC3" s="113"/>
      <c r="BD3" s="113"/>
      <c r="BE3" s="113"/>
      <c r="BF3" s="113"/>
      <c r="BG3" s="113"/>
      <c r="BH3" s="113"/>
      <c r="BI3" s="113"/>
      <c r="BJ3" s="113"/>
      <c r="BK3" s="113"/>
      <c r="BL3" s="113"/>
      <c r="BM3" s="113"/>
      <c r="BN3" s="113"/>
      <c r="BO3" s="113"/>
      <c r="BP3" s="113"/>
      <c r="BQ3" s="113"/>
      <c r="BR3" s="113"/>
      <c r="BS3" s="113"/>
      <c r="BT3" s="113"/>
      <c r="BU3" s="113"/>
      <c r="BV3" s="113"/>
      <c r="BW3" s="113"/>
      <c r="BX3" s="113"/>
      <c r="BY3" s="113"/>
      <c r="BZ3" s="113"/>
      <c r="CA3" s="113"/>
      <c r="CB3" s="113"/>
      <c r="CC3" s="113"/>
      <c r="CD3" s="113"/>
      <c r="CE3" s="113"/>
      <c r="CF3" s="113"/>
      <c r="CG3" s="113"/>
      <c r="CH3" s="113"/>
      <c r="CI3" s="113"/>
      <c r="CJ3" s="113"/>
      <c r="CK3" s="113"/>
      <c r="CL3" s="113"/>
      <c r="CM3" s="113"/>
      <c r="CN3" s="113"/>
      <c r="CO3" s="113"/>
      <c r="CP3" s="113"/>
      <c r="CQ3" s="113"/>
      <c r="CR3" s="113"/>
      <c r="CS3" s="113"/>
      <c r="CT3" s="113"/>
      <c r="CU3" s="113"/>
      <c r="CV3" s="113"/>
      <c r="CW3" s="113"/>
      <c r="CX3" s="113"/>
      <c r="CY3" s="113"/>
      <c r="CZ3" s="113"/>
      <c r="DA3" s="113"/>
      <c r="DB3" s="113"/>
      <c r="DC3" s="113"/>
      <c r="DD3" s="113"/>
      <c r="DE3" s="113"/>
      <c r="DF3" s="113"/>
      <c r="DG3" s="113"/>
      <c r="DH3" s="113"/>
      <c r="DI3" s="113"/>
      <c r="DJ3" s="113"/>
      <c r="DK3" s="113"/>
      <c r="DL3" s="113"/>
      <c r="DM3" s="113"/>
      <c r="DN3" s="113"/>
      <c r="DO3" s="113"/>
      <c r="DP3" s="113"/>
      <c r="DQ3" s="113"/>
      <c r="DR3" s="113"/>
      <c r="DS3" s="113"/>
      <c r="DT3" s="113"/>
      <c r="DU3" s="113"/>
      <c r="DV3" s="113"/>
      <c r="DW3" s="113"/>
      <c r="DX3" s="113"/>
      <c r="DY3" s="113"/>
      <c r="DZ3" s="113"/>
      <c r="EA3" s="113"/>
      <c r="EB3" s="113"/>
      <c r="EC3" s="113"/>
      <c r="ED3" s="113"/>
      <c r="EE3" s="113"/>
      <c r="EF3" s="113"/>
      <c r="EG3" s="113"/>
      <c r="EH3" s="113"/>
      <c r="EI3" s="113"/>
      <c r="EJ3" s="113"/>
      <c r="PBU3" s="61">
        <v>0</v>
      </c>
    </row>
    <row r="4" spans="1:140 10889:10889" ht="15.95" customHeight="1" x14ac:dyDescent="0.2">
      <c r="B4" s="247"/>
      <c r="C4" s="1112"/>
      <c r="D4" s="1111"/>
      <c r="E4" s="548" t="s">
        <v>206</v>
      </c>
      <c r="F4" s="551"/>
      <c r="G4" s="1279" t="s">
        <v>971</v>
      </c>
      <c r="H4" s="1280"/>
      <c r="I4" s="1280"/>
      <c r="J4" s="684"/>
      <c r="K4" s="684"/>
      <c r="L4" s="687"/>
      <c r="M4" s="113"/>
      <c r="N4" s="887"/>
      <c r="O4" s="887" t="s">
        <v>944</v>
      </c>
      <c r="P4" s="887"/>
      <c r="Q4" s="1078"/>
      <c r="R4" s="887"/>
      <c r="S4" s="887"/>
      <c r="T4" s="887"/>
      <c r="U4" s="887"/>
      <c r="V4" s="887"/>
      <c r="W4" s="887"/>
      <c r="X4" s="887"/>
      <c r="Y4" s="117"/>
      <c r="Z4" s="735"/>
      <c r="AA4" s="735"/>
      <c r="AB4" s="748"/>
      <c r="AC4" s="1121" t="s">
        <v>71</v>
      </c>
      <c r="AD4" s="1135" t="str">
        <f>IF(mainfunction&lt;=3,"A","B")</f>
        <v>A</v>
      </c>
      <c r="AE4" s="748"/>
      <c r="AF4" s="748" t="s">
        <v>31</v>
      </c>
      <c r="AG4" s="748"/>
      <c r="AH4" s="748"/>
      <c r="AI4" s="735"/>
      <c r="AJ4" s="735"/>
      <c r="AK4" s="735"/>
      <c r="AL4" s="117"/>
      <c r="AM4" s="117"/>
      <c r="AN4" s="117"/>
      <c r="AO4" s="229"/>
      <c r="AP4" s="156"/>
      <c r="AQ4" s="156"/>
      <c r="AR4" s="156"/>
      <c r="AS4" s="156"/>
      <c r="AT4" s="156"/>
      <c r="AU4" s="156"/>
      <c r="AV4" s="156"/>
      <c r="AW4" s="113"/>
      <c r="AX4" s="113"/>
      <c r="AY4" s="113"/>
      <c r="AZ4" s="113"/>
      <c r="BA4" s="113"/>
      <c r="BB4" s="113"/>
      <c r="BC4" s="113"/>
      <c r="BD4" s="113"/>
      <c r="BE4" s="113"/>
      <c r="BF4" s="113"/>
      <c r="BG4" s="113"/>
      <c r="BH4" s="113"/>
      <c r="BI4" s="113"/>
      <c r="BJ4" s="113"/>
      <c r="BK4" s="113"/>
      <c r="BL4" s="113"/>
      <c r="BM4" s="113"/>
      <c r="BN4" s="113"/>
      <c r="BO4" s="113"/>
      <c r="BP4" s="113"/>
      <c r="BQ4" s="113"/>
      <c r="BR4" s="113"/>
      <c r="BS4" s="113"/>
      <c r="BT4" s="113"/>
      <c r="BU4" s="113"/>
      <c r="BV4" s="113"/>
      <c r="BW4" s="113"/>
      <c r="BX4" s="113"/>
      <c r="BY4" s="113"/>
      <c r="BZ4" s="113"/>
      <c r="CA4" s="113"/>
      <c r="CB4" s="113"/>
      <c r="CC4" s="113"/>
      <c r="CD4" s="113"/>
      <c r="CE4" s="113"/>
      <c r="CF4" s="113"/>
      <c r="CG4" s="113"/>
      <c r="CH4" s="113"/>
      <c r="CI4" s="113"/>
      <c r="CJ4" s="113"/>
      <c r="CK4" s="113"/>
      <c r="CL4" s="113"/>
      <c r="CM4" s="113"/>
      <c r="CN4" s="113"/>
      <c r="CO4" s="113"/>
      <c r="CP4" s="113"/>
      <c r="CQ4" s="113"/>
      <c r="CR4" s="113"/>
      <c r="CS4" s="113"/>
      <c r="CT4" s="113"/>
      <c r="CU4" s="113"/>
      <c r="CV4" s="113"/>
      <c r="CW4" s="113"/>
      <c r="CX4" s="113"/>
      <c r="CY4" s="113"/>
      <c r="CZ4" s="113"/>
      <c r="DA4" s="113"/>
      <c r="DB4" s="113"/>
      <c r="DC4" s="113"/>
      <c r="DD4" s="113"/>
      <c r="DE4" s="113"/>
      <c r="DF4" s="113"/>
      <c r="DG4" s="113"/>
      <c r="DH4" s="113"/>
      <c r="DI4" s="113"/>
      <c r="DJ4" s="113"/>
      <c r="DK4" s="113"/>
      <c r="DL4" s="113"/>
      <c r="DM4" s="113"/>
      <c r="DN4" s="113"/>
      <c r="DO4" s="113"/>
      <c r="DP4" s="113"/>
      <c r="DQ4" s="113"/>
      <c r="DR4" s="113"/>
      <c r="DS4" s="113"/>
      <c r="DT4" s="113"/>
      <c r="DU4" s="113"/>
      <c r="DV4" s="113"/>
      <c r="DW4" s="113"/>
      <c r="DX4" s="113"/>
      <c r="DY4" s="113"/>
      <c r="DZ4" s="113"/>
      <c r="EA4" s="113"/>
      <c r="EB4" s="113"/>
      <c r="EC4" s="113"/>
      <c r="ED4" s="113"/>
      <c r="EE4" s="113"/>
      <c r="EF4" s="113"/>
      <c r="EG4" s="113"/>
      <c r="EH4" s="113"/>
      <c r="EI4" s="113"/>
      <c r="EJ4" s="113"/>
      <c r="PBU4" s="61">
        <v>0</v>
      </c>
    </row>
    <row r="5" spans="1:140 10889:10889" ht="15.95" customHeight="1" x14ac:dyDescent="0.2">
      <c r="B5" s="247"/>
      <c r="C5" s="1112"/>
      <c r="D5" s="1111"/>
      <c r="E5" s="548" t="s">
        <v>207</v>
      </c>
      <c r="F5" s="551"/>
      <c r="G5" s="565"/>
      <c r="H5" s="683"/>
      <c r="I5" s="684"/>
      <c r="J5" s="684"/>
      <c r="K5" s="685"/>
      <c r="L5" s="686"/>
      <c r="M5" s="113"/>
      <c r="N5" s="887"/>
      <c r="O5" s="887" t="s">
        <v>945</v>
      </c>
      <c r="P5" s="887"/>
      <c r="Q5" s="1078"/>
      <c r="R5" s="887"/>
      <c r="S5" s="887"/>
      <c r="T5" s="887"/>
      <c r="U5" s="887"/>
      <c r="V5" s="887"/>
      <c r="W5" s="887"/>
      <c r="X5" s="887"/>
      <c r="Y5" s="117"/>
      <c r="Z5" s="735"/>
      <c r="AA5" s="735"/>
      <c r="AB5" s="748"/>
      <c r="AC5" s="1121" t="s">
        <v>70</v>
      </c>
      <c r="AD5" s="1136">
        <v>1</v>
      </c>
      <c r="AE5" s="748"/>
      <c r="AF5" s="748" t="s">
        <v>226</v>
      </c>
      <c r="AG5" s="748"/>
      <c r="AH5" s="748"/>
      <c r="AI5" s="735"/>
      <c r="AJ5" s="735"/>
      <c r="AK5" s="735"/>
      <c r="AL5" s="117"/>
      <c r="AM5" s="117"/>
      <c r="AN5" s="117"/>
      <c r="AO5" s="229"/>
      <c r="AP5" s="156"/>
      <c r="AQ5" s="156"/>
      <c r="AR5" s="156"/>
      <c r="AS5" s="156"/>
      <c r="AT5" s="156"/>
      <c r="AU5" s="156"/>
      <c r="AV5" s="156"/>
      <c r="AW5" s="113"/>
      <c r="AX5" s="113"/>
      <c r="AY5" s="113"/>
      <c r="AZ5" s="113"/>
      <c r="BA5" s="113"/>
      <c r="BB5" s="113"/>
      <c r="BC5" s="113"/>
      <c r="BD5" s="113"/>
      <c r="BE5" s="113"/>
      <c r="BF5" s="113"/>
      <c r="BG5" s="113"/>
      <c r="BH5" s="113"/>
      <c r="BI5" s="113"/>
      <c r="BJ5" s="113"/>
      <c r="BK5" s="113"/>
      <c r="BL5" s="113"/>
      <c r="BM5" s="113"/>
      <c r="BN5" s="113"/>
      <c r="BO5" s="113"/>
      <c r="BP5" s="113"/>
      <c r="BQ5" s="113"/>
      <c r="BR5" s="113"/>
      <c r="BS5" s="113"/>
      <c r="BT5" s="113"/>
      <c r="BU5" s="113"/>
      <c r="BV5" s="113"/>
      <c r="BW5" s="113"/>
      <c r="BX5" s="113"/>
      <c r="BY5" s="113"/>
      <c r="BZ5" s="113"/>
      <c r="CA5" s="113"/>
      <c r="CB5" s="113"/>
      <c r="CC5" s="113"/>
      <c r="CD5" s="113"/>
      <c r="CE5" s="113"/>
      <c r="CF5" s="113"/>
      <c r="CG5" s="113"/>
      <c r="CH5" s="113"/>
      <c r="CI5" s="113"/>
      <c r="CJ5" s="113"/>
      <c r="CK5" s="113"/>
      <c r="CL5" s="113"/>
      <c r="CM5" s="113"/>
      <c r="CN5" s="113"/>
      <c r="CO5" s="113"/>
      <c r="CP5" s="113"/>
      <c r="CQ5" s="113"/>
      <c r="CR5" s="113"/>
      <c r="CS5" s="113"/>
      <c r="CT5" s="113"/>
      <c r="CU5" s="113"/>
      <c r="CV5" s="113"/>
      <c r="CW5" s="113"/>
      <c r="CX5" s="113"/>
      <c r="CY5" s="113"/>
      <c r="CZ5" s="113"/>
      <c r="DA5" s="113"/>
      <c r="DB5" s="113"/>
      <c r="DC5" s="113"/>
      <c r="DD5" s="113"/>
      <c r="DE5" s="113"/>
      <c r="DF5" s="113"/>
      <c r="DG5" s="113"/>
      <c r="DH5" s="113"/>
      <c r="DI5" s="113"/>
      <c r="DJ5" s="113"/>
      <c r="DK5" s="113"/>
      <c r="DL5" s="113"/>
      <c r="DM5" s="113"/>
      <c r="DN5" s="113"/>
      <c r="DO5" s="113"/>
      <c r="DP5" s="113"/>
      <c r="DQ5" s="113"/>
      <c r="DR5" s="113"/>
      <c r="DS5" s="113"/>
      <c r="DT5" s="113"/>
      <c r="DU5" s="113"/>
      <c r="DV5" s="113"/>
      <c r="DW5" s="113"/>
      <c r="DX5" s="113"/>
      <c r="DY5" s="113"/>
      <c r="DZ5" s="113"/>
      <c r="EA5" s="113"/>
      <c r="EB5" s="113"/>
      <c r="EC5" s="113"/>
      <c r="ED5" s="113"/>
      <c r="EE5" s="113"/>
      <c r="EF5" s="113"/>
      <c r="EG5" s="113"/>
      <c r="EH5" s="113"/>
      <c r="EI5" s="113"/>
      <c r="EJ5" s="113"/>
      <c r="PBU5" s="61">
        <v>0</v>
      </c>
    </row>
    <row r="6" spans="1:140 10889:10889" ht="15.95" customHeight="1" x14ac:dyDescent="0.2">
      <c r="B6" s="247"/>
      <c r="C6" s="1112"/>
      <c r="D6" s="1111"/>
      <c r="E6" s="548" t="s">
        <v>506</v>
      </c>
      <c r="F6" s="549"/>
      <c r="H6" s="113"/>
      <c r="I6" s="113"/>
      <c r="J6" s="113"/>
      <c r="K6" s="113"/>
      <c r="L6" s="113"/>
      <c r="M6" s="113"/>
      <c r="N6" s="887"/>
      <c r="O6" s="887" t="s">
        <v>946</v>
      </c>
      <c r="P6" s="887"/>
      <c r="Q6" s="1078"/>
      <c r="R6" s="887"/>
      <c r="S6" s="887"/>
      <c r="T6" s="887"/>
      <c r="U6" s="887"/>
      <c r="V6" s="887"/>
      <c r="W6" s="887"/>
      <c r="X6" s="887"/>
      <c r="Y6" s="117"/>
      <c r="Z6" s="735"/>
      <c r="AA6" s="735"/>
      <c r="AB6" s="748"/>
      <c r="AC6" s="1137" t="s">
        <v>376</v>
      </c>
      <c r="AD6" s="1136">
        <f>IF(G8="YES",1,0)</f>
        <v>1</v>
      </c>
      <c r="AE6" s="748" t="s">
        <v>81</v>
      </c>
      <c r="AF6" s="748" t="s">
        <v>32</v>
      </c>
      <c r="AG6" s="748"/>
      <c r="AH6" s="748"/>
      <c r="AI6" s="735"/>
      <c r="AJ6" s="735"/>
      <c r="AK6" s="735"/>
      <c r="AL6" s="117"/>
      <c r="AM6" s="117"/>
      <c r="AN6" s="117"/>
      <c r="AO6" s="229"/>
      <c r="AP6" s="156"/>
      <c r="AQ6" s="156"/>
      <c r="AR6" s="156"/>
      <c r="AS6" s="156"/>
      <c r="AT6" s="156"/>
      <c r="AU6" s="156"/>
      <c r="AV6" s="156"/>
      <c r="AW6" s="113"/>
      <c r="AX6" s="113"/>
      <c r="AY6" s="113"/>
      <c r="AZ6" s="113"/>
      <c r="BA6" s="113"/>
      <c r="BB6" s="113"/>
      <c r="BC6" s="113"/>
      <c r="BD6" s="113"/>
      <c r="BE6" s="113"/>
      <c r="BF6" s="113"/>
      <c r="BG6" s="113"/>
      <c r="BH6" s="113"/>
      <c r="BI6" s="113"/>
      <c r="BJ6" s="113"/>
      <c r="BK6" s="113"/>
      <c r="BL6" s="113"/>
      <c r="BM6" s="113"/>
      <c r="BN6" s="113"/>
      <c r="BO6" s="113"/>
      <c r="BP6" s="113"/>
      <c r="BQ6" s="113"/>
      <c r="BR6" s="113"/>
      <c r="BS6" s="113"/>
      <c r="BT6" s="113"/>
      <c r="BU6" s="113"/>
      <c r="BV6" s="113"/>
      <c r="BW6" s="113"/>
      <c r="BX6" s="113"/>
      <c r="BY6" s="113"/>
      <c r="BZ6" s="113"/>
      <c r="CA6" s="113"/>
      <c r="CB6" s="113"/>
      <c r="CC6" s="113"/>
      <c r="CD6" s="113"/>
      <c r="CE6" s="113"/>
      <c r="CF6" s="113"/>
      <c r="CG6" s="113"/>
      <c r="CH6" s="113"/>
      <c r="CI6" s="113"/>
      <c r="CJ6" s="113"/>
      <c r="CK6" s="113"/>
      <c r="CL6" s="113"/>
      <c r="CM6" s="113"/>
      <c r="CN6" s="113"/>
      <c r="CO6" s="113"/>
      <c r="CP6" s="113"/>
      <c r="CQ6" s="113"/>
      <c r="CR6" s="113"/>
      <c r="CS6" s="113"/>
      <c r="CT6" s="113"/>
      <c r="CU6" s="113"/>
      <c r="CV6" s="113"/>
      <c r="CW6" s="113"/>
      <c r="CX6" s="113"/>
      <c r="CY6" s="113"/>
      <c r="CZ6" s="113"/>
      <c r="DA6" s="113"/>
      <c r="DB6" s="113"/>
      <c r="DC6" s="113"/>
      <c r="DD6" s="113"/>
      <c r="DE6" s="113"/>
      <c r="DF6" s="113"/>
      <c r="DG6" s="113"/>
      <c r="DH6" s="113"/>
      <c r="DI6" s="113"/>
      <c r="DJ6" s="113"/>
      <c r="DK6" s="113"/>
      <c r="DL6" s="113"/>
      <c r="DM6" s="113"/>
      <c r="DN6" s="113"/>
      <c r="DO6" s="113"/>
      <c r="DP6" s="113"/>
      <c r="DQ6" s="113"/>
      <c r="DR6" s="113"/>
      <c r="DS6" s="113"/>
      <c r="DT6" s="113"/>
      <c r="DU6" s="113"/>
      <c r="DV6" s="113"/>
      <c r="DW6" s="113"/>
      <c r="DX6" s="113"/>
      <c r="DY6" s="113"/>
      <c r="DZ6" s="113"/>
      <c r="EA6" s="113"/>
      <c r="EB6" s="113"/>
      <c r="EC6" s="113"/>
      <c r="ED6" s="113"/>
      <c r="EE6" s="113"/>
      <c r="EF6" s="113"/>
      <c r="EG6" s="113"/>
      <c r="EH6" s="113"/>
      <c r="EI6" s="113"/>
      <c r="EJ6" s="113"/>
      <c r="PBU6" s="61">
        <v>0</v>
      </c>
    </row>
    <row r="7" spans="1:140 10889:10889" ht="15.95" customHeight="1" x14ac:dyDescent="0.2">
      <c r="B7" s="247"/>
      <c r="C7" s="1112"/>
      <c r="D7" s="1111"/>
      <c r="E7" s="552" t="s">
        <v>976</v>
      </c>
      <c r="F7" s="553"/>
      <c r="G7" s="171"/>
      <c r="H7" s="171"/>
      <c r="I7" s="171"/>
      <c r="J7" s="171"/>
      <c r="K7" s="171"/>
      <c r="L7" s="171"/>
      <c r="M7" s="113"/>
      <c r="N7" s="887"/>
      <c r="O7" s="887" t="s">
        <v>977</v>
      </c>
      <c r="P7" s="887"/>
      <c r="Q7" s="1078"/>
      <c r="R7" s="887"/>
      <c r="S7" s="887"/>
      <c r="T7" s="887"/>
      <c r="U7" s="887"/>
      <c r="V7" s="887"/>
      <c r="W7" s="887"/>
      <c r="X7" s="887"/>
      <c r="Y7" s="117"/>
      <c r="Z7" s="735"/>
      <c r="AA7" s="735"/>
      <c r="AB7" s="1138"/>
      <c r="AC7" s="1121" t="s">
        <v>79</v>
      </c>
      <c r="AD7" s="1139" t="str">
        <f>CONCATENATE(BIOFILE,".res")</f>
        <v>graze.res</v>
      </c>
      <c r="AE7" s="748" t="s">
        <v>83</v>
      </c>
      <c r="AF7" s="748" t="s">
        <v>33</v>
      </c>
      <c r="AG7" s="748"/>
      <c r="AH7" s="748"/>
      <c r="AI7" s="735"/>
      <c r="AJ7" s="735"/>
      <c r="AK7" s="735"/>
      <c r="AL7" s="117"/>
      <c r="AM7" s="117"/>
      <c r="AN7" s="117"/>
      <c r="AO7" s="229"/>
      <c r="AP7" s="156"/>
      <c r="AQ7" s="156"/>
      <c r="AR7" s="156"/>
      <c r="AS7" s="156"/>
      <c r="AT7" s="156"/>
      <c r="AU7" s="156"/>
      <c r="AV7" s="156"/>
      <c r="AW7" s="113"/>
      <c r="AX7" s="113"/>
      <c r="AY7" s="113"/>
      <c r="AZ7" s="113"/>
      <c r="BA7" s="113"/>
      <c r="BB7" s="113"/>
      <c r="BC7" s="113"/>
      <c r="BD7" s="113"/>
      <c r="BE7" s="113"/>
      <c r="BF7" s="113"/>
      <c r="BG7" s="113"/>
      <c r="BH7" s="113"/>
      <c r="BI7" s="113"/>
      <c r="BJ7" s="113"/>
      <c r="BK7" s="113"/>
      <c r="BL7" s="113"/>
      <c r="BM7" s="113"/>
      <c r="BN7" s="113"/>
      <c r="BO7" s="113"/>
      <c r="BP7" s="113"/>
      <c r="BQ7" s="113"/>
      <c r="BR7" s="113"/>
      <c r="BS7" s="113"/>
      <c r="BT7" s="113"/>
      <c r="BU7" s="113"/>
      <c r="BV7" s="113"/>
      <c r="BW7" s="113"/>
      <c r="BX7" s="113"/>
      <c r="BY7" s="113"/>
      <c r="BZ7" s="113"/>
      <c r="CA7" s="113"/>
      <c r="CB7" s="113"/>
      <c r="CC7" s="113"/>
      <c r="CD7" s="113"/>
      <c r="CE7" s="113"/>
      <c r="CF7" s="113"/>
      <c r="CG7" s="113"/>
      <c r="CH7" s="113"/>
      <c r="CI7" s="113"/>
      <c r="CJ7" s="113"/>
      <c r="CK7" s="113"/>
      <c r="CL7" s="113"/>
      <c r="CM7" s="113"/>
      <c r="CN7" s="113"/>
      <c r="CO7" s="113"/>
      <c r="CP7" s="113"/>
      <c r="CQ7" s="113"/>
      <c r="CR7" s="113"/>
      <c r="CS7" s="113"/>
      <c r="CT7" s="113"/>
      <c r="CU7" s="113"/>
      <c r="CV7" s="113"/>
      <c r="CW7" s="113"/>
      <c r="CX7" s="113"/>
      <c r="CY7" s="113"/>
      <c r="CZ7" s="113"/>
      <c r="DA7" s="113"/>
      <c r="DB7" s="113"/>
      <c r="DC7" s="113"/>
      <c r="DD7" s="113"/>
      <c r="DE7" s="113"/>
      <c r="DF7" s="113"/>
      <c r="DG7" s="113"/>
      <c r="DH7" s="113"/>
      <c r="DI7" s="113"/>
      <c r="DJ7" s="113"/>
      <c r="DK7" s="113"/>
      <c r="DL7" s="113"/>
      <c r="DM7" s="113"/>
      <c r="DN7" s="113"/>
      <c r="DO7" s="113"/>
      <c r="DP7" s="113"/>
      <c r="DQ7" s="113"/>
      <c r="DR7" s="113"/>
      <c r="DS7" s="113"/>
      <c r="DT7" s="113"/>
      <c r="DU7" s="113"/>
      <c r="DV7" s="113"/>
      <c r="DW7" s="113"/>
      <c r="DX7" s="113"/>
      <c r="DY7" s="113"/>
      <c r="DZ7" s="113"/>
      <c r="EA7" s="113"/>
      <c r="EB7" s="113"/>
      <c r="EC7" s="113"/>
      <c r="ED7" s="113"/>
      <c r="EE7" s="113"/>
      <c r="EF7" s="113"/>
      <c r="EG7" s="113"/>
      <c r="EH7" s="113"/>
      <c r="EI7" s="113"/>
      <c r="EJ7" s="113"/>
      <c r="PBU7" s="61">
        <v>0</v>
      </c>
    </row>
    <row r="8" spans="1:140 10889:10889" ht="15.95" customHeight="1" x14ac:dyDescent="0.2">
      <c r="B8" s="247"/>
      <c r="C8" s="1112"/>
      <c r="D8" s="1111"/>
      <c r="E8" s="548" t="s">
        <v>34</v>
      </c>
      <c r="F8" s="568"/>
      <c r="G8" s="564" t="s">
        <v>81</v>
      </c>
      <c r="H8" s="113"/>
      <c r="I8" s="113"/>
      <c r="J8" s="113"/>
      <c r="K8" s="113"/>
      <c r="L8" s="113"/>
      <c r="M8" s="113"/>
      <c r="N8" s="887"/>
      <c r="O8" s="887" t="s">
        <v>947</v>
      </c>
      <c r="P8" s="887"/>
      <c r="Q8" s="1078"/>
      <c r="R8" s="887"/>
      <c r="S8" s="887"/>
      <c r="T8" s="887"/>
      <c r="U8" s="887"/>
      <c r="V8" s="887"/>
      <c r="W8" s="887"/>
      <c r="X8" s="887"/>
      <c r="Y8" s="117"/>
      <c r="Z8" s="735"/>
      <c r="AA8" s="735"/>
      <c r="AB8" s="748"/>
      <c r="AC8" s="1121" t="s">
        <v>512</v>
      </c>
      <c r="AD8" s="1135">
        <v>1</v>
      </c>
      <c r="AE8" s="748"/>
      <c r="AF8" s="748" t="s">
        <v>933</v>
      </c>
      <c r="AG8" s="748"/>
      <c r="AH8" s="748"/>
      <c r="AI8" s="735"/>
      <c r="AJ8" s="735"/>
      <c r="AK8" s="735"/>
      <c r="AL8" s="117"/>
      <c r="AM8" s="117"/>
      <c r="AN8" s="117"/>
      <c r="AO8" s="229"/>
      <c r="AP8" s="156"/>
      <c r="AQ8" s="156"/>
      <c r="AR8" s="156"/>
      <c r="AS8" s="156"/>
      <c r="AT8" s="156"/>
      <c r="AU8" s="156"/>
      <c r="AV8" s="156"/>
      <c r="AW8" s="113"/>
      <c r="AX8" s="113"/>
      <c r="AY8" s="113"/>
      <c r="AZ8" s="113"/>
      <c r="BA8" s="113"/>
      <c r="BB8" s="113"/>
      <c r="BC8" s="113"/>
      <c r="BD8" s="113"/>
      <c r="BE8" s="113"/>
      <c r="BF8" s="113"/>
      <c r="BG8" s="113"/>
      <c r="BH8" s="113"/>
      <c r="BI8" s="113"/>
      <c r="BJ8" s="113"/>
      <c r="BK8" s="113"/>
      <c r="BL8" s="113"/>
      <c r="BM8" s="113"/>
      <c r="BN8" s="113"/>
      <c r="BO8" s="113"/>
      <c r="BP8" s="113"/>
      <c r="BQ8" s="113"/>
      <c r="BR8" s="113"/>
      <c r="BS8" s="113"/>
      <c r="BT8" s="113"/>
      <c r="BU8" s="113"/>
      <c r="BV8" s="113"/>
      <c r="BW8" s="113"/>
      <c r="BX8" s="113"/>
      <c r="BY8" s="113"/>
      <c r="BZ8" s="113"/>
      <c r="CA8" s="113"/>
      <c r="CB8" s="113"/>
      <c r="CC8" s="113"/>
      <c r="CD8" s="113"/>
      <c r="CE8" s="113"/>
      <c r="CF8" s="113"/>
      <c r="CG8" s="113"/>
      <c r="CH8" s="113"/>
      <c r="CI8" s="113"/>
      <c r="CJ8" s="113"/>
      <c r="CK8" s="113"/>
      <c r="CL8" s="113"/>
      <c r="CM8" s="113"/>
      <c r="CN8" s="113"/>
      <c r="CO8" s="113"/>
      <c r="CP8" s="113"/>
      <c r="CQ8" s="113"/>
      <c r="CR8" s="113"/>
      <c r="CS8" s="113"/>
      <c r="CT8" s="113"/>
      <c r="CU8" s="113"/>
      <c r="CV8" s="113"/>
      <c r="CW8" s="113"/>
      <c r="CX8" s="113"/>
      <c r="CY8" s="113"/>
      <c r="CZ8" s="113"/>
      <c r="DA8" s="113"/>
      <c r="DB8" s="113"/>
      <c r="DC8" s="113"/>
      <c r="DD8" s="113"/>
      <c r="DE8" s="113"/>
      <c r="DF8" s="113"/>
      <c r="DG8" s="113"/>
      <c r="DH8" s="113"/>
      <c r="DI8" s="113"/>
      <c r="DJ8" s="113"/>
      <c r="DK8" s="113"/>
      <c r="DL8" s="113"/>
      <c r="DM8" s="113"/>
      <c r="DN8" s="113"/>
      <c r="DO8" s="113"/>
      <c r="DP8" s="113"/>
      <c r="DQ8" s="113"/>
      <c r="DR8" s="113"/>
      <c r="DS8" s="113"/>
      <c r="DT8" s="113"/>
      <c r="DU8" s="113"/>
      <c r="DV8" s="113"/>
      <c r="DW8" s="113"/>
      <c r="DX8" s="113"/>
      <c r="DY8" s="113"/>
      <c r="DZ8" s="113"/>
      <c r="EA8" s="113"/>
      <c r="EB8" s="113"/>
      <c r="EC8" s="113"/>
      <c r="ED8" s="113"/>
      <c r="EE8" s="113"/>
      <c r="EF8" s="113"/>
      <c r="EG8" s="113"/>
      <c r="EH8" s="113"/>
      <c r="EI8" s="113"/>
      <c r="EJ8" s="113"/>
      <c r="PBU8" s="61">
        <v>0</v>
      </c>
    </row>
    <row r="9" spans="1:140 10889:10889" ht="15.95" customHeight="1" x14ac:dyDescent="0.2">
      <c r="B9" s="247"/>
      <c r="C9" s="1112"/>
      <c r="D9" s="1111"/>
      <c r="E9" s="552" t="s">
        <v>321</v>
      </c>
      <c r="F9" s="928" t="s">
        <v>37</v>
      </c>
      <c r="G9" s="566" t="s">
        <v>984</v>
      </c>
      <c r="H9" s="554"/>
      <c r="I9" s="554"/>
      <c r="J9" s="554"/>
      <c r="K9" s="554"/>
      <c r="L9" s="555"/>
      <c r="M9" s="638" t="s">
        <v>198</v>
      </c>
      <c r="N9" s="1095"/>
      <c r="O9" s="887" t="s">
        <v>948</v>
      </c>
      <c r="P9" s="887"/>
      <c r="Q9" s="1078"/>
      <c r="R9" s="887"/>
      <c r="S9" s="887"/>
      <c r="T9" s="887"/>
      <c r="U9" s="887"/>
      <c r="V9" s="887"/>
      <c r="W9" s="887"/>
      <c r="X9" s="887"/>
      <c r="Y9" s="117"/>
      <c r="Z9" s="735"/>
      <c r="AA9" s="735"/>
      <c r="AB9" s="748"/>
      <c r="AC9" s="1121" t="s">
        <v>513</v>
      </c>
      <c r="AD9" s="1135">
        <v>1</v>
      </c>
      <c r="AE9" s="748"/>
      <c r="AF9" s="748"/>
      <c r="AG9" s="748"/>
      <c r="AH9" s="748"/>
      <c r="AI9" s="735"/>
      <c r="AJ9" s="735"/>
      <c r="AK9" s="735"/>
      <c r="AL9" s="117"/>
      <c r="AM9" s="117"/>
      <c r="AN9" s="117"/>
      <c r="AO9" s="229"/>
      <c r="AP9" s="156"/>
      <c r="AQ9" s="156"/>
      <c r="AR9" s="156"/>
      <c r="AS9" s="156"/>
      <c r="AT9" s="156"/>
      <c r="AU9" s="156"/>
      <c r="AV9" s="156"/>
      <c r="AW9" s="113"/>
      <c r="AX9" s="113"/>
      <c r="AY9" s="113"/>
      <c r="AZ9" s="113"/>
      <c r="BA9" s="113"/>
      <c r="BB9" s="113"/>
      <c r="BC9" s="113"/>
      <c r="BD9" s="113"/>
      <c r="BE9" s="113"/>
      <c r="BF9" s="113"/>
      <c r="BG9" s="113"/>
      <c r="BH9" s="113"/>
      <c r="BI9" s="113"/>
      <c r="BJ9" s="113"/>
      <c r="BK9" s="113"/>
      <c r="BL9" s="113"/>
      <c r="BM9" s="113"/>
      <c r="BN9" s="113"/>
      <c r="BO9" s="113"/>
      <c r="BP9" s="113"/>
      <c r="BQ9" s="113"/>
      <c r="BR9" s="113"/>
      <c r="BS9" s="113"/>
      <c r="BT9" s="113"/>
      <c r="BU9" s="113"/>
      <c r="BV9" s="113"/>
      <c r="BW9" s="113"/>
      <c r="BX9" s="113"/>
      <c r="BY9" s="113"/>
      <c r="BZ9" s="113"/>
      <c r="CA9" s="113"/>
      <c r="CB9" s="113"/>
      <c r="CC9" s="113"/>
      <c r="CD9" s="113"/>
      <c r="CE9" s="113"/>
      <c r="CF9" s="113"/>
      <c r="CG9" s="113"/>
      <c r="CH9" s="113"/>
      <c r="CI9" s="113"/>
      <c r="CJ9" s="113"/>
      <c r="CK9" s="113"/>
      <c r="CL9" s="113"/>
      <c r="CM9" s="113"/>
      <c r="CN9" s="113"/>
      <c r="CO9" s="113"/>
      <c r="CP9" s="113"/>
      <c r="CQ9" s="113"/>
      <c r="CR9" s="113"/>
      <c r="CS9" s="113"/>
      <c r="CT9" s="113"/>
      <c r="CU9" s="113"/>
      <c r="CV9" s="113"/>
      <c r="CW9" s="113"/>
      <c r="CX9" s="113"/>
      <c r="CY9" s="113"/>
      <c r="CZ9" s="113"/>
      <c r="DA9" s="113"/>
      <c r="DB9" s="113"/>
      <c r="DC9" s="113"/>
      <c r="DD9" s="113"/>
      <c r="DE9" s="113"/>
      <c r="DF9" s="113"/>
      <c r="DG9" s="113"/>
      <c r="DH9" s="113"/>
      <c r="DI9" s="113"/>
      <c r="DJ9" s="113"/>
      <c r="DK9" s="113"/>
      <c r="DL9" s="113"/>
      <c r="DM9" s="113"/>
      <c r="DN9" s="113"/>
      <c r="DO9" s="113"/>
      <c r="DP9" s="113"/>
      <c r="DQ9" s="113"/>
      <c r="DR9" s="113"/>
      <c r="DS9" s="113"/>
      <c r="DT9" s="113"/>
      <c r="DU9" s="113"/>
      <c r="DV9" s="113"/>
      <c r="DW9" s="113"/>
      <c r="DX9" s="113"/>
      <c r="DY9" s="113"/>
      <c r="DZ9" s="113"/>
      <c r="EA9" s="113"/>
      <c r="EB9" s="113"/>
      <c r="EC9" s="113"/>
      <c r="ED9" s="113"/>
      <c r="EE9" s="113"/>
      <c r="EF9" s="113"/>
      <c r="EG9" s="113"/>
      <c r="EH9" s="113"/>
      <c r="EI9" s="113"/>
      <c r="EJ9" s="113"/>
      <c r="PBU9" s="61">
        <v>0</v>
      </c>
    </row>
    <row r="10" spans="1:140 10889:10889" ht="15.95" customHeight="1" x14ac:dyDescent="0.2">
      <c r="B10" s="247"/>
      <c r="C10" s="556"/>
      <c r="D10" s="557"/>
      <c r="E10" s="558"/>
      <c r="F10" s="113"/>
      <c r="G10" s="113"/>
      <c r="H10" s="113"/>
      <c r="I10" s="113"/>
      <c r="J10" s="113"/>
      <c r="K10" s="113"/>
      <c r="L10" s="113"/>
      <c r="M10" s="113"/>
      <c r="N10" s="887"/>
      <c r="O10" s="887"/>
      <c r="P10" s="1050"/>
      <c r="Q10" s="1078"/>
      <c r="R10" s="887"/>
      <c r="S10" s="887"/>
      <c r="T10" s="887"/>
      <c r="U10" s="887"/>
      <c r="V10" s="887"/>
      <c r="W10" s="887"/>
      <c r="X10" s="887"/>
      <c r="Y10" s="117"/>
      <c r="Z10" s="735"/>
      <c r="AA10" s="735"/>
      <c r="AB10" s="748"/>
      <c r="AC10" s="1140" t="s">
        <v>514</v>
      </c>
      <c r="AD10" s="1135">
        <f>IF(table&gt;3,IF(table&gt;6,3,2),1)</f>
        <v>1</v>
      </c>
      <c r="AE10" s="748"/>
      <c r="AF10" s="748"/>
      <c r="AG10" s="748"/>
      <c r="AH10" s="748"/>
      <c r="AI10" s="735"/>
      <c r="AJ10" s="735"/>
      <c r="AK10" s="735"/>
      <c r="AL10" s="117"/>
      <c r="AM10" s="117"/>
      <c r="AN10" s="117"/>
      <c r="AO10" s="229"/>
      <c r="AP10" s="156"/>
      <c r="AQ10" s="156"/>
      <c r="AR10" s="156"/>
      <c r="AS10" s="156"/>
      <c r="AT10" s="156"/>
      <c r="AU10" s="156"/>
      <c r="AV10" s="156"/>
      <c r="AW10" s="113"/>
      <c r="AX10" s="113"/>
      <c r="AY10" s="113"/>
      <c r="AZ10" s="113"/>
      <c r="BA10" s="113"/>
      <c r="BB10" s="113"/>
      <c r="BC10" s="113"/>
      <c r="BD10" s="113"/>
      <c r="BE10" s="113"/>
      <c r="BF10" s="113"/>
      <c r="BG10" s="113"/>
      <c r="BH10" s="113"/>
      <c r="BI10" s="113"/>
      <c r="BJ10" s="113"/>
      <c r="BK10" s="113"/>
      <c r="BL10" s="113"/>
      <c r="BM10" s="113"/>
      <c r="BN10" s="113"/>
      <c r="BO10" s="113"/>
      <c r="BP10" s="113"/>
      <c r="BQ10" s="113"/>
      <c r="BR10" s="113"/>
      <c r="BS10" s="113"/>
      <c r="BT10" s="113"/>
      <c r="BU10" s="113"/>
      <c r="BV10" s="113"/>
      <c r="BW10" s="113"/>
      <c r="BX10" s="113"/>
      <c r="BY10" s="113"/>
      <c r="BZ10" s="113"/>
      <c r="CA10" s="113"/>
      <c r="CB10" s="113"/>
      <c r="CC10" s="113"/>
      <c r="CD10" s="113"/>
      <c r="CE10" s="113"/>
      <c r="CF10" s="113"/>
      <c r="CG10" s="113"/>
      <c r="CH10" s="113"/>
      <c r="CI10" s="113"/>
      <c r="CJ10" s="113"/>
      <c r="CK10" s="113"/>
      <c r="CL10" s="113"/>
      <c r="CM10" s="113"/>
      <c r="CN10" s="113"/>
      <c r="CO10" s="113"/>
      <c r="CP10" s="113"/>
      <c r="CQ10" s="113"/>
      <c r="CR10" s="113"/>
      <c r="CS10" s="113"/>
      <c r="CT10" s="113"/>
      <c r="CU10" s="113"/>
      <c r="CV10" s="113"/>
      <c r="CW10" s="113"/>
      <c r="CX10" s="113"/>
      <c r="CY10" s="113"/>
      <c r="CZ10" s="113"/>
      <c r="DA10" s="113"/>
      <c r="DB10" s="113"/>
      <c r="DC10" s="113"/>
      <c r="DD10" s="113"/>
      <c r="DE10" s="113"/>
      <c r="DF10" s="113"/>
      <c r="DG10" s="113"/>
      <c r="DH10" s="113"/>
      <c r="DI10" s="113"/>
      <c r="DJ10" s="113"/>
      <c r="DK10" s="113"/>
      <c r="DL10" s="113"/>
      <c r="DM10" s="113"/>
      <c r="DN10" s="113"/>
      <c r="DO10" s="113"/>
      <c r="DP10" s="113"/>
      <c r="DQ10" s="113"/>
      <c r="DR10" s="113"/>
      <c r="DS10" s="113"/>
      <c r="DT10" s="113"/>
      <c r="DU10" s="113"/>
      <c r="DV10" s="113"/>
      <c r="DW10" s="113"/>
      <c r="DX10" s="113"/>
      <c r="DY10" s="113"/>
      <c r="DZ10" s="113"/>
      <c r="EA10" s="113"/>
      <c r="EB10" s="113"/>
      <c r="EC10" s="113"/>
      <c r="ED10" s="113"/>
      <c r="EE10" s="113"/>
      <c r="EF10" s="113"/>
      <c r="EG10" s="113"/>
      <c r="EH10" s="113"/>
      <c r="EI10" s="113"/>
      <c r="EJ10" s="113"/>
      <c r="PBU10" s="61">
        <v>0</v>
      </c>
    </row>
    <row r="11" spans="1:140 10889:10889" s="171" customFormat="1" ht="15.95" customHeight="1" x14ac:dyDescent="0.2">
      <c r="A11" s="559"/>
      <c r="B11" s="247"/>
      <c r="C11" s="113"/>
      <c r="D11" s="113"/>
      <c r="E11" s="113"/>
      <c r="F11" s="587"/>
      <c r="G11" s="113"/>
      <c r="H11" s="113"/>
      <c r="I11" s="113"/>
      <c r="J11" s="113"/>
      <c r="K11" s="113"/>
      <c r="L11" s="117"/>
      <c r="M11" s="113"/>
      <c r="N11" s="591"/>
      <c r="O11" s="117"/>
      <c r="P11" s="117"/>
      <c r="Q11" s="117"/>
      <c r="R11" s="117"/>
      <c r="S11" s="117"/>
      <c r="T11" s="117"/>
      <c r="U11" s="117"/>
      <c r="V11" s="117"/>
      <c r="W11" s="117"/>
      <c r="X11" s="117"/>
      <c r="Y11" s="117"/>
      <c r="Z11" s="735"/>
      <c r="AA11" s="735"/>
      <c r="AB11" s="748"/>
      <c r="AC11" s="1121" t="s">
        <v>515</v>
      </c>
      <c r="AD11" s="1141">
        <v>0.3520180742301261</v>
      </c>
      <c r="AE11" s="748"/>
      <c r="AF11" s="748"/>
      <c r="AG11" s="748"/>
      <c r="AH11" s="748"/>
      <c r="AI11" s="735"/>
      <c r="AJ11" s="735"/>
      <c r="AK11" s="735"/>
      <c r="AL11" s="117"/>
      <c r="AM11" s="117"/>
      <c r="AN11" s="117"/>
      <c r="AO11" s="229"/>
      <c r="AP11" s="156"/>
      <c r="AQ11" s="156"/>
      <c r="AR11" s="156"/>
      <c r="AS11" s="156"/>
      <c r="AT11" s="156"/>
      <c r="AU11" s="156"/>
      <c r="AV11" s="156"/>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PBU11" s="171">
        <v>0</v>
      </c>
    </row>
    <row r="12" spans="1:140 10889:10889" s="171" customFormat="1" ht="12.75" customHeight="1" x14ac:dyDescent="0.2">
      <c r="A12" s="559"/>
      <c r="B12" s="247"/>
      <c r="C12" s="247"/>
      <c r="D12" s="247"/>
      <c r="E12" s="1236" t="s">
        <v>967</v>
      </c>
      <c r="F12" s="1241"/>
      <c r="G12" s="1241"/>
      <c r="H12" s="1241"/>
      <c r="I12" s="1241"/>
      <c r="J12" s="1241"/>
      <c r="K12" s="1241"/>
      <c r="L12" s="1241"/>
      <c r="M12" s="1241"/>
      <c r="N12" s="1241"/>
      <c r="O12" s="1241"/>
      <c r="P12" s="1241"/>
      <c r="Q12" s="1242"/>
      <c r="R12" s="1242"/>
      <c r="S12" s="1242"/>
      <c r="T12" s="1242"/>
      <c r="U12" s="1242"/>
      <c r="V12" s="1242"/>
      <c r="W12" s="148"/>
      <c r="X12" s="117"/>
      <c r="Y12" s="117"/>
      <c r="Z12" s="735"/>
      <c r="AA12" s="735"/>
      <c r="AB12" s="759"/>
      <c r="AC12" s="1121" t="s">
        <v>516</v>
      </c>
      <c r="AD12" s="1141">
        <v>0.23704345224541704</v>
      </c>
      <c r="AE12" s="748"/>
      <c r="AF12" s="748"/>
      <c r="AG12" s="748"/>
      <c r="AH12" s="748"/>
      <c r="AI12" s="735"/>
      <c r="AJ12" s="735"/>
      <c r="AK12" s="735"/>
      <c r="AL12" s="229"/>
      <c r="AM12" s="229"/>
      <c r="AN12" s="229"/>
      <c r="AO12" s="229"/>
      <c r="AP12" s="156"/>
      <c r="AQ12" s="156"/>
      <c r="AR12" s="156"/>
      <c r="AS12" s="156"/>
      <c r="AT12" s="156"/>
      <c r="AU12" s="156"/>
      <c r="AV12" s="156"/>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c r="BS12" s="113"/>
      <c r="BT12" s="113"/>
      <c r="BU12" s="113"/>
      <c r="BV12" s="113"/>
      <c r="BW12" s="113"/>
      <c r="BX12" s="113"/>
      <c r="BY12" s="113"/>
      <c r="BZ12" s="113"/>
      <c r="CA12" s="113"/>
      <c r="CB12" s="113"/>
      <c r="CC12" s="113"/>
      <c r="CD12" s="113"/>
      <c r="CE12" s="113"/>
      <c r="CF12" s="113"/>
      <c r="CG12" s="113"/>
      <c r="CH12" s="113"/>
      <c r="CI12" s="113"/>
      <c r="CJ12" s="113"/>
      <c r="CK12" s="113"/>
      <c r="CL12" s="113"/>
      <c r="CM12" s="113"/>
      <c r="CN12" s="113"/>
      <c r="CO12" s="113"/>
      <c r="CP12" s="113"/>
      <c r="CQ12" s="113"/>
      <c r="CR12" s="113"/>
      <c r="CS12" s="113"/>
      <c r="CT12" s="113"/>
      <c r="CU12" s="113"/>
      <c r="CV12" s="113"/>
      <c r="CW12" s="113"/>
      <c r="CX12" s="113"/>
      <c r="CY12" s="113"/>
      <c r="CZ12" s="113"/>
      <c r="DA12" s="113"/>
      <c r="DB12" s="113"/>
      <c r="DC12" s="113"/>
      <c r="DD12" s="113"/>
      <c r="DE12" s="113"/>
      <c r="DF12" s="113"/>
      <c r="DG12" s="113"/>
      <c r="DH12" s="113"/>
      <c r="DI12" s="113"/>
      <c r="DJ12" s="113"/>
      <c r="DK12" s="113"/>
      <c r="DL12" s="113"/>
      <c r="DM12" s="113"/>
      <c r="DN12" s="113"/>
      <c r="DO12" s="113"/>
      <c r="DP12" s="113"/>
      <c r="DQ12" s="113"/>
      <c r="DR12" s="113"/>
      <c r="DS12" s="113"/>
      <c r="DT12" s="113"/>
      <c r="DU12" s="113"/>
      <c r="DV12" s="113"/>
      <c r="DW12" s="113"/>
      <c r="DX12" s="113"/>
      <c r="DY12" s="113"/>
      <c r="DZ12" s="113"/>
      <c r="EA12" s="113"/>
      <c r="EB12" s="113"/>
      <c r="EC12" s="113"/>
      <c r="ED12" s="113"/>
      <c r="EE12" s="113"/>
      <c r="EF12" s="113"/>
      <c r="EG12" s="113"/>
      <c r="EH12" s="113"/>
      <c r="EI12" s="113"/>
      <c r="EJ12" s="113"/>
      <c r="PBU12" s="171">
        <v>0</v>
      </c>
    </row>
    <row r="13" spans="1:140 10889:10889" s="171" customFormat="1" ht="12.75" customHeight="1" x14ac:dyDescent="0.2">
      <c r="A13" s="559"/>
      <c r="B13" s="247"/>
      <c r="C13" s="247"/>
      <c r="D13" s="247"/>
      <c r="E13" s="1243"/>
      <c r="F13" s="563"/>
      <c r="G13" s="563"/>
      <c r="H13" s="132"/>
      <c r="I13" s="132"/>
      <c r="J13" s="563"/>
      <c r="K13" s="563"/>
      <c r="L13" s="563"/>
      <c r="M13" s="563"/>
      <c r="N13" s="563"/>
      <c r="O13" s="563"/>
      <c r="P13" s="563"/>
      <c r="Q13" s="563"/>
      <c r="R13" s="132"/>
      <c r="S13" s="132"/>
      <c r="T13" s="132"/>
      <c r="U13" s="132"/>
      <c r="V13" s="132"/>
      <c r="W13" s="1244"/>
      <c r="X13" s="117"/>
      <c r="Y13" s="117"/>
      <c r="Z13" s="735"/>
      <c r="AA13" s="735"/>
      <c r="AB13" s="759"/>
      <c r="AC13" s="1121" t="s">
        <v>517</v>
      </c>
      <c r="AD13" s="1141">
        <v>0.23704345224541704</v>
      </c>
      <c r="AE13" s="748"/>
      <c r="AF13" s="748"/>
      <c r="AG13" s="748"/>
      <c r="AH13" s="748"/>
      <c r="AI13" s="735"/>
      <c r="AJ13" s="735"/>
      <c r="AK13" s="735"/>
      <c r="AL13" s="229"/>
      <c r="AM13" s="229"/>
      <c r="AN13" s="229"/>
      <c r="AO13" s="229"/>
      <c r="AP13" s="156"/>
      <c r="AQ13" s="156"/>
      <c r="AR13" s="156"/>
      <c r="AS13" s="156"/>
      <c r="AT13" s="156"/>
      <c r="AU13" s="156"/>
      <c r="AV13" s="156"/>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c r="BS13" s="113"/>
      <c r="BT13" s="113"/>
      <c r="BU13" s="113"/>
      <c r="BV13" s="113"/>
      <c r="BW13" s="113"/>
      <c r="BX13" s="113"/>
      <c r="BY13" s="113"/>
      <c r="BZ13" s="113"/>
      <c r="CA13" s="113"/>
      <c r="CB13" s="113"/>
      <c r="CC13" s="113"/>
      <c r="CD13" s="113"/>
      <c r="CE13" s="113"/>
      <c r="CF13" s="113"/>
      <c r="CG13" s="113"/>
      <c r="CH13" s="113"/>
      <c r="CI13" s="113"/>
      <c r="CJ13" s="113"/>
      <c r="CK13" s="113"/>
      <c r="CL13" s="113"/>
      <c r="CM13" s="113"/>
      <c r="CN13" s="113"/>
      <c r="CO13" s="113"/>
      <c r="CP13" s="113"/>
      <c r="CQ13" s="113"/>
      <c r="CR13" s="113"/>
      <c r="CS13" s="113"/>
      <c r="CT13" s="113"/>
      <c r="CU13" s="113"/>
      <c r="CV13" s="113"/>
      <c r="CW13" s="113"/>
      <c r="CX13" s="113"/>
      <c r="CY13" s="113"/>
      <c r="CZ13" s="113"/>
      <c r="DA13" s="113"/>
      <c r="DB13" s="113"/>
      <c r="DC13" s="113"/>
      <c r="DD13" s="113"/>
      <c r="DE13" s="113"/>
      <c r="DF13" s="113"/>
      <c r="DG13" s="113"/>
      <c r="DH13" s="113"/>
      <c r="DI13" s="113"/>
      <c r="DJ13" s="113"/>
      <c r="DK13" s="113"/>
      <c r="DL13" s="113"/>
      <c r="DM13" s="113"/>
      <c r="DN13" s="113"/>
      <c r="DO13" s="113"/>
      <c r="DP13" s="113"/>
      <c r="DQ13" s="113"/>
      <c r="DR13" s="113"/>
      <c r="DS13" s="113"/>
      <c r="DT13" s="113"/>
      <c r="DU13" s="113"/>
      <c r="DV13" s="113"/>
      <c r="DW13" s="113"/>
      <c r="DX13" s="113"/>
      <c r="DY13" s="113"/>
      <c r="DZ13" s="113"/>
      <c r="EA13" s="113"/>
      <c r="EB13" s="113"/>
      <c r="EC13" s="113"/>
      <c r="ED13" s="113"/>
      <c r="EE13" s="113"/>
      <c r="EF13" s="113"/>
      <c r="EG13" s="113"/>
      <c r="EH13" s="113"/>
      <c r="EI13" s="113"/>
      <c r="EJ13" s="113"/>
      <c r="PBU13" s="171">
        <v>0</v>
      </c>
    </row>
    <row r="14" spans="1:140 10889:10889" s="171" customFormat="1" ht="12.75" customHeight="1" x14ac:dyDescent="0.2">
      <c r="A14" s="544"/>
      <c r="B14" s="247"/>
      <c r="C14" s="247"/>
      <c r="D14" s="247"/>
      <c r="E14" s="1243"/>
      <c r="F14" s="563"/>
      <c r="G14" s="563"/>
      <c r="H14" s="132"/>
      <c r="I14" s="563"/>
      <c r="J14" s="1178"/>
      <c r="K14" s="563"/>
      <c r="L14" s="563"/>
      <c r="M14" s="563"/>
      <c r="N14" s="563"/>
      <c r="O14" s="563"/>
      <c r="P14" s="563"/>
      <c r="Q14" s="563"/>
      <c r="R14" s="132"/>
      <c r="S14" s="132"/>
      <c r="T14" s="132"/>
      <c r="U14" s="132"/>
      <c r="V14" s="132"/>
      <c r="W14" s="1244"/>
      <c r="X14" s="117"/>
      <c r="Y14" s="117"/>
      <c r="Z14" s="735"/>
      <c r="AA14" s="735"/>
      <c r="AB14" s="759"/>
      <c r="AC14" s="1121" t="s">
        <v>520</v>
      </c>
      <c r="AD14" s="1135">
        <v>1</v>
      </c>
      <c r="AE14" s="748"/>
      <c r="AF14" s="748"/>
      <c r="AG14" s="748"/>
      <c r="AH14" s="748"/>
      <c r="AI14" s="735"/>
      <c r="AJ14" s="735"/>
      <c r="AK14" s="735"/>
      <c r="AL14" s="229"/>
      <c r="AM14" s="229"/>
      <c r="AN14" s="229"/>
      <c r="AO14" s="229"/>
      <c r="AP14" s="156"/>
      <c r="AQ14" s="156"/>
      <c r="AR14" s="156"/>
      <c r="AS14" s="156"/>
      <c r="AT14" s="156"/>
      <c r="AU14" s="156"/>
      <c r="AV14" s="156"/>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c r="BS14" s="113"/>
      <c r="BT14" s="113"/>
      <c r="BU14" s="113"/>
      <c r="BV14" s="113"/>
      <c r="BW14" s="113"/>
      <c r="BX14" s="113"/>
      <c r="BY14" s="113"/>
      <c r="BZ14" s="113"/>
      <c r="CA14" s="113"/>
      <c r="CB14" s="113"/>
      <c r="CC14" s="113"/>
      <c r="CD14" s="113"/>
      <c r="CE14" s="113"/>
      <c r="CF14" s="113"/>
      <c r="CG14" s="113"/>
      <c r="CH14" s="113"/>
      <c r="CI14" s="113"/>
      <c r="CJ14" s="113"/>
      <c r="CK14" s="113"/>
      <c r="CL14" s="113"/>
      <c r="CM14" s="113"/>
      <c r="CN14" s="113"/>
      <c r="CO14" s="113"/>
      <c r="CP14" s="113"/>
      <c r="CQ14" s="113"/>
      <c r="CR14" s="113"/>
      <c r="CS14" s="113"/>
      <c r="CT14" s="113"/>
      <c r="CU14" s="113"/>
      <c r="CV14" s="113"/>
      <c r="CW14" s="113"/>
      <c r="CX14" s="113"/>
      <c r="CY14" s="113"/>
      <c r="CZ14" s="113"/>
      <c r="DA14" s="113"/>
      <c r="DB14" s="113"/>
      <c r="DC14" s="113"/>
      <c r="DD14" s="113"/>
      <c r="DE14" s="113"/>
      <c r="DF14" s="113"/>
      <c r="DG14" s="113"/>
      <c r="DH14" s="113"/>
      <c r="DI14" s="113"/>
      <c r="DJ14" s="113"/>
      <c r="DK14" s="113"/>
      <c r="DL14" s="113"/>
      <c r="DM14" s="113"/>
      <c r="DN14" s="113"/>
      <c r="DO14" s="113"/>
      <c r="DP14" s="113"/>
      <c r="DQ14" s="113"/>
      <c r="DR14" s="113"/>
      <c r="DS14" s="113"/>
      <c r="DT14" s="113"/>
      <c r="DU14" s="113"/>
      <c r="DV14" s="113"/>
      <c r="DW14" s="113"/>
      <c r="DX14" s="113"/>
      <c r="DY14" s="113"/>
      <c r="DZ14" s="113"/>
      <c r="EA14" s="113"/>
      <c r="EB14" s="113"/>
      <c r="EC14" s="113"/>
      <c r="ED14" s="113"/>
      <c r="EE14" s="113"/>
      <c r="EF14" s="113"/>
      <c r="EG14" s="113"/>
      <c r="EH14" s="113"/>
      <c r="EI14" s="113"/>
      <c r="EJ14" s="113"/>
      <c r="PBU14" s="171">
        <v>0</v>
      </c>
    </row>
    <row r="15" spans="1:140 10889:10889" s="171" customFormat="1" ht="12.75" customHeight="1" x14ac:dyDescent="0.2">
      <c r="A15" s="544"/>
      <c r="B15" s="247"/>
      <c r="C15" s="247"/>
      <c r="D15" s="247"/>
      <c r="E15" s="1243"/>
      <c r="F15" s="563"/>
      <c r="G15" s="563"/>
      <c r="H15" s="132"/>
      <c r="I15" s="563"/>
      <c r="J15" s="563"/>
      <c r="K15" s="563"/>
      <c r="L15" s="563"/>
      <c r="M15" s="563"/>
      <c r="N15" s="563"/>
      <c r="O15" s="563"/>
      <c r="P15" s="563"/>
      <c r="Q15" s="563"/>
      <c r="R15" s="132"/>
      <c r="S15" s="132"/>
      <c r="T15" s="132"/>
      <c r="U15" s="132"/>
      <c r="V15" s="132"/>
      <c r="W15" s="1244"/>
      <c r="X15" s="117"/>
      <c r="Y15" s="117"/>
      <c r="Z15" s="735"/>
      <c r="AA15" s="735"/>
      <c r="AB15" s="741"/>
      <c r="AC15" s="735"/>
      <c r="AD15" s="735"/>
      <c r="AE15" s="735"/>
      <c r="AF15" s="735"/>
      <c r="AG15" s="735"/>
      <c r="AH15" s="735"/>
      <c r="AI15" s="735"/>
      <c r="AJ15" s="735"/>
      <c r="AK15" s="735"/>
      <c r="AL15" s="229"/>
      <c r="AM15" s="229"/>
      <c r="AN15" s="229"/>
      <c r="AO15" s="229"/>
      <c r="AP15" s="156"/>
      <c r="AQ15" s="156"/>
      <c r="AR15" s="156"/>
      <c r="AS15" s="156"/>
      <c r="AT15" s="156"/>
      <c r="AU15" s="156"/>
      <c r="AV15" s="156"/>
      <c r="AW15" s="113"/>
      <c r="AX15" s="113"/>
      <c r="AY15" s="113"/>
      <c r="AZ15" s="113"/>
      <c r="BA15" s="113"/>
      <c r="BB15" s="113"/>
      <c r="BC15" s="113"/>
      <c r="BD15" s="113"/>
      <c r="BE15" s="113"/>
      <c r="BF15" s="113"/>
      <c r="BG15" s="113"/>
      <c r="BH15" s="113"/>
      <c r="BI15" s="113"/>
      <c r="BJ15" s="113"/>
      <c r="BK15" s="113"/>
      <c r="BL15" s="113"/>
      <c r="BM15" s="113"/>
      <c r="BN15" s="113"/>
      <c r="BO15" s="113"/>
      <c r="BP15" s="113"/>
      <c r="BQ15" s="113"/>
      <c r="BR15" s="113"/>
      <c r="BS15" s="113"/>
      <c r="BT15" s="113"/>
      <c r="BU15" s="113"/>
      <c r="BV15" s="113"/>
      <c r="BW15" s="113"/>
      <c r="BX15" s="113"/>
      <c r="BY15" s="113"/>
      <c r="BZ15" s="113"/>
      <c r="CA15" s="113"/>
      <c r="CB15" s="113"/>
      <c r="CC15" s="113"/>
      <c r="CD15" s="113"/>
      <c r="CE15" s="113"/>
      <c r="CF15" s="113"/>
      <c r="CG15" s="113"/>
      <c r="CH15" s="113"/>
      <c r="CI15" s="113"/>
      <c r="CJ15" s="113"/>
      <c r="CK15" s="113"/>
      <c r="CL15" s="113"/>
      <c r="CM15" s="113"/>
      <c r="CN15" s="113"/>
      <c r="CO15" s="113"/>
      <c r="CP15" s="113"/>
      <c r="CQ15" s="113"/>
      <c r="CR15" s="113"/>
      <c r="CS15" s="113"/>
      <c r="CT15" s="113"/>
      <c r="CU15" s="113"/>
      <c r="CV15" s="113"/>
      <c r="CW15" s="113"/>
      <c r="CX15" s="113"/>
      <c r="CY15" s="113"/>
      <c r="CZ15" s="113"/>
      <c r="DA15" s="113"/>
      <c r="DB15" s="113"/>
      <c r="DC15" s="113"/>
      <c r="DD15" s="113"/>
      <c r="DE15" s="113"/>
      <c r="DF15" s="113"/>
      <c r="DG15" s="113"/>
      <c r="DH15" s="113"/>
      <c r="DI15" s="113"/>
      <c r="DJ15" s="113"/>
      <c r="DK15" s="113"/>
      <c r="DL15" s="113"/>
      <c r="DM15" s="113"/>
      <c r="DN15" s="113"/>
      <c r="DO15" s="113"/>
      <c r="DP15" s="113"/>
      <c r="DQ15" s="113"/>
      <c r="DR15" s="113"/>
      <c r="DS15" s="113"/>
      <c r="DT15" s="113"/>
      <c r="DU15" s="113"/>
      <c r="DV15" s="113"/>
      <c r="DW15" s="113"/>
      <c r="DX15" s="113"/>
      <c r="DY15" s="113"/>
      <c r="DZ15" s="113"/>
      <c r="EA15" s="113"/>
      <c r="EB15" s="113"/>
      <c r="EC15" s="113"/>
      <c r="ED15" s="113"/>
      <c r="EE15" s="113"/>
      <c r="EF15" s="113"/>
      <c r="EG15" s="113"/>
      <c r="EH15" s="113"/>
      <c r="EI15" s="113"/>
      <c r="EJ15" s="113"/>
      <c r="PBU15" s="171">
        <v>0</v>
      </c>
    </row>
    <row r="16" spans="1:140 10889:10889" s="171" customFormat="1" ht="12.75" customHeight="1" x14ac:dyDescent="0.2">
      <c r="A16" s="544"/>
      <c r="B16" s="247"/>
      <c r="C16" s="247"/>
      <c r="D16" s="247"/>
      <c r="E16" s="1243"/>
      <c r="F16" s="563"/>
      <c r="G16" s="563"/>
      <c r="H16" s="563"/>
      <c r="I16" s="132"/>
      <c r="J16" s="563"/>
      <c r="K16" s="563"/>
      <c r="L16" s="563"/>
      <c r="M16" s="563"/>
      <c r="N16" s="563"/>
      <c r="O16" s="563"/>
      <c r="P16" s="563"/>
      <c r="Q16" s="563"/>
      <c r="R16" s="132"/>
      <c r="S16" s="132"/>
      <c r="T16" s="132"/>
      <c r="U16" s="132"/>
      <c r="V16" s="132"/>
      <c r="W16" s="1244"/>
      <c r="X16" s="117"/>
      <c r="Y16" s="117"/>
      <c r="Z16" s="117"/>
      <c r="AA16" s="117"/>
      <c r="AB16" s="759"/>
      <c r="AC16" s="748"/>
      <c r="AD16" s="748"/>
      <c r="AE16" s="748"/>
      <c r="AF16" s="748"/>
      <c r="AG16" s="748"/>
      <c r="AH16" s="748"/>
      <c r="AI16" s="748"/>
      <c r="AJ16" s="748"/>
      <c r="AK16" s="229"/>
      <c r="AL16" s="229"/>
      <c r="AM16" s="229"/>
      <c r="AN16" s="229"/>
      <c r="AO16" s="229"/>
      <c r="AP16" s="156"/>
      <c r="AQ16" s="156"/>
      <c r="AR16" s="156"/>
      <c r="AS16" s="156"/>
      <c r="AT16" s="156"/>
      <c r="AU16" s="156"/>
      <c r="AV16" s="156"/>
      <c r="AW16" s="113"/>
      <c r="AX16" s="113"/>
      <c r="AY16" s="113"/>
      <c r="AZ16" s="113"/>
      <c r="BA16" s="113"/>
      <c r="BB16" s="113"/>
      <c r="BC16" s="113"/>
      <c r="BD16" s="113"/>
      <c r="BE16" s="113"/>
      <c r="BF16" s="113"/>
      <c r="BG16" s="113"/>
      <c r="BH16" s="113"/>
      <c r="BI16" s="113"/>
      <c r="BJ16" s="113"/>
      <c r="BK16" s="113"/>
      <c r="BL16" s="113"/>
      <c r="BM16" s="113"/>
      <c r="BN16" s="113"/>
      <c r="BO16" s="113"/>
      <c r="BP16" s="113"/>
      <c r="BQ16" s="113"/>
      <c r="BR16" s="113"/>
      <c r="BS16" s="113"/>
      <c r="BT16" s="113"/>
      <c r="BU16" s="113"/>
      <c r="BV16" s="113"/>
      <c r="BW16" s="113"/>
      <c r="BX16" s="113"/>
      <c r="BY16" s="113"/>
      <c r="BZ16" s="113"/>
      <c r="CA16" s="113"/>
      <c r="CB16" s="113"/>
      <c r="CC16" s="113"/>
      <c r="CD16" s="113"/>
      <c r="CE16" s="113"/>
      <c r="CF16" s="113"/>
      <c r="CG16" s="113"/>
      <c r="CH16" s="113"/>
      <c r="CI16" s="113"/>
      <c r="CJ16" s="113"/>
      <c r="CK16" s="113"/>
      <c r="CL16" s="113"/>
      <c r="CM16" s="113"/>
      <c r="CN16" s="113"/>
      <c r="CO16" s="113"/>
      <c r="CP16" s="113"/>
      <c r="CQ16" s="113"/>
      <c r="CR16" s="113"/>
      <c r="CS16" s="113"/>
      <c r="CT16" s="113"/>
      <c r="CU16" s="113"/>
      <c r="CV16" s="113"/>
      <c r="CW16" s="113"/>
      <c r="CX16" s="113"/>
      <c r="CY16" s="113"/>
      <c r="CZ16" s="113"/>
      <c r="DA16" s="113"/>
      <c r="DB16" s="113"/>
      <c r="DC16" s="113"/>
      <c r="DD16" s="113"/>
      <c r="DE16" s="113"/>
      <c r="DF16" s="113"/>
      <c r="DG16" s="113"/>
      <c r="DH16" s="113"/>
      <c r="DI16" s="113"/>
      <c r="DJ16" s="113"/>
      <c r="DK16" s="113"/>
      <c r="DL16" s="113"/>
      <c r="DM16" s="113"/>
      <c r="DN16" s="113"/>
      <c r="DO16" s="113"/>
      <c r="DP16" s="113"/>
      <c r="DQ16" s="113"/>
      <c r="DR16" s="113"/>
      <c r="DS16" s="113"/>
      <c r="DT16" s="113"/>
      <c r="DU16" s="113"/>
      <c r="DV16" s="113"/>
      <c r="DW16" s="113"/>
      <c r="DX16" s="113"/>
      <c r="DY16" s="113"/>
      <c r="DZ16" s="113"/>
      <c r="EA16" s="113"/>
      <c r="EB16" s="113"/>
      <c r="EC16" s="113"/>
      <c r="ED16" s="113"/>
      <c r="EE16" s="113"/>
      <c r="EF16" s="113"/>
      <c r="EG16" s="113"/>
      <c r="EH16" s="113"/>
      <c r="EI16" s="113"/>
      <c r="EJ16" s="113"/>
      <c r="PBU16" s="171">
        <v>0</v>
      </c>
    </row>
    <row r="17" spans="1:140 10889:10889" s="171" customFormat="1" ht="12.75" customHeight="1" x14ac:dyDescent="0.2">
      <c r="A17" s="544"/>
      <c r="B17" s="918"/>
      <c r="C17" s="247"/>
      <c r="D17" s="247"/>
      <c r="E17" s="1243"/>
      <c r="F17" s="563"/>
      <c r="G17" s="563"/>
      <c r="H17" s="132"/>
      <c r="I17" s="132"/>
      <c r="J17" s="563"/>
      <c r="K17" s="563"/>
      <c r="L17" s="563"/>
      <c r="M17" s="563"/>
      <c r="N17" s="563"/>
      <c r="O17" s="563"/>
      <c r="P17" s="563"/>
      <c r="Q17" s="563"/>
      <c r="R17" s="132"/>
      <c r="S17" s="132"/>
      <c r="T17" s="132"/>
      <c r="U17" s="132"/>
      <c r="V17" s="132"/>
      <c r="W17" s="1244"/>
      <c r="X17" s="117"/>
      <c r="Y17" s="117"/>
      <c r="Z17" s="117"/>
      <c r="AA17" s="117"/>
      <c r="AB17" s="560"/>
      <c r="AC17" s="117"/>
      <c r="AD17" s="117"/>
      <c r="AE17" s="117"/>
      <c r="AF17" s="117"/>
      <c r="AG17" s="229"/>
      <c r="AH17" s="229"/>
      <c r="AI17" s="229"/>
      <c r="AJ17" s="229"/>
      <c r="AK17" s="229"/>
      <c r="AL17" s="229"/>
      <c r="AM17" s="229"/>
      <c r="AN17" s="229"/>
      <c r="AO17" s="229"/>
      <c r="AP17" s="156"/>
      <c r="AQ17" s="156"/>
      <c r="AR17" s="156"/>
      <c r="AS17" s="156"/>
      <c r="AT17" s="156"/>
      <c r="AU17" s="156"/>
      <c r="AV17" s="156"/>
      <c r="AW17" s="113"/>
      <c r="AX17" s="113"/>
      <c r="AY17" s="113"/>
      <c r="AZ17" s="113"/>
      <c r="BA17" s="113"/>
      <c r="BB17" s="113"/>
      <c r="BC17" s="113"/>
      <c r="BD17" s="113"/>
      <c r="BE17" s="113"/>
      <c r="BF17" s="113"/>
      <c r="BG17" s="113"/>
      <c r="BH17" s="113"/>
      <c r="BI17" s="113"/>
      <c r="BJ17" s="113"/>
      <c r="BK17" s="113"/>
      <c r="BL17" s="113"/>
      <c r="BM17" s="113"/>
      <c r="BN17" s="113"/>
      <c r="BO17" s="113"/>
      <c r="BP17" s="113"/>
      <c r="BQ17" s="113"/>
      <c r="BR17" s="113"/>
      <c r="BS17" s="113"/>
      <c r="BT17" s="113"/>
      <c r="BU17" s="113"/>
      <c r="BV17" s="113"/>
      <c r="BW17" s="113"/>
      <c r="BX17" s="113"/>
      <c r="BY17" s="113"/>
      <c r="BZ17" s="113"/>
      <c r="CA17" s="113"/>
      <c r="CB17" s="113"/>
      <c r="CC17" s="113"/>
      <c r="CD17" s="113"/>
      <c r="CE17" s="113"/>
      <c r="CF17" s="113"/>
      <c r="CG17" s="113"/>
      <c r="CH17" s="113"/>
      <c r="CI17" s="113"/>
      <c r="CJ17" s="113"/>
      <c r="CK17" s="113"/>
      <c r="CL17" s="113"/>
      <c r="CM17" s="113"/>
      <c r="CN17" s="113"/>
      <c r="CO17" s="113"/>
      <c r="CP17" s="113"/>
      <c r="CQ17" s="113"/>
      <c r="CR17" s="113"/>
      <c r="CS17" s="113"/>
      <c r="CT17" s="113"/>
      <c r="CU17" s="113"/>
      <c r="CV17" s="113"/>
      <c r="CW17" s="113"/>
      <c r="CX17" s="113"/>
      <c r="CY17" s="113"/>
      <c r="CZ17" s="113"/>
      <c r="DA17" s="113"/>
      <c r="DB17" s="113"/>
      <c r="DC17" s="113"/>
      <c r="DD17" s="113"/>
      <c r="DE17" s="113"/>
      <c r="DF17" s="113"/>
      <c r="DG17" s="113"/>
      <c r="DH17" s="113"/>
      <c r="DI17" s="113"/>
      <c r="DJ17" s="113"/>
      <c r="DK17" s="113"/>
      <c r="DL17" s="113"/>
      <c r="DM17" s="113"/>
      <c r="DN17" s="113"/>
      <c r="DO17" s="113"/>
      <c r="DP17" s="113"/>
      <c r="DQ17" s="113"/>
      <c r="DR17" s="113"/>
      <c r="DS17" s="113"/>
      <c r="DT17" s="113"/>
      <c r="DU17" s="113"/>
      <c r="DV17" s="113"/>
      <c r="DW17" s="113"/>
      <c r="DX17" s="113"/>
      <c r="DY17" s="113"/>
      <c r="DZ17" s="113"/>
      <c r="EA17" s="113"/>
      <c r="EB17" s="113"/>
      <c r="EC17" s="113"/>
      <c r="ED17" s="113"/>
      <c r="EE17" s="113"/>
      <c r="EF17" s="113"/>
      <c r="EG17" s="113"/>
      <c r="EH17" s="113"/>
      <c r="EI17" s="113"/>
      <c r="EJ17" s="113"/>
      <c r="PBU17" s="171">
        <v>0</v>
      </c>
    </row>
    <row r="18" spans="1:140 10889:10889" s="171" customFormat="1" ht="12.75" customHeight="1" x14ac:dyDescent="0.2">
      <c r="A18" s="544"/>
      <c r="B18" s="918"/>
      <c r="C18" s="247"/>
      <c r="D18" s="247"/>
      <c r="E18" s="1243"/>
      <c r="F18" s="563"/>
      <c r="G18" s="563"/>
      <c r="H18" s="563"/>
      <c r="I18" s="563"/>
      <c r="J18" s="563"/>
      <c r="K18" s="563"/>
      <c r="L18" s="563"/>
      <c r="M18" s="563"/>
      <c r="N18" s="563"/>
      <c r="O18" s="563"/>
      <c r="P18" s="563"/>
      <c r="Q18" s="132"/>
      <c r="R18" s="132"/>
      <c r="S18" s="132"/>
      <c r="T18" s="132"/>
      <c r="U18" s="132"/>
      <c r="V18" s="132"/>
      <c r="W18" s="1244"/>
      <c r="X18" s="117"/>
      <c r="Y18" s="117"/>
      <c r="Z18" s="117"/>
      <c r="AA18" s="117"/>
      <c r="AB18" s="560"/>
      <c r="AC18" s="117"/>
      <c r="AD18" s="117"/>
      <c r="AE18" s="117"/>
      <c r="AF18" s="117"/>
      <c r="AG18" s="229"/>
      <c r="AH18" s="229"/>
      <c r="AI18" s="229"/>
      <c r="AJ18" s="229"/>
      <c r="AK18" s="229"/>
      <c r="AL18" s="229"/>
      <c r="AM18" s="229"/>
      <c r="AN18" s="229"/>
      <c r="AO18" s="229"/>
      <c r="AP18" s="156"/>
      <c r="AQ18" s="156"/>
      <c r="AR18" s="156"/>
      <c r="AS18" s="156"/>
      <c r="AT18" s="156"/>
      <c r="AU18" s="156"/>
      <c r="AV18" s="156"/>
      <c r="AW18" s="113"/>
      <c r="AX18" s="113"/>
      <c r="AY18" s="113"/>
      <c r="AZ18" s="113"/>
      <c r="BA18" s="113"/>
      <c r="BB18" s="113"/>
      <c r="BC18" s="113"/>
      <c r="BD18" s="113"/>
      <c r="BE18" s="113"/>
      <c r="BF18" s="113"/>
      <c r="BG18" s="113"/>
      <c r="BH18" s="113"/>
      <c r="BI18" s="113"/>
      <c r="BJ18" s="113"/>
      <c r="BK18" s="113"/>
      <c r="BL18" s="113"/>
      <c r="BM18" s="113"/>
      <c r="BN18" s="113"/>
      <c r="BO18" s="113"/>
      <c r="BP18" s="113"/>
      <c r="BQ18" s="113"/>
      <c r="BR18" s="113"/>
      <c r="BS18" s="113"/>
      <c r="BT18" s="113"/>
      <c r="BU18" s="113"/>
      <c r="BV18" s="113"/>
      <c r="BW18" s="113"/>
      <c r="BX18" s="113"/>
      <c r="BY18" s="113"/>
      <c r="BZ18" s="113"/>
      <c r="CA18" s="113"/>
      <c r="CB18" s="113"/>
      <c r="CC18" s="113"/>
      <c r="CD18" s="113"/>
      <c r="CE18" s="113"/>
      <c r="CF18" s="113"/>
      <c r="CG18" s="113"/>
      <c r="CH18" s="113"/>
      <c r="CI18" s="113"/>
      <c r="CJ18" s="113"/>
      <c r="CK18" s="113"/>
      <c r="CL18" s="113"/>
      <c r="CM18" s="113"/>
      <c r="CN18" s="113"/>
      <c r="CO18" s="113"/>
      <c r="CP18" s="113"/>
      <c r="CQ18" s="113"/>
      <c r="CR18" s="113"/>
      <c r="CS18" s="113"/>
      <c r="CT18" s="113"/>
      <c r="CU18" s="113"/>
      <c r="CV18" s="113"/>
      <c r="CW18" s="113"/>
      <c r="CX18" s="113"/>
      <c r="CY18" s="113"/>
      <c r="CZ18" s="113"/>
      <c r="DA18" s="113"/>
      <c r="DB18" s="113"/>
      <c r="DC18" s="113"/>
      <c r="DD18" s="113"/>
      <c r="DE18" s="113"/>
      <c r="DF18" s="113"/>
      <c r="DG18" s="113"/>
      <c r="DH18" s="113"/>
      <c r="DI18" s="113"/>
      <c r="DJ18" s="113"/>
      <c r="DK18" s="113"/>
      <c r="DL18" s="113"/>
      <c r="DM18" s="113"/>
      <c r="DN18" s="113"/>
      <c r="DO18" s="113"/>
      <c r="DP18" s="113"/>
      <c r="DQ18" s="113"/>
      <c r="DR18" s="113"/>
      <c r="DS18" s="113"/>
      <c r="DT18" s="113"/>
      <c r="DU18" s="113"/>
      <c r="DV18" s="113"/>
      <c r="DW18" s="113"/>
      <c r="DX18" s="113"/>
      <c r="DY18" s="113"/>
      <c r="DZ18" s="113"/>
      <c r="EA18" s="113"/>
      <c r="EB18" s="113"/>
      <c r="EC18" s="113"/>
      <c r="ED18" s="113"/>
      <c r="EE18" s="113"/>
      <c r="EF18" s="113"/>
      <c r="EG18" s="113"/>
      <c r="EH18" s="113"/>
      <c r="EI18" s="113"/>
      <c r="EJ18" s="113"/>
      <c r="PBU18" s="171">
        <v>0</v>
      </c>
    </row>
    <row r="19" spans="1:140 10889:10889" s="171" customFormat="1" ht="12.75" customHeight="1" x14ac:dyDescent="0.2">
      <c r="A19" s="544"/>
      <c r="B19" s="247"/>
      <c r="C19" s="247"/>
      <c r="D19" s="247"/>
      <c r="E19" s="1243"/>
      <c r="F19" s="563"/>
      <c r="G19" s="563"/>
      <c r="H19" s="563"/>
      <c r="I19" s="563"/>
      <c r="J19" s="563"/>
      <c r="K19" s="563"/>
      <c r="L19" s="563"/>
      <c r="M19" s="563"/>
      <c r="N19" s="563"/>
      <c r="O19" s="563"/>
      <c r="P19" s="132"/>
      <c r="Q19" s="132"/>
      <c r="R19" s="132"/>
      <c r="S19" s="132"/>
      <c r="T19" s="132"/>
      <c r="U19" s="132"/>
      <c r="V19" s="132"/>
      <c r="W19" s="1244"/>
      <c r="X19" s="117"/>
      <c r="Y19" s="117"/>
      <c r="Z19" s="117"/>
      <c r="AA19" s="117"/>
      <c r="AB19" s="560"/>
      <c r="AC19" s="117"/>
      <c r="AD19" s="117"/>
      <c r="AE19" s="117"/>
      <c r="AF19" s="560"/>
      <c r="AG19" s="250"/>
      <c r="AH19" s="229"/>
      <c r="AI19" s="229"/>
      <c r="AJ19" s="229"/>
      <c r="AK19" s="229"/>
      <c r="AL19" s="229"/>
      <c r="AM19" s="229"/>
      <c r="AN19" s="229"/>
      <c r="AO19" s="229"/>
      <c r="AP19" s="156"/>
      <c r="AQ19" s="156"/>
      <c r="AR19" s="156"/>
      <c r="AS19" s="156"/>
      <c r="AT19" s="156"/>
      <c r="AU19" s="156"/>
      <c r="AV19" s="156"/>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c r="BS19" s="113"/>
      <c r="BT19" s="113"/>
      <c r="BU19" s="113"/>
      <c r="BV19" s="113"/>
      <c r="BW19" s="113"/>
      <c r="BX19" s="113"/>
      <c r="BY19" s="113"/>
      <c r="BZ19" s="113"/>
      <c r="CA19" s="113"/>
      <c r="CB19" s="113"/>
      <c r="CC19" s="113"/>
      <c r="CD19" s="113"/>
      <c r="CE19" s="113"/>
      <c r="CF19" s="113"/>
      <c r="CG19" s="113"/>
      <c r="CH19" s="113"/>
      <c r="CI19" s="113"/>
      <c r="CJ19" s="113"/>
      <c r="CK19" s="113"/>
      <c r="CL19" s="113"/>
      <c r="CM19" s="113"/>
      <c r="CN19" s="113"/>
      <c r="CO19" s="113"/>
      <c r="CP19" s="113"/>
      <c r="CQ19" s="113"/>
      <c r="CR19" s="113"/>
      <c r="CS19" s="113"/>
      <c r="CT19" s="113"/>
      <c r="CU19" s="113"/>
      <c r="CV19" s="113"/>
      <c r="CW19" s="113"/>
      <c r="CX19" s="113"/>
      <c r="CY19" s="113"/>
      <c r="CZ19" s="113"/>
      <c r="DA19" s="113"/>
      <c r="DB19" s="113"/>
      <c r="DC19" s="113"/>
      <c r="DD19" s="113"/>
      <c r="DE19" s="113"/>
      <c r="DF19" s="113"/>
      <c r="DG19" s="113"/>
      <c r="DH19" s="113"/>
      <c r="DI19" s="113"/>
      <c r="DJ19" s="113"/>
      <c r="DK19" s="113"/>
      <c r="DL19" s="113"/>
      <c r="DM19" s="113"/>
      <c r="DN19" s="113"/>
      <c r="DO19" s="113"/>
      <c r="DP19" s="113"/>
      <c r="DQ19" s="113"/>
      <c r="DR19" s="113"/>
      <c r="DS19" s="113"/>
      <c r="DT19" s="113"/>
      <c r="DU19" s="113"/>
      <c r="DV19" s="113"/>
      <c r="DW19" s="113"/>
      <c r="DX19" s="113"/>
      <c r="DY19" s="113"/>
      <c r="DZ19" s="113"/>
      <c r="EA19" s="113"/>
      <c r="EB19" s="113"/>
      <c r="EC19" s="113"/>
      <c r="ED19" s="113"/>
      <c r="EE19" s="113"/>
      <c r="EF19" s="113"/>
      <c r="EG19" s="113"/>
      <c r="EH19" s="113"/>
      <c r="EI19" s="113"/>
      <c r="EJ19" s="113"/>
      <c r="PBU19" s="171">
        <v>0</v>
      </c>
    </row>
    <row r="20" spans="1:140 10889:10889" s="171" customFormat="1" ht="12.75" customHeight="1" x14ac:dyDescent="0.2">
      <c r="A20" s="544"/>
      <c r="B20" s="247"/>
      <c r="C20" s="247"/>
      <c r="D20" s="247"/>
      <c r="E20" s="1243"/>
      <c r="F20" s="563"/>
      <c r="G20" s="563"/>
      <c r="H20" s="563"/>
      <c r="I20" s="563"/>
      <c r="J20" s="563"/>
      <c r="K20" s="563"/>
      <c r="L20" s="563"/>
      <c r="M20" s="563"/>
      <c r="N20" s="563"/>
      <c r="O20" s="563"/>
      <c r="P20" s="132"/>
      <c r="Q20" s="132"/>
      <c r="R20" s="132"/>
      <c r="S20" s="132"/>
      <c r="T20" s="132"/>
      <c r="U20" s="132"/>
      <c r="V20" s="132"/>
      <c r="W20" s="1244"/>
      <c r="X20" s="117"/>
      <c r="Y20" s="117"/>
      <c r="Z20" s="117"/>
      <c r="AA20" s="117"/>
      <c r="AB20" s="560"/>
      <c r="AC20" s="117"/>
      <c r="AD20" s="117"/>
      <c r="AE20" s="117"/>
      <c r="AF20" s="560"/>
      <c r="AG20" s="229"/>
      <c r="AH20" s="229"/>
      <c r="AI20" s="229"/>
      <c r="AJ20" s="229"/>
      <c r="AK20" s="229"/>
      <c r="AL20" s="229"/>
      <c r="AM20" s="229"/>
      <c r="AN20" s="229"/>
      <c r="AO20" s="229"/>
      <c r="AP20" s="156"/>
      <c r="AQ20" s="156"/>
      <c r="AR20" s="156"/>
      <c r="AS20" s="156"/>
      <c r="AT20" s="156"/>
      <c r="AU20" s="156"/>
      <c r="AV20" s="156"/>
      <c r="AW20" s="113"/>
      <c r="AX20" s="113"/>
      <c r="AY20" s="113"/>
      <c r="AZ20" s="113"/>
      <c r="BA20" s="113"/>
      <c r="BB20" s="113"/>
      <c r="BC20" s="113"/>
      <c r="BD20" s="113"/>
      <c r="BE20" s="113"/>
      <c r="BF20" s="113"/>
      <c r="BG20" s="113"/>
      <c r="BH20" s="113"/>
      <c r="BI20" s="113"/>
      <c r="BJ20" s="113"/>
      <c r="BK20" s="113"/>
      <c r="BL20" s="113"/>
      <c r="BM20" s="113"/>
      <c r="BN20" s="113"/>
      <c r="BO20" s="113"/>
      <c r="BP20" s="113"/>
      <c r="BQ20" s="113"/>
      <c r="BR20" s="113"/>
      <c r="BS20" s="113"/>
      <c r="BT20" s="113"/>
      <c r="BU20" s="113"/>
      <c r="BV20" s="113"/>
      <c r="BW20" s="113"/>
      <c r="BX20" s="113"/>
      <c r="BY20" s="113"/>
      <c r="BZ20" s="113"/>
      <c r="CA20" s="113"/>
      <c r="CB20" s="113"/>
      <c r="CC20" s="113"/>
      <c r="CD20" s="113"/>
      <c r="CE20" s="113"/>
      <c r="CF20" s="113"/>
      <c r="CG20" s="113"/>
      <c r="CH20" s="113"/>
      <c r="CI20" s="113"/>
      <c r="CJ20" s="113"/>
      <c r="CK20" s="113"/>
      <c r="CL20" s="113"/>
      <c r="CM20" s="113"/>
      <c r="CN20" s="113"/>
      <c r="CO20" s="113"/>
      <c r="CP20" s="113"/>
      <c r="CQ20" s="113"/>
      <c r="CR20" s="113"/>
      <c r="CS20" s="113"/>
      <c r="CT20" s="113"/>
      <c r="CU20" s="113"/>
      <c r="CV20" s="113"/>
      <c r="CW20" s="113"/>
      <c r="CX20" s="113"/>
      <c r="CY20" s="113"/>
      <c r="CZ20" s="113"/>
      <c r="DA20" s="113"/>
      <c r="DB20" s="113"/>
      <c r="DC20" s="113"/>
      <c r="DD20" s="113"/>
      <c r="DE20" s="113"/>
      <c r="DF20" s="113"/>
      <c r="DG20" s="113"/>
      <c r="DH20" s="113"/>
      <c r="DI20" s="113"/>
      <c r="DJ20" s="113"/>
      <c r="DK20" s="113"/>
      <c r="DL20" s="113"/>
      <c r="DM20" s="113"/>
      <c r="DN20" s="113"/>
      <c r="DO20" s="113"/>
      <c r="DP20" s="113"/>
      <c r="DQ20" s="113"/>
      <c r="DR20" s="113"/>
      <c r="DS20" s="113"/>
      <c r="DT20" s="113"/>
      <c r="DU20" s="113"/>
      <c r="DV20" s="113"/>
      <c r="DW20" s="113"/>
      <c r="DX20" s="113"/>
      <c r="DY20" s="113"/>
      <c r="DZ20" s="113"/>
      <c r="EA20" s="113"/>
      <c r="EB20" s="113"/>
      <c r="EC20" s="113"/>
      <c r="ED20" s="113"/>
      <c r="EE20" s="113"/>
      <c r="EF20" s="113"/>
      <c r="EG20" s="113"/>
      <c r="EH20" s="113"/>
      <c r="EI20" s="113"/>
      <c r="EJ20" s="113"/>
      <c r="PBU20" s="171">
        <v>0</v>
      </c>
    </row>
    <row r="21" spans="1:140 10889:10889" s="171" customFormat="1" ht="12.75" customHeight="1" x14ac:dyDescent="0.2">
      <c r="A21" s="544"/>
      <c r="B21" s="247"/>
      <c r="C21" s="247"/>
      <c r="D21" s="247"/>
      <c r="E21" s="1243"/>
      <c r="F21" s="563"/>
      <c r="G21" s="563"/>
      <c r="H21" s="563"/>
      <c r="I21" s="563"/>
      <c r="J21" s="563"/>
      <c r="K21" s="563"/>
      <c r="L21" s="563"/>
      <c r="M21" s="563"/>
      <c r="N21" s="563"/>
      <c r="O21" s="563"/>
      <c r="P21" s="563"/>
      <c r="Q21" s="132"/>
      <c r="R21" s="132"/>
      <c r="S21" s="132"/>
      <c r="T21" s="132"/>
      <c r="U21" s="132"/>
      <c r="V21" s="132"/>
      <c r="W21" s="1244"/>
      <c r="X21" s="117"/>
      <c r="Y21" s="117"/>
      <c r="Z21" s="117"/>
      <c r="AA21" s="117"/>
      <c r="AB21" s="560"/>
      <c r="AC21" s="117"/>
      <c r="AD21" s="117"/>
      <c r="AE21" s="117"/>
      <c r="AF21" s="117"/>
      <c r="AG21" s="229"/>
      <c r="AH21" s="229"/>
      <c r="AI21" s="229"/>
      <c r="AJ21" s="229"/>
      <c r="AK21" s="229"/>
      <c r="AL21" s="229"/>
      <c r="AM21" s="229"/>
      <c r="AN21" s="229"/>
      <c r="AO21" s="229"/>
      <c r="AP21" s="156"/>
      <c r="AQ21" s="156"/>
      <c r="AR21" s="156"/>
      <c r="AS21" s="156"/>
      <c r="AT21" s="156"/>
      <c r="AU21" s="156"/>
      <c r="AV21" s="156"/>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c r="BS21" s="113"/>
      <c r="BT21" s="113"/>
      <c r="BU21" s="113"/>
      <c r="BV21" s="113"/>
      <c r="BW21" s="113"/>
      <c r="BX21" s="113"/>
      <c r="BY21" s="113"/>
      <c r="BZ21" s="113"/>
      <c r="CA21" s="113"/>
      <c r="CB21" s="113"/>
      <c r="CC21" s="113"/>
      <c r="CD21" s="113"/>
      <c r="CE21" s="113"/>
      <c r="CF21" s="113"/>
      <c r="CG21" s="113"/>
      <c r="CH21" s="113"/>
      <c r="CI21" s="113"/>
      <c r="CJ21" s="113"/>
      <c r="CK21" s="113"/>
      <c r="CL21" s="113"/>
      <c r="CM21" s="113"/>
      <c r="CN21" s="113"/>
      <c r="CO21" s="113"/>
      <c r="CP21" s="113"/>
      <c r="CQ21" s="113"/>
      <c r="CR21" s="113"/>
      <c r="CS21" s="113"/>
      <c r="CT21" s="113"/>
      <c r="CU21" s="113"/>
      <c r="CV21" s="113"/>
      <c r="CW21" s="113"/>
      <c r="CX21" s="113"/>
      <c r="CY21" s="113"/>
      <c r="CZ21" s="113"/>
      <c r="DA21" s="113"/>
      <c r="DB21" s="113"/>
      <c r="DC21" s="113"/>
      <c r="DD21" s="113"/>
      <c r="DE21" s="113"/>
      <c r="DF21" s="113"/>
      <c r="DG21" s="113"/>
      <c r="DH21" s="113"/>
      <c r="DI21" s="113"/>
      <c r="DJ21" s="113"/>
      <c r="DK21" s="113"/>
      <c r="DL21" s="113"/>
      <c r="DM21" s="113"/>
      <c r="DN21" s="113"/>
      <c r="DO21" s="113"/>
      <c r="DP21" s="113"/>
      <c r="DQ21" s="113"/>
      <c r="DR21" s="113"/>
      <c r="DS21" s="113"/>
      <c r="DT21" s="113"/>
      <c r="DU21" s="113"/>
      <c r="DV21" s="113"/>
      <c r="DW21" s="113"/>
      <c r="DX21" s="113"/>
      <c r="DY21" s="113"/>
      <c r="DZ21" s="113"/>
      <c r="EA21" s="113"/>
      <c r="EB21" s="113"/>
      <c r="EC21" s="113"/>
      <c r="ED21" s="113"/>
      <c r="EE21" s="113"/>
      <c r="EF21" s="113"/>
      <c r="EG21" s="113"/>
      <c r="EH21" s="113"/>
      <c r="EI21" s="113"/>
      <c r="EJ21" s="113"/>
      <c r="PBU21" s="171">
        <v>0</v>
      </c>
    </row>
    <row r="22" spans="1:140 10889:10889" s="561" customFormat="1" ht="12.75" customHeight="1" x14ac:dyDescent="0.2">
      <c r="A22" s="544"/>
      <c r="B22" s="247"/>
      <c r="C22" s="247"/>
      <c r="D22" s="247"/>
      <c r="E22" s="1243"/>
      <c r="F22" s="563"/>
      <c r="G22" s="563"/>
      <c r="H22" s="563"/>
      <c r="I22" s="563"/>
      <c r="J22" s="563"/>
      <c r="K22" s="563"/>
      <c r="L22" s="563"/>
      <c r="M22" s="563"/>
      <c r="N22" s="563"/>
      <c r="O22" s="563"/>
      <c r="P22" s="563"/>
      <c r="Q22" s="132"/>
      <c r="R22" s="132"/>
      <c r="S22" s="132"/>
      <c r="T22" s="132"/>
      <c r="U22" s="132"/>
      <c r="V22" s="132"/>
      <c r="W22" s="1244"/>
      <c r="X22" s="117"/>
      <c r="Y22" s="117"/>
      <c r="Z22" s="117"/>
      <c r="AA22" s="117"/>
      <c r="AB22" s="560"/>
      <c r="AC22" s="560"/>
      <c r="AD22" s="560"/>
      <c r="AE22" s="560"/>
      <c r="AF22" s="560"/>
      <c r="AG22" s="250"/>
      <c r="AH22" s="250"/>
      <c r="AI22" s="250"/>
      <c r="AJ22" s="250"/>
      <c r="AK22" s="250"/>
      <c r="AL22" s="250"/>
      <c r="AM22" s="250"/>
      <c r="AN22" s="250"/>
      <c r="AO22" s="250"/>
      <c r="AP22" s="161"/>
      <c r="AQ22" s="161"/>
      <c r="AR22" s="161"/>
      <c r="AS22" s="161"/>
      <c r="AT22" s="161"/>
      <c r="AU22" s="161"/>
      <c r="AV22" s="161"/>
      <c r="AW22" s="247"/>
      <c r="AX22" s="247"/>
      <c r="AY22" s="247"/>
      <c r="AZ22" s="247"/>
      <c r="BA22" s="247"/>
      <c r="BB22" s="247"/>
      <c r="BC22" s="247"/>
      <c r="BD22" s="247"/>
      <c r="BE22" s="247"/>
      <c r="BF22" s="247"/>
      <c r="BG22" s="247"/>
      <c r="BH22" s="247"/>
      <c r="BI22" s="247"/>
      <c r="BJ22" s="247"/>
      <c r="BK22" s="247"/>
      <c r="BL22" s="247"/>
      <c r="BM22" s="247"/>
      <c r="BN22" s="247"/>
      <c r="BO22" s="247"/>
      <c r="BP22" s="247"/>
      <c r="BQ22" s="247"/>
      <c r="BR22" s="247"/>
      <c r="BS22" s="247"/>
      <c r="BT22" s="247"/>
      <c r="BU22" s="247"/>
      <c r="BV22" s="247"/>
      <c r="BW22" s="247"/>
      <c r="BX22" s="247"/>
      <c r="BY22" s="247"/>
      <c r="BZ22" s="247"/>
      <c r="CA22" s="247"/>
      <c r="CB22" s="247"/>
      <c r="CC22" s="247"/>
      <c r="CD22" s="247"/>
      <c r="CE22" s="247"/>
      <c r="CF22" s="247"/>
      <c r="CG22" s="247"/>
      <c r="CH22" s="247"/>
      <c r="CI22" s="247"/>
      <c r="CJ22" s="247"/>
      <c r="CK22" s="247"/>
      <c r="CL22" s="247"/>
      <c r="CM22" s="247"/>
      <c r="CN22" s="247"/>
      <c r="CO22" s="247"/>
      <c r="CP22" s="247"/>
      <c r="CQ22" s="247"/>
      <c r="CR22" s="247"/>
      <c r="CS22" s="247"/>
      <c r="CT22" s="247"/>
      <c r="CU22" s="247"/>
      <c r="CV22" s="247"/>
      <c r="CW22" s="247"/>
      <c r="CX22" s="247"/>
      <c r="CY22" s="247"/>
      <c r="CZ22" s="247"/>
      <c r="DA22" s="247"/>
      <c r="DB22" s="247"/>
      <c r="DC22" s="247"/>
      <c r="DD22" s="247"/>
      <c r="DE22" s="247"/>
      <c r="DF22" s="247"/>
      <c r="DG22" s="247"/>
      <c r="DH22" s="247"/>
      <c r="DI22" s="247"/>
      <c r="DJ22" s="247"/>
      <c r="DK22" s="247"/>
      <c r="DL22" s="247"/>
      <c r="DM22" s="247"/>
      <c r="DN22" s="247"/>
      <c r="DO22" s="247"/>
      <c r="DP22" s="247"/>
      <c r="DQ22" s="247"/>
      <c r="DR22" s="247"/>
      <c r="DS22" s="247"/>
      <c r="DT22" s="247"/>
      <c r="DU22" s="247"/>
      <c r="DV22" s="247"/>
      <c r="DW22" s="247"/>
      <c r="DX22" s="247"/>
      <c r="DY22" s="247"/>
      <c r="DZ22" s="247"/>
      <c r="EA22" s="247"/>
      <c r="EB22" s="247"/>
      <c r="EC22" s="247"/>
      <c r="ED22" s="247"/>
      <c r="EE22" s="247"/>
      <c r="EF22" s="247"/>
      <c r="EG22" s="247"/>
      <c r="EH22" s="247"/>
      <c r="EI22" s="247"/>
      <c r="EJ22" s="247"/>
      <c r="PBU22" s="561">
        <v>0</v>
      </c>
    </row>
    <row r="23" spans="1:140 10889:10889" s="561" customFormat="1" ht="12.75" customHeight="1" x14ac:dyDescent="0.2">
      <c r="A23" s="544"/>
      <c r="B23" s="247"/>
      <c r="C23" s="247"/>
      <c r="D23" s="247"/>
      <c r="E23" s="1243"/>
      <c r="F23" s="563"/>
      <c r="G23" s="563"/>
      <c r="H23" s="563"/>
      <c r="I23" s="563"/>
      <c r="J23" s="563"/>
      <c r="K23" s="563"/>
      <c r="L23" s="563"/>
      <c r="M23" s="563"/>
      <c r="N23" s="563"/>
      <c r="O23" s="563"/>
      <c r="P23" s="563"/>
      <c r="Q23" s="132"/>
      <c r="R23" s="132"/>
      <c r="S23" s="132"/>
      <c r="T23" s="132"/>
      <c r="U23" s="132"/>
      <c r="V23" s="132"/>
      <c r="W23" s="1244"/>
      <c r="X23" s="117"/>
      <c r="Y23" s="117"/>
      <c r="Z23" s="117"/>
      <c r="AA23" s="117"/>
      <c r="AB23" s="560"/>
      <c r="AC23" s="560"/>
      <c r="AD23" s="560"/>
      <c r="AE23" s="560"/>
      <c r="AF23" s="560"/>
      <c r="AG23" s="250"/>
      <c r="AH23" s="250"/>
      <c r="AI23" s="250"/>
      <c r="AJ23" s="250"/>
      <c r="AK23" s="250"/>
      <c r="AL23" s="250"/>
      <c r="AM23" s="250"/>
      <c r="AN23" s="250"/>
      <c r="AO23" s="250"/>
      <c r="AP23" s="161"/>
      <c r="AQ23" s="161"/>
      <c r="AR23" s="161"/>
      <c r="AS23" s="161"/>
      <c r="AT23" s="161"/>
      <c r="AU23" s="161"/>
      <c r="AV23" s="161"/>
      <c r="AW23" s="247"/>
      <c r="AX23" s="247"/>
      <c r="AY23" s="247"/>
      <c r="AZ23" s="247"/>
      <c r="BA23" s="247"/>
      <c r="BB23" s="247"/>
      <c r="BC23" s="247"/>
      <c r="BD23" s="247"/>
      <c r="BE23" s="247"/>
      <c r="BF23" s="247"/>
      <c r="BG23" s="247"/>
      <c r="BH23" s="247"/>
      <c r="BI23" s="247"/>
      <c r="BJ23" s="247"/>
      <c r="BK23" s="247"/>
      <c r="BL23" s="247"/>
      <c r="BM23" s="247"/>
      <c r="BN23" s="247"/>
      <c r="BO23" s="247"/>
      <c r="BP23" s="247"/>
      <c r="BQ23" s="247"/>
      <c r="BR23" s="247"/>
      <c r="BS23" s="247"/>
      <c r="BT23" s="247"/>
      <c r="BU23" s="247"/>
      <c r="BV23" s="247"/>
      <c r="BW23" s="247"/>
      <c r="BX23" s="247"/>
      <c r="BY23" s="247"/>
      <c r="BZ23" s="247"/>
      <c r="CA23" s="247"/>
      <c r="CB23" s="247"/>
      <c r="CC23" s="247"/>
      <c r="CD23" s="247"/>
      <c r="CE23" s="247"/>
      <c r="CF23" s="247"/>
      <c r="CG23" s="247"/>
      <c r="CH23" s="247"/>
      <c r="CI23" s="247"/>
      <c r="CJ23" s="247"/>
      <c r="CK23" s="247"/>
      <c r="CL23" s="247"/>
      <c r="CM23" s="247"/>
      <c r="CN23" s="247"/>
      <c r="CO23" s="247"/>
      <c r="CP23" s="247"/>
      <c r="CQ23" s="247"/>
      <c r="CR23" s="247"/>
      <c r="CS23" s="247"/>
      <c r="CT23" s="247"/>
      <c r="CU23" s="247"/>
      <c r="CV23" s="247"/>
      <c r="CW23" s="247"/>
      <c r="CX23" s="247"/>
      <c r="CY23" s="247"/>
      <c r="CZ23" s="247"/>
      <c r="DA23" s="247"/>
      <c r="DB23" s="247"/>
      <c r="DC23" s="247"/>
      <c r="DD23" s="247"/>
      <c r="DE23" s="247"/>
      <c r="DF23" s="247"/>
      <c r="DG23" s="247"/>
      <c r="DH23" s="247"/>
      <c r="DI23" s="247"/>
      <c r="DJ23" s="247"/>
      <c r="DK23" s="247"/>
      <c r="DL23" s="247"/>
      <c r="DM23" s="247"/>
      <c r="DN23" s="247"/>
      <c r="DO23" s="247"/>
      <c r="DP23" s="247"/>
      <c r="DQ23" s="247"/>
      <c r="DR23" s="247"/>
      <c r="DS23" s="247"/>
      <c r="DT23" s="247"/>
      <c r="DU23" s="247"/>
      <c r="DV23" s="247"/>
      <c r="DW23" s="247"/>
      <c r="DX23" s="247"/>
      <c r="DY23" s="247"/>
      <c r="DZ23" s="247"/>
      <c r="EA23" s="247"/>
      <c r="EB23" s="247"/>
      <c r="EC23" s="247"/>
      <c r="ED23" s="247"/>
      <c r="EE23" s="247"/>
      <c r="EF23" s="247"/>
      <c r="EG23" s="247"/>
      <c r="EH23" s="247"/>
      <c r="EI23" s="247"/>
      <c r="EJ23" s="247"/>
      <c r="PBU23" s="561">
        <v>0</v>
      </c>
    </row>
    <row r="24" spans="1:140 10889:10889" s="561" customFormat="1" ht="12.75" customHeight="1" x14ac:dyDescent="0.2">
      <c r="A24" s="544"/>
      <c r="B24" s="247"/>
      <c r="C24" s="247"/>
      <c r="D24" s="247"/>
      <c r="E24" s="1243"/>
      <c r="F24" s="563"/>
      <c r="G24" s="563"/>
      <c r="H24" s="563"/>
      <c r="I24" s="563"/>
      <c r="J24" s="563"/>
      <c r="K24" s="563"/>
      <c r="L24" s="563"/>
      <c r="M24" s="563"/>
      <c r="N24" s="563"/>
      <c r="O24" s="563"/>
      <c r="P24" s="563"/>
      <c r="Q24" s="132"/>
      <c r="R24" s="132"/>
      <c r="S24" s="132"/>
      <c r="T24" s="132"/>
      <c r="U24" s="132"/>
      <c r="V24" s="132"/>
      <c r="W24" s="1244"/>
      <c r="X24" s="117"/>
      <c r="Y24" s="117"/>
      <c r="Z24" s="117"/>
      <c r="AA24" s="117"/>
      <c r="AB24" s="560"/>
      <c r="AC24" s="560"/>
      <c r="AD24" s="560"/>
      <c r="AE24" s="560"/>
      <c r="AF24" s="560"/>
      <c r="AG24" s="250"/>
      <c r="AH24" s="250"/>
      <c r="AI24" s="250"/>
      <c r="AJ24" s="250"/>
      <c r="AK24" s="250"/>
      <c r="AL24" s="250"/>
      <c r="AM24" s="250"/>
      <c r="AN24" s="250"/>
      <c r="AO24" s="250"/>
      <c r="AP24" s="161"/>
      <c r="AQ24" s="161"/>
      <c r="AR24" s="161"/>
      <c r="AS24" s="161"/>
      <c r="AT24" s="161"/>
      <c r="AU24" s="161"/>
      <c r="AV24" s="161"/>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PBU24" s="561">
        <v>0</v>
      </c>
    </row>
    <row r="25" spans="1:140 10889:10889" s="561" customFormat="1" ht="12.75" customHeight="1" x14ac:dyDescent="0.2">
      <c r="A25" s="544"/>
      <c r="B25" s="247"/>
      <c r="C25" s="247"/>
      <c r="D25" s="247"/>
      <c r="E25" s="1243"/>
      <c r="F25" s="563"/>
      <c r="G25" s="563"/>
      <c r="H25" s="563"/>
      <c r="I25" s="563"/>
      <c r="J25" s="563"/>
      <c r="K25" s="563"/>
      <c r="L25" s="563"/>
      <c r="M25" s="563"/>
      <c r="N25" s="563"/>
      <c r="O25" s="563"/>
      <c r="P25" s="563"/>
      <c r="Q25" s="132"/>
      <c r="R25" s="132"/>
      <c r="S25" s="132"/>
      <c r="T25" s="132"/>
      <c r="U25" s="132"/>
      <c r="V25" s="132"/>
      <c r="W25" s="1244"/>
      <c r="X25" s="117"/>
      <c r="Y25" s="117"/>
      <c r="Z25" s="117"/>
      <c r="AA25" s="117"/>
      <c r="AB25" s="560"/>
      <c r="AC25" s="560"/>
      <c r="AD25" s="560"/>
      <c r="AE25" s="560"/>
      <c r="AF25" s="560"/>
      <c r="AG25" s="250"/>
      <c r="AH25" s="250"/>
      <c r="AI25" s="250"/>
      <c r="AJ25" s="250"/>
      <c r="AK25" s="250"/>
      <c r="AL25" s="250"/>
      <c r="AM25" s="250"/>
      <c r="AN25" s="250"/>
      <c r="AO25" s="250"/>
      <c r="AP25" s="161"/>
      <c r="AQ25" s="161"/>
      <c r="AR25" s="161"/>
      <c r="AS25" s="161"/>
      <c r="AT25" s="161"/>
      <c r="AU25" s="161"/>
      <c r="AV25" s="161"/>
      <c r="AW25" s="247"/>
      <c r="AX25" s="247"/>
      <c r="AY25" s="247"/>
      <c r="AZ25" s="247"/>
      <c r="BA25" s="247"/>
      <c r="BB25" s="247"/>
      <c r="BC25" s="247"/>
      <c r="BD25" s="247"/>
      <c r="BE25" s="247"/>
      <c r="BF25" s="247"/>
      <c r="BG25" s="247"/>
      <c r="BH25" s="247"/>
      <c r="BI25" s="247"/>
      <c r="BJ25" s="247"/>
      <c r="BK25" s="247"/>
      <c r="BL25" s="247"/>
      <c r="BM25" s="247"/>
      <c r="BN25" s="247"/>
      <c r="BO25" s="247"/>
      <c r="BP25" s="247"/>
      <c r="BQ25" s="247"/>
      <c r="BR25" s="247"/>
      <c r="BS25" s="247"/>
      <c r="BT25" s="247"/>
      <c r="BU25" s="247"/>
      <c r="BV25" s="247"/>
      <c r="BW25" s="247"/>
      <c r="BX25" s="247"/>
      <c r="BY25" s="247"/>
      <c r="BZ25" s="247"/>
      <c r="CA25" s="247"/>
      <c r="CB25" s="247"/>
      <c r="CC25" s="247"/>
      <c r="CD25" s="247"/>
      <c r="CE25" s="247"/>
      <c r="CF25" s="247"/>
      <c r="CG25" s="247"/>
      <c r="CH25" s="247"/>
      <c r="CI25" s="247"/>
      <c r="CJ25" s="247"/>
      <c r="CK25" s="247"/>
      <c r="CL25" s="247"/>
      <c r="CM25" s="247"/>
      <c r="CN25" s="247"/>
      <c r="CO25" s="247"/>
      <c r="CP25" s="247"/>
      <c r="CQ25" s="247"/>
      <c r="CR25" s="247"/>
      <c r="CS25" s="247"/>
      <c r="CT25" s="247"/>
      <c r="CU25" s="247"/>
      <c r="CV25" s="247"/>
      <c r="CW25" s="247"/>
      <c r="CX25" s="247"/>
      <c r="CY25" s="247"/>
      <c r="CZ25" s="247"/>
      <c r="DA25" s="247"/>
      <c r="DB25" s="247"/>
      <c r="DC25" s="247"/>
      <c r="DD25" s="247"/>
      <c r="DE25" s="247"/>
      <c r="DF25" s="247"/>
      <c r="DG25" s="247"/>
      <c r="DH25" s="247"/>
      <c r="DI25" s="247"/>
      <c r="DJ25" s="247"/>
      <c r="DK25" s="247"/>
      <c r="DL25" s="247"/>
      <c r="DM25" s="247"/>
      <c r="DN25" s="247"/>
      <c r="DO25" s="247"/>
      <c r="DP25" s="247"/>
      <c r="DQ25" s="247"/>
      <c r="DR25" s="247"/>
      <c r="DS25" s="247"/>
      <c r="DT25" s="247"/>
      <c r="DU25" s="247"/>
      <c r="DV25" s="247"/>
      <c r="DW25" s="247"/>
      <c r="DX25" s="247"/>
      <c r="DY25" s="247"/>
      <c r="DZ25" s="247"/>
      <c r="EA25" s="247"/>
      <c r="EB25" s="247"/>
      <c r="EC25" s="247"/>
      <c r="ED25" s="247"/>
      <c r="EE25" s="247"/>
      <c r="EF25" s="247"/>
      <c r="EG25" s="247"/>
      <c r="EH25" s="247"/>
      <c r="EI25" s="247"/>
      <c r="EJ25" s="247"/>
    </row>
    <row r="26" spans="1:140 10889:10889" s="561" customFormat="1" ht="12.75" customHeight="1" x14ac:dyDescent="0.2">
      <c r="A26" s="544"/>
      <c r="B26" s="247"/>
      <c r="C26" s="247"/>
      <c r="D26" s="247"/>
      <c r="E26" s="1243"/>
      <c r="F26" s="563"/>
      <c r="G26" s="563"/>
      <c r="H26" s="563"/>
      <c r="I26" s="563"/>
      <c r="J26" s="563"/>
      <c r="K26" s="563"/>
      <c r="L26" s="563"/>
      <c r="M26" s="563"/>
      <c r="N26" s="563"/>
      <c r="O26" s="563"/>
      <c r="P26" s="563"/>
      <c r="Q26" s="132"/>
      <c r="R26" s="132"/>
      <c r="S26" s="132"/>
      <c r="T26" s="132"/>
      <c r="U26" s="132"/>
      <c r="V26" s="132"/>
      <c r="W26" s="1244"/>
      <c r="X26" s="117"/>
      <c r="Y26" s="117"/>
      <c r="Z26" s="117"/>
      <c r="AA26" s="117"/>
      <c r="AB26" s="250"/>
      <c r="AC26" s="250"/>
      <c r="AD26" s="250"/>
      <c r="AE26" s="250"/>
      <c r="AF26" s="250"/>
      <c r="AG26" s="250"/>
      <c r="AH26" s="250"/>
      <c r="AI26" s="250"/>
      <c r="AJ26" s="250"/>
      <c r="AK26" s="250"/>
      <c r="AL26" s="250"/>
      <c r="AM26" s="250"/>
      <c r="AN26" s="250"/>
      <c r="AO26" s="250"/>
      <c r="AP26" s="161"/>
      <c r="AQ26" s="161"/>
      <c r="AR26" s="161"/>
      <c r="AS26" s="161"/>
      <c r="AT26" s="161"/>
      <c r="AU26" s="161"/>
      <c r="AV26" s="161"/>
      <c r="AW26" s="247"/>
      <c r="AX26" s="247"/>
      <c r="AY26" s="247"/>
      <c r="AZ26" s="247"/>
      <c r="BA26" s="247"/>
      <c r="BB26" s="247"/>
      <c r="BC26" s="247"/>
      <c r="BD26" s="247"/>
      <c r="BE26" s="247"/>
      <c r="BF26" s="247"/>
      <c r="BG26" s="247"/>
      <c r="BH26" s="247"/>
      <c r="BI26" s="247"/>
      <c r="BJ26" s="247"/>
      <c r="BK26" s="247"/>
      <c r="BL26" s="247"/>
      <c r="BM26" s="247"/>
      <c r="BN26" s="247"/>
      <c r="BO26" s="247"/>
      <c r="BP26" s="247"/>
      <c r="BQ26" s="247"/>
      <c r="BR26" s="247"/>
      <c r="BS26" s="247"/>
      <c r="BT26" s="247"/>
      <c r="BU26" s="247"/>
      <c r="BV26" s="247"/>
      <c r="BW26" s="247"/>
      <c r="BX26" s="247"/>
      <c r="BY26" s="247"/>
      <c r="BZ26" s="247"/>
      <c r="CA26" s="247"/>
      <c r="CB26" s="247"/>
      <c r="CC26" s="247"/>
      <c r="CD26" s="247"/>
      <c r="CE26" s="247"/>
      <c r="CF26" s="247"/>
      <c r="CG26" s="247"/>
      <c r="CH26" s="247"/>
      <c r="CI26" s="247"/>
      <c r="CJ26" s="247"/>
      <c r="CK26" s="247"/>
      <c r="CL26" s="247"/>
      <c r="CM26" s="247"/>
      <c r="CN26" s="247"/>
      <c r="CO26" s="247"/>
      <c r="CP26" s="247"/>
      <c r="CQ26" s="247"/>
      <c r="CR26" s="247"/>
      <c r="CS26" s="247"/>
      <c r="CT26" s="247"/>
      <c r="CU26" s="247"/>
      <c r="CV26" s="247"/>
      <c r="CW26" s="247"/>
      <c r="CX26" s="247"/>
      <c r="CY26" s="247"/>
      <c r="CZ26" s="247"/>
      <c r="DA26" s="247"/>
      <c r="DB26" s="247"/>
      <c r="DC26" s="247"/>
      <c r="DD26" s="247"/>
      <c r="DE26" s="247"/>
      <c r="DF26" s="247"/>
      <c r="DG26" s="247"/>
      <c r="DH26" s="247"/>
      <c r="DI26" s="247"/>
      <c r="DJ26" s="247"/>
      <c r="DK26" s="247"/>
      <c r="DL26" s="247"/>
      <c r="DM26" s="247"/>
      <c r="DN26" s="247"/>
      <c r="DO26" s="247"/>
      <c r="DP26" s="247"/>
      <c r="DQ26" s="247"/>
      <c r="DR26" s="247"/>
      <c r="DS26" s="247"/>
      <c r="DT26" s="247"/>
      <c r="DU26" s="247"/>
      <c r="DV26" s="247"/>
      <c r="DW26" s="247"/>
      <c r="DX26" s="247"/>
      <c r="DY26" s="247"/>
      <c r="DZ26" s="247"/>
      <c r="EA26" s="247"/>
      <c r="EB26" s="247"/>
      <c r="EC26" s="247"/>
      <c r="ED26" s="247"/>
      <c r="EE26" s="247"/>
      <c r="EF26" s="247"/>
      <c r="EG26" s="247"/>
      <c r="EH26" s="247"/>
      <c r="EI26" s="247"/>
      <c r="EJ26" s="247"/>
    </row>
    <row r="27" spans="1:140 10889:10889" s="561" customFormat="1" ht="12.75" customHeight="1" x14ac:dyDescent="0.2">
      <c r="A27" s="544"/>
      <c r="B27" s="247"/>
      <c r="C27" s="247"/>
      <c r="D27" s="247"/>
      <c r="E27" s="1243"/>
      <c r="F27" s="563"/>
      <c r="G27" s="563"/>
      <c r="H27" s="563"/>
      <c r="I27" s="563"/>
      <c r="J27" s="563"/>
      <c r="K27" s="563"/>
      <c r="L27" s="563"/>
      <c r="M27" s="563"/>
      <c r="N27" s="563"/>
      <c r="O27" s="563"/>
      <c r="P27" s="563"/>
      <c r="Q27" s="132"/>
      <c r="R27" s="132"/>
      <c r="S27" s="132"/>
      <c r="T27" s="132"/>
      <c r="U27" s="132"/>
      <c r="V27" s="132"/>
      <c r="W27" s="1244"/>
      <c r="X27" s="117"/>
      <c r="Y27" s="117"/>
      <c r="Z27" s="117"/>
      <c r="AA27" s="117"/>
      <c r="AB27" s="229"/>
      <c r="AC27" s="250"/>
      <c r="AD27" s="250"/>
      <c r="AE27" s="250"/>
      <c r="AF27" s="250"/>
      <c r="AG27" s="250"/>
      <c r="AH27" s="250"/>
      <c r="AI27" s="250"/>
      <c r="AJ27" s="250"/>
      <c r="AK27" s="250"/>
      <c r="AL27" s="250"/>
      <c r="AM27" s="250"/>
      <c r="AN27" s="250"/>
      <c r="AO27" s="250"/>
      <c r="AP27" s="161"/>
      <c r="AQ27" s="161"/>
      <c r="AR27" s="161"/>
      <c r="AS27" s="161"/>
      <c r="AT27" s="161"/>
      <c r="AU27" s="161"/>
      <c r="AV27" s="161"/>
      <c r="AW27" s="247"/>
      <c r="AX27" s="247"/>
      <c r="AY27" s="247"/>
      <c r="AZ27" s="247"/>
      <c r="BA27" s="247"/>
      <c r="BB27" s="247"/>
      <c r="BC27" s="247"/>
      <c r="BD27" s="247"/>
      <c r="BE27" s="247"/>
      <c r="BF27" s="247"/>
      <c r="BG27" s="247"/>
      <c r="BH27" s="247"/>
      <c r="BI27" s="247"/>
      <c r="BJ27" s="247"/>
      <c r="BK27" s="247"/>
      <c r="BL27" s="247"/>
      <c r="BM27" s="247"/>
      <c r="BN27" s="247"/>
      <c r="BO27" s="247"/>
      <c r="BP27" s="247"/>
      <c r="BQ27" s="247"/>
      <c r="BR27" s="247"/>
      <c r="BS27" s="247"/>
      <c r="BT27" s="247"/>
      <c r="BU27" s="247"/>
      <c r="BV27" s="247"/>
      <c r="BW27" s="247"/>
      <c r="BX27" s="247"/>
      <c r="BY27" s="247"/>
      <c r="BZ27" s="247"/>
      <c r="CA27" s="247"/>
      <c r="CB27" s="247"/>
      <c r="CC27" s="247"/>
      <c r="CD27" s="247"/>
      <c r="CE27" s="247"/>
      <c r="CF27" s="247"/>
      <c r="CG27" s="247"/>
      <c r="CH27" s="247"/>
      <c r="CI27" s="247"/>
      <c r="CJ27" s="247"/>
      <c r="CK27" s="247"/>
      <c r="CL27" s="247"/>
      <c r="CM27" s="247"/>
      <c r="CN27" s="247"/>
      <c r="CO27" s="247"/>
      <c r="CP27" s="247"/>
      <c r="CQ27" s="247"/>
      <c r="CR27" s="247"/>
      <c r="CS27" s="247"/>
      <c r="CT27" s="247"/>
      <c r="CU27" s="247"/>
      <c r="CV27" s="247"/>
      <c r="CW27" s="247"/>
      <c r="CX27" s="247"/>
      <c r="CY27" s="247"/>
      <c r="CZ27" s="247"/>
      <c r="DA27" s="247"/>
      <c r="DB27" s="247"/>
      <c r="DC27" s="247"/>
      <c r="DD27" s="247"/>
      <c r="DE27" s="247"/>
      <c r="DF27" s="247"/>
      <c r="DG27" s="247"/>
      <c r="DH27" s="247"/>
      <c r="DI27" s="247"/>
      <c r="DJ27" s="247"/>
      <c r="DK27" s="247"/>
      <c r="DL27" s="247"/>
      <c r="DM27" s="247"/>
      <c r="DN27" s="247"/>
      <c r="DO27" s="247"/>
      <c r="DP27" s="247"/>
      <c r="DQ27" s="247"/>
      <c r="DR27" s="247"/>
      <c r="DS27" s="247"/>
      <c r="DT27" s="247"/>
      <c r="DU27" s="247"/>
      <c r="DV27" s="247"/>
      <c r="DW27" s="247"/>
      <c r="DX27" s="247"/>
      <c r="DY27" s="247"/>
      <c r="DZ27" s="247"/>
      <c r="EA27" s="247"/>
      <c r="EB27" s="247"/>
      <c r="EC27" s="247"/>
      <c r="ED27" s="247"/>
      <c r="EE27" s="247"/>
      <c r="EF27" s="247"/>
      <c r="EG27" s="247"/>
      <c r="EH27" s="247"/>
      <c r="EI27" s="247"/>
      <c r="EJ27" s="247"/>
    </row>
    <row r="28" spans="1:140 10889:10889" s="561" customFormat="1" ht="12.75" customHeight="1" x14ac:dyDescent="0.2">
      <c r="A28" s="544"/>
      <c r="B28" s="247"/>
      <c r="C28" s="247"/>
      <c r="D28" s="247"/>
      <c r="E28" s="1243"/>
      <c r="F28" s="563"/>
      <c r="G28" s="563"/>
      <c r="H28" s="563"/>
      <c r="I28" s="563"/>
      <c r="J28" s="563"/>
      <c r="K28" s="563"/>
      <c r="L28" s="563"/>
      <c r="M28" s="563"/>
      <c r="N28" s="563"/>
      <c r="O28" s="563"/>
      <c r="P28" s="563"/>
      <c r="Q28" s="132"/>
      <c r="R28" s="132"/>
      <c r="S28" s="132"/>
      <c r="T28" s="132"/>
      <c r="U28" s="132"/>
      <c r="V28" s="132"/>
      <c r="W28" s="1244"/>
      <c r="X28" s="117"/>
      <c r="Y28" s="117"/>
      <c r="Z28" s="117"/>
      <c r="AA28" s="117"/>
      <c r="AB28" s="250"/>
      <c r="AC28" s="250"/>
      <c r="AD28" s="250"/>
      <c r="AE28" s="250"/>
      <c r="AF28" s="250"/>
      <c r="AG28" s="250"/>
      <c r="AH28" s="250"/>
      <c r="AI28" s="250"/>
      <c r="AJ28" s="250"/>
      <c r="AK28" s="250"/>
      <c r="AL28" s="250"/>
      <c r="AM28" s="250"/>
      <c r="AN28" s="250"/>
      <c r="AO28" s="250"/>
      <c r="AP28" s="161"/>
      <c r="AQ28" s="161"/>
      <c r="AR28" s="161"/>
      <c r="AS28" s="161"/>
      <c r="AT28" s="161"/>
      <c r="AU28" s="161"/>
      <c r="AV28" s="161"/>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row>
    <row r="29" spans="1:140 10889:10889" ht="12.75" customHeight="1" x14ac:dyDescent="0.2">
      <c r="B29" s="247"/>
      <c r="C29" s="247"/>
      <c r="D29" s="247"/>
      <c r="E29" s="1243"/>
      <c r="F29" s="563"/>
      <c r="G29" s="563"/>
      <c r="H29" s="563"/>
      <c r="I29" s="563"/>
      <c r="J29" s="563"/>
      <c r="K29" s="563"/>
      <c r="L29" s="563"/>
      <c r="M29" s="563"/>
      <c r="N29" s="563"/>
      <c r="O29" s="563"/>
      <c r="P29" s="563"/>
      <c r="Q29" s="132"/>
      <c r="R29" s="132"/>
      <c r="S29" s="132"/>
      <c r="T29" s="132"/>
      <c r="U29" s="132"/>
      <c r="V29" s="132"/>
      <c r="W29" s="1244"/>
      <c r="X29" s="117"/>
      <c r="Y29" s="117"/>
      <c r="Z29" s="117"/>
      <c r="AA29" s="117"/>
      <c r="AB29" s="229"/>
      <c r="AC29" s="229"/>
      <c r="AD29" s="229"/>
      <c r="AE29" s="229"/>
      <c r="AF29" s="229"/>
      <c r="AG29" s="229"/>
      <c r="AH29" s="229"/>
      <c r="AI29" s="229"/>
      <c r="AJ29" s="229"/>
      <c r="AK29" s="229"/>
      <c r="AL29" s="229"/>
      <c r="AM29" s="229"/>
      <c r="AN29" s="229"/>
      <c r="AO29" s="229"/>
      <c r="AP29" s="156"/>
      <c r="AQ29" s="156"/>
      <c r="AR29" s="156"/>
      <c r="AS29" s="156"/>
      <c r="AT29" s="156"/>
      <c r="AU29" s="156"/>
      <c r="AV29" s="156"/>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c r="BS29" s="113"/>
      <c r="BT29" s="113"/>
      <c r="BU29" s="113"/>
      <c r="BV29" s="113"/>
      <c r="BW29" s="113"/>
      <c r="BX29" s="113"/>
      <c r="BY29" s="113"/>
      <c r="BZ29" s="113"/>
      <c r="CA29" s="113"/>
      <c r="CB29" s="113"/>
      <c r="CC29" s="113"/>
      <c r="CD29" s="113"/>
      <c r="CE29" s="113"/>
      <c r="CF29" s="113"/>
      <c r="CG29" s="113"/>
      <c r="CH29" s="113"/>
      <c r="CI29" s="113"/>
      <c r="CJ29" s="113"/>
      <c r="CK29" s="113"/>
      <c r="CL29" s="113"/>
      <c r="CM29" s="113"/>
      <c r="CN29" s="113"/>
      <c r="CO29" s="113"/>
      <c r="CP29" s="113"/>
      <c r="CQ29" s="113"/>
      <c r="CR29" s="113"/>
      <c r="CS29" s="113"/>
      <c r="CT29" s="113"/>
      <c r="CU29" s="113"/>
      <c r="CV29" s="113"/>
      <c r="CW29" s="113"/>
      <c r="CX29" s="113"/>
      <c r="CY29" s="113"/>
      <c r="CZ29" s="113"/>
      <c r="DA29" s="113"/>
      <c r="DB29" s="113"/>
      <c r="DC29" s="113"/>
      <c r="DD29" s="113"/>
      <c r="DE29" s="113"/>
      <c r="DF29" s="113"/>
      <c r="DG29" s="113"/>
      <c r="DH29" s="113"/>
      <c r="DI29" s="113"/>
      <c r="DJ29" s="113"/>
      <c r="DK29" s="113"/>
      <c r="DL29" s="113"/>
      <c r="DM29" s="113"/>
      <c r="DN29" s="113"/>
      <c r="DO29" s="113"/>
      <c r="DP29" s="113"/>
      <c r="DQ29" s="113"/>
      <c r="DR29" s="113"/>
      <c r="DS29" s="113"/>
      <c r="DT29" s="113"/>
      <c r="DU29" s="113"/>
      <c r="DV29" s="113"/>
      <c r="DW29" s="113"/>
      <c r="DX29" s="113"/>
      <c r="DY29" s="113"/>
      <c r="DZ29" s="113"/>
      <c r="EA29" s="113"/>
      <c r="EB29" s="113"/>
      <c r="EC29" s="113"/>
      <c r="ED29" s="113"/>
      <c r="EE29" s="113"/>
      <c r="EF29" s="113"/>
      <c r="EG29" s="113"/>
      <c r="EH29" s="113"/>
      <c r="EI29" s="113"/>
      <c r="EJ29" s="113"/>
    </row>
    <row r="30" spans="1:140 10889:10889" ht="12.75" customHeight="1" x14ac:dyDescent="0.2">
      <c r="B30" s="247"/>
      <c r="C30" s="247"/>
      <c r="D30" s="247"/>
      <c r="E30" s="1243"/>
      <c r="F30" s="563"/>
      <c r="G30" s="563"/>
      <c r="H30" s="563"/>
      <c r="I30" s="563"/>
      <c r="J30" s="563"/>
      <c r="K30" s="563"/>
      <c r="L30" s="563"/>
      <c r="M30" s="563"/>
      <c r="N30" s="563"/>
      <c r="O30" s="563"/>
      <c r="P30" s="563"/>
      <c r="Q30" s="132"/>
      <c r="R30" s="132"/>
      <c r="S30" s="132"/>
      <c r="T30" s="132"/>
      <c r="U30" s="132"/>
      <c r="V30" s="132"/>
      <c r="W30" s="1244"/>
      <c r="X30" s="117"/>
      <c r="Y30" s="117"/>
      <c r="Z30" s="117"/>
      <c r="AA30" s="117"/>
      <c r="AB30" s="229"/>
      <c r="AC30" s="229"/>
      <c r="AD30" s="229"/>
      <c r="AE30" s="229"/>
      <c r="AF30" s="229"/>
      <c r="AG30" s="229"/>
      <c r="AH30" s="229"/>
      <c r="AI30" s="229"/>
      <c r="AJ30" s="229"/>
      <c r="AK30" s="229"/>
      <c r="AL30" s="229"/>
      <c r="AM30" s="229"/>
      <c r="AN30" s="229"/>
      <c r="AO30" s="229"/>
      <c r="AP30" s="156"/>
      <c r="AQ30" s="156"/>
      <c r="AR30" s="156"/>
      <c r="AS30" s="156"/>
      <c r="AT30" s="156"/>
      <c r="AU30" s="156"/>
      <c r="AV30" s="156"/>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c r="BS30" s="113"/>
      <c r="BT30" s="113"/>
      <c r="BU30" s="113"/>
      <c r="BV30" s="113"/>
      <c r="BW30" s="113"/>
      <c r="BX30" s="113"/>
      <c r="BY30" s="113"/>
      <c r="BZ30" s="113"/>
      <c r="CA30" s="113"/>
      <c r="CB30" s="113"/>
      <c r="CC30" s="113"/>
      <c r="CD30" s="113"/>
      <c r="CE30" s="113"/>
      <c r="CF30" s="113"/>
      <c r="CG30" s="113"/>
      <c r="CH30" s="113"/>
      <c r="CI30" s="113"/>
      <c r="CJ30" s="113"/>
      <c r="CK30" s="113"/>
      <c r="CL30" s="113"/>
      <c r="CM30" s="113"/>
      <c r="CN30" s="113"/>
      <c r="CO30" s="113"/>
      <c r="CP30" s="113"/>
      <c r="CQ30" s="113"/>
      <c r="CR30" s="113"/>
      <c r="CS30" s="113"/>
      <c r="CT30" s="113"/>
      <c r="CU30" s="113"/>
      <c r="CV30" s="113"/>
      <c r="CW30" s="113"/>
      <c r="CX30" s="113"/>
      <c r="CY30" s="113"/>
      <c r="CZ30" s="113"/>
      <c r="DA30" s="113"/>
      <c r="DB30" s="113"/>
      <c r="DC30" s="113"/>
      <c r="DD30" s="113"/>
      <c r="DE30" s="113"/>
      <c r="DF30" s="113"/>
      <c r="DG30" s="113"/>
      <c r="DH30" s="113"/>
      <c r="DI30" s="113"/>
      <c r="DJ30" s="113"/>
      <c r="DK30" s="113"/>
      <c r="DL30" s="113"/>
      <c r="DM30" s="113"/>
      <c r="DN30" s="113"/>
      <c r="DO30" s="113"/>
      <c r="DP30" s="113"/>
      <c r="DQ30" s="113"/>
      <c r="DR30" s="113"/>
      <c r="DS30" s="113"/>
      <c r="DT30" s="113"/>
      <c r="DU30" s="113"/>
      <c r="DV30" s="113"/>
      <c r="DW30" s="113"/>
      <c r="DX30" s="113"/>
      <c r="DY30" s="113"/>
      <c r="DZ30" s="113"/>
      <c r="EA30" s="113"/>
      <c r="EB30" s="113"/>
      <c r="EC30" s="113"/>
      <c r="ED30" s="113"/>
      <c r="EE30" s="113"/>
      <c r="EF30" s="113"/>
      <c r="EG30" s="113"/>
      <c r="EH30" s="113"/>
      <c r="EI30" s="113"/>
      <c r="EJ30" s="113"/>
    </row>
    <row r="31" spans="1:140 10889:10889" ht="12.75" customHeight="1" x14ac:dyDescent="0.2">
      <c r="B31" s="247"/>
      <c r="C31" s="247"/>
      <c r="D31" s="247"/>
      <c r="E31" s="1243"/>
      <c r="F31" s="563"/>
      <c r="G31" s="563"/>
      <c r="H31" s="563"/>
      <c r="I31" s="563"/>
      <c r="J31" s="563"/>
      <c r="K31" s="563"/>
      <c r="L31" s="563"/>
      <c r="M31" s="563"/>
      <c r="N31" s="563"/>
      <c r="O31" s="563"/>
      <c r="P31" s="563"/>
      <c r="Q31" s="132"/>
      <c r="R31" s="132"/>
      <c r="S31" s="132"/>
      <c r="T31" s="132"/>
      <c r="U31" s="132"/>
      <c r="V31" s="132"/>
      <c r="W31" s="1244"/>
      <c r="X31" s="117"/>
      <c r="Y31" s="117"/>
      <c r="Z31" s="117"/>
      <c r="AA31" s="117"/>
      <c r="AB31" s="229"/>
      <c r="AC31" s="229"/>
      <c r="AD31" s="229"/>
      <c r="AE31" s="229"/>
      <c r="AF31" s="229"/>
      <c r="AG31" s="229"/>
      <c r="AH31" s="229"/>
      <c r="AI31" s="229"/>
      <c r="AJ31" s="229"/>
      <c r="AK31" s="229"/>
      <c r="AL31" s="229"/>
      <c r="AM31" s="229"/>
      <c r="AN31" s="229"/>
      <c r="AO31" s="229"/>
      <c r="AP31" s="156"/>
      <c r="AQ31" s="156"/>
      <c r="AR31" s="156"/>
      <c r="AS31" s="156"/>
      <c r="AT31" s="156"/>
      <c r="AU31" s="156"/>
      <c r="AV31" s="156"/>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c r="BS31" s="113"/>
      <c r="BT31" s="113"/>
      <c r="BU31" s="113"/>
      <c r="BV31" s="113"/>
      <c r="BW31" s="113"/>
      <c r="BX31" s="113"/>
      <c r="BY31" s="113"/>
      <c r="BZ31" s="113"/>
      <c r="CA31" s="113"/>
      <c r="CB31" s="113"/>
      <c r="CC31" s="113"/>
      <c r="CD31" s="113"/>
      <c r="CE31" s="113"/>
      <c r="CF31" s="113"/>
      <c r="CG31" s="113"/>
      <c r="CH31" s="113"/>
      <c r="CI31" s="113"/>
      <c r="CJ31" s="113"/>
      <c r="CK31" s="113"/>
      <c r="CL31" s="113"/>
      <c r="CM31" s="113"/>
      <c r="CN31" s="113"/>
      <c r="CO31" s="113"/>
      <c r="CP31" s="113"/>
      <c r="CQ31" s="113"/>
      <c r="CR31" s="113"/>
      <c r="CS31" s="113"/>
      <c r="CT31" s="113"/>
      <c r="CU31" s="113"/>
      <c r="CV31" s="113"/>
      <c r="CW31" s="113"/>
      <c r="CX31" s="113"/>
      <c r="CY31" s="113"/>
      <c r="CZ31" s="113"/>
      <c r="DA31" s="113"/>
      <c r="DB31" s="113"/>
      <c r="DC31" s="113"/>
      <c r="DD31" s="113"/>
      <c r="DE31" s="113"/>
      <c r="DF31" s="113"/>
      <c r="DG31" s="113"/>
      <c r="DH31" s="113"/>
      <c r="DI31" s="113"/>
      <c r="DJ31" s="113"/>
      <c r="DK31" s="113"/>
      <c r="DL31" s="113"/>
      <c r="DM31" s="113"/>
      <c r="DN31" s="113"/>
      <c r="DO31" s="113"/>
      <c r="DP31" s="113"/>
      <c r="DQ31" s="113"/>
      <c r="DR31" s="113"/>
      <c r="DS31" s="113"/>
      <c r="DT31" s="113"/>
      <c r="DU31" s="113"/>
      <c r="DV31" s="113"/>
      <c r="DW31" s="113"/>
      <c r="DX31" s="113"/>
      <c r="DY31" s="113"/>
      <c r="DZ31" s="113"/>
      <c r="EA31" s="113"/>
      <c r="EB31" s="113"/>
      <c r="EC31" s="113"/>
      <c r="ED31" s="113"/>
      <c r="EE31" s="113"/>
      <c r="EF31" s="113"/>
      <c r="EG31" s="113"/>
      <c r="EH31" s="113"/>
      <c r="EI31" s="113"/>
      <c r="EJ31" s="113"/>
    </row>
    <row r="32" spans="1:140 10889:10889" ht="12.75" customHeight="1" x14ac:dyDescent="0.2">
      <c r="B32" s="247"/>
      <c r="C32" s="247"/>
      <c r="D32" s="247"/>
      <c r="E32" s="1243"/>
      <c r="F32" s="563"/>
      <c r="G32" s="563"/>
      <c r="H32" s="563"/>
      <c r="I32" s="563"/>
      <c r="J32" s="563"/>
      <c r="K32" s="563"/>
      <c r="L32" s="563"/>
      <c r="M32" s="563"/>
      <c r="N32" s="563"/>
      <c r="O32" s="563"/>
      <c r="P32" s="563"/>
      <c r="Q32" s="132"/>
      <c r="R32" s="132"/>
      <c r="S32" s="132"/>
      <c r="T32" s="132"/>
      <c r="U32" s="132"/>
      <c r="V32" s="132"/>
      <c r="W32" s="1244"/>
      <c r="X32" s="117"/>
      <c r="Y32" s="117"/>
      <c r="Z32" s="117"/>
      <c r="AA32" s="117"/>
      <c r="AB32" s="229"/>
      <c r="AC32" s="229"/>
      <c r="AD32" s="229"/>
      <c r="AE32" s="229"/>
      <c r="AF32" s="229"/>
      <c r="AG32" s="229"/>
      <c r="AH32" s="229"/>
      <c r="AI32" s="229"/>
      <c r="AJ32" s="229"/>
      <c r="AK32" s="229"/>
      <c r="AL32" s="229"/>
      <c r="AM32" s="229"/>
      <c r="AN32" s="229"/>
      <c r="AO32" s="229"/>
      <c r="AP32" s="156"/>
      <c r="AQ32" s="156"/>
      <c r="AR32" s="156"/>
      <c r="AS32" s="156"/>
      <c r="AT32" s="156"/>
      <c r="AU32" s="156"/>
      <c r="AV32" s="156"/>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c r="BS32" s="113"/>
      <c r="BT32" s="113"/>
      <c r="BU32" s="113"/>
      <c r="BV32" s="113"/>
      <c r="BW32" s="113"/>
      <c r="BX32" s="113"/>
      <c r="BY32" s="113"/>
      <c r="BZ32" s="113"/>
      <c r="CA32" s="113"/>
      <c r="CB32" s="113"/>
      <c r="CC32" s="113"/>
      <c r="CD32" s="113"/>
      <c r="CE32" s="113"/>
      <c r="CF32" s="113"/>
      <c r="CG32" s="113"/>
      <c r="CH32" s="113"/>
      <c r="CI32" s="113"/>
      <c r="CJ32" s="113"/>
      <c r="CK32" s="113"/>
      <c r="CL32" s="113"/>
      <c r="CM32" s="113"/>
      <c r="CN32" s="113"/>
      <c r="CO32" s="113"/>
      <c r="CP32" s="113"/>
      <c r="CQ32" s="113"/>
      <c r="CR32" s="113"/>
      <c r="CS32" s="113"/>
      <c r="CT32" s="113"/>
      <c r="CU32" s="113"/>
      <c r="CV32" s="113"/>
      <c r="CW32" s="113"/>
      <c r="CX32" s="113"/>
      <c r="CY32" s="113"/>
      <c r="CZ32" s="113"/>
      <c r="DA32" s="113"/>
      <c r="DB32" s="113"/>
      <c r="DC32" s="113"/>
      <c r="DD32" s="113"/>
      <c r="DE32" s="113"/>
      <c r="DF32" s="113"/>
      <c r="DG32" s="113"/>
      <c r="DH32" s="113"/>
      <c r="DI32" s="113"/>
      <c r="DJ32" s="113"/>
      <c r="DK32" s="113"/>
      <c r="DL32" s="113"/>
      <c r="DM32" s="113"/>
      <c r="DN32" s="113"/>
      <c r="DO32" s="113"/>
      <c r="DP32" s="113"/>
      <c r="DQ32" s="113"/>
      <c r="DR32" s="113"/>
      <c r="DS32" s="113"/>
      <c r="DT32" s="113"/>
      <c r="DU32" s="113"/>
      <c r="DV32" s="113"/>
      <c r="DW32" s="113"/>
      <c r="DX32" s="113"/>
      <c r="DY32" s="113"/>
      <c r="DZ32" s="113"/>
      <c r="EA32" s="113"/>
      <c r="EB32" s="113"/>
      <c r="EC32" s="113"/>
      <c r="ED32" s="113"/>
      <c r="EE32" s="113"/>
      <c r="EF32" s="113"/>
      <c r="EG32" s="113"/>
      <c r="EH32" s="113"/>
      <c r="EI32" s="113"/>
      <c r="EJ32" s="113"/>
    </row>
    <row r="33" spans="2:140" ht="12.75" customHeight="1" x14ac:dyDescent="0.2">
      <c r="B33" s="247"/>
      <c r="C33" s="247"/>
      <c r="D33" s="247"/>
      <c r="E33" s="1243"/>
      <c r="F33" s="563"/>
      <c r="G33" s="563"/>
      <c r="H33" s="563"/>
      <c r="I33" s="563"/>
      <c r="J33" s="563"/>
      <c r="K33" s="563"/>
      <c r="L33" s="563"/>
      <c r="M33" s="563"/>
      <c r="N33" s="563"/>
      <c r="O33" s="563"/>
      <c r="P33" s="563"/>
      <c r="Q33" s="132"/>
      <c r="R33" s="132"/>
      <c r="S33" s="132"/>
      <c r="T33" s="132"/>
      <c r="U33" s="132"/>
      <c r="V33" s="132"/>
      <c r="W33" s="1244"/>
      <c r="X33" s="117"/>
      <c r="Y33" s="117"/>
      <c r="Z33" s="117"/>
      <c r="AA33" s="117"/>
      <c r="AB33" s="229"/>
      <c r="AC33" s="229"/>
      <c r="AD33" s="229"/>
      <c r="AE33" s="229"/>
      <c r="AF33" s="229"/>
      <c r="AG33" s="229"/>
      <c r="AH33" s="229"/>
      <c r="AI33" s="229"/>
      <c r="AJ33" s="229"/>
      <c r="AK33" s="229"/>
      <c r="AL33" s="229"/>
      <c r="AM33" s="229"/>
      <c r="AN33" s="229"/>
      <c r="AO33" s="229"/>
      <c r="AP33" s="156"/>
      <c r="AQ33" s="156"/>
      <c r="AR33" s="156"/>
      <c r="AS33" s="156"/>
      <c r="AT33" s="156"/>
      <c r="AU33" s="156"/>
      <c r="AV33" s="156"/>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c r="BS33" s="113"/>
      <c r="BT33" s="113"/>
      <c r="BU33" s="113"/>
      <c r="BV33" s="113"/>
      <c r="BW33" s="113"/>
      <c r="BX33" s="113"/>
      <c r="BY33" s="113"/>
      <c r="BZ33" s="113"/>
      <c r="CA33" s="113"/>
      <c r="CB33" s="113"/>
      <c r="CC33" s="113"/>
      <c r="CD33" s="113"/>
      <c r="CE33" s="113"/>
      <c r="CF33" s="113"/>
      <c r="CG33" s="113"/>
      <c r="CH33" s="113"/>
      <c r="CI33" s="113"/>
      <c r="CJ33" s="113"/>
      <c r="CK33" s="113"/>
      <c r="CL33" s="113"/>
      <c r="CM33" s="113"/>
      <c r="CN33" s="113"/>
      <c r="CO33" s="113"/>
      <c r="CP33" s="113"/>
      <c r="CQ33" s="113"/>
      <c r="CR33" s="113"/>
      <c r="CS33" s="113"/>
      <c r="CT33" s="113"/>
      <c r="CU33" s="113"/>
      <c r="CV33" s="113"/>
      <c r="CW33" s="113"/>
      <c r="CX33" s="113"/>
      <c r="CY33" s="113"/>
      <c r="CZ33" s="113"/>
      <c r="DA33" s="113"/>
      <c r="DB33" s="113"/>
      <c r="DC33" s="113"/>
      <c r="DD33" s="113"/>
      <c r="DE33" s="113"/>
      <c r="DF33" s="113"/>
      <c r="DG33" s="113"/>
      <c r="DH33" s="113"/>
      <c r="DI33" s="113"/>
      <c r="DJ33" s="113"/>
      <c r="DK33" s="113"/>
      <c r="DL33" s="113"/>
      <c r="DM33" s="113"/>
      <c r="DN33" s="113"/>
      <c r="DO33" s="113"/>
      <c r="DP33" s="113"/>
      <c r="DQ33" s="113"/>
      <c r="DR33" s="113"/>
      <c r="DS33" s="113"/>
      <c r="DT33" s="113"/>
      <c r="DU33" s="113"/>
      <c r="DV33" s="113"/>
      <c r="DW33" s="113"/>
      <c r="DX33" s="113"/>
      <c r="DY33" s="113"/>
      <c r="DZ33" s="113"/>
      <c r="EA33" s="113"/>
      <c r="EB33" s="113"/>
      <c r="EC33" s="113"/>
      <c r="ED33" s="113"/>
      <c r="EE33" s="113"/>
      <c r="EF33" s="113"/>
      <c r="EG33" s="113"/>
      <c r="EH33" s="113"/>
      <c r="EI33" s="113"/>
      <c r="EJ33" s="113"/>
    </row>
    <row r="34" spans="2:140" ht="12.75" customHeight="1" x14ac:dyDescent="0.2">
      <c r="B34" s="117"/>
      <c r="C34" s="247"/>
      <c r="D34" s="247"/>
      <c r="E34" s="1243"/>
      <c r="F34" s="563"/>
      <c r="G34" s="563"/>
      <c r="H34" s="563"/>
      <c r="I34" s="563"/>
      <c r="J34" s="563"/>
      <c r="K34" s="563"/>
      <c r="L34" s="563"/>
      <c r="M34" s="563"/>
      <c r="N34" s="563"/>
      <c r="O34" s="563"/>
      <c r="P34" s="563"/>
      <c r="Q34" s="132"/>
      <c r="R34" s="132"/>
      <c r="S34" s="132"/>
      <c r="T34" s="132"/>
      <c r="U34" s="132"/>
      <c r="V34" s="132"/>
      <c r="W34" s="1244"/>
      <c r="X34" s="117"/>
      <c r="Y34" s="117"/>
      <c r="Z34" s="117"/>
      <c r="AA34" s="117"/>
      <c r="AB34" s="229"/>
      <c r="AC34" s="229"/>
      <c r="AD34" s="229"/>
      <c r="AE34" s="229"/>
      <c r="AF34" s="229"/>
      <c r="AG34" s="229"/>
      <c r="AH34" s="229"/>
      <c r="AI34" s="229"/>
      <c r="AJ34" s="229"/>
      <c r="AK34" s="229"/>
      <c r="AL34" s="229"/>
      <c r="AM34" s="229"/>
      <c r="AN34" s="229"/>
      <c r="AO34" s="229"/>
      <c r="AP34" s="156"/>
      <c r="AQ34" s="156"/>
      <c r="AR34" s="156"/>
      <c r="AS34" s="156"/>
      <c r="AT34" s="156"/>
      <c r="AU34" s="156"/>
      <c r="AV34" s="156"/>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c r="BS34" s="113"/>
      <c r="BT34" s="113"/>
      <c r="BU34" s="113"/>
      <c r="BV34" s="113"/>
      <c r="BW34" s="113"/>
      <c r="BX34" s="113"/>
      <c r="BY34" s="113"/>
      <c r="BZ34" s="113"/>
      <c r="CA34" s="113"/>
      <c r="CB34" s="113"/>
      <c r="CC34" s="113"/>
      <c r="CD34" s="113"/>
      <c r="CE34" s="113"/>
      <c r="CF34" s="113"/>
      <c r="CG34" s="113"/>
      <c r="CH34" s="113"/>
      <c r="CI34" s="113"/>
      <c r="CJ34" s="113"/>
      <c r="CK34" s="113"/>
      <c r="CL34" s="113"/>
      <c r="CM34" s="113"/>
      <c r="CN34" s="113"/>
      <c r="CO34" s="113"/>
      <c r="CP34" s="113"/>
      <c r="CQ34" s="113"/>
      <c r="CR34" s="113"/>
      <c r="CS34" s="113"/>
      <c r="CT34" s="113"/>
      <c r="CU34" s="113"/>
      <c r="CV34" s="113"/>
      <c r="CW34" s="113"/>
      <c r="CX34" s="113"/>
      <c r="CY34" s="113"/>
      <c r="CZ34" s="113"/>
      <c r="DA34" s="113"/>
      <c r="DB34" s="113"/>
      <c r="DC34" s="113"/>
      <c r="DD34" s="113"/>
      <c r="DE34" s="113"/>
      <c r="DF34" s="113"/>
      <c r="DG34" s="113"/>
      <c r="DH34" s="113"/>
      <c r="DI34" s="113"/>
      <c r="DJ34" s="113"/>
      <c r="DK34" s="113"/>
      <c r="DL34" s="113"/>
      <c r="DM34" s="113"/>
      <c r="DN34" s="113"/>
      <c r="DO34" s="113"/>
      <c r="DP34" s="113"/>
      <c r="DQ34" s="113"/>
      <c r="DR34" s="113"/>
      <c r="DS34" s="113"/>
      <c r="DT34" s="113"/>
      <c r="DU34" s="113"/>
      <c r="DV34" s="113"/>
      <c r="DW34" s="113"/>
      <c r="DX34" s="113"/>
      <c r="DY34" s="113"/>
      <c r="DZ34" s="113"/>
      <c r="EA34" s="113"/>
      <c r="EB34" s="113"/>
      <c r="EC34" s="113"/>
      <c r="ED34" s="113"/>
      <c r="EE34" s="113"/>
      <c r="EF34" s="113"/>
      <c r="EG34" s="113"/>
      <c r="EH34" s="113"/>
      <c r="EI34" s="113"/>
      <c r="EJ34" s="113"/>
    </row>
    <row r="35" spans="2:140" ht="12.75" customHeight="1" x14ac:dyDescent="0.2">
      <c r="B35" s="117"/>
      <c r="C35" s="247"/>
      <c r="D35" s="247"/>
      <c r="E35" s="1243"/>
      <c r="F35" s="563"/>
      <c r="G35" s="563"/>
      <c r="H35" s="563"/>
      <c r="I35" s="563"/>
      <c r="J35" s="563"/>
      <c r="K35" s="563"/>
      <c r="L35" s="563"/>
      <c r="M35" s="563"/>
      <c r="N35" s="563"/>
      <c r="O35" s="563"/>
      <c r="P35" s="563"/>
      <c r="Q35" s="132"/>
      <c r="R35" s="132"/>
      <c r="S35" s="132"/>
      <c r="T35" s="132"/>
      <c r="U35" s="132"/>
      <c r="V35" s="132"/>
      <c r="W35" s="1244"/>
      <c r="X35" s="117"/>
      <c r="Y35" s="117"/>
      <c r="Z35" s="117"/>
      <c r="AA35" s="117"/>
      <c r="AB35" s="229"/>
      <c r="AC35" s="229"/>
      <c r="AD35" s="229"/>
      <c r="AE35" s="229"/>
      <c r="AF35" s="229"/>
      <c r="AG35" s="229"/>
      <c r="AH35" s="229"/>
      <c r="AI35" s="229"/>
      <c r="AJ35" s="229"/>
      <c r="AK35" s="229"/>
      <c r="AL35" s="229"/>
      <c r="AM35" s="229"/>
      <c r="AN35" s="229"/>
      <c r="AO35" s="229"/>
      <c r="AP35" s="156"/>
      <c r="AQ35" s="156"/>
      <c r="AR35" s="156"/>
      <c r="AS35" s="156"/>
      <c r="AT35" s="156"/>
      <c r="AU35" s="156"/>
      <c r="AV35" s="156"/>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c r="BS35" s="113"/>
      <c r="BT35" s="113"/>
      <c r="BU35" s="113"/>
      <c r="BV35" s="113"/>
      <c r="BW35" s="113"/>
      <c r="BX35" s="113"/>
      <c r="BY35" s="113"/>
      <c r="BZ35" s="113"/>
      <c r="CA35" s="113"/>
      <c r="CB35" s="113"/>
      <c r="CC35" s="113"/>
      <c r="CD35" s="113"/>
      <c r="CE35" s="113"/>
      <c r="CF35" s="113"/>
      <c r="CG35" s="113"/>
      <c r="CH35" s="113"/>
      <c r="CI35" s="113"/>
      <c r="CJ35" s="113"/>
      <c r="CK35" s="113"/>
      <c r="CL35" s="113"/>
      <c r="CM35" s="113"/>
      <c r="CN35" s="113"/>
      <c r="CO35" s="113"/>
      <c r="CP35" s="113"/>
      <c r="CQ35" s="113"/>
      <c r="CR35" s="113"/>
      <c r="CS35" s="113"/>
      <c r="CT35" s="113"/>
      <c r="CU35" s="113"/>
      <c r="CV35" s="113"/>
      <c r="CW35" s="113"/>
      <c r="CX35" s="113"/>
      <c r="CY35" s="113"/>
      <c r="CZ35" s="113"/>
      <c r="DA35" s="113"/>
      <c r="DB35" s="113"/>
      <c r="DC35" s="113"/>
      <c r="DD35" s="113"/>
      <c r="DE35" s="113"/>
      <c r="DF35" s="113"/>
      <c r="DG35" s="113"/>
      <c r="DH35" s="113"/>
      <c r="DI35" s="113"/>
      <c r="DJ35" s="113"/>
      <c r="DK35" s="113"/>
      <c r="DL35" s="113"/>
      <c r="DM35" s="113"/>
      <c r="DN35" s="113"/>
      <c r="DO35" s="113"/>
      <c r="DP35" s="113"/>
      <c r="DQ35" s="113"/>
      <c r="DR35" s="113"/>
      <c r="DS35" s="113"/>
      <c r="DT35" s="113"/>
      <c r="DU35" s="113"/>
      <c r="DV35" s="113"/>
      <c r="DW35" s="113"/>
      <c r="DX35" s="113"/>
      <c r="DY35" s="113"/>
      <c r="DZ35" s="113"/>
      <c r="EA35" s="113"/>
      <c r="EB35" s="113"/>
      <c r="EC35" s="113"/>
      <c r="ED35" s="113"/>
      <c r="EE35" s="113"/>
      <c r="EF35" s="113"/>
      <c r="EG35" s="113"/>
      <c r="EH35" s="113"/>
      <c r="EI35" s="113"/>
      <c r="EJ35" s="113"/>
    </row>
    <row r="36" spans="2:140" ht="12.75" customHeight="1" x14ac:dyDescent="0.2">
      <c r="B36" s="250"/>
      <c r="C36" s="247"/>
      <c r="D36" s="247"/>
      <c r="E36" s="1243"/>
      <c r="F36" s="563"/>
      <c r="G36" s="563"/>
      <c r="H36" s="563"/>
      <c r="I36" s="563"/>
      <c r="J36" s="563"/>
      <c r="K36" s="563"/>
      <c r="L36" s="563"/>
      <c r="M36" s="563"/>
      <c r="N36" s="563"/>
      <c r="O36" s="563"/>
      <c r="P36" s="563"/>
      <c r="Q36" s="132"/>
      <c r="R36" s="132"/>
      <c r="S36" s="132"/>
      <c r="T36" s="132"/>
      <c r="U36" s="132"/>
      <c r="V36" s="132"/>
      <c r="W36" s="1244"/>
      <c r="X36" s="117"/>
      <c r="Y36" s="117"/>
      <c r="Z36" s="117"/>
      <c r="AA36" s="117"/>
      <c r="AB36" s="229"/>
      <c r="AC36" s="229"/>
      <c r="AD36" s="229"/>
      <c r="AE36" s="229"/>
      <c r="AF36" s="229"/>
      <c r="AG36" s="229"/>
      <c r="AH36" s="229"/>
      <c r="AI36" s="229"/>
      <c r="AJ36" s="229"/>
      <c r="AK36" s="229"/>
      <c r="AL36" s="229"/>
      <c r="AM36" s="229"/>
      <c r="AN36" s="229"/>
      <c r="AO36" s="229"/>
      <c r="AP36" s="156"/>
      <c r="AQ36" s="156"/>
      <c r="AR36" s="156"/>
      <c r="AS36" s="156"/>
      <c r="AT36" s="156"/>
      <c r="AU36" s="156"/>
      <c r="AV36" s="156"/>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c r="BS36" s="113"/>
      <c r="BT36" s="113"/>
      <c r="BU36" s="113"/>
      <c r="BV36" s="113"/>
      <c r="BW36" s="113"/>
      <c r="BX36" s="113"/>
      <c r="BY36" s="113"/>
      <c r="BZ36" s="113"/>
      <c r="CA36" s="113"/>
      <c r="CB36" s="113"/>
      <c r="CC36" s="113"/>
      <c r="CD36" s="113"/>
      <c r="CE36" s="113"/>
      <c r="CF36" s="113"/>
      <c r="CG36" s="113"/>
      <c r="CH36" s="113"/>
      <c r="CI36" s="113"/>
      <c r="CJ36" s="113"/>
      <c r="CK36" s="113"/>
      <c r="CL36" s="113"/>
      <c r="CM36" s="113"/>
      <c r="CN36" s="113"/>
      <c r="CO36" s="113"/>
      <c r="CP36" s="113"/>
      <c r="CQ36" s="113"/>
      <c r="CR36" s="113"/>
      <c r="CS36" s="113"/>
      <c r="CT36" s="113"/>
      <c r="CU36" s="113"/>
      <c r="CV36" s="113"/>
      <c r="CW36" s="113"/>
      <c r="CX36" s="113"/>
      <c r="CY36" s="113"/>
      <c r="CZ36" s="113"/>
      <c r="DA36" s="113"/>
      <c r="DB36" s="113"/>
      <c r="DC36" s="113"/>
      <c r="DD36" s="113"/>
      <c r="DE36" s="113"/>
      <c r="DF36" s="113"/>
      <c r="DG36" s="113"/>
      <c r="DH36" s="113"/>
      <c r="DI36" s="113"/>
      <c r="DJ36" s="113"/>
      <c r="DK36" s="113"/>
      <c r="DL36" s="113"/>
      <c r="DM36" s="113"/>
      <c r="DN36" s="113"/>
      <c r="DO36" s="113"/>
      <c r="DP36" s="113"/>
      <c r="DQ36" s="113"/>
      <c r="DR36" s="113"/>
      <c r="DS36" s="113"/>
      <c r="DT36" s="113"/>
      <c r="DU36" s="113"/>
      <c r="DV36" s="113"/>
      <c r="DW36" s="113"/>
      <c r="DX36" s="113"/>
      <c r="DY36" s="113"/>
      <c r="DZ36" s="113"/>
      <c r="EA36" s="113"/>
      <c r="EB36" s="113"/>
      <c r="EC36" s="113"/>
      <c r="ED36" s="113"/>
      <c r="EE36" s="113"/>
      <c r="EF36" s="113"/>
      <c r="EG36" s="113"/>
      <c r="EH36" s="113"/>
      <c r="EI36" s="113"/>
      <c r="EJ36" s="113"/>
    </row>
    <row r="37" spans="2:140" ht="12.75" customHeight="1" x14ac:dyDescent="0.2">
      <c r="B37" s="250"/>
      <c r="C37" s="247"/>
      <c r="D37" s="247"/>
      <c r="E37" s="1243"/>
      <c r="F37" s="563"/>
      <c r="G37" s="563"/>
      <c r="H37" s="563"/>
      <c r="I37" s="563"/>
      <c r="J37" s="563"/>
      <c r="K37" s="563"/>
      <c r="L37" s="563"/>
      <c r="M37" s="563"/>
      <c r="N37" s="563"/>
      <c r="O37" s="563"/>
      <c r="P37" s="563"/>
      <c r="Q37" s="132"/>
      <c r="R37" s="132"/>
      <c r="S37" s="132"/>
      <c r="T37" s="132"/>
      <c r="U37" s="132"/>
      <c r="V37" s="132"/>
      <c r="W37" s="1244"/>
      <c r="X37" s="117"/>
      <c r="Y37" s="117"/>
      <c r="Z37" s="117"/>
      <c r="AA37" s="117"/>
      <c r="AB37" s="229"/>
      <c r="AC37" s="229"/>
      <c r="AD37" s="229"/>
      <c r="AE37" s="229"/>
      <c r="AF37" s="229"/>
      <c r="AG37" s="229"/>
      <c r="AH37" s="229"/>
      <c r="AI37" s="229"/>
      <c r="AJ37" s="229"/>
      <c r="AK37" s="229"/>
      <c r="AL37" s="229"/>
      <c r="AM37" s="229"/>
      <c r="AN37" s="229"/>
      <c r="AO37" s="229"/>
      <c r="AP37" s="156"/>
      <c r="AQ37" s="156"/>
      <c r="AR37" s="156"/>
      <c r="AS37" s="156"/>
      <c r="AT37" s="156"/>
      <c r="AU37" s="156"/>
      <c r="AV37" s="156"/>
      <c r="AW37" s="113"/>
      <c r="AX37" s="113"/>
      <c r="AY37" s="113"/>
      <c r="AZ37" s="113"/>
      <c r="BA37" s="113"/>
      <c r="BB37" s="113"/>
      <c r="BC37" s="113"/>
      <c r="BD37" s="113"/>
      <c r="BE37" s="113"/>
      <c r="BF37" s="113"/>
      <c r="BG37" s="113"/>
      <c r="BH37" s="113"/>
      <c r="BI37" s="113"/>
      <c r="BJ37" s="113"/>
      <c r="BK37" s="113"/>
      <c r="BL37" s="113"/>
      <c r="BM37" s="113"/>
      <c r="BN37" s="113"/>
      <c r="BO37" s="113"/>
      <c r="BP37" s="113"/>
      <c r="BQ37" s="113"/>
      <c r="BR37" s="113"/>
      <c r="BS37" s="113"/>
      <c r="BT37" s="113"/>
      <c r="BU37" s="113"/>
      <c r="BV37" s="113"/>
      <c r="BW37" s="113"/>
      <c r="BX37" s="113"/>
      <c r="BY37" s="113"/>
      <c r="BZ37" s="113"/>
      <c r="CA37" s="113"/>
      <c r="CB37" s="113"/>
      <c r="CC37" s="113"/>
      <c r="CD37" s="113"/>
      <c r="CE37" s="113"/>
      <c r="CF37" s="113"/>
      <c r="CG37" s="113"/>
      <c r="CH37" s="113"/>
      <c r="CI37" s="113"/>
      <c r="CJ37" s="113"/>
      <c r="CK37" s="113"/>
      <c r="CL37" s="113"/>
      <c r="CM37" s="113"/>
      <c r="CN37" s="113"/>
      <c r="CO37" s="113"/>
      <c r="CP37" s="113"/>
      <c r="CQ37" s="113"/>
      <c r="CR37" s="113"/>
      <c r="CS37" s="113"/>
      <c r="CT37" s="113"/>
      <c r="CU37" s="113"/>
      <c r="CV37" s="113"/>
      <c r="CW37" s="113"/>
      <c r="CX37" s="113"/>
      <c r="CY37" s="113"/>
      <c r="CZ37" s="113"/>
      <c r="DA37" s="113"/>
      <c r="DB37" s="113"/>
      <c r="DC37" s="113"/>
      <c r="DD37" s="113"/>
      <c r="DE37" s="113"/>
      <c r="DF37" s="113"/>
      <c r="DG37" s="113"/>
      <c r="DH37" s="113"/>
      <c r="DI37" s="113"/>
      <c r="DJ37" s="113"/>
      <c r="DK37" s="113"/>
      <c r="DL37" s="113"/>
      <c r="DM37" s="113"/>
      <c r="DN37" s="113"/>
      <c r="DO37" s="113"/>
      <c r="DP37" s="113"/>
      <c r="DQ37" s="113"/>
      <c r="DR37" s="113"/>
      <c r="DS37" s="113"/>
      <c r="DT37" s="113"/>
      <c r="DU37" s="113"/>
      <c r="DV37" s="113"/>
      <c r="DW37" s="113"/>
      <c r="DX37" s="113"/>
      <c r="DY37" s="113"/>
      <c r="DZ37" s="113"/>
      <c r="EA37" s="113"/>
      <c r="EB37" s="113"/>
      <c r="EC37" s="113"/>
      <c r="ED37" s="113"/>
      <c r="EE37" s="113"/>
      <c r="EF37" s="113"/>
      <c r="EG37" s="113"/>
      <c r="EH37" s="113"/>
      <c r="EI37" s="113"/>
      <c r="EJ37" s="113"/>
    </row>
    <row r="38" spans="2:140" ht="12.75" customHeight="1" x14ac:dyDescent="0.2">
      <c r="B38" s="247"/>
      <c r="C38" s="247"/>
      <c r="D38" s="247"/>
      <c r="E38" s="211"/>
      <c r="F38" s="212"/>
      <c r="G38" s="212"/>
      <c r="H38" s="212"/>
      <c r="I38" s="212"/>
      <c r="J38" s="212"/>
      <c r="K38" s="212"/>
      <c r="L38" s="212"/>
      <c r="M38" s="212"/>
      <c r="N38" s="212"/>
      <c r="O38" s="212"/>
      <c r="P38" s="212"/>
      <c r="Q38" s="134"/>
      <c r="R38" s="134"/>
      <c r="S38" s="134"/>
      <c r="T38" s="134"/>
      <c r="U38" s="134"/>
      <c r="V38" s="134"/>
      <c r="W38" s="1245"/>
      <c r="X38" s="117"/>
      <c r="Y38" s="117"/>
      <c r="Z38" s="117"/>
      <c r="AA38" s="117"/>
      <c r="AB38" s="229"/>
      <c r="AC38" s="229"/>
      <c r="AD38" s="229"/>
      <c r="AE38" s="229"/>
      <c r="AF38" s="229"/>
      <c r="AG38" s="229"/>
      <c r="AH38" s="229"/>
      <c r="AI38" s="229"/>
      <c r="AJ38" s="229"/>
      <c r="AK38" s="229"/>
      <c r="AL38" s="229"/>
      <c r="AM38" s="229"/>
      <c r="AN38" s="229"/>
      <c r="AO38" s="229"/>
      <c r="AP38" s="156"/>
      <c r="AQ38" s="156"/>
      <c r="AR38" s="156"/>
      <c r="AS38" s="156"/>
      <c r="AT38" s="156"/>
      <c r="AU38" s="156"/>
      <c r="AV38" s="156"/>
      <c r="AW38" s="113"/>
      <c r="AX38" s="113"/>
      <c r="AY38" s="113"/>
      <c r="AZ38" s="113"/>
      <c r="BA38" s="113"/>
      <c r="BB38" s="113"/>
      <c r="BC38" s="113"/>
      <c r="BD38" s="113"/>
      <c r="BE38" s="113"/>
      <c r="BF38" s="113"/>
      <c r="BG38" s="113"/>
      <c r="BH38" s="113"/>
      <c r="BI38" s="113"/>
      <c r="BJ38" s="113"/>
      <c r="BK38" s="113"/>
      <c r="BL38" s="113"/>
      <c r="BM38" s="113"/>
      <c r="BN38" s="113"/>
      <c r="BO38" s="113"/>
      <c r="BP38" s="113"/>
      <c r="BQ38" s="113"/>
      <c r="BR38" s="113"/>
      <c r="BS38" s="113"/>
      <c r="BT38" s="113"/>
      <c r="BU38" s="113"/>
      <c r="BV38" s="113"/>
      <c r="BW38" s="113"/>
      <c r="BX38" s="113"/>
      <c r="BY38" s="113"/>
      <c r="BZ38" s="113"/>
      <c r="CA38" s="113"/>
      <c r="CB38" s="113"/>
      <c r="CC38" s="113"/>
      <c r="CD38" s="113"/>
      <c r="CE38" s="113"/>
      <c r="CF38" s="113"/>
      <c r="CG38" s="113"/>
      <c r="CH38" s="113"/>
      <c r="CI38" s="113"/>
      <c r="CJ38" s="113"/>
      <c r="CK38" s="113"/>
      <c r="CL38" s="113"/>
      <c r="CM38" s="113"/>
      <c r="CN38" s="113"/>
      <c r="CO38" s="113"/>
      <c r="CP38" s="113"/>
      <c r="CQ38" s="113"/>
      <c r="CR38" s="113"/>
      <c r="CS38" s="113"/>
      <c r="CT38" s="113"/>
      <c r="CU38" s="113"/>
      <c r="CV38" s="113"/>
      <c r="CW38" s="113"/>
      <c r="CX38" s="113"/>
      <c r="CY38" s="113"/>
      <c r="CZ38" s="113"/>
      <c r="DA38" s="113"/>
      <c r="DB38" s="113"/>
      <c r="DC38" s="113"/>
      <c r="DD38" s="113"/>
      <c r="DE38" s="113"/>
      <c r="DF38" s="113"/>
      <c r="DG38" s="113"/>
      <c r="DH38" s="113"/>
      <c r="DI38" s="113"/>
      <c r="DJ38" s="113"/>
      <c r="DK38" s="113"/>
      <c r="DL38" s="113"/>
      <c r="DM38" s="113"/>
      <c r="DN38" s="113"/>
      <c r="DO38" s="113"/>
      <c r="DP38" s="113"/>
      <c r="DQ38" s="113"/>
      <c r="DR38" s="113"/>
      <c r="DS38" s="113"/>
      <c r="DT38" s="113"/>
      <c r="DU38" s="113"/>
      <c r="DV38" s="113"/>
      <c r="DW38" s="113"/>
      <c r="DX38" s="113"/>
      <c r="DY38" s="113"/>
      <c r="DZ38" s="113"/>
      <c r="EA38" s="113"/>
      <c r="EB38" s="113"/>
      <c r="EC38" s="113"/>
      <c r="ED38" s="113"/>
      <c r="EE38" s="113"/>
      <c r="EF38" s="113"/>
      <c r="EG38" s="113"/>
      <c r="EH38" s="113"/>
      <c r="EI38" s="113"/>
      <c r="EJ38" s="113"/>
    </row>
    <row r="39" spans="2:140" ht="12.75" customHeight="1" x14ac:dyDescent="0.2">
      <c r="B39" s="247"/>
      <c r="C39" s="247"/>
      <c r="D39" s="247"/>
      <c r="E39" s="247"/>
      <c r="F39" s="247"/>
      <c r="G39" s="247"/>
      <c r="H39" s="247"/>
      <c r="I39" s="247"/>
      <c r="J39" s="247"/>
      <c r="K39" s="247"/>
      <c r="L39" s="247"/>
      <c r="M39" s="247"/>
      <c r="N39" s="247"/>
      <c r="O39" s="247"/>
      <c r="P39" s="247"/>
      <c r="Q39" s="560"/>
      <c r="R39" s="560"/>
      <c r="S39" s="117"/>
      <c r="T39" s="117"/>
      <c r="U39" s="117"/>
      <c r="V39" s="117"/>
      <c r="W39" s="117"/>
      <c r="X39" s="117"/>
      <c r="Y39" s="117"/>
      <c r="Z39" s="117"/>
      <c r="AA39" s="117"/>
      <c r="AB39" s="229"/>
      <c r="AC39" s="229"/>
      <c r="AD39" s="229"/>
      <c r="AE39" s="229"/>
      <c r="AF39" s="229"/>
      <c r="AG39" s="229"/>
      <c r="AH39" s="229"/>
      <c r="AI39" s="229"/>
      <c r="AJ39" s="229"/>
      <c r="AK39" s="229"/>
      <c r="AL39" s="229"/>
      <c r="AM39" s="229"/>
      <c r="AN39" s="229"/>
      <c r="AO39" s="229"/>
      <c r="AP39" s="156"/>
      <c r="AQ39" s="156"/>
      <c r="AR39" s="156"/>
      <c r="AS39" s="156"/>
      <c r="AT39" s="156"/>
      <c r="AU39" s="156"/>
      <c r="AV39" s="156"/>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c r="BS39" s="113"/>
      <c r="BT39" s="113"/>
      <c r="BU39" s="113"/>
      <c r="BV39" s="113"/>
      <c r="BW39" s="113"/>
      <c r="BX39" s="113"/>
      <c r="BY39" s="113"/>
      <c r="BZ39" s="113"/>
      <c r="CA39" s="113"/>
      <c r="CB39" s="113"/>
      <c r="CC39" s="113"/>
      <c r="CD39" s="113"/>
      <c r="CE39" s="113"/>
      <c r="CF39" s="113"/>
      <c r="CG39" s="113"/>
      <c r="CH39" s="113"/>
      <c r="CI39" s="113"/>
      <c r="CJ39" s="113"/>
      <c r="CK39" s="113"/>
      <c r="CL39" s="113"/>
      <c r="CM39" s="113"/>
      <c r="CN39" s="113"/>
      <c r="CO39" s="113"/>
      <c r="CP39" s="113"/>
      <c r="CQ39" s="113"/>
      <c r="CR39" s="113"/>
      <c r="CS39" s="113"/>
      <c r="CT39" s="113"/>
      <c r="CU39" s="113"/>
      <c r="CV39" s="113"/>
      <c r="CW39" s="113"/>
      <c r="CX39" s="113"/>
      <c r="CY39" s="113"/>
      <c r="CZ39" s="113"/>
      <c r="DA39" s="113"/>
      <c r="DB39" s="113"/>
      <c r="DC39" s="113"/>
      <c r="DD39" s="113"/>
      <c r="DE39" s="113"/>
      <c r="DF39" s="113"/>
      <c r="DG39" s="113"/>
      <c r="DH39" s="113"/>
      <c r="DI39" s="113"/>
      <c r="DJ39" s="113"/>
      <c r="DK39" s="113"/>
      <c r="DL39" s="113"/>
      <c r="DM39" s="113"/>
      <c r="DN39" s="113"/>
      <c r="DO39" s="113"/>
      <c r="DP39" s="113"/>
      <c r="DQ39" s="113"/>
      <c r="DR39" s="113"/>
      <c r="DS39" s="113"/>
      <c r="DT39" s="113"/>
      <c r="DU39" s="113"/>
      <c r="DV39" s="113"/>
      <c r="DW39" s="113"/>
      <c r="DX39" s="113"/>
      <c r="DY39" s="113"/>
      <c r="DZ39" s="113"/>
      <c r="EA39" s="113"/>
      <c r="EB39" s="113"/>
      <c r="EC39" s="113"/>
      <c r="ED39" s="113"/>
      <c r="EE39" s="113"/>
      <c r="EF39" s="113"/>
      <c r="EG39" s="113"/>
      <c r="EH39" s="113"/>
      <c r="EI39" s="113"/>
      <c r="EJ39" s="113"/>
    </row>
    <row r="40" spans="2:140" ht="12.75" customHeight="1" x14ac:dyDescent="0.2">
      <c r="B40" s="247"/>
      <c r="C40" s="247"/>
      <c r="D40" s="247"/>
      <c r="E40" s="247"/>
      <c r="F40" s="247"/>
      <c r="G40" s="247"/>
      <c r="H40" s="247"/>
      <c r="I40" s="247"/>
      <c r="J40" s="247"/>
      <c r="K40" s="247"/>
      <c r="L40" s="247"/>
      <c r="M40" s="247"/>
      <c r="N40" s="247"/>
      <c r="O40" s="247"/>
      <c r="P40" s="247"/>
      <c r="Q40" s="560"/>
      <c r="R40" s="560"/>
      <c r="S40" s="117"/>
      <c r="T40" s="117"/>
      <c r="U40" s="117"/>
      <c r="V40" s="117"/>
      <c r="W40" s="117"/>
      <c r="X40" s="117"/>
      <c r="Y40" s="117"/>
      <c r="Z40" s="117"/>
      <c r="AA40" s="117"/>
      <c r="AB40" s="229"/>
      <c r="AC40" s="229"/>
      <c r="AD40" s="229"/>
      <c r="AE40" s="229"/>
      <c r="AF40" s="229"/>
      <c r="AG40" s="229"/>
      <c r="AH40" s="229"/>
      <c r="AI40" s="229"/>
      <c r="AJ40" s="229"/>
      <c r="AK40" s="229"/>
      <c r="AL40" s="229"/>
      <c r="AM40" s="229"/>
      <c r="AN40" s="229"/>
      <c r="AO40" s="229"/>
      <c r="AP40" s="156"/>
      <c r="AQ40" s="156"/>
      <c r="AR40" s="156"/>
      <c r="AS40" s="156"/>
      <c r="AT40" s="156"/>
      <c r="AU40" s="156"/>
      <c r="AV40" s="156"/>
      <c r="AW40" s="113"/>
      <c r="AX40" s="113"/>
      <c r="AY40" s="113"/>
      <c r="AZ40" s="113"/>
      <c r="BA40" s="113"/>
      <c r="BB40" s="113"/>
      <c r="BC40" s="113"/>
      <c r="BD40" s="113"/>
      <c r="BE40" s="113"/>
      <c r="BF40" s="113"/>
      <c r="BG40" s="113"/>
      <c r="BH40" s="113"/>
      <c r="BI40" s="113"/>
      <c r="BJ40" s="113"/>
      <c r="BK40" s="113"/>
      <c r="BL40" s="113"/>
      <c r="BM40" s="113"/>
      <c r="BN40" s="113"/>
      <c r="BO40" s="113"/>
      <c r="BP40" s="113"/>
      <c r="BQ40" s="113"/>
      <c r="BR40" s="113"/>
      <c r="BS40" s="113"/>
      <c r="BT40" s="113"/>
      <c r="BU40" s="113"/>
      <c r="BV40" s="113"/>
      <c r="BW40" s="113"/>
      <c r="BX40" s="113"/>
      <c r="BY40" s="113"/>
      <c r="BZ40" s="113"/>
      <c r="CA40" s="113"/>
      <c r="CB40" s="113"/>
      <c r="CC40" s="113"/>
      <c r="CD40" s="113"/>
      <c r="CE40" s="113"/>
      <c r="CF40" s="113"/>
      <c r="CG40" s="113"/>
      <c r="CH40" s="113"/>
      <c r="CI40" s="113"/>
      <c r="CJ40" s="113"/>
      <c r="CK40" s="113"/>
      <c r="CL40" s="113"/>
      <c r="CM40" s="113"/>
      <c r="CN40" s="113"/>
      <c r="CO40" s="113"/>
      <c r="CP40" s="113"/>
      <c r="CQ40" s="113"/>
      <c r="CR40" s="113"/>
      <c r="CS40" s="113"/>
      <c r="CT40" s="113"/>
      <c r="CU40" s="113"/>
      <c r="CV40" s="113"/>
      <c r="CW40" s="113"/>
      <c r="CX40" s="113"/>
      <c r="CY40" s="113"/>
      <c r="CZ40" s="113"/>
      <c r="DA40" s="113"/>
      <c r="DB40" s="113"/>
      <c r="DC40" s="113"/>
      <c r="DD40" s="113"/>
      <c r="DE40" s="113"/>
      <c r="DF40" s="113"/>
      <c r="DG40" s="113"/>
      <c r="DH40" s="113"/>
      <c r="DI40" s="113"/>
      <c r="DJ40" s="113"/>
      <c r="DK40" s="113"/>
      <c r="DL40" s="113"/>
      <c r="DM40" s="113"/>
      <c r="DN40" s="113"/>
      <c r="DO40" s="113"/>
      <c r="DP40" s="113"/>
      <c r="DQ40" s="113"/>
      <c r="DR40" s="113"/>
      <c r="DS40" s="113"/>
      <c r="DT40" s="113"/>
      <c r="DU40" s="113"/>
      <c r="DV40" s="113"/>
      <c r="DW40" s="113"/>
      <c r="DX40" s="113"/>
      <c r="DY40" s="113"/>
      <c r="DZ40" s="113"/>
      <c r="EA40" s="113"/>
      <c r="EB40" s="113"/>
      <c r="EC40" s="113"/>
      <c r="ED40" s="113"/>
      <c r="EE40" s="113"/>
      <c r="EF40" s="113"/>
      <c r="EG40" s="113"/>
      <c r="EH40" s="113"/>
      <c r="EI40" s="113"/>
      <c r="EJ40" s="113"/>
    </row>
    <row r="41" spans="2:140" ht="12.75" customHeight="1" x14ac:dyDescent="0.2">
      <c r="B41" s="247"/>
      <c r="C41" s="247"/>
      <c r="D41" s="247"/>
      <c r="E41" s="247"/>
      <c r="F41" s="247"/>
      <c r="G41" s="247"/>
      <c r="H41" s="247"/>
      <c r="I41" s="247"/>
      <c r="J41" s="247"/>
      <c r="K41" s="247"/>
      <c r="L41" s="247"/>
      <c r="M41" s="247"/>
      <c r="N41" s="247"/>
      <c r="O41" s="247"/>
      <c r="P41" s="247"/>
      <c r="Q41" s="250"/>
      <c r="R41" s="250"/>
      <c r="S41" s="229"/>
      <c r="T41" s="229"/>
      <c r="U41" s="229"/>
      <c r="V41" s="229"/>
      <c r="W41" s="229"/>
      <c r="X41" s="229"/>
      <c r="Y41" s="229"/>
      <c r="Z41" s="229"/>
      <c r="AA41" s="229"/>
      <c r="AB41" s="229"/>
      <c r="AC41" s="229"/>
      <c r="AD41" s="229"/>
      <c r="AE41" s="229"/>
      <c r="AF41" s="229"/>
      <c r="AG41" s="229"/>
      <c r="AH41" s="229"/>
      <c r="AI41" s="229"/>
      <c r="AJ41" s="229"/>
      <c r="AK41" s="229"/>
      <c r="AL41" s="229"/>
      <c r="AM41" s="229"/>
      <c r="AN41" s="229"/>
      <c r="AO41" s="229"/>
      <c r="AP41" s="156"/>
      <c r="AQ41" s="156"/>
      <c r="AR41" s="156"/>
      <c r="AS41" s="156"/>
      <c r="AT41" s="156"/>
      <c r="AU41" s="156"/>
      <c r="AV41" s="156"/>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c r="BS41" s="113"/>
      <c r="BT41" s="113"/>
      <c r="BU41" s="113"/>
      <c r="BV41" s="113"/>
      <c r="BW41" s="113"/>
      <c r="BX41" s="113"/>
      <c r="BY41" s="113"/>
      <c r="BZ41" s="113"/>
      <c r="CA41" s="113"/>
      <c r="CB41" s="113"/>
      <c r="CC41" s="113"/>
      <c r="CD41" s="113"/>
      <c r="CE41" s="113"/>
      <c r="CF41" s="113"/>
      <c r="CG41" s="113"/>
      <c r="CH41" s="113"/>
      <c r="CI41" s="113"/>
      <c r="CJ41" s="113"/>
      <c r="CK41" s="113"/>
      <c r="CL41" s="113"/>
      <c r="CM41" s="113"/>
      <c r="CN41" s="113"/>
      <c r="CO41" s="113"/>
      <c r="CP41" s="113"/>
      <c r="CQ41" s="113"/>
      <c r="CR41" s="113"/>
      <c r="CS41" s="113"/>
      <c r="CT41" s="113"/>
      <c r="CU41" s="113"/>
      <c r="CV41" s="113"/>
      <c r="CW41" s="113"/>
      <c r="CX41" s="113"/>
      <c r="CY41" s="113"/>
      <c r="CZ41" s="113"/>
      <c r="DA41" s="113"/>
      <c r="DB41" s="113"/>
      <c r="DC41" s="113"/>
      <c r="DD41" s="113"/>
      <c r="DE41" s="113"/>
      <c r="DF41" s="113"/>
      <c r="DG41" s="113"/>
      <c r="DH41" s="113"/>
      <c r="DI41" s="113"/>
      <c r="DJ41" s="113"/>
      <c r="DK41" s="113"/>
      <c r="DL41" s="113"/>
      <c r="DM41" s="113"/>
      <c r="DN41" s="113"/>
      <c r="DO41" s="113"/>
      <c r="DP41" s="113"/>
      <c r="DQ41" s="113"/>
      <c r="DR41" s="113"/>
      <c r="DS41" s="113"/>
      <c r="DT41" s="113"/>
      <c r="DU41" s="113"/>
      <c r="DV41" s="113"/>
      <c r="DW41" s="113"/>
      <c r="DX41" s="113"/>
      <c r="DY41" s="113"/>
      <c r="DZ41" s="113"/>
      <c r="EA41" s="113"/>
      <c r="EB41" s="113"/>
      <c r="EC41" s="113"/>
      <c r="ED41" s="113"/>
      <c r="EE41" s="113"/>
      <c r="EF41" s="113"/>
      <c r="EG41" s="113"/>
      <c r="EH41" s="113"/>
      <c r="EI41" s="113"/>
      <c r="EJ41" s="113"/>
    </row>
    <row r="42" spans="2:140" ht="12.75" customHeight="1" x14ac:dyDescent="0.2">
      <c r="B42" s="247"/>
      <c r="C42" s="247"/>
      <c r="D42" s="247"/>
      <c r="E42" s="247"/>
      <c r="F42" s="247"/>
      <c r="G42" s="247"/>
      <c r="H42" s="247"/>
      <c r="I42" s="247"/>
      <c r="J42" s="247"/>
      <c r="K42" s="247"/>
      <c r="L42" s="247"/>
      <c r="M42" s="247"/>
      <c r="N42" s="247"/>
      <c r="O42" s="247"/>
      <c r="P42" s="247"/>
      <c r="Q42" s="250"/>
      <c r="R42" s="250"/>
      <c r="S42" s="229"/>
      <c r="T42" s="229"/>
      <c r="U42" s="229"/>
      <c r="V42" s="229"/>
      <c r="W42" s="229"/>
      <c r="X42" s="229"/>
      <c r="Y42" s="229"/>
      <c r="Z42" s="229"/>
      <c r="AA42" s="229"/>
      <c r="AB42" s="229"/>
      <c r="AC42" s="229"/>
      <c r="AD42" s="229"/>
      <c r="AE42" s="229"/>
      <c r="AF42" s="229"/>
      <c r="AG42" s="229"/>
      <c r="AH42" s="229"/>
      <c r="AI42" s="229"/>
      <c r="AJ42" s="229"/>
      <c r="AK42" s="229"/>
      <c r="AL42" s="229"/>
      <c r="AM42" s="229"/>
      <c r="AN42" s="229"/>
      <c r="AO42" s="229"/>
      <c r="AP42" s="156"/>
      <c r="AQ42" s="156"/>
      <c r="AR42" s="156"/>
      <c r="AS42" s="156"/>
      <c r="AT42" s="156"/>
      <c r="AU42" s="156"/>
      <c r="AV42" s="156"/>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c r="BS42" s="113"/>
      <c r="BT42" s="113"/>
      <c r="BU42" s="113"/>
      <c r="BV42" s="113"/>
      <c r="BW42" s="113"/>
      <c r="BX42" s="113"/>
      <c r="BY42" s="113"/>
      <c r="BZ42" s="113"/>
      <c r="CA42" s="113"/>
      <c r="CB42" s="113"/>
      <c r="CC42" s="113"/>
      <c r="CD42" s="113"/>
      <c r="CE42" s="113"/>
      <c r="CF42" s="113"/>
      <c r="CG42" s="113"/>
      <c r="CH42" s="113"/>
      <c r="CI42" s="113"/>
      <c r="CJ42" s="113"/>
      <c r="CK42" s="113"/>
      <c r="CL42" s="113"/>
      <c r="CM42" s="113"/>
      <c r="CN42" s="113"/>
      <c r="CO42" s="113"/>
      <c r="CP42" s="113"/>
      <c r="CQ42" s="113"/>
      <c r="CR42" s="113"/>
      <c r="CS42" s="113"/>
      <c r="CT42" s="113"/>
      <c r="CU42" s="113"/>
      <c r="CV42" s="113"/>
      <c r="CW42" s="113"/>
      <c r="CX42" s="113"/>
      <c r="CY42" s="113"/>
      <c r="CZ42" s="113"/>
      <c r="DA42" s="113"/>
      <c r="DB42" s="113"/>
      <c r="DC42" s="113"/>
      <c r="DD42" s="113"/>
      <c r="DE42" s="113"/>
      <c r="DF42" s="113"/>
      <c r="DG42" s="113"/>
      <c r="DH42" s="113"/>
      <c r="DI42" s="113"/>
      <c r="DJ42" s="113"/>
      <c r="DK42" s="113"/>
      <c r="DL42" s="113"/>
      <c r="DM42" s="113"/>
      <c r="DN42" s="113"/>
      <c r="DO42" s="113"/>
      <c r="DP42" s="113"/>
      <c r="DQ42" s="113"/>
      <c r="DR42" s="113"/>
      <c r="DS42" s="113"/>
      <c r="DT42" s="113"/>
      <c r="DU42" s="113"/>
      <c r="DV42" s="113"/>
      <c r="DW42" s="113"/>
      <c r="DX42" s="113"/>
      <c r="DY42" s="113"/>
      <c r="DZ42" s="113"/>
      <c r="EA42" s="113"/>
      <c r="EB42" s="113"/>
      <c r="EC42" s="113"/>
      <c r="ED42" s="113"/>
      <c r="EE42" s="113"/>
      <c r="EF42" s="113"/>
      <c r="EG42" s="113"/>
      <c r="EH42" s="113"/>
      <c r="EI42" s="113"/>
      <c r="EJ42" s="113"/>
    </row>
    <row r="43" spans="2:140" ht="12.75" customHeight="1" x14ac:dyDescent="0.2">
      <c r="B43" s="247"/>
      <c r="C43" s="247"/>
      <c r="D43" s="247"/>
      <c r="E43" s="247"/>
      <c r="F43" s="247"/>
      <c r="G43" s="247"/>
      <c r="H43" s="247"/>
      <c r="I43" s="247"/>
      <c r="J43" s="247"/>
      <c r="K43" s="247"/>
      <c r="L43" s="247"/>
      <c r="M43" s="247"/>
      <c r="N43" s="247"/>
      <c r="O43" s="247"/>
      <c r="P43" s="247"/>
      <c r="Q43" s="250"/>
      <c r="R43" s="250"/>
      <c r="S43" s="229"/>
      <c r="T43" s="229"/>
      <c r="U43" s="229"/>
      <c r="V43" s="229"/>
      <c r="W43" s="229"/>
      <c r="X43" s="229"/>
      <c r="Y43" s="229"/>
      <c r="Z43" s="229"/>
      <c r="AA43" s="229"/>
      <c r="AB43" s="229"/>
      <c r="AC43" s="229"/>
      <c r="AD43" s="229"/>
      <c r="AE43" s="229"/>
      <c r="AF43" s="229"/>
      <c r="AG43" s="229"/>
      <c r="AH43" s="229"/>
      <c r="AI43" s="229"/>
      <c r="AJ43" s="229"/>
      <c r="AK43" s="229"/>
      <c r="AL43" s="229"/>
      <c r="AM43" s="229"/>
      <c r="AN43" s="229"/>
      <c r="AO43" s="229"/>
      <c r="AP43" s="156"/>
      <c r="AQ43" s="156"/>
      <c r="AR43" s="156"/>
      <c r="AS43" s="156"/>
      <c r="AT43" s="156"/>
      <c r="AU43" s="156"/>
      <c r="AV43" s="156"/>
      <c r="AW43" s="113"/>
      <c r="AX43" s="113"/>
      <c r="AY43" s="113"/>
      <c r="AZ43" s="113"/>
      <c r="BA43" s="113"/>
      <c r="BB43" s="113"/>
      <c r="BC43" s="113"/>
      <c r="BD43" s="113"/>
      <c r="BE43" s="113"/>
      <c r="BF43" s="113"/>
      <c r="BG43" s="113"/>
      <c r="BH43" s="113"/>
      <c r="BI43" s="113"/>
      <c r="BJ43" s="113"/>
      <c r="BK43" s="113"/>
      <c r="BL43" s="113"/>
      <c r="BM43" s="113"/>
      <c r="BN43" s="113"/>
      <c r="BO43" s="113"/>
      <c r="BP43" s="113"/>
      <c r="BQ43" s="113"/>
      <c r="BR43" s="113"/>
      <c r="BS43" s="113"/>
      <c r="BT43" s="113"/>
      <c r="BU43" s="113"/>
      <c r="BV43" s="113"/>
      <c r="BW43" s="113"/>
      <c r="BX43" s="113"/>
      <c r="BY43" s="113"/>
      <c r="BZ43" s="113"/>
      <c r="CA43" s="113"/>
      <c r="CB43" s="113"/>
      <c r="CC43" s="113"/>
      <c r="CD43" s="113"/>
      <c r="CE43" s="113"/>
      <c r="CF43" s="113"/>
      <c r="CG43" s="113"/>
      <c r="CH43" s="113"/>
      <c r="CI43" s="113"/>
      <c r="CJ43" s="113"/>
      <c r="CK43" s="113"/>
      <c r="CL43" s="113"/>
      <c r="CM43" s="113"/>
      <c r="CN43" s="113"/>
      <c r="CO43" s="113"/>
      <c r="CP43" s="113"/>
      <c r="CQ43" s="113"/>
      <c r="CR43" s="113"/>
      <c r="CS43" s="113"/>
      <c r="CT43" s="113"/>
      <c r="CU43" s="113"/>
      <c r="CV43" s="113"/>
      <c r="CW43" s="113"/>
      <c r="CX43" s="113"/>
      <c r="CY43" s="113"/>
      <c r="CZ43" s="113"/>
      <c r="DA43" s="113"/>
      <c r="DB43" s="113"/>
      <c r="DC43" s="113"/>
      <c r="DD43" s="113"/>
      <c r="DE43" s="113"/>
      <c r="DF43" s="113"/>
      <c r="DG43" s="113"/>
      <c r="DH43" s="113"/>
      <c r="DI43" s="113"/>
      <c r="DJ43" s="113"/>
      <c r="DK43" s="113"/>
      <c r="DL43" s="113"/>
      <c r="DM43" s="113"/>
      <c r="DN43" s="113"/>
      <c r="DO43" s="113"/>
      <c r="DP43" s="113"/>
      <c r="DQ43" s="113"/>
      <c r="DR43" s="113"/>
      <c r="DS43" s="113"/>
      <c r="DT43" s="113"/>
      <c r="DU43" s="113"/>
      <c r="DV43" s="113"/>
      <c r="DW43" s="113"/>
      <c r="DX43" s="113"/>
      <c r="DY43" s="113"/>
      <c r="DZ43" s="113"/>
      <c r="EA43" s="113"/>
      <c r="EB43" s="113"/>
      <c r="EC43" s="113"/>
      <c r="ED43" s="113"/>
      <c r="EE43" s="113"/>
      <c r="EF43" s="113"/>
      <c r="EG43" s="113"/>
      <c r="EH43" s="113"/>
      <c r="EI43" s="113"/>
      <c r="EJ43" s="113"/>
    </row>
    <row r="44" spans="2:140" ht="12.75" customHeight="1" x14ac:dyDescent="0.2">
      <c r="B44" s="247"/>
      <c r="C44" s="247"/>
      <c r="D44" s="247"/>
      <c r="E44" s="247"/>
      <c r="F44" s="247"/>
      <c r="G44" s="247"/>
      <c r="H44" s="247"/>
      <c r="I44" s="247"/>
      <c r="J44" s="247"/>
      <c r="K44" s="247"/>
      <c r="L44" s="247"/>
      <c r="M44" s="247"/>
      <c r="N44" s="247"/>
      <c r="O44" s="247"/>
      <c r="P44" s="247"/>
      <c r="Q44" s="250"/>
      <c r="R44" s="250"/>
      <c r="S44" s="229"/>
      <c r="T44" s="229"/>
      <c r="U44" s="229"/>
      <c r="V44" s="229"/>
      <c r="W44" s="229"/>
      <c r="X44" s="229"/>
      <c r="Y44" s="229"/>
      <c r="Z44" s="229"/>
      <c r="AA44" s="229"/>
      <c r="AB44" s="229"/>
      <c r="AC44" s="229"/>
      <c r="AD44" s="229"/>
      <c r="AE44" s="229"/>
      <c r="AF44" s="229"/>
      <c r="AG44" s="229"/>
      <c r="AH44" s="229"/>
      <c r="AI44" s="229"/>
      <c r="AJ44" s="229"/>
      <c r="AK44" s="229"/>
      <c r="AL44" s="229"/>
      <c r="AM44" s="229"/>
      <c r="AN44" s="229"/>
      <c r="AO44" s="229"/>
      <c r="AP44" s="156"/>
      <c r="AQ44" s="156"/>
      <c r="AR44" s="156"/>
      <c r="AS44" s="156"/>
      <c r="AT44" s="156"/>
      <c r="AU44" s="156"/>
      <c r="AV44" s="156"/>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c r="BS44" s="113"/>
      <c r="BT44" s="113"/>
      <c r="BU44" s="113"/>
      <c r="BV44" s="113"/>
      <c r="BW44" s="113"/>
      <c r="BX44" s="113"/>
      <c r="BY44" s="113"/>
      <c r="BZ44" s="113"/>
      <c r="CA44" s="113"/>
      <c r="CB44" s="113"/>
      <c r="CC44" s="113"/>
      <c r="CD44" s="113"/>
      <c r="CE44" s="113"/>
      <c r="CF44" s="113"/>
      <c r="CG44" s="113"/>
      <c r="CH44" s="113"/>
      <c r="CI44" s="113"/>
      <c r="CJ44" s="113"/>
      <c r="CK44" s="113"/>
      <c r="CL44" s="113"/>
      <c r="CM44" s="113"/>
      <c r="CN44" s="113"/>
      <c r="CO44" s="113"/>
      <c r="CP44" s="113"/>
      <c r="CQ44" s="113"/>
      <c r="CR44" s="113"/>
      <c r="CS44" s="113"/>
      <c r="CT44" s="113"/>
      <c r="CU44" s="113"/>
      <c r="CV44" s="113"/>
      <c r="CW44" s="113"/>
      <c r="CX44" s="113"/>
      <c r="CY44" s="113"/>
      <c r="CZ44" s="113"/>
      <c r="DA44" s="113"/>
      <c r="DB44" s="113"/>
      <c r="DC44" s="113"/>
      <c r="DD44" s="113"/>
      <c r="DE44" s="113"/>
      <c r="DF44" s="113"/>
      <c r="DG44" s="113"/>
      <c r="DH44" s="113"/>
      <c r="DI44" s="113"/>
      <c r="DJ44" s="113"/>
      <c r="DK44" s="113"/>
      <c r="DL44" s="113"/>
      <c r="DM44" s="113"/>
      <c r="DN44" s="113"/>
      <c r="DO44" s="113"/>
      <c r="DP44" s="113"/>
      <c r="DQ44" s="113"/>
      <c r="DR44" s="113"/>
      <c r="DS44" s="113"/>
      <c r="DT44" s="113"/>
      <c r="DU44" s="113"/>
      <c r="DV44" s="113"/>
      <c r="DW44" s="113"/>
      <c r="DX44" s="113"/>
      <c r="DY44" s="113"/>
      <c r="DZ44" s="113"/>
      <c r="EA44" s="113"/>
      <c r="EB44" s="113"/>
      <c r="EC44" s="113"/>
      <c r="ED44" s="113"/>
      <c r="EE44" s="113"/>
      <c r="EF44" s="113"/>
      <c r="EG44" s="113"/>
      <c r="EH44" s="113"/>
      <c r="EI44" s="113"/>
      <c r="EJ44" s="113"/>
    </row>
    <row r="45" spans="2:140" ht="12.75" customHeight="1" x14ac:dyDescent="0.2">
      <c r="B45" s="247"/>
      <c r="C45" s="454"/>
      <c r="D45" s="247"/>
      <c r="E45" s="247"/>
      <c r="F45" s="247"/>
      <c r="G45" s="247"/>
      <c r="H45" s="247"/>
      <c r="I45" s="247"/>
      <c r="J45" s="247"/>
      <c r="K45" s="247"/>
      <c r="L45" s="247"/>
      <c r="M45" s="247"/>
      <c r="N45" s="247"/>
      <c r="O45" s="247"/>
      <c r="P45" s="247"/>
      <c r="Q45" s="250"/>
      <c r="R45" s="250"/>
      <c r="S45" s="229"/>
      <c r="T45" s="229"/>
      <c r="U45" s="229"/>
      <c r="V45" s="229"/>
      <c r="W45" s="229"/>
      <c r="X45" s="229"/>
      <c r="Y45" s="229"/>
      <c r="Z45" s="229"/>
      <c r="AA45" s="229"/>
      <c r="AB45" s="229"/>
      <c r="AC45" s="229"/>
      <c r="AD45" s="229"/>
      <c r="AE45" s="229"/>
      <c r="AF45" s="229"/>
      <c r="AG45" s="229"/>
      <c r="AH45" s="229"/>
      <c r="AI45" s="229"/>
      <c r="AJ45" s="229"/>
      <c r="AK45" s="229"/>
      <c r="AL45" s="229"/>
      <c r="AM45" s="229"/>
      <c r="AN45" s="229"/>
      <c r="AO45" s="229"/>
      <c r="AP45" s="156"/>
      <c r="AQ45" s="156"/>
      <c r="AR45" s="156"/>
      <c r="AS45" s="156"/>
      <c r="AT45" s="156"/>
      <c r="AU45" s="156"/>
      <c r="AV45" s="156"/>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c r="BS45" s="113"/>
      <c r="BT45" s="113"/>
      <c r="BU45" s="113"/>
      <c r="BV45" s="113"/>
      <c r="BW45" s="113"/>
      <c r="BX45" s="113"/>
      <c r="BY45" s="113"/>
      <c r="BZ45" s="113"/>
      <c r="CA45" s="113"/>
      <c r="CB45" s="113"/>
      <c r="CC45" s="113"/>
      <c r="CD45" s="113"/>
      <c r="CE45" s="113"/>
      <c r="CF45" s="113"/>
      <c r="CG45" s="113"/>
      <c r="CH45" s="113"/>
      <c r="CI45" s="113"/>
      <c r="CJ45" s="113"/>
      <c r="CK45" s="113"/>
      <c r="CL45" s="113"/>
      <c r="CM45" s="113"/>
      <c r="CN45" s="113"/>
      <c r="CO45" s="113"/>
      <c r="CP45" s="113"/>
      <c r="CQ45" s="113"/>
      <c r="CR45" s="113"/>
      <c r="CS45" s="113"/>
      <c r="CT45" s="113"/>
      <c r="CU45" s="113"/>
      <c r="CV45" s="113"/>
      <c r="CW45" s="113"/>
      <c r="CX45" s="113"/>
      <c r="CY45" s="113"/>
      <c r="CZ45" s="113"/>
      <c r="DA45" s="113"/>
      <c r="DB45" s="113"/>
      <c r="DC45" s="113"/>
      <c r="DD45" s="113"/>
      <c r="DE45" s="113"/>
      <c r="DF45" s="113"/>
      <c r="DG45" s="113"/>
      <c r="DH45" s="113"/>
      <c r="DI45" s="113"/>
      <c r="DJ45" s="113"/>
      <c r="DK45" s="113"/>
      <c r="DL45" s="113"/>
      <c r="DM45" s="113"/>
      <c r="DN45" s="113"/>
      <c r="DO45" s="113"/>
      <c r="DP45" s="113"/>
      <c r="DQ45" s="113"/>
      <c r="DR45" s="113"/>
      <c r="DS45" s="113"/>
      <c r="DT45" s="113"/>
      <c r="DU45" s="113"/>
      <c r="DV45" s="113"/>
      <c r="DW45" s="113"/>
      <c r="DX45" s="113"/>
      <c r="DY45" s="113"/>
      <c r="DZ45" s="113"/>
      <c r="EA45" s="113"/>
      <c r="EB45" s="113"/>
      <c r="EC45" s="113"/>
      <c r="ED45" s="113"/>
      <c r="EE45" s="113"/>
      <c r="EF45" s="113"/>
      <c r="EG45" s="113"/>
      <c r="EH45" s="113"/>
      <c r="EI45" s="113"/>
      <c r="EJ45" s="113"/>
    </row>
    <row r="46" spans="2:140" ht="12.75" customHeight="1" x14ac:dyDescent="0.2">
      <c r="B46" s="247"/>
      <c r="C46" s="247"/>
      <c r="D46" s="247"/>
      <c r="E46" s="247"/>
      <c r="F46" s="247"/>
      <c r="G46" s="247"/>
      <c r="H46" s="247"/>
      <c r="I46" s="247"/>
      <c r="J46" s="247"/>
      <c r="K46" s="247"/>
      <c r="L46" s="247"/>
      <c r="M46" s="247"/>
      <c r="N46" s="247"/>
      <c r="O46" s="247"/>
      <c r="P46" s="247"/>
      <c r="Q46" s="250"/>
      <c r="R46" s="250"/>
      <c r="S46" s="229"/>
      <c r="T46" s="229"/>
      <c r="U46" s="229"/>
      <c r="V46" s="229"/>
      <c r="W46" s="229"/>
      <c r="X46" s="229"/>
      <c r="Y46" s="229"/>
      <c r="Z46" s="229"/>
      <c r="AA46" s="229"/>
      <c r="AB46" s="229"/>
      <c r="AC46" s="229"/>
      <c r="AD46" s="229"/>
      <c r="AE46" s="229"/>
      <c r="AF46" s="229"/>
      <c r="AG46" s="229"/>
      <c r="AH46" s="229"/>
      <c r="AI46" s="229"/>
      <c r="AJ46" s="229"/>
      <c r="AK46" s="229"/>
      <c r="AL46" s="229"/>
      <c r="AM46" s="229"/>
      <c r="AN46" s="229"/>
      <c r="AO46" s="229"/>
      <c r="AP46" s="156"/>
      <c r="AQ46" s="156"/>
      <c r="AR46" s="156"/>
      <c r="AS46" s="156"/>
      <c r="AT46" s="156"/>
      <c r="AU46" s="156"/>
      <c r="AV46" s="156"/>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c r="BS46" s="113"/>
      <c r="BT46" s="113"/>
      <c r="BU46" s="113"/>
      <c r="BV46" s="113"/>
      <c r="BW46" s="113"/>
      <c r="BX46" s="113"/>
      <c r="BY46" s="113"/>
      <c r="BZ46" s="113"/>
      <c r="CA46" s="113"/>
      <c r="CB46" s="113"/>
      <c r="CC46" s="113"/>
      <c r="CD46" s="113"/>
      <c r="CE46" s="113"/>
      <c r="CF46" s="113"/>
      <c r="CG46" s="113"/>
      <c r="CH46" s="113"/>
      <c r="CI46" s="113"/>
      <c r="CJ46" s="113"/>
      <c r="CK46" s="113"/>
      <c r="CL46" s="113"/>
      <c r="CM46" s="113"/>
      <c r="CN46" s="113"/>
      <c r="CO46" s="113"/>
      <c r="CP46" s="113"/>
      <c r="CQ46" s="113"/>
      <c r="CR46" s="113"/>
      <c r="CS46" s="113"/>
      <c r="CT46" s="113"/>
      <c r="CU46" s="113"/>
      <c r="CV46" s="113"/>
      <c r="CW46" s="113"/>
      <c r="CX46" s="113"/>
      <c r="CY46" s="113"/>
      <c r="CZ46" s="113"/>
      <c r="DA46" s="113"/>
      <c r="DB46" s="113"/>
      <c r="DC46" s="113"/>
      <c r="DD46" s="113"/>
      <c r="DE46" s="113"/>
      <c r="DF46" s="113"/>
      <c r="DG46" s="113"/>
      <c r="DH46" s="113"/>
      <c r="DI46" s="113"/>
      <c r="DJ46" s="113"/>
      <c r="DK46" s="113"/>
      <c r="DL46" s="113"/>
      <c r="DM46" s="113"/>
      <c r="DN46" s="113"/>
      <c r="DO46" s="113"/>
      <c r="DP46" s="113"/>
      <c r="DQ46" s="113"/>
      <c r="DR46" s="113"/>
      <c r="DS46" s="113"/>
      <c r="DT46" s="113"/>
      <c r="DU46" s="113"/>
      <c r="DV46" s="113"/>
      <c r="DW46" s="113"/>
      <c r="DX46" s="113"/>
      <c r="DY46" s="113"/>
      <c r="DZ46" s="113"/>
      <c r="EA46" s="113"/>
      <c r="EB46" s="113"/>
      <c r="EC46" s="113"/>
      <c r="ED46" s="113"/>
      <c r="EE46" s="113"/>
      <c r="EF46" s="113"/>
      <c r="EG46" s="113"/>
      <c r="EH46" s="113"/>
      <c r="EI46" s="113"/>
      <c r="EJ46" s="113"/>
    </row>
    <row r="47" spans="2:140" ht="12.75" customHeight="1" x14ac:dyDescent="0.2">
      <c r="B47" s="247"/>
      <c r="C47" s="247"/>
      <c r="D47" s="247"/>
      <c r="E47" s="247"/>
      <c r="F47" s="247"/>
      <c r="G47" s="247"/>
      <c r="H47" s="247"/>
      <c r="I47" s="247"/>
      <c r="J47" s="247"/>
      <c r="K47" s="247"/>
      <c r="L47" s="247"/>
      <c r="M47" s="247"/>
      <c r="N47" s="247"/>
      <c r="O47" s="247"/>
      <c r="P47" s="247"/>
      <c r="Q47" s="250"/>
      <c r="R47" s="250"/>
      <c r="S47" s="229"/>
      <c r="T47" s="229"/>
      <c r="U47" s="229"/>
      <c r="V47" s="229"/>
      <c r="W47" s="229"/>
      <c r="X47" s="229"/>
      <c r="Y47" s="229"/>
      <c r="Z47" s="229"/>
      <c r="AA47" s="229"/>
      <c r="AB47" s="229"/>
      <c r="AC47" s="229"/>
      <c r="AD47" s="229"/>
      <c r="AE47" s="229"/>
      <c r="AF47" s="229"/>
      <c r="AG47" s="229"/>
      <c r="AH47" s="229"/>
      <c r="AI47" s="229"/>
      <c r="AJ47" s="229"/>
      <c r="AK47" s="229"/>
      <c r="AL47" s="229"/>
      <c r="AM47" s="229"/>
      <c r="AN47" s="229"/>
      <c r="AO47" s="229"/>
      <c r="AP47" s="156"/>
      <c r="AQ47" s="156"/>
      <c r="AR47" s="156"/>
      <c r="AS47" s="156"/>
      <c r="AT47" s="156"/>
      <c r="AU47" s="156"/>
      <c r="AV47" s="156"/>
      <c r="AW47" s="113"/>
      <c r="AX47" s="113"/>
      <c r="AY47" s="113"/>
      <c r="AZ47" s="113"/>
      <c r="BA47" s="113"/>
      <c r="BB47" s="113"/>
      <c r="BC47" s="113"/>
      <c r="BD47" s="113"/>
      <c r="BE47" s="113"/>
      <c r="BF47" s="113"/>
      <c r="BG47" s="113"/>
      <c r="BH47" s="113"/>
      <c r="BI47" s="113"/>
      <c r="BJ47" s="113"/>
      <c r="BK47" s="113"/>
      <c r="BL47" s="113"/>
      <c r="BM47" s="113"/>
      <c r="BN47" s="113"/>
      <c r="BO47" s="113"/>
      <c r="BP47" s="113"/>
      <c r="BQ47" s="113"/>
      <c r="BR47" s="113"/>
      <c r="BS47" s="113"/>
      <c r="BT47" s="113"/>
      <c r="BU47" s="113"/>
      <c r="BV47" s="113"/>
      <c r="BW47" s="113"/>
      <c r="BX47" s="113"/>
      <c r="BY47" s="113"/>
      <c r="BZ47" s="113"/>
      <c r="CA47" s="113"/>
      <c r="CB47" s="113"/>
      <c r="CC47" s="113"/>
      <c r="CD47" s="113"/>
      <c r="CE47" s="113"/>
      <c r="CF47" s="113"/>
      <c r="CG47" s="113"/>
      <c r="CH47" s="113"/>
      <c r="CI47" s="113"/>
      <c r="CJ47" s="113"/>
      <c r="CK47" s="113"/>
      <c r="CL47" s="113"/>
      <c r="CM47" s="113"/>
      <c r="CN47" s="113"/>
      <c r="CO47" s="113"/>
      <c r="CP47" s="113"/>
      <c r="CQ47" s="113"/>
      <c r="CR47" s="113"/>
      <c r="CS47" s="113"/>
      <c r="CT47" s="113"/>
      <c r="CU47" s="113"/>
      <c r="CV47" s="113"/>
      <c r="CW47" s="113"/>
      <c r="CX47" s="113"/>
      <c r="CY47" s="113"/>
      <c r="CZ47" s="113"/>
      <c r="DA47" s="113"/>
      <c r="DB47" s="113"/>
      <c r="DC47" s="113"/>
      <c r="DD47" s="113"/>
      <c r="DE47" s="113"/>
      <c r="DF47" s="113"/>
      <c r="DG47" s="113"/>
      <c r="DH47" s="113"/>
      <c r="DI47" s="113"/>
      <c r="DJ47" s="113"/>
      <c r="DK47" s="113"/>
      <c r="DL47" s="113"/>
      <c r="DM47" s="113"/>
      <c r="DN47" s="113"/>
      <c r="DO47" s="113"/>
      <c r="DP47" s="113"/>
      <c r="DQ47" s="113"/>
      <c r="DR47" s="113"/>
      <c r="DS47" s="113"/>
      <c r="DT47" s="113"/>
      <c r="DU47" s="113"/>
      <c r="DV47" s="113"/>
      <c r="DW47" s="113"/>
      <c r="DX47" s="113"/>
      <c r="DY47" s="113"/>
      <c r="DZ47" s="113"/>
      <c r="EA47" s="113"/>
      <c r="EB47" s="113"/>
      <c r="EC47" s="113"/>
      <c r="ED47" s="113"/>
      <c r="EE47" s="113"/>
      <c r="EF47" s="113"/>
      <c r="EG47" s="113"/>
      <c r="EH47" s="113"/>
      <c r="EI47" s="113"/>
      <c r="EJ47" s="113"/>
    </row>
    <row r="48" spans="2:140" ht="12.75" customHeight="1" x14ac:dyDescent="0.2">
      <c r="B48" s="247"/>
      <c r="C48" s="247"/>
      <c r="D48" s="247"/>
      <c r="E48" s="247"/>
      <c r="F48" s="247"/>
      <c r="G48" s="247"/>
      <c r="H48" s="247"/>
      <c r="I48" s="247"/>
      <c r="J48" s="247"/>
      <c r="K48" s="247"/>
      <c r="L48" s="247"/>
      <c r="M48" s="247"/>
      <c r="N48" s="247"/>
      <c r="O48" s="247"/>
      <c r="P48" s="247"/>
      <c r="Q48" s="250"/>
      <c r="R48" s="250"/>
      <c r="S48" s="229"/>
      <c r="T48" s="229"/>
      <c r="U48" s="229"/>
      <c r="V48" s="229"/>
      <c r="W48" s="229"/>
      <c r="X48" s="229"/>
      <c r="Y48" s="229"/>
      <c r="Z48" s="229"/>
      <c r="AA48" s="229"/>
      <c r="AB48" s="229"/>
      <c r="AC48" s="229"/>
      <c r="AD48" s="229"/>
      <c r="AE48" s="229"/>
      <c r="AF48" s="229"/>
      <c r="AG48" s="229"/>
      <c r="AH48" s="229"/>
      <c r="AI48" s="229"/>
      <c r="AJ48" s="229"/>
      <c r="AK48" s="229"/>
      <c r="AL48" s="229"/>
      <c r="AM48" s="229"/>
      <c r="AN48" s="229"/>
      <c r="AO48" s="229"/>
      <c r="AP48" s="156"/>
      <c r="AQ48" s="156"/>
      <c r="AR48" s="156"/>
      <c r="AS48" s="156"/>
      <c r="AT48" s="156"/>
      <c r="AU48" s="156"/>
      <c r="AV48" s="156"/>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c r="BS48" s="113"/>
      <c r="BT48" s="113"/>
      <c r="BU48" s="113"/>
      <c r="BV48" s="113"/>
      <c r="BW48" s="113"/>
      <c r="BX48" s="113"/>
      <c r="BY48" s="113"/>
      <c r="BZ48" s="113"/>
      <c r="CA48" s="113"/>
      <c r="CB48" s="113"/>
      <c r="CC48" s="113"/>
      <c r="CD48" s="113"/>
      <c r="CE48" s="113"/>
      <c r="CF48" s="113"/>
      <c r="CG48" s="113"/>
      <c r="CH48" s="113"/>
      <c r="CI48" s="113"/>
      <c r="CJ48" s="113"/>
      <c r="CK48" s="113"/>
      <c r="CL48" s="113"/>
      <c r="CM48" s="113"/>
      <c r="CN48" s="113"/>
      <c r="CO48" s="113"/>
      <c r="CP48" s="113"/>
      <c r="CQ48" s="113"/>
      <c r="CR48" s="113"/>
      <c r="CS48" s="113"/>
      <c r="CT48" s="113"/>
      <c r="CU48" s="113"/>
      <c r="CV48" s="113"/>
      <c r="CW48" s="113"/>
      <c r="CX48" s="113"/>
      <c r="CY48" s="113"/>
      <c r="CZ48" s="113"/>
      <c r="DA48" s="113"/>
      <c r="DB48" s="113"/>
      <c r="DC48" s="113"/>
      <c r="DD48" s="113"/>
      <c r="DE48" s="113"/>
      <c r="DF48" s="113"/>
      <c r="DG48" s="113"/>
      <c r="DH48" s="113"/>
      <c r="DI48" s="113"/>
      <c r="DJ48" s="113"/>
      <c r="DK48" s="113"/>
      <c r="DL48" s="113"/>
      <c r="DM48" s="113"/>
      <c r="DN48" s="113"/>
      <c r="DO48" s="113"/>
      <c r="DP48" s="113"/>
      <c r="DQ48" s="113"/>
      <c r="DR48" s="113"/>
      <c r="DS48" s="113"/>
      <c r="DT48" s="113"/>
      <c r="DU48" s="113"/>
      <c r="DV48" s="113"/>
      <c r="DW48" s="113"/>
      <c r="DX48" s="113"/>
      <c r="DY48" s="113"/>
      <c r="DZ48" s="113"/>
      <c r="EA48" s="113"/>
      <c r="EB48" s="113"/>
      <c r="EC48" s="113"/>
      <c r="ED48" s="113"/>
      <c r="EE48" s="113"/>
      <c r="EF48" s="113"/>
      <c r="EG48" s="113"/>
      <c r="EH48" s="113"/>
      <c r="EI48" s="113"/>
      <c r="EJ48" s="113"/>
    </row>
    <row r="49" spans="2:140" ht="12.75" customHeight="1" x14ac:dyDescent="0.2">
      <c r="B49" s="247"/>
      <c r="C49" s="247"/>
      <c r="D49" s="247"/>
      <c r="E49" s="247"/>
      <c r="F49" s="247"/>
      <c r="G49" s="247"/>
      <c r="H49" s="247"/>
      <c r="I49" s="247"/>
      <c r="J49" s="247"/>
      <c r="K49" s="247"/>
      <c r="L49" s="247"/>
      <c r="M49" s="247"/>
      <c r="N49" s="247"/>
      <c r="O49" s="247"/>
      <c r="P49" s="247"/>
      <c r="Q49" s="250"/>
      <c r="R49" s="250"/>
      <c r="S49" s="229"/>
      <c r="T49" s="229"/>
      <c r="U49" s="229"/>
      <c r="V49" s="229"/>
      <c r="W49" s="229"/>
      <c r="X49" s="229"/>
      <c r="Y49" s="229"/>
      <c r="Z49" s="229"/>
      <c r="AA49" s="229"/>
      <c r="AB49" s="229"/>
      <c r="AC49" s="229"/>
      <c r="AD49" s="229"/>
      <c r="AE49" s="229"/>
      <c r="AF49" s="229"/>
      <c r="AG49" s="229"/>
      <c r="AH49" s="229"/>
      <c r="AI49" s="229"/>
      <c r="AJ49" s="229"/>
      <c r="AK49" s="229"/>
      <c r="AL49" s="229"/>
      <c r="AM49" s="229"/>
      <c r="AN49" s="229"/>
      <c r="AO49" s="229"/>
      <c r="AP49" s="156"/>
      <c r="AQ49" s="156"/>
      <c r="AR49" s="156"/>
      <c r="AS49" s="156"/>
      <c r="AT49" s="156"/>
      <c r="AU49" s="156"/>
      <c r="AV49" s="156"/>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c r="BS49" s="113"/>
      <c r="BT49" s="113"/>
      <c r="BU49" s="113"/>
      <c r="BV49" s="113"/>
      <c r="BW49" s="113"/>
      <c r="BX49" s="113"/>
      <c r="BY49" s="113"/>
      <c r="BZ49" s="113"/>
      <c r="CA49" s="113"/>
      <c r="CB49" s="113"/>
      <c r="CC49" s="113"/>
      <c r="CD49" s="113"/>
      <c r="CE49" s="113"/>
      <c r="CF49" s="113"/>
      <c r="CG49" s="113"/>
      <c r="CH49" s="113"/>
      <c r="CI49" s="113"/>
      <c r="CJ49" s="113"/>
      <c r="CK49" s="113"/>
      <c r="CL49" s="113"/>
      <c r="CM49" s="113"/>
      <c r="CN49" s="113"/>
      <c r="CO49" s="113"/>
      <c r="CP49" s="113"/>
      <c r="CQ49" s="113"/>
      <c r="CR49" s="113"/>
      <c r="CS49" s="113"/>
      <c r="CT49" s="113"/>
      <c r="CU49" s="113"/>
      <c r="CV49" s="113"/>
      <c r="CW49" s="113"/>
      <c r="CX49" s="113"/>
      <c r="CY49" s="113"/>
      <c r="CZ49" s="113"/>
      <c r="DA49" s="113"/>
      <c r="DB49" s="113"/>
      <c r="DC49" s="113"/>
      <c r="DD49" s="113"/>
      <c r="DE49" s="113"/>
      <c r="DF49" s="113"/>
      <c r="DG49" s="113"/>
      <c r="DH49" s="113"/>
      <c r="DI49" s="113"/>
      <c r="DJ49" s="113"/>
      <c r="DK49" s="113"/>
      <c r="DL49" s="113"/>
      <c r="DM49" s="113"/>
      <c r="DN49" s="113"/>
      <c r="DO49" s="113"/>
      <c r="DP49" s="113"/>
      <c r="DQ49" s="113"/>
      <c r="DR49" s="113"/>
      <c r="DS49" s="113"/>
      <c r="DT49" s="113"/>
      <c r="DU49" s="113"/>
      <c r="DV49" s="113"/>
      <c r="DW49" s="113"/>
      <c r="DX49" s="113"/>
      <c r="DY49" s="113"/>
      <c r="DZ49" s="113"/>
      <c r="EA49" s="113"/>
      <c r="EB49" s="113"/>
      <c r="EC49" s="113"/>
      <c r="ED49" s="113"/>
      <c r="EE49" s="113"/>
      <c r="EF49" s="113"/>
      <c r="EG49" s="113"/>
      <c r="EH49" s="113"/>
      <c r="EI49" s="113"/>
      <c r="EJ49" s="113"/>
    </row>
    <row r="50" spans="2:140" ht="12.75" customHeight="1" x14ac:dyDescent="0.2">
      <c r="B50" s="247"/>
      <c r="C50" s="247"/>
      <c r="D50" s="247"/>
      <c r="E50" s="247"/>
      <c r="F50" s="247"/>
      <c r="G50" s="247"/>
      <c r="H50" s="247"/>
      <c r="I50" s="247"/>
      <c r="J50" s="247"/>
      <c r="K50" s="247"/>
      <c r="L50" s="247"/>
      <c r="M50" s="247"/>
      <c r="N50" s="247"/>
      <c r="O50" s="247"/>
      <c r="P50" s="247"/>
      <c r="Q50" s="250"/>
      <c r="R50" s="250"/>
      <c r="S50" s="229"/>
      <c r="T50" s="229"/>
      <c r="U50" s="229"/>
      <c r="V50" s="229"/>
      <c r="W50" s="229"/>
      <c r="X50" s="229"/>
      <c r="Y50" s="229"/>
      <c r="Z50" s="229"/>
      <c r="AA50" s="229"/>
      <c r="AB50" s="229"/>
      <c r="AC50" s="229"/>
      <c r="AD50" s="229"/>
      <c r="AE50" s="229"/>
      <c r="AF50" s="229"/>
      <c r="AG50" s="229"/>
      <c r="AH50" s="229"/>
      <c r="AI50" s="229"/>
      <c r="AJ50" s="229"/>
      <c r="AK50" s="229"/>
      <c r="AL50" s="229"/>
      <c r="AM50" s="229"/>
      <c r="AN50" s="229"/>
      <c r="AO50" s="229"/>
      <c r="AP50" s="156"/>
      <c r="AQ50" s="156"/>
      <c r="AR50" s="156"/>
      <c r="AS50" s="156"/>
      <c r="AT50" s="156"/>
      <c r="AU50" s="156"/>
      <c r="AV50" s="156"/>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c r="BS50" s="113"/>
      <c r="BT50" s="113"/>
      <c r="BU50" s="113"/>
      <c r="BV50" s="113"/>
      <c r="BW50" s="113"/>
      <c r="BX50" s="113"/>
      <c r="BY50" s="113"/>
      <c r="BZ50" s="113"/>
      <c r="CA50" s="113"/>
      <c r="CB50" s="113"/>
      <c r="CC50" s="113"/>
      <c r="CD50" s="113"/>
      <c r="CE50" s="113"/>
      <c r="CF50" s="113"/>
      <c r="CG50" s="113"/>
      <c r="CH50" s="113"/>
      <c r="CI50" s="113"/>
      <c r="CJ50" s="113"/>
      <c r="CK50" s="113"/>
      <c r="CL50" s="113"/>
      <c r="CM50" s="113"/>
      <c r="CN50" s="113"/>
      <c r="CO50" s="113"/>
      <c r="CP50" s="113"/>
      <c r="CQ50" s="113"/>
      <c r="CR50" s="113"/>
      <c r="CS50" s="113"/>
      <c r="CT50" s="113"/>
      <c r="CU50" s="113"/>
      <c r="CV50" s="113"/>
      <c r="CW50" s="113"/>
      <c r="CX50" s="113"/>
      <c r="CY50" s="113"/>
      <c r="CZ50" s="113"/>
      <c r="DA50" s="113"/>
      <c r="DB50" s="113"/>
      <c r="DC50" s="113"/>
      <c r="DD50" s="113"/>
      <c r="DE50" s="113"/>
      <c r="DF50" s="113"/>
      <c r="DG50" s="113"/>
      <c r="DH50" s="113"/>
      <c r="DI50" s="113"/>
      <c r="DJ50" s="113"/>
      <c r="DK50" s="113"/>
      <c r="DL50" s="113"/>
      <c r="DM50" s="113"/>
      <c r="DN50" s="113"/>
      <c r="DO50" s="113"/>
      <c r="DP50" s="113"/>
      <c r="DQ50" s="113"/>
      <c r="DR50" s="113"/>
      <c r="DS50" s="113"/>
      <c r="DT50" s="113"/>
      <c r="DU50" s="113"/>
      <c r="DV50" s="113"/>
      <c r="DW50" s="113"/>
      <c r="DX50" s="113"/>
      <c r="DY50" s="113"/>
      <c r="DZ50" s="113"/>
      <c r="EA50" s="113"/>
      <c r="EB50" s="113"/>
      <c r="EC50" s="113"/>
      <c r="ED50" s="113"/>
      <c r="EE50" s="113"/>
      <c r="EF50" s="113"/>
      <c r="EG50" s="113"/>
      <c r="EH50" s="113"/>
      <c r="EI50" s="113"/>
      <c r="EJ50" s="113"/>
    </row>
    <row r="51" spans="2:140" ht="12.75" customHeight="1" x14ac:dyDescent="0.2">
      <c r="B51" s="247"/>
      <c r="C51" s="247"/>
      <c r="D51" s="247"/>
      <c r="E51" s="247"/>
      <c r="F51" s="247"/>
      <c r="G51" s="247"/>
      <c r="H51" s="247"/>
      <c r="I51" s="247"/>
      <c r="J51" s="247"/>
      <c r="K51" s="247"/>
      <c r="L51" s="247"/>
      <c r="M51" s="247"/>
      <c r="N51" s="247"/>
      <c r="O51" s="247"/>
      <c r="P51" s="247"/>
      <c r="Q51" s="250"/>
      <c r="R51" s="250"/>
      <c r="S51" s="229"/>
      <c r="T51" s="229"/>
      <c r="U51" s="229"/>
      <c r="V51" s="229"/>
      <c r="W51" s="229"/>
      <c r="X51" s="229"/>
      <c r="Y51" s="229"/>
      <c r="Z51" s="229"/>
      <c r="AA51" s="229"/>
      <c r="AB51" s="229"/>
      <c r="AC51" s="229"/>
      <c r="AD51" s="229"/>
      <c r="AE51" s="229"/>
      <c r="AF51" s="229"/>
      <c r="AG51" s="229"/>
      <c r="AH51" s="229"/>
      <c r="AI51" s="229"/>
      <c r="AJ51" s="229"/>
      <c r="AK51" s="229"/>
      <c r="AL51" s="229"/>
      <c r="AM51" s="229"/>
      <c r="AN51" s="229"/>
      <c r="AO51" s="229"/>
      <c r="AP51" s="156"/>
      <c r="AQ51" s="156"/>
      <c r="AR51" s="156"/>
      <c r="AS51" s="156"/>
      <c r="AT51" s="156"/>
      <c r="AU51" s="156"/>
      <c r="AV51" s="156"/>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c r="BS51" s="113"/>
      <c r="BT51" s="113"/>
      <c r="BU51" s="113"/>
      <c r="BV51" s="113"/>
      <c r="BW51" s="113"/>
      <c r="BX51" s="113"/>
      <c r="BY51" s="113"/>
      <c r="BZ51" s="113"/>
      <c r="CA51" s="113"/>
      <c r="CB51" s="113"/>
      <c r="CC51" s="113"/>
      <c r="CD51" s="113"/>
      <c r="CE51" s="113"/>
      <c r="CF51" s="113"/>
      <c r="CG51" s="113"/>
      <c r="CH51" s="113"/>
      <c r="CI51" s="113"/>
      <c r="CJ51" s="113"/>
      <c r="CK51" s="113"/>
      <c r="CL51" s="113"/>
      <c r="CM51" s="113"/>
      <c r="CN51" s="113"/>
      <c r="CO51" s="113"/>
      <c r="CP51" s="113"/>
      <c r="CQ51" s="113"/>
      <c r="CR51" s="113"/>
      <c r="CS51" s="113"/>
      <c r="CT51" s="113"/>
      <c r="CU51" s="113"/>
      <c r="CV51" s="113"/>
      <c r="CW51" s="113"/>
      <c r="CX51" s="113"/>
      <c r="CY51" s="113"/>
      <c r="CZ51" s="113"/>
      <c r="DA51" s="113"/>
      <c r="DB51" s="113"/>
      <c r="DC51" s="113"/>
      <c r="DD51" s="113"/>
      <c r="DE51" s="113"/>
      <c r="DF51" s="113"/>
      <c r="DG51" s="113"/>
      <c r="DH51" s="113"/>
      <c r="DI51" s="113"/>
      <c r="DJ51" s="113"/>
      <c r="DK51" s="113"/>
      <c r="DL51" s="113"/>
      <c r="DM51" s="113"/>
      <c r="DN51" s="113"/>
      <c r="DO51" s="113"/>
      <c r="DP51" s="113"/>
      <c r="DQ51" s="113"/>
      <c r="DR51" s="113"/>
      <c r="DS51" s="113"/>
      <c r="DT51" s="113"/>
      <c r="DU51" s="113"/>
      <c r="DV51" s="113"/>
      <c r="DW51" s="113"/>
      <c r="DX51" s="113"/>
      <c r="DY51" s="113"/>
      <c r="DZ51" s="113"/>
      <c r="EA51" s="113"/>
      <c r="EB51" s="113"/>
      <c r="EC51" s="113"/>
      <c r="ED51" s="113"/>
      <c r="EE51" s="113"/>
      <c r="EF51" s="113"/>
      <c r="EG51" s="113"/>
      <c r="EH51" s="113"/>
      <c r="EI51" s="113"/>
      <c r="EJ51" s="113"/>
    </row>
    <row r="52" spans="2:140" ht="12.75" customHeight="1" x14ac:dyDescent="0.2">
      <c r="B52" s="247"/>
      <c r="C52" s="113"/>
      <c r="D52" s="113"/>
      <c r="E52" s="113"/>
      <c r="F52" s="113"/>
      <c r="G52" s="113"/>
      <c r="H52" s="113"/>
      <c r="I52" s="113"/>
      <c r="J52" s="113"/>
      <c r="K52" s="113"/>
      <c r="L52" s="113"/>
      <c r="M52" s="113"/>
      <c r="N52" s="113"/>
      <c r="O52" s="113"/>
      <c r="P52" s="113"/>
      <c r="Q52" s="229"/>
      <c r="R52" s="229"/>
      <c r="S52" s="229"/>
      <c r="T52" s="229"/>
      <c r="U52" s="229"/>
      <c r="V52" s="229"/>
      <c r="W52" s="229"/>
      <c r="X52" s="229"/>
      <c r="Y52" s="229"/>
      <c r="Z52" s="229"/>
      <c r="AA52" s="229"/>
      <c r="AB52" s="229"/>
      <c r="AC52" s="229"/>
      <c r="AD52" s="229"/>
      <c r="AE52" s="229"/>
      <c r="AF52" s="229"/>
      <c r="AG52" s="229"/>
      <c r="AH52" s="229"/>
      <c r="AI52" s="229"/>
      <c r="AJ52" s="229"/>
      <c r="AK52" s="229"/>
      <c r="AL52" s="229"/>
      <c r="AM52" s="229"/>
      <c r="AN52" s="229"/>
      <c r="AO52" s="229"/>
      <c r="AP52" s="156"/>
      <c r="AQ52" s="156"/>
      <c r="AR52" s="156"/>
      <c r="AS52" s="156"/>
      <c r="AT52" s="156"/>
      <c r="AU52" s="156"/>
      <c r="AV52" s="156"/>
      <c r="AW52" s="113"/>
      <c r="AX52" s="113"/>
      <c r="AY52" s="113"/>
      <c r="AZ52" s="113"/>
      <c r="BA52" s="113"/>
      <c r="BB52" s="113"/>
      <c r="BC52" s="113"/>
      <c r="BD52" s="113"/>
      <c r="BE52" s="113"/>
      <c r="BF52" s="113"/>
      <c r="BG52" s="113"/>
      <c r="BH52" s="113"/>
      <c r="BI52" s="113"/>
      <c r="BJ52" s="113"/>
      <c r="BK52" s="113"/>
      <c r="BL52" s="113"/>
      <c r="BM52" s="113"/>
      <c r="BN52" s="113"/>
      <c r="BO52" s="113"/>
      <c r="BP52" s="113"/>
      <c r="BQ52" s="113"/>
      <c r="BR52" s="113"/>
      <c r="BS52" s="113"/>
      <c r="BT52" s="113"/>
      <c r="BU52" s="113"/>
      <c r="BV52" s="113"/>
      <c r="BW52" s="113"/>
      <c r="BX52" s="113"/>
      <c r="BY52" s="113"/>
      <c r="BZ52" s="113"/>
      <c r="CA52" s="113"/>
      <c r="CB52" s="113"/>
      <c r="CC52" s="113"/>
      <c r="CD52" s="113"/>
      <c r="CE52" s="113"/>
      <c r="CF52" s="113"/>
      <c r="CG52" s="113"/>
      <c r="CH52" s="113"/>
      <c r="CI52" s="113"/>
      <c r="CJ52" s="113"/>
      <c r="CK52" s="113"/>
      <c r="CL52" s="113"/>
      <c r="CM52" s="113"/>
      <c r="CN52" s="113"/>
      <c r="CO52" s="113"/>
      <c r="CP52" s="113"/>
      <c r="CQ52" s="113"/>
      <c r="CR52" s="113"/>
      <c r="CS52" s="113"/>
      <c r="CT52" s="113"/>
      <c r="CU52" s="113"/>
      <c r="CV52" s="113"/>
      <c r="CW52" s="113"/>
      <c r="CX52" s="113"/>
      <c r="CY52" s="113"/>
      <c r="CZ52" s="113"/>
      <c r="DA52" s="113"/>
      <c r="DB52" s="113"/>
      <c r="DC52" s="113"/>
      <c r="DD52" s="113"/>
      <c r="DE52" s="113"/>
      <c r="DF52" s="113"/>
      <c r="DG52" s="113"/>
      <c r="DH52" s="113"/>
      <c r="DI52" s="113"/>
      <c r="DJ52" s="113"/>
      <c r="DK52" s="113"/>
      <c r="DL52" s="113"/>
      <c r="DM52" s="113"/>
      <c r="DN52" s="113"/>
      <c r="DO52" s="113"/>
      <c r="DP52" s="113"/>
      <c r="DQ52" s="113"/>
      <c r="DR52" s="113"/>
      <c r="DS52" s="113"/>
      <c r="DT52" s="113"/>
      <c r="DU52" s="113"/>
      <c r="DV52" s="113"/>
      <c r="DW52" s="113"/>
      <c r="DX52" s="113"/>
      <c r="DY52" s="113"/>
      <c r="DZ52" s="113"/>
      <c r="EA52" s="113"/>
      <c r="EB52" s="113"/>
      <c r="EC52" s="113"/>
      <c r="ED52" s="113"/>
      <c r="EE52" s="113"/>
      <c r="EF52" s="113"/>
      <c r="EG52" s="113"/>
      <c r="EH52" s="113"/>
      <c r="EI52" s="113"/>
      <c r="EJ52" s="113"/>
    </row>
    <row r="53" spans="2:140" ht="12.75" customHeight="1" x14ac:dyDescent="0.2">
      <c r="B53" s="247"/>
      <c r="C53" s="113"/>
      <c r="D53" s="113"/>
      <c r="E53" s="113"/>
      <c r="F53" s="113"/>
      <c r="G53" s="113"/>
      <c r="H53" s="113"/>
      <c r="I53" s="113"/>
      <c r="J53" s="113"/>
      <c r="K53" s="113"/>
      <c r="L53" s="113"/>
      <c r="M53" s="113"/>
      <c r="N53" s="113"/>
      <c r="O53" s="113"/>
      <c r="P53" s="113"/>
      <c r="Q53" s="229"/>
      <c r="R53" s="229"/>
      <c r="S53" s="229"/>
      <c r="T53" s="229"/>
      <c r="U53" s="229"/>
      <c r="V53" s="229"/>
      <c r="W53" s="229"/>
      <c r="X53" s="229"/>
      <c r="Y53" s="229"/>
      <c r="Z53" s="229"/>
      <c r="AA53" s="229"/>
      <c r="AB53" s="229"/>
      <c r="AC53" s="229"/>
      <c r="AD53" s="229"/>
      <c r="AE53" s="229"/>
      <c r="AF53" s="229"/>
      <c r="AG53" s="229"/>
      <c r="AH53" s="229"/>
      <c r="AI53" s="229"/>
      <c r="AJ53" s="229"/>
      <c r="AK53" s="229"/>
      <c r="AL53" s="229"/>
      <c r="AM53" s="229"/>
      <c r="AN53" s="229"/>
      <c r="AO53" s="229"/>
      <c r="AP53" s="156"/>
      <c r="AQ53" s="156"/>
      <c r="AR53" s="156"/>
      <c r="AS53" s="156"/>
      <c r="AT53" s="156"/>
      <c r="AU53" s="156"/>
      <c r="AV53" s="156"/>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c r="BS53" s="113"/>
      <c r="BT53" s="113"/>
      <c r="BU53" s="113"/>
      <c r="BV53" s="113"/>
      <c r="BW53" s="113"/>
      <c r="BX53" s="113"/>
      <c r="BY53" s="113"/>
      <c r="BZ53" s="113"/>
      <c r="CA53" s="113"/>
      <c r="CB53" s="113"/>
      <c r="CC53" s="113"/>
      <c r="CD53" s="113"/>
      <c r="CE53" s="113"/>
      <c r="CF53" s="113"/>
      <c r="CG53" s="113"/>
      <c r="CH53" s="113"/>
      <c r="CI53" s="113"/>
      <c r="CJ53" s="113"/>
      <c r="CK53" s="113"/>
      <c r="CL53" s="113"/>
      <c r="CM53" s="113"/>
      <c r="CN53" s="113"/>
      <c r="CO53" s="113"/>
      <c r="CP53" s="113"/>
      <c r="CQ53" s="113"/>
      <c r="CR53" s="113"/>
      <c r="CS53" s="113"/>
      <c r="CT53" s="113"/>
      <c r="CU53" s="113"/>
      <c r="CV53" s="113"/>
      <c r="CW53" s="113"/>
      <c r="CX53" s="113"/>
      <c r="CY53" s="113"/>
      <c r="CZ53" s="113"/>
      <c r="DA53" s="113"/>
      <c r="DB53" s="113"/>
      <c r="DC53" s="113"/>
      <c r="DD53" s="113"/>
      <c r="DE53" s="113"/>
      <c r="DF53" s="113"/>
      <c r="DG53" s="113"/>
      <c r="DH53" s="113"/>
      <c r="DI53" s="113"/>
      <c r="DJ53" s="113"/>
      <c r="DK53" s="113"/>
      <c r="DL53" s="113"/>
      <c r="DM53" s="113"/>
      <c r="DN53" s="113"/>
      <c r="DO53" s="113"/>
      <c r="DP53" s="113"/>
      <c r="DQ53" s="113"/>
      <c r="DR53" s="113"/>
      <c r="DS53" s="113"/>
      <c r="DT53" s="113"/>
      <c r="DU53" s="113"/>
      <c r="DV53" s="113"/>
      <c r="DW53" s="113"/>
      <c r="DX53" s="113"/>
      <c r="DY53" s="113"/>
      <c r="DZ53" s="113"/>
      <c r="EA53" s="113"/>
      <c r="EB53" s="113"/>
      <c r="EC53" s="113"/>
      <c r="ED53" s="113"/>
      <c r="EE53" s="113"/>
      <c r="EF53" s="113"/>
      <c r="EG53" s="113"/>
      <c r="EH53" s="113"/>
      <c r="EI53" s="113"/>
      <c r="EJ53" s="113"/>
    </row>
    <row r="54" spans="2:140" ht="12.75" customHeight="1" x14ac:dyDescent="0.2">
      <c r="B54" s="247"/>
      <c r="C54" s="113"/>
      <c r="D54" s="113"/>
      <c r="E54" s="113"/>
      <c r="F54" s="113"/>
      <c r="G54" s="113"/>
      <c r="H54" s="113"/>
      <c r="I54" s="113"/>
      <c r="J54" s="113"/>
      <c r="K54" s="113"/>
      <c r="L54" s="113"/>
      <c r="M54" s="113"/>
      <c r="N54" s="113"/>
      <c r="O54" s="113"/>
      <c r="P54" s="113"/>
      <c r="Q54" s="229"/>
      <c r="R54" s="229"/>
      <c r="S54" s="229"/>
      <c r="T54" s="229"/>
      <c r="U54" s="229"/>
      <c r="V54" s="229"/>
      <c r="W54" s="229"/>
      <c r="X54" s="229"/>
      <c r="Y54" s="229"/>
      <c r="Z54" s="229"/>
      <c r="AA54" s="229"/>
      <c r="AB54" s="229"/>
      <c r="AC54" s="229"/>
      <c r="AD54" s="229"/>
      <c r="AE54" s="229"/>
      <c r="AF54" s="229"/>
      <c r="AG54" s="229"/>
      <c r="AH54" s="229"/>
      <c r="AI54" s="229"/>
      <c r="AJ54" s="229"/>
      <c r="AK54" s="229"/>
      <c r="AL54" s="229"/>
      <c r="AM54" s="229"/>
      <c r="AN54" s="229"/>
      <c r="AO54" s="229"/>
      <c r="AP54" s="156"/>
      <c r="AQ54" s="156"/>
      <c r="AR54" s="156"/>
      <c r="AS54" s="156"/>
      <c r="AT54" s="156"/>
      <c r="AU54" s="156"/>
      <c r="AV54" s="156"/>
      <c r="AW54" s="113"/>
      <c r="AX54" s="113"/>
      <c r="AY54" s="113"/>
      <c r="AZ54" s="113"/>
      <c r="BA54" s="113"/>
      <c r="BB54" s="113"/>
      <c r="BC54" s="113"/>
      <c r="BD54" s="113"/>
      <c r="BE54" s="113"/>
      <c r="BF54" s="113"/>
      <c r="BG54" s="113"/>
      <c r="BH54" s="113"/>
      <c r="BI54" s="113"/>
      <c r="BJ54" s="113"/>
      <c r="BK54" s="113"/>
      <c r="BL54" s="113"/>
      <c r="BM54" s="113"/>
      <c r="BN54" s="113"/>
      <c r="BO54" s="113"/>
      <c r="BP54" s="113"/>
      <c r="BQ54" s="113"/>
      <c r="BR54" s="113"/>
      <c r="BS54" s="113"/>
      <c r="BT54" s="113"/>
      <c r="BU54" s="113"/>
      <c r="BV54" s="113"/>
      <c r="BW54" s="113"/>
      <c r="BX54" s="113"/>
      <c r="BY54" s="113"/>
      <c r="BZ54" s="113"/>
      <c r="CA54" s="113"/>
      <c r="CB54" s="113"/>
      <c r="CC54" s="113"/>
      <c r="CD54" s="113"/>
      <c r="CE54" s="113"/>
      <c r="CF54" s="113"/>
      <c r="CG54" s="113"/>
      <c r="CH54" s="113"/>
      <c r="CI54" s="113"/>
      <c r="CJ54" s="113"/>
      <c r="CK54" s="113"/>
      <c r="CL54" s="113"/>
      <c r="CM54" s="113"/>
      <c r="CN54" s="113"/>
      <c r="CO54" s="113"/>
      <c r="CP54" s="113"/>
      <c r="CQ54" s="113"/>
      <c r="CR54" s="113"/>
      <c r="CS54" s="113"/>
      <c r="CT54" s="113"/>
      <c r="CU54" s="113"/>
      <c r="CV54" s="113"/>
      <c r="CW54" s="113"/>
      <c r="CX54" s="113"/>
      <c r="CY54" s="113"/>
      <c r="CZ54" s="113"/>
      <c r="DA54" s="113"/>
      <c r="DB54" s="113"/>
      <c r="DC54" s="113"/>
      <c r="DD54" s="113"/>
      <c r="DE54" s="113"/>
      <c r="DF54" s="113"/>
      <c r="DG54" s="113"/>
      <c r="DH54" s="113"/>
      <c r="DI54" s="113"/>
      <c r="DJ54" s="113"/>
      <c r="DK54" s="113"/>
      <c r="DL54" s="113"/>
      <c r="DM54" s="113"/>
      <c r="DN54" s="113"/>
      <c r="DO54" s="113"/>
      <c r="DP54" s="113"/>
      <c r="DQ54" s="113"/>
      <c r="DR54" s="113"/>
      <c r="DS54" s="113"/>
      <c r="DT54" s="113"/>
      <c r="DU54" s="113"/>
      <c r="DV54" s="113"/>
      <c r="DW54" s="113"/>
      <c r="DX54" s="113"/>
      <c r="DY54" s="113"/>
      <c r="DZ54" s="113"/>
      <c r="EA54" s="113"/>
      <c r="EB54" s="113"/>
      <c r="EC54" s="113"/>
      <c r="ED54" s="113"/>
      <c r="EE54" s="113"/>
      <c r="EF54" s="113"/>
      <c r="EG54" s="113"/>
      <c r="EH54" s="113"/>
      <c r="EI54" s="113"/>
      <c r="EJ54" s="113"/>
    </row>
    <row r="55" spans="2:140" ht="12.75" customHeight="1" x14ac:dyDescent="0.2">
      <c r="B55" s="247"/>
      <c r="C55" s="113"/>
      <c r="D55" s="113"/>
      <c r="E55" s="113"/>
      <c r="F55" s="113"/>
      <c r="G55" s="113"/>
      <c r="H55" s="113"/>
      <c r="I55" s="113"/>
      <c r="J55" s="113"/>
      <c r="K55" s="113"/>
      <c r="L55" s="113"/>
      <c r="M55" s="113"/>
      <c r="N55" s="113"/>
      <c r="O55" s="113"/>
      <c r="P55" s="113"/>
      <c r="Q55" s="229"/>
      <c r="R55" s="229"/>
      <c r="S55" s="229"/>
      <c r="T55" s="229"/>
      <c r="U55" s="229"/>
      <c r="V55" s="229"/>
      <c r="W55" s="229"/>
      <c r="X55" s="229"/>
      <c r="Y55" s="229"/>
      <c r="Z55" s="229"/>
      <c r="AA55" s="229"/>
      <c r="AB55" s="229"/>
      <c r="AC55" s="229"/>
      <c r="AD55" s="229"/>
      <c r="AE55" s="229"/>
      <c r="AF55" s="229"/>
      <c r="AG55" s="229"/>
      <c r="AH55" s="229"/>
      <c r="AI55" s="229"/>
      <c r="AJ55" s="229"/>
      <c r="AK55" s="229"/>
      <c r="AL55" s="229"/>
      <c r="AM55" s="229"/>
      <c r="AN55" s="229"/>
      <c r="AO55" s="229"/>
      <c r="AP55" s="156"/>
      <c r="AQ55" s="156"/>
      <c r="AR55" s="156"/>
      <c r="AS55" s="156"/>
      <c r="AT55" s="156"/>
      <c r="AU55" s="156"/>
      <c r="AV55" s="156"/>
      <c r="AW55" s="113"/>
      <c r="AX55" s="113"/>
      <c r="AY55" s="113"/>
      <c r="AZ55" s="113"/>
      <c r="BA55" s="113"/>
      <c r="BB55" s="113"/>
      <c r="BC55" s="113"/>
      <c r="BD55" s="113"/>
      <c r="BE55" s="113"/>
      <c r="BF55" s="113"/>
      <c r="BG55" s="113"/>
      <c r="BH55" s="113"/>
      <c r="BI55" s="113"/>
      <c r="BJ55" s="113"/>
      <c r="BK55" s="113"/>
      <c r="BL55" s="113"/>
      <c r="BM55" s="113"/>
      <c r="BN55" s="113"/>
      <c r="BO55" s="113"/>
      <c r="BP55" s="113"/>
      <c r="BQ55" s="113"/>
      <c r="BR55" s="113"/>
      <c r="BS55" s="113"/>
      <c r="BT55" s="113"/>
      <c r="BU55" s="113"/>
      <c r="BV55" s="113"/>
      <c r="BW55" s="113"/>
      <c r="BX55" s="113"/>
      <c r="BY55" s="113"/>
      <c r="BZ55" s="113"/>
      <c r="CA55" s="113"/>
      <c r="CB55" s="113"/>
      <c r="CC55" s="113"/>
      <c r="CD55" s="113"/>
      <c r="CE55" s="113"/>
      <c r="CF55" s="113"/>
      <c r="CG55" s="113"/>
      <c r="CH55" s="113"/>
      <c r="CI55" s="113"/>
      <c r="CJ55" s="113"/>
      <c r="CK55" s="113"/>
      <c r="CL55" s="113"/>
      <c r="CM55" s="113"/>
      <c r="CN55" s="113"/>
      <c r="CO55" s="113"/>
      <c r="CP55" s="113"/>
      <c r="CQ55" s="113"/>
      <c r="CR55" s="113"/>
      <c r="CS55" s="113"/>
      <c r="CT55" s="113"/>
      <c r="CU55" s="113"/>
      <c r="CV55" s="113"/>
      <c r="CW55" s="113"/>
      <c r="CX55" s="113"/>
      <c r="CY55" s="113"/>
      <c r="CZ55" s="113"/>
      <c r="DA55" s="113"/>
      <c r="DB55" s="113"/>
      <c r="DC55" s="113"/>
      <c r="DD55" s="113"/>
      <c r="DE55" s="113"/>
      <c r="DF55" s="113"/>
      <c r="DG55" s="113"/>
      <c r="DH55" s="113"/>
      <c r="DI55" s="113"/>
      <c r="DJ55" s="113"/>
      <c r="DK55" s="113"/>
      <c r="DL55" s="113"/>
      <c r="DM55" s="113"/>
      <c r="DN55" s="113"/>
      <c r="DO55" s="113"/>
      <c r="DP55" s="113"/>
      <c r="DQ55" s="113"/>
      <c r="DR55" s="113"/>
      <c r="DS55" s="113"/>
      <c r="DT55" s="113"/>
      <c r="DU55" s="113"/>
      <c r="DV55" s="113"/>
      <c r="DW55" s="113"/>
      <c r="DX55" s="113"/>
      <c r="DY55" s="113"/>
      <c r="DZ55" s="113"/>
      <c r="EA55" s="113"/>
      <c r="EB55" s="113"/>
      <c r="EC55" s="113"/>
      <c r="ED55" s="113"/>
      <c r="EE55" s="113"/>
      <c r="EF55" s="113"/>
      <c r="EG55" s="113"/>
      <c r="EH55" s="113"/>
      <c r="EI55" s="113"/>
      <c r="EJ55" s="113"/>
    </row>
    <row r="56" spans="2:140" ht="12.75" customHeight="1" x14ac:dyDescent="0.2">
      <c r="B56" s="247"/>
      <c r="C56" s="113"/>
      <c r="D56" s="113"/>
      <c r="E56" s="113"/>
      <c r="F56" s="113"/>
      <c r="G56" s="113"/>
      <c r="H56" s="113"/>
      <c r="I56" s="113"/>
      <c r="J56" s="113"/>
      <c r="K56" s="113"/>
      <c r="L56" s="113"/>
      <c r="M56" s="113"/>
      <c r="N56" s="113"/>
      <c r="O56" s="113"/>
      <c r="P56" s="113"/>
      <c r="Q56" s="229"/>
      <c r="R56" s="229"/>
      <c r="S56" s="229"/>
      <c r="T56" s="229"/>
      <c r="U56" s="229"/>
      <c r="V56" s="229"/>
      <c r="W56" s="229"/>
      <c r="X56" s="229"/>
      <c r="Y56" s="229"/>
      <c r="Z56" s="229"/>
      <c r="AA56" s="229"/>
      <c r="AB56" s="229"/>
      <c r="AC56" s="229"/>
      <c r="AD56" s="229"/>
      <c r="AE56" s="229"/>
      <c r="AF56" s="229"/>
      <c r="AG56" s="229"/>
      <c r="AH56" s="229"/>
      <c r="AI56" s="229"/>
      <c r="AJ56" s="229"/>
      <c r="AK56" s="229"/>
      <c r="AL56" s="229"/>
      <c r="AM56" s="229"/>
      <c r="AN56" s="229"/>
      <c r="AO56" s="229"/>
      <c r="AP56" s="156"/>
      <c r="AQ56" s="156"/>
      <c r="AR56" s="156"/>
      <c r="AS56" s="156"/>
      <c r="AT56" s="156"/>
      <c r="AU56" s="156"/>
      <c r="AV56" s="156"/>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c r="BS56" s="113"/>
      <c r="BT56" s="113"/>
      <c r="BU56" s="113"/>
      <c r="BV56" s="113"/>
      <c r="BW56" s="113"/>
      <c r="BX56" s="113"/>
      <c r="BY56" s="113"/>
      <c r="BZ56" s="113"/>
      <c r="CA56" s="113"/>
      <c r="CB56" s="113"/>
      <c r="CC56" s="113"/>
      <c r="CD56" s="113"/>
      <c r="CE56" s="113"/>
      <c r="CF56" s="113"/>
      <c r="CG56" s="113"/>
      <c r="CH56" s="113"/>
      <c r="CI56" s="113"/>
      <c r="CJ56" s="113"/>
      <c r="CK56" s="113"/>
      <c r="CL56" s="113"/>
      <c r="CM56" s="113"/>
      <c r="CN56" s="113"/>
      <c r="CO56" s="113"/>
      <c r="CP56" s="113"/>
      <c r="CQ56" s="113"/>
      <c r="CR56" s="113"/>
      <c r="CS56" s="113"/>
      <c r="CT56" s="113"/>
      <c r="CU56" s="113"/>
      <c r="CV56" s="113"/>
      <c r="CW56" s="113"/>
      <c r="CX56" s="113"/>
      <c r="CY56" s="113"/>
      <c r="CZ56" s="113"/>
      <c r="DA56" s="113"/>
      <c r="DB56" s="113"/>
      <c r="DC56" s="113"/>
      <c r="DD56" s="113"/>
      <c r="DE56" s="113"/>
      <c r="DF56" s="113"/>
      <c r="DG56" s="113"/>
      <c r="DH56" s="113"/>
      <c r="DI56" s="113"/>
      <c r="DJ56" s="113"/>
      <c r="DK56" s="113"/>
      <c r="DL56" s="113"/>
      <c r="DM56" s="113"/>
      <c r="DN56" s="113"/>
      <c r="DO56" s="113"/>
      <c r="DP56" s="113"/>
      <c r="DQ56" s="113"/>
      <c r="DR56" s="113"/>
      <c r="DS56" s="113"/>
      <c r="DT56" s="113"/>
      <c r="DU56" s="113"/>
      <c r="DV56" s="113"/>
      <c r="DW56" s="113"/>
      <c r="DX56" s="113"/>
      <c r="DY56" s="113"/>
      <c r="DZ56" s="113"/>
      <c r="EA56" s="113"/>
      <c r="EB56" s="113"/>
      <c r="EC56" s="113"/>
      <c r="ED56" s="113"/>
      <c r="EE56" s="113"/>
      <c r="EF56" s="113"/>
      <c r="EG56" s="113"/>
      <c r="EH56" s="113"/>
      <c r="EI56" s="113"/>
      <c r="EJ56" s="113"/>
    </row>
    <row r="57" spans="2:140" ht="12.75" customHeight="1" x14ac:dyDescent="0.2">
      <c r="B57" s="247"/>
      <c r="C57" s="113"/>
      <c r="D57" s="113"/>
      <c r="E57" s="113"/>
      <c r="F57" s="113"/>
      <c r="G57" s="113"/>
      <c r="H57" s="113"/>
      <c r="I57" s="113"/>
      <c r="J57" s="113"/>
      <c r="K57" s="113"/>
      <c r="L57" s="113"/>
      <c r="M57" s="113"/>
      <c r="N57" s="113"/>
      <c r="O57" s="113"/>
      <c r="P57" s="113"/>
      <c r="Q57" s="229"/>
      <c r="R57" s="229"/>
      <c r="S57" s="229"/>
      <c r="T57" s="229"/>
      <c r="U57" s="229"/>
      <c r="V57" s="229"/>
      <c r="W57" s="229"/>
      <c r="X57" s="229"/>
      <c r="Y57" s="229"/>
      <c r="Z57" s="229"/>
      <c r="AA57" s="229"/>
      <c r="AB57" s="229"/>
      <c r="AC57" s="229"/>
      <c r="AD57" s="229"/>
      <c r="AE57" s="229"/>
      <c r="AF57" s="229"/>
      <c r="AG57" s="229"/>
      <c r="AH57" s="229"/>
      <c r="AI57" s="229"/>
      <c r="AJ57" s="229"/>
      <c r="AK57" s="229"/>
      <c r="AL57" s="229"/>
      <c r="AM57" s="229"/>
      <c r="AN57" s="229"/>
      <c r="AO57" s="229"/>
      <c r="AP57" s="156"/>
      <c r="AQ57" s="156"/>
      <c r="AR57" s="156"/>
      <c r="AS57" s="156"/>
      <c r="AT57" s="156"/>
      <c r="AU57" s="156"/>
      <c r="AV57" s="156"/>
      <c r="AW57" s="113"/>
      <c r="AX57" s="113"/>
      <c r="AY57" s="113"/>
      <c r="AZ57" s="113"/>
      <c r="BA57" s="113"/>
      <c r="BB57" s="113"/>
      <c r="BC57" s="113"/>
      <c r="BD57" s="113"/>
      <c r="BE57" s="113"/>
      <c r="BF57" s="113"/>
      <c r="BG57" s="113"/>
      <c r="BH57" s="113"/>
      <c r="BI57" s="113"/>
      <c r="BJ57" s="113"/>
      <c r="BK57" s="113"/>
      <c r="BL57" s="113"/>
      <c r="BM57" s="113"/>
      <c r="BN57" s="113"/>
      <c r="BO57" s="113"/>
      <c r="BP57" s="113"/>
      <c r="BQ57" s="113"/>
      <c r="BR57" s="113"/>
      <c r="BS57" s="113"/>
      <c r="BT57" s="113"/>
      <c r="BU57" s="113"/>
      <c r="BV57" s="113"/>
      <c r="BW57" s="113"/>
      <c r="BX57" s="113"/>
      <c r="BY57" s="113"/>
      <c r="BZ57" s="113"/>
      <c r="CA57" s="113"/>
      <c r="CB57" s="113"/>
      <c r="CC57" s="113"/>
      <c r="CD57" s="113"/>
      <c r="CE57" s="113"/>
      <c r="CF57" s="113"/>
      <c r="CG57" s="113"/>
      <c r="CH57" s="113"/>
      <c r="CI57" s="113"/>
      <c r="CJ57" s="113"/>
      <c r="CK57" s="113"/>
      <c r="CL57" s="113"/>
      <c r="CM57" s="113"/>
      <c r="CN57" s="113"/>
      <c r="CO57" s="113"/>
      <c r="CP57" s="113"/>
      <c r="CQ57" s="113"/>
      <c r="CR57" s="113"/>
      <c r="CS57" s="113"/>
      <c r="CT57" s="113"/>
      <c r="CU57" s="113"/>
      <c r="CV57" s="113"/>
      <c r="CW57" s="113"/>
      <c r="CX57" s="113"/>
      <c r="CY57" s="113"/>
      <c r="CZ57" s="113"/>
      <c r="DA57" s="113"/>
      <c r="DB57" s="113"/>
      <c r="DC57" s="113"/>
      <c r="DD57" s="113"/>
      <c r="DE57" s="113"/>
      <c r="DF57" s="113"/>
      <c r="DG57" s="113"/>
      <c r="DH57" s="113"/>
      <c r="DI57" s="113"/>
      <c r="DJ57" s="113"/>
      <c r="DK57" s="113"/>
      <c r="DL57" s="113"/>
      <c r="DM57" s="113"/>
      <c r="DN57" s="113"/>
      <c r="DO57" s="113"/>
      <c r="DP57" s="113"/>
      <c r="DQ57" s="113"/>
      <c r="DR57" s="113"/>
      <c r="DS57" s="113"/>
      <c r="DT57" s="113"/>
      <c r="DU57" s="113"/>
      <c r="DV57" s="113"/>
      <c r="DW57" s="113"/>
      <c r="DX57" s="113"/>
      <c r="DY57" s="113"/>
      <c r="DZ57" s="113"/>
      <c r="EA57" s="113"/>
      <c r="EB57" s="113"/>
      <c r="EC57" s="113"/>
      <c r="ED57" s="113"/>
      <c r="EE57" s="113"/>
      <c r="EF57" s="113"/>
      <c r="EG57" s="113"/>
      <c r="EH57" s="113"/>
      <c r="EI57" s="113"/>
      <c r="EJ57" s="113"/>
    </row>
    <row r="58" spans="2:140" ht="12.75" customHeight="1" x14ac:dyDescent="0.2">
      <c r="B58" s="247"/>
      <c r="C58" s="113"/>
      <c r="D58" s="113"/>
      <c r="E58" s="113"/>
      <c r="F58" s="113"/>
      <c r="G58" s="113"/>
      <c r="H58" s="113"/>
      <c r="I58" s="113"/>
      <c r="J58" s="113"/>
      <c r="K58" s="113"/>
      <c r="L58" s="113"/>
      <c r="M58" s="113"/>
      <c r="N58" s="113"/>
      <c r="O58" s="113"/>
      <c r="P58" s="113"/>
      <c r="Q58" s="229"/>
      <c r="R58" s="229"/>
      <c r="S58" s="229"/>
      <c r="T58" s="229"/>
      <c r="U58" s="229"/>
      <c r="V58" s="229"/>
      <c r="W58" s="229"/>
      <c r="X58" s="229"/>
      <c r="Y58" s="229"/>
      <c r="Z58" s="229"/>
      <c r="AA58" s="229"/>
      <c r="AB58" s="229"/>
      <c r="AC58" s="229"/>
      <c r="AD58" s="229"/>
      <c r="AE58" s="229"/>
      <c r="AF58" s="229"/>
      <c r="AG58" s="229"/>
      <c r="AH58" s="229"/>
      <c r="AI58" s="229"/>
      <c r="AJ58" s="229"/>
      <c r="AK58" s="229"/>
      <c r="AL58" s="229"/>
      <c r="AM58" s="229"/>
      <c r="AN58" s="229"/>
      <c r="AO58" s="229"/>
      <c r="AP58" s="156"/>
      <c r="AQ58" s="156"/>
      <c r="AR58" s="156"/>
      <c r="AS58" s="156"/>
      <c r="AT58" s="156"/>
      <c r="AU58" s="156"/>
      <c r="AV58" s="156"/>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c r="BS58" s="113"/>
      <c r="BT58" s="113"/>
      <c r="BU58" s="113"/>
      <c r="BV58" s="113"/>
      <c r="BW58" s="113"/>
      <c r="BX58" s="113"/>
      <c r="BY58" s="113"/>
      <c r="BZ58" s="113"/>
      <c r="CA58" s="113"/>
      <c r="CB58" s="113"/>
      <c r="CC58" s="113"/>
      <c r="CD58" s="113"/>
      <c r="CE58" s="113"/>
      <c r="CF58" s="113"/>
      <c r="CG58" s="113"/>
      <c r="CH58" s="113"/>
      <c r="CI58" s="113"/>
      <c r="CJ58" s="113"/>
      <c r="CK58" s="113"/>
      <c r="CL58" s="113"/>
      <c r="CM58" s="113"/>
      <c r="CN58" s="113"/>
      <c r="CO58" s="113"/>
      <c r="CP58" s="113"/>
      <c r="CQ58" s="113"/>
      <c r="CR58" s="113"/>
      <c r="CS58" s="113"/>
      <c r="CT58" s="113"/>
      <c r="CU58" s="113"/>
      <c r="CV58" s="113"/>
      <c r="CW58" s="113"/>
      <c r="CX58" s="113"/>
      <c r="CY58" s="113"/>
      <c r="CZ58" s="113"/>
      <c r="DA58" s="113"/>
      <c r="DB58" s="113"/>
      <c r="DC58" s="113"/>
      <c r="DD58" s="113"/>
      <c r="DE58" s="113"/>
      <c r="DF58" s="113"/>
      <c r="DG58" s="113"/>
      <c r="DH58" s="113"/>
      <c r="DI58" s="113"/>
      <c r="DJ58" s="113"/>
      <c r="DK58" s="113"/>
      <c r="DL58" s="113"/>
      <c r="DM58" s="113"/>
      <c r="DN58" s="113"/>
      <c r="DO58" s="113"/>
      <c r="DP58" s="113"/>
      <c r="DQ58" s="113"/>
      <c r="DR58" s="113"/>
      <c r="DS58" s="113"/>
      <c r="DT58" s="113"/>
      <c r="DU58" s="113"/>
      <c r="DV58" s="113"/>
      <c r="DW58" s="113"/>
      <c r="DX58" s="113"/>
      <c r="DY58" s="113"/>
      <c r="DZ58" s="113"/>
      <c r="EA58" s="113"/>
      <c r="EB58" s="113"/>
      <c r="EC58" s="113"/>
      <c r="ED58" s="113"/>
      <c r="EE58" s="113"/>
      <c r="EF58" s="113"/>
      <c r="EG58" s="113"/>
      <c r="EH58" s="113"/>
      <c r="EI58" s="113"/>
      <c r="EJ58" s="113"/>
    </row>
    <row r="59" spans="2:140" ht="12.75" customHeight="1" x14ac:dyDescent="0.2">
      <c r="B59" s="247"/>
      <c r="C59" s="113"/>
      <c r="D59" s="113"/>
      <c r="E59" s="113"/>
      <c r="F59" s="113"/>
      <c r="G59" s="113"/>
      <c r="H59" s="113"/>
      <c r="I59" s="113"/>
      <c r="J59" s="113"/>
      <c r="K59" s="113"/>
      <c r="L59" s="113"/>
      <c r="M59" s="113"/>
      <c r="N59" s="113"/>
      <c r="O59" s="113"/>
      <c r="P59" s="113"/>
      <c r="Q59" s="229"/>
      <c r="R59" s="229"/>
      <c r="S59" s="229"/>
      <c r="T59" s="229"/>
      <c r="U59" s="229"/>
      <c r="V59" s="229"/>
      <c r="W59" s="229"/>
      <c r="X59" s="229"/>
      <c r="Y59" s="229"/>
      <c r="Z59" s="229"/>
      <c r="AA59" s="229"/>
      <c r="AB59" s="229"/>
      <c r="AC59" s="229"/>
      <c r="AD59" s="229"/>
      <c r="AE59" s="229"/>
      <c r="AF59" s="229"/>
      <c r="AG59" s="229"/>
      <c r="AH59" s="229"/>
      <c r="AI59" s="229"/>
      <c r="AJ59" s="229"/>
      <c r="AK59" s="229"/>
      <c r="AL59" s="229"/>
      <c r="AM59" s="229"/>
      <c r="AN59" s="229"/>
      <c r="AO59" s="229"/>
      <c r="AP59" s="156"/>
      <c r="AQ59" s="156"/>
      <c r="AR59" s="156"/>
      <c r="AS59" s="156"/>
      <c r="AT59" s="156"/>
      <c r="AU59" s="156"/>
      <c r="AV59" s="156"/>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c r="BS59" s="113"/>
      <c r="BT59" s="113"/>
      <c r="BU59" s="113"/>
      <c r="BV59" s="113"/>
      <c r="BW59" s="113"/>
      <c r="BX59" s="113"/>
      <c r="BY59" s="113"/>
      <c r="BZ59" s="113"/>
      <c r="CA59" s="113"/>
      <c r="CB59" s="113"/>
      <c r="CC59" s="113"/>
      <c r="CD59" s="113"/>
      <c r="CE59" s="113"/>
      <c r="CF59" s="113"/>
      <c r="CG59" s="113"/>
      <c r="CH59" s="113"/>
      <c r="CI59" s="113"/>
      <c r="CJ59" s="113"/>
      <c r="CK59" s="113"/>
      <c r="CL59" s="113"/>
      <c r="CM59" s="113"/>
      <c r="CN59" s="113"/>
      <c r="CO59" s="113"/>
      <c r="CP59" s="113"/>
      <c r="CQ59" s="113"/>
      <c r="CR59" s="113"/>
      <c r="CS59" s="113"/>
      <c r="CT59" s="113"/>
      <c r="CU59" s="113"/>
      <c r="CV59" s="113"/>
      <c r="CW59" s="113"/>
      <c r="CX59" s="113"/>
      <c r="CY59" s="113"/>
      <c r="CZ59" s="113"/>
      <c r="DA59" s="113"/>
      <c r="DB59" s="113"/>
      <c r="DC59" s="113"/>
      <c r="DD59" s="113"/>
      <c r="DE59" s="113"/>
      <c r="DF59" s="113"/>
      <c r="DG59" s="113"/>
      <c r="DH59" s="113"/>
      <c r="DI59" s="113"/>
      <c r="DJ59" s="113"/>
      <c r="DK59" s="113"/>
      <c r="DL59" s="113"/>
      <c r="DM59" s="113"/>
      <c r="DN59" s="113"/>
      <c r="DO59" s="113"/>
      <c r="DP59" s="113"/>
      <c r="DQ59" s="113"/>
      <c r="DR59" s="113"/>
      <c r="DS59" s="113"/>
      <c r="DT59" s="113"/>
      <c r="DU59" s="113"/>
      <c r="DV59" s="113"/>
      <c r="DW59" s="113"/>
      <c r="DX59" s="113"/>
      <c r="DY59" s="113"/>
      <c r="DZ59" s="113"/>
      <c r="EA59" s="113"/>
      <c r="EB59" s="113"/>
      <c r="EC59" s="113"/>
      <c r="ED59" s="113"/>
      <c r="EE59" s="113"/>
      <c r="EF59" s="113"/>
      <c r="EG59" s="113"/>
      <c r="EH59" s="113"/>
      <c r="EI59" s="113"/>
      <c r="EJ59" s="113"/>
    </row>
    <row r="60" spans="2:140" ht="12.75" customHeight="1" x14ac:dyDescent="0.2">
      <c r="B60" s="247"/>
      <c r="C60" s="113"/>
      <c r="D60" s="113"/>
      <c r="E60" s="113"/>
      <c r="F60" s="113"/>
      <c r="G60" s="113"/>
      <c r="H60" s="113"/>
      <c r="I60" s="113"/>
      <c r="J60" s="113"/>
      <c r="K60" s="113"/>
      <c r="L60" s="113"/>
      <c r="M60" s="113"/>
      <c r="N60" s="113"/>
      <c r="O60" s="113"/>
      <c r="P60" s="113"/>
      <c r="Q60" s="229"/>
      <c r="R60" s="229"/>
      <c r="S60" s="229"/>
      <c r="T60" s="229"/>
      <c r="U60" s="229"/>
      <c r="V60" s="229"/>
      <c r="W60" s="229"/>
      <c r="X60" s="229"/>
      <c r="Y60" s="229"/>
      <c r="Z60" s="229"/>
      <c r="AA60" s="229"/>
      <c r="AB60" s="229"/>
      <c r="AC60" s="229"/>
      <c r="AD60" s="229"/>
      <c r="AE60" s="229"/>
      <c r="AF60" s="229"/>
      <c r="AG60" s="229"/>
      <c r="AH60" s="229"/>
      <c r="AI60" s="229"/>
      <c r="AJ60" s="229"/>
      <c r="AK60" s="229"/>
      <c r="AL60" s="229"/>
      <c r="AM60" s="229"/>
      <c r="AN60" s="229"/>
      <c r="AO60" s="229"/>
      <c r="AP60" s="156"/>
      <c r="AQ60" s="156"/>
      <c r="AR60" s="156"/>
      <c r="AS60" s="156"/>
      <c r="AT60" s="156"/>
      <c r="AU60" s="156"/>
      <c r="AV60" s="156"/>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c r="BS60" s="113"/>
      <c r="BT60" s="113"/>
      <c r="BU60" s="113"/>
      <c r="BV60" s="113"/>
      <c r="BW60" s="113"/>
      <c r="BX60" s="113"/>
      <c r="BY60" s="113"/>
      <c r="BZ60" s="113"/>
      <c r="CA60" s="113"/>
      <c r="CB60" s="113"/>
      <c r="CC60" s="113"/>
      <c r="CD60" s="113"/>
      <c r="CE60" s="113"/>
      <c r="CF60" s="113"/>
      <c r="CG60" s="113"/>
      <c r="CH60" s="113"/>
      <c r="CI60" s="113"/>
      <c r="CJ60" s="113"/>
      <c r="CK60" s="113"/>
      <c r="CL60" s="113"/>
      <c r="CM60" s="113"/>
      <c r="CN60" s="113"/>
      <c r="CO60" s="113"/>
      <c r="CP60" s="113"/>
      <c r="CQ60" s="113"/>
      <c r="CR60" s="113"/>
      <c r="CS60" s="113"/>
      <c r="CT60" s="113"/>
      <c r="CU60" s="113"/>
      <c r="CV60" s="113"/>
      <c r="CW60" s="113"/>
      <c r="CX60" s="113"/>
      <c r="CY60" s="113"/>
      <c r="CZ60" s="113"/>
      <c r="DA60" s="113"/>
      <c r="DB60" s="113"/>
      <c r="DC60" s="113"/>
      <c r="DD60" s="113"/>
      <c r="DE60" s="113"/>
      <c r="DF60" s="113"/>
      <c r="DG60" s="113"/>
      <c r="DH60" s="113"/>
      <c r="DI60" s="113"/>
      <c r="DJ60" s="113"/>
      <c r="DK60" s="113"/>
      <c r="DL60" s="113"/>
      <c r="DM60" s="113"/>
      <c r="DN60" s="113"/>
      <c r="DO60" s="113"/>
      <c r="DP60" s="113"/>
      <c r="DQ60" s="113"/>
      <c r="DR60" s="113"/>
      <c r="DS60" s="113"/>
      <c r="DT60" s="113"/>
      <c r="DU60" s="113"/>
      <c r="DV60" s="113"/>
      <c r="DW60" s="113"/>
      <c r="DX60" s="113"/>
      <c r="DY60" s="113"/>
      <c r="DZ60" s="113"/>
      <c r="EA60" s="113"/>
      <c r="EB60" s="113"/>
      <c r="EC60" s="113"/>
      <c r="ED60" s="113"/>
      <c r="EE60" s="113"/>
      <c r="EF60" s="113"/>
      <c r="EG60" s="113"/>
      <c r="EH60" s="113"/>
      <c r="EI60" s="113"/>
      <c r="EJ60" s="113"/>
    </row>
    <row r="61" spans="2:140" ht="12.75" customHeight="1" x14ac:dyDescent="0.2">
      <c r="B61" s="247"/>
      <c r="C61" s="113"/>
      <c r="D61" s="113"/>
      <c r="E61" s="113"/>
      <c r="F61" s="113"/>
      <c r="G61" s="113"/>
      <c r="H61" s="113"/>
      <c r="I61" s="113"/>
      <c r="J61" s="113"/>
      <c r="K61" s="113"/>
      <c r="L61" s="113"/>
      <c r="M61" s="113"/>
      <c r="N61" s="113"/>
      <c r="O61" s="113"/>
      <c r="P61" s="113"/>
      <c r="Q61" s="229"/>
      <c r="R61" s="229"/>
      <c r="S61" s="229"/>
      <c r="T61" s="229"/>
      <c r="U61" s="229"/>
      <c r="V61" s="229"/>
      <c r="W61" s="229"/>
      <c r="X61" s="229"/>
      <c r="Y61" s="229"/>
      <c r="Z61" s="229"/>
      <c r="AA61" s="229"/>
      <c r="AB61" s="229"/>
      <c r="AC61" s="229"/>
      <c r="AD61" s="229"/>
      <c r="AE61" s="229"/>
      <c r="AF61" s="229"/>
      <c r="AG61" s="229"/>
      <c r="AH61" s="229"/>
      <c r="AI61" s="229"/>
      <c r="AJ61" s="229"/>
      <c r="AK61" s="229"/>
      <c r="AL61" s="229"/>
      <c r="AM61" s="229"/>
      <c r="AN61" s="229"/>
      <c r="AO61" s="229"/>
      <c r="AP61" s="156"/>
      <c r="AQ61" s="156"/>
      <c r="AR61" s="156"/>
      <c r="AS61" s="156"/>
      <c r="AT61" s="156"/>
      <c r="AU61" s="156"/>
      <c r="AV61" s="156"/>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c r="BS61" s="113"/>
      <c r="BT61" s="113"/>
      <c r="BU61" s="113"/>
      <c r="BV61" s="113"/>
      <c r="BW61" s="113"/>
      <c r="BX61" s="113"/>
      <c r="BY61" s="113"/>
      <c r="BZ61" s="113"/>
      <c r="CA61" s="113"/>
      <c r="CB61" s="113"/>
      <c r="CC61" s="113"/>
      <c r="CD61" s="113"/>
      <c r="CE61" s="113"/>
      <c r="CF61" s="113"/>
      <c r="CG61" s="113"/>
      <c r="CH61" s="113"/>
      <c r="CI61" s="113"/>
      <c r="CJ61" s="113"/>
      <c r="CK61" s="113"/>
      <c r="CL61" s="113"/>
      <c r="CM61" s="113"/>
      <c r="CN61" s="113"/>
      <c r="CO61" s="113"/>
      <c r="CP61" s="113"/>
      <c r="CQ61" s="113"/>
      <c r="CR61" s="113"/>
      <c r="CS61" s="113"/>
      <c r="CT61" s="113"/>
      <c r="CU61" s="113"/>
      <c r="CV61" s="113"/>
      <c r="CW61" s="113"/>
      <c r="CX61" s="113"/>
      <c r="CY61" s="113"/>
      <c r="CZ61" s="113"/>
      <c r="DA61" s="113"/>
      <c r="DB61" s="113"/>
      <c r="DC61" s="113"/>
      <c r="DD61" s="113"/>
      <c r="DE61" s="113"/>
      <c r="DF61" s="113"/>
      <c r="DG61" s="113"/>
      <c r="DH61" s="113"/>
      <c r="DI61" s="113"/>
      <c r="DJ61" s="113"/>
      <c r="DK61" s="113"/>
      <c r="DL61" s="113"/>
      <c r="DM61" s="113"/>
      <c r="DN61" s="113"/>
      <c r="DO61" s="113"/>
      <c r="DP61" s="113"/>
      <c r="DQ61" s="113"/>
      <c r="DR61" s="113"/>
      <c r="DS61" s="113"/>
      <c r="DT61" s="113"/>
      <c r="DU61" s="113"/>
      <c r="DV61" s="113"/>
      <c r="DW61" s="113"/>
      <c r="DX61" s="113"/>
      <c r="DY61" s="113"/>
      <c r="DZ61" s="113"/>
      <c r="EA61" s="113"/>
      <c r="EB61" s="113"/>
      <c r="EC61" s="113"/>
      <c r="ED61" s="113"/>
      <c r="EE61" s="113"/>
      <c r="EF61" s="113"/>
      <c r="EG61" s="113"/>
      <c r="EH61" s="113"/>
      <c r="EI61" s="113"/>
      <c r="EJ61" s="113"/>
    </row>
    <row r="62" spans="2:140" ht="12.75" customHeight="1" x14ac:dyDescent="0.2">
      <c r="B62" s="247"/>
      <c r="C62" s="113"/>
      <c r="D62" s="113"/>
      <c r="E62" s="113"/>
      <c r="F62" s="113"/>
      <c r="G62" s="113"/>
      <c r="H62" s="113"/>
      <c r="I62" s="113"/>
      <c r="J62" s="113"/>
      <c r="K62" s="113"/>
      <c r="L62" s="113"/>
      <c r="M62" s="113"/>
      <c r="N62" s="113"/>
      <c r="O62" s="113"/>
      <c r="P62" s="113"/>
      <c r="Q62" s="229"/>
      <c r="R62" s="229"/>
      <c r="S62" s="229"/>
      <c r="T62" s="229"/>
      <c r="U62" s="229"/>
      <c r="V62" s="229"/>
      <c r="W62" s="229"/>
      <c r="X62" s="229"/>
      <c r="Y62" s="229"/>
      <c r="Z62" s="229"/>
      <c r="AA62" s="229"/>
      <c r="AB62" s="229"/>
      <c r="AC62" s="229"/>
      <c r="AD62" s="229"/>
      <c r="AE62" s="229"/>
      <c r="AF62" s="229"/>
      <c r="AG62" s="229"/>
      <c r="AH62" s="229"/>
      <c r="AI62" s="229"/>
      <c r="AJ62" s="229"/>
      <c r="AK62" s="229"/>
      <c r="AL62" s="229"/>
      <c r="AM62" s="229"/>
      <c r="AN62" s="229"/>
      <c r="AO62" s="229"/>
      <c r="AP62" s="156"/>
      <c r="AQ62" s="156"/>
      <c r="AR62" s="156"/>
      <c r="AS62" s="156"/>
      <c r="AT62" s="156"/>
      <c r="AU62" s="156"/>
      <c r="AV62" s="156"/>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c r="BS62" s="113"/>
      <c r="BT62" s="113"/>
      <c r="BU62" s="113"/>
      <c r="BV62" s="113"/>
      <c r="BW62" s="113"/>
      <c r="BX62" s="113"/>
      <c r="BY62" s="113"/>
      <c r="BZ62" s="113"/>
      <c r="CA62" s="113"/>
      <c r="CB62" s="113"/>
      <c r="CC62" s="113"/>
      <c r="CD62" s="113"/>
      <c r="CE62" s="113"/>
      <c r="CF62" s="113"/>
      <c r="CG62" s="113"/>
      <c r="CH62" s="113"/>
      <c r="CI62" s="113"/>
      <c r="CJ62" s="113"/>
      <c r="CK62" s="113"/>
      <c r="CL62" s="113"/>
      <c r="CM62" s="113"/>
      <c r="CN62" s="113"/>
      <c r="CO62" s="113"/>
      <c r="CP62" s="113"/>
      <c r="CQ62" s="113"/>
      <c r="CR62" s="113"/>
      <c r="CS62" s="113"/>
      <c r="CT62" s="113"/>
      <c r="CU62" s="113"/>
      <c r="CV62" s="113"/>
      <c r="CW62" s="113"/>
      <c r="CX62" s="113"/>
      <c r="CY62" s="113"/>
      <c r="CZ62" s="113"/>
      <c r="DA62" s="113"/>
      <c r="DB62" s="113"/>
      <c r="DC62" s="113"/>
      <c r="DD62" s="113"/>
      <c r="DE62" s="113"/>
      <c r="DF62" s="113"/>
      <c r="DG62" s="113"/>
      <c r="DH62" s="113"/>
      <c r="DI62" s="113"/>
      <c r="DJ62" s="113"/>
      <c r="DK62" s="113"/>
      <c r="DL62" s="113"/>
      <c r="DM62" s="113"/>
      <c r="DN62" s="113"/>
      <c r="DO62" s="113"/>
      <c r="DP62" s="113"/>
      <c r="DQ62" s="113"/>
      <c r="DR62" s="113"/>
      <c r="DS62" s="113"/>
      <c r="DT62" s="113"/>
      <c r="DU62" s="113"/>
      <c r="DV62" s="113"/>
      <c r="DW62" s="113"/>
      <c r="DX62" s="113"/>
      <c r="DY62" s="113"/>
      <c r="DZ62" s="113"/>
      <c r="EA62" s="113"/>
      <c r="EB62" s="113"/>
      <c r="EC62" s="113"/>
      <c r="ED62" s="113"/>
      <c r="EE62" s="113"/>
      <c r="EF62" s="113"/>
      <c r="EG62" s="113"/>
      <c r="EH62" s="113"/>
      <c r="EI62" s="113"/>
      <c r="EJ62" s="113"/>
    </row>
    <row r="63" spans="2:140" ht="12.75" customHeight="1" x14ac:dyDescent="0.2">
      <c r="B63" s="247"/>
      <c r="C63" s="113"/>
      <c r="D63" s="113"/>
      <c r="E63" s="113"/>
      <c r="F63" s="113"/>
      <c r="G63" s="113"/>
      <c r="H63" s="113"/>
      <c r="I63" s="113"/>
      <c r="J63" s="113"/>
      <c r="K63" s="113"/>
      <c r="L63" s="113"/>
      <c r="M63" s="113"/>
      <c r="N63" s="113"/>
      <c r="O63" s="113"/>
      <c r="P63" s="113"/>
      <c r="Q63" s="229"/>
      <c r="R63" s="229"/>
      <c r="S63" s="229"/>
      <c r="T63" s="229"/>
      <c r="U63" s="229"/>
      <c r="V63" s="229"/>
      <c r="W63" s="229"/>
      <c r="X63" s="229"/>
      <c r="Y63" s="229"/>
      <c r="Z63" s="229"/>
      <c r="AA63" s="229"/>
      <c r="AB63" s="229"/>
      <c r="AC63" s="229"/>
      <c r="AD63" s="229"/>
      <c r="AE63" s="229"/>
      <c r="AF63" s="229"/>
      <c r="AG63" s="229"/>
      <c r="AH63" s="229"/>
      <c r="AI63" s="229"/>
      <c r="AJ63" s="229"/>
      <c r="AK63" s="229"/>
      <c r="AL63" s="229"/>
      <c r="AM63" s="229"/>
      <c r="AN63" s="229"/>
      <c r="AO63" s="229"/>
      <c r="AP63" s="156"/>
      <c r="AQ63" s="156"/>
      <c r="AR63" s="156"/>
      <c r="AS63" s="156"/>
      <c r="AT63" s="156"/>
      <c r="AU63" s="156"/>
      <c r="AV63" s="156"/>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c r="BS63" s="113"/>
      <c r="BT63" s="113"/>
      <c r="BU63" s="113"/>
      <c r="BV63" s="113"/>
      <c r="BW63" s="113"/>
      <c r="BX63" s="113"/>
      <c r="BY63" s="113"/>
      <c r="BZ63" s="113"/>
      <c r="CA63" s="113"/>
      <c r="CB63" s="113"/>
      <c r="CC63" s="113"/>
      <c r="CD63" s="113"/>
      <c r="CE63" s="113"/>
      <c r="CF63" s="113"/>
      <c r="CG63" s="113"/>
      <c r="CH63" s="113"/>
      <c r="CI63" s="113"/>
      <c r="CJ63" s="113"/>
      <c r="CK63" s="113"/>
      <c r="CL63" s="113"/>
      <c r="CM63" s="113"/>
      <c r="CN63" s="113"/>
      <c r="CO63" s="113"/>
      <c r="CP63" s="113"/>
      <c r="CQ63" s="113"/>
      <c r="CR63" s="113"/>
      <c r="CS63" s="113"/>
      <c r="CT63" s="113"/>
      <c r="CU63" s="113"/>
      <c r="CV63" s="113"/>
      <c r="CW63" s="113"/>
      <c r="CX63" s="113"/>
      <c r="CY63" s="113"/>
      <c r="CZ63" s="113"/>
      <c r="DA63" s="113"/>
      <c r="DB63" s="113"/>
      <c r="DC63" s="113"/>
      <c r="DD63" s="113"/>
      <c r="DE63" s="113"/>
      <c r="DF63" s="113"/>
      <c r="DG63" s="113"/>
      <c r="DH63" s="113"/>
      <c r="DI63" s="113"/>
      <c r="DJ63" s="113"/>
      <c r="DK63" s="113"/>
      <c r="DL63" s="113"/>
      <c r="DM63" s="113"/>
      <c r="DN63" s="113"/>
      <c r="DO63" s="113"/>
      <c r="DP63" s="113"/>
      <c r="DQ63" s="113"/>
      <c r="DR63" s="113"/>
      <c r="DS63" s="113"/>
      <c r="DT63" s="113"/>
      <c r="DU63" s="113"/>
      <c r="DV63" s="113"/>
      <c r="DW63" s="113"/>
      <c r="DX63" s="113"/>
      <c r="DY63" s="113"/>
      <c r="DZ63" s="113"/>
      <c r="EA63" s="113"/>
      <c r="EB63" s="113"/>
      <c r="EC63" s="113"/>
      <c r="ED63" s="113"/>
      <c r="EE63" s="113"/>
      <c r="EF63" s="113"/>
      <c r="EG63" s="113"/>
      <c r="EH63" s="113"/>
      <c r="EI63" s="113"/>
      <c r="EJ63" s="113"/>
    </row>
    <row r="64" spans="2:140" ht="12.75" customHeight="1" x14ac:dyDescent="0.2">
      <c r="B64" s="247"/>
      <c r="C64" s="113"/>
      <c r="D64" s="113"/>
      <c r="E64" s="113"/>
      <c r="F64" s="113"/>
      <c r="G64" s="113"/>
      <c r="H64" s="113"/>
      <c r="I64" s="113"/>
      <c r="J64" s="113"/>
      <c r="K64" s="113"/>
      <c r="L64" s="113"/>
      <c r="M64" s="113"/>
      <c r="N64" s="113"/>
      <c r="O64" s="113"/>
      <c r="P64" s="113"/>
      <c r="Q64" s="229"/>
      <c r="R64" s="229"/>
      <c r="S64" s="229"/>
      <c r="T64" s="229"/>
      <c r="U64" s="229"/>
      <c r="V64" s="229"/>
      <c r="W64" s="229"/>
      <c r="X64" s="229"/>
      <c r="Y64" s="229"/>
      <c r="Z64" s="229"/>
      <c r="AA64" s="229"/>
      <c r="AB64" s="229"/>
      <c r="AC64" s="229"/>
      <c r="AD64" s="229"/>
      <c r="AE64" s="229"/>
      <c r="AF64" s="229"/>
      <c r="AG64" s="229"/>
      <c r="AH64" s="229"/>
      <c r="AI64" s="229"/>
      <c r="AJ64" s="229"/>
      <c r="AK64" s="229"/>
      <c r="AL64" s="229"/>
      <c r="AM64" s="229"/>
      <c r="AN64" s="229"/>
      <c r="AO64" s="229"/>
      <c r="AP64" s="156"/>
      <c r="AQ64" s="156"/>
      <c r="AR64" s="156"/>
      <c r="AS64" s="156"/>
      <c r="AT64" s="156"/>
      <c r="AU64" s="156"/>
      <c r="AV64" s="156"/>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c r="BS64" s="113"/>
      <c r="BT64" s="113"/>
      <c r="BU64" s="113"/>
      <c r="BV64" s="113"/>
      <c r="BW64" s="113"/>
      <c r="BX64" s="113"/>
      <c r="BY64" s="113"/>
      <c r="BZ64" s="113"/>
      <c r="CA64" s="113"/>
      <c r="CB64" s="113"/>
      <c r="CC64" s="113"/>
      <c r="CD64" s="113"/>
      <c r="CE64" s="113"/>
      <c r="CF64" s="113"/>
      <c r="CG64" s="113"/>
      <c r="CH64" s="113"/>
      <c r="CI64" s="113"/>
      <c r="CJ64" s="113"/>
      <c r="CK64" s="113"/>
      <c r="CL64" s="113"/>
      <c r="CM64" s="113"/>
      <c r="CN64" s="113"/>
      <c r="CO64" s="113"/>
      <c r="CP64" s="113"/>
      <c r="CQ64" s="113"/>
      <c r="CR64" s="113"/>
      <c r="CS64" s="113"/>
      <c r="CT64" s="113"/>
      <c r="CU64" s="113"/>
      <c r="CV64" s="113"/>
      <c r="CW64" s="113"/>
      <c r="CX64" s="113"/>
      <c r="CY64" s="113"/>
      <c r="CZ64" s="113"/>
      <c r="DA64" s="113"/>
      <c r="DB64" s="113"/>
      <c r="DC64" s="113"/>
      <c r="DD64" s="113"/>
      <c r="DE64" s="113"/>
      <c r="DF64" s="113"/>
      <c r="DG64" s="113"/>
      <c r="DH64" s="113"/>
      <c r="DI64" s="113"/>
      <c r="DJ64" s="113"/>
      <c r="DK64" s="113"/>
      <c r="DL64" s="113"/>
      <c r="DM64" s="113"/>
      <c r="DN64" s="113"/>
      <c r="DO64" s="113"/>
      <c r="DP64" s="113"/>
      <c r="DQ64" s="113"/>
      <c r="DR64" s="113"/>
      <c r="DS64" s="113"/>
      <c r="DT64" s="113"/>
      <c r="DU64" s="113"/>
      <c r="DV64" s="113"/>
      <c r="DW64" s="113"/>
      <c r="DX64" s="113"/>
      <c r="DY64" s="113"/>
      <c r="DZ64" s="113"/>
      <c r="EA64" s="113"/>
      <c r="EB64" s="113"/>
      <c r="EC64" s="113"/>
      <c r="ED64" s="113"/>
      <c r="EE64" s="113"/>
      <c r="EF64" s="113"/>
      <c r="EG64" s="113"/>
      <c r="EH64" s="113"/>
      <c r="EI64" s="113"/>
      <c r="EJ64" s="113"/>
    </row>
    <row r="65" spans="1:140" ht="12.75" customHeight="1" x14ac:dyDescent="0.2">
      <c r="B65" s="247"/>
      <c r="C65" s="113"/>
      <c r="D65" s="113"/>
      <c r="E65" s="113"/>
      <c r="F65" s="113"/>
      <c r="G65" s="113"/>
      <c r="H65" s="113"/>
      <c r="I65" s="113"/>
      <c r="J65" s="113"/>
      <c r="K65" s="113"/>
      <c r="L65" s="113"/>
      <c r="M65" s="113"/>
      <c r="N65" s="113"/>
      <c r="O65" s="113"/>
      <c r="P65" s="113"/>
      <c r="Q65" s="229"/>
      <c r="R65" s="229"/>
      <c r="S65" s="229"/>
      <c r="T65" s="229"/>
      <c r="U65" s="229"/>
      <c r="V65" s="229"/>
      <c r="W65" s="229"/>
      <c r="X65" s="229"/>
      <c r="Y65" s="229"/>
      <c r="Z65" s="229"/>
      <c r="AA65" s="229"/>
      <c r="AB65" s="229"/>
      <c r="AC65" s="229"/>
      <c r="AD65" s="229"/>
      <c r="AE65" s="229"/>
      <c r="AF65" s="229"/>
      <c r="AG65" s="229"/>
      <c r="AH65" s="229"/>
      <c r="AI65" s="229"/>
      <c r="AJ65" s="229"/>
      <c r="AK65" s="229"/>
      <c r="AL65" s="229"/>
      <c r="AM65" s="229"/>
      <c r="AN65" s="229"/>
      <c r="AO65" s="229"/>
      <c r="AP65" s="156"/>
      <c r="AQ65" s="156"/>
      <c r="AR65" s="156"/>
      <c r="AS65" s="156"/>
      <c r="AT65" s="156"/>
      <c r="AU65" s="156"/>
      <c r="AV65" s="156"/>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c r="BS65" s="113"/>
      <c r="BT65" s="113"/>
      <c r="BU65" s="113"/>
      <c r="BV65" s="113"/>
      <c r="BW65" s="113"/>
      <c r="BX65" s="113"/>
      <c r="BY65" s="113"/>
      <c r="BZ65" s="113"/>
      <c r="CA65" s="113"/>
      <c r="CB65" s="113"/>
      <c r="CC65" s="113"/>
      <c r="CD65" s="113"/>
      <c r="CE65" s="113"/>
      <c r="CF65" s="113"/>
      <c r="CG65" s="113"/>
      <c r="CH65" s="113"/>
      <c r="CI65" s="113"/>
      <c r="CJ65" s="113"/>
      <c r="CK65" s="113"/>
      <c r="CL65" s="113"/>
      <c r="CM65" s="113"/>
      <c r="CN65" s="113"/>
      <c r="CO65" s="113"/>
      <c r="CP65" s="113"/>
      <c r="CQ65" s="113"/>
      <c r="CR65" s="113"/>
      <c r="CS65" s="113"/>
      <c r="CT65" s="113"/>
      <c r="CU65" s="113"/>
      <c r="CV65" s="113"/>
      <c r="CW65" s="113"/>
      <c r="CX65" s="113"/>
      <c r="CY65" s="113"/>
      <c r="CZ65" s="113"/>
      <c r="DA65" s="113"/>
      <c r="DB65" s="113"/>
      <c r="DC65" s="113"/>
      <c r="DD65" s="113"/>
      <c r="DE65" s="113"/>
      <c r="DF65" s="113"/>
      <c r="DG65" s="113"/>
      <c r="DH65" s="113"/>
      <c r="DI65" s="113"/>
      <c r="DJ65" s="113"/>
      <c r="DK65" s="113"/>
      <c r="DL65" s="113"/>
      <c r="DM65" s="113"/>
      <c r="DN65" s="113"/>
      <c r="DO65" s="113"/>
      <c r="DP65" s="113"/>
      <c r="DQ65" s="113"/>
      <c r="DR65" s="113"/>
      <c r="DS65" s="113"/>
      <c r="DT65" s="113"/>
      <c r="DU65" s="113"/>
      <c r="DV65" s="113"/>
      <c r="DW65" s="113"/>
      <c r="DX65" s="113"/>
      <c r="DY65" s="113"/>
      <c r="DZ65" s="113"/>
      <c r="EA65" s="113"/>
      <c r="EB65" s="113"/>
      <c r="EC65" s="113"/>
      <c r="ED65" s="113"/>
      <c r="EE65" s="113"/>
      <c r="EF65" s="113"/>
      <c r="EG65" s="113"/>
      <c r="EH65" s="113"/>
      <c r="EI65" s="113"/>
      <c r="EJ65" s="113"/>
    </row>
    <row r="66" spans="1:140" ht="12.75" customHeight="1" x14ac:dyDescent="0.2">
      <c r="B66" s="247"/>
      <c r="C66" s="113"/>
      <c r="D66" s="113"/>
      <c r="E66" s="113"/>
      <c r="F66" s="113"/>
      <c r="G66" s="113"/>
      <c r="H66" s="113"/>
      <c r="I66" s="113"/>
      <c r="J66" s="113"/>
      <c r="K66" s="113"/>
      <c r="L66" s="113"/>
      <c r="M66" s="113"/>
      <c r="N66" s="113"/>
      <c r="O66" s="113"/>
      <c r="P66" s="113"/>
      <c r="Q66" s="229"/>
      <c r="R66" s="229"/>
      <c r="S66" s="229"/>
      <c r="T66" s="229"/>
      <c r="U66" s="229"/>
      <c r="V66" s="229"/>
      <c r="W66" s="229"/>
      <c r="X66" s="229"/>
      <c r="Y66" s="229"/>
      <c r="Z66" s="229"/>
      <c r="AA66" s="229"/>
      <c r="AB66" s="229"/>
      <c r="AC66" s="229"/>
      <c r="AD66" s="229"/>
      <c r="AE66" s="229"/>
      <c r="AF66" s="229"/>
      <c r="AG66" s="229"/>
      <c r="AH66" s="229"/>
      <c r="AI66" s="229"/>
      <c r="AJ66" s="229"/>
      <c r="AK66" s="229"/>
      <c r="AL66" s="229"/>
      <c r="AM66" s="229"/>
      <c r="AN66" s="229"/>
      <c r="AO66" s="229"/>
      <c r="AP66" s="156"/>
      <c r="AQ66" s="156"/>
      <c r="AR66" s="156"/>
      <c r="AS66" s="156"/>
      <c r="AT66" s="156"/>
      <c r="AU66" s="156"/>
      <c r="AV66" s="156"/>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c r="BS66" s="113"/>
      <c r="BT66" s="113"/>
      <c r="BU66" s="113"/>
      <c r="BV66" s="113"/>
      <c r="BW66" s="113"/>
      <c r="BX66" s="113"/>
      <c r="BY66" s="113"/>
      <c r="BZ66" s="113"/>
      <c r="CA66" s="113"/>
      <c r="CB66" s="113"/>
      <c r="CC66" s="113"/>
      <c r="CD66" s="113"/>
      <c r="CE66" s="113"/>
      <c r="CF66" s="113"/>
      <c r="CG66" s="113"/>
      <c r="CH66" s="113"/>
      <c r="CI66" s="113"/>
      <c r="CJ66" s="113"/>
      <c r="CK66" s="113"/>
      <c r="CL66" s="113"/>
      <c r="CM66" s="113"/>
      <c r="CN66" s="113"/>
      <c r="CO66" s="113"/>
      <c r="CP66" s="113"/>
      <c r="CQ66" s="113"/>
      <c r="CR66" s="113"/>
      <c r="CS66" s="113"/>
      <c r="CT66" s="113"/>
      <c r="CU66" s="113"/>
      <c r="CV66" s="113"/>
      <c r="CW66" s="113"/>
      <c r="CX66" s="113"/>
      <c r="CY66" s="113"/>
      <c r="CZ66" s="113"/>
      <c r="DA66" s="113"/>
      <c r="DB66" s="113"/>
      <c r="DC66" s="113"/>
      <c r="DD66" s="113"/>
      <c r="DE66" s="113"/>
      <c r="DF66" s="113"/>
      <c r="DG66" s="113"/>
      <c r="DH66" s="113"/>
      <c r="DI66" s="113"/>
      <c r="DJ66" s="113"/>
      <c r="DK66" s="113"/>
      <c r="DL66" s="113"/>
      <c r="DM66" s="113"/>
      <c r="DN66" s="113"/>
      <c r="DO66" s="113"/>
      <c r="DP66" s="113"/>
      <c r="DQ66" s="113"/>
      <c r="DR66" s="113"/>
      <c r="DS66" s="113"/>
      <c r="DT66" s="113"/>
      <c r="DU66" s="113"/>
      <c r="DV66" s="113"/>
      <c r="DW66" s="113"/>
      <c r="DX66" s="113"/>
      <c r="DY66" s="113"/>
      <c r="DZ66" s="113"/>
      <c r="EA66" s="113"/>
      <c r="EB66" s="113"/>
      <c r="EC66" s="113"/>
      <c r="ED66" s="113"/>
      <c r="EE66" s="113"/>
      <c r="EF66" s="113"/>
      <c r="EG66" s="113"/>
      <c r="EH66" s="113"/>
      <c r="EI66" s="113"/>
      <c r="EJ66" s="113"/>
    </row>
    <row r="67" spans="1:140" ht="12.75" customHeight="1" x14ac:dyDescent="0.2">
      <c r="B67" s="247"/>
      <c r="C67" s="113"/>
      <c r="D67" s="113"/>
      <c r="E67" s="113"/>
      <c r="F67" s="113"/>
      <c r="G67" s="113"/>
      <c r="H67" s="113"/>
      <c r="I67" s="113"/>
      <c r="J67" s="113"/>
      <c r="K67" s="113"/>
      <c r="L67" s="113"/>
      <c r="M67" s="113"/>
      <c r="N67" s="113"/>
      <c r="O67" s="113"/>
      <c r="P67" s="113"/>
      <c r="Q67" s="229"/>
      <c r="R67" s="229"/>
      <c r="S67" s="229"/>
      <c r="T67" s="229"/>
      <c r="U67" s="229"/>
      <c r="V67" s="229"/>
      <c r="W67" s="229"/>
      <c r="X67" s="229"/>
      <c r="Y67" s="229"/>
      <c r="Z67" s="229"/>
      <c r="AA67" s="229"/>
      <c r="AB67" s="229"/>
      <c r="AC67" s="229"/>
      <c r="AD67" s="229"/>
      <c r="AE67" s="229"/>
      <c r="AF67" s="229"/>
      <c r="AG67" s="229"/>
      <c r="AH67" s="229"/>
      <c r="AI67" s="229"/>
      <c r="AJ67" s="229"/>
      <c r="AK67" s="229"/>
      <c r="AL67" s="229"/>
      <c r="AM67" s="229"/>
      <c r="AN67" s="229"/>
      <c r="AO67" s="229"/>
      <c r="AP67" s="156"/>
      <c r="AQ67" s="156"/>
      <c r="AR67" s="156"/>
      <c r="AS67" s="156"/>
      <c r="AT67" s="156"/>
      <c r="AU67" s="156"/>
      <c r="AV67" s="156"/>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c r="BS67" s="113"/>
      <c r="BT67" s="113"/>
      <c r="BU67" s="113"/>
      <c r="BV67" s="113"/>
      <c r="BW67" s="113"/>
      <c r="BX67" s="113"/>
      <c r="BY67" s="113"/>
      <c r="BZ67" s="113"/>
      <c r="CA67" s="113"/>
      <c r="CB67" s="113"/>
      <c r="CC67" s="113"/>
      <c r="CD67" s="113"/>
      <c r="CE67" s="113"/>
      <c r="CF67" s="113"/>
      <c r="CG67" s="113"/>
      <c r="CH67" s="113"/>
      <c r="CI67" s="113"/>
      <c r="CJ67" s="113"/>
      <c r="CK67" s="113"/>
      <c r="CL67" s="113"/>
      <c r="CM67" s="113"/>
      <c r="CN67" s="113"/>
      <c r="CO67" s="113"/>
      <c r="CP67" s="113"/>
      <c r="CQ67" s="113"/>
      <c r="CR67" s="113"/>
      <c r="CS67" s="113"/>
      <c r="CT67" s="113"/>
      <c r="CU67" s="113"/>
      <c r="CV67" s="113"/>
      <c r="CW67" s="113"/>
      <c r="CX67" s="113"/>
      <c r="CY67" s="113"/>
      <c r="CZ67" s="113"/>
      <c r="DA67" s="113"/>
      <c r="DB67" s="113"/>
      <c r="DC67" s="113"/>
      <c r="DD67" s="113"/>
      <c r="DE67" s="113"/>
      <c r="DF67" s="113"/>
      <c r="DG67" s="113"/>
      <c r="DH67" s="113"/>
      <c r="DI67" s="113"/>
      <c r="DJ67" s="113"/>
      <c r="DK67" s="113"/>
      <c r="DL67" s="113"/>
      <c r="DM67" s="113"/>
      <c r="DN67" s="113"/>
      <c r="DO67" s="113"/>
      <c r="DP67" s="113"/>
      <c r="DQ67" s="113"/>
      <c r="DR67" s="113"/>
      <c r="DS67" s="113"/>
      <c r="DT67" s="113"/>
      <c r="DU67" s="113"/>
      <c r="DV67" s="113"/>
      <c r="DW67" s="113"/>
      <c r="DX67" s="113"/>
      <c r="DY67" s="113"/>
      <c r="DZ67" s="113"/>
      <c r="EA67" s="113"/>
      <c r="EB67" s="113"/>
      <c r="EC67" s="113"/>
      <c r="ED67" s="113"/>
      <c r="EE67" s="113"/>
      <c r="EF67" s="113"/>
      <c r="EG67" s="113"/>
      <c r="EH67" s="113"/>
      <c r="EI67" s="113"/>
      <c r="EJ67" s="113"/>
    </row>
    <row r="68" spans="1:140" ht="12.75" customHeight="1" x14ac:dyDescent="0.2">
      <c r="B68" s="247"/>
      <c r="C68" s="113"/>
      <c r="D68" s="113"/>
      <c r="E68" s="113"/>
      <c r="F68" s="113"/>
      <c r="G68" s="113"/>
      <c r="H68" s="113"/>
      <c r="I68" s="113"/>
      <c r="J68" s="113"/>
      <c r="K68" s="113"/>
      <c r="L68" s="113"/>
      <c r="M68" s="113"/>
      <c r="N68" s="113"/>
      <c r="O68" s="113"/>
      <c r="P68" s="113"/>
      <c r="Q68" s="229"/>
      <c r="R68" s="229"/>
      <c r="S68" s="229"/>
      <c r="T68" s="229"/>
      <c r="U68" s="229"/>
      <c r="V68" s="229"/>
      <c r="W68" s="229"/>
      <c r="X68" s="229"/>
      <c r="Y68" s="229"/>
      <c r="Z68" s="229"/>
      <c r="AA68" s="229"/>
      <c r="AB68" s="229"/>
      <c r="AC68" s="229"/>
      <c r="AD68" s="229"/>
      <c r="AE68" s="229"/>
      <c r="AF68" s="229"/>
      <c r="AG68" s="229"/>
      <c r="AH68" s="229"/>
      <c r="AI68" s="229"/>
      <c r="AJ68" s="229"/>
      <c r="AK68" s="229"/>
      <c r="AL68" s="229"/>
      <c r="AM68" s="229"/>
      <c r="AN68" s="229"/>
      <c r="AO68" s="229"/>
      <c r="AP68" s="156"/>
      <c r="AQ68" s="156"/>
      <c r="AR68" s="156"/>
      <c r="AS68" s="156"/>
      <c r="AT68" s="156"/>
      <c r="AU68" s="156"/>
      <c r="AV68" s="156"/>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c r="BS68" s="113"/>
      <c r="BT68" s="113"/>
      <c r="BU68" s="113"/>
      <c r="BV68" s="113"/>
      <c r="BW68" s="113"/>
      <c r="BX68" s="113"/>
      <c r="BY68" s="113"/>
      <c r="BZ68" s="113"/>
      <c r="CA68" s="113"/>
      <c r="CB68" s="113"/>
      <c r="CC68" s="113"/>
      <c r="CD68" s="113"/>
      <c r="CE68" s="113"/>
      <c r="CF68" s="113"/>
      <c r="CG68" s="113"/>
      <c r="CH68" s="113"/>
      <c r="CI68" s="113"/>
      <c r="CJ68" s="113"/>
      <c r="CK68" s="113"/>
      <c r="CL68" s="113"/>
      <c r="CM68" s="113"/>
      <c r="CN68" s="113"/>
      <c r="CO68" s="113"/>
      <c r="CP68" s="113"/>
      <c r="CQ68" s="113"/>
      <c r="CR68" s="113"/>
      <c r="CS68" s="113"/>
      <c r="CT68" s="113"/>
      <c r="CU68" s="113"/>
      <c r="CV68" s="113"/>
      <c r="CW68" s="113"/>
      <c r="CX68" s="113"/>
      <c r="CY68" s="113"/>
      <c r="CZ68" s="113"/>
      <c r="DA68" s="113"/>
      <c r="DB68" s="113"/>
      <c r="DC68" s="113"/>
      <c r="DD68" s="113"/>
      <c r="DE68" s="113"/>
      <c r="DF68" s="113"/>
      <c r="DG68" s="113"/>
      <c r="DH68" s="113"/>
      <c r="DI68" s="113"/>
      <c r="DJ68" s="113"/>
      <c r="DK68" s="113"/>
      <c r="DL68" s="113"/>
      <c r="DM68" s="113"/>
      <c r="DN68" s="113"/>
      <c r="DO68" s="113"/>
      <c r="DP68" s="113"/>
      <c r="DQ68" s="113"/>
      <c r="DR68" s="113"/>
      <c r="DS68" s="113"/>
      <c r="DT68" s="113"/>
      <c r="DU68" s="113"/>
      <c r="DV68" s="113"/>
      <c r="DW68" s="113"/>
      <c r="DX68" s="113"/>
      <c r="DY68" s="113"/>
      <c r="DZ68" s="113"/>
      <c r="EA68" s="113"/>
      <c r="EB68" s="113"/>
      <c r="EC68" s="113"/>
      <c r="ED68" s="113"/>
      <c r="EE68" s="113"/>
      <c r="EF68" s="113"/>
      <c r="EG68" s="113"/>
      <c r="EH68" s="113"/>
      <c r="EI68" s="113"/>
      <c r="EJ68" s="113"/>
    </row>
    <row r="69" spans="1:140" ht="12.75" customHeight="1" x14ac:dyDescent="0.2">
      <c r="B69" s="247"/>
      <c r="C69" s="113"/>
      <c r="D69" s="113"/>
      <c r="E69" s="113"/>
      <c r="F69" s="113"/>
      <c r="G69" s="113"/>
      <c r="H69" s="113"/>
      <c r="I69" s="113"/>
      <c r="J69" s="113"/>
      <c r="K69" s="113"/>
      <c r="L69" s="113"/>
      <c r="M69" s="113"/>
      <c r="N69" s="113"/>
      <c r="O69" s="113"/>
      <c r="P69" s="113"/>
      <c r="Q69" s="229"/>
      <c r="R69" s="229"/>
      <c r="S69" s="229"/>
      <c r="T69" s="229"/>
      <c r="U69" s="229"/>
      <c r="V69" s="229"/>
      <c r="W69" s="229"/>
      <c r="X69" s="229"/>
      <c r="Y69" s="229"/>
      <c r="Z69" s="229"/>
      <c r="AA69" s="229"/>
      <c r="AB69" s="229"/>
      <c r="AC69" s="229"/>
      <c r="AD69" s="229"/>
      <c r="AE69" s="229"/>
      <c r="AF69" s="229"/>
      <c r="AG69" s="229"/>
      <c r="AH69" s="229"/>
      <c r="AI69" s="229"/>
      <c r="AJ69" s="229"/>
      <c r="AK69" s="229"/>
      <c r="AL69" s="229"/>
      <c r="AM69" s="229"/>
      <c r="AN69" s="229"/>
      <c r="AO69" s="229"/>
      <c r="AP69" s="156"/>
      <c r="AQ69" s="156"/>
      <c r="AR69" s="156"/>
      <c r="AS69" s="156"/>
      <c r="AT69" s="156"/>
      <c r="AU69" s="156"/>
      <c r="AV69" s="156"/>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c r="BS69" s="113"/>
      <c r="BT69" s="113"/>
      <c r="BU69" s="113"/>
      <c r="BV69" s="113"/>
      <c r="BW69" s="113"/>
      <c r="BX69" s="113"/>
      <c r="BY69" s="113"/>
      <c r="BZ69" s="113"/>
      <c r="CA69" s="113"/>
      <c r="CB69" s="113"/>
      <c r="CC69" s="113"/>
      <c r="CD69" s="113"/>
      <c r="CE69" s="113"/>
      <c r="CF69" s="113"/>
      <c r="CG69" s="113"/>
      <c r="CH69" s="113"/>
      <c r="CI69" s="113"/>
      <c r="CJ69" s="113"/>
      <c r="CK69" s="113"/>
      <c r="CL69" s="113"/>
      <c r="CM69" s="113"/>
      <c r="CN69" s="113"/>
      <c r="CO69" s="113"/>
      <c r="CP69" s="113"/>
      <c r="CQ69" s="113"/>
      <c r="CR69" s="113"/>
      <c r="CS69" s="113"/>
      <c r="CT69" s="113"/>
      <c r="CU69" s="113"/>
      <c r="CV69" s="113"/>
      <c r="CW69" s="113"/>
      <c r="CX69" s="113"/>
      <c r="CY69" s="113"/>
      <c r="CZ69" s="113"/>
      <c r="DA69" s="113"/>
      <c r="DB69" s="113"/>
      <c r="DC69" s="113"/>
      <c r="DD69" s="113"/>
      <c r="DE69" s="113"/>
      <c r="DF69" s="113"/>
      <c r="DG69" s="113"/>
      <c r="DH69" s="113"/>
      <c r="DI69" s="113"/>
      <c r="DJ69" s="113"/>
      <c r="DK69" s="113"/>
      <c r="DL69" s="113"/>
      <c r="DM69" s="113"/>
      <c r="DN69" s="113"/>
      <c r="DO69" s="113"/>
      <c r="DP69" s="113"/>
      <c r="DQ69" s="113"/>
      <c r="DR69" s="113"/>
      <c r="DS69" s="113"/>
      <c r="DT69" s="113"/>
      <c r="DU69" s="113"/>
      <c r="DV69" s="113"/>
      <c r="DW69" s="113"/>
      <c r="DX69" s="113"/>
      <c r="DY69" s="113"/>
      <c r="DZ69" s="113"/>
      <c r="EA69" s="113"/>
      <c r="EB69" s="113"/>
      <c r="EC69" s="113"/>
      <c r="ED69" s="113"/>
      <c r="EE69" s="113"/>
      <c r="EF69" s="113"/>
      <c r="EG69" s="113"/>
      <c r="EH69" s="113"/>
      <c r="EI69" s="113"/>
      <c r="EJ69" s="113"/>
    </row>
    <row r="70" spans="1:140" ht="12.75" customHeight="1" x14ac:dyDescent="0.2">
      <c r="B70" s="247"/>
      <c r="C70" s="113"/>
      <c r="D70" s="113"/>
      <c r="E70" s="113"/>
      <c r="F70" s="113"/>
      <c r="G70" s="113"/>
      <c r="H70" s="113"/>
      <c r="I70" s="113"/>
      <c r="J70" s="113"/>
      <c r="K70" s="113"/>
      <c r="L70" s="113"/>
      <c r="M70" s="113"/>
      <c r="N70" s="113"/>
      <c r="O70" s="113"/>
      <c r="P70" s="113"/>
      <c r="Q70" s="229"/>
      <c r="R70" s="229"/>
      <c r="S70" s="229"/>
      <c r="T70" s="229"/>
      <c r="U70" s="229"/>
      <c r="V70" s="229"/>
      <c r="W70" s="229"/>
      <c r="X70" s="229"/>
      <c r="Y70" s="229"/>
      <c r="Z70" s="229"/>
      <c r="AA70" s="229"/>
      <c r="AB70" s="229"/>
      <c r="AC70" s="229"/>
      <c r="AD70" s="229"/>
      <c r="AE70" s="229"/>
      <c r="AF70" s="229"/>
      <c r="AG70" s="229"/>
      <c r="AH70" s="229"/>
      <c r="AI70" s="229"/>
      <c r="AJ70" s="229"/>
      <c r="AK70" s="229"/>
      <c r="AL70" s="229"/>
      <c r="AM70" s="229"/>
      <c r="AN70" s="229"/>
      <c r="AO70" s="229"/>
      <c r="AP70" s="156"/>
      <c r="AQ70" s="156"/>
      <c r="AR70" s="156"/>
      <c r="AS70" s="156"/>
      <c r="AT70" s="156"/>
      <c r="AU70" s="156"/>
      <c r="AV70" s="156"/>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c r="BS70" s="113"/>
      <c r="BT70" s="113"/>
      <c r="BU70" s="113"/>
      <c r="BV70" s="113"/>
      <c r="BW70" s="113"/>
      <c r="BX70" s="113"/>
      <c r="BY70" s="113"/>
      <c r="BZ70" s="113"/>
      <c r="CA70" s="113"/>
      <c r="CB70" s="113"/>
      <c r="CC70" s="113"/>
      <c r="CD70" s="113"/>
      <c r="CE70" s="113"/>
      <c r="CF70" s="113"/>
      <c r="CG70" s="113"/>
      <c r="CH70" s="113"/>
      <c r="CI70" s="113"/>
      <c r="CJ70" s="113"/>
      <c r="CK70" s="113"/>
      <c r="CL70" s="113"/>
      <c r="CM70" s="113"/>
      <c r="CN70" s="113"/>
      <c r="CO70" s="113"/>
      <c r="CP70" s="113"/>
      <c r="CQ70" s="113"/>
      <c r="CR70" s="113"/>
      <c r="CS70" s="113"/>
      <c r="CT70" s="113"/>
      <c r="CU70" s="113"/>
      <c r="CV70" s="113"/>
      <c r="CW70" s="113"/>
      <c r="CX70" s="113"/>
      <c r="CY70" s="113"/>
      <c r="CZ70" s="113"/>
      <c r="DA70" s="113"/>
      <c r="DB70" s="113"/>
      <c r="DC70" s="113"/>
      <c r="DD70" s="113"/>
      <c r="DE70" s="113"/>
      <c r="DF70" s="113"/>
      <c r="DG70" s="113"/>
      <c r="DH70" s="113"/>
      <c r="DI70" s="113"/>
      <c r="DJ70" s="113"/>
      <c r="DK70" s="113"/>
      <c r="DL70" s="113"/>
      <c r="DM70" s="113"/>
      <c r="DN70" s="113"/>
      <c r="DO70" s="113"/>
      <c r="DP70" s="113"/>
      <c r="DQ70" s="113"/>
      <c r="DR70" s="113"/>
      <c r="DS70" s="113"/>
      <c r="DT70" s="113"/>
      <c r="DU70" s="113"/>
      <c r="DV70" s="113"/>
      <c r="DW70" s="113"/>
      <c r="DX70" s="113"/>
      <c r="DY70" s="113"/>
      <c r="DZ70" s="113"/>
      <c r="EA70" s="113"/>
      <c r="EB70" s="113"/>
      <c r="EC70" s="113"/>
      <c r="ED70" s="113"/>
      <c r="EE70" s="113"/>
      <c r="EF70" s="113"/>
      <c r="EG70" s="113"/>
      <c r="EH70" s="113"/>
      <c r="EI70" s="113"/>
      <c r="EJ70" s="113"/>
    </row>
    <row r="71" spans="1:140" ht="12.75" customHeight="1" x14ac:dyDescent="0.2">
      <c r="B71" s="247"/>
      <c r="C71" s="113"/>
      <c r="D71" s="113"/>
      <c r="E71" s="113"/>
      <c r="F71" s="113"/>
      <c r="G71" s="113"/>
      <c r="H71" s="113"/>
      <c r="I71" s="113"/>
      <c r="J71" s="113"/>
      <c r="K71" s="113"/>
      <c r="L71" s="113"/>
      <c r="M71" s="113"/>
      <c r="N71" s="113"/>
      <c r="O71" s="113"/>
      <c r="P71" s="113"/>
      <c r="Q71" s="229"/>
      <c r="R71" s="229"/>
      <c r="S71" s="229"/>
      <c r="T71" s="229"/>
      <c r="U71" s="229"/>
      <c r="V71" s="229"/>
      <c r="W71" s="229"/>
      <c r="X71" s="229"/>
      <c r="Y71" s="229"/>
      <c r="Z71" s="229"/>
      <c r="AA71" s="229"/>
      <c r="AB71" s="229"/>
      <c r="AC71" s="229"/>
      <c r="AD71" s="229"/>
      <c r="AE71" s="229"/>
      <c r="AF71" s="229"/>
      <c r="AG71" s="229"/>
      <c r="AH71" s="229"/>
      <c r="AI71" s="229"/>
      <c r="AJ71" s="229"/>
      <c r="AK71" s="229"/>
      <c r="AL71" s="229"/>
      <c r="AM71" s="229"/>
      <c r="AN71" s="229"/>
      <c r="AO71" s="229"/>
      <c r="AP71" s="156"/>
      <c r="AQ71" s="156"/>
      <c r="AR71" s="156"/>
      <c r="AS71" s="156"/>
      <c r="AT71" s="156"/>
      <c r="AU71" s="156"/>
      <c r="AV71" s="156"/>
      <c r="AW71" s="113"/>
      <c r="AX71" s="113"/>
      <c r="AY71" s="113"/>
      <c r="AZ71" s="113"/>
      <c r="BA71" s="113"/>
      <c r="BB71" s="113"/>
      <c r="BC71" s="113"/>
      <c r="BD71" s="113"/>
      <c r="BE71" s="113"/>
      <c r="BF71" s="113"/>
      <c r="BG71" s="113"/>
      <c r="BH71" s="113"/>
      <c r="BI71" s="113"/>
      <c r="BJ71" s="113"/>
      <c r="BK71" s="113"/>
      <c r="BL71" s="113"/>
      <c r="BM71" s="113"/>
      <c r="BN71" s="113"/>
      <c r="BO71" s="113"/>
      <c r="BP71" s="113"/>
      <c r="BQ71" s="113"/>
      <c r="BR71" s="113"/>
      <c r="BS71" s="113"/>
      <c r="BT71" s="113"/>
      <c r="BU71" s="113"/>
      <c r="BV71" s="113"/>
      <c r="BW71" s="113"/>
      <c r="BX71" s="113"/>
      <c r="BY71" s="113"/>
      <c r="BZ71" s="113"/>
      <c r="CA71" s="113"/>
      <c r="CB71" s="113"/>
      <c r="CC71" s="113"/>
      <c r="CD71" s="113"/>
      <c r="CE71" s="113"/>
      <c r="CF71" s="113"/>
      <c r="CG71" s="113"/>
      <c r="CH71" s="113"/>
      <c r="CI71" s="113"/>
      <c r="CJ71" s="113"/>
      <c r="CK71" s="113"/>
      <c r="CL71" s="113"/>
      <c r="CM71" s="113"/>
      <c r="CN71" s="113"/>
      <c r="CO71" s="113"/>
      <c r="CP71" s="113"/>
      <c r="CQ71" s="113"/>
      <c r="CR71" s="113"/>
      <c r="CS71" s="113"/>
      <c r="CT71" s="113"/>
      <c r="CU71" s="113"/>
      <c r="CV71" s="113"/>
      <c r="CW71" s="113"/>
      <c r="CX71" s="113"/>
      <c r="CY71" s="113"/>
      <c r="CZ71" s="113"/>
      <c r="DA71" s="113"/>
      <c r="DB71" s="113"/>
      <c r="DC71" s="113"/>
      <c r="DD71" s="113"/>
      <c r="DE71" s="113"/>
      <c r="DF71" s="113"/>
      <c r="DG71" s="113"/>
      <c r="DH71" s="113"/>
      <c r="DI71" s="113"/>
      <c r="DJ71" s="113"/>
      <c r="DK71" s="113"/>
      <c r="DL71" s="113"/>
      <c r="DM71" s="113"/>
      <c r="DN71" s="113"/>
      <c r="DO71" s="113"/>
      <c r="DP71" s="113"/>
      <c r="DQ71" s="113"/>
      <c r="DR71" s="113"/>
      <c r="DS71" s="113"/>
      <c r="DT71" s="113"/>
      <c r="DU71" s="113"/>
      <c r="DV71" s="113"/>
      <c r="DW71" s="113"/>
      <c r="DX71" s="113"/>
      <c r="DY71" s="113"/>
      <c r="DZ71" s="113"/>
      <c r="EA71" s="113"/>
      <c r="EB71" s="113"/>
      <c r="EC71" s="113"/>
      <c r="ED71" s="113"/>
      <c r="EE71" s="113"/>
      <c r="EF71" s="113"/>
      <c r="EG71" s="113"/>
      <c r="EH71" s="113"/>
      <c r="EI71" s="113"/>
      <c r="EJ71" s="113"/>
    </row>
    <row r="72" spans="1:140" ht="12.75" customHeight="1" x14ac:dyDescent="0.2">
      <c r="B72" s="247"/>
      <c r="C72" s="113"/>
      <c r="D72" s="113"/>
      <c r="E72" s="113"/>
      <c r="F72" s="113"/>
      <c r="G72" s="113"/>
      <c r="H72" s="113"/>
      <c r="I72" s="113"/>
      <c r="J72" s="113"/>
      <c r="K72" s="113"/>
      <c r="L72" s="113"/>
      <c r="M72" s="113"/>
      <c r="N72" s="113"/>
      <c r="O72" s="113"/>
      <c r="P72" s="113"/>
      <c r="Q72" s="229"/>
      <c r="R72" s="229"/>
      <c r="S72" s="229"/>
      <c r="T72" s="229"/>
      <c r="U72" s="229"/>
      <c r="V72" s="229"/>
      <c r="W72" s="229"/>
      <c r="X72" s="229"/>
      <c r="Y72" s="229"/>
      <c r="Z72" s="229"/>
      <c r="AA72" s="229"/>
      <c r="AB72" s="229"/>
      <c r="AC72" s="229"/>
      <c r="AD72" s="229"/>
      <c r="AE72" s="229"/>
      <c r="AF72" s="229"/>
      <c r="AG72" s="229"/>
      <c r="AH72" s="229"/>
      <c r="AI72" s="229"/>
      <c r="AJ72" s="229"/>
      <c r="AK72" s="229"/>
      <c r="AL72" s="229"/>
      <c r="AM72" s="229"/>
      <c r="AN72" s="229"/>
      <c r="AO72" s="229"/>
      <c r="AP72" s="156"/>
      <c r="AQ72" s="156"/>
      <c r="AR72" s="156"/>
      <c r="AS72" s="156"/>
      <c r="AT72" s="156"/>
      <c r="AU72" s="156"/>
      <c r="AV72" s="156"/>
      <c r="AW72" s="113"/>
      <c r="AX72" s="113"/>
      <c r="AY72" s="113"/>
      <c r="AZ72" s="113"/>
      <c r="BA72" s="113"/>
      <c r="BB72" s="113"/>
      <c r="BC72" s="113"/>
      <c r="BD72" s="113"/>
      <c r="BE72" s="113"/>
      <c r="BF72" s="113"/>
      <c r="BG72" s="113"/>
      <c r="BH72" s="113"/>
      <c r="BI72" s="113"/>
      <c r="BJ72" s="113"/>
      <c r="BK72" s="113"/>
      <c r="BL72" s="113"/>
      <c r="BM72" s="113"/>
      <c r="BN72" s="113"/>
      <c r="BO72" s="113"/>
      <c r="BP72" s="113"/>
      <c r="BQ72" s="113"/>
      <c r="BR72" s="113"/>
      <c r="BS72" s="113"/>
      <c r="BT72" s="113"/>
      <c r="BU72" s="113"/>
      <c r="BV72" s="113"/>
      <c r="BW72" s="113"/>
      <c r="BX72" s="113"/>
      <c r="BY72" s="113"/>
      <c r="BZ72" s="113"/>
      <c r="CA72" s="113"/>
      <c r="CB72" s="113"/>
      <c r="CC72" s="113"/>
      <c r="CD72" s="113"/>
      <c r="CE72" s="113"/>
      <c r="CF72" s="113"/>
      <c r="CG72" s="113"/>
      <c r="CH72" s="113"/>
      <c r="CI72" s="113"/>
      <c r="CJ72" s="113"/>
      <c r="CK72" s="113"/>
      <c r="CL72" s="113"/>
      <c r="CM72" s="113"/>
      <c r="CN72" s="113"/>
      <c r="CO72" s="113"/>
      <c r="CP72" s="113"/>
      <c r="CQ72" s="113"/>
      <c r="CR72" s="113"/>
      <c r="CS72" s="113"/>
      <c r="CT72" s="113"/>
      <c r="CU72" s="113"/>
      <c r="CV72" s="113"/>
      <c r="CW72" s="113"/>
      <c r="CX72" s="113"/>
      <c r="CY72" s="113"/>
      <c r="CZ72" s="113"/>
      <c r="DA72" s="113"/>
      <c r="DB72" s="113"/>
      <c r="DC72" s="113"/>
      <c r="DD72" s="113"/>
      <c r="DE72" s="113"/>
      <c r="DF72" s="113"/>
      <c r="DG72" s="113"/>
      <c r="DH72" s="113"/>
      <c r="DI72" s="113"/>
      <c r="DJ72" s="113"/>
      <c r="DK72" s="113"/>
      <c r="DL72" s="113"/>
      <c r="DM72" s="113"/>
      <c r="DN72" s="113"/>
      <c r="DO72" s="113"/>
      <c r="DP72" s="113"/>
      <c r="DQ72" s="113"/>
      <c r="DR72" s="113"/>
      <c r="DS72" s="113"/>
      <c r="DT72" s="113"/>
      <c r="DU72" s="113"/>
      <c r="DV72" s="113"/>
      <c r="DW72" s="113"/>
      <c r="DX72" s="113"/>
      <c r="DY72" s="113"/>
      <c r="DZ72" s="113"/>
      <c r="EA72" s="113"/>
      <c r="EB72" s="113"/>
      <c r="EC72" s="113"/>
      <c r="ED72" s="113"/>
      <c r="EE72" s="113"/>
      <c r="EF72" s="113"/>
      <c r="EG72" s="113"/>
      <c r="EH72" s="113"/>
      <c r="EI72" s="113"/>
      <c r="EJ72" s="113"/>
    </row>
    <row r="73" spans="1:140" ht="12.75" customHeight="1" x14ac:dyDescent="0.2">
      <c r="B73" s="247"/>
      <c r="C73" s="113"/>
      <c r="D73" s="113"/>
      <c r="E73" s="113"/>
      <c r="F73" s="113"/>
      <c r="G73" s="113"/>
      <c r="H73" s="113"/>
      <c r="I73" s="113"/>
      <c r="J73" s="113"/>
      <c r="K73" s="113"/>
      <c r="L73" s="113"/>
      <c r="M73" s="113"/>
      <c r="N73" s="113"/>
      <c r="O73" s="113"/>
      <c r="P73" s="113"/>
      <c r="Q73" s="229"/>
      <c r="R73" s="229"/>
      <c r="S73" s="229"/>
      <c r="T73" s="229"/>
      <c r="U73" s="229"/>
      <c r="V73" s="229"/>
      <c r="W73" s="229"/>
      <c r="X73" s="229"/>
      <c r="Y73" s="229"/>
      <c r="Z73" s="229"/>
      <c r="AA73" s="229"/>
      <c r="AB73" s="229"/>
      <c r="AC73" s="229"/>
      <c r="AD73" s="229"/>
      <c r="AE73" s="229"/>
      <c r="AF73" s="229"/>
      <c r="AG73" s="229"/>
      <c r="AH73" s="229"/>
      <c r="AI73" s="229"/>
      <c r="AJ73" s="229"/>
      <c r="AK73" s="229"/>
      <c r="AL73" s="229"/>
      <c r="AM73" s="229"/>
      <c r="AN73" s="229"/>
      <c r="AO73" s="229"/>
      <c r="AP73" s="156"/>
      <c r="AQ73" s="156"/>
      <c r="AR73" s="156"/>
      <c r="AS73" s="156"/>
      <c r="AT73" s="156"/>
      <c r="AU73" s="156"/>
      <c r="AV73" s="156"/>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c r="BS73" s="113"/>
      <c r="BT73" s="113"/>
      <c r="BU73" s="113"/>
      <c r="BV73" s="113"/>
      <c r="BW73" s="113"/>
      <c r="BX73" s="113"/>
      <c r="BY73" s="113"/>
      <c r="BZ73" s="113"/>
      <c r="CA73" s="113"/>
      <c r="CB73" s="113"/>
      <c r="CC73" s="113"/>
      <c r="CD73" s="113"/>
      <c r="CE73" s="113"/>
      <c r="CF73" s="113"/>
      <c r="CG73" s="113"/>
      <c r="CH73" s="113"/>
      <c r="CI73" s="113"/>
      <c r="CJ73" s="113"/>
      <c r="CK73" s="113"/>
      <c r="CL73" s="113"/>
      <c r="CM73" s="113"/>
      <c r="CN73" s="113"/>
      <c r="CO73" s="113"/>
      <c r="CP73" s="113"/>
      <c r="CQ73" s="113"/>
      <c r="CR73" s="113"/>
      <c r="CS73" s="113"/>
      <c r="CT73" s="113"/>
      <c r="CU73" s="113"/>
      <c r="CV73" s="113"/>
      <c r="CW73" s="113"/>
      <c r="CX73" s="113"/>
      <c r="CY73" s="113"/>
      <c r="CZ73" s="113"/>
      <c r="DA73" s="113"/>
      <c r="DB73" s="113"/>
      <c r="DC73" s="113"/>
      <c r="DD73" s="113"/>
      <c r="DE73" s="113"/>
      <c r="DF73" s="113"/>
      <c r="DG73" s="113"/>
      <c r="DH73" s="113"/>
      <c r="DI73" s="113"/>
      <c r="DJ73" s="113"/>
      <c r="DK73" s="113"/>
      <c r="DL73" s="113"/>
      <c r="DM73" s="113"/>
      <c r="DN73" s="113"/>
      <c r="DO73" s="113"/>
      <c r="DP73" s="113"/>
      <c r="DQ73" s="113"/>
      <c r="DR73" s="113"/>
      <c r="DS73" s="113"/>
      <c r="DT73" s="113"/>
      <c r="DU73" s="113"/>
      <c r="DV73" s="113"/>
      <c r="DW73" s="113"/>
      <c r="DX73" s="113"/>
      <c r="DY73" s="113"/>
      <c r="DZ73" s="113"/>
      <c r="EA73" s="113"/>
      <c r="EB73" s="113"/>
      <c r="EC73" s="113"/>
      <c r="ED73" s="113"/>
      <c r="EE73" s="113"/>
      <c r="EF73" s="113"/>
      <c r="EG73" s="113"/>
      <c r="EH73" s="113"/>
      <c r="EI73" s="113"/>
      <c r="EJ73" s="113"/>
    </row>
    <row r="74" spans="1:140" ht="12.75" customHeight="1" x14ac:dyDescent="0.2">
      <c r="B74" s="247"/>
      <c r="C74" s="113"/>
      <c r="D74" s="113"/>
      <c r="E74" s="113"/>
      <c r="F74" s="113"/>
      <c r="G74" s="113"/>
      <c r="H74" s="113"/>
      <c r="I74" s="113"/>
      <c r="J74" s="113"/>
      <c r="K74" s="113"/>
      <c r="L74" s="113"/>
      <c r="M74" s="113"/>
      <c r="N74" s="113"/>
      <c r="O74" s="113"/>
      <c r="P74" s="113"/>
      <c r="Q74" s="229"/>
      <c r="R74" s="229"/>
      <c r="S74" s="229"/>
      <c r="T74" s="229"/>
      <c r="U74" s="229"/>
      <c r="V74" s="229"/>
      <c r="W74" s="229"/>
      <c r="X74" s="229"/>
      <c r="Y74" s="229"/>
      <c r="Z74" s="229"/>
      <c r="AA74" s="229"/>
      <c r="AB74" s="229"/>
      <c r="AC74" s="229"/>
      <c r="AD74" s="229"/>
      <c r="AE74" s="229"/>
      <c r="AF74" s="229"/>
      <c r="AG74" s="229"/>
      <c r="AH74" s="229"/>
      <c r="AI74" s="229"/>
      <c r="AJ74" s="229"/>
      <c r="AK74" s="229"/>
      <c r="AL74" s="229"/>
      <c r="AM74" s="229"/>
      <c r="AN74" s="229"/>
      <c r="AO74" s="229"/>
      <c r="AP74" s="156"/>
      <c r="AQ74" s="156"/>
      <c r="AR74" s="156"/>
      <c r="AS74" s="156"/>
      <c r="AT74" s="156"/>
      <c r="AU74" s="156"/>
      <c r="AV74" s="156"/>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c r="BS74" s="113"/>
      <c r="BT74" s="113"/>
      <c r="BU74" s="113"/>
      <c r="BV74" s="113"/>
      <c r="BW74" s="113"/>
      <c r="BX74" s="113"/>
      <c r="BY74" s="113"/>
      <c r="BZ74" s="113"/>
      <c r="CA74" s="113"/>
      <c r="CB74" s="113"/>
      <c r="CC74" s="113"/>
      <c r="CD74" s="113"/>
      <c r="CE74" s="113"/>
      <c r="CF74" s="113"/>
      <c r="CG74" s="113"/>
      <c r="CH74" s="113"/>
      <c r="CI74" s="113"/>
      <c r="CJ74" s="113"/>
      <c r="CK74" s="113"/>
      <c r="CL74" s="113"/>
      <c r="CM74" s="113"/>
      <c r="CN74" s="113"/>
      <c r="CO74" s="113"/>
      <c r="CP74" s="113"/>
      <c r="CQ74" s="113"/>
      <c r="CR74" s="113"/>
      <c r="CS74" s="113"/>
      <c r="CT74" s="113"/>
      <c r="CU74" s="113"/>
      <c r="CV74" s="113"/>
      <c r="CW74" s="113"/>
      <c r="CX74" s="113"/>
      <c r="CY74" s="113"/>
      <c r="CZ74" s="113"/>
      <c r="DA74" s="113"/>
      <c r="DB74" s="113"/>
      <c r="DC74" s="113"/>
      <c r="DD74" s="113"/>
      <c r="DE74" s="113"/>
      <c r="DF74" s="113"/>
      <c r="DG74" s="113"/>
      <c r="DH74" s="113"/>
      <c r="DI74" s="113"/>
      <c r="DJ74" s="113"/>
      <c r="DK74" s="113"/>
      <c r="DL74" s="113"/>
      <c r="DM74" s="113"/>
      <c r="DN74" s="113"/>
      <c r="DO74" s="113"/>
      <c r="DP74" s="113"/>
      <c r="DQ74" s="113"/>
      <c r="DR74" s="113"/>
      <c r="DS74" s="113"/>
      <c r="DT74" s="113"/>
      <c r="DU74" s="113"/>
      <c r="DV74" s="113"/>
      <c r="DW74" s="113"/>
      <c r="DX74" s="113"/>
      <c r="DY74" s="113"/>
      <c r="DZ74" s="113"/>
      <c r="EA74" s="113"/>
      <c r="EB74" s="113"/>
      <c r="EC74" s="113"/>
      <c r="ED74" s="113"/>
      <c r="EE74" s="113"/>
      <c r="EF74" s="113"/>
      <c r="EG74" s="113"/>
      <c r="EH74" s="113"/>
      <c r="EI74" s="113"/>
      <c r="EJ74" s="113"/>
    </row>
    <row r="75" spans="1:140" ht="12.75" customHeight="1" x14ac:dyDescent="0.2">
      <c r="A75" s="61"/>
      <c r="B75" s="247"/>
      <c r="C75" s="113"/>
      <c r="D75" s="113"/>
      <c r="E75" s="113"/>
      <c r="F75" s="113"/>
      <c r="G75" s="113"/>
      <c r="H75" s="113"/>
      <c r="I75" s="113"/>
      <c r="J75" s="113"/>
      <c r="K75" s="113"/>
      <c r="L75" s="113"/>
      <c r="M75" s="113"/>
      <c r="N75" s="113"/>
      <c r="O75" s="113"/>
      <c r="P75" s="113"/>
      <c r="Q75" s="229"/>
      <c r="R75" s="229"/>
      <c r="S75" s="229"/>
      <c r="T75" s="229"/>
      <c r="U75" s="229"/>
      <c r="V75" s="229"/>
      <c r="W75" s="229"/>
      <c r="X75" s="229"/>
      <c r="Y75" s="229"/>
      <c r="Z75" s="229"/>
      <c r="AA75" s="229"/>
      <c r="AB75" s="229"/>
      <c r="AC75" s="229"/>
      <c r="AD75" s="229"/>
      <c r="AE75" s="229"/>
      <c r="AF75" s="229"/>
      <c r="AG75" s="229"/>
      <c r="AH75" s="229"/>
      <c r="AI75" s="229"/>
      <c r="AJ75" s="229"/>
      <c r="AK75" s="229"/>
      <c r="AL75" s="229"/>
      <c r="AM75" s="229"/>
      <c r="AN75" s="229"/>
      <c r="AO75" s="229"/>
      <c r="AP75" s="156"/>
      <c r="AQ75" s="156"/>
      <c r="AR75" s="156"/>
      <c r="AS75" s="156"/>
      <c r="AT75" s="156"/>
      <c r="AU75" s="156"/>
      <c r="AV75" s="156"/>
      <c r="AW75" s="113"/>
      <c r="AX75" s="113"/>
      <c r="AY75" s="113"/>
      <c r="AZ75" s="113"/>
      <c r="BA75" s="113"/>
      <c r="BB75" s="113"/>
      <c r="BC75" s="113"/>
      <c r="BD75" s="113"/>
      <c r="BE75" s="113"/>
      <c r="BF75" s="113"/>
      <c r="BG75" s="113"/>
      <c r="BH75" s="113"/>
      <c r="BI75" s="113"/>
      <c r="BJ75" s="113"/>
      <c r="BK75" s="113"/>
      <c r="BL75" s="113"/>
      <c r="BM75" s="113"/>
      <c r="BN75" s="113"/>
      <c r="BO75" s="113"/>
      <c r="BP75" s="113"/>
      <c r="BQ75" s="113"/>
      <c r="BR75" s="113"/>
      <c r="BS75" s="113"/>
      <c r="BT75" s="113"/>
      <c r="BU75" s="113"/>
      <c r="BV75" s="113"/>
      <c r="BW75" s="113"/>
      <c r="BX75" s="113"/>
      <c r="BY75" s="113"/>
      <c r="BZ75" s="113"/>
      <c r="CA75" s="113"/>
      <c r="CB75" s="113"/>
      <c r="CC75" s="113"/>
      <c r="CD75" s="113"/>
      <c r="CE75" s="113"/>
      <c r="CF75" s="113"/>
      <c r="CG75" s="113"/>
      <c r="CH75" s="113"/>
      <c r="CI75" s="113"/>
      <c r="CJ75" s="113"/>
      <c r="CK75" s="113"/>
      <c r="CL75" s="113"/>
      <c r="CM75" s="113"/>
      <c r="CN75" s="113"/>
      <c r="CO75" s="113"/>
      <c r="CP75" s="113"/>
      <c r="CQ75" s="113"/>
      <c r="CR75" s="113"/>
      <c r="CS75" s="113"/>
      <c r="CT75" s="113"/>
      <c r="CU75" s="113"/>
      <c r="CV75" s="113"/>
      <c r="CW75" s="113"/>
      <c r="CX75" s="113"/>
      <c r="CY75" s="113"/>
      <c r="CZ75" s="113"/>
      <c r="DA75" s="113"/>
      <c r="DB75" s="113"/>
      <c r="DC75" s="113"/>
      <c r="DD75" s="113"/>
      <c r="DE75" s="113"/>
      <c r="DF75" s="113"/>
      <c r="DG75" s="113"/>
      <c r="DH75" s="113"/>
      <c r="DI75" s="113"/>
      <c r="DJ75" s="113"/>
      <c r="DK75" s="113"/>
      <c r="DL75" s="113"/>
      <c r="DM75" s="113"/>
      <c r="DN75" s="113"/>
      <c r="DO75" s="113"/>
      <c r="DP75" s="113"/>
      <c r="DQ75" s="113"/>
      <c r="DR75" s="113"/>
      <c r="DS75" s="113"/>
      <c r="DT75" s="113"/>
      <c r="DU75" s="113"/>
      <c r="DV75" s="113"/>
      <c r="DW75" s="113"/>
      <c r="DX75" s="113"/>
      <c r="DY75" s="113"/>
      <c r="DZ75" s="113"/>
      <c r="EA75" s="113"/>
      <c r="EB75" s="113"/>
      <c r="EC75" s="113"/>
      <c r="ED75" s="113"/>
      <c r="EE75" s="113"/>
      <c r="EF75" s="113"/>
      <c r="EG75" s="113"/>
      <c r="EH75" s="113"/>
      <c r="EI75" s="113"/>
      <c r="EJ75" s="113"/>
    </row>
    <row r="76" spans="1:140" ht="12.75" customHeight="1" x14ac:dyDescent="0.2">
      <c r="A76" s="61"/>
      <c r="B76" s="247"/>
      <c r="C76" s="113"/>
      <c r="D76" s="113"/>
      <c r="E76" s="113"/>
      <c r="F76" s="113"/>
      <c r="G76" s="113"/>
      <c r="H76" s="113"/>
      <c r="I76" s="113"/>
      <c r="J76" s="113"/>
      <c r="K76" s="113"/>
      <c r="L76" s="113"/>
      <c r="M76" s="113"/>
      <c r="N76" s="113"/>
      <c r="O76" s="113"/>
      <c r="P76" s="113"/>
      <c r="Q76" s="229"/>
      <c r="R76" s="229"/>
      <c r="S76" s="229"/>
      <c r="T76" s="229"/>
      <c r="U76" s="229"/>
      <c r="V76" s="229"/>
      <c r="W76" s="229"/>
      <c r="X76" s="229"/>
      <c r="Y76" s="229"/>
      <c r="Z76" s="229"/>
      <c r="AA76" s="229"/>
      <c r="AB76" s="229"/>
      <c r="AC76" s="229"/>
      <c r="AD76" s="229"/>
      <c r="AE76" s="229"/>
      <c r="AF76" s="229"/>
      <c r="AG76" s="229"/>
      <c r="AH76" s="229"/>
      <c r="AI76" s="229"/>
      <c r="AJ76" s="229"/>
      <c r="AK76" s="229"/>
      <c r="AL76" s="229"/>
      <c r="AM76" s="229"/>
      <c r="AN76" s="229"/>
      <c r="AO76" s="229"/>
      <c r="AP76" s="156"/>
      <c r="AQ76" s="156"/>
      <c r="AR76" s="156"/>
      <c r="AS76" s="156"/>
      <c r="AT76" s="156"/>
      <c r="AU76" s="156"/>
      <c r="AV76" s="156"/>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c r="BS76" s="113"/>
      <c r="BT76" s="113"/>
      <c r="BU76" s="113"/>
      <c r="BV76" s="113"/>
      <c r="BW76" s="113"/>
      <c r="BX76" s="113"/>
      <c r="BY76" s="113"/>
      <c r="BZ76" s="113"/>
      <c r="CA76" s="113"/>
      <c r="CB76" s="113"/>
      <c r="CC76" s="113"/>
      <c r="CD76" s="113"/>
      <c r="CE76" s="113"/>
      <c r="CF76" s="113"/>
      <c r="CG76" s="113"/>
      <c r="CH76" s="113"/>
      <c r="CI76" s="113"/>
      <c r="CJ76" s="113"/>
      <c r="CK76" s="113"/>
      <c r="CL76" s="113"/>
      <c r="CM76" s="113"/>
      <c r="CN76" s="113"/>
      <c r="CO76" s="113"/>
      <c r="CP76" s="113"/>
      <c r="CQ76" s="113"/>
      <c r="CR76" s="113"/>
      <c r="CS76" s="113"/>
      <c r="CT76" s="113"/>
      <c r="CU76" s="113"/>
      <c r="CV76" s="113"/>
      <c r="CW76" s="113"/>
      <c r="CX76" s="113"/>
      <c r="CY76" s="113"/>
      <c r="CZ76" s="113"/>
      <c r="DA76" s="113"/>
      <c r="DB76" s="113"/>
      <c r="DC76" s="113"/>
      <c r="DD76" s="113"/>
      <c r="DE76" s="113"/>
      <c r="DF76" s="113"/>
      <c r="DG76" s="113"/>
      <c r="DH76" s="113"/>
      <c r="DI76" s="113"/>
      <c r="DJ76" s="113"/>
      <c r="DK76" s="113"/>
      <c r="DL76" s="113"/>
      <c r="DM76" s="113"/>
      <c r="DN76" s="113"/>
      <c r="DO76" s="113"/>
      <c r="DP76" s="113"/>
      <c r="DQ76" s="113"/>
      <c r="DR76" s="113"/>
      <c r="DS76" s="113"/>
      <c r="DT76" s="113"/>
      <c r="DU76" s="113"/>
      <c r="DV76" s="113"/>
      <c r="DW76" s="113"/>
      <c r="DX76" s="113"/>
      <c r="DY76" s="113"/>
      <c r="DZ76" s="113"/>
      <c r="EA76" s="113"/>
      <c r="EB76" s="113"/>
      <c r="EC76" s="113"/>
      <c r="ED76" s="113"/>
      <c r="EE76" s="113"/>
      <c r="EF76" s="113"/>
      <c r="EG76" s="113"/>
      <c r="EH76" s="113"/>
      <c r="EI76" s="113"/>
      <c r="EJ76" s="113"/>
    </row>
    <row r="77" spans="1:140" ht="12.75" customHeight="1" x14ac:dyDescent="0.2">
      <c r="A77" s="61"/>
      <c r="B77" s="247"/>
      <c r="C77" s="113"/>
      <c r="D77" s="113"/>
      <c r="E77" s="113"/>
      <c r="F77" s="113"/>
      <c r="G77" s="113"/>
      <c r="H77" s="113"/>
      <c r="I77" s="113"/>
      <c r="J77" s="113"/>
      <c r="K77" s="113"/>
      <c r="L77" s="113"/>
      <c r="M77" s="113"/>
      <c r="N77" s="113"/>
      <c r="O77" s="113"/>
      <c r="P77" s="113"/>
      <c r="Q77" s="229"/>
      <c r="R77" s="229"/>
      <c r="S77" s="229"/>
      <c r="T77" s="229"/>
      <c r="U77" s="229"/>
      <c r="V77" s="229"/>
      <c r="W77" s="229"/>
      <c r="X77" s="229"/>
      <c r="Y77" s="229"/>
      <c r="Z77" s="229"/>
      <c r="AA77" s="229"/>
      <c r="AB77" s="229"/>
      <c r="AC77" s="229"/>
      <c r="AD77" s="229"/>
      <c r="AE77" s="229"/>
      <c r="AF77" s="229"/>
      <c r="AG77" s="229"/>
      <c r="AH77" s="229"/>
      <c r="AI77" s="229"/>
      <c r="AJ77" s="229"/>
      <c r="AK77" s="229"/>
      <c r="AL77" s="229"/>
      <c r="AM77" s="229"/>
      <c r="AN77" s="229"/>
      <c r="AO77" s="229"/>
      <c r="AP77" s="156"/>
      <c r="AQ77" s="156"/>
      <c r="AR77" s="156"/>
      <c r="AS77" s="156"/>
      <c r="AT77" s="156"/>
      <c r="AU77" s="156"/>
      <c r="AV77" s="156"/>
      <c r="AW77" s="113"/>
      <c r="AX77" s="113"/>
      <c r="AY77" s="113"/>
      <c r="AZ77" s="113"/>
      <c r="BA77" s="113"/>
      <c r="BB77" s="113"/>
      <c r="BC77" s="113"/>
      <c r="BD77" s="113"/>
      <c r="BE77" s="113"/>
      <c r="BF77" s="113"/>
      <c r="BG77" s="113"/>
      <c r="BH77" s="113"/>
      <c r="BI77" s="113"/>
      <c r="BJ77" s="113"/>
      <c r="BK77" s="113"/>
      <c r="BL77" s="113"/>
      <c r="BM77" s="113"/>
      <c r="BN77" s="113"/>
      <c r="BO77" s="113"/>
      <c r="BP77" s="113"/>
      <c r="BQ77" s="113"/>
      <c r="BR77" s="113"/>
      <c r="BS77" s="113"/>
      <c r="BT77" s="113"/>
      <c r="BU77" s="113"/>
      <c r="BV77" s="113"/>
      <c r="BW77" s="113"/>
      <c r="BX77" s="113"/>
      <c r="BY77" s="113"/>
      <c r="BZ77" s="113"/>
      <c r="CA77" s="113"/>
      <c r="CB77" s="113"/>
      <c r="CC77" s="113"/>
      <c r="CD77" s="113"/>
      <c r="CE77" s="113"/>
      <c r="CF77" s="113"/>
      <c r="CG77" s="113"/>
      <c r="CH77" s="113"/>
      <c r="CI77" s="113"/>
      <c r="CJ77" s="113"/>
      <c r="CK77" s="113"/>
      <c r="CL77" s="113"/>
      <c r="CM77" s="113"/>
      <c r="CN77" s="113"/>
      <c r="CO77" s="113"/>
      <c r="CP77" s="113"/>
      <c r="CQ77" s="113"/>
      <c r="CR77" s="113"/>
      <c r="CS77" s="113"/>
      <c r="CT77" s="113"/>
      <c r="CU77" s="113"/>
      <c r="CV77" s="113"/>
      <c r="CW77" s="113"/>
      <c r="CX77" s="113"/>
      <c r="CY77" s="113"/>
      <c r="CZ77" s="113"/>
      <c r="DA77" s="113"/>
      <c r="DB77" s="113"/>
      <c r="DC77" s="113"/>
      <c r="DD77" s="113"/>
      <c r="DE77" s="113"/>
      <c r="DF77" s="113"/>
      <c r="DG77" s="113"/>
      <c r="DH77" s="113"/>
      <c r="DI77" s="113"/>
      <c r="DJ77" s="113"/>
      <c r="DK77" s="113"/>
      <c r="DL77" s="113"/>
      <c r="DM77" s="113"/>
      <c r="DN77" s="113"/>
      <c r="DO77" s="113"/>
      <c r="DP77" s="113"/>
      <c r="DQ77" s="113"/>
      <c r="DR77" s="113"/>
      <c r="DS77" s="113"/>
      <c r="DT77" s="113"/>
      <c r="DU77" s="113"/>
      <c r="DV77" s="113"/>
      <c r="DW77" s="113"/>
      <c r="DX77" s="113"/>
      <c r="DY77" s="113"/>
      <c r="DZ77" s="113"/>
      <c r="EA77" s="113"/>
      <c r="EB77" s="113"/>
      <c r="EC77" s="113"/>
      <c r="ED77" s="113"/>
      <c r="EE77" s="113"/>
      <c r="EF77" s="113"/>
      <c r="EG77" s="113"/>
      <c r="EH77" s="113"/>
      <c r="EI77" s="113"/>
      <c r="EJ77" s="113"/>
    </row>
    <row r="78" spans="1:140" ht="12.75" customHeight="1" x14ac:dyDescent="0.2">
      <c r="A78" s="61"/>
      <c r="B78" s="247"/>
      <c r="C78" s="113"/>
      <c r="D78" s="113"/>
      <c r="E78" s="113"/>
      <c r="F78" s="113"/>
      <c r="G78" s="113"/>
      <c r="H78" s="113"/>
      <c r="I78" s="113"/>
      <c r="J78" s="113"/>
      <c r="K78" s="113"/>
      <c r="L78" s="113"/>
      <c r="M78" s="113"/>
      <c r="N78" s="113"/>
      <c r="O78" s="113"/>
      <c r="P78" s="113"/>
      <c r="Q78" s="229"/>
      <c r="R78" s="229"/>
      <c r="S78" s="229"/>
      <c r="T78" s="229"/>
      <c r="U78" s="229"/>
      <c r="V78" s="229"/>
      <c r="W78" s="229"/>
      <c r="X78" s="229"/>
      <c r="Y78" s="229"/>
      <c r="Z78" s="229"/>
      <c r="AA78" s="229"/>
      <c r="AB78" s="229"/>
      <c r="AC78" s="229"/>
      <c r="AD78" s="229"/>
      <c r="AE78" s="229"/>
      <c r="AF78" s="229"/>
      <c r="AG78" s="229"/>
      <c r="AH78" s="229"/>
      <c r="AI78" s="229"/>
      <c r="AJ78" s="229"/>
      <c r="AK78" s="229"/>
      <c r="AL78" s="229"/>
      <c r="AM78" s="229"/>
      <c r="AN78" s="229"/>
      <c r="AO78" s="229"/>
      <c r="AP78" s="156"/>
      <c r="AQ78" s="156"/>
      <c r="AR78" s="156"/>
      <c r="AS78" s="156"/>
      <c r="AT78" s="156"/>
      <c r="AU78" s="156"/>
      <c r="AV78" s="156"/>
      <c r="AW78" s="113"/>
      <c r="AX78" s="113"/>
      <c r="AY78" s="113"/>
      <c r="AZ78" s="113"/>
      <c r="BA78" s="113"/>
      <c r="BB78" s="113"/>
      <c r="BC78" s="113"/>
      <c r="BD78" s="113"/>
      <c r="BE78" s="113"/>
      <c r="BF78" s="113"/>
      <c r="BG78" s="113"/>
      <c r="BH78" s="113"/>
      <c r="BI78" s="113"/>
      <c r="BJ78" s="113"/>
      <c r="BK78" s="113"/>
      <c r="BL78" s="113"/>
      <c r="BM78" s="113"/>
      <c r="BN78" s="113"/>
      <c r="BO78" s="113"/>
      <c r="BP78" s="113"/>
      <c r="BQ78" s="113"/>
      <c r="BR78" s="113"/>
      <c r="BS78" s="113"/>
      <c r="BT78" s="113"/>
      <c r="BU78" s="113"/>
      <c r="BV78" s="113"/>
      <c r="BW78" s="113"/>
      <c r="BX78" s="113"/>
      <c r="BY78" s="113"/>
      <c r="BZ78" s="113"/>
      <c r="CA78" s="113"/>
      <c r="CB78" s="113"/>
      <c r="CC78" s="113"/>
      <c r="CD78" s="113"/>
      <c r="CE78" s="113"/>
      <c r="CF78" s="113"/>
      <c r="CG78" s="113"/>
      <c r="CH78" s="113"/>
      <c r="CI78" s="113"/>
      <c r="CJ78" s="113"/>
      <c r="CK78" s="113"/>
      <c r="CL78" s="113"/>
      <c r="CM78" s="113"/>
      <c r="CN78" s="113"/>
      <c r="CO78" s="113"/>
      <c r="CP78" s="113"/>
      <c r="CQ78" s="113"/>
      <c r="CR78" s="113"/>
      <c r="CS78" s="113"/>
      <c r="CT78" s="113"/>
      <c r="CU78" s="113"/>
      <c r="CV78" s="113"/>
      <c r="CW78" s="113"/>
      <c r="CX78" s="113"/>
      <c r="CY78" s="113"/>
      <c r="CZ78" s="113"/>
      <c r="DA78" s="113"/>
      <c r="DB78" s="113"/>
      <c r="DC78" s="113"/>
      <c r="DD78" s="113"/>
      <c r="DE78" s="113"/>
      <c r="DF78" s="113"/>
      <c r="DG78" s="113"/>
      <c r="DH78" s="113"/>
      <c r="DI78" s="113"/>
      <c r="DJ78" s="113"/>
      <c r="DK78" s="113"/>
      <c r="DL78" s="113"/>
      <c r="DM78" s="113"/>
      <c r="DN78" s="113"/>
      <c r="DO78" s="113"/>
      <c r="DP78" s="113"/>
      <c r="DQ78" s="113"/>
      <c r="DR78" s="113"/>
      <c r="DS78" s="113"/>
      <c r="DT78" s="113"/>
      <c r="DU78" s="113"/>
      <c r="DV78" s="113"/>
      <c r="DW78" s="113"/>
      <c r="DX78" s="113"/>
      <c r="DY78" s="113"/>
      <c r="DZ78" s="113"/>
      <c r="EA78" s="113"/>
      <c r="EB78" s="113"/>
      <c r="EC78" s="113"/>
      <c r="ED78" s="113"/>
      <c r="EE78" s="113"/>
      <c r="EF78" s="113"/>
      <c r="EG78" s="113"/>
      <c r="EH78" s="113"/>
      <c r="EI78" s="113"/>
      <c r="EJ78" s="113"/>
    </row>
    <row r="79" spans="1:140" ht="12.75" customHeight="1" x14ac:dyDescent="0.2">
      <c r="A79" s="61"/>
      <c r="B79" s="247"/>
      <c r="C79" s="113"/>
      <c r="D79" s="113"/>
      <c r="E79" s="113"/>
      <c r="F79" s="113"/>
      <c r="G79" s="113"/>
      <c r="H79" s="113"/>
      <c r="I79" s="113"/>
      <c r="J79" s="113"/>
      <c r="K79" s="113"/>
      <c r="L79" s="113"/>
      <c r="M79" s="113"/>
      <c r="N79" s="113"/>
      <c r="O79" s="113"/>
      <c r="P79" s="113"/>
      <c r="Q79" s="229"/>
      <c r="R79" s="229"/>
      <c r="S79" s="229"/>
      <c r="T79" s="229"/>
      <c r="U79" s="229"/>
      <c r="V79" s="229"/>
      <c r="W79" s="229"/>
      <c r="X79" s="229"/>
      <c r="Y79" s="229"/>
      <c r="Z79" s="229"/>
      <c r="AA79" s="229"/>
      <c r="AB79" s="229"/>
      <c r="AC79" s="229"/>
      <c r="AD79" s="229"/>
      <c r="AE79" s="229"/>
      <c r="AF79" s="229"/>
      <c r="AG79" s="229"/>
      <c r="AH79" s="229"/>
      <c r="AI79" s="229"/>
      <c r="AJ79" s="229"/>
      <c r="AK79" s="229"/>
      <c r="AL79" s="229"/>
      <c r="AM79" s="229"/>
      <c r="AN79" s="229"/>
      <c r="AO79" s="229"/>
      <c r="AP79" s="156"/>
      <c r="AQ79" s="156"/>
      <c r="AR79" s="156"/>
      <c r="AS79" s="156"/>
      <c r="AT79" s="156"/>
      <c r="AU79" s="156"/>
      <c r="AV79" s="156"/>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c r="BS79" s="113"/>
      <c r="BT79" s="113"/>
      <c r="BU79" s="113"/>
      <c r="BV79" s="113"/>
      <c r="BW79" s="113"/>
      <c r="BX79" s="113"/>
      <c r="BY79" s="113"/>
      <c r="BZ79" s="113"/>
      <c r="CA79" s="113"/>
      <c r="CB79" s="113"/>
      <c r="CC79" s="113"/>
      <c r="CD79" s="113"/>
      <c r="CE79" s="113"/>
      <c r="CF79" s="113"/>
      <c r="CG79" s="113"/>
      <c r="CH79" s="113"/>
      <c r="CI79" s="113"/>
      <c r="CJ79" s="113"/>
      <c r="CK79" s="113"/>
      <c r="CL79" s="113"/>
      <c r="CM79" s="113"/>
      <c r="CN79" s="113"/>
      <c r="CO79" s="113"/>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c r="EA79" s="113"/>
      <c r="EB79" s="113"/>
      <c r="EC79" s="113"/>
      <c r="ED79" s="113"/>
      <c r="EE79" s="113"/>
      <c r="EF79" s="113"/>
      <c r="EG79" s="113"/>
      <c r="EH79" s="113"/>
      <c r="EI79" s="113"/>
      <c r="EJ79" s="113"/>
    </row>
    <row r="80" spans="1:140" ht="12.75" customHeight="1" x14ac:dyDescent="0.2">
      <c r="A80" s="61"/>
      <c r="B80" s="247"/>
      <c r="C80" s="113"/>
      <c r="D80" s="113"/>
      <c r="E80" s="113"/>
      <c r="F80" s="113"/>
      <c r="G80" s="113"/>
      <c r="H80" s="113"/>
      <c r="I80" s="113"/>
      <c r="J80" s="113"/>
      <c r="K80" s="113"/>
      <c r="L80" s="113"/>
      <c r="M80" s="113"/>
      <c r="N80" s="113"/>
      <c r="O80" s="113"/>
      <c r="P80" s="113"/>
      <c r="Q80" s="229"/>
      <c r="R80" s="229"/>
      <c r="S80" s="229"/>
      <c r="T80" s="229"/>
      <c r="U80" s="229"/>
      <c r="V80" s="229"/>
      <c r="W80" s="229"/>
      <c r="X80" s="229"/>
      <c r="Y80" s="229"/>
      <c r="Z80" s="229"/>
      <c r="AA80" s="229"/>
      <c r="AB80" s="229"/>
      <c r="AC80" s="229"/>
      <c r="AD80" s="229"/>
      <c r="AE80" s="229"/>
      <c r="AF80" s="229"/>
      <c r="AG80" s="229"/>
      <c r="AH80" s="229"/>
      <c r="AI80" s="229"/>
      <c r="AJ80" s="229"/>
      <c r="AK80" s="229"/>
      <c r="AL80" s="229"/>
      <c r="AM80" s="229"/>
      <c r="AN80" s="229"/>
      <c r="AO80" s="229"/>
      <c r="AP80" s="156"/>
      <c r="AQ80" s="156"/>
      <c r="AR80" s="156"/>
      <c r="AS80" s="156"/>
      <c r="AT80" s="156"/>
      <c r="AU80" s="156"/>
      <c r="AV80" s="156"/>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c r="BS80" s="113"/>
      <c r="BT80" s="113"/>
      <c r="BU80" s="113"/>
      <c r="BV80" s="113"/>
      <c r="BW80" s="113"/>
      <c r="BX80" s="113"/>
      <c r="BY80" s="113"/>
      <c r="BZ80" s="113"/>
      <c r="CA80" s="113"/>
      <c r="CB80" s="113"/>
      <c r="CC80" s="113"/>
      <c r="CD80" s="113"/>
      <c r="CE80" s="113"/>
      <c r="CF80" s="113"/>
      <c r="CG80" s="113"/>
      <c r="CH80" s="113"/>
      <c r="CI80" s="113"/>
      <c r="CJ80" s="113"/>
      <c r="CK80" s="113"/>
      <c r="CL80" s="113"/>
      <c r="CM80" s="113"/>
      <c r="CN80" s="113"/>
      <c r="CO80" s="113"/>
      <c r="CP80" s="113"/>
      <c r="CQ80" s="113"/>
      <c r="CR80" s="113"/>
      <c r="CS80" s="113"/>
      <c r="CT80" s="113"/>
      <c r="CU80" s="113"/>
      <c r="CV80" s="113"/>
      <c r="CW80" s="113"/>
      <c r="CX80" s="113"/>
      <c r="CY80" s="113"/>
      <c r="CZ80" s="113"/>
      <c r="DA80" s="113"/>
      <c r="DB80" s="113"/>
      <c r="DC80" s="113"/>
      <c r="DD80" s="113"/>
      <c r="DE80" s="113"/>
      <c r="DF80" s="113"/>
      <c r="DG80" s="113"/>
      <c r="DH80" s="113"/>
      <c r="DI80" s="113"/>
      <c r="DJ80" s="113"/>
      <c r="DK80" s="113"/>
      <c r="DL80" s="113"/>
      <c r="DM80" s="113"/>
      <c r="DN80" s="113"/>
      <c r="DO80" s="113"/>
      <c r="DP80" s="113"/>
      <c r="DQ80" s="113"/>
      <c r="DR80" s="113"/>
      <c r="DS80" s="113"/>
      <c r="DT80" s="113"/>
      <c r="DU80" s="113"/>
      <c r="DV80" s="113"/>
      <c r="DW80" s="113"/>
      <c r="DX80" s="113"/>
      <c r="DY80" s="113"/>
      <c r="DZ80" s="113"/>
      <c r="EA80" s="113"/>
      <c r="EB80" s="113"/>
      <c r="EC80" s="113"/>
      <c r="ED80" s="113"/>
      <c r="EE80" s="113"/>
      <c r="EF80" s="113"/>
      <c r="EG80" s="113"/>
      <c r="EH80" s="113"/>
      <c r="EI80" s="113"/>
      <c r="EJ80" s="113"/>
    </row>
    <row r="81" spans="2:140" s="61" customFormat="1" ht="12.75" customHeight="1" x14ac:dyDescent="0.2">
      <c r="B81" s="247"/>
      <c r="C81" s="113"/>
      <c r="D81" s="113"/>
      <c r="E81" s="113"/>
      <c r="F81" s="113"/>
      <c r="G81" s="113"/>
      <c r="H81" s="113"/>
      <c r="I81" s="113"/>
      <c r="J81" s="113"/>
      <c r="K81" s="113"/>
      <c r="L81" s="113"/>
      <c r="M81" s="113"/>
      <c r="N81" s="113"/>
      <c r="O81" s="113"/>
      <c r="P81" s="113"/>
      <c r="Q81" s="229"/>
      <c r="R81" s="229"/>
      <c r="S81" s="229"/>
      <c r="T81" s="229"/>
      <c r="U81" s="229"/>
      <c r="V81" s="229"/>
      <c r="W81" s="229"/>
      <c r="X81" s="229"/>
      <c r="Y81" s="229"/>
      <c r="Z81" s="229"/>
      <c r="AA81" s="229"/>
      <c r="AB81" s="229"/>
      <c r="AC81" s="229"/>
      <c r="AD81" s="229"/>
      <c r="AE81" s="229"/>
      <c r="AF81" s="229"/>
      <c r="AG81" s="229"/>
      <c r="AH81" s="229"/>
      <c r="AI81" s="229"/>
      <c r="AJ81" s="229"/>
      <c r="AK81" s="229"/>
      <c r="AL81" s="229"/>
      <c r="AM81" s="229"/>
      <c r="AN81" s="229"/>
      <c r="AO81" s="229"/>
      <c r="AP81" s="156"/>
      <c r="AQ81" s="156"/>
      <c r="AR81" s="156"/>
      <c r="AS81" s="156"/>
      <c r="AT81" s="156"/>
      <c r="AU81" s="156"/>
      <c r="AV81" s="156"/>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c r="BS81" s="113"/>
      <c r="BT81" s="113"/>
      <c r="BU81" s="113"/>
      <c r="BV81" s="113"/>
      <c r="BW81" s="113"/>
      <c r="BX81" s="113"/>
      <c r="BY81" s="113"/>
      <c r="BZ81" s="113"/>
      <c r="CA81" s="113"/>
      <c r="CB81" s="113"/>
      <c r="CC81" s="113"/>
      <c r="CD81" s="113"/>
      <c r="CE81" s="113"/>
      <c r="CF81" s="113"/>
      <c r="CG81" s="113"/>
      <c r="CH81" s="113"/>
      <c r="CI81" s="113"/>
      <c r="CJ81" s="113"/>
      <c r="CK81" s="113"/>
      <c r="CL81" s="113"/>
      <c r="CM81" s="113"/>
      <c r="CN81" s="113"/>
      <c r="CO81" s="113"/>
      <c r="CP81" s="113"/>
      <c r="CQ81" s="113"/>
      <c r="CR81" s="113"/>
      <c r="CS81" s="113"/>
      <c r="CT81" s="113"/>
      <c r="CU81" s="113"/>
      <c r="CV81" s="113"/>
      <c r="CW81" s="113"/>
      <c r="CX81" s="113"/>
      <c r="CY81" s="113"/>
      <c r="CZ81" s="113"/>
      <c r="DA81" s="113"/>
      <c r="DB81" s="113"/>
      <c r="DC81" s="113"/>
      <c r="DD81" s="113"/>
      <c r="DE81" s="113"/>
      <c r="DF81" s="113"/>
      <c r="DG81" s="113"/>
      <c r="DH81" s="113"/>
      <c r="DI81" s="113"/>
      <c r="DJ81" s="113"/>
      <c r="DK81" s="113"/>
      <c r="DL81" s="113"/>
      <c r="DM81" s="113"/>
      <c r="DN81" s="113"/>
      <c r="DO81" s="113"/>
      <c r="DP81" s="113"/>
      <c r="DQ81" s="113"/>
      <c r="DR81" s="113"/>
      <c r="DS81" s="113"/>
      <c r="DT81" s="113"/>
      <c r="DU81" s="113"/>
      <c r="DV81" s="113"/>
      <c r="DW81" s="113"/>
      <c r="DX81" s="113"/>
      <c r="DY81" s="113"/>
      <c r="DZ81" s="113"/>
      <c r="EA81" s="113"/>
      <c r="EB81" s="113"/>
      <c r="EC81" s="113"/>
      <c r="ED81" s="113"/>
      <c r="EE81" s="113"/>
      <c r="EF81" s="113"/>
      <c r="EG81" s="113"/>
      <c r="EH81" s="113"/>
      <c r="EI81" s="113"/>
      <c r="EJ81" s="113"/>
    </row>
    <row r="82" spans="2:140" s="61" customFormat="1" ht="12.75" customHeight="1" x14ac:dyDescent="0.2">
      <c r="B82" s="247"/>
      <c r="C82" s="113"/>
      <c r="D82" s="113"/>
      <c r="E82" s="113"/>
      <c r="F82" s="113"/>
      <c r="G82" s="113"/>
      <c r="H82" s="113"/>
      <c r="I82" s="113"/>
      <c r="J82" s="113"/>
      <c r="K82" s="113"/>
      <c r="L82" s="113"/>
      <c r="M82" s="113"/>
      <c r="N82" s="113"/>
      <c r="O82" s="113"/>
      <c r="P82" s="113"/>
      <c r="Q82" s="229"/>
      <c r="R82" s="229"/>
      <c r="S82" s="229"/>
      <c r="T82" s="229"/>
      <c r="U82" s="229"/>
      <c r="V82" s="229"/>
      <c r="W82" s="229"/>
      <c r="X82" s="229"/>
      <c r="Y82" s="229"/>
      <c r="Z82" s="229"/>
      <c r="AA82" s="229"/>
      <c r="AB82" s="229"/>
      <c r="AC82" s="229"/>
      <c r="AD82" s="229"/>
      <c r="AE82" s="229"/>
      <c r="AF82" s="229"/>
      <c r="AG82" s="229"/>
      <c r="AH82" s="229"/>
      <c r="AI82" s="229"/>
      <c r="AJ82" s="229"/>
      <c r="AK82" s="229"/>
      <c r="AL82" s="229"/>
      <c r="AM82" s="229"/>
      <c r="AN82" s="229"/>
      <c r="AO82" s="229"/>
      <c r="AP82" s="156"/>
      <c r="AQ82" s="156"/>
      <c r="AR82" s="156"/>
      <c r="AS82" s="156"/>
      <c r="AT82" s="156"/>
      <c r="AU82" s="156"/>
      <c r="AV82" s="156"/>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c r="BS82" s="113"/>
      <c r="BT82" s="113"/>
      <c r="BU82" s="113"/>
      <c r="BV82" s="113"/>
      <c r="BW82" s="113"/>
      <c r="BX82" s="113"/>
      <c r="BY82" s="113"/>
      <c r="BZ82" s="113"/>
      <c r="CA82" s="113"/>
      <c r="CB82" s="113"/>
      <c r="CC82" s="113"/>
      <c r="CD82" s="113"/>
      <c r="CE82" s="113"/>
      <c r="CF82" s="113"/>
      <c r="CG82" s="113"/>
      <c r="CH82" s="113"/>
      <c r="CI82" s="113"/>
      <c r="CJ82" s="113"/>
      <c r="CK82" s="113"/>
      <c r="CL82" s="113"/>
      <c r="CM82" s="113"/>
      <c r="CN82" s="113"/>
      <c r="CO82" s="113"/>
      <c r="CP82" s="113"/>
      <c r="CQ82" s="113"/>
      <c r="CR82" s="113"/>
      <c r="CS82" s="113"/>
      <c r="CT82" s="113"/>
      <c r="CU82" s="113"/>
      <c r="CV82" s="113"/>
      <c r="CW82" s="113"/>
      <c r="CX82" s="113"/>
      <c r="CY82" s="113"/>
      <c r="CZ82" s="113"/>
      <c r="DA82" s="113"/>
      <c r="DB82" s="113"/>
      <c r="DC82" s="113"/>
      <c r="DD82" s="113"/>
      <c r="DE82" s="113"/>
      <c r="DF82" s="113"/>
      <c r="DG82" s="113"/>
      <c r="DH82" s="113"/>
      <c r="DI82" s="113"/>
      <c r="DJ82" s="113"/>
      <c r="DK82" s="113"/>
      <c r="DL82" s="113"/>
      <c r="DM82" s="113"/>
      <c r="DN82" s="113"/>
      <c r="DO82" s="113"/>
      <c r="DP82" s="113"/>
      <c r="DQ82" s="113"/>
      <c r="DR82" s="113"/>
      <c r="DS82" s="113"/>
      <c r="DT82" s="113"/>
      <c r="DU82" s="113"/>
      <c r="DV82" s="113"/>
      <c r="DW82" s="113"/>
      <c r="DX82" s="113"/>
      <c r="DY82" s="113"/>
      <c r="DZ82" s="113"/>
      <c r="EA82" s="113"/>
      <c r="EB82" s="113"/>
      <c r="EC82" s="113"/>
      <c r="ED82" s="113"/>
      <c r="EE82" s="113"/>
      <c r="EF82" s="113"/>
      <c r="EG82" s="113"/>
      <c r="EH82" s="113"/>
      <c r="EI82" s="113"/>
      <c r="EJ82" s="113"/>
    </row>
    <row r="83" spans="2:140" s="61" customFormat="1" ht="12.75" customHeight="1" x14ac:dyDescent="0.2">
      <c r="B83" s="247"/>
      <c r="C83" s="113"/>
      <c r="D83" s="113"/>
      <c r="E83" s="113"/>
      <c r="F83" s="113"/>
      <c r="G83" s="113"/>
      <c r="H83" s="113"/>
      <c r="I83" s="113"/>
      <c r="J83" s="113"/>
      <c r="K83" s="113"/>
      <c r="L83" s="113"/>
      <c r="M83" s="113"/>
      <c r="N83" s="113"/>
      <c r="O83" s="113"/>
      <c r="P83" s="113"/>
      <c r="Q83" s="229"/>
      <c r="R83" s="229"/>
      <c r="S83" s="229"/>
      <c r="T83" s="229"/>
      <c r="U83" s="229"/>
      <c r="V83" s="229"/>
      <c r="W83" s="229"/>
      <c r="X83" s="229"/>
      <c r="Y83" s="229"/>
      <c r="Z83" s="229"/>
      <c r="AA83" s="229"/>
      <c r="AB83" s="229"/>
      <c r="AC83" s="229"/>
      <c r="AD83" s="229"/>
      <c r="AE83" s="229"/>
      <c r="AF83" s="229"/>
      <c r="AG83" s="229"/>
      <c r="AH83" s="229"/>
      <c r="AI83" s="229"/>
      <c r="AJ83" s="229"/>
      <c r="AK83" s="229"/>
      <c r="AL83" s="229"/>
      <c r="AM83" s="229"/>
      <c r="AN83" s="229"/>
      <c r="AO83" s="229"/>
      <c r="AP83" s="156"/>
      <c r="AQ83" s="156"/>
      <c r="AR83" s="156"/>
      <c r="AS83" s="156"/>
      <c r="AT83" s="156"/>
      <c r="AU83" s="156"/>
      <c r="AV83" s="156"/>
      <c r="AW83" s="113"/>
      <c r="AX83" s="113"/>
      <c r="AY83" s="113"/>
      <c r="AZ83" s="113"/>
      <c r="BA83" s="113"/>
      <c r="BB83" s="113"/>
      <c r="BC83" s="113"/>
      <c r="BD83" s="113"/>
      <c r="BE83" s="113"/>
      <c r="BF83" s="113"/>
      <c r="BG83" s="113"/>
      <c r="BH83" s="113"/>
      <c r="BI83" s="113"/>
      <c r="BJ83" s="113"/>
      <c r="BK83" s="113"/>
      <c r="BL83" s="113"/>
      <c r="BM83" s="113"/>
      <c r="BN83" s="113"/>
      <c r="BO83" s="113"/>
      <c r="BP83" s="113"/>
      <c r="BQ83" s="113"/>
      <c r="BR83" s="113"/>
      <c r="BS83" s="113"/>
      <c r="BT83" s="113"/>
      <c r="BU83" s="113"/>
      <c r="BV83" s="113"/>
      <c r="BW83" s="113"/>
      <c r="BX83" s="113"/>
      <c r="BY83" s="113"/>
      <c r="BZ83" s="113"/>
      <c r="CA83" s="113"/>
      <c r="CB83" s="113"/>
      <c r="CC83" s="113"/>
      <c r="CD83" s="113"/>
      <c r="CE83" s="113"/>
      <c r="CF83" s="113"/>
      <c r="CG83" s="113"/>
      <c r="CH83" s="113"/>
      <c r="CI83" s="113"/>
      <c r="CJ83" s="113"/>
      <c r="CK83" s="113"/>
      <c r="CL83" s="113"/>
      <c r="CM83" s="113"/>
      <c r="CN83" s="113"/>
      <c r="CO83" s="113"/>
      <c r="CP83" s="113"/>
      <c r="CQ83" s="113"/>
      <c r="CR83" s="113"/>
      <c r="CS83" s="113"/>
      <c r="CT83" s="113"/>
      <c r="CU83" s="113"/>
      <c r="CV83" s="113"/>
      <c r="CW83" s="113"/>
      <c r="CX83" s="113"/>
      <c r="CY83" s="113"/>
      <c r="CZ83" s="113"/>
      <c r="DA83" s="113"/>
      <c r="DB83" s="113"/>
      <c r="DC83" s="113"/>
      <c r="DD83" s="113"/>
      <c r="DE83" s="113"/>
      <c r="DF83" s="113"/>
      <c r="DG83" s="113"/>
      <c r="DH83" s="113"/>
      <c r="DI83" s="113"/>
      <c r="DJ83" s="113"/>
      <c r="DK83" s="113"/>
      <c r="DL83" s="113"/>
      <c r="DM83" s="113"/>
      <c r="DN83" s="113"/>
      <c r="DO83" s="113"/>
      <c r="DP83" s="113"/>
      <c r="DQ83" s="113"/>
      <c r="DR83" s="113"/>
      <c r="DS83" s="113"/>
      <c r="DT83" s="113"/>
      <c r="DU83" s="113"/>
      <c r="DV83" s="113"/>
      <c r="DW83" s="113"/>
      <c r="DX83" s="113"/>
      <c r="DY83" s="113"/>
      <c r="DZ83" s="113"/>
      <c r="EA83" s="113"/>
      <c r="EB83" s="113"/>
      <c r="EC83" s="113"/>
      <c r="ED83" s="113"/>
      <c r="EE83" s="113"/>
      <c r="EF83" s="113"/>
      <c r="EG83" s="113"/>
      <c r="EH83" s="113"/>
      <c r="EI83" s="113"/>
      <c r="EJ83" s="113"/>
    </row>
    <row r="84" spans="2:140" s="61" customFormat="1" ht="12.75" customHeight="1" x14ac:dyDescent="0.2">
      <c r="B84" s="247"/>
      <c r="C84" s="113"/>
      <c r="D84" s="113"/>
      <c r="E84" s="113"/>
      <c r="F84" s="113"/>
      <c r="G84" s="113"/>
      <c r="H84" s="113"/>
      <c r="I84" s="113"/>
      <c r="J84" s="113"/>
      <c r="K84" s="113"/>
      <c r="L84" s="113"/>
      <c r="M84" s="113"/>
      <c r="N84" s="113"/>
      <c r="O84" s="113"/>
      <c r="P84" s="113"/>
      <c r="Q84" s="229"/>
      <c r="R84" s="229"/>
      <c r="S84" s="229"/>
      <c r="T84" s="229"/>
      <c r="U84" s="229"/>
      <c r="V84" s="229"/>
      <c r="W84" s="229"/>
      <c r="X84" s="229"/>
      <c r="Y84" s="229"/>
      <c r="Z84" s="229"/>
      <c r="AA84" s="229"/>
      <c r="AB84" s="229"/>
      <c r="AC84" s="229"/>
      <c r="AD84" s="229"/>
      <c r="AE84" s="229"/>
      <c r="AF84" s="229"/>
      <c r="AG84" s="229"/>
      <c r="AH84" s="229"/>
      <c r="AI84" s="229"/>
      <c r="AJ84" s="229"/>
      <c r="AK84" s="229"/>
      <c r="AL84" s="229"/>
      <c r="AM84" s="229"/>
      <c r="AN84" s="229"/>
      <c r="AO84" s="229"/>
      <c r="AP84" s="156"/>
      <c r="AQ84" s="156"/>
      <c r="AR84" s="156"/>
      <c r="AS84" s="156"/>
      <c r="AT84" s="156"/>
      <c r="AU84" s="156"/>
      <c r="AV84" s="156"/>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c r="BS84" s="113"/>
      <c r="BT84" s="113"/>
      <c r="BU84" s="113"/>
      <c r="BV84" s="113"/>
      <c r="BW84" s="113"/>
      <c r="BX84" s="113"/>
      <c r="BY84" s="113"/>
      <c r="BZ84" s="113"/>
      <c r="CA84" s="113"/>
      <c r="CB84" s="113"/>
      <c r="CC84" s="113"/>
      <c r="CD84" s="113"/>
      <c r="CE84" s="113"/>
      <c r="CF84" s="113"/>
      <c r="CG84" s="113"/>
      <c r="CH84" s="113"/>
      <c r="CI84" s="113"/>
      <c r="CJ84" s="113"/>
      <c r="CK84" s="113"/>
      <c r="CL84" s="113"/>
      <c r="CM84" s="113"/>
      <c r="CN84" s="113"/>
      <c r="CO84" s="113"/>
      <c r="CP84" s="113"/>
      <c r="CQ84" s="113"/>
      <c r="CR84" s="113"/>
      <c r="CS84" s="113"/>
      <c r="CT84" s="113"/>
      <c r="CU84" s="113"/>
      <c r="CV84" s="113"/>
      <c r="CW84" s="113"/>
      <c r="CX84" s="113"/>
      <c r="CY84" s="113"/>
      <c r="CZ84" s="113"/>
      <c r="DA84" s="113"/>
      <c r="DB84" s="113"/>
      <c r="DC84" s="113"/>
      <c r="DD84" s="113"/>
      <c r="DE84" s="113"/>
      <c r="DF84" s="113"/>
      <c r="DG84" s="113"/>
      <c r="DH84" s="113"/>
      <c r="DI84" s="113"/>
      <c r="DJ84" s="113"/>
      <c r="DK84" s="113"/>
      <c r="DL84" s="113"/>
      <c r="DM84" s="113"/>
      <c r="DN84" s="113"/>
      <c r="DO84" s="113"/>
      <c r="DP84" s="113"/>
      <c r="DQ84" s="113"/>
      <c r="DR84" s="113"/>
      <c r="DS84" s="113"/>
      <c r="DT84" s="113"/>
      <c r="DU84" s="113"/>
      <c r="DV84" s="113"/>
      <c r="DW84" s="113"/>
      <c r="DX84" s="113"/>
      <c r="DY84" s="113"/>
      <c r="DZ84" s="113"/>
      <c r="EA84" s="113"/>
      <c r="EB84" s="113"/>
      <c r="EC84" s="113"/>
      <c r="ED84" s="113"/>
      <c r="EE84" s="113"/>
      <c r="EF84" s="113"/>
      <c r="EG84" s="113"/>
      <c r="EH84" s="113"/>
      <c r="EI84" s="113"/>
      <c r="EJ84" s="113"/>
    </row>
    <row r="85" spans="2:140" s="61" customFormat="1" ht="12.75" customHeight="1" x14ac:dyDescent="0.2">
      <c r="B85" s="247"/>
      <c r="C85" s="113"/>
      <c r="D85" s="113"/>
      <c r="E85" s="113"/>
      <c r="F85" s="113"/>
      <c r="G85" s="113"/>
      <c r="H85" s="113"/>
      <c r="I85" s="113"/>
      <c r="J85" s="113"/>
      <c r="K85" s="113"/>
      <c r="L85" s="113"/>
      <c r="M85" s="113"/>
      <c r="N85" s="113"/>
      <c r="O85" s="113"/>
      <c r="P85" s="113"/>
      <c r="Q85" s="229"/>
      <c r="R85" s="229"/>
      <c r="S85" s="229"/>
      <c r="T85" s="229"/>
      <c r="U85" s="229"/>
      <c r="V85" s="229"/>
      <c r="W85" s="229"/>
      <c r="X85" s="229"/>
      <c r="Y85" s="229"/>
      <c r="Z85" s="229"/>
      <c r="AA85" s="229"/>
      <c r="AB85" s="229"/>
      <c r="AC85" s="229"/>
      <c r="AD85" s="229"/>
      <c r="AE85" s="229"/>
      <c r="AF85" s="229"/>
      <c r="AG85" s="229"/>
      <c r="AH85" s="229"/>
      <c r="AI85" s="229"/>
      <c r="AJ85" s="229"/>
      <c r="AK85" s="229"/>
      <c r="AL85" s="229"/>
      <c r="AM85" s="229"/>
      <c r="AN85" s="229"/>
      <c r="AO85" s="229"/>
      <c r="AP85" s="156"/>
      <c r="AQ85" s="156"/>
      <c r="AR85" s="156"/>
      <c r="AS85" s="156"/>
      <c r="AT85" s="156"/>
      <c r="AU85" s="156"/>
      <c r="AV85" s="156"/>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c r="BS85" s="113"/>
      <c r="BT85" s="113"/>
      <c r="BU85" s="113"/>
      <c r="BV85" s="113"/>
      <c r="BW85" s="113"/>
      <c r="BX85" s="113"/>
      <c r="BY85" s="113"/>
      <c r="BZ85" s="113"/>
      <c r="CA85" s="113"/>
      <c r="CB85" s="113"/>
      <c r="CC85" s="113"/>
      <c r="CD85" s="113"/>
      <c r="CE85" s="113"/>
      <c r="CF85" s="113"/>
      <c r="CG85" s="113"/>
      <c r="CH85" s="113"/>
      <c r="CI85" s="113"/>
      <c r="CJ85" s="113"/>
      <c r="CK85" s="113"/>
      <c r="CL85" s="113"/>
      <c r="CM85" s="113"/>
      <c r="CN85" s="113"/>
      <c r="CO85" s="113"/>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c r="EA85" s="113"/>
      <c r="EB85" s="113"/>
      <c r="EC85" s="113"/>
      <c r="ED85" s="113"/>
      <c r="EE85" s="113"/>
      <c r="EF85" s="113"/>
      <c r="EG85" s="113"/>
      <c r="EH85" s="113"/>
      <c r="EI85" s="113"/>
      <c r="EJ85" s="113"/>
    </row>
    <row r="86" spans="2:140" s="61" customFormat="1" x14ac:dyDescent="0.2">
      <c r="B86" s="247"/>
      <c r="C86" s="113"/>
      <c r="D86" s="113"/>
      <c r="E86" s="113"/>
      <c r="F86" s="113"/>
      <c r="G86" s="113"/>
      <c r="H86" s="113"/>
      <c r="I86" s="113"/>
      <c r="J86" s="113"/>
      <c r="K86" s="113"/>
      <c r="L86" s="113"/>
      <c r="M86" s="113"/>
      <c r="N86" s="113"/>
      <c r="O86" s="113"/>
      <c r="P86" s="113"/>
      <c r="Q86" s="229"/>
      <c r="R86" s="229"/>
      <c r="S86" s="229"/>
      <c r="T86" s="229"/>
      <c r="U86" s="229"/>
      <c r="V86" s="229"/>
      <c r="W86" s="229"/>
      <c r="X86" s="229"/>
      <c r="Y86" s="229"/>
      <c r="Z86" s="229"/>
      <c r="AA86" s="229"/>
      <c r="AB86" s="229"/>
      <c r="AC86" s="229"/>
      <c r="AD86" s="229"/>
      <c r="AE86" s="229"/>
      <c r="AF86" s="229"/>
      <c r="AG86" s="229"/>
      <c r="AH86" s="229"/>
      <c r="AI86" s="229"/>
      <c r="AJ86" s="229"/>
      <c r="AK86" s="229"/>
      <c r="AL86" s="229"/>
      <c r="AM86" s="229"/>
      <c r="AN86" s="229"/>
      <c r="AO86" s="229"/>
      <c r="AP86" s="156"/>
      <c r="AQ86" s="156"/>
      <c r="AR86" s="156"/>
      <c r="AS86" s="156"/>
      <c r="AT86" s="156"/>
      <c r="AU86" s="156"/>
      <c r="AV86" s="156"/>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c r="BS86" s="113"/>
      <c r="BT86" s="113"/>
      <c r="BU86" s="113"/>
      <c r="BV86" s="113"/>
      <c r="BW86" s="113"/>
      <c r="BX86" s="113"/>
      <c r="BY86" s="113"/>
      <c r="BZ86" s="113"/>
      <c r="CA86" s="113"/>
      <c r="CB86" s="113"/>
      <c r="CC86" s="113"/>
      <c r="CD86" s="113"/>
      <c r="CE86" s="113"/>
      <c r="CF86" s="113"/>
      <c r="CG86" s="113"/>
      <c r="CH86" s="113"/>
      <c r="CI86" s="113"/>
      <c r="CJ86" s="113"/>
      <c r="CK86" s="113"/>
      <c r="CL86" s="113"/>
      <c r="CM86" s="113"/>
      <c r="CN86" s="113"/>
      <c r="CO86" s="113"/>
      <c r="CP86" s="113"/>
      <c r="CQ86" s="113"/>
      <c r="CR86" s="113"/>
      <c r="CS86" s="113"/>
      <c r="CT86" s="113"/>
      <c r="CU86" s="113"/>
      <c r="CV86" s="113"/>
      <c r="CW86" s="113"/>
      <c r="CX86" s="113"/>
      <c r="CY86" s="113"/>
      <c r="CZ86" s="113"/>
      <c r="DA86" s="113"/>
      <c r="DB86" s="113"/>
      <c r="DC86" s="113"/>
      <c r="DD86" s="113"/>
      <c r="DE86" s="113"/>
      <c r="DF86" s="113"/>
      <c r="DG86" s="113"/>
      <c r="DH86" s="113"/>
      <c r="DI86" s="113"/>
      <c r="DJ86" s="113"/>
      <c r="DK86" s="113"/>
      <c r="DL86" s="113"/>
      <c r="DM86" s="113"/>
      <c r="DN86" s="113"/>
      <c r="DO86" s="113"/>
      <c r="DP86" s="113"/>
      <c r="DQ86" s="113"/>
      <c r="DR86" s="113"/>
      <c r="DS86" s="113"/>
      <c r="DT86" s="113"/>
      <c r="DU86" s="113"/>
      <c r="DV86" s="113"/>
      <c r="DW86" s="113"/>
      <c r="DX86" s="113"/>
      <c r="DY86" s="113"/>
      <c r="DZ86" s="113"/>
      <c r="EA86" s="113"/>
      <c r="EB86" s="113"/>
      <c r="EC86" s="113"/>
      <c r="ED86" s="113"/>
      <c r="EE86" s="113"/>
      <c r="EF86" s="113"/>
      <c r="EG86" s="113"/>
      <c r="EH86" s="113"/>
      <c r="EI86" s="113"/>
      <c r="EJ86" s="113"/>
    </row>
    <row r="87" spans="2:140" s="61" customFormat="1" x14ac:dyDescent="0.2">
      <c r="B87" s="247"/>
      <c r="C87" s="113"/>
      <c r="D87" s="113"/>
      <c r="E87" s="113"/>
      <c r="F87" s="113"/>
      <c r="G87" s="113"/>
      <c r="H87" s="113"/>
      <c r="I87" s="113"/>
      <c r="J87" s="113"/>
      <c r="K87" s="113"/>
      <c r="L87" s="113"/>
      <c r="M87" s="113"/>
      <c r="N87" s="113"/>
      <c r="O87" s="113"/>
      <c r="P87" s="113"/>
      <c r="Q87" s="229"/>
      <c r="R87" s="229"/>
      <c r="S87" s="229"/>
      <c r="T87" s="229"/>
      <c r="U87" s="229"/>
      <c r="V87" s="229"/>
      <c r="W87" s="229"/>
      <c r="X87" s="229"/>
      <c r="Y87" s="229"/>
      <c r="Z87" s="229"/>
      <c r="AA87" s="229"/>
      <c r="AB87" s="229"/>
      <c r="AC87" s="229"/>
      <c r="AD87" s="229"/>
      <c r="AE87" s="229"/>
      <c r="AF87" s="229"/>
      <c r="AG87" s="229"/>
      <c r="AH87" s="229"/>
      <c r="AI87" s="229"/>
      <c r="AJ87" s="229"/>
      <c r="AK87" s="229"/>
      <c r="AL87" s="229"/>
      <c r="AM87" s="229"/>
      <c r="AN87" s="229"/>
      <c r="AO87" s="229"/>
      <c r="AP87" s="156"/>
      <c r="AQ87" s="156"/>
      <c r="AR87" s="156"/>
      <c r="AS87" s="156"/>
      <c r="AT87" s="156"/>
      <c r="AU87" s="156"/>
      <c r="AV87" s="156"/>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c r="BS87" s="113"/>
      <c r="BT87" s="113"/>
      <c r="BU87" s="113"/>
      <c r="BV87" s="113"/>
      <c r="BW87" s="113"/>
      <c r="BX87" s="113"/>
      <c r="BY87" s="113"/>
      <c r="BZ87" s="113"/>
      <c r="CA87" s="113"/>
      <c r="CB87" s="113"/>
      <c r="CC87" s="113"/>
      <c r="CD87" s="113"/>
      <c r="CE87" s="113"/>
      <c r="CF87" s="113"/>
      <c r="CG87" s="113"/>
      <c r="CH87" s="113"/>
      <c r="CI87" s="113"/>
      <c r="CJ87" s="113"/>
      <c r="CK87" s="113"/>
      <c r="CL87" s="113"/>
      <c r="CM87" s="113"/>
      <c r="CN87" s="113"/>
      <c r="CO87" s="113"/>
      <c r="CP87" s="113"/>
      <c r="CQ87" s="113"/>
      <c r="CR87" s="113"/>
      <c r="CS87" s="113"/>
      <c r="CT87" s="113"/>
      <c r="CU87" s="113"/>
      <c r="CV87" s="113"/>
      <c r="CW87" s="113"/>
      <c r="CX87" s="113"/>
      <c r="CY87" s="113"/>
      <c r="CZ87" s="113"/>
      <c r="DA87" s="113"/>
      <c r="DB87" s="113"/>
      <c r="DC87" s="113"/>
      <c r="DD87" s="113"/>
      <c r="DE87" s="113"/>
      <c r="DF87" s="113"/>
      <c r="DG87" s="113"/>
      <c r="DH87" s="113"/>
      <c r="DI87" s="113"/>
      <c r="DJ87" s="113"/>
      <c r="DK87" s="113"/>
      <c r="DL87" s="113"/>
      <c r="DM87" s="113"/>
      <c r="DN87" s="113"/>
      <c r="DO87" s="113"/>
      <c r="DP87" s="113"/>
      <c r="DQ87" s="113"/>
      <c r="DR87" s="113"/>
      <c r="DS87" s="113"/>
      <c r="DT87" s="113"/>
      <c r="DU87" s="113"/>
      <c r="DV87" s="113"/>
      <c r="DW87" s="113"/>
      <c r="DX87" s="113"/>
      <c r="DY87" s="113"/>
      <c r="DZ87" s="113"/>
      <c r="EA87" s="113"/>
      <c r="EB87" s="113"/>
      <c r="EC87" s="113"/>
      <c r="ED87" s="113"/>
      <c r="EE87" s="113"/>
      <c r="EF87" s="113"/>
      <c r="EG87" s="113"/>
      <c r="EH87" s="113"/>
      <c r="EI87" s="113"/>
      <c r="EJ87" s="113"/>
    </row>
    <row r="88" spans="2:140" s="61" customFormat="1" x14ac:dyDescent="0.2">
      <c r="B88" s="247"/>
      <c r="C88" s="113"/>
      <c r="D88" s="113"/>
      <c r="E88" s="113"/>
      <c r="F88" s="113"/>
      <c r="G88" s="113"/>
      <c r="H88" s="113"/>
      <c r="I88" s="113"/>
      <c r="J88" s="113"/>
      <c r="K88" s="113"/>
      <c r="L88" s="113"/>
      <c r="M88" s="113"/>
      <c r="N88" s="113"/>
      <c r="O88" s="113"/>
      <c r="P88" s="113"/>
      <c r="Q88" s="229"/>
      <c r="R88" s="229"/>
      <c r="S88" s="229"/>
      <c r="T88" s="229"/>
      <c r="U88" s="229"/>
      <c r="V88" s="229"/>
      <c r="W88" s="229"/>
      <c r="X88" s="229"/>
      <c r="Y88" s="229"/>
      <c r="Z88" s="229"/>
      <c r="AA88" s="229"/>
      <c r="AB88" s="229"/>
      <c r="AC88" s="229"/>
      <c r="AD88" s="229"/>
      <c r="AE88" s="229"/>
      <c r="AF88" s="229"/>
      <c r="AG88" s="229"/>
      <c r="AH88" s="229"/>
      <c r="AI88" s="229"/>
      <c r="AJ88" s="229"/>
      <c r="AK88" s="229"/>
      <c r="AL88" s="229"/>
      <c r="AM88" s="229"/>
      <c r="AN88" s="229"/>
      <c r="AO88" s="229"/>
      <c r="AP88" s="156"/>
      <c r="AQ88" s="156"/>
      <c r="AR88" s="156"/>
      <c r="AS88" s="156"/>
      <c r="AT88" s="156"/>
      <c r="AU88" s="156"/>
      <c r="AV88" s="156"/>
      <c r="AW88" s="113"/>
      <c r="AX88" s="113"/>
      <c r="AY88" s="113"/>
      <c r="AZ88" s="113"/>
      <c r="BA88" s="113"/>
      <c r="BB88" s="113"/>
      <c r="BC88" s="113"/>
      <c r="BD88" s="113"/>
      <c r="BE88" s="113"/>
      <c r="BF88" s="113"/>
      <c r="BG88" s="113"/>
      <c r="BH88" s="113"/>
      <c r="BI88" s="113"/>
      <c r="BJ88" s="113"/>
      <c r="BK88" s="113"/>
      <c r="BL88" s="113"/>
      <c r="BM88" s="113"/>
      <c r="BN88" s="113"/>
      <c r="BO88" s="113"/>
      <c r="BP88" s="113"/>
      <c r="BQ88" s="113"/>
      <c r="BR88" s="113"/>
      <c r="BS88" s="113"/>
      <c r="BT88" s="113"/>
      <c r="BU88" s="113"/>
      <c r="BV88" s="113"/>
      <c r="BW88" s="113"/>
      <c r="BX88" s="113"/>
      <c r="BY88" s="113"/>
      <c r="BZ88" s="113"/>
      <c r="CA88" s="113"/>
      <c r="CB88" s="113"/>
      <c r="CC88" s="113"/>
      <c r="CD88" s="113"/>
      <c r="CE88" s="113"/>
      <c r="CF88" s="113"/>
      <c r="CG88" s="113"/>
      <c r="CH88" s="113"/>
      <c r="CI88" s="113"/>
      <c r="CJ88" s="113"/>
      <c r="CK88" s="113"/>
      <c r="CL88" s="113"/>
      <c r="CM88" s="113"/>
      <c r="CN88" s="113"/>
      <c r="CO88" s="113"/>
      <c r="CP88" s="113"/>
      <c r="CQ88" s="113"/>
      <c r="CR88" s="113"/>
      <c r="CS88" s="113"/>
      <c r="CT88" s="113"/>
      <c r="CU88" s="113"/>
      <c r="CV88" s="113"/>
      <c r="CW88" s="113"/>
      <c r="CX88" s="113"/>
      <c r="CY88" s="113"/>
      <c r="CZ88" s="113"/>
      <c r="DA88" s="113"/>
      <c r="DB88" s="113"/>
      <c r="DC88" s="113"/>
      <c r="DD88" s="113"/>
      <c r="DE88" s="113"/>
      <c r="DF88" s="113"/>
      <c r="DG88" s="113"/>
      <c r="DH88" s="113"/>
      <c r="DI88" s="113"/>
      <c r="DJ88" s="113"/>
      <c r="DK88" s="113"/>
      <c r="DL88" s="113"/>
      <c r="DM88" s="113"/>
      <c r="DN88" s="113"/>
      <c r="DO88" s="113"/>
      <c r="DP88" s="113"/>
      <c r="DQ88" s="113"/>
      <c r="DR88" s="113"/>
      <c r="DS88" s="113"/>
      <c r="DT88" s="113"/>
      <c r="DU88" s="113"/>
      <c r="DV88" s="113"/>
      <c r="DW88" s="113"/>
      <c r="DX88" s="113"/>
      <c r="DY88" s="113"/>
      <c r="DZ88" s="113"/>
      <c r="EA88" s="113"/>
      <c r="EB88" s="113"/>
      <c r="EC88" s="113"/>
      <c r="ED88" s="113"/>
      <c r="EE88" s="113"/>
      <c r="EF88" s="113"/>
      <c r="EG88" s="113"/>
      <c r="EH88" s="113"/>
      <c r="EI88" s="113"/>
      <c r="EJ88" s="113"/>
    </row>
    <row r="89" spans="2:140" s="61" customFormat="1" x14ac:dyDescent="0.2">
      <c r="B89" s="247"/>
      <c r="C89" s="113"/>
      <c r="D89" s="113"/>
      <c r="E89" s="113"/>
      <c r="F89" s="113"/>
      <c r="G89" s="113"/>
      <c r="H89" s="113"/>
      <c r="I89" s="113"/>
      <c r="J89" s="113"/>
      <c r="K89" s="113"/>
      <c r="L89" s="113"/>
      <c r="M89" s="113"/>
      <c r="N89" s="113"/>
      <c r="O89" s="113"/>
      <c r="P89" s="113"/>
      <c r="Q89" s="229"/>
      <c r="R89" s="229"/>
      <c r="S89" s="229"/>
      <c r="T89" s="229"/>
      <c r="U89" s="229"/>
      <c r="V89" s="229"/>
      <c r="W89" s="229"/>
      <c r="X89" s="229"/>
      <c r="Y89" s="229"/>
      <c r="Z89" s="229"/>
      <c r="AA89" s="229"/>
      <c r="AB89" s="229"/>
      <c r="AC89" s="229"/>
      <c r="AD89" s="229"/>
      <c r="AE89" s="229"/>
      <c r="AF89" s="229"/>
      <c r="AG89" s="229"/>
      <c r="AH89" s="229"/>
      <c r="AI89" s="229"/>
      <c r="AJ89" s="229"/>
      <c r="AK89" s="229"/>
      <c r="AL89" s="229"/>
      <c r="AM89" s="229"/>
      <c r="AN89" s="229"/>
      <c r="AO89" s="229"/>
      <c r="AP89" s="156"/>
      <c r="AQ89" s="156"/>
      <c r="AR89" s="156"/>
      <c r="AS89" s="156"/>
      <c r="AT89" s="156"/>
      <c r="AU89" s="156"/>
      <c r="AV89" s="156"/>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c r="BS89" s="113"/>
      <c r="BT89" s="113"/>
      <c r="BU89" s="113"/>
      <c r="BV89" s="113"/>
      <c r="BW89" s="113"/>
      <c r="BX89" s="113"/>
      <c r="BY89" s="113"/>
      <c r="BZ89" s="113"/>
      <c r="CA89" s="113"/>
      <c r="CB89" s="113"/>
      <c r="CC89" s="113"/>
      <c r="CD89" s="113"/>
      <c r="CE89" s="113"/>
      <c r="CF89" s="113"/>
      <c r="CG89" s="113"/>
      <c r="CH89" s="113"/>
      <c r="CI89" s="113"/>
      <c r="CJ89" s="113"/>
      <c r="CK89" s="113"/>
      <c r="CL89" s="113"/>
      <c r="CM89" s="113"/>
      <c r="CN89" s="113"/>
      <c r="CO89" s="113"/>
      <c r="CP89" s="113"/>
      <c r="CQ89" s="113"/>
      <c r="CR89" s="113"/>
      <c r="CS89" s="113"/>
      <c r="CT89" s="113"/>
      <c r="CU89" s="113"/>
      <c r="CV89" s="113"/>
      <c r="CW89" s="113"/>
      <c r="CX89" s="113"/>
      <c r="CY89" s="113"/>
      <c r="CZ89" s="113"/>
      <c r="DA89" s="113"/>
      <c r="DB89" s="113"/>
      <c r="DC89" s="113"/>
      <c r="DD89" s="113"/>
      <c r="DE89" s="113"/>
      <c r="DF89" s="113"/>
      <c r="DG89" s="113"/>
      <c r="DH89" s="113"/>
      <c r="DI89" s="113"/>
      <c r="DJ89" s="113"/>
      <c r="DK89" s="113"/>
      <c r="DL89" s="113"/>
      <c r="DM89" s="113"/>
      <c r="DN89" s="113"/>
      <c r="DO89" s="113"/>
      <c r="DP89" s="113"/>
      <c r="DQ89" s="113"/>
      <c r="DR89" s="113"/>
      <c r="DS89" s="113"/>
      <c r="DT89" s="113"/>
      <c r="DU89" s="113"/>
      <c r="DV89" s="113"/>
      <c r="DW89" s="113"/>
      <c r="DX89" s="113"/>
      <c r="DY89" s="113"/>
      <c r="DZ89" s="113"/>
      <c r="EA89" s="113"/>
      <c r="EB89" s="113"/>
      <c r="EC89" s="113"/>
      <c r="ED89" s="113"/>
      <c r="EE89" s="113"/>
      <c r="EF89" s="113"/>
      <c r="EG89" s="113"/>
      <c r="EH89" s="113"/>
      <c r="EI89" s="113"/>
      <c r="EJ89" s="113"/>
    </row>
    <row r="90" spans="2:140" s="61" customFormat="1" x14ac:dyDescent="0.2">
      <c r="B90" s="247"/>
      <c r="C90" s="113"/>
      <c r="D90" s="113"/>
      <c r="E90" s="113"/>
      <c r="F90" s="113"/>
      <c r="G90" s="113"/>
      <c r="H90" s="113"/>
      <c r="I90" s="113"/>
      <c r="J90" s="113"/>
      <c r="K90" s="113"/>
      <c r="L90" s="113"/>
      <c r="M90" s="113"/>
      <c r="N90" s="113"/>
      <c r="O90" s="113"/>
      <c r="P90" s="113"/>
      <c r="Q90" s="229"/>
      <c r="R90" s="229"/>
      <c r="S90" s="229"/>
      <c r="T90" s="229"/>
      <c r="U90" s="229"/>
      <c r="V90" s="229"/>
      <c r="W90" s="229"/>
      <c r="X90" s="229"/>
      <c r="Y90" s="229"/>
      <c r="Z90" s="229"/>
      <c r="AA90" s="229"/>
      <c r="AB90" s="229"/>
      <c r="AC90" s="229"/>
      <c r="AD90" s="229"/>
      <c r="AE90" s="229"/>
      <c r="AF90" s="229"/>
      <c r="AG90" s="229"/>
      <c r="AH90" s="229"/>
      <c r="AI90" s="229"/>
      <c r="AJ90" s="229"/>
      <c r="AK90" s="229"/>
      <c r="AL90" s="229"/>
      <c r="AM90" s="229"/>
      <c r="AN90" s="229"/>
      <c r="AO90" s="229"/>
      <c r="AP90" s="156"/>
      <c r="AQ90" s="156"/>
      <c r="AR90" s="156"/>
      <c r="AS90" s="156"/>
      <c r="AT90" s="156"/>
      <c r="AU90" s="156"/>
      <c r="AV90" s="156"/>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c r="BS90" s="113"/>
      <c r="BT90" s="113"/>
      <c r="BU90" s="113"/>
      <c r="BV90" s="113"/>
      <c r="BW90" s="113"/>
      <c r="BX90" s="113"/>
      <c r="BY90" s="113"/>
      <c r="BZ90" s="113"/>
      <c r="CA90" s="113"/>
      <c r="CB90" s="113"/>
      <c r="CC90" s="113"/>
      <c r="CD90" s="113"/>
      <c r="CE90" s="113"/>
      <c r="CF90" s="113"/>
      <c r="CG90" s="113"/>
      <c r="CH90" s="113"/>
      <c r="CI90" s="113"/>
      <c r="CJ90" s="113"/>
      <c r="CK90" s="113"/>
      <c r="CL90" s="113"/>
      <c r="CM90" s="113"/>
      <c r="CN90" s="113"/>
      <c r="CO90" s="113"/>
      <c r="CP90" s="113"/>
      <c r="CQ90" s="113"/>
      <c r="CR90" s="113"/>
      <c r="CS90" s="113"/>
      <c r="CT90" s="113"/>
      <c r="CU90" s="113"/>
      <c r="CV90" s="113"/>
      <c r="CW90" s="113"/>
      <c r="CX90" s="113"/>
      <c r="CY90" s="113"/>
      <c r="CZ90" s="113"/>
      <c r="DA90" s="113"/>
      <c r="DB90" s="113"/>
      <c r="DC90" s="113"/>
      <c r="DD90" s="113"/>
      <c r="DE90" s="113"/>
      <c r="DF90" s="113"/>
      <c r="DG90" s="113"/>
      <c r="DH90" s="113"/>
      <c r="DI90" s="113"/>
      <c r="DJ90" s="113"/>
      <c r="DK90" s="113"/>
      <c r="DL90" s="113"/>
      <c r="DM90" s="113"/>
      <c r="DN90" s="113"/>
      <c r="DO90" s="113"/>
      <c r="DP90" s="113"/>
      <c r="DQ90" s="113"/>
      <c r="DR90" s="113"/>
      <c r="DS90" s="113"/>
      <c r="DT90" s="113"/>
      <c r="DU90" s="113"/>
      <c r="DV90" s="113"/>
      <c r="DW90" s="113"/>
      <c r="DX90" s="113"/>
      <c r="DY90" s="113"/>
      <c r="DZ90" s="113"/>
      <c r="EA90" s="113"/>
      <c r="EB90" s="113"/>
      <c r="EC90" s="113"/>
      <c r="ED90" s="113"/>
      <c r="EE90" s="113"/>
      <c r="EF90" s="113"/>
      <c r="EG90" s="113"/>
      <c r="EH90" s="113"/>
      <c r="EI90" s="113"/>
      <c r="EJ90" s="113"/>
    </row>
    <row r="91" spans="2:140" s="61" customFormat="1" x14ac:dyDescent="0.2">
      <c r="B91" s="247"/>
      <c r="C91" s="113"/>
      <c r="D91" s="113"/>
      <c r="E91" s="113"/>
      <c r="F91" s="113"/>
      <c r="G91" s="113"/>
      <c r="H91" s="113"/>
      <c r="I91" s="113"/>
      <c r="J91" s="113"/>
      <c r="K91" s="113"/>
      <c r="L91" s="113"/>
      <c r="M91" s="113"/>
      <c r="N91" s="113"/>
      <c r="O91" s="113"/>
      <c r="P91" s="113"/>
      <c r="Q91" s="229"/>
      <c r="R91" s="229"/>
      <c r="S91" s="229"/>
      <c r="T91" s="229"/>
      <c r="U91" s="229"/>
      <c r="V91" s="229"/>
      <c r="W91" s="229"/>
      <c r="X91" s="229"/>
      <c r="Y91" s="229"/>
      <c r="Z91" s="229"/>
      <c r="AA91" s="229"/>
      <c r="AB91" s="229"/>
      <c r="AC91" s="229"/>
      <c r="AD91" s="229"/>
      <c r="AE91" s="229"/>
      <c r="AF91" s="229"/>
      <c r="AG91" s="229"/>
      <c r="AH91" s="229"/>
      <c r="AI91" s="229"/>
      <c r="AJ91" s="229"/>
      <c r="AK91" s="229"/>
      <c r="AL91" s="229"/>
      <c r="AM91" s="229"/>
      <c r="AN91" s="229"/>
      <c r="AO91" s="229"/>
      <c r="AP91" s="156"/>
      <c r="AQ91" s="156"/>
      <c r="AR91" s="156"/>
      <c r="AS91" s="156"/>
      <c r="AT91" s="156"/>
      <c r="AU91" s="156"/>
      <c r="AV91" s="156"/>
      <c r="AW91" s="113"/>
      <c r="AX91" s="113"/>
      <c r="AY91" s="113"/>
      <c r="AZ91" s="113"/>
      <c r="BA91" s="113"/>
      <c r="BB91" s="113"/>
      <c r="BC91" s="113"/>
      <c r="BD91" s="113"/>
      <c r="BE91" s="113"/>
      <c r="BF91" s="113"/>
      <c r="BG91" s="113"/>
      <c r="BH91" s="113"/>
      <c r="BI91" s="113"/>
      <c r="BJ91" s="113"/>
      <c r="BK91" s="113"/>
      <c r="BL91" s="113"/>
      <c r="BM91" s="113"/>
      <c r="BN91" s="113"/>
      <c r="BO91" s="113"/>
      <c r="BP91" s="113"/>
      <c r="BQ91" s="113"/>
      <c r="BR91" s="113"/>
      <c r="BS91" s="113"/>
      <c r="BT91" s="113"/>
      <c r="BU91" s="113"/>
      <c r="BV91" s="113"/>
      <c r="BW91" s="113"/>
      <c r="BX91" s="113"/>
      <c r="BY91" s="113"/>
      <c r="BZ91" s="113"/>
      <c r="CA91" s="113"/>
      <c r="CB91" s="113"/>
      <c r="CC91" s="113"/>
      <c r="CD91" s="113"/>
      <c r="CE91" s="113"/>
      <c r="CF91" s="113"/>
      <c r="CG91" s="113"/>
      <c r="CH91" s="113"/>
      <c r="CI91" s="113"/>
      <c r="CJ91" s="113"/>
      <c r="CK91" s="113"/>
      <c r="CL91" s="113"/>
      <c r="CM91" s="113"/>
      <c r="CN91" s="113"/>
      <c r="CO91" s="113"/>
      <c r="CP91" s="113"/>
      <c r="CQ91" s="113"/>
      <c r="CR91" s="113"/>
      <c r="CS91" s="113"/>
      <c r="CT91" s="113"/>
      <c r="CU91" s="113"/>
      <c r="CV91" s="113"/>
      <c r="CW91" s="113"/>
      <c r="CX91" s="113"/>
      <c r="CY91" s="113"/>
      <c r="CZ91" s="113"/>
      <c r="DA91" s="113"/>
      <c r="DB91" s="113"/>
      <c r="DC91" s="113"/>
      <c r="DD91" s="113"/>
      <c r="DE91" s="113"/>
      <c r="DF91" s="113"/>
      <c r="DG91" s="113"/>
      <c r="DH91" s="113"/>
      <c r="DI91" s="113"/>
      <c r="DJ91" s="113"/>
      <c r="DK91" s="113"/>
      <c r="DL91" s="113"/>
      <c r="DM91" s="113"/>
      <c r="DN91" s="113"/>
      <c r="DO91" s="113"/>
      <c r="DP91" s="113"/>
      <c r="DQ91" s="113"/>
      <c r="DR91" s="113"/>
      <c r="DS91" s="113"/>
      <c r="DT91" s="113"/>
      <c r="DU91" s="113"/>
      <c r="DV91" s="113"/>
      <c r="DW91" s="113"/>
      <c r="DX91" s="113"/>
      <c r="DY91" s="113"/>
      <c r="DZ91" s="113"/>
      <c r="EA91" s="113"/>
      <c r="EB91" s="113"/>
      <c r="EC91" s="113"/>
      <c r="ED91" s="113"/>
      <c r="EE91" s="113"/>
      <c r="EF91" s="113"/>
      <c r="EG91" s="113"/>
      <c r="EH91" s="113"/>
      <c r="EI91" s="113"/>
      <c r="EJ91" s="113"/>
    </row>
    <row r="92" spans="2:140" s="61" customFormat="1" x14ac:dyDescent="0.2">
      <c r="B92" s="247"/>
      <c r="C92" s="113"/>
      <c r="D92" s="113"/>
      <c r="E92" s="113"/>
      <c r="F92" s="113"/>
      <c r="G92" s="113"/>
      <c r="H92" s="113"/>
      <c r="I92" s="113"/>
      <c r="J92" s="113"/>
      <c r="K92" s="113"/>
      <c r="L92" s="113"/>
      <c r="M92" s="113"/>
      <c r="N92" s="113"/>
      <c r="O92" s="113"/>
      <c r="P92" s="113"/>
      <c r="Q92" s="229"/>
      <c r="R92" s="229"/>
      <c r="S92" s="229"/>
      <c r="T92" s="229"/>
      <c r="U92" s="229"/>
      <c r="V92" s="229"/>
      <c r="W92" s="229"/>
      <c r="X92" s="229"/>
      <c r="Y92" s="229"/>
      <c r="Z92" s="229"/>
      <c r="AA92" s="229"/>
      <c r="AB92" s="229"/>
      <c r="AC92" s="229"/>
      <c r="AD92" s="229"/>
      <c r="AE92" s="229"/>
      <c r="AF92" s="229"/>
      <c r="AG92" s="229"/>
      <c r="AH92" s="229"/>
      <c r="AI92" s="229"/>
      <c r="AJ92" s="229"/>
      <c r="AK92" s="229"/>
      <c r="AL92" s="229"/>
      <c r="AM92" s="229"/>
      <c r="AN92" s="229"/>
      <c r="AO92" s="229"/>
      <c r="AP92" s="156"/>
      <c r="AQ92" s="156"/>
      <c r="AR92" s="156"/>
      <c r="AS92" s="156"/>
      <c r="AT92" s="156"/>
      <c r="AU92" s="156"/>
      <c r="AV92" s="156"/>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c r="BS92" s="113"/>
      <c r="BT92" s="113"/>
      <c r="BU92" s="113"/>
      <c r="BV92" s="113"/>
      <c r="BW92" s="113"/>
      <c r="BX92" s="113"/>
      <c r="BY92" s="113"/>
      <c r="BZ92" s="113"/>
      <c r="CA92" s="113"/>
      <c r="CB92" s="113"/>
      <c r="CC92" s="113"/>
      <c r="CD92" s="113"/>
      <c r="CE92" s="113"/>
      <c r="CF92" s="113"/>
      <c r="CG92" s="113"/>
      <c r="CH92" s="113"/>
      <c r="CI92" s="113"/>
      <c r="CJ92" s="113"/>
      <c r="CK92" s="113"/>
      <c r="CL92" s="113"/>
      <c r="CM92" s="113"/>
      <c r="CN92" s="113"/>
      <c r="CO92" s="113"/>
      <c r="CP92" s="113"/>
      <c r="CQ92" s="113"/>
      <c r="CR92" s="113"/>
      <c r="CS92" s="113"/>
      <c r="CT92" s="113"/>
      <c r="CU92" s="113"/>
      <c r="CV92" s="113"/>
      <c r="CW92" s="113"/>
      <c r="CX92" s="113"/>
      <c r="CY92" s="113"/>
      <c r="CZ92" s="113"/>
      <c r="DA92" s="113"/>
      <c r="DB92" s="113"/>
      <c r="DC92" s="113"/>
      <c r="DD92" s="113"/>
      <c r="DE92" s="113"/>
      <c r="DF92" s="113"/>
      <c r="DG92" s="113"/>
      <c r="DH92" s="113"/>
      <c r="DI92" s="113"/>
      <c r="DJ92" s="113"/>
      <c r="DK92" s="113"/>
      <c r="DL92" s="113"/>
      <c r="DM92" s="113"/>
      <c r="DN92" s="113"/>
      <c r="DO92" s="113"/>
      <c r="DP92" s="113"/>
      <c r="DQ92" s="113"/>
      <c r="DR92" s="113"/>
      <c r="DS92" s="113"/>
      <c r="DT92" s="113"/>
      <c r="DU92" s="113"/>
      <c r="DV92" s="113"/>
      <c r="DW92" s="113"/>
      <c r="DX92" s="113"/>
      <c r="DY92" s="113"/>
      <c r="DZ92" s="113"/>
      <c r="EA92" s="113"/>
      <c r="EB92" s="113"/>
      <c r="EC92" s="113"/>
      <c r="ED92" s="113"/>
      <c r="EE92" s="113"/>
      <c r="EF92" s="113"/>
      <c r="EG92" s="113"/>
      <c r="EH92" s="113"/>
      <c r="EI92" s="113"/>
      <c r="EJ92" s="113"/>
    </row>
    <row r="93" spans="2:140" s="61" customFormat="1" x14ac:dyDescent="0.2">
      <c r="B93" s="247"/>
      <c r="C93" s="113"/>
      <c r="D93" s="113"/>
      <c r="E93" s="113"/>
      <c r="F93" s="113"/>
      <c r="G93" s="113"/>
      <c r="H93" s="113"/>
      <c r="I93" s="113"/>
      <c r="J93" s="113"/>
      <c r="K93" s="113"/>
      <c r="L93" s="113"/>
      <c r="M93" s="113"/>
      <c r="N93" s="113"/>
      <c r="O93" s="113"/>
      <c r="P93" s="113"/>
      <c r="Q93" s="229"/>
      <c r="R93" s="229"/>
      <c r="S93" s="229"/>
      <c r="T93" s="229"/>
      <c r="U93" s="229"/>
      <c r="V93" s="229"/>
      <c r="W93" s="229"/>
      <c r="X93" s="229"/>
      <c r="Y93" s="229"/>
      <c r="Z93" s="229"/>
      <c r="AA93" s="229"/>
      <c r="AB93" s="229"/>
      <c r="AC93" s="229"/>
      <c r="AD93" s="229"/>
      <c r="AE93" s="229"/>
      <c r="AF93" s="229"/>
      <c r="AG93" s="229"/>
      <c r="AH93" s="229"/>
      <c r="AI93" s="229"/>
      <c r="AJ93" s="229"/>
      <c r="AK93" s="229"/>
      <c r="AL93" s="229"/>
      <c r="AM93" s="229"/>
      <c r="AN93" s="229"/>
      <c r="AO93" s="229"/>
      <c r="AP93" s="156"/>
      <c r="AQ93" s="156"/>
      <c r="AR93" s="156"/>
      <c r="AS93" s="156"/>
      <c r="AT93" s="156"/>
      <c r="AU93" s="156"/>
      <c r="AV93" s="156"/>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c r="BS93" s="113"/>
      <c r="BT93" s="113"/>
      <c r="BU93" s="113"/>
      <c r="BV93" s="113"/>
      <c r="BW93" s="113"/>
      <c r="BX93" s="113"/>
      <c r="BY93" s="113"/>
      <c r="BZ93" s="113"/>
      <c r="CA93" s="113"/>
      <c r="CB93" s="113"/>
      <c r="CC93" s="113"/>
      <c r="CD93" s="113"/>
      <c r="CE93" s="113"/>
      <c r="CF93" s="113"/>
      <c r="CG93" s="113"/>
      <c r="CH93" s="113"/>
      <c r="CI93" s="113"/>
      <c r="CJ93" s="113"/>
      <c r="CK93" s="113"/>
      <c r="CL93" s="113"/>
      <c r="CM93" s="113"/>
      <c r="CN93" s="113"/>
      <c r="CO93" s="113"/>
      <c r="CP93" s="113"/>
      <c r="CQ93" s="113"/>
      <c r="CR93" s="113"/>
      <c r="CS93" s="113"/>
      <c r="CT93" s="113"/>
      <c r="CU93" s="113"/>
      <c r="CV93" s="113"/>
      <c r="CW93" s="113"/>
      <c r="CX93" s="113"/>
      <c r="CY93" s="113"/>
      <c r="CZ93" s="113"/>
      <c r="DA93" s="113"/>
      <c r="DB93" s="113"/>
      <c r="DC93" s="113"/>
      <c r="DD93" s="113"/>
      <c r="DE93" s="113"/>
      <c r="DF93" s="113"/>
      <c r="DG93" s="113"/>
      <c r="DH93" s="113"/>
      <c r="DI93" s="113"/>
      <c r="DJ93" s="113"/>
      <c r="DK93" s="113"/>
      <c r="DL93" s="113"/>
      <c r="DM93" s="113"/>
      <c r="DN93" s="113"/>
      <c r="DO93" s="113"/>
      <c r="DP93" s="113"/>
      <c r="DQ93" s="113"/>
      <c r="DR93" s="113"/>
      <c r="DS93" s="113"/>
      <c r="DT93" s="113"/>
      <c r="DU93" s="113"/>
      <c r="DV93" s="113"/>
      <c r="DW93" s="113"/>
      <c r="DX93" s="113"/>
      <c r="DY93" s="113"/>
      <c r="DZ93" s="113"/>
      <c r="EA93" s="113"/>
      <c r="EB93" s="113"/>
      <c r="EC93" s="113"/>
      <c r="ED93" s="113"/>
      <c r="EE93" s="113"/>
      <c r="EF93" s="113"/>
      <c r="EG93" s="113"/>
      <c r="EH93" s="113"/>
      <c r="EI93" s="113"/>
      <c r="EJ93" s="113"/>
    </row>
    <row r="94" spans="2:140" s="61" customFormat="1" x14ac:dyDescent="0.2">
      <c r="B94" s="247"/>
      <c r="C94" s="113"/>
      <c r="D94" s="113"/>
      <c r="E94" s="113"/>
      <c r="F94" s="113"/>
      <c r="G94" s="113"/>
      <c r="H94" s="113"/>
      <c r="I94" s="113"/>
      <c r="J94" s="113"/>
      <c r="K94" s="113"/>
      <c r="L94" s="113"/>
      <c r="M94" s="113"/>
      <c r="N94" s="113"/>
      <c r="O94" s="113"/>
      <c r="P94" s="113"/>
      <c r="Q94" s="229"/>
      <c r="R94" s="229"/>
      <c r="S94" s="229"/>
      <c r="T94" s="229"/>
      <c r="U94" s="229"/>
      <c r="V94" s="229"/>
      <c r="W94" s="229"/>
      <c r="X94" s="229"/>
      <c r="Y94" s="229"/>
      <c r="Z94" s="229"/>
      <c r="AA94" s="229"/>
      <c r="AB94" s="229"/>
      <c r="AC94" s="229"/>
      <c r="AD94" s="229"/>
      <c r="AE94" s="229"/>
      <c r="AF94" s="229"/>
      <c r="AG94" s="229"/>
      <c r="AH94" s="229"/>
      <c r="AI94" s="229"/>
      <c r="AJ94" s="229"/>
      <c r="AK94" s="229"/>
      <c r="AL94" s="229"/>
      <c r="AM94" s="229"/>
      <c r="AN94" s="229"/>
      <c r="AO94" s="229"/>
      <c r="AP94" s="156"/>
      <c r="AQ94" s="156"/>
      <c r="AR94" s="156"/>
      <c r="AS94" s="156"/>
      <c r="AT94" s="156"/>
      <c r="AU94" s="156"/>
      <c r="AV94" s="156"/>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c r="BS94" s="113"/>
      <c r="BT94" s="113"/>
      <c r="BU94" s="113"/>
      <c r="BV94" s="113"/>
      <c r="BW94" s="113"/>
      <c r="BX94" s="113"/>
      <c r="BY94" s="113"/>
      <c r="BZ94" s="113"/>
      <c r="CA94" s="113"/>
      <c r="CB94" s="113"/>
      <c r="CC94" s="113"/>
      <c r="CD94" s="113"/>
      <c r="CE94" s="113"/>
      <c r="CF94" s="113"/>
      <c r="CG94" s="113"/>
      <c r="CH94" s="113"/>
      <c r="CI94" s="113"/>
      <c r="CJ94" s="113"/>
      <c r="CK94" s="113"/>
      <c r="CL94" s="113"/>
      <c r="CM94" s="113"/>
      <c r="CN94" s="113"/>
      <c r="CO94" s="113"/>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c r="EA94" s="113"/>
      <c r="EB94" s="113"/>
      <c r="EC94" s="113"/>
      <c r="ED94" s="113"/>
      <c r="EE94" s="113"/>
      <c r="EF94" s="113"/>
      <c r="EG94" s="113"/>
      <c r="EH94" s="113"/>
      <c r="EI94" s="113"/>
      <c r="EJ94" s="113"/>
    </row>
    <row r="95" spans="2:140" s="61" customFormat="1" x14ac:dyDescent="0.2">
      <c r="B95" s="247"/>
      <c r="C95" s="113"/>
      <c r="D95" s="113"/>
      <c r="E95" s="113"/>
      <c r="F95" s="113"/>
      <c r="G95" s="113"/>
      <c r="H95" s="113"/>
      <c r="I95" s="113"/>
      <c r="J95" s="113"/>
      <c r="K95" s="113"/>
      <c r="L95" s="113"/>
      <c r="M95" s="113"/>
      <c r="N95" s="113"/>
      <c r="O95" s="113"/>
      <c r="P95" s="113"/>
      <c r="Q95" s="229"/>
      <c r="R95" s="229"/>
      <c r="S95" s="229"/>
      <c r="T95" s="229"/>
      <c r="U95" s="229"/>
      <c r="V95" s="229"/>
      <c r="W95" s="229"/>
      <c r="X95" s="229"/>
      <c r="Y95" s="229"/>
      <c r="Z95" s="229"/>
      <c r="AA95" s="229"/>
      <c r="AB95" s="229"/>
      <c r="AC95" s="229"/>
      <c r="AD95" s="229"/>
      <c r="AE95" s="229"/>
      <c r="AF95" s="229"/>
      <c r="AG95" s="229"/>
      <c r="AH95" s="229"/>
      <c r="AI95" s="229"/>
      <c r="AJ95" s="229"/>
      <c r="AK95" s="229"/>
      <c r="AL95" s="229"/>
      <c r="AM95" s="229"/>
      <c r="AN95" s="229"/>
      <c r="AO95" s="229"/>
      <c r="AP95" s="156"/>
      <c r="AQ95" s="156"/>
      <c r="AR95" s="156"/>
      <c r="AS95" s="156"/>
      <c r="AT95" s="156"/>
      <c r="AU95" s="156"/>
      <c r="AV95" s="156"/>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c r="BS95" s="113"/>
      <c r="BT95" s="113"/>
      <c r="BU95" s="113"/>
      <c r="BV95" s="113"/>
      <c r="BW95" s="113"/>
      <c r="BX95" s="113"/>
      <c r="BY95" s="113"/>
      <c r="BZ95" s="113"/>
      <c r="CA95" s="113"/>
      <c r="CB95" s="113"/>
      <c r="CC95" s="113"/>
      <c r="CD95" s="113"/>
      <c r="CE95" s="113"/>
      <c r="CF95" s="113"/>
      <c r="CG95" s="113"/>
      <c r="CH95" s="113"/>
      <c r="CI95" s="113"/>
      <c r="CJ95" s="113"/>
      <c r="CK95" s="113"/>
      <c r="CL95" s="113"/>
      <c r="CM95" s="113"/>
      <c r="CN95" s="113"/>
      <c r="CO95" s="113"/>
      <c r="CP95" s="113"/>
      <c r="CQ95" s="113"/>
      <c r="CR95" s="113"/>
      <c r="CS95" s="113"/>
      <c r="CT95" s="113"/>
      <c r="CU95" s="113"/>
      <c r="CV95" s="113"/>
      <c r="CW95" s="113"/>
      <c r="CX95" s="113"/>
      <c r="CY95" s="113"/>
      <c r="CZ95" s="113"/>
      <c r="DA95" s="113"/>
      <c r="DB95" s="113"/>
      <c r="DC95" s="113"/>
      <c r="DD95" s="113"/>
      <c r="DE95" s="113"/>
      <c r="DF95" s="113"/>
      <c r="DG95" s="113"/>
      <c r="DH95" s="113"/>
      <c r="DI95" s="113"/>
      <c r="DJ95" s="113"/>
      <c r="DK95" s="113"/>
      <c r="DL95" s="113"/>
      <c r="DM95" s="113"/>
      <c r="DN95" s="113"/>
      <c r="DO95" s="113"/>
      <c r="DP95" s="113"/>
      <c r="DQ95" s="113"/>
      <c r="DR95" s="113"/>
      <c r="DS95" s="113"/>
      <c r="DT95" s="113"/>
      <c r="DU95" s="113"/>
      <c r="DV95" s="113"/>
      <c r="DW95" s="113"/>
      <c r="DX95" s="113"/>
      <c r="DY95" s="113"/>
      <c r="DZ95" s="113"/>
      <c r="EA95" s="113"/>
      <c r="EB95" s="113"/>
      <c r="EC95" s="113"/>
      <c r="ED95" s="113"/>
      <c r="EE95" s="113"/>
      <c r="EF95" s="113"/>
      <c r="EG95" s="113"/>
      <c r="EH95" s="113"/>
      <c r="EI95" s="113"/>
      <c r="EJ95" s="113"/>
    </row>
    <row r="96" spans="2:140" s="61" customFormat="1" x14ac:dyDescent="0.2">
      <c r="B96" s="247"/>
      <c r="C96" s="113"/>
      <c r="D96" s="113"/>
      <c r="E96" s="113"/>
      <c r="F96" s="113"/>
      <c r="G96" s="113"/>
      <c r="H96" s="113"/>
      <c r="I96" s="113"/>
      <c r="J96" s="113"/>
      <c r="K96" s="113"/>
      <c r="L96" s="113"/>
      <c r="M96" s="113"/>
      <c r="N96" s="113"/>
      <c r="O96" s="113"/>
      <c r="P96" s="113"/>
      <c r="Q96" s="229"/>
      <c r="R96" s="229"/>
      <c r="S96" s="229"/>
      <c r="T96" s="229"/>
      <c r="U96" s="229"/>
      <c r="V96" s="229"/>
      <c r="W96" s="229"/>
      <c r="X96" s="229"/>
      <c r="Y96" s="229"/>
      <c r="Z96" s="229"/>
      <c r="AA96" s="229"/>
      <c r="AB96" s="229"/>
      <c r="AC96" s="229"/>
      <c r="AD96" s="229"/>
      <c r="AE96" s="229"/>
      <c r="AF96" s="229"/>
      <c r="AG96" s="229"/>
      <c r="AH96" s="229"/>
      <c r="AI96" s="229"/>
      <c r="AJ96" s="229"/>
      <c r="AK96" s="229"/>
      <c r="AL96" s="229"/>
      <c r="AM96" s="229"/>
      <c r="AN96" s="229"/>
      <c r="AO96" s="229"/>
      <c r="AP96" s="156"/>
      <c r="AQ96" s="156"/>
      <c r="AR96" s="156"/>
      <c r="AS96" s="156"/>
      <c r="AT96" s="156"/>
      <c r="AU96" s="156"/>
      <c r="AV96" s="156"/>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3"/>
      <c r="DV96" s="113"/>
      <c r="DW96" s="113"/>
      <c r="DX96" s="113"/>
      <c r="DY96" s="113"/>
      <c r="DZ96" s="113"/>
      <c r="EA96" s="113"/>
      <c r="EB96" s="113"/>
      <c r="EC96" s="113"/>
      <c r="ED96" s="113"/>
      <c r="EE96" s="113"/>
      <c r="EF96" s="113"/>
      <c r="EG96" s="113"/>
      <c r="EH96" s="113"/>
      <c r="EI96" s="113"/>
      <c r="EJ96" s="113"/>
    </row>
    <row r="97" spans="2:140" s="61" customFormat="1" x14ac:dyDescent="0.2">
      <c r="B97" s="247"/>
      <c r="C97" s="113"/>
      <c r="D97" s="113"/>
      <c r="E97" s="113"/>
      <c r="F97" s="113"/>
      <c r="G97" s="113"/>
      <c r="H97" s="113"/>
      <c r="I97" s="113"/>
      <c r="J97" s="113"/>
      <c r="K97" s="113"/>
      <c r="L97" s="113"/>
      <c r="M97" s="113"/>
      <c r="N97" s="113"/>
      <c r="O97" s="113"/>
      <c r="P97" s="113"/>
      <c r="Q97" s="229"/>
      <c r="R97" s="229"/>
      <c r="S97" s="229"/>
      <c r="T97" s="229"/>
      <c r="U97" s="229"/>
      <c r="V97" s="229"/>
      <c r="W97" s="229"/>
      <c r="X97" s="229"/>
      <c r="Y97" s="229"/>
      <c r="Z97" s="229"/>
      <c r="AA97" s="229"/>
      <c r="AB97" s="229"/>
      <c r="AC97" s="229"/>
      <c r="AD97" s="229"/>
      <c r="AE97" s="229"/>
      <c r="AF97" s="229"/>
      <c r="AG97" s="229"/>
      <c r="AH97" s="229"/>
      <c r="AI97" s="229"/>
      <c r="AJ97" s="229"/>
      <c r="AK97" s="229"/>
      <c r="AL97" s="229"/>
      <c r="AM97" s="229"/>
      <c r="AN97" s="229"/>
      <c r="AO97" s="229"/>
      <c r="AP97" s="156"/>
      <c r="AQ97" s="156"/>
      <c r="AR97" s="156"/>
      <c r="AS97" s="156"/>
      <c r="AT97" s="156"/>
      <c r="AU97" s="156"/>
      <c r="AV97" s="156"/>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c r="BS97" s="113"/>
      <c r="BT97" s="113"/>
      <c r="BU97" s="113"/>
      <c r="BV97" s="113"/>
      <c r="BW97" s="113"/>
      <c r="BX97" s="113"/>
      <c r="BY97" s="113"/>
      <c r="BZ97" s="113"/>
      <c r="CA97" s="113"/>
      <c r="CB97" s="113"/>
      <c r="CC97" s="113"/>
      <c r="CD97" s="113"/>
      <c r="CE97" s="113"/>
      <c r="CF97" s="113"/>
      <c r="CG97" s="113"/>
      <c r="CH97" s="113"/>
      <c r="CI97" s="113"/>
      <c r="CJ97" s="113"/>
      <c r="CK97" s="113"/>
      <c r="CL97" s="113"/>
      <c r="CM97" s="113"/>
      <c r="CN97" s="113"/>
      <c r="CO97" s="113"/>
      <c r="CP97" s="113"/>
      <c r="CQ97" s="113"/>
      <c r="CR97" s="113"/>
      <c r="CS97" s="113"/>
      <c r="CT97" s="113"/>
      <c r="CU97" s="113"/>
      <c r="CV97" s="113"/>
      <c r="CW97" s="113"/>
      <c r="CX97" s="113"/>
      <c r="CY97" s="113"/>
      <c r="CZ97" s="113"/>
      <c r="DA97" s="113"/>
      <c r="DB97" s="113"/>
      <c r="DC97" s="113"/>
      <c r="DD97" s="113"/>
      <c r="DE97" s="113"/>
      <c r="DF97" s="113"/>
      <c r="DG97" s="113"/>
      <c r="DH97" s="113"/>
      <c r="DI97" s="113"/>
      <c r="DJ97" s="113"/>
      <c r="DK97" s="113"/>
      <c r="DL97" s="113"/>
      <c r="DM97" s="113"/>
      <c r="DN97" s="113"/>
      <c r="DO97" s="113"/>
      <c r="DP97" s="113"/>
      <c r="DQ97" s="113"/>
      <c r="DR97" s="113"/>
      <c r="DS97" s="113"/>
      <c r="DT97" s="113"/>
      <c r="DU97" s="113"/>
      <c r="DV97" s="113"/>
      <c r="DW97" s="113"/>
      <c r="DX97" s="113"/>
      <c r="DY97" s="113"/>
      <c r="DZ97" s="113"/>
      <c r="EA97" s="113"/>
      <c r="EB97" s="113"/>
      <c r="EC97" s="113"/>
      <c r="ED97" s="113"/>
      <c r="EE97" s="113"/>
      <c r="EF97" s="113"/>
      <c r="EG97" s="113"/>
      <c r="EH97" s="113"/>
      <c r="EI97" s="113"/>
      <c r="EJ97" s="113"/>
    </row>
    <row r="98" spans="2:140" s="61" customFormat="1" x14ac:dyDescent="0.2">
      <c r="B98" s="247"/>
      <c r="C98" s="113"/>
      <c r="D98" s="113"/>
      <c r="E98" s="113"/>
      <c r="F98" s="113"/>
      <c r="G98" s="113"/>
      <c r="H98" s="113"/>
      <c r="I98" s="113"/>
      <c r="J98" s="113"/>
      <c r="K98" s="113"/>
      <c r="L98" s="113"/>
      <c r="M98" s="113"/>
      <c r="N98" s="113"/>
      <c r="O98" s="113"/>
      <c r="P98" s="113"/>
      <c r="Q98" s="229"/>
      <c r="R98" s="229"/>
      <c r="S98" s="229"/>
      <c r="T98" s="229"/>
      <c r="U98" s="229"/>
      <c r="V98" s="229"/>
      <c r="W98" s="229"/>
      <c r="X98" s="229"/>
      <c r="Y98" s="229"/>
      <c r="Z98" s="229"/>
      <c r="AA98" s="229"/>
      <c r="AB98" s="229"/>
      <c r="AC98" s="229"/>
      <c r="AD98" s="229"/>
      <c r="AE98" s="229"/>
      <c r="AF98" s="229"/>
      <c r="AG98" s="229"/>
      <c r="AH98" s="229"/>
      <c r="AI98" s="229"/>
      <c r="AJ98" s="229"/>
      <c r="AK98" s="229"/>
      <c r="AL98" s="229"/>
      <c r="AM98" s="229"/>
      <c r="AN98" s="229"/>
      <c r="AO98" s="229"/>
      <c r="AP98" s="156"/>
      <c r="AQ98" s="156"/>
      <c r="AR98" s="156"/>
      <c r="AS98" s="156"/>
      <c r="AT98" s="156"/>
      <c r="AU98" s="156"/>
      <c r="AV98" s="156"/>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c r="BS98" s="113"/>
      <c r="BT98" s="113"/>
      <c r="BU98" s="113"/>
      <c r="BV98" s="113"/>
      <c r="BW98" s="113"/>
      <c r="BX98" s="113"/>
      <c r="BY98" s="113"/>
      <c r="BZ98" s="113"/>
      <c r="CA98" s="113"/>
      <c r="CB98" s="113"/>
      <c r="CC98" s="113"/>
      <c r="CD98" s="113"/>
      <c r="CE98" s="113"/>
      <c r="CF98" s="113"/>
      <c r="CG98" s="113"/>
      <c r="CH98" s="113"/>
      <c r="CI98" s="113"/>
      <c r="CJ98" s="113"/>
      <c r="CK98" s="113"/>
      <c r="CL98" s="113"/>
      <c r="CM98" s="113"/>
      <c r="CN98" s="113"/>
      <c r="CO98" s="113"/>
      <c r="CP98" s="113"/>
      <c r="CQ98" s="113"/>
      <c r="CR98" s="113"/>
      <c r="CS98" s="113"/>
      <c r="CT98" s="113"/>
      <c r="CU98" s="113"/>
      <c r="CV98" s="113"/>
      <c r="CW98" s="113"/>
      <c r="CX98" s="113"/>
      <c r="CY98" s="113"/>
      <c r="CZ98" s="113"/>
      <c r="DA98" s="113"/>
      <c r="DB98" s="113"/>
      <c r="DC98" s="113"/>
      <c r="DD98" s="113"/>
      <c r="DE98" s="113"/>
      <c r="DF98" s="113"/>
      <c r="DG98" s="113"/>
      <c r="DH98" s="113"/>
      <c r="DI98" s="113"/>
      <c r="DJ98" s="113"/>
      <c r="DK98" s="113"/>
      <c r="DL98" s="113"/>
      <c r="DM98" s="113"/>
      <c r="DN98" s="113"/>
      <c r="DO98" s="113"/>
      <c r="DP98" s="113"/>
      <c r="DQ98" s="113"/>
      <c r="DR98" s="113"/>
      <c r="DS98" s="113"/>
      <c r="DT98" s="113"/>
      <c r="DU98" s="113"/>
      <c r="DV98" s="113"/>
      <c r="DW98" s="113"/>
      <c r="DX98" s="113"/>
      <c r="DY98" s="113"/>
      <c r="DZ98" s="113"/>
      <c r="EA98" s="113"/>
      <c r="EB98" s="113"/>
      <c r="EC98" s="113"/>
      <c r="ED98" s="113"/>
      <c r="EE98" s="113"/>
      <c r="EF98" s="113"/>
      <c r="EG98" s="113"/>
      <c r="EH98" s="113"/>
      <c r="EI98" s="113"/>
      <c r="EJ98" s="113"/>
    </row>
    <row r="99" spans="2:140" s="61" customFormat="1" x14ac:dyDescent="0.2">
      <c r="B99" s="247"/>
      <c r="C99" s="113"/>
      <c r="D99" s="113"/>
      <c r="E99" s="113"/>
      <c r="F99" s="113"/>
      <c r="G99" s="113"/>
      <c r="H99" s="113"/>
      <c r="I99" s="113"/>
      <c r="J99" s="113"/>
      <c r="K99" s="113"/>
      <c r="L99" s="113"/>
      <c r="M99" s="113"/>
      <c r="N99" s="113"/>
      <c r="O99" s="113"/>
      <c r="P99" s="113"/>
      <c r="Q99" s="229"/>
      <c r="R99" s="229"/>
      <c r="S99" s="229"/>
      <c r="T99" s="229"/>
      <c r="U99" s="229"/>
      <c r="V99" s="229"/>
      <c r="W99" s="229"/>
      <c r="X99" s="229"/>
      <c r="Y99" s="229"/>
      <c r="Z99" s="229"/>
      <c r="AA99" s="229"/>
      <c r="AB99" s="229"/>
      <c r="AC99" s="229"/>
      <c r="AD99" s="229"/>
      <c r="AE99" s="229"/>
      <c r="AF99" s="229"/>
      <c r="AG99" s="229"/>
      <c r="AH99" s="229"/>
      <c r="AI99" s="229"/>
      <c r="AJ99" s="229"/>
      <c r="AK99" s="229"/>
      <c r="AL99" s="229"/>
      <c r="AM99" s="229"/>
      <c r="AN99" s="229"/>
      <c r="AO99" s="229"/>
      <c r="AP99" s="156"/>
      <c r="AQ99" s="156"/>
      <c r="AR99" s="156"/>
      <c r="AS99" s="156"/>
      <c r="AT99" s="156"/>
      <c r="AU99" s="156"/>
      <c r="AV99" s="156"/>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c r="BS99" s="113"/>
      <c r="BT99" s="113"/>
      <c r="BU99" s="113"/>
      <c r="BV99" s="113"/>
      <c r="BW99" s="113"/>
      <c r="BX99" s="113"/>
      <c r="BY99" s="113"/>
      <c r="BZ99" s="113"/>
      <c r="CA99" s="113"/>
      <c r="CB99" s="113"/>
      <c r="CC99" s="113"/>
      <c r="CD99" s="113"/>
      <c r="CE99" s="113"/>
      <c r="CF99" s="113"/>
      <c r="CG99" s="113"/>
      <c r="CH99" s="113"/>
      <c r="CI99" s="113"/>
      <c r="CJ99" s="113"/>
      <c r="CK99" s="113"/>
      <c r="CL99" s="113"/>
      <c r="CM99" s="113"/>
      <c r="CN99" s="113"/>
      <c r="CO99" s="113"/>
      <c r="CP99" s="113"/>
      <c r="CQ99" s="113"/>
      <c r="CR99" s="113"/>
      <c r="CS99" s="113"/>
      <c r="CT99" s="113"/>
      <c r="CU99" s="113"/>
      <c r="CV99" s="113"/>
      <c r="CW99" s="113"/>
      <c r="CX99" s="113"/>
      <c r="CY99" s="113"/>
      <c r="CZ99" s="113"/>
      <c r="DA99" s="113"/>
      <c r="DB99" s="113"/>
      <c r="DC99" s="113"/>
      <c r="DD99" s="113"/>
      <c r="DE99" s="113"/>
      <c r="DF99" s="113"/>
      <c r="DG99" s="113"/>
      <c r="DH99" s="113"/>
      <c r="DI99" s="113"/>
      <c r="DJ99" s="113"/>
      <c r="DK99" s="113"/>
      <c r="DL99" s="113"/>
      <c r="DM99" s="113"/>
      <c r="DN99" s="113"/>
      <c r="DO99" s="113"/>
      <c r="DP99" s="113"/>
      <c r="DQ99" s="113"/>
      <c r="DR99" s="113"/>
      <c r="DS99" s="113"/>
      <c r="DT99" s="113"/>
      <c r="DU99" s="113"/>
      <c r="DV99" s="113"/>
      <c r="DW99" s="113"/>
      <c r="DX99" s="113"/>
      <c r="DY99" s="113"/>
      <c r="DZ99" s="113"/>
      <c r="EA99" s="113"/>
      <c r="EB99" s="113"/>
      <c r="EC99" s="113"/>
      <c r="ED99" s="113"/>
      <c r="EE99" s="113"/>
      <c r="EF99" s="113"/>
      <c r="EG99" s="113"/>
      <c r="EH99" s="113"/>
      <c r="EI99" s="113"/>
      <c r="EJ99" s="113"/>
    </row>
    <row r="100" spans="2:140" s="61" customFormat="1" x14ac:dyDescent="0.2">
      <c r="B100" s="247"/>
      <c r="C100" s="113"/>
      <c r="D100" s="113"/>
      <c r="E100" s="113"/>
      <c r="F100" s="113"/>
      <c r="G100" s="113"/>
      <c r="H100" s="113"/>
      <c r="I100" s="113"/>
      <c r="J100" s="113"/>
      <c r="K100" s="113"/>
      <c r="L100" s="113"/>
      <c r="M100" s="113"/>
      <c r="N100" s="113"/>
      <c r="O100" s="113"/>
      <c r="P100" s="113"/>
      <c r="Q100" s="229"/>
      <c r="R100" s="229"/>
      <c r="S100" s="229"/>
      <c r="T100" s="229"/>
      <c r="U100" s="229"/>
      <c r="V100" s="229"/>
      <c r="W100" s="229"/>
      <c r="X100" s="229"/>
      <c r="Y100" s="229"/>
      <c r="Z100" s="229"/>
      <c r="AA100" s="229"/>
      <c r="AB100" s="229"/>
      <c r="AC100" s="229"/>
      <c r="AD100" s="229"/>
      <c r="AE100" s="229"/>
      <c r="AF100" s="229"/>
      <c r="AG100" s="229"/>
      <c r="AH100" s="229"/>
      <c r="AI100" s="229"/>
      <c r="AJ100" s="229"/>
      <c r="AK100" s="229"/>
      <c r="AL100" s="229"/>
      <c r="AM100" s="229"/>
      <c r="AN100" s="229"/>
      <c r="AO100" s="229"/>
      <c r="AP100" s="156"/>
      <c r="AQ100" s="156"/>
      <c r="AR100" s="156"/>
      <c r="AS100" s="156"/>
      <c r="AT100" s="156"/>
      <c r="AU100" s="156"/>
      <c r="AV100" s="156"/>
      <c r="AW100" s="113"/>
      <c r="AX100" s="113"/>
      <c r="AY100" s="113"/>
      <c r="AZ100" s="113"/>
      <c r="BA100" s="113"/>
      <c r="BB100" s="113"/>
      <c r="BC100" s="113"/>
      <c r="BD100" s="113"/>
      <c r="BE100" s="113"/>
      <c r="BF100" s="113"/>
      <c r="BG100" s="113"/>
      <c r="BH100" s="113"/>
      <c r="BI100" s="113"/>
      <c r="BJ100" s="113"/>
      <c r="BK100" s="113"/>
      <c r="BL100" s="113"/>
      <c r="BM100" s="113"/>
      <c r="BN100" s="113"/>
      <c r="BO100" s="113"/>
      <c r="BP100" s="113"/>
      <c r="BQ100" s="113"/>
      <c r="BR100" s="113"/>
      <c r="BS100" s="113"/>
      <c r="BT100" s="113"/>
      <c r="BU100" s="113"/>
      <c r="BV100" s="113"/>
      <c r="BW100" s="113"/>
      <c r="BX100" s="113"/>
      <c r="BY100" s="113"/>
      <c r="BZ100" s="113"/>
      <c r="CA100" s="113"/>
      <c r="CB100" s="113"/>
      <c r="CC100" s="113"/>
      <c r="CD100" s="113"/>
      <c r="CE100" s="113"/>
      <c r="CF100" s="113"/>
      <c r="CG100" s="113"/>
      <c r="CH100" s="113"/>
      <c r="CI100" s="113"/>
      <c r="CJ100" s="113"/>
      <c r="CK100" s="113"/>
      <c r="CL100" s="113"/>
      <c r="CM100" s="113"/>
      <c r="CN100" s="113"/>
      <c r="CO100" s="113"/>
      <c r="CP100" s="113"/>
      <c r="CQ100" s="113"/>
      <c r="CR100" s="113"/>
      <c r="CS100" s="113"/>
      <c r="CT100" s="113"/>
      <c r="CU100" s="113"/>
      <c r="CV100" s="113"/>
      <c r="CW100" s="113"/>
      <c r="CX100" s="113"/>
      <c r="CY100" s="113"/>
      <c r="CZ100" s="113"/>
      <c r="DA100" s="113"/>
      <c r="DB100" s="113"/>
      <c r="DC100" s="113"/>
      <c r="DD100" s="113"/>
      <c r="DE100" s="113"/>
      <c r="DF100" s="113"/>
      <c r="DG100" s="113"/>
      <c r="DH100" s="113"/>
      <c r="DI100" s="113"/>
      <c r="DJ100" s="113"/>
      <c r="DK100" s="113"/>
      <c r="DL100" s="113"/>
      <c r="DM100" s="113"/>
      <c r="DN100" s="113"/>
      <c r="DO100" s="113"/>
      <c r="DP100" s="113"/>
      <c r="DQ100" s="113"/>
      <c r="DR100" s="113"/>
      <c r="DS100" s="113"/>
      <c r="DT100" s="113"/>
      <c r="DU100" s="113"/>
      <c r="DV100" s="113"/>
      <c r="DW100" s="113"/>
      <c r="DX100" s="113"/>
      <c r="DY100" s="113"/>
      <c r="DZ100" s="113"/>
      <c r="EA100" s="113"/>
      <c r="EB100" s="113"/>
      <c r="EC100" s="113"/>
      <c r="ED100" s="113"/>
      <c r="EE100" s="113"/>
      <c r="EF100" s="113"/>
      <c r="EG100" s="113"/>
      <c r="EH100" s="113"/>
      <c r="EI100" s="113"/>
      <c r="EJ100" s="113"/>
    </row>
    <row r="101" spans="2:140" s="61" customFormat="1" x14ac:dyDescent="0.2">
      <c r="B101" s="247"/>
      <c r="C101" s="113"/>
      <c r="D101" s="113"/>
      <c r="E101" s="113"/>
      <c r="F101" s="113"/>
      <c r="G101" s="113"/>
      <c r="H101" s="113"/>
      <c r="I101" s="113"/>
      <c r="J101" s="113"/>
      <c r="K101" s="113"/>
      <c r="L101" s="113"/>
      <c r="M101" s="113"/>
      <c r="N101" s="113"/>
      <c r="O101" s="113"/>
      <c r="P101" s="113"/>
      <c r="Q101" s="229"/>
      <c r="R101" s="229"/>
      <c r="S101" s="229"/>
      <c r="T101" s="229"/>
      <c r="U101" s="229"/>
      <c r="V101" s="229"/>
      <c r="W101" s="229"/>
      <c r="X101" s="229"/>
      <c r="Y101" s="229"/>
      <c r="Z101" s="229"/>
      <c r="AA101" s="229"/>
      <c r="AB101" s="229"/>
      <c r="AC101" s="229"/>
      <c r="AD101" s="229"/>
      <c r="AE101" s="229"/>
      <c r="AF101" s="229"/>
      <c r="AG101" s="229"/>
      <c r="AH101" s="229"/>
      <c r="AI101" s="229"/>
      <c r="AJ101" s="229"/>
      <c r="AK101" s="229"/>
      <c r="AL101" s="229"/>
      <c r="AM101" s="229"/>
      <c r="AN101" s="229"/>
      <c r="AO101" s="229"/>
      <c r="AP101" s="156"/>
      <c r="AQ101" s="156"/>
      <c r="AR101" s="156"/>
      <c r="AS101" s="156"/>
      <c r="AT101" s="156"/>
      <c r="AU101" s="156"/>
      <c r="AV101" s="156"/>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c r="BR101" s="113"/>
      <c r="BS101" s="113"/>
      <c r="BT101" s="113"/>
      <c r="BU101" s="113"/>
      <c r="BV101" s="113"/>
      <c r="BW101" s="113"/>
      <c r="BX101" s="113"/>
      <c r="BY101" s="113"/>
      <c r="BZ101" s="113"/>
      <c r="CA101" s="113"/>
      <c r="CB101" s="113"/>
      <c r="CC101" s="113"/>
      <c r="CD101" s="113"/>
      <c r="CE101" s="113"/>
      <c r="CF101" s="113"/>
      <c r="CG101" s="113"/>
      <c r="CH101" s="113"/>
      <c r="CI101" s="113"/>
      <c r="CJ101" s="113"/>
      <c r="CK101" s="113"/>
      <c r="CL101" s="113"/>
      <c r="CM101" s="113"/>
      <c r="CN101" s="113"/>
      <c r="CO101" s="113"/>
      <c r="CP101" s="113"/>
      <c r="CQ101" s="113"/>
      <c r="CR101" s="113"/>
      <c r="CS101" s="113"/>
      <c r="CT101" s="113"/>
      <c r="CU101" s="113"/>
      <c r="CV101" s="113"/>
      <c r="CW101" s="113"/>
      <c r="CX101" s="113"/>
      <c r="CY101" s="113"/>
      <c r="CZ101" s="113"/>
      <c r="DA101" s="113"/>
      <c r="DB101" s="113"/>
      <c r="DC101" s="113"/>
      <c r="DD101" s="113"/>
      <c r="DE101" s="113"/>
      <c r="DF101" s="113"/>
      <c r="DG101" s="113"/>
      <c r="DH101" s="113"/>
      <c r="DI101" s="113"/>
      <c r="DJ101" s="113"/>
      <c r="DK101" s="113"/>
      <c r="DL101" s="113"/>
      <c r="DM101" s="113"/>
      <c r="DN101" s="113"/>
      <c r="DO101" s="113"/>
      <c r="DP101" s="113"/>
      <c r="DQ101" s="113"/>
      <c r="DR101" s="113"/>
      <c r="DS101" s="113"/>
      <c r="DT101" s="113"/>
      <c r="DU101" s="113"/>
      <c r="DV101" s="113"/>
      <c r="DW101" s="113"/>
      <c r="DX101" s="113"/>
      <c r="DY101" s="113"/>
      <c r="DZ101" s="113"/>
      <c r="EA101" s="113"/>
      <c r="EB101" s="113"/>
      <c r="EC101" s="113"/>
      <c r="ED101" s="113"/>
      <c r="EE101" s="113"/>
      <c r="EF101" s="113"/>
      <c r="EG101" s="113"/>
      <c r="EH101" s="113"/>
      <c r="EI101" s="113"/>
      <c r="EJ101" s="113"/>
    </row>
    <row r="102" spans="2:140" s="61" customFormat="1" x14ac:dyDescent="0.2">
      <c r="B102" s="247"/>
      <c r="C102" s="113"/>
      <c r="D102" s="113"/>
      <c r="E102" s="113"/>
      <c r="F102" s="113"/>
      <c r="G102" s="113"/>
      <c r="H102" s="113"/>
      <c r="I102" s="113"/>
      <c r="J102" s="113"/>
      <c r="K102" s="113"/>
      <c r="L102" s="113"/>
      <c r="M102" s="113"/>
      <c r="N102" s="113"/>
      <c r="O102" s="113"/>
      <c r="P102" s="113"/>
      <c r="Q102" s="229"/>
      <c r="R102" s="229"/>
      <c r="S102" s="229"/>
      <c r="T102" s="229"/>
      <c r="U102" s="229"/>
      <c r="V102" s="229"/>
      <c r="W102" s="229"/>
      <c r="X102" s="229"/>
      <c r="Y102" s="229"/>
      <c r="Z102" s="229"/>
      <c r="AA102" s="229"/>
      <c r="AB102" s="229"/>
      <c r="AC102" s="229"/>
      <c r="AD102" s="229"/>
      <c r="AE102" s="229"/>
      <c r="AF102" s="229"/>
      <c r="AG102" s="229"/>
      <c r="AH102" s="229"/>
      <c r="AI102" s="229"/>
      <c r="AJ102" s="229"/>
      <c r="AK102" s="229"/>
      <c r="AL102" s="229"/>
      <c r="AM102" s="229"/>
      <c r="AN102" s="229"/>
      <c r="AO102" s="229"/>
      <c r="AP102" s="156"/>
      <c r="AQ102" s="156"/>
      <c r="AR102" s="156"/>
      <c r="AS102" s="156"/>
      <c r="AT102" s="156"/>
      <c r="AU102" s="156"/>
      <c r="AV102" s="156"/>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c r="BR102" s="113"/>
      <c r="BS102" s="113"/>
      <c r="BT102" s="113"/>
      <c r="BU102" s="113"/>
      <c r="BV102" s="113"/>
      <c r="BW102" s="113"/>
      <c r="BX102" s="113"/>
      <c r="BY102" s="113"/>
      <c r="BZ102" s="113"/>
      <c r="CA102" s="113"/>
      <c r="CB102" s="113"/>
      <c r="CC102" s="113"/>
      <c r="CD102" s="113"/>
      <c r="CE102" s="113"/>
      <c r="CF102" s="113"/>
      <c r="CG102" s="113"/>
      <c r="CH102" s="113"/>
      <c r="CI102" s="113"/>
      <c r="CJ102" s="113"/>
      <c r="CK102" s="113"/>
      <c r="CL102" s="113"/>
      <c r="CM102" s="113"/>
      <c r="CN102" s="113"/>
      <c r="CO102" s="113"/>
      <c r="CP102" s="113"/>
      <c r="CQ102" s="113"/>
      <c r="CR102" s="113"/>
      <c r="CS102" s="113"/>
      <c r="CT102" s="113"/>
      <c r="CU102" s="113"/>
      <c r="CV102" s="113"/>
      <c r="CW102" s="113"/>
      <c r="CX102" s="113"/>
      <c r="CY102" s="113"/>
      <c r="CZ102" s="113"/>
      <c r="DA102" s="113"/>
      <c r="DB102" s="113"/>
      <c r="DC102" s="113"/>
      <c r="DD102" s="113"/>
      <c r="DE102" s="113"/>
      <c r="DF102" s="113"/>
      <c r="DG102" s="113"/>
      <c r="DH102" s="113"/>
      <c r="DI102" s="113"/>
      <c r="DJ102" s="113"/>
      <c r="DK102" s="113"/>
      <c r="DL102" s="113"/>
      <c r="DM102" s="113"/>
      <c r="DN102" s="113"/>
      <c r="DO102" s="113"/>
      <c r="DP102" s="113"/>
      <c r="DQ102" s="113"/>
      <c r="DR102" s="113"/>
      <c r="DS102" s="113"/>
      <c r="DT102" s="113"/>
      <c r="DU102" s="113"/>
      <c r="DV102" s="113"/>
      <c r="DW102" s="113"/>
      <c r="DX102" s="113"/>
      <c r="DY102" s="113"/>
      <c r="DZ102" s="113"/>
      <c r="EA102" s="113"/>
      <c r="EB102" s="113"/>
      <c r="EC102" s="113"/>
      <c r="ED102" s="113"/>
      <c r="EE102" s="113"/>
      <c r="EF102" s="113"/>
      <c r="EG102" s="113"/>
      <c r="EH102" s="113"/>
      <c r="EI102" s="113"/>
      <c r="EJ102" s="113"/>
    </row>
    <row r="103" spans="2:140" s="61" customFormat="1" x14ac:dyDescent="0.2">
      <c r="B103" s="247"/>
      <c r="C103" s="113"/>
      <c r="D103" s="113"/>
      <c r="E103" s="113"/>
      <c r="F103" s="113"/>
      <c r="G103" s="113"/>
      <c r="H103" s="113"/>
      <c r="I103" s="113"/>
      <c r="J103" s="113"/>
      <c r="K103" s="113"/>
      <c r="L103" s="113"/>
      <c r="M103" s="113"/>
      <c r="N103" s="113"/>
      <c r="O103" s="113"/>
      <c r="P103" s="113"/>
      <c r="Q103" s="229"/>
      <c r="R103" s="229"/>
      <c r="S103" s="229"/>
      <c r="T103" s="229"/>
      <c r="U103" s="229"/>
      <c r="V103" s="229"/>
      <c r="W103" s="229"/>
      <c r="X103" s="229"/>
      <c r="Y103" s="229"/>
      <c r="Z103" s="229"/>
      <c r="AA103" s="229"/>
      <c r="AB103" s="229"/>
      <c r="AC103" s="229"/>
      <c r="AD103" s="229"/>
      <c r="AE103" s="229"/>
      <c r="AF103" s="229"/>
      <c r="AG103" s="229"/>
      <c r="AH103" s="229"/>
      <c r="AI103" s="229"/>
      <c r="AJ103" s="229"/>
      <c r="AK103" s="229"/>
      <c r="AL103" s="229"/>
      <c r="AM103" s="229"/>
      <c r="AN103" s="229"/>
      <c r="AO103" s="229"/>
      <c r="AP103" s="156"/>
      <c r="AQ103" s="156"/>
      <c r="AR103" s="156"/>
      <c r="AS103" s="156"/>
      <c r="AT103" s="156"/>
      <c r="AU103" s="156"/>
      <c r="AV103" s="156"/>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c r="BR103" s="113"/>
      <c r="BS103" s="113"/>
      <c r="BT103" s="113"/>
      <c r="BU103" s="113"/>
      <c r="BV103" s="113"/>
      <c r="BW103" s="113"/>
      <c r="BX103" s="113"/>
      <c r="BY103" s="113"/>
      <c r="BZ103" s="113"/>
      <c r="CA103" s="113"/>
      <c r="CB103" s="113"/>
      <c r="CC103" s="113"/>
      <c r="CD103" s="113"/>
      <c r="CE103" s="113"/>
      <c r="CF103" s="113"/>
      <c r="CG103" s="113"/>
      <c r="CH103" s="113"/>
      <c r="CI103" s="113"/>
      <c r="CJ103" s="113"/>
      <c r="CK103" s="113"/>
      <c r="CL103" s="113"/>
      <c r="CM103" s="113"/>
      <c r="CN103" s="113"/>
      <c r="CO103" s="113"/>
      <c r="CP103" s="113"/>
      <c r="CQ103" s="113"/>
      <c r="CR103" s="113"/>
      <c r="CS103" s="113"/>
      <c r="CT103" s="113"/>
      <c r="CU103" s="113"/>
      <c r="CV103" s="113"/>
      <c r="CW103" s="113"/>
      <c r="CX103" s="113"/>
      <c r="CY103" s="113"/>
      <c r="CZ103" s="113"/>
      <c r="DA103" s="113"/>
      <c r="DB103" s="113"/>
      <c r="DC103" s="113"/>
      <c r="DD103" s="113"/>
      <c r="DE103" s="113"/>
      <c r="DF103" s="113"/>
      <c r="DG103" s="113"/>
      <c r="DH103" s="113"/>
      <c r="DI103" s="113"/>
      <c r="DJ103" s="113"/>
      <c r="DK103" s="113"/>
      <c r="DL103" s="113"/>
      <c r="DM103" s="113"/>
      <c r="DN103" s="113"/>
      <c r="DO103" s="113"/>
      <c r="DP103" s="113"/>
      <c r="DQ103" s="113"/>
      <c r="DR103" s="113"/>
      <c r="DS103" s="113"/>
      <c r="DT103" s="113"/>
      <c r="DU103" s="113"/>
      <c r="DV103" s="113"/>
      <c r="DW103" s="113"/>
      <c r="DX103" s="113"/>
      <c r="DY103" s="113"/>
      <c r="DZ103" s="113"/>
      <c r="EA103" s="113"/>
      <c r="EB103" s="113"/>
      <c r="EC103" s="113"/>
      <c r="ED103" s="113"/>
      <c r="EE103" s="113"/>
      <c r="EF103" s="113"/>
      <c r="EG103" s="113"/>
      <c r="EH103" s="113"/>
      <c r="EI103" s="113"/>
      <c r="EJ103" s="113"/>
    </row>
    <row r="104" spans="2:140" s="61" customFormat="1" x14ac:dyDescent="0.2">
      <c r="B104" s="247"/>
      <c r="C104" s="113"/>
      <c r="D104" s="113"/>
      <c r="E104" s="113"/>
      <c r="F104" s="113"/>
      <c r="G104" s="113"/>
      <c r="H104" s="113"/>
      <c r="I104" s="113"/>
      <c r="J104" s="113"/>
      <c r="K104" s="113"/>
      <c r="L104" s="113"/>
      <c r="M104" s="113"/>
      <c r="N104" s="113"/>
      <c r="O104" s="113"/>
      <c r="P104" s="113"/>
      <c r="Q104" s="229"/>
      <c r="R104" s="229"/>
      <c r="S104" s="229"/>
      <c r="T104" s="229"/>
      <c r="U104" s="229"/>
      <c r="V104" s="229"/>
      <c r="W104" s="229"/>
      <c r="X104" s="229"/>
      <c r="Y104" s="229"/>
      <c r="Z104" s="229"/>
      <c r="AA104" s="229"/>
      <c r="AB104" s="229"/>
      <c r="AC104" s="229"/>
      <c r="AD104" s="229"/>
      <c r="AE104" s="229"/>
      <c r="AF104" s="229"/>
      <c r="AG104" s="229"/>
      <c r="AH104" s="229"/>
      <c r="AI104" s="229"/>
      <c r="AJ104" s="229"/>
      <c r="AK104" s="229"/>
      <c r="AL104" s="229"/>
      <c r="AM104" s="229"/>
      <c r="AN104" s="229"/>
      <c r="AO104" s="229"/>
      <c r="AP104" s="156"/>
      <c r="AQ104" s="156"/>
      <c r="AR104" s="156"/>
      <c r="AS104" s="156"/>
      <c r="AT104" s="156"/>
      <c r="AU104" s="156"/>
      <c r="AV104" s="156"/>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c r="BR104" s="113"/>
      <c r="BS104" s="113"/>
      <c r="BT104" s="113"/>
      <c r="BU104" s="113"/>
      <c r="BV104" s="113"/>
      <c r="BW104" s="113"/>
      <c r="BX104" s="113"/>
      <c r="BY104" s="113"/>
      <c r="BZ104" s="113"/>
      <c r="CA104" s="113"/>
      <c r="CB104" s="113"/>
      <c r="CC104" s="113"/>
      <c r="CD104" s="113"/>
      <c r="CE104" s="113"/>
      <c r="CF104" s="113"/>
      <c r="CG104" s="113"/>
      <c r="CH104" s="113"/>
      <c r="CI104" s="113"/>
      <c r="CJ104" s="113"/>
      <c r="CK104" s="113"/>
      <c r="CL104" s="113"/>
      <c r="CM104" s="113"/>
      <c r="CN104" s="113"/>
      <c r="CO104" s="113"/>
      <c r="CP104" s="113"/>
      <c r="CQ104" s="113"/>
      <c r="CR104" s="113"/>
      <c r="CS104" s="113"/>
      <c r="CT104" s="113"/>
      <c r="CU104" s="113"/>
      <c r="CV104" s="113"/>
      <c r="CW104" s="113"/>
      <c r="CX104" s="113"/>
      <c r="CY104" s="113"/>
      <c r="CZ104" s="113"/>
      <c r="DA104" s="113"/>
      <c r="DB104" s="113"/>
      <c r="DC104" s="113"/>
      <c r="DD104" s="113"/>
      <c r="DE104" s="113"/>
      <c r="DF104" s="113"/>
      <c r="DG104" s="113"/>
      <c r="DH104" s="113"/>
      <c r="DI104" s="113"/>
      <c r="DJ104" s="113"/>
      <c r="DK104" s="113"/>
      <c r="DL104" s="113"/>
      <c r="DM104" s="113"/>
      <c r="DN104" s="113"/>
      <c r="DO104" s="113"/>
      <c r="DP104" s="113"/>
      <c r="DQ104" s="113"/>
      <c r="DR104" s="113"/>
      <c r="DS104" s="113"/>
      <c r="DT104" s="113"/>
      <c r="DU104" s="113"/>
      <c r="DV104" s="113"/>
      <c r="DW104" s="113"/>
      <c r="DX104" s="113"/>
      <c r="DY104" s="113"/>
      <c r="DZ104" s="113"/>
      <c r="EA104" s="113"/>
      <c r="EB104" s="113"/>
      <c r="EC104" s="113"/>
      <c r="ED104" s="113"/>
      <c r="EE104" s="113"/>
      <c r="EF104" s="113"/>
      <c r="EG104" s="113"/>
      <c r="EH104" s="113"/>
      <c r="EI104" s="113"/>
      <c r="EJ104" s="113"/>
    </row>
    <row r="105" spans="2:140" s="61" customFormat="1" x14ac:dyDescent="0.2">
      <c r="B105" s="247"/>
      <c r="C105" s="113"/>
      <c r="D105" s="113"/>
      <c r="E105" s="113"/>
      <c r="F105" s="113"/>
      <c r="G105" s="113"/>
      <c r="H105" s="113"/>
      <c r="I105" s="113"/>
      <c r="J105" s="113"/>
      <c r="K105" s="113"/>
      <c r="L105" s="113"/>
      <c r="M105" s="113"/>
      <c r="N105" s="113"/>
      <c r="O105" s="113"/>
      <c r="P105" s="113"/>
      <c r="Q105" s="229"/>
      <c r="R105" s="229"/>
      <c r="S105" s="229"/>
      <c r="T105" s="229"/>
      <c r="U105" s="229"/>
      <c r="V105" s="229"/>
      <c r="W105" s="229"/>
      <c r="X105" s="229"/>
      <c r="Y105" s="229"/>
      <c r="Z105" s="229"/>
      <c r="AA105" s="229"/>
      <c r="AB105" s="229"/>
      <c r="AC105" s="229"/>
      <c r="AD105" s="229"/>
      <c r="AE105" s="229"/>
      <c r="AF105" s="229"/>
      <c r="AG105" s="229"/>
      <c r="AH105" s="229"/>
      <c r="AI105" s="229"/>
      <c r="AJ105" s="229"/>
      <c r="AK105" s="229"/>
      <c r="AL105" s="229"/>
      <c r="AM105" s="229"/>
      <c r="AN105" s="229"/>
      <c r="AO105" s="229"/>
      <c r="AP105" s="156"/>
      <c r="AQ105" s="156"/>
      <c r="AR105" s="156"/>
      <c r="AS105" s="156"/>
      <c r="AT105" s="156"/>
      <c r="AU105" s="156"/>
      <c r="AV105" s="156"/>
      <c r="AW105" s="113"/>
      <c r="AX105" s="113"/>
      <c r="AY105" s="113"/>
      <c r="AZ105" s="113"/>
      <c r="BA105" s="113"/>
      <c r="BB105" s="113"/>
      <c r="BC105" s="113"/>
      <c r="BD105" s="113"/>
      <c r="BE105" s="113"/>
      <c r="BF105" s="113"/>
      <c r="BG105" s="113"/>
      <c r="BH105" s="113"/>
      <c r="BI105" s="113"/>
      <c r="BJ105" s="113"/>
      <c r="BK105" s="113"/>
      <c r="BL105" s="113"/>
      <c r="BM105" s="113"/>
      <c r="BN105" s="113"/>
      <c r="BO105" s="113"/>
      <c r="BP105" s="113"/>
      <c r="BQ105" s="113"/>
      <c r="BR105" s="113"/>
      <c r="BS105" s="113"/>
      <c r="BT105" s="113"/>
      <c r="BU105" s="113"/>
      <c r="BV105" s="113"/>
      <c r="BW105" s="113"/>
      <c r="BX105" s="113"/>
      <c r="BY105" s="113"/>
      <c r="BZ105" s="113"/>
      <c r="CA105" s="113"/>
      <c r="CB105" s="113"/>
      <c r="CC105" s="113"/>
      <c r="CD105" s="113"/>
      <c r="CE105" s="113"/>
      <c r="CF105" s="113"/>
      <c r="CG105" s="113"/>
      <c r="CH105" s="113"/>
      <c r="CI105" s="113"/>
      <c r="CJ105" s="113"/>
      <c r="CK105" s="113"/>
      <c r="CL105" s="113"/>
      <c r="CM105" s="113"/>
      <c r="CN105" s="113"/>
      <c r="CO105" s="113"/>
      <c r="CP105" s="113"/>
      <c r="CQ105" s="113"/>
      <c r="CR105" s="113"/>
      <c r="CS105" s="113"/>
      <c r="CT105" s="113"/>
      <c r="CU105" s="113"/>
      <c r="CV105" s="113"/>
      <c r="CW105" s="113"/>
      <c r="CX105" s="113"/>
      <c r="CY105" s="113"/>
      <c r="CZ105" s="113"/>
      <c r="DA105" s="113"/>
      <c r="DB105" s="113"/>
      <c r="DC105" s="113"/>
      <c r="DD105" s="113"/>
      <c r="DE105" s="113"/>
      <c r="DF105" s="113"/>
      <c r="DG105" s="113"/>
      <c r="DH105" s="113"/>
      <c r="DI105" s="113"/>
      <c r="DJ105" s="113"/>
      <c r="DK105" s="113"/>
      <c r="DL105" s="113"/>
      <c r="DM105" s="113"/>
      <c r="DN105" s="113"/>
      <c r="DO105" s="113"/>
      <c r="DP105" s="113"/>
      <c r="DQ105" s="113"/>
      <c r="DR105" s="113"/>
      <c r="DS105" s="113"/>
      <c r="DT105" s="113"/>
      <c r="DU105" s="113"/>
      <c r="DV105" s="113"/>
      <c r="DW105" s="113"/>
      <c r="DX105" s="113"/>
      <c r="DY105" s="113"/>
      <c r="DZ105" s="113"/>
      <c r="EA105" s="113"/>
      <c r="EB105" s="113"/>
      <c r="EC105" s="113"/>
      <c r="ED105" s="113"/>
      <c r="EE105" s="113"/>
      <c r="EF105" s="113"/>
      <c r="EG105" s="113"/>
      <c r="EH105" s="113"/>
      <c r="EI105" s="113"/>
      <c r="EJ105" s="113"/>
    </row>
    <row r="106" spans="2:140" s="61" customFormat="1" x14ac:dyDescent="0.2">
      <c r="B106" s="247"/>
      <c r="C106" s="113"/>
      <c r="D106" s="113"/>
      <c r="E106" s="113"/>
      <c r="F106" s="113"/>
      <c r="G106" s="113"/>
      <c r="H106" s="113"/>
      <c r="I106" s="113"/>
      <c r="J106" s="113"/>
      <c r="K106" s="113"/>
      <c r="L106" s="113"/>
      <c r="M106" s="113"/>
      <c r="N106" s="113"/>
      <c r="O106" s="113"/>
      <c r="P106" s="113"/>
      <c r="Q106" s="229"/>
      <c r="R106" s="229"/>
      <c r="S106" s="229"/>
      <c r="T106" s="229"/>
      <c r="U106" s="229"/>
      <c r="V106" s="229"/>
      <c r="W106" s="229"/>
      <c r="X106" s="229"/>
      <c r="Y106" s="229"/>
      <c r="Z106" s="229"/>
      <c r="AA106" s="229"/>
      <c r="AB106" s="229"/>
      <c r="AC106" s="229"/>
      <c r="AD106" s="229"/>
      <c r="AE106" s="229"/>
      <c r="AF106" s="229"/>
      <c r="AG106" s="229"/>
      <c r="AH106" s="229"/>
      <c r="AI106" s="229"/>
      <c r="AJ106" s="229"/>
      <c r="AK106" s="229"/>
      <c r="AL106" s="229"/>
      <c r="AM106" s="229"/>
      <c r="AN106" s="229"/>
      <c r="AO106" s="229"/>
      <c r="AP106" s="156"/>
      <c r="AQ106" s="156"/>
      <c r="AR106" s="156"/>
      <c r="AS106" s="156"/>
      <c r="AT106" s="156"/>
      <c r="AU106" s="156"/>
      <c r="AV106" s="156"/>
      <c r="AW106" s="113"/>
      <c r="AX106" s="113"/>
      <c r="AY106" s="113"/>
      <c r="AZ106" s="113"/>
      <c r="BA106" s="113"/>
      <c r="BB106" s="113"/>
      <c r="BC106" s="113"/>
      <c r="BD106" s="113"/>
      <c r="BE106" s="113"/>
      <c r="BF106" s="113"/>
      <c r="BG106" s="113"/>
      <c r="BH106" s="113"/>
      <c r="BI106" s="113"/>
      <c r="BJ106" s="113"/>
      <c r="BK106" s="113"/>
      <c r="BL106" s="113"/>
      <c r="BM106" s="113"/>
      <c r="BN106" s="113"/>
      <c r="BO106" s="113"/>
      <c r="BP106" s="113"/>
      <c r="BQ106" s="113"/>
      <c r="BR106" s="113"/>
      <c r="BS106" s="113"/>
      <c r="BT106" s="113"/>
      <c r="BU106" s="113"/>
      <c r="BV106" s="113"/>
      <c r="BW106" s="113"/>
      <c r="BX106" s="113"/>
      <c r="BY106" s="113"/>
      <c r="BZ106" s="113"/>
      <c r="CA106" s="113"/>
      <c r="CB106" s="113"/>
      <c r="CC106" s="113"/>
      <c r="CD106" s="113"/>
      <c r="CE106" s="113"/>
      <c r="CF106" s="113"/>
      <c r="CG106" s="113"/>
      <c r="CH106" s="113"/>
      <c r="CI106" s="113"/>
      <c r="CJ106" s="113"/>
      <c r="CK106" s="113"/>
      <c r="CL106" s="113"/>
      <c r="CM106" s="113"/>
      <c r="CN106" s="113"/>
      <c r="CO106" s="113"/>
      <c r="CP106" s="113"/>
      <c r="CQ106" s="113"/>
      <c r="CR106" s="113"/>
      <c r="CS106" s="113"/>
      <c r="CT106" s="113"/>
      <c r="CU106" s="113"/>
      <c r="CV106" s="113"/>
      <c r="CW106" s="113"/>
      <c r="CX106" s="113"/>
      <c r="CY106" s="113"/>
      <c r="CZ106" s="113"/>
      <c r="DA106" s="113"/>
      <c r="DB106" s="113"/>
      <c r="DC106" s="113"/>
      <c r="DD106" s="113"/>
      <c r="DE106" s="113"/>
      <c r="DF106" s="113"/>
      <c r="DG106" s="113"/>
      <c r="DH106" s="113"/>
      <c r="DI106" s="113"/>
      <c r="DJ106" s="113"/>
      <c r="DK106" s="113"/>
      <c r="DL106" s="113"/>
      <c r="DM106" s="113"/>
      <c r="DN106" s="113"/>
      <c r="DO106" s="113"/>
      <c r="DP106" s="113"/>
      <c r="DQ106" s="113"/>
      <c r="DR106" s="113"/>
      <c r="DS106" s="113"/>
      <c r="DT106" s="113"/>
      <c r="DU106" s="113"/>
      <c r="DV106" s="113"/>
      <c r="DW106" s="113"/>
      <c r="DX106" s="113"/>
      <c r="DY106" s="113"/>
      <c r="DZ106" s="113"/>
      <c r="EA106" s="113"/>
      <c r="EB106" s="113"/>
      <c r="EC106" s="113"/>
      <c r="ED106" s="113"/>
      <c r="EE106" s="113"/>
      <c r="EF106" s="113"/>
      <c r="EG106" s="113"/>
      <c r="EH106" s="113"/>
      <c r="EI106" s="113"/>
      <c r="EJ106" s="113"/>
    </row>
    <row r="107" spans="2:140" s="61" customFormat="1" x14ac:dyDescent="0.2">
      <c r="B107" s="247"/>
      <c r="C107" s="113"/>
      <c r="D107" s="113"/>
      <c r="E107" s="113"/>
      <c r="F107" s="113"/>
      <c r="G107" s="113"/>
      <c r="H107" s="113"/>
      <c r="I107" s="113"/>
      <c r="J107" s="113"/>
      <c r="K107" s="113"/>
      <c r="L107" s="113"/>
      <c r="M107" s="113"/>
      <c r="N107" s="113"/>
      <c r="O107" s="113"/>
      <c r="P107" s="113"/>
      <c r="Q107" s="229"/>
      <c r="R107" s="229"/>
      <c r="S107" s="229"/>
      <c r="T107" s="229"/>
      <c r="U107" s="229"/>
      <c r="V107" s="229"/>
      <c r="W107" s="229"/>
      <c r="X107" s="229"/>
      <c r="Y107" s="229"/>
      <c r="Z107" s="229"/>
      <c r="AA107" s="229"/>
      <c r="AB107" s="229"/>
      <c r="AC107" s="229"/>
      <c r="AD107" s="229"/>
      <c r="AE107" s="229"/>
      <c r="AF107" s="229"/>
      <c r="AG107" s="229"/>
      <c r="AH107" s="229"/>
      <c r="AI107" s="229"/>
      <c r="AJ107" s="229"/>
      <c r="AK107" s="229"/>
      <c r="AL107" s="229"/>
      <c r="AM107" s="229"/>
      <c r="AN107" s="229"/>
      <c r="AO107" s="229"/>
      <c r="AP107" s="156"/>
      <c r="AQ107" s="156"/>
      <c r="AR107" s="156"/>
      <c r="AS107" s="156"/>
      <c r="AT107" s="156"/>
      <c r="AU107" s="156"/>
      <c r="AV107" s="156"/>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c r="BR107" s="113"/>
      <c r="BS107" s="113"/>
      <c r="BT107" s="113"/>
      <c r="BU107" s="113"/>
      <c r="BV107" s="113"/>
      <c r="BW107" s="113"/>
      <c r="BX107" s="113"/>
      <c r="BY107" s="113"/>
      <c r="BZ107" s="113"/>
      <c r="CA107" s="113"/>
      <c r="CB107" s="113"/>
      <c r="CC107" s="113"/>
      <c r="CD107" s="113"/>
      <c r="CE107" s="113"/>
      <c r="CF107" s="113"/>
      <c r="CG107" s="113"/>
      <c r="CH107" s="113"/>
      <c r="CI107" s="113"/>
      <c r="CJ107" s="113"/>
      <c r="CK107" s="113"/>
      <c r="CL107" s="113"/>
      <c r="CM107" s="113"/>
      <c r="CN107" s="113"/>
      <c r="CO107" s="113"/>
      <c r="CP107" s="113"/>
      <c r="CQ107" s="113"/>
      <c r="CR107" s="113"/>
      <c r="CS107" s="113"/>
      <c r="CT107" s="113"/>
      <c r="CU107" s="113"/>
      <c r="CV107" s="113"/>
      <c r="CW107" s="113"/>
      <c r="CX107" s="113"/>
      <c r="CY107" s="113"/>
      <c r="CZ107" s="113"/>
      <c r="DA107" s="113"/>
      <c r="DB107" s="113"/>
      <c r="DC107" s="113"/>
      <c r="DD107" s="113"/>
      <c r="DE107" s="113"/>
      <c r="DF107" s="113"/>
      <c r="DG107" s="113"/>
      <c r="DH107" s="113"/>
      <c r="DI107" s="113"/>
      <c r="DJ107" s="113"/>
      <c r="DK107" s="113"/>
      <c r="DL107" s="113"/>
      <c r="DM107" s="113"/>
      <c r="DN107" s="113"/>
      <c r="DO107" s="113"/>
      <c r="DP107" s="113"/>
      <c r="DQ107" s="113"/>
      <c r="DR107" s="113"/>
      <c r="DS107" s="113"/>
      <c r="DT107" s="113"/>
      <c r="DU107" s="113"/>
      <c r="DV107" s="113"/>
      <c r="DW107" s="113"/>
      <c r="DX107" s="113"/>
      <c r="DY107" s="113"/>
      <c r="DZ107" s="113"/>
      <c r="EA107" s="113"/>
      <c r="EB107" s="113"/>
      <c r="EC107" s="113"/>
      <c r="ED107" s="113"/>
      <c r="EE107" s="113"/>
      <c r="EF107" s="113"/>
      <c r="EG107" s="113"/>
      <c r="EH107" s="113"/>
      <c r="EI107" s="113"/>
      <c r="EJ107" s="113"/>
    </row>
    <row r="108" spans="2:140" s="61" customFormat="1" x14ac:dyDescent="0.2">
      <c r="B108" s="247"/>
      <c r="C108" s="113"/>
      <c r="D108" s="113"/>
      <c r="E108" s="113"/>
      <c r="F108" s="113"/>
      <c r="G108" s="113"/>
      <c r="H108" s="113"/>
      <c r="I108" s="113"/>
      <c r="J108" s="113"/>
      <c r="K108" s="113"/>
      <c r="L108" s="113"/>
      <c r="M108" s="113"/>
      <c r="N108" s="113"/>
      <c r="O108" s="113"/>
      <c r="P108" s="113"/>
      <c r="Q108" s="229"/>
      <c r="R108" s="229"/>
      <c r="S108" s="229"/>
      <c r="T108" s="229"/>
      <c r="U108" s="229"/>
      <c r="V108" s="229"/>
      <c r="W108" s="229"/>
      <c r="X108" s="229"/>
      <c r="Y108" s="229"/>
      <c r="Z108" s="229"/>
      <c r="AA108" s="229"/>
      <c r="AB108" s="229"/>
      <c r="AC108" s="229"/>
      <c r="AD108" s="229"/>
      <c r="AE108" s="229"/>
      <c r="AF108" s="229"/>
      <c r="AG108" s="229"/>
      <c r="AH108" s="229"/>
      <c r="AI108" s="229"/>
      <c r="AJ108" s="229"/>
      <c r="AK108" s="229"/>
      <c r="AL108" s="229"/>
      <c r="AM108" s="229"/>
      <c r="AN108" s="229"/>
      <c r="AO108" s="229"/>
      <c r="AP108" s="156"/>
      <c r="AQ108" s="156"/>
      <c r="AR108" s="156"/>
      <c r="AS108" s="156"/>
      <c r="AT108" s="156"/>
      <c r="AU108" s="156"/>
      <c r="AV108" s="156"/>
      <c r="AW108" s="113"/>
      <c r="AX108" s="113"/>
      <c r="AY108" s="113"/>
      <c r="AZ108" s="113"/>
      <c r="BA108" s="113"/>
      <c r="BB108" s="113"/>
      <c r="BC108" s="113"/>
      <c r="BD108" s="113"/>
      <c r="BE108" s="113"/>
      <c r="BF108" s="113"/>
      <c r="BG108" s="113"/>
      <c r="BH108" s="113"/>
      <c r="BI108" s="113"/>
      <c r="BJ108" s="113"/>
      <c r="BK108" s="113"/>
      <c r="BL108" s="113"/>
      <c r="BM108" s="113"/>
      <c r="BN108" s="113"/>
      <c r="BO108" s="113"/>
      <c r="BP108" s="113"/>
      <c r="BQ108" s="113"/>
      <c r="BR108" s="113"/>
      <c r="BS108" s="113"/>
      <c r="BT108" s="113"/>
      <c r="BU108" s="113"/>
      <c r="BV108" s="113"/>
      <c r="BW108" s="113"/>
      <c r="BX108" s="113"/>
      <c r="BY108" s="113"/>
      <c r="BZ108" s="113"/>
      <c r="CA108" s="113"/>
      <c r="CB108" s="113"/>
      <c r="CC108" s="113"/>
      <c r="CD108" s="113"/>
      <c r="CE108" s="113"/>
      <c r="CF108" s="113"/>
      <c r="CG108" s="113"/>
      <c r="CH108" s="113"/>
      <c r="CI108" s="113"/>
      <c r="CJ108" s="113"/>
      <c r="CK108" s="113"/>
      <c r="CL108" s="113"/>
      <c r="CM108" s="113"/>
      <c r="CN108" s="113"/>
      <c r="CO108" s="113"/>
      <c r="CP108" s="113"/>
      <c r="CQ108" s="113"/>
      <c r="CR108" s="113"/>
      <c r="CS108" s="113"/>
      <c r="CT108" s="113"/>
      <c r="CU108" s="113"/>
      <c r="CV108" s="113"/>
      <c r="CW108" s="113"/>
      <c r="CX108" s="113"/>
      <c r="CY108" s="113"/>
      <c r="CZ108" s="113"/>
      <c r="DA108" s="113"/>
      <c r="DB108" s="113"/>
      <c r="DC108" s="113"/>
      <c r="DD108" s="113"/>
      <c r="DE108" s="113"/>
      <c r="DF108" s="113"/>
      <c r="DG108" s="113"/>
      <c r="DH108" s="113"/>
      <c r="DI108" s="113"/>
      <c r="DJ108" s="113"/>
      <c r="DK108" s="113"/>
      <c r="DL108" s="113"/>
      <c r="DM108" s="113"/>
      <c r="DN108" s="113"/>
      <c r="DO108" s="113"/>
      <c r="DP108" s="113"/>
      <c r="DQ108" s="113"/>
      <c r="DR108" s="113"/>
      <c r="DS108" s="113"/>
      <c r="DT108" s="113"/>
      <c r="DU108" s="113"/>
      <c r="DV108" s="113"/>
      <c r="DW108" s="113"/>
      <c r="DX108" s="113"/>
      <c r="DY108" s="113"/>
      <c r="DZ108" s="113"/>
      <c r="EA108" s="113"/>
      <c r="EB108" s="113"/>
      <c r="EC108" s="113"/>
      <c r="ED108" s="113"/>
      <c r="EE108" s="113"/>
      <c r="EF108" s="113"/>
      <c r="EG108" s="113"/>
      <c r="EH108" s="113"/>
      <c r="EI108" s="113"/>
      <c r="EJ108" s="113"/>
    </row>
    <row r="109" spans="2:140" s="61" customFormat="1" x14ac:dyDescent="0.2">
      <c r="B109" s="247"/>
      <c r="C109" s="113"/>
      <c r="D109" s="113"/>
      <c r="E109" s="113"/>
      <c r="F109" s="113"/>
      <c r="G109" s="113"/>
      <c r="H109" s="113"/>
      <c r="I109" s="113"/>
      <c r="J109" s="113"/>
      <c r="K109" s="113"/>
      <c r="L109" s="113"/>
      <c r="M109" s="113"/>
      <c r="N109" s="113"/>
      <c r="O109" s="113"/>
      <c r="P109" s="113"/>
      <c r="Q109" s="229"/>
      <c r="R109" s="229"/>
      <c r="S109" s="229"/>
      <c r="T109" s="229"/>
      <c r="U109" s="229"/>
      <c r="V109" s="229"/>
      <c r="W109" s="229"/>
      <c r="X109" s="229"/>
      <c r="Y109" s="229"/>
      <c r="Z109" s="229"/>
      <c r="AA109" s="229"/>
      <c r="AB109" s="229"/>
      <c r="AC109" s="229"/>
      <c r="AD109" s="229"/>
      <c r="AE109" s="229"/>
      <c r="AF109" s="229"/>
      <c r="AG109" s="229"/>
      <c r="AH109" s="229"/>
      <c r="AI109" s="229"/>
      <c r="AJ109" s="229"/>
      <c r="AK109" s="229"/>
      <c r="AL109" s="229"/>
      <c r="AM109" s="229"/>
      <c r="AN109" s="229"/>
      <c r="AO109" s="229"/>
      <c r="AP109" s="156"/>
      <c r="AQ109" s="156"/>
      <c r="AR109" s="156"/>
      <c r="AS109" s="156"/>
      <c r="AT109" s="156"/>
      <c r="AU109" s="156"/>
      <c r="AV109" s="156"/>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c r="BR109" s="113"/>
      <c r="BS109" s="113"/>
      <c r="BT109" s="113"/>
      <c r="BU109" s="113"/>
      <c r="BV109" s="113"/>
      <c r="BW109" s="113"/>
      <c r="BX109" s="113"/>
      <c r="BY109" s="113"/>
      <c r="BZ109" s="113"/>
      <c r="CA109" s="113"/>
      <c r="CB109" s="113"/>
      <c r="CC109" s="113"/>
      <c r="CD109" s="113"/>
      <c r="CE109" s="113"/>
      <c r="CF109" s="113"/>
      <c r="CG109" s="113"/>
      <c r="CH109" s="113"/>
      <c r="CI109" s="113"/>
      <c r="CJ109" s="113"/>
      <c r="CK109" s="113"/>
      <c r="CL109" s="113"/>
      <c r="CM109" s="113"/>
      <c r="CN109" s="113"/>
      <c r="CO109" s="113"/>
      <c r="CP109" s="113"/>
      <c r="CQ109" s="113"/>
      <c r="CR109" s="113"/>
      <c r="CS109" s="113"/>
      <c r="CT109" s="113"/>
      <c r="CU109" s="113"/>
      <c r="CV109" s="113"/>
      <c r="CW109" s="113"/>
      <c r="CX109" s="113"/>
      <c r="CY109" s="113"/>
      <c r="CZ109" s="113"/>
      <c r="DA109" s="113"/>
      <c r="DB109" s="113"/>
      <c r="DC109" s="113"/>
      <c r="DD109" s="113"/>
      <c r="DE109" s="113"/>
      <c r="DF109" s="113"/>
      <c r="DG109" s="113"/>
      <c r="DH109" s="113"/>
      <c r="DI109" s="113"/>
      <c r="DJ109" s="113"/>
      <c r="DK109" s="113"/>
      <c r="DL109" s="113"/>
      <c r="DM109" s="113"/>
      <c r="DN109" s="113"/>
      <c r="DO109" s="113"/>
      <c r="DP109" s="113"/>
      <c r="DQ109" s="113"/>
      <c r="DR109" s="113"/>
      <c r="DS109" s="113"/>
      <c r="DT109" s="113"/>
      <c r="DU109" s="113"/>
      <c r="DV109" s="113"/>
      <c r="DW109" s="113"/>
      <c r="DX109" s="113"/>
      <c r="DY109" s="113"/>
      <c r="DZ109" s="113"/>
      <c r="EA109" s="113"/>
      <c r="EB109" s="113"/>
      <c r="EC109" s="113"/>
      <c r="ED109" s="113"/>
      <c r="EE109" s="113"/>
      <c r="EF109" s="113"/>
      <c r="EG109" s="113"/>
      <c r="EH109" s="113"/>
      <c r="EI109" s="113"/>
      <c r="EJ109" s="113"/>
    </row>
    <row r="110" spans="2:140" s="61" customFormat="1" x14ac:dyDescent="0.2">
      <c r="B110" s="247"/>
      <c r="C110" s="113"/>
      <c r="D110" s="113"/>
      <c r="E110" s="113"/>
      <c r="F110" s="113"/>
      <c r="G110" s="113"/>
      <c r="H110" s="113"/>
      <c r="I110" s="113"/>
      <c r="J110" s="113"/>
      <c r="K110" s="113"/>
      <c r="L110" s="113"/>
      <c r="M110" s="113"/>
      <c r="N110" s="113"/>
      <c r="O110" s="113"/>
      <c r="P110" s="113"/>
      <c r="Q110" s="229"/>
      <c r="R110" s="229"/>
      <c r="S110" s="229"/>
      <c r="T110" s="229"/>
      <c r="U110" s="229"/>
      <c r="V110" s="229"/>
      <c r="W110" s="229"/>
      <c r="X110" s="229"/>
      <c r="Y110" s="229"/>
      <c r="Z110" s="229"/>
      <c r="AA110" s="229"/>
      <c r="AB110" s="229"/>
      <c r="AC110" s="229"/>
      <c r="AD110" s="229"/>
      <c r="AE110" s="229"/>
      <c r="AF110" s="229"/>
      <c r="AG110" s="229"/>
      <c r="AH110" s="229"/>
      <c r="AI110" s="229"/>
      <c r="AJ110" s="229"/>
      <c r="AK110" s="229"/>
      <c r="AL110" s="229"/>
      <c r="AM110" s="229"/>
      <c r="AN110" s="229"/>
      <c r="AO110" s="229"/>
      <c r="AP110" s="156"/>
      <c r="AQ110" s="156"/>
      <c r="AR110" s="156"/>
      <c r="AS110" s="156"/>
      <c r="AT110" s="156"/>
      <c r="AU110" s="156"/>
      <c r="AV110" s="156"/>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c r="BR110" s="113"/>
      <c r="BS110" s="113"/>
      <c r="BT110" s="113"/>
      <c r="BU110" s="113"/>
      <c r="BV110" s="113"/>
      <c r="BW110" s="113"/>
      <c r="BX110" s="113"/>
      <c r="BY110" s="113"/>
      <c r="BZ110" s="113"/>
      <c r="CA110" s="113"/>
      <c r="CB110" s="113"/>
      <c r="CC110" s="113"/>
      <c r="CD110" s="113"/>
      <c r="CE110" s="113"/>
      <c r="CF110" s="113"/>
      <c r="CG110" s="113"/>
      <c r="CH110" s="113"/>
      <c r="CI110" s="113"/>
      <c r="CJ110" s="113"/>
      <c r="CK110" s="113"/>
      <c r="CL110" s="113"/>
      <c r="CM110" s="113"/>
      <c r="CN110" s="113"/>
      <c r="CO110" s="113"/>
      <c r="CP110" s="113"/>
      <c r="CQ110" s="113"/>
      <c r="CR110" s="113"/>
      <c r="CS110" s="113"/>
      <c r="CT110" s="113"/>
      <c r="CU110" s="113"/>
      <c r="CV110" s="113"/>
      <c r="CW110" s="113"/>
      <c r="CX110" s="113"/>
      <c r="CY110" s="113"/>
      <c r="CZ110" s="113"/>
      <c r="DA110" s="113"/>
      <c r="DB110" s="113"/>
      <c r="DC110" s="113"/>
      <c r="DD110" s="113"/>
      <c r="DE110" s="113"/>
      <c r="DF110" s="113"/>
      <c r="DG110" s="113"/>
      <c r="DH110" s="113"/>
      <c r="DI110" s="113"/>
      <c r="DJ110" s="113"/>
      <c r="DK110" s="113"/>
      <c r="DL110" s="113"/>
      <c r="DM110" s="113"/>
      <c r="DN110" s="113"/>
      <c r="DO110" s="113"/>
      <c r="DP110" s="113"/>
      <c r="DQ110" s="113"/>
      <c r="DR110" s="113"/>
      <c r="DS110" s="113"/>
      <c r="DT110" s="113"/>
      <c r="DU110" s="113"/>
      <c r="DV110" s="113"/>
      <c r="DW110" s="113"/>
      <c r="DX110" s="113"/>
      <c r="DY110" s="113"/>
      <c r="DZ110" s="113"/>
      <c r="EA110" s="113"/>
      <c r="EB110" s="113"/>
      <c r="EC110" s="113"/>
      <c r="ED110" s="113"/>
      <c r="EE110" s="113"/>
      <c r="EF110" s="113"/>
      <c r="EG110" s="113"/>
      <c r="EH110" s="113"/>
      <c r="EI110" s="113"/>
      <c r="EJ110" s="113"/>
    </row>
    <row r="111" spans="2:140" s="61" customFormat="1" x14ac:dyDescent="0.2">
      <c r="B111" s="247"/>
      <c r="C111" s="113"/>
      <c r="D111" s="113"/>
      <c r="E111" s="113"/>
      <c r="F111" s="113"/>
      <c r="G111" s="113"/>
      <c r="H111" s="113"/>
      <c r="I111" s="113"/>
      <c r="J111" s="113"/>
      <c r="K111" s="113"/>
      <c r="L111" s="113"/>
      <c r="M111" s="113"/>
      <c r="N111" s="113"/>
      <c r="O111" s="113"/>
      <c r="P111" s="113"/>
      <c r="Q111" s="229"/>
      <c r="R111" s="229"/>
      <c r="S111" s="229"/>
      <c r="T111" s="229"/>
      <c r="U111" s="229"/>
      <c r="V111" s="229"/>
      <c r="W111" s="229"/>
      <c r="X111" s="229"/>
      <c r="Y111" s="229"/>
      <c r="Z111" s="229"/>
      <c r="AA111" s="229"/>
      <c r="AB111" s="229"/>
      <c r="AC111" s="229"/>
      <c r="AD111" s="229"/>
      <c r="AE111" s="229"/>
      <c r="AF111" s="229"/>
      <c r="AG111" s="229"/>
      <c r="AH111" s="229"/>
      <c r="AI111" s="229"/>
      <c r="AJ111" s="229"/>
      <c r="AK111" s="229"/>
      <c r="AL111" s="229"/>
      <c r="AM111" s="229"/>
      <c r="AN111" s="229"/>
      <c r="AO111" s="229"/>
      <c r="AP111" s="156"/>
      <c r="AQ111" s="156"/>
      <c r="AR111" s="156"/>
      <c r="AS111" s="156"/>
      <c r="AT111" s="156"/>
      <c r="AU111" s="156"/>
      <c r="AV111" s="156"/>
      <c r="AW111" s="113"/>
      <c r="AX111" s="113"/>
      <c r="AY111" s="113"/>
      <c r="AZ111" s="113"/>
      <c r="BA111" s="113"/>
      <c r="BB111" s="113"/>
      <c r="BC111" s="113"/>
      <c r="BD111" s="113"/>
      <c r="BE111" s="113"/>
      <c r="BF111" s="113"/>
      <c r="BG111" s="113"/>
      <c r="BH111" s="113"/>
      <c r="BI111" s="113"/>
      <c r="BJ111" s="113"/>
      <c r="BK111" s="113"/>
      <c r="BL111" s="113"/>
      <c r="BM111" s="113"/>
      <c r="BN111" s="113"/>
      <c r="BO111" s="113"/>
      <c r="BP111" s="113"/>
      <c r="BQ111" s="113"/>
      <c r="BR111" s="113"/>
      <c r="BS111" s="113"/>
      <c r="BT111" s="113"/>
      <c r="BU111" s="113"/>
      <c r="BV111" s="113"/>
      <c r="BW111" s="113"/>
      <c r="BX111" s="113"/>
      <c r="BY111" s="113"/>
      <c r="BZ111" s="113"/>
      <c r="CA111" s="113"/>
      <c r="CB111" s="113"/>
      <c r="CC111" s="113"/>
      <c r="CD111" s="113"/>
      <c r="CE111" s="113"/>
      <c r="CF111" s="113"/>
      <c r="CG111" s="113"/>
      <c r="CH111" s="113"/>
      <c r="CI111" s="113"/>
      <c r="CJ111" s="113"/>
      <c r="CK111" s="113"/>
      <c r="CL111" s="113"/>
      <c r="CM111" s="113"/>
      <c r="CN111" s="113"/>
      <c r="CO111" s="113"/>
      <c r="CP111" s="113"/>
      <c r="CQ111" s="113"/>
      <c r="CR111" s="113"/>
      <c r="CS111" s="113"/>
      <c r="CT111" s="113"/>
      <c r="CU111" s="113"/>
      <c r="CV111" s="113"/>
      <c r="CW111" s="113"/>
      <c r="CX111" s="113"/>
      <c r="CY111" s="113"/>
      <c r="CZ111" s="113"/>
      <c r="DA111" s="113"/>
      <c r="DB111" s="113"/>
      <c r="DC111" s="113"/>
      <c r="DD111" s="113"/>
      <c r="DE111" s="113"/>
      <c r="DF111" s="113"/>
      <c r="DG111" s="113"/>
      <c r="DH111" s="113"/>
      <c r="DI111" s="113"/>
      <c r="DJ111" s="113"/>
      <c r="DK111" s="113"/>
      <c r="DL111" s="113"/>
      <c r="DM111" s="113"/>
      <c r="DN111" s="113"/>
      <c r="DO111" s="113"/>
      <c r="DP111" s="113"/>
      <c r="DQ111" s="113"/>
      <c r="DR111" s="113"/>
      <c r="DS111" s="113"/>
      <c r="DT111" s="113"/>
      <c r="DU111" s="113"/>
      <c r="DV111" s="113"/>
      <c r="DW111" s="113"/>
      <c r="DX111" s="113"/>
      <c r="DY111" s="113"/>
      <c r="DZ111" s="113"/>
      <c r="EA111" s="113"/>
      <c r="EB111" s="113"/>
      <c r="EC111" s="113"/>
      <c r="ED111" s="113"/>
      <c r="EE111" s="113"/>
      <c r="EF111" s="113"/>
      <c r="EG111" s="113"/>
      <c r="EH111" s="113"/>
      <c r="EI111" s="113"/>
      <c r="EJ111" s="113"/>
    </row>
    <row r="112" spans="2:140" s="61" customFormat="1" x14ac:dyDescent="0.2">
      <c r="B112" s="247"/>
      <c r="C112" s="113"/>
      <c r="D112" s="113"/>
      <c r="E112" s="113"/>
      <c r="F112" s="113"/>
      <c r="G112" s="113"/>
      <c r="H112" s="113"/>
      <c r="I112" s="113"/>
      <c r="J112" s="113"/>
      <c r="K112" s="113"/>
      <c r="L112" s="113"/>
      <c r="M112" s="113"/>
      <c r="N112" s="113"/>
      <c r="O112" s="113"/>
      <c r="P112" s="113"/>
      <c r="Q112" s="229"/>
      <c r="R112" s="229"/>
      <c r="S112" s="229"/>
      <c r="T112" s="229"/>
      <c r="U112" s="229"/>
      <c r="V112" s="229"/>
      <c r="W112" s="229"/>
      <c r="X112" s="229"/>
      <c r="Y112" s="229"/>
      <c r="Z112" s="229"/>
      <c r="AA112" s="229"/>
      <c r="AB112" s="229"/>
      <c r="AC112" s="229"/>
      <c r="AD112" s="229"/>
      <c r="AE112" s="229"/>
      <c r="AF112" s="229"/>
      <c r="AG112" s="229"/>
      <c r="AH112" s="229"/>
      <c r="AI112" s="229"/>
      <c r="AJ112" s="229"/>
      <c r="AK112" s="229"/>
      <c r="AL112" s="229"/>
      <c r="AM112" s="229"/>
      <c r="AN112" s="229"/>
      <c r="AO112" s="229"/>
      <c r="AP112" s="156"/>
      <c r="AQ112" s="156"/>
      <c r="AR112" s="156"/>
      <c r="AS112" s="156"/>
      <c r="AT112" s="156"/>
      <c r="AU112" s="156"/>
      <c r="AV112" s="156"/>
      <c r="AW112" s="113"/>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c r="BR112" s="113"/>
      <c r="BS112" s="113"/>
      <c r="BT112" s="113"/>
      <c r="BU112" s="113"/>
      <c r="BV112" s="113"/>
      <c r="BW112" s="113"/>
      <c r="BX112" s="113"/>
      <c r="BY112" s="113"/>
      <c r="BZ112" s="113"/>
      <c r="CA112" s="113"/>
      <c r="CB112" s="113"/>
      <c r="CC112" s="113"/>
      <c r="CD112" s="113"/>
      <c r="CE112" s="113"/>
      <c r="CF112" s="113"/>
      <c r="CG112" s="113"/>
      <c r="CH112" s="113"/>
      <c r="CI112" s="113"/>
      <c r="CJ112" s="113"/>
      <c r="CK112" s="113"/>
      <c r="CL112" s="113"/>
      <c r="CM112" s="113"/>
      <c r="CN112" s="113"/>
      <c r="CO112" s="113"/>
      <c r="CP112" s="113"/>
      <c r="CQ112" s="113"/>
      <c r="CR112" s="113"/>
      <c r="CS112" s="113"/>
      <c r="CT112" s="113"/>
      <c r="CU112" s="113"/>
      <c r="CV112" s="113"/>
      <c r="CW112" s="113"/>
      <c r="CX112" s="113"/>
      <c r="CY112" s="113"/>
      <c r="CZ112" s="113"/>
      <c r="DA112" s="113"/>
      <c r="DB112" s="113"/>
      <c r="DC112" s="113"/>
      <c r="DD112" s="113"/>
      <c r="DE112" s="113"/>
      <c r="DF112" s="113"/>
      <c r="DG112" s="113"/>
      <c r="DH112" s="113"/>
      <c r="DI112" s="113"/>
      <c r="DJ112" s="113"/>
      <c r="DK112" s="113"/>
      <c r="DL112" s="113"/>
      <c r="DM112" s="113"/>
      <c r="DN112" s="113"/>
      <c r="DO112" s="113"/>
      <c r="DP112" s="113"/>
      <c r="DQ112" s="113"/>
      <c r="DR112" s="113"/>
      <c r="DS112" s="113"/>
      <c r="DT112" s="113"/>
      <c r="DU112" s="113"/>
      <c r="DV112" s="113"/>
      <c r="DW112" s="113"/>
      <c r="DX112" s="113"/>
      <c r="DY112" s="113"/>
      <c r="DZ112" s="113"/>
      <c r="EA112" s="113"/>
      <c r="EB112" s="113"/>
      <c r="EC112" s="113"/>
      <c r="ED112" s="113"/>
      <c r="EE112" s="113"/>
      <c r="EF112" s="113"/>
      <c r="EG112" s="113"/>
      <c r="EH112" s="113"/>
      <c r="EI112" s="113"/>
      <c r="EJ112" s="113"/>
    </row>
    <row r="113" spans="2:140" s="61" customFormat="1" x14ac:dyDescent="0.2">
      <c r="B113" s="247"/>
      <c r="C113" s="113"/>
      <c r="D113" s="113"/>
      <c r="E113" s="113"/>
      <c r="F113" s="113"/>
      <c r="G113" s="113"/>
      <c r="H113" s="113"/>
      <c r="I113" s="113"/>
      <c r="J113" s="113"/>
      <c r="K113" s="113"/>
      <c r="L113" s="113"/>
      <c r="M113" s="113"/>
      <c r="N113" s="113"/>
      <c r="O113" s="113"/>
      <c r="P113" s="113"/>
      <c r="Q113" s="229"/>
      <c r="R113" s="229"/>
      <c r="S113" s="229"/>
      <c r="T113" s="229"/>
      <c r="U113" s="229"/>
      <c r="V113" s="229"/>
      <c r="W113" s="229"/>
      <c r="X113" s="229"/>
      <c r="Y113" s="229"/>
      <c r="Z113" s="229"/>
      <c r="AA113" s="229"/>
      <c r="AB113" s="229"/>
      <c r="AC113" s="229"/>
      <c r="AD113" s="229"/>
      <c r="AE113" s="229"/>
      <c r="AF113" s="229"/>
      <c r="AG113" s="229"/>
      <c r="AH113" s="229"/>
      <c r="AI113" s="229"/>
      <c r="AJ113" s="229"/>
      <c r="AK113" s="229"/>
      <c r="AL113" s="229"/>
      <c r="AM113" s="229"/>
      <c r="AN113" s="229"/>
      <c r="AO113" s="229"/>
      <c r="AP113" s="156"/>
      <c r="AQ113" s="156"/>
      <c r="AR113" s="156"/>
      <c r="AS113" s="156"/>
      <c r="AT113" s="156"/>
      <c r="AU113" s="156"/>
      <c r="AV113" s="156"/>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c r="BR113" s="113"/>
      <c r="BS113" s="113"/>
      <c r="BT113" s="113"/>
      <c r="BU113" s="113"/>
      <c r="BV113" s="113"/>
      <c r="BW113" s="113"/>
      <c r="BX113" s="113"/>
      <c r="BY113" s="113"/>
      <c r="BZ113" s="113"/>
      <c r="CA113" s="113"/>
      <c r="CB113" s="113"/>
      <c r="CC113" s="113"/>
      <c r="CD113" s="113"/>
      <c r="CE113" s="113"/>
      <c r="CF113" s="113"/>
      <c r="CG113" s="113"/>
      <c r="CH113" s="113"/>
      <c r="CI113" s="113"/>
      <c r="CJ113" s="113"/>
      <c r="CK113" s="113"/>
      <c r="CL113" s="113"/>
      <c r="CM113" s="113"/>
      <c r="CN113" s="113"/>
      <c r="CO113" s="113"/>
      <c r="CP113" s="113"/>
      <c r="CQ113" s="113"/>
      <c r="CR113" s="113"/>
      <c r="CS113" s="113"/>
      <c r="CT113" s="113"/>
      <c r="CU113" s="113"/>
      <c r="CV113" s="113"/>
      <c r="CW113" s="113"/>
      <c r="CX113" s="113"/>
      <c r="CY113" s="113"/>
      <c r="CZ113" s="113"/>
      <c r="DA113" s="113"/>
      <c r="DB113" s="113"/>
      <c r="DC113" s="113"/>
      <c r="DD113" s="113"/>
      <c r="DE113" s="113"/>
      <c r="DF113" s="113"/>
      <c r="DG113" s="113"/>
      <c r="DH113" s="113"/>
      <c r="DI113" s="113"/>
      <c r="DJ113" s="113"/>
      <c r="DK113" s="113"/>
      <c r="DL113" s="113"/>
      <c r="DM113" s="113"/>
      <c r="DN113" s="113"/>
      <c r="DO113" s="113"/>
      <c r="DP113" s="113"/>
      <c r="DQ113" s="113"/>
      <c r="DR113" s="113"/>
      <c r="DS113" s="113"/>
      <c r="DT113" s="113"/>
      <c r="DU113" s="113"/>
      <c r="DV113" s="113"/>
      <c r="DW113" s="113"/>
      <c r="DX113" s="113"/>
      <c r="DY113" s="113"/>
      <c r="DZ113" s="113"/>
      <c r="EA113" s="113"/>
      <c r="EB113" s="113"/>
      <c r="EC113" s="113"/>
      <c r="ED113" s="113"/>
      <c r="EE113" s="113"/>
      <c r="EF113" s="113"/>
      <c r="EG113" s="113"/>
      <c r="EH113" s="113"/>
      <c r="EI113" s="113"/>
      <c r="EJ113" s="113"/>
    </row>
    <row r="114" spans="2:140" s="61" customFormat="1" x14ac:dyDescent="0.2">
      <c r="B114" s="247"/>
      <c r="C114" s="113"/>
      <c r="D114" s="113"/>
      <c r="E114" s="113"/>
      <c r="F114" s="113"/>
      <c r="G114" s="113"/>
      <c r="H114" s="113"/>
      <c r="I114" s="113"/>
      <c r="J114" s="113"/>
      <c r="K114" s="113"/>
      <c r="L114" s="113"/>
      <c r="M114" s="113"/>
      <c r="N114" s="113"/>
      <c r="O114" s="113"/>
      <c r="P114" s="113"/>
      <c r="Q114" s="229"/>
      <c r="R114" s="229"/>
      <c r="S114" s="229"/>
      <c r="T114" s="229"/>
      <c r="U114" s="229"/>
      <c r="V114" s="229"/>
      <c r="W114" s="229"/>
      <c r="X114" s="229"/>
      <c r="Y114" s="229"/>
      <c r="Z114" s="229"/>
      <c r="AA114" s="229"/>
      <c r="AB114" s="229"/>
      <c r="AC114" s="229"/>
      <c r="AD114" s="229"/>
      <c r="AE114" s="229"/>
      <c r="AF114" s="229"/>
      <c r="AG114" s="229"/>
      <c r="AH114" s="229"/>
      <c r="AI114" s="229"/>
      <c r="AJ114" s="229"/>
      <c r="AK114" s="229"/>
      <c r="AL114" s="229"/>
      <c r="AM114" s="229"/>
      <c r="AN114" s="229"/>
      <c r="AO114" s="229"/>
      <c r="AP114" s="156"/>
      <c r="AQ114" s="156"/>
      <c r="AR114" s="156"/>
      <c r="AS114" s="156"/>
      <c r="AT114" s="156"/>
      <c r="AU114" s="156"/>
      <c r="AV114" s="156"/>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c r="BR114" s="113"/>
      <c r="BS114" s="113"/>
      <c r="BT114" s="113"/>
      <c r="BU114" s="113"/>
      <c r="BV114" s="113"/>
      <c r="BW114" s="113"/>
      <c r="BX114" s="113"/>
      <c r="BY114" s="113"/>
      <c r="BZ114" s="113"/>
      <c r="CA114" s="113"/>
      <c r="CB114" s="113"/>
      <c r="CC114" s="113"/>
      <c r="CD114" s="113"/>
      <c r="CE114" s="113"/>
      <c r="CF114" s="113"/>
      <c r="CG114" s="113"/>
      <c r="CH114" s="113"/>
      <c r="CI114" s="113"/>
      <c r="CJ114" s="113"/>
      <c r="CK114" s="113"/>
      <c r="CL114" s="113"/>
      <c r="CM114" s="113"/>
      <c r="CN114" s="113"/>
      <c r="CO114" s="113"/>
      <c r="CP114" s="113"/>
      <c r="CQ114" s="113"/>
      <c r="CR114" s="113"/>
      <c r="CS114" s="113"/>
      <c r="CT114" s="113"/>
      <c r="CU114" s="113"/>
      <c r="CV114" s="113"/>
      <c r="CW114" s="113"/>
      <c r="CX114" s="113"/>
      <c r="CY114" s="113"/>
      <c r="CZ114" s="113"/>
      <c r="DA114" s="113"/>
      <c r="DB114" s="113"/>
      <c r="DC114" s="113"/>
      <c r="DD114" s="113"/>
      <c r="DE114" s="113"/>
      <c r="DF114" s="113"/>
      <c r="DG114" s="113"/>
      <c r="DH114" s="113"/>
      <c r="DI114" s="113"/>
      <c r="DJ114" s="113"/>
      <c r="DK114" s="113"/>
      <c r="DL114" s="113"/>
      <c r="DM114" s="113"/>
      <c r="DN114" s="113"/>
      <c r="DO114" s="113"/>
      <c r="DP114" s="113"/>
      <c r="DQ114" s="113"/>
      <c r="DR114" s="113"/>
      <c r="DS114" s="113"/>
      <c r="DT114" s="113"/>
      <c r="DU114" s="113"/>
      <c r="DV114" s="113"/>
      <c r="DW114" s="113"/>
      <c r="DX114" s="113"/>
      <c r="DY114" s="113"/>
      <c r="DZ114" s="113"/>
      <c r="EA114" s="113"/>
      <c r="EB114" s="113"/>
      <c r="EC114" s="113"/>
      <c r="ED114" s="113"/>
      <c r="EE114" s="113"/>
      <c r="EF114" s="113"/>
      <c r="EG114" s="113"/>
      <c r="EH114" s="113"/>
      <c r="EI114" s="113"/>
      <c r="EJ114" s="113"/>
    </row>
    <row r="115" spans="2:140" s="61" customFormat="1" x14ac:dyDescent="0.2">
      <c r="B115" s="247"/>
      <c r="C115" s="113"/>
      <c r="D115" s="113"/>
      <c r="E115" s="113"/>
      <c r="F115" s="113"/>
      <c r="G115" s="113"/>
      <c r="H115" s="113"/>
      <c r="I115" s="113"/>
      <c r="J115" s="113"/>
      <c r="K115" s="113"/>
      <c r="L115" s="113"/>
      <c r="M115" s="113"/>
      <c r="N115" s="113"/>
      <c r="O115" s="113"/>
      <c r="P115" s="113"/>
      <c r="Q115" s="229"/>
      <c r="R115" s="229"/>
      <c r="S115" s="229"/>
      <c r="T115" s="229"/>
      <c r="U115" s="229"/>
      <c r="V115" s="229"/>
      <c r="W115" s="229"/>
      <c r="X115" s="229"/>
      <c r="Y115" s="229"/>
      <c r="Z115" s="229"/>
      <c r="AA115" s="229"/>
      <c r="AB115" s="229"/>
      <c r="AC115" s="229"/>
      <c r="AD115" s="229"/>
      <c r="AE115" s="229"/>
      <c r="AF115" s="229"/>
      <c r="AG115" s="229"/>
      <c r="AH115" s="229"/>
      <c r="AI115" s="229"/>
      <c r="AJ115" s="229"/>
      <c r="AK115" s="229"/>
      <c r="AL115" s="229"/>
      <c r="AM115" s="229"/>
      <c r="AN115" s="229"/>
      <c r="AO115" s="229"/>
      <c r="AP115" s="156"/>
      <c r="AQ115" s="156"/>
      <c r="AR115" s="156"/>
      <c r="AS115" s="156"/>
      <c r="AT115" s="156"/>
      <c r="AU115" s="156"/>
      <c r="AV115" s="156"/>
      <c r="AW115" s="113"/>
      <c r="AX115" s="113"/>
      <c r="AY115" s="113"/>
      <c r="AZ115" s="113"/>
      <c r="BA115" s="113"/>
      <c r="BB115" s="113"/>
      <c r="BC115" s="113"/>
      <c r="BD115" s="113"/>
      <c r="BE115" s="113"/>
      <c r="BF115" s="113"/>
      <c r="BG115" s="113"/>
      <c r="BH115" s="113"/>
      <c r="BI115" s="113"/>
      <c r="BJ115" s="113"/>
      <c r="BK115" s="113"/>
      <c r="BL115" s="113"/>
      <c r="BM115" s="113"/>
      <c r="BN115" s="113"/>
      <c r="BO115" s="113"/>
      <c r="BP115" s="113"/>
      <c r="BQ115" s="113"/>
      <c r="BR115" s="113"/>
      <c r="BS115" s="113"/>
      <c r="BT115" s="113"/>
      <c r="BU115" s="113"/>
      <c r="BV115" s="113"/>
      <c r="BW115" s="113"/>
      <c r="BX115" s="113"/>
      <c r="BY115" s="113"/>
      <c r="BZ115" s="113"/>
      <c r="CA115" s="113"/>
      <c r="CB115" s="113"/>
      <c r="CC115" s="113"/>
      <c r="CD115" s="113"/>
      <c r="CE115" s="113"/>
      <c r="CF115" s="113"/>
      <c r="CG115" s="113"/>
      <c r="CH115" s="113"/>
      <c r="CI115" s="113"/>
      <c r="CJ115" s="113"/>
      <c r="CK115" s="113"/>
      <c r="CL115" s="113"/>
      <c r="CM115" s="113"/>
      <c r="CN115" s="113"/>
      <c r="CO115" s="113"/>
      <c r="CP115" s="113"/>
      <c r="CQ115" s="113"/>
      <c r="CR115" s="113"/>
      <c r="CS115" s="113"/>
      <c r="CT115" s="113"/>
      <c r="CU115" s="113"/>
      <c r="CV115" s="113"/>
      <c r="CW115" s="113"/>
      <c r="CX115" s="113"/>
      <c r="CY115" s="113"/>
      <c r="CZ115" s="113"/>
      <c r="DA115" s="113"/>
      <c r="DB115" s="113"/>
      <c r="DC115" s="113"/>
      <c r="DD115" s="113"/>
      <c r="DE115" s="113"/>
      <c r="DF115" s="113"/>
      <c r="DG115" s="113"/>
      <c r="DH115" s="113"/>
      <c r="DI115" s="113"/>
      <c r="DJ115" s="113"/>
      <c r="DK115" s="113"/>
      <c r="DL115" s="113"/>
      <c r="DM115" s="113"/>
      <c r="DN115" s="113"/>
      <c r="DO115" s="113"/>
      <c r="DP115" s="113"/>
      <c r="DQ115" s="113"/>
      <c r="DR115" s="113"/>
      <c r="DS115" s="113"/>
      <c r="DT115" s="113"/>
      <c r="DU115" s="113"/>
      <c r="DV115" s="113"/>
      <c r="DW115" s="113"/>
      <c r="DX115" s="113"/>
      <c r="DY115" s="113"/>
      <c r="DZ115" s="113"/>
      <c r="EA115" s="113"/>
      <c r="EB115" s="113"/>
      <c r="EC115" s="113"/>
      <c r="ED115" s="113"/>
      <c r="EE115" s="113"/>
      <c r="EF115" s="113"/>
      <c r="EG115" s="113"/>
      <c r="EH115" s="113"/>
      <c r="EI115" s="113"/>
      <c r="EJ115" s="113"/>
    </row>
    <row r="116" spans="2:140" s="61" customFormat="1" x14ac:dyDescent="0.2">
      <c r="B116" s="247"/>
      <c r="C116" s="113"/>
      <c r="D116" s="113"/>
      <c r="E116" s="113"/>
      <c r="F116" s="113"/>
      <c r="G116" s="113"/>
      <c r="H116" s="113"/>
      <c r="I116" s="113"/>
      <c r="J116" s="113"/>
      <c r="K116" s="113"/>
      <c r="L116" s="113"/>
      <c r="M116" s="113"/>
      <c r="N116" s="113"/>
      <c r="O116" s="113"/>
      <c r="P116" s="113"/>
      <c r="Q116" s="229"/>
      <c r="R116" s="229"/>
      <c r="S116" s="229"/>
      <c r="T116" s="229"/>
      <c r="U116" s="229"/>
      <c r="V116" s="229"/>
      <c r="W116" s="229"/>
      <c r="X116" s="229"/>
      <c r="Y116" s="229"/>
      <c r="Z116" s="229"/>
      <c r="AA116" s="229"/>
      <c r="AB116" s="229"/>
      <c r="AC116" s="229"/>
      <c r="AD116" s="229"/>
      <c r="AE116" s="229"/>
      <c r="AF116" s="229"/>
      <c r="AG116" s="229"/>
      <c r="AH116" s="229"/>
      <c r="AI116" s="229"/>
      <c r="AJ116" s="229"/>
      <c r="AK116" s="229"/>
      <c r="AL116" s="229"/>
      <c r="AM116" s="229"/>
      <c r="AN116" s="229"/>
      <c r="AO116" s="229"/>
      <c r="AP116" s="156"/>
      <c r="AQ116" s="156"/>
      <c r="AR116" s="156"/>
      <c r="AS116" s="156"/>
      <c r="AT116" s="156"/>
      <c r="AU116" s="156"/>
      <c r="AV116" s="156"/>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c r="BR116" s="113"/>
      <c r="BS116" s="113"/>
      <c r="BT116" s="113"/>
      <c r="BU116" s="113"/>
      <c r="BV116" s="113"/>
      <c r="BW116" s="113"/>
      <c r="BX116" s="113"/>
      <c r="BY116" s="113"/>
      <c r="BZ116" s="113"/>
      <c r="CA116" s="113"/>
      <c r="CB116" s="113"/>
      <c r="CC116" s="113"/>
      <c r="CD116" s="113"/>
      <c r="CE116" s="113"/>
      <c r="CF116" s="113"/>
      <c r="CG116" s="113"/>
      <c r="CH116" s="113"/>
      <c r="CI116" s="113"/>
      <c r="CJ116" s="113"/>
      <c r="CK116" s="113"/>
      <c r="CL116" s="113"/>
      <c r="CM116" s="113"/>
      <c r="CN116" s="113"/>
      <c r="CO116" s="113"/>
      <c r="CP116" s="113"/>
      <c r="CQ116" s="113"/>
      <c r="CR116" s="113"/>
      <c r="CS116" s="113"/>
      <c r="CT116" s="113"/>
      <c r="CU116" s="113"/>
      <c r="CV116" s="113"/>
      <c r="CW116" s="113"/>
      <c r="CX116" s="113"/>
      <c r="CY116" s="113"/>
      <c r="CZ116" s="113"/>
      <c r="DA116" s="113"/>
      <c r="DB116" s="113"/>
      <c r="DC116" s="113"/>
      <c r="DD116" s="113"/>
      <c r="DE116" s="113"/>
      <c r="DF116" s="113"/>
      <c r="DG116" s="113"/>
      <c r="DH116" s="113"/>
      <c r="DI116" s="113"/>
      <c r="DJ116" s="113"/>
      <c r="DK116" s="113"/>
      <c r="DL116" s="113"/>
      <c r="DM116" s="113"/>
      <c r="DN116" s="113"/>
      <c r="DO116" s="113"/>
      <c r="DP116" s="113"/>
      <c r="DQ116" s="113"/>
      <c r="DR116" s="113"/>
      <c r="DS116" s="113"/>
      <c r="DT116" s="113"/>
      <c r="DU116" s="113"/>
      <c r="DV116" s="113"/>
      <c r="DW116" s="113"/>
      <c r="DX116" s="113"/>
      <c r="DY116" s="113"/>
      <c r="DZ116" s="113"/>
      <c r="EA116" s="113"/>
      <c r="EB116" s="113"/>
      <c r="EC116" s="113"/>
      <c r="ED116" s="113"/>
      <c r="EE116" s="113"/>
      <c r="EF116" s="113"/>
      <c r="EG116" s="113"/>
      <c r="EH116" s="113"/>
      <c r="EI116" s="113"/>
      <c r="EJ116" s="113"/>
    </row>
    <row r="117" spans="2:140" s="61" customFormat="1" x14ac:dyDescent="0.2">
      <c r="B117" s="247"/>
      <c r="C117" s="113"/>
      <c r="D117" s="113"/>
      <c r="E117" s="113"/>
      <c r="F117" s="113"/>
      <c r="G117" s="113"/>
      <c r="H117" s="113"/>
      <c r="I117" s="113"/>
      <c r="J117" s="113"/>
      <c r="K117" s="113"/>
      <c r="L117" s="113"/>
      <c r="M117" s="113"/>
      <c r="N117" s="113"/>
      <c r="O117" s="113"/>
      <c r="P117" s="113"/>
      <c r="Q117" s="229"/>
      <c r="R117" s="229"/>
      <c r="S117" s="229"/>
      <c r="T117" s="229"/>
      <c r="U117" s="229"/>
      <c r="V117" s="229"/>
      <c r="W117" s="229"/>
      <c r="X117" s="229"/>
      <c r="Y117" s="229"/>
      <c r="Z117" s="229"/>
      <c r="AA117" s="229"/>
      <c r="AB117" s="229"/>
      <c r="AC117" s="229"/>
      <c r="AD117" s="229"/>
      <c r="AE117" s="229"/>
      <c r="AF117" s="229"/>
      <c r="AG117" s="229"/>
      <c r="AH117" s="229"/>
      <c r="AI117" s="229"/>
      <c r="AJ117" s="229"/>
      <c r="AK117" s="229"/>
      <c r="AL117" s="229"/>
      <c r="AM117" s="229"/>
      <c r="AN117" s="229"/>
      <c r="AO117" s="229"/>
      <c r="AP117" s="156"/>
      <c r="AQ117" s="156"/>
      <c r="AR117" s="156"/>
      <c r="AS117" s="156"/>
      <c r="AT117" s="156"/>
      <c r="AU117" s="156"/>
      <c r="AV117" s="156"/>
      <c r="AW117" s="113"/>
      <c r="AX117" s="113"/>
      <c r="AY117" s="113"/>
      <c r="AZ117" s="113"/>
      <c r="BA117" s="113"/>
      <c r="BB117" s="113"/>
      <c r="BC117" s="113"/>
      <c r="BD117" s="113"/>
      <c r="BE117" s="113"/>
      <c r="BF117" s="113"/>
      <c r="BG117" s="113"/>
      <c r="BH117" s="113"/>
      <c r="BI117" s="113"/>
      <c r="BJ117" s="113"/>
      <c r="BK117" s="113"/>
      <c r="BL117" s="113"/>
      <c r="BM117" s="113"/>
      <c r="BN117" s="113"/>
      <c r="BO117" s="113"/>
      <c r="BP117" s="113"/>
      <c r="BQ117" s="113"/>
      <c r="BR117" s="113"/>
      <c r="BS117" s="113"/>
      <c r="BT117" s="113"/>
      <c r="BU117" s="113"/>
      <c r="BV117" s="113"/>
      <c r="BW117" s="113"/>
      <c r="BX117" s="113"/>
      <c r="BY117" s="113"/>
      <c r="BZ117" s="113"/>
      <c r="CA117" s="113"/>
      <c r="CB117" s="113"/>
      <c r="CC117" s="113"/>
      <c r="CD117" s="113"/>
      <c r="CE117" s="113"/>
      <c r="CF117" s="113"/>
      <c r="CG117" s="113"/>
      <c r="CH117" s="113"/>
      <c r="CI117" s="113"/>
      <c r="CJ117" s="113"/>
      <c r="CK117" s="113"/>
      <c r="CL117" s="113"/>
      <c r="CM117" s="113"/>
      <c r="CN117" s="113"/>
      <c r="CO117" s="113"/>
      <c r="CP117" s="113"/>
      <c r="CQ117" s="113"/>
      <c r="CR117" s="113"/>
      <c r="CS117" s="113"/>
      <c r="CT117" s="113"/>
      <c r="CU117" s="113"/>
      <c r="CV117" s="113"/>
      <c r="CW117" s="113"/>
      <c r="CX117" s="113"/>
      <c r="CY117" s="113"/>
      <c r="CZ117" s="113"/>
      <c r="DA117" s="113"/>
      <c r="DB117" s="113"/>
      <c r="DC117" s="113"/>
      <c r="DD117" s="113"/>
      <c r="DE117" s="113"/>
      <c r="DF117" s="113"/>
      <c r="DG117" s="113"/>
      <c r="DH117" s="113"/>
      <c r="DI117" s="113"/>
      <c r="DJ117" s="113"/>
      <c r="DK117" s="113"/>
      <c r="DL117" s="113"/>
      <c r="DM117" s="113"/>
      <c r="DN117" s="113"/>
      <c r="DO117" s="113"/>
      <c r="DP117" s="113"/>
      <c r="DQ117" s="113"/>
      <c r="DR117" s="113"/>
      <c r="DS117" s="113"/>
      <c r="DT117" s="113"/>
      <c r="DU117" s="113"/>
      <c r="DV117" s="113"/>
      <c r="DW117" s="113"/>
      <c r="DX117" s="113"/>
      <c r="DY117" s="113"/>
      <c r="DZ117" s="113"/>
      <c r="EA117" s="113"/>
      <c r="EB117" s="113"/>
      <c r="EC117" s="113"/>
      <c r="ED117" s="113"/>
      <c r="EE117" s="113"/>
      <c r="EF117" s="113"/>
      <c r="EG117" s="113"/>
      <c r="EH117" s="113"/>
      <c r="EI117" s="113"/>
      <c r="EJ117" s="113"/>
    </row>
    <row r="118" spans="2:140" s="61" customFormat="1" x14ac:dyDescent="0.2">
      <c r="B118" s="247"/>
      <c r="C118" s="113"/>
      <c r="D118" s="113"/>
      <c r="E118" s="113"/>
      <c r="F118" s="113"/>
      <c r="G118" s="113"/>
      <c r="H118" s="113"/>
      <c r="I118" s="113"/>
      <c r="J118" s="113"/>
      <c r="K118" s="113"/>
      <c r="L118" s="113"/>
      <c r="M118" s="113"/>
      <c r="N118" s="113"/>
      <c r="O118" s="113"/>
      <c r="P118" s="113"/>
      <c r="Q118" s="229"/>
      <c r="R118" s="229"/>
      <c r="S118" s="229"/>
      <c r="T118" s="229"/>
      <c r="U118" s="229"/>
      <c r="V118" s="229"/>
      <c r="W118" s="229"/>
      <c r="X118" s="229"/>
      <c r="Y118" s="229"/>
      <c r="Z118" s="229"/>
      <c r="AA118" s="229"/>
      <c r="AB118" s="229"/>
      <c r="AC118" s="229"/>
      <c r="AD118" s="229"/>
      <c r="AE118" s="229"/>
      <c r="AF118" s="229"/>
      <c r="AG118" s="229"/>
      <c r="AH118" s="229"/>
      <c r="AI118" s="229"/>
      <c r="AJ118" s="229"/>
      <c r="AK118" s="229"/>
      <c r="AL118" s="229"/>
      <c r="AM118" s="229"/>
      <c r="AN118" s="229"/>
      <c r="AO118" s="229"/>
      <c r="AP118" s="156"/>
      <c r="AQ118" s="156"/>
      <c r="AR118" s="156"/>
      <c r="AS118" s="156"/>
      <c r="AT118" s="156"/>
      <c r="AU118" s="156"/>
      <c r="AV118" s="156"/>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c r="BR118" s="113"/>
      <c r="BS118" s="113"/>
      <c r="BT118" s="113"/>
      <c r="BU118" s="113"/>
      <c r="BV118" s="113"/>
      <c r="BW118" s="113"/>
      <c r="BX118" s="113"/>
      <c r="BY118" s="113"/>
      <c r="BZ118" s="113"/>
      <c r="CA118" s="113"/>
      <c r="CB118" s="113"/>
      <c r="CC118" s="113"/>
      <c r="CD118" s="113"/>
      <c r="CE118" s="113"/>
      <c r="CF118" s="113"/>
      <c r="CG118" s="113"/>
      <c r="CH118" s="113"/>
      <c r="CI118" s="113"/>
      <c r="CJ118" s="113"/>
      <c r="CK118" s="113"/>
      <c r="CL118" s="113"/>
      <c r="CM118" s="113"/>
      <c r="CN118" s="113"/>
      <c r="CO118" s="113"/>
      <c r="CP118" s="113"/>
      <c r="CQ118" s="113"/>
      <c r="CR118" s="113"/>
      <c r="CS118" s="113"/>
      <c r="CT118" s="113"/>
      <c r="CU118" s="113"/>
      <c r="CV118" s="113"/>
      <c r="CW118" s="113"/>
      <c r="CX118" s="113"/>
      <c r="CY118" s="113"/>
      <c r="CZ118" s="113"/>
      <c r="DA118" s="113"/>
      <c r="DB118" s="113"/>
      <c r="DC118" s="113"/>
      <c r="DD118" s="113"/>
      <c r="DE118" s="113"/>
      <c r="DF118" s="113"/>
      <c r="DG118" s="113"/>
      <c r="DH118" s="113"/>
      <c r="DI118" s="113"/>
      <c r="DJ118" s="113"/>
      <c r="DK118" s="113"/>
      <c r="DL118" s="113"/>
      <c r="DM118" s="113"/>
      <c r="DN118" s="113"/>
      <c r="DO118" s="113"/>
      <c r="DP118" s="113"/>
      <c r="DQ118" s="113"/>
      <c r="DR118" s="113"/>
      <c r="DS118" s="113"/>
      <c r="DT118" s="113"/>
      <c r="DU118" s="113"/>
      <c r="DV118" s="113"/>
      <c r="DW118" s="113"/>
      <c r="DX118" s="113"/>
      <c r="DY118" s="113"/>
      <c r="DZ118" s="113"/>
      <c r="EA118" s="113"/>
      <c r="EB118" s="113"/>
      <c r="EC118" s="113"/>
      <c r="ED118" s="113"/>
      <c r="EE118" s="113"/>
      <c r="EF118" s="113"/>
      <c r="EG118" s="113"/>
      <c r="EH118" s="113"/>
      <c r="EI118" s="113"/>
      <c r="EJ118" s="113"/>
    </row>
    <row r="119" spans="2:140" s="61" customFormat="1" x14ac:dyDescent="0.2">
      <c r="B119" s="247"/>
      <c r="C119" s="113"/>
      <c r="D119" s="113"/>
      <c r="E119" s="113"/>
      <c r="F119" s="113"/>
      <c r="G119" s="113"/>
      <c r="H119" s="113"/>
      <c r="I119" s="113"/>
      <c r="J119" s="113"/>
      <c r="K119" s="113"/>
      <c r="L119" s="113"/>
      <c r="M119" s="113"/>
      <c r="N119" s="113"/>
      <c r="O119" s="113"/>
      <c r="P119" s="113"/>
      <c r="Q119" s="229"/>
      <c r="R119" s="229"/>
      <c r="S119" s="229"/>
      <c r="T119" s="229"/>
      <c r="U119" s="229"/>
      <c r="V119" s="229"/>
      <c r="W119" s="229"/>
      <c r="X119" s="229"/>
      <c r="Y119" s="229"/>
      <c r="Z119" s="229"/>
      <c r="AA119" s="229"/>
      <c r="AB119" s="229"/>
      <c r="AC119" s="229"/>
      <c r="AD119" s="229"/>
      <c r="AE119" s="229"/>
      <c r="AF119" s="229"/>
      <c r="AG119" s="229"/>
      <c r="AH119" s="229"/>
      <c r="AI119" s="229"/>
      <c r="AJ119" s="229"/>
      <c r="AK119" s="229"/>
      <c r="AL119" s="229"/>
      <c r="AM119" s="229"/>
      <c r="AN119" s="229"/>
      <c r="AO119" s="229"/>
      <c r="AP119" s="156"/>
      <c r="AQ119" s="156"/>
      <c r="AR119" s="156"/>
      <c r="AS119" s="156"/>
      <c r="AT119" s="156"/>
      <c r="AU119" s="156"/>
      <c r="AV119" s="156"/>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c r="BR119" s="113"/>
      <c r="BS119" s="113"/>
      <c r="BT119" s="113"/>
      <c r="BU119" s="113"/>
      <c r="BV119" s="113"/>
      <c r="BW119" s="113"/>
      <c r="BX119" s="113"/>
      <c r="BY119" s="113"/>
      <c r="BZ119" s="113"/>
      <c r="CA119" s="113"/>
      <c r="CB119" s="113"/>
      <c r="CC119" s="113"/>
      <c r="CD119" s="113"/>
      <c r="CE119" s="113"/>
      <c r="CF119" s="113"/>
      <c r="CG119" s="113"/>
      <c r="CH119" s="113"/>
      <c r="CI119" s="113"/>
      <c r="CJ119" s="113"/>
      <c r="CK119" s="113"/>
      <c r="CL119" s="113"/>
      <c r="CM119" s="113"/>
      <c r="CN119" s="113"/>
      <c r="CO119" s="113"/>
      <c r="CP119" s="113"/>
      <c r="CQ119" s="113"/>
      <c r="CR119" s="113"/>
      <c r="CS119" s="113"/>
      <c r="CT119" s="113"/>
      <c r="CU119" s="113"/>
      <c r="CV119" s="113"/>
      <c r="CW119" s="113"/>
      <c r="CX119" s="113"/>
      <c r="CY119" s="113"/>
      <c r="CZ119" s="113"/>
      <c r="DA119" s="113"/>
      <c r="DB119" s="113"/>
      <c r="DC119" s="113"/>
      <c r="DD119" s="113"/>
      <c r="DE119" s="113"/>
      <c r="DF119" s="113"/>
      <c r="DG119" s="113"/>
      <c r="DH119" s="113"/>
      <c r="DI119" s="113"/>
      <c r="DJ119" s="113"/>
      <c r="DK119" s="113"/>
      <c r="DL119" s="113"/>
      <c r="DM119" s="113"/>
      <c r="DN119" s="113"/>
      <c r="DO119" s="113"/>
      <c r="DP119" s="113"/>
      <c r="DQ119" s="113"/>
      <c r="DR119" s="113"/>
      <c r="DS119" s="113"/>
      <c r="DT119" s="113"/>
      <c r="DU119" s="113"/>
      <c r="DV119" s="113"/>
      <c r="DW119" s="113"/>
      <c r="DX119" s="113"/>
      <c r="DY119" s="113"/>
      <c r="DZ119" s="113"/>
      <c r="EA119" s="113"/>
      <c r="EB119" s="113"/>
      <c r="EC119" s="113"/>
      <c r="ED119" s="113"/>
      <c r="EE119" s="113"/>
      <c r="EF119" s="113"/>
      <c r="EG119" s="113"/>
      <c r="EH119" s="113"/>
      <c r="EI119" s="113"/>
      <c r="EJ119" s="113"/>
    </row>
    <row r="120" spans="2:140" s="61" customFormat="1" x14ac:dyDescent="0.2">
      <c r="B120" s="247"/>
      <c r="C120" s="113"/>
      <c r="D120" s="113"/>
      <c r="E120" s="113"/>
      <c r="F120" s="113"/>
      <c r="G120" s="113"/>
      <c r="H120" s="113"/>
      <c r="I120" s="113"/>
      <c r="J120" s="113"/>
      <c r="K120" s="113"/>
      <c r="L120" s="113"/>
      <c r="M120" s="113"/>
      <c r="N120" s="113"/>
      <c r="O120" s="113"/>
      <c r="P120" s="113"/>
      <c r="Q120" s="229"/>
      <c r="R120" s="229"/>
      <c r="S120" s="229"/>
      <c r="T120" s="229"/>
      <c r="U120" s="229"/>
      <c r="V120" s="229"/>
      <c r="W120" s="229"/>
      <c r="X120" s="229"/>
      <c r="Y120" s="229"/>
      <c r="Z120" s="229"/>
      <c r="AA120" s="229"/>
      <c r="AB120" s="229"/>
      <c r="AC120" s="229"/>
      <c r="AD120" s="229"/>
      <c r="AE120" s="229"/>
      <c r="AF120" s="229"/>
      <c r="AG120" s="229"/>
      <c r="AH120" s="229"/>
      <c r="AI120" s="229"/>
      <c r="AJ120" s="229"/>
      <c r="AK120" s="229"/>
      <c r="AL120" s="229"/>
      <c r="AM120" s="229"/>
      <c r="AN120" s="229"/>
      <c r="AO120" s="229"/>
      <c r="AP120" s="156"/>
      <c r="AQ120" s="156"/>
      <c r="AR120" s="156"/>
      <c r="AS120" s="156"/>
      <c r="AT120" s="156"/>
      <c r="AU120" s="156"/>
      <c r="AV120" s="156"/>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c r="BR120" s="113"/>
      <c r="BS120" s="113"/>
      <c r="BT120" s="113"/>
      <c r="BU120" s="113"/>
      <c r="BV120" s="113"/>
      <c r="BW120" s="113"/>
      <c r="BX120" s="113"/>
      <c r="BY120" s="113"/>
      <c r="BZ120" s="113"/>
      <c r="CA120" s="113"/>
      <c r="CB120" s="113"/>
      <c r="CC120" s="113"/>
      <c r="CD120" s="113"/>
      <c r="CE120" s="113"/>
      <c r="CF120" s="113"/>
      <c r="CG120" s="113"/>
      <c r="CH120" s="113"/>
      <c r="CI120" s="113"/>
      <c r="CJ120" s="113"/>
      <c r="CK120" s="113"/>
      <c r="CL120" s="113"/>
      <c r="CM120" s="113"/>
      <c r="CN120" s="113"/>
      <c r="CO120" s="113"/>
      <c r="CP120" s="113"/>
      <c r="CQ120" s="113"/>
      <c r="CR120" s="113"/>
      <c r="CS120" s="113"/>
      <c r="CT120" s="113"/>
      <c r="CU120" s="113"/>
      <c r="CV120" s="113"/>
      <c r="CW120" s="113"/>
      <c r="CX120" s="113"/>
      <c r="CY120" s="113"/>
      <c r="CZ120" s="113"/>
      <c r="DA120" s="113"/>
      <c r="DB120" s="113"/>
      <c r="DC120" s="113"/>
      <c r="DD120" s="113"/>
      <c r="DE120" s="113"/>
      <c r="DF120" s="113"/>
      <c r="DG120" s="113"/>
      <c r="DH120" s="113"/>
      <c r="DI120" s="113"/>
      <c r="DJ120" s="113"/>
      <c r="DK120" s="113"/>
      <c r="DL120" s="113"/>
      <c r="DM120" s="113"/>
      <c r="DN120" s="113"/>
      <c r="DO120" s="113"/>
      <c r="DP120" s="113"/>
      <c r="DQ120" s="113"/>
      <c r="DR120" s="113"/>
      <c r="DS120" s="113"/>
      <c r="DT120" s="113"/>
      <c r="DU120" s="113"/>
      <c r="DV120" s="113"/>
      <c r="DW120" s="113"/>
      <c r="DX120" s="113"/>
      <c r="DY120" s="113"/>
      <c r="DZ120" s="113"/>
      <c r="EA120" s="113"/>
      <c r="EB120" s="113"/>
      <c r="EC120" s="113"/>
      <c r="ED120" s="113"/>
      <c r="EE120" s="113"/>
      <c r="EF120" s="113"/>
      <c r="EG120" s="113"/>
      <c r="EH120" s="113"/>
      <c r="EI120" s="113"/>
      <c r="EJ120" s="113"/>
    </row>
    <row r="121" spans="2:140" s="61" customFormat="1" x14ac:dyDescent="0.2">
      <c r="B121" s="247"/>
      <c r="C121" s="113"/>
      <c r="D121" s="113"/>
      <c r="E121" s="113"/>
      <c r="F121" s="113"/>
      <c r="G121" s="113"/>
      <c r="H121" s="113"/>
      <c r="I121" s="113"/>
      <c r="J121" s="113"/>
      <c r="K121" s="113"/>
      <c r="L121" s="113"/>
      <c r="M121" s="113"/>
      <c r="N121" s="113"/>
      <c r="O121" s="113"/>
      <c r="P121" s="113"/>
      <c r="Q121" s="229"/>
      <c r="R121" s="229"/>
      <c r="S121" s="229"/>
      <c r="T121" s="229"/>
      <c r="U121" s="229"/>
      <c r="V121" s="229"/>
      <c r="W121" s="229"/>
      <c r="X121" s="229"/>
      <c r="Y121" s="229"/>
      <c r="Z121" s="229"/>
      <c r="AA121" s="229"/>
      <c r="AB121" s="229"/>
      <c r="AC121" s="229"/>
      <c r="AD121" s="229"/>
      <c r="AE121" s="229"/>
      <c r="AF121" s="229"/>
      <c r="AG121" s="229"/>
      <c r="AH121" s="229"/>
      <c r="AI121" s="229"/>
      <c r="AJ121" s="229"/>
      <c r="AK121" s="229"/>
      <c r="AL121" s="229"/>
      <c r="AM121" s="229"/>
      <c r="AN121" s="229"/>
      <c r="AO121" s="229"/>
      <c r="AP121" s="156"/>
      <c r="AQ121" s="156"/>
      <c r="AR121" s="156"/>
      <c r="AS121" s="156"/>
      <c r="AT121" s="156"/>
      <c r="AU121" s="156"/>
      <c r="AV121" s="156"/>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c r="BR121" s="113"/>
      <c r="BS121" s="113"/>
      <c r="BT121" s="113"/>
      <c r="BU121" s="113"/>
      <c r="BV121" s="113"/>
      <c r="BW121" s="113"/>
      <c r="BX121" s="113"/>
      <c r="BY121" s="113"/>
      <c r="BZ121" s="113"/>
      <c r="CA121" s="113"/>
      <c r="CB121" s="113"/>
      <c r="CC121" s="113"/>
      <c r="CD121" s="113"/>
      <c r="CE121" s="113"/>
      <c r="CF121" s="113"/>
      <c r="CG121" s="113"/>
      <c r="CH121" s="113"/>
      <c r="CI121" s="113"/>
      <c r="CJ121" s="113"/>
      <c r="CK121" s="113"/>
      <c r="CL121" s="113"/>
      <c r="CM121" s="113"/>
      <c r="CN121" s="113"/>
      <c r="CO121" s="113"/>
      <c r="CP121" s="113"/>
      <c r="CQ121" s="113"/>
      <c r="CR121" s="113"/>
      <c r="CS121" s="113"/>
      <c r="CT121" s="113"/>
      <c r="CU121" s="113"/>
      <c r="CV121" s="113"/>
      <c r="CW121" s="113"/>
      <c r="CX121" s="113"/>
      <c r="CY121" s="113"/>
      <c r="CZ121" s="113"/>
      <c r="DA121" s="113"/>
      <c r="DB121" s="113"/>
      <c r="DC121" s="113"/>
      <c r="DD121" s="113"/>
      <c r="DE121" s="113"/>
      <c r="DF121" s="113"/>
      <c r="DG121" s="113"/>
      <c r="DH121" s="113"/>
      <c r="DI121" s="113"/>
      <c r="DJ121" s="113"/>
      <c r="DK121" s="113"/>
      <c r="DL121" s="113"/>
      <c r="DM121" s="113"/>
      <c r="DN121" s="113"/>
      <c r="DO121" s="113"/>
      <c r="DP121" s="113"/>
      <c r="DQ121" s="113"/>
      <c r="DR121" s="113"/>
      <c r="DS121" s="113"/>
      <c r="DT121" s="113"/>
      <c r="DU121" s="113"/>
      <c r="DV121" s="113"/>
      <c r="DW121" s="113"/>
      <c r="DX121" s="113"/>
      <c r="DY121" s="113"/>
      <c r="DZ121" s="113"/>
      <c r="EA121" s="113"/>
      <c r="EB121" s="113"/>
      <c r="EC121" s="113"/>
      <c r="ED121" s="113"/>
      <c r="EE121" s="113"/>
      <c r="EF121" s="113"/>
      <c r="EG121" s="113"/>
      <c r="EH121" s="113"/>
      <c r="EI121" s="113"/>
      <c r="EJ121" s="113"/>
    </row>
    <row r="122" spans="2:140" s="61" customFormat="1" x14ac:dyDescent="0.2">
      <c r="B122" s="247"/>
      <c r="C122" s="113"/>
      <c r="D122" s="113"/>
      <c r="E122" s="113"/>
      <c r="F122" s="113"/>
      <c r="G122" s="113"/>
      <c r="H122" s="113"/>
      <c r="I122" s="113"/>
      <c r="J122" s="113"/>
      <c r="K122" s="113"/>
      <c r="L122" s="113"/>
      <c r="M122" s="113"/>
      <c r="N122" s="113"/>
      <c r="O122" s="113"/>
      <c r="P122" s="113"/>
      <c r="Q122" s="229"/>
      <c r="R122" s="229"/>
      <c r="S122" s="229"/>
      <c r="T122" s="229"/>
      <c r="U122" s="229"/>
      <c r="V122" s="229"/>
      <c r="W122" s="229"/>
      <c r="X122" s="229"/>
      <c r="Y122" s="229"/>
      <c r="Z122" s="229"/>
      <c r="AA122" s="229"/>
      <c r="AB122" s="229"/>
      <c r="AC122" s="229"/>
      <c r="AD122" s="229"/>
      <c r="AE122" s="229"/>
      <c r="AF122" s="229"/>
      <c r="AG122" s="229"/>
      <c r="AH122" s="229"/>
      <c r="AI122" s="229"/>
      <c r="AJ122" s="229"/>
      <c r="AK122" s="229"/>
      <c r="AL122" s="229"/>
      <c r="AM122" s="229"/>
      <c r="AN122" s="229"/>
      <c r="AO122" s="229"/>
      <c r="AP122" s="156"/>
      <c r="AQ122" s="156"/>
      <c r="AR122" s="156"/>
      <c r="AS122" s="156"/>
      <c r="AT122" s="156"/>
      <c r="AU122" s="156"/>
      <c r="AV122" s="156"/>
      <c r="AW122" s="113"/>
      <c r="AX122" s="113"/>
      <c r="AY122" s="113"/>
      <c r="AZ122" s="113"/>
      <c r="BA122" s="113"/>
      <c r="BB122" s="113"/>
      <c r="BC122" s="113"/>
      <c r="BD122" s="113"/>
      <c r="BE122" s="113"/>
      <c r="BF122" s="113"/>
      <c r="BG122" s="113"/>
      <c r="BH122" s="113"/>
      <c r="BI122" s="113"/>
      <c r="BJ122" s="113"/>
      <c r="BK122" s="113"/>
      <c r="BL122" s="113"/>
      <c r="BM122" s="113"/>
      <c r="BN122" s="113"/>
      <c r="BO122" s="113"/>
      <c r="BP122" s="113"/>
      <c r="BQ122" s="113"/>
      <c r="BR122" s="113"/>
      <c r="BS122" s="113"/>
      <c r="BT122" s="113"/>
      <c r="BU122" s="113"/>
      <c r="BV122" s="113"/>
      <c r="BW122" s="113"/>
      <c r="BX122" s="113"/>
      <c r="BY122" s="113"/>
      <c r="BZ122" s="113"/>
      <c r="CA122" s="113"/>
      <c r="CB122" s="113"/>
      <c r="CC122" s="113"/>
      <c r="CD122" s="113"/>
      <c r="CE122" s="113"/>
      <c r="CF122" s="113"/>
      <c r="CG122" s="113"/>
      <c r="CH122" s="113"/>
      <c r="CI122" s="113"/>
      <c r="CJ122" s="113"/>
      <c r="CK122" s="113"/>
      <c r="CL122" s="113"/>
      <c r="CM122" s="113"/>
      <c r="CN122" s="113"/>
      <c r="CO122" s="113"/>
      <c r="CP122" s="113"/>
      <c r="CQ122" s="113"/>
      <c r="CR122" s="113"/>
      <c r="CS122" s="113"/>
      <c r="CT122" s="113"/>
      <c r="CU122" s="113"/>
      <c r="CV122" s="113"/>
      <c r="CW122" s="113"/>
      <c r="CX122" s="113"/>
      <c r="CY122" s="113"/>
      <c r="CZ122" s="113"/>
      <c r="DA122" s="113"/>
      <c r="DB122" s="113"/>
      <c r="DC122" s="113"/>
      <c r="DD122" s="113"/>
      <c r="DE122" s="113"/>
      <c r="DF122" s="113"/>
      <c r="DG122" s="113"/>
      <c r="DH122" s="113"/>
      <c r="DI122" s="113"/>
      <c r="DJ122" s="113"/>
      <c r="DK122" s="113"/>
      <c r="DL122" s="113"/>
      <c r="DM122" s="113"/>
      <c r="DN122" s="113"/>
      <c r="DO122" s="113"/>
      <c r="DP122" s="113"/>
      <c r="DQ122" s="113"/>
      <c r="DR122" s="113"/>
      <c r="DS122" s="113"/>
      <c r="DT122" s="113"/>
      <c r="DU122" s="113"/>
      <c r="DV122" s="113"/>
      <c r="DW122" s="113"/>
      <c r="DX122" s="113"/>
      <c r="DY122" s="113"/>
      <c r="DZ122" s="113"/>
      <c r="EA122" s="113"/>
      <c r="EB122" s="113"/>
      <c r="EC122" s="113"/>
      <c r="ED122" s="113"/>
      <c r="EE122" s="113"/>
      <c r="EF122" s="113"/>
      <c r="EG122" s="113"/>
      <c r="EH122" s="113"/>
      <c r="EI122" s="113"/>
      <c r="EJ122" s="113"/>
    </row>
    <row r="123" spans="2:140" s="61" customFormat="1" x14ac:dyDescent="0.2">
      <c r="B123" s="247"/>
      <c r="C123" s="113"/>
      <c r="D123" s="113"/>
      <c r="E123" s="113"/>
      <c r="F123" s="113"/>
      <c r="G123" s="113"/>
      <c r="H123" s="113"/>
      <c r="I123" s="113"/>
      <c r="J123" s="113"/>
      <c r="K123" s="113"/>
      <c r="L123" s="113"/>
      <c r="M123" s="113"/>
      <c r="N123" s="113"/>
      <c r="O123" s="113"/>
      <c r="P123" s="113"/>
      <c r="Q123" s="229"/>
      <c r="R123" s="229"/>
      <c r="S123" s="229"/>
      <c r="T123" s="229"/>
      <c r="U123" s="229"/>
      <c r="V123" s="229"/>
      <c r="W123" s="229"/>
      <c r="X123" s="229"/>
      <c r="Y123" s="229"/>
      <c r="Z123" s="229"/>
      <c r="AA123" s="229"/>
      <c r="AB123" s="229"/>
      <c r="AC123" s="229"/>
      <c r="AD123" s="229"/>
      <c r="AE123" s="229"/>
      <c r="AF123" s="229"/>
      <c r="AG123" s="229"/>
      <c r="AH123" s="229"/>
      <c r="AI123" s="229"/>
      <c r="AJ123" s="229"/>
      <c r="AK123" s="229"/>
      <c r="AL123" s="229"/>
      <c r="AM123" s="229"/>
      <c r="AN123" s="229"/>
      <c r="AO123" s="229"/>
      <c r="AP123" s="156"/>
      <c r="AQ123" s="156"/>
      <c r="AR123" s="156"/>
      <c r="AS123" s="156"/>
      <c r="AT123" s="156"/>
      <c r="AU123" s="156"/>
      <c r="AV123" s="156"/>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c r="BR123" s="113"/>
      <c r="BS123" s="113"/>
      <c r="BT123" s="113"/>
      <c r="BU123" s="113"/>
      <c r="BV123" s="113"/>
      <c r="BW123" s="113"/>
      <c r="BX123" s="113"/>
      <c r="BY123" s="113"/>
      <c r="BZ123" s="113"/>
      <c r="CA123" s="113"/>
      <c r="CB123" s="113"/>
      <c r="CC123" s="113"/>
      <c r="CD123" s="113"/>
      <c r="CE123" s="113"/>
      <c r="CF123" s="113"/>
      <c r="CG123" s="113"/>
      <c r="CH123" s="113"/>
      <c r="CI123" s="113"/>
      <c r="CJ123" s="113"/>
      <c r="CK123" s="113"/>
      <c r="CL123" s="113"/>
      <c r="CM123" s="113"/>
      <c r="CN123" s="113"/>
      <c r="CO123" s="113"/>
      <c r="CP123" s="113"/>
      <c r="CQ123" s="113"/>
      <c r="CR123" s="113"/>
      <c r="CS123" s="113"/>
      <c r="CT123" s="113"/>
      <c r="CU123" s="113"/>
      <c r="CV123" s="113"/>
      <c r="CW123" s="113"/>
      <c r="CX123" s="113"/>
      <c r="CY123" s="113"/>
      <c r="CZ123" s="113"/>
      <c r="DA123" s="113"/>
      <c r="DB123" s="113"/>
      <c r="DC123" s="113"/>
      <c r="DD123" s="113"/>
      <c r="DE123" s="113"/>
      <c r="DF123" s="113"/>
      <c r="DG123" s="113"/>
      <c r="DH123" s="113"/>
      <c r="DI123" s="113"/>
      <c r="DJ123" s="113"/>
      <c r="DK123" s="113"/>
      <c r="DL123" s="113"/>
      <c r="DM123" s="113"/>
      <c r="DN123" s="113"/>
      <c r="DO123" s="113"/>
      <c r="DP123" s="113"/>
      <c r="DQ123" s="113"/>
      <c r="DR123" s="113"/>
      <c r="DS123" s="113"/>
      <c r="DT123" s="113"/>
      <c r="DU123" s="113"/>
      <c r="DV123" s="113"/>
      <c r="DW123" s="113"/>
      <c r="DX123" s="113"/>
      <c r="DY123" s="113"/>
      <c r="DZ123" s="113"/>
      <c r="EA123" s="113"/>
      <c r="EB123" s="113"/>
      <c r="EC123" s="113"/>
      <c r="ED123" s="113"/>
      <c r="EE123" s="113"/>
      <c r="EF123" s="113"/>
      <c r="EG123" s="113"/>
      <c r="EH123" s="113"/>
      <c r="EI123" s="113"/>
      <c r="EJ123" s="113"/>
    </row>
    <row r="124" spans="2:140" s="61" customFormat="1" x14ac:dyDescent="0.2">
      <c r="B124" s="247"/>
      <c r="C124" s="113"/>
      <c r="D124" s="113"/>
      <c r="E124" s="113"/>
      <c r="F124" s="113"/>
      <c r="G124" s="113"/>
      <c r="H124" s="113"/>
      <c r="I124" s="113"/>
      <c r="J124" s="113"/>
      <c r="K124" s="113"/>
      <c r="L124" s="113"/>
      <c r="M124" s="113"/>
      <c r="N124" s="113"/>
      <c r="O124" s="113"/>
      <c r="P124" s="113"/>
      <c r="Q124" s="229"/>
      <c r="R124" s="229"/>
      <c r="S124" s="229"/>
      <c r="T124" s="229"/>
      <c r="U124" s="229"/>
      <c r="V124" s="229"/>
      <c r="W124" s="229"/>
      <c r="X124" s="229"/>
      <c r="Y124" s="229"/>
      <c r="Z124" s="229"/>
      <c r="AA124" s="229"/>
      <c r="AB124" s="229"/>
      <c r="AC124" s="229"/>
      <c r="AD124" s="229"/>
      <c r="AE124" s="229"/>
      <c r="AF124" s="229"/>
      <c r="AG124" s="229"/>
      <c r="AH124" s="229"/>
      <c r="AI124" s="229"/>
      <c r="AJ124" s="229"/>
      <c r="AK124" s="229"/>
      <c r="AL124" s="229"/>
      <c r="AM124" s="229"/>
      <c r="AN124" s="229"/>
      <c r="AO124" s="229"/>
      <c r="AP124" s="156"/>
      <c r="AQ124" s="156"/>
      <c r="AR124" s="156"/>
      <c r="AS124" s="156"/>
      <c r="AT124" s="156"/>
      <c r="AU124" s="156"/>
      <c r="AV124" s="156"/>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c r="BR124" s="113"/>
      <c r="BS124" s="113"/>
      <c r="BT124" s="113"/>
      <c r="BU124" s="113"/>
      <c r="BV124" s="113"/>
      <c r="BW124" s="113"/>
      <c r="BX124" s="113"/>
      <c r="BY124" s="113"/>
      <c r="BZ124" s="113"/>
      <c r="CA124" s="113"/>
      <c r="CB124" s="113"/>
      <c r="CC124" s="113"/>
      <c r="CD124" s="113"/>
      <c r="CE124" s="113"/>
      <c r="CF124" s="113"/>
      <c r="CG124" s="113"/>
      <c r="CH124" s="113"/>
      <c r="CI124" s="113"/>
      <c r="CJ124" s="113"/>
      <c r="CK124" s="113"/>
      <c r="CL124" s="113"/>
      <c r="CM124" s="113"/>
      <c r="CN124" s="113"/>
      <c r="CO124" s="113"/>
      <c r="CP124" s="113"/>
      <c r="CQ124" s="113"/>
      <c r="CR124" s="113"/>
      <c r="CS124" s="113"/>
      <c r="CT124" s="113"/>
      <c r="CU124" s="113"/>
      <c r="CV124" s="113"/>
      <c r="CW124" s="113"/>
      <c r="CX124" s="113"/>
      <c r="CY124" s="113"/>
      <c r="CZ124" s="113"/>
      <c r="DA124" s="113"/>
      <c r="DB124" s="113"/>
      <c r="DC124" s="113"/>
      <c r="DD124" s="113"/>
      <c r="DE124" s="113"/>
      <c r="DF124" s="113"/>
      <c r="DG124" s="113"/>
      <c r="DH124" s="113"/>
      <c r="DI124" s="113"/>
      <c r="DJ124" s="113"/>
      <c r="DK124" s="113"/>
      <c r="DL124" s="113"/>
      <c r="DM124" s="113"/>
      <c r="DN124" s="113"/>
      <c r="DO124" s="113"/>
      <c r="DP124" s="113"/>
      <c r="DQ124" s="113"/>
      <c r="DR124" s="113"/>
      <c r="DS124" s="113"/>
      <c r="DT124" s="113"/>
      <c r="DU124" s="113"/>
      <c r="DV124" s="113"/>
      <c r="DW124" s="113"/>
      <c r="DX124" s="113"/>
      <c r="DY124" s="113"/>
      <c r="DZ124" s="113"/>
      <c r="EA124" s="113"/>
      <c r="EB124" s="113"/>
      <c r="EC124" s="113"/>
      <c r="ED124" s="113"/>
      <c r="EE124" s="113"/>
      <c r="EF124" s="113"/>
      <c r="EG124" s="113"/>
      <c r="EH124" s="113"/>
      <c r="EI124" s="113"/>
      <c r="EJ124" s="113"/>
    </row>
    <row r="125" spans="2:140" s="61" customFormat="1" x14ac:dyDescent="0.2">
      <c r="B125" s="247"/>
      <c r="C125" s="113"/>
      <c r="D125" s="113"/>
      <c r="E125" s="113"/>
      <c r="F125" s="113"/>
      <c r="G125" s="113"/>
      <c r="H125" s="113"/>
      <c r="I125" s="113"/>
      <c r="J125" s="113"/>
      <c r="K125" s="113"/>
      <c r="L125" s="113"/>
      <c r="M125" s="113"/>
      <c r="N125" s="113"/>
      <c r="O125" s="113"/>
      <c r="P125" s="113"/>
      <c r="Q125" s="229"/>
      <c r="R125" s="229"/>
      <c r="S125" s="229"/>
      <c r="T125" s="229"/>
      <c r="U125" s="229"/>
      <c r="V125" s="229"/>
      <c r="W125" s="229"/>
      <c r="X125" s="229"/>
      <c r="Y125" s="229"/>
      <c r="Z125" s="229"/>
      <c r="AA125" s="229"/>
      <c r="AB125" s="229"/>
      <c r="AC125" s="229"/>
      <c r="AD125" s="229"/>
      <c r="AE125" s="229"/>
      <c r="AF125" s="229"/>
      <c r="AG125" s="229"/>
      <c r="AH125" s="229"/>
      <c r="AI125" s="229"/>
      <c r="AJ125" s="229"/>
      <c r="AK125" s="229"/>
      <c r="AL125" s="229"/>
      <c r="AM125" s="229"/>
      <c r="AN125" s="229"/>
      <c r="AO125" s="229"/>
      <c r="AP125" s="156"/>
      <c r="AQ125" s="156"/>
      <c r="AR125" s="156"/>
      <c r="AS125" s="156"/>
      <c r="AT125" s="156"/>
      <c r="AU125" s="156"/>
      <c r="AV125" s="156"/>
      <c r="AW125" s="113"/>
      <c r="AX125" s="113"/>
      <c r="AY125" s="113"/>
      <c r="AZ125" s="113"/>
      <c r="BA125" s="113"/>
      <c r="BB125" s="113"/>
      <c r="BC125" s="113"/>
      <c r="BD125" s="113"/>
      <c r="BE125" s="113"/>
      <c r="BF125" s="113"/>
      <c r="BG125" s="113"/>
      <c r="BH125" s="113"/>
      <c r="BI125" s="113"/>
      <c r="BJ125" s="113"/>
      <c r="BK125" s="113"/>
      <c r="BL125" s="113"/>
      <c r="BM125" s="113"/>
      <c r="BN125" s="113"/>
      <c r="BO125" s="113"/>
      <c r="BP125" s="113"/>
      <c r="BQ125" s="113"/>
      <c r="BR125" s="113"/>
      <c r="BS125" s="113"/>
      <c r="BT125" s="113"/>
      <c r="BU125" s="113"/>
      <c r="BV125" s="113"/>
      <c r="BW125" s="113"/>
      <c r="BX125" s="113"/>
      <c r="BY125" s="113"/>
      <c r="BZ125" s="113"/>
      <c r="CA125" s="113"/>
      <c r="CB125" s="113"/>
      <c r="CC125" s="113"/>
      <c r="CD125" s="113"/>
      <c r="CE125" s="113"/>
      <c r="CF125" s="113"/>
      <c r="CG125" s="113"/>
      <c r="CH125" s="113"/>
      <c r="CI125" s="113"/>
      <c r="CJ125" s="113"/>
      <c r="CK125" s="113"/>
      <c r="CL125" s="113"/>
      <c r="CM125" s="113"/>
      <c r="CN125" s="113"/>
      <c r="CO125" s="113"/>
      <c r="CP125" s="113"/>
      <c r="CQ125" s="113"/>
      <c r="CR125" s="113"/>
      <c r="CS125" s="113"/>
      <c r="CT125" s="113"/>
      <c r="CU125" s="113"/>
      <c r="CV125" s="113"/>
      <c r="CW125" s="113"/>
      <c r="CX125" s="113"/>
      <c r="CY125" s="113"/>
      <c r="CZ125" s="113"/>
      <c r="DA125" s="113"/>
      <c r="DB125" s="113"/>
      <c r="DC125" s="113"/>
      <c r="DD125" s="113"/>
      <c r="DE125" s="113"/>
      <c r="DF125" s="113"/>
      <c r="DG125" s="113"/>
      <c r="DH125" s="113"/>
      <c r="DI125" s="113"/>
      <c r="DJ125" s="113"/>
      <c r="DK125" s="113"/>
      <c r="DL125" s="113"/>
      <c r="DM125" s="113"/>
      <c r="DN125" s="113"/>
      <c r="DO125" s="113"/>
      <c r="DP125" s="113"/>
      <c r="DQ125" s="113"/>
      <c r="DR125" s="113"/>
      <c r="DS125" s="113"/>
      <c r="DT125" s="113"/>
      <c r="DU125" s="113"/>
      <c r="DV125" s="113"/>
      <c r="DW125" s="113"/>
      <c r="DX125" s="113"/>
      <c r="DY125" s="113"/>
      <c r="DZ125" s="113"/>
      <c r="EA125" s="113"/>
      <c r="EB125" s="113"/>
      <c r="EC125" s="113"/>
      <c r="ED125" s="113"/>
      <c r="EE125" s="113"/>
      <c r="EF125" s="113"/>
      <c r="EG125" s="113"/>
      <c r="EH125" s="113"/>
      <c r="EI125" s="113"/>
      <c r="EJ125" s="113"/>
    </row>
    <row r="126" spans="2:140" s="61" customFormat="1" x14ac:dyDescent="0.2">
      <c r="B126" s="247"/>
      <c r="C126" s="113"/>
      <c r="D126" s="113"/>
      <c r="E126" s="113"/>
      <c r="F126" s="113"/>
      <c r="G126" s="113"/>
      <c r="H126" s="113"/>
      <c r="I126" s="113"/>
      <c r="J126" s="113"/>
      <c r="K126" s="113"/>
      <c r="L126" s="113"/>
      <c r="M126" s="113"/>
      <c r="N126" s="113"/>
      <c r="O126" s="113"/>
      <c r="P126" s="113"/>
      <c r="Q126" s="229"/>
      <c r="R126" s="229"/>
      <c r="S126" s="229"/>
      <c r="T126" s="229"/>
      <c r="U126" s="229"/>
      <c r="V126" s="229"/>
      <c r="W126" s="229"/>
      <c r="X126" s="229"/>
      <c r="Y126" s="229"/>
      <c r="Z126" s="229"/>
      <c r="AA126" s="229"/>
      <c r="AB126" s="229"/>
      <c r="AC126" s="229"/>
      <c r="AD126" s="229"/>
      <c r="AE126" s="229"/>
      <c r="AF126" s="229"/>
      <c r="AG126" s="229"/>
      <c r="AH126" s="229"/>
      <c r="AI126" s="229"/>
      <c r="AJ126" s="229"/>
      <c r="AK126" s="229"/>
      <c r="AL126" s="229"/>
      <c r="AM126" s="229"/>
      <c r="AN126" s="229"/>
      <c r="AO126" s="229"/>
      <c r="AP126" s="156"/>
      <c r="AQ126" s="156"/>
      <c r="AR126" s="156"/>
      <c r="AS126" s="156"/>
      <c r="AT126" s="156"/>
      <c r="AU126" s="156"/>
      <c r="AV126" s="156"/>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c r="BR126" s="113"/>
      <c r="BS126" s="113"/>
      <c r="BT126" s="113"/>
      <c r="BU126" s="113"/>
      <c r="BV126" s="113"/>
      <c r="BW126" s="113"/>
      <c r="BX126" s="113"/>
      <c r="BY126" s="113"/>
      <c r="BZ126" s="113"/>
      <c r="CA126" s="113"/>
      <c r="CB126" s="113"/>
      <c r="CC126" s="113"/>
      <c r="CD126" s="113"/>
      <c r="CE126" s="113"/>
      <c r="CF126" s="113"/>
      <c r="CG126" s="113"/>
      <c r="CH126" s="113"/>
      <c r="CI126" s="113"/>
      <c r="CJ126" s="113"/>
      <c r="CK126" s="113"/>
      <c r="CL126" s="113"/>
      <c r="CM126" s="113"/>
      <c r="CN126" s="113"/>
      <c r="CO126" s="113"/>
      <c r="CP126" s="113"/>
      <c r="CQ126" s="113"/>
      <c r="CR126" s="113"/>
      <c r="CS126" s="113"/>
      <c r="CT126" s="113"/>
      <c r="CU126" s="113"/>
      <c r="CV126" s="113"/>
      <c r="CW126" s="113"/>
      <c r="CX126" s="113"/>
      <c r="CY126" s="113"/>
      <c r="CZ126" s="113"/>
      <c r="DA126" s="113"/>
      <c r="DB126" s="113"/>
      <c r="DC126" s="113"/>
      <c r="DD126" s="113"/>
      <c r="DE126" s="113"/>
      <c r="DF126" s="113"/>
      <c r="DG126" s="113"/>
      <c r="DH126" s="113"/>
      <c r="DI126" s="113"/>
      <c r="DJ126" s="113"/>
      <c r="DK126" s="113"/>
      <c r="DL126" s="113"/>
      <c r="DM126" s="113"/>
      <c r="DN126" s="113"/>
      <c r="DO126" s="113"/>
      <c r="DP126" s="113"/>
      <c r="DQ126" s="113"/>
      <c r="DR126" s="113"/>
      <c r="DS126" s="113"/>
      <c r="DT126" s="113"/>
      <c r="DU126" s="113"/>
      <c r="DV126" s="113"/>
      <c r="DW126" s="113"/>
      <c r="DX126" s="113"/>
      <c r="DY126" s="113"/>
      <c r="DZ126" s="113"/>
      <c r="EA126" s="113"/>
      <c r="EB126" s="113"/>
      <c r="EC126" s="113"/>
      <c r="ED126" s="113"/>
      <c r="EE126" s="113"/>
      <c r="EF126" s="113"/>
      <c r="EG126" s="113"/>
      <c r="EH126" s="113"/>
      <c r="EI126" s="113"/>
      <c r="EJ126" s="113"/>
    </row>
    <row r="127" spans="2:140" s="61" customFormat="1" x14ac:dyDescent="0.2">
      <c r="B127" s="247"/>
      <c r="C127" s="113"/>
      <c r="D127" s="113"/>
      <c r="E127" s="113"/>
      <c r="F127" s="113"/>
      <c r="G127" s="113"/>
      <c r="H127" s="113"/>
      <c r="I127" s="113"/>
      <c r="J127" s="113"/>
      <c r="K127" s="113"/>
      <c r="L127" s="113"/>
      <c r="M127" s="113"/>
      <c r="N127" s="113"/>
      <c r="O127" s="113"/>
      <c r="P127" s="113"/>
      <c r="Q127" s="229"/>
      <c r="R127" s="229"/>
      <c r="S127" s="229"/>
      <c r="T127" s="229"/>
      <c r="U127" s="229"/>
      <c r="V127" s="229"/>
      <c r="W127" s="229"/>
      <c r="X127" s="229"/>
      <c r="Y127" s="229"/>
      <c r="Z127" s="229"/>
      <c r="AA127" s="229"/>
      <c r="AB127" s="229"/>
      <c r="AC127" s="229"/>
      <c r="AD127" s="229"/>
      <c r="AE127" s="229"/>
      <c r="AF127" s="229"/>
      <c r="AG127" s="229"/>
      <c r="AH127" s="229"/>
      <c r="AI127" s="229"/>
      <c r="AJ127" s="229"/>
      <c r="AK127" s="229"/>
      <c r="AL127" s="229"/>
      <c r="AM127" s="229"/>
      <c r="AN127" s="229"/>
      <c r="AO127" s="229"/>
      <c r="AP127" s="156"/>
      <c r="AQ127" s="156"/>
      <c r="AR127" s="156"/>
      <c r="AS127" s="156"/>
      <c r="AT127" s="156"/>
      <c r="AU127" s="156"/>
      <c r="AV127" s="156"/>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c r="BR127" s="113"/>
      <c r="BS127" s="113"/>
      <c r="BT127" s="113"/>
      <c r="BU127" s="113"/>
      <c r="BV127" s="113"/>
      <c r="BW127" s="113"/>
      <c r="BX127" s="113"/>
      <c r="BY127" s="113"/>
      <c r="BZ127" s="113"/>
      <c r="CA127" s="113"/>
      <c r="CB127" s="113"/>
      <c r="CC127" s="113"/>
      <c r="CD127" s="113"/>
      <c r="CE127" s="113"/>
      <c r="CF127" s="113"/>
      <c r="CG127" s="113"/>
      <c r="CH127" s="113"/>
      <c r="CI127" s="113"/>
      <c r="CJ127" s="113"/>
      <c r="CK127" s="113"/>
      <c r="CL127" s="113"/>
      <c r="CM127" s="113"/>
      <c r="CN127" s="113"/>
      <c r="CO127" s="113"/>
      <c r="CP127" s="113"/>
      <c r="CQ127" s="113"/>
      <c r="CR127" s="113"/>
      <c r="CS127" s="113"/>
      <c r="CT127" s="113"/>
      <c r="CU127" s="113"/>
      <c r="CV127" s="113"/>
      <c r="CW127" s="113"/>
      <c r="CX127" s="113"/>
      <c r="CY127" s="113"/>
      <c r="CZ127" s="113"/>
      <c r="DA127" s="113"/>
      <c r="DB127" s="113"/>
      <c r="DC127" s="113"/>
      <c r="DD127" s="113"/>
      <c r="DE127" s="113"/>
      <c r="DF127" s="113"/>
      <c r="DG127" s="113"/>
      <c r="DH127" s="113"/>
      <c r="DI127" s="113"/>
      <c r="DJ127" s="113"/>
      <c r="DK127" s="113"/>
      <c r="DL127" s="113"/>
      <c r="DM127" s="113"/>
      <c r="DN127" s="113"/>
      <c r="DO127" s="113"/>
      <c r="DP127" s="113"/>
      <c r="DQ127" s="113"/>
      <c r="DR127" s="113"/>
      <c r="DS127" s="113"/>
      <c r="DT127" s="113"/>
      <c r="DU127" s="113"/>
      <c r="DV127" s="113"/>
      <c r="DW127" s="113"/>
      <c r="DX127" s="113"/>
      <c r="DY127" s="113"/>
      <c r="DZ127" s="113"/>
      <c r="EA127" s="113"/>
      <c r="EB127" s="113"/>
      <c r="EC127" s="113"/>
      <c r="ED127" s="113"/>
      <c r="EE127" s="113"/>
      <c r="EF127" s="113"/>
      <c r="EG127" s="113"/>
      <c r="EH127" s="113"/>
      <c r="EI127" s="113"/>
      <c r="EJ127" s="113"/>
    </row>
    <row r="128" spans="2:140" s="61" customFormat="1" x14ac:dyDescent="0.2">
      <c r="B128" s="247"/>
      <c r="C128" s="113"/>
      <c r="D128" s="113"/>
      <c r="E128" s="113"/>
      <c r="F128" s="113"/>
      <c r="G128" s="113"/>
      <c r="H128" s="113"/>
      <c r="I128" s="113"/>
      <c r="J128" s="113"/>
      <c r="K128" s="113"/>
      <c r="L128" s="113"/>
      <c r="M128" s="113"/>
      <c r="N128" s="113"/>
      <c r="O128" s="113"/>
      <c r="P128" s="113"/>
      <c r="Q128" s="229"/>
      <c r="R128" s="229"/>
      <c r="S128" s="229"/>
      <c r="T128" s="229"/>
      <c r="U128" s="229"/>
      <c r="V128" s="229"/>
      <c r="W128" s="229"/>
      <c r="X128" s="229"/>
      <c r="Y128" s="229"/>
      <c r="Z128" s="229"/>
      <c r="AA128" s="229"/>
      <c r="AB128" s="229"/>
      <c r="AC128" s="229"/>
      <c r="AD128" s="229"/>
      <c r="AE128" s="229"/>
      <c r="AF128" s="229"/>
      <c r="AG128" s="229"/>
      <c r="AH128" s="229"/>
      <c r="AI128" s="229"/>
      <c r="AJ128" s="229"/>
      <c r="AK128" s="229"/>
      <c r="AL128" s="229"/>
      <c r="AM128" s="229"/>
      <c r="AN128" s="229"/>
      <c r="AO128" s="229"/>
      <c r="AP128" s="156"/>
      <c r="AQ128" s="156"/>
      <c r="AR128" s="156"/>
      <c r="AS128" s="156"/>
      <c r="AT128" s="156"/>
      <c r="AU128" s="156"/>
      <c r="AV128" s="156"/>
      <c r="AW128" s="113"/>
      <c r="AX128" s="113"/>
      <c r="AY128" s="113"/>
      <c r="AZ128" s="113"/>
      <c r="BA128" s="113"/>
      <c r="BB128" s="113"/>
      <c r="BC128" s="113"/>
      <c r="BD128" s="113"/>
      <c r="BE128" s="113"/>
      <c r="BF128" s="113"/>
      <c r="BG128" s="113"/>
      <c r="BH128" s="113"/>
      <c r="BI128" s="113"/>
      <c r="BJ128" s="113"/>
      <c r="BK128" s="113"/>
      <c r="BL128" s="113"/>
      <c r="BM128" s="113"/>
      <c r="BN128" s="113"/>
      <c r="BO128" s="113"/>
      <c r="BP128" s="113"/>
      <c r="BQ128" s="113"/>
      <c r="BR128" s="113"/>
      <c r="BS128" s="113"/>
      <c r="BT128" s="113"/>
      <c r="BU128" s="113"/>
      <c r="BV128" s="113"/>
      <c r="BW128" s="113"/>
      <c r="BX128" s="113"/>
      <c r="BY128" s="113"/>
      <c r="BZ128" s="113"/>
      <c r="CA128" s="113"/>
      <c r="CB128" s="113"/>
      <c r="CC128" s="113"/>
      <c r="CD128" s="113"/>
      <c r="CE128" s="113"/>
      <c r="CF128" s="113"/>
      <c r="CG128" s="113"/>
      <c r="CH128" s="113"/>
      <c r="CI128" s="113"/>
      <c r="CJ128" s="113"/>
      <c r="CK128" s="113"/>
      <c r="CL128" s="113"/>
      <c r="CM128" s="113"/>
      <c r="CN128" s="113"/>
      <c r="CO128" s="113"/>
      <c r="CP128" s="113"/>
      <c r="CQ128" s="113"/>
      <c r="CR128" s="113"/>
      <c r="CS128" s="113"/>
      <c r="CT128" s="113"/>
      <c r="CU128" s="113"/>
      <c r="CV128" s="113"/>
      <c r="CW128" s="113"/>
      <c r="CX128" s="113"/>
      <c r="CY128" s="113"/>
      <c r="CZ128" s="113"/>
      <c r="DA128" s="113"/>
      <c r="DB128" s="113"/>
      <c r="DC128" s="113"/>
      <c r="DD128" s="113"/>
      <c r="DE128" s="113"/>
      <c r="DF128" s="113"/>
      <c r="DG128" s="113"/>
      <c r="DH128" s="113"/>
      <c r="DI128" s="113"/>
      <c r="DJ128" s="113"/>
      <c r="DK128" s="113"/>
      <c r="DL128" s="113"/>
      <c r="DM128" s="113"/>
      <c r="DN128" s="113"/>
      <c r="DO128" s="113"/>
      <c r="DP128" s="113"/>
      <c r="DQ128" s="113"/>
      <c r="DR128" s="113"/>
      <c r="DS128" s="113"/>
      <c r="DT128" s="113"/>
      <c r="DU128" s="113"/>
      <c r="DV128" s="113"/>
      <c r="DW128" s="113"/>
      <c r="DX128" s="113"/>
      <c r="DY128" s="113"/>
      <c r="DZ128" s="113"/>
      <c r="EA128" s="113"/>
      <c r="EB128" s="113"/>
      <c r="EC128" s="113"/>
      <c r="ED128" s="113"/>
      <c r="EE128" s="113"/>
      <c r="EF128" s="113"/>
      <c r="EG128" s="113"/>
      <c r="EH128" s="113"/>
      <c r="EI128" s="113"/>
      <c r="EJ128" s="113"/>
    </row>
    <row r="129" spans="2:140" s="61" customFormat="1" x14ac:dyDescent="0.2">
      <c r="B129" s="247"/>
      <c r="C129" s="113"/>
      <c r="D129" s="113"/>
      <c r="E129" s="113"/>
      <c r="F129" s="113"/>
      <c r="G129" s="113"/>
      <c r="H129" s="113"/>
      <c r="I129" s="113"/>
      <c r="J129" s="113"/>
      <c r="K129" s="113"/>
      <c r="L129" s="113"/>
      <c r="M129" s="113"/>
      <c r="N129" s="113"/>
      <c r="O129" s="113"/>
      <c r="P129" s="113"/>
      <c r="Q129" s="229"/>
      <c r="R129" s="229"/>
      <c r="S129" s="229"/>
      <c r="T129" s="229"/>
      <c r="U129" s="229"/>
      <c r="V129" s="229"/>
      <c r="W129" s="229"/>
      <c r="X129" s="229"/>
      <c r="Y129" s="229"/>
      <c r="Z129" s="229"/>
      <c r="AA129" s="229"/>
      <c r="AB129" s="229"/>
      <c r="AC129" s="229"/>
      <c r="AD129" s="229"/>
      <c r="AE129" s="229"/>
      <c r="AF129" s="229"/>
      <c r="AG129" s="229"/>
      <c r="AH129" s="229"/>
      <c r="AI129" s="229"/>
      <c r="AJ129" s="229"/>
      <c r="AK129" s="229"/>
      <c r="AL129" s="229"/>
      <c r="AM129" s="229"/>
      <c r="AN129" s="229"/>
      <c r="AO129" s="229"/>
      <c r="AP129" s="156"/>
      <c r="AQ129" s="156"/>
      <c r="AR129" s="156"/>
      <c r="AS129" s="156"/>
      <c r="AT129" s="156"/>
      <c r="AU129" s="156"/>
      <c r="AV129" s="156"/>
      <c r="AW129" s="113"/>
      <c r="AX129" s="113"/>
      <c r="AY129" s="113"/>
      <c r="AZ129" s="113"/>
      <c r="BA129" s="113"/>
      <c r="BB129" s="113"/>
      <c r="BC129" s="113"/>
      <c r="BD129" s="113"/>
      <c r="BE129" s="113"/>
      <c r="BF129" s="113"/>
      <c r="BG129" s="113"/>
      <c r="BH129" s="113"/>
      <c r="BI129" s="113"/>
      <c r="BJ129" s="113"/>
      <c r="BK129" s="113"/>
      <c r="BL129" s="113"/>
      <c r="BM129" s="113"/>
      <c r="BN129" s="113"/>
      <c r="BO129" s="113"/>
      <c r="BP129" s="113"/>
      <c r="BQ129" s="113"/>
      <c r="BR129" s="113"/>
      <c r="BS129" s="113"/>
      <c r="BT129" s="113"/>
      <c r="BU129" s="113"/>
      <c r="BV129" s="113"/>
      <c r="BW129" s="113"/>
      <c r="BX129" s="113"/>
      <c r="BY129" s="113"/>
      <c r="BZ129" s="113"/>
      <c r="CA129" s="113"/>
      <c r="CB129" s="113"/>
      <c r="CC129" s="113"/>
      <c r="CD129" s="113"/>
      <c r="CE129" s="113"/>
      <c r="CF129" s="113"/>
      <c r="CG129" s="113"/>
      <c r="CH129" s="113"/>
      <c r="CI129" s="113"/>
      <c r="CJ129" s="113"/>
      <c r="CK129" s="113"/>
      <c r="CL129" s="113"/>
      <c r="CM129" s="113"/>
      <c r="CN129" s="113"/>
      <c r="CO129" s="113"/>
      <c r="CP129" s="113"/>
      <c r="CQ129" s="113"/>
      <c r="CR129" s="113"/>
      <c r="CS129" s="113"/>
      <c r="CT129" s="113"/>
      <c r="CU129" s="113"/>
      <c r="CV129" s="113"/>
      <c r="CW129" s="113"/>
      <c r="CX129" s="113"/>
      <c r="CY129" s="113"/>
      <c r="CZ129" s="113"/>
      <c r="DA129" s="113"/>
      <c r="DB129" s="113"/>
      <c r="DC129" s="113"/>
      <c r="DD129" s="113"/>
      <c r="DE129" s="113"/>
      <c r="DF129" s="113"/>
      <c r="DG129" s="113"/>
      <c r="DH129" s="113"/>
      <c r="DI129" s="113"/>
      <c r="DJ129" s="113"/>
      <c r="DK129" s="113"/>
      <c r="DL129" s="113"/>
      <c r="DM129" s="113"/>
      <c r="DN129" s="113"/>
      <c r="DO129" s="113"/>
      <c r="DP129" s="113"/>
      <c r="DQ129" s="113"/>
      <c r="DR129" s="113"/>
      <c r="DS129" s="113"/>
      <c r="DT129" s="113"/>
      <c r="DU129" s="113"/>
      <c r="DV129" s="113"/>
      <c r="DW129" s="113"/>
      <c r="DX129" s="113"/>
      <c r="DY129" s="113"/>
      <c r="DZ129" s="113"/>
      <c r="EA129" s="113"/>
      <c r="EB129" s="113"/>
      <c r="EC129" s="113"/>
      <c r="ED129" s="113"/>
      <c r="EE129" s="113"/>
      <c r="EF129" s="113"/>
      <c r="EG129" s="113"/>
      <c r="EH129" s="113"/>
      <c r="EI129" s="113"/>
      <c r="EJ129" s="113"/>
    </row>
    <row r="130" spans="2:140" s="61" customFormat="1" x14ac:dyDescent="0.2">
      <c r="B130" s="247"/>
      <c r="C130" s="113"/>
      <c r="D130" s="113"/>
      <c r="E130" s="113"/>
      <c r="F130" s="113"/>
      <c r="G130" s="113"/>
      <c r="H130" s="113"/>
      <c r="I130" s="113"/>
      <c r="J130" s="113"/>
      <c r="K130" s="113"/>
      <c r="L130" s="113"/>
      <c r="M130" s="113"/>
      <c r="N130" s="113"/>
      <c r="O130" s="113"/>
      <c r="P130" s="113"/>
      <c r="Q130" s="229"/>
      <c r="R130" s="229"/>
      <c r="S130" s="229"/>
      <c r="T130" s="229"/>
      <c r="U130" s="229"/>
      <c r="V130" s="229"/>
      <c r="W130" s="229"/>
      <c r="X130" s="229"/>
      <c r="Y130" s="229"/>
      <c r="Z130" s="229"/>
      <c r="AA130" s="229"/>
      <c r="AB130" s="229"/>
      <c r="AC130" s="229"/>
      <c r="AD130" s="229"/>
      <c r="AE130" s="229"/>
      <c r="AF130" s="229"/>
      <c r="AG130" s="229"/>
      <c r="AH130" s="229"/>
      <c r="AI130" s="229"/>
      <c r="AJ130" s="229"/>
      <c r="AK130" s="229"/>
      <c r="AL130" s="229"/>
      <c r="AM130" s="229"/>
      <c r="AN130" s="229"/>
      <c r="AO130" s="229"/>
      <c r="AP130" s="156"/>
      <c r="AQ130" s="156"/>
      <c r="AR130" s="156"/>
      <c r="AS130" s="156"/>
      <c r="AT130" s="156"/>
      <c r="AU130" s="156"/>
      <c r="AV130" s="156"/>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c r="BR130" s="113"/>
      <c r="BS130" s="113"/>
      <c r="BT130" s="113"/>
      <c r="BU130" s="113"/>
      <c r="BV130" s="113"/>
      <c r="BW130" s="113"/>
      <c r="BX130" s="113"/>
      <c r="BY130" s="113"/>
      <c r="BZ130" s="113"/>
      <c r="CA130" s="113"/>
      <c r="CB130" s="113"/>
      <c r="CC130" s="113"/>
      <c r="CD130" s="113"/>
      <c r="CE130" s="113"/>
      <c r="CF130" s="113"/>
      <c r="CG130" s="113"/>
      <c r="CH130" s="113"/>
      <c r="CI130" s="113"/>
      <c r="CJ130" s="113"/>
      <c r="CK130" s="113"/>
      <c r="CL130" s="113"/>
      <c r="CM130" s="113"/>
      <c r="CN130" s="113"/>
      <c r="CO130" s="113"/>
      <c r="CP130" s="113"/>
      <c r="CQ130" s="113"/>
      <c r="CR130" s="113"/>
      <c r="CS130" s="113"/>
      <c r="CT130" s="113"/>
      <c r="CU130" s="113"/>
      <c r="CV130" s="113"/>
      <c r="CW130" s="113"/>
      <c r="CX130" s="113"/>
      <c r="CY130" s="113"/>
      <c r="CZ130" s="113"/>
      <c r="DA130" s="113"/>
      <c r="DB130" s="113"/>
      <c r="DC130" s="113"/>
      <c r="DD130" s="113"/>
      <c r="DE130" s="113"/>
      <c r="DF130" s="113"/>
      <c r="DG130" s="113"/>
      <c r="DH130" s="113"/>
      <c r="DI130" s="113"/>
      <c r="DJ130" s="113"/>
      <c r="DK130" s="113"/>
      <c r="DL130" s="113"/>
      <c r="DM130" s="113"/>
      <c r="DN130" s="113"/>
      <c r="DO130" s="113"/>
      <c r="DP130" s="113"/>
      <c r="DQ130" s="113"/>
      <c r="DR130" s="113"/>
      <c r="DS130" s="113"/>
      <c r="DT130" s="113"/>
      <c r="DU130" s="113"/>
      <c r="DV130" s="113"/>
      <c r="DW130" s="113"/>
      <c r="DX130" s="113"/>
      <c r="DY130" s="113"/>
      <c r="DZ130" s="113"/>
      <c r="EA130" s="113"/>
      <c r="EB130" s="113"/>
      <c r="EC130" s="113"/>
      <c r="ED130" s="113"/>
      <c r="EE130" s="113"/>
      <c r="EF130" s="113"/>
      <c r="EG130" s="113"/>
      <c r="EH130" s="113"/>
      <c r="EI130" s="113"/>
      <c r="EJ130" s="113"/>
    </row>
    <row r="131" spans="2:140" s="61" customFormat="1" x14ac:dyDescent="0.2">
      <c r="B131" s="247"/>
      <c r="C131" s="113"/>
      <c r="D131" s="113"/>
      <c r="E131" s="113"/>
      <c r="F131" s="113"/>
      <c r="G131" s="113"/>
      <c r="H131" s="113"/>
      <c r="I131" s="113"/>
      <c r="J131" s="113"/>
      <c r="K131" s="113"/>
      <c r="L131" s="113"/>
      <c r="M131" s="113"/>
      <c r="N131" s="113"/>
      <c r="O131" s="113"/>
      <c r="P131" s="113"/>
      <c r="Q131" s="229"/>
      <c r="R131" s="229"/>
      <c r="S131" s="229"/>
      <c r="T131" s="229"/>
      <c r="U131" s="229"/>
      <c r="V131" s="229"/>
      <c r="W131" s="229"/>
      <c r="X131" s="229"/>
      <c r="Y131" s="229"/>
      <c r="Z131" s="229"/>
      <c r="AA131" s="229"/>
      <c r="AB131" s="229"/>
      <c r="AC131" s="229"/>
      <c r="AD131" s="229"/>
      <c r="AE131" s="229"/>
      <c r="AF131" s="229"/>
      <c r="AG131" s="229"/>
      <c r="AH131" s="229"/>
      <c r="AI131" s="229"/>
      <c r="AJ131" s="229"/>
      <c r="AK131" s="229"/>
      <c r="AL131" s="229"/>
      <c r="AM131" s="229"/>
      <c r="AN131" s="229"/>
      <c r="AO131" s="229"/>
      <c r="AP131" s="156"/>
      <c r="AQ131" s="156"/>
      <c r="AR131" s="156"/>
      <c r="AS131" s="156"/>
      <c r="AT131" s="156"/>
      <c r="AU131" s="156"/>
      <c r="AV131" s="156"/>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c r="BR131" s="113"/>
      <c r="BS131" s="113"/>
      <c r="BT131" s="113"/>
      <c r="BU131" s="113"/>
      <c r="BV131" s="113"/>
      <c r="BW131" s="113"/>
      <c r="BX131" s="113"/>
      <c r="BY131" s="113"/>
      <c r="BZ131" s="113"/>
      <c r="CA131" s="113"/>
      <c r="CB131" s="113"/>
      <c r="CC131" s="113"/>
      <c r="CD131" s="113"/>
      <c r="CE131" s="113"/>
      <c r="CF131" s="113"/>
      <c r="CG131" s="113"/>
      <c r="CH131" s="113"/>
      <c r="CI131" s="113"/>
      <c r="CJ131" s="113"/>
      <c r="CK131" s="113"/>
      <c r="CL131" s="113"/>
      <c r="CM131" s="113"/>
      <c r="CN131" s="113"/>
      <c r="CO131" s="113"/>
      <c r="CP131" s="113"/>
      <c r="CQ131" s="113"/>
      <c r="CR131" s="113"/>
      <c r="CS131" s="113"/>
      <c r="CT131" s="113"/>
      <c r="CU131" s="113"/>
      <c r="CV131" s="113"/>
      <c r="CW131" s="113"/>
      <c r="CX131" s="113"/>
      <c r="CY131" s="113"/>
      <c r="CZ131" s="113"/>
      <c r="DA131" s="113"/>
      <c r="DB131" s="113"/>
      <c r="DC131" s="113"/>
      <c r="DD131" s="113"/>
      <c r="DE131" s="113"/>
      <c r="DF131" s="113"/>
      <c r="DG131" s="113"/>
      <c r="DH131" s="113"/>
      <c r="DI131" s="113"/>
      <c r="DJ131" s="113"/>
      <c r="DK131" s="113"/>
      <c r="DL131" s="113"/>
      <c r="DM131" s="113"/>
      <c r="DN131" s="113"/>
      <c r="DO131" s="113"/>
      <c r="DP131" s="113"/>
      <c r="DQ131" s="113"/>
      <c r="DR131" s="113"/>
      <c r="DS131" s="113"/>
      <c r="DT131" s="113"/>
      <c r="DU131" s="113"/>
      <c r="DV131" s="113"/>
      <c r="DW131" s="113"/>
      <c r="DX131" s="113"/>
      <c r="DY131" s="113"/>
      <c r="DZ131" s="113"/>
      <c r="EA131" s="113"/>
      <c r="EB131" s="113"/>
      <c r="EC131" s="113"/>
      <c r="ED131" s="113"/>
      <c r="EE131" s="113"/>
      <c r="EF131" s="113"/>
      <c r="EG131" s="113"/>
      <c r="EH131" s="113"/>
      <c r="EI131" s="113"/>
      <c r="EJ131" s="113"/>
    </row>
    <row r="132" spans="2:140" s="61" customFormat="1" x14ac:dyDescent="0.2">
      <c r="B132" s="247"/>
      <c r="C132" s="113"/>
      <c r="D132" s="113"/>
      <c r="E132" s="113"/>
      <c r="F132" s="113"/>
      <c r="G132" s="113"/>
      <c r="H132" s="113"/>
      <c r="I132" s="113"/>
      <c r="J132" s="113"/>
      <c r="K132" s="113"/>
      <c r="L132" s="113"/>
      <c r="M132" s="113"/>
      <c r="N132" s="113"/>
      <c r="O132" s="113"/>
      <c r="P132" s="113"/>
      <c r="Q132" s="229"/>
      <c r="R132" s="229"/>
      <c r="S132" s="229"/>
      <c r="T132" s="229"/>
      <c r="U132" s="229"/>
      <c r="V132" s="229"/>
      <c r="W132" s="229"/>
      <c r="X132" s="229"/>
      <c r="Y132" s="229"/>
      <c r="Z132" s="229"/>
      <c r="AA132" s="229"/>
      <c r="AB132" s="229"/>
      <c r="AC132" s="229"/>
      <c r="AD132" s="229"/>
      <c r="AE132" s="229"/>
      <c r="AF132" s="229"/>
      <c r="AG132" s="229"/>
      <c r="AH132" s="229"/>
      <c r="AI132" s="229"/>
      <c r="AJ132" s="229"/>
      <c r="AK132" s="229"/>
      <c r="AL132" s="229"/>
      <c r="AM132" s="229"/>
      <c r="AN132" s="229"/>
      <c r="AO132" s="229"/>
      <c r="AP132" s="156"/>
      <c r="AQ132" s="156"/>
      <c r="AR132" s="156"/>
      <c r="AS132" s="156"/>
      <c r="AT132" s="156"/>
      <c r="AU132" s="156"/>
      <c r="AV132" s="156"/>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c r="BR132" s="113"/>
      <c r="BS132" s="113"/>
      <c r="BT132" s="113"/>
      <c r="BU132" s="113"/>
      <c r="BV132" s="113"/>
      <c r="BW132" s="113"/>
      <c r="BX132" s="113"/>
      <c r="BY132" s="113"/>
      <c r="BZ132" s="113"/>
      <c r="CA132" s="113"/>
      <c r="CB132" s="113"/>
      <c r="CC132" s="113"/>
      <c r="CD132" s="113"/>
      <c r="CE132" s="113"/>
      <c r="CF132" s="113"/>
      <c r="CG132" s="113"/>
      <c r="CH132" s="113"/>
      <c r="CI132" s="113"/>
      <c r="CJ132" s="113"/>
      <c r="CK132" s="113"/>
      <c r="CL132" s="113"/>
      <c r="CM132" s="113"/>
      <c r="CN132" s="113"/>
      <c r="CO132" s="113"/>
      <c r="CP132" s="113"/>
      <c r="CQ132" s="113"/>
      <c r="CR132" s="113"/>
      <c r="CS132" s="113"/>
      <c r="CT132" s="113"/>
      <c r="CU132" s="113"/>
      <c r="CV132" s="113"/>
      <c r="CW132" s="113"/>
      <c r="CX132" s="113"/>
      <c r="CY132" s="113"/>
      <c r="CZ132" s="113"/>
      <c r="DA132" s="113"/>
      <c r="DB132" s="113"/>
      <c r="DC132" s="113"/>
      <c r="DD132" s="113"/>
      <c r="DE132" s="113"/>
      <c r="DF132" s="113"/>
      <c r="DG132" s="113"/>
      <c r="DH132" s="113"/>
      <c r="DI132" s="113"/>
      <c r="DJ132" s="113"/>
      <c r="DK132" s="113"/>
      <c r="DL132" s="113"/>
      <c r="DM132" s="113"/>
      <c r="DN132" s="113"/>
      <c r="DO132" s="113"/>
      <c r="DP132" s="113"/>
      <c r="DQ132" s="113"/>
      <c r="DR132" s="113"/>
      <c r="DS132" s="113"/>
      <c r="DT132" s="113"/>
      <c r="DU132" s="113"/>
      <c r="DV132" s="113"/>
      <c r="DW132" s="113"/>
      <c r="DX132" s="113"/>
      <c r="DY132" s="113"/>
      <c r="DZ132" s="113"/>
      <c r="EA132" s="113"/>
      <c r="EB132" s="113"/>
      <c r="EC132" s="113"/>
      <c r="ED132" s="113"/>
      <c r="EE132" s="113"/>
      <c r="EF132" s="113"/>
      <c r="EG132" s="113"/>
      <c r="EH132" s="113"/>
      <c r="EI132" s="113"/>
      <c r="EJ132" s="113"/>
    </row>
    <row r="133" spans="2:140" s="61" customFormat="1" x14ac:dyDescent="0.2">
      <c r="B133" s="247"/>
      <c r="C133" s="113"/>
      <c r="D133" s="113"/>
      <c r="E133" s="113"/>
      <c r="F133" s="113"/>
      <c r="G133" s="113"/>
      <c r="H133" s="113"/>
      <c r="I133" s="113"/>
      <c r="J133" s="113"/>
      <c r="K133" s="113"/>
      <c r="L133" s="113"/>
      <c r="M133" s="113"/>
      <c r="N133" s="113"/>
      <c r="O133" s="113"/>
      <c r="P133" s="113"/>
      <c r="Q133" s="229"/>
      <c r="R133" s="229"/>
      <c r="S133" s="229"/>
      <c r="T133" s="229"/>
      <c r="U133" s="229"/>
      <c r="V133" s="229"/>
      <c r="W133" s="229"/>
      <c r="X133" s="229"/>
      <c r="Y133" s="229"/>
      <c r="Z133" s="229"/>
      <c r="AA133" s="229"/>
      <c r="AB133" s="229"/>
      <c r="AC133" s="229"/>
      <c r="AD133" s="229"/>
      <c r="AE133" s="229"/>
      <c r="AF133" s="229"/>
      <c r="AG133" s="229"/>
      <c r="AH133" s="229"/>
      <c r="AI133" s="229"/>
      <c r="AJ133" s="229"/>
      <c r="AK133" s="229"/>
      <c r="AL133" s="229"/>
      <c r="AM133" s="229"/>
      <c r="AN133" s="229"/>
      <c r="AO133" s="229"/>
      <c r="AP133" s="156"/>
      <c r="AQ133" s="156"/>
      <c r="AR133" s="156"/>
      <c r="AS133" s="156"/>
      <c r="AT133" s="156"/>
      <c r="AU133" s="156"/>
      <c r="AV133" s="156"/>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c r="BR133" s="113"/>
      <c r="BS133" s="113"/>
      <c r="BT133" s="113"/>
      <c r="BU133" s="113"/>
      <c r="BV133" s="113"/>
      <c r="BW133" s="113"/>
      <c r="BX133" s="113"/>
      <c r="BY133" s="113"/>
      <c r="BZ133" s="113"/>
      <c r="CA133" s="113"/>
      <c r="CB133" s="113"/>
      <c r="CC133" s="113"/>
      <c r="CD133" s="113"/>
      <c r="CE133" s="113"/>
      <c r="CF133" s="113"/>
      <c r="CG133" s="113"/>
      <c r="CH133" s="113"/>
      <c r="CI133" s="113"/>
      <c r="CJ133" s="113"/>
      <c r="CK133" s="113"/>
      <c r="CL133" s="113"/>
      <c r="CM133" s="113"/>
      <c r="CN133" s="113"/>
      <c r="CO133" s="113"/>
      <c r="CP133" s="113"/>
      <c r="CQ133" s="113"/>
      <c r="CR133" s="113"/>
      <c r="CS133" s="113"/>
      <c r="CT133" s="113"/>
      <c r="CU133" s="113"/>
      <c r="CV133" s="113"/>
      <c r="CW133" s="113"/>
      <c r="CX133" s="113"/>
      <c r="CY133" s="113"/>
      <c r="CZ133" s="113"/>
      <c r="DA133" s="113"/>
      <c r="DB133" s="113"/>
      <c r="DC133" s="113"/>
      <c r="DD133" s="113"/>
      <c r="DE133" s="113"/>
      <c r="DF133" s="113"/>
      <c r="DG133" s="113"/>
      <c r="DH133" s="113"/>
      <c r="DI133" s="113"/>
      <c r="DJ133" s="113"/>
      <c r="DK133" s="113"/>
      <c r="DL133" s="113"/>
      <c r="DM133" s="113"/>
      <c r="DN133" s="113"/>
      <c r="DO133" s="113"/>
      <c r="DP133" s="113"/>
      <c r="DQ133" s="113"/>
      <c r="DR133" s="113"/>
      <c r="DS133" s="113"/>
      <c r="DT133" s="113"/>
      <c r="DU133" s="113"/>
      <c r="DV133" s="113"/>
      <c r="DW133" s="113"/>
      <c r="DX133" s="113"/>
      <c r="DY133" s="113"/>
      <c r="DZ133" s="113"/>
      <c r="EA133" s="113"/>
      <c r="EB133" s="113"/>
      <c r="EC133" s="113"/>
      <c r="ED133" s="113"/>
      <c r="EE133" s="113"/>
      <c r="EF133" s="113"/>
      <c r="EG133" s="113"/>
      <c r="EH133" s="113"/>
      <c r="EI133" s="113"/>
      <c r="EJ133" s="113"/>
    </row>
    <row r="134" spans="2:140" s="61" customFormat="1" x14ac:dyDescent="0.2">
      <c r="B134" s="247"/>
      <c r="C134" s="113"/>
      <c r="D134" s="113"/>
      <c r="E134" s="113"/>
      <c r="F134" s="113"/>
      <c r="G134" s="113"/>
      <c r="H134" s="113"/>
      <c r="I134" s="113"/>
      <c r="J134" s="113"/>
      <c r="K134" s="113"/>
      <c r="L134" s="113"/>
      <c r="M134" s="113"/>
      <c r="N134" s="113"/>
      <c r="O134" s="113"/>
      <c r="P134" s="113"/>
      <c r="Q134" s="229"/>
      <c r="R134" s="229"/>
      <c r="S134" s="229"/>
      <c r="T134" s="229"/>
      <c r="U134" s="229"/>
      <c r="V134" s="229"/>
      <c r="W134" s="229"/>
      <c r="X134" s="229"/>
      <c r="Y134" s="229"/>
      <c r="Z134" s="229"/>
      <c r="AA134" s="229"/>
      <c r="AB134" s="229"/>
      <c r="AC134" s="229"/>
      <c r="AD134" s="229"/>
      <c r="AE134" s="229"/>
      <c r="AF134" s="229"/>
      <c r="AG134" s="229"/>
      <c r="AH134" s="229"/>
      <c r="AI134" s="229"/>
      <c r="AJ134" s="229"/>
      <c r="AK134" s="229"/>
      <c r="AL134" s="229"/>
      <c r="AM134" s="229"/>
      <c r="AN134" s="229"/>
      <c r="AO134" s="229"/>
      <c r="AP134" s="156"/>
      <c r="AQ134" s="156"/>
      <c r="AR134" s="156"/>
      <c r="AS134" s="156"/>
      <c r="AT134" s="156"/>
      <c r="AU134" s="156"/>
      <c r="AV134" s="156"/>
      <c r="AW134" s="113"/>
      <c r="AX134" s="113"/>
      <c r="AY134" s="113"/>
      <c r="AZ134" s="113"/>
      <c r="BA134" s="113"/>
      <c r="BB134" s="113"/>
      <c r="BC134" s="113"/>
      <c r="BD134" s="113"/>
      <c r="BE134" s="113"/>
      <c r="BF134" s="113"/>
      <c r="BG134" s="113"/>
      <c r="BH134" s="113"/>
      <c r="BI134" s="113"/>
      <c r="BJ134" s="113"/>
      <c r="BK134" s="113"/>
      <c r="BL134" s="113"/>
      <c r="BM134" s="113"/>
      <c r="BN134" s="113"/>
      <c r="BO134" s="113"/>
      <c r="BP134" s="113"/>
      <c r="BQ134" s="113"/>
      <c r="BR134" s="113"/>
      <c r="BS134" s="113"/>
      <c r="BT134" s="113"/>
      <c r="BU134" s="113"/>
      <c r="BV134" s="113"/>
      <c r="BW134" s="113"/>
      <c r="BX134" s="113"/>
      <c r="BY134" s="113"/>
      <c r="BZ134" s="113"/>
      <c r="CA134" s="113"/>
      <c r="CB134" s="113"/>
      <c r="CC134" s="113"/>
      <c r="CD134" s="113"/>
      <c r="CE134" s="113"/>
      <c r="CF134" s="113"/>
      <c r="CG134" s="113"/>
      <c r="CH134" s="113"/>
      <c r="CI134" s="113"/>
      <c r="CJ134" s="113"/>
      <c r="CK134" s="113"/>
      <c r="CL134" s="113"/>
      <c r="CM134" s="113"/>
      <c r="CN134" s="113"/>
      <c r="CO134" s="113"/>
      <c r="CP134" s="113"/>
      <c r="CQ134" s="113"/>
      <c r="CR134" s="113"/>
      <c r="CS134" s="113"/>
      <c r="CT134" s="113"/>
      <c r="CU134" s="113"/>
      <c r="CV134" s="113"/>
      <c r="CW134" s="113"/>
      <c r="CX134" s="113"/>
      <c r="CY134" s="113"/>
      <c r="CZ134" s="113"/>
      <c r="DA134" s="113"/>
      <c r="DB134" s="113"/>
      <c r="DC134" s="113"/>
      <c r="DD134" s="113"/>
      <c r="DE134" s="113"/>
      <c r="DF134" s="113"/>
      <c r="DG134" s="113"/>
      <c r="DH134" s="113"/>
      <c r="DI134" s="113"/>
      <c r="DJ134" s="113"/>
      <c r="DK134" s="113"/>
      <c r="DL134" s="113"/>
      <c r="DM134" s="113"/>
      <c r="DN134" s="113"/>
      <c r="DO134" s="113"/>
      <c r="DP134" s="113"/>
      <c r="DQ134" s="113"/>
      <c r="DR134" s="113"/>
      <c r="DS134" s="113"/>
      <c r="DT134" s="113"/>
      <c r="DU134" s="113"/>
      <c r="DV134" s="113"/>
      <c r="DW134" s="113"/>
      <c r="DX134" s="113"/>
      <c r="DY134" s="113"/>
      <c r="DZ134" s="113"/>
      <c r="EA134" s="113"/>
      <c r="EB134" s="113"/>
      <c r="EC134" s="113"/>
      <c r="ED134" s="113"/>
      <c r="EE134" s="113"/>
      <c r="EF134" s="113"/>
      <c r="EG134" s="113"/>
      <c r="EH134" s="113"/>
      <c r="EI134" s="113"/>
      <c r="EJ134" s="113"/>
    </row>
    <row r="135" spans="2:140" s="61" customFormat="1" x14ac:dyDescent="0.2">
      <c r="B135" s="247"/>
      <c r="C135" s="113"/>
      <c r="D135" s="113"/>
      <c r="E135" s="113"/>
      <c r="F135" s="113"/>
      <c r="G135" s="113"/>
      <c r="H135" s="113"/>
      <c r="I135" s="113"/>
      <c r="J135" s="113"/>
      <c r="K135" s="113"/>
      <c r="L135" s="113"/>
      <c r="M135" s="113"/>
      <c r="N135" s="113"/>
      <c r="O135" s="113"/>
      <c r="P135" s="113"/>
      <c r="Q135" s="229"/>
      <c r="R135" s="229"/>
      <c r="S135" s="229"/>
      <c r="T135" s="229"/>
      <c r="U135" s="229"/>
      <c r="V135" s="229"/>
      <c r="W135" s="229"/>
      <c r="X135" s="229"/>
      <c r="Y135" s="229"/>
      <c r="Z135" s="229"/>
      <c r="AA135" s="229"/>
      <c r="AB135" s="229"/>
      <c r="AC135" s="229"/>
      <c r="AD135" s="229"/>
      <c r="AE135" s="229"/>
      <c r="AF135" s="229"/>
      <c r="AG135" s="229"/>
      <c r="AH135" s="229"/>
      <c r="AI135" s="229"/>
      <c r="AJ135" s="229"/>
      <c r="AK135" s="229"/>
      <c r="AL135" s="229"/>
      <c r="AM135" s="229"/>
      <c r="AN135" s="229"/>
      <c r="AO135" s="229"/>
      <c r="AP135" s="156"/>
      <c r="AQ135" s="156"/>
      <c r="AR135" s="156"/>
      <c r="AS135" s="156"/>
      <c r="AT135" s="156"/>
      <c r="AU135" s="156"/>
      <c r="AV135" s="156"/>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c r="BR135" s="113"/>
      <c r="BS135" s="113"/>
      <c r="BT135" s="113"/>
      <c r="BU135" s="113"/>
      <c r="BV135" s="113"/>
      <c r="BW135" s="113"/>
      <c r="BX135" s="113"/>
      <c r="BY135" s="113"/>
      <c r="BZ135" s="113"/>
      <c r="CA135" s="113"/>
      <c r="CB135" s="113"/>
      <c r="CC135" s="113"/>
      <c r="CD135" s="113"/>
      <c r="CE135" s="113"/>
      <c r="CF135" s="113"/>
      <c r="CG135" s="113"/>
      <c r="CH135" s="113"/>
      <c r="CI135" s="113"/>
      <c r="CJ135" s="113"/>
      <c r="CK135" s="113"/>
      <c r="CL135" s="113"/>
      <c r="CM135" s="113"/>
      <c r="CN135" s="113"/>
      <c r="CO135" s="113"/>
      <c r="CP135" s="113"/>
      <c r="CQ135" s="113"/>
      <c r="CR135" s="113"/>
      <c r="CS135" s="113"/>
      <c r="CT135" s="113"/>
      <c r="CU135" s="113"/>
      <c r="CV135" s="113"/>
      <c r="CW135" s="113"/>
      <c r="CX135" s="113"/>
      <c r="CY135" s="113"/>
      <c r="CZ135" s="113"/>
      <c r="DA135" s="113"/>
      <c r="DB135" s="113"/>
      <c r="DC135" s="113"/>
      <c r="DD135" s="113"/>
      <c r="DE135" s="113"/>
      <c r="DF135" s="113"/>
      <c r="DG135" s="113"/>
      <c r="DH135" s="113"/>
      <c r="DI135" s="113"/>
      <c r="DJ135" s="113"/>
      <c r="DK135" s="113"/>
      <c r="DL135" s="113"/>
      <c r="DM135" s="113"/>
      <c r="DN135" s="113"/>
      <c r="DO135" s="113"/>
      <c r="DP135" s="113"/>
      <c r="DQ135" s="113"/>
      <c r="DR135" s="113"/>
      <c r="DS135" s="113"/>
      <c r="DT135" s="113"/>
      <c r="DU135" s="113"/>
      <c r="DV135" s="113"/>
      <c r="DW135" s="113"/>
      <c r="DX135" s="113"/>
      <c r="DY135" s="113"/>
      <c r="DZ135" s="113"/>
      <c r="EA135" s="113"/>
      <c r="EB135" s="113"/>
      <c r="EC135" s="113"/>
      <c r="ED135" s="113"/>
      <c r="EE135" s="113"/>
      <c r="EF135" s="113"/>
      <c r="EG135" s="113"/>
      <c r="EH135" s="113"/>
      <c r="EI135" s="113"/>
      <c r="EJ135" s="113"/>
    </row>
    <row r="136" spans="2:140" s="61" customFormat="1" x14ac:dyDescent="0.2">
      <c r="B136" s="247"/>
      <c r="C136" s="113"/>
      <c r="D136" s="113"/>
      <c r="E136" s="113"/>
      <c r="F136" s="113"/>
      <c r="G136" s="113"/>
      <c r="H136" s="113"/>
      <c r="I136" s="113"/>
      <c r="J136" s="113"/>
      <c r="K136" s="113"/>
      <c r="L136" s="113"/>
      <c r="M136" s="113"/>
      <c r="N136" s="113"/>
      <c r="O136" s="113"/>
      <c r="P136" s="113"/>
      <c r="Q136" s="229"/>
      <c r="R136" s="229"/>
      <c r="S136" s="229"/>
      <c r="T136" s="229"/>
      <c r="U136" s="229"/>
      <c r="V136" s="229"/>
      <c r="W136" s="229"/>
      <c r="X136" s="229"/>
      <c r="Y136" s="229"/>
      <c r="Z136" s="229"/>
      <c r="AA136" s="229"/>
      <c r="AB136" s="229"/>
      <c r="AC136" s="229"/>
      <c r="AD136" s="229"/>
      <c r="AE136" s="229"/>
      <c r="AF136" s="229"/>
      <c r="AG136" s="229"/>
      <c r="AH136" s="229"/>
      <c r="AI136" s="229"/>
      <c r="AJ136" s="229"/>
      <c r="AK136" s="229"/>
      <c r="AL136" s="229"/>
      <c r="AM136" s="229"/>
      <c r="AN136" s="229"/>
      <c r="AO136" s="229"/>
      <c r="AP136" s="156"/>
      <c r="AQ136" s="156"/>
      <c r="AR136" s="156"/>
      <c r="AS136" s="156"/>
      <c r="AT136" s="156"/>
      <c r="AU136" s="156"/>
      <c r="AV136" s="156"/>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c r="BR136" s="113"/>
      <c r="BS136" s="113"/>
      <c r="BT136" s="113"/>
      <c r="BU136" s="113"/>
      <c r="BV136" s="113"/>
      <c r="BW136" s="113"/>
      <c r="BX136" s="113"/>
      <c r="BY136" s="113"/>
      <c r="BZ136" s="113"/>
      <c r="CA136" s="113"/>
      <c r="CB136" s="113"/>
      <c r="CC136" s="113"/>
      <c r="CD136" s="113"/>
      <c r="CE136" s="113"/>
      <c r="CF136" s="113"/>
      <c r="CG136" s="113"/>
      <c r="CH136" s="113"/>
      <c r="CI136" s="113"/>
      <c r="CJ136" s="113"/>
      <c r="CK136" s="113"/>
      <c r="CL136" s="113"/>
      <c r="CM136" s="113"/>
      <c r="CN136" s="113"/>
      <c r="CO136" s="113"/>
      <c r="CP136" s="113"/>
      <c r="CQ136" s="113"/>
      <c r="CR136" s="113"/>
      <c r="CS136" s="113"/>
      <c r="CT136" s="113"/>
      <c r="CU136" s="113"/>
      <c r="CV136" s="113"/>
      <c r="CW136" s="113"/>
      <c r="CX136" s="113"/>
      <c r="CY136" s="113"/>
      <c r="CZ136" s="113"/>
      <c r="DA136" s="113"/>
      <c r="DB136" s="113"/>
      <c r="DC136" s="113"/>
      <c r="DD136" s="113"/>
      <c r="DE136" s="113"/>
      <c r="DF136" s="113"/>
      <c r="DG136" s="113"/>
      <c r="DH136" s="113"/>
      <c r="DI136" s="113"/>
      <c r="DJ136" s="113"/>
      <c r="DK136" s="113"/>
      <c r="DL136" s="113"/>
      <c r="DM136" s="113"/>
      <c r="DN136" s="113"/>
      <c r="DO136" s="113"/>
      <c r="DP136" s="113"/>
      <c r="DQ136" s="113"/>
      <c r="DR136" s="113"/>
      <c r="DS136" s="113"/>
      <c r="DT136" s="113"/>
      <c r="DU136" s="113"/>
      <c r="DV136" s="113"/>
      <c r="DW136" s="113"/>
      <c r="DX136" s="113"/>
      <c r="DY136" s="113"/>
      <c r="DZ136" s="113"/>
      <c r="EA136" s="113"/>
      <c r="EB136" s="113"/>
      <c r="EC136" s="113"/>
      <c r="ED136" s="113"/>
      <c r="EE136" s="113"/>
      <c r="EF136" s="113"/>
      <c r="EG136" s="113"/>
      <c r="EH136" s="113"/>
      <c r="EI136" s="113"/>
      <c r="EJ136" s="113"/>
    </row>
    <row r="137" spans="2:140" s="61" customFormat="1" x14ac:dyDescent="0.2">
      <c r="B137" s="247"/>
      <c r="C137" s="113"/>
      <c r="D137" s="113"/>
      <c r="E137" s="113"/>
      <c r="F137" s="113"/>
      <c r="G137" s="113"/>
      <c r="H137" s="113"/>
      <c r="I137" s="113"/>
      <c r="J137" s="113"/>
      <c r="K137" s="113"/>
      <c r="L137" s="113"/>
      <c r="M137" s="113"/>
      <c r="N137" s="113"/>
      <c r="O137" s="113"/>
      <c r="P137" s="113"/>
      <c r="Q137" s="229"/>
      <c r="R137" s="229"/>
      <c r="S137" s="229"/>
      <c r="T137" s="229"/>
      <c r="U137" s="229"/>
      <c r="V137" s="229"/>
      <c r="W137" s="229"/>
      <c r="X137" s="229"/>
      <c r="Y137" s="229"/>
      <c r="Z137" s="229"/>
      <c r="AA137" s="229"/>
      <c r="AB137" s="229"/>
      <c r="AC137" s="229"/>
      <c r="AD137" s="229"/>
      <c r="AE137" s="229"/>
      <c r="AF137" s="229"/>
      <c r="AG137" s="229"/>
      <c r="AH137" s="229"/>
      <c r="AI137" s="229"/>
      <c r="AJ137" s="229"/>
      <c r="AK137" s="229"/>
      <c r="AL137" s="229"/>
      <c r="AM137" s="229"/>
      <c r="AN137" s="229"/>
      <c r="AO137" s="229"/>
      <c r="AP137" s="156"/>
      <c r="AQ137" s="156"/>
      <c r="AR137" s="156"/>
      <c r="AS137" s="156"/>
      <c r="AT137" s="156"/>
      <c r="AU137" s="156"/>
      <c r="AV137" s="156"/>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c r="BR137" s="113"/>
      <c r="BS137" s="113"/>
      <c r="BT137" s="113"/>
      <c r="BU137" s="113"/>
      <c r="BV137" s="113"/>
      <c r="BW137" s="113"/>
      <c r="BX137" s="113"/>
      <c r="BY137" s="113"/>
      <c r="BZ137" s="113"/>
      <c r="CA137" s="113"/>
      <c r="CB137" s="113"/>
      <c r="CC137" s="113"/>
      <c r="CD137" s="113"/>
      <c r="CE137" s="113"/>
      <c r="CF137" s="113"/>
      <c r="CG137" s="113"/>
      <c r="CH137" s="113"/>
      <c r="CI137" s="113"/>
      <c r="CJ137" s="113"/>
      <c r="CK137" s="113"/>
      <c r="CL137" s="113"/>
      <c r="CM137" s="113"/>
      <c r="CN137" s="113"/>
      <c r="CO137" s="113"/>
      <c r="CP137" s="113"/>
      <c r="CQ137" s="113"/>
      <c r="CR137" s="113"/>
      <c r="CS137" s="113"/>
      <c r="CT137" s="113"/>
      <c r="CU137" s="113"/>
      <c r="CV137" s="113"/>
      <c r="CW137" s="113"/>
      <c r="CX137" s="113"/>
      <c r="CY137" s="113"/>
      <c r="CZ137" s="113"/>
      <c r="DA137" s="113"/>
      <c r="DB137" s="113"/>
      <c r="DC137" s="113"/>
      <c r="DD137" s="113"/>
      <c r="DE137" s="113"/>
      <c r="DF137" s="113"/>
      <c r="DG137" s="113"/>
      <c r="DH137" s="113"/>
      <c r="DI137" s="113"/>
      <c r="DJ137" s="113"/>
      <c r="DK137" s="113"/>
      <c r="DL137" s="113"/>
      <c r="DM137" s="113"/>
      <c r="DN137" s="113"/>
      <c r="DO137" s="113"/>
      <c r="DP137" s="113"/>
      <c r="DQ137" s="113"/>
      <c r="DR137" s="113"/>
      <c r="DS137" s="113"/>
      <c r="DT137" s="113"/>
      <c r="DU137" s="113"/>
      <c r="DV137" s="113"/>
      <c r="DW137" s="113"/>
      <c r="DX137" s="113"/>
      <c r="DY137" s="113"/>
      <c r="DZ137" s="113"/>
      <c r="EA137" s="113"/>
      <c r="EB137" s="113"/>
      <c r="EC137" s="113"/>
      <c r="ED137" s="113"/>
      <c r="EE137" s="113"/>
      <c r="EF137" s="113"/>
      <c r="EG137" s="113"/>
      <c r="EH137" s="113"/>
      <c r="EI137" s="113"/>
      <c r="EJ137" s="113"/>
    </row>
    <row r="138" spans="2:140" s="61" customFormat="1" x14ac:dyDescent="0.2">
      <c r="B138" s="247"/>
      <c r="C138" s="113"/>
      <c r="D138" s="113"/>
      <c r="E138" s="113"/>
      <c r="F138" s="113"/>
      <c r="G138" s="113"/>
      <c r="H138" s="113"/>
      <c r="I138" s="113"/>
      <c r="J138" s="113"/>
      <c r="K138" s="113"/>
      <c r="L138" s="113"/>
      <c r="M138" s="113"/>
      <c r="N138" s="113"/>
      <c r="O138" s="113"/>
      <c r="P138" s="113"/>
      <c r="Q138" s="229"/>
      <c r="R138" s="229"/>
      <c r="S138" s="229"/>
      <c r="T138" s="229"/>
      <c r="U138" s="229"/>
      <c r="V138" s="229"/>
      <c r="W138" s="229"/>
      <c r="X138" s="229"/>
      <c r="Y138" s="229"/>
      <c r="Z138" s="229"/>
      <c r="AA138" s="229"/>
      <c r="AB138" s="229"/>
      <c r="AC138" s="229"/>
      <c r="AD138" s="229"/>
      <c r="AE138" s="229"/>
      <c r="AF138" s="229"/>
      <c r="AG138" s="229"/>
      <c r="AH138" s="229"/>
      <c r="AI138" s="229"/>
      <c r="AJ138" s="229"/>
      <c r="AK138" s="229"/>
      <c r="AL138" s="229"/>
      <c r="AM138" s="229"/>
      <c r="AN138" s="229"/>
      <c r="AO138" s="229"/>
      <c r="AP138" s="156"/>
      <c r="AQ138" s="156"/>
      <c r="AR138" s="156"/>
      <c r="AS138" s="156"/>
      <c r="AT138" s="156"/>
      <c r="AU138" s="156"/>
      <c r="AV138" s="156"/>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c r="BR138" s="113"/>
      <c r="BS138" s="113"/>
      <c r="BT138" s="113"/>
      <c r="BU138" s="113"/>
      <c r="BV138" s="113"/>
      <c r="BW138" s="113"/>
      <c r="BX138" s="113"/>
      <c r="BY138" s="113"/>
      <c r="BZ138" s="113"/>
      <c r="CA138" s="113"/>
      <c r="CB138" s="113"/>
      <c r="CC138" s="113"/>
      <c r="CD138" s="113"/>
      <c r="CE138" s="113"/>
      <c r="CF138" s="113"/>
      <c r="CG138" s="113"/>
      <c r="CH138" s="113"/>
      <c r="CI138" s="113"/>
      <c r="CJ138" s="113"/>
      <c r="CK138" s="113"/>
      <c r="CL138" s="113"/>
      <c r="CM138" s="113"/>
      <c r="CN138" s="113"/>
      <c r="CO138" s="113"/>
      <c r="CP138" s="113"/>
      <c r="CQ138" s="113"/>
      <c r="CR138" s="113"/>
      <c r="CS138" s="113"/>
      <c r="CT138" s="113"/>
      <c r="CU138" s="113"/>
      <c r="CV138" s="113"/>
      <c r="CW138" s="113"/>
      <c r="CX138" s="113"/>
      <c r="CY138" s="113"/>
      <c r="CZ138" s="113"/>
      <c r="DA138" s="113"/>
      <c r="DB138" s="113"/>
      <c r="DC138" s="113"/>
      <c r="DD138" s="113"/>
      <c r="DE138" s="113"/>
      <c r="DF138" s="113"/>
      <c r="DG138" s="113"/>
      <c r="DH138" s="113"/>
      <c r="DI138" s="113"/>
      <c r="DJ138" s="113"/>
      <c r="DK138" s="113"/>
      <c r="DL138" s="113"/>
      <c r="DM138" s="113"/>
      <c r="DN138" s="113"/>
      <c r="DO138" s="113"/>
      <c r="DP138" s="113"/>
      <c r="DQ138" s="113"/>
      <c r="DR138" s="113"/>
      <c r="DS138" s="113"/>
      <c r="DT138" s="113"/>
      <c r="DU138" s="113"/>
      <c r="DV138" s="113"/>
      <c r="DW138" s="113"/>
      <c r="DX138" s="113"/>
      <c r="DY138" s="113"/>
      <c r="DZ138" s="113"/>
      <c r="EA138" s="113"/>
      <c r="EB138" s="113"/>
      <c r="EC138" s="113"/>
      <c r="ED138" s="113"/>
      <c r="EE138" s="113"/>
      <c r="EF138" s="113"/>
      <c r="EG138" s="113"/>
      <c r="EH138" s="113"/>
      <c r="EI138" s="113"/>
      <c r="EJ138" s="113"/>
    </row>
    <row r="139" spans="2:140" s="61" customFormat="1" x14ac:dyDescent="0.2">
      <c r="B139" s="247"/>
      <c r="C139" s="113"/>
      <c r="D139" s="113"/>
      <c r="E139" s="113"/>
      <c r="F139" s="113"/>
      <c r="G139" s="113"/>
      <c r="H139" s="113"/>
      <c r="I139" s="113"/>
      <c r="J139" s="113"/>
      <c r="K139" s="113"/>
      <c r="L139" s="113"/>
      <c r="M139" s="113"/>
      <c r="N139" s="113"/>
      <c r="O139" s="113"/>
      <c r="P139" s="113"/>
      <c r="Q139" s="229"/>
      <c r="R139" s="229"/>
      <c r="S139" s="229"/>
      <c r="T139" s="229"/>
      <c r="U139" s="229"/>
      <c r="V139" s="229"/>
      <c r="W139" s="229"/>
      <c r="X139" s="229"/>
      <c r="Y139" s="229"/>
      <c r="Z139" s="229"/>
      <c r="AA139" s="229"/>
      <c r="AB139" s="229"/>
      <c r="AC139" s="229"/>
      <c r="AD139" s="229"/>
      <c r="AE139" s="229"/>
      <c r="AF139" s="229"/>
      <c r="AG139" s="229"/>
      <c r="AH139" s="229"/>
      <c r="AI139" s="229"/>
      <c r="AJ139" s="229"/>
      <c r="AK139" s="229"/>
      <c r="AL139" s="229"/>
      <c r="AM139" s="229"/>
      <c r="AN139" s="229"/>
      <c r="AO139" s="229"/>
      <c r="AP139" s="156"/>
      <c r="AQ139" s="156"/>
      <c r="AR139" s="156"/>
      <c r="AS139" s="156"/>
      <c r="AT139" s="156"/>
      <c r="AU139" s="156"/>
      <c r="AV139" s="156"/>
      <c r="AW139" s="113"/>
      <c r="AX139" s="113"/>
      <c r="AY139" s="113"/>
      <c r="AZ139" s="113"/>
      <c r="BA139" s="113"/>
      <c r="BB139" s="113"/>
      <c r="BC139" s="113"/>
      <c r="BD139" s="113"/>
      <c r="BE139" s="113"/>
      <c r="BF139" s="113"/>
      <c r="BG139" s="113"/>
      <c r="BH139" s="113"/>
      <c r="BI139" s="113"/>
      <c r="BJ139" s="113"/>
      <c r="BK139" s="113"/>
      <c r="BL139" s="113"/>
      <c r="BM139" s="113"/>
      <c r="BN139" s="113"/>
      <c r="BO139" s="113"/>
      <c r="BP139" s="113"/>
      <c r="BQ139" s="113"/>
      <c r="BR139" s="113"/>
      <c r="BS139" s="113"/>
      <c r="BT139" s="113"/>
      <c r="BU139" s="113"/>
      <c r="BV139" s="113"/>
      <c r="BW139" s="113"/>
      <c r="BX139" s="113"/>
      <c r="BY139" s="113"/>
      <c r="BZ139" s="113"/>
      <c r="CA139" s="113"/>
      <c r="CB139" s="113"/>
      <c r="CC139" s="113"/>
      <c r="CD139" s="113"/>
      <c r="CE139" s="113"/>
      <c r="CF139" s="113"/>
      <c r="CG139" s="113"/>
      <c r="CH139" s="113"/>
      <c r="CI139" s="113"/>
      <c r="CJ139" s="113"/>
      <c r="CK139" s="113"/>
      <c r="CL139" s="113"/>
      <c r="CM139" s="113"/>
      <c r="CN139" s="113"/>
      <c r="CO139" s="113"/>
      <c r="CP139" s="113"/>
      <c r="CQ139" s="113"/>
      <c r="CR139" s="113"/>
      <c r="CS139" s="113"/>
      <c r="CT139" s="113"/>
      <c r="CU139" s="113"/>
      <c r="CV139" s="113"/>
      <c r="CW139" s="113"/>
      <c r="CX139" s="113"/>
      <c r="CY139" s="113"/>
      <c r="CZ139" s="113"/>
      <c r="DA139" s="113"/>
      <c r="DB139" s="113"/>
      <c r="DC139" s="113"/>
      <c r="DD139" s="113"/>
      <c r="DE139" s="113"/>
      <c r="DF139" s="113"/>
      <c r="DG139" s="113"/>
      <c r="DH139" s="113"/>
      <c r="DI139" s="113"/>
      <c r="DJ139" s="113"/>
      <c r="DK139" s="113"/>
      <c r="DL139" s="113"/>
      <c r="DM139" s="113"/>
      <c r="DN139" s="113"/>
      <c r="DO139" s="113"/>
      <c r="DP139" s="113"/>
      <c r="DQ139" s="113"/>
      <c r="DR139" s="113"/>
      <c r="DS139" s="113"/>
      <c r="DT139" s="113"/>
      <c r="DU139" s="113"/>
      <c r="DV139" s="113"/>
      <c r="DW139" s="113"/>
      <c r="DX139" s="113"/>
      <c r="DY139" s="113"/>
      <c r="DZ139" s="113"/>
      <c r="EA139" s="113"/>
      <c r="EB139" s="113"/>
      <c r="EC139" s="113"/>
      <c r="ED139" s="113"/>
      <c r="EE139" s="113"/>
      <c r="EF139" s="113"/>
      <c r="EG139" s="113"/>
      <c r="EH139" s="113"/>
      <c r="EI139" s="113"/>
      <c r="EJ139" s="113"/>
    </row>
    <row r="140" spans="2:140" s="61" customFormat="1" x14ac:dyDescent="0.2">
      <c r="B140" s="247"/>
      <c r="C140" s="113"/>
      <c r="D140" s="113"/>
      <c r="E140" s="113"/>
      <c r="F140" s="113"/>
      <c r="G140" s="113"/>
      <c r="H140" s="113"/>
      <c r="I140" s="113"/>
      <c r="J140" s="113"/>
      <c r="K140" s="113"/>
      <c r="L140" s="113"/>
      <c r="M140" s="113"/>
      <c r="N140" s="113"/>
      <c r="O140" s="113"/>
      <c r="P140" s="113"/>
      <c r="Q140" s="229"/>
      <c r="R140" s="229"/>
      <c r="S140" s="229"/>
      <c r="T140" s="229"/>
      <c r="U140" s="229"/>
      <c r="V140" s="229"/>
      <c r="W140" s="229"/>
      <c r="X140" s="229"/>
      <c r="Y140" s="229"/>
      <c r="Z140" s="229"/>
      <c r="AA140" s="229"/>
      <c r="AB140" s="229"/>
      <c r="AC140" s="229"/>
      <c r="AD140" s="229"/>
      <c r="AE140" s="229"/>
      <c r="AF140" s="229"/>
      <c r="AG140" s="229"/>
      <c r="AH140" s="229"/>
      <c r="AI140" s="229"/>
      <c r="AJ140" s="229"/>
      <c r="AK140" s="229"/>
      <c r="AL140" s="229"/>
      <c r="AM140" s="229"/>
      <c r="AN140" s="229"/>
      <c r="AO140" s="229"/>
      <c r="AP140" s="156"/>
      <c r="AQ140" s="156"/>
      <c r="AR140" s="156"/>
      <c r="AS140" s="156"/>
      <c r="AT140" s="156"/>
      <c r="AU140" s="156"/>
      <c r="AV140" s="156"/>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c r="BR140" s="113"/>
      <c r="BS140" s="113"/>
      <c r="BT140" s="113"/>
      <c r="BU140" s="113"/>
      <c r="BV140" s="113"/>
      <c r="BW140" s="113"/>
      <c r="BX140" s="113"/>
      <c r="BY140" s="113"/>
      <c r="BZ140" s="113"/>
      <c r="CA140" s="113"/>
      <c r="CB140" s="113"/>
      <c r="CC140" s="113"/>
      <c r="CD140" s="113"/>
      <c r="CE140" s="113"/>
      <c r="CF140" s="113"/>
      <c r="CG140" s="113"/>
      <c r="CH140" s="113"/>
      <c r="CI140" s="113"/>
      <c r="CJ140" s="113"/>
      <c r="CK140" s="113"/>
      <c r="CL140" s="113"/>
      <c r="CM140" s="113"/>
      <c r="CN140" s="113"/>
      <c r="CO140" s="113"/>
      <c r="CP140" s="113"/>
      <c r="CQ140" s="113"/>
      <c r="CR140" s="113"/>
      <c r="CS140" s="113"/>
      <c r="CT140" s="113"/>
      <c r="CU140" s="113"/>
      <c r="CV140" s="113"/>
      <c r="CW140" s="113"/>
      <c r="CX140" s="113"/>
      <c r="CY140" s="113"/>
      <c r="CZ140" s="113"/>
      <c r="DA140" s="113"/>
      <c r="DB140" s="113"/>
      <c r="DC140" s="113"/>
      <c r="DD140" s="113"/>
      <c r="DE140" s="113"/>
      <c r="DF140" s="113"/>
      <c r="DG140" s="113"/>
      <c r="DH140" s="113"/>
      <c r="DI140" s="113"/>
      <c r="DJ140" s="113"/>
      <c r="DK140" s="113"/>
      <c r="DL140" s="113"/>
      <c r="DM140" s="113"/>
      <c r="DN140" s="113"/>
      <c r="DO140" s="113"/>
      <c r="DP140" s="113"/>
      <c r="DQ140" s="113"/>
      <c r="DR140" s="113"/>
      <c r="DS140" s="113"/>
      <c r="DT140" s="113"/>
      <c r="DU140" s="113"/>
      <c r="DV140" s="113"/>
      <c r="DW140" s="113"/>
      <c r="DX140" s="113"/>
      <c r="DY140" s="113"/>
      <c r="DZ140" s="113"/>
      <c r="EA140" s="113"/>
      <c r="EB140" s="113"/>
      <c r="EC140" s="113"/>
      <c r="ED140" s="113"/>
      <c r="EE140" s="113"/>
      <c r="EF140" s="113"/>
      <c r="EG140" s="113"/>
      <c r="EH140" s="113"/>
      <c r="EI140" s="113"/>
      <c r="EJ140" s="113"/>
    </row>
    <row r="141" spans="2:140" s="61" customFormat="1" x14ac:dyDescent="0.2">
      <c r="B141" s="247"/>
      <c r="C141" s="113"/>
      <c r="D141" s="113"/>
      <c r="E141" s="113"/>
      <c r="F141" s="113"/>
      <c r="G141" s="113"/>
      <c r="H141" s="113"/>
      <c r="I141" s="113"/>
      <c r="J141" s="113"/>
      <c r="K141" s="113"/>
      <c r="L141" s="113"/>
      <c r="M141" s="113"/>
      <c r="N141" s="113"/>
      <c r="O141" s="113"/>
      <c r="P141" s="113"/>
      <c r="Q141" s="229"/>
      <c r="R141" s="229"/>
      <c r="S141" s="229"/>
      <c r="T141" s="229"/>
      <c r="U141" s="229"/>
      <c r="V141" s="229"/>
      <c r="W141" s="229"/>
      <c r="X141" s="229"/>
      <c r="Y141" s="229"/>
      <c r="Z141" s="229"/>
      <c r="AA141" s="229"/>
      <c r="AB141" s="229"/>
      <c r="AC141" s="229"/>
      <c r="AD141" s="229"/>
      <c r="AE141" s="229"/>
      <c r="AF141" s="229"/>
      <c r="AG141" s="229"/>
      <c r="AH141" s="229"/>
      <c r="AI141" s="229"/>
      <c r="AJ141" s="229"/>
      <c r="AK141" s="229"/>
      <c r="AL141" s="229"/>
      <c r="AM141" s="229"/>
      <c r="AN141" s="229"/>
      <c r="AO141" s="229"/>
      <c r="AP141" s="156"/>
      <c r="AQ141" s="156"/>
      <c r="AR141" s="156"/>
      <c r="AS141" s="156"/>
      <c r="AT141" s="156"/>
      <c r="AU141" s="156"/>
      <c r="AV141" s="156"/>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c r="BR141" s="113"/>
      <c r="BS141" s="113"/>
      <c r="BT141" s="113"/>
      <c r="BU141" s="113"/>
      <c r="BV141" s="113"/>
      <c r="BW141" s="113"/>
      <c r="BX141" s="113"/>
      <c r="BY141" s="113"/>
      <c r="BZ141" s="113"/>
      <c r="CA141" s="113"/>
      <c r="CB141" s="113"/>
      <c r="CC141" s="113"/>
      <c r="CD141" s="113"/>
      <c r="CE141" s="113"/>
      <c r="CF141" s="113"/>
      <c r="CG141" s="113"/>
      <c r="CH141" s="113"/>
      <c r="CI141" s="113"/>
      <c r="CJ141" s="113"/>
      <c r="CK141" s="113"/>
      <c r="CL141" s="113"/>
      <c r="CM141" s="113"/>
      <c r="CN141" s="113"/>
      <c r="CO141" s="113"/>
      <c r="CP141" s="113"/>
      <c r="CQ141" s="113"/>
      <c r="CR141" s="113"/>
      <c r="CS141" s="113"/>
      <c r="CT141" s="113"/>
      <c r="CU141" s="113"/>
      <c r="CV141" s="113"/>
      <c r="CW141" s="113"/>
      <c r="CX141" s="113"/>
      <c r="CY141" s="113"/>
      <c r="CZ141" s="113"/>
      <c r="DA141" s="113"/>
      <c r="DB141" s="113"/>
      <c r="DC141" s="113"/>
      <c r="DD141" s="113"/>
      <c r="DE141" s="113"/>
      <c r="DF141" s="113"/>
      <c r="DG141" s="113"/>
      <c r="DH141" s="113"/>
      <c r="DI141" s="113"/>
      <c r="DJ141" s="113"/>
      <c r="DK141" s="113"/>
      <c r="DL141" s="113"/>
      <c r="DM141" s="113"/>
      <c r="DN141" s="113"/>
      <c r="DO141" s="113"/>
      <c r="DP141" s="113"/>
      <c r="DQ141" s="113"/>
      <c r="DR141" s="113"/>
      <c r="DS141" s="113"/>
      <c r="DT141" s="113"/>
      <c r="DU141" s="113"/>
      <c r="DV141" s="113"/>
      <c r="DW141" s="113"/>
      <c r="DX141" s="113"/>
      <c r="DY141" s="113"/>
      <c r="DZ141" s="113"/>
      <c r="EA141" s="113"/>
      <c r="EB141" s="113"/>
      <c r="EC141" s="113"/>
      <c r="ED141" s="113"/>
      <c r="EE141" s="113"/>
      <c r="EF141" s="113"/>
      <c r="EG141" s="113"/>
      <c r="EH141" s="113"/>
      <c r="EI141" s="113"/>
      <c r="EJ141" s="113"/>
    </row>
    <row r="142" spans="2:140" s="61" customFormat="1" x14ac:dyDescent="0.2">
      <c r="B142" s="247"/>
      <c r="C142" s="113"/>
      <c r="D142" s="113"/>
      <c r="E142" s="113"/>
      <c r="F142" s="113"/>
      <c r="G142" s="113"/>
      <c r="H142" s="113"/>
      <c r="I142" s="113"/>
      <c r="J142" s="113"/>
      <c r="K142" s="113"/>
      <c r="L142" s="113"/>
      <c r="M142" s="113"/>
      <c r="N142" s="113"/>
      <c r="O142" s="113"/>
      <c r="P142" s="113"/>
      <c r="Q142" s="229"/>
      <c r="R142" s="229"/>
      <c r="S142" s="229"/>
      <c r="T142" s="229"/>
      <c r="U142" s="229"/>
      <c r="V142" s="229"/>
      <c r="W142" s="229"/>
      <c r="X142" s="229"/>
      <c r="Y142" s="229"/>
      <c r="Z142" s="229"/>
      <c r="AA142" s="229"/>
      <c r="AB142" s="229"/>
      <c r="AC142" s="229"/>
      <c r="AD142" s="229"/>
      <c r="AE142" s="229"/>
      <c r="AF142" s="229"/>
      <c r="AG142" s="229"/>
      <c r="AH142" s="229"/>
      <c r="AI142" s="229"/>
      <c r="AJ142" s="229"/>
      <c r="AK142" s="229"/>
      <c r="AL142" s="229"/>
      <c r="AM142" s="229"/>
      <c r="AN142" s="229"/>
      <c r="AO142" s="229"/>
      <c r="AP142" s="156"/>
      <c r="AQ142" s="156"/>
      <c r="AR142" s="156"/>
      <c r="AS142" s="156"/>
      <c r="AT142" s="156"/>
      <c r="AU142" s="156"/>
      <c r="AV142" s="156"/>
      <c r="AW142" s="113"/>
      <c r="AX142" s="113"/>
      <c r="AY142" s="113"/>
      <c r="AZ142" s="113"/>
      <c r="BA142" s="113"/>
      <c r="BB142" s="113"/>
      <c r="BC142" s="113"/>
      <c r="BD142" s="113"/>
      <c r="BE142" s="113"/>
      <c r="BF142" s="113"/>
      <c r="BG142" s="113"/>
      <c r="BH142" s="113"/>
      <c r="BI142" s="113"/>
      <c r="BJ142" s="113"/>
      <c r="BK142" s="113"/>
      <c r="BL142" s="113"/>
      <c r="BM142" s="113"/>
      <c r="BN142" s="113"/>
      <c r="BO142" s="113"/>
      <c r="BP142" s="113"/>
      <c r="BQ142" s="113"/>
      <c r="BR142" s="113"/>
      <c r="BS142" s="113"/>
      <c r="BT142" s="113"/>
      <c r="BU142" s="113"/>
      <c r="BV142" s="113"/>
      <c r="BW142" s="113"/>
      <c r="BX142" s="113"/>
      <c r="BY142" s="113"/>
      <c r="BZ142" s="113"/>
      <c r="CA142" s="113"/>
      <c r="CB142" s="113"/>
      <c r="CC142" s="113"/>
      <c r="CD142" s="113"/>
      <c r="CE142" s="113"/>
      <c r="CF142" s="113"/>
      <c r="CG142" s="113"/>
      <c r="CH142" s="113"/>
      <c r="CI142" s="113"/>
      <c r="CJ142" s="113"/>
      <c r="CK142" s="113"/>
      <c r="CL142" s="113"/>
      <c r="CM142" s="113"/>
      <c r="CN142" s="113"/>
      <c r="CO142" s="113"/>
      <c r="CP142" s="113"/>
      <c r="CQ142" s="113"/>
      <c r="CR142" s="113"/>
      <c r="CS142" s="113"/>
      <c r="CT142" s="113"/>
      <c r="CU142" s="113"/>
      <c r="CV142" s="113"/>
      <c r="CW142" s="113"/>
      <c r="CX142" s="113"/>
      <c r="CY142" s="113"/>
      <c r="CZ142" s="113"/>
      <c r="DA142" s="113"/>
      <c r="DB142" s="113"/>
      <c r="DC142" s="113"/>
      <c r="DD142" s="113"/>
      <c r="DE142" s="113"/>
      <c r="DF142" s="113"/>
      <c r="DG142" s="113"/>
      <c r="DH142" s="113"/>
      <c r="DI142" s="113"/>
      <c r="DJ142" s="113"/>
      <c r="DK142" s="113"/>
      <c r="DL142" s="113"/>
      <c r="DM142" s="113"/>
      <c r="DN142" s="113"/>
      <c r="DO142" s="113"/>
      <c r="DP142" s="113"/>
      <c r="DQ142" s="113"/>
      <c r="DR142" s="113"/>
      <c r="DS142" s="113"/>
      <c r="DT142" s="113"/>
      <c r="DU142" s="113"/>
      <c r="DV142" s="113"/>
      <c r="DW142" s="113"/>
      <c r="DX142" s="113"/>
      <c r="DY142" s="113"/>
      <c r="DZ142" s="113"/>
      <c r="EA142" s="113"/>
      <c r="EB142" s="113"/>
      <c r="EC142" s="113"/>
      <c r="ED142" s="113"/>
      <c r="EE142" s="113"/>
      <c r="EF142" s="113"/>
      <c r="EG142" s="113"/>
      <c r="EH142" s="113"/>
      <c r="EI142" s="113"/>
      <c r="EJ142" s="113"/>
    </row>
    <row r="143" spans="2:140" s="61" customFormat="1" x14ac:dyDescent="0.2">
      <c r="B143" s="247"/>
      <c r="C143" s="113"/>
      <c r="D143" s="113"/>
      <c r="E143" s="113"/>
      <c r="F143" s="113"/>
      <c r="G143" s="113"/>
      <c r="H143" s="113"/>
      <c r="I143" s="113"/>
      <c r="J143" s="113"/>
      <c r="K143" s="113"/>
      <c r="L143" s="113"/>
      <c r="M143" s="113"/>
      <c r="N143" s="113"/>
      <c r="O143" s="113"/>
      <c r="P143" s="113"/>
      <c r="Q143" s="229"/>
      <c r="R143" s="229"/>
      <c r="S143" s="229"/>
      <c r="T143" s="229"/>
      <c r="U143" s="229"/>
      <c r="V143" s="229"/>
      <c r="W143" s="229"/>
      <c r="X143" s="229"/>
      <c r="Y143" s="229"/>
      <c r="Z143" s="229"/>
      <c r="AA143" s="229"/>
      <c r="AB143" s="229"/>
      <c r="AC143" s="229"/>
      <c r="AD143" s="229"/>
      <c r="AE143" s="229"/>
      <c r="AF143" s="229"/>
      <c r="AG143" s="229"/>
      <c r="AH143" s="229"/>
      <c r="AI143" s="229"/>
      <c r="AJ143" s="229"/>
      <c r="AK143" s="229"/>
      <c r="AL143" s="229"/>
      <c r="AM143" s="229"/>
      <c r="AN143" s="229"/>
      <c r="AO143" s="229"/>
      <c r="AP143" s="156"/>
      <c r="AQ143" s="156"/>
      <c r="AR143" s="156"/>
      <c r="AS143" s="156"/>
      <c r="AT143" s="156"/>
      <c r="AU143" s="156"/>
      <c r="AV143" s="156"/>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c r="BR143" s="113"/>
      <c r="BS143" s="113"/>
      <c r="BT143" s="113"/>
      <c r="BU143" s="113"/>
      <c r="BV143" s="113"/>
      <c r="BW143" s="113"/>
      <c r="BX143" s="113"/>
      <c r="BY143" s="113"/>
      <c r="BZ143" s="113"/>
      <c r="CA143" s="113"/>
      <c r="CB143" s="113"/>
      <c r="CC143" s="113"/>
      <c r="CD143" s="113"/>
      <c r="CE143" s="113"/>
      <c r="CF143" s="113"/>
      <c r="CG143" s="113"/>
      <c r="CH143" s="113"/>
      <c r="CI143" s="113"/>
      <c r="CJ143" s="113"/>
      <c r="CK143" s="113"/>
      <c r="CL143" s="113"/>
      <c r="CM143" s="113"/>
      <c r="CN143" s="113"/>
      <c r="CO143" s="113"/>
      <c r="CP143" s="113"/>
      <c r="CQ143" s="113"/>
      <c r="CR143" s="113"/>
      <c r="CS143" s="113"/>
      <c r="CT143" s="113"/>
      <c r="CU143" s="113"/>
      <c r="CV143" s="113"/>
      <c r="CW143" s="113"/>
      <c r="CX143" s="113"/>
      <c r="CY143" s="113"/>
      <c r="CZ143" s="113"/>
      <c r="DA143" s="113"/>
      <c r="DB143" s="113"/>
      <c r="DC143" s="113"/>
      <c r="DD143" s="113"/>
      <c r="DE143" s="113"/>
      <c r="DF143" s="113"/>
      <c r="DG143" s="113"/>
      <c r="DH143" s="113"/>
      <c r="DI143" s="113"/>
      <c r="DJ143" s="113"/>
      <c r="DK143" s="113"/>
      <c r="DL143" s="113"/>
      <c r="DM143" s="113"/>
      <c r="DN143" s="113"/>
      <c r="DO143" s="113"/>
      <c r="DP143" s="113"/>
      <c r="DQ143" s="113"/>
      <c r="DR143" s="113"/>
      <c r="DS143" s="113"/>
      <c r="DT143" s="113"/>
      <c r="DU143" s="113"/>
      <c r="DV143" s="113"/>
      <c r="DW143" s="113"/>
      <c r="DX143" s="113"/>
      <c r="DY143" s="113"/>
      <c r="DZ143" s="113"/>
      <c r="EA143" s="113"/>
      <c r="EB143" s="113"/>
      <c r="EC143" s="113"/>
      <c r="ED143" s="113"/>
      <c r="EE143" s="113"/>
      <c r="EF143" s="113"/>
      <c r="EG143" s="113"/>
      <c r="EH143" s="113"/>
      <c r="EI143" s="113"/>
      <c r="EJ143" s="113"/>
    </row>
    <row r="144" spans="2:140" s="61" customFormat="1" x14ac:dyDescent="0.2">
      <c r="B144" s="247"/>
      <c r="C144" s="113"/>
      <c r="D144" s="113"/>
      <c r="E144" s="113"/>
      <c r="F144" s="113"/>
      <c r="G144" s="113"/>
      <c r="H144" s="113"/>
      <c r="I144" s="113"/>
      <c r="J144" s="113"/>
      <c r="K144" s="113"/>
      <c r="L144" s="113"/>
      <c r="M144" s="113"/>
      <c r="N144" s="113"/>
      <c r="O144" s="113"/>
      <c r="P144" s="113"/>
      <c r="Q144" s="229"/>
      <c r="R144" s="229"/>
      <c r="S144" s="229"/>
      <c r="T144" s="229"/>
      <c r="U144" s="229"/>
      <c r="V144" s="229"/>
      <c r="W144" s="229"/>
      <c r="X144" s="229"/>
      <c r="Y144" s="229"/>
      <c r="Z144" s="229"/>
      <c r="AA144" s="229"/>
      <c r="AB144" s="229"/>
      <c r="AC144" s="229"/>
      <c r="AD144" s="229"/>
      <c r="AE144" s="229"/>
      <c r="AF144" s="229"/>
      <c r="AG144" s="229"/>
      <c r="AH144" s="229"/>
      <c r="AI144" s="229"/>
      <c r="AJ144" s="229"/>
      <c r="AK144" s="229"/>
      <c r="AL144" s="229"/>
      <c r="AM144" s="229"/>
      <c r="AN144" s="229"/>
      <c r="AO144" s="229"/>
      <c r="AP144" s="156"/>
      <c r="AQ144" s="156"/>
      <c r="AR144" s="156"/>
      <c r="AS144" s="156"/>
      <c r="AT144" s="156"/>
      <c r="AU144" s="156"/>
      <c r="AV144" s="156"/>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c r="BR144" s="113"/>
      <c r="BS144" s="113"/>
      <c r="BT144" s="113"/>
      <c r="BU144" s="113"/>
      <c r="BV144" s="113"/>
      <c r="BW144" s="113"/>
      <c r="BX144" s="113"/>
      <c r="BY144" s="113"/>
      <c r="BZ144" s="113"/>
      <c r="CA144" s="113"/>
      <c r="CB144" s="113"/>
      <c r="CC144" s="113"/>
      <c r="CD144" s="113"/>
      <c r="CE144" s="113"/>
      <c r="CF144" s="113"/>
      <c r="CG144" s="113"/>
      <c r="CH144" s="113"/>
      <c r="CI144" s="113"/>
      <c r="CJ144" s="113"/>
      <c r="CK144" s="113"/>
      <c r="CL144" s="113"/>
      <c r="CM144" s="113"/>
      <c r="CN144" s="113"/>
      <c r="CO144" s="113"/>
      <c r="CP144" s="113"/>
      <c r="CQ144" s="113"/>
      <c r="CR144" s="113"/>
      <c r="CS144" s="113"/>
      <c r="CT144" s="113"/>
      <c r="CU144" s="113"/>
      <c r="CV144" s="113"/>
      <c r="CW144" s="113"/>
      <c r="CX144" s="113"/>
      <c r="CY144" s="113"/>
      <c r="CZ144" s="113"/>
      <c r="DA144" s="113"/>
      <c r="DB144" s="113"/>
      <c r="DC144" s="113"/>
      <c r="DD144" s="113"/>
      <c r="DE144" s="113"/>
      <c r="DF144" s="113"/>
      <c r="DG144" s="113"/>
      <c r="DH144" s="113"/>
      <c r="DI144" s="113"/>
      <c r="DJ144" s="113"/>
      <c r="DK144" s="113"/>
      <c r="DL144" s="113"/>
      <c r="DM144" s="113"/>
      <c r="DN144" s="113"/>
      <c r="DO144" s="113"/>
      <c r="DP144" s="113"/>
      <c r="DQ144" s="113"/>
      <c r="DR144" s="113"/>
      <c r="DS144" s="113"/>
      <c r="DT144" s="113"/>
      <c r="DU144" s="113"/>
      <c r="DV144" s="113"/>
      <c r="DW144" s="113"/>
      <c r="DX144" s="113"/>
      <c r="DY144" s="113"/>
      <c r="DZ144" s="113"/>
      <c r="EA144" s="113"/>
      <c r="EB144" s="113"/>
      <c r="EC144" s="113"/>
      <c r="ED144" s="113"/>
      <c r="EE144" s="113"/>
      <c r="EF144" s="113"/>
      <c r="EG144" s="113"/>
      <c r="EH144" s="113"/>
      <c r="EI144" s="113"/>
      <c r="EJ144" s="113"/>
    </row>
    <row r="145" spans="2:140" s="61" customFormat="1" x14ac:dyDescent="0.2">
      <c r="B145" s="247"/>
      <c r="C145" s="113"/>
      <c r="D145" s="113"/>
      <c r="E145" s="113"/>
      <c r="F145" s="113"/>
      <c r="G145" s="113"/>
      <c r="H145" s="113"/>
      <c r="I145" s="113"/>
      <c r="J145" s="113"/>
      <c r="K145" s="113"/>
      <c r="L145" s="113"/>
      <c r="M145" s="113"/>
      <c r="N145" s="113"/>
      <c r="O145" s="113"/>
      <c r="P145" s="113"/>
      <c r="Q145" s="229"/>
      <c r="R145" s="229"/>
      <c r="S145" s="229"/>
      <c r="T145" s="229"/>
      <c r="U145" s="229"/>
      <c r="V145" s="229"/>
      <c r="W145" s="229"/>
      <c r="X145" s="229"/>
      <c r="Y145" s="229"/>
      <c r="Z145" s="229"/>
      <c r="AA145" s="229"/>
      <c r="AB145" s="229"/>
      <c r="AC145" s="229"/>
      <c r="AD145" s="229"/>
      <c r="AE145" s="229"/>
      <c r="AF145" s="229"/>
      <c r="AG145" s="229"/>
      <c r="AH145" s="229"/>
      <c r="AI145" s="229"/>
      <c r="AJ145" s="229"/>
      <c r="AK145" s="229"/>
      <c r="AL145" s="229"/>
      <c r="AM145" s="229"/>
      <c r="AN145" s="229"/>
      <c r="AO145" s="229"/>
      <c r="AP145" s="156"/>
      <c r="AQ145" s="156"/>
      <c r="AR145" s="156"/>
      <c r="AS145" s="156"/>
      <c r="AT145" s="156"/>
      <c r="AU145" s="156"/>
      <c r="AV145" s="156"/>
      <c r="AW145" s="113"/>
      <c r="AX145" s="113"/>
      <c r="AY145" s="113"/>
      <c r="AZ145" s="113"/>
      <c r="BA145" s="113"/>
      <c r="BB145" s="113"/>
      <c r="BC145" s="113"/>
      <c r="BD145" s="113"/>
      <c r="BE145" s="113"/>
      <c r="BF145" s="113"/>
      <c r="BG145" s="113"/>
      <c r="BH145" s="113"/>
      <c r="BI145" s="113"/>
      <c r="BJ145" s="113"/>
      <c r="BK145" s="113"/>
      <c r="BL145" s="113"/>
      <c r="BM145" s="113"/>
      <c r="BN145" s="113"/>
      <c r="BO145" s="113"/>
      <c r="BP145" s="113"/>
      <c r="BQ145" s="113"/>
      <c r="BR145" s="113"/>
      <c r="BS145" s="113"/>
      <c r="BT145" s="113"/>
      <c r="BU145" s="113"/>
      <c r="BV145" s="113"/>
      <c r="BW145" s="113"/>
      <c r="BX145" s="113"/>
      <c r="BY145" s="113"/>
      <c r="BZ145" s="113"/>
      <c r="CA145" s="113"/>
      <c r="CB145" s="113"/>
      <c r="CC145" s="113"/>
      <c r="CD145" s="113"/>
      <c r="CE145" s="113"/>
      <c r="CF145" s="113"/>
      <c r="CG145" s="113"/>
      <c r="CH145" s="113"/>
      <c r="CI145" s="113"/>
      <c r="CJ145" s="113"/>
      <c r="CK145" s="113"/>
      <c r="CL145" s="113"/>
      <c r="CM145" s="113"/>
      <c r="CN145" s="113"/>
      <c r="CO145" s="113"/>
      <c r="CP145" s="113"/>
      <c r="CQ145" s="113"/>
      <c r="CR145" s="113"/>
      <c r="CS145" s="113"/>
      <c r="CT145" s="113"/>
      <c r="CU145" s="113"/>
      <c r="CV145" s="113"/>
      <c r="CW145" s="113"/>
      <c r="CX145" s="113"/>
      <c r="CY145" s="113"/>
      <c r="CZ145" s="113"/>
      <c r="DA145" s="113"/>
      <c r="DB145" s="113"/>
      <c r="DC145" s="113"/>
      <c r="DD145" s="113"/>
      <c r="DE145" s="113"/>
      <c r="DF145" s="113"/>
      <c r="DG145" s="113"/>
      <c r="DH145" s="113"/>
      <c r="DI145" s="113"/>
      <c r="DJ145" s="113"/>
      <c r="DK145" s="113"/>
      <c r="DL145" s="113"/>
      <c r="DM145" s="113"/>
      <c r="DN145" s="113"/>
      <c r="DO145" s="113"/>
      <c r="DP145" s="113"/>
      <c r="DQ145" s="113"/>
      <c r="DR145" s="113"/>
      <c r="DS145" s="113"/>
      <c r="DT145" s="113"/>
      <c r="DU145" s="113"/>
      <c r="DV145" s="113"/>
      <c r="DW145" s="113"/>
      <c r="DX145" s="113"/>
      <c r="DY145" s="113"/>
      <c r="DZ145" s="113"/>
      <c r="EA145" s="113"/>
      <c r="EB145" s="113"/>
      <c r="EC145" s="113"/>
      <c r="ED145" s="113"/>
      <c r="EE145" s="113"/>
      <c r="EF145" s="113"/>
      <c r="EG145" s="113"/>
      <c r="EH145" s="113"/>
      <c r="EI145" s="113"/>
      <c r="EJ145" s="113"/>
    </row>
    <row r="146" spans="2:140" s="61" customFormat="1" x14ac:dyDescent="0.2">
      <c r="B146" s="247"/>
      <c r="C146" s="113"/>
      <c r="D146" s="113"/>
      <c r="E146" s="113"/>
      <c r="F146" s="113"/>
      <c r="G146" s="113"/>
      <c r="H146" s="113"/>
      <c r="I146" s="113"/>
      <c r="J146" s="113"/>
      <c r="K146" s="113"/>
      <c r="L146" s="113"/>
      <c r="M146" s="113"/>
      <c r="N146" s="113"/>
      <c r="O146" s="113"/>
      <c r="P146" s="113"/>
      <c r="Q146" s="229"/>
      <c r="R146" s="229"/>
      <c r="S146" s="229"/>
      <c r="T146" s="229"/>
      <c r="U146" s="229"/>
      <c r="V146" s="229"/>
      <c r="W146" s="229"/>
      <c r="X146" s="229"/>
      <c r="Y146" s="229"/>
      <c r="Z146" s="229"/>
      <c r="AA146" s="229"/>
      <c r="AB146" s="229"/>
      <c r="AC146" s="229"/>
      <c r="AD146" s="229"/>
      <c r="AE146" s="229"/>
      <c r="AF146" s="229"/>
      <c r="AG146" s="229"/>
      <c r="AH146" s="229"/>
      <c r="AI146" s="229"/>
      <c r="AJ146" s="229"/>
      <c r="AK146" s="229"/>
      <c r="AL146" s="229"/>
      <c r="AM146" s="229"/>
      <c r="AN146" s="229"/>
      <c r="AO146" s="229"/>
      <c r="AP146" s="156"/>
      <c r="AQ146" s="156"/>
      <c r="AR146" s="156"/>
      <c r="AS146" s="156"/>
      <c r="AT146" s="156"/>
      <c r="AU146" s="156"/>
      <c r="AV146" s="156"/>
      <c r="AW146" s="113"/>
      <c r="AX146" s="113"/>
      <c r="AY146" s="113"/>
      <c r="AZ146" s="113"/>
      <c r="BA146" s="113"/>
      <c r="BB146" s="113"/>
      <c r="BC146" s="113"/>
      <c r="BD146" s="113"/>
      <c r="BE146" s="113"/>
      <c r="BF146" s="113"/>
      <c r="BG146" s="113"/>
      <c r="BH146" s="113"/>
      <c r="BI146" s="113"/>
      <c r="BJ146" s="113"/>
      <c r="BK146" s="113"/>
      <c r="BL146" s="113"/>
      <c r="BM146" s="113"/>
      <c r="BN146" s="113"/>
      <c r="BO146" s="113"/>
      <c r="BP146" s="113"/>
      <c r="BQ146" s="113"/>
      <c r="BR146" s="113"/>
      <c r="BS146" s="113"/>
      <c r="BT146" s="113"/>
      <c r="BU146" s="113"/>
      <c r="BV146" s="113"/>
      <c r="BW146" s="113"/>
      <c r="BX146" s="113"/>
      <c r="BY146" s="113"/>
      <c r="BZ146" s="113"/>
      <c r="CA146" s="113"/>
      <c r="CB146" s="113"/>
      <c r="CC146" s="113"/>
      <c r="CD146" s="113"/>
      <c r="CE146" s="113"/>
      <c r="CF146" s="113"/>
      <c r="CG146" s="113"/>
      <c r="CH146" s="113"/>
      <c r="CI146" s="113"/>
      <c r="CJ146" s="113"/>
      <c r="CK146" s="113"/>
      <c r="CL146" s="113"/>
      <c r="CM146" s="113"/>
      <c r="CN146" s="113"/>
      <c r="CO146" s="113"/>
      <c r="CP146" s="113"/>
      <c r="CQ146" s="113"/>
      <c r="CR146" s="113"/>
      <c r="CS146" s="113"/>
      <c r="CT146" s="113"/>
      <c r="CU146" s="113"/>
      <c r="CV146" s="113"/>
      <c r="CW146" s="113"/>
      <c r="CX146" s="113"/>
      <c r="CY146" s="113"/>
      <c r="CZ146" s="113"/>
      <c r="DA146" s="113"/>
      <c r="DB146" s="113"/>
      <c r="DC146" s="113"/>
      <c r="DD146" s="113"/>
      <c r="DE146" s="113"/>
      <c r="DF146" s="113"/>
      <c r="DG146" s="113"/>
      <c r="DH146" s="113"/>
      <c r="DI146" s="113"/>
      <c r="DJ146" s="113"/>
      <c r="DK146" s="113"/>
      <c r="DL146" s="113"/>
      <c r="DM146" s="113"/>
      <c r="DN146" s="113"/>
      <c r="DO146" s="113"/>
      <c r="DP146" s="113"/>
      <c r="DQ146" s="113"/>
      <c r="DR146" s="113"/>
      <c r="DS146" s="113"/>
      <c r="DT146" s="113"/>
      <c r="DU146" s="113"/>
      <c r="DV146" s="113"/>
      <c r="DW146" s="113"/>
      <c r="DX146" s="113"/>
      <c r="DY146" s="113"/>
      <c r="DZ146" s="113"/>
      <c r="EA146" s="113"/>
      <c r="EB146" s="113"/>
      <c r="EC146" s="113"/>
      <c r="ED146" s="113"/>
      <c r="EE146" s="113"/>
      <c r="EF146" s="113"/>
      <c r="EG146" s="113"/>
      <c r="EH146" s="113"/>
      <c r="EI146" s="113"/>
      <c r="EJ146" s="113"/>
    </row>
    <row r="147" spans="2:140" s="61" customFormat="1" x14ac:dyDescent="0.2">
      <c r="B147" s="247"/>
      <c r="C147" s="113"/>
      <c r="D147" s="113"/>
      <c r="E147" s="113"/>
      <c r="F147" s="113"/>
      <c r="G147" s="113"/>
      <c r="H147" s="113"/>
      <c r="I147" s="113"/>
      <c r="J147" s="113"/>
      <c r="K147" s="113"/>
      <c r="L147" s="113"/>
      <c r="M147" s="113"/>
      <c r="N147" s="113"/>
      <c r="O147" s="113"/>
      <c r="P147" s="113"/>
      <c r="Q147" s="229"/>
      <c r="R147" s="229"/>
      <c r="S147" s="229"/>
      <c r="T147" s="229"/>
      <c r="U147" s="229"/>
      <c r="V147" s="229"/>
      <c r="W147" s="229"/>
      <c r="X147" s="229"/>
      <c r="Y147" s="229"/>
      <c r="Z147" s="229"/>
      <c r="AA147" s="229"/>
      <c r="AB147" s="229"/>
      <c r="AC147" s="229"/>
      <c r="AD147" s="229"/>
      <c r="AE147" s="229"/>
      <c r="AF147" s="229"/>
      <c r="AG147" s="229"/>
      <c r="AH147" s="229"/>
      <c r="AI147" s="229"/>
      <c r="AJ147" s="229"/>
      <c r="AK147" s="229"/>
      <c r="AL147" s="229"/>
      <c r="AM147" s="229"/>
      <c r="AN147" s="229"/>
      <c r="AO147" s="229"/>
      <c r="AP147" s="156"/>
      <c r="AQ147" s="156"/>
      <c r="AR147" s="156"/>
      <c r="AS147" s="156"/>
      <c r="AT147" s="156"/>
      <c r="AU147" s="156"/>
      <c r="AV147" s="156"/>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c r="BR147" s="113"/>
      <c r="BS147" s="113"/>
      <c r="BT147" s="113"/>
      <c r="BU147" s="113"/>
      <c r="BV147" s="113"/>
      <c r="BW147" s="113"/>
      <c r="BX147" s="113"/>
      <c r="BY147" s="113"/>
      <c r="BZ147" s="113"/>
      <c r="CA147" s="113"/>
      <c r="CB147" s="113"/>
      <c r="CC147" s="113"/>
      <c r="CD147" s="113"/>
      <c r="CE147" s="113"/>
      <c r="CF147" s="113"/>
      <c r="CG147" s="113"/>
      <c r="CH147" s="113"/>
      <c r="CI147" s="113"/>
      <c r="CJ147" s="113"/>
      <c r="CK147" s="113"/>
      <c r="CL147" s="113"/>
      <c r="CM147" s="113"/>
      <c r="CN147" s="113"/>
      <c r="CO147" s="113"/>
      <c r="CP147" s="113"/>
      <c r="CQ147" s="113"/>
      <c r="CR147" s="113"/>
      <c r="CS147" s="113"/>
      <c r="CT147" s="113"/>
      <c r="CU147" s="113"/>
      <c r="CV147" s="113"/>
      <c r="CW147" s="113"/>
      <c r="CX147" s="113"/>
      <c r="CY147" s="113"/>
      <c r="CZ147" s="113"/>
      <c r="DA147" s="113"/>
      <c r="DB147" s="113"/>
      <c r="DC147" s="113"/>
      <c r="DD147" s="113"/>
      <c r="DE147" s="113"/>
      <c r="DF147" s="113"/>
      <c r="DG147" s="113"/>
      <c r="DH147" s="113"/>
      <c r="DI147" s="113"/>
      <c r="DJ147" s="113"/>
      <c r="DK147" s="113"/>
      <c r="DL147" s="113"/>
      <c r="DM147" s="113"/>
      <c r="DN147" s="113"/>
      <c r="DO147" s="113"/>
      <c r="DP147" s="113"/>
      <c r="DQ147" s="113"/>
      <c r="DR147" s="113"/>
      <c r="DS147" s="113"/>
      <c r="DT147" s="113"/>
      <c r="DU147" s="113"/>
      <c r="DV147" s="113"/>
      <c r="DW147" s="113"/>
      <c r="DX147" s="113"/>
      <c r="DY147" s="113"/>
      <c r="DZ147" s="113"/>
      <c r="EA147" s="113"/>
      <c r="EB147" s="113"/>
      <c r="EC147" s="113"/>
      <c r="ED147" s="113"/>
      <c r="EE147" s="113"/>
      <c r="EF147" s="113"/>
      <c r="EG147" s="113"/>
      <c r="EH147" s="113"/>
      <c r="EI147" s="113"/>
      <c r="EJ147" s="113"/>
    </row>
    <row r="148" spans="2:140" s="61" customFormat="1" x14ac:dyDescent="0.2">
      <c r="B148" s="247"/>
      <c r="C148" s="113"/>
      <c r="D148" s="113"/>
      <c r="E148" s="113"/>
      <c r="F148" s="113"/>
      <c r="G148" s="113"/>
      <c r="H148" s="113"/>
      <c r="I148" s="113"/>
      <c r="J148" s="113"/>
      <c r="K148" s="113"/>
      <c r="L148" s="113"/>
      <c r="M148" s="113"/>
      <c r="N148" s="113"/>
      <c r="O148" s="113"/>
      <c r="P148" s="113"/>
      <c r="Q148" s="229"/>
      <c r="R148" s="229"/>
      <c r="S148" s="229"/>
      <c r="T148" s="229"/>
      <c r="U148" s="229"/>
      <c r="V148" s="229"/>
      <c r="W148" s="229"/>
      <c r="X148" s="229"/>
      <c r="Y148" s="229"/>
      <c r="Z148" s="229"/>
      <c r="AA148" s="229"/>
      <c r="AB148" s="229"/>
      <c r="AC148" s="229"/>
      <c r="AD148" s="229"/>
      <c r="AE148" s="229"/>
      <c r="AF148" s="229"/>
      <c r="AG148" s="229"/>
      <c r="AH148" s="229"/>
      <c r="AI148" s="229"/>
      <c r="AJ148" s="229"/>
      <c r="AK148" s="229"/>
      <c r="AL148" s="229"/>
      <c r="AM148" s="229"/>
      <c r="AN148" s="229"/>
      <c r="AO148" s="229"/>
      <c r="AP148" s="156"/>
      <c r="AQ148" s="156"/>
      <c r="AR148" s="156"/>
      <c r="AS148" s="156"/>
      <c r="AT148" s="156"/>
      <c r="AU148" s="156"/>
      <c r="AV148" s="156"/>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c r="BR148" s="113"/>
      <c r="BS148" s="113"/>
      <c r="BT148" s="113"/>
      <c r="BU148" s="113"/>
      <c r="BV148" s="113"/>
      <c r="BW148" s="113"/>
      <c r="BX148" s="113"/>
      <c r="BY148" s="113"/>
      <c r="BZ148" s="113"/>
      <c r="CA148" s="113"/>
      <c r="CB148" s="113"/>
      <c r="CC148" s="113"/>
      <c r="CD148" s="113"/>
      <c r="CE148" s="113"/>
      <c r="CF148" s="113"/>
      <c r="CG148" s="113"/>
      <c r="CH148" s="113"/>
      <c r="CI148" s="113"/>
      <c r="CJ148" s="113"/>
      <c r="CK148" s="113"/>
      <c r="CL148" s="113"/>
      <c r="CM148" s="113"/>
      <c r="CN148" s="113"/>
      <c r="CO148" s="113"/>
      <c r="CP148" s="113"/>
      <c r="CQ148" s="113"/>
      <c r="CR148" s="113"/>
      <c r="CS148" s="113"/>
      <c r="CT148" s="113"/>
      <c r="CU148" s="113"/>
      <c r="CV148" s="113"/>
      <c r="CW148" s="113"/>
      <c r="CX148" s="113"/>
      <c r="CY148" s="113"/>
      <c r="CZ148" s="113"/>
      <c r="DA148" s="113"/>
      <c r="DB148" s="113"/>
      <c r="DC148" s="113"/>
      <c r="DD148" s="113"/>
      <c r="DE148" s="113"/>
      <c r="DF148" s="113"/>
      <c r="DG148" s="113"/>
      <c r="DH148" s="113"/>
      <c r="DI148" s="113"/>
      <c r="DJ148" s="113"/>
      <c r="DK148" s="113"/>
      <c r="DL148" s="113"/>
      <c r="DM148" s="113"/>
      <c r="DN148" s="113"/>
      <c r="DO148" s="113"/>
      <c r="DP148" s="113"/>
      <c r="DQ148" s="113"/>
      <c r="DR148" s="113"/>
      <c r="DS148" s="113"/>
      <c r="DT148" s="113"/>
      <c r="DU148" s="113"/>
      <c r="DV148" s="113"/>
      <c r="DW148" s="113"/>
      <c r="DX148" s="113"/>
      <c r="DY148" s="113"/>
      <c r="DZ148" s="113"/>
      <c r="EA148" s="113"/>
      <c r="EB148" s="113"/>
      <c r="EC148" s="113"/>
      <c r="ED148" s="113"/>
      <c r="EE148" s="113"/>
      <c r="EF148" s="113"/>
      <c r="EG148" s="113"/>
      <c r="EH148" s="113"/>
      <c r="EI148" s="113"/>
      <c r="EJ148" s="113"/>
    </row>
    <row r="149" spans="2:140" s="61" customFormat="1" x14ac:dyDescent="0.2">
      <c r="B149" s="247"/>
      <c r="C149" s="113"/>
      <c r="D149" s="113"/>
      <c r="E149" s="113"/>
      <c r="F149" s="113"/>
      <c r="G149" s="113"/>
      <c r="H149" s="113"/>
      <c r="I149" s="113"/>
      <c r="J149" s="113"/>
      <c r="K149" s="113"/>
      <c r="L149" s="113"/>
      <c r="M149" s="113"/>
      <c r="N149" s="113"/>
      <c r="O149" s="113"/>
      <c r="P149" s="113"/>
      <c r="Q149" s="229"/>
      <c r="R149" s="229"/>
      <c r="S149" s="229"/>
      <c r="T149" s="229"/>
      <c r="U149" s="229"/>
      <c r="V149" s="229"/>
      <c r="W149" s="229"/>
      <c r="X149" s="229"/>
      <c r="Y149" s="229"/>
      <c r="Z149" s="229"/>
      <c r="AA149" s="229"/>
      <c r="AB149" s="229"/>
      <c r="AC149" s="229"/>
      <c r="AD149" s="229"/>
      <c r="AE149" s="229"/>
      <c r="AF149" s="229"/>
      <c r="AG149" s="229"/>
      <c r="AH149" s="229"/>
      <c r="AI149" s="229"/>
      <c r="AJ149" s="229"/>
      <c r="AK149" s="229"/>
      <c r="AL149" s="229"/>
      <c r="AM149" s="229"/>
      <c r="AN149" s="229"/>
      <c r="AO149" s="229"/>
      <c r="AP149" s="156"/>
      <c r="AQ149" s="156"/>
      <c r="AR149" s="156"/>
      <c r="AS149" s="156"/>
      <c r="AT149" s="156"/>
      <c r="AU149" s="156"/>
      <c r="AV149" s="156"/>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c r="BR149" s="113"/>
      <c r="BS149" s="113"/>
      <c r="BT149" s="113"/>
      <c r="BU149" s="113"/>
      <c r="BV149" s="113"/>
      <c r="BW149" s="113"/>
      <c r="BX149" s="113"/>
      <c r="BY149" s="113"/>
      <c r="BZ149" s="113"/>
      <c r="CA149" s="113"/>
      <c r="CB149" s="113"/>
      <c r="CC149" s="113"/>
      <c r="CD149" s="113"/>
      <c r="CE149" s="113"/>
      <c r="CF149" s="113"/>
      <c r="CG149" s="113"/>
      <c r="CH149" s="113"/>
      <c r="CI149" s="113"/>
      <c r="CJ149" s="113"/>
      <c r="CK149" s="113"/>
      <c r="CL149" s="113"/>
      <c r="CM149" s="113"/>
      <c r="CN149" s="113"/>
      <c r="CO149" s="113"/>
      <c r="CP149" s="113"/>
      <c r="CQ149" s="113"/>
      <c r="CR149" s="113"/>
      <c r="CS149" s="113"/>
      <c r="CT149" s="113"/>
      <c r="CU149" s="113"/>
      <c r="CV149" s="113"/>
      <c r="CW149" s="113"/>
      <c r="CX149" s="113"/>
      <c r="CY149" s="113"/>
      <c r="CZ149" s="113"/>
      <c r="DA149" s="113"/>
      <c r="DB149" s="113"/>
      <c r="DC149" s="113"/>
      <c r="DD149" s="113"/>
      <c r="DE149" s="113"/>
      <c r="DF149" s="113"/>
      <c r="DG149" s="113"/>
      <c r="DH149" s="113"/>
      <c r="DI149" s="113"/>
      <c r="DJ149" s="113"/>
      <c r="DK149" s="113"/>
      <c r="DL149" s="113"/>
      <c r="DM149" s="113"/>
      <c r="DN149" s="113"/>
      <c r="DO149" s="113"/>
      <c r="DP149" s="113"/>
      <c r="DQ149" s="113"/>
      <c r="DR149" s="113"/>
      <c r="DS149" s="113"/>
      <c r="DT149" s="113"/>
      <c r="DU149" s="113"/>
      <c r="DV149" s="113"/>
      <c r="DW149" s="113"/>
      <c r="DX149" s="113"/>
      <c r="DY149" s="113"/>
      <c r="DZ149" s="113"/>
      <c r="EA149" s="113"/>
      <c r="EB149" s="113"/>
      <c r="EC149" s="113"/>
      <c r="ED149" s="113"/>
      <c r="EE149" s="113"/>
      <c r="EF149" s="113"/>
      <c r="EG149" s="113"/>
      <c r="EH149" s="113"/>
      <c r="EI149" s="113"/>
      <c r="EJ149" s="113"/>
    </row>
    <row r="150" spans="2:140" s="61" customFormat="1" x14ac:dyDescent="0.2">
      <c r="B150" s="561"/>
      <c r="Q150" s="70"/>
      <c r="R150" s="70"/>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63"/>
      <c r="AQ150" s="63"/>
      <c r="AR150" s="63"/>
      <c r="AS150" s="63"/>
      <c r="AT150" s="63"/>
      <c r="AU150" s="63"/>
      <c r="AV150" s="63"/>
    </row>
    <row r="151" spans="2:140" s="61" customFormat="1" x14ac:dyDescent="0.2">
      <c r="B151" s="561"/>
      <c r="Q151" s="70"/>
      <c r="R151" s="70"/>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63"/>
      <c r="AQ151" s="63"/>
      <c r="AR151" s="63"/>
      <c r="AS151" s="63"/>
      <c r="AT151" s="63"/>
      <c r="AU151" s="63"/>
      <c r="AV151" s="63"/>
    </row>
  </sheetData>
  <sheetProtection password="CC44" sheet="1" objects="1" scenarios="1" formatCells="0"/>
  <dataConsolidate/>
  <mergeCells count="1">
    <mergeCell ref="G4:I4"/>
  </mergeCells>
  <phoneticPr fontId="7" type="noConversion"/>
  <dataValidations xWindow="184" yWindow="175" count="2">
    <dataValidation type="textLength" allowBlank="1" showInputMessage="1" showErrorMessage="1" error="Enter BIO file name in yellow cell" sqref="J4:L4">
      <formula1>0</formula1>
      <formula2>0</formula2>
    </dataValidation>
    <dataValidation type="list" allowBlank="1" showInputMessage="1" showErrorMessage="1" sqref="G8">
      <formula1>$AE$6:$AE$7</formula1>
    </dataValidation>
  </dataValidations>
  <pageMargins left="0.75" right="0.75" top="1" bottom="1" header="0.5" footer="0.5"/>
  <pageSetup orientation="portrait" r:id="rId1"/>
  <headerFooter alignWithMargins="0"/>
  <ignoredErrors>
    <ignoredError sqref="AD4 AD6:AD7 AD1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218" r:id="rId4" name="Drop Down 122">
              <controlPr defaultSize="0" autoLine="0" autoPict="0">
                <anchor moveWithCells="1">
                  <from>
                    <xdr:col>6</xdr:col>
                    <xdr:colOff>9525</xdr:colOff>
                    <xdr:row>6</xdr:row>
                    <xdr:rowOff>0</xdr:rowOff>
                  </from>
                  <to>
                    <xdr:col>11</xdr:col>
                    <xdr:colOff>438150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51"/>
    <pageSetUpPr fitToPage="1"/>
  </sheetPr>
  <dimension ref="A1:DZ150"/>
  <sheetViews>
    <sheetView workbookViewId="0">
      <selection activeCell="Q13" sqref="Q13"/>
    </sheetView>
  </sheetViews>
  <sheetFormatPr defaultRowHeight="17.100000000000001" customHeight="1" x14ac:dyDescent="0.25"/>
  <cols>
    <col min="1" max="1" width="1.85546875" style="64" customWidth="1"/>
    <col min="2" max="2" width="5.85546875" style="68" customWidth="1"/>
    <col min="3" max="4" width="9.140625" style="68"/>
    <col min="5" max="5" width="4" style="68" customWidth="1"/>
    <col min="6" max="6" width="9.7109375" style="68" customWidth="1"/>
    <col min="7" max="7" width="10.5703125" style="68" customWidth="1"/>
    <col min="8" max="8" width="19.7109375" style="61" bestFit="1" customWidth="1"/>
    <col min="9" max="9" width="9.140625" style="68"/>
    <col min="10" max="10" width="12.140625" style="68" bestFit="1" customWidth="1"/>
    <col min="11" max="11" width="10.42578125" style="61" customWidth="1"/>
    <col min="12" max="12" width="11.42578125" style="68" bestFit="1" customWidth="1"/>
    <col min="13" max="13" width="10.85546875" style="68" customWidth="1"/>
    <col min="14" max="14" width="11.5703125" style="68" customWidth="1"/>
    <col min="15" max="15" width="9.140625" style="61"/>
    <col min="16" max="16" width="9.140625" style="73"/>
    <col min="17" max="17" width="10.7109375" style="73" customWidth="1"/>
    <col min="18" max="20" width="9.140625" style="73"/>
    <col min="21" max="22" width="9.140625" style="68"/>
    <col min="23" max="57" width="9.140625" style="828"/>
    <col min="58" max="16384" width="9.140625" style="68"/>
  </cols>
  <sheetData>
    <row r="1" spans="2:130" s="64" customFormat="1" ht="17.100000000000001" customHeight="1" x14ac:dyDescent="0.25">
      <c r="B1" s="59" t="s">
        <v>235</v>
      </c>
      <c r="C1" s="60" t="str">
        <f>CONCATENATE(input!K3,": ",input!K2)</f>
        <v>graze.bio: steady state</v>
      </c>
      <c r="E1" s="141"/>
      <c r="F1" s="136"/>
      <c r="G1" s="136"/>
      <c r="H1" s="142"/>
      <c r="K1" s="620" t="str">
        <f>milk!L1</f>
        <v>v.dairyvip 2.1</v>
      </c>
      <c r="L1" s="65"/>
      <c r="O1" s="58"/>
      <c r="P1" s="86"/>
      <c r="Q1" s="86"/>
      <c r="R1" s="86"/>
      <c r="S1" s="86"/>
      <c r="T1" s="86"/>
      <c r="W1" s="823"/>
      <c r="X1" s="823"/>
      <c r="Y1" s="823"/>
      <c r="Z1" s="823"/>
      <c r="AA1" s="823"/>
      <c r="AB1" s="823"/>
      <c r="AC1" s="823"/>
      <c r="AD1" s="823"/>
      <c r="AE1" s="823"/>
      <c r="AF1" s="823"/>
      <c r="AG1" s="823"/>
      <c r="AH1" s="823"/>
      <c r="AI1" s="823"/>
      <c r="AJ1" s="823"/>
      <c r="AK1" s="823"/>
      <c r="AL1" s="823"/>
      <c r="AM1" s="823"/>
      <c r="AN1" s="823"/>
      <c r="AO1" s="823"/>
      <c r="AP1" s="823"/>
      <c r="AQ1" s="823"/>
      <c r="AR1" s="823"/>
      <c r="AS1" s="823"/>
      <c r="AT1" s="823"/>
      <c r="AU1" s="823"/>
      <c r="AV1" s="823"/>
      <c r="AW1" s="823"/>
      <c r="AX1" s="823"/>
      <c r="AY1" s="823"/>
      <c r="AZ1" s="823"/>
      <c r="BA1" s="823"/>
      <c r="BB1" s="823"/>
      <c r="BC1" s="823"/>
      <c r="BD1" s="823"/>
      <c r="BE1" s="823"/>
    </row>
    <row r="2" spans="2:130" s="64" customFormat="1" ht="17.100000000000001" customHeight="1" x14ac:dyDescent="0.25">
      <c r="B2" s="59" t="s">
        <v>236</v>
      </c>
      <c r="C2" s="60" t="str">
        <f>CONCATENATE(input!X3,": ",input!X2)</f>
        <v>graze.bio: steady state</v>
      </c>
      <c r="D2" s="136"/>
      <c r="E2" s="136"/>
      <c r="F2" s="137" t="str">
        <f>IF(OR(table=1,table=4,table=7),"per slot per year",IF(OR(table=2,table=5,table=8),"per slot per day","per cwt"))</f>
        <v>per slot per year</v>
      </c>
      <c r="G2" s="136"/>
      <c r="H2" s="138"/>
      <c r="J2" s="67"/>
      <c r="L2" s="66"/>
      <c r="W2" s="823"/>
      <c r="X2" s="823"/>
      <c r="Y2" s="823"/>
      <c r="Z2" s="823"/>
      <c r="AA2" s="823"/>
      <c r="AB2" s="823"/>
      <c r="AC2" s="823"/>
      <c r="AD2" s="823"/>
      <c r="AE2" s="824"/>
      <c r="AF2" s="823"/>
      <c r="AG2" s="823"/>
      <c r="AH2" s="823"/>
      <c r="AI2" s="823"/>
      <c r="AJ2" s="823"/>
      <c r="AK2" s="823"/>
      <c r="AL2" s="823"/>
      <c r="AM2" s="823"/>
      <c r="AN2" s="823"/>
      <c r="AO2" s="823"/>
      <c r="AP2" s="823"/>
      <c r="AQ2" s="823"/>
      <c r="AR2" s="823"/>
      <c r="AS2" s="823"/>
      <c r="AT2" s="823"/>
      <c r="AU2" s="823"/>
      <c r="AV2" s="823"/>
      <c r="AW2" s="823"/>
      <c r="AX2" s="823"/>
      <c r="AY2" s="823"/>
      <c r="AZ2" s="823"/>
      <c r="BA2" s="823"/>
      <c r="BB2" s="823"/>
      <c r="BC2" s="823"/>
      <c r="BD2" s="823"/>
      <c r="BE2" s="823"/>
    </row>
    <row r="3" spans="2:130" ht="15.95" customHeight="1" x14ac:dyDescent="0.25">
      <c r="B3" s="1117">
        <v>1</v>
      </c>
      <c r="C3" s="825"/>
      <c r="D3" s="135"/>
      <c r="E3" s="139"/>
      <c r="F3" s="140" t="s">
        <v>209</v>
      </c>
      <c r="G3" s="140" t="s">
        <v>210</v>
      </c>
      <c r="H3" s="143" t="s">
        <v>29</v>
      </c>
      <c r="I3" s="88"/>
      <c r="J3" s="87"/>
      <c r="K3" s="98"/>
      <c r="L3" s="140" t="s">
        <v>209</v>
      </c>
      <c r="M3" s="140" t="s">
        <v>210</v>
      </c>
      <c r="N3" s="146" t="s">
        <v>29</v>
      </c>
      <c r="O3" s="87"/>
      <c r="P3" s="89"/>
      <c r="Q3" s="89"/>
      <c r="R3" s="89"/>
      <c r="S3" s="89"/>
      <c r="T3" s="89"/>
      <c r="U3" s="89"/>
      <c r="V3" s="42"/>
      <c r="W3" s="825"/>
      <c r="X3" s="825"/>
      <c r="Y3" s="825"/>
      <c r="Z3" s="825"/>
      <c r="AA3" s="825"/>
      <c r="AB3" s="825"/>
      <c r="AC3" s="825"/>
      <c r="AD3" s="825"/>
      <c r="AE3" s="812"/>
      <c r="AF3" s="825"/>
      <c r="AG3" s="825"/>
      <c r="AH3" s="825"/>
      <c r="AI3" s="825"/>
      <c r="AJ3" s="825"/>
      <c r="AK3" s="825"/>
      <c r="AL3" s="825"/>
      <c r="AM3" s="825"/>
      <c r="AN3" s="825"/>
      <c r="AO3" s="825"/>
      <c r="AP3" s="825"/>
      <c r="AQ3" s="825"/>
      <c r="AR3" s="825"/>
      <c r="AS3" s="825"/>
      <c r="AT3" s="825"/>
      <c r="AU3" s="826"/>
      <c r="AV3" s="812"/>
      <c r="AW3" s="825"/>
      <c r="AX3" s="825"/>
      <c r="AY3" s="825"/>
      <c r="AZ3" s="825"/>
      <c r="BA3" s="825"/>
      <c r="BB3" s="825"/>
      <c r="BC3" s="825"/>
      <c r="BD3" s="825"/>
      <c r="BE3" s="825"/>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row>
    <row r="4" spans="2:130" ht="15.95" customHeight="1" x14ac:dyDescent="0.25">
      <c r="B4" s="1116"/>
      <c r="D4" s="98"/>
      <c r="E4" s="97" t="s">
        <v>162</v>
      </c>
      <c r="F4" s="126">
        <f>CHOOSE(table,resa!A311,resa!A311/365,resa!A312,resa!B311,resa!B311/365,resa!B312,resa!C311,resa!C311/365,resa!C312)*currency</f>
        <v>5252.6790010000004</v>
      </c>
      <c r="G4" s="127">
        <f>CHOOSE(table,resb!A311,resb!A311/365,resb!A312,resb!B311,resb!B311/365,resb!B312,resb!C311,resb!C311/365,resb!C312)*currency</f>
        <v>5252.6790010000004</v>
      </c>
      <c r="H4" s="144">
        <f>G4-F4</f>
        <v>0</v>
      </c>
      <c r="I4" s="87"/>
      <c r="J4" s="87"/>
      <c r="K4" s="97" t="s">
        <v>110</v>
      </c>
      <c r="L4" s="126">
        <f>CHOOSE(tabl,resa!A366,resa!B366,resa!C366)</f>
        <v>62.749980000000001</v>
      </c>
      <c r="M4" s="127">
        <f>CHOOSE(tabl,resb!A366,resb!B366,resb!C366)</f>
        <v>62.749980000000001</v>
      </c>
      <c r="N4" s="144">
        <f t="shared" ref="N4:N9" si="0">M4-L4</f>
        <v>0</v>
      </c>
      <c r="O4" s="91"/>
      <c r="P4" s="656" t="s">
        <v>967</v>
      </c>
      <c r="Q4" s="721"/>
      <c r="R4" s="721"/>
      <c r="S4" s="658"/>
      <c r="T4" s="658"/>
      <c r="U4" s="656"/>
      <c r="V4" s="92"/>
      <c r="W4" s="812"/>
      <c r="X4" s="825"/>
      <c r="Y4" s="825"/>
      <c r="Z4" s="825"/>
      <c r="AA4" s="825"/>
      <c r="AB4" s="825"/>
      <c r="AC4" s="825"/>
      <c r="AD4" s="825"/>
      <c r="AE4" s="812"/>
      <c r="AF4" s="825"/>
      <c r="AG4" s="825"/>
      <c r="AH4" s="825"/>
      <c r="AI4" s="825"/>
      <c r="AJ4" s="825"/>
      <c r="AK4" s="825"/>
      <c r="AL4" s="825"/>
      <c r="AM4" s="825"/>
      <c r="AN4" s="825"/>
      <c r="AO4" s="825"/>
      <c r="AP4" s="825"/>
      <c r="AQ4" s="825"/>
      <c r="AR4" s="825"/>
      <c r="AS4" s="1117"/>
      <c r="AT4" s="1117" t="s">
        <v>228</v>
      </c>
      <c r="AU4" s="1117"/>
      <c r="AV4" s="1117"/>
      <c r="AW4" s="833"/>
      <c r="AX4" s="825"/>
      <c r="AY4" s="825"/>
      <c r="AZ4" s="825"/>
      <c r="BA4" s="825"/>
      <c r="BB4" s="825"/>
      <c r="BC4" s="825"/>
      <c r="BD4" s="825"/>
      <c r="BE4" s="825"/>
      <c r="BF4" s="87"/>
      <c r="BG4" s="87"/>
      <c r="BH4" s="87"/>
      <c r="BI4" s="87"/>
      <c r="BJ4" s="87"/>
      <c r="BK4" s="87"/>
      <c r="BL4" s="87"/>
      <c r="BM4" s="87"/>
      <c r="BN4" s="87"/>
      <c r="BO4" s="87"/>
      <c r="BP4" s="87"/>
      <c r="BQ4" s="87"/>
      <c r="BR4" s="87"/>
      <c r="BS4" s="87"/>
      <c r="BT4" s="87"/>
      <c r="BU4" s="87"/>
      <c r="BV4" s="87"/>
      <c r="BW4" s="87"/>
      <c r="BX4" s="87"/>
      <c r="BY4" s="87"/>
      <c r="BZ4" s="87"/>
      <c r="CA4" s="87"/>
      <c r="CB4" s="87"/>
      <c r="CC4" s="87"/>
      <c r="CD4" s="87"/>
      <c r="CE4" s="87"/>
      <c r="CF4" s="87"/>
      <c r="CG4" s="87"/>
      <c r="CH4" s="87"/>
      <c r="CI4" s="87"/>
      <c r="CJ4" s="87"/>
      <c r="CK4" s="87"/>
      <c r="CL4" s="87"/>
      <c r="CM4" s="87"/>
      <c r="CN4" s="87"/>
      <c r="CO4" s="87"/>
      <c r="CP4" s="87"/>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row>
    <row r="5" spans="2:130" ht="15.95" customHeight="1" x14ac:dyDescent="0.25">
      <c r="B5" s="87"/>
      <c r="C5" s="87"/>
      <c r="D5" s="98"/>
      <c r="E5" s="97" t="s">
        <v>158</v>
      </c>
      <c r="F5" s="126">
        <f>CHOOSE(table,resa!A317,resa!A317/365,resa!A318,resa!B317,resa!B317/365,resa!B318,resa!C317,resa!C317/365,resa!C318)*currency</f>
        <v>277.31748800000003</v>
      </c>
      <c r="G5" s="127">
        <f>CHOOSE(table,resb!A317,resb!A317/365,resb!A318,resb!B317,resb!B317/365,resb!B318,resb!C317,resb!C317/365,resb!C318)*currency</f>
        <v>277.31748800000003</v>
      </c>
      <c r="H5" s="144">
        <f t="shared" ref="H5:H23" si="1">G5-F5</f>
        <v>0</v>
      </c>
      <c r="I5" s="87"/>
      <c r="J5" s="87"/>
      <c r="K5" s="97" t="s">
        <v>111</v>
      </c>
      <c r="L5" s="126">
        <f>CHOOSE(tabl,resa!A358,resa!B358,resa!C358)</f>
        <v>77.617807999999997</v>
      </c>
      <c r="M5" s="127">
        <f>CHOOSE(tabl,resb!A358,resb!B358,resb!C358)</f>
        <v>77.617807999999997</v>
      </c>
      <c r="N5" s="144">
        <f t="shared" si="0"/>
        <v>0</v>
      </c>
      <c r="O5" s="91"/>
      <c r="P5" s="711"/>
      <c r="Q5" s="721"/>
      <c r="R5" s="721"/>
      <c r="S5" s="658"/>
      <c r="T5" s="658"/>
      <c r="U5" s="656"/>
      <c r="V5" s="92"/>
      <c r="W5" s="827"/>
      <c r="X5" s="825"/>
      <c r="Y5" s="825"/>
      <c r="Z5" s="825"/>
      <c r="AA5" s="825"/>
      <c r="AB5" s="825"/>
      <c r="AC5" s="825"/>
      <c r="AD5" s="825"/>
      <c r="AE5" s="812"/>
      <c r="AF5" s="825"/>
      <c r="AG5" s="825"/>
      <c r="AH5" s="825"/>
      <c r="AI5" s="825"/>
      <c r="AJ5" s="825"/>
      <c r="AK5" s="825"/>
      <c r="AL5" s="825"/>
      <c r="AM5" s="825"/>
      <c r="AN5" s="825"/>
      <c r="AO5" s="825"/>
      <c r="AP5" s="825"/>
      <c r="AQ5" s="825"/>
      <c r="AR5" s="825"/>
      <c r="AS5" s="833"/>
      <c r="AT5" s="1117" t="s">
        <v>1</v>
      </c>
      <c r="AU5" s="1246"/>
      <c r="AV5" s="1117"/>
      <c r="AW5" s="833"/>
      <c r="AX5" s="825"/>
      <c r="AY5" s="825"/>
      <c r="AZ5" s="825"/>
      <c r="BA5" s="825"/>
      <c r="BB5" s="825"/>
      <c r="BC5" s="825"/>
      <c r="BD5" s="825"/>
      <c r="BE5" s="825"/>
      <c r="BF5" s="87"/>
      <c r="BG5" s="87"/>
      <c r="BH5" s="87"/>
      <c r="BI5" s="87"/>
      <c r="BJ5" s="87"/>
      <c r="BK5" s="87"/>
      <c r="BL5" s="87"/>
      <c r="BM5" s="87"/>
      <c r="BN5" s="87"/>
      <c r="BO5" s="87"/>
      <c r="BP5" s="87"/>
      <c r="BQ5" s="87"/>
      <c r="BR5" s="87"/>
      <c r="BS5" s="87"/>
      <c r="BT5" s="87"/>
      <c r="BU5" s="87"/>
      <c r="BV5" s="87"/>
      <c r="BW5" s="87"/>
      <c r="BX5" s="87"/>
      <c r="BY5" s="87"/>
      <c r="BZ5" s="87"/>
      <c r="CA5" s="87"/>
      <c r="CB5" s="87"/>
      <c r="CC5" s="87"/>
      <c r="CD5" s="87"/>
      <c r="CE5" s="87"/>
      <c r="CF5" s="87"/>
      <c r="CG5" s="87"/>
      <c r="CH5" s="87"/>
      <c r="CI5" s="87"/>
      <c r="CJ5" s="87"/>
      <c r="CK5" s="87"/>
      <c r="CL5" s="87"/>
      <c r="CM5" s="87"/>
      <c r="CN5" s="87"/>
      <c r="CO5" s="87"/>
      <c r="CP5" s="87"/>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row>
    <row r="6" spans="2:130" ht="15.95" customHeight="1" x14ac:dyDescent="0.25">
      <c r="B6" s="87"/>
      <c r="C6" s="87"/>
      <c r="D6" s="98"/>
      <c r="E6" s="97" t="s">
        <v>159</v>
      </c>
      <c r="F6" s="126">
        <f>CHOOSE(table,resa!A319,resa!A319/365,resa!A320,resa!B319,resa!B319/365,resa!B320,resa!C319,resa!C319/365,resa!C320)*currency</f>
        <v>321.03689800000001</v>
      </c>
      <c r="G6" s="127">
        <f>CHOOSE(table,resb!A319,resb!A319/365,resb!A320,resb!B319,resb!B319/365,resb!B320,resb!C319,resb!C319/365,resb!C320)*currency</f>
        <v>321.03689800000001</v>
      </c>
      <c r="H6" s="144">
        <f t="shared" si="1"/>
        <v>0</v>
      </c>
      <c r="I6" s="87"/>
      <c r="J6" s="87"/>
      <c r="K6" s="145" t="s">
        <v>153</v>
      </c>
      <c r="L6" s="126">
        <f>CHOOSE(tabl,resa!A324,resa!B324,resa!C324)</f>
        <v>128.16525799999999</v>
      </c>
      <c r="M6" s="127">
        <f>CHOOSE(tabl,resb!A324,resb!B324,resb!C324)</f>
        <v>128.16525799999999</v>
      </c>
      <c r="N6" s="144">
        <f t="shared" si="0"/>
        <v>0</v>
      </c>
      <c r="O6" s="91"/>
      <c r="P6" s="656"/>
      <c r="Q6" s="727"/>
      <c r="R6" s="721"/>
      <c r="S6" s="658"/>
      <c r="T6" s="658"/>
      <c r="U6" s="656"/>
      <c r="V6" s="92"/>
      <c r="W6" s="827"/>
      <c r="X6" s="825"/>
      <c r="Y6" s="825"/>
      <c r="Z6" s="825"/>
      <c r="AA6" s="825"/>
      <c r="AB6" s="825"/>
      <c r="AC6" s="825"/>
      <c r="AD6" s="825"/>
      <c r="AE6" s="812"/>
      <c r="AF6" s="825"/>
      <c r="AG6" s="825"/>
      <c r="AH6" s="825"/>
      <c r="AI6" s="825"/>
      <c r="AJ6" s="825"/>
      <c r="AK6" s="825"/>
      <c r="AL6" s="825"/>
      <c r="AM6" s="825"/>
      <c r="AN6" s="825"/>
      <c r="AO6" s="825"/>
      <c r="AP6" s="825"/>
      <c r="AQ6" s="825"/>
      <c r="AR6" s="825"/>
      <c r="AS6" s="1247"/>
      <c r="AT6" s="1117" t="str">
        <f>CONCATENATE("Year 1, per 100 ",LOWER(UNITS))</f>
        <v>Year 1, per 100 lbs</v>
      </c>
      <c r="AU6" s="1117"/>
      <c r="AV6" s="1117"/>
      <c r="AW6" s="833"/>
      <c r="AX6" s="825"/>
      <c r="AY6" s="825"/>
      <c r="AZ6" s="825"/>
      <c r="BA6" s="825"/>
      <c r="BB6" s="825"/>
      <c r="BC6" s="825"/>
      <c r="BD6" s="825"/>
      <c r="BE6" s="825"/>
      <c r="BF6" s="87"/>
      <c r="BG6" s="87"/>
      <c r="BH6" s="87"/>
      <c r="BI6" s="87"/>
      <c r="BJ6" s="87"/>
      <c r="BK6" s="87"/>
      <c r="BL6" s="87"/>
      <c r="BM6" s="87"/>
      <c r="BN6" s="87"/>
      <c r="BO6" s="87"/>
      <c r="BP6" s="87"/>
      <c r="BQ6" s="87"/>
      <c r="BR6" s="87"/>
      <c r="BS6" s="87"/>
      <c r="BT6" s="87"/>
      <c r="BU6" s="87"/>
      <c r="BV6" s="87"/>
      <c r="BW6" s="87"/>
      <c r="BX6" s="87"/>
      <c r="BY6" s="87"/>
      <c r="BZ6" s="87"/>
      <c r="CA6" s="87"/>
      <c r="CB6" s="87"/>
      <c r="CC6" s="87"/>
      <c r="CD6" s="87"/>
      <c r="CE6" s="87"/>
      <c r="CF6" s="87"/>
      <c r="CG6" s="87"/>
      <c r="CH6" s="87"/>
      <c r="CI6" s="87"/>
      <c r="CJ6" s="87"/>
      <c r="CK6" s="87"/>
      <c r="CL6" s="87"/>
      <c r="CM6" s="87"/>
      <c r="CN6" s="87"/>
      <c r="CO6" s="87"/>
      <c r="CP6" s="87"/>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row>
    <row r="7" spans="2:130" ht="15.95" customHeight="1" x14ac:dyDescent="0.25">
      <c r="B7" s="87"/>
      <c r="C7" s="94"/>
      <c r="D7" s="94"/>
      <c r="E7" s="95" t="s">
        <v>164</v>
      </c>
      <c r="F7" s="1264">
        <f>SUM(F4:F6)</f>
        <v>5851.0333870000004</v>
      </c>
      <c r="G7" s="1265">
        <f>SUM(G4:G6)</f>
        <v>5851.0333870000004</v>
      </c>
      <c r="H7" s="1266">
        <f t="shared" si="1"/>
        <v>0</v>
      </c>
      <c r="I7" s="87"/>
      <c r="J7" s="87"/>
      <c r="K7" s="145" t="s">
        <v>113</v>
      </c>
      <c r="L7" s="126">
        <f>CHOOSE(tabl,resa!A367,resa!B367,resa!C367)</f>
        <v>249.27874199999999</v>
      </c>
      <c r="M7" s="127">
        <f>CHOOSE(tabl,resb!A367,resb!B367,resb!C367)</f>
        <v>249.27874199999999</v>
      </c>
      <c r="N7" s="144">
        <f t="shared" si="0"/>
        <v>0</v>
      </c>
      <c r="O7" s="91"/>
      <c r="P7" s="657"/>
      <c r="Q7" s="721"/>
      <c r="R7" s="721"/>
      <c r="S7" s="658"/>
      <c r="T7" s="658"/>
      <c r="U7" s="656"/>
      <c r="V7" s="92"/>
      <c r="W7" s="812"/>
      <c r="X7" s="825"/>
      <c r="Y7" s="825"/>
      <c r="Z7" s="825"/>
      <c r="AA7" s="825"/>
      <c r="AB7" s="825"/>
      <c r="AC7" s="825"/>
      <c r="AD7" s="825"/>
      <c r="AE7" s="812"/>
      <c r="AF7" s="825"/>
      <c r="AG7" s="825"/>
      <c r="AH7" s="825"/>
      <c r="AI7" s="825"/>
      <c r="AJ7" s="825"/>
      <c r="AK7" s="825"/>
      <c r="AL7" s="825"/>
      <c r="AM7" s="825"/>
      <c r="AN7" s="825"/>
      <c r="AO7" s="825"/>
      <c r="AP7" s="825"/>
      <c r="AQ7" s="825"/>
      <c r="AR7" s="825"/>
      <c r="AS7" s="1117"/>
      <c r="AT7" s="1117" t="s">
        <v>229</v>
      </c>
      <c r="AU7" s="1247"/>
      <c r="AV7" s="1117"/>
      <c r="AW7" s="833"/>
      <c r="AX7" s="825"/>
      <c r="AY7" s="825"/>
      <c r="AZ7" s="825"/>
      <c r="BA7" s="825"/>
      <c r="BB7" s="825"/>
      <c r="BC7" s="825"/>
      <c r="BD7" s="825"/>
      <c r="BE7" s="825"/>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c r="CK7" s="87"/>
      <c r="CL7" s="87"/>
      <c r="CM7" s="87"/>
      <c r="CN7" s="87"/>
      <c r="CO7" s="87"/>
      <c r="CP7" s="87"/>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row>
    <row r="8" spans="2:130" ht="15.95" customHeight="1" x14ac:dyDescent="0.25">
      <c r="B8" s="87"/>
      <c r="C8" s="87"/>
      <c r="D8" s="98"/>
      <c r="E8" s="97" t="s">
        <v>163</v>
      </c>
      <c r="F8" s="126">
        <f>CHOOSE(table,resa!A313,resa!A313/365,resa!A314,resa!B313,resa!B313/365,resa!B314,resa!C313,resa!C313/365,resa!C314)*currency</f>
        <v>2865.9590010000002</v>
      </c>
      <c r="G8" s="127">
        <f>CHOOSE(table,resb!A313,resb!A313/365,resb!A314,resb!B313,resb!B313/365,resb!B314,resb!C313,resb!C313/365,resb!C314)*currency</f>
        <v>2865.9590010000002</v>
      </c>
      <c r="H8" s="144">
        <f t="shared" si="1"/>
        <v>0</v>
      </c>
      <c r="I8" s="87"/>
      <c r="J8" s="87"/>
      <c r="K8" s="145" t="s">
        <v>352</v>
      </c>
      <c r="L8" s="128">
        <f>CHOOSE(tabl,resa!A323,resa!B323,resa!C323)</f>
        <v>13.223361000000001</v>
      </c>
      <c r="M8" s="129">
        <f>CHOOSE(tabl,resb!A323,resb!B323,resb!C323)</f>
        <v>13.223361000000001</v>
      </c>
      <c r="N8" s="633">
        <f t="shared" si="0"/>
        <v>0</v>
      </c>
      <c r="O8" s="96"/>
      <c r="P8" s="656"/>
      <c r="Q8" s="721"/>
      <c r="R8" s="721"/>
      <c r="S8" s="658"/>
      <c r="T8" s="658"/>
      <c r="U8" s="656"/>
      <c r="V8" s="92"/>
      <c r="W8" s="827"/>
      <c r="X8" s="825"/>
      <c r="Y8" s="825"/>
      <c r="Z8" s="825"/>
      <c r="AA8" s="825"/>
      <c r="AB8" s="825"/>
      <c r="AC8" s="825"/>
      <c r="AD8" s="825"/>
      <c r="AE8" s="825"/>
      <c r="AF8" s="825"/>
      <c r="AG8" s="825"/>
      <c r="AH8" s="825"/>
      <c r="AI8" s="825"/>
      <c r="AJ8" s="825"/>
      <c r="AK8" s="825"/>
      <c r="AL8" s="825"/>
      <c r="AM8" s="825"/>
      <c r="AN8" s="825"/>
      <c r="AO8" s="825"/>
      <c r="AP8" s="825"/>
      <c r="AQ8" s="825"/>
      <c r="AR8" s="825"/>
      <c r="AS8" s="1117"/>
      <c r="AT8" s="1117" t="s">
        <v>2</v>
      </c>
      <c r="AU8" s="1117"/>
      <c r="AV8" s="1117"/>
      <c r="AW8" s="833"/>
      <c r="AX8" s="825"/>
      <c r="AY8" s="825"/>
      <c r="AZ8" s="825"/>
      <c r="BA8" s="825"/>
      <c r="BB8" s="825"/>
      <c r="BC8" s="825"/>
      <c r="BD8" s="825"/>
      <c r="BE8" s="825"/>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c r="CK8" s="87"/>
      <c r="CL8" s="87"/>
      <c r="CM8" s="87"/>
      <c r="CN8" s="87"/>
      <c r="CO8" s="87"/>
      <c r="CP8" s="87"/>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row>
    <row r="9" spans="2:130" ht="15.95" customHeight="1" x14ac:dyDescent="0.25">
      <c r="B9" s="87"/>
      <c r="C9" s="87"/>
      <c r="D9" s="98"/>
      <c r="E9" s="97" t="s">
        <v>149</v>
      </c>
      <c r="F9" s="126">
        <f>CHOOSE(table,resa!A332,resa!A332/365,resa!A333,resa!B332,resa!B332/365,resa!B333,resa!C332,resa!C332/365,resa!C333)*currency</f>
        <v>50.694459000000002</v>
      </c>
      <c r="G9" s="127">
        <f>CHOOSE(table,resb!A332,resb!A332/365,resb!A333,resb!B332,resb!B332/365,resb!B333,resb!C332,resb!C332/365,resb!C333)*currency</f>
        <v>50.694459000000002</v>
      </c>
      <c r="H9" s="144">
        <f t="shared" si="1"/>
        <v>0</v>
      </c>
      <c r="I9" s="87"/>
      <c r="J9" s="87"/>
      <c r="K9" s="97" t="s">
        <v>354</v>
      </c>
      <c r="L9" s="126">
        <f>CHOOSE(tabl,resa!A351,resa!B351,resa!C351)</f>
        <v>159.94385399999999</v>
      </c>
      <c r="M9" s="127">
        <f>CHOOSE(tabl,resb!A351,resb!B351,resb!C351)</f>
        <v>159.94385399999999</v>
      </c>
      <c r="N9" s="144">
        <f t="shared" si="0"/>
        <v>0</v>
      </c>
      <c r="O9" s="91"/>
      <c r="P9" s="726"/>
      <c r="Q9" s="726"/>
      <c r="R9" s="721"/>
      <c r="S9" s="658"/>
      <c r="T9" s="658"/>
      <c r="U9" s="656"/>
      <c r="V9" s="92"/>
      <c r="W9" s="812"/>
      <c r="X9" s="825"/>
      <c r="Y9" s="825"/>
      <c r="Z9" s="825"/>
      <c r="AA9" s="825"/>
      <c r="AB9" s="825"/>
      <c r="AC9" s="825"/>
      <c r="AD9" s="825"/>
      <c r="AE9" s="825"/>
      <c r="AF9" s="825"/>
      <c r="AG9" s="825"/>
      <c r="AH9" s="825"/>
      <c r="AI9" s="825"/>
      <c r="AJ9" s="825"/>
      <c r="AK9" s="825"/>
      <c r="AL9" s="825"/>
      <c r="AM9" s="825"/>
      <c r="AN9" s="825"/>
      <c r="AO9" s="825"/>
      <c r="AP9" s="825"/>
      <c r="AQ9" s="825"/>
      <c r="AR9" s="825"/>
      <c r="AS9" s="1117"/>
      <c r="AT9" s="1117" t="str">
        <f>CONCATENATE("Year 2, per 100 ",LOWER(UNITS))</f>
        <v>Year 2, per 100 lbs</v>
      </c>
      <c r="AU9" s="1117"/>
      <c r="AV9" s="1117"/>
      <c r="AW9" s="833"/>
      <c r="AX9" s="825"/>
      <c r="AY9" s="825"/>
      <c r="AZ9" s="825"/>
      <c r="BA9" s="825"/>
      <c r="BB9" s="825"/>
      <c r="BC9" s="825"/>
      <c r="BD9" s="825"/>
      <c r="BE9" s="825"/>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c r="CK9" s="87"/>
      <c r="CL9" s="87"/>
      <c r="CM9" s="87"/>
      <c r="CN9" s="87"/>
      <c r="CO9" s="87"/>
      <c r="CP9" s="87"/>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row>
    <row r="10" spans="2:130" ht="15.95" customHeight="1" x14ac:dyDescent="0.25">
      <c r="B10" s="87"/>
      <c r="C10" s="87"/>
      <c r="D10" s="98"/>
      <c r="E10" s="97" t="s">
        <v>150</v>
      </c>
      <c r="F10" s="126">
        <f>CHOOSE(table,resa!A315,resa!A315/365,resa!A316,resa!B315,resa!B315/365,resa!B316,resa!C315,resa!C315/365,resa!C316)*currency</f>
        <v>769.222667</v>
      </c>
      <c r="G10" s="127">
        <f>CHOOSE(table,resb!A315,resb!A315/365,resb!A316,resb!B315,resb!B315/365,resb!B316,resb!C315,resb!C315/365,resb!C316)*currency</f>
        <v>769.222667</v>
      </c>
      <c r="H10" s="144">
        <f t="shared" si="1"/>
        <v>0</v>
      </c>
      <c r="I10" s="87"/>
      <c r="J10" s="115"/>
      <c r="K10" s="644" t="s">
        <v>559</v>
      </c>
      <c r="L10" s="794">
        <f>CHOOSE(tabl,resa!A370,resa!B370,resa!C370)</f>
        <v>0.48103200000000002</v>
      </c>
      <c r="M10" s="796">
        <f>CHOOSE(tabl,resb!A370,resb!B370,resb!C370)</f>
        <v>0.48103200000000002</v>
      </c>
      <c r="N10" s="795">
        <f t="shared" ref="N10:N27" si="2">M10-L10</f>
        <v>0</v>
      </c>
      <c r="O10" s="96"/>
      <c r="P10" s="797"/>
      <c r="Q10" s="798"/>
      <c r="R10" s="721"/>
      <c r="S10" s="658"/>
      <c r="T10" s="658"/>
      <c r="U10" s="656"/>
      <c r="V10" s="92"/>
      <c r="W10" s="830"/>
      <c r="X10" s="831"/>
      <c r="Y10" s="830"/>
      <c r="Z10" s="830"/>
      <c r="AA10" s="830"/>
      <c r="AB10" s="825"/>
      <c r="AC10" s="825"/>
      <c r="AD10" s="825"/>
      <c r="AE10" s="825"/>
      <c r="AF10" s="825"/>
      <c r="AG10" s="825"/>
      <c r="AH10" s="825"/>
      <c r="AI10" s="825"/>
      <c r="AJ10" s="825"/>
      <c r="AK10" s="825"/>
      <c r="AL10" s="825"/>
      <c r="AM10" s="825"/>
      <c r="AN10" s="825"/>
      <c r="AO10" s="825"/>
      <c r="AP10" s="825"/>
      <c r="AQ10" s="825"/>
      <c r="AR10" s="825"/>
      <c r="AS10" s="833"/>
      <c r="AT10" s="1117" t="s">
        <v>230</v>
      </c>
      <c r="AU10" s="1117"/>
      <c r="AV10" s="833"/>
      <c r="AW10" s="833"/>
      <c r="AX10" s="825"/>
      <c r="AY10" s="825"/>
      <c r="AZ10" s="825"/>
      <c r="BA10" s="825"/>
      <c r="BB10" s="825"/>
      <c r="BC10" s="825"/>
      <c r="BD10" s="825"/>
      <c r="BE10" s="825"/>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c r="CK10" s="87"/>
      <c r="CL10" s="87"/>
      <c r="CM10" s="87"/>
      <c r="CN10" s="87"/>
      <c r="CO10" s="87"/>
      <c r="CP10" s="87"/>
      <c r="CQ10" s="87"/>
      <c r="CR10" s="87"/>
      <c r="CS10" s="87"/>
      <c r="CT10" s="87"/>
      <c r="CU10" s="87"/>
      <c r="CV10" s="87"/>
      <c r="CW10" s="87"/>
      <c r="CX10" s="87"/>
      <c r="CY10" s="87"/>
      <c r="CZ10" s="87"/>
      <c r="DA10" s="87"/>
      <c r="DB10" s="87"/>
      <c r="DC10" s="87"/>
      <c r="DD10" s="87"/>
      <c r="DE10" s="87"/>
      <c r="DF10" s="87"/>
      <c r="DG10" s="87"/>
      <c r="DH10" s="87"/>
      <c r="DI10" s="87"/>
      <c r="DJ10" s="87"/>
      <c r="DK10" s="87"/>
      <c r="DL10" s="87"/>
      <c r="DM10" s="87"/>
      <c r="DN10" s="87"/>
      <c r="DO10" s="87"/>
      <c r="DP10" s="87"/>
      <c r="DQ10" s="87"/>
      <c r="DR10" s="87"/>
      <c r="DS10" s="87"/>
      <c r="DT10" s="87"/>
      <c r="DU10" s="87"/>
      <c r="DV10" s="87"/>
      <c r="DW10" s="87"/>
      <c r="DX10" s="87"/>
      <c r="DY10" s="87"/>
      <c r="DZ10" s="87"/>
    </row>
    <row r="11" spans="2:130" ht="15.95" customHeight="1" x14ac:dyDescent="0.25">
      <c r="B11" s="87"/>
      <c r="C11" s="87"/>
      <c r="D11" s="98"/>
      <c r="E11" s="97" t="s">
        <v>156</v>
      </c>
      <c r="F11" s="126">
        <f>CHOOSE(table,resa!A330,resa!A330/365,resa!A331,resa!B330,resa!B330/365,resa!B331,resa!C330,resa!C330/365,resa!C331)*currency</f>
        <v>82.593327000000002</v>
      </c>
      <c r="G11" s="127">
        <f>CHOOSE(table,resb!A330,resb!A330/365,resb!A331,resb!B330,resb!B330/365,resb!B331,resb!C330,resb!C330/365,resb!C331)*currency</f>
        <v>82.593327000000002</v>
      </c>
      <c r="H11" s="144">
        <f t="shared" si="1"/>
        <v>0</v>
      </c>
      <c r="I11" s="846"/>
      <c r="J11" s="87"/>
      <c r="K11" s="644" t="s">
        <v>560</v>
      </c>
      <c r="L11" s="794">
        <f>CHOOSE(tabl,resa!A371,resa!B371,resa!C371)</f>
        <v>0.327129</v>
      </c>
      <c r="M11" s="796">
        <f>CHOOSE(tabl,resb!A371,resb!B371,resb!C371)</f>
        <v>0.327129</v>
      </c>
      <c r="N11" s="795">
        <f t="shared" si="2"/>
        <v>0</v>
      </c>
      <c r="O11" s="91"/>
      <c r="P11" s="657"/>
      <c r="Q11" s="726"/>
      <c r="R11" s="721"/>
      <c r="S11" s="658"/>
      <c r="T11" s="658"/>
      <c r="U11" s="656"/>
      <c r="V11" s="92"/>
      <c r="W11" s="812"/>
      <c r="X11" s="812"/>
      <c r="Y11" s="812"/>
      <c r="Z11" s="812"/>
      <c r="AA11" s="812"/>
      <c r="AB11" s="825"/>
      <c r="AC11" s="825"/>
      <c r="AD11" s="825"/>
      <c r="AE11" s="825"/>
      <c r="AF11" s="825"/>
      <c r="AG11" s="825"/>
      <c r="AH11" s="825"/>
      <c r="AI11" s="825"/>
      <c r="AJ11" s="825"/>
      <c r="AK11" s="825"/>
      <c r="AL11" s="825"/>
      <c r="AM11" s="825"/>
      <c r="AN11" s="825"/>
      <c r="AO11" s="825"/>
      <c r="AP11" s="825"/>
      <c r="AQ11" s="825"/>
      <c r="AR11" s="825"/>
      <c r="AS11" s="833"/>
      <c r="AT11" s="1117" t="s">
        <v>3</v>
      </c>
      <c r="AU11" s="833"/>
      <c r="AV11" s="833"/>
      <c r="AW11" s="833"/>
      <c r="AX11" s="825"/>
      <c r="AY11" s="825"/>
      <c r="AZ11" s="825"/>
      <c r="BA11" s="825"/>
      <c r="BB11" s="825"/>
      <c r="BC11" s="825"/>
      <c r="BD11" s="825"/>
      <c r="BE11" s="825"/>
      <c r="BF11" s="87"/>
      <c r="BG11" s="87"/>
      <c r="BH11" s="87"/>
      <c r="BI11" s="87"/>
      <c r="BJ11" s="87"/>
      <c r="BK11" s="87"/>
      <c r="BL11" s="87"/>
      <c r="BM11" s="87"/>
      <c r="BN11" s="87"/>
      <c r="BO11" s="87"/>
      <c r="BP11" s="87"/>
      <c r="BQ11" s="87"/>
      <c r="BR11" s="87"/>
      <c r="BS11" s="87"/>
      <c r="BT11" s="87"/>
      <c r="BU11" s="87"/>
      <c r="BV11" s="87"/>
      <c r="BW11" s="87"/>
      <c r="BX11" s="87"/>
      <c r="BY11" s="87"/>
      <c r="BZ11" s="87"/>
      <c r="CA11" s="87"/>
      <c r="CB11" s="87"/>
      <c r="CC11" s="87"/>
      <c r="CD11" s="87"/>
      <c r="CE11" s="87"/>
      <c r="CF11" s="87"/>
      <c r="CG11" s="87"/>
      <c r="CH11" s="87"/>
      <c r="CI11" s="87"/>
      <c r="CJ11" s="87"/>
      <c r="CK11" s="87"/>
      <c r="CL11" s="87"/>
      <c r="CM11" s="87"/>
      <c r="CN11" s="87"/>
      <c r="CO11" s="87"/>
      <c r="CP11" s="87"/>
      <c r="CQ11" s="87"/>
      <c r="CR11" s="87"/>
      <c r="CS11" s="87"/>
      <c r="CT11" s="87"/>
      <c r="CU11" s="87"/>
      <c r="CV11" s="87"/>
      <c r="CW11" s="87"/>
      <c r="CX11" s="87"/>
      <c r="CY11" s="87"/>
      <c r="CZ11" s="87"/>
      <c r="DA11" s="87"/>
      <c r="DB11" s="87"/>
      <c r="DC11" s="87"/>
      <c r="DD11" s="87"/>
      <c r="DE11" s="87"/>
      <c r="DF11" s="87"/>
      <c r="DG11" s="87"/>
      <c r="DH11" s="87"/>
      <c r="DI11" s="87"/>
      <c r="DJ11" s="87"/>
      <c r="DK11" s="87"/>
      <c r="DL11" s="87"/>
      <c r="DM11" s="87"/>
      <c r="DN11" s="87"/>
      <c r="DO11" s="87"/>
      <c r="DP11" s="87"/>
      <c r="DQ11" s="87"/>
      <c r="DR11" s="87"/>
      <c r="DS11" s="87"/>
      <c r="DT11" s="87"/>
      <c r="DU11" s="87"/>
      <c r="DV11" s="87"/>
      <c r="DW11" s="87"/>
      <c r="DX11" s="87"/>
      <c r="DY11" s="87"/>
      <c r="DZ11" s="87"/>
    </row>
    <row r="12" spans="2:130" ht="15.95" customHeight="1" x14ac:dyDescent="0.25">
      <c r="B12" s="87"/>
      <c r="C12" s="87"/>
      <c r="D12" s="98"/>
      <c r="E12" s="145" t="s">
        <v>155</v>
      </c>
      <c r="F12" s="126">
        <f>CHOOSE(table,resa!A334,resa!A334/365,resa!A335,resa!B334,resa!B335/365,resa!B335,resa!C334,resa!C334/365,resa!C335)*currency</f>
        <v>0</v>
      </c>
      <c r="G12" s="127">
        <f>CHOOSE(table,resb!A334,resb!A334/365,resb!A335,resb!B334,resb!B335/365,resb!B335,resb!C334,resb!C334/365,resb!C335)*currency</f>
        <v>0</v>
      </c>
      <c r="H12" s="144">
        <f t="shared" si="1"/>
        <v>0</v>
      </c>
      <c r="I12" s="846"/>
      <c r="J12" s="87"/>
      <c r="K12" s="97" t="s">
        <v>199</v>
      </c>
      <c r="L12" s="130">
        <f>CHOOSE(tabl,resa!A338,resa!B338,resa!C338)</f>
        <v>0.157359</v>
      </c>
      <c r="M12" s="131">
        <f>CHOOSE(tabl,resb!A338,resb!B338,resb!C338)</f>
        <v>0.157359</v>
      </c>
      <c r="N12" s="147">
        <f t="shared" si="2"/>
        <v>0</v>
      </c>
      <c r="O12" s="91"/>
      <c r="P12" s="657"/>
      <c r="Q12" s="726"/>
      <c r="R12" s="721"/>
      <c r="S12" s="658"/>
      <c r="T12" s="658"/>
      <c r="U12" s="656"/>
      <c r="V12" s="92"/>
      <c r="W12" s="812"/>
      <c r="X12" s="832"/>
      <c r="Y12" s="829"/>
      <c r="Z12" s="829"/>
      <c r="AA12" s="829"/>
      <c r="AB12" s="825"/>
      <c r="AC12" s="825"/>
      <c r="AD12" s="825"/>
      <c r="AE12" s="825"/>
      <c r="AF12" s="825"/>
      <c r="AG12" s="825"/>
      <c r="AH12" s="825"/>
      <c r="AI12" s="825"/>
      <c r="AJ12" s="825"/>
      <c r="AK12" s="825"/>
      <c r="AL12" s="825"/>
      <c r="AM12" s="825"/>
      <c r="AN12" s="825"/>
      <c r="AO12" s="825"/>
      <c r="AP12" s="825"/>
      <c r="AQ12" s="825"/>
      <c r="AR12" s="825"/>
      <c r="AS12" s="833"/>
      <c r="AT12" s="1117" t="str">
        <f>CONCATENATE("Year 3, per 100 ",LOWER(UNITS))</f>
        <v>Year 3, per 100 lbs</v>
      </c>
      <c r="AU12" s="833"/>
      <c r="AV12" s="833"/>
      <c r="AW12" s="833"/>
      <c r="AX12" s="825"/>
      <c r="AY12" s="825"/>
      <c r="AZ12" s="825"/>
      <c r="BA12" s="825"/>
      <c r="BB12" s="825"/>
      <c r="BC12" s="825"/>
      <c r="BD12" s="825"/>
      <c r="BE12" s="825"/>
      <c r="BF12" s="87"/>
      <c r="BG12" s="87"/>
      <c r="BH12" s="87"/>
      <c r="BI12" s="87"/>
      <c r="BJ12" s="87"/>
      <c r="BK12" s="87"/>
      <c r="BL12" s="87"/>
      <c r="BM12" s="87"/>
      <c r="BN12" s="87"/>
      <c r="BO12" s="87"/>
      <c r="BP12" s="87"/>
      <c r="BQ12" s="87"/>
      <c r="BR12" s="87"/>
      <c r="BS12" s="87"/>
      <c r="BT12" s="87"/>
      <c r="BU12" s="87"/>
      <c r="BV12" s="87"/>
      <c r="BW12" s="87"/>
      <c r="BX12" s="87"/>
      <c r="BY12" s="87"/>
      <c r="BZ12" s="87"/>
      <c r="CA12" s="87"/>
      <c r="CB12" s="87"/>
      <c r="CC12" s="87"/>
      <c r="CD12" s="87"/>
      <c r="CE12" s="87"/>
      <c r="CF12" s="87"/>
      <c r="CG12" s="87"/>
      <c r="CH12" s="87"/>
      <c r="CI12" s="87"/>
      <c r="CJ12" s="87"/>
      <c r="CK12" s="87"/>
      <c r="CL12" s="87"/>
      <c r="CM12" s="87"/>
      <c r="CN12" s="87"/>
      <c r="CO12" s="87"/>
      <c r="CP12" s="87"/>
      <c r="CQ12" s="87"/>
      <c r="CR12" s="87"/>
      <c r="CS12" s="87"/>
      <c r="CT12" s="87"/>
      <c r="CU12" s="87"/>
      <c r="CV12" s="87"/>
      <c r="CW12" s="87"/>
      <c r="CX12" s="87"/>
      <c r="CY12" s="87"/>
      <c r="CZ12" s="87"/>
      <c r="DA12" s="87"/>
      <c r="DB12" s="87"/>
      <c r="DC12" s="87"/>
      <c r="DD12" s="87"/>
      <c r="DE12" s="87"/>
      <c r="DF12" s="87"/>
      <c r="DG12" s="87"/>
      <c r="DH12" s="87"/>
      <c r="DI12" s="87"/>
      <c r="DJ12" s="87"/>
      <c r="DK12" s="87"/>
      <c r="DL12" s="87"/>
      <c r="DM12" s="87"/>
      <c r="DN12" s="87"/>
      <c r="DO12" s="87"/>
      <c r="DP12" s="87"/>
      <c r="DQ12" s="87"/>
      <c r="DR12" s="87"/>
      <c r="DS12" s="87"/>
      <c r="DT12" s="87"/>
      <c r="DU12" s="87"/>
      <c r="DV12" s="87"/>
      <c r="DW12" s="87"/>
      <c r="DX12" s="87"/>
      <c r="DY12" s="87"/>
      <c r="DZ12" s="87"/>
    </row>
    <row r="13" spans="2:130" ht="15.95" customHeight="1" x14ac:dyDescent="0.25">
      <c r="B13" s="87"/>
      <c r="C13" s="87"/>
      <c r="D13" s="98"/>
      <c r="E13" s="97" t="s">
        <v>140</v>
      </c>
      <c r="F13" s="126">
        <f>CHOOSE(table,resa!A328,resa!A328/365,resa!A329,resa!B328,resa!B328/365,resa!B329,resa!C328,resa!C328/365,resa!C329)*currency</f>
        <v>0</v>
      </c>
      <c r="G13" s="127">
        <f>CHOOSE(table,resb!A328,resb!A328/365,resb!A329,resb!B328,resb!B328/365,resb!B329,resb!C328,resb!C328/365,resb!C329)*currency</f>
        <v>0</v>
      </c>
      <c r="H13" s="144">
        <f t="shared" si="1"/>
        <v>0</v>
      </c>
      <c r="I13" s="87"/>
      <c r="J13" s="87"/>
      <c r="K13" s="97" t="s">
        <v>90</v>
      </c>
      <c r="L13" s="126">
        <f>CHOOSE(tabl,resa!A349,resa!B349,resa!C349)*currency</f>
        <v>452.197293</v>
      </c>
      <c r="M13" s="127">
        <f>CHOOSE(tabl,resb!A349,resb!B349,resb!C349)*currency</f>
        <v>452.19727399999999</v>
      </c>
      <c r="N13" s="144">
        <f t="shared" si="2"/>
        <v>-1.900000000887303E-5</v>
      </c>
      <c r="O13" s="91"/>
      <c r="P13" s="657"/>
      <c r="Q13" s="657"/>
      <c r="R13" s="721"/>
      <c r="S13" s="658"/>
      <c r="T13" s="658"/>
      <c r="U13" s="656"/>
      <c r="V13" s="92"/>
      <c r="W13" s="812"/>
      <c r="X13" s="832"/>
      <c r="Y13" s="819"/>
      <c r="Z13" s="819"/>
      <c r="AA13" s="829"/>
      <c r="AB13" s="825"/>
      <c r="AC13" s="825"/>
      <c r="AD13" s="825"/>
      <c r="AE13" s="825"/>
      <c r="AF13" s="825"/>
      <c r="AG13" s="825"/>
      <c r="AH13" s="825"/>
      <c r="AI13" s="825"/>
      <c r="AJ13" s="825"/>
      <c r="AK13" s="825"/>
      <c r="AL13" s="825"/>
      <c r="AM13" s="825"/>
      <c r="AN13" s="825"/>
      <c r="AO13" s="825"/>
      <c r="AP13" s="825"/>
      <c r="AQ13" s="825"/>
      <c r="AR13" s="825"/>
      <c r="AS13" s="833"/>
      <c r="AT13" s="833"/>
      <c r="AU13" s="833"/>
      <c r="AV13" s="833"/>
      <c r="AW13" s="833"/>
      <c r="AX13" s="825"/>
      <c r="AY13" s="825"/>
      <c r="AZ13" s="825"/>
      <c r="BA13" s="825"/>
      <c r="BB13" s="825"/>
      <c r="BC13" s="825"/>
      <c r="BD13" s="825"/>
      <c r="BE13" s="825"/>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row>
    <row r="14" spans="2:130" ht="15.95" customHeight="1" x14ac:dyDescent="0.25">
      <c r="B14" s="87"/>
      <c r="C14" s="87"/>
      <c r="D14" s="98"/>
      <c r="E14" s="97" t="s">
        <v>141</v>
      </c>
      <c r="F14" s="126">
        <f>CHOOSE(table,resa!A336,resa!A336/365,resa!A337,resa!B336,resa!B336/365,resa!B337,resa!C336,resa!C336/365,resa!C337)*currency</f>
        <v>601.91999999999996</v>
      </c>
      <c r="G14" s="127">
        <f>CHOOSE(table,resb!A336,resb!A336/365,resb!A337,resb!B336,resb!B336/365,resb!B337,resb!C336,resb!C336/365,resb!C337)*currency</f>
        <v>601.91999999999996</v>
      </c>
      <c r="H14" s="144">
        <f t="shared" si="1"/>
        <v>0</v>
      </c>
      <c r="I14" s="87"/>
      <c r="J14" s="87"/>
      <c r="K14" s="97" t="s">
        <v>52</v>
      </c>
      <c r="L14" s="126">
        <f>CHOOSE(tabl,resa!A353,resa!B353,resa!C353)*currency</f>
        <v>900.24298299999998</v>
      </c>
      <c r="M14" s="127">
        <f>CHOOSE(tabl,resb!A353,resb!B353,resb!C353)*currency</f>
        <v>900.24296000000004</v>
      </c>
      <c r="N14" s="144">
        <f t="shared" si="2"/>
        <v>-2.2999999941930582E-5</v>
      </c>
      <c r="O14" s="91"/>
      <c r="P14" s="657"/>
      <c r="Q14" s="721"/>
      <c r="R14" s="721"/>
      <c r="S14" s="658"/>
      <c r="T14" s="658"/>
      <c r="U14" s="656"/>
      <c r="V14" s="92"/>
      <c r="W14" s="812"/>
      <c r="X14" s="832"/>
      <c r="Y14" s="819"/>
      <c r="Z14" s="819"/>
      <c r="AA14" s="829"/>
      <c r="AB14" s="825"/>
      <c r="AC14" s="825"/>
      <c r="AD14" s="825"/>
      <c r="AE14" s="825"/>
      <c r="AF14" s="825"/>
      <c r="AG14" s="825"/>
      <c r="AH14" s="825"/>
      <c r="AI14" s="825"/>
      <c r="AJ14" s="825"/>
      <c r="AK14" s="825"/>
      <c r="AL14" s="825"/>
      <c r="AM14" s="825"/>
      <c r="AN14" s="825"/>
      <c r="AO14" s="825"/>
      <c r="AP14" s="825"/>
      <c r="AQ14" s="825"/>
      <c r="AR14" s="825"/>
      <c r="AS14" s="833"/>
      <c r="AT14" s="833"/>
      <c r="AU14" s="833"/>
      <c r="AV14" s="833"/>
      <c r="AW14" s="833"/>
      <c r="AX14" s="825"/>
      <c r="AY14" s="825"/>
      <c r="AZ14" s="825"/>
      <c r="BA14" s="825"/>
      <c r="BB14" s="825"/>
      <c r="BC14" s="825"/>
      <c r="BD14" s="825"/>
      <c r="BE14" s="825"/>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c r="CX14" s="87"/>
      <c r="CY14" s="87"/>
      <c r="CZ14" s="87"/>
      <c r="DA14" s="87"/>
      <c r="DB14" s="87"/>
      <c r="DC14" s="87"/>
      <c r="DD14" s="87"/>
      <c r="DE14" s="87"/>
      <c r="DF14" s="87"/>
      <c r="DG14" s="87"/>
      <c r="DH14" s="87"/>
      <c r="DI14" s="87"/>
      <c r="DJ14" s="87"/>
      <c r="DK14" s="87"/>
      <c r="DL14" s="87"/>
      <c r="DM14" s="87"/>
      <c r="DN14" s="87"/>
      <c r="DO14" s="87"/>
      <c r="DP14" s="87"/>
      <c r="DQ14" s="87"/>
      <c r="DR14" s="87"/>
      <c r="DS14" s="87"/>
      <c r="DT14" s="87"/>
      <c r="DU14" s="87"/>
      <c r="DV14" s="87"/>
      <c r="DW14" s="87"/>
      <c r="DX14" s="87"/>
      <c r="DY14" s="87"/>
      <c r="DZ14" s="87"/>
    </row>
    <row r="15" spans="2:130" ht="15.95" customHeight="1" x14ac:dyDescent="0.25">
      <c r="B15" s="102"/>
      <c r="C15" s="87"/>
      <c r="D15" s="98"/>
      <c r="E15" s="97" t="s">
        <v>203</v>
      </c>
      <c r="F15" s="126">
        <f>CHOOSE(table,resa!A341,resa!A341/365,resa!A342,resa!B341,resa!B341/365,resa!B342,resa!C341,resa!C341/365,resa!C342)*currency</f>
        <v>364.8</v>
      </c>
      <c r="G15" s="127">
        <f>CHOOSE(table,resb!A341,resb!A341/365,resb!A342,resb!B341,resb!B341/365,resb!B342,resb!C341,resb!C341/365,resb!C342)*currency</f>
        <v>364.8</v>
      </c>
      <c r="H15" s="144">
        <f t="shared" si="1"/>
        <v>0</v>
      </c>
      <c r="I15" s="87"/>
      <c r="J15" s="98"/>
      <c r="K15" s="97" t="s">
        <v>139</v>
      </c>
      <c r="L15" s="126">
        <f>CHOOSE(tabl,resa!A345+resa!A346,resa!B345+resa!B346,resa!C345+resa!C346)*currency</f>
        <v>61.138041000000001</v>
      </c>
      <c r="M15" s="127">
        <f>CHOOSE(tabl,resb!A345+resb!A346,resb!B345+resb!B346,resb!C345+resb!C346)*currency</f>
        <v>61.138041000000001</v>
      </c>
      <c r="N15" s="144">
        <f t="shared" si="2"/>
        <v>0</v>
      </c>
      <c r="O15" s="91"/>
      <c r="P15" s="658"/>
      <c r="Q15" s="658"/>
      <c r="R15" s="727"/>
      <c r="S15" s="658"/>
      <c r="T15" s="658"/>
      <c r="U15" s="656"/>
      <c r="V15" s="92"/>
      <c r="W15" s="812"/>
      <c r="X15" s="832"/>
      <c r="Y15" s="819"/>
      <c r="Z15" s="819"/>
      <c r="AA15" s="829"/>
      <c r="AB15" s="825"/>
      <c r="AC15" s="825"/>
      <c r="AD15" s="825"/>
      <c r="AE15" s="825"/>
      <c r="AF15" s="825"/>
      <c r="AG15" s="825"/>
      <c r="AH15" s="825"/>
      <c r="AI15" s="825"/>
      <c r="AJ15" s="825"/>
      <c r="AK15" s="825"/>
      <c r="AL15" s="825"/>
      <c r="AM15" s="825"/>
      <c r="AN15" s="825"/>
      <c r="AO15" s="825"/>
      <c r="AP15" s="825"/>
      <c r="AQ15" s="825"/>
      <c r="AR15" s="825"/>
      <c r="AS15" s="833"/>
      <c r="AT15" s="833"/>
      <c r="AU15" s="833"/>
      <c r="AV15" s="833"/>
      <c r="AW15" s="833"/>
      <c r="AX15" s="825"/>
      <c r="AY15" s="825"/>
      <c r="AZ15" s="825"/>
      <c r="BA15" s="825"/>
      <c r="BB15" s="825"/>
      <c r="BC15" s="825"/>
      <c r="BD15" s="825"/>
      <c r="BE15" s="825"/>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c r="CX15" s="87"/>
      <c r="CY15" s="87"/>
      <c r="CZ15" s="87"/>
      <c r="DA15" s="87"/>
      <c r="DB15" s="87"/>
      <c r="DC15" s="87"/>
      <c r="DD15" s="87"/>
      <c r="DE15" s="87"/>
      <c r="DF15" s="87"/>
      <c r="DG15" s="87"/>
      <c r="DH15" s="87"/>
      <c r="DI15" s="87"/>
      <c r="DJ15" s="87"/>
      <c r="DK15" s="87"/>
      <c r="DL15" s="87"/>
      <c r="DM15" s="87"/>
      <c r="DN15" s="87"/>
      <c r="DO15" s="87"/>
      <c r="DP15" s="87"/>
      <c r="DQ15" s="87"/>
      <c r="DR15" s="87"/>
      <c r="DS15" s="87"/>
      <c r="DT15" s="87"/>
      <c r="DU15" s="87"/>
      <c r="DV15" s="87"/>
      <c r="DW15" s="87"/>
      <c r="DX15" s="87"/>
      <c r="DY15" s="87"/>
      <c r="DZ15" s="87"/>
    </row>
    <row r="16" spans="2:130" ht="15.95" customHeight="1" x14ac:dyDescent="0.25">
      <c r="B16" s="103"/>
      <c r="C16" s="87"/>
      <c r="D16" s="98"/>
      <c r="E16" s="97" t="s">
        <v>204</v>
      </c>
      <c r="F16" s="1267">
        <f>CHOOSE(table,resa!A343,resa!A343/365,resa!A344,resa!B343,resa!B343/365,resa!B344,resa!C343,resa!C343/365,resa!C344)*currency</f>
        <v>729.6</v>
      </c>
      <c r="G16" s="127">
        <f>CHOOSE(table,resb!A343,resb!A343/365,resb!A344,resb!B343,resb!B343/365,resb!B344,resb!C343,resb!C343/365,resb!C344)*currency</f>
        <v>729.6</v>
      </c>
      <c r="H16" s="144">
        <f t="shared" si="1"/>
        <v>0</v>
      </c>
      <c r="I16" s="87"/>
      <c r="J16" s="98"/>
      <c r="K16" s="97" t="s">
        <v>98</v>
      </c>
      <c r="L16" s="111">
        <f>CHOOSE(tabl,resa!A368,resa!B368,resa!C368)*currency</f>
        <v>2.588219</v>
      </c>
      <c r="M16" s="112">
        <f>CHOOSE(tabl,resb!A368,resb!B368,resb!C368)*currency</f>
        <v>2.588219</v>
      </c>
      <c r="N16" s="634">
        <f t="shared" si="2"/>
        <v>0</v>
      </c>
      <c r="O16" s="91"/>
      <c r="P16" s="721"/>
      <c r="Q16" s="721"/>
      <c r="R16" s="721"/>
      <c r="S16" s="658"/>
      <c r="T16" s="658"/>
      <c r="U16" s="656"/>
      <c r="V16" s="92"/>
      <c r="W16" s="812"/>
      <c r="X16" s="832"/>
      <c r="Y16" s="819"/>
      <c r="Z16" s="819"/>
      <c r="AA16" s="829"/>
      <c r="AB16" s="825"/>
      <c r="AC16" s="825"/>
      <c r="AD16" s="825"/>
      <c r="AE16" s="825"/>
      <c r="AF16" s="825"/>
      <c r="AG16" s="825"/>
      <c r="AH16" s="825"/>
      <c r="AI16" s="825"/>
      <c r="AJ16" s="825"/>
      <c r="AK16" s="825"/>
      <c r="AL16" s="825"/>
      <c r="AM16" s="825"/>
      <c r="AN16" s="825"/>
      <c r="AO16" s="825"/>
      <c r="AP16" s="825"/>
      <c r="AQ16" s="825"/>
      <c r="AR16" s="825"/>
      <c r="AS16" s="825"/>
      <c r="AT16" s="825"/>
      <c r="AU16" s="825"/>
      <c r="AV16" s="825"/>
      <c r="AW16" s="825"/>
      <c r="AX16" s="825"/>
      <c r="AY16" s="825"/>
      <c r="AZ16" s="825"/>
      <c r="BA16" s="825"/>
      <c r="BB16" s="825"/>
      <c r="BC16" s="825"/>
      <c r="BD16" s="825"/>
      <c r="BE16" s="825"/>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c r="CX16" s="87"/>
      <c r="CY16" s="87"/>
      <c r="CZ16" s="87"/>
      <c r="DA16" s="87"/>
      <c r="DB16" s="87"/>
      <c r="DC16" s="87"/>
      <c r="DD16" s="87"/>
      <c r="DE16" s="87"/>
      <c r="DF16" s="87"/>
      <c r="DG16" s="87"/>
      <c r="DH16" s="87"/>
      <c r="DI16" s="87"/>
      <c r="DJ16" s="87"/>
      <c r="DK16" s="87"/>
      <c r="DL16" s="87"/>
      <c r="DM16" s="87"/>
      <c r="DN16" s="87"/>
      <c r="DO16" s="87"/>
      <c r="DP16" s="87"/>
      <c r="DQ16" s="87"/>
      <c r="DR16" s="87"/>
      <c r="DS16" s="87"/>
      <c r="DT16" s="87"/>
      <c r="DU16" s="87"/>
      <c r="DV16" s="87"/>
      <c r="DW16" s="87"/>
      <c r="DX16" s="87"/>
      <c r="DY16" s="87"/>
      <c r="DZ16" s="87"/>
    </row>
    <row r="17" spans="2:130" ht="15.95" customHeight="1" x14ac:dyDescent="0.25">
      <c r="B17" s="87"/>
      <c r="C17" s="94"/>
      <c r="D17" s="94"/>
      <c r="E17" s="95" t="s">
        <v>166</v>
      </c>
      <c r="F17" s="1264">
        <f>SUM(F8:F16)</f>
        <v>5464.7894540000007</v>
      </c>
      <c r="G17" s="1265">
        <f>SUM(G8:G16)</f>
        <v>5464.7894540000007</v>
      </c>
      <c r="H17" s="1266">
        <f t="shared" si="1"/>
        <v>0</v>
      </c>
      <c r="J17" s="89"/>
      <c r="K17" s="99" t="s">
        <v>495</v>
      </c>
      <c r="L17" s="100">
        <f>CHOOSE(tabl,resa!A369,resa!B369,resa!C369)*currency</f>
        <v>1.6653709999999999</v>
      </c>
      <c r="M17" s="101">
        <f>CHOOSE(tabl,resb!A369,resb!B369,resb!C369)*currency</f>
        <v>1.6653720000000001</v>
      </c>
      <c r="N17" s="635">
        <f t="shared" si="2"/>
        <v>1.000000000139778E-6</v>
      </c>
      <c r="O17" s="91"/>
      <c r="P17" s="721"/>
      <c r="Q17" s="848"/>
      <c r="R17" s="721"/>
      <c r="S17" s="658"/>
      <c r="T17" s="658"/>
      <c r="U17" s="656"/>
      <c r="V17" s="92"/>
      <c r="W17" s="812"/>
      <c r="X17" s="812"/>
      <c r="Y17" s="812"/>
      <c r="Z17" s="812"/>
      <c r="AA17" s="825"/>
      <c r="AB17" s="825"/>
      <c r="AC17" s="825"/>
      <c r="AD17" s="825"/>
      <c r="AE17" s="825"/>
      <c r="AF17" s="825"/>
      <c r="AG17" s="825"/>
      <c r="AH17" s="825"/>
      <c r="AI17" s="825"/>
      <c r="AJ17" s="825"/>
      <c r="AK17" s="825"/>
      <c r="AL17" s="825"/>
      <c r="AM17" s="825"/>
      <c r="AN17" s="825"/>
      <c r="AO17" s="825"/>
      <c r="AP17" s="825"/>
      <c r="AQ17" s="825"/>
      <c r="AR17" s="825"/>
      <c r="AS17" s="825"/>
      <c r="AT17" s="825"/>
      <c r="AU17" s="825"/>
      <c r="AV17" s="825"/>
      <c r="AW17" s="825"/>
      <c r="AX17" s="825"/>
      <c r="AY17" s="825"/>
      <c r="AZ17" s="825"/>
      <c r="BA17" s="825"/>
      <c r="BB17" s="825"/>
      <c r="BC17" s="825"/>
      <c r="BD17" s="825"/>
      <c r="BE17" s="825"/>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c r="CX17" s="87"/>
      <c r="CY17" s="87"/>
      <c r="CZ17" s="87"/>
      <c r="DA17" s="87"/>
      <c r="DB17" s="87"/>
      <c r="DC17" s="87"/>
      <c r="DD17" s="87"/>
      <c r="DE17" s="87"/>
      <c r="DF17" s="87"/>
      <c r="DG17" s="87"/>
      <c r="DH17" s="87"/>
      <c r="DI17" s="87"/>
      <c r="DJ17" s="87"/>
      <c r="DK17" s="87"/>
      <c r="DL17" s="87"/>
      <c r="DM17" s="87"/>
      <c r="DN17" s="87"/>
      <c r="DO17" s="87"/>
      <c r="DP17" s="87"/>
      <c r="DQ17" s="87"/>
      <c r="DR17" s="87"/>
      <c r="DS17" s="87"/>
      <c r="DT17" s="87"/>
      <c r="DU17" s="87"/>
      <c r="DV17" s="87"/>
      <c r="DW17" s="87"/>
      <c r="DX17" s="87"/>
      <c r="DY17" s="87"/>
      <c r="DZ17" s="87"/>
    </row>
    <row r="18" spans="2:130" ht="15.95" customHeight="1" x14ac:dyDescent="0.25">
      <c r="B18" s="87"/>
      <c r="C18" s="107"/>
      <c r="D18" s="107"/>
      <c r="E18" s="108" t="s">
        <v>19</v>
      </c>
      <c r="F18" s="1268">
        <f>CHOOSE(table,resa!A306,resa!A306/365,resa!A307,resa!B306,resa!B306/365,resa!B307,resa!C306,resa!C306/365,resa!C307)*currency</f>
        <v>386.24393300000003</v>
      </c>
      <c r="G18" s="1268">
        <f>CHOOSE(table,resb!A306,resb!A306/365,resb!A307,resb!B306,resb!B306/365,resb!B307,resb!C306,resb!C306/365,resb!C307)*currency</f>
        <v>386.24393300000003</v>
      </c>
      <c r="H18" s="1266">
        <f t="shared" si="1"/>
        <v>0</v>
      </c>
      <c r="I18" s="87"/>
      <c r="J18" s="87"/>
      <c r="K18" s="97" t="s">
        <v>154</v>
      </c>
      <c r="L18" s="130">
        <f>CHOOSE(tabl,resa!A325,resa!B325,resa!C325)</f>
        <v>0.38321499999999997</v>
      </c>
      <c r="M18" s="131">
        <f>CHOOSE(tabl,resb!A325,resb!B325,resb!C325)</f>
        <v>0.38321499999999997</v>
      </c>
      <c r="N18" s="147">
        <f t="shared" si="2"/>
        <v>0</v>
      </c>
      <c r="O18" s="96"/>
      <c r="P18" s="729"/>
      <c r="Q18" s="729"/>
      <c r="R18" s="727"/>
      <c r="S18" s="658"/>
      <c r="T18" s="658"/>
      <c r="U18" s="656"/>
      <c r="V18" s="92"/>
      <c r="W18" s="812"/>
      <c r="X18" s="812"/>
      <c r="Y18" s="812"/>
      <c r="Z18" s="812"/>
      <c r="AA18" s="825"/>
      <c r="AB18" s="825"/>
      <c r="AC18" s="825"/>
      <c r="AD18" s="825"/>
      <c r="AE18" s="825"/>
      <c r="AF18" s="825"/>
      <c r="AG18" s="825"/>
      <c r="AH18" s="825"/>
      <c r="AI18" s="825"/>
      <c r="AJ18" s="825"/>
      <c r="AK18" s="825"/>
      <c r="AL18" s="825"/>
      <c r="AM18" s="825"/>
      <c r="AN18" s="825"/>
      <c r="AO18" s="825"/>
      <c r="AP18" s="825"/>
      <c r="AQ18" s="825"/>
      <c r="AR18" s="825"/>
      <c r="AS18" s="825"/>
      <c r="AT18" s="825"/>
      <c r="AU18" s="825"/>
      <c r="AV18" s="825"/>
      <c r="AW18" s="825"/>
      <c r="AX18" s="825"/>
      <c r="AY18" s="825"/>
      <c r="AZ18" s="825"/>
      <c r="BA18" s="825"/>
      <c r="BB18" s="825"/>
      <c r="BC18" s="825"/>
      <c r="BD18" s="825"/>
      <c r="BE18" s="825"/>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c r="CX18" s="87"/>
      <c r="CY18" s="87"/>
      <c r="CZ18" s="87"/>
      <c r="DA18" s="87"/>
      <c r="DB18" s="87"/>
      <c r="DC18" s="87"/>
      <c r="DD18" s="87"/>
      <c r="DE18" s="87"/>
      <c r="DF18" s="87"/>
      <c r="DG18" s="87"/>
      <c r="DH18" s="87"/>
      <c r="DI18" s="87"/>
      <c r="DJ18" s="87"/>
      <c r="DK18" s="87"/>
      <c r="DL18" s="87"/>
      <c r="DM18" s="87"/>
      <c r="DN18" s="87"/>
      <c r="DO18" s="87"/>
      <c r="DP18" s="87"/>
      <c r="DQ18" s="87"/>
      <c r="DR18" s="87"/>
      <c r="DS18" s="87"/>
      <c r="DT18" s="87"/>
      <c r="DU18" s="87"/>
      <c r="DV18" s="87"/>
      <c r="DW18" s="87"/>
      <c r="DX18" s="87"/>
      <c r="DY18" s="87"/>
      <c r="DZ18" s="87"/>
    </row>
    <row r="19" spans="2:130" ht="15.95" customHeight="1" x14ac:dyDescent="0.25">
      <c r="B19" s="87"/>
      <c r="C19" s="87"/>
      <c r="D19" s="98"/>
      <c r="E19" s="97" t="s">
        <v>205</v>
      </c>
      <c r="F19" s="126">
        <f>F15+F16</f>
        <v>1094.4000000000001</v>
      </c>
      <c r="G19" s="127">
        <f>G15+G16</f>
        <v>1094.4000000000001</v>
      </c>
      <c r="H19" s="144">
        <f t="shared" si="1"/>
        <v>0</v>
      </c>
      <c r="I19" s="87"/>
      <c r="J19" s="98"/>
      <c r="K19" s="97" t="s">
        <v>160</v>
      </c>
      <c r="L19" s="130">
        <f>CHOOSE(tabl,resa!A327,resa!B327,resa!C327)</f>
        <v>0.174397</v>
      </c>
      <c r="M19" s="131">
        <f>CHOOSE(tabl,resb!A327,resb!B327,resb!C327)</f>
        <v>0.174397</v>
      </c>
      <c r="N19" s="147">
        <f t="shared" si="2"/>
        <v>0</v>
      </c>
      <c r="O19" s="96"/>
      <c r="P19" s="657"/>
      <c r="Q19" s="657"/>
      <c r="R19" s="727"/>
      <c r="S19" s="658"/>
      <c r="T19" s="658"/>
      <c r="U19" s="656"/>
      <c r="V19" s="92"/>
      <c r="W19" s="812"/>
      <c r="X19" s="812"/>
      <c r="Y19" s="812"/>
      <c r="Z19" s="812"/>
      <c r="AA19" s="825"/>
      <c r="AB19" s="825"/>
      <c r="AC19" s="825"/>
      <c r="AD19" s="825"/>
      <c r="AE19" s="825"/>
      <c r="AF19" s="825"/>
      <c r="AG19" s="825"/>
      <c r="AH19" s="825"/>
      <c r="AI19" s="825"/>
      <c r="AJ19" s="825"/>
      <c r="AK19" s="825"/>
      <c r="AL19" s="825"/>
      <c r="AM19" s="825"/>
      <c r="AN19" s="825"/>
      <c r="AO19" s="825"/>
      <c r="AP19" s="825"/>
      <c r="AQ19" s="825"/>
      <c r="AR19" s="825"/>
      <c r="AS19" s="825"/>
      <c r="AT19" s="825"/>
      <c r="AU19" s="825"/>
      <c r="AV19" s="825"/>
      <c r="AW19" s="825"/>
      <c r="AX19" s="825"/>
      <c r="AY19" s="825"/>
      <c r="AZ19" s="825"/>
      <c r="BA19" s="825"/>
      <c r="BB19" s="825"/>
      <c r="BC19" s="825"/>
      <c r="BD19" s="825"/>
      <c r="BE19" s="825"/>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c r="CX19" s="87"/>
      <c r="CY19" s="87"/>
      <c r="CZ19" s="87"/>
      <c r="DA19" s="87"/>
      <c r="DB19" s="87"/>
      <c r="DC19" s="87"/>
      <c r="DD19" s="87"/>
      <c r="DE19" s="87"/>
      <c r="DF19" s="87"/>
      <c r="DG19" s="87"/>
      <c r="DH19" s="87"/>
      <c r="DI19" s="87"/>
      <c r="DJ19" s="87"/>
      <c r="DK19" s="87"/>
      <c r="DL19" s="87"/>
      <c r="DM19" s="87"/>
      <c r="DN19" s="87"/>
      <c r="DO19" s="87"/>
      <c r="DP19" s="87"/>
      <c r="DQ19" s="87"/>
      <c r="DR19" s="87"/>
      <c r="DS19" s="87"/>
      <c r="DT19" s="87"/>
      <c r="DU19" s="87"/>
      <c r="DV19" s="87"/>
      <c r="DW19" s="87"/>
      <c r="DX19" s="87"/>
      <c r="DY19" s="87"/>
      <c r="DZ19" s="87"/>
    </row>
    <row r="20" spans="2:130" ht="15.95" customHeight="1" x14ac:dyDescent="0.25">
      <c r="B20" s="87"/>
      <c r="C20" s="87"/>
      <c r="D20" s="98"/>
      <c r="E20" s="97" t="s">
        <v>151</v>
      </c>
      <c r="F20" s="1269">
        <f>F7-(F17-F19)</f>
        <v>1480.6439330000003</v>
      </c>
      <c r="G20" s="1270">
        <f>G7-(G17-G19)</f>
        <v>1480.6439330000003</v>
      </c>
      <c r="H20" s="144">
        <f t="shared" si="1"/>
        <v>0</v>
      </c>
      <c r="I20" s="87"/>
      <c r="J20" s="89"/>
      <c r="K20" s="99" t="s">
        <v>161</v>
      </c>
      <c r="L20" s="104">
        <f>CHOOSE(tabl,resa!A326,resa!B326,resa!C326)</f>
        <v>0.208818</v>
      </c>
      <c r="M20" s="105">
        <f>CHOOSE(tabl,resb!A326,resb!B326,resb!C326)</f>
        <v>0.208818</v>
      </c>
      <c r="N20" s="106">
        <f t="shared" si="2"/>
        <v>0</v>
      </c>
      <c r="O20" s="96"/>
      <c r="P20" s="658"/>
      <c r="Q20" s="658"/>
      <c r="R20" s="727"/>
      <c r="S20" s="658"/>
      <c r="T20" s="658"/>
      <c r="U20" s="656"/>
      <c r="V20" s="92"/>
      <c r="W20" s="812"/>
      <c r="X20" s="812"/>
      <c r="Y20" s="812"/>
      <c r="Z20" s="812"/>
      <c r="AA20" s="825"/>
      <c r="AB20" s="825"/>
      <c r="AC20" s="825"/>
      <c r="AD20" s="825"/>
      <c r="AE20" s="825"/>
      <c r="AF20" s="825"/>
      <c r="AG20" s="825"/>
      <c r="AH20" s="825"/>
      <c r="AI20" s="825"/>
      <c r="AJ20" s="825"/>
      <c r="AK20" s="825"/>
      <c r="AL20" s="825"/>
      <c r="AM20" s="825"/>
      <c r="AN20" s="825"/>
      <c r="AO20" s="825"/>
      <c r="AP20" s="825"/>
      <c r="AQ20" s="825"/>
      <c r="AR20" s="825"/>
      <c r="AS20" s="825"/>
      <c r="AT20" s="825"/>
      <c r="AU20" s="825"/>
      <c r="AV20" s="825"/>
      <c r="AW20" s="825"/>
      <c r="AX20" s="825"/>
      <c r="AY20" s="825"/>
      <c r="AZ20" s="825"/>
      <c r="BA20" s="825"/>
      <c r="BB20" s="825"/>
      <c r="BC20" s="825"/>
      <c r="BD20" s="825"/>
      <c r="BE20" s="825"/>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c r="CX20" s="87"/>
      <c r="CY20" s="87"/>
      <c r="CZ20" s="87"/>
      <c r="DA20" s="87"/>
      <c r="DB20" s="87"/>
      <c r="DC20" s="87"/>
      <c r="DD20" s="87"/>
      <c r="DE20" s="87"/>
      <c r="DF20" s="87"/>
      <c r="DG20" s="87"/>
      <c r="DH20" s="87"/>
      <c r="DI20" s="87"/>
      <c r="DJ20" s="87"/>
      <c r="DK20" s="87"/>
      <c r="DL20" s="87"/>
      <c r="DM20" s="87"/>
      <c r="DN20" s="87"/>
      <c r="DO20" s="87"/>
      <c r="DP20" s="87"/>
      <c r="DQ20" s="87"/>
      <c r="DR20" s="87"/>
      <c r="DS20" s="87"/>
      <c r="DT20" s="87"/>
      <c r="DU20" s="87"/>
      <c r="DV20" s="87"/>
      <c r="DW20" s="87"/>
      <c r="DX20" s="87"/>
      <c r="DY20" s="87"/>
      <c r="DZ20" s="87"/>
    </row>
    <row r="21" spans="2:130" ht="15.95" customHeight="1" x14ac:dyDescent="0.25">
      <c r="B21" s="87"/>
      <c r="C21" s="87"/>
      <c r="D21" s="98"/>
      <c r="E21" s="97" t="s">
        <v>28</v>
      </c>
      <c r="F21" s="126">
        <f>CHOOSE(table,resa!A321,resa!A321/365,resa!A322,resa!B321,resa!B321/365,resa!B322,resa!C321,resa!C321/365,resa!C322)*currency</f>
        <v>491.90517899999998</v>
      </c>
      <c r="G21" s="127">
        <f>CHOOSE(table,resb!A321,resb!A321/365,resb!A322,resb!B321,resb!B321/365,resb!B322,resb!C321,resb!C321/365,resb!C322)*currency</f>
        <v>491.90517899999998</v>
      </c>
      <c r="H21" s="144">
        <f t="shared" si="1"/>
        <v>0</v>
      </c>
      <c r="I21" s="87"/>
      <c r="J21" s="109"/>
      <c r="K21" s="97" t="s">
        <v>114</v>
      </c>
      <c r="L21" s="126">
        <f>CHOOSE(tabl,resa!A357,resa!B357,resa!C357)</f>
        <v>216.672988</v>
      </c>
      <c r="M21" s="127">
        <f>CHOOSE(tabl,resb!A357,resb!B357,resb!C357)</f>
        <v>216.672988</v>
      </c>
      <c r="N21" s="144">
        <f t="shared" si="2"/>
        <v>0</v>
      </c>
      <c r="O21" s="91"/>
      <c r="P21" s="728"/>
      <c r="Q21" s="728"/>
      <c r="R21" s="727"/>
      <c r="S21" s="658"/>
      <c r="T21" s="658"/>
      <c r="U21" s="656"/>
      <c r="V21" s="92"/>
      <c r="W21" s="812"/>
      <c r="X21" s="812"/>
      <c r="Y21" s="812"/>
      <c r="Z21" s="812"/>
      <c r="AA21" s="825"/>
      <c r="AB21" s="825"/>
      <c r="AC21" s="825"/>
      <c r="AD21" s="825"/>
      <c r="AE21" s="825"/>
      <c r="AF21" s="825"/>
      <c r="AG21" s="825"/>
      <c r="AH21" s="825"/>
      <c r="AI21" s="825"/>
      <c r="AJ21" s="825"/>
      <c r="AK21" s="825"/>
      <c r="AL21" s="825"/>
      <c r="AM21" s="825"/>
      <c r="AN21" s="825"/>
      <c r="AO21" s="825"/>
      <c r="AP21" s="825"/>
      <c r="AQ21" s="825"/>
      <c r="AR21" s="825"/>
      <c r="AS21" s="825"/>
      <c r="AT21" s="825"/>
      <c r="AU21" s="825"/>
      <c r="AV21" s="825"/>
      <c r="AW21" s="825"/>
      <c r="AX21" s="825"/>
      <c r="AY21" s="825"/>
      <c r="AZ21" s="825"/>
      <c r="BA21" s="825"/>
      <c r="BB21" s="825"/>
      <c r="BC21" s="825"/>
      <c r="BD21" s="825"/>
      <c r="BE21" s="825"/>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c r="CX21" s="87"/>
      <c r="CY21" s="87"/>
      <c r="CZ21" s="87"/>
      <c r="DA21" s="87"/>
      <c r="DB21" s="87"/>
      <c r="DC21" s="87"/>
      <c r="DD21" s="87"/>
      <c r="DE21" s="87"/>
      <c r="DF21" s="87"/>
      <c r="DG21" s="87"/>
      <c r="DH21" s="87"/>
      <c r="DI21" s="87"/>
      <c r="DJ21" s="87"/>
      <c r="DK21" s="87"/>
      <c r="DL21" s="87"/>
      <c r="DM21" s="87"/>
      <c r="DN21" s="87"/>
      <c r="DO21" s="87"/>
      <c r="DP21" s="87"/>
      <c r="DQ21" s="87"/>
      <c r="DR21" s="87"/>
      <c r="DS21" s="87"/>
      <c r="DT21" s="87"/>
      <c r="DU21" s="87"/>
      <c r="DV21" s="87"/>
      <c r="DW21" s="87"/>
      <c r="DX21" s="87"/>
      <c r="DY21" s="87"/>
      <c r="DZ21" s="87"/>
    </row>
    <row r="22" spans="2:130" ht="15.95" customHeight="1" x14ac:dyDescent="0.25">
      <c r="B22" s="87"/>
      <c r="C22" s="87"/>
      <c r="D22" s="98"/>
      <c r="E22" s="97" t="s">
        <v>165</v>
      </c>
      <c r="F22" s="126">
        <f>CHOOSE(table,resa!A347,resa!A347/365,resa!A348,resa!B347,resa!B347/365,resa!B348,resa!C347,resa!C347/365,resa!C348)*currency</f>
        <v>50.694459000000002</v>
      </c>
      <c r="G22" s="127">
        <f>CHOOSE(table,resb!A347,resb!A347/365,resb!A348,resb!B347,resb!B347/365,resb!B348,resb!C347,resb!C347/365,resb!C348)*currency</f>
        <v>50.694459000000002</v>
      </c>
      <c r="H22" s="144">
        <f t="shared" si="1"/>
        <v>0</v>
      </c>
      <c r="I22" s="87"/>
      <c r="J22" s="87"/>
      <c r="K22" s="97" t="s">
        <v>333</v>
      </c>
      <c r="L22" s="126">
        <f>CHOOSE(tabl,resa!A356,resa!B356,resa!C356)*currency</f>
        <v>1886.110275</v>
      </c>
      <c r="M22" s="127">
        <f>CHOOSE(tabl,resb!A356,resb!B356,resb!C356)*currency</f>
        <v>1886.11025</v>
      </c>
      <c r="N22" s="144">
        <f t="shared" si="2"/>
        <v>-2.5000000050567905E-5</v>
      </c>
      <c r="O22" s="110"/>
      <c r="P22" s="656"/>
      <c r="Q22" s="721"/>
      <c r="R22" s="721"/>
      <c r="S22" s="658"/>
      <c r="T22" s="658"/>
      <c r="U22" s="656"/>
      <c r="V22" s="92"/>
      <c r="W22" s="812"/>
      <c r="X22" s="812"/>
      <c r="Y22" s="812"/>
      <c r="Z22" s="812"/>
      <c r="AA22" s="825"/>
      <c r="AB22" s="825"/>
      <c r="AC22" s="825"/>
      <c r="AD22" s="825"/>
      <c r="AE22" s="825"/>
      <c r="AF22" s="825"/>
      <c r="AG22" s="825"/>
      <c r="AH22" s="825"/>
      <c r="AI22" s="825"/>
      <c r="AJ22" s="825"/>
      <c r="AK22" s="825"/>
      <c r="AL22" s="825"/>
      <c r="AM22" s="825"/>
      <c r="AN22" s="825"/>
      <c r="AO22" s="825"/>
      <c r="AP22" s="825"/>
      <c r="AQ22" s="825"/>
      <c r="AR22" s="825"/>
      <c r="AS22" s="825"/>
      <c r="AT22" s="825"/>
      <c r="AU22" s="825"/>
      <c r="AV22" s="825"/>
      <c r="AW22" s="825"/>
      <c r="AX22" s="825"/>
      <c r="AY22" s="825"/>
      <c r="AZ22" s="825"/>
      <c r="BA22" s="825"/>
      <c r="BB22" s="825"/>
      <c r="BC22" s="825"/>
      <c r="BD22" s="825"/>
      <c r="BE22" s="825"/>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c r="CX22" s="87"/>
      <c r="CY22" s="87"/>
      <c r="CZ22" s="87"/>
      <c r="DA22" s="87"/>
      <c r="DB22" s="87"/>
      <c r="DC22" s="87"/>
      <c r="DD22" s="87"/>
      <c r="DE22" s="87"/>
      <c r="DF22" s="87"/>
      <c r="DG22" s="87"/>
      <c r="DH22" s="87"/>
      <c r="DI22" s="87"/>
      <c r="DJ22" s="87"/>
      <c r="DK22" s="87"/>
      <c r="DL22" s="87"/>
      <c r="DM22" s="87"/>
      <c r="DN22" s="87"/>
      <c r="DO22" s="87"/>
      <c r="DP22" s="87"/>
      <c r="DQ22" s="87"/>
      <c r="DR22" s="87"/>
      <c r="DS22" s="87"/>
      <c r="DT22" s="87"/>
      <c r="DU22" s="87"/>
      <c r="DV22" s="87"/>
      <c r="DW22" s="87"/>
      <c r="DX22" s="87"/>
      <c r="DY22" s="87"/>
      <c r="DZ22" s="87"/>
    </row>
    <row r="23" spans="2:130" ht="15.95" customHeight="1" x14ac:dyDescent="0.25">
      <c r="B23" s="87"/>
      <c r="C23" s="87"/>
      <c r="D23" s="98"/>
      <c r="E23" s="97" t="s">
        <v>167</v>
      </c>
      <c r="F23" s="126">
        <f>CHOOSE(table,resa!A309,resa!A309/365,resa!A310,resa!B309,resa!B309/365,resa!B310,resa!C309,resa!C309/365,resa!C310)*currency</f>
        <v>21010.716004000002</v>
      </c>
      <c r="G23" s="127">
        <f>CHOOSE(table,resb!A309,resb!A309/365,resb!A310,resb!B309,resb!B309/365,resb!B310,resb!C309,resb!C309/365,resb!C310)*currency</f>
        <v>21010.716004000002</v>
      </c>
      <c r="H23" s="144">
        <f t="shared" si="1"/>
        <v>0</v>
      </c>
      <c r="I23" s="87"/>
      <c r="J23" s="87"/>
      <c r="K23" s="97" t="s">
        <v>116</v>
      </c>
      <c r="L23" s="126">
        <f>CHOOSE(tabl,resa!A359,resa!B359,resa!C359)*currency</f>
        <v>723.66087800000003</v>
      </c>
      <c r="M23" s="127">
        <f>CHOOSE(tabl,resb!A359,resb!B359,resb!C359)*currency</f>
        <v>723.66087800000003</v>
      </c>
      <c r="N23" s="144">
        <f t="shared" si="2"/>
        <v>0</v>
      </c>
      <c r="O23" s="91"/>
      <c r="P23" s="656"/>
      <c r="Q23" s="721"/>
      <c r="R23" s="721"/>
      <c r="S23" s="658"/>
      <c r="T23" s="658"/>
      <c r="U23" s="656"/>
      <c r="V23" s="92"/>
      <c r="W23" s="812"/>
      <c r="X23" s="812"/>
      <c r="Y23" s="812"/>
      <c r="Z23" s="812"/>
      <c r="AA23" s="825"/>
      <c r="AB23" s="825"/>
      <c r="AC23" s="825"/>
      <c r="AD23" s="825"/>
      <c r="AE23" s="825"/>
      <c r="AF23" s="825"/>
      <c r="AG23" s="825"/>
      <c r="AH23" s="825"/>
      <c r="AI23" s="825"/>
      <c r="AJ23" s="825"/>
      <c r="AK23" s="825"/>
      <c r="AL23" s="825"/>
      <c r="AM23" s="825"/>
      <c r="AN23" s="825"/>
      <c r="AO23" s="825"/>
      <c r="AP23" s="825"/>
      <c r="AQ23" s="825"/>
      <c r="AR23" s="825"/>
      <c r="AS23" s="825"/>
      <c r="AT23" s="825"/>
      <c r="AU23" s="825"/>
      <c r="AV23" s="825"/>
      <c r="AW23" s="825"/>
      <c r="AX23" s="825"/>
      <c r="AY23" s="825"/>
      <c r="AZ23" s="825"/>
      <c r="BA23" s="825"/>
      <c r="BB23" s="825"/>
      <c r="BC23" s="825"/>
      <c r="BD23" s="825"/>
      <c r="BE23" s="825"/>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c r="CX23" s="87"/>
      <c r="CY23" s="87"/>
      <c r="CZ23" s="87"/>
      <c r="DA23" s="87"/>
      <c r="DB23" s="87"/>
      <c r="DC23" s="87"/>
      <c r="DD23" s="87"/>
      <c r="DE23" s="87"/>
      <c r="DF23" s="87"/>
      <c r="DG23" s="87"/>
      <c r="DH23" s="87"/>
      <c r="DI23" s="87"/>
      <c r="DJ23" s="87"/>
      <c r="DK23" s="87"/>
      <c r="DL23" s="87"/>
      <c r="DM23" s="87"/>
      <c r="DN23" s="87"/>
      <c r="DO23" s="87"/>
      <c r="DP23" s="87"/>
      <c r="DQ23" s="87"/>
      <c r="DR23" s="87"/>
      <c r="DS23" s="87"/>
      <c r="DT23" s="87"/>
      <c r="DU23" s="87"/>
      <c r="DV23" s="87"/>
      <c r="DW23" s="87"/>
      <c r="DX23" s="87"/>
      <c r="DY23" s="87"/>
      <c r="DZ23" s="87"/>
    </row>
    <row r="24" spans="2:130" ht="15.95" customHeight="1" x14ac:dyDescent="0.25">
      <c r="B24" s="87"/>
      <c r="C24" s="87"/>
      <c r="D24" s="87"/>
      <c r="E24" s="87"/>
      <c r="F24" s="669"/>
      <c r="G24" s="54"/>
      <c r="H24" s="113"/>
      <c r="I24" s="87"/>
      <c r="J24" s="87"/>
      <c r="K24" s="97" t="s">
        <v>115</v>
      </c>
      <c r="L24" s="111">
        <f>CHOOSE(tabl,resa!A354,resa!B354,resa!C354)/365*currency</f>
        <v>3.7477952876712326</v>
      </c>
      <c r="M24" s="112">
        <f>CHOOSE(tabl,resb!A354,resb!B354,resb!C354)/365*currency</f>
        <v>3.7477952876712326</v>
      </c>
      <c r="N24" s="634">
        <f t="shared" si="2"/>
        <v>0</v>
      </c>
      <c r="O24" s="91"/>
      <c r="P24" s="657"/>
      <c r="Q24" s="721"/>
      <c r="R24" s="721"/>
      <c r="S24" s="719"/>
      <c r="T24" s="719"/>
      <c r="U24" s="656"/>
      <c r="V24" s="92"/>
      <c r="W24" s="812"/>
      <c r="X24" s="812"/>
      <c r="Y24" s="812"/>
      <c r="Z24" s="812"/>
      <c r="AA24" s="825"/>
      <c r="AB24" s="825"/>
      <c r="AC24" s="825"/>
      <c r="AD24" s="825"/>
      <c r="AE24" s="825"/>
      <c r="AF24" s="825"/>
      <c r="AG24" s="825"/>
      <c r="AH24" s="825"/>
      <c r="AI24" s="825"/>
      <c r="AJ24" s="825"/>
      <c r="AK24" s="825"/>
      <c r="AL24" s="825"/>
      <c r="AM24" s="825"/>
      <c r="AN24" s="825"/>
      <c r="AO24" s="825"/>
      <c r="AP24" s="825"/>
      <c r="AQ24" s="825"/>
      <c r="AR24" s="825"/>
      <c r="AS24" s="825"/>
      <c r="AT24" s="825"/>
      <c r="AU24" s="825"/>
      <c r="AV24" s="825"/>
      <c r="AW24" s="825"/>
      <c r="AX24" s="825"/>
      <c r="AY24" s="825"/>
      <c r="AZ24" s="825"/>
      <c r="BA24" s="825"/>
      <c r="BB24" s="825"/>
      <c r="BC24" s="825"/>
      <c r="BD24" s="825"/>
      <c r="BE24" s="825"/>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c r="CX24" s="87"/>
      <c r="CY24" s="87"/>
      <c r="CZ24" s="87"/>
      <c r="DA24" s="87"/>
      <c r="DB24" s="87"/>
      <c r="DC24" s="87"/>
      <c r="DD24" s="87"/>
      <c r="DE24" s="87"/>
      <c r="DF24" s="87"/>
      <c r="DG24" s="87"/>
      <c r="DH24" s="87"/>
      <c r="DI24" s="87"/>
      <c r="DJ24" s="87"/>
      <c r="DK24" s="87"/>
      <c r="DL24" s="87"/>
      <c r="DM24" s="87"/>
      <c r="DN24" s="87"/>
      <c r="DO24" s="87"/>
      <c r="DP24" s="87"/>
      <c r="DQ24" s="87"/>
      <c r="DR24" s="87"/>
      <c r="DS24" s="87"/>
      <c r="DT24" s="87"/>
      <c r="DU24" s="87"/>
      <c r="DV24" s="87"/>
      <c r="DW24" s="87"/>
      <c r="DX24" s="87"/>
      <c r="DY24" s="87"/>
      <c r="DZ24" s="87"/>
    </row>
    <row r="25" spans="2:130" ht="15.95" customHeight="1" x14ac:dyDescent="0.25">
      <c r="B25" s="87"/>
      <c r="C25" s="87"/>
      <c r="D25" s="87"/>
      <c r="E25" s="87"/>
      <c r="F25" s="116"/>
      <c r="G25" s="114"/>
      <c r="H25" s="114"/>
      <c r="I25" s="87"/>
      <c r="J25" s="87"/>
      <c r="K25" s="97" t="s">
        <v>117</v>
      </c>
      <c r="L25" s="111">
        <f>CHOOSE(tabl,resa!A355,resa!B355,resa!C355)/365*currency</f>
        <v>8.3919106136986308</v>
      </c>
      <c r="M25" s="112">
        <f>CHOOSE(tabl,resb!A355,resb!B355,resb!C355)/365*currency</f>
        <v>8.3919106136986308</v>
      </c>
      <c r="N25" s="634">
        <f t="shared" si="2"/>
        <v>0</v>
      </c>
      <c r="O25" s="91"/>
      <c r="P25" s="133"/>
      <c r="Q25" s="725"/>
      <c r="R25" s="725"/>
      <c r="S25" s="724"/>
      <c r="T25" s="724"/>
      <c r="U25" s="134"/>
      <c r="V25" s="92"/>
      <c r="W25" s="812"/>
      <c r="X25" s="812"/>
      <c r="Y25" s="812"/>
      <c r="Z25" s="812"/>
      <c r="AA25" s="825"/>
      <c r="AB25" s="825"/>
      <c r="AC25" s="825"/>
      <c r="AD25" s="825"/>
      <c r="AE25" s="825"/>
      <c r="AF25" s="825"/>
      <c r="AG25" s="825"/>
      <c r="AH25" s="825"/>
      <c r="AI25" s="825"/>
      <c r="AJ25" s="825"/>
      <c r="AK25" s="825"/>
      <c r="AL25" s="825"/>
      <c r="AM25" s="825"/>
      <c r="AN25" s="825"/>
      <c r="AO25" s="825"/>
      <c r="AP25" s="825"/>
      <c r="AQ25" s="825"/>
      <c r="AR25" s="825"/>
      <c r="AS25" s="825"/>
      <c r="AT25" s="825"/>
      <c r="AU25" s="825"/>
      <c r="AV25" s="825"/>
      <c r="AW25" s="825"/>
      <c r="AX25" s="825"/>
      <c r="AY25" s="825"/>
      <c r="AZ25" s="825"/>
      <c r="BA25" s="825"/>
      <c r="BB25" s="825"/>
      <c r="BC25" s="825"/>
      <c r="BD25" s="825"/>
      <c r="BE25" s="825"/>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c r="CX25" s="87"/>
      <c r="CY25" s="87"/>
      <c r="CZ25" s="87"/>
      <c r="DA25" s="87"/>
      <c r="DB25" s="87"/>
      <c r="DC25" s="87"/>
      <c r="DD25" s="87"/>
      <c r="DE25" s="87"/>
      <c r="DF25" s="87"/>
      <c r="DG25" s="87"/>
      <c r="DH25" s="87"/>
      <c r="DI25" s="87"/>
      <c r="DJ25" s="87"/>
      <c r="DK25" s="87"/>
      <c r="DL25" s="87"/>
      <c r="DM25" s="87"/>
      <c r="DN25" s="87"/>
      <c r="DO25" s="87"/>
      <c r="DP25" s="87"/>
      <c r="DQ25" s="87"/>
      <c r="DR25" s="87"/>
      <c r="DS25" s="87"/>
      <c r="DT25" s="87"/>
      <c r="DU25" s="87"/>
      <c r="DV25" s="87"/>
      <c r="DW25" s="87"/>
      <c r="DX25" s="87"/>
      <c r="DY25" s="87"/>
      <c r="DZ25" s="87"/>
    </row>
    <row r="26" spans="2:130" ht="15.95" customHeight="1" x14ac:dyDescent="0.25">
      <c r="B26" s="87"/>
      <c r="C26" s="87"/>
      <c r="D26" s="87"/>
      <c r="E26" s="87"/>
      <c r="F26" s="669"/>
      <c r="G26" s="669"/>
      <c r="H26" s="113"/>
      <c r="I26" s="87"/>
      <c r="J26" s="87"/>
      <c r="K26" s="97" t="s">
        <v>112</v>
      </c>
      <c r="L26" s="111">
        <f>(resa!A311-resa!A313)/365</f>
        <v>6.5389589041095899</v>
      </c>
      <c r="M26" s="112">
        <f>(resb!A311-resb!A313)/365</f>
        <v>6.5389589041095899</v>
      </c>
      <c r="N26" s="634">
        <f t="shared" si="2"/>
        <v>0</v>
      </c>
      <c r="O26" s="87"/>
      <c r="P26" s="87"/>
      <c r="Q26" s="87"/>
      <c r="R26" s="87"/>
      <c r="S26" s="87"/>
      <c r="T26" s="87"/>
      <c r="U26" s="87"/>
      <c r="V26" s="42"/>
      <c r="W26" s="812"/>
      <c r="X26" s="812"/>
      <c r="Y26" s="812"/>
      <c r="Z26" s="812"/>
      <c r="AA26" s="825"/>
      <c r="AB26" s="825"/>
      <c r="AC26" s="825"/>
      <c r="AD26" s="825"/>
      <c r="AE26" s="825"/>
      <c r="AF26" s="825"/>
      <c r="AG26" s="825"/>
      <c r="AH26" s="825"/>
      <c r="AI26" s="825"/>
      <c r="AJ26" s="825"/>
      <c r="AK26" s="825"/>
      <c r="AL26" s="825"/>
      <c r="AM26" s="825"/>
      <c r="AN26" s="825"/>
      <c r="AO26" s="825"/>
      <c r="AP26" s="825"/>
      <c r="AQ26" s="825"/>
      <c r="AR26" s="825"/>
      <c r="AS26" s="825"/>
      <c r="AT26" s="825"/>
      <c r="AU26" s="825"/>
      <c r="AV26" s="825"/>
      <c r="AW26" s="825"/>
      <c r="AX26" s="825"/>
      <c r="AY26" s="825"/>
      <c r="AZ26" s="825"/>
      <c r="BA26" s="825"/>
      <c r="BB26" s="825"/>
      <c r="BC26" s="825"/>
      <c r="BD26" s="825"/>
      <c r="BE26" s="825"/>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c r="CX26" s="87"/>
      <c r="CY26" s="87"/>
      <c r="CZ26" s="87"/>
      <c r="DA26" s="87"/>
      <c r="DB26" s="87"/>
      <c r="DC26" s="87"/>
      <c r="DD26" s="87"/>
      <c r="DE26" s="87"/>
      <c r="DF26" s="87"/>
      <c r="DG26" s="87"/>
      <c r="DH26" s="87"/>
      <c r="DI26" s="87"/>
      <c r="DJ26" s="87"/>
      <c r="DK26" s="87"/>
      <c r="DL26" s="87"/>
      <c r="DM26" s="87"/>
      <c r="DN26" s="87"/>
      <c r="DO26" s="87"/>
      <c r="DP26" s="87"/>
      <c r="DQ26" s="87"/>
      <c r="DR26" s="87"/>
      <c r="DS26" s="87"/>
      <c r="DT26" s="87"/>
      <c r="DU26" s="87"/>
      <c r="DV26" s="87"/>
      <c r="DW26" s="87"/>
      <c r="DX26" s="87"/>
      <c r="DY26" s="87"/>
      <c r="DZ26" s="87"/>
    </row>
    <row r="27" spans="2:130" ht="15.95" customHeight="1" x14ac:dyDescent="0.25">
      <c r="B27" s="87"/>
      <c r="C27" s="87"/>
      <c r="D27" s="87"/>
      <c r="E27" s="87"/>
      <c r="F27" s="116"/>
      <c r="G27" s="117"/>
      <c r="H27" s="117"/>
      <c r="I27" s="87"/>
      <c r="K27" s="644" t="s">
        <v>11</v>
      </c>
      <c r="L27" s="650">
        <f>IF(F8&lt;&gt;0,F4/F8,0)</f>
        <v>1.8327823249276134</v>
      </c>
      <c r="M27" s="651">
        <f>IF(G8&lt;&gt;0,G4/G8,0)</f>
        <v>1.8327823249276134</v>
      </c>
      <c r="N27" s="634">
        <f t="shared" si="2"/>
        <v>0</v>
      </c>
      <c r="O27" s="87"/>
      <c r="P27" s="87"/>
      <c r="Q27" s="87"/>
      <c r="R27" s="87"/>
      <c r="S27" s="87"/>
      <c r="T27" s="87"/>
      <c r="U27" s="87"/>
      <c r="V27" s="42"/>
      <c r="W27" s="812"/>
      <c r="X27" s="812"/>
      <c r="Y27" s="812"/>
      <c r="Z27" s="812"/>
      <c r="AA27" s="825"/>
      <c r="AB27" s="825"/>
      <c r="AC27" s="825"/>
      <c r="AD27" s="825"/>
      <c r="AE27" s="825"/>
      <c r="AF27" s="825"/>
      <c r="AG27" s="825"/>
      <c r="AH27" s="825"/>
      <c r="AI27" s="825"/>
      <c r="AJ27" s="825"/>
      <c r="AK27" s="825"/>
      <c r="AL27" s="825"/>
      <c r="AM27" s="825"/>
      <c r="AN27" s="825"/>
      <c r="AO27" s="825"/>
      <c r="AP27" s="825"/>
      <c r="AQ27" s="825"/>
      <c r="AR27" s="825"/>
      <c r="AS27" s="825"/>
      <c r="AT27" s="825"/>
      <c r="AU27" s="825"/>
      <c r="AV27" s="825"/>
      <c r="AW27" s="825"/>
      <c r="AX27" s="825"/>
      <c r="AY27" s="825"/>
      <c r="AZ27" s="825"/>
      <c r="BA27" s="825"/>
      <c r="BB27" s="825"/>
      <c r="BC27" s="825"/>
      <c r="BD27" s="825"/>
      <c r="BE27" s="825"/>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c r="CX27" s="87"/>
      <c r="CY27" s="87"/>
      <c r="CZ27" s="87"/>
      <c r="DA27" s="87"/>
      <c r="DB27" s="87"/>
      <c r="DC27" s="87"/>
      <c r="DD27" s="87"/>
      <c r="DE27" s="87"/>
      <c r="DF27" s="87"/>
      <c r="DG27" s="87"/>
      <c r="DH27" s="87"/>
      <c r="DI27" s="87"/>
      <c r="DJ27" s="87"/>
      <c r="DK27" s="87"/>
      <c r="DL27" s="87"/>
      <c r="DM27" s="87"/>
      <c r="DN27" s="87"/>
      <c r="DO27" s="87"/>
      <c r="DP27" s="87"/>
      <c r="DQ27" s="87"/>
      <c r="DR27" s="87"/>
      <c r="DS27" s="87"/>
      <c r="DT27" s="87"/>
      <c r="DU27" s="87"/>
      <c r="DV27" s="87"/>
      <c r="DW27" s="87"/>
      <c r="DX27" s="87"/>
      <c r="DY27" s="87"/>
      <c r="DZ27" s="87"/>
    </row>
    <row r="28" spans="2:130" ht="15.95" customHeight="1" x14ac:dyDescent="0.25">
      <c r="B28" s="87"/>
      <c r="C28" s="87"/>
      <c r="D28" s="87"/>
      <c r="E28" s="57"/>
      <c r="F28" s="1054"/>
      <c r="G28" s="117"/>
      <c r="H28" s="117"/>
      <c r="I28" s="87"/>
      <c r="J28" s="846"/>
      <c r="K28" s="847"/>
      <c r="L28" s="846"/>
      <c r="M28" s="846"/>
      <c r="N28" s="846"/>
      <c r="O28" s="87"/>
      <c r="P28" s="87"/>
      <c r="Q28" s="87"/>
      <c r="R28" s="87"/>
      <c r="S28" s="87"/>
      <c r="T28" s="87"/>
      <c r="U28" s="87"/>
      <c r="V28" s="42"/>
      <c r="W28" s="812"/>
      <c r="X28" s="812"/>
      <c r="Y28" s="812"/>
      <c r="Z28" s="812"/>
      <c r="AA28" s="825"/>
      <c r="AB28" s="825"/>
      <c r="AC28" s="825"/>
      <c r="AD28" s="825"/>
      <c r="AE28" s="825"/>
      <c r="AF28" s="825"/>
      <c r="AG28" s="825"/>
      <c r="AH28" s="825"/>
      <c r="AI28" s="825"/>
      <c r="AJ28" s="825"/>
      <c r="AK28" s="825"/>
      <c r="AL28" s="825"/>
      <c r="AM28" s="825"/>
      <c r="AN28" s="825"/>
      <c r="AO28" s="825"/>
      <c r="AP28" s="825"/>
      <c r="AQ28" s="825"/>
      <c r="AR28" s="825"/>
      <c r="AS28" s="825"/>
      <c r="AT28" s="825"/>
      <c r="AU28" s="825"/>
      <c r="AV28" s="825"/>
      <c r="AW28" s="825"/>
      <c r="AX28" s="825"/>
      <c r="AY28" s="825"/>
      <c r="AZ28" s="825"/>
      <c r="BA28" s="825"/>
      <c r="BB28" s="825"/>
      <c r="BC28" s="825"/>
      <c r="BD28" s="825"/>
      <c r="BE28" s="825"/>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c r="CX28" s="87"/>
      <c r="CY28" s="87"/>
      <c r="CZ28" s="87"/>
      <c r="DA28" s="87"/>
      <c r="DB28" s="87"/>
      <c r="DC28" s="87"/>
      <c r="DD28" s="87"/>
      <c r="DE28" s="87"/>
      <c r="DF28" s="87"/>
      <c r="DG28" s="87"/>
      <c r="DH28" s="87"/>
      <c r="DI28" s="87"/>
      <c r="DJ28" s="87"/>
      <c r="DK28" s="87"/>
      <c r="DL28" s="87"/>
      <c r="DM28" s="87"/>
      <c r="DN28" s="87"/>
      <c r="DO28" s="87"/>
      <c r="DP28" s="87"/>
      <c r="DQ28" s="87"/>
      <c r="DR28" s="87"/>
      <c r="DS28" s="87"/>
      <c r="DT28" s="87"/>
      <c r="DU28" s="87"/>
      <c r="DV28" s="87"/>
      <c r="DW28" s="87"/>
      <c r="DX28" s="87"/>
      <c r="DY28" s="87"/>
      <c r="DZ28" s="87"/>
    </row>
    <row r="29" spans="2:130" ht="15.95" customHeight="1" x14ac:dyDescent="0.25">
      <c r="B29" s="87"/>
      <c r="C29" s="87"/>
      <c r="D29" s="87"/>
      <c r="E29" s="87"/>
      <c r="F29" s="118"/>
      <c r="G29" s="118"/>
      <c r="H29" s="117"/>
      <c r="I29" s="117"/>
      <c r="J29" s="846"/>
      <c r="K29" s="847"/>
      <c r="L29" s="846"/>
      <c r="M29" s="846"/>
      <c r="N29" s="846"/>
      <c r="O29" s="87"/>
      <c r="P29" s="87"/>
      <c r="Q29" s="87"/>
      <c r="R29" s="87"/>
      <c r="S29" s="87"/>
      <c r="T29" s="87"/>
      <c r="U29" s="87"/>
      <c r="V29" s="42"/>
      <c r="W29" s="812"/>
      <c r="X29" s="812"/>
      <c r="Y29" s="812"/>
      <c r="Z29" s="812"/>
      <c r="AA29" s="825"/>
      <c r="AB29" s="825"/>
      <c r="AC29" s="825"/>
      <c r="AD29" s="825"/>
      <c r="AE29" s="825"/>
      <c r="AF29" s="825"/>
      <c r="AG29" s="825"/>
      <c r="AH29" s="825"/>
      <c r="AI29" s="825"/>
      <c r="AJ29" s="825"/>
      <c r="AK29" s="825"/>
      <c r="AL29" s="825"/>
      <c r="AM29" s="825"/>
      <c r="AN29" s="825"/>
      <c r="AO29" s="825"/>
      <c r="AP29" s="825"/>
      <c r="AQ29" s="825"/>
      <c r="AR29" s="825"/>
      <c r="AS29" s="825"/>
      <c r="AT29" s="825"/>
      <c r="AU29" s="825"/>
      <c r="AV29" s="825"/>
      <c r="AW29" s="825"/>
      <c r="AX29" s="825"/>
      <c r="AY29" s="825"/>
      <c r="AZ29" s="825"/>
      <c r="BA29" s="825"/>
      <c r="BB29" s="825"/>
      <c r="BC29" s="825"/>
      <c r="BD29" s="825"/>
      <c r="BE29" s="825"/>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c r="CX29" s="87"/>
      <c r="CY29" s="87"/>
      <c r="CZ29" s="87"/>
      <c r="DA29" s="87"/>
      <c r="DB29" s="87"/>
      <c r="DC29" s="87"/>
      <c r="DD29" s="87"/>
      <c r="DE29" s="87"/>
      <c r="DF29" s="87"/>
      <c r="DG29" s="87"/>
      <c r="DH29" s="87"/>
      <c r="DI29" s="87"/>
      <c r="DJ29" s="87"/>
      <c r="DK29" s="87"/>
      <c r="DL29" s="87"/>
      <c r="DM29" s="87"/>
      <c r="DN29" s="87"/>
      <c r="DO29" s="87"/>
      <c r="DP29" s="87"/>
      <c r="DQ29" s="87"/>
      <c r="DR29" s="87"/>
      <c r="DS29" s="87"/>
      <c r="DT29" s="87"/>
      <c r="DU29" s="87"/>
      <c r="DV29" s="87"/>
      <c r="DW29" s="87"/>
      <c r="DX29" s="87"/>
      <c r="DY29" s="87"/>
      <c r="DZ29" s="87"/>
    </row>
    <row r="30" spans="2:130" ht="15.95" customHeight="1" x14ac:dyDescent="0.25">
      <c r="B30" s="87"/>
      <c r="C30" s="87"/>
      <c r="D30" s="87"/>
      <c r="E30" s="87"/>
      <c r="F30" s="117"/>
      <c r="G30" s="117"/>
      <c r="H30" s="117"/>
      <c r="I30" s="117"/>
      <c r="J30" s="846"/>
      <c r="K30" s="847"/>
      <c r="L30" s="846"/>
      <c r="M30" s="846"/>
      <c r="N30" s="846"/>
      <c r="O30" s="87"/>
      <c r="P30" s="87"/>
      <c r="Q30" s="87"/>
      <c r="R30" s="87"/>
      <c r="S30" s="87"/>
      <c r="T30" s="87"/>
      <c r="U30" s="87"/>
      <c r="V30" s="42"/>
      <c r="W30" s="812"/>
      <c r="X30" s="812"/>
      <c r="Y30" s="812"/>
      <c r="Z30" s="812"/>
      <c r="AA30" s="825"/>
      <c r="AB30" s="825"/>
      <c r="AC30" s="825"/>
      <c r="AD30" s="825"/>
      <c r="AE30" s="825"/>
      <c r="AF30" s="825"/>
      <c r="AG30" s="825"/>
      <c r="AH30" s="825"/>
      <c r="AI30" s="825"/>
      <c r="AJ30" s="825"/>
      <c r="AK30" s="825"/>
      <c r="AL30" s="825"/>
      <c r="AM30" s="825"/>
      <c r="AN30" s="825"/>
      <c r="AO30" s="825"/>
      <c r="AP30" s="825"/>
      <c r="AQ30" s="825"/>
      <c r="AR30" s="825"/>
      <c r="AS30" s="825"/>
      <c r="AT30" s="825"/>
      <c r="AU30" s="825"/>
      <c r="AV30" s="825"/>
      <c r="AW30" s="825"/>
      <c r="AX30" s="825"/>
      <c r="AY30" s="825"/>
      <c r="AZ30" s="825"/>
      <c r="BA30" s="825"/>
      <c r="BB30" s="825"/>
      <c r="BC30" s="825"/>
      <c r="BD30" s="825"/>
      <c r="BE30" s="825"/>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c r="CX30" s="87"/>
      <c r="CY30" s="87"/>
      <c r="CZ30" s="87"/>
      <c r="DA30" s="87"/>
      <c r="DB30" s="87"/>
      <c r="DC30" s="87"/>
      <c r="DD30" s="87"/>
      <c r="DE30" s="87"/>
      <c r="DF30" s="87"/>
      <c r="DG30" s="87"/>
      <c r="DH30" s="87"/>
      <c r="DI30" s="87"/>
      <c r="DJ30" s="87"/>
      <c r="DK30" s="87"/>
      <c r="DL30" s="87"/>
      <c r="DM30" s="87"/>
      <c r="DN30" s="87"/>
      <c r="DO30" s="87"/>
      <c r="DP30" s="87"/>
      <c r="DQ30" s="87"/>
      <c r="DR30" s="87"/>
      <c r="DS30" s="87"/>
      <c r="DT30" s="87"/>
      <c r="DU30" s="87"/>
      <c r="DV30" s="87"/>
      <c r="DW30" s="87"/>
      <c r="DX30" s="87"/>
      <c r="DY30" s="87"/>
      <c r="DZ30" s="87"/>
    </row>
    <row r="31" spans="2:130" ht="15.95" customHeight="1" x14ac:dyDescent="0.25">
      <c r="B31" s="87"/>
      <c r="C31" s="87"/>
      <c r="D31" s="87"/>
      <c r="E31" s="87"/>
      <c r="F31" s="87"/>
      <c r="G31" s="87"/>
      <c r="H31" s="113"/>
      <c r="I31" s="87"/>
      <c r="J31" s="87"/>
      <c r="K31" s="113"/>
      <c r="L31" s="87"/>
      <c r="M31" s="87"/>
      <c r="N31" s="87"/>
      <c r="O31" s="87"/>
      <c r="P31" s="87"/>
      <c r="Q31" s="87"/>
      <c r="R31" s="87"/>
      <c r="S31" s="87"/>
      <c r="T31" s="87"/>
      <c r="U31" s="87"/>
      <c r="V31" s="42"/>
      <c r="W31" s="812"/>
      <c r="X31" s="812"/>
      <c r="Y31" s="812"/>
      <c r="Z31" s="812"/>
      <c r="AA31" s="825"/>
      <c r="AB31" s="825"/>
      <c r="AC31" s="825"/>
      <c r="AD31" s="825"/>
      <c r="AE31" s="825"/>
      <c r="AF31" s="825"/>
      <c r="AG31" s="825"/>
      <c r="AH31" s="825"/>
      <c r="AI31" s="825"/>
      <c r="AJ31" s="825"/>
      <c r="AK31" s="825"/>
      <c r="AL31" s="825"/>
      <c r="AM31" s="825"/>
      <c r="AN31" s="825"/>
      <c r="AO31" s="825"/>
      <c r="AP31" s="825"/>
      <c r="AQ31" s="825"/>
      <c r="AR31" s="825"/>
      <c r="AS31" s="825"/>
      <c r="AT31" s="825"/>
      <c r="AU31" s="825"/>
      <c r="AV31" s="825"/>
      <c r="AW31" s="825"/>
      <c r="AX31" s="825"/>
      <c r="AY31" s="825"/>
      <c r="AZ31" s="825"/>
      <c r="BA31" s="825"/>
      <c r="BB31" s="825"/>
      <c r="BC31" s="825"/>
      <c r="BD31" s="825"/>
      <c r="BE31" s="825"/>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c r="CX31" s="87"/>
      <c r="CY31" s="87"/>
      <c r="CZ31" s="87"/>
      <c r="DA31" s="87"/>
      <c r="DB31" s="87"/>
      <c r="DC31" s="87"/>
      <c r="DD31" s="87"/>
      <c r="DE31" s="87"/>
      <c r="DF31" s="87"/>
      <c r="DG31" s="87"/>
      <c r="DH31" s="87"/>
      <c r="DI31" s="87"/>
      <c r="DJ31" s="87"/>
      <c r="DK31" s="87"/>
      <c r="DL31" s="87"/>
      <c r="DM31" s="87"/>
      <c r="DN31" s="87"/>
      <c r="DO31" s="87"/>
      <c r="DP31" s="87"/>
      <c r="DQ31" s="87"/>
      <c r="DR31" s="87"/>
      <c r="DS31" s="87"/>
      <c r="DT31" s="87"/>
      <c r="DU31" s="87"/>
      <c r="DV31" s="87"/>
      <c r="DW31" s="87"/>
      <c r="DX31" s="87"/>
      <c r="DY31" s="87"/>
      <c r="DZ31" s="87"/>
    </row>
    <row r="32" spans="2:130" ht="15.95" customHeight="1" x14ac:dyDescent="0.25">
      <c r="B32" s="87"/>
      <c r="C32" s="87"/>
      <c r="D32" s="87"/>
      <c r="E32" s="87"/>
      <c r="F32" s="87"/>
      <c r="G32" s="87"/>
      <c r="H32" s="113"/>
      <c r="I32" s="87"/>
      <c r="J32" s="87"/>
      <c r="K32" s="113"/>
      <c r="L32" s="87"/>
      <c r="M32" s="87"/>
      <c r="N32" s="87"/>
      <c r="O32" s="87"/>
      <c r="P32" s="87"/>
      <c r="Q32" s="87"/>
      <c r="R32" s="87"/>
      <c r="S32" s="87"/>
      <c r="T32" s="87"/>
      <c r="U32" s="87"/>
      <c r="V32" s="42"/>
      <c r="W32" s="812"/>
      <c r="X32" s="812"/>
      <c r="Y32" s="812"/>
      <c r="Z32" s="812"/>
      <c r="AA32" s="825"/>
      <c r="AB32" s="825"/>
      <c r="AC32" s="825"/>
      <c r="AD32" s="825"/>
      <c r="AE32" s="825"/>
      <c r="AF32" s="825"/>
      <c r="AG32" s="825"/>
      <c r="AH32" s="825"/>
      <c r="AI32" s="825"/>
      <c r="AJ32" s="825"/>
      <c r="AK32" s="825"/>
      <c r="AL32" s="825"/>
      <c r="AM32" s="825"/>
      <c r="AN32" s="825"/>
      <c r="AO32" s="825"/>
      <c r="AP32" s="825"/>
      <c r="AQ32" s="825"/>
      <c r="AR32" s="825"/>
      <c r="AS32" s="825"/>
      <c r="AT32" s="825"/>
      <c r="AU32" s="825"/>
      <c r="AV32" s="825"/>
      <c r="AW32" s="825"/>
      <c r="AX32" s="825"/>
      <c r="AY32" s="825"/>
      <c r="AZ32" s="825"/>
      <c r="BA32" s="825"/>
      <c r="BB32" s="825"/>
      <c r="BC32" s="825"/>
      <c r="BD32" s="825"/>
      <c r="BE32" s="825"/>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c r="CX32" s="87"/>
      <c r="CY32" s="87"/>
      <c r="CZ32" s="87"/>
      <c r="DA32" s="87"/>
      <c r="DB32" s="87"/>
      <c r="DC32" s="87"/>
      <c r="DD32" s="87"/>
      <c r="DE32" s="87"/>
      <c r="DF32" s="87"/>
      <c r="DG32" s="87"/>
      <c r="DH32" s="87"/>
      <c r="DI32" s="87"/>
      <c r="DJ32" s="87"/>
      <c r="DK32" s="87"/>
      <c r="DL32" s="87"/>
      <c r="DM32" s="87"/>
      <c r="DN32" s="87"/>
      <c r="DO32" s="87"/>
      <c r="DP32" s="87"/>
      <c r="DQ32" s="87"/>
      <c r="DR32" s="87"/>
      <c r="DS32" s="87"/>
      <c r="DT32" s="87"/>
      <c r="DU32" s="87"/>
      <c r="DV32" s="87"/>
      <c r="DW32" s="87"/>
      <c r="DX32" s="87"/>
      <c r="DY32" s="87"/>
      <c r="DZ32" s="87"/>
    </row>
    <row r="33" spans="2:130" ht="15.95" customHeight="1" x14ac:dyDescent="0.25">
      <c r="B33" s="87"/>
      <c r="C33" s="87"/>
      <c r="D33" s="87"/>
      <c r="E33" s="87"/>
      <c r="F33" s="102"/>
      <c r="G33" s="87"/>
      <c r="H33" s="113"/>
      <c r="I33" s="87"/>
      <c r="J33" s="87"/>
      <c r="K33" s="113"/>
      <c r="L33" s="87"/>
      <c r="M33" s="87"/>
      <c r="N33" s="87"/>
      <c r="O33" s="87"/>
      <c r="P33" s="87"/>
      <c r="Q33" s="87"/>
      <c r="R33" s="87"/>
      <c r="S33" s="87"/>
      <c r="T33" s="87"/>
      <c r="U33" s="87"/>
      <c r="V33" s="42"/>
      <c r="W33" s="812"/>
      <c r="X33" s="812"/>
      <c r="Y33" s="812"/>
      <c r="Z33" s="812"/>
      <c r="AA33" s="825"/>
      <c r="AB33" s="825"/>
      <c r="AC33" s="825"/>
      <c r="AD33" s="825"/>
      <c r="AE33" s="825"/>
      <c r="AF33" s="825"/>
      <c r="AG33" s="825"/>
      <c r="AH33" s="825"/>
      <c r="AI33" s="825"/>
      <c r="AJ33" s="825"/>
      <c r="AK33" s="825"/>
      <c r="AL33" s="825"/>
      <c r="AM33" s="825"/>
      <c r="AN33" s="825"/>
      <c r="AO33" s="825"/>
      <c r="AP33" s="825"/>
      <c r="AQ33" s="825"/>
      <c r="AR33" s="825"/>
      <c r="AS33" s="825"/>
      <c r="AT33" s="825"/>
      <c r="AU33" s="825"/>
      <c r="AV33" s="825"/>
      <c r="AW33" s="825"/>
      <c r="AX33" s="825"/>
      <c r="AY33" s="825"/>
      <c r="AZ33" s="825"/>
      <c r="BA33" s="825"/>
      <c r="BB33" s="825"/>
      <c r="BC33" s="825"/>
      <c r="BD33" s="825"/>
      <c r="BE33" s="825"/>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c r="CX33" s="87"/>
      <c r="CY33" s="87"/>
      <c r="CZ33" s="87"/>
      <c r="DA33" s="87"/>
      <c r="DB33" s="87"/>
      <c r="DC33" s="87"/>
      <c r="DD33" s="87"/>
      <c r="DE33" s="87"/>
      <c r="DF33" s="87"/>
      <c r="DG33" s="87"/>
      <c r="DH33" s="87"/>
      <c r="DI33" s="87"/>
      <c r="DJ33" s="87"/>
      <c r="DK33" s="87"/>
      <c r="DL33" s="87"/>
      <c r="DM33" s="87"/>
      <c r="DN33" s="87"/>
      <c r="DO33" s="87"/>
      <c r="DP33" s="87"/>
      <c r="DQ33" s="87"/>
      <c r="DR33" s="87"/>
      <c r="DS33" s="87"/>
      <c r="DT33" s="87"/>
      <c r="DU33" s="87"/>
      <c r="DV33" s="87"/>
      <c r="DW33" s="87"/>
      <c r="DX33" s="87"/>
      <c r="DY33" s="87"/>
      <c r="DZ33" s="87"/>
    </row>
    <row r="34" spans="2:130" ht="15.95" customHeight="1" x14ac:dyDescent="0.25">
      <c r="B34" s="87"/>
      <c r="C34" s="87"/>
      <c r="D34" s="87"/>
      <c r="E34" s="87"/>
      <c r="F34" s="87"/>
      <c r="G34" s="87"/>
      <c r="H34" s="113"/>
      <c r="I34" s="87"/>
      <c r="J34" s="87"/>
      <c r="K34" s="113"/>
      <c r="L34" s="87"/>
      <c r="M34" s="87"/>
      <c r="N34" s="87"/>
      <c r="O34" s="87"/>
      <c r="P34" s="87"/>
      <c r="Q34" s="87"/>
      <c r="R34" s="87"/>
      <c r="S34" s="87"/>
      <c r="T34" s="87"/>
      <c r="U34" s="87"/>
      <c r="V34" s="42"/>
      <c r="W34" s="812"/>
      <c r="X34" s="812"/>
      <c r="Y34" s="812"/>
      <c r="Z34" s="812"/>
      <c r="AA34" s="825"/>
      <c r="AB34" s="825"/>
      <c r="AC34" s="825"/>
      <c r="AD34" s="825"/>
      <c r="AE34" s="825"/>
      <c r="AF34" s="825"/>
      <c r="AG34" s="825"/>
      <c r="AH34" s="825"/>
      <c r="AI34" s="825"/>
      <c r="AJ34" s="825"/>
      <c r="AK34" s="825"/>
      <c r="AL34" s="825"/>
      <c r="AM34" s="825"/>
      <c r="AN34" s="825"/>
      <c r="AO34" s="825"/>
      <c r="AP34" s="825"/>
      <c r="AQ34" s="825"/>
      <c r="AR34" s="825"/>
      <c r="AS34" s="825"/>
      <c r="AT34" s="825"/>
      <c r="AU34" s="825"/>
      <c r="AV34" s="825"/>
      <c r="AW34" s="825"/>
      <c r="AX34" s="825"/>
      <c r="AY34" s="825"/>
      <c r="AZ34" s="825"/>
      <c r="BA34" s="825"/>
      <c r="BB34" s="825"/>
      <c r="BC34" s="825"/>
      <c r="BD34" s="825"/>
      <c r="BE34" s="825"/>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c r="CX34" s="87"/>
      <c r="CY34" s="87"/>
      <c r="CZ34" s="87"/>
      <c r="DA34" s="87"/>
      <c r="DB34" s="87"/>
      <c r="DC34" s="87"/>
      <c r="DD34" s="87"/>
      <c r="DE34" s="87"/>
      <c r="DF34" s="87"/>
      <c r="DG34" s="87"/>
      <c r="DH34" s="87"/>
      <c r="DI34" s="87"/>
      <c r="DJ34" s="87"/>
      <c r="DK34" s="87"/>
      <c r="DL34" s="87"/>
      <c r="DM34" s="87"/>
      <c r="DN34" s="87"/>
      <c r="DO34" s="87"/>
      <c r="DP34" s="87"/>
      <c r="DQ34" s="87"/>
      <c r="DR34" s="87"/>
      <c r="DS34" s="87"/>
      <c r="DT34" s="87"/>
      <c r="DU34" s="87"/>
      <c r="DV34" s="87"/>
      <c r="DW34" s="87"/>
      <c r="DX34" s="87"/>
      <c r="DY34" s="87"/>
      <c r="DZ34" s="87"/>
    </row>
    <row r="35" spans="2:130" ht="15.95" customHeight="1" x14ac:dyDescent="0.25">
      <c r="B35" s="87"/>
      <c r="C35" s="87"/>
      <c r="D35" s="87"/>
      <c r="E35" s="87"/>
      <c r="F35" s="87"/>
      <c r="G35" s="87"/>
      <c r="H35" s="113"/>
      <c r="I35" s="87"/>
      <c r="J35" s="87"/>
      <c r="K35" s="87"/>
      <c r="L35" s="87"/>
      <c r="M35" s="87"/>
      <c r="N35" s="87"/>
      <c r="O35" s="87"/>
      <c r="P35" s="87"/>
      <c r="Q35" s="87"/>
      <c r="R35" s="87"/>
      <c r="S35" s="87"/>
      <c r="T35" s="87"/>
      <c r="U35" s="87"/>
      <c r="V35" s="42"/>
      <c r="W35" s="812"/>
      <c r="X35" s="812"/>
      <c r="Y35" s="812"/>
      <c r="Z35" s="812"/>
      <c r="AA35" s="825"/>
      <c r="AB35" s="825"/>
      <c r="AC35" s="825"/>
      <c r="AD35" s="825"/>
      <c r="AE35" s="825"/>
      <c r="AF35" s="825"/>
      <c r="AG35" s="825"/>
      <c r="AH35" s="825"/>
      <c r="AI35" s="825"/>
      <c r="AJ35" s="825"/>
      <c r="AK35" s="825"/>
      <c r="AL35" s="825"/>
      <c r="AM35" s="825"/>
      <c r="AN35" s="825"/>
      <c r="AO35" s="825"/>
      <c r="AP35" s="825"/>
      <c r="AQ35" s="825"/>
      <c r="AR35" s="825"/>
      <c r="AS35" s="825"/>
      <c r="AT35" s="825"/>
      <c r="AU35" s="825"/>
      <c r="AV35" s="825"/>
      <c r="AW35" s="825"/>
      <c r="AX35" s="825"/>
      <c r="AY35" s="825"/>
      <c r="AZ35" s="825"/>
      <c r="BA35" s="825"/>
      <c r="BB35" s="825"/>
      <c r="BC35" s="825"/>
      <c r="BD35" s="825"/>
      <c r="BE35" s="825"/>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7"/>
      <c r="DT35" s="87"/>
      <c r="DU35" s="87"/>
      <c r="DV35" s="87"/>
      <c r="DW35" s="87"/>
      <c r="DX35" s="87"/>
      <c r="DY35" s="87"/>
      <c r="DZ35" s="87"/>
    </row>
    <row r="36" spans="2:130" ht="15.95" customHeight="1" x14ac:dyDescent="0.25">
      <c r="B36" s="119"/>
      <c r="C36" s="120"/>
      <c r="D36" s="121"/>
      <c r="E36" s="87"/>
      <c r="F36" s="87"/>
      <c r="G36" s="87"/>
      <c r="H36" s="113"/>
      <c r="I36" s="87"/>
      <c r="J36" s="87"/>
      <c r="K36" s="87"/>
      <c r="L36" s="87"/>
      <c r="M36" s="87"/>
      <c r="N36" s="87"/>
      <c r="O36" s="87"/>
      <c r="P36" s="87"/>
      <c r="Q36" s="87"/>
      <c r="R36" s="87"/>
      <c r="S36" s="87"/>
      <c r="T36" s="87"/>
      <c r="U36" s="87"/>
      <c r="V36" s="42"/>
      <c r="W36" s="812"/>
      <c r="X36" s="812"/>
      <c r="Y36" s="812"/>
      <c r="Z36" s="812"/>
      <c r="AA36" s="825"/>
      <c r="AB36" s="825"/>
      <c r="AC36" s="825"/>
      <c r="AD36" s="825"/>
      <c r="AE36" s="825"/>
      <c r="AF36" s="825"/>
      <c r="AG36" s="825"/>
      <c r="AH36" s="825"/>
      <c r="AI36" s="825"/>
      <c r="AJ36" s="825"/>
      <c r="AK36" s="825"/>
      <c r="AL36" s="825"/>
      <c r="AM36" s="825"/>
      <c r="AN36" s="825"/>
      <c r="AO36" s="825"/>
      <c r="AP36" s="825"/>
      <c r="AQ36" s="825"/>
      <c r="AR36" s="825"/>
      <c r="AS36" s="825"/>
      <c r="AT36" s="825"/>
      <c r="AU36" s="825"/>
      <c r="AV36" s="825"/>
      <c r="AW36" s="825"/>
      <c r="AX36" s="825"/>
      <c r="AY36" s="825"/>
      <c r="AZ36" s="825"/>
      <c r="BA36" s="825"/>
      <c r="BB36" s="825"/>
      <c r="BC36" s="825"/>
      <c r="BD36" s="825"/>
      <c r="BE36" s="825"/>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c r="CX36" s="87"/>
      <c r="CY36" s="87"/>
      <c r="CZ36" s="87"/>
      <c r="DA36" s="87"/>
      <c r="DB36" s="87"/>
      <c r="DC36" s="87"/>
      <c r="DD36" s="87"/>
      <c r="DE36" s="87"/>
      <c r="DF36" s="87"/>
      <c r="DG36" s="87"/>
      <c r="DH36" s="87"/>
      <c r="DI36" s="87"/>
      <c r="DJ36" s="87"/>
      <c r="DK36" s="87"/>
      <c r="DL36" s="87"/>
      <c r="DM36" s="87"/>
      <c r="DN36" s="87"/>
      <c r="DO36" s="87"/>
      <c r="DP36" s="87"/>
      <c r="DQ36" s="87"/>
      <c r="DR36" s="87"/>
      <c r="DS36" s="87"/>
      <c r="DT36" s="87"/>
      <c r="DU36" s="87"/>
      <c r="DV36" s="87"/>
      <c r="DW36" s="87"/>
      <c r="DX36" s="87"/>
      <c r="DY36" s="87"/>
      <c r="DZ36" s="87"/>
    </row>
    <row r="37" spans="2:130" ht="17.100000000000001" customHeight="1" x14ac:dyDescent="0.25">
      <c r="B37" s="87"/>
      <c r="C37" s="122"/>
      <c r="D37" s="123"/>
      <c r="E37" s="87"/>
      <c r="F37" s="87"/>
      <c r="G37" s="87"/>
      <c r="H37" s="113"/>
      <c r="I37" s="87"/>
      <c r="J37" s="87"/>
      <c r="K37" s="87"/>
      <c r="L37" s="87"/>
      <c r="M37" s="87"/>
      <c r="N37" s="87"/>
      <c r="O37" s="87"/>
      <c r="P37" s="87"/>
      <c r="Q37" s="87"/>
      <c r="R37" s="87"/>
      <c r="S37" s="87"/>
      <c r="T37" s="87"/>
      <c r="U37" s="87"/>
      <c r="V37" s="42"/>
      <c r="W37" s="812"/>
      <c r="X37" s="812"/>
      <c r="Y37" s="812"/>
      <c r="Z37" s="812"/>
      <c r="AA37" s="825"/>
      <c r="AB37" s="825"/>
      <c r="AC37" s="825"/>
      <c r="AD37" s="825"/>
      <c r="AE37" s="825"/>
      <c r="AF37" s="825"/>
      <c r="AG37" s="825"/>
      <c r="AH37" s="825"/>
      <c r="AI37" s="825"/>
      <c r="AJ37" s="825"/>
      <c r="AK37" s="825"/>
      <c r="AL37" s="825"/>
      <c r="AM37" s="825"/>
      <c r="AN37" s="825"/>
      <c r="AO37" s="825"/>
      <c r="AP37" s="825"/>
      <c r="AQ37" s="825"/>
      <c r="AR37" s="825"/>
      <c r="AS37" s="825"/>
      <c r="AT37" s="825"/>
      <c r="AU37" s="825"/>
      <c r="AV37" s="825"/>
      <c r="AW37" s="825"/>
      <c r="AX37" s="825"/>
      <c r="AY37" s="825"/>
      <c r="AZ37" s="825"/>
      <c r="BA37" s="825"/>
      <c r="BB37" s="825"/>
      <c r="BC37" s="825"/>
      <c r="BD37" s="825"/>
      <c r="BE37" s="825"/>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c r="CX37" s="87"/>
      <c r="CY37" s="87"/>
      <c r="CZ37" s="87"/>
      <c r="DA37" s="87"/>
      <c r="DB37" s="87"/>
      <c r="DC37" s="87"/>
      <c r="DD37" s="87"/>
      <c r="DE37" s="87"/>
      <c r="DF37" s="87"/>
      <c r="DG37" s="87"/>
      <c r="DH37" s="87"/>
      <c r="DI37" s="87"/>
      <c r="DJ37" s="87"/>
      <c r="DK37" s="87"/>
      <c r="DL37" s="87"/>
      <c r="DM37" s="87"/>
      <c r="DN37" s="87"/>
      <c r="DO37" s="87"/>
      <c r="DP37" s="87"/>
      <c r="DQ37" s="87"/>
      <c r="DR37" s="87"/>
      <c r="DS37" s="87"/>
      <c r="DT37" s="87"/>
      <c r="DU37" s="87"/>
      <c r="DV37" s="87"/>
      <c r="DW37" s="87"/>
      <c r="DX37" s="87"/>
      <c r="DY37" s="87"/>
      <c r="DZ37" s="87"/>
    </row>
    <row r="38" spans="2:130" ht="17.100000000000001" customHeight="1" x14ac:dyDescent="0.25">
      <c r="B38" s="87"/>
      <c r="C38" s="87"/>
      <c r="D38" s="87"/>
      <c r="E38" s="87"/>
      <c r="F38" s="87"/>
      <c r="G38" s="87"/>
      <c r="H38" s="113"/>
      <c r="I38" s="87"/>
      <c r="J38" s="87"/>
      <c r="K38" s="87"/>
      <c r="L38" s="87"/>
      <c r="M38" s="87"/>
      <c r="N38" s="87"/>
      <c r="O38" s="87"/>
      <c r="P38" s="87"/>
      <c r="Q38" s="87"/>
      <c r="R38" s="87"/>
      <c r="S38" s="87"/>
      <c r="T38" s="87"/>
      <c r="U38" s="87"/>
      <c r="V38" s="42"/>
      <c r="W38" s="812"/>
      <c r="X38" s="812"/>
      <c r="Y38" s="812"/>
      <c r="Z38" s="812"/>
      <c r="AA38" s="825"/>
      <c r="AB38" s="825"/>
      <c r="AC38" s="825"/>
      <c r="AD38" s="825"/>
      <c r="AE38" s="825"/>
      <c r="AF38" s="825"/>
      <c r="AG38" s="825"/>
      <c r="AH38" s="825"/>
      <c r="AI38" s="825"/>
      <c r="AJ38" s="825"/>
      <c r="AK38" s="825"/>
      <c r="AL38" s="825"/>
      <c r="AM38" s="825"/>
      <c r="AN38" s="825"/>
      <c r="AO38" s="825"/>
      <c r="AP38" s="825"/>
      <c r="AQ38" s="825"/>
      <c r="AR38" s="825"/>
      <c r="AS38" s="825"/>
      <c r="AT38" s="825"/>
      <c r="AU38" s="825"/>
      <c r="AV38" s="825"/>
      <c r="AW38" s="825"/>
      <c r="AX38" s="825"/>
      <c r="AY38" s="825"/>
      <c r="AZ38" s="825"/>
      <c r="BA38" s="825"/>
      <c r="BB38" s="825"/>
      <c r="BC38" s="825"/>
      <c r="BD38" s="825"/>
      <c r="BE38" s="825"/>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c r="CX38" s="87"/>
      <c r="CY38" s="87"/>
      <c r="CZ38" s="87"/>
      <c r="DA38" s="87"/>
      <c r="DB38" s="87"/>
      <c r="DC38" s="87"/>
      <c r="DD38" s="87"/>
      <c r="DE38" s="87"/>
      <c r="DF38" s="87"/>
      <c r="DG38" s="87"/>
      <c r="DH38" s="87"/>
      <c r="DI38" s="87"/>
      <c r="DJ38" s="87"/>
      <c r="DK38" s="87"/>
      <c r="DL38" s="87"/>
      <c r="DM38" s="87"/>
      <c r="DN38" s="87"/>
      <c r="DO38" s="87"/>
      <c r="DP38" s="87"/>
      <c r="DQ38" s="87"/>
      <c r="DR38" s="87"/>
      <c r="DS38" s="87"/>
      <c r="DT38" s="87"/>
      <c r="DU38" s="87"/>
      <c r="DV38" s="87"/>
      <c r="DW38" s="87"/>
      <c r="DX38" s="87"/>
      <c r="DY38" s="87"/>
      <c r="DZ38" s="87"/>
    </row>
    <row r="39" spans="2:130" ht="17.100000000000001" customHeight="1" x14ac:dyDescent="0.25">
      <c r="B39" s="87"/>
      <c r="C39" s="87"/>
      <c r="D39" s="124"/>
      <c r="E39" s="98"/>
      <c r="F39" s="87"/>
      <c r="G39" s="87"/>
      <c r="H39" s="113"/>
      <c r="I39" s="87"/>
      <c r="J39" s="87"/>
      <c r="K39" s="87"/>
      <c r="L39" s="87"/>
      <c r="M39" s="87"/>
      <c r="N39" s="87"/>
      <c r="O39" s="87"/>
      <c r="P39" s="87"/>
      <c r="Q39" s="87"/>
      <c r="R39" s="87"/>
      <c r="S39" s="87"/>
      <c r="T39" s="87"/>
      <c r="U39" s="87"/>
      <c r="V39" s="42"/>
      <c r="W39" s="812"/>
      <c r="X39" s="812"/>
      <c r="Y39" s="812"/>
      <c r="Z39" s="812"/>
      <c r="AA39" s="825"/>
      <c r="AB39" s="825"/>
      <c r="AC39" s="825"/>
      <c r="AD39" s="825"/>
      <c r="AE39" s="825"/>
      <c r="AF39" s="825"/>
      <c r="AG39" s="825"/>
      <c r="AH39" s="825"/>
      <c r="AI39" s="825"/>
      <c r="AJ39" s="825"/>
      <c r="AK39" s="825"/>
      <c r="AL39" s="825"/>
      <c r="AM39" s="825"/>
      <c r="AN39" s="825"/>
      <c r="AO39" s="825"/>
      <c r="AP39" s="825"/>
      <c r="AQ39" s="825"/>
      <c r="AR39" s="825"/>
      <c r="AS39" s="825"/>
      <c r="AT39" s="825"/>
      <c r="AU39" s="825"/>
      <c r="AV39" s="825"/>
      <c r="AW39" s="825"/>
      <c r="AX39" s="825"/>
      <c r="AY39" s="825"/>
      <c r="AZ39" s="825"/>
      <c r="BA39" s="825"/>
      <c r="BB39" s="825"/>
      <c r="BC39" s="825"/>
      <c r="BD39" s="825"/>
      <c r="BE39" s="825"/>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c r="CX39" s="87"/>
      <c r="CY39" s="87"/>
      <c r="CZ39" s="87"/>
      <c r="DA39" s="87"/>
      <c r="DB39" s="87"/>
      <c r="DC39" s="87"/>
      <c r="DD39" s="87"/>
      <c r="DE39" s="87"/>
      <c r="DF39" s="87"/>
      <c r="DG39" s="87"/>
      <c r="DH39" s="87"/>
      <c r="DI39" s="87"/>
      <c r="DJ39" s="87"/>
      <c r="DK39" s="87"/>
      <c r="DL39" s="87"/>
      <c r="DM39" s="87"/>
      <c r="DN39" s="87"/>
      <c r="DO39" s="87"/>
      <c r="DP39" s="87"/>
      <c r="DQ39" s="87"/>
      <c r="DR39" s="87"/>
      <c r="DS39" s="87"/>
      <c r="DT39" s="87"/>
      <c r="DU39" s="87"/>
      <c r="DV39" s="87"/>
      <c r="DW39" s="87"/>
      <c r="DX39" s="87"/>
      <c r="DY39" s="87"/>
      <c r="DZ39" s="87"/>
    </row>
    <row r="40" spans="2:130" ht="17.100000000000001" customHeight="1" x14ac:dyDescent="0.25">
      <c r="B40" s="87"/>
      <c r="C40" s="122"/>
      <c r="D40" s="87"/>
      <c r="E40" s="87"/>
      <c r="F40" s="87"/>
      <c r="G40" s="87"/>
      <c r="H40" s="113"/>
      <c r="I40" s="87"/>
      <c r="J40" s="87"/>
      <c r="K40" s="87"/>
      <c r="L40" s="87"/>
      <c r="M40" s="87"/>
      <c r="N40" s="87"/>
      <c r="O40" s="87"/>
      <c r="P40" s="87"/>
      <c r="Q40" s="87"/>
      <c r="R40" s="87"/>
      <c r="S40" s="87"/>
      <c r="T40" s="87"/>
      <c r="U40" s="87"/>
      <c r="V40" s="42"/>
      <c r="W40" s="812"/>
      <c r="X40" s="812"/>
      <c r="Y40" s="812"/>
      <c r="Z40" s="812"/>
      <c r="AA40" s="825"/>
      <c r="AB40" s="825"/>
      <c r="AC40" s="825"/>
      <c r="AD40" s="825"/>
      <c r="AE40" s="825"/>
      <c r="AF40" s="825"/>
      <c r="AG40" s="825"/>
      <c r="AH40" s="825"/>
      <c r="AI40" s="825"/>
      <c r="AJ40" s="825"/>
      <c r="AK40" s="825"/>
      <c r="AL40" s="825"/>
      <c r="AM40" s="825"/>
      <c r="AN40" s="825"/>
      <c r="AO40" s="825"/>
      <c r="AP40" s="825"/>
      <c r="AQ40" s="825"/>
      <c r="AR40" s="825"/>
      <c r="AS40" s="825"/>
      <c r="AT40" s="825"/>
      <c r="AU40" s="825"/>
      <c r="AV40" s="825"/>
      <c r="AW40" s="825"/>
      <c r="AX40" s="825"/>
      <c r="AY40" s="825"/>
      <c r="AZ40" s="825"/>
      <c r="BA40" s="825"/>
      <c r="BB40" s="825"/>
      <c r="BC40" s="825"/>
      <c r="BD40" s="825"/>
      <c r="BE40" s="825"/>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c r="CX40" s="87"/>
      <c r="CY40" s="87"/>
      <c r="CZ40" s="87"/>
      <c r="DA40" s="87"/>
      <c r="DB40" s="87"/>
      <c r="DC40" s="87"/>
      <c r="DD40" s="87"/>
      <c r="DE40" s="87"/>
      <c r="DF40" s="87"/>
      <c r="DG40" s="87"/>
      <c r="DH40" s="87"/>
      <c r="DI40" s="87"/>
      <c r="DJ40" s="87"/>
      <c r="DK40" s="87"/>
      <c r="DL40" s="87"/>
      <c r="DM40" s="87"/>
      <c r="DN40" s="87"/>
      <c r="DO40" s="87"/>
      <c r="DP40" s="87"/>
      <c r="DQ40" s="87"/>
      <c r="DR40" s="87"/>
      <c r="DS40" s="87"/>
      <c r="DT40" s="87"/>
      <c r="DU40" s="87"/>
      <c r="DV40" s="87"/>
      <c r="DW40" s="87"/>
      <c r="DX40" s="87"/>
      <c r="DY40" s="87"/>
      <c r="DZ40" s="87"/>
    </row>
    <row r="41" spans="2:130" ht="17.100000000000001" customHeight="1" x14ac:dyDescent="0.25">
      <c r="B41" s="87"/>
      <c r="C41" s="122"/>
      <c r="D41" s="87"/>
      <c r="E41" s="87"/>
      <c r="F41" s="87"/>
      <c r="G41" s="87"/>
      <c r="H41" s="113"/>
      <c r="I41" s="87"/>
      <c r="J41" s="87"/>
      <c r="K41" s="87"/>
      <c r="L41" s="87"/>
      <c r="M41" s="87"/>
      <c r="N41" s="87"/>
      <c r="O41" s="87"/>
      <c r="P41" s="87"/>
      <c r="Q41" s="87"/>
      <c r="R41" s="87"/>
      <c r="S41" s="87"/>
      <c r="T41" s="87"/>
      <c r="U41" s="87"/>
      <c r="V41" s="42"/>
      <c r="W41" s="812"/>
      <c r="X41" s="812"/>
      <c r="Y41" s="812"/>
      <c r="Z41" s="812"/>
      <c r="AA41" s="825"/>
      <c r="AB41" s="825"/>
      <c r="AC41" s="825"/>
      <c r="AD41" s="825"/>
      <c r="AE41" s="825"/>
      <c r="AF41" s="825"/>
      <c r="AG41" s="825"/>
      <c r="AH41" s="825"/>
      <c r="AI41" s="825"/>
      <c r="AJ41" s="825"/>
      <c r="AK41" s="825"/>
      <c r="AL41" s="825"/>
      <c r="AM41" s="825"/>
      <c r="AN41" s="825"/>
      <c r="AO41" s="825"/>
      <c r="AP41" s="825"/>
      <c r="AQ41" s="825"/>
      <c r="AR41" s="825"/>
      <c r="AS41" s="825"/>
      <c r="AT41" s="825"/>
      <c r="AU41" s="825"/>
      <c r="AV41" s="825"/>
      <c r="AW41" s="825"/>
      <c r="AX41" s="825"/>
      <c r="AY41" s="825"/>
      <c r="AZ41" s="825"/>
      <c r="BA41" s="825"/>
      <c r="BB41" s="825"/>
      <c r="BC41" s="825"/>
      <c r="BD41" s="825"/>
      <c r="BE41" s="825"/>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c r="CX41" s="87"/>
      <c r="CY41" s="87"/>
      <c r="CZ41" s="87"/>
      <c r="DA41" s="87"/>
      <c r="DB41" s="87"/>
      <c r="DC41" s="87"/>
      <c r="DD41" s="87"/>
      <c r="DE41" s="87"/>
      <c r="DF41" s="87"/>
      <c r="DG41" s="87"/>
      <c r="DH41" s="87"/>
      <c r="DI41" s="87"/>
      <c r="DJ41" s="87"/>
      <c r="DK41" s="87"/>
      <c r="DL41" s="87"/>
      <c r="DM41" s="87"/>
      <c r="DN41" s="87"/>
      <c r="DO41" s="87"/>
      <c r="DP41" s="87"/>
      <c r="DQ41" s="87"/>
      <c r="DR41" s="87"/>
      <c r="DS41" s="87"/>
      <c r="DT41" s="87"/>
      <c r="DU41" s="87"/>
      <c r="DV41" s="87"/>
      <c r="DW41" s="87"/>
      <c r="DX41" s="87"/>
      <c r="DY41" s="87"/>
      <c r="DZ41" s="87"/>
    </row>
    <row r="42" spans="2:130" ht="17.100000000000001" customHeight="1" x14ac:dyDescent="0.25">
      <c r="B42" s="87"/>
      <c r="C42" s="87"/>
      <c r="D42" s="87"/>
      <c r="E42" s="87"/>
      <c r="F42" s="87"/>
      <c r="G42" s="87"/>
      <c r="H42" s="113"/>
      <c r="I42" s="87"/>
      <c r="J42" s="87"/>
      <c r="K42" s="87"/>
      <c r="L42" s="87"/>
      <c r="M42" s="87"/>
      <c r="N42" s="87"/>
      <c r="O42" s="113"/>
      <c r="P42" s="125"/>
      <c r="Q42" s="125"/>
      <c r="R42" s="125"/>
      <c r="S42" s="125"/>
      <c r="T42" s="125"/>
      <c r="U42" s="87"/>
      <c r="V42" s="42"/>
      <c r="W42" s="812"/>
      <c r="X42" s="812"/>
      <c r="Y42" s="812"/>
      <c r="Z42" s="812"/>
      <c r="AA42" s="825"/>
      <c r="AB42" s="825"/>
      <c r="AC42" s="825"/>
      <c r="AD42" s="825"/>
      <c r="AE42" s="825"/>
      <c r="AF42" s="825"/>
      <c r="AG42" s="825"/>
      <c r="AH42" s="825"/>
      <c r="AI42" s="825"/>
      <c r="AJ42" s="825"/>
      <c r="AK42" s="825"/>
      <c r="AL42" s="825"/>
      <c r="AM42" s="825"/>
      <c r="AN42" s="825"/>
      <c r="AO42" s="825"/>
      <c r="AP42" s="825"/>
      <c r="AQ42" s="825"/>
      <c r="AR42" s="825"/>
      <c r="AS42" s="825"/>
      <c r="AT42" s="825"/>
      <c r="AU42" s="825"/>
      <c r="AV42" s="825"/>
      <c r="AW42" s="825"/>
      <c r="AX42" s="825"/>
      <c r="AY42" s="825"/>
      <c r="AZ42" s="825"/>
      <c r="BA42" s="825"/>
      <c r="BB42" s="825"/>
      <c r="BC42" s="825"/>
      <c r="BD42" s="825"/>
      <c r="BE42" s="825"/>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c r="CX42" s="87"/>
      <c r="CY42" s="87"/>
      <c r="CZ42" s="87"/>
      <c r="DA42" s="87"/>
      <c r="DB42" s="87"/>
      <c r="DC42" s="87"/>
      <c r="DD42" s="87"/>
      <c r="DE42" s="87"/>
      <c r="DF42" s="87"/>
      <c r="DG42" s="87"/>
      <c r="DH42" s="87"/>
      <c r="DI42" s="87"/>
      <c r="DJ42" s="87"/>
      <c r="DK42" s="87"/>
      <c r="DL42" s="87"/>
      <c r="DM42" s="87"/>
      <c r="DN42" s="87"/>
      <c r="DO42" s="87"/>
      <c r="DP42" s="87"/>
      <c r="DQ42" s="87"/>
      <c r="DR42" s="87"/>
      <c r="DS42" s="87"/>
      <c r="DT42" s="87"/>
      <c r="DU42" s="87"/>
      <c r="DV42" s="87"/>
      <c r="DW42" s="87"/>
      <c r="DX42" s="87"/>
      <c r="DY42" s="87"/>
      <c r="DZ42" s="87"/>
    </row>
    <row r="43" spans="2:130" ht="17.100000000000001" customHeight="1" x14ac:dyDescent="0.25">
      <c r="B43" s="87"/>
      <c r="C43" s="87"/>
      <c r="D43" s="87"/>
      <c r="E43" s="87"/>
      <c r="F43" s="87"/>
      <c r="G43" s="87"/>
      <c r="H43" s="113"/>
      <c r="I43" s="87"/>
      <c r="J43" s="87"/>
      <c r="K43" s="87"/>
      <c r="L43" s="87"/>
      <c r="M43" s="87"/>
      <c r="N43" s="87"/>
      <c r="O43" s="113"/>
      <c r="P43" s="125"/>
      <c r="Q43" s="125"/>
      <c r="R43" s="125"/>
      <c r="S43" s="125"/>
      <c r="T43" s="125"/>
      <c r="U43" s="87"/>
      <c r="V43" s="42"/>
      <c r="W43" s="812"/>
      <c r="X43" s="812"/>
      <c r="Y43" s="812"/>
      <c r="Z43" s="812"/>
      <c r="AA43" s="825"/>
      <c r="AB43" s="825"/>
      <c r="AC43" s="825"/>
      <c r="AD43" s="825"/>
      <c r="AE43" s="825"/>
      <c r="AF43" s="825"/>
      <c r="AG43" s="825"/>
      <c r="AH43" s="825"/>
      <c r="AI43" s="825"/>
      <c r="AJ43" s="825"/>
      <c r="AK43" s="825"/>
      <c r="AL43" s="825"/>
      <c r="AM43" s="825"/>
      <c r="AN43" s="825"/>
      <c r="AO43" s="825"/>
      <c r="AP43" s="825"/>
      <c r="AQ43" s="825"/>
      <c r="AR43" s="825"/>
      <c r="AS43" s="825"/>
      <c r="AT43" s="825"/>
      <c r="AU43" s="825"/>
      <c r="AV43" s="825"/>
      <c r="AW43" s="825"/>
      <c r="AX43" s="825"/>
      <c r="AY43" s="825"/>
      <c r="AZ43" s="825"/>
      <c r="BA43" s="825"/>
      <c r="BB43" s="825"/>
      <c r="BC43" s="825"/>
      <c r="BD43" s="825"/>
      <c r="BE43" s="825"/>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c r="CX43" s="87"/>
      <c r="CY43" s="87"/>
      <c r="CZ43" s="87"/>
      <c r="DA43" s="87"/>
      <c r="DB43" s="87"/>
      <c r="DC43" s="87"/>
      <c r="DD43" s="87"/>
      <c r="DE43" s="87"/>
      <c r="DF43" s="87"/>
      <c r="DG43" s="87"/>
      <c r="DH43" s="87"/>
      <c r="DI43" s="87"/>
      <c r="DJ43" s="87"/>
      <c r="DK43" s="87"/>
      <c r="DL43" s="87"/>
      <c r="DM43" s="87"/>
      <c r="DN43" s="87"/>
      <c r="DO43" s="87"/>
      <c r="DP43" s="87"/>
      <c r="DQ43" s="87"/>
      <c r="DR43" s="87"/>
      <c r="DS43" s="87"/>
      <c r="DT43" s="87"/>
      <c r="DU43" s="87"/>
      <c r="DV43" s="87"/>
      <c r="DW43" s="87"/>
      <c r="DX43" s="87"/>
      <c r="DY43" s="87"/>
      <c r="DZ43" s="87"/>
    </row>
    <row r="44" spans="2:130" ht="17.100000000000001" customHeight="1" x14ac:dyDescent="0.25">
      <c r="B44" s="87"/>
      <c r="C44" s="87"/>
      <c r="D44" s="87"/>
      <c r="E44" s="87"/>
      <c r="F44" s="87"/>
      <c r="G44" s="87"/>
      <c r="H44" s="113"/>
      <c r="I44" s="87"/>
      <c r="J44" s="87"/>
      <c r="K44" s="113"/>
      <c r="L44" s="87"/>
      <c r="M44" s="87"/>
      <c r="N44" s="87"/>
      <c r="O44" s="113"/>
      <c r="P44" s="125"/>
      <c r="Q44" s="125"/>
      <c r="R44" s="125"/>
      <c r="S44" s="125"/>
      <c r="T44" s="125"/>
      <c r="U44" s="87"/>
      <c r="V44" s="42"/>
      <c r="W44" s="812"/>
      <c r="X44" s="812"/>
      <c r="Y44" s="812"/>
      <c r="Z44" s="812"/>
      <c r="AA44" s="825"/>
      <c r="AB44" s="825"/>
      <c r="AC44" s="825"/>
      <c r="AD44" s="825"/>
      <c r="AE44" s="825"/>
      <c r="AF44" s="825"/>
      <c r="AG44" s="825"/>
      <c r="AH44" s="825"/>
      <c r="AI44" s="825"/>
      <c r="AJ44" s="825"/>
      <c r="AK44" s="825"/>
      <c r="AL44" s="825"/>
      <c r="AM44" s="825"/>
      <c r="AN44" s="825"/>
      <c r="AO44" s="825"/>
      <c r="AP44" s="825"/>
      <c r="AQ44" s="825"/>
      <c r="AR44" s="825"/>
      <c r="AS44" s="825"/>
      <c r="AT44" s="825"/>
      <c r="AU44" s="825"/>
      <c r="AV44" s="825"/>
      <c r="AW44" s="825"/>
      <c r="AX44" s="825"/>
      <c r="AY44" s="825"/>
      <c r="AZ44" s="825"/>
      <c r="BA44" s="825"/>
      <c r="BB44" s="825"/>
      <c r="BC44" s="825"/>
      <c r="BD44" s="825"/>
      <c r="BE44" s="825"/>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c r="CX44" s="87"/>
      <c r="CY44" s="87"/>
      <c r="CZ44" s="87"/>
      <c r="DA44" s="87"/>
      <c r="DB44" s="87"/>
      <c r="DC44" s="87"/>
      <c r="DD44" s="87"/>
      <c r="DE44" s="87"/>
      <c r="DF44" s="87"/>
      <c r="DG44" s="87"/>
      <c r="DH44" s="87"/>
      <c r="DI44" s="87"/>
      <c r="DJ44" s="87"/>
      <c r="DK44" s="87"/>
      <c r="DL44" s="87"/>
      <c r="DM44" s="87"/>
      <c r="DN44" s="87"/>
      <c r="DO44" s="87"/>
      <c r="DP44" s="87"/>
      <c r="DQ44" s="87"/>
      <c r="DR44" s="87"/>
      <c r="DS44" s="87"/>
      <c r="DT44" s="87"/>
      <c r="DU44" s="87"/>
      <c r="DV44" s="87"/>
      <c r="DW44" s="87"/>
      <c r="DX44" s="87"/>
      <c r="DY44" s="87"/>
      <c r="DZ44" s="87"/>
    </row>
    <row r="45" spans="2:130" ht="17.100000000000001" customHeight="1" x14ac:dyDescent="0.25">
      <c r="B45" s="87"/>
      <c r="C45" s="87"/>
      <c r="D45" s="87"/>
      <c r="E45" s="87"/>
      <c r="F45" s="87"/>
      <c r="G45" s="87"/>
      <c r="H45" s="113"/>
      <c r="I45" s="87"/>
      <c r="J45" s="87"/>
      <c r="K45" s="113"/>
      <c r="L45" s="87"/>
      <c r="M45" s="87"/>
      <c r="N45" s="87"/>
      <c r="O45" s="113"/>
      <c r="P45" s="125"/>
      <c r="Q45" s="125"/>
      <c r="R45" s="125"/>
      <c r="S45" s="125"/>
      <c r="T45" s="125"/>
      <c r="U45" s="87"/>
      <c r="V45" s="42"/>
      <c r="W45" s="812"/>
      <c r="X45" s="812"/>
      <c r="Y45" s="812"/>
      <c r="Z45" s="812"/>
      <c r="AA45" s="825"/>
      <c r="AB45" s="825"/>
      <c r="AC45" s="825"/>
      <c r="AD45" s="825"/>
      <c r="AE45" s="825"/>
      <c r="AF45" s="825"/>
      <c r="AG45" s="825"/>
      <c r="AH45" s="825"/>
      <c r="AI45" s="825"/>
      <c r="AJ45" s="825"/>
      <c r="AK45" s="825"/>
      <c r="AL45" s="825"/>
      <c r="AM45" s="825"/>
      <c r="AN45" s="825"/>
      <c r="AO45" s="825"/>
      <c r="AP45" s="825"/>
      <c r="AQ45" s="825"/>
      <c r="AR45" s="825"/>
      <c r="AS45" s="825"/>
      <c r="AT45" s="825"/>
      <c r="AU45" s="825"/>
      <c r="AV45" s="825"/>
      <c r="AW45" s="825"/>
      <c r="AX45" s="825"/>
      <c r="AY45" s="825"/>
      <c r="AZ45" s="825"/>
      <c r="BA45" s="825"/>
      <c r="BB45" s="825"/>
      <c r="BC45" s="825"/>
      <c r="BD45" s="825"/>
      <c r="BE45" s="825"/>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c r="CX45" s="87"/>
      <c r="CY45" s="87"/>
      <c r="CZ45" s="87"/>
      <c r="DA45" s="87"/>
      <c r="DB45" s="87"/>
      <c r="DC45" s="87"/>
      <c r="DD45" s="87"/>
      <c r="DE45" s="87"/>
      <c r="DF45" s="87"/>
      <c r="DG45" s="87"/>
      <c r="DH45" s="87"/>
      <c r="DI45" s="87"/>
      <c r="DJ45" s="87"/>
      <c r="DK45" s="87"/>
      <c r="DL45" s="87"/>
      <c r="DM45" s="87"/>
      <c r="DN45" s="87"/>
      <c r="DO45" s="87"/>
      <c r="DP45" s="87"/>
      <c r="DQ45" s="87"/>
      <c r="DR45" s="87"/>
      <c r="DS45" s="87"/>
      <c r="DT45" s="87"/>
      <c r="DU45" s="87"/>
      <c r="DV45" s="87"/>
      <c r="DW45" s="87"/>
      <c r="DX45" s="87"/>
      <c r="DY45" s="87"/>
      <c r="DZ45" s="87"/>
    </row>
    <row r="46" spans="2:130" ht="17.100000000000001" customHeight="1" x14ac:dyDescent="0.25">
      <c r="B46" s="87"/>
      <c r="C46" s="87"/>
      <c r="D46" s="87"/>
      <c r="E46" s="87"/>
      <c r="F46" s="87"/>
      <c r="G46" s="87"/>
      <c r="H46" s="113"/>
      <c r="I46" s="87"/>
      <c r="J46" s="87"/>
      <c r="K46" s="113"/>
      <c r="L46" s="87"/>
      <c r="M46" s="87"/>
      <c r="N46" s="87"/>
      <c r="O46" s="113"/>
      <c r="P46" s="125"/>
      <c r="Q46" s="125"/>
      <c r="R46" s="125"/>
      <c r="S46" s="125"/>
      <c r="T46" s="125"/>
      <c r="U46" s="87"/>
      <c r="V46" s="42"/>
      <c r="W46" s="812"/>
      <c r="X46" s="812"/>
      <c r="Y46" s="812"/>
      <c r="Z46" s="812"/>
      <c r="AA46" s="825"/>
      <c r="AB46" s="825"/>
      <c r="AC46" s="825"/>
      <c r="AD46" s="825"/>
      <c r="AE46" s="825"/>
      <c r="AF46" s="825"/>
      <c r="AG46" s="825"/>
      <c r="AH46" s="825"/>
      <c r="AI46" s="825"/>
      <c r="AJ46" s="825"/>
      <c r="AK46" s="825"/>
      <c r="AL46" s="825"/>
      <c r="AM46" s="825"/>
      <c r="AN46" s="825"/>
      <c r="AO46" s="825"/>
      <c r="AP46" s="825"/>
      <c r="AQ46" s="825"/>
      <c r="AR46" s="825"/>
      <c r="AS46" s="825"/>
      <c r="AT46" s="825"/>
      <c r="AU46" s="825"/>
      <c r="AV46" s="825"/>
      <c r="AW46" s="825"/>
      <c r="AX46" s="825"/>
      <c r="AY46" s="825"/>
      <c r="AZ46" s="825"/>
      <c r="BA46" s="825"/>
      <c r="BB46" s="825"/>
      <c r="BC46" s="825"/>
      <c r="BD46" s="825"/>
      <c r="BE46" s="825"/>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c r="CX46" s="87"/>
      <c r="CY46" s="87"/>
      <c r="CZ46" s="87"/>
      <c r="DA46" s="87"/>
      <c r="DB46" s="87"/>
      <c r="DC46" s="87"/>
      <c r="DD46" s="87"/>
      <c r="DE46" s="87"/>
      <c r="DF46" s="87"/>
      <c r="DG46" s="87"/>
      <c r="DH46" s="87"/>
      <c r="DI46" s="87"/>
      <c r="DJ46" s="87"/>
      <c r="DK46" s="87"/>
      <c r="DL46" s="87"/>
      <c r="DM46" s="87"/>
      <c r="DN46" s="87"/>
      <c r="DO46" s="87"/>
      <c r="DP46" s="87"/>
      <c r="DQ46" s="87"/>
      <c r="DR46" s="87"/>
      <c r="DS46" s="87"/>
      <c r="DT46" s="87"/>
      <c r="DU46" s="87"/>
      <c r="DV46" s="87"/>
      <c r="DW46" s="87"/>
      <c r="DX46" s="87"/>
      <c r="DY46" s="87"/>
      <c r="DZ46" s="87"/>
    </row>
    <row r="47" spans="2:130" ht="17.100000000000001" customHeight="1" x14ac:dyDescent="0.25">
      <c r="B47" s="87"/>
      <c r="C47" s="87"/>
      <c r="D47" s="87"/>
      <c r="E47" s="87"/>
      <c r="F47" s="87"/>
      <c r="G47" s="87"/>
      <c r="H47" s="113"/>
      <c r="I47" s="87"/>
      <c r="J47" s="87"/>
      <c r="K47" s="113"/>
      <c r="L47" s="87"/>
      <c r="M47" s="87"/>
      <c r="N47" s="87"/>
      <c r="O47" s="113"/>
      <c r="P47" s="125"/>
      <c r="Q47" s="125"/>
      <c r="R47" s="125"/>
      <c r="S47" s="125"/>
      <c r="T47" s="125"/>
      <c r="U47" s="87"/>
      <c r="V47" s="42"/>
      <c r="W47" s="812"/>
      <c r="X47" s="812"/>
      <c r="Y47" s="812"/>
      <c r="Z47" s="812"/>
      <c r="AA47" s="825"/>
      <c r="AB47" s="825"/>
      <c r="AC47" s="825"/>
      <c r="AD47" s="825"/>
      <c r="AE47" s="825"/>
      <c r="AF47" s="825"/>
      <c r="AG47" s="825"/>
      <c r="AH47" s="825"/>
      <c r="AI47" s="825"/>
      <c r="AJ47" s="825"/>
      <c r="AK47" s="825"/>
      <c r="AL47" s="825"/>
      <c r="AM47" s="825"/>
      <c r="AN47" s="825"/>
      <c r="AO47" s="825"/>
      <c r="AP47" s="825"/>
      <c r="AQ47" s="825"/>
      <c r="AR47" s="825"/>
      <c r="AS47" s="825"/>
      <c r="AT47" s="825"/>
      <c r="AU47" s="825"/>
      <c r="AV47" s="825"/>
      <c r="AW47" s="825"/>
      <c r="AX47" s="825"/>
      <c r="AY47" s="825"/>
      <c r="AZ47" s="825"/>
      <c r="BA47" s="825"/>
      <c r="BB47" s="825"/>
      <c r="BC47" s="825"/>
      <c r="BD47" s="825"/>
      <c r="BE47" s="825"/>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c r="CX47" s="87"/>
      <c r="CY47" s="87"/>
      <c r="CZ47" s="87"/>
      <c r="DA47" s="87"/>
      <c r="DB47" s="87"/>
      <c r="DC47" s="87"/>
      <c r="DD47" s="87"/>
      <c r="DE47" s="87"/>
      <c r="DF47" s="87"/>
      <c r="DG47" s="87"/>
      <c r="DH47" s="87"/>
      <c r="DI47" s="87"/>
      <c r="DJ47" s="87"/>
      <c r="DK47" s="87"/>
      <c r="DL47" s="87"/>
      <c r="DM47" s="87"/>
      <c r="DN47" s="87"/>
      <c r="DO47" s="87"/>
      <c r="DP47" s="87"/>
      <c r="DQ47" s="87"/>
      <c r="DR47" s="87"/>
      <c r="DS47" s="87"/>
      <c r="DT47" s="87"/>
      <c r="DU47" s="87"/>
      <c r="DV47" s="87"/>
      <c r="DW47" s="87"/>
      <c r="DX47" s="87"/>
      <c r="DY47" s="87"/>
      <c r="DZ47" s="87"/>
    </row>
    <row r="48" spans="2:130" ht="17.100000000000001" customHeight="1" x14ac:dyDescent="0.25">
      <c r="B48" s="87"/>
      <c r="C48" s="87"/>
      <c r="D48" s="87"/>
      <c r="E48" s="87"/>
      <c r="F48" s="87"/>
      <c r="G48" s="87"/>
      <c r="H48" s="113"/>
      <c r="I48" s="87"/>
      <c r="J48" s="87"/>
      <c r="K48" s="113"/>
      <c r="L48" s="87"/>
      <c r="M48" s="87"/>
      <c r="N48" s="87"/>
      <c r="O48" s="113"/>
      <c r="P48" s="125"/>
      <c r="Q48" s="125"/>
      <c r="R48" s="125"/>
      <c r="S48" s="125"/>
      <c r="T48" s="125"/>
      <c r="U48" s="87"/>
      <c r="V48" s="42"/>
      <c r="W48" s="812"/>
      <c r="X48" s="812"/>
      <c r="Y48" s="812"/>
      <c r="Z48" s="812"/>
      <c r="AA48" s="825"/>
      <c r="AB48" s="825"/>
      <c r="AC48" s="825"/>
      <c r="AD48" s="825"/>
      <c r="AE48" s="825"/>
      <c r="AF48" s="825"/>
      <c r="AG48" s="825"/>
      <c r="AH48" s="825"/>
      <c r="AI48" s="825"/>
      <c r="AJ48" s="825"/>
      <c r="AK48" s="825"/>
      <c r="AL48" s="825"/>
      <c r="AM48" s="825"/>
      <c r="AN48" s="825"/>
      <c r="AO48" s="825"/>
      <c r="AP48" s="825"/>
      <c r="AQ48" s="825"/>
      <c r="AR48" s="825"/>
      <c r="AS48" s="825"/>
      <c r="AT48" s="825"/>
      <c r="AU48" s="825"/>
      <c r="AV48" s="825"/>
      <c r="AW48" s="825"/>
      <c r="AX48" s="825"/>
      <c r="AY48" s="825"/>
      <c r="AZ48" s="825"/>
      <c r="BA48" s="825"/>
      <c r="BB48" s="825"/>
      <c r="BC48" s="825"/>
      <c r="BD48" s="825"/>
      <c r="BE48" s="825"/>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c r="CX48" s="87"/>
      <c r="CY48" s="87"/>
      <c r="CZ48" s="87"/>
      <c r="DA48" s="87"/>
      <c r="DB48" s="87"/>
      <c r="DC48" s="87"/>
      <c r="DD48" s="87"/>
      <c r="DE48" s="87"/>
      <c r="DF48" s="87"/>
      <c r="DG48" s="87"/>
      <c r="DH48" s="87"/>
      <c r="DI48" s="87"/>
      <c r="DJ48" s="87"/>
      <c r="DK48" s="87"/>
      <c r="DL48" s="87"/>
      <c r="DM48" s="87"/>
      <c r="DN48" s="87"/>
      <c r="DO48" s="87"/>
      <c r="DP48" s="87"/>
      <c r="DQ48" s="87"/>
      <c r="DR48" s="87"/>
      <c r="DS48" s="87"/>
      <c r="DT48" s="87"/>
      <c r="DU48" s="87"/>
      <c r="DV48" s="87"/>
      <c r="DW48" s="87"/>
      <c r="DX48" s="87"/>
      <c r="DY48" s="87"/>
      <c r="DZ48" s="87"/>
    </row>
    <row r="49" spans="2:130" ht="17.100000000000001" customHeight="1" x14ac:dyDescent="0.25">
      <c r="B49" s="87"/>
      <c r="C49" s="87"/>
      <c r="D49" s="87"/>
      <c r="E49" s="87"/>
      <c r="F49" s="87"/>
      <c r="G49" s="87"/>
      <c r="H49" s="113"/>
      <c r="I49" s="87"/>
      <c r="J49" s="87"/>
      <c r="K49" s="113"/>
      <c r="L49" s="87"/>
      <c r="M49" s="87"/>
      <c r="N49" s="87"/>
      <c r="O49" s="113"/>
      <c r="P49" s="125"/>
      <c r="Q49" s="125"/>
      <c r="R49" s="125"/>
      <c r="S49" s="125"/>
      <c r="T49" s="125"/>
      <c r="U49" s="87"/>
      <c r="V49" s="42"/>
      <c r="W49" s="812"/>
      <c r="X49" s="812"/>
      <c r="Y49" s="812"/>
      <c r="Z49" s="812"/>
      <c r="AA49" s="825"/>
      <c r="AB49" s="825"/>
      <c r="AC49" s="825"/>
      <c r="AD49" s="825"/>
      <c r="AE49" s="825"/>
      <c r="AF49" s="825"/>
      <c r="AG49" s="825"/>
      <c r="AH49" s="825"/>
      <c r="AI49" s="825"/>
      <c r="AJ49" s="825"/>
      <c r="AK49" s="825"/>
      <c r="AL49" s="825"/>
      <c r="AM49" s="825"/>
      <c r="AN49" s="825"/>
      <c r="AO49" s="825"/>
      <c r="AP49" s="825"/>
      <c r="AQ49" s="825"/>
      <c r="AR49" s="825"/>
      <c r="AS49" s="825"/>
      <c r="AT49" s="825"/>
      <c r="AU49" s="825"/>
      <c r="AV49" s="825"/>
      <c r="AW49" s="825"/>
      <c r="AX49" s="825"/>
      <c r="AY49" s="825"/>
      <c r="AZ49" s="825"/>
      <c r="BA49" s="825"/>
      <c r="BB49" s="825"/>
      <c r="BC49" s="825"/>
      <c r="BD49" s="825"/>
      <c r="BE49" s="825"/>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c r="CX49" s="87"/>
      <c r="CY49" s="87"/>
      <c r="CZ49" s="87"/>
      <c r="DA49" s="87"/>
      <c r="DB49" s="87"/>
      <c r="DC49" s="87"/>
      <c r="DD49" s="87"/>
      <c r="DE49" s="87"/>
      <c r="DF49" s="87"/>
      <c r="DG49" s="87"/>
      <c r="DH49" s="87"/>
      <c r="DI49" s="87"/>
      <c r="DJ49" s="87"/>
      <c r="DK49" s="87"/>
      <c r="DL49" s="87"/>
      <c r="DM49" s="87"/>
      <c r="DN49" s="87"/>
      <c r="DO49" s="87"/>
      <c r="DP49" s="87"/>
      <c r="DQ49" s="87"/>
      <c r="DR49" s="87"/>
      <c r="DS49" s="87"/>
      <c r="DT49" s="87"/>
      <c r="DU49" s="87"/>
      <c r="DV49" s="87"/>
      <c r="DW49" s="87"/>
      <c r="DX49" s="87"/>
      <c r="DY49" s="87"/>
      <c r="DZ49" s="87"/>
    </row>
    <row r="50" spans="2:130" ht="17.100000000000001" customHeight="1" x14ac:dyDescent="0.25">
      <c r="B50" s="87"/>
      <c r="C50" s="87"/>
      <c r="D50" s="87"/>
      <c r="E50" s="87"/>
      <c r="F50" s="87"/>
      <c r="G50" s="87"/>
      <c r="H50" s="113"/>
      <c r="I50" s="87"/>
      <c r="J50" s="87"/>
      <c r="K50" s="113"/>
      <c r="L50" s="87"/>
      <c r="M50" s="87"/>
      <c r="N50" s="87"/>
      <c r="O50" s="113"/>
      <c r="P50" s="125"/>
      <c r="Q50" s="125"/>
      <c r="R50" s="125"/>
      <c r="S50" s="125"/>
      <c r="T50" s="125"/>
      <c r="U50" s="87"/>
      <c r="V50" s="42"/>
      <c r="W50" s="812"/>
      <c r="X50" s="812"/>
      <c r="Y50" s="812"/>
      <c r="Z50" s="812"/>
      <c r="AA50" s="825"/>
      <c r="AB50" s="825"/>
      <c r="AC50" s="825"/>
      <c r="AD50" s="825"/>
      <c r="AE50" s="825"/>
      <c r="AF50" s="825"/>
      <c r="AG50" s="825"/>
      <c r="AH50" s="825"/>
      <c r="AI50" s="825"/>
      <c r="AJ50" s="825"/>
      <c r="AK50" s="825"/>
      <c r="AL50" s="825"/>
      <c r="AM50" s="825"/>
      <c r="AN50" s="825"/>
      <c r="AO50" s="825"/>
      <c r="AP50" s="825"/>
      <c r="AQ50" s="825"/>
      <c r="AR50" s="825"/>
      <c r="AS50" s="825"/>
      <c r="AT50" s="825"/>
      <c r="AU50" s="825"/>
      <c r="AV50" s="825"/>
      <c r="AW50" s="825"/>
      <c r="AX50" s="825"/>
      <c r="AY50" s="825"/>
      <c r="AZ50" s="825"/>
      <c r="BA50" s="825"/>
      <c r="BB50" s="825"/>
      <c r="BC50" s="825"/>
      <c r="BD50" s="825"/>
      <c r="BE50" s="825"/>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c r="CX50" s="87"/>
      <c r="CY50" s="87"/>
      <c r="CZ50" s="87"/>
      <c r="DA50" s="87"/>
      <c r="DB50" s="87"/>
      <c r="DC50" s="87"/>
      <c r="DD50" s="87"/>
      <c r="DE50" s="87"/>
      <c r="DF50" s="87"/>
      <c r="DG50" s="87"/>
      <c r="DH50" s="87"/>
      <c r="DI50" s="87"/>
      <c r="DJ50" s="87"/>
      <c r="DK50" s="87"/>
      <c r="DL50" s="87"/>
      <c r="DM50" s="87"/>
      <c r="DN50" s="87"/>
      <c r="DO50" s="87"/>
      <c r="DP50" s="87"/>
      <c r="DQ50" s="87"/>
      <c r="DR50" s="87"/>
      <c r="DS50" s="87"/>
      <c r="DT50" s="87"/>
      <c r="DU50" s="87"/>
      <c r="DV50" s="87"/>
      <c r="DW50" s="87"/>
      <c r="DX50" s="87"/>
      <c r="DY50" s="87"/>
      <c r="DZ50" s="87"/>
    </row>
    <row r="51" spans="2:130" ht="17.100000000000001" customHeight="1" x14ac:dyDescent="0.25">
      <c r="B51" s="87"/>
      <c r="C51" s="87"/>
      <c r="D51" s="87"/>
      <c r="E51" s="87"/>
      <c r="F51" s="87"/>
      <c r="G51" s="87"/>
      <c r="H51" s="113"/>
      <c r="I51" s="87"/>
      <c r="J51" s="87"/>
      <c r="K51" s="113"/>
      <c r="L51" s="87"/>
      <c r="M51" s="87"/>
      <c r="N51" s="87"/>
      <c r="O51" s="113"/>
      <c r="P51" s="125"/>
      <c r="Q51" s="125"/>
      <c r="R51" s="125"/>
      <c r="S51" s="125"/>
      <c r="T51" s="125"/>
      <c r="U51" s="87"/>
      <c r="V51" s="87"/>
      <c r="W51" s="825"/>
      <c r="X51" s="825"/>
      <c r="Y51" s="825"/>
      <c r="Z51" s="825"/>
      <c r="AA51" s="825"/>
      <c r="AB51" s="825"/>
      <c r="AC51" s="825"/>
      <c r="AD51" s="825"/>
      <c r="AE51" s="825"/>
      <c r="AF51" s="825"/>
      <c r="AG51" s="825"/>
      <c r="AH51" s="825"/>
      <c r="AI51" s="825"/>
      <c r="AJ51" s="825"/>
      <c r="AK51" s="825"/>
      <c r="AL51" s="825"/>
      <c r="AM51" s="825"/>
      <c r="AN51" s="825"/>
      <c r="AO51" s="825"/>
      <c r="AP51" s="825"/>
      <c r="AQ51" s="825"/>
      <c r="AR51" s="825"/>
      <c r="AS51" s="825"/>
      <c r="AT51" s="825"/>
      <c r="AU51" s="825"/>
      <c r="AV51" s="825"/>
      <c r="AW51" s="825"/>
      <c r="AX51" s="825"/>
      <c r="AY51" s="825"/>
      <c r="AZ51" s="825"/>
      <c r="BA51" s="825"/>
      <c r="BB51" s="825"/>
      <c r="BC51" s="825"/>
      <c r="BD51" s="825"/>
      <c r="BE51" s="825"/>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c r="CX51" s="87"/>
      <c r="CY51" s="87"/>
      <c r="CZ51" s="87"/>
      <c r="DA51" s="87"/>
      <c r="DB51" s="87"/>
      <c r="DC51" s="87"/>
      <c r="DD51" s="87"/>
      <c r="DE51" s="87"/>
      <c r="DF51" s="87"/>
      <c r="DG51" s="87"/>
      <c r="DH51" s="87"/>
      <c r="DI51" s="87"/>
      <c r="DJ51" s="87"/>
      <c r="DK51" s="87"/>
      <c r="DL51" s="87"/>
      <c r="DM51" s="87"/>
      <c r="DN51" s="87"/>
      <c r="DO51" s="87"/>
      <c r="DP51" s="87"/>
      <c r="DQ51" s="87"/>
      <c r="DR51" s="87"/>
      <c r="DS51" s="87"/>
      <c r="DT51" s="87"/>
      <c r="DU51" s="87"/>
      <c r="DV51" s="87"/>
      <c r="DW51" s="87"/>
      <c r="DX51" s="87"/>
      <c r="DY51" s="87"/>
      <c r="DZ51" s="87"/>
    </row>
    <row r="52" spans="2:130" ht="17.100000000000001" customHeight="1" x14ac:dyDescent="0.25">
      <c r="B52" s="87"/>
      <c r="C52" s="87"/>
      <c r="D52" s="87"/>
      <c r="E52" s="87"/>
      <c r="F52" s="87"/>
      <c r="G52" s="87"/>
      <c r="H52" s="113"/>
      <c r="I52" s="87"/>
      <c r="J52" s="87"/>
      <c r="K52" s="113"/>
      <c r="L52" s="87"/>
      <c r="M52" s="87"/>
      <c r="N52" s="87"/>
      <c r="O52" s="113"/>
      <c r="P52" s="125"/>
      <c r="Q52" s="125"/>
      <c r="R52" s="125"/>
      <c r="S52" s="125"/>
      <c r="T52" s="125"/>
      <c r="U52" s="87"/>
      <c r="V52" s="87"/>
      <c r="W52" s="825"/>
      <c r="X52" s="825"/>
      <c r="Y52" s="825"/>
      <c r="Z52" s="825"/>
      <c r="AA52" s="825"/>
      <c r="AB52" s="825"/>
      <c r="AC52" s="825"/>
      <c r="AD52" s="825"/>
      <c r="AE52" s="825"/>
      <c r="AF52" s="825"/>
      <c r="AG52" s="825"/>
      <c r="AH52" s="825"/>
      <c r="AI52" s="825"/>
      <c r="AJ52" s="825"/>
      <c r="AK52" s="825"/>
      <c r="AL52" s="825"/>
      <c r="AM52" s="825"/>
      <c r="AN52" s="825"/>
      <c r="AO52" s="825"/>
      <c r="AP52" s="825"/>
      <c r="AQ52" s="825"/>
      <c r="AR52" s="825"/>
      <c r="AS52" s="825"/>
      <c r="AT52" s="825"/>
      <c r="AU52" s="825"/>
      <c r="AV52" s="825"/>
      <c r="AW52" s="825"/>
      <c r="AX52" s="825"/>
      <c r="AY52" s="825"/>
      <c r="AZ52" s="825"/>
      <c r="BA52" s="825"/>
      <c r="BB52" s="825"/>
      <c r="BC52" s="825"/>
      <c r="BD52" s="825"/>
      <c r="BE52" s="825"/>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c r="CX52" s="87"/>
      <c r="CY52" s="87"/>
      <c r="CZ52" s="87"/>
      <c r="DA52" s="87"/>
      <c r="DB52" s="87"/>
      <c r="DC52" s="87"/>
      <c r="DD52" s="87"/>
      <c r="DE52" s="87"/>
      <c r="DF52" s="87"/>
      <c r="DG52" s="87"/>
      <c r="DH52" s="87"/>
      <c r="DI52" s="87"/>
      <c r="DJ52" s="87"/>
      <c r="DK52" s="87"/>
      <c r="DL52" s="87"/>
      <c r="DM52" s="87"/>
      <c r="DN52" s="87"/>
      <c r="DO52" s="87"/>
      <c r="DP52" s="87"/>
      <c r="DQ52" s="87"/>
      <c r="DR52" s="87"/>
      <c r="DS52" s="87"/>
      <c r="DT52" s="87"/>
      <c r="DU52" s="87"/>
      <c r="DV52" s="87"/>
      <c r="DW52" s="87"/>
      <c r="DX52" s="87"/>
      <c r="DY52" s="87"/>
      <c r="DZ52" s="87"/>
    </row>
    <row r="53" spans="2:130" ht="17.100000000000001" customHeight="1" x14ac:dyDescent="0.25">
      <c r="B53" s="87"/>
      <c r="C53" s="87"/>
      <c r="D53" s="87"/>
      <c r="E53" s="87"/>
      <c r="F53" s="87"/>
      <c r="G53" s="87"/>
      <c r="H53" s="113"/>
      <c r="I53" s="87"/>
      <c r="J53" s="87"/>
      <c r="K53" s="113"/>
      <c r="L53" s="87"/>
      <c r="M53" s="87"/>
      <c r="N53" s="87"/>
      <c r="O53" s="113"/>
      <c r="P53" s="125"/>
      <c r="Q53" s="125"/>
      <c r="R53" s="125"/>
      <c r="S53" s="125"/>
      <c r="T53" s="125"/>
      <c r="U53" s="87"/>
      <c r="V53" s="87"/>
      <c r="W53" s="825"/>
      <c r="X53" s="825"/>
      <c r="Y53" s="825"/>
      <c r="Z53" s="825"/>
      <c r="AA53" s="825"/>
      <c r="AB53" s="825"/>
      <c r="AC53" s="825"/>
      <c r="AD53" s="825"/>
      <c r="AE53" s="825"/>
      <c r="AF53" s="825"/>
      <c r="AG53" s="825"/>
      <c r="AH53" s="825"/>
      <c r="AI53" s="825"/>
      <c r="AJ53" s="825"/>
      <c r="AK53" s="825"/>
      <c r="AL53" s="825"/>
      <c r="AM53" s="825"/>
      <c r="AN53" s="825"/>
      <c r="AO53" s="825"/>
      <c r="AP53" s="825"/>
      <c r="AQ53" s="825"/>
      <c r="AR53" s="825"/>
      <c r="AS53" s="825"/>
      <c r="AT53" s="825"/>
      <c r="AU53" s="825"/>
      <c r="AV53" s="825"/>
      <c r="AW53" s="825"/>
      <c r="AX53" s="825"/>
      <c r="AY53" s="825"/>
      <c r="AZ53" s="825"/>
      <c r="BA53" s="825"/>
      <c r="BB53" s="825"/>
      <c r="BC53" s="825"/>
      <c r="BD53" s="825"/>
      <c r="BE53" s="825"/>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c r="CX53" s="87"/>
      <c r="CY53" s="87"/>
      <c r="CZ53" s="87"/>
      <c r="DA53" s="87"/>
      <c r="DB53" s="87"/>
      <c r="DC53" s="87"/>
      <c r="DD53" s="87"/>
      <c r="DE53" s="87"/>
      <c r="DF53" s="87"/>
      <c r="DG53" s="87"/>
      <c r="DH53" s="87"/>
      <c r="DI53" s="87"/>
      <c r="DJ53" s="87"/>
      <c r="DK53" s="87"/>
      <c r="DL53" s="87"/>
      <c r="DM53" s="87"/>
      <c r="DN53" s="87"/>
      <c r="DO53" s="87"/>
      <c r="DP53" s="87"/>
      <c r="DQ53" s="87"/>
      <c r="DR53" s="87"/>
      <c r="DS53" s="87"/>
      <c r="DT53" s="87"/>
      <c r="DU53" s="87"/>
      <c r="DV53" s="87"/>
      <c r="DW53" s="87"/>
      <c r="DX53" s="87"/>
      <c r="DY53" s="87"/>
      <c r="DZ53" s="87"/>
    </row>
    <row r="54" spans="2:130" ht="17.100000000000001" customHeight="1" x14ac:dyDescent="0.25">
      <c r="B54" s="87"/>
      <c r="C54" s="87"/>
      <c r="D54" s="87"/>
      <c r="E54" s="87"/>
      <c r="F54" s="87"/>
      <c r="G54" s="87"/>
      <c r="H54" s="113"/>
      <c r="I54" s="87"/>
      <c r="J54" s="87"/>
      <c r="K54" s="113"/>
      <c r="L54" s="87"/>
      <c r="M54" s="87"/>
      <c r="N54" s="87"/>
      <c r="O54" s="113"/>
      <c r="P54" s="125"/>
      <c r="Q54" s="125"/>
      <c r="R54" s="125"/>
      <c r="S54" s="125"/>
      <c r="T54" s="125"/>
      <c r="U54" s="87"/>
      <c r="V54" s="87"/>
      <c r="W54" s="825"/>
      <c r="X54" s="825"/>
      <c r="Y54" s="825"/>
      <c r="Z54" s="825"/>
      <c r="AA54" s="825"/>
      <c r="AB54" s="825"/>
      <c r="AC54" s="825"/>
      <c r="AD54" s="825"/>
      <c r="AE54" s="825"/>
      <c r="AF54" s="825"/>
      <c r="AG54" s="825"/>
      <c r="AH54" s="825"/>
      <c r="AI54" s="825"/>
      <c r="AJ54" s="825"/>
      <c r="AK54" s="825"/>
      <c r="AL54" s="825"/>
      <c r="AM54" s="825"/>
      <c r="AN54" s="825"/>
      <c r="AO54" s="825"/>
      <c r="AP54" s="825"/>
      <c r="AQ54" s="825"/>
      <c r="AR54" s="825"/>
      <c r="AS54" s="825"/>
      <c r="AT54" s="825"/>
      <c r="AU54" s="825"/>
      <c r="AV54" s="825"/>
      <c r="AW54" s="825"/>
      <c r="AX54" s="825"/>
      <c r="AY54" s="825"/>
      <c r="AZ54" s="825"/>
      <c r="BA54" s="825"/>
      <c r="BB54" s="825"/>
      <c r="BC54" s="825"/>
      <c r="BD54" s="825"/>
      <c r="BE54" s="825"/>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c r="CX54" s="87"/>
      <c r="CY54" s="87"/>
      <c r="CZ54" s="87"/>
      <c r="DA54" s="87"/>
      <c r="DB54" s="87"/>
      <c r="DC54" s="87"/>
      <c r="DD54" s="87"/>
      <c r="DE54" s="87"/>
      <c r="DF54" s="87"/>
      <c r="DG54" s="87"/>
      <c r="DH54" s="87"/>
      <c r="DI54" s="87"/>
      <c r="DJ54" s="87"/>
      <c r="DK54" s="87"/>
      <c r="DL54" s="87"/>
      <c r="DM54" s="87"/>
      <c r="DN54" s="87"/>
      <c r="DO54" s="87"/>
      <c r="DP54" s="87"/>
      <c r="DQ54" s="87"/>
      <c r="DR54" s="87"/>
      <c r="DS54" s="87"/>
      <c r="DT54" s="87"/>
      <c r="DU54" s="87"/>
      <c r="DV54" s="87"/>
      <c r="DW54" s="87"/>
      <c r="DX54" s="87"/>
      <c r="DY54" s="87"/>
      <c r="DZ54" s="87"/>
    </row>
    <row r="55" spans="2:130" ht="17.100000000000001" customHeight="1" x14ac:dyDescent="0.25">
      <c r="B55" s="87"/>
      <c r="C55" s="87"/>
      <c r="D55" s="87"/>
      <c r="E55" s="87"/>
      <c r="F55" s="87"/>
      <c r="G55" s="87"/>
      <c r="H55" s="113"/>
      <c r="I55" s="87"/>
      <c r="J55" s="87"/>
      <c r="K55" s="113"/>
      <c r="L55" s="87"/>
      <c r="M55" s="87"/>
      <c r="N55" s="87"/>
      <c r="O55" s="113"/>
      <c r="P55" s="125"/>
      <c r="Q55" s="125"/>
      <c r="R55" s="125"/>
      <c r="S55" s="125"/>
      <c r="T55" s="125"/>
      <c r="U55" s="87"/>
      <c r="V55" s="87"/>
      <c r="W55" s="825"/>
      <c r="X55" s="825"/>
      <c r="Y55" s="825"/>
      <c r="Z55" s="825"/>
      <c r="AA55" s="825"/>
      <c r="AB55" s="825"/>
      <c r="AC55" s="825"/>
      <c r="AD55" s="825"/>
      <c r="AE55" s="825"/>
      <c r="AF55" s="825"/>
      <c r="AG55" s="825"/>
      <c r="AH55" s="825"/>
      <c r="AI55" s="825"/>
      <c r="AJ55" s="825"/>
      <c r="AK55" s="825"/>
      <c r="AL55" s="825"/>
      <c r="AM55" s="825"/>
      <c r="AN55" s="825"/>
      <c r="AO55" s="825"/>
      <c r="AP55" s="825"/>
      <c r="AQ55" s="825"/>
      <c r="AR55" s="825"/>
      <c r="AS55" s="825"/>
      <c r="AT55" s="825"/>
      <c r="AU55" s="825"/>
      <c r="AV55" s="825"/>
      <c r="AW55" s="825"/>
      <c r="AX55" s="825"/>
      <c r="AY55" s="825"/>
      <c r="AZ55" s="825"/>
      <c r="BA55" s="825"/>
      <c r="BB55" s="825"/>
      <c r="BC55" s="825"/>
      <c r="BD55" s="825"/>
      <c r="BE55" s="825"/>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c r="CX55" s="87"/>
      <c r="CY55" s="87"/>
      <c r="CZ55" s="87"/>
      <c r="DA55" s="87"/>
      <c r="DB55" s="87"/>
      <c r="DC55" s="87"/>
      <c r="DD55" s="87"/>
      <c r="DE55" s="87"/>
      <c r="DF55" s="87"/>
      <c r="DG55" s="87"/>
      <c r="DH55" s="87"/>
      <c r="DI55" s="87"/>
      <c r="DJ55" s="87"/>
      <c r="DK55" s="87"/>
      <c r="DL55" s="87"/>
      <c r="DM55" s="87"/>
      <c r="DN55" s="87"/>
      <c r="DO55" s="87"/>
      <c r="DP55" s="87"/>
      <c r="DQ55" s="87"/>
      <c r="DR55" s="87"/>
      <c r="DS55" s="87"/>
      <c r="DT55" s="87"/>
      <c r="DU55" s="87"/>
      <c r="DV55" s="87"/>
      <c r="DW55" s="87"/>
      <c r="DX55" s="87"/>
      <c r="DY55" s="87"/>
      <c r="DZ55" s="87"/>
    </row>
    <row r="56" spans="2:130" ht="17.100000000000001" customHeight="1" x14ac:dyDescent="0.25">
      <c r="B56" s="87"/>
      <c r="C56" s="87"/>
      <c r="D56" s="87"/>
      <c r="E56" s="87"/>
      <c r="F56" s="87"/>
      <c r="G56" s="87"/>
      <c r="H56" s="113"/>
      <c r="I56" s="87"/>
      <c r="J56" s="87"/>
      <c r="K56" s="113"/>
      <c r="L56" s="87"/>
      <c r="M56" s="87"/>
      <c r="N56" s="87"/>
      <c r="O56" s="113"/>
      <c r="P56" s="125"/>
      <c r="Q56" s="125"/>
      <c r="R56" s="125"/>
      <c r="S56" s="125"/>
      <c r="T56" s="125"/>
      <c r="U56" s="87"/>
      <c r="V56" s="87"/>
      <c r="W56" s="825"/>
      <c r="X56" s="825"/>
      <c r="Y56" s="825"/>
      <c r="Z56" s="825"/>
      <c r="AA56" s="825"/>
      <c r="AB56" s="825"/>
      <c r="AC56" s="825"/>
      <c r="AD56" s="825"/>
      <c r="AE56" s="825"/>
      <c r="AF56" s="825"/>
      <c r="AG56" s="825"/>
      <c r="AH56" s="825"/>
      <c r="AI56" s="825"/>
      <c r="AJ56" s="825"/>
      <c r="AK56" s="825"/>
      <c r="AL56" s="825"/>
      <c r="AM56" s="825"/>
      <c r="AN56" s="825"/>
      <c r="AO56" s="825"/>
      <c r="AP56" s="825"/>
      <c r="AQ56" s="825"/>
      <c r="AR56" s="825"/>
      <c r="AS56" s="825"/>
      <c r="AT56" s="825"/>
      <c r="AU56" s="825"/>
      <c r="AV56" s="825"/>
      <c r="AW56" s="825"/>
      <c r="AX56" s="825"/>
      <c r="AY56" s="825"/>
      <c r="AZ56" s="825"/>
      <c r="BA56" s="825"/>
      <c r="BB56" s="825"/>
      <c r="BC56" s="825"/>
      <c r="BD56" s="825"/>
      <c r="BE56" s="825"/>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c r="CX56" s="87"/>
      <c r="CY56" s="87"/>
      <c r="CZ56" s="87"/>
      <c r="DA56" s="87"/>
      <c r="DB56" s="87"/>
      <c r="DC56" s="87"/>
      <c r="DD56" s="87"/>
      <c r="DE56" s="87"/>
      <c r="DF56" s="87"/>
      <c r="DG56" s="87"/>
      <c r="DH56" s="87"/>
      <c r="DI56" s="87"/>
      <c r="DJ56" s="87"/>
      <c r="DK56" s="87"/>
      <c r="DL56" s="87"/>
      <c r="DM56" s="87"/>
      <c r="DN56" s="87"/>
      <c r="DO56" s="87"/>
      <c r="DP56" s="87"/>
      <c r="DQ56" s="87"/>
      <c r="DR56" s="87"/>
      <c r="DS56" s="87"/>
      <c r="DT56" s="87"/>
      <c r="DU56" s="87"/>
      <c r="DV56" s="87"/>
      <c r="DW56" s="87"/>
      <c r="DX56" s="87"/>
      <c r="DY56" s="87"/>
      <c r="DZ56" s="87"/>
    </row>
    <row r="57" spans="2:130" ht="17.100000000000001" customHeight="1" x14ac:dyDescent="0.25">
      <c r="B57" s="87"/>
      <c r="C57" s="87"/>
      <c r="D57" s="87"/>
      <c r="E57" s="87"/>
      <c r="F57" s="87"/>
      <c r="G57" s="87"/>
      <c r="H57" s="113"/>
      <c r="I57" s="87"/>
      <c r="J57" s="87"/>
      <c r="K57" s="113"/>
      <c r="L57" s="87"/>
      <c r="M57" s="87"/>
      <c r="N57" s="87"/>
      <c r="O57" s="113"/>
      <c r="P57" s="125"/>
      <c r="Q57" s="125"/>
      <c r="R57" s="125"/>
      <c r="S57" s="125"/>
      <c r="T57" s="125"/>
      <c r="U57" s="87"/>
      <c r="V57" s="87"/>
      <c r="W57" s="825"/>
      <c r="X57" s="825"/>
      <c r="Y57" s="825"/>
      <c r="Z57" s="825"/>
      <c r="AA57" s="825"/>
      <c r="AB57" s="825"/>
      <c r="AC57" s="825"/>
      <c r="AD57" s="825"/>
      <c r="AE57" s="825"/>
      <c r="AF57" s="825"/>
      <c r="AG57" s="825"/>
      <c r="AH57" s="825"/>
      <c r="AI57" s="825"/>
      <c r="AJ57" s="825"/>
      <c r="AK57" s="825"/>
      <c r="AL57" s="825"/>
      <c r="AM57" s="825"/>
      <c r="AN57" s="825"/>
      <c r="AO57" s="825"/>
      <c r="AP57" s="825"/>
      <c r="AQ57" s="825"/>
      <c r="AR57" s="825"/>
      <c r="AS57" s="825"/>
      <c r="AT57" s="825"/>
      <c r="AU57" s="825"/>
      <c r="AV57" s="825"/>
      <c r="AW57" s="825"/>
      <c r="AX57" s="825"/>
      <c r="AY57" s="825"/>
      <c r="AZ57" s="825"/>
      <c r="BA57" s="825"/>
      <c r="BB57" s="825"/>
      <c r="BC57" s="825"/>
      <c r="BD57" s="825"/>
      <c r="BE57" s="825"/>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c r="CX57" s="87"/>
      <c r="CY57" s="87"/>
      <c r="CZ57" s="87"/>
      <c r="DA57" s="87"/>
      <c r="DB57" s="87"/>
      <c r="DC57" s="87"/>
      <c r="DD57" s="87"/>
      <c r="DE57" s="87"/>
      <c r="DF57" s="87"/>
      <c r="DG57" s="87"/>
      <c r="DH57" s="87"/>
      <c r="DI57" s="87"/>
      <c r="DJ57" s="87"/>
      <c r="DK57" s="87"/>
      <c r="DL57" s="87"/>
      <c r="DM57" s="87"/>
      <c r="DN57" s="87"/>
      <c r="DO57" s="87"/>
      <c r="DP57" s="87"/>
      <c r="DQ57" s="87"/>
      <c r="DR57" s="87"/>
      <c r="DS57" s="87"/>
      <c r="DT57" s="87"/>
      <c r="DU57" s="87"/>
      <c r="DV57" s="87"/>
      <c r="DW57" s="87"/>
      <c r="DX57" s="87"/>
      <c r="DY57" s="87"/>
      <c r="DZ57" s="87"/>
    </row>
    <row r="58" spans="2:130" ht="17.100000000000001" customHeight="1" x14ac:dyDescent="0.25">
      <c r="B58" s="87"/>
      <c r="C58" s="87"/>
      <c r="D58" s="87"/>
      <c r="E58" s="87"/>
      <c r="F58" s="87"/>
      <c r="G58" s="87"/>
      <c r="H58" s="113"/>
      <c r="I58" s="87"/>
      <c r="J58" s="87"/>
      <c r="K58" s="113"/>
      <c r="L58" s="87"/>
      <c r="M58" s="87"/>
      <c r="N58" s="87"/>
      <c r="O58" s="113"/>
      <c r="P58" s="125"/>
      <c r="Q58" s="125"/>
      <c r="R58" s="125"/>
      <c r="S58" s="125"/>
      <c r="T58" s="125"/>
      <c r="U58" s="87"/>
      <c r="V58" s="87"/>
      <c r="W58" s="825"/>
      <c r="X58" s="825"/>
      <c r="Y58" s="825"/>
      <c r="Z58" s="825"/>
      <c r="AA58" s="825"/>
      <c r="AB58" s="825"/>
      <c r="AC58" s="825"/>
      <c r="AD58" s="825"/>
      <c r="AE58" s="825"/>
      <c r="AF58" s="825"/>
      <c r="AG58" s="825"/>
      <c r="AH58" s="825"/>
      <c r="AI58" s="825"/>
      <c r="AJ58" s="825"/>
      <c r="AK58" s="825"/>
      <c r="AL58" s="825"/>
      <c r="AM58" s="825"/>
      <c r="AN58" s="825"/>
      <c r="AO58" s="825"/>
      <c r="AP58" s="825"/>
      <c r="AQ58" s="825"/>
      <c r="AR58" s="825"/>
      <c r="AS58" s="825"/>
      <c r="AT58" s="825"/>
      <c r="AU58" s="825"/>
      <c r="AV58" s="825"/>
      <c r="AW58" s="825"/>
      <c r="AX58" s="825"/>
      <c r="AY58" s="825"/>
      <c r="AZ58" s="825"/>
      <c r="BA58" s="825"/>
      <c r="BB58" s="825"/>
      <c r="BC58" s="825"/>
      <c r="BD58" s="825"/>
      <c r="BE58" s="825"/>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c r="CX58" s="87"/>
      <c r="CY58" s="87"/>
      <c r="CZ58" s="87"/>
      <c r="DA58" s="87"/>
      <c r="DB58" s="87"/>
      <c r="DC58" s="87"/>
      <c r="DD58" s="87"/>
      <c r="DE58" s="87"/>
      <c r="DF58" s="87"/>
      <c r="DG58" s="87"/>
      <c r="DH58" s="87"/>
      <c r="DI58" s="87"/>
      <c r="DJ58" s="87"/>
      <c r="DK58" s="87"/>
      <c r="DL58" s="87"/>
      <c r="DM58" s="87"/>
      <c r="DN58" s="87"/>
      <c r="DO58" s="87"/>
      <c r="DP58" s="87"/>
      <c r="DQ58" s="87"/>
      <c r="DR58" s="87"/>
      <c r="DS58" s="87"/>
      <c r="DT58" s="87"/>
      <c r="DU58" s="87"/>
      <c r="DV58" s="87"/>
      <c r="DW58" s="87"/>
      <c r="DX58" s="87"/>
      <c r="DY58" s="87"/>
      <c r="DZ58" s="87"/>
    </row>
    <row r="59" spans="2:130" ht="17.100000000000001" customHeight="1" x14ac:dyDescent="0.25">
      <c r="B59" s="87"/>
      <c r="C59" s="87"/>
      <c r="D59" s="87"/>
      <c r="E59" s="87"/>
      <c r="F59" s="87"/>
      <c r="G59" s="87"/>
      <c r="H59" s="113"/>
      <c r="I59" s="87"/>
      <c r="J59" s="87"/>
      <c r="K59" s="113"/>
      <c r="L59" s="87"/>
      <c r="M59" s="87"/>
      <c r="N59" s="87"/>
      <c r="O59" s="113"/>
      <c r="P59" s="125"/>
      <c r="Q59" s="125"/>
      <c r="R59" s="125"/>
      <c r="S59" s="125"/>
      <c r="T59" s="125"/>
      <c r="U59" s="87"/>
      <c r="V59" s="87"/>
      <c r="W59" s="825"/>
      <c r="X59" s="825"/>
      <c r="Y59" s="825"/>
      <c r="Z59" s="825"/>
      <c r="AA59" s="825"/>
      <c r="AB59" s="825"/>
      <c r="AC59" s="825"/>
      <c r="AD59" s="825"/>
      <c r="AE59" s="825"/>
      <c r="AF59" s="825"/>
      <c r="AG59" s="825"/>
      <c r="AH59" s="825"/>
      <c r="AI59" s="825"/>
      <c r="AJ59" s="825"/>
      <c r="AK59" s="825"/>
      <c r="AL59" s="825"/>
      <c r="AM59" s="825"/>
      <c r="AN59" s="825"/>
      <c r="AO59" s="825"/>
      <c r="AP59" s="825"/>
      <c r="AQ59" s="825"/>
      <c r="AR59" s="825"/>
      <c r="AS59" s="825"/>
      <c r="AT59" s="825"/>
      <c r="AU59" s="825"/>
      <c r="AV59" s="825"/>
      <c r="AW59" s="825"/>
      <c r="AX59" s="825"/>
      <c r="AY59" s="825"/>
      <c r="AZ59" s="825"/>
      <c r="BA59" s="825"/>
      <c r="BB59" s="825"/>
      <c r="BC59" s="825"/>
      <c r="BD59" s="825"/>
      <c r="BE59" s="825"/>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c r="CX59" s="87"/>
      <c r="CY59" s="87"/>
      <c r="CZ59" s="87"/>
      <c r="DA59" s="87"/>
      <c r="DB59" s="87"/>
      <c r="DC59" s="87"/>
      <c r="DD59" s="87"/>
      <c r="DE59" s="87"/>
      <c r="DF59" s="87"/>
      <c r="DG59" s="87"/>
      <c r="DH59" s="87"/>
      <c r="DI59" s="87"/>
      <c r="DJ59" s="87"/>
      <c r="DK59" s="87"/>
      <c r="DL59" s="87"/>
      <c r="DM59" s="87"/>
      <c r="DN59" s="87"/>
      <c r="DO59" s="87"/>
      <c r="DP59" s="87"/>
      <c r="DQ59" s="87"/>
      <c r="DR59" s="87"/>
      <c r="DS59" s="87"/>
      <c r="DT59" s="87"/>
      <c r="DU59" s="87"/>
      <c r="DV59" s="87"/>
      <c r="DW59" s="87"/>
      <c r="DX59" s="87"/>
      <c r="DY59" s="87"/>
      <c r="DZ59" s="87"/>
    </row>
    <row r="60" spans="2:130" ht="17.100000000000001" customHeight="1" x14ac:dyDescent="0.25">
      <c r="B60" s="87"/>
      <c r="C60" s="87"/>
      <c r="D60" s="87"/>
      <c r="E60" s="87"/>
      <c r="F60" s="87"/>
      <c r="G60" s="87"/>
      <c r="H60" s="113"/>
      <c r="I60" s="87"/>
      <c r="J60" s="87"/>
      <c r="K60" s="113"/>
      <c r="L60" s="87"/>
      <c r="M60" s="87"/>
      <c r="N60" s="87"/>
      <c r="O60" s="113"/>
      <c r="P60" s="125"/>
      <c r="Q60" s="125"/>
      <c r="R60" s="125"/>
      <c r="S60" s="125"/>
      <c r="T60" s="125"/>
      <c r="U60" s="87"/>
      <c r="V60" s="87"/>
      <c r="W60" s="825"/>
      <c r="X60" s="825"/>
      <c r="Y60" s="825"/>
      <c r="Z60" s="825"/>
      <c r="AA60" s="825"/>
      <c r="AB60" s="825"/>
      <c r="AC60" s="825"/>
      <c r="AD60" s="825"/>
      <c r="AE60" s="825"/>
      <c r="AF60" s="825"/>
      <c r="AG60" s="825"/>
      <c r="AH60" s="825"/>
      <c r="AI60" s="825"/>
      <c r="AJ60" s="825"/>
      <c r="AK60" s="825"/>
      <c r="AL60" s="825"/>
      <c r="AM60" s="825"/>
      <c r="AN60" s="825"/>
      <c r="AO60" s="825"/>
      <c r="AP60" s="825"/>
      <c r="AQ60" s="825"/>
      <c r="AR60" s="825"/>
      <c r="AS60" s="825"/>
      <c r="AT60" s="825"/>
      <c r="AU60" s="825"/>
      <c r="AV60" s="825"/>
      <c r="AW60" s="825"/>
      <c r="AX60" s="825"/>
      <c r="AY60" s="825"/>
      <c r="AZ60" s="825"/>
      <c r="BA60" s="825"/>
      <c r="BB60" s="825"/>
      <c r="BC60" s="825"/>
      <c r="BD60" s="825"/>
      <c r="BE60" s="825"/>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7"/>
      <c r="DV60" s="87"/>
      <c r="DW60" s="87"/>
      <c r="DX60" s="87"/>
      <c r="DY60" s="87"/>
      <c r="DZ60" s="87"/>
    </row>
    <row r="61" spans="2:130" ht="17.100000000000001" customHeight="1" x14ac:dyDescent="0.25">
      <c r="B61" s="87"/>
      <c r="C61" s="87"/>
      <c r="D61" s="87"/>
      <c r="E61" s="87"/>
      <c r="F61" s="87"/>
      <c r="G61" s="87"/>
      <c r="H61" s="113"/>
      <c r="I61" s="87"/>
      <c r="J61" s="87"/>
      <c r="K61" s="113"/>
      <c r="L61" s="87"/>
      <c r="M61" s="87"/>
      <c r="N61" s="87"/>
      <c r="O61" s="113"/>
      <c r="P61" s="125"/>
      <c r="Q61" s="125"/>
      <c r="R61" s="125"/>
      <c r="S61" s="125"/>
      <c r="T61" s="125"/>
      <c r="U61" s="87"/>
      <c r="V61" s="87"/>
      <c r="W61" s="825"/>
      <c r="X61" s="825"/>
      <c r="Y61" s="825"/>
      <c r="Z61" s="825"/>
      <c r="AA61" s="825"/>
      <c r="AB61" s="825"/>
      <c r="AC61" s="825"/>
      <c r="AD61" s="825"/>
      <c r="AE61" s="825"/>
      <c r="AF61" s="825"/>
      <c r="AG61" s="825"/>
      <c r="AH61" s="825"/>
      <c r="AI61" s="825"/>
      <c r="AJ61" s="825"/>
      <c r="AK61" s="825"/>
      <c r="AL61" s="825"/>
      <c r="AM61" s="825"/>
      <c r="AN61" s="825"/>
      <c r="AO61" s="825"/>
      <c r="AP61" s="825"/>
      <c r="AQ61" s="825"/>
      <c r="AR61" s="825"/>
      <c r="AS61" s="825"/>
      <c r="AT61" s="825"/>
      <c r="AU61" s="825"/>
      <c r="AV61" s="825"/>
      <c r="AW61" s="825"/>
      <c r="AX61" s="825"/>
      <c r="AY61" s="825"/>
      <c r="AZ61" s="825"/>
      <c r="BA61" s="825"/>
      <c r="BB61" s="825"/>
      <c r="BC61" s="825"/>
      <c r="BD61" s="825"/>
      <c r="BE61" s="825"/>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c r="CX61" s="87"/>
      <c r="CY61" s="87"/>
      <c r="CZ61" s="87"/>
      <c r="DA61" s="87"/>
      <c r="DB61" s="87"/>
      <c r="DC61" s="87"/>
      <c r="DD61" s="87"/>
      <c r="DE61" s="87"/>
      <c r="DF61" s="87"/>
      <c r="DG61" s="87"/>
      <c r="DH61" s="87"/>
      <c r="DI61" s="87"/>
      <c r="DJ61" s="87"/>
      <c r="DK61" s="87"/>
      <c r="DL61" s="87"/>
      <c r="DM61" s="87"/>
      <c r="DN61" s="87"/>
      <c r="DO61" s="87"/>
      <c r="DP61" s="87"/>
      <c r="DQ61" s="87"/>
      <c r="DR61" s="87"/>
      <c r="DS61" s="87"/>
      <c r="DT61" s="87"/>
      <c r="DU61" s="87"/>
      <c r="DV61" s="87"/>
      <c r="DW61" s="87"/>
      <c r="DX61" s="87"/>
      <c r="DY61" s="87"/>
      <c r="DZ61" s="87"/>
    </row>
    <row r="62" spans="2:130" ht="17.100000000000001" customHeight="1" x14ac:dyDescent="0.25">
      <c r="B62" s="87"/>
      <c r="C62" s="87"/>
      <c r="D62" s="87"/>
      <c r="E62" s="87"/>
      <c r="F62" s="87"/>
      <c r="G62" s="87"/>
      <c r="H62" s="113"/>
      <c r="I62" s="87"/>
      <c r="J62" s="87"/>
      <c r="K62" s="113"/>
      <c r="L62" s="87"/>
      <c r="M62" s="87"/>
      <c r="N62" s="87"/>
      <c r="O62" s="113"/>
      <c r="P62" s="125"/>
      <c r="Q62" s="125"/>
      <c r="R62" s="125"/>
      <c r="S62" s="125"/>
      <c r="T62" s="125"/>
      <c r="U62" s="87"/>
      <c r="V62" s="87"/>
      <c r="W62" s="825"/>
      <c r="X62" s="825"/>
      <c r="Y62" s="825"/>
      <c r="Z62" s="825"/>
      <c r="AA62" s="825"/>
      <c r="AB62" s="825"/>
      <c r="AC62" s="825"/>
      <c r="AD62" s="825"/>
      <c r="AE62" s="825"/>
      <c r="AF62" s="825"/>
      <c r="AG62" s="825"/>
      <c r="AH62" s="825"/>
      <c r="AI62" s="825"/>
      <c r="AJ62" s="825"/>
      <c r="AK62" s="825"/>
      <c r="AL62" s="825"/>
      <c r="AM62" s="825"/>
      <c r="AN62" s="825"/>
      <c r="AO62" s="825"/>
      <c r="AP62" s="825"/>
      <c r="AQ62" s="825"/>
      <c r="AR62" s="825"/>
      <c r="AS62" s="825"/>
      <c r="AT62" s="825"/>
      <c r="AU62" s="825"/>
      <c r="AV62" s="825"/>
      <c r="AW62" s="825"/>
      <c r="AX62" s="825"/>
      <c r="AY62" s="825"/>
      <c r="AZ62" s="825"/>
      <c r="BA62" s="825"/>
      <c r="BB62" s="825"/>
      <c r="BC62" s="825"/>
      <c r="BD62" s="825"/>
      <c r="BE62" s="825"/>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c r="CX62" s="87"/>
      <c r="CY62" s="87"/>
      <c r="CZ62" s="87"/>
      <c r="DA62" s="87"/>
      <c r="DB62" s="87"/>
      <c r="DC62" s="87"/>
      <c r="DD62" s="87"/>
      <c r="DE62" s="87"/>
      <c r="DF62" s="87"/>
      <c r="DG62" s="87"/>
      <c r="DH62" s="87"/>
      <c r="DI62" s="87"/>
      <c r="DJ62" s="87"/>
      <c r="DK62" s="87"/>
      <c r="DL62" s="87"/>
      <c r="DM62" s="87"/>
      <c r="DN62" s="87"/>
      <c r="DO62" s="87"/>
      <c r="DP62" s="87"/>
      <c r="DQ62" s="87"/>
      <c r="DR62" s="87"/>
      <c r="DS62" s="87"/>
      <c r="DT62" s="87"/>
      <c r="DU62" s="87"/>
      <c r="DV62" s="87"/>
      <c r="DW62" s="87"/>
      <c r="DX62" s="87"/>
      <c r="DY62" s="87"/>
      <c r="DZ62" s="87"/>
    </row>
    <row r="63" spans="2:130" ht="17.100000000000001" customHeight="1" x14ac:dyDescent="0.25">
      <c r="B63" s="87"/>
      <c r="C63" s="87"/>
      <c r="D63" s="87"/>
      <c r="E63" s="87"/>
      <c r="F63" s="87"/>
      <c r="G63" s="87"/>
      <c r="H63" s="113"/>
      <c r="I63" s="87"/>
      <c r="J63" s="87"/>
      <c r="K63" s="113"/>
      <c r="L63" s="87"/>
      <c r="M63" s="87"/>
      <c r="N63" s="87"/>
      <c r="O63" s="113"/>
      <c r="P63" s="125"/>
      <c r="Q63" s="125"/>
      <c r="R63" s="125"/>
      <c r="S63" s="125"/>
      <c r="T63" s="125"/>
      <c r="U63" s="87"/>
      <c r="V63" s="87"/>
      <c r="W63" s="825"/>
      <c r="X63" s="825"/>
      <c r="Y63" s="825"/>
      <c r="Z63" s="825"/>
      <c r="AA63" s="825"/>
      <c r="AB63" s="825"/>
      <c r="AC63" s="825"/>
      <c r="AD63" s="825"/>
      <c r="AE63" s="825"/>
      <c r="AF63" s="825"/>
      <c r="AG63" s="825"/>
      <c r="AH63" s="825"/>
      <c r="AI63" s="825"/>
      <c r="AJ63" s="825"/>
      <c r="AK63" s="825"/>
      <c r="AL63" s="825"/>
      <c r="AM63" s="825"/>
      <c r="AN63" s="825"/>
      <c r="AO63" s="825"/>
      <c r="AP63" s="825"/>
      <c r="AQ63" s="825"/>
      <c r="AR63" s="825"/>
      <c r="AS63" s="825"/>
      <c r="AT63" s="825"/>
      <c r="AU63" s="825"/>
      <c r="AV63" s="825"/>
      <c r="AW63" s="825"/>
      <c r="AX63" s="825"/>
      <c r="AY63" s="825"/>
      <c r="AZ63" s="825"/>
      <c r="BA63" s="825"/>
      <c r="BB63" s="825"/>
      <c r="BC63" s="825"/>
      <c r="BD63" s="825"/>
      <c r="BE63" s="825"/>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c r="CX63" s="87"/>
      <c r="CY63" s="87"/>
      <c r="CZ63" s="87"/>
      <c r="DA63" s="87"/>
      <c r="DB63" s="87"/>
      <c r="DC63" s="87"/>
      <c r="DD63" s="87"/>
      <c r="DE63" s="87"/>
      <c r="DF63" s="87"/>
      <c r="DG63" s="87"/>
      <c r="DH63" s="87"/>
      <c r="DI63" s="87"/>
      <c r="DJ63" s="87"/>
      <c r="DK63" s="87"/>
      <c r="DL63" s="87"/>
      <c r="DM63" s="87"/>
      <c r="DN63" s="87"/>
      <c r="DO63" s="87"/>
      <c r="DP63" s="87"/>
      <c r="DQ63" s="87"/>
      <c r="DR63" s="87"/>
      <c r="DS63" s="87"/>
      <c r="DT63" s="87"/>
      <c r="DU63" s="87"/>
      <c r="DV63" s="87"/>
      <c r="DW63" s="87"/>
      <c r="DX63" s="87"/>
      <c r="DY63" s="87"/>
      <c r="DZ63" s="87"/>
    </row>
    <row r="64" spans="2:130" ht="17.100000000000001" customHeight="1" x14ac:dyDescent="0.25">
      <c r="B64" s="87"/>
      <c r="C64" s="87"/>
      <c r="D64" s="87"/>
      <c r="E64" s="87"/>
      <c r="F64" s="87"/>
      <c r="G64" s="87"/>
      <c r="H64" s="113"/>
      <c r="I64" s="87"/>
      <c r="J64" s="87"/>
      <c r="K64" s="113"/>
      <c r="L64" s="87"/>
      <c r="M64" s="87"/>
      <c r="N64" s="87"/>
      <c r="O64" s="113"/>
      <c r="P64" s="125"/>
      <c r="Q64" s="125"/>
      <c r="R64" s="125"/>
      <c r="S64" s="125"/>
      <c r="T64" s="125"/>
      <c r="U64" s="87"/>
      <c r="V64" s="87"/>
      <c r="W64" s="825"/>
      <c r="X64" s="825"/>
      <c r="Y64" s="825"/>
      <c r="Z64" s="825"/>
      <c r="AA64" s="825"/>
      <c r="AB64" s="825"/>
      <c r="AC64" s="825"/>
      <c r="AD64" s="825"/>
      <c r="AE64" s="825"/>
      <c r="AF64" s="825"/>
      <c r="AG64" s="825"/>
      <c r="AH64" s="825"/>
      <c r="AI64" s="825"/>
      <c r="AJ64" s="825"/>
      <c r="AK64" s="825"/>
      <c r="AL64" s="825"/>
      <c r="AM64" s="825"/>
      <c r="AN64" s="825"/>
      <c r="AO64" s="825"/>
      <c r="AP64" s="825"/>
      <c r="AQ64" s="825"/>
      <c r="AR64" s="825"/>
      <c r="AS64" s="825"/>
      <c r="AT64" s="825"/>
      <c r="AU64" s="825"/>
      <c r="AV64" s="825"/>
      <c r="AW64" s="825"/>
      <c r="AX64" s="825"/>
      <c r="AY64" s="825"/>
      <c r="AZ64" s="825"/>
      <c r="BA64" s="825"/>
      <c r="BB64" s="825"/>
      <c r="BC64" s="825"/>
      <c r="BD64" s="825"/>
      <c r="BE64" s="825"/>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c r="CX64" s="87"/>
      <c r="CY64" s="87"/>
      <c r="CZ64" s="87"/>
      <c r="DA64" s="87"/>
      <c r="DB64" s="87"/>
      <c r="DC64" s="87"/>
      <c r="DD64" s="87"/>
      <c r="DE64" s="87"/>
      <c r="DF64" s="87"/>
      <c r="DG64" s="87"/>
      <c r="DH64" s="87"/>
      <c r="DI64" s="87"/>
      <c r="DJ64" s="87"/>
      <c r="DK64" s="87"/>
      <c r="DL64" s="87"/>
      <c r="DM64" s="87"/>
      <c r="DN64" s="87"/>
      <c r="DO64" s="87"/>
      <c r="DP64" s="87"/>
      <c r="DQ64" s="87"/>
      <c r="DR64" s="87"/>
      <c r="DS64" s="87"/>
      <c r="DT64" s="87"/>
      <c r="DU64" s="87"/>
      <c r="DV64" s="87"/>
      <c r="DW64" s="87"/>
      <c r="DX64" s="87"/>
      <c r="DY64" s="87"/>
      <c r="DZ64" s="87"/>
    </row>
    <row r="65" spans="2:130" ht="17.100000000000001" customHeight="1" x14ac:dyDescent="0.25">
      <c r="B65" s="87"/>
      <c r="C65" s="87"/>
      <c r="D65" s="87"/>
      <c r="E65" s="87"/>
      <c r="F65" s="87"/>
      <c r="G65" s="87"/>
      <c r="H65" s="113"/>
      <c r="I65" s="87"/>
      <c r="J65" s="87"/>
      <c r="K65" s="113"/>
      <c r="L65" s="87"/>
      <c r="M65" s="87"/>
      <c r="N65" s="87"/>
      <c r="O65" s="113"/>
      <c r="P65" s="125"/>
      <c r="Q65" s="125"/>
      <c r="R65" s="125"/>
      <c r="S65" s="125"/>
      <c r="T65" s="125"/>
      <c r="U65" s="87"/>
      <c r="V65" s="87"/>
      <c r="W65" s="825"/>
      <c r="X65" s="825"/>
      <c r="Y65" s="825"/>
      <c r="Z65" s="825"/>
      <c r="AA65" s="825"/>
      <c r="AB65" s="825"/>
      <c r="AC65" s="825"/>
      <c r="AD65" s="825"/>
      <c r="AE65" s="825"/>
      <c r="AF65" s="825"/>
      <c r="AG65" s="825"/>
      <c r="AH65" s="825"/>
      <c r="AI65" s="825"/>
      <c r="AJ65" s="825"/>
      <c r="AK65" s="825"/>
      <c r="AL65" s="825"/>
      <c r="AM65" s="825"/>
      <c r="AN65" s="825"/>
      <c r="AO65" s="825"/>
      <c r="AP65" s="825"/>
      <c r="AQ65" s="825"/>
      <c r="AR65" s="825"/>
      <c r="AS65" s="825"/>
      <c r="AT65" s="825"/>
      <c r="AU65" s="825"/>
      <c r="AV65" s="825"/>
      <c r="AW65" s="825"/>
      <c r="AX65" s="825"/>
      <c r="AY65" s="825"/>
      <c r="AZ65" s="825"/>
      <c r="BA65" s="825"/>
      <c r="BB65" s="825"/>
      <c r="BC65" s="825"/>
      <c r="BD65" s="825"/>
      <c r="BE65" s="825"/>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c r="CX65" s="87"/>
      <c r="CY65" s="87"/>
      <c r="CZ65" s="87"/>
      <c r="DA65" s="87"/>
      <c r="DB65" s="87"/>
      <c r="DC65" s="87"/>
      <c r="DD65" s="87"/>
      <c r="DE65" s="87"/>
      <c r="DF65" s="87"/>
      <c r="DG65" s="87"/>
      <c r="DH65" s="87"/>
      <c r="DI65" s="87"/>
      <c r="DJ65" s="87"/>
      <c r="DK65" s="87"/>
      <c r="DL65" s="87"/>
      <c r="DM65" s="87"/>
      <c r="DN65" s="87"/>
      <c r="DO65" s="87"/>
      <c r="DP65" s="87"/>
      <c r="DQ65" s="87"/>
      <c r="DR65" s="87"/>
      <c r="DS65" s="87"/>
      <c r="DT65" s="87"/>
      <c r="DU65" s="87"/>
      <c r="DV65" s="87"/>
      <c r="DW65" s="87"/>
      <c r="DX65" s="87"/>
      <c r="DY65" s="87"/>
      <c r="DZ65" s="87"/>
    </row>
    <row r="66" spans="2:130" ht="17.100000000000001" customHeight="1" x14ac:dyDescent="0.25">
      <c r="B66" s="87"/>
      <c r="C66" s="87"/>
      <c r="D66" s="87"/>
      <c r="E66" s="87"/>
      <c r="F66" s="87"/>
      <c r="G66" s="87"/>
      <c r="H66" s="113"/>
      <c r="I66" s="87"/>
      <c r="J66" s="87"/>
      <c r="K66" s="113"/>
      <c r="L66" s="87"/>
      <c r="M66" s="87"/>
      <c r="N66" s="87"/>
      <c r="O66" s="113"/>
      <c r="P66" s="125"/>
      <c r="Q66" s="125"/>
      <c r="R66" s="125"/>
      <c r="S66" s="125"/>
      <c r="T66" s="125"/>
      <c r="U66" s="87"/>
      <c r="V66" s="87"/>
      <c r="W66" s="825"/>
      <c r="X66" s="825"/>
      <c r="Y66" s="825"/>
      <c r="Z66" s="825"/>
      <c r="AA66" s="825"/>
      <c r="AB66" s="825"/>
      <c r="AC66" s="825"/>
      <c r="AD66" s="825"/>
      <c r="AE66" s="825"/>
      <c r="AF66" s="825"/>
      <c r="AG66" s="825"/>
      <c r="AH66" s="825"/>
      <c r="AI66" s="825"/>
      <c r="AJ66" s="825"/>
      <c r="AK66" s="825"/>
      <c r="AL66" s="825"/>
      <c r="AM66" s="825"/>
      <c r="AN66" s="825"/>
      <c r="AO66" s="825"/>
      <c r="AP66" s="825"/>
      <c r="AQ66" s="825"/>
      <c r="AR66" s="825"/>
      <c r="AS66" s="825"/>
      <c r="AT66" s="825"/>
      <c r="AU66" s="825"/>
      <c r="AV66" s="825"/>
      <c r="AW66" s="825"/>
      <c r="AX66" s="825"/>
      <c r="AY66" s="825"/>
      <c r="AZ66" s="825"/>
      <c r="BA66" s="825"/>
      <c r="BB66" s="825"/>
      <c r="BC66" s="825"/>
      <c r="BD66" s="825"/>
      <c r="BE66" s="825"/>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c r="CX66" s="87"/>
      <c r="CY66" s="87"/>
      <c r="CZ66" s="87"/>
      <c r="DA66" s="87"/>
      <c r="DB66" s="87"/>
      <c r="DC66" s="87"/>
      <c r="DD66" s="87"/>
      <c r="DE66" s="87"/>
      <c r="DF66" s="87"/>
      <c r="DG66" s="87"/>
      <c r="DH66" s="87"/>
      <c r="DI66" s="87"/>
      <c r="DJ66" s="87"/>
      <c r="DK66" s="87"/>
      <c r="DL66" s="87"/>
      <c r="DM66" s="87"/>
      <c r="DN66" s="87"/>
      <c r="DO66" s="87"/>
      <c r="DP66" s="87"/>
      <c r="DQ66" s="87"/>
      <c r="DR66" s="87"/>
      <c r="DS66" s="87"/>
      <c r="DT66" s="87"/>
      <c r="DU66" s="87"/>
      <c r="DV66" s="87"/>
      <c r="DW66" s="87"/>
      <c r="DX66" s="87"/>
      <c r="DY66" s="87"/>
      <c r="DZ66" s="87"/>
    </row>
    <row r="67" spans="2:130" ht="17.100000000000001" customHeight="1" x14ac:dyDescent="0.25">
      <c r="B67" s="87"/>
      <c r="C67" s="87"/>
      <c r="D67" s="87"/>
      <c r="E67" s="87"/>
      <c r="F67" s="87"/>
      <c r="G67" s="87"/>
      <c r="H67" s="113"/>
      <c r="I67" s="87"/>
      <c r="J67" s="87"/>
      <c r="K67" s="113"/>
      <c r="L67" s="87"/>
      <c r="M67" s="87"/>
      <c r="N67" s="87"/>
      <c r="O67" s="113"/>
      <c r="P67" s="125"/>
      <c r="Q67" s="125"/>
      <c r="R67" s="125"/>
      <c r="S67" s="125"/>
      <c r="T67" s="125"/>
      <c r="U67" s="87"/>
      <c r="V67" s="87"/>
      <c r="W67" s="825"/>
      <c r="X67" s="825"/>
      <c r="Y67" s="825"/>
      <c r="Z67" s="825"/>
      <c r="AA67" s="825"/>
      <c r="AB67" s="825"/>
      <c r="AC67" s="825"/>
      <c r="AD67" s="825"/>
      <c r="AE67" s="825"/>
      <c r="AF67" s="825"/>
      <c r="AG67" s="825"/>
      <c r="AH67" s="825"/>
      <c r="AI67" s="825"/>
      <c r="AJ67" s="825"/>
      <c r="AK67" s="825"/>
      <c r="AL67" s="825"/>
      <c r="AM67" s="825"/>
      <c r="AN67" s="825"/>
      <c r="AO67" s="825"/>
      <c r="AP67" s="825"/>
      <c r="AQ67" s="825"/>
      <c r="AR67" s="825"/>
      <c r="AS67" s="825"/>
      <c r="AT67" s="825"/>
      <c r="AU67" s="825"/>
      <c r="AV67" s="825"/>
      <c r="AW67" s="825"/>
      <c r="AX67" s="825"/>
      <c r="AY67" s="825"/>
      <c r="AZ67" s="825"/>
      <c r="BA67" s="825"/>
      <c r="BB67" s="825"/>
      <c r="BC67" s="825"/>
      <c r="BD67" s="825"/>
      <c r="BE67" s="825"/>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c r="CX67" s="87"/>
      <c r="CY67" s="87"/>
      <c r="CZ67" s="87"/>
      <c r="DA67" s="87"/>
      <c r="DB67" s="87"/>
      <c r="DC67" s="87"/>
      <c r="DD67" s="87"/>
      <c r="DE67" s="87"/>
      <c r="DF67" s="87"/>
      <c r="DG67" s="87"/>
      <c r="DH67" s="87"/>
      <c r="DI67" s="87"/>
      <c r="DJ67" s="87"/>
      <c r="DK67" s="87"/>
      <c r="DL67" s="87"/>
      <c r="DM67" s="87"/>
      <c r="DN67" s="87"/>
      <c r="DO67" s="87"/>
      <c r="DP67" s="87"/>
      <c r="DQ67" s="87"/>
      <c r="DR67" s="87"/>
      <c r="DS67" s="87"/>
      <c r="DT67" s="87"/>
      <c r="DU67" s="87"/>
      <c r="DV67" s="87"/>
      <c r="DW67" s="87"/>
      <c r="DX67" s="87"/>
      <c r="DY67" s="87"/>
      <c r="DZ67" s="87"/>
    </row>
    <row r="68" spans="2:130" ht="17.100000000000001" customHeight="1" x14ac:dyDescent="0.25">
      <c r="B68" s="87"/>
      <c r="C68" s="87"/>
      <c r="D68" s="87"/>
      <c r="E68" s="87"/>
      <c r="F68" s="87"/>
      <c r="G68" s="87"/>
      <c r="H68" s="113"/>
      <c r="I68" s="87"/>
      <c r="J68" s="87"/>
      <c r="K68" s="113"/>
      <c r="L68" s="87"/>
      <c r="M68" s="87"/>
      <c r="N68" s="87"/>
      <c r="O68" s="113"/>
      <c r="P68" s="125"/>
      <c r="Q68" s="125"/>
      <c r="R68" s="125"/>
      <c r="S68" s="125"/>
      <c r="T68" s="125"/>
      <c r="U68" s="87"/>
      <c r="V68" s="87"/>
      <c r="W68" s="825"/>
      <c r="X68" s="825"/>
      <c r="Y68" s="825"/>
      <c r="Z68" s="825"/>
      <c r="AA68" s="825"/>
      <c r="AB68" s="825"/>
      <c r="AC68" s="825"/>
      <c r="AD68" s="825"/>
      <c r="AE68" s="825"/>
      <c r="AF68" s="825"/>
      <c r="AG68" s="825"/>
      <c r="AH68" s="825"/>
      <c r="AI68" s="825"/>
      <c r="AJ68" s="825"/>
      <c r="AK68" s="825"/>
      <c r="AL68" s="825"/>
      <c r="AM68" s="825"/>
      <c r="AN68" s="825"/>
      <c r="AO68" s="825"/>
      <c r="AP68" s="825"/>
      <c r="AQ68" s="825"/>
      <c r="AR68" s="825"/>
      <c r="AS68" s="825"/>
      <c r="AT68" s="825"/>
      <c r="AU68" s="825"/>
      <c r="AV68" s="825"/>
      <c r="AW68" s="825"/>
      <c r="AX68" s="825"/>
      <c r="AY68" s="825"/>
      <c r="AZ68" s="825"/>
      <c r="BA68" s="825"/>
      <c r="BB68" s="825"/>
      <c r="BC68" s="825"/>
      <c r="BD68" s="825"/>
      <c r="BE68" s="825"/>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c r="CX68" s="87"/>
      <c r="CY68" s="87"/>
      <c r="CZ68" s="87"/>
      <c r="DA68" s="87"/>
      <c r="DB68" s="87"/>
      <c r="DC68" s="87"/>
      <c r="DD68" s="87"/>
      <c r="DE68" s="87"/>
      <c r="DF68" s="87"/>
      <c r="DG68" s="87"/>
      <c r="DH68" s="87"/>
      <c r="DI68" s="87"/>
      <c r="DJ68" s="87"/>
      <c r="DK68" s="87"/>
      <c r="DL68" s="87"/>
      <c r="DM68" s="87"/>
      <c r="DN68" s="87"/>
      <c r="DO68" s="87"/>
      <c r="DP68" s="87"/>
      <c r="DQ68" s="87"/>
      <c r="DR68" s="87"/>
      <c r="DS68" s="87"/>
      <c r="DT68" s="87"/>
      <c r="DU68" s="87"/>
      <c r="DV68" s="87"/>
      <c r="DW68" s="87"/>
      <c r="DX68" s="87"/>
      <c r="DY68" s="87"/>
      <c r="DZ68" s="87"/>
    </row>
    <row r="69" spans="2:130" ht="17.100000000000001" customHeight="1" x14ac:dyDescent="0.25">
      <c r="B69" s="87"/>
      <c r="C69" s="87"/>
      <c r="D69" s="87"/>
      <c r="E69" s="87"/>
      <c r="F69" s="87"/>
      <c r="G69" s="87"/>
      <c r="H69" s="113"/>
      <c r="I69" s="87"/>
      <c r="J69" s="87"/>
      <c r="K69" s="113"/>
      <c r="L69" s="87"/>
      <c r="M69" s="87"/>
      <c r="N69" s="87"/>
      <c r="O69" s="113"/>
      <c r="P69" s="125"/>
      <c r="Q69" s="125"/>
      <c r="R69" s="125"/>
      <c r="S69" s="125"/>
      <c r="T69" s="125"/>
      <c r="U69" s="87"/>
      <c r="V69" s="87"/>
      <c r="W69" s="825"/>
      <c r="X69" s="825"/>
      <c r="Y69" s="825"/>
      <c r="Z69" s="825"/>
      <c r="AA69" s="825"/>
      <c r="AB69" s="825"/>
      <c r="AC69" s="825"/>
      <c r="AD69" s="825"/>
      <c r="AE69" s="825"/>
      <c r="AF69" s="825"/>
      <c r="AG69" s="825"/>
      <c r="AH69" s="825"/>
      <c r="AI69" s="825"/>
      <c r="AJ69" s="825"/>
      <c r="AK69" s="825"/>
      <c r="AL69" s="825"/>
      <c r="AM69" s="825"/>
      <c r="AN69" s="825"/>
      <c r="AO69" s="825"/>
      <c r="AP69" s="825"/>
      <c r="AQ69" s="825"/>
      <c r="AR69" s="825"/>
      <c r="AS69" s="825"/>
      <c r="AT69" s="825"/>
      <c r="AU69" s="825"/>
      <c r="AV69" s="825"/>
      <c r="AW69" s="825"/>
      <c r="AX69" s="825"/>
      <c r="AY69" s="825"/>
      <c r="AZ69" s="825"/>
      <c r="BA69" s="825"/>
      <c r="BB69" s="825"/>
      <c r="BC69" s="825"/>
      <c r="BD69" s="825"/>
      <c r="BE69" s="825"/>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c r="CX69" s="87"/>
      <c r="CY69" s="87"/>
      <c r="CZ69" s="87"/>
      <c r="DA69" s="87"/>
      <c r="DB69" s="87"/>
      <c r="DC69" s="87"/>
      <c r="DD69" s="87"/>
      <c r="DE69" s="87"/>
      <c r="DF69" s="87"/>
      <c r="DG69" s="87"/>
      <c r="DH69" s="87"/>
      <c r="DI69" s="87"/>
      <c r="DJ69" s="87"/>
      <c r="DK69" s="87"/>
      <c r="DL69" s="87"/>
      <c r="DM69" s="87"/>
      <c r="DN69" s="87"/>
      <c r="DO69" s="87"/>
      <c r="DP69" s="87"/>
      <c r="DQ69" s="87"/>
      <c r="DR69" s="87"/>
      <c r="DS69" s="87"/>
      <c r="DT69" s="87"/>
      <c r="DU69" s="87"/>
      <c r="DV69" s="87"/>
      <c r="DW69" s="87"/>
      <c r="DX69" s="87"/>
      <c r="DY69" s="87"/>
      <c r="DZ69" s="87"/>
    </row>
    <row r="70" spans="2:130" ht="17.100000000000001" customHeight="1" x14ac:dyDescent="0.25">
      <c r="B70" s="87"/>
      <c r="C70" s="87"/>
      <c r="D70" s="87"/>
      <c r="E70" s="87"/>
      <c r="F70" s="87"/>
      <c r="G70" s="87"/>
      <c r="H70" s="113"/>
      <c r="I70" s="87"/>
      <c r="J70" s="87"/>
      <c r="K70" s="113"/>
      <c r="L70" s="87"/>
      <c r="M70" s="87"/>
      <c r="N70" s="87"/>
      <c r="O70" s="113"/>
      <c r="P70" s="125"/>
      <c r="Q70" s="125"/>
      <c r="R70" s="125"/>
      <c r="S70" s="125"/>
      <c r="T70" s="125"/>
      <c r="U70" s="87"/>
      <c r="V70" s="87"/>
      <c r="W70" s="825"/>
      <c r="X70" s="825"/>
      <c r="Y70" s="825"/>
      <c r="Z70" s="825"/>
      <c r="AA70" s="825"/>
      <c r="AB70" s="825"/>
      <c r="AC70" s="825"/>
      <c r="AD70" s="825"/>
      <c r="AE70" s="825"/>
      <c r="AF70" s="825"/>
      <c r="AG70" s="825"/>
      <c r="AH70" s="825"/>
      <c r="AI70" s="825"/>
      <c r="AJ70" s="825"/>
      <c r="AK70" s="825"/>
      <c r="AL70" s="825"/>
      <c r="AM70" s="825"/>
      <c r="AN70" s="825"/>
      <c r="AO70" s="825"/>
      <c r="AP70" s="825"/>
      <c r="AQ70" s="825"/>
      <c r="AR70" s="825"/>
      <c r="AS70" s="825"/>
      <c r="AT70" s="825"/>
      <c r="AU70" s="825"/>
      <c r="AV70" s="825"/>
      <c r="AW70" s="825"/>
      <c r="AX70" s="825"/>
      <c r="AY70" s="825"/>
      <c r="AZ70" s="825"/>
      <c r="BA70" s="825"/>
      <c r="BB70" s="825"/>
      <c r="BC70" s="825"/>
      <c r="BD70" s="825"/>
      <c r="BE70" s="825"/>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c r="CX70" s="87"/>
      <c r="CY70" s="87"/>
      <c r="CZ70" s="87"/>
      <c r="DA70" s="87"/>
      <c r="DB70" s="87"/>
      <c r="DC70" s="87"/>
      <c r="DD70" s="87"/>
      <c r="DE70" s="87"/>
      <c r="DF70" s="87"/>
      <c r="DG70" s="87"/>
      <c r="DH70" s="87"/>
      <c r="DI70" s="87"/>
      <c r="DJ70" s="87"/>
      <c r="DK70" s="87"/>
      <c r="DL70" s="87"/>
      <c r="DM70" s="87"/>
      <c r="DN70" s="87"/>
      <c r="DO70" s="87"/>
      <c r="DP70" s="87"/>
      <c r="DQ70" s="87"/>
      <c r="DR70" s="87"/>
      <c r="DS70" s="87"/>
      <c r="DT70" s="87"/>
      <c r="DU70" s="87"/>
      <c r="DV70" s="87"/>
      <c r="DW70" s="87"/>
      <c r="DX70" s="87"/>
      <c r="DY70" s="87"/>
      <c r="DZ70" s="87"/>
    </row>
    <row r="71" spans="2:130" ht="17.100000000000001" customHeight="1" x14ac:dyDescent="0.25">
      <c r="B71" s="87"/>
      <c r="C71" s="87"/>
      <c r="D71" s="87"/>
      <c r="E71" s="87"/>
      <c r="F71" s="87"/>
      <c r="G71" s="87"/>
      <c r="H71" s="113"/>
      <c r="I71" s="87"/>
      <c r="J71" s="87"/>
      <c r="K71" s="113"/>
      <c r="L71" s="87"/>
      <c r="M71" s="87"/>
      <c r="N71" s="87"/>
      <c r="O71" s="113"/>
      <c r="P71" s="125"/>
      <c r="Q71" s="125"/>
      <c r="R71" s="125"/>
      <c r="S71" s="125"/>
      <c r="T71" s="125"/>
      <c r="U71" s="87"/>
      <c r="V71" s="87"/>
      <c r="W71" s="825"/>
      <c r="X71" s="825"/>
      <c r="Y71" s="825"/>
      <c r="Z71" s="825"/>
      <c r="AA71" s="825"/>
      <c r="AB71" s="825"/>
      <c r="AC71" s="825"/>
      <c r="AD71" s="825"/>
      <c r="AE71" s="825"/>
      <c r="AF71" s="825"/>
      <c r="AG71" s="825"/>
      <c r="AH71" s="825"/>
      <c r="AI71" s="825"/>
      <c r="AJ71" s="825"/>
      <c r="AK71" s="825"/>
      <c r="AL71" s="825"/>
      <c r="AM71" s="825"/>
      <c r="AN71" s="825"/>
      <c r="AO71" s="825"/>
      <c r="AP71" s="825"/>
      <c r="AQ71" s="825"/>
      <c r="AR71" s="825"/>
      <c r="AS71" s="825"/>
      <c r="AT71" s="825"/>
      <c r="AU71" s="825"/>
      <c r="AV71" s="825"/>
      <c r="AW71" s="825"/>
      <c r="AX71" s="825"/>
      <c r="AY71" s="825"/>
      <c r="AZ71" s="825"/>
      <c r="BA71" s="825"/>
      <c r="BB71" s="825"/>
      <c r="BC71" s="825"/>
      <c r="BD71" s="825"/>
      <c r="BE71" s="825"/>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c r="CX71" s="87"/>
      <c r="CY71" s="87"/>
      <c r="CZ71" s="87"/>
      <c r="DA71" s="87"/>
      <c r="DB71" s="87"/>
      <c r="DC71" s="87"/>
      <c r="DD71" s="87"/>
      <c r="DE71" s="87"/>
      <c r="DF71" s="87"/>
      <c r="DG71" s="87"/>
      <c r="DH71" s="87"/>
      <c r="DI71" s="87"/>
      <c r="DJ71" s="87"/>
      <c r="DK71" s="87"/>
      <c r="DL71" s="87"/>
      <c r="DM71" s="87"/>
      <c r="DN71" s="87"/>
      <c r="DO71" s="87"/>
      <c r="DP71" s="87"/>
      <c r="DQ71" s="87"/>
      <c r="DR71" s="87"/>
      <c r="DS71" s="87"/>
      <c r="DT71" s="87"/>
      <c r="DU71" s="87"/>
      <c r="DV71" s="87"/>
      <c r="DW71" s="87"/>
      <c r="DX71" s="87"/>
      <c r="DY71" s="87"/>
      <c r="DZ71" s="87"/>
    </row>
    <row r="72" spans="2:130" ht="17.100000000000001" customHeight="1" x14ac:dyDescent="0.25">
      <c r="B72" s="87"/>
      <c r="C72" s="87"/>
      <c r="D72" s="87"/>
      <c r="E72" s="87"/>
      <c r="F72" s="87"/>
      <c r="G72" s="87"/>
      <c r="H72" s="113"/>
      <c r="I72" s="87"/>
      <c r="J72" s="87"/>
      <c r="K72" s="113"/>
      <c r="L72" s="87"/>
      <c r="M72" s="87"/>
      <c r="N72" s="87"/>
      <c r="O72" s="113"/>
      <c r="P72" s="125"/>
      <c r="Q72" s="125"/>
      <c r="R72" s="125"/>
      <c r="S72" s="125"/>
      <c r="T72" s="125"/>
      <c r="U72" s="87"/>
      <c r="V72" s="87"/>
      <c r="W72" s="825"/>
      <c r="X72" s="825"/>
      <c r="Y72" s="825"/>
      <c r="Z72" s="825"/>
      <c r="AA72" s="825"/>
      <c r="AB72" s="825"/>
      <c r="AC72" s="825"/>
      <c r="AD72" s="825"/>
      <c r="AE72" s="825"/>
      <c r="AF72" s="825"/>
      <c r="AG72" s="825"/>
      <c r="AH72" s="825"/>
      <c r="AI72" s="825"/>
      <c r="AJ72" s="825"/>
      <c r="AK72" s="825"/>
      <c r="AL72" s="825"/>
      <c r="AM72" s="825"/>
      <c r="AN72" s="825"/>
      <c r="AO72" s="825"/>
      <c r="AP72" s="825"/>
      <c r="AQ72" s="825"/>
      <c r="AR72" s="825"/>
      <c r="AS72" s="825"/>
      <c r="AT72" s="825"/>
      <c r="AU72" s="825"/>
      <c r="AV72" s="825"/>
      <c r="AW72" s="825"/>
      <c r="AX72" s="825"/>
      <c r="AY72" s="825"/>
      <c r="AZ72" s="825"/>
      <c r="BA72" s="825"/>
      <c r="BB72" s="825"/>
      <c r="BC72" s="825"/>
      <c r="BD72" s="825"/>
      <c r="BE72" s="825"/>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c r="CX72" s="87"/>
      <c r="CY72" s="87"/>
      <c r="CZ72" s="87"/>
      <c r="DA72" s="87"/>
      <c r="DB72" s="87"/>
      <c r="DC72" s="87"/>
      <c r="DD72" s="87"/>
      <c r="DE72" s="87"/>
      <c r="DF72" s="87"/>
      <c r="DG72" s="87"/>
      <c r="DH72" s="87"/>
      <c r="DI72" s="87"/>
      <c r="DJ72" s="87"/>
      <c r="DK72" s="87"/>
      <c r="DL72" s="87"/>
      <c r="DM72" s="87"/>
      <c r="DN72" s="87"/>
      <c r="DO72" s="87"/>
      <c r="DP72" s="87"/>
      <c r="DQ72" s="87"/>
      <c r="DR72" s="87"/>
      <c r="DS72" s="87"/>
      <c r="DT72" s="87"/>
      <c r="DU72" s="87"/>
      <c r="DV72" s="87"/>
      <c r="DW72" s="87"/>
      <c r="DX72" s="87"/>
      <c r="DY72" s="87"/>
      <c r="DZ72" s="87"/>
    </row>
    <row r="73" spans="2:130" ht="17.100000000000001" customHeight="1" x14ac:dyDescent="0.25">
      <c r="B73" s="87"/>
      <c r="C73" s="87"/>
      <c r="D73" s="87"/>
      <c r="E73" s="87"/>
      <c r="F73" s="87"/>
      <c r="G73" s="87"/>
      <c r="H73" s="113"/>
      <c r="I73" s="87"/>
      <c r="J73" s="87"/>
      <c r="K73" s="113"/>
      <c r="L73" s="87"/>
      <c r="M73" s="87"/>
      <c r="N73" s="87"/>
      <c r="O73" s="113"/>
      <c r="P73" s="125"/>
      <c r="Q73" s="125"/>
      <c r="R73" s="125"/>
      <c r="S73" s="125"/>
      <c r="T73" s="125"/>
      <c r="U73" s="87"/>
      <c r="V73" s="87"/>
      <c r="W73" s="825"/>
      <c r="X73" s="825"/>
      <c r="Y73" s="825"/>
      <c r="Z73" s="825"/>
      <c r="AA73" s="825"/>
      <c r="AB73" s="825"/>
      <c r="AC73" s="825"/>
      <c r="AD73" s="825"/>
      <c r="AE73" s="825"/>
      <c r="AF73" s="825"/>
      <c r="AG73" s="825"/>
      <c r="AH73" s="825"/>
      <c r="AI73" s="825"/>
      <c r="AJ73" s="825"/>
      <c r="AK73" s="825"/>
      <c r="AL73" s="825"/>
      <c r="AM73" s="825"/>
      <c r="AN73" s="825"/>
      <c r="AO73" s="825"/>
      <c r="AP73" s="825"/>
      <c r="AQ73" s="825"/>
      <c r="AR73" s="825"/>
      <c r="AS73" s="825"/>
      <c r="AT73" s="825"/>
      <c r="AU73" s="825"/>
      <c r="AV73" s="825"/>
      <c r="AW73" s="825"/>
      <c r="AX73" s="825"/>
      <c r="AY73" s="825"/>
      <c r="AZ73" s="825"/>
      <c r="BA73" s="825"/>
      <c r="BB73" s="825"/>
      <c r="BC73" s="825"/>
      <c r="BD73" s="825"/>
      <c r="BE73" s="825"/>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c r="CX73" s="87"/>
      <c r="CY73" s="87"/>
      <c r="CZ73" s="87"/>
      <c r="DA73" s="87"/>
      <c r="DB73" s="87"/>
      <c r="DC73" s="87"/>
      <c r="DD73" s="87"/>
      <c r="DE73" s="87"/>
      <c r="DF73" s="87"/>
      <c r="DG73" s="87"/>
      <c r="DH73" s="87"/>
      <c r="DI73" s="87"/>
      <c r="DJ73" s="87"/>
      <c r="DK73" s="87"/>
      <c r="DL73" s="87"/>
      <c r="DM73" s="87"/>
      <c r="DN73" s="87"/>
      <c r="DO73" s="87"/>
      <c r="DP73" s="87"/>
      <c r="DQ73" s="87"/>
      <c r="DR73" s="87"/>
      <c r="DS73" s="87"/>
      <c r="DT73" s="87"/>
      <c r="DU73" s="87"/>
      <c r="DV73" s="87"/>
      <c r="DW73" s="87"/>
      <c r="DX73" s="87"/>
      <c r="DY73" s="87"/>
      <c r="DZ73" s="87"/>
    </row>
    <row r="74" spans="2:130" ht="17.100000000000001" customHeight="1" x14ac:dyDescent="0.25">
      <c r="B74" s="87"/>
      <c r="C74" s="87"/>
      <c r="D74" s="87"/>
      <c r="E74" s="87"/>
      <c r="F74" s="87"/>
      <c r="G74" s="87"/>
      <c r="H74" s="113"/>
      <c r="I74" s="87"/>
      <c r="J74" s="87"/>
      <c r="K74" s="113"/>
      <c r="L74" s="87"/>
      <c r="M74" s="87"/>
      <c r="N74" s="87"/>
      <c r="O74" s="113"/>
      <c r="P74" s="125"/>
      <c r="Q74" s="125"/>
      <c r="R74" s="125"/>
      <c r="S74" s="125"/>
      <c r="T74" s="125"/>
      <c r="U74" s="87"/>
      <c r="V74" s="87"/>
      <c r="W74" s="825"/>
      <c r="X74" s="825"/>
      <c r="Y74" s="825"/>
      <c r="Z74" s="825"/>
      <c r="AA74" s="825"/>
      <c r="AB74" s="825"/>
      <c r="AC74" s="825"/>
      <c r="AD74" s="825"/>
      <c r="AE74" s="825"/>
      <c r="AF74" s="825"/>
      <c r="AG74" s="825"/>
      <c r="AH74" s="825"/>
      <c r="AI74" s="825"/>
      <c r="AJ74" s="825"/>
      <c r="AK74" s="825"/>
      <c r="AL74" s="825"/>
      <c r="AM74" s="825"/>
      <c r="AN74" s="825"/>
      <c r="AO74" s="825"/>
      <c r="AP74" s="825"/>
      <c r="AQ74" s="825"/>
      <c r="AR74" s="825"/>
      <c r="AS74" s="825"/>
      <c r="AT74" s="825"/>
      <c r="AU74" s="825"/>
      <c r="AV74" s="825"/>
      <c r="AW74" s="825"/>
      <c r="AX74" s="825"/>
      <c r="AY74" s="825"/>
      <c r="AZ74" s="825"/>
      <c r="BA74" s="825"/>
      <c r="BB74" s="825"/>
      <c r="BC74" s="825"/>
      <c r="BD74" s="825"/>
      <c r="BE74" s="825"/>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c r="CX74" s="87"/>
      <c r="CY74" s="87"/>
      <c r="CZ74" s="87"/>
      <c r="DA74" s="87"/>
      <c r="DB74" s="87"/>
      <c r="DC74" s="87"/>
      <c r="DD74" s="87"/>
      <c r="DE74" s="87"/>
      <c r="DF74" s="87"/>
      <c r="DG74" s="87"/>
      <c r="DH74" s="87"/>
      <c r="DI74" s="87"/>
      <c r="DJ74" s="87"/>
      <c r="DK74" s="87"/>
      <c r="DL74" s="87"/>
      <c r="DM74" s="87"/>
      <c r="DN74" s="87"/>
      <c r="DO74" s="87"/>
      <c r="DP74" s="87"/>
      <c r="DQ74" s="87"/>
      <c r="DR74" s="87"/>
      <c r="DS74" s="87"/>
      <c r="DT74" s="87"/>
      <c r="DU74" s="87"/>
      <c r="DV74" s="87"/>
      <c r="DW74" s="87"/>
      <c r="DX74" s="87"/>
      <c r="DY74" s="87"/>
      <c r="DZ74" s="87"/>
    </row>
    <row r="75" spans="2:130" ht="17.100000000000001" customHeight="1" x14ac:dyDescent="0.25">
      <c r="B75" s="87"/>
      <c r="C75" s="87"/>
      <c r="D75" s="87"/>
      <c r="E75" s="87"/>
      <c r="F75" s="87"/>
      <c r="G75" s="87"/>
      <c r="H75" s="113"/>
      <c r="I75" s="87"/>
      <c r="J75" s="87"/>
      <c r="K75" s="113"/>
      <c r="L75" s="87"/>
      <c r="M75" s="87"/>
      <c r="N75" s="87"/>
      <c r="O75" s="113"/>
      <c r="P75" s="125"/>
      <c r="Q75" s="125"/>
      <c r="R75" s="125"/>
      <c r="S75" s="125"/>
      <c r="T75" s="125"/>
      <c r="U75" s="87"/>
      <c r="V75" s="87"/>
      <c r="W75" s="825"/>
      <c r="X75" s="825"/>
      <c r="Y75" s="825"/>
      <c r="Z75" s="825"/>
      <c r="AA75" s="825"/>
      <c r="AB75" s="825"/>
      <c r="AC75" s="825"/>
      <c r="AD75" s="825"/>
      <c r="AE75" s="825"/>
      <c r="AF75" s="825"/>
      <c r="AG75" s="825"/>
      <c r="AH75" s="825"/>
      <c r="AI75" s="825"/>
      <c r="AJ75" s="825"/>
      <c r="AK75" s="825"/>
      <c r="AL75" s="825"/>
      <c r="AM75" s="825"/>
      <c r="AN75" s="825"/>
      <c r="AO75" s="825"/>
      <c r="AP75" s="825"/>
      <c r="AQ75" s="825"/>
      <c r="AR75" s="825"/>
      <c r="AS75" s="825"/>
      <c r="AT75" s="825"/>
      <c r="AU75" s="825"/>
      <c r="AV75" s="825"/>
      <c r="AW75" s="825"/>
      <c r="AX75" s="825"/>
      <c r="AY75" s="825"/>
      <c r="AZ75" s="825"/>
      <c r="BA75" s="825"/>
      <c r="BB75" s="825"/>
      <c r="BC75" s="825"/>
      <c r="BD75" s="825"/>
      <c r="BE75" s="825"/>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c r="CX75" s="87"/>
      <c r="CY75" s="87"/>
      <c r="CZ75" s="87"/>
      <c r="DA75" s="87"/>
      <c r="DB75" s="87"/>
      <c r="DC75" s="87"/>
      <c r="DD75" s="87"/>
      <c r="DE75" s="87"/>
      <c r="DF75" s="87"/>
      <c r="DG75" s="87"/>
      <c r="DH75" s="87"/>
      <c r="DI75" s="87"/>
      <c r="DJ75" s="87"/>
      <c r="DK75" s="87"/>
      <c r="DL75" s="87"/>
      <c r="DM75" s="87"/>
      <c r="DN75" s="87"/>
      <c r="DO75" s="87"/>
      <c r="DP75" s="87"/>
      <c r="DQ75" s="87"/>
      <c r="DR75" s="87"/>
      <c r="DS75" s="87"/>
      <c r="DT75" s="87"/>
      <c r="DU75" s="87"/>
      <c r="DV75" s="87"/>
      <c r="DW75" s="87"/>
      <c r="DX75" s="87"/>
      <c r="DY75" s="87"/>
      <c r="DZ75" s="87"/>
    </row>
    <row r="76" spans="2:130" ht="17.100000000000001" customHeight="1" x14ac:dyDescent="0.25">
      <c r="B76" s="87"/>
      <c r="C76" s="87"/>
      <c r="D76" s="87"/>
      <c r="E76" s="87"/>
      <c r="F76" s="87"/>
      <c r="G76" s="87"/>
      <c r="H76" s="113"/>
      <c r="I76" s="87"/>
      <c r="J76" s="87"/>
      <c r="K76" s="113"/>
      <c r="L76" s="87"/>
      <c r="M76" s="87"/>
      <c r="N76" s="87"/>
      <c r="O76" s="113"/>
      <c r="P76" s="125"/>
      <c r="Q76" s="125"/>
      <c r="R76" s="125"/>
      <c r="S76" s="125"/>
      <c r="T76" s="125"/>
      <c r="U76" s="87"/>
      <c r="V76" s="87"/>
      <c r="W76" s="825"/>
      <c r="X76" s="825"/>
      <c r="Y76" s="825"/>
      <c r="Z76" s="825"/>
      <c r="AA76" s="825"/>
      <c r="AB76" s="825"/>
      <c r="AC76" s="825"/>
      <c r="AD76" s="825"/>
      <c r="AE76" s="825"/>
      <c r="AF76" s="825"/>
      <c r="AG76" s="825"/>
      <c r="AH76" s="825"/>
      <c r="AI76" s="825"/>
      <c r="AJ76" s="825"/>
      <c r="AK76" s="825"/>
      <c r="AL76" s="825"/>
      <c r="AM76" s="825"/>
      <c r="AN76" s="825"/>
      <c r="AO76" s="825"/>
      <c r="AP76" s="825"/>
      <c r="AQ76" s="825"/>
      <c r="AR76" s="825"/>
      <c r="AS76" s="825"/>
      <c r="AT76" s="825"/>
      <c r="AU76" s="825"/>
      <c r="AV76" s="825"/>
      <c r="AW76" s="825"/>
      <c r="AX76" s="825"/>
      <c r="AY76" s="825"/>
      <c r="AZ76" s="825"/>
      <c r="BA76" s="825"/>
      <c r="BB76" s="825"/>
      <c r="BC76" s="825"/>
      <c r="BD76" s="825"/>
      <c r="BE76" s="825"/>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c r="CX76" s="87"/>
      <c r="CY76" s="87"/>
      <c r="CZ76" s="87"/>
      <c r="DA76" s="87"/>
      <c r="DB76" s="87"/>
      <c r="DC76" s="87"/>
      <c r="DD76" s="87"/>
      <c r="DE76" s="87"/>
      <c r="DF76" s="87"/>
      <c r="DG76" s="87"/>
      <c r="DH76" s="87"/>
      <c r="DI76" s="87"/>
      <c r="DJ76" s="87"/>
      <c r="DK76" s="87"/>
      <c r="DL76" s="87"/>
      <c r="DM76" s="87"/>
      <c r="DN76" s="87"/>
      <c r="DO76" s="87"/>
      <c r="DP76" s="87"/>
      <c r="DQ76" s="87"/>
      <c r="DR76" s="87"/>
      <c r="DS76" s="87"/>
      <c r="DT76" s="87"/>
      <c r="DU76" s="87"/>
      <c r="DV76" s="87"/>
      <c r="DW76" s="87"/>
      <c r="DX76" s="87"/>
      <c r="DY76" s="87"/>
      <c r="DZ76" s="87"/>
    </row>
    <row r="77" spans="2:130" ht="17.100000000000001" customHeight="1" x14ac:dyDescent="0.25">
      <c r="B77" s="87"/>
      <c r="C77" s="87"/>
      <c r="D77" s="87"/>
      <c r="E77" s="87"/>
      <c r="F77" s="87"/>
      <c r="G77" s="87"/>
      <c r="H77" s="113"/>
      <c r="I77" s="87"/>
      <c r="J77" s="87"/>
      <c r="K77" s="113"/>
      <c r="L77" s="87"/>
      <c r="M77" s="87"/>
      <c r="N77" s="87"/>
      <c r="O77" s="113"/>
      <c r="P77" s="125"/>
      <c r="Q77" s="125"/>
      <c r="R77" s="125"/>
      <c r="S77" s="125"/>
      <c r="T77" s="125"/>
      <c r="U77" s="87"/>
      <c r="V77" s="87"/>
      <c r="W77" s="825"/>
      <c r="X77" s="825"/>
      <c r="Y77" s="825"/>
      <c r="Z77" s="825"/>
      <c r="AA77" s="825"/>
      <c r="AB77" s="825"/>
      <c r="AC77" s="825"/>
      <c r="AD77" s="825"/>
      <c r="AE77" s="825"/>
      <c r="AF77" s="825"/>
      <c r="AG77" s="825"/>
      <c r="AH77" s="825"/>
      <c r="AI77" s="825"/>
      <c r="AJ77" s="825"/>
      <c r="AK77" s="825"/>
      <c r="AL77" s="825"/>
      <c r="AM77" s="825"/>
      <c r="AN77" s="825"/>
      <c r="AO77" s="825"/>
      <c r="AP77" s="825"/>
      <c r="AQ77" s="825"/>
      <c r="AR77" s="825"/>
      <c r="AS77" s="825"/>
      <c r="AT77" s="825"/>
      <c r="AU77" s="825"/>
      <c r="AV77" s="825"/>
      <c r="AW77" s="825"/>
      <c r="AX77" s="825"/>
      <c r="AY77" s="825"/>
      <c r="AZ77" s="825"/>
      <c r="BA77" s="825"/>
      <c r="BB77" s="825"/>
      <c r="BC77" s="825"/>
      <c r="BD77" s="825"/>
      <c r="BE77" s="825"/>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c r="CX77" s="87"/>
      <c r="CY77" s="87"/>
      <c r="CZ77" s="87"/>
      <c r="DA77" s="87"/>
      <c r="DB77" s="87"/>
      <c r="DC77" s="87"/>
      <c r="DD77" s="87"/>
      <c r="DE77" s="87"/>
      <c r="DF77" s="87"/>
      <c r="DG77" s="87"/>
      <c r="DH77" s="87"/>
      <c r="DI77" s="87"/>
      <c r="DJ77" s="87"/>
      <c r="DK77" s="87"/>
      <c r="DL77" s="87"/>
      <c r="DM77" s="87"/>
      <c r="DN77" s="87"/>
      <c r="DO77" s="87"/>
      <c r="DP77" s="87"/>
      <c r="DQ77" s="87"/>
      <c r="DR77" s="87"/>
      <c r="DS77" s="87"/>
      <c r="DT77" s="87"/>
      <c r="DU77" s="87"/>
      <c r="DV77" s="87"/>
      <c r="DW77" s="87"/>
      <c r="DX77" s="87"/>
      <c r="DY77" s="87"/>
      <c r="DZ77" s="87"/>
    </row>
    <row r="78" spans="2:130" ht="17.100000000000001" customHeight="1" x14ac:dyDescent="0.25">
      <c r="B78" s="87"/>
      <c r="C78" s="87"/>
      <c r="D78" s="87"/>
      <c r="E78" s="87"/>
      <c r="F78" s="87"/>
      <c r="G78" s="87"/>
      <c r="H78" s="113"/>
      <c r="I78" s="87"/>
      <c r="J78" s="87"/>
      <c r="K78" s="113"/>
      <c r="L78" s="87"/>
      <c r="M78" s="87"/>
      <c r="N78" s="87"/>
      <c r="O78" s="113"/>
      <c r="P78" s="125"/>
      <c r="Q78" s="125"/>
      <c r="R78" s="125"/>
      <c r="S78" s="125"/>
      <c r="T78" s="125"/>
      <c r="U78" s="87"/>
      <c r="V78" s="87"/>
      <c r="W78" s="825"/>
      <c r="X78" s="825"/>
      <c r="Y78" s="825"/>
      <c r="Z78" s="825"/>
      <c r="AA78" s="825"/>
      <c r="AB78" s="825"/>
      <c r="AC78" s="825"/>
      <c r="AD78" s="825"/>
      <c r="AE78" s="825"/>
      <c r="AF78" s="825"/>
      <c r="AG78" s="825"/>
      <c r="AH78" s="825"/>
      <c r="AI78" s="825"/>
      <c r="AJ78" s="825"/>
      <c r="AK78" s="825"/>
      <c r="AL78" s="825"/>
      <c r="AM78" s="825"/>
      <c r="AN78" s="825"/>
      <c r="AO78" s="825"/>
      <c r="AP78" s="825"/>
      <c r="AQ78" s="825"/>
      <c r="AR78" s="825"/>
      <c r="AS78" s="825"/>
      <c r="AT78" s="825"/>
      <c r="AU78" s="825"/>
      <c r="AV78" s="825"/>
      <c r="AW78" s="825"/>
      <c r="AX78" s="825"/>
      <c r="AY78" s="825"/>
      <c r="AZ78" s="825"/>
      <c r="BA78" s="825"/>
      <c r="BB78" s="825"/>
      <c r="BC78" s="825"/>
      <c r="BD78" s="825"/>
      <c r="BE78" s="825"/>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c r="CX78" s="87"/>
      <c r="CY78" s="87"/>
      <c r="CZ78" s="87"/>
      <c r="DA78" s="87"/>
      <c r="DB78" s="87"/>
      <c r="DC78" s="87"/>
      <c r="DD78" s="87"/>
      <c r="DE78" s="87"/>
      <c r="DF78" s="87"/>
      <c r="DG78" s="87"/>
      <c r="DH78" s="87"/>
      <c r="DI78" s="87"/>
      <c r="DJ78" s="87"/>
      <c r="DK78" s="87"/>
      <c r="DL78" s="87"/>
      <c r="DM78" s="87"/>
      <c r="DN78" s="87"/>
      <c r="DO78" s="87"/>
      <c r="DP78" s="87"/>
      <c r="DQ78" s="87"/>
      <c r="DR78" s="87"/>
      <c r="DS78" s="87"/>
      <c r="DT78" s="87"/>
      <c r="DU78" s="87"/>
      <c r="DV78" s="87"/>
      <c r="DW78" s="87"/>
      <c r="DX78" s="87"/>
      <c r="DY78" s="87"/>
      <c r="DZ78" s="87"/>
    </row>
    <row r="79" spans="2:130" ht="17.100000000000001" customHeight="1" x14ac:dyDescent="0.25">
      <c r="B79" s="87"/>
      <c r="C79" s="87"/>
      <c r="D79" s="87"/>
      <c r="E79" s="87"/>
      <c r="F79" s="87"/>
      <c r="G79" s="87"/>
      <c r="H79" s="113"/>
      <c r="I79" s="87"/>
      <c r="J79" s="87"/>
      <c r="K79" s="113"/>
      <c r="L79" s="87"/>
      <c r="M79" s="87"/>
      <c r="N79" s="87"/>
      <c r="O79" s="113"/>
      <c r="P79" s="125"/>
      <c r="Q79" s="125"/>
      <c r="R79" s="125"/>
      <c r="S79" s="125"/>
      <c r="T79" s="125"/>
      <c r="U79" s="87"/>
      <c r="V79" s="87"/>
      <c r="W79" s="825"/>
      <c r="X79" s="825"/>
      <c r="Y79" s="825"/>
      <c r="Z79" s="825"/>
      <c r="AA79" s="825"/>
      <c r="AB79" s="825"/>
      <c r="AC79" s="825"/>
      <c r="AD79" s="825"/>
      <c r="AE79" s="825"/>
      <c r="AF79" s="825"/>
      <c r="AG79" s="825"/>
      <c r="AH79" s="825"/>
      <c r="AI79" s="825"/>
      <c r="AJ79" s="825"/>
      <c r="AK79" s="825"/>
      <c r="AL79" s="825"/>
      <c r="AM79" s="825"/>
      <c r="AN79" s="825"/>
      <c r="AO79" s="825"/>
      <c r="AP79" s="825"/>
      <c r="AQ79" s="825"/>
      <c r="AR79" s="825"/>
      <c r="AS79" s="825"/>
      <c r="AT79" s="825"/>
      <c r="AU79" s="825"/>
      <c r="AV79" s="825"/>
      <c r="AW79" s="825"/>
      <c r="AX79" s="825"/>
      <c r="AY79" s="825"/>
      <c r="AZ79" s="825"/>
      <c r="BA79" s="825"/>
      <c r="BB79" s="825"/>
      <c r="BC79" s="825"/>
      <c r="BD79" s="825"/>
      <c r="BE79" s="825"/>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c r="CX79" s="87"/>
      <c r="CY79" s="87"/>
      <c r="CZ79" s="87"/>
      <c r="DA79" s="87"/>
      <c r="DB79" s="87"/>
      <c r="DC79" s="87"/>
      <c r="DD79" s="87"/>
      <c r="DE79" s="87"/>
      <c r="DF79" s="87"/>
      <c r="DG79" s="87"/>
      <c r="DH79" s="87"/>
      <c r="DI79" s="87"/>
      <c r="DJ79" s="87"/>
      <c r="DK79" s="87"/>
      <c r="DL79" s="87"/>
      <c r="DM79" s="87"/>
      <c r="DN79" s="87"/>
      <c r="DO79" s="87"/>
      <c r="DP79" s="87"/>
      <c r="DQ79" s="87"/>
      <c r="DR79" s="87"/>
      <c r="DS79" s="87"/>
      <c r="DT79" s="87"/>
      <c r="DU79" s="87"/>
      <c r="DV79" s="87"/>
      <c r="DW79" s="87"/>
      <c r="DX79" s="87"/>
      <c r="DY79" s="87"/>
      <c r="DZ79" s="87"/>
    </row>
    <row r="80" spans="2:130" ht="17.100000000000001" customHeight="1" x14ac:dyDescent="0.25">
      <c r="B80" s="87"/>
      <c r="C80" s="87"/>
      <c r="D80" s="87"/>
      <c r="E80" s="87"/>
      <c r="F80" s="87"/>
      <c r="G80" s="87"/>
      <c r="H80" s="113"/>
      <c r="I80" s="87"/>
      <c r="J80" s="87"/>
      <c r="K80" s="113"/>
      <c r="L80" s="87"/>
      <c r="M80" s="87"/>
      <c r="N80" s="87"/>
      <c r="O80" s="113"/>
      <c r="P80" s="125"/>
      <c r="Q80" s="125"/>
      <c r="R80" s="125"/>
      <c r="S80" s="125"/>
      <c r="T80" s="125"/>
      <c r="U80" s="87"/>
      <c r="V80" s="87"/>
      <c r="W80" s="825"/>
      <c r="X80" s="825"/>
      <c r="Y80" s="825"/>
      <c r="Z80" s="825"/>
      <c r="AA80" s="825"/>
      <c r="AB80" s="825"/>
      <c r="AC80" s="825"/>
      <c r="AD80" s="825"/>
      <c r="AE80" s="825"/>
      <c r="AF80" s="825"/>
      <c r="AG80" s="825"/>
      <c r="AH80" s="825"/>
      <c r="AI80" s="825"/>
      <c r="AJ80" s="825"/>
      <c r="AK80" s="825"/>
      <c r="AL80" s="825"/>
      <c r="AM80" s="825"/>
      <c r="AN80" s="825"/>
      <c r="AO80" s="825"/>
      <c r="AP80" s="825"/>
      <c r="AQ80" s="825"/>
      <c r="AR80" s="825"/>
      <c r="AS80" s="825"/>
      <c r="AT80" s="825"/>
      <c r="AU80" s="825"/>
      <c r="AV80" s="825"/>
      <c r="AW80" s="825"/>
      <c r="AX80" s="825"/>
      <c r="AY80" s="825"/>
      <c r="AZ80" s="825"/>
      <c r="BA80" s="825"/>
      <c r="BB80" s="825"/>
      <c r="BC80" s="825"/>
      <c r="BD80" s="825"/>
      <c r="BE80" s="825"/>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c r="CX80" s="87"/>
      <c r="CY80" s="87"/>
      <c r="CZ80" s="87"/>
      <c r="DA80" s="87"/>
      <c r="DB80" s="87"/>
      <c r="DC80" s="87"/>
      <c r="DD80" s="87"/>
      <c r="DE80" s="87"/>
      <c r="DF80" s="87"/>
      <c r="DG80" s="87"/>
      <c r="DH80" s="87"/>
      <c r="DI80" s="87"/>
      <c r="DJ80" s="87"/>
      <c r="DK80" s="87"/>
      <c r="DL80" s="87"/>
      <c r="DM80" s="87"/>
      <c r="DN80" s="87"/>
      <c r="DO80" s="87"/>
      <c r="DP80" s="87"/>
      <c r="DQ80" s="87"/>
      <c r="DR80" s="87"/>
      <c r="DS80" s="87"/>
      <c r="DT80" s="87"/>
      <c r="DU80" s="87"/>
      <c r="DV80" s="87"/>
      <c r="DW80" s="87"/>
      <c r="DX80" s="87"/>
      <c r="DY80" s="87"/>
      <c r="DZ80" s="87"/>
    </row>
    <row r="81" spans="2:130" ht="17.100000000000001" customHeight="1" x14ac:dyDescent="0.25">
      <c r="B81" s="87"/>
      <c r="C81" s="87"/>
      <c r="D81" s="87"/>
      <c r="E81" s="87"/>
      <c r="F81" s="87"/>
      <c r="G81" s="87"/>
      <c r="H81" s="113"/>
      <c r="I81" s="87"/>
      <c r="J81" s="87"/>
      <c r="K81" s="113"/>
      <c r="L81" s="87"/>
      <c r="M81" s="87"/>
      <c r="N81" s="87"/>
      <c r="O81" s="113"/>
      <c r="P81" s="125"/>
      <c r="Q81" s="125"/>
      <c r="R81" s="125"/>
      <c r="S81" s="125"/>
      <c r="T81" s="125"/>
      <c r="U81" s="87"/>
      <c r="V81" s="87"/>
      <c r="W81" s="825"/>
      <c r="X81" s="825"/>
      <c r="Y81" s="825"/>
      <c r="Z81" s="825"/>
      <c r="AA81" s="825"/>
      <c r="AB81" s="825"/>
      <c r="AC81" s="825"/>
      <c r="AD81" s="825"/>
      <c r="AE81" s="825"/>
      <c r="AF81" s="825"/>
      <c r="AG81" s="825"/>
      <c r="AH81" s="825"/>
      <c r="AI81" s="825"/>
      <c r="AJ81" s="825"/>
      <c r="AK81" s="825"/>
      <c r="AL81" s="825"/>
      <c r="AM81" s="825"/>
      <c r="AN81" s="825"/>
      <c r="AO81" s="825"/>
      <c r="AP81" s="825"/>
      <c r="AQ81" s="825"/>
      <c r="AR81" s="825"/>
      <c r="AS81" s="825"/>
      <c r="AT81" s="825"/>
      <c r="AU81" s="825"/>
      <c r="AV81" s="825"/>
      <c r="AW81" s="825"/>
      <c r="AX81" s="825"/>
      <c r="AY81" s="825"/>
      <c r="AZ81" s="825"/>
      <c r="BA81" s="825"/>
      <c r="BB81" s="825"/>
      <c r="BC81" s="825"/>
      <c r="BD81" s="825"/>
      <c r="BE81" s="825"/>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c r="CX81" s="87"/>
      <c r="CY81" s="87"/>
      <c r="CZ81" s="87"/>
      <c r="DA81" s="87"/>
      <c r="DB81" s="87"/>
      <c r="DC81" s="87"/>
      <c r="DD81" s="87"/>
      <c r="DE81" s="87"/>
      <c r="DF81" s="87"/>
      <c r="DG81" s="87"/>
      <c r="DH81" s="87"/>
      <c r="DI81" s="87"/>
      <c r="DJ81" s="87"/>
      <c r="DK81" s="87"/>
      <c r="DL81" s="87"/>
      <c r="DM81" s="87"/>
      <c r="DN81" s="87"/>
      <c r="DO81" s="87"/>
      <c r="DP81" s="87"/>
      <c r="DQ81" s="87"/>
      <c r="DR81" s="87"/>
      <c r="DS81" s="87"/>
      <c r="DT81" s="87"/>
      <c r="DU81" s="87"/>
      <c r="DV81" s="87"/>
      <c r="DW81" s="87"/>
      <c r="DX81" s="87"/>
      <c r="DY81" s="87"/>
      <c r="DZ81" s="87"/>
    </row>
    <row r="82" spans="2:130" ht="17.100000000000001" customHeight="1" x14ac:dyDescent="0.25">
      <c r="B82" s="87"/>
      <c r="C82" s="87"/>
      <c r="D82" s="87"/>
      <c r="E82" s="87"/>
      <c r="F82" s="87"/>
      <c r="G82" s="87"/>
      <c r="H82" s="113"/>
      <c r="I82" s="87"/>
      <c r="J82" s="87"/>
      <c r="K82" s="113"/>
      <c r="L82" s="87"/>
      <c r="M82" s="87"/>
      <c r="N82" s="87"/>
      <c r="O82" s="113"/>
      <c r="P82" s="125"/>
      <c r="Q82" s="125"/>
      <c r="R82" s="125"/>
      <c r="S82" s="125"/>
      <c r="T82" s="125"/>
      <c r="U82" s="87"/>
      <c r="V82" s="87"/>
      <c r="W82" s="825"/>
      <c r="X82" s="825"/>
      <c r="Y82" s="825"/>
      <c r="Z82" s="825"/>
      <c r="AA82" s="825"/>
      <c r="AB82" s="825"/>
      <c r="AC82" s="825"/>
      <c r="AD82" s="825"/>
      <c r="AE82" s="825"/>
      <c r="AF82" s="825"/>
      <c r="AG82" s="825"/>
      <c r="AH82" s="825"/>
      <c r="AI82" s="825"/>
      <c r="AJ82" s="825"/>
      <c r="AK82" s="825"/>
      <c r="AL82" s="825"/>
      <c r="AM82" s="825"/>
      <c r="AN82" s="825"/>
      <c r="AO82" s="825"/>
      <c r="AP82" s="825"/>
      <c r="AQ82" s="825"/>
      <c r="AR82" s="825"/>
      <c r="AS82" s="825"/>
      <c r="AT82" s="825"/>
      <c r="AU82" s="825"/>
      <c r="AV82" s="825"/>
      <c r="AW82" s="825"/>
      <c r="AX82" s="825"/>
      <c r="AY82" s="825"/>
      <c r="AZ82" s="825"/>
      <c r="BA82" s="825"/>
      <c r="BB82" s="825"/>
      <c r="BC82" s="825"/>
      <c r="BD82" s="825"/>
      <c r="BE82" s="825"/>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c r="CX82" s="87"/>
      <c r="CY82" s="87"/>
      <c r="CZ82" s="87"/>
      <c r="DA82" s="87"/>
      <c r="DB82" s="87"/>
      <c r="DC82" s="87"/>
      <c r="DD82" s="87"/>
      <c r="DE82" s="87"/>
      <c r="DF82" s="87"/>
      <c r="DG82" s="87"/>
      <c r="DH82" s="87"/>
      <c r="DI82" s="87"/>
      <c r="DJ82" s="87"/>
      <c r="DK82" s="87"/>
      <c r="DL82" s="87"/>
      <c r="DM82" s="87"/>
      <c r="DN82" s="87"/>
      <c r="DO82" s="87"/>
      <c r="DP82" s="87"/>
      <c r="DQ82" s="87"/>
      <c r="DR82" s="87"/>
      <c r="DS82" s="87"/>
      <c r="DT82" s="87"/>
      <c r="DU82" s="87"/>
      <c r="DV82" s="87"/>
      <c r="DW82" s="87"/>
      <c r="DX82" s="87"/>
      <c r="DY82" s="87"/>
      <c r="DZ82" s="87"/>
    </row>
    <row r="83" spans="2:130" ht="17.100000000000001" customHeight="1" x14ac:dyDescent="0.25">
      <c r="B83" s="87"/>
      <c r="C83" s="87"/>
      <c r="D83" s="87"/>
      <c r="E83" s="87"/>
      <c r="F83" s="87"/>
      <c r="G83" s="87"/>
      <c r="H83" s="113"/>
      <c r="I83" s="87"/>
      <c r="J83" s="87"/>
      <c r="K83" s="113"/>
      <c r="L83" s="87"/>
      <c r="M83" s="87"/>
      <c r="N83" s="87"/>
      <c r="O83" s="113"/>
      <c r="P83" s="125"/>
      <c r="Q83" s="125"/>
      <c r="R83" s="125"/>
      <c r="S83" s="125"/>
      <c r="T83" s="125"/>
      <c r="U83" s="87"/>
      <c r="V83" s="87"/>
      <c r="W83" s="825"/>
      <c r="X83" s="825"/>
      <c r="Y83" s="825"/>
      <c r="Z83" s="825"/>
      <c r="AA83" s="825"/>
      <c r="AB83" s="825"/>
      <c r="AC83" s="825"/>
      <c r="AD83" s="825"/>
      <c r="AE83" s="825"/>
      <c r="AF83" s="825"/>
      <c r="AG83" s="825"/>
      <c r="AH83" s="825"/>
      <c r="AI83" s="825"/>
      <c r="AJ83" s="825"/>
      <c r="AK83" s="825"/>
      <c r="AL83" s="825"/>
      <c r="AM83" s="825"/>
      <c r="AN83" s="825"/>
      <c r="AO83" s="825"/>
      <c r="AP83" s="825"/>
      <c r="AQ83" s="825"/>
      <c r="AR83" s="825"/>
      <c r="AS83" s="825"/>
      <c r="AT83" s="825"/>
      <c r="AU83" s="825"/>
      <c r="AV83" s="825"/>
      <c r="AW83" s="825"/>
      <c r="AX83" s="825"/>
      <c r="AY83" s="825"/>
      <c r="AZ83" s="825"/>
      <c r="BA83" s="825"/>
      <c r="BB83" s="825"/>
      <c r="BC83" s="825"/>
      <c r="BD83" s="825"/>
      <c r="BE83" s="825"/>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c r="CX83" s="87"/>
      <c r="CY83" s="87"/>
      <c r="CZ83" s="87"/>
      <c r="DA83" s="87"/>
      <c r="DB83" s="87"/>
      <c r="DC83" s="87"/>
      <c r="DD83" s="87"/>
      <c r="DE83" s="87"/>
      <c r="DF83" s="87"/>
      <c r="DG83" s="87"/>
      <c r="DH83" s="87"/>
      <c r="DI83" s="87"/>
      <c r="DJ83" s="87"/>
      <c r="DK83" s="87"/>
      <c r="DL83" s="87"/>
      <c r="DM83" s="87"/>
      <c r="DN83" s="87"/>
      <c r="DO83" s="87"/>
      <c r="DP83" s="87"/>
      <c r="DQ83" s="87"/>
      <c r="DR83" s="87"/>
      <c r="DS83" s="87"/>
      <c r="DT83" s="87"/>
      <c r="DU83" s="87"/>
      <c r="DV83" s="87"/>
      <c r="DW83" s="87"/>
      <c r="DX83" s="87"/>
      <c r="DY83" s="87"/>
      <c r="DZ83" s="87"/>
    </row>
    <row r="84" spans="2:130" ht="17.100000000000001" customHeight="1" x14ac:dyDescent="0.25">
      <c r="B84" s="87"/>
      <c r="C84" s="87"/>
      <c r="D84" s="87"/>
      <c r="E84" s="87"/>
      <c r="F84" s="87"/>
      <c r="G84" s="87"/>
      <c r="H84" s="113"/>
      <c r="I84" s="87"/>
      <c r="J84" s="87"/>
      <c r="K84" s="113"/>
      <c r="L84" s="87"/>
      <c r="M84" s="87"/>
      <c r="N84" s="87"/>
      <c r="O84" s="113"/>
      <c r="P84" s="125"/>
      <c r="Q84" s="125"/>
      <c r="R84" s="125"/>
      <c r="S84" s="125"/>
      <c r="T84" s="125"/>
      <c r="U84" s="87"/>
      <c r="V84" s="87"/>
      <c r="W84" s="825"/>
      <c r="X84" s="825"/>
      <c r="Y84" s="825"/>
      <c r="Z84" s="825"/>
      <c r="AA84" s="825"/>
      <c r="AB84" s="825"/>
      <c r="AC84" s="825"/>
      <c r="AD84" s="825"/>
      <c r="AE84" s="825"/>
      <c r="AF84" s="825"/>
      <c r="AG84" s="825"/>
      <c r="AH84" s="825"/>
      <c r="AI84" s="825"/>
      <c r="AJ84" s="825"/>
      <c r="AK84" s="825"/>
      <c r="AL84" s="825"/>
      <c r="AM84" s="825"/>
      <c r="AN84" s="825"/>
      <c r="AO84" s="825"/>
      <c r="AP84" s="825"/>
      <c r="AQ84" s="825"/>
      <c r="AR84" s="825"/>
      <c r="AS84" s="825"/>
      <c r="AT84" s="825"/>
      <c r="AU84" s="825"/>
      <c r="AV84" s="825"/>
      <c r="AW84" s="825"/>
      <c r="AX84" s="825"/>
      <c r="AY84" s="825"/>
      <c r="AZ84" s="825"/>
      <c r="BA84" s="825"/>
      <c r="BB84" s="825"/>
      <c r="BC84" s="825"/>
      <c r="BD84" s="825"/>
      <c r="BE84" s="825"/>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c r="CX84" s="87"/>
      <c r="CY84" s="87"/>
      <c r="CZ84" s="87"/>
      <c r="DA84" s="87"/>
      <c r="DB84" s="87"/>
      <c r="DC84" s="87"/>
      <c r="DD84" s="87"/>
      <c r="DE84" s="87"/>
      <c r="DF84" s="87"/>
      <c r="DG84" s="87"/>
      <c r="DH84" s="87"/>
      <c r="DI84" s="87"/>
      <c r="DJ84" s="87"/>
      <c r="DK84" s="87"/>
      <c r="DL84" s="87"/>
      <c r="DM84" s="87"/>
      <c r="DN84" s="87"/>
      <c r="DO84" s="87"/>
      <c r="DP84" s="87"/>
      <c r="DQ84" s="87"/>
      <c r="DR84" s="87"/>
      <c r="DS84" s="87"/>
      <c r="DT84" s="87"/>
      <c r="DU84" s="87"/>
      <c r="DV84" s="87"/>
      <c r="DW84" s="87"/>
      <c r="DX84" s="87"/>
      <c r="DY84" s="87"/>
      <c r="DZ84" s="87"/>
    </row>
    <row r="85" spans="2:130" ht="17.100000000000001" customHeight="1" x14ac:dyDescent="0.25">
      <c r="B85" s="87"/>
      <c r="C85" s="87"/>
      <c r="D85" s="87"/>
      <c r="E85" s="87"/>
      <c r="F85" s="87"/>
      <c r="G85" s="87"/>
      <c r="H85" s="113"/>
      <c r="I85" s="87"/>
      <c r="J85" s="87"/>
      <c r="K85" s="113"/>
      <c r="L85" s="87"/>
      <c r="M85" s="87"/>
      <c r="N85" s="87"/>
      <c r="O85" s="113"/>
      <c r="P85" s="125"/>
      <c r="Q85" s="125"/>
      <c r="R85" s="125"/>
      <c r="S85" s="125"/>
      <c r="T85" s="125"/>
      <c r="U85" s="87"/>
      <c r="V85" s="87"/>
      <c r="W85" s="825"/>
      <c r="X85" s="825"/>
      <c r="Y85" s="825"/>
      <c r="Z85" s="825"/>
      <c r="AA85" s="825"/>
      <c r="AB85" s="825"/>
      <c r="AC85" s="825"/>
      <c r="AD85" s="825"/>
      <c r="AE85" s="825"/>
      <c r="AF85" s="825"/>
      <c r="AG85" s="825"/>
      <c r="AH85" s="825"/>
      <c r="AI85" s="825"/>
      <c r="AJ85" s="825"/>
      <c r="AK85" s="825"/>
      <c r="AL85" s="825"/>
      <c r="AM85" s="825"/>
      <c r="AN85" s="825"/>
      <c r="AO85" s="825"/>
      <c r="AP85" s="825"/>
      <c r="AQ85" s="825"/>
      <c r="AR85" s="825"/>
      <c r="AS85" s="825"/>
      <c r="AT85" s="825"/>
      <c r="AU85" s="825"/>
      <c r="AV85" s="825"/>
      <c r="AW85" s="825"/>
      <c r="AX85" s="825"/>
      <c r="AY85" s="825"/>
      <c r="AZ85" s="825"/>
      <c r="BA85" s="825"/>
      <c r="BB85" s="825"/>
      <c r="BC85" s="825"/>
      <c r="BD85" s="825"/>
      <c r="BE85" s="825"/>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c r="CX85" s="87"/>
      <c r="CY85" s="87"/>
      <c r="CZ85" s="87"/>
      <c r="DA85" s="87"/>
      <c r="DB85" s="87"/>
      <c r="DC85" s="87"/>
      <c r="DD85" s="87"/>
      <c r="DE85" s="87"/>
      <c r="DF85" s="87"/>
      <c r="DG85" s="87"/>
      <c r="DH85" s="87"/>
      <c r="DI85" s="87"/>
      <c r="DJ85" s="87"/>
      <c r="DK85" s="87"/>
      <c r="DL85" s="87"/>
      <c r="DM85" s="87"/>
      <c r="DN85" s="87"/>
      <c r="DO85" s="87"/>
      <c r="DP85" s="87"/>
      <c r="DQ85" s="87"/>
      <c r="DR85" s="87"/>
      <c r="DS85" s="87"/>
      <c r="DT85" s="87"/>
      <c r="DU85" s="87"/>
      <c r="DV85" s="87"/>
      <c r="DW85" s="87"/>
      <c r="DX85" s="87"/>
      <c r="DY85" s="87"/>
      <c r="DZ85" s="87"/>
    </row>
    <row r="86" spans="2:130" ht="17.100000000000001" customHeight="1" x14ac:dyDescent="0.25">
      <c r="B86" s="87"/>
      <c r="C86" s="87"/>
      <c r="D86" s="87"/>
      <c r="E86" s="87"/>
      <c r="F86" s="87"/>
      <c r="G86" s="87"/>
      <c r="H86" s="113"/>
      <c r="I86" s="87"/>
      <c r="J86" s="87"/>
      <c r="K86" s="113"/>
      <c r="L86" s="87"/>
      <c r="M86" s="87"/>
      <c r="N86" s="87"/>
      <c r="O86" s="113"/>
      <c r="P86" s="125"/>
      <c r="Q86" s="125"/>
      <c r="R86" s="125"/>
      <c r="S86" s="125"/>
      <c r="T86" s="125"/>
      <c r="U86" s="87"/>
      <c r="V86" s="87"/>
      <c r="W86" s="825"/>
      <c r="X86" s="825"/>
      <c r="Y86" s="825"/>
      <c r="Z86" s="825"/>
      <c r="AA86" s="825"/>
      <c r="AB86" s="825"/>
      <c r="AC86" s="825"/>
      <c r="AD86" s="825"/>
      <c r="AE86" s="825"/>
      <c r="AF86" s="825"/>
      <c r="AG86" s="825"/>
      <c r="AH86" s="825"/>
      <c r="AI86" s="825"/>
      <c r="AJ86" s="825"/>
      <c r="AK86" s="825"/>
      <c r="AL86" s="825"/>
      <c r="AM86" s="825"/>
      <c r="AN86" s="825"/>
      <c r="AO86" s="825"/>
      <c r="AP86" s="825"/>
      <c r="AQ86" s="825"/>
      <c r="AR86" s="825"/>
      <c r="AS86" s="825"/>
      <c r="AT86" s="825"/>
      <c r="AU86" s="825"/>
      <c r="AV86" s="825"/>
      <c r="AW86" s="825"/>
      <c r="AX86" s="825"/>
      <c r="AY86" s="825"/>
      <c r="AZ86" s="825"/>
      <c r="BA86" s="825"/>
      <c r="BB86" s="825"/>
      <c r="BC86" s="825"/>
      <c r="BD86" s="825"/>
      <c r="BE86" s="825"/>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c r="CX86" s="87"/>
      <c r="CY86" s="87"/>
      <c r="CZ86" s="87"/>
      <c r="DA86" s="87"/>
      <c r="DB86" s="87"/>
      <c r="DC86" s="87"/>
      <c r="DD86" s="87"/>
      <c r="DE86" s="87"/>
      <c r="DF86" s="87"/>
      <c r="DG86" s="87"/>
      <c r="DH86" s="87"/>
      <c r="DI86" s="87"/>
      <c r="DJ86" s="87"/>
      <c r="DK86" s="87"/>
      <c r="DL86" s="87"/>
      <c r="DM86" s="87"/>
      <c r="DN86" s="87"/>
      <c r="DO86" s="87"/>
      <c r="DP86" s="87"/>
      <c r="DQ86" s="87"/>
      <c r="DR86" s="87"/>
      <c r="DS86" s="87"/>
      <c r="DT86" s="87"/>
      <c r="DU86" s="87"/>
      <c r="DV86" s="87"/>
      <c r="DW86" s="87"/>
      <c r="DX86" s="87"/>
      <c r="DY86" s="87"/>
      <c r="DZ86" s="87"/>
    </row>
    <row r="87" spans="2:130" ht="17.100000000000001" customHeight="1" x14ac:dyDescent="0.25">
      <c r="B87" s="87"/>
      <c r="C87" s="87"/>
      <c r="D87" s="87"/>
      <c r="E87" s="87"/>
      <c r="F87" s="87"/>
      <c r="G87" s="87"/>
      <c r="H87" s="113"/>
      <c r="I87" s="87"/>
      <c r="J87" s="87"/>
      <c r="K87" s="113"/>
      <c r="L87" s="87"/>
      <c r="M87" s="87"/>
      <c r="N87" s="87"/>
      <c r="O87" s="113"/>
      <c r="P87" s="125"/>
      <c r="Q87" s="125"/>
      <c r="R87" s="125"/>
      <c r="S87" s="125"/>
      <c r="T87" s="125"/>
      <c r="U87" s="87"/>
      <c r="V87" s="87"/>
      <c r="W87" s="825"/>
      <c r="X87" s="825"/>
      <c r="Y87" s="825"/>
      <c r="Z87" s="825"/>
      <c r="AA87" s="825"/>
      <c r="AB87" s="825"/>
      <c r="AC87" s="825"/>
      <c r="AD87" s="825"/>
      <c r="AE87" s="825"/>
      <c r="AF87" s="825"/>
      <c r="AG87" s="825"/>
      <c r="AH87" s="825"/>
      <c r="AI87" s="825"/>
      <c r="AJ87" s="825"/>
      <c r="AK87" s="825"/>
      <c r="AL87" s="825"/>
      <c r="AM87" s="825"/>
      <c r="AN87" s="825"/>
      <c r="AO87" s="825"/>
      <c r="AP87" s="825"/>
      <c r="AQ87" s="825"/>
      <c r="AR87" s="825"/>
      <c r="AS87" s="825"/>
      <c r="AT87" s="825"/>
      <c r="AU87" s="825"/>
      <c r="AV87" s="825"/>
      <c r="AW87" s="825"/>
      <c r="AX87" s="825"/>
      <c r="AY87" s="825"/>
      <c r="AZ87" s="825"/>
      <c r="BA87" s="825"/>
      <c r="BB87" s="825"/>
      <c r="BC87" s="825"/>
      <c r="BD87" s="825"/>
      <c r="BE87" s="825"/>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c r="CX87" s="87"/>
      <c r="CY87" s="87"/>
      <c r="CZ87" s="87"/>
      <c r="DA87" s="87"/>
      <c r="DB87" s="87"/>
      <c r="DC87" s="87"/>
      <c r="DD87" s="87"/>
      <c r="DE87" s="87"/>
      <c r="DF87" s="87"/>
      <c r="DG87" s="87"/>
      <c r="DH87" s="87"/>
      <c r="DI87" s="87"/>
      <c r="DJ87" s="87"/>
      <c r="DK87" s="87"/>
      <c r="DL87" s="87"/>
      <c r="DM87" s="87"/>
      <c r="DN87" s="87"/>
      <c r="DO87" s="87"/>
      <c r="DP87" s="87"/>
      <c r="DQ87" s="87"/>
      <c r="DR87" s="87"/>
      <c r="DS87" s="87"/>
      <c r="DT87" s="87"/>
      <c r="DU87" s="87"/>
      <c r="DV87" s="87"/>
      <c r="DW87" s="87"/>
      <c r="DX87" s="87"/>
      <c r="DY87" s="87"/>
      <c r="DZ87" s="87"/>
    </row>
    <row r="88" spans="2:130" ht="17.100000000000001" customHeight="1" x14ac:dyDescent="0.25">
      <c r="B88" s="87"/>
      <c r="C88" s="87"/>
      <c r="D88" s="87"/>
      <c r="E88" s="87"/>
      <c r="F88" s="87"/>
      <c r="G88" s="87"/>
      <c r="H88" s="113"/>
      <c r="I88" s="87"/>
      <c r="J88" s="87"/>
      <c r="K88" s="113"/>
      <c r="L88" s="87"/>
      <c r="M88" s="87"/>
      <c r="N88" s="87"/>
      <c r="O88" s="113"/>
      <c r="P88" s="125"/>
      <c r="Q88" s="125"/>
      <c r="R88" s="125"/>
      <c r="S88" s="125"/>
      <c r="T88" s="125"/>
      <c r="U88" s="87"/>
      <c r="V88" s="87"/>
      <c r="W88" s="825"/>
      <c r="X88" s="825"/>
      <c r="Y88" s="825"/>
      <c r="Z88" s="825"/>
      <c r="AA88" s="825"/>
      <c r="AB88" s="825"/>
      <c r="AC88" s="825"/>
      <c r="AD88" s="825"/>
      <c r="AE88" s="825"/>
      <c r="AF88" s="825"/>
      <c r="AG88" s="825"/>
      <c r="AH88" s="825"/>
      <c r="AI88" s="825"/>
      <c r="AJ88" s="825"/>
      <c r="AK88" s="825"/>
      <c r="AL88" s="825"/>
      <c r="AM88" s="825"/>
      <c r="AN88" s="825"/>
      <c r="AO88" s="825"/>
      <c r="AP88" s="825"/>
      <c r="AQ88" s="825"/>
      <c r="AR88" s="825"/>
      <c r="AS88" s="825"/>
      <c r="AT88" s="825"/>
      <c r="AU88" s="825"/>
      <c r="AV88" s="825"/>
      <c r="AW88" s="825"/>
      <c r="AX88" s="825"/>
      <c r="AY88" s="825"/>
      <c r="AZ88" s="825"/>
      <c r="BA88" s="825"/>
      <c r="BB88" s="825"/>
      <c r="BC88" s="825"/>
      <c r="BD88" s="825"/>
      <c r="BE88" s="825"/>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c r="CX88" s="87"/>
      <c r="CY88" s="87"/>
      <c r="CZ88" s="87"/>
      <c r="DA88" s="87"/>
      <c r="DB88" s="87"/>
      <c r="DC88" s="87"/>
      <c r="DD88" s="87"/>
      <c r="DE88" s="87"/>
      <c r="DF88" s="87"/>
      <c r="DG88" s="87"/>
      <c r="DH88" s="87"/>
      <c r="DI88" s="87"/>
      <c r="DJ88" s="87"/>
      <c r="DK88" s="87"/>
      <c r="DL88" s="87"/>
      <c r="DM88" s="87"/>
      <c r="DN88" s="87"/>
      <c r="DO88" s="87"/>
      <c r="DP88" s="87"/>
      <c r="DQ88" s="87"/>
      <c r="DR88" s="87"/>
      <c r="DS88" s="87"/>
      <c r="DT88" s="87"/>
      <c r="DU88" s="87"/>
      <c r="DV88" s="87"/>
      <c r="DW88" s="87"/>
      <c r="DX88" s="87"/>
      <c r="DY88" s="87"/>
      <c r="DZ88" s="87"/>
    </row>
    <row r="89" spans="2:130" ht="17.100000000000001" customHeight="1" x14ac:dyDescent="0.25">
      <c r="B89" s="87"/>
      <c r="C89" s="87"/>
      <c r="D89" s="87"/>
      <c r="E89" s="87"/>
      <c r="F89" s="87"/>
      <c r="G89" s="87"/>
      <c r="H89" s="113"/>
      <c r="I89" s="87"/>
      <c r="J89" s="87"/>
      <c r="K89" s="113"/>
      <c r="L89" s="87"/>
      <c r="M89" s="87"/>
      <c r="N89" s="87"/>
      <c r="O89" s="113"/>
      <c r="P89" s="125"/>
      <c r="Q89" s="125"/>
      <c r="R89" s="125"/>
      <c r="S89" s="125"/>
      <c r="T89" s="125"/>
      <c r="U89" s="87"/>
      <c r="V89" s="87"/>
      <c r="W89" s="825"/>
      <c r="X89" s="825"/>
      <c r="Y89" s="825"/>
      <c r="Z89" s="825"/>
      <c r="AA89" s="825"/>
      <c r="AB89" s="825"/>
      <c r="AC89" s="825"/>
      <c r="AD89" s="825"/>
      <c r="AE89" s="825"/>
      <c r="AF89" s="825"/>
      <c r="AG89" s="825"/>
      <c r="AH89" s="825"/>
      <c r="AI89" s="825"/>
      <c r="AJ89" s="825"/>
      <c r="AK89" s="825"/>
      <c r="AL89" s="825"/>
      <c r="AM89" s="825"/>
      <c r="AN89" s="825"/>
      <c r="AO89" s="825"/>
      <c r="AP89" s="825"/>
      <c r="AQ89" s="825"/>
      <c r="AR89" s="825"/>
      <c r="AS89" s="825"/>
      <c r="AT89" s="825"/>
      <c r="AU89" s="825"/>
      <c r="AV89" s="825"/>
      <c r="AW89" s="825"/>
      <c r="AX89" s="825"/>
      <c r="AY89" s="825"/>
      <c r="AZ89" s="825"/>
      <c r="BA89" s="825"/>
      <c r="BB89" s="825"/>
      <c r="BC89" s="825"/>
      <c r="BD89" s="825"/>
      <c r="BE89" s="825"/>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c r="CX89" s="87"/>
      <c r="CY89" s="87"/>
      <c r="CZ89" s="87"/>
      <c r="DA89" s="87"/>
      <c r="DB89" s="87"/>
      <c r="DC89" s="87"/>
      <c r="DD89" s="87"/>
      <c r="DE89" s="87"/>
      <c r="DF89" s="87"/>
      <c r="DG89" s="87"/>
      <c r="DH89" s="87"/>
      <c r="DI89" s="87"/>
      <c r="DJ89" s="87"/>
      <c r="DK89" s="87"/>
      <c r="DL89" s="87"/>
      <c r="DM89" s="87"/>
      <c r="DN89" s="87"/>
      <c r="DO89" s="87"/>
      <c r="DP89" s="87"/>
      <c r="DQ89" s="87"/>
      <c r="DR89" s="87"/>
      <c r="DS89" s="87"/>
      <c r="DT89" s="87"/>
      <c r="DU89" s="87"/>
      <c r="DV89" s="87"/>
      <c r="DW89" s="87"/>
      <c r="DX89" s="87"/>
      <c r="DY89" s="87"/>
      <c r="DZ89" s="87"/>
    </row>
    <row r="90" spans="2:130" ht="17.100000000000001" customHeight="1" x14ac:dyDescent="0.25">
      <c r="B90" s="87"/>
      <c r="C90" s="87"/>
      <c r="D90" s="87"/>
      <c r="E90" s="87"/>
      <c r="F90" s="87"/>
      <c r="G90" s="87"/>
      <c r="H90" s="113"/>
      <c r="I90" s="87"/>
      <c r="J90" s="87"/>
      <c r="K90" s="113"/>
      <c r="L90" s="87"/>
      <c r="M90" s="87"/>
      <c r="N90" s="87"/>
      <c r="O90" s="113"/>
      <c r="P90" s="125"/>
      <c r="Q90" s="125"/>
      <c r="R90" s="125"/>
      <c r="S90" s="125"/>
      <c r="T90" s="125"/>
      <c r="U90" s="87"/>
      <c r="V90" s="87"/>
      <c r="W90" s="825"/>
      <c r="X90" s="825"/>
      <c r="Y90" s="825"/>
      <c r="Z90" s="825"/>
      <c r="AA90" s="825"/>
      <c r="AB90" s="825"/>
      <c r="AC90" s="825"/>
      <c r="AD90" s="825"/>
      <c r="AE90" s="825"/>
      <c r="AF90" s="825"/>
      <c r="AG90" s="825"/>
      <c r="AH90" s="825"/>
      <c r="AI90" s="825"/>
      <c r="AJ90" s="825"/>
      <c r="AK90" s="825"/>
      <c r="AL90" s="825"/>
      <c r="AM90" s="825"/>
      <c r="AN90" s="825"/>
      <c r="AO90" s="825"/>
      <c r="AP90" s="825"/>
      <c r="AQ90" s="825"/>
      <c r="AR90" s="825"/>
      <c r="AS90" s="825"/>
      <c r="AT90" s="825"/>
      <c r="AU90" s="825"/>
      <c r="AV90" s="825"/>
      <c r="AW90" s="825"/>
      <c r="AX90" s="825"/>
      <c r="AY90" s="825"/>
      <c r="AZ90" s="825"/>
      <c r="BA90" s="825"/>
      <c r="BB90" s="825"/>
      <c r="BC90" s="825"/>
      <c r="BD90" s="825"/>
      <c r="BE90" s="825"/>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c r="CX90" s="87"/>
      <c r="CY90" s="87"/>
      <c r="CZ90" s="87"/>
      <c r="DA90" s="87"/>
      <c r="DB90" s="87"/>
      <c r="DC90" s="87"/>
      <c r="DD90" s="87"/>
      <c r="DE90" s="87"/>
      <c r="DF90" s="87"/>
      <c r="DG90" s="87"/>
      <c r="DH90" s="87"/>
      <c r="DI90" s="87"/>
      <c r="DJ90" s="87"/>
      <c r="DK90" s="87"/>
      <c r="DL90" s="87"/>
      <c r="DM90" s="87"/>
      <c r="DN90" s="87"/>
      <c r="DO90" s="87"/>
      <c r="DP90" s="87"/>
      <c r="DQ90" s="87"/>
      <c r="DR90" s="87"/>
      <c r="DS90" s="87"/>
      <c r="DT90" s="87"/>
      <c r="DU90" s="87"/>
      <c r="DV90" s="87"/>
      <c r="DW90" s="87"/>
      <c r="DX90" s="87"/>
      <c r="DY90" s="87"/>
      <c r="DZ90" s="87"/>
    </row>
    <row r="91" spans="2:130" ht="17.100000000000001" customHeight="1" x14ac:dyDescent="0.25">
      <c r="B91" s="87"/>
      <c r="C91" s="87"/>
      <c r="D91" s="87"/>
      <c r="E91" s="87"/>
      <c r="F91" s="87"/>
      <c r="G91" s="87"/>
      <c r="H91" s="113"/>
      <c r="I91" s="87"/>
      <c r="J91" s="87"/>
      <c r="K91" s="113"/>
      <c r="L91" s="87"/>
      <c r="M91" s="87"/>
      <c r="N91" s="87"/>
      <c r="O91" s="113"/>
      <c r="P91" s="125"/>
      <c r="Q91" s="125"/>
      <c r="R91" s="125"/>
      <c r="S91" s="125"/>
      <c r="T91" s="125"/>
      <c r="U91" s="87"/>
      <c r="V91" s="87"/>
      <c r="W91" s="825"/>
      <c r="X91" s="825"/>
      <c r="Y91" s="825"/>
      <c r="Z91" s="825"/>
      <c r="AA91" s="825"/>
      <c r="AB91" s="825"/>
      <c r="AC91" s="825"/>
      <c r="AD91" s="825"/>
      <c r="AE91" s="825"/>
      <c r="AF91" s="825"/>
      <c r="AG91" s="825"/>
      <c r="AH91" s="825"/>
      <c r="AI91" s="825"/>
      <c r="AJ91" s="825"/>
      <c r="AK91" s="825"/>
      <c r="AL91" s="825"/>
      <c r="AM91" s="825"/>
      <c r="AN91" s="825"/>
      <c r="AO91" s="825"/>
      <c r="AP91" s="825"/>
      <c r="AQ91" s="825"/>
      <c r="AR91" s="825"/>
      <c r="AS91" s="825"/>
      <c r="AT91" s="825"/>
      <c r="AU91" s="825"/>
      <c r="AV91" s="825"/>
      <c r="AW91" s="825"/>
      <c r="AX91" s="825"/>
      <c r="AY91" s="825"/>
      <c r="AZ91" s="825"/>
      <c r="BA91" s="825"/>
      <c r="BB91" s="825"/>
      <c r="BC91" s="825"/>
      <c r="BD91" s="825"/>
      <c r="BE91" s="825"/>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c r="CX91" s="87"/>
      <c r="CY91" s="87"/>
      <c r="CZ91" s="87"/>
      <c r="DA91" s="87"/>
      <c r="DB91" s="87"/>
      <c r="DC91" s="87"/>
      <c r="DD91" s="87"/>
      <c r="DE91" s="87"/>
      <c r="DF91" s="87"/>
      <c r="DG91" s="87"/>
      <c r="DH91" s="87"/>
      <c r="DI91" s="87"/>
      <c r="DJ91" s="87"/>
      <c r="DK91" s="87"/>
      <c r="DL91" s="87"/>
      <c r="DM91" s="87"/>
      <c r="DN91" s="87"/>
      <c r="DO91" s="87"/>
      <c r="DP91" s="87"/>
      <c r="DQ91" s="87"/>
      <c r="DR91" s="87"/>
      <c r="DS91" s="87"/>
      <c r="DT91" s="87"/>
      <c r="DU91" s="87"/>
      <c r="DV91" s="87"/>
      <c r="DW91" s="87"/>
      <c r="DX91" s="87"/>
      <c r="DY91" s="87"/>
      <c r="DZ91" s="87"/>
    </row>
    <row r="92" spans="2:130" ht="17.100000000000001" customHeight="1" x14ac:dyDescent="0.25">
      <c r="B92" s="87"/>
      <c r="C92" s="87"/>
      <c r="D92" s="87"/>
      <c r="E92" s="87"/>
      <c r="F92" s="87"/>
      <c r="G92" s="87"/>
      <c r="H92" s="113"/>
      <c r="I92" s="87"/>
      <c r="J92" s="87"/>
      <c r="K92" s="113"/>
      <c r="L92" s="87"/>
      <c r="M92" s="87"/>
      <c r="N92" s="87"/>
      <c r="O92" s="113"/>
      <c r="P92" s="125"/>
      <c r="Q92" s="125"/>
      <c r="R92" s="125"/>
      <c r="S92" s="125"/>
      <c r="T92" s="125"/>
      <c r="U92" s="87"/>
      <c r="V92" s="87"/>
      <c r="W92" s="825"/>
      <c r="X92" s="825"/>
      <c r="Y92" s="825"/>
      <c r="Z92" s="825"/>
      <c r="AA92" s="825"/>
      <c r="AB92" s="825"/>
      <c r="AC92" s="825"/>
      <c r="AD92" s="825"/>
      <c r="AE92" s="825"/>
      <c r="AF92" s="825"/>
      <c r="AG92" s="825"/>
      <c r="AH92" s="825"/>
      <c r="AI92" s="825"/>
      <c r="AJ92" s="825"/>
      <c r="AK92" s="825"/>
      <c r="AL92" s="825"/>
      <c r="AM92" s="825"/>
      <c r="AN92" s="825"/>
      <c r="AO92" s="825"/>
      <c r="AP92" s="825"/>
      <c r="AQ92" s="825"/>
      <c r="AR92" s="825"/>
      <c r="AS92" s="825"/>
      <c r="AT92" s="825"/>
      <c r="AU92" s="825"/>
      <c r="AV92" s="825"/>
      <c r="AW92" s="825"/>
      <c r="AX92" s="825"/>
      <c r="AY92" s="825"/>
      <c r="AZ92" s="825"/>
      <c r="BA92" s="825"/>
      <c r="BB92" s="825"/>
      <c r="BC92" s="825"/>
      <c r="BD92" s="825"/>
      <c r="BE92" s="825"/>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c r="CX92" s="87"/>
      <c r="CY92" s="87"/>
      <c r="CZ92" s="87"/>
      <c r="DA92" s="87"/>
      <c r="DB92" s="87"/>
      <c r="DC92" s="87"/>
      <c r="DD92" s="87"/>
      <c r="DE92" s="87"/>
      <c r="DF92" s="87"/>
      <c r="DG92" s="87"/>
      <c r="DH92" s="87"/>
      <c r="DI92" s="87"/>
      <c r="DJ92" s="87"/>
      <c r="DK92" s="87"/>
      <c r="DL92" s="87"/>
      <c r="DM92" s="87"/>
      <c r="DN92" s="87"/>
      <c r="DO92" s="87"/>
      <c r="DP92" s="87"/>
      <c r="DQ92" s="87"/>
      <c r="DR92" s="87"/>
      <c r="DS92" s="87"/>
      <c r="DT92" s="87"/>
      <c r="DU92" s="87"/>
      <c r="DV92" s="87"/>
      <c r="DW92" s="87"/>
      <c r="DX92" s="87"/>
      <c r="DY92" s="87"/>
      <c r="DZ92" s="87"/>
    </row>
    <row r="93" spans="2:130" ht="17.100000000000001" customHeight="1" x14ac:dyDescent="0.25">
      <c r="B93" s="87"/>
      <c r="C93" s="87"/>
      <c r="D93" s="87"/>
      <c r="E93" s="87"/>
      <c r="F93" s="87"/>
      <c r="G93" s="87"/>
      <c r="H93" s="113"/>
      <c r="I93" s="87"/>
      <c r="J93" s="87"/>
      <c r="K93" s="113"/>
      <c r="L93" s="87"/>
      <c r="M93" s="87"/>
      <c r="N93" s="87"/>
      <c r="O93" s="113"/>
      <c r="P93" s="125"/>
      <c r="Q93" s="125"/>
      <c r="R93" s="125"/>
      <c r="S93" s="125"/>
      <c r="T93" s="125"/>
      <c r="U93" s="87"/>
      <c r="V93" s="87"/>
      <c r="W93" s="825"/>
      <c r="X93" s="825"/>
      <c r="Y93" s="825"/>
      <c r="Z93" s="825"/>
      <c r="AA93" s="825"/>
      <c r="AB93" s="825"/>
      <c r="AC93" s="825"/>
      <c r="AD93" s="825"/>
      <c r="AE93" s="825"/>
      <c r="AF93" s="825"/>
      <c r="AG93" s="825"/>
      <c r="AH93" s="825"/>
      <c r="AI93" s="825"/>
      <c r="AJ93" s="825"/>
      <c r="AK93" s="825"/>
      <c r="AL93" s="825"/>
      <c r="AM93" s="825"/>
      <c r="AN93" s="825"/>
      <c r="AO93" s="825"/>
      <c r="AP93" s="825"/>
      <c r="AQ93" s="825"/>
      <c r="AR93" s="825"/>
      <c r="AS93" s="825"/>
      <c r="AT93" s="825"/>
      <c r="AU93" s="825"/>
      <c r="AV93" s="825"/>
      <c r="AW93" s="825"/>
      <c r="AX93" s="825"/>
      <c r="AY93" s="825"/>
      <c r="AZ93" s="825"/>
      <c r="BA93" s="825"/>
      <c r="BB93" s="825"/>
      <c r="BC93" s="825"/>
      <c r="BD93" s="825"/>
      <c r="BE93" s="825"/>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c r="CX93" s="87"/>
      <c r="CY93" s="87"/>
      <c r="CZ93" s="87"/>
      <c r="DA93" s="87"/>
      <c r="DB93" s="87"/>
      <c r="DC93" s="87"/>
      <c r="DD93" s="87"/>
      <c r="DE93" s="87"/>
      <c r="DF93" s="87"/>
      <c r="DG93" s="87"/>
      <c r="DH93" s="87"/>
      <c r="DI93" s="87"/>
      <c r="DJ93" s="87"/>
      <c r="DK93" s="87"/>
      <c r="DL93" s="87"/>
      <c r="DM93" s="87"/>
      <c r="DN93" s="87"/>
      <c r="DO93" s="87"/>
      <c r="DP93" s="87"/>
      <c r="DQ93" s="87"/>
      <c r="DR93" s="87"/>
      <c r="DS93" s="87"/>
      <c r="DT93" s="87"/>
      <c r="DU93" s="87"/>
      <c r="DV93" s="87"/>
      <c r="DW93" s="87"/>
      <c r="DX93" s="87"/>
      <c r="DY93" s="87"/>
      <c r="DZ93" s="87"/>
    </row>
    <row r="94" spans="2:130" ht="17.100000000000001" customHeight="1" x14ac:dyDescent="0.25">
      <c r="B94" s="87"/>
      <c r="C94" s="87"/>
      <c r="D94" s="87"/>
      <c r="E94" s="87"/>
      <c r="F94" s="87"/>
      <c r="G94" s="87"/>
      <c r="H94" s="113"/>
      <c r="I94" s="87"/>
      <c r="J94" s="87"/>
      <c r="K94" s="113"/>
      <c r="L94" s="87"/>
      <c r="M94" s="87"/>
      <c r="N94" s="87"/>
      <c r="O94" s="113"/>
      <c r="P94" s="125"/>
      <c r="Q94" s="125"/>
      <c r="R94" s="125"/>
      <c r="S94" s="125"/>
      <c r="T94" s="125"/>
      <c r="U94" s="87"/>
      <c r="V94" s="87"/>
      <c r="W94" s="825"/>
      <c r="X94" s="825"/>
      <c r="Y94" s="825"/>
      <c r="Z94" s="825"/>
      <c r="AA94" s="825"/>
      <c r="AB94" s="825"/>
      <c r="AC94" s="825"/>
      <c r="AD94" s="825"/>
      <c r="AE94" s="825"/>
      <c r="AF94" s="825"/>
      <c r="AG94" s="825"/>
      <c r="AH94" s="825"/>
      <c r="AI94" s="825"/>
      <c r="AJ94" s="825"/>
      <c r="AK94" s="825"/>
      <c r="AL94" s="825"/>
      <c r="AM94" s="825"/>
      <c r="AN94" s="825"/>
      <c r="AO94" s="825"/>
      <c r="AP94" s="825"/>
      <c r="AQ94" s="825"/>
      <c r="AR94" s="825"/>
      <c r="AS94" s="825"/>
      <c r="AT94" s="825"/>
      <c r="AU94" s="825"/>
      <c r="AV94" s="825"/>
      <c r="AW94" s="825"/>
      <c r="AX94" s="825"/>
      <c r="AY94" s="825"/>
      <c r="AZ94" s="825"/>
      <c r="BA94" s="825"/>
      <c r="BB94" s="825"/>
      <c r="BC94" s="825"/>
      <c r="BD94" s="825"/>
      <c r="BE94" s="825"/>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c r="CX94" s="87"/>
      <c r="CY94" s="87"/>
      <c r="CZ94" s="87"/>
      <c r="DA94" s="87"/>
      <c r="DB94" s="87"/>
      <c r="DC94" s="87"/>
      <c r="DD94" s="87"/>
      <c r="DE94" s="87"/>
      <c r="DF94" s="87"/>
      <c r="DG94" s="87"/>
      <c r="DH94" s="87"/>
      <c r="DI94" s="87"/>
      <c r="DJ94" s="87"/>
      <c r="DK94" s="87"/>
      <c r="DL94" s="87"/>
      <c r="DM94" s="87"/>
      <c r="DN94" s="87"/>
      <c r="DO94" s="87"/>
      <c r="DP94" s="87"/>
      <c r="DQ94" s="87"/>
      <c r="DR94" s="87"/>
      <c r="DS94" s="87"/>
      <c r="DT94" s="87"/>
      <c r="DU94" s="87"/>
      <c r="DV94" s="87"/>
      <c r="DW94" s="87"/>
      <c r="DX94" s="87"/>
      <c r="DY94" s="87"/>
      <c r="DZ94" s="87"/>
    </row>
    <row r="95" spans="2:130" ht="17.100000000000001" customHeight="1" x14ac:dyDescent="0.25">
      <c r="B95" s="87"/>
      <c r="C95" s="87"/>
      <c r="D95" s="87"/>
      <c r="E95" s="87"/>
      <c r="F95" s="87"/>
      <c r="G95" s="87"/>
      <c r="H95" s="113"/>
      <c r="I95" s="87"/>
      <c r="J95" s="87"/>
      <c r="K95" s="113"/>
      <c r="L95" s="87"/>
      <c r="M95" s="87"/>
      <c r="N95" s="87"/>
      <c r="O95" s="113"/>
      <c r="P95" s="125"/>
      <c r="Q95" s="125"/>
      <c r="R95" s="125"/>
      <c r="S95" s="125"/>
      <c r="T95" s="125"/>
      <c r="U95" s="87"/>
      <c r="V95" s="87"/>
      <c r="W95" s="825"/>
      <c r="X95" s="825"/>
      <c r="Y95" s="825"/>
      <c r="Z95" s="825"/>
      <c r="AA95" s="825"/>
      <c r="AB95" s="825"/>
      <c r="AC95" s="825"/>
      <c r="AD95" s="825"/>
      <c r="AE95" s="825"/>
      <c r="AF95" s="825"/>
      <c r="AG95" s="825"/>
      <c r="AH95" s="825"/>
      <c r="AI95" s="825"/>
      <c r="AJ95" s="825"/>
      <c r="AK95" s="825"/>
      <c r="AL95" s="825"/>
      <c r="AM95" s="825"/>
      <c r="AN95" s="825"/>
      <c r="AO95" s="825"/>
      <c r="AP95" s="825"/>
      <c r="AQ95" s="825"/>
      <c r="AR95" s="825"/>
      <c r="AS95" s="825"/>
      <c r="AT95" s="825"/>
      <c r="AU95" s="825"/>
      <c r="AV95" s="825"/>
      <c r="AW95" s="825"/>
      <c r="AX95" s="825"/>
      <c r="AY95" s="825"/>
      <c r="AZ95" s="825"/>
      <c r="BA95" s="825"/>
      <c r="BB95" s="825"/>
      <c r="BC95" s="825"/>
      <c r="BD95" s="825"/>
      <c r="BE95" s="825"/>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c r="CX95" s="87"/>
      <c r="CY95" s="87"/>
      <c r="CZ95" s="87"/>
      <c r="DA95" s="87"/>
      <c r="DB95" s="87"/>
      <c r="DC95" s="87"/>
      <c r="DD95" s="87"/>
      <c r="DE95" s="87"/>
      <c r="DF95" s="87"/>
      <c r="DG95" s="87"/>
      <c r="DH95" s="87"/>
      <c r="DI95" s="87"/>
      <c r="DJ95" s="87"/>
      <c r="DK95" s="87"/>
      <c r="DL95" s="87"/>
      <c r="DM95" s="87"/>
      <c r="DN95" s="87"/>
      <c r="DO95" s="87"/>
      <c r="DP95" s="87"/>
      <c r="DQ95" s="87"/>
      <c r="DR95" s="87"/>
      <c r="DS95" s="87"/>
      <c r="DT95" s="87"/>
      <c r="DU95" s="87"/>
      <c r="DV95" s="87"/>
      <c r="DW95" s="87"/>
      <c r="DX95" s="87"/>
      <c r="DY95" s="87"/>
      <c r="DZ95" s="87"/>
    </row>
    <row r="96" spans="2:130" ht="17.100000000000001" customHeight="1" x14ac:dyDescent="0.25">
      <c r="B96" s="87"/>
      <c r="C96" s="87"/>
      <c r="D96" s="87"/>
      <c r="E96" s="87"/>
      <c r="F96" s="87"/>
      <c r="G96" s="87"/>
      <c r="H96" s="113"/>
      <c r="I96" s="87"/>
      <c r="J96" s="87"/>
      <c r="K96" s="113"/>
      <c r="L96" s="87"/>
      <c r="M96" s="87"/>
      <c r="N96" s="87"/>
      <c r="O96" s="113"/>
      <c r="P96" s="125"/>
      <c r="Q96" s="125"/>
      <c r="R96" s="125"/>
      <c r="S96" s="125"/>
      <c r="T96" s="125"/>
      <c r="U96" s="87"/>
      <c r="V96" s="87"/>
      <c r="W96" s="825"/>
      <c r="X96" s="825"/>
      <c r="Y96" s="825"/>
      <c r="Z96" s="825"/>
      <c r="AA96" s="825"/>
      <c r="AB96" s="825"/>
      <c r="AC96" s="825"/>
      <c r="AD96" s="825"/>
      <c r="AE96" s="825"/>
      <c r="AF96" s="825"/>
      <c r="AG96" s="825"/>
      <c r="AH96" s="825"/>
      <c r="AI96" s="825"/>
      <c r="AJ96" s="825"/>
      <c r="AK96" s="825"/>
      <c r="AL96" s="825"/>
      <c r="AM96" s="825"/>
      <c r="AN96" s="825"/>
      <c r="AO96" s="825"/>
      <c r="AP96" s="825"/>
      <c r="AQ96" s="825"/>
      <c r="AR96" s="825"/>
      <c r="AS96" s="825"/>
      <c r="AT96" s="825"/>
      <c r="AU96" s="825"/>
      <c r="AV96" s="825"/>
      <c r="AW96" s="825"/>
      <c r="AX96" s="825"/>
      <c r="AY96" s="825"/>
      <c r="AZ96" s="825"/>
      <c r="BA96" s="825"/>
      <c r="BB96" s="825"/>
      <c r="BC96" s="825"/>
      <c r="BD96" s="825"/>
      <c r="BE96" s="825"/>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c r="CX96" s="87"/>
      <c r="CY96" s="87"/>
      <c r="CZ96" s="87"/>
      <c r="DA96" s="87"/>
      <c r="DB96" s="87"/>
      <c r="DC96" s="87"/>
      <c r="DD96" s="87"/>
      <c r="DE96" s="87"/>
      <c r="DF96" s="87"/>
      <c r="DG96" s="87"/>
      <c r="DH96" s="87"/>
      <c r="DI96" s="87"/>
      <c r="DJ96" s="87"/>
      <c r="DK96" s="87"/>
      <c r="DL96" s="87"/>
      <c r="DM96" s="87"/>
      <c r="DN96" s="87"/>
      <c r="DO96" s="87"/>
      <c r="DP96" s="87"/>
      <c r="DQ96" s="87"/>
      <c r="DR96" s="87"/>
      <c r="DS96" s="87"/>
      <c r="DT96" s="87"/>
      <c r="DU96" s="87"/>
      <c r="DV96" s="87"/>
      <c r="DW96" s="87"/>
      <c r="DX96" s="87"/>
      <c r="DY96" s="87"/>
      <c r="DZ96" s="87"/>
    </row>
    <row r="97" spans="2:130" ht="17.100000000000001" customHeight="1" x14ac:dyDescent="0.25">
      <c r="B97" s="87"/>
      <c r="C97" s="87"/>
      <c r="D97" s="87"/>
      <c r="E97" s="87"/>
      <c r="F97" s="87"/>
      <c r="G97" s="87"/>
      <c r="H97" s="113"/>
      <c r="I97" s="87"/>
      <c r="J97" s="87"/>
      <c r="K97" s="113"/>
      <c r="L97" s="87"/>
      <c r="M97" s="87"/>
      <c r="N97" s="87"/>
      <c r="O97" s="113"/>
      <c r="P97" s="125"/>
      <c r="Q97" s="125"/>
      <c r="R97" s="125"/>
      <c r="S97" s="125"/>
      <c r="T97" s="125"/>
      <c r="U97" s="87"/>
      <c r="V97" s="87"/>
      <c r="W97" s="825"/>
      <c r="X97" s="825"/>
      <c r="Y97" s="825"/>
      <c r="Z97" s="825"/>
      <c r="AA97" s="825"/>
      <c r="AB97" s="825"/>
      <c r="AC97" s="825"/>
      <c r="AD97" s="825"/>
      <c r="AE97" s="825"/>
      <c r="AF97" s="825"/>
      <c r="AG97" s="825"/>
      <c r="AH97" s="825"/>
      <c r="AI97" s="825"/>
      <c r="AJ97" s="825"/>
      <c r="AK97" s="825"/>
      <c r="AL97" s="825"/>
      <c r="AM97" s="825"/>
      <c r="AN97" s="825"/>
      <c r="AO97" s="825"/>
      <c r="AP97" s="825"/>
      <c r="AQ97" s="825"/>
      <c r="AR97" s="825"/>
      <c r="AS97" s="825"/>
      <c r="AT97" s="825"/>
      <c r="AU97" s="825"/>
      <c r="AV97" s="825"/>
      <c r="AW97" s="825"/>
      <c r="AX97" s="825"/>
      <c r="AY97" s="825"/>
      <c r="AZ97" s="825"/>
      <c r="BA97" s="825"/>
      <c r="BB97" s="825"/>
      <c r="BC97" s="825"/>
      <c r="BD97" s="825"/>
      <c r="BE97" s="825"/>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c r="CX97" s="87"/>
      <c r="CY97" s="87"/>
      <c r="CZ97" s="87"/>
      <c r="DA97" s="87"/>
      <c r="DB97" s="87"/>
      <c r="DC97" s="87"/>
      <c r="DD97" s="87"/>
      <c r="DE97" s="87"/>
      <c r="DF97" s="87"/>
      <c r="DG97" s="87"/>
      <c r="DH97" s="87"/>
      <c r="DI97" s="87"/>
      <c r="DJ97" s="87"/>
      <c r="DK97" s="87"/>
      <c r="DL97" s="87"/>
      <c r="DM97" s="87"/>
      <c r="DN97" s="87"/>
      <c r="DO97" s="87"/>
      <c r="DP97" s="87"/>
      <c r="DQ97" s="87"/>
      <c r="DR97" s="87"/>
      <c r="DS97" s="87"/>
      <c r="DT97" s="87"/>
      <c r="DU97" s="87"/>
      <c r="DV97" s="87"/>
      <c r="DW97" s="87"/>
      <c r="DX97" s="87"/>
      <c r="DY97" s="87"/>
      <c r="DZ97" s="87"/>
    </row>
    <row r="98" spans="2:130" ht="17.100000000000001" customHeight="1" x14ac:dyDescent="0.25">
      <c r="B98" s="87"/>
      <c r="C98" s="87"/>
      <c r="D98" s="87"/>
      <c r="E98" s="87"/>
      <c r="F98" s="87"/>
      <c r="G98" s="87"/>
      <c r="H98" s="113"/>
      <c r="I98" s="87"/>
      <c r="J98" s="87"/>
      <c r="K98" s="113"/>
      <c r="L98" s="87"/>
      <c r="M98" s="87"/>
      <c r="N98" s="87"/>
      <c r="O98" s="113"/>
      <c r="P98" s="125"/>
      <c r="Q98" s="125"/>
      <c r="R98" s="125"/>
      <c r="S98" s="125"/>
      <c r="T98" s="125"/>
      <c r="U98" s="87"/>
      <c r="V98" s="87"/>
      <c r="W98" s="825"/>
      <c r="X98" s="825"/>
      <c r="Y98" s="825"/>
      <c r="Z98" s="825"/>
      <c r="AA98" s="825"/>
      <c r="AB98" s="825"/>
      <c r="AC98" s="825"/>
      <c r="AD98" s="825"/>
      <c r="AE98" s="825"/>
      <c r="AF98" s="825"/>
      <c r="AG98" s="825"/>
      <c r="AH98" s="825"/>
      <c r="AI98" s="825"/>
      <c r="AJ98" s="825"/>
      <c r="AK98" s="825"/>
      <c r="AL98" s="825"/>
      <c r="AM98" s="825"/>
      <c r="AN98" s="825"/>
      <c r="AO98" s="825"/>
      <c r="AP98" s="825"/>
      <c r="AQ98" s="825"/>
      <c r="AR98" s="825"/>
      <c r="AS98" s="825"/>
      <c r="AT98" s="825"/>
      <c r="AU98" s="825"/>
      <c r="AV98" s="825"/>
      <c r="AW98" s="825"/>
      <c r="AX98" s="825"/>
      <c r="AY98" s="825"/>
      <c r="AZ98" s="825"/>
      <c r="BA98" s="825"/>
      <c r="BB98" s="825"/>
      <c r="BC98" s="825"/>
      <c r="BD98" s="825"/>
      <c r="BE98" s="825"/>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c r="CX98" s="87"/>
      <c r="CY98" s="87"/>
      <c r="CZ98" s="87"/>
      <c r="DA98" s="87"/>
      <c r="DB98" s="87"/>
      <c r="DC98" s="87"/>
      <c r="DD98" s="87"/>
      <c r="DE98" s="87"/>
      <c r="DF98" s="87"/>
      <c r="DG98" s="87"/>
      <c r="DH98" s="87"/>
      <c r="DI98" s="87"/>
      <c r="DJ98" s="87"/>
      <c r="DK98" s="87"/>
      <c r="DL98" s="87"/>
      <c r="DM98" s="87"/>
      <c r="DN98" s="87"/>
      <c r="DO98" s="87"/>
      <c r="DP98" s="87"/>
      <c r="DQ98" s="87"/>
      <c r="DR98" s="87"/>
      <c r="DS98" s="87"/>
      <c r="DT98" s="87"/>
      <c r="DU98" s="87"/>
      <c r="DV98" s="87"/>
      <c r="DW98" s="87"/>
      <c r="DX98" s="87"/>
      <c r="DY98" s="87"/>
      <c r="DZ98" s="87"/>
    </row>
    <row r="99" spans="2:130" ht="17.100000000000001" customHeight="1" x14ac:dyDescent="0.25">
      <c r="B99" s="87"/>
      <c r="C99" s="87"/>
      <c r="D99" s="87"/>
      <c r="E99" s="87"/>
      <c r="F99" s="87"/>
      <c r="G99" s="87"/>
      <c r="H99" s="113"/>
      <c r="I99" s="87"/>
      <c r="J99" s="87"/>
      <c r="K99" s="113"/>
      <c r="L99" s="87"/>
      <c r="M99" s="87"/>
      <c r="N99" s="87"/>
      <c r="O99" s="113"/>
      <c r="P99" s="125"/>
      <c r="Q99" s="125"/>
      <c r="R99" s="125"/>
      <c r="S99" s="125"/>
      <c r="T99" s="125"/>
      <c r="U99" s="87"/>
      <c r="V99" s="87"/>
      <c r="W99" s="825"/>
      <c r="X99" s="825"/>
      <c r="Y99" s="825"/>
      <c r="Z99" s="825"/>
      <c r="AA99" s="825"/>
      <c r="AB99" s="825"/>
      <c r="AC99" s="825"/>
      <c r="AD99" s="825"/>
      <c r="AE99" s="825"/>
      <c r="AF99" s="825"/>
      <c r="AG99" s="825"/>
      <c r="AH99" s="825"/>
      <c r="AI99" s="825"/>
      <c r="AJ99" s="825"/>
      <c r="AK99" s="825"/>
      <c r="AL99" s="825"/>
      <c r="AM99" s="825"/>
      <c r="AN99" s="825"/>
      <c r="AO99" s="825"/>
      <c r="AP99" s="825"/>
      <c r="AQ99" s="825"/>
      <c r="AR99" s="825"/>
      <c r="AS99" s="825"/>
      <c r="AT99" s="825"/>
      <c r="AU99" s="825"/>
      <c r="AV99" s="825"/>
      <c r="AW99" s="825"/>
      <c r="AX99" s="825"/>
      <c r="AY99" s="825"/>
      <c r="AZ99" s="825"/>
      <c r="BA99" s="825"/>
      <c r="BB99" s="825"/>
      <c r="BC99" s="825"/>
      <c r="BD99" s="825"/>
      <c r="BE99" s="825"/>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c r="CX99" s="87"/>
      <c r="CY99" s="87"/>
      <c r="CZ99" s="87"/>
      <c r="DA99" s="87"/>
      <c r="DB99" s="87"/>
      <c r="DC99" s="87"/>
      <c r="DD99" s="87"/>
      <c r="DE99" s="87"/>
      <c r="DF99" s="87"/>
      <c r="DG99" s="87"/>
      <c r="DH99" s="87"/>
      <c r="DI99" s="87"/>
      <c r="DJ99" s="87"/>
      <c r="DK99" s="87"/>
      <c r="DL99" s="87"/>
      <c r="DM99" s="87"/>
      <c r="DN99" s="87"/>
      <c r="DO99" s="87"/>
      <c r="DP99" s="87"/>
      <c r="DQ99" s="87"/>
      <c r="DR99" s="87"/>
      <c r="DS99" s="87"/>
      <c r="DT99" s="87"/>
      <c r="DU99" s="87"/>
      <c r="DV99" s="87"/>
      <c r="DW99" s="87"/>
      <c r="DX99" s="87"/>
      <c r="DY99" s="87"/>
      <c r="DZ99" s="87"/>
    </row>
    <row r="100" spans="2:130" ht="17.100000000000001" customHeight="1" x14ac:dyDescent="0.25">
      <c r="B100" s="87"/>
      <c r="C100" s="87"/>
      <c r="D100" s="87"/>
      <c r="E100" s="87"/>
      <c r="F100" s="87"/>
      <c r="G100" s="87"/>
      <c r="H100" s="113"/>
      <c r="I100" s="87"/>
      <c r="J100" s="87"/>
      <c r="K100" s="113"/>
      <c r="L100" s="87"/>
      <c r="M100" s="87"/>
      <c r="N100" s="87"/>
      <c r="O100" s="113"/>
      <c r="P100" s="125"/>
      <c r="Q100" s="125"/>
      <c r="R100" s="125"/>
      <c r="S100" s="125"/>
      <c r="T100" s="125"/>
      <c r="U100" s="87"/>
      <c r="V100" s="87"/>
      <c r="W100" s="825"/>
      <c r="X100" s="825"/>
      <c r="Y100" s="825"/>
      <c r="Z100" s="825"/>
      <c r="AA100" s="825"/>
      <c r="AB100" s="825"/>
      <c r="AC100" s="825"/>
      <c r="AD100" s="825"/>
      <c r="AE100" s="825"/>
      <c r="AF100" s="825"/>
      <c r="AG100" s="825"/>
      <c r="AH100" s="825"/>
      <c r="AI100" s="825"/>
      <c r="AJ100" s="825"/>
      <c r="AK100" s="825"/>
      <c r="AL100" s="825"/>
      <c r="AM100" s="825"/>
      <c r="AN100" s="825"/>
      <c r="AO100" s="825"/>
      <c r="AP100" s="825"/>
      <c r="AQ100" s="825"/>
      <c r="AR100" s="825"/>
      <c r="AS100" s="825"/>
      <c r="AT100" s="825"/>
      <c r="AU100" s="825"/>
      <c r="AV100" s="825"/>
      <c r="AW100" s="825"/>
      <c r="AX100" s="825"/>
      <c r="AY100" s="825"/>
      <c r="AZ100" s="825"/>
      <c r="BA100" s="825"/>
      <c r="BB100" s="825"/>
      <c r="BC100" s="825"/>
      <c r="BD100" s="825"/>
      <c r="BE100" s="825"/>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c r="CX100" s="87"/>
      <c r="CY100" s="87"/>
      <c r="CZ100" s="87"/>
      <c r="DA100" s="87"/>
      <c r="DB100" s="87"/>
      <c r="DC100" s="87"/>
      <c r="DD100" s="87"/>
      <c r="DE100" s="87"/>
      <c r="DF100" s="87"/>
      <c r="DG100" s="87"/>
      <c r="DH100" s="87"/>
      <c r="DI100" s="87"/>
      <c r="DJ100" s="87"/>
      <c r="DK100" s="87"/>
      <c r="DL100" s="87"/>
      <c r="DM100" s="87"/>
      <c r="DN100" s="87"/>
      <c r="DO100" s="87"/>
      <c r="DP100" s="87"/>
      <c r="DQ100" s="87"/>
      <c r="DR100" s="87"/>
      <c r="DS100" s="87"/>
      <c r="DT100" s="87"/>
      <c r="DU100" s="87"/>
      <c r="DV100" s="87"/>
      <c r="DW100" s="87"/>
      <c r="DX100" s="87"/>
      <c r="DY100" s="87"/>
      <c r="DZ100" s="87"/>
    </row>
    <row r="101" spans="2:130" ht="17.100000000000001" customHeight="1" x14ac:dyDescent="0.25">
      <c r="B101" s="87"/>
      <c r="C101" s="87"/>
      <c r="D101" s="87"/>
      <c r="E101" s="87"/>
      <c r="F101" s="87"/>
      <c r="G101" s="87"/>
      <c r="H101" s="113"/>
      <c r="I101" s="87"/>
      <c r="J101" s="87"/>
      <c r="K101" s="113"/>
      <c r="L101" s="87"/>
      <c r="M101" s="87"/>
      <c r="N101" s="87"/>
      <c r="O101" s="113"/>
      <c r="P101" s="125"/>
      <c r="Q101" s="125"/>
      <c r="R101" s="125"/>
      <c r="S101" s="125"/>
      <c r="T101" s="125"/>
      <c r="U101" s="87"/>
      <c r="V101" s="87"/>
      <c r="W101" s="825"/>
      <c r="X101" s="825"/>
      <c r="Y101" s="825"/>
      <c r="Z101" s="825"/>
      <c r="AA101" s="825"/>
      <c r="AB101" s="825"/>
      <c r="AC101" s="825"/>
      <c r="AD101" s="825"/>
      <c r="AE101" s="825"/>
      <c r="AF101" s="825"/>
      <c r="AG101" s="825"/>
      <c r="AH101" s="825"/>
      <c r="AI101" s="825"/>
      <c r="AJ101" s="825"/>
      <c r="AK101" s="825"/>
      <c r="AL101" s="825"/>
      <c r="AM101" s="825"/>
      <c r="AN101" s="825"/>
      <c r="AO101" s="825"/>
      <c r="AP101" s="825"/>
      <c r="AQ101" s="825"/>
      <c r="AR101" s="825"/>
      <c r="AS101" s="825"/>
      <c r="AT101" s="825"/>
      <c r="AU101" s="825"/>
      <c r="AV101" s="825"/>
      <c r="AW101" s="825"/>
      <c r="AX101" s="825"/>
      <c r="AY101" s="825"/>
      <c r="AZ101" s="825"/>
      <c r="BA101" s="825"/>
      <c r="BB101" s="825"/>
      <c r="BC101" s="825"/>
      <c r="BD101" s="825"/>
      <c r="BE101" s="825"/>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c r="CX101" s="87"/>
      <c r="CY101" s="87"/>
      <c r="CZ101" s="87"/>
      <c r="DA101" s="87"/>
      <c r="DB101" s="87"/>
      <c r="DC101" s="87"/>
      <c r="DD101" s="87"/>
      <c r="DE101" s="87"/>
      <c r="DF101" s="87"/>
      <c r="DG101" s="87"/>
      <c r="DH101" s="87"/>
      <c r="DI101" s="87"/>
      <c r="DJ101" s="87"/>
      <c r="DK101" s="87"/>
      <c r="DL101" s="87"/>
      <c r="DM101" s="87"/>
      <c r="DN101" s="87"/>
      <c r="DO101" s="87"/>
      <c r="DP101" s="87"/>
      <c r="DQ101" s="87"/>
      <c r="DR101" s="87"/>
      <c r="DS101" s="87"/>
      <c r="DT101" s="87"/>
      <c r="DU101" s="87"/>
      <c r="DV101" s="87"/>
      <c r="DW101" s="87"/>
      <c r="DX101" s="87"/>
      <c r="DY101" s="87"/>
      <c r="DZ101" s="87"/>
    </row>
    <row r="102" spans="2:130" ht="17.100000000000001" customHeight="1" x14ac:dyDescent="0.25">
      <c r="B102" s="87"/>
      <c r="C102" s="87"/>
      <c r="D102" s="87"/>
      <c r="E102" s="87"/>
      <c r="F102" s="87"/>
      <c r="G102" s="87"/>
      <c r="H102" s="113"/>
      <c r="I102" s="87"/>
      <c r="J102" s="87"/>
      <c r="K102" s="113"/>
      <c r="L102" s="87"/>
      <c r="M102" s="87"/>
      <c r="N102" s="87"/>
      <c r="O102" s="113"/>
      <c r="P102" s="125"/>
      <c r="Q102" s="125"/>
      <c r="R102" s="125"/>
      <c r="S102" s="125"/>
      <c r="T102" s="125"/>
      <c r="U102" s="87"/>
      <c r="V102" s="87"/>
      <c r="W102" s="825"/>
      <c r="X102" s="825"/>
      <c r="Y102" s="825"/>
      <c r="Z102" s="825"/>
      <c r="AA102" s="825"/>
      <c r="AB102" s="825"/>
      <c r="AC102" s="825"/>
      <c r="AD102" s="825"/>
      <c r="AE102" s="825"/>
      <c r="AF102" s="825"/>
      <c r="AG102" s="825"/>
      <c r="AH102" s="825"/>
      <c r="AI102" s="825"/>
      <c r="AJ102" s="825"/>
      <c r="AK102" s="825"/>
      <c r="AL102" s="825"/>
      <c r="AM102" s="825"/>
      <c r="AN102" s="825"/>
      <c r="AO102" s="825"/>
      <c r="AP102" s="825"/>
      <c r="AQ102" s="825"/>
      <c r="AR102" s="825"/>
      <c r="AS102" s="825"/>
      <c r="AT102" s="825"/>
      <c r="AU102" s="825"/>
      <c r="AV102" s="825"/>
      <c r="AW102" s="825"/>
      <c r="AX102" s="825"/>
      <c r="AY102" s="825"/>
      <c r="AZ102" s="825"/>
      <c r="BA102" s="825"/>
      <c r="BB102" s="825"/>
      <c r="BC102" s="825"/>
      <c r="BD102" s="825"/>
      <c r="BE102" s="825"/>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c r="CX102" s="87"/>
      <c r="CY102" s="87"/>
      <c r="CZ102" s="87"/>
      <c r="DA102" s="87"/>
      <c r="DB102" s="87"/>
      <c r="DC102" s="87"/>
      <c r="DD102" s="87"/>
      <c r="DE102" s="87"/>
      <c r="DF102" s="87"/>
      <c r="DG102" s="87"/>
      <c r="DH102" s="87"/>
      <c r="DI102" s="87"/>
      <c r="DJ102" s="87"/>
      <c r="DK102" s="87"/>
      <c r="DL102" s="87"/>
      <c r="DM102" s="87"/>
      <c r="DN102" s="87"/>
      <c r="DO102" s="87"/>
      <c r="DP102" s="87"/>
      <c r="DQ102" s="87"/>
      <c r="DR102" s="87"/>
      <c r="DS102" s="87"/>
      <c r="DT102" s="87"/>
      <c r="DU102" s="87"/>
      <c r="DV102" s="87"/>
      <c r="DW102" s="87"/>
      <c r="DX102" s="87"/>
      <c r="DY102" s="87"/>
      <c r="DZ102" s="87"/>
    </row>
    <row r="103" spans="2:130" ht="17.100000000000001" customHeight="1" x14ac:dyDescent="0.25">
      <c r="B103" s="87"/>
      <c r="C103" s="87"/>
      <c r="D103" s="87"/>
      <c r="E103" s="87"/>
      <c r="F103" s="87"/>
      <c r="G103" s="87"/>
      <c r="H103" s="113"/>
      <c r="I103" s="87"/>
      <c r="J103" s="87"/>
      <c r="K103" s="113"/>
      <c r="L103" s="87"/>
      <c r="M103" s="87"/>
      <c r="N103" s="87"/>
      <c r="O103" s="113"/>
      <c r="P103" s="125"/>
      <c r="Q103" s="125"/>
      <c r="R103" s="125"/>
      <c r="S103" s="125"/>
      <c r="T103" s="125"/>
      <c r="U103" s="87"/>
      <c r="V103" s="87"/>
      <c r="W103" s="825"/>
      <c r="X103" s="825"/>
      <c r="Y103" s="825"/>
      <c r="Z103" s="825"/>
      <c r="AA103" s="825"/>
      <c r="AB103" s="825"/>
      <c r="AC103" s="825"/>
      <c r="AD103" s="825"/>
      <c r="AE103" s="825"/>
      <c r="AF103" s="825"/>
      <c r="AG103" s="825"/>
      <c r="AH103" s="825"/>
      <c r="AI103" s="825"/>
      <c r="AJ103" s="825"/>
      <c r="AK103" s="825"/>
      <c r="AL103" s="825"/>
      <c r="AM103" s="825"/>
      <c r="AN103" s="825"/>
      <c r="AO103" s="825"/>
      <c r="AP103" s="825"/>
      <c r="AQ103" s="825"/>
      <c r="AR103" s="825"/>
      <c r="AS103" s="825"/>
      <c r="AT103" s="825"/>
      <c r="AU103" s="825"/>
      <c r="AV103" s="825"/>
      <c r="AW103" s="825"/>
      <c r="AX103" s="825"/>
      <c r="AY103" s="825"/>
      <c r="AZ103" s="825"/>
      <c r="BA103" s="825"/>
      <c r="BB103" s="825"/>
      <c r="BC103" s="825"/>
      <c r="BD103" s="825"/>
      <c r="BE103" s="825"/>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c r="CX103" s="87"/>
      <c r="CY103" s="87"/>
      <c r="CZ103" s="87"/>
      <c r="DA103" s="87"/>
      <c r="DB103" s="87"/>
      <c r="DC103" s="87"/>
      <c r="DD103" s="87"/>
      <c r="DE103" s="87"/>
      <c r="DF103" s="87"/>
      <c r="DG103" s="87"/>
      <c r="DH103" s="87"/>
      <c r="DI103" s="87"/>
      <c r="DJ103" s="87"/>
      <c r="DK103" s="87"/>
      <c r="DL103" s="87"/>
      <c r="DM103" s="87"/>
      <c r="DN103" s="87"/>
      <c r="DO103" s="87"/>
      <c r="DP103" s="87"/>
      <c r="DQ103" s="87"/>
      <c r="DR103" s="87"/>
      <c r="DS103" s="87"/>
      <c r="DT103" s="87"/>
      <c r="DU103" s="87"/>
      <c r="DV103" s="87"/>
      <c r="DW103" s="87"/>
      <c r="DX103" s="87"/>
      <c r="DY103" s="87"/>
      <c r="DZ103" s="87"/>
    </row>
    <row r="104" spans="2:130" ht="17.100000000000001" customHeight="1" x14ac:dyDescent="0.25">
      <c r="B104" s="87"/>
      <c r="C104" s="87"/>
      <c r="D104" s="87"/>
      <c r="E104" s="87"/>
      <c r="F104" s="87"/>
      <c r="G104" s="87"/>
      <c r="H104" s="113"/>
      <c r="I104" s="87"/>
      <c r="J104" s="87"/>
      <c r="K104" s="113"/>
      <c r="L104" s="87"/>
      <c r="M104" s="87"/>
      <c r="N104" s="87"/>
      <c r="O104" s="113"/>
      <c r="P104" s="125"/>
      <c r="Q104" s="125"/>
      <c r="R104" s="125"/>
      <c r="S104" s="125"/>
      <c r="T104" s="125"/>
      <c r="U104" s="87"/>
      <c r="V104" s="87"/>
      <c r="W104" s="825"/>
      <c r="X104" s="825"/>
      <c r="Y104" s="825"/>
      <c r="Z104" s="825"/>
      <c r="AA104" s="825"/>
      <c r="AB104" s="825"/>
      <c r="AC104" s="825"/>
      <c r="AD104" s="825"/>
      <c r="AE104" s="825"/>
      <c r="AF104" s="825"/>
      <c r="AG104" s="825"/>
      <c r="AH104" s="825"/>
      <c r="AI104" s="825"/>
      <c r="AJ104" s="825"/>
      <c r="AK104" s="825"/>
      <c r="AL104" s="825"/>
      <c r="AM104" s="825"/>
      <c r="AN104" s="825"/>
      <c r="AO104" s="825"/>
      <c r="AP104" s="825"/>
      <c r="AQ104" s="825"/>
      <c r="AR104" s="825"/>
      <c r="AS104" s="825"/>
      <c r="AT104" s="825"/>
      <c r="AU104" s="825"/>
      <c r="AV104" s="825"/>
      <c r="AW104" s="825"/>
      <c r="AX104" s="825"/>
      <c r="AY104" s="825"/>
      <c r="AZ104" s="825"/>
      <c r="BA104" s="825"/>
      <c r="BB104" s="825"/>
      <c r="BC104" s="825"/>
      <c r="BD104" s="825"/>
      <c r="BE104" s="825"/>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c r="CX104" s="87"/>
      <c r="CY104" s="87"/>
      <c r="CZ104" s="87"/>
      <c r="DA104" s="87"/>
      <c r="DB104" s="87"/>
      <c r="DC104" s="87"/>
      <c r="DD104" s="87"/>
      <c r="DE104" s="87"/>
      <c r="DF104" s="87"/>
      <c r="DG104" s="87"/>
      <c r="DH104" s="87"/>
      <c r="DI104" s="87"/>
      <c r="DJ104" s="87"/>
      <c r="DK104" s="87"/>
      <c r="DL104" s="87"/>
      <c r="DM104" s="87"/>
      <c r="DN104" s="87"/>
      <c r="DO104" s="87"/>
      <c r="DP104" s="87"/>
      <c r="DQ104" s="87"/>
      <c r="DR104" s="87"/>
      <c r="DS104" s="87"/>
      <c r="DT104" s="87"/>
      <c r="DU104" s="87"/>
      <c r="DV104" s="87"/>
      <c r="DW104" s="87"/>
      <c r="DX104" s="87"/>
      <c r="DY104" s="87"/>
      <c r="DZ104" s="87"/>
    </row>
    <row r="105" spans="2:130" ht="17.100000000000001" customHeight="1" x14ac:dyDescent="0.25">
      <c r="B105" s="87"/>
      <c r="C105" s="87"/>
      <c r="D105" s="87"/>
      <c r="E105" s="87"/>
      <c r="F105" s="87"/>
      <c r="G105" s="87"/>
      <c r="H105" s="113"/>
      <c r="I105" s="87"/>
      <c r="J105" s="87"/>
      <c r="K105" s="113"/>
      <c r="L105" s="87"/>
      <c r="M105" s="87"/>
      <c r="N105" s="87"/>
      <c r="O105" s="113"/>
      <c r="P105" s="125"/>
      <c r="Q105" s="125"/>
      <c r="R105" s="125"/>
      <c r="S105" s="125"/>
      <c r="T105" s="125"/>
      <c r="U105" s="87"/>
      <c r="V105" s="87"/>
      <c r="W105" s="825"/>
      <c r="X105" s="825"/>
      <c r="Y105" s="825"/>
      <c r="Z105" s="825"/>
      <c r="AA105" s="825"/>
      <c r="AB105" s="825"/>
      <c r="AC105" s="825"/>
      <c r="AD105" s="825"/>
      <c r="AE105" s="825"/>
      <c r="AF105" s="825"/>
      <c r="AG105" s="825"/>
      <c r="AH105" s="825"/>
      <c r="AI105" s="825"/>
      <c r="AJ105" s="825"/>
      <c r="AK105" s="825"/>
      <c r="AL105" s="825"/>
      <c r="AM105" s="825"/>
      <c r="AN105" s="825"/>
      <c r="AO105" s="825"/>
      <c r="AP105" s="825"/>
      <c r="AQ105" s="825"/>
      <c r="AR105" s="825"/>
      <c r="AS105" s="825"/>
      <c r="AT105" s="825"/>
      <c r="AU105" s="825"/>
      <c r="AV105" s="825"/>
      <c r="AW105" s="825"/>
      <c r="AX105" s="825"/>
      <c r="AY105" s="825"/>
      <c r="AZ105" s="825"/>
      <c r="BA105" s="825"/>
      <c r="BB105" s="825"/>
      <c r="BC105" s="825"/>
      <c r="BD105" s="825"/>
      <c r="BE105" s="825"/>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c r="CX105" s="87"/>
      <c r="CY105" s="87"/>
      <c r="CZ105" s="87"/>
      <c r="DA105" s="87"/>
      <c r="DB105" s="87"/>
      <c r="DC105" s="87"/>
      <c r="DD105" s="87"/>
      <c r="DE105" s="87"/>
      <c r="DF105" s="87"/>
      <c r="DG105" s="87"/>
      <c r="DH105" s="87"/>
      <c r="DI105" s="87"/>
      <c r="DJ105" s="87"/>
      <c r="DK105" s="87"/>
      <c r="DL105" s="87"/>
      <c r="DM105" s="87"/>
      <c r="DN105" s="87"/>
      <c r="DO105" s="87"/>
      <c r="DP105" s="87"/>
      <c r="DQ105" s="87"/>
      <c r="DR105" s="87"/>
      <c r="DS105" s="87"/>
      <c r="DT105" s="87"/>
      <c r="DU105" s="87"/>
      <c r="DV105" s="87"/>
      <c r="DW105" s="87"/>
      <c r="DX105" s="87"/>
      <c r="DY105" s="87"/>
      <c r="DZ105" s="87"/>
    </row>
    <row r="106" spans="2:130" ht="17.100000000000001" customHeight="1" x14ac:dyDescent="0.25">
      <c r="B106" s="87"/>
      <c r="C106" s="87"/>
      <c r="D106" s="87"/>
      <c r="E106" s="87"/>
      <c r="F106" s="87"/>
      <c r="G106" s="87"/>
      <c r="H106" s="113"/>
      <c r="I106" s="87"/>
      <c r="J106" s="87"/>
      <c r="K106" s="113"/>
      <c r="L106" s="87"/>
      <c r="M106" s="87"/>
      <c r="N106" s="87"/>
      <c r="O106" s="113"/>
      <c r="P106" s="125"/>
      <c r="Q106" s="125"/>
      <c r="R106" s="125"/>
      <c r="S106" s="125"/>
      <c r="T106" s="125"/>
      <c r="U106" s="87"/>
      <c r="V106" s="87"/>
      <c r="W106" s="825"/>
      <c r="X106" s="825"/>
      <c r="Y106" s="825"/>
      <c r="Z106" s="825"/>
      <c r="AA106" s="825"/>
      <c r="AB106" s="825"/>
      <c r="AC106" s="825"/>
      <c r="AD106" s="825"/>
      <c r="AE106" s="825"/>
      <c r="AF106" s="825"/>
      <c r="AG106" s="825"/>
      <c r="AH106" s="825"/>
      <c r="AI106" s="825"/>
      <c r="AJ106" s="825"/>
      <c r="AK106" s="825"/>
      <c r="AL106" s="825"/>
      <c r="AM106" s="825"/>
      <c r="AN106" s="825"/>
      <c r="AO106" s="825"/>
      <c r="AP106" s="825"/>
      <c r="AQ106" s="825"/>
      <c r="AR106" s="825"/>
      <c r="AS106" s="825"/>
      <c r="AT106" s="825"/>
      <c r="AU106" s="825"/>
      <c r="AV106" s="825"/>
      <c r="AW106" s="825"/>
      <c r="AX106" s="825"/>
      <c r="AY106" s="825"/>
      <c r="AZ106" s="825"/>
      <c r="BA106" s="825"/>
      <c r="BB106" s="825"/>
      <c r="BC106" s="825"/>
      <c r="BD106" s="825"/>
      <c r="BE106" s="825"/>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c r="CX106" s="87"/>
      <c r="CY106" s="87"/>
      <c r="CZ106" s="87"/>
      <c r="DA106" s="87"/>
      <c r="DB106" s="87"/>
      <c r="DC106" s="87"/>
      <c r="DD106" s="87"/>
      <c r="DE106" s="87"/>
      <c r="DF106" s="87"/>
      <c r="DG106" s="87"/>
      <c r="DH106" s="87"/>
      <c r="DI106" s="87"/>
      <c r="DJ106" s="87"/>
      <c r="DK106" s="87"/>
      <c r="DL106" s="87"/>
      <c r="DM106" s="87"/>
      <c r="DN106" s="87"/>
      <c r="DO106" s="87"/>
      <c r="DP106" s="87"/>
      <c r="DQ106" s="87"/>
      <c r="DR106" s="87"/>
      <c r="DS106" s="87"/>
      <c r="DT106" s="87"/>
      <c r="DU106" s="87"/>
      <c r="DV106" s="87"/>
      <c r="DW106" s="87"/>
      <c r="DX106" s="87"/>
      <c r="DY106" s="87"/>
      <c r="DZ106" s="87"/>
    </row>
    <row r="107" spans="2:130" ht="17.100000000000001" customHeight="1" x14ac:dyDescent="0.25">
      <c r="B107" s="87"/>
      <c r="C107" s="87"/>
      <c r="D107" s="87"/>
      <c r="E107" s="87"/>
      <c r="F107" s="87"/>
      <c r="G107" s="87"/>
      <c r="H107" s="113"/>
      <c r="I107" s="87"/>
      <c r="J107" s="87"/>
      <c r="K107" s="113"/>
      <c r="L107" s="87"/>
      <c r="M107" s="87"/>
      <c r="N107" s="87"/>
      <c r="O107" s="113"/>
      <c r="P107" s="125"/>
      <c r="Q107" s="125"/>
      <c r="R107" s="125"/>
      <c r="S107" s="125"/>
      <c r="T107" s="125"/>
      <c r="U107" s="87"/>
      <c r="V107" s="87"/>
      <c r="W107" s="825"/>
      <c r="X107" s="825"/>
      <c r="Y107" s="825"/>
      <c r="Z107" s="825"/>
      <c r="AA107" s="825"/>
      <c r="AB107" s="825"/>
      <c r="AC107" s="825"/>
      <c r="AD107" s="825"/>
      <c r="AE107" s="825"/>
      <c r="AF107" s="825"/>
      <c r="AG107" s="825"/>
      <c r="AH107" s="825"/>
      <c r="AI107" s="825"/>
      <c r="AJ107" s="825"/>
      <c r="AK107" s="825"/>
      <c r="AL107" s="825"/>
      <c r="AM107" s="825"/>
      <c r="AN107" s="825"/>
      <c r="AO107" s="825"/>
      <c r="AP107" s="825"/>
      <c r="AQ107" s="825"/>
      <c r="AR107" s="825"/>
      <c r="AS107" s="825"/>
      <c r="AT107" s="825"/>
      <c r="AU107" s="825"/>
      <c r="AV107" s="825"/>
      <c r="AW107" s="825"/>
      <c r="AX107" s="825"/>
      <c r="AY107" s="825"/>
      <c r="AZ107" s="825"/>
      <c r="BA107" s="825"/>
      <c r="BB107" s="825"/>
      <c r="BC107" s="825"/>
      <c r="BD107" s="825"/>
      <c r="BE107" s="825"/>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c r="CX107" s="87"/>
      <c r="CY107" s="87"/>
      <c r="CZ107" s="87"/>
      <c r="DA107" s="87"/>
      <c r="DB107" s="87"/>
      <c r="DC107" s="87"/>
      <c r="DD107" s="87"/>
      <c r="DE107" s="87"/>
      <c r="DF107" s="87"/>
      <c r="DG107" s="87"/>
      <c r="DH107" s="87"/>
      <c r="DI107" s="87"/>
      <c r="DJ107" s="87"/>
      <c r="DK107" s="87"/>
      <c r="DL107" s="87"/>
      <c r="DM107" s="87"/>
      <c r="DN107" s="87"/>
      <c r="DO107" s="87"/>
      <c r="DP107" s="87"/>
      <c r="DQ107" s="87"/>
      <c r="DR107" s="87"/>
      <c r="DS107" s="87"/>
      <c r="DT107" s="87"/>
      <c r="DU107" s="87"/>
      <c r="DV107" s="87"/>
      <c r="DW107" s="87"/>
      <c r="DX107" s="87"/>
      <c r="DY107" s="87"/>
      <c r="DZ107" s="87"/>
    </row>
    <row r="108" spans="2:130" ht="17.100000000000001" customHeight="1" x14ac:dyDescent="0.25">
      <c r="B108" s="87"/>
      <c r="C108" s="87"/>
      <c r="D108" s="87"/>
      <c r="E108" s="87"/>
      <c r="F108" s="87"/>
      <c r="G108" s="87"/>
      <c r="H108" s="113"/>
      <c r="I108" s="87"/>
      <c r="J108" s="87"/>
      <c r="K108" s="113"/>
      <c r="L108" s="87"/>
      <c r="M108" s="87"/>
      <c r="N108" s="87"/>
      <c r="O108" s="113"/>
      <c r="P108" s="125"/>
      <c r="Q108" s="125"/>
      <c r="R108" s="125"/>
      <c r="S108" s="125"/>
      <c r="T108" s="125"/>
      <c r="U108" s="87"/>
      <c r="V108" s="87"/>
      <c r="W108" s="825"/>
      <c r="X108" s="825"/>
      <c r="Y108" s="825"/>
      <c r="Z108" s="825"/>
      <c r="AA108" s="825"/>
      <c r="AB108" s="825"/>
      <c r="AC108" s="825"/>
      <c r="AD108" s="825"/>
      <c r="AE108" s="825"/>
      <c r="AF108" s="825"/>
      <c r="AG108" s="825"/>
      <c r="AH108" s="825"/>
      <c r="AI108" s="825"/>
      <c r="AJ108" s="825"/>
      <c r="AK108" s="825"/>
      <c r="AL108" s="825"/>
      <c r="AM108" s="825"/>
      <c r="AN108" s="825"/>
      <c r="AO108" s="825"/>
      <c r="AP108" s="825"/>
      <c r="AQ108" s="825"/>
      <c r="AR108" s="825"/>
      <c r="AS108" s="825"/>
      <c r="AT108" s="825"/>
      <c r="AU108" s="825"/>
      <c r="AV108" s="825"/>
      <c r="AW108" s="825"/>
      <c r="AX108" s="825"/>
      <c r="AY108" s="825"/>
      <c r="AZ108" s="825"/>
      <c r="BA108" s="825"/>
      <c r="BB108" s="825"/>
      <c r="BC108" s="825"/>
      <c r="BD108" s="825"/>
      <c r="BE108" s="825"/>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c r="CX108" s="87"/>
      <c r="CY108" s="87"/>
      <c r="CZ108" s="87"/>
      <c r="DA108" s="87"/>
      <c r="DB108" s="87"/>
      <c r="DC108" s="87"/>
      <c r="DD108" s="87"/>
      <c r="DE108" s="87"/>
      <c r="DF108" s="87"/>
      <c r="DG108" s="87"/>
      <c r="DH108" s="87"/>
      <c r="DI108" s="87"/>
      <c r="DJ108" s="87"/>
      <c r="DK108" s="87"/>
      <c r="DL108" s="87"/>
      <c r="DM108" s="87"/>
      <c r="DN108" s="87"/>
      <c r="DO108" s="87"/>
      <c r="DP108" s="87"/>
      <c r="DQ108" s="87"/>
      <c r="DR108" s="87"/>
      <c r="DS108" s="87"/>
      <c r="DT108" s="87"/>
      <c r="DU108" s="87"/>
      <c r="DV108" s="87"/>
      <c r="DW108" s="87"/>
      <c r="DX108" s="87"/>
      <c r="DY108" s="87"/>
      <c r="DZ108" s="87"/>
    </row>
    <row r="109" spans="2:130" ht="17.100000000000001" customHeight="1" x14ac:dyDescent="0.25">
      <c r="B109" s="87"/>
      <c r="C109" s="87"/>
      <c r="D109" s="87"/>
      <c r="E109" s="87"/>
      <c r="F109" s="87"/>
      <c r="G109" s="87"/>
      <c r="H109" s="113"/>
      <c r="I109" s="87"/>
      <c r="J109" s="87"/>
      <c r="K109" s="113"/>
      <c r="L109" s="87"/>
      <c r="M109" s="87"/>
      <c r="N109" s="87"/>
      <c r="O109" s="113"/>
      <c r="P109" s="125"/>
      <c r="Q109" s="125"/>
      <c r="R109" s="125"/>
      <c r="S109" s="125"/>
      <c r="T109" s="125"/>
      <c r="U109" s="87"/>
      <c r="V109" s="87"/>
      <c r="W109" s="825"/>
      <c r="X109" s="825"/>
      <c r="Y109" s="825"/>
      <c r="Z109" s="825"/>
      <c r="AA109" s="825"/>
      <c r="AB109" s="825"/>
      <c r="AC109" s="825"/>
      <c r="AD109" s="825"/>
      <c r="AE109" s="825"/>
      <c r="AF109" s="825"/>
      <c r="AG109" s="825"/>
      <c r="AH109" s="825"/>
      <c r="AI109" s="825"/>
      <c r="AJ109" s="825"/>
      <c r="AK109" s="825"/>
      <c r="AL109" s="825"/>
      <c r="AM109" s="825"/>
      <c r="AN109" s="825"/>
      <c r="AO109" s="825"/>
      <c r="AP109" s="825"/>
      <c r="AQ109" s="825"/>
      <c r="AR109" s="825"/>
      <c r="AS109" s="825"/>
      <c r="AT109" s="825"/>
      <c r="AU109" s="825"/>
      <c r="AV109" s="825"/>
      <c r="AW109" s="825"/>
      <c r="AX109" s="825"/>
      <c r="AY109" s="825"/>
      <c r="AZ109" s="825"/>
      <c r="BA109" s="825"/>
      <c r="BB109" s="825"/>
      <c r="BC109" s="825"/>
      <c r="BD109" s="825"/>
      <c r="BE109" s="825"/>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c r="CX109" s="87"/>
      <c r="CY109" s="87"/>
      <c r="CZ109" s="87"/>
      <c r="DA109" s="87"/>
      <c r="DB109" s="87"/>
      <c r="DC109" s="87"/>
      <c r="DD109" s="87"/>
      <c r="DE109" s="87"/>
      <c r="DF109" s="87"/>
      <c r="DG109" s="87"/>
      <c r="DH109" s="87"/>
      <c r="DI109" s="87"/>
      <c r="DJ109" s="87"/>
      <c r="DK109" s="87"/>
      <c r="DL109" s="87"/>
      <c r="DM109" s="87"/>
      <c r="DN109" s="87"/>
      <c r="DO109" s="87"/>
      <c r="DP109" s="87"/>
      <c r="DQ109" s="87"/>
      <c r="DR109" s="87"/>
      <c r="DS109" s="87"/>
      <c r="DT109" s="87"/>
      <c r="DU109" s="87"/>
      <c r="DV109" s="87"/>
      <c r="DW109" s="87"/>
      <c r="DX109" s="87"/>
      <c r="DY109" s="87"/>
      <c r="DZ109" s="87"/>
    </row>
    <row r="110" spans="2:130" ht="17.100000000000001" customHeight="1" x14ac:dyDescent="0.25">
      <c r="B110" s="87"/>
      <c r="C110" s="87"/>
      <c r="D110" s="87"/>
      <c r="E110" s="87"/>
      <c r="F110" s="87"/>
      <c r="G110" s="87"/>
      <c r="H110" s="113"/>
      <c r="I110" s="87"/>
      <c r="J110" s="87"/>
      <c r="K110" s="113"/>
      <c r="L110" s="87"/>
      <c r="M110" s="87"/>
      <c r="N110" s="87"/>
      <c r="O110" s="113"/>
      <c r="P110" s="125"/>
      <c r="Q110" s="125"/>
      <c r="R110" s="125"/>
      <c r="S110" s="125"/>
      <c r="T110" s="125"/>
      <c r="U110" s="87"/>
      <c r="V110" s="87"/>
      <c r="W110" s="825"/>
      <c r="X110" s="825"/>
      <c r="Y110" s="825"/>
      <c r="Z110" s="825"/>
      <c r="AA110" s="825"/>
      <c r="AB110" s="825"/>
      <c r="AC110" s="825"/>
      <c r="AD110" s="825"/>
      <c r="AE110" s="825"/>
      <c r="AF110" s="825"/>
      <c r="AG110" s="825"/>
      <c r="AH110" s="825"/>
      <c r="AI110" s="825"/>
      <c r="AJ110" s="825"/>
      <c r="AK110" s="825"/>
      <c r="AL110" s="825"/>
      <c r="AM110" s="825"/>
      <c r="AN110" s="825"/>
      <c r="AO110" s="825"/>
      <c r="AP110" s="825"/>
      <c r="AQ110" s="825"/>
      <c r="AR110" s="825"/>
      <c r="AS110" s="825"/>
      <c r="AT110" s="825"/>
      <c r="AU110" s="825"/>
      <c r="AV110" s="825"/>
      <c r="AW110" s="825"/>
      <c r="AX110" s="825"/>
      <c r="AY110" s="825"/>
      <c r="AZ110" s="825"/>
      <c r="BA110" s="825"/>
      <c r="BB110" s="825"/>
      <c r="BC110" s="825"/>
      <c r="BD110" s="825"/>
      <c r="BE110" s="825"/>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c r="CX110" s="87"/>
      <c r="CY110" s="87"/>
      <c r="CZ110" s="87"/>
      <c r="DA110" s="87"/>
      <c r="DB110" s="87"/>
      <c r="DC110" s="87"/>
      <c r="DD110" s="87"/>
      <c r="DE110" s="87"/>
      <c r="DF110" s="87"/>
      <c r="DG110" s="87"/>
      <c r="DH110" s="87"/>
      <c r="DI110" s="87"/>
      <c r="DJ110" s="87"/>
      <c r="DK110" s="87"/>
      <c r="DL110" s="87"/>
      <c r="DM110" s="87"/>
      <c r="DN110" s="87"/>
      <c r="DO110" s="87"/>
      <c r="DP110" s="87"/>
      <c r="DQ110" s="87"/>
      <c r="DR110" s="87"/>
      <c r="DS110" s="87"/>
      <c r="DT110" s="87"/>
      <c r="DU110" s="87"/>
      <c r="DV110" s="87"/>
      <c r="DW110" s="87"/>
      <c r="DX110" s="87"/>
      <c r="DY110" s="87"/>
      <c r="DZ110" s="87"/>
    </row>
    <row r="111" spans="2:130" ht="17.100000000000001" customHeight="1" x14ac:dyDescent="0.25">
      <c r="B111" s="87"/>
      <c r="C111" s="87"/>
      <c r="D111" s="87"/>
      <c r="E111" s="87"/>
      <c r="F111" s="87"/>
      <c r="G111" s="87"/>
      <c r="H111" s="113"/>
      <c r="I111" s="87"/>
      <c r="J111" s="87"/>
      <c r="K111" s="113"/>
      <c r="L111" s="87"/>
      <c r="M111" s="87"/>
      <c r="N111" s="87"/>
      <c r="O111" s="113"/>
      <c r="P111" s="125"/>
      <c r="Q111" s="125"/>
      <c r="R111" s="125"/>
      <c r="S111" s="125"/>
      <c r="T111" s="125"/>
      <c r="U111" s="87"/>
      <c r="V111" s="87"/>
      <c r="W111" s="825"/>
      <c r="X111" s="825"/>
      <c r="Y111" s="825"/>
      <c r="Z111" s="825"/>
      <c r="AA111" s="825"/>
      <c r="AB111" s="825"/>
      <c r="AC111" s="825"/>
      <c r="AD111" s="825"/>
      <c r="AE111" s="825"/>
      <c r="AF111" s="825"/>
      <c r="AG111" s="825"/>
      <c r="AH111" s="825"/>
      <c r="AI111" s="825"/>
      <c r="AJ111" s="825"/>
      <c r="AK111" s="825"/>
      <c r="AL111" s="825"/>
      <c r="AM111" s="825"/>
      <c r="AN111" s="825"/>
      <c r="AO111" s="825"/>
      <c r="AP111" s="825"/>
      <c r="AQ111" s="825"/>
      <c r="AR111" s="825"/>
      <c r="AS111" s="825"/>
      <c r="AT111" s="825"/>
      <c r="AU111" s="825"/>
      <c r="AV111" s="825"/>
      <c r="AW111" s="825"/>
      <c r="AX111" s="825"/>
      <c r="AY111" s="825"/>
      <c r="AZ111" s="825"/>
      <c r="BA111" s="825"/>
      <c r="BB111" s="825"/>
      <c r="BC111" s="825"/>
      <c r="BD111" s="825"/>
      <c r="BE111" s="825"/>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c r="CX111" s="87"/>
      <c r="CY111" s="87"/>
      <c r="CZ111" s="87"/>
      <c r="DA111" s="87"/>
      <c r="DB111" s="87"/>
      <c r="DC111" s="87"/>
      <c r="DD111" s="87"/>
      <c r="DE111" s="87"/>
      <c r="DF111" s="87"/>
      <c r="DG111" s="87"/>
      <c r="DH111" s="87"/>
      <c r="DI111" s="87"/>
      <c r="DJ111" s="87"/>
      <c r="DK111" s="87"/>
      <c r="DL111" s="87"/>
      <c r="DM111" s="87"/>
      <c r="DN111" s="87"/>
      <c r="DO111" s="87"/>
      <c r="DP111" s="87"/>
      <c r="DQ111" s="87"/>
      <c r="DR111" s="87"/>
      <c r="DS111" s="87"/>
      <c r="DT111" s="87"/>
      <c r="DU111" s="87"/>
      <c r="DV111" s="87"/>
      <c r="DW111" s="87"/>
      <c r="DX111" s="87"/>
      <c r="DY111" s="87"/>
      <c r="DZ111" s="87"/>
    </row>
    <row r="112" spans="2:130" ht="17.100000000000001" customHeight="1" x14ac:dyDescent="0.25">
      <c r="B112" s="87"/>
      <c r="C112" s="87"/>
      <c r="D112" s="87"/>
      <c r="E112" s="87"/>
      <c r="F112" s="87"/>
      <c r="G112" s="87"/>
      <c r="H112" s="113"/>
      <c r="I112" s="87"/>
      <c r="J112" s="87"/>
      <c r="K112" s="113"/>
      <c r="L112" s="87"/>
      <c r="M112" s="87"/>
      <c r="N112" s="87"/>
      <c r="O112" s="113"/>
      <c r="P112" s="125"/>
      <c r="Q112" s="125"/>
      <c r="R112" s="125"/>
      <c r="S112" s="125"/>
      <c r="T112" s="125"/>
      <c r="U112" s="87"/>
      <c r="V112" s="87"/>
      <c r="W112" s="825"/>
      <c r="X112" s="825"/>
      <c r="Y112" s="825"/>
      <c r="Z112" s="825"/>
      <c r="AA112" s="825"/>
      <c r="AB112" s="825"/>
      <c r="AC112" s="825"/>
      <c r="AD112" s="825"/>
      <c r="AE112" s="825"/>
      <c r="AF112" s="825"/>
      <c r="AG112" s="825"/>
      <c r="AH112" s="825"/>
      <c r="AI112" s="825"/>
      <c r="AJ112" s="825"/>
      <c r="AK112" s="825"/>
      <c r="AL112" s="825"/>
      <c r="AM112" s="825"/>
      <c r="AN112" s="825"/>
      <c r="AO112" s="825"/>
      <c r="AP112" s="825"/>
      <c r="AQ112" s="825"/>
      <c r="AR112" s="825"/>
      <c r="AS112" s="825"/>
      <c r="AT112" s="825"/>
      <c r="AU112" s="825"/>
      <c r="AV112" s="825"/>
      <c r="AW112" s="825"/>
      <c r="AX112" s="825"/>
      <c r="AY112" s="825"/>
      <c r="AZ112" s="825"/>
      <c r="BA112" s="825"/>
      <c r="BB112" s="825"/>
      <c r="BC112" s="825"/>
      <c r="BD112" s="825"/>
      <c r="BE112" s="825"/>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c r="CX112" s="87"/>
      <c r="CY112" s="87"/>
      <c r="CZ112" s="87"/>
      <c r="DA112" s="87"/>
      <c r="DB112" s="87"/>
      <c r="DC112" s="87"/>
      <c r="DD112" s="87"/>
      <c r="DE112" s="87"/>
      <c r="DF112" s="87"/>
      <c r="DG112" s="87"/>
      <c r="DH112" s="87"/>
      <c r="DI112" s="87"/>
      <c r="DJ112" s="87"/>
      <c r="DK112" s="87"/>
      <c r="DL112" s="87"/>
      <c r="DM112" s="87"/>
      <c r="DN112" s="87"/>
      <c r="DO112" s="87"/>
      <c r="DP112" s="87"/>
      <c r="DQ112" s="87"/>
      <c r="DR112" s="87"/>
      <c r="DS112" s="87"/>
      <c r="DT112" s="87"/>
      <c r="DU112" s="87"/>
      <c r="DV112" s="87"/>
      <c r="DW112" s="87"/>
      <c r="DX112" s="87"/>
      <c r="DY112" s="87"/>
      <c r="DZ112" s="87"/>
    </row>
    <row r="113" spans="2:130" ht="17.100000000000001" customHeight="1" x14ac:dyDescent="0.25">
      <c r="B113" s="87"/>
      <c r="C113" s="87"/>
      <c r="D113" s="87"/>
      <c r="E113" s="87"/>
      <c r="F113" s="87"/>
      <c r="G113" s="87"/>
      <c r="H113" s="113"/>
      <c r="I113" s="87"/>
      <c r="J113" s="87"/>
      <c r="K113" s="113"/>
      <c r="L113" s="87"/>
      <c r="M113" s="87"/>
      <c r="N113" s="87"/>
      <c r="O113" s="113"/>
      <c r="P113" s="125"/>
      <c r="Q113" s="125"/>
      <c r="R113" s="125"/>
      <c r="S113" s="125"/>
      <c r="T113" s="125"/>
      <c r="U113" s="87"/>
      <c r="V113" s="87"/>
      <c r="W113" s="825"/>
      <c r="X113" s="825"/>
      <c r="Y113" s="825"/>
      <c r="Z113" s="825"/>
      <c r="AA113" s="825"/>
      <c r="AB113" s="825"/>
      <c r="AC113" s="825"/>
      <c r="AD113" s="825"/>
      <c r="AE113" s="825"/>
      <c r="AF113" s="825"/>
      <c r="AG113" s="825"/>
      <c r="AH113" s="825"/>
      <c r="AI113" s="825"/>
      <c r="AJ113" s="825"/>
      <c r="AK113" s="825"/>
      <c r="AL113" s="825"/>
      <c r="AM113" s="825"/>
      <c r="AN113" s="825"/>
      <c r="AO113" s="825"/>
      <c r="AP113" s="825"/>
      <c r="AQ113" s="825"/>
      <c r="AR113" s="825"/>
      <c r="AS113" s="825"/>
      <c r="AT113" s="825"/>
      <c r="AU113" s="825"/>
      <c r="AV113" s="825"/>
      <c r="AW113" s="825"/>
      <c r="AX113" s="825"/>
      <c r="AY113" s="825"/>
      <c r="AZ113" s="825"/>
      <c r="BA113" s="825"/>
      <c r="BB113" s="825"/>
      <c r="BC113" s="825"/>
      <c r="BD113" s="825"/>
      <c r="BE113" s="825"/>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c r="CX113" s="87"/>
      <c r="CY113" s="87"/>
      <c r="CZ113" s="87"/>
      <c r="DA113" s="87"/>
      <c r="DB113" s="87"/>
      <c r="DC113" s="87"/>
      <c r="DD113" s="87"/>
      <c r="DE113" s="87"/>
      <c r="DF113" s="87"/>
      <c r="DG113" s="87"/>
      <c r="DH113" s="87"/>
      <c r="DI113" s="87"/>
      <c r="DJ113" s="87"/>
      <c r="DK113" s="87"/>
      <c r="DL113" s="87"/>
      <c r="DM113" s="87"/>
      <c r="DN113" s="87"/>
      <c r="DO113" s="87"/>
      <c r="DP113" s="87"/>
      <c r="DQ113" s="87"/>
      <c r="DR113" s="87"/>
      <c r="DS113" s="87"/>
      <c r="DT113" s="87"/>
      <c r="DU113" s="87"/>
      <c r="DV113" s="87"/>
      <c r="DW113" s="87"/>
      <c r="DX113" s="87"/>
      <c r="DY113" s="87"/>
      <c r="DZ113" s="87"/>
    </row>
    <row r="114" spans="2:130" ht="17.100000000000001" customHeight="1" x14ac:dyDescent="0.25">
      <c r="B114" s="87"/>
      <c r="C114" s="87"/>
      <c r="D114" s="87"/>
      <c r="E114" s="87"/>
      <c r="F114" s="87"/>
      <c r="G114" s="87"/>
      <c r="H114" s="113"/>
      <c r="I114" s="87"/>
      <c r="J114" s="87"/>
      <c r="K114" s="113"/>
      <c r="L114" s="87"/>
      <c r="M114" s="87"/>
      <c r="N114" s="87"/>
      <c r="O114" s="113"/>
      <c r="P114" s="125"/>
      <c r="Q114" s="125"/>
      <c r="R114" s="125"/>
      <c r="S114" s="125"/>
      <c r="T114" s="125"/>
      <c r="U114" s="87"/>
      <c r="V114" s="87"/>
      <c r="W114" s="825"/>
      <c r="X114" s="825"/>
      <c r="Y114" s="825"/>
      <c r="Z114" s="825"/>
      <c r="AA114" s="825"/>
      <c r="AB114" s="825"/>
      <c r="AC114" s="825"/>
      <c r="AD114" s="825"/>
      <c r="AE114" s="825"/>
      <c r="AF114" s="825"/>
      <c r="AG114" s="825"/>
      <c r="AH114" s="825"/>
      <c r="AI114" s="825"/>
      <c r="AJ114" s="825"/>
      <c r="AK114" s="825"/>
      <c r="AL114" s="825"/>
      <c r="AM114" s="825"/>
      <c r="AN114" s="825"/>
      <c r="AO114" s="825"/>
      <c r="AP114" s="825"/>
      <c r="AQ114" s="825"/>
      <c r="AR114" s="825"/>
      <c r="AS114" s="825"/>
      <c r="AT114" s="825"/>
      <c r="AU114" s="825"/>
      <c r="AV114" s="825"/>
      <c r="AW114" s="825"/>
      <c r="AX114" s="825"/>
      <c r="AY114" s="825"/>
      <c r="AZ114" s="825"/>
      <c r="BA114" s="825"/>
      <c r="BB114" s="825"/>
      <c r="BC114" s="825"/>
      <c r="BD114" s="825"/>
      <c r="BE114" s="825"/>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c r="CX114" s="87"/>
      <c r="CY114" s="87"/>
      <c r="CZ114" s="87"/>
      <c r="DA114" s="87"/>
      <c r="DB114" s="87"/>
      <c r="DC114" s="87"/>
      <c r="DD114" s="87"/>
      <c r="DE114" s="87"/>
      <c r="DF114" s="87"/>
      <c r="DG114" s="87"/>
      <c r="DH114" s="87"/>
      <c r="DI114" s="87"/>
      <c r="DJ114" s="87"/>
      <c r="DK114" s="87"/>
      <c r="DL114" s="87"/>
      <c r="DM114" s="87"/>
      <c r="DN114" s="87"/>
      <c r="DO114" s="87"/>
      <c r="DP114" s="87"/>
      <c r="DQ114" s="87"/>
      <c r="DR114" s="87"/>
      <c r="DS114" s="87"/>
      <c r="DT114" s="87"/>
      <c r="DU114" s="87"/>
      <c r="DV114" s="87"/>
      <c r="DW114" s="87"/>
      <c r="DX114" s="87"/>
      <c r="DY114" s="87"/>
      <c r="DZ114" s="87"/>
    </row>
    <row r="115" spans="2:130" ht="17.100000000000001" customHeight="1" x14ac:dyDescent="0.25">
      <c r="B115" s="87"/>
      <c r="C115" s="87"/>
      <c r="D115" s="87"/>
      <c r="E115" s="87"/>
      <c r="F115" s="87"/>
      <c r="G115" s="87"/>
      <c r="H115" s="113"/>
      <c r="I115" s="87"/>
      <c r="J115" s="87"/>
      <c r="K115" s="113"/>
      <c r="L115" s="87"/>
      <c r="M115" s="87"/>
      <c r="N115" s="87"/>
      <c r="O115" s="113"/>
      <c r="P115" s="125"/>
      <c r="Q115" s="125"/>
      <c r="R115" s="125"/>
      <c r="S115" s="125"/>
      <c r="T115" s="125"/>
      <c r="U115" s="87"/>
      <c r="V115" s="87"/>
      <c r="W115" s="825"/>
      <c r="X115" s="825"/>
      <c r="Y115" s="825"/>
      <c r="Z115" s="825"/>
      <c r="AA115" s="825"/>
      <c r="AB115" s="825"/>
      <c r="AC115" s="825"/>
      <c r="AD115" s="825"/>
      <c r="AE115" s="825"/>
      <c r="AF115" s="825"/>
      <c r="AG115" s="825"/>
      <c r="AH115" s="825"/>
      <c r="AI115" s="825"/>
      <c r="AJ115" s="825"/>
      <c r="AK115" s="825"/>
      <c r="AL115" s="825"/>
      <c r="AM115" s="825"/>
      <c r="AN115" s="825"/>
      <c r="AO115" s="825"/>
      <c r="AP115" s="825"/>
      <c r="AQ115" s="825"/>
      <c r="AR115" s="825"/>
      <c r="AS115" s="825"/>
      <c r="AT115" s="825"/>
      <c r="AU115" s="825"/>
      <c r="AV115" s="825"/>
      <c r="AW115" s="825"/>
      <c r="AX115" s="825"/>
      <c r="AY115" s="825"/>
      <c r="AZ115" s="825"/>
      <c r="BA115" s="825"/>
      <c r="BB115" s="825"/>
      <c r="BC115" s="825"/>
      <c r="BD115" s="825"/>
      <c r="BE115" s="825"/>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c r="CX115" s="87"/>
      <c r="CY115" s="87"/>
      <c r="CZ115" s="87"/>
      <c r="DA115" s="87"/>
      <c r="DB115" s="87"/>
      <c r="DC115" s="87"/>
      <c r="DD115" s="87"/>
      <c r="DE115" s="87"/>
      <c r="DF115" s="87"/>
      <c r="DG115" s="87"/>
      <c r="DH115" s="87"/>
      <c r="DI115" s="87"/>
      <c r="DJ115" s="87"/>
      <c r="DK115" s="87"/>
      <c r="DL115" s="87"/>
      <c r="DM115" s="87"/>
      <c r="DN115" s="87"/>
      <c r="DO115" s="87"/>
      <c r="DP115" s="87"/>
      <c r="DQ115" s="87"/>
      <c r="DR115" s="87"/>
      <c r="DS115" s="87"/>
      <c r="DT115" s="87"/>
      <c r="DU115" s="87"/>
      <c r="DV115" s="87"/>
      <c r="DW115" s="87"/>
      <c r="DX115" s="87"/>
      <c r="DY115" s="87"/>
      <c r="DZ115" s="87"/>
    </row>
    <row r="116" spans="2:130" ht="17.100000000000001" customHeight="1" x14ac:dyDescent="0.25">
      <c r="B116" s="87"/>
      <c r="C116" s="87"/>
      <c r="D116" s="87"/>
      <c r="E116" s="87"/>
      <c r="F116" s="87"/>
      <c r="G116" s="87"/>
      <c r="H116" s="113"/>
      <c r="I116" s="87"/>
      <c r="J116" s="87"/>
      <c r="K116" s="113"/>
      <c r="L116" s="87"/>
      <c r="M116" s="87"/>
      <c r="N116" s="87"/>
      <c r="O116" s="113"/>
      <c r="P116" s="125"/>
      <c r="Q116" s="125"/>
      <c r="R116" s="125"/>
      <c r="S116" s="125"/>
      <c r="T116" s="125"/>
      <c r="U116" s="87"/>
      <c r="V116" s="87"/>
      <c r="W116" s="825"/>
      <c r="X116" s="825"/>
      <c r="Y116" s="825"/>
      <c r="Z116" s="825"/>
      <c r="AA116" s="825"/>
      <c r="AB116" s="825"/>
      <c r="AC116" s="825"/>
      <c r="AD116" s="825"/>
      <c r="AE116" s="825"/>
      <c r="AF116" s="825"/>
      <c r="AG116" s="825"/>
      <c r="AH116" s="825"/>
      <c r="AI116" s="825"/>
      <c r="AJ116" s="825"/>
      <c r="AK116" s="825"/>
      <c r="AL116" s="825"/>
      <c r="AM116" s="825"/>
      <c r="AN116" s="825"/>
      <c r="AO116" s="825"/>
      <c r="AP116" s="825"/>
      <c r="AQ116" s="825"/>
      <c r="AR116" s="825"/>
      <c r="AS116" s="825"/>
      <c r="AT116" s="825"/>
      <c r="AU116" s="825"/>
      <c r="AV116" s="825"/>
      <c r="AW116" s="825"/>
      <c r="AX116" s="825"/>
      <c r="AY116" s="825"/>
      <c r="AZ116" s="825"/>
      <c r="BA116" s="825"/>
      <c r="BB116" s="825"/>
      <c r="BC116" s="825"/>
      <c r="BD116" s="825"/>
      <c r="BE116" s="825"/>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c r="CX116" s="87"/>
      <c r="CY116" s="87"/>
      <c r="CZ116" s="87"/>
      <c r="DA116" s="87"/>
      <c r="DB116" s="87"/>
      <c r="DC116" s="87"/>
      <c r="DD116" s="87"/>
      <c r="DE116" s="87"/>
      <c r="DF116" s="87"/>
      <c r="DG116" s="87"/>
      <c r="DH116" s="87"/>
      <c r="DI116" s="87"/>
      <c r="DJ116" s="87"/>
      <c r="DK116" s="87"/>
      <c r="DL116" s="87"/>
      <c r="DM116" s="87"/>
      <c r="DN116" s="87"/>
      <c r="DO116" s="87"/>
      <c r="DP116" s="87"/>
      <c r="DQ116" s="87"/>
      <c r="DR116" s="87"/>
      <c r="DS116" s="87"/>
      <c r="DT116" s="87"/>
      <c r="DU116" s="87"/>
      <c r="DV116" s="87"/>
      <c r="DW116" s="87"/>
      <c r="DX116" s="87"/>
      <c r="DY116" s="87"/>
      <c r="DZ116" s="87"/>
    </row>
    <row r="117" spans="2:130" ht="17.100000000000001" customHeight="1" x14ac:dyDescent="0.25">
      <c r="B117" s="87"/>
      <c r="C117" s="87"/>
      <c r="D117" s="87"/>
      <c r="E117" s="87"/>
      <c r="F117" s="87"/>
      <c r="G117" s="87"/>
      <c r="H117" s="113"/>
      <c r="I117" s="87"/>
      <c r="J117" s="87"/>
      <c r="K117" s="113"/>
      <c r="L117" s="87"/>
      <c r="M117" s="87"/>
      <c r="N117" s="87"/>
      <c r="O117" s="113"/>
      <c r="P117" s="125"/>
      <c r="Q117" s="125"/>
      <c r="R117" s="125"/>
      <c r="S117" s="125"/>
      <c r="T117" s="125"/>
      <c r="U117" s="87"/>
      <c r="V117" s="87"/>
      <c r="W117" s="825"/>
      <c r="X117" s="825"/>
      <c r="Y117" s="825"/>
      <c r="Z117" s="825"/>
      <c r="AA117" s="825"/>
      <c r="AB117" s="825"/>
      <c r="AC117" s="825"/>
      <c r="AD117" s="825"/>
      <c r="AE117" s="825"/>
      <c r="AF117" s="825"/>
      <c r="AG117" s="825"/>
      <c r="AH117" s="825"/>
      <c r="AI117" s="825"/>
      <c r="AJ117" s="825"/>
      <c r="AK117" s="825"/>
      <c r="AL117" s="825"/>
      <c r="AM117" s="825"/>
      <c r="AN117" s="825"/>
      <c r="AO117" s="825"/>
      <c r="AP117" s="825"/>
      <c r="AQ117" s="825"/>
      <c r="AR117" s="825"/>
      <c r="AS117" s="825"/>
      <c r="AT117" s="825"/>
      <c r="AU117" s="825"/>
      <c r="AV117" s="825"/>
      <c r="AW117" s="825"/>
      <c r="AX117" s="825"/>
      <c r="AY117" s="825"/>
      <c r="AZ117" s="825"/>
      <c r="BA117" s="825"/>
      <c r="BB117" s="825"/>
      <c r="BC117" s="825"/>
      <c r="BD117" s="825"/>
      <c r="BE117" s="825"/>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c r="CX117" s="87"/>
      <c r="CY117" s="87"/>
      <c r="CZ117" s="87"/>
      <c r="DA117" s="87"/>
      <c r="DB117" s="87"/>
      <c r="DC117" s="87"/>
      <c r="DD117" s="87"/>
      <c r="DE117" s="87"/>
      <c r="DF117" s="87"/>
      <c r="DG117" s="87"/>
      <c r="DH117" s="87"/>
      <c r="DI117" s="87"/>
      <c r="DJ117" s="87"/>
      <c r="DK117" s="87"/>
      <c r="DL117" s="87"/>
      <c r="DM117" s="87"/>
      <c r="DN117" s="87"/>
      <c r="DO117" s="87"/>
      <c r="DP117" s="87"/>
      <c r="DQ117" s="87"/>
      <c r="DR117" s="87"/>
      <c r="DS117" s="87"/>
      <c r="DT117" s="87"/>
      <c r="DU117" s="87"/>
      <c r="DV117" s="87"/>
      <c r="DW117" s="87"/>
      <c r="DX117" s="87"/>
      <c r="DY117" s="87"/>
      <c r="DZ117" s="87"/>
    </row>
    <row r="118" spans="2:130" ht="17.100000000000001" customHeight="1" x14ac:dyDescent="0.25">
      <c r="B118" s="87"/>
      <c r="C118" s="87"/>
      <c r="D118" s="87"/>
      <c r="E118" s="87"/>
      <c r="F118" s="87"/>
      <c r="G118" s="87"/>
      <c r="H118" s="113"/>
      <c r="I118" s="87"/>
      <c r="J118" s="87"/>
      <c r="K118" s="113"/>
      <c r="L118" s="87"/>
      <c r="M118" s="87"/>
      <c r="N118" s="87"/>
      <c r="O118" s="113"/>
      <c r="P118" s="125"/>
      <c r="Q118" s="125"/>
      <c r="R118" s="125"/>
      <c r="S118" s="125"/>
      <c r="T118" s="125"/>
      <c r="U118" s="87"/>
      <c r="V118" s="87"/>
      <c r="W118" s="825"/>
      <c r="X118" s="825"/>
      <c r="Y118" s="825"/>
      <c r="Z118" s="825"/>
      <c r="AA118" s="825"/>
      <c r="AB118" s="825"/>
      <c r="AC118" s="825"/>
      <c r="AD118" s="825"/>
      <c r="AE118" s="825"/>
      <c r="AF118" s="825"/>
      <c r="AG118" s="825"/>
      <c r="AH118" s="825"/>
      <c r="AI118" s="825"/>
      <c r="AJ118" s="825"/>
      <c r="AK118" s="825"/>
      <c r="AL118" s="825"/>
      <c r="AM118" s="825"/>
      <c r="AN118" s="825"/>
      <c r="AO118" s="825"/>
      <c r="AP118" s="825"/>
      <c r="AQ118" s="825"/>
      <c r="AR118" s="825"/>
      <c r="AS118" s="825"/>
      <c r="AT118" s="825"/>
      <c r="AU118" s="825"/>
      <c r="AV118" s="825"/>
      <c r="AW118" s="825"/>
      <c r="AX118" s="825"/>
      <c r="AY118" s="825"/>
      <c r="AZ118" s="825"/>
      <c r="BA118" s="825"/>
      <c r="BB118" s="825"/>
      <c r="BC118" s="825"/>
      <c r="BD118" s="825"/>
      <c r="BE118" s="825"/>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c r="CX118" s="87"/>
      <c r="CY118" s="87"/>
      <c r="CZ118" s="87"/>
      <c r="DA118" s="87"/>
      <c r="DB118" s="87"/>
      <c r="DC118" s="87"/>
      <c r="DD118" s="87"/>
      <c r="DE118" s="87"/>
      <c r="DF118" s="87"/>
      <c r="DG118" s="87"/>
      <c r="DH118" s="87"/>
      <c r="DI118" s="87"/>
      <c r="DJ118" s="87"/>
      <c r="DK118" s="87"/>
      <c r="DL118" s="87"/>
      <c r="DM118" s="87"/>
      <c r="DN118" s="87"/>
      <c r="DO118" s="87"/>
      <c r="DP118" s="87"/>
      <c r="DQ118" s="87"/>
      <c r="DR118" s="87"/>
      <c r="DS118" s="87"/>
      <c r="DT118" s="87"/>
      <c r="DU118" s="87"/>
      <c r="DV118" s="87"/>
      <c r="DW118" s="87"/>
      <c r="DX118" s="87"/>
      <c r="DY118" s="87"/>
      <c r="DZ118" s="87"/>
    </row>
    <row r="119" spans="2:130" ht="17.100000000000001" customHeight="1" x14ac:dyDescent="0.25">
      <c r="B119" s="87"/>
      <c r="C119" s="87"/>
      <c r="D119" s="87"/>
      <c r="E119" s="87"/>
      <c r="F119" s="87"/>
      <c r="G119" s="87"/>
      <c r="H119" s="113"/>
      <c r="I119" s="87"/>
      <c r="J119" s="87"/>
      <c r="K119" s="113"/>
      <c r="L119" s="87"/>
      <c r="M119" s="87"/>
      <c r="N119" s="87"/>
      <c r="O119" s="113"/>
      <c r="P119" s="125"/>
      <c r="Q119" s="125"/>
      <c r="R119" s="125"/>
      <c r="S119" s="125"/>
      <c r="T119" s="125"/>
      <c r="U119" s="87"/>
      <c r="V119" s="87"/>
      <c r="W119" s="825"/>
      <c r="X119" s="825"/>
      <c r="Y119" s="825"/>
      <c r="Z119" s="825"/>
      <c r="AA119" s="825"/>
      <c r="AB119" s="825"/>
      <c r="AC119" s="825"/>
      <c r="AD119" s="825"/>
      <c r="AE119" s="825"/>
      <c r="AF119" s="825"/>
      <c r="AG119" s="825"/>
      <c r="AH119" s="825"/>
      <c r="AI119" s="825"/>
      <c r="AJ119" s="825"/>
      <c r="AK119" s="825"/>
      <c r="AL119" s="825"/>
      <c r="AM119" s="825"/>
      <c r="AN119" s="825"/>
      <c r="AO119" s="825"/>
      <c r="AP119" s="825"/>
      <c r="AQ119" s="825"/>
      <c r="AR119" s="825"/>
      <c r="AS119" s="825"/>
      <c r="AT119" s="825"/>
      <c r="AU119" s="825"/>
      <c r="AV119" s="825"/>
      <c r="AW119" s="825"/>
      <c r="AX119" s="825"/>
      <c r="AY119" s="825"/>
      <c r="AZ119" s="825"/>
      <c r="BA119" s="825"/>
      <c r="BB119" s="825"/>
      <c r="BC119" s="825"/>
      <c r="BD119" s="825"/>
      <c r="BE119" s="825"/>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c r="CX119" s="87"/>
      <c r="CY119" s="87"/>
      <c r="CZ119" s="87"/>
      <c r="DA119" s="87"/>
      <c r="DB119" s="87"/>
      <c r="DC119" s="87"/>
      <c r="DD119" s="87"/>
      <c r="DE119" s="87"/>
      <c r="DF119" s="87"/>
      <c r="DG119" s="87"/>
      <c r="DH119" s="87"/>
      <c r="DI119" s="87"/>
      <c r="DJ119" s="87"/>
      <c r="DK119" s="87"/>
      <c r="DL119" s="87"/>
      <c r="DM119" s="87"/>
      <c r="DN119" s="87"/>
      <c r="DO119" s="87"/>
      <c r="DP119" s="87"/>
      <c r="DQ119" s="87"/>
      <c r="DR119" s="87"/>
      <c r="DS119" s="87"/>
      <c r="DT119" s="87"/>
      <c r="DU119" s="87"/>
      <c r="DV119" s="87"/>
      <c r="DW119" s="87"/>
      <c r="DX119" s="87"/>
      <c r="DY119" s="87"/>
      <c r="DZ119" s="87"/>
    </row>
    <row r="120" spans="2:130" ht="17.100000000000001" customHeight="1" x14ac:dyDescent="0.25">
      <c r="B120" s="87"/>
      <c r="C120" s="87"/>
      <c r="D120" s="87"/>
      <c r="E120" s="87"/>
      <c r="F120" s="87"/>
      <c r="G120" s="87"/>
      <c r="H120" s="113"/>
      <c r="I120" s="87"/>
      <c r="J120" s="87"/>
      <c r="K120" s="113"/>
      <c r="L120" s="87"/>
      <c r="M120" s="87"/>
      <c r="N120" s="87"/>
      <c r="O120" s="113"/>
      <c r="P120" s="125"/>
      <c r="Q120" s="125"/>
      <c r="R120" s="125"/>
      <c r="S120" s="125"/>
      <c r="T120" s="125"/>
      <c r="U120" s="87"/>
      <c r="V120" s="87"/>
      <c r="W120" s="825"/>
      <c r="X120" s="825"/>
      <c r="Y120" s="825"/>
      <c r="Z120" s="825"/>
      <c r="AA120" s="825"/>
      <c r="AB120" s="825"/>
      <c r="AC120" s="825"/>
      <c r="AD120" s="825"/>
      <c r="AE120" s="825"/>
      <c r="AF120" s="825"/>
      <c r="AG120" s="825"/>
      <c r="AH120" s="825"/>
      <c r="AI120" s="825"/>
      <c r="AJ120" s="825"/>
      <c r="AK120" s="825"/>
      <c r="AL120" s="825"/>
      <c r="AM120" s="825"/>
      <c r="AN120" s="825"/>
      <c r="AO120" s="825"/>
      <c r="AP120" s="825"/>
      <c r="AQ120" s="825"/>
      <c r="AR120" s="825"/>
      <c r="AS120" s="825"/>
      <c r="AT120" s="825"/>
      <c r="AU120" s="825"/>
      <c r="AV120" s="825"/>
      <c r="AW120" s="825"/>
      <c r="AX120" s="825"/>
      <c r="AY120" s="825"/>
      <c r="AZ120" s="825"/>
      <c r="BA120" s="825"/>
      <c r="BB120" s="825"/>
      <c r="BC120" s="825"/>
      <c r="BD120" s="825"/>
      <c r="BE120" s="825"/>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c r="CX120" s="87"/>
      <c r="CY120" s="87"/>
      <c r="CZ120" s="87"/>
      <c r="DA120" s="87"/>
      <c r="DB120" s="87"/>
      <c r="DC120" s="87"/>
      <c r="DD120" s="87"/>
      <c r="DE120" s="87"/>
      <c r="DF120" s="87"/>
      <c r="DG120" s="87"/>
      <c r="DH120" s="87"/>
      <c r="DI120" s="87"/>
      <c r="DJ120" s="87"/>
      <c r="DK120" s="87"/>
      <c r="DL120" s="87"/>
      <c r="DM120" s="87"/>
      <c r="DN120" s="87"/>
      <c r="DO120" s="87"/>
      <c r="DP120" s="87"/>
      <c r="DQ120" s="87"/>
      <c r="DR120" s="87"/>
      <c r="DS120" s="87"/>
      <c r="DT120" s="87"/>
      <c r="DU120" s="87"/>
      <c r="DV120" s="87"/>
      <c r="DW120" s="87"/>
      <c r="DX120" s="87"/>
      <c r="DY120" s="87"/>
      <c r="DZ120" s="87"/>
    </row>
    <row r="121" spans="2:130" ht="17.100000000000001" customHeight="1" x14ac:dyDescent="0.25">
      <c r="B121" s="87"/>
      <c r="C121" s="87"/>
      <c r="D121" s="87"/>
      <c r="E121" s="87"/>
      <c r="F121" s="87"/>
      <c r="G121" s="87"/>
      <c r="H121" s="113"/>
      <c r="I121" s="87"/>
      <c r="J121" s="87"/>
      <c r="K121" s="113"/>
      <c r="L121" s="87"/>
      <c r="M121" s="87"/>
      <c r="N121" s="87"/>
      <c r="O121" s="113"/>
      <c r="P121" s="125"/>
      <c r="Q121" s="125"/>
      <c r="R121" s="125"/>
      <c r="S121" s="125"/>
      <c r="T121" s="125"/>
      <c r="U121" s="87"/>
      <c r="V121" s="87"/>
      <c r="W121" s="825"/>
      <c r="X121" s="825"/>
      <c r="Y121" s="825"/>
      <c r="Z121" s="825"/>
      <c r="AA121" s="825"/>
      <c r="AB121" s="825"/>
      <c r="AC121" s="825"/>
      <c r="AD121" s="825"/>
      <c r="AE121" s="825"/>
      <c r="AF121" s="825"/>
      <c r="AG121" s="825"/>
      <c r="AH121" s="825"/>
      <c r="AI121" s="825"/>
      <c r="AJ121" s="825"/>
      <c r="AK121" s="825"/>
      <c r="AL121" s="825"/>
      <c r="AM121" s="825"/>
      <c r="AN121" s="825"/>
      <c r="AO121" s="825"/>
      <c r="AP121" s="825"/>
      <c r="AQ121" s="825"/>
      <c r="AR121" s="825"/>
      <c r="AS121" s="825"/>
      <c r="AT121" s="825"/>
      <c r="AU121" s="825"/>
      <c r="AV121" s="825"/>
      <c r="AW121" s="825"/>
      <c r="AX121" s="825"/>
      <c r="AY121" s="825"/>
      <c r="AZ121" s="825"/>
      <c r="BA121" s="825"/>
      <c r="BB121" s="825"/>
      <c r="BC121" s="825"/>
      <c r="BD121" s="825"/>
      <c r="BE121" s="825"/>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c r="CX121" s="87"/>
      <c r="CY121" s="87"/>
      <c r="CZ121" s="87"/>
      <c r="DA121" s="87"/>
      <c r="DB121" s="87"/>
      <c r="DC121" s="87"/>
      <c r="DD121" s="87"/>
      <c r="DE121" s="87"/>
      <c r="DF121" s="87"/>
      <c r="DG121" s="87"/>
      <c r="DH121" s="87"/>
      <c r="DI121" s="87"/>
      <c r="DJ121" s="87"/>
      <c r="DK121" s="87"/>
      <c r="DL121" s="87"/>
      <c r="DM121" s="87"/>
      <c r="DN121" s="87"/>
      <c r="DO121" s="87"/>
      <c r="DP121" s="87"/>
      <c r="DQ121" s="87"/>
      <c r="DR121" s="87"/>
      <c r="DS121" s="87"/>
      <c r="DT121" s="87"/>
      <c r="DU121" s="87"/>
      <c r="DV121" s="87"/>
      <c r="DW121" s="87"/>
      <c r="DX121" s="87"/>
      <c r="DY121" s="87"/>
      <c r="DZ121" s="87"/>
    </row>
    <row r="122" spans="2:130" ht="17.100000000000001" customHeight="1" x14ac:dyDescent="0.25">
      <c r="B122" s="87"/>
      <c r="C122" s="87"/>
      <c r="D122" s="87"/>
      <c r="E122" s="87"/>
      <c r="F122" s="87"/>
      <c r="G122" s="87"/>
      <c r="H122" s="113"/>
      <c r="I122" s="87"/>
      <c r="J122" s="87"/>
      <c r="K122" s="113"/>
      <c r="L122" s="87"/>
      <c r="M122" s="87"/>
      <c r="N122" s="87"/>
      <c r="O122" s="113"/>
      <c r="P122" s="125"/>
      <c r="Q122" s="125"/>
      <c r="R122" s="125"/>
      <c r="S122" s="125"/>
      <c r="T122" s="125"/>
      <c r="U122" s="87"/>
      <c r="V122" s="87"/>
      <c r="W122" s="825"/>
      <c r="X122" s="825"/>
      <c r="Y122" s="825"/>
      <c r="Z122" s="825"/>
      <c r="AA122" s="825"/>
      <c r="AB122" s="825"/>
      <c r="AC122" s="825"/>
      <c r="AD122" s="825"/>
      <c r="AE122" s="825"/>
      <c r="AF122" s="825"/>
      <c r="AG122" s="825"/>
      <c r="AH122" s="825"/>
      <c r="AI122" s="825"/>
      <c r="AJ122" s="825"/>
      <c r="AK122" s="825"/>
      <c r="AL122" s="825"/>
      <c r="AM122" s="825"/>
      <c r="AN122" s="825"/>
      <c r="AO122" s="825"/>
      <c r="AP122" s="825"/>
      <c r="AQ122" s="825"/>
      <c r="AR122" s="825"/>
      <c r="AS122" s="825"/>
      <c r="AT122" s="825"/>
      <c r="AU122" s="825"/>
      <c r="AV122" s="825"/>
      <c r="AW122" s="825"/>
      <c r="AX122" s="825"/>
      <c r="AY122" s="825"/>
      <c r="AZ122" s="825"/>
      <c r="BA122" s="825"/>
      <c r="BB122" s="825"/>
      <c r="BC122" s="825"/>
      <c r="BD122" s="825"/>
      <c r="BE122" s="825"/>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c r="CX122" s="87"/>
      <c r="CY122" s="87"/>
      <c r="CZ122" s="87"/>
      <c r="DA122" s="87"/>
      <c r="DB122" s="87"/>
      <c r="DC122" s="87"/>
      <c r="DD122" s="87"/>
      <c r="DE122" s="87"/>
      <c r="DF122" s="87"/>
      <c r="DG122" s="87"/>
      <c r="DH122" s="87"/>
      <c r="DI122" s="87"/>
      <c r="DJ122" s="87"/>
      <c r="DK122" s="87"/>
      <c r="DL122" s="87"/>
      <c r="DM122" s="87"/>
      <c r="DN122" s="87"/>
      <c r="DO122" s="87"/>
      <c r="DP122" s="87"/>
      <c r="DQ122" s="87"/>
      <c r="DR122" s="87"/>
      <c r="DS122" s="87"/>
      <c r="DT122" s="87"/>
      <c r="DU122" s="87"/>
      <c r="DV122" s="87"/>
      <c r="DW122" s="87"/>
      <c r="DX122" s="87"/>
      <c r="DY122" s="87"/>
      <c r="DZ122" s="87"/>
    </row>
    <row r="123" spans="2:130" ht="17.100000000000001" customHeight="1" x14ac:dyDescent="0.25">
      <c r="B123" s="87"/>
      <c r="C123" s="87"/>
      <c r="D123" s="87"/>
      <c r="E123" s="87"/>
      <c r="F123" s="87"/>
      <c r="G123" s="87"/>
      <c r="H123" s="113"/>
      <c r="I123" s="87"/>
      <c r="J123" s="87"/>
      <c r="K123" s="113"/>
      <c r="L123" s="87"/>
      <c r="M123" s="87"/>
      <c r="N123" s="87"/>
      <c r="O123" s="113"/>
      <c r="P123" s="125"/>
      <c r="Q123" s="125"/>
      <c r="R123" s="125"/>
      <c r="S123" s="125"/>
      <c r="T123" s="125"/>
      <c r="U123" s="87"/>
      <c r="V123" s="87"/>
      <c r="W123" s="825"/>
      <c r="X123" s="825"/>
      <c r="Y123" s="825"/>
      <c r="Z123" s="825"/>
      <c r="AA123" s="825"/>
      <c r="AB123" s="825"/>
      <c r="AC123" s="825"/>
      <c r="AD123" s="825"/>
      <c r="AE123" s="825"/>
      <c r="AF123" s="825"/>
      <c r="AG123" s="825"/>
      <c r="AH123" s="825"/>
      <c r="AI123" s="825"/>
      <c r="AJ123" s="825"/>
      <c r="AK123" s="825"/>
      <c r="AL123" s="825"/>
      <c r="AM123" s="825"/>
      <c r="AN123" s="825"/>
      <c r="AO123" s="825"/>
      <c r="AP123" s="825"/>
      <c r="AQ123" s="825"/>
      <c r="AR123" s="825"/>
      <c r="AS123" s="825"/>
      <c r="AT123" s="825"/>
      <c r="AU123" s="825"/>
      <c r="AV123" s="825"/>
      <c r="AW123" s="825"/>
      <c r="AX123" s="825"/>
      <c r="AY123" s="825"/>
      <c r="AZ123" s="825"/>
      <c r="BA123" s="825"/>
      <c r="BB123" s="825"/>
      <c r="BC123" s="825"/>
      <c r="BD123" s="825"/>
      <c r="BE123" s="825"/>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c r="CX123" s="87"/>
      <c r="CY123" s="87"/>
      <c r="CZ123" s="87"/>
      <c r="DA123" s="87"/>
      <c r="DB123" s="87"/>
      <c r="DC123" s="87"/>
      <c r="DD123" s="87"/>
      <c r="DE123" s="87"/>
      <c r="DF123" s="87"/>
      <c r="DG123" s="87"/>
      <c r="DH123" s="87"/>
      <c r="DI123" s="87"/>
      <c r="DJ123" s="87"/>
      <c r="DK123" s="87"/>
      <c r="DL123" s="87"/>
      <c r="DM123" s="87"/>
      <c r="DN123" s="87"/>
      <c r="DO123" s="87"/>
      <c r="DP123" s="87"/>
      <c r="DQ123" s="87"/>
      <c r="DR123" s="87"/>
      <c r="DS123" s="87"/>
      <c r="DT123" s="87"/>
      <c r="DU123" s="87"/>
      <c r="DV123" s="87"/>
      <c r="DW123" s="87"/>
      <c r="DX123" s="87"/>
      <c r="DY123" s="87"/>
      <c r="DZ123" s="87"/>
    </row>
    <row r="124" spans="2:130" ht="17.100000000000001" customHeight="1" x14ac:dyDescent="0.25">
      <c r="B124" s="87"/>
      <c r="C124" s="87"/>
      <c r="D124" s="87"/>
      <c r="E124" s="87"/>
      <c r="F124" s="87"/>
      <c r="G124" s="87"/>
      <c r="H124" s="113"/>
      <c r="I124" s="87"/>
      <c r="J124" s="87"/>
      <c r="K124" s="113"/>
      <c r="L124" s="87"/>
      <c r="M124" s="87"/>
      <c r="N124" s="87"/>
      <c r="O124" s="113"/>
      <c r="P124" s="125"/>
      <c r="Q124" s="125"/>
      <c r="R124" s="125"/>
      <c r="S124" s="125"/>
      <c r="T124" s="125"/>
      <c r="U124" s="87"/>
      <c r="V124" s="87"/>
      <c r="W124" s="825"/>
      <c r="X124" s="825"/>
      <c r="Y124" s="825"/>
      <c r="Z124" s="825"/>
      <c r="AA124" s="825"/>
      <c r="AB124" s="825"/>
      <c r="AC124" s="825"/>
      <c r="AD124" s="825"/>
      <c r="AE124" s="825"/>
      <c r="AF124" s="825"/>
      <c r="AG124" s="825"/>
      <c r="AH124" s="825"/>
      <c r="AI124" s="825"/>
      <c r="AJ124" s="825"/>
      <c r="AK124" s="825"/>
      <c r="AL124" s="825"/>
      <c r="AM124" s="825"/>
      <c r="AN124" s="825"/>
      <c r="AO124" s="825"/>
      <c r="AP124" s="825"/>
      <c r="AQ124" s="825"/>
      <c r="AR124" s="825"/>
      <c r="AS124" s="825"/>
      <c r="AT124" s="825"/>
      <c r="AU124" s="825"/>
      <c r="AV124" s="825"/>
      <c r="AW124" s="825"/>
      <c r="AX124" s="825"/>
      <c r="AY124" s="825"/>
      <c r="AZ124" s="825"/>
      <c r="BA124" s="825"/>
      <c r="BB124" s="825"/>
      <c r="BC124" s="825"/>
      <c r="BD124" s="825"/>
      <c r="BE124" s="825"/>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c r="CX124" s="87"/>
      <c r="CY124" s="87"/>
      <c r="CZ124" s="87"/>
      <c r="DA124" s="87"/>
      <c r="DB124" s="87"/>
      <c r="DC124" s="87"/>
      <c r="DD124" s="87"/>
      <c r="DE124" s="87"/>
      <c r="DF124" s="87"/>
      <c r="DG124" s="87"/>
      <c r="DH124" s="87"/>
      <c r="DI124" s="87"/>
      <c r="DJ124" s="87"/>
      <c r="DK124" s="87"/>
      <c r="DL124" s="87"/>
      <c r="DM124" s="87"/>
      <c r="DN124" s="87"/>
      <c r="DO124" s="87"/>
      <c r="DP124" s="87"/>
      <c r="DQ124" s="87"/>
      <c r="DR124" s="87"/>
      <c r="DS124" s="87"/>
      <c r="DT124" s="87"/>
      <c r="DU124" s="87"/>
      <c r="DV124" s="87"/>
      <c r="DW124" s="87"/>
      <c r="DX124" s="87"/>
      <c r="DY124" s="87"/>
      <c r="DZ124" s="87"/>
    </row>
    <row r="125" spans="2:130" ht="17.100000000000001" customHeight="1" x14ac:dyDescent="0.25">
      <c r="B125" s="87"/>
      <c r="C125" s="87"/>
      <c r="D125" s="87"/>
      <c r="E125" s="87"/>
      <c r="F125" s="87"/>
      <c r="G125" s="87"/>
      <c r="H125" s="113"/>
      <c r="I125" s="87"/>
      <c r="J125" s="87"/>
      <c r="K125" s="113"/>
      <c r="L125" s="87"/>
      <c r="M125" s="87"/>
      <c r="N125" s="87"/>
      <c r="O125" s="113"/>
      <c r="P125" s="125"/>
      <c r="Q125" s="125"/>
      <c r="R125" s="125"/>
      <c r="S125" s="125"/>
      <c r="T125" s="125"/>
      <c r="U125" s="87"/>
      <c r="V125" s="87"/>
      <c r="W125" s="825"/>
      <c r="X125" s="825"/>
      <c r="Y125" s="825"/>
      <c r="Z125" s="825"/>
      <c r="AA125" s="825"/>
      <c r="AB125" s="825"/>
      <c r="AC125" s="825"/>
      <c r="AD125" s="825"/>
      <c r="AE125" s="825"/>
      <c r="AF125" s="825"/>
      <c r="AG125" s="825"/>
      <c r="AH125" s="825"/>
      <c r="AI125" s="825"/>
      <c r="AJ125" s="825"/>
      <c r="AK125" s="825"/>
      <c r="AL125" s="825"/>
      <c r="AM125" s="825"/>
      <c r="AN125" s="825"/>
      <c r="AO125" s="825"/>
      <c r="AP125" s="825"/>
      <c r="AQ125" s="825"/>
      <c r="AR125" s="825"/>
      <c r="AS125" s="825"/>
      <c r="AT125" s="825"/>
      <c r="AU125" s="825"/>
      <c r="AV125" s="825"/>
      <c r="AW125" s="825"/>
      <c r="AX125" s="825"/>
      <c r="AY125" s="825"/>
      <c r="AZ125" s="825"/>
      <c r="BA125" s="825"/>
      <c r="BB125" s="825"/>
      <c r="BC125" s="825"/>
      <c r="BD125" s="825"/>
      <c r="BE125" s="825"/>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c r="CX125" s="87"/>
      <c r="CY125" s="87"/>
      <c r="CZ125" s="87"/>
      <c r="DA125" s="87"/>
      <c r="DB125" s="87"/>
      <c r="DC125" s="87"/>
      <c r="DD125" s="87"/>
      <c r="DE125" s="87"/>
      <c r="DF125" s="87"/>
      <c r="DG125" s="87"/>
      <c r="DH125" s="87"/>
      <c r="DI125" s="87"/>
      <c r="DJ125" s="87"/>
      <c r="DK125" s="87"/>
      <c r="DL125" s="87"/>
      <c r="DM125" s="87"/>
      <c r="DN125" s="87"/>
      <c r="DO125" s="87"/>
      <c r="DP125" s="87"/>
      <c r="DQ125" s="87"/>
      <c r="DR125" s="87"/>
      <c r="DS125" s="87"/>
      <c r="DT125" s="87"/>
      <c r="DU125" s="87"/>
      <c r="DV125" s="87"/>
      <c r="DW125" s="87"/>
      <c r="DX125" s="87"/>
      <c r="DY125" s="87"/>
      <c r="DZ125" s="87"/>
    </row>
    <row r="126" spans="2:130" ht="17.100000000000001" customHeight="1" x14ac:dyDescent="0.25">
      <c r="B126" s="87"/>
      <c r="C126" s="87"/>
      <c r="D126" s="87"/>
      <c r="E126" s="87"/>
      <c r="F126" s="87"/>
      <c r="G126" s="87"/>
      <c r="H126" s="113"/>
      <c r="I126" s="87"/>
      <c r="J126" s="87"/>
      <c r="K126" s="113"/>
      <c r="L126" s="87"/>
      <c r="M126" s="87"/>
      <c r="N126" s="87"/>
      <c r="O126" s="113"/>
      <c r="P126" s="125"/>
      <c r="Q126" s="125"/>
      <c r="R126" s="125"/>
      <c r="S126" s="125"/>
      <c r="T126" s="125"/>
      <c r="U126" s="87"/>
      <c r="V126" s="87"/>
      <c r="W126" s="825"/>
      <c r="X126" s="825"/>
      <c r="Y126" s="825"/>
      <c r="Z126" s="825"/>
      <c r="AA126" s="825"/>
      <c r="AB126" s="825"/>
      <c r="AC126" s="825"/>
      <c r="AD126" s="825"/>
      <c r="AE126" s="825"/>
      <c r="AF126" s="825"/>
      <c r="AG126" s="825"/>
      <c r="AH126" s="825"/>
      <c r="AI126" s="825"/>
      <c r="AJ126" s="825"/>
      <c r="AK126" s="825"/>
      <c r="AL126" s="825"/>
      <c r="AM126" s="825"/>
      <c r="AN126" s="825"/>
      <c r="AO126" s="825"/>
      <c r="AP126" s="825"/>
      <c r="AQ126" s="825"/>
      <c r="AR126" s="825"/>
      <c r="AS126" s="825"/>
      <c r="AT126" s="825"/>
      <c r="AU126" s="825"/>
      <c r="AV126" s="825"/>
      <c r="AW126" s="825"/>
      <c r="AX126" s="825"/>
      <c r="AY126" s="825"/>
      <c r="AZ126" s="825"/>
      <c r="BA126" s="825"/>
      <c r="BB126" s="825"/>
      <c r="BC126" s="825"/>
      <c r="BD126" s="825"/>
      <c r="BE126" s="825"/>
      <c r="BF126" s="87"/>
      <c r="BG126" s="87"/>
      <c r="BH126" s="87"/>
      <c r="BI126" s="87"/>
      <c r="BJ126" s="87"/>
      <c r="BK126" s="87"/>
      <c r="BL126" s="87"/>
      <c r="BM126" s="87"/>
      <c r="BN126" s="87"/>
      <c r="BO126" s="87"/>
      <c r="BP126" s="87"/>
      <c r="BQ126" s="87"/>
      <c r="BR126" s="87"/>
      <c r="BS126" s="87"/>
      <c r="BT126" s="87"/>
      <c r="BU126" s="87"/>
      <c r="BV126" s="87"/>
      <c r="BW126" s="87"/>
      <c r="BX126" s="87"/>
      <c r="BY126" s="87"/>
      <c r="BZ126" s="87"/>
      <c r="CA126" s="87"/>
      <c r="CB126" s="87"/>
      <c r="CC126" s="87"/>
      <c r="CD126" s="87"/>
      <c r="CE126" s="87"/>
      <c r="CF126" s="87"/>
      <c r="CG126" s="87"/>
      <c r="CH126" s="87"/>
      <c r="CI126" s="87"/>
      <c r="CJ126" s="87"/>
      <c r="CK126" s="87"/>
      <c r="CL126" s="87"/>
      <c r="CM126" s="87"/>
      <c r="CN126" s="87"/>
      <c r="CO126" s="87"/>
      <c r="CP126" s="87"/>
      <c r="CQ126" s="87"/>
      <c r="CR126" s="87"/>
      <c r="CS126" s="87"/>
      <c r="CT126" s="87"/>
      <c r="CU126" s="87"/>
      <c r="CV126" s="87"/>
      <c r="CW126" s="87"/>
      <c r="CX126" s="87"/>
      <c r="CY126" s="87"/>
      <c r="CZ126" s="87"/>
      <c r="DA126" s="87"/>
      <c r="DB126" s="87"/>
      <c r="DC126" s="87"/>
      <c r="DD126" s="87"/>
      <c r="DE126" s="87"/>
      <c r="DF126" s="87"/>
      <c r="DG126" s="87"/>
      <c r="DH126" s="87"/>
      <c r="DI126" s="87"/>
      <c r="DJ126" s="87"/>
      <c r="DK126" s="87"/>
      <c r="DL126" s="87"/>
      <c r="DM126" s="87"/>
      <c r="DN126" s="87"/>
      <c r="DO126" s="87"/>
      <c r="DP126" s="87"/>
      <c r="DQ126" s="87"/>
      <c r="DR126" s="87"/>
      <c r="DS126" s="87"/>
      <c r="DT126" s="87"/>
      <c r="DU126" s="87"/>
      <c r="DV126" s="87"/>
      <c r="DW126" s="87"/>
      <c r="DX126" s="87"/>
      <c r="DY126" s="87"/>
      <c r="DZ126" s="87"/>
    </row>
    <row r="127" spans="2:130" ht="17.100000000000001" customHeight="1" x14ac:dyDescent="0.25">
      <c r="B127" s="87"/>
      <c r="C127" s="87"/>
      <c r="D127" s="87"/>
      <c r="E127" s="87"/>
      <c r="F127" s="87"/>
      <c r="G127" s="87"/>
      <c r="H127" s="113"/>
      <c r="I127" s="87"/>
      <c r="J127" s="87"/>
      <c r="K127" s="113"/>
      <c r="L127" s="87"/>
      <c r="M127" s="87"/>
      <c r="N127" s="87"/>
      <c r="O127" s="113"/>
      <c r="P127" s="125"/>
      <c r="Q127" s="125"/>
      <c r="R127" s="125"/>
      <c r="S127" s="125"/>
      <c r="T127" s="125"/>
      <c r="U127" s="87"/>
      <c r="V127" s="87"/>
      <c r="W127" s="825"/>
      <c r="X127" s="825"/>
      <c r="Y127" s="825"/>
      <c r="Z127" s="825"/>
      <c r="AA127" s="825"/>
      <c r="AB127" s="825"/>
      <c r="AC127" s="825"/>
      <c r="AD127" s="825"/>
      <c r="AE127" s="825"/>
      <c r="AF127" s="825"/>
      <c r="AG127" s="825"/>
      <c r="AH127" s="825"/>
      <c r="AI127" s="825"/>
      <c r="AJ127" s="825"/>
      <c r="AK127" s="825"/>
      <c r="AL127" s="825"/>
      <c r="AM127" s="825"/>
      <c r="AN127" s="825"/>
      <c r="AO127" s="825"/>
      <c r="AP127" s="825"/>
      <c r="AQ127" s="825"/>
      <c r="AR127" s="825"/>
      <c r="AS127" s="825"/>
      <c r="AT127" s="825"/>
      <c r="AU127" s="825"/>
      <c r="AV127" s="825"/>
      <c r="AW127" s="825"/>
      <c r="AX127" s="825"/>
      <c r="AY127" s="825"/>
      <c r="AZ127" s="825"/>
      <c r="BA127" s="825"/>
      <c r="BB127" s="825"/>
      <c r="BC127" s="825"/>
      <c r="BD127" s="825"/>
      <c r="BE127" s="825"/>
      <c r="BF127" s="87"/>
      <c r="BG127" s="87"/>
      <c r="BH127" s="87"/>
      <c r="BI127" s="87"/>
      <c r="BJ127" s="87"/>
      <c r="BK127" s="87"/>
      <c r="BL127" s="87"/>
      <c r="BM127" s="87"/>
      <c r="BN127" s="87"/>
      <c r="BO127" s="87"/>
      <c r="BP127" s="87"/>
      <c r="BQ127" s="87"/>
      <c r="BR127" s="87"/>
      <c r="BS127" s="87"/>
      <c r="BT127" s="87"/>
      <c r="BU127" s="87"/>
      <c r="BV127" s="87"/>
      <c r="BW127" s="87"/>
      <c r="BX127" s="87"/>
      <c r="BY127" s="87"/>
      <c r="BZ127" s="87"/>
      <c r="CA127" s="87"/>
      <c r="CB127" s="87"/>
      <c r="CC127" s="87"/>
      <c r="CD127" s="87"/>
      <c r="CE127" s="87"/>
      <c r="CF127" s="87"/>
      <c r="CG127" s="87"/>
      <c r="CH127" s="87"/>
      <c r="CI127" s="87"/>
      <c r="CJ127" s="87"/>
      <c r="CK127" s="87"/>
      <c r="CL127" s="87"/>
      <c r="CM127" s="87"/>
      <c r="CN127" s="87"/>
      <c r="CO127" s="87"/>
      <c r="CP127" s="87"/>
      <c r="CQ127" s="87"/>
      <c r="CR127" s="87"/>
      <c r="CS127" s="87"/>
      <c r="CT127" s="87"/>
      <c r="CU127" s="87"/>
      <c r="CV127" s="87"/>
      <c r="CW127" s="87"/>
      <c r="CX127" s="87"/>
      <c r="CY127" s="87"/>
      <c r="CZ127" s="87"/>
      <c r="DA127" s="87"/>
      <c r="DB127" s="87"/>
      <c r="DC127" s="87"/>
      <c r="DD127" s="87"/>
      <c r="DE127" s="87"/>
      <c r="DF127" s="87"/>
      <c r="DG127" s="87"/>
      <c r="DH127" s="87"/>
      <c r="DI127" s="87"/>
      <c r="DJ127" s="87"/>
      <c r="DK127" s="87"/>
      <c r="DL127" s="87"/>
      <c r="DM127" s="87"/>
      <c r="DN127" s="87"/>
      <c r="DO127" s="87"/>
      <c r="DP127" s="87"/>
      <c r="DQ127" s="87"/>
      <c r="DR127" s="87"/>
      <c r="DS127" s="87"/>
      <c r="DT127" s="87"/>
      <c r="DU127" s="87"/>
      <c r="DV127" s="87"/>
      <c r="DW127" s="87"/>
      <c r="DX127" s="87"/>
      <c r="DY127" s="87"/>
      <c r="DZ127" s="87"/>
    </row>
    <row r="128" spans="2:130" ht="17.100000000000001" customHeight="1" x14ac:dyDescent="0.25">
      <c r="B128" s="87"/>
      <c r="C128" s="87"/>
      <c r="D128" s="87"/>
      <c r="E128" s="87"/>
      <c r="F128" s="87"/>
      <c r="G128" s="87"/>
      <c r="H128" s="113"/>
      <c r="I128" s="87"/>
      <c r="J128" s="87"/>
      <c r="K128" s="113"/>
      <c r="L128" s="87"/>
      <c r="M128" s="87"/>
      <c r="N128" s="87"/>
      <c r="O128" s="113"/>
      <c r="P128" s="125"/>
      <c r="Q128" s="125"/>
      <c r="R128" s="125"/>
      <c r="S128" s="125"/>
      <c r="T128" s="125"/>
      <c r="U128" s="87"/>
      <c r="V128" s="87"/>
      <c r="W128" s="825"/>
      <c r="X128" s="825"/>
      <c r="Y128" s="825"/>
      <c r="Z128" s="825"/>
      <c r="AA128" s="825"/>
      <c r="AB128" s="825"/>
      <c r="AC128" s="825"/>
      <c r="AD128" s="825"/>
      <c r="AE128" s="825"/>
      <c r="AF128" s="825"/>
      <c r="AG128" s="825"/>
      <c r="AH128" s="825"/>
      <c r="AI128" s="825"/>
      <c r="AJ128" s="825"/>
      <c r="AK128" s="825"/>
      <c r="AL128" s="825"/>
      <c r="AM128" s="825"/>
      <c r="AN128" s="825"/>
      <c r="AO128" s="825"/>
      <c r="AP128" s="825"/>
      <c r="AQ128" s="825"/>
      <c r="AR128" s="825"/>
      <c r="AS128" s="825"/>
      <c r="AT128" s="825"/>
      <c r="AU128" s="825"/>
      <c r="AV128" s="825"/>
      <c r="AW128" s="825"/>
      <c r="AX128" s="825"/>
      <c r="AY128" s="825"/>
      <c r="AZ128" s="825"/>
      <c r="BA128" s="825"/>
      <c r="BB128" s="825"/>
      <c r="BC128" s="825"/>
      <c r="BD128" s="825"/>
      <c r="BE128" s="825"/>
      <c r="BF128" s="87"/>
      <c r="BG128" s="87"/>
      <c r="BH128" s="87"/>
      <c r="BI128" s="87"/>
      <c r="BJ128" s="87"/>
      <c r="BK128" s="87"/>
      <c r="BL128" s="87"/>
      <c r="BM128" s="87"/>
      <c r="BN128" s="87"/>
      <c r="BO128" s="87"/>
      <c r="BP128" s="87"/>
      <c r="BQ128" s="87"/>
      <c r="BR128" s="87"/>
      <c r="BS128" s="87"/>
      <c r="BT128" s="87"/>
      <c r="BU128" s="87"/>
      <c r="BV128" s="87"/>
      <c r="BW128" s="87"/>
      <c r="BX128" s="87"/>
      <c r="BY128" s="87"/>
      <c r="BZ128" s="87"/>
      <c r="CA128" s="87"/>
      <c r="CB128" s="87"/>
      <c r="CC128" s="87"/>
      <c r="CD128" s="87"/>
      <c r="CE128" s="87"/>
      <c r="CF128" s="87"/>
      <c r="CG128" s="87"/>
      <c r="CH128" s="87"/>
      <c r="CI128" s="87"/>
      <c r="CJ128" s="87"/>
      <c r="CK128" s="87"/>
      <c r="CL128" s="87"/>
      <c r="CM128" s="87"/>
      <c r="CN128" s="87"/>
      <c r="CO128" s="87"/>
      <c r="CP128" s="87"/>
      <c r="CQ128" s="87"/>
      <c r="CR128" s="87"/>
      <c r="CS128" s="87"/>
      <c r="CT128" s="87"/>
      <c r="CU128" s="87"/>
      <c r="CV128" s="87"/>
      <c r="CW128" s="87"/>
      <c r="CX128" s="87"/>
      <c r="CY128" s="87"/>
      <c r="CZ128" s="87"/>
      <c r="DA128" s="87"/>
      <c r="DB128" s="87"/>
      <c r="DC128" s="87"/>
      <c r="DD128" s="87"/>
      <c r="DE128" s="87"/>
      <c r="DF128" s="87"/>
      <c r="DG128" s="87"/>
      <c r="DH128" s="87"/>
      <c r="DI128" s="87"/>
      <c r="DJ128" s="87"/>
      <c r="DK128" s="87"/>
      <c r="DL128" s="87"/>
      <c r="DM128" s="87"/>
      <c r="DN128" s="87"/>
      <c r="DO128" s="87"/>
      <c r="DP128" s="87"/>
      <c r="DQ128" s="87"/>
      <c r="DR128" s="87"/>
      <c r="DS128" s="87"/>
      <c r="DT128" s="87"/>
      <c r="DU128" s="87"/>
      <c r="DV128" s="87"/>
      <c r="DW128" s="87"/>
      <c r="DX128" s="87"/>
      <c r="DY128" s="87"/>
      <c r="DZ128" s="87"/>
    </row>
    <row r="129" spans="2:130" ht="17.100000000000001" customHeight="1" x14ac:dyDescent="0.25">
      <c r="B129" s="87"/>
      <c r="C129" s="87"/>
      <c r="D129" s="87"/>
      <c r="E129" s="87"/>
      <c r="F129" s="87"/>
      <c r="G129" s="87"/>
      <c r="H129" s="113"/>
      <c r="I129" s="87"/>
      <c r="J129" s="87"/>
      <c r="K129" s="113"/>
      <c r="L129" s="87"/>
      <c r="M129" s="87"/>
      <c r="N129" s="87"/>
      <c r="O129" s="113"/>
      <c r="P129" s="125"/>
      <c r="Q129" s="125"/>
      <c r="R129" s="125"/>
      <c r="S129" s="125"/>
      <c r="T129" s="125"/>
      <c r="U129" s="87"/>
      <c r="V129" s="87"/>
      <c r="W129" s="825"/>
      <c r="X129" s="825"/>
      <c r="Y129" s="825"/>
      <c r="Z129" s="825"/>
      <c r="AA129" s="825"/>
      <c r="AB129" s="825"/>
      <c r="AC129" s="825"/>
      <c r="AD129" s="825"/>
      <c r="AE129" s="825"/>
      <c r="AF129" s="825"/>
      <c r="AG129" s="825"/>
      <c r="AH129" s="825"/>
      <c r="AI129" s="825"/>
      <c r="AJ129" s="825"/>
      <c r="AK129" s="825"/>
      <c r="AL129" s="825"/>
      <c r="AM129" s="825"/>
      <c r="AN129" s="825"/>
      <c r="AO129" s="825"/>
      <c r="AP129" s="825"/>
      <c r="AQ129" s="825"/>
      <c r="AR129" s="825"/>
      <c r="AS129" s="825"/>
      <c r="AT129" s="825"/>
      <c r="AU129" s="825"/>
      <c r="AV129" s="825"/>
      <c r="AW129" s="825"/>
      <c r="AX129" s="825"/>
      <c r="AY129" s="825"/>
      <c r="AZ129" s="825"/>
      <c r="BA129" s="825"/>
      <c r="BB129" s="825"/>
      <c r="BC129" s="825"/>
      <c r="BD129" s="825"/>
      <c r="BE129" s="825"/>
      <c r="BF129" s="87"/>
      <c r="BG129" s="87"/>
      <c r="BH129" s="87"/>
      <c r="BI129" s="87"/>
      <c r="BJ129" s="87"/>
      <c r="BK129" s="87"/>
      <c r="BL129" s="87"/>
      <c r="BM129" s="87"/>
      <c r="BN129" s="87"/>
      <c r="BO129" s="87"/>
      <c r="BP129" s="87"/>
      <c r="BQ129" s="87"/>
      <c r="BR129" s="87"/>
      <c r="BS129" s="87"/>
      <c r="BT129" s="87"/>
      <c r="BU129" s="87"/>
      <c r="BV129" s="87"/>
      <c r="BW129" s="87"/>
      <c r="BX129" s="87"/>
      <c r="BY129" s="87"/>
      <c r="BZ129" s="87"/>
      <c r="CA129" s="87"/>
      <c r="CB129" s="87"/>
      <c r="CC129" s="87"/>
      <c r="CD129" s="87"/>
      <c r="CE129" s="87"/>
      <c r="CF129" s="87"/>
      <c r="CG129" s="87"/>
      <c r="CH129" s="87"/>
      <c r="CI129" s="87"/>
      <c r="CJ129" s="87"/>
      <c r="CK129" s="87"/>
      <c r="CL129" s="87"/>
      <c r="CM129" s="87"/>
      <c r="CN129" s="87"/>
      <c r="CO129" s="87"/>
      <c r="CP129" s="87"/>
      <c r="CQ129" s="87"/>
      <c r="CR129" s="87"/>
      <c r="CS129" s="87"/>
      <c r="CT129" s="87"/>
      <c r="CU129" s="87"/>
      <c r="CV129" s="87"/>
      <c r="CW129" s="87"/>
      <c r="CX129" s="87"/>
      <c r="CY129" s="87"/>
      <c r="CZ129" s="87"/>
      <c r="DA129" s="87"/>
      <c r="DB129" s="87"/>
      <c r="DC129" s="87"/>
      <c r="DD129" s="87"/>
      <c r="DE129" s="87"/>
      <c r="DF129" s="87"/>
      <c r="DG129" s="87"/>
      <c r="DH129" s="87"/>
      <c r="DI129" s="87"/>
      <c r="DJ129" s="87"/>
      <c r="DK129" s="87"/>
      <c r="DL129" s="87"/>
      <c r="DM129" s="87"/>
      <c r="DN129" s="87"/>
      <c r="DO129" s="87"/>
      <c r="DP129" s="87"/>
      <c r="DQ129" s="87"/>
      <c r="DR129" s="87"/>
      <c r="DS129" s="87"/>
      <c r="DT129" s="87"/>
      <c r="DU129" s="87"/>
      <c r="DV129" s="87"/>
      <c r="DW129" s="87"/>
      <c r="DX129" s="87"/>
      <c r="DY129" s="87"/>
      <c r="DZ129" s="87"/>
    </row>
    <row r="130" spans="2:130" ht="17.100000000000001" customHeight="1" x14ac:dyDescent="0.25">
      <c r="B130" s="87"/>
      <c r="C130" s="87"/>
      <c r="D130" s="87"/>
      <c r="E130" s="87"/>
      <c r="F130" s="87"/>
      <c r="G130" s="87"/>
      <c r="H130" s="113"/>
      <c r="I130" s="87"/>
      <c r="J130" s="87"/>
      <c r="K130" s="113"/>
      <c r="L130" s="87"/>
      <c r="M130" s="87"/>
      <c r="N130" s="87"/>
      <c r="O130" s="113"/>
      <c r="P130" s="125"/>
      <c r="Q130" s="125"/>
      <c r="R130" s="125"/>
      <c r="S130" s="125"/>
      <c r="T130" s="125"/>
      <c r="U130" s="87"/>
      <c r="V130" s="87"/>
      <c r="W130" s="825"/>
      <c r="X130" s="825"/>
      <c r="Y130" s="825"/>
      <c r="Z130" s="825"/>
      <c r="AA130" s="825"/>
      <c r="AB130" s="825"/>
      <c r="AC130" s="825"/>
      <c r="AD130" s="825"/>
      <c r="AE130" s="825"/>
      <c r="AF130" s="825"/>
      <c r="AG130" s="825"/>
      <c r="AH130" s="825"/>
      <c r="AI130" s="825"/>
      <c r="AJ130" s="825"/>
      <c r="AK130" s="825"/>
      <c r="AL130" s="825"/>
      <c r="AM130" s="825"/>
      <c r="AN130" s="825"/>
      <c r="AO130" s="825"/>
      <c r="AP130" s="825"/>
      <c r="AQ130" s="825"/>
      <c r="AR130" s="825"/>
      <c r="AS130" s="825"/>
      <c r="AT130" s="825"/>
      <c r="AU130" s="825"/>
      <c r="AV130" s="825"/>
      <c r="AW130" s="825"/>
      <c r="AX130" s="825"/>
      <c r="AY130" s="825"/>
      <c r="AZ130" s="825"/>
      <c r="BA130" s="825"/>
      <c r="BB130" s="825"/>
      <c r="BC130" s="825"/>
      <c r="BD130" s="825"/>
      <c r="BE130" s="825"/>
      <c r="BF130" s="87"/>
      <c r="BG130" s="87"/>
      <c r="BH130" s="87"/>
      <c r="BI130" s="87"/>
      <c r="BJ130" s="87"/>
      <c r="BK130" s="87"/>
      <c r="BL130" s="87"/>
      <c r="BM130" s="87"/>
      <c r="BN130" s="87"/>
      <c r="BO130" s="87"/>
      <c r="BP130" s="87"/>
      <c r="BQ130" s="87"/>
      <c r="BR130" s="87"/>
      <c r="BS130" s="87"/>
      <c r="BT130" s="87"/>
      <c r="BU130" s="87"/>
      <c r="BV130" s="87"/>
      <c r="BW130" s="87"/>
      <c r="BX130" s="87"/>
      <c r="BY130" s="87"/>
      <c r="BZ130" s="87"/>
      <c r="CA130" s="87"/>
      <c r="CB130" s="87"/>
      <c r="CC130" s="87"/>
      <c r="CD130" s="87"/>
      <c r="CE130" s="87"/>
      <c r="CF130" s="87"/>
      <c r="CG130" s="87"/>
      <c r="CH130" s="87"/>
      <c r="CI130" s="87"/>
      <c r="CJ130" s="87"/>
      <c r="CK130" s="87"/>
      <c r="CL130" s="87"/>
      <c r="CM130" s="87"/>
      <c r="CN130" s="87"/>
      <c r="CO130" s="87"/>
      <c r="CP130" s="87"/>
      <c r="CQ130" s="87"/>
      <c r="CR130" s="87"/>
      <c r="CS130" s="87"/>
      <c r="CT130" s="87"/>
      <c r="CU130" s="87"/>
      <c r="CV130" s="87"/>
      <c r="CW130" s="87"/>
      <c r="CX130" s="87"/>
      <c r="CY130" s="87"/>
      <c r="CZ130" s="87"/>
      <c r="DA130" s="87"/>
      <c r="DB130" s="87"/>
      <c r="DC130" s="87"/>
      <c r="DD130" s="87"/>
      <c r="DE130" s="87"/>
      <c r="DF130" s="87"/>
      <c r="DG130" s="87"/>
      <c r="DH130" s="87"/>
      <c r="DI130" s="87"/>
      <c r="DJ130" s="87"/>
      <c r="DK130" s="87"/>
      <c r="DL130" s="87"/>
      <c r="DM130" s="87"/>
      <c r="DN130" s="87"/>
      <c r="DO130" s="87"/>
      <c r="DP130" s="87"/>
      <c r="DQ130" s="87"/>
      <c r="DR130" s="87"/>
      <c r="DS130" s="87"/>
      <c r="DT130" s="87"/>
      <c r="DU130" s="87"/>
      <c r="DV130" s="87"/>
      <c r="DW130" s="87"/>
      <c r="DX130" s="87"/>
      <c r="DY130" s="87"/>
      <c r="DZ130" s="87"/>
    </row>
    <row r="131" spans="2:130" ht="17.100000000000001" customHeight="1" x14ac:dyDescent="0.25">
      <c r="B131" s="87"/>
      <c r="C131" s="87"/>
      <c r="D131" s="87"/>
      <c r="E131" s="87"/>
      <c r="F131" s="87"/>
      <c r="G131" s="87"/>
      <c r="H131" s="113"/>
      <c r="I131" s="87"/>
      <c r="J131" s="87"/>
      <c r="K131" s="113"/>
      <c r="L131" s="87"/>
      <c r="M131" s="87"/>
      <c r="N131" s="87"/>
      <c r="O131" s="113"/>
      <c r="P131" s="125"/>
      <c r="Q131" s="125"/>
      <c r="R131" s="125"/>
      <c r="S131" s="125"/>
      <c r="T131" s="125"/>
      <c r="U131" s="87"/>
      <c r="V131" s="87"/>
      <c r="W131" s="825"/>
      <c r="X131" s="825"/>
      <c r="Y131" s="825"/>
      <c r="Z131" s="825"/>
      <c r="AA131" s="825"/>
      <c r="AB131" s="825"/>
      <c r="AC131" s="825"/>
      <c r="AD131" s="825"/>
      <c r="AE131" s="825"/>
      <c r="AF131" s="825"/>
      <c r="AG131" s="825"/>
      <c r="AH131" s="825"/>
      <c r="AI131" s="825"/>
      <c r="AJ131" s="825"/>
      <c r="AK131" s="825"/>
      <c r="AL131" s="825"/>
      <c r="AM131" s="825"/>
      <c r="AN131" s="825"/>
      <c r="AO131" s="825"/>
      <c r="AP131" s="825"/>
      <c r="AQ131" s="825"/>
      <c r="AR131" s="825"/>
      <c r="AS131" s="825"/>
      <c r="AT131" s="825"/>
      <c r="AU131" s="825"/>
      <c r="AV131" s="825"/>
      <c r="AW131" s="825"/>
      <c r="AX131" s="825"/>
      <c r="AY131" s="825"/>
      <c r="AZ131" s="825"/>
      <c r="BA131" s="825"/>
      <c r="BB131" s="825"/>
      <c r="BC131" s="825"/>
      <c r="BD131" s="825"/>
      <c r="BE131" s="825"/>
      <c r="BF131" s="87"/>
      <c r="BG131" s="87"/>
      <c r="BH131" s="87"/>
      <c r="BI131" s="87"/>
      <c r="BJ131" s="87"/>
      <c r="BK131" s="87"/>
      <c r="BL131" s="87"/>
      <c r="BM131" s="87"/>
      <c r="BN131" s="87"/>
      <c r="BO131" s="87"/>
      <c r="BP131" s="87"/>
      <c r="BQ131" s="87"/>
      <c r="BR131" s="87"/>
      <c r="BS131" s="87"/>
      <c r="BT131" s="87"/>
      <c r="BU131" s="87"/>
      <c r="BV131" s="87"/>
      <c r="BW131" s="87"/>
      <c r="BX131" s="87"/>
      <c r="BY131" s="87"/>
      <c r="BZ131" s="87"/>
      <c r="CA131" s="87"/>
      <c r="CB131" s="87"/>
      <c r="CC131" s="87"/>
      <c r="CD131" s="87"/>
      <c r="CE131" s="87"/>
      <c r="CF131" s="87"/>
      <c r="CG131" s="87"/>
      <c r="CH131" s="87"/>
      <c r="CI131" s="87"/>
      <c r="CJ131" s="87"/>
      <c r="CK131" s="87"/>
      <c r="CL131" s="87"/>
      <c r="CM131" s="87"/>
      <c r="CN131" s="87"/>
      <c r="CO131" s="87"/>
      <c r="CP131" s="87"/>
      <c r="CQ131" s="87"/>
      <c r="CR131" s="87"/>
      <c r="CS131" s="87"/>
      <c r="CT131" s="87"/>
      <c r="CU131" s="87"/>
      <c r="CV131" s="87"/>
      <c r="CW131" s="87"/>
      <c r="CX131" s="87"/>
      <c r="CY131" s="87"/>
      <c r="CZ131" s="87"/>
      <c r="DA131" s="87"/>
      <c r="DB131" s="87"/>
      <c r="DC131" s="87"/>
      <c r="DD131" s="87"/>
      <c r="DE131" s="87"/>
      <c r="DF131" s="87"/>
      <c r="DG131" s="87"/>
      <c r="DH131" s="87"/>
      <c r="DI131" s="87"/>
      <c r="DJ131" s="87"/>
      <c r="DK131" s="87"/>
      <c r="DL131" s="87"/>
      <c r="DM131" s="87"/>
      <c r="DN131" s="87"/>
      <c r="DO131" s="87"/>
      <c r="DP131" s="87"/>
      <c r="DQ131" s="87"/>
      <c r="DR131" s="87"/>
      <c r="DS131" s="87"/>
      <c r="DT131" s="87"/>
      <c r="DU131" s="87"/>
      <c r="DV131" s="87"/>
      <c r="DW131" s="87"/>
      <c r="DX131" s="87"/>
      <c r="DY131" s="87"/>
      <c r="DZ131" s="87"/>
    </row>
    <row r="132" spans="2:130" ht="17.100000000000001" customHeight="1" x14ac:dyDescent="0.25">
      <c r="B132" s="87"/>
      <c r="C132" s="87"/>
      <c r="D132" s="87"/>
      <c r="E132" s="87"/>
      <c r="F132" s="87"/>
      <c r="G132" s="87"/>
      <c r="H132" s="113"/>
      <c r="I132" s="87"/>
      <c r="J132" s="87"/>
      <c r="K132" s="113"/>
      <c r="L132" s="87"/>
      <c r="M132" s="87"/>
      <c r="N132" s="87"/>
      <c r="O132" s="113"/>
      <c r="P132" s="125"/>
      <c r="Q132" s="125"/>
      <c r="R132" s="125"/>
      <c r="S132" s="125"/>
      <c r="T132" s="125"/>
      <c r="U132" s="87"/>
      <c r="V132" s="87"/>
      <c r="W132" s="825"/>
      <c r="X132" s="825"/>
      <c r="Y132" s="825"/>
      <c r="Z132" s="825"/>
      <c r="AA132" s="825"/>
      <c r="AB132" s="825"/>
      <c r="AC132" s="825"/>
      <c r="AD132" s="825"/>
      <c r="AE132" s="825"/>
      <c r="AF132" s="825"/>
      <c r="AG132" s="825"/>
      <c r="AH132" s="825"/>
      <c r="AI132" s="825"/>
      <c r="AJ132" s="825"/>
      <c r="AK132" s="825"/>
      <c r="AL132" s="825"/>
      <c r="AM132" s="825"/>
      <c r="AN132" s="825"/>
      <c r="AO132" s="825"/>
      <c r="AP132" s="825"/>
      <c r="AQ132" s="825"/>
      <c r="AR132" s="825"/>
      <c r="AS132" s="825"/>
      <c r="AT132" s="825"/>
      <c r="AU132" s="825"/>
      <c r="AV132" s="825"/>
      <c r="AW132" s="825"/>
      <c r="AX132" s="825"/>
      <c r="AY132" s="825"/>
      <c r="AZ132" s="825"/>
      <c r="BA132" s="825"/>
      <c r="BB132" s="825"/>
      <c r="BC132" s="825"/>
      <c r="BD132" s="825"/>
      <c r="BE132" s="825"/>
      <c r="BF132" s="87"/>
      <c r="BG132" s="87"/>
      <c r="BH132" s="87"/>
      <c r="BI132" s="87"/>
      <c r="BJ132" s="87"/>
      <c r="BK132" s="87"/>
      <c r="BL132" s="87"/>
      <c r="BM132" s="87"/>
      <c r="BN132" s="87"/>
      <c r="BO132" s="87"/>
      <c r="BP132" s="87"/>
      <c r="BQ132" s="87"/>
      <c r="BR132" s="87"/>
      <c r="BS132" s="87"/>
      <c r="BT132" s="87"/>
      <c r="BU132" s="87"/>
      <c r="BV132" s="87"/>
      <c r="BW132" s="87"/>
      <c r="BX132" s="87"/>
      <c r="BY132" s="87"/>
      <c r="BZ132" s="87"/>
      <c r="CA132" s="87"/>
      <c r="CB132" s="87"/>
      <c r="CC132" s="87"/>
      <c r="CD132" s="87"/>
      <c r="CE132" s="87"/>
      <c r="CF132" s="87"/>
      <c r="CG132" s="87"/>
      <c r="CH132" s="87"/>
      <c r="CI132" s="87"/>
      <c r="CJ132" s="87"/>
      <c r="CK132" s="87"/>
      <c r="CL132" s="87"/>
      <c r="CM132" s="87"/>
      <c r="CN132" s="87"/>
      <c r="CO132" s="87"/>
      <c r="CP132" s="87"/>
      <c r="CQ132" s="87"/>
      <c r="CR132" s="87"/>
      <c r="CS132" s="87"/>
      <c r="CT132" s="87"/>
      <c r="CU132" s="87"/>
      <c r="CV132" s="87"/>
      <c r="CW132" s="87"/>
      <c r="CX132" s="87"/>
      <c r="CY132" s="87"/>
      <c r="CZ132" s="87"/>
      <c r="DA132" s="87"/>
      <c r="DB132" s="87"/>
      <c r="DC132" s="87"/>
      <c r="DD132" s="87"/>
      <c r="DE132" s="87"/>
      <c r="DF132" s="87"/>
      <c r="DG132" s="87"/>
      <c r="DH132" s="87"/>
      <c r="DI132" s="87"/>
      <c r="DJ132" s="87"/>
      <c r="DK132" s="87"/>
      <c r="DL132" s="87"/>
      <c r="DM132" s="87"/>
      <c r="DN132" s="87"/>
      <c r="DO132" s="87"/>
      <c r="DP132" s="87"/>
      <c r="DQ132" s="87"/>
      <c r="DR132" s="87"/>
      <c r="DS132" s="87"/>
      <c r="DT132" s="87"/>
      <c r="DU132" s="87"/>
      <c r="DV132" s="87"/>
      <c r="DW132" s="87"/>
      <c r="DX132" s="87"/>
      <c r="DY132" s="87"/>
      <c r="DZ132" s="87"/>
    </row>
    <row r="133" spans="2:130" ht="17.100000000000001" customHeight="1" x14ac:dyDescent="0.25">
      <c r="B133" s="87"/>
      <c r="C133" s="87"/>
      <c r="D133" s="87"/>
      <c r="E133" s="87"/>
      <c r="F133" s="87"/>
      <c r="G133" s="87"/>
      <c r="H133" s="113"/>
      <c r="I133" s="87"/>
      <c r="J133" s="87"/>
      <c r="K133" s="113"/>
      <c r="L133" s="87"/>
      <c r="M133" s="87"/>
      <c r="N133" s="87"/>
      <c r="O133" s="113"/>
      <c r="P133" s="125"/>
      <c r="Q133" s="125"/>
      <c r="R133" s="125"/>
      <c r="S133" s="125"/>
      <c r="T133" s="125"/>
      <c r="U133" s="87"/>
      <c r="V133" s="87"/>
      <c r="W133" s="825"/>
      <c r="X133" s="825"/>
      <c r="Y133" s="825"/>
      <c r="Z133" s="825"/>
      <c r="AA133" s="825"/>
      <c r="AB133" s="825"/>
      <c r="AC133" s="825"/>
      <c r="AD133" s="825"/>
      <c r="AE133" s="825"/>
      <c r="AF133" s="825"/>
      <c r="AG133" s="825"/>
      <c r="AH133" s="825"/>
      <c r="AI133" s="825"/>
      <c r="AJ133" s="825"/>
      <c r="AK133" s="825"/>
      <c r="AL133" s="825"/>
      <c r="AM133" s="825"/>
      <c r="AN133" s="825"/>
      <c r="AO133" s="825"/>
      <c r="AP133" s="825"/>
      <c r="AQ133" s="825"/>
      <c r="AR133" s="825"/>
      <c r="AS133" s="825"/>
      <c r="AT133" s="825"/>
      <c r="AU133" s="825"/>
      <c r="AV133" s="825"/>
      <c r="AW133" s="825"/>
      <c r="AX133" s="825"/>
      <c r="AY133" s="825"/>
      <c r="AZ133" s="825"/>
      <c r="BA133" s="825"/>
      <c r="BB133" s="825"/>
      <c r="BC133" s="825"/>
      <c r="BD133" s="825"/>
      <c r="BE133" s="825"/>
      <c r="BF133" s="87"/>
      <c r="BG133" s="87"/>
      <c r="BH133" s="87"/>
      <c r="BI133" s="87"/>
      <c r="BJ133" s="87"/>
      <c r="BK133" s="87"/>
      <c r="BL133" s="87"/>
      <c r="BM133" s="87"/>
      <c r="BN133" s="87"/>
      <c r="BO133" s="87"/>
      <c r="BP133" s="87"/>
      <c r="BQ133" s="87"/>
      <c r="BR133" s="87"/>
      <c r="BS133" s="87"/>
      <c r="BT133" s="87"/>
      <c r="BU133" s="87"/>
      <c r="BV133" s="87"/>
      <c r="BW133" s="87"/>
      <c r="BX133" s="87"/>
      <c r="BY133" s="87"/>
      <c r="BZ133" s="87"/>
      <c r="CA133" s="87"/>
      <c r="CB133" s="87"/>
      <c r="CC133" s="87"/>
      <c r="CD133" s="87"/>
      <c r="CE133" s="87"/>
      <c r="CF133" s="87"/>
      <c r="CG133" s="87"/>
      <c r="CH133" s="87"/>
      <c r="CI133" s="87"/>
      <c r="CJ133" s="87"/>
      <c r="CK133" s="87"/>
      <c r="CL133" s="87"/>
      <c r="CM133" s="87"/>
      <c r="CN133" s="87"/>
      <c r="CO133" s="87"/>
      <c r="CP133" s="87"/>
      <c r="CQ133" s="87"/>
      <c r="CR133" s="87"/>
      <c r="CS133" s="87"/>
      <c r="CT133" s="87"/>
      <c r="CU133" s="87"/>
      <c r="CV133" s="87"/>
      <c r="CW133" s="87"/>
      <c r="CX133" s="87"/>
      <c r="CY133" s="87"/>
      <c r="CZ133" s="87"/>
      <c r="DA133" s="87"/>
      <c r="DB133" s="87"/>
      <c r="DC133" s="87"/>
      <c r="DD133" s="87"/>
      <c r="DE133" s="87"/>
      <c r="DF133" s="87"/>
      <c r="DG133" s="87"/>
      <c r="DH133" s="87"/>
      <c r="DI133" s="87"/>
      <c r="DJ133" s="87"/>
      <c r="DK133" s="87"/>
      <c r="DL133" s="87"/>
      <c r="DM133" s="87"/>
      <c r="DN133" s="87"/>
      <c r="DO133" s="87"/>
      <c r="DP133" s="87"/>
      <c r="DQ133" s="87"/>
      <c r="DR133" s="87"/>
      <c r="DS133" s="87"/>
      <c r="DT133" s="87"/>
      <c r="DU133" s="87"/>
      <c r="DV133" s="87"/>
      <c r="DW133" s="87"/>
      <c r="DX133" s="87"/>
      <c r="DY133" s="87"/>
      <c r="DZ133" s="87"/>
    </row>
    <row r="134" spans="2:130" ht="17.100000000000001" customHeight="1" x14ac:dyDescent="0.25">
      <c r="B134" s="87"/>
      <c r="C134" s="87"/>
      <c r="D134" s="87"/>
      <c r="E134" s="87"/>
      <c r="F134" s="87"/>
      <c r="G134" s="87"/>
      <c r="H134" s="113"/>
      <c r="I134" s="87"/>
      <c r="J134" s="87"/>
      <c r="K134" s="113"/>
      <c r="L134" s="87"/>
      <c r="M134" s="87"/>
      <c r="N134" s="87"/>
      <c r="O134" s="113"/>
      <c r="P134" s="125"/>
      <c r="Q134" s="125"/>
      <c r="R134" s="125"/>
      <c r="S134" s="125"/>
      <c r="T134" s="125"/>
      <c r="U134" s="87"/>
      <c r="V134" s="87"/>
      <c r="W134" s="825"/>
      <c r="X134" s="825"/>
      <c r="Y134" s="825"/>
      <c r="Z134" s="825"/>
      <c r="AA134" s="825"/>
      <c r="AB134" s="825"/>
      <c r="AC134" s="825"/>
      <c r="AD134" s="825"/>
      <c r="AE134" s="825"/>
      <c r="AF134" s="825"/>
      <c r="AG134" s="825"/>
      <c r="AH134" s="825"/>
      <c r="AI134" s="825"/>
      <c r="AJ134" s="825"/>
      <c r="AK134" s="825"/>
      <c r="AL134" s="825"/>
      <c r="AM134" s="825"/>
      <c r="AN134" s="825"/>
      <c r="AO134" s="825"/>
      <c r="AP134" s="825"/>
      <c r="AQ134" s="825"/>
      <c r="AR134" s="825"/>
      <c r="AS134" s="825"/>
      <c r="AT134" s="825"/>
      <c r="AU134" s="825"/>
      <c r="AV134" s="825"/>
      <c r="AW134" s="825"/>
      <c r="AX134" s="825"/>
      <c r="AY134" s="825"/>
      <c r="AZ134" s="825"/>
      <c r="BA134" s="825"/>
      <c r="BB134" s="825"/>
      <c r="BC134" s="825"/>
      <c r="BD134" s="825"/>
      <c r="BE134" s="825"/>
      <c r="BF134" s="87"/>
      <c r="BG134" s="87"/>
      <c r="BH134" s="87"/>
      <c r="BI134" s="87"/>
      <c r="BJ134" s="87"/>
      <c r="BK134" s="87"/>
      <c r="BL134" s="87"/>
      <c r="BM134" s="87"/>
      <c r="BN134" s="87"/>
      <c r="BO134" s="87"/>
      <c r="BP134" s="87"/>
      <c r="BQ134" s="87"/>
      <c r="BR134" s="87"/>
      <c r="BS134" s="87"/>
      <c r="BT134" s="87"/>
      <c r="BU134" s="87"/>
      <c r="BV134" s="87"/>
      <c r="BW134" s="87"/>
      <c r="BX134" s="87"/>
      <c r="BY134" s="87"/>
      <c r="BZ134" s="87"/>
      <c r="CA134" s="87"/>
      <c r="CB134" s="87"/>
      <c r="CC134" s="87"/>
      <c r="CD134" s="87"/>
      <c r="CE134" s="87"/>
      <c r="CF134" s="87"/>
      <c r="CG134" s="87"/>
      <c r="CH134" s="87"/>
      <c r="CI134" s="87"/>
      <c r="CJ134" s="87"/>
      <c r="CK134" s="87"/>
      <c r="CL134" s="87"/>
      <c r="CM134" s="87"/>
      <c r="CN134" s="87"/>
      <c r="CO134" s="87"/>
      <c r="CP134" s="87"/>
      <c r="CQ134" s="87"/>
      <c r="CR134" s="87"/>
      <c r="CS134" s="87"/>
      <c r="CT134" s="87"/>
      <c r="CU134" s="87"/>
      <c r="CV134" s="87"/>
      <c r="CW134" s="87"/>
      <c r="CX134" s="87"/>
      <c r="CY134" s="87"/>
      <c r="CZ134" s="87"/>
      <c r="DA134" s="87"/>
      <c r="DB134" s="87"/>
      <c r="DC134" s="87"/>
      <c r="DD134" s="87"/>
      <c r="DE134" s="87"/>
      <c r="DF134" s="87"/>
      <c r="DG134" s="87"/>
      <c r="DH134" s="87"/>
      <c r="DI134" s="87"/>
      <c r="DJ134" s="87"/>
      <c r="DK134" s="87"/>
      <c r="DL134" s="87"/>
      <c r="DM134" s="87"/>
      <c r="DN134" s="87"/>
      <c r="DO134" s="87"/>
      <c r="DP134" s="87"/>
      <c r="DQ134" s="87"/>
      <c r="DR134" s="87"/>
      <c r="DS134" s="87"/>
      <c r="DT134" s="87"/>
      <c r="DU134" s="87"/>
      <c r="DV134" s="87"/>
      <c r="DW134" s="87"/>
      <c r="DX134" s="87"/>
      <c r="DY134" s="87"/>
      <c r="DZ134" s="87"/>
    </row>
    <row r="135" spans="2:130" ht="17.100000000000001" customHeight="1" x14ac:dyDescent="0.25">
      <c r="B135" s="87"/>
      <c r="C135" s="87"/>
      <c r="D135" s="87"/>
      <c r="E135" s="87"/>
      <c r="F135" s="87"/>
      <c r="G135" s="87"/>
      <c r="H135" s="113"/>
      <c r="I135" s="87"/>
      <c r="J135" s="87"/>
      <c r="K135" s="113"/>
      <c r="L135" s="87"/>
      <c r="M135" s="87"/>
      <c r="N135" s="87"/>
      <c r="O135" s="113"/>
      <c r="P135" s="125"/>
      <c r="Q135" s="125"/>
      <c r="R135" s="125"/>
      <c r="S135" s="125"/>
      <c r="T135" s="125"/>
      <c r="U135" s="87"/>
      <c r="V135" s="87"/>
      <c r="W135" s="825"/>
      <c r="X135" s="825"/>
      <c r="Y135" s="825"/>
      <c r="Z135" s="825"/>
      <c r="AA135" s="825"/>
      <c r="AB135" s="825"/>
      <c r="AC135" s="825"/>
      <c r="AD135" s="825"/>
      <c r="AE135" s="825"/>
      <c r="AF135" s="825"/>
      <c r="AG135" s="825"/>
      <c r="AH135" s="825"/>
      <c r="AI135" s="825"/>
      <c r="AJ135" s="825"/>
      <c r="AK135" s="825"/>
      <c r="AL135" s="825"/>
      <c r="AM135" s="825"/>
      <c r="AN135" s="825"/>
      <c r="AO135" s="825"/>
      <c r="AP135" s="825"/>
      <c r="AQ135" s="825"/>
      <c r="AR135" s="825"/>
      <c r="AS135" s="825"/>
      <c r="AT135" s="825"/>
      <c r="AU135" s="825"/>
      <c r="AV135" s="825"/>
      <c r="AW135" s="825"/>
      <c r="AX135" s="825"/>
      <c r="AY135" s="825"/>
      <c r="AZ135" s="825"/>
      <c r="BA135" s="825"/>
      <c r="BB135" s="825"/>
      <c r="BC135" s="825"/>
      <c r="BD135" s="825"/>
      <c r="BE135" s="825"/>
      <c r="BF135" s="87"/>
      <c r="BG135" s="87"/>
      <c r="BH135" s="87"/>
      <c r="BI135" s="87"/>
      <c r="BJ135" s="87"/>
      <c r="BK135" s="87"/>
      <c r="BL135" s="87"/>
      <c r="BM135" s="87"/>
      <c r="BN135" s="87"/>
      <c r="BO135" s="87"/>
      <c r="BP135" s="87"/>
      <c r="BQ135" s="87"/>
      <c r="BR135" s="87"/>
      <c r="BS135" s="87"/>
      <c r="BT135" s="87"/>
      <c r="BU135" s="87"/>
      <c r="BV135" s="87"/>
      <c r="BW135" s="87"/>
      <c r="BX135" s="87"/>
      <c r="BY135" s="87"/>
      <c r="BZ135" s="87"/>
      <c r="CA135" s="87"/>
      <c r="CB135" s="87"/>
      <c r="CC135" s="87"/>
      <c r="CD135" s="87"/>
      <c r="CE135" s="87"/>
      <c r="CF135" s="87"/>
      <c r="CG135" s="87"/>
      <c r="CH135" s="87"/>
      <c r="CI135" s="87"/>
      <c r="CJ135" s="87"/>
      <c r="CK135" s="87"/>
      <c r="CL135" s="87"/>
      <c r="CM135" s="87"/>
      <c r="CN135" s="87"/>
      <c r="CO135" s="87"/>
      <c r="CP135" s="87"/>
      <c r="CQ135" s="87"/>
      <c r="CR135" s="87"/>
      <c r="CS135" s="87"/>
      <c r="CT135" s="87"/>
      <c r="CU135" s="87"/>
      <c r="CV135" s="87"/>
      <c r="CW135" s="87"/>
      <c r="CX135" s="87"/>
      <c r="CY135" s="87"/>
      <c r="CZ135" s="87"/>
      <c r="DA135" s="87"/>
      <c r="DB135" s="87"/>
      <c r="DC135" s="87"/>
      <c r="DD135" s="87"/>
      <c r="DE135" s="87"/>
      <c r="DF135" s="87"/>
      <c r="DG135" s="87"/>
      <c r="DH135" s="87"/>
      <c r="DI135" s="87"/>
      <c r="DJ135" s="87"/>
      <c r="DK135" s="87"/>
      <c r="DL135" s="87"/>
      <c r="DM135" s="87"/>
      <c r="DN135" s="87"/>
      <c r="DO135" s="87"/>
      <c r="DP135" s="87"/>
      <c r="DQ135" s="87"/>
      <c r="DR135" s="87"/>
      <c r="DS135" s="87"/>
      <c r="DT135" s="87"/>
      <c r="DU135" s="87"/>
      <c r="DV135" s="87"/>
      <c r="DW135" s="87"/>
      <c r="DX135" s="87"/>
      <c r="DY135" s="87"/>
      <c r="DZ135" s="87"/>
    </row>
    <row r="136" spans="2:130" ht="17.100000000000001" customHeight="1" x14ac:dyDescent="0.25">
      <c r="B136" s="87"/>
      <c r="C136" s="87"/>
      <c r="D136" s="87"/>
      <c r="E136" s="87"/>
      <c r="F136" s="87"/>
      <c r="G136" s="87"/>
      <c r="H136" s="113"/>
      <c r="I136" s="87"/>
      <c r="J136" s="87"/>
      <c r="K136" s="113"/>
      <c r="L136" s="87"/>
      <c r="M136" s="87"/>
      <c r="N136" s="87"/>
      <c r="O136" s="113"/>
      <c r="P136" s="125"/>
      <c r="Q136" s="125"/>
      <c r="R136" s="125"/>
      <c r="S136" s="125"/>
      <c r="T136" s="125"/>
      <c r="U136" s="87"/>
      <c r="V136" s="87"/>
      <c r="W136" s="825"/>
      <c r="X136" s="825"/>
      <c r="Y136" s="825"/>
      <c r="Z136" s="825"/>
      <c r="AA136" s="825"/>
      <c r="AB136" s="825"/>
      <c r="AC136" s="825"/>
      <c r="AD136" s="825"/>
      <c r="AE136" s="825"/>
      <c r="AF136" s="825"/>
      <c r="AG136" s="825"/>
      <c r="AH136" s="825"/>
      <c r="AI136" s="825"/>
      <c r="AJ136" s="825"/>
      <c r="AK136" s="825"/>
      <c r="AL136" s="825"/>
      <c r="AM136" s="825"/>
      <c r="AN136" s="825"/>
      <c r="AO136" s="825"/>
      <c r="AP136" s="825"/>
      <c r="AQ136" s="825"/>
      <c r="AR136" s="825"/>
      <c r="AS136" s="825"/>
      <c r="AT136" s="825"/>
      <c r="AU136" s="825"/>
      <c r="AV136" s="825"/>
      <c r="AW136" s="825"/>
      <c r="AX136" s="825"/>
      <c r="AY136" s="825"/>
      <c r="AZ136" s="825"/>
      <c r="BA136" s="825"/>
      <c r="BB136" s="825"/>
      <c r="BC136" s="825"/>
      <c r="BD136" s="825"/>
      <c r="BE136" s="825"/>
      <c r="BF136" s="87"/>
      <c r="BG136" s="87"/>
      <c r="BH136" s="87"/>
      <c r="BI136" s="87"/>
      <c r="BJ136" s="87"/>
      <c r="BK136" s="87"/>
      <c r="BL136" s="87"/>
      <c r="BM136" s="87"/>
      <c r="BN136" s="87"/>
      <c r="BO136" s="87"/>
      <c r="BP136" s="87"/>
      <c r="BQ136" s="87"/>
      <c r="BR136" s="87"/>
      <c r="BS136" s="87"/>
      <c r="BT136" s="87"/>
      <c r="BU136" s="87"/>
      <c r="BV136" s="87"/>
      <c r="BW136" s="87"/>
      <c r="BX136" s="87"/>
      <c r="BY136" s="87"/>
      <c r="BZ136" s="87"/>
      <c r="CA136" s="87"/>
      <c r="CB136" s="87"/>
      <c r="CC136" s="87"/>
      <c r="CD136" s="87"/>
      <c r="CE136" s="87"/>
      <c r="CF136" s="87"/>
      <c r="CG136" s="87"/>
      <c r="CH136" s="87"/>
      <c r="CI136" s="87"/>
      <c r="CJ136" s="87"/>
      <c r="CK136" s="87"/>
      <c r="CL136" s="87"/>
      <c r="CM136" s="87"/>
      <c r="CN136" s="87"/>
      <c r="CO136" s="87"/>
      <c r="CP136" s="87"/>
      <c r="CQ136" s="87"/>
      <c r="CR136" s="87"/>
      <c r="CS136" s="87"/>
      <c r="CT136" s="87"/>
      <c r="CU136" s="87"/>
      <c r="CV136" s="87"/>
      <c r="CW136" s="87"/>
      <c r="CX136" s="87"/>
      <c r="CY136" s="87"/>
      <c r="CZ136" s="87"/>
      <c r="DA136" s="87"/>
      <c r="DB136" s="87"/>
      <c r="DC136" s="87"/>
      <c r="DD136" s="87"/>
      <c r="DE136" s="87"/>
      <c r="DF136" s="87"/>
      <c r="DG136" s="87"/>
      <c r="DH136" s="87"/>
      <c r="DI136" s="87"/>
      <c r="DJ136" s="87"/>
      <c r="DK136" s="87"/>
      <c r="DL136" s="87"/>
      <c r="DM136" s="87"/>
      <c r="DN136" s="87"/>
      <c r="DO136" s="87"/>
      <c r="DP136" s="87"/>
      <c r="DQ136" s="87"/>
      <c r="DR136" s="87"/>
      <c r="DS136" s="87"/>
      <c r="DT136" s="87"/>
      <c r="DU136" s="87"/>
      <c r="DV136" s="87"/>
      <c r="DW136" s="87"/>
      <c r="DX136" s="87"/>
      <c r="DY136" s="87"/>
      <c r="DZ136" s="87"/>
    </row>
    <row r="137" spans="2:130" ht="17.100000000000001" customHeight="1" x14ac:dyDescent="0.25">
      <c r="B137" s="87"/>
      <c r="C137" s="87"/>
      <c r="D137" s="87"/>
      <c r="E137" s="87"/>
      <c r="F137" s="87"/>
      <c r="G137" s="87"/>
      <c r="H137" s="113"/>
      <c r="I137" s="87"/>
      <c r="J137" s="87"/>
      <c r="K137" s="113"/>
      <c r="L137" s="87"/>
      <c r="M137" s="87"/>
      <c r="N137" s="87"/>
      <c r="O137" s="113"/>
      <c r="P137" s="125"/>
      <c r="Q137" s="125"/>
      <c r="R137" s="125"/>
      <c r="S137" s="125"/>
      <c r="T137" s="125"/>
      <c r="U137" s="87"/>
      <c r="V137" s="87"/>
      <c r="W137" s="825"/>
      <c r="X137" s="825"/>
      <c r="Y137" s="825"/>
      <c r="Z137" s="825"/>
      <c r="AA137" s="825"/>
      <c r="AB137" s="825"/>
      <c r="AC137" s="825"/>
      <c r="AD137" s="825"/>
      <c r="AE137" s="825"/>
      <c r="AF137" s="825"/>
      <c r="AG137" s="825"/>
      <c r="AH137" s="825"/>
      <c r="AI137" s="825"/>
      <c r="AJ137" s="825"/>
      <c r="AK137" s="825"/>
      <c r="AL137" s="825"/>
      <c r="AM137" s="825"/>
      <c r="AN137" s="825"/>
      <c r="AO137" s="825"/>
      <c r="AP137" s="825"/>
      <c r="AQ137" s="825"/>
      <c r="AR137" s="825"/>
      <c r="AS137" s="825"/>
      <c r="AT137" s="825"/>
      <c r="AU137" s="825"/>
      <c r="AV137" s="825"/>
      <c r="AW137" s="825"/>
      <c r="AX137" s="825"/>
      <c r="AY137" s="825"/>
      <c r="AZ137" s="825"/>
      <c r="BA137" s="825"/>
      <c r="BB137" s="825"/>
      <c r="BC137" s="825"/>
      <c r="BD137" s="825"/>
      <c r="BE137" s="825"/>
      <c r="BF137" s="87"/>
      <c r="BG137" s="87"/>
      <c r="BH137" s="87"/>
      <c r="BI137" s="87"/>
      <c r="BJ137" s="87"/>
      <c r="BK137" s="87"/>
      <c r="BL137" s="87"/>
      <c r="BM137" s="87"/>
      <c r="BN137" s="87"/>
      <c r="BO137" s="87"/>
      <c r="BP137" s="87"/>
      <c r="BQ137" s="87"/>
      <c r="BR137" s="87"/>
      <c r="BS137" s="87"/>
      <c r="BT137" s="87"/>
      <c r="BU137" s="87"/>
      <c r="BV137" s="87"/>
      <c r="BW137" s="87"/>
      <c r="BX137" s="87"/>
      <c r="BY137" s="87"/>
      <c r="BZ137" s="87"/>
      <c r="CA137" s="87"/>
      <c r="CB137" s="87"/>
      <c r="CC137" s="87"/>
      <c r="CD137" s="87"/>
      <c r="CE137" s="87"/>
      <c r="CF137" s="87"/>
      <c r="CG137" s="87"/>
      <c r="CH137" s="87"/>
      <c r="CI137" s="87"/>
      <c r="CJ137" s="87"/>
      <c r="CK137" s="87"/>
      <c r="CL137" s="87"/>
      <c r="CM137" s="87"/>
      <c r="CN137" s="87"/>
      <c r="CO137" s="87"/>
      <c r="CP137" s="87"/>
      <c r="CQ137" s="87"/>
      <c r="CR137" s="87"/>
      <c r="CS137" s="87"/>
      <c r="CT137" s="87"/>
      <c r="CU137" s="87"/>
      <c r="CV137" s="87"/>
      <c r="CW137" s="87"/>
      <c r="CX137" s="87"/>
      <c r="CY137" s="87"/>
      <c r="CZ137" s="87"/>
      <c r="DA137" s="87"/>
      <c r="DB137" s="87"/>
      <c r="DC137" s="87"/>
      <c r="DD137" s="87"/>
      <c r="DE137" s="87"/>
      <c r="DF137" s="87"/>
      <c r="DG137" s="87"/>
      <c r="DH137" s="87"/>
      <c r="DI137" s="87"/>
      <c r="DJ137" s="87"/>
      <c r="DK137" s="87"/>
      <c r="DL137" s="87"/>
      <c r="DM137" s="87"/>
      <c r="DN137" s="87"/>
      <c r="DO137" s="87"/>
      <c r="DP137" s="87"/>
      <c r="DQ137" s="87"/>
      <c r="DR137" s="87"/>
      <c r="DS137" s="87"/>
      <c r="DT137" s="87"/>
      <c r="DU137" s="87"/>
      <c r="DV137" s="87"/>
      <c r="DW137" s="87"/>
      <c r="DX137" s="87"/>
      <c r="DY137" s="87"/>
      <c r="DZ137" s="87"/>
    </row>
    <row r="138" spans="2:130" ht="17.100000000000001" customHeight="1" x14ac:dyDescent="0.25">
      <c r="B138" s="87"/>
      <c r="C138" s="87"/>
      <c r="D138" s="87"/>
      <c r="E138" s="87"/>
      <c r="F138" s="87"/>
      <c r="G138" s="87"/>
      <c r="H138" s="113"/>
      <c r="I138" s="87"/>
      <c r="J138" s="87"/>
      <c r="K138" s="113"/>
      <c r="L138" s="87"/>
      <c r="M138" s="87"/>
      <c r="N138" s="87"/>
      <c r="O138" s="113"/>
      <c r="P138" s="125"/>
      <c r="Q138" s="125"/>
      <c r="R138" s="125"/>
      <c r="S138" s="125"/>
      <c r="T138" s="125"/>
      <c r="U138" s="87"/>
      <c r="V138" s="87"/>
      <c r="W138" s="825"/>
      <c r="X138" s="825"/>
      <c r="Y138" s="825"/>
      <c r="Z138" s="825"/>
      <c r="AA138" s="825"/>
      <c r="AB138" s="825"/>
      <c r="AC138" s="825"/>
      <c r="AD138" s="825"/>
      <c r="AE138" s="825"/>
      <c r="AF138" s="825"/>
      <c r="AG138" s="825"/>
      <c r="AH138" s="825"/>
      <c r="AI138" s="825"/>
      <c r="AJ138" s="825"/>
      <c r="AK138" s="825"/>
      <c r="AL138" s="825"/>
      <c r="AM138" s="825"/>
      <c r="AN138" s="825"/>
      <c r="AO138" s="825"/>
      <c r="AP138" s="825"/>
      <c r="AQ138" s="825"/>
      <c r="AR138" s="825"/>
      <c r="AS138" s="825"/>
      <c r="AT138" s="825"/>
      <c r="AU138" s="825"/>
      <c r="AV138" s="825"/>
      <c r="AW138" s="825"/>
      <c r="AX138" s="825"/>
      <c r="AY138" s="825"/>
      <c r="AZ138" s="825"/>
      <c r="BA138" s="825"/>
      <c r="BB138" s="825"/>
      <c r="BC138" s="825"/>
      <c r="BD138" s="825"/>
      <c r="BE138" s="825"/>
      <c r="BF138" s="87"/>
      <c r="BG138" s="87"/>
      <c r="BH138" s="87"/>
      <c r="BI138" s="87"/>
      <c r="BJ138" s="87"/>
      <c r="BK138" s="87"/>
      <c r="BL138" s="87"/>
      <c r="BM138" s="87"/>
      <c r="BN138" s="87"/>
      <c r="BO138" s="87"/>
      <c r="BP138" s="87"/>
      <c r="BQ138" s="87"/>
      <c r="BR138" s="87"/>
      <c r="BS138" s="87"/>
      <c r="BT138" s="87"/>
      <c r="BU138" s="87"/>
      <c r="BV138" s="87"/>
      <c r="BW138" s="87"/>
      <c r="BX138" s="87"/>
      <c r="BY138" s="87"/>
      <c r="BZ138" s="87"/>
      <c r="CA138" s="87"/>
      <c r="CB138" s="87"/>
      <c r="CC138" s="87"/>
      <c r="CD138" s="87"/>
      <c r="CE138" s="87"/>
      <c r="CF138" s="87"/>
      <c r="CG138" s="87"/>
      <c r="CH138" s="87"/>
      <c r="CI138" s="87"/>
      <c r="CJ138" s="87"/>
      <c r="CK138" s="87"/>
      <c r="CL138" s="87"/>
      <c r="CM138" s="87"/>
      <c r="CN138" s="87"/>
      <c r="CO138" s="87"/>
      <c r="CP138" s="87"/>
      <c r="CQ138" s="87"/>
      <c r="CR138" s="87"/>
      <c r="CS138" s="87"/>
      <c r="CT138" s="87"/>
      <c r="CU138" s="87"/>
      <c r="CV138" s="87"/>
      <c r="CW138" s="87"/>
      <c r="CX138" s="87"/>
      <c r="CY138" s="87"/>
      <c r="CZ138" s="87"/>
      <c r="DA138" s="87"/>
      <c r="DB138" s="87"/>
      <c r="DC138" s="87"/>
      <c r="DD138" s="87"/>
      <c r="DE138" s="87"/>
      <c r="DF138" s="87"/>
      <c r="DG138" s="87"/>
      <c r="DH138" s="87"/>
      <c r="DI138" s="87"/>
      <c r="DJ138" s="87"/>
      <c r="DK138" s="87"/>
      <c r="DL138" s="87"/>
      <c r="DM138" s="87"/>
      <c r="DN138" s="87"/>
      <c r="DO138" s="87"/>
      <c r="DP138" s="87"/>
      <c r="DQ138" s="87"/>
      <c r="DR138" s="87"/>
      <c r="DS138" s="87"/>
      <c r="DT138" s="87"/>
      <c r="DU138" s="87"/>
      <c r="DV138" s="87"/>
      <c r="DW138" s="87"/>
      <c r="DX138" s="87"/>
      <c r="DY138" s="87"/>
      <c r="DZ138" s="87"/>
    </row>
    <row r="139" spans="2:130" ht="17.100000000000001" customHeight="1" x14ac:dyDescent="0.25">
      <c r="B139" s="87"/>
      <c r="C139" s="87"/>
      <c r="D139" s="87"/>
      <c r="E139" s="87"/>
      <c r="F139" s="87"/>
      <c r="G139" s="87"/>
      <c r="H139" s="113"/>
      <c r="I139" s="87"/>
      <c r="J139" s="87"/>
      <c r="K139" s="113"/>
      <c r="L139" s="87"/>
      <c r="M139" s="87"/>
      <c r="N139" s="87"/>
      <c r="O139" s="113"/>
      <c r="P139" s="125"/>
      <c r="Q139" s="125"/>
      <c r="R139" s="125"/>
      <c r="S139" s="125"/>
      <c r="T139" s="125"/>
      <c r="U139" s="87"/>
      <c r="V139" s="87"/>
      <c r="W139" s="825"/>
      <c r="X139" s="825"/>
      <c r="Y139" s="825"/>
      <c r="Z139" s="825"/>
      <c r="AA139" s="825"/>
      <c r="AB139" s="825"/>
      <c r="AC139" s="825"/>
      <c r="AD139" s="825"/>
      <c r="AE139" s="825"/>
      <c r="AF139" s="825"/>
      <c r="AG139" s="825"/>
      <c r="AH139" s="825"/>
      <c r="AI139" s="825"/>
      <c r="AJ139" s="825"/>
      <c r="AK139" s="825"/>
      <c r="AL139" s="825"/>
      <c r="AM139" s="825"/>
      <c r="AN139" s="825"/>
      <c r="AO139" s="825"/>
      <c r="AP139" s="825"/>
      <c r="AQ139" s="825"/>
      <c r="AR139" s="825"/>
      <c r="AS139" s="825"/>
      <c r="AT139" s="825"/>
      <c r="AU139" s="825"/>
      <c r="AV139" s="825"/>
      <c r="AW139" s="825"/>
      <c r="AX139" s="825"/>
      <c r="AY139" s="825"/>
      <c r="AZ139" s="825"/>
      <c r="BA139" s="825"/>
      <c r="BB139" s="825"/>
      <c r="BC139" s="825"/>
      <c r="BD139" s="825"/>
      <c r="BE139" s="825"/>
      <c r="BF139" s="87"/>
      <c r="BG139" s="87"/>
      <c r="BH139" s="87"/>
      <c r="BI139" s="87"/>
      <c r="BJ139" s="87"/>
      <c r="BK139" s="87"/>
      <c r="BL139" s="87"/>
      <c r="BM139" s="87"/>
      <c r="BN139" s="87"/>
      <c r="BO139" s="87"/>
      <c r="BP139" s="87"/>
      <c r="BQ139" s="87"/>
      <c r="BR139" s="87"/>
      <c r="BS139" s="87"/>
      <c r="BT139" s="87"/>
      <c r="BU139" s="87"/>
      <c r="BV139" s="87"/>
      <c r="BW139" s="87"/>
      <c r="BX139" s="87"/>
      <c r="BY139" s="87"/>
      <c r="BZ139" s="87"/>
      <c r="CA139" s="87"/>
      <c r="CB139" s="87"/>
      <c r="CC139" s="87"/>
      <c r="CD139" s="87"/>
      <c r="CE139" s="87"/>
      <c r="CF139" s="87"/>
      <c r="CG139" s="87"/>
      <c r="CH139" s="87"/>
      <c r="CI139" s="87"/>
      <c r="CJ139" s="87"/>
      <c r="CK139" s="87"/>
      <c r="CL139" s="87"/>
      <c r="CM139" s="87"/>
      <c r="CN139" s="87"/>
      <c r="CO139" s="87"/>
      <c r="CP139" s="87"/>
      <c r="CQ139" s="87"/>
      <c r="CR139" s="87"/>
      <c r="CS139" s="87"/>
      <c r="CT139" s="87"/>
      <c r="CU139" s="87"/>
      <c r="CV139" s="87"/>
      <c r="CW139" s="87"/>
      <c r="CX139" s="87"/>
      <c r="CY139" s="87"/>
      <c r="CZ139" s="87"/>
      <c r="DA139" s="87"/>
      <c r="DB139" s="87"/>
      <c r="DC139" s="87"/>
      <c r="DD139" s="87"/>
      <c r="DE139" s="87"/>
      <c r="DF139" s="87"/>
      <c r="DG139" s="87"/>
      <c r="DH139" s="87"/>
      <c r="DI139" s="87"/>
      <c r="DJ139" s="87"/>
      <c r="DK139" s="87"/>
      <c r="DL139" s="87"/>
      <c r="DM139" s="87"/>
      <c r="DN139" s="87"/>
      <c r="DO139" s="87"/>
      <c r="DP139" s="87"/>
      <c r="DQ139" s="87"/>
      <c r="DR139" s="87"/>
      <c r="DS139" s="87"/>
      <c r="DT139" s="87"/>
      <c r="DU139" s="87"/>
      <c r="DV139" s="87"/>
      <c r="DW139" s="87"/>
      <c r="DX139" s="87"/>
      <c r="DY139" s="87"/>
      <c r="DZ139" s="87"/>
    </row>
    <row r="140" spans="2:130" ht="17.100000000000001" customHeight="1" x14ac:dyDescent="0.25">
      <c r="B140" s="87"/>
      <c r="C140" s="87"/>
      <c r="D140" s="87"/>
      <c r="E140" s="87"/>
      <c r="F140" s="87"/>
      <c r="G140" s="87"/>
      <c r="H140" s="113"/>
      <c r="I140" s="87"/>
      <c r="J140" s="87"/>
      <c r="K140" s="113"/>
      <c r="L140" s="87"/>
      <c r="M140" s="87"/>
      <c r="N140" s="87"/>
      <c r="O140" s="113"/>
      <c r="P140" s="125"/>
      <c r="Q140" s="125"/>
      <c r="R140" s="125"/>
      <c r="S140" s="125"/>
      <c r="T140" s="125"/>
      <c r="U140" s="87"/>
      <c r="V140" s="87"/>
      <c r="W140" s="825"/>
      <c r="X140" s="825"/>
      <c r="Y140" s="825"/>
      <c r="Z140" s="825"/>
      <c r="AA140" s="825"/>
      <c r="AB140" s="825"/>
      <c r="AC140" s="825"/>
      <c r="AD140" s="825"/>
      <c r="AE140" s="825"/>
      <c r="AF140" s="825"/>
      <c r="AG140" s="825"/>
      <c r="AH140" s="825"/>
      <c r="AI140" s="825"/>
      <c r="AJ140" s="825"/>
      <c r="AK140" s="825"/>
      <c r="AL140" s="825"/>
      <c r="AM140" s="825"/>
      <c r="AN140" s="825"/>
      <c r="AO140" s="825"/>
      <c r="AP140" s="825"/>
      <c r="AQ140" s="825"/>
      <c r="AR140" s="825"/>
      <c r="AS140" s="825"/>
      <c r="AT140" s="825"/>
      <c r="AU140" s="825"/>
      <c r="AV140" s="825"/>
      <c r="AW140" s="825"/>
      <c r="AX140" s="825"/>
      <c r="AY140" s="825"/>
      <c r="AZ140" s="825"/>
      <c r="BA140" s="825"/>
      <c r="BB140" s="825"/>
      <c r="BC140" s="825"/>
      <c r="BD140" s="825"/>
      <c r="BE140" s="825"/>
      <c r="BF140" s="87"/>
      <c r="BG140" s="87"/>
      <c r="BH140" s="87"/>
      <c r="BI140" s="87"/>
      <c r="BJ140" s="87"/>
      <c r="BK140" s="87"/>
      <c r="BL140" s="87"/>
      <c r="BM140" s="87"/>
      <c r="BN140" s="87"/>
      <c r="BO140" s="87"/>
      <c r="BP140" s="87"/>
      <c r="BQ140" s="87"/>
      <c r="BR140" s="87"/>
      <c r="BS140" s="87"/>
      <c r="BT140" s="87"/>
      <c r="BU140" s="87"/>
      <c r="BV140" s="87"/>
      <c r="BW140" s="87"/>
      <c r="BX140" s="87"/>
      <c r="BY140" s="87"/>
      <c r="BZ140" s="87"/>
      <c r="CA140" s="87"/>
      <c r="CB140" s="87"/>
      <c r="CC140" s="87"/>
      <c r="CD140" s="87"/>
      <c r="CE140" s="87"/>
      <c r="CF140" s="87"/>
      <c r="CG140" s="87"/>
      <c r="CH140" s="87"/>
      <c r="CI140" s="87"/>
      <c r="CJ140" s="87"/>
      <c r="CK140" s="87"/>
      <c r="CL140" s="87"/>
      <c r="CM140" s="87"/>
      <c r="CN140" s="87"/>
      <c r="CO140" s="87"/>
      <c r="CP140" s="87"/>
      <c r="CQ140" s="87"/>
      <c r="CR140" s="87"/>
      <c r="CS140" s="87"/>
      <c r="CT140" s="87"/>
      <c r="CU140" s="87"/>
      <c r="CV140" s="87"/>
      <c r="CW140" s="87"/>
      <c r="CX140" s="87"/>
      <c r="CY140" s="87"/>
      <c r="CZ140" s="87"/>
      <c r="DA140" s="87"/>
      <c r="DB140" s="87"/>
      <c r="DC140" s="87"/>
      <c r="DD140" s="87"/>
      <c r="DE140" s="87"/>
      <c r="DF140" s="87"/>
      <c r="DG140" s="87"/>
      <c r="DH140" s="87"/>
      <c r="DI140" s="87"/>
      <c r="DJ140" s="87"/>
      <c r="DK140" s="87"/>
      <c r="DL140" s="87"/>
      <c r="DM140" s="87"/>
      <c r="DN140" s="87"/>
      <c r="DO140" s="87"/>
      <c r="DP140" s="87"/>
      <c r="DQ140" s="87"/>
      <c r="DR140" s="87"/>
      <c r="DS140" s="87"/>
      <c r="DT140" s="87"/>
      <c r="DU140" s="87"/>
      <c r="DV140" s="87"/>
      <c r="DW140" s="87"/>
      <c r="DX140" s="87"/>
      <c r="DY140" s="87"/>
      <c r="DZ140" s="87"/>
    </row>
    <row r="141" spans="2:130" ht="17.100000000000001" customHeight="1" x14ac:dyDescent="0.25">
      <c r="B141" s="87"/>
      <c r="C141" s="87"/>
      <c r="D141" s="87"/>
      <c r="E141" s="87"/>
      <c r="F141" s="87"/>
      <c r="G141" s="87"/>
      <c r="H141" s="113"/>
      <c r="I141" s="87"/>
      <c r="J141" s="87"/>
      <c r="K141" s="113"/>
      <c r="L141" s="87"/>
      <c r="M141" s="87"/>
      <c r="N141" s="87"/>
      <c r="O141" s="113"/>
      <c r="P141" s="125"/>
      <c r="Q141" s="125"/>
      <c r="R141" s="125"/>
      <c r="S141" s="125"/>
      <c r="T141" s="125"/>
      <c r="U141" s="87"/>
      <c r="V141" s="87"/>
      <c r="W141" s="825"/>
      <c r="X141" s="825"/>
      <c r="Y141" s="825"/>
      <c r="Z141" s="825"/>
      <c r="AA141" s="825"/>
      <c r="AB141" s="825"/>
      <c r="AC141" s="825"/>
      <c r="AD141" s="825"/>
      <c r="AE141" s="825"/>
      <c r="AF141" s="825"/>
      <c r="AG141" s="825"/>
      <c r="AH141" s="825"/>
      <c r="AI141" s="825"/>
      <c r="AJ141" s="825"/>
      <c r="AK141" s="825"/>
      <c r="AL141" s="825"/>
      <c r="AM141" s="825"/>
      <c r="AN141" s="825"/>
      <c r="AO141" s="825"/>
      <c r="AP141" s="825"/>
      <c r="AQ141" s="825"/>
      <c r="AR141" s="825"/>
      <c r="AS141" s="825"/>
      <c r="AT141" s="825"/>
      <c r="AU141" s="825"/>
      <c r="AV141" s="825"/>
      <c r="AW141" s="825"/>
      <c r="AX141" s="825"/>
      <c r="AY141" s="825"/>
      <c r="AZ141" s="825"/>
      <c r="BA141" s="825"/>
      <c r="BB141" s="825"/>
      <c r="BC141" s="825"/>
      <c r="BD141" s="825"/>
      <c r="BE141" s="825"/>
      <c r="BF141" s="87"/>
      <c r="BG141" s="87"/>
      <c r="BH141" s="87"/>
      <c r="BI141" s="87"/>
      <c r="BJ141" s="87"/>
      <c r="BK141" s="87"/>
      <c r="BL141" s="87"/>
      <c r="BM141" s="87"/>
      <c r="BN141" s="87"/>
      <c r="BO141" s="87"/>
      <c r="BP141" s="87"/>
      <c r="BQ141" s="87"/>
      <c r="BR141" s="87"/>
      <c r="BS141" s="87"/>
      <c r="BT141" s="87"/>
      <c r="BU141" s="87"/>
      <c r="BV141" s="87"/>
      <c r="BW141" s="87"/>
      <c r="BX141" s="87"/>
      <c r="BY141" s="87"/>
      <c r="BZ141" s="87"/>
      <c r="CA141" s="87"/>
      <c r="CB141" s="87"/>
      <c r="CC141" s="87"/>
      <c r="CD141" s="87"/>
      <c r="CE141" s="87"/>
      <c r="CF141" s="87"/>
      <c r="CG141" s="87"/>
      <c r="CH141" s="87"/>
      <c r="CI141" s="87"/>
      <c r="CJ141" s="87"/>
      <c r="CK141" s="87"/>
      <c r="CL141" s="87"/>
      <c r="CM141" s="87"/>
      <c r="CN141" s="87"/>
      <c r="CO141" s="87"/>
      <c r="CP141" s="87"/>
      <c r="CQ141" s="87"/>
      <c r="CR141" s="87"/>
      <c r="CS141" s="87"/>
      <c r="CT141" s="87"/>
      <c r="CU141" s="87"/>
      <c r="CV141" s="87"/>
      <c r="CW141" s="87"/>
      <c r="CX141" s="87"/>
      <c r="CY141" s="87"/>
      <c r="CZ141" s="87"/>
      <c r="DA141" s="87"/>
      <c r="DB141" s="87"/>
      <c r="DC141" s="87"/>
      <c r="DD141" s="87"/>
      <c r="DE141" s="87"/>
      <c r="DF141" s="87"/>
      <c r="DG141" s="87"/>
      <c r="DH141" s="87"/>
      <c r="DI141" s="87"/>
      <c r="DJ141" s="87"/>
      <c r="DK141" s="87"/>
      <c r="DL141" s="87"/>
      <c r="DM141" s="87"/>
      <c r="DN141" s="87"/>
      <c r="DO141" s="87"/>
      <c r="DP141" s="87"/>
      <c r="DQ141" s="87"/>
      <c r="DR141" s="87"/>
      <c r="DS141" s="87"/>
      <c r="DT141" s="87"/>
      <c r="DU141" s="87"/>
      <c r="DV141" s="87"/>
      <c r="DW141" s="87"/>
      <c r="DX141" s="87"/>
      <c r="DY141" s="87"/>
      <c r="DZ141" s="87"/>
    </row>
    <row r="142" spans="2:130" ht="17.100000000000001" customHeight="1" x14ac:dyDescent="0.25">
      <c r="B142" s="87"/>
      <c r="C142" s="87"/>
      <c r="D142" s="87"/>
      <c r="E142" s="87"/>
      <c r="F142" s="87"/>
      <c r="G142" s="87"/>
      <c r="H142" s="113"/>
      <c r="I142" s="87"/>
      <c r="J142" s="87"/>
      <c r="K142" s="113"/>
      <c r="L142" s="87"/>
      <c r="M142" s="87"/>
      <c r="N142" s="87"/>
      <c r="O142" s="113"/>
      <c r="P142" s="125"/>
      <c r="Q142" s="125"/>
      <c r="R142" s="125"/>
      <c r="S142" s="125"/>
      <c r="T142" s="125"/>
      <c r="U142" s="87"/>
      <c r="V142" s="87"/>
      <c r="W142" s="825"/>
      <c r="X142" s="825"/>
      <c r="Y142" s="825"/>
      <c r="Z142" s="825"/>
      <c r="AA142" s="825"/>
      <c r="AB142" s="825"/>
      <c r="AC142" s="825"/>
      <c r="AD142" s="825"/>
      <c r="AE142" s="825"/>
      <c r="AF142" s="825"/>
      <c r="AG142" s="825"/>
      <c r="AH142" s="825"/>
      <c r="AI142" s="825"/>
      <c r="AJ142" s="825"/>
      <c r="AK142" s="825"/>
      <c r="AL142" s="825"/>
      <c r="AM142" s="825"/>
      <c r="AN142" s="825"/>
      <c r="AO142" s="825"/>
      <c r="AP142" s="825"/>
      <c r="AQ142" s="825"/>
      <c r="AR142" s="825"/>
      <c r="AS142" s="825"/>
      <c r="AT142" s="825"/>
      <c r="AU142" s="825"/>
      <c r="AV142" s="825"/>
      <c r="AW142" s="825"/>
      <c r="AX142" s="825"/>
      <c r="AY142" s="825"/>
      <c r="AZ142" s="825"/>
      <c r="BA142" s="825"/>
      <c r="BB142" s="825"/>
      <c r="BC142" s="825"/>
      <c r="BD142" s="825"/>
      <c r="BE142" s="825"/>
      <c r="BF142" s="87"/>
      <c r="BG142" s="87"/>
      <c r="BH142" s="87"/>
      <c r="BI142" s="87"/>
      <c r="BJ142" s="87"/>
      <c r="BK142" s="87"/>
      <c r="BL142" s="87"/>
      <c r="BM142" s="87"/>
      <c r="BN142" s="87"/>
      <c r="BO142" s="87"/>
      <c r="BP142" s="87"/>
      <c r="BQ142" s="87"/>
      <c r="BR142" s="87"/>
      <c r="BS142" s="87"/>
      <c r="BT142" s="87"/>
      <c r="BU142" s="87"/>
      <c r="BV142" s="87"/>
      <c r="BW142" s="87"/>
      <c r="BX142" s="87"/>
      <c r="BY142" s="87"/>
      <c r="BZ142" s="87"/>
      <c r="CA142" s="87"/>
      <c r="CB142" s="87"/>
      <c r="CC142" s="87"/>
      <c r="CD142" s="87"/>
      <c r="CE142" s="87"/>
      <c r="CF142" s="87"/>
      <c r="CG142" s="87"/>
      <c r="CH142" s="87"/>
      <c r="CI142" s="87"/>
      <c r="CJ142" s="87"/>
      <c r="CK142" s="87"/>
      <c r="CL142" s="87"/>
      <c r="CM142" s="87"/>
      <c r="CN142" s="87"/>
      <c r="CO142" s="87"/>
      <c r="CP142" s="87"/>
      <c r="CQ142" s="87"/>
      <c r="CR142" s="87"/>
      <c r="CS142" s="87"/>
      <c r="CT142" s="87"/>
      <c r="CU142" s="87"/>
      <c r="CV142" s="87"/>
      <c r="CW142" s="87"/>
      <c r="CX142" s="87"/>
      <c r="CY142" s="87"/>
      <c r="CZ142" s="87"/>
      <c r="DA142" s="87"/>
      <c r="DB142" s="87"/>
      <c r="DC142" s="87"/>
      <c r="DD142" s="87"/>
      <c r="DE142" s="87"/>
      <c r="DF142" s="87"/>
      <c r="DG142" s="87"/>
      <c r="DH142" s="87"/>
      <c r="DI142" s="87"/>
      <c r="DJ142" s="87"/>
      <c r="DK142" s="87"/>
      <c r="DL142" s="87"/>
      <c r="DM142" s="87"/>
      <c r="DN142" s="87"/>
      <c r="DO142" s="87"/>
      <c r="DP142" s="87"/>
      <c r="DQ142" s="87"/>
      <c r="DR142" s="87"/>
      <c r="DS142" s="87"/>
      <c r="DT142" s="87"/>
      <c r="DU142" s="87"/>
      <c r="DV142" s="87"/>
      <c r="DW142" s="87"/>
      <c r="DX142" s="87"/>
      <c r="DY142" s="87"/>
      <c r="DZ142" s="87"/>
    </row>
    <row r="143" spans="2:130" ht="17.100000000000001" customHeight="1" x14ac:dyDescent="0.25">
      <c r="B143" s="87"/>
      <c r="C143" s="87"/>
      <c r="D143" s="87"/>
      <c r="E143" s="87"/>
      <c r="F143" s="87"/>
      <c r="G143" s="87"/>
      <c r="H143" s="113"/>
      <c r="I143" s="87"/>
      <c r="J143" s="87"/>
      <c r="K143" s="113"/>
      <c r="L143" s="87"/>
      <c r="M143" s="87"/>
      <c r="N143" s="87"/>
      <c r="O143" s="113"/>
      <c r="P143" s="125"/>
      <c r="Q143" s="125"/>
      <c r="R143" s="125"/>
      <c r="S143" s="125"/>
      <c r="T143" s="125"/>
      <c r="U143" s="87"/>
      <c r="V143" s="87"/>
      <c r="W143" s="825"/>
      <c r="X143" s="825"/>
      <c r="Y143" s="825"/>
      <c r="Z143" s="825"/>
      <c r="AA143" s="825"/>
      <c r="AB143" s="825"/>
      <c r="AC143" s="825"/>
      <c r="AD143" s="825"/>
      <c r="AE143" s="825"/>
      <c r="AF143" s="825"/>
      <c r="AG143" s="825"/>
      <c r="AH143" s="825"/>
      <c r="AI143" s="825"/>
      <c r="AJ143" s="825"/>
      <c r="AK143" s="825"/>
      <c r="AL143" s="825"/>
      <c r="AM143" s="825"/>
      <c r="AN143" s="825"/>
      <c r="AO143" s="825"/>
      <c r="AP143" s="825"/>
      <c r="AQ143" s="825"/>
      <c r="AR143" s="825"/>
      <c r="AS143" s="825"/>
      <c r="AT143" s="825"/>
      <c r="AU143" s="825"/>
      <c r="AV143" s="825"/>
      <c r="AW143" s="825"/>
      <c r="AX143" s="825"/>
      <c r="AY143" s="825"/>
      <c r="AZ143" s="825"/>
      <c r="BA143" s="825"/>
      <c r="BB143" s="825"/>
      <c r="BC143" s="825"/>
      <c r="BD143" s="825"/>
      <c r="BE143" s="825"/>
      <c r="BF143" s="87"/>
      <c r="BG143" s="87"/>
      <c r="BH143" s="87"/>
      <c r="BI143" s="87"/>
      <c r="BJ143" s="87"/>
      <c r="BK143" s="87"/>
      <c r="BL143" s="87"/>
      <c r="BM143" s="87"/>
      <c r="BN143" s="87"/>
      <c r="BO143" s="87"/>
      <c r="BP143" s="87"/>
      <c r="BQ143" s="87"/>
      <c r="BR143" s="87"/>
      <c r="BS143" s="87"/>
      <c r="BT143" s="87"/>
      <c r="BU143" s="87"/>
      <c r="BV143" s="87"/>
      <c r="BW143" s="87"/>
      <c r="BX143" s="87"/>
      <c r="BY143" s="87"/>
      <c r="BZ143" s="87"/>
      <c r="CA143" s="87"/>
      <c r="CB143" s="87"/>
      <c r="CC143" s="87"/>
      <c r="CD143" s="87"/>
      <c r="CE143" s="87"/>
      <c r="CF143" s="87"/>
      <c r="CG143" s="87"/>
      <c r="CH143" s="87"/>
      <c r="CI143" s="87"/>
      <c r="CJ143" s="87"/>
      <c r="CK143" s="87"/>
      <c r="CL143" s="87"/>
      <c r="CM143" s="87"/>
      <c r="CN143" s="87"/>
      <c r="CO143" s="87"/>
      <c r="CP143" s="87"/>
      <c r="CQ143" s="87"/>
      <c r="CR143" s="87"/>
      <c r="CS143" s="87"/>
      <c r="CT143" s="87"/>
      <c r="CU143" s="87"/>
      <c r="CV143" s="87"/>
      <c r="CW143" s="87"/>
      <c r="CX143" s="87"/>
      <c r="CY143" s="87"/>
      <c r="CZ143" s="87"/>
      <c r="DA143" s="87"/>
      <c r="DB143" s="87"/>
      <c r="DC143" s="87"/>
      <c r="DD143" s="87"/>
      <c r="DE143" s="87"/>
      <c r="DF143" s="87"/>
      <c r="DG143" s="87"/>
      <c r="DH143" s="87"/>
      <c r="DI143" s="87"/>
      <c r="DJ143" s="87"/>
      <c r="DK143" s="87"/>
      <c r="DL143" s="87"/>
      <c r="DM143" s="87"/>
      <c r="DN143" s="87"/>
      <c r="DO143" s="87"/>
      <c r="DP143" s="87"/>
      <c r="DQ143" s="87"/>
      <c r="DR143" s="87"/>
      <c r="DS143" s="87"/>
      <c r="DT143" s="87"/>
      <c r="DU143" s="87"/>
      <c r="DV143" s="87"/>
      <c r="DW143" s="87"/>
      <c r="DX143" s="87"/>
      <c r="DY143" s="87"/>
      <c r="DZ143" s="87"/>
    </row>
    <row r="144" spans="2:130" ht="17.100000000000001" customHeight="1" x14ac:dyDescent="0.25">
      <c r="B144" s="87"/>
      <c r="C144" s="87"/>
      <c r="D144" s="87"/>
      <c r="E144" s="87"/>
      <c r="F144" s="87"/>
      <c r="G144" s="87"/>
      <c r="H144" s="113"/>
      <c r="I144" s="87"/>
      <c r="J144" s="87"/>
      <c r="K144" s="113"/>
      <c r="L144" s="87"/>
      <c r="M144" s="87"/>
      <c r="N144" s="87"/>
      <c r="O144" s="113"/>
      <c r="P144" s="125"/>
      <c r="Q144" s="125"/>
      <c r="R144" s="125"/>
      <c r="S144" s="125"/>
      <c r="T144" s="125"/>
      <c r="U144" s="87"/>
      <c r="V144" s="87"/>
      <c r="W144" s="825"/>
      <c r="X144" s="825"/>
      <c r="Y144" s="825"/>
      <c r="Z144" s="825"/>
      <c r="AA144" s="825"/>
      <c r="AB144" s="825"/>
      <c r="AC144" s="825"/>
      <c r="AD144" s="825"/>
      <c r="AE144" s="825"/>
      <c r="AF144" s="825"/>
      <c r="AG144" s="825"/>
      <c r="AH144" s="825"/>
      <c r="AI144" s="825"/>
      <c r="AJ144" s="825"/>
      <c r="AK144" s="825"/>
      <c r="AL144" s="825"/>
      <c r="AM144" s="825"/>
      <c r="AN144" s="825"/>
      <c r="AO144" s="825"/>
      <c r="AP144" s="825"/>
      <c r="AQ144" s="825"/>
      <c r="AR144" s="825"/>
      <c r="AS144" s="825"/>
      <c r="AT144" s="825"/>
      <c r="AU144" s="825"/>
      <c r="AV144" s="825"/>
      <c r="AW144" s="825"/>
      <c r="AX144" s="825"/>
      <c r="AY144" s="825"/>
      <c r="AZ144" s="825"/>
      <c r="BA144" s="825"/>
      <c r="BB144" s="825"/>
      <c r="BC144" s="825"/>
      <c r="BD144" s="825"/>
      <c r="BE144" s="825"/>
      <c r="BF144" s="87"/>
      <c r="BG144" s="87"/>
      <c r="BH144" s="87"/>
      <c r="BI144" s="87"/>
      <c r="BJ144" s="87"/>
      <c r="BK144" s="87"/>
      <c r="BL144" s="87"/>
      <c r="BM144" s="87"/>
      <c r="BN144" s="87"/>
      <c r="BO144" s="87"/>
      <c r="BP144" s="87"/>
      <c r="BQ144" s="87"/>
      <c r="BR144" s="87"/>
      <c r="BS144" s="87"/>
      <c r="BT144" s="87"/>
      <c r="BU144" s="87"/>
      <c r="BV144" s="87"/>
      <c r="BW144" s="87"/>
      <c r="BX144" s="87"/>
      <c r="BY144" s="87"/>
      <c r="BZ144" s="87"/>
      <c r="CA144" s="87"/>
      <c r="CB144" s="87"/>
      <c r="CC144" s="87"/>
      <c r="CD144" s="87"/>
      <c r="CE144" s="87"/>
      <c r="CF144" s="87"/>
      <c r="CG144" s="87"/>
      <c r="CH144" s="87"/>
      <c r="CI144" s="87"/>
      <c r="CJ144" s="87"/>
      <c r="CK144" s="87"/>
      <c r="CL144" s="87"/>
      <c r="CM144" s="87"/>
      <c r="CN144" s="87"/>
      <c r="CO144" s="87"/>
      <c r="CP144" s="87"/>
      <c r="CQ144" s="87"/>
      <c r="CR144" s="87"/>
      <c r="CS144" s="87"/>
      <c r="CT144" s="87"/>
      <c r="CU144" s="87"/>
      <c r="CV144" s="87"/>
      <c r="CW144" s="87"/>
      <c r="CX144" s="87"/>
      <c r="CY144" s="87"/>
      <c r="CZ144" s="87"/>
      <c r="DA144" s="87"/>
      <c r="DB144" s="87"/>
      <c r="DC144" s="87"/>
      <c r="DD144" s="87"/>
      <c r="DE144" s="87"/>
      <c r="DF144" s="87"/>
      <c r="DG144" s="87"/>
      <c r="DH144" s="87"/>
      <c r="DI144" s="87"/>
      <c r="DJ144" s="87"/>
      <c r="DK144" s="87"/>
      <c r="DL144" s="87"/>
      <c r="DM144" s="87"/>
      <c r="DN144" s="87"/>
      <c r="DO144" s="87"/>
      <c r="DP144" s="87"/>
      <c r="DQ144" s="87"/>
      <c r="DR144" s="87"/>
      <c r="DS144" s="87"/>
      <c r="DT144" s="87"/>
      <c r="DU144" s="87"/>
      <c r="DV144" s="87"/>
      <c r="DW144" s="87"/>
      <c r="DX144" s="87"/>
      <c r="DY144" s="87"/>
      <c r="DZ144" s="87"/>
    </row>
    <row r="145" spans="2:130" ht="17.100000000000001" customHeight="1" x14ac:dyDescent="0.25">
      <c r="B145" s="87"/>
      <c r="C145" s="87"/>
      <c r="D145" s="87"/>
      <c r="E145" s="87"/>
      <c r="F145" s="87"/>
      <c r="G145" s="87"/>
      <c r="H145" s="113"/>
      <c r="I145" s="87"/>
      <c r="J145" s="87"/>
      <c r="K145" s="113"/>
      <c r="L145" s="87"/>
      <c r="M145" s="87"/>
      <c r="N145" s="87"/>
      <c r="O145" s="113"/>
      <c r="P145" s="125"/>
      <c r="Q145" s="125"/>
      <c r="R145" s="125"/>
      <c r="S145" s="125"/>
      <c r="T145" s="125"/>
      <c r="U145" s="87"/>
      <c r="V145" s="87"/>
      <c r="W145" s="825"/>
      <c r="X145" s="825"/>
      <c r="Y145" s="825"/>
      <c r="Z145" s="825"/>
      <c r="AA145" s="825"/>
      <c r="AB145" s="825"/>
      <c r="AC145" s="825"/>
      <c r="AD145" s="825"/>
      <c r="AE145" s="825"/>
      <c r="AF145" s="825"/>
      <c r="AG145" s="825"/>
      <c r="AH145" s="825"/>
      <c r="AI145" s="825"/>
      <c r="AJ145" s="825"/>
      <c r="AK145" s="825"/>
      <c r="AL145" s="825"/>
      <c r="AM145" s="825"/>
      <c r="AN145" s="825"/>
      <c r="AO145" s="825"/>
      <c r="AP145" s="825"/>
      <c r="AQ145" s="825"/>
      <c r="AR145" s="825"/>
      <c r="AS145" s="825"/>
      <c r="AT145" s="825"/>
      <c r="AU145" s="825"/>
      <c r="AV145" s="825"/>
      <c r="AW145" s="825"/>
      <c r="AX145" s="825"/>
      <c r="AY145" s="825"/>
      <c r="AZ145" s="825"/>
      <c r="BA145" s="825"/>
      <c r="BB145" s="825"/>
      <c r="BC145" s="825"/>
      <c r="BD145" s="825"/>
      <c r="BE145" s="825"/>
      <c r="BF145" s="87"/>
      <c r="BG145" s="87"/>
      <c r="BH145" s="87"/>
      <c r="BI145" s="87"/>
      <c r="BJ145" s="87"/>
      <c r="BK145" s="87"/>
      <c r="BL145" s="87"/>
      <c r="BM145" s="87"/>
      <c r="BN145" s="87"/>
      <c r="BO145" s="87"/>
      <c r="BP145" s="87"/>
      <c r="BQ145" s="87"/>
      <c r="BR145" s="87"/>
      <c r="BS145" s="87"/>
      <c r="BT145" s="87"/>
      <c r="BU145" s="87"/>
      <c r="BV145" s="87"/>
      <c r="BW145" s="87"/>
      <c r="BX145" s="87"/>
      <c r="BY145" s="87"/>
      <c r="BZ145" s="87"/>
      <c r="CA145" s="87"/>
      <c r="CB145" s="87"/>
      <c r="CC145" s="87"/>
      <c r="CD145" s="87"/>
      <c r="CE145" s="87"/>
      <c r="CF145" s="87"/>
      <c r="CG145" s="87"/>
      <c r="CH145" s="87"/>
      <c r="CI145" s="87"/>
      <c r="CJ145" s="87"/>
      <c r="CK145" s="87"/>
      <c r="CL145" s="87"/>
      <c r="CM145" s="87"/>
      <c r="CN145" s="87"/>
      <c r="CO145" s="87"/>
      <c r="CP145" s="87"/>
      <c r="CQ145" s="87"/>
      <c r="CR145" s="87"/>
      <c r="CS145" s="87"/>
      <c r="CT145" s="87"/>
      <c r="CU145" s="87"/>
      <c r="CV145" s="87"/>
      <c r="CW145" s="87"/>
      <c r="CX145" s="87"/>
      <c r="CY145" s="87"/>
      <c r="CZ145" s="87"/>
      <c r="DA145" s="87"/>
      <c r="DB145" s="87"/>
      <c r="DC145" s="87"/>
      <c r="DD145" s="87"/>
      <c r="DE145" s="87"/>
      <c r="DF145" s="87"/>
      <c r="DG145" s="87"/>
      <c r="DH145" s="87"/>
      <c r="DI145" s="87"/>
      <c r="DJ145" s="87"/>
      <c r="DK145" s="87"/>
      <c r="DL145" s="87"/>
      <c r="DM145" s="87"/>
      <c r="DN145" s="87"/>
      <c r="DO145" s="87"/>
      <c r="DP145" s="87"/>
      <c r="DQ145" s="87"/>
      <c r="DR145" s="87"/>
      <c r="DS145" s="87"/>
      <c r="DT145" s="87"/>
      <c r="DU145" s="87"/>
      <c r="DV145" s="87"/>
      <c r="DW145" s="87"/>
      <c r="DX145" s="87"/>
      <c r="DY145" s="87"/>
      <c r="DZ145" s="87"/>
    </row>
    <row r="146" spans="2:130" ht="17.100000000000001" customHeight="1" x14ac:dyDescent="0.25">
      <c r="B146" s="87"/>
      <c r="C146" s="87"/>
      <c r="D146" s="87"/>
      <c r="E146" s="87"/>
      <c r="F146" s="87"/>
      <c r="G146" s="87"/>
      <c r="H146" s="113"/>
      <c r="I146" s="87"/>
      <c r="J146" s="87"/>
      <c r="K146" s="113"/>
      <c r="L146" s="87"/>
      <c r="M146" s="87"/>
      <c r="N146" s="87"/>
      <c r="O146" s="113"/>
      <c r="P146" s="125"/>
      <c r="Q146" s="125"/>
      <c r="R146" s="125"/>
      <c r="S146" s="125"/>
      <c r="T146" s="125"/>
      <c r="U146" s="87"/>
      <c r="V146" s="87"/>
      <c r="W146" s="825"/>
      <c r="X146" s="825"/>
      <c r="Y146" s="825"/>
      <c r="Z146" s="825"/>
      <c r="AA146" s="825"/>
      <c r="AB146" s="825"/>
      <c r="AC146" s="825"/>
      <c r="AD146" s="825"/>
      <c r="AE146" s="825"/>
      <c r="AF146" s="825"/>
      <c r="AG146" s="825"/>
      <c r="AH146" s="825"/>
      <c r="AI146" s="825"/>
      <c r="AJ146" s="825"/>
      <c r="AK146" s="825"/>
      <c r="AL146" s="825"/>
      <c r="AM146" s="825"/>
      <c r="AN146" s="825"/>
      <c r="AO146" s="825"/>
      <c r="AP146" s="825"/>
      <c r="AQ146" s="825"/>
      <c r="AR146" s="825"/>
      <c r="AS146" s="825"/>
      <c r="AT146" s="825"/>
      <c r="AU146" s="825"/>
      <c r="AV146" s="825"/>
      <c r="AW146" s="825"/>
      <c r="AX146" s="825"/>
      <c r="AY146" s="825"/>
      <c r="AZ146" s="825"/>
      <c r="BA146" s="825"/>
      <c r="BB146" s="825"/>
      <c r="BC146" s="825"/>
      <c r="BD146" s="825"/>
      <c r="BE146" s="825"/>
      <c r="BF146" s="87"/>
      <c r="BG146" s="87"/>
      <c r="BH146" s="87"/>
      <c r="BI146" s="87"/>
      <c r="BJ146" s="87"/>
      <c r="BK146" s="87"/>
      <c r="BL146" s="87"/>
      <c r="BM146" s="87"/>
      <c r="BN146" s="87"/>
      <c r="BO146" s="87"/>
      <c r="BP146" s="87"/>
      <c r="BQ146" s="87"/>
      <c r="BR146" s="87"/>
      <c r="BS146" s="87"/>
      <c r="BT146" s="87"/>
      <c r="BU146" s="87"/>
      <c r="BV146" s="87"/>
      <c r="BW146" s="87"/>
      <c r="BX146" s="87"/>
      <c r="BY146" s="87"/>
      <c r="BZ146" s="87"/>
      <c r="CA146" s="87"/>
      <c r="CB146" s="87"/>
      <c r="CC146" s="87"/>
      <c r="CD146" s="87"/>
      <c r="CE146" s="87"/>
      <c r="CF146" s="87"/>
      <c r="CG146" s="87"/>
      <c r="CH146" s="87"/>
      <c r="CI146" s="87"/>
      <c r="CJ146" s="87"/>
      <c r="CK146" s="87"/>
      <c r="CL146" s="87"/>
      <c r="CM146" s="87"/>
      <c r="CN146" s="87"/>
      <c r="CO146" s="87"/>
      <c r="CP146" s="87"/>
      <c r="CQ146" s="87"/>
      <c r="CR146" s="87"/>
      <c r="CS146" s="87"/>
      <c r="CT146" s="87"/>
      <c r="CU146" s="87"/>
      <c r="CV146" s="87"/>
      <c r="CW146" s="87"/>
      <c r="CX146" s="87"/>
      <c r="CY146" s="87"/>
      <c r="CZ146" s="87"/>
      <c r="DA146" s="87"/>
      <c r="DB146" s="87"/>
      <c r="DC146" s="87"/>
      <c r="DD146" s="87"/>
      <c r="DE146" s="87"/>
      <c r="DF146" s="87"/>
      <c r="DG146" s="87"/>
      <c r="DH146" s="87"/>
      <c r="DI146" s="87"/>
      <c r="DJ146" s="87"/>
      <c r="DK146" s="87"/>
      <c r="DL146" s="87"/>
      <c r="DM146" s="87"/>
      <c r="DN146" s="87"/>
      <c r="DO146" s="87"/>
      <c r="DP146" s="87"/>
      <c r="DQ146" s="87"/>
      <c r="DR146" s="87"/>
      <c r="DS146" s="87"/>
      <c r="DT146" s="87"/>
      <c r="DU146" s="87"/>
      <c r="DV146" s="87"/>
      <c r="DW146" s="87"/>
      <c r="DX146" s="87"/>
      <c r="DY146" s="87"/>
      <c r="DZ146" s="87"/>
    </row>
    <row r="147" spans="2:130" ht="17.100000000000001" customHeight="1" x14ac:dyDescent="0.25">
      <c r="B147" s="87"/>
      <c r="C147" s="87"/>
      <c r="D147" s="87"/>
      <c r="E147" s="87"/>
      <c r="F147" s="87"/>
      <c r="G147" s="87"/>
      <c r="H147" s="113"/>
      <c r="I147" s="87"/>
      <c r="J147" s="87"/>
      <c r="K147" s="113"/>
      <c r="L147" s="87"/>
      <c r="M147" s="87"/>
      <c r="N147" s="87"/>
      <c r="O147" s="113"/>
      <c r="P147" s="125"/>
      <c r="Q147" s="125"/>
      <c r="R147" s="125"/>
      <c r="S147" s="125"/>
      <c r="T147" s="125"/>
      <c r="U147" s="87"/>
      <c r="V147" s="87"/>
      <c r="W147" s="825"/>
      <c r="X147" s="825"/>
      <c r="Y147" s="825"/>
      <c r="Z147" s="825"/>
      <c r="AA147" s="825"/>
      <c r="AB147" s="825"/>
      <c r="AC147" s="825"/>
      <c r="AD147" s="825"/>
      <c r="AE147" s="825"/>
      <c r="AF147" s="825"/>
      <c r="AG147" s="825"/>
      <c r="AH147" s="825"/>
      <c r="AI147" s="825"/>
      <c r="AJ147" s="825"/>
      <c r="AK147" s="825"/>
      <c r="AL147" s="825"/>
      <c r="AM147" s="825"/>
      <c r="AN147" s="825"/>
      <c r="AO147" s="825"/>
      <c r="AP147" s="825"/>
      <c r="AQ147" s="825"/>
      <c r="AR147" s="825"/>
      <c r="AS147" s="825"/>
      <c r="AT147" s="825"/>
      <c r="AU147" s="825"/>
      <c r="AV147" s="825"/>
      <c r="AW147" s="825"/>
      <c r="AX147" s="825"/>
      <c r="AY147" s="825"/>
      <c r="AZ147" s="825"/>
      <c r="BA147" s="825"/>
      <c r="BB147" s="825"/>
      <c r="BC147" s="825"/>
      <c r="BD147" s="825"/>
      <c r="BE147" s="825"/>
      <c r="BF147" s="87"/>
      <c r="BG147" s="87"/>
      <c r="BH147" s="87"/>
      <c r="BI147" s="87"/>
      <c r="BJ147" s="87"/>
      <c r="BK147" s="87"/>
      <c r="BL147" s="87"/>
      <c r="BM147" s="87"/>
      <c r="BN147" s="87"/>
      <c r="BO147" s="87"/>
      <c r="BP147" s="87"/>
      <c r="BQ147" s="87"/>
      <c r="BR147" s="87"/>
      <c r="BS147" s="87"/>
      <c r="BT147" s="87"/>
      <c r="BU147" s="87"/>
      <c r="BV147" s="87"/>
      <c r="BW147" s="87"/>
      <c r="BX147" s="87"/>
      <c r="BY147" s="87"/>
      <c r="BZ147" s="87"/>
      <c r="CA147" s="87"/>
      <c r="CB147" s="87"/>
      <c r="CC147" s="87"/>
      <c r="CD147" s="87"/>
      <c r="CE147" s="87"/>
      <c r="CF147" s="87"/>
      <c r="CG147" s="87"/>
      <c r="CH147" s="87"/>
      <c r="CI147" s="87"/>
      <c r="CJ147" s="87"/>
      <c r="CK147" s="87"/>
      <c r="CL147" s="87"/>
      <c r="CM147" s="87"/>
      <c r="CN147" s="87"/>
      <c r="CO147" s="87"/>
      <c r="CP147" s="87"/>
      <c r="CQ147" s="87"/>
      <c r="CR147" s="87"/>
      <c r="CS147" s="87"/>
      <c r="CT147" s="87"/>
      <c r="CU147" s="87"/>
      <c r="CV147" s="87"/>
      <c r="CW147" s="87"/>
      <c r="CX147" s="87"/>
      <c r="CY147" s="87"/>
      <c r="CZ147" s="87"/>
      <c r="DA147" s="87"/>
      <c r="DB147" s="87"/>
      <c r="DC147" s="87"/>
      <c r="DD147" s="87"/>
      <c r="DE147" s="87"/>
      <c r="DF147" s="87"/>
      <c r="DG147" s="87"/>
      <c r="DH147" s="87"/>
      <c r="DI147" s="87"/>
      <c r="DJ147" s="87"/>
      <c r="DK147" s="87"/>
      <c r="DL147" s="87"/>
      <c r="DM147" s="87"/>
      <c r="DN147" s="87"/>
      <c r="DO147" s="87"/>
      <c r="DP147" s="87"/>
      <c r="DQ147" s="87"/>
      <c r="DR147" s="87"/>
      <c r="DS147" s="87"/>
      <c r="DT147" s="87"/>
      <c r="DU147" s="87"/>
      <c r="DV147" s="87"/>
      <c r="DW147" s="87"/>
      <c r="DX147" s="87"/>
      <c r="DY147" s="87"/>
      <c r="DZ147" s="87"/>
    </row>
    <row r="148" spans="2:130" ht="17.100000000000001" customHeight="1" x14ac:dyDescent="0.25">
      <c r="B148" s="87"/>
      <c r="C148" s="87"/>
      <c r="D148" s="87"/>
      <c r="E148" s="87"/>
      <c r="F148" s="87"/>
      <c r="G148" s="87"/>
      <c r="H148" s="113"/>
      <c r="I148" s="87"/>
      <c r="J148" s="87"/>
      <c r="K148" s="113"/>
      <c r="L148" s="87"/>
      <c r="M148" s="87"/>
      <c r="N148" s="87"/>
      <c r="O148" s="113"/>
      <c r="P148" s="125"/>
      <c r="Q148" s="125"/>
      <c r="R148" s="125"/>
      <c r="S148" s="125"/>
      <c r="T148" s="125"/>
      <c r="U148" s="87"/>
      <c r="V148" s="87"/>
      <c r="W148" s="825"/>
      <c r="X148" s="825"/>
      <c r="Y148" s="825"/>
      <c r="Z148" s="825"/>
      <c r="AA148" s="825"/>
      <c r="AB148" s="825"/>
      <c r="AC148" s="825"/>
      <c r="AD148" s="825"/>
      <c r="AE148" s="825"/>
      <c r="AF148" s="825"/>
      <c r="AG148" s="825"/>
      <c r="AH148" s="825"/>
      <c r="AI148" s="825"/>
      <c r="AJ148" s="825"/>
      <c r="AK148" s="825"/>
      <c r="AL148" s="825"/>
      <c r="AM148" s="825"/>
      <c r="AN148" s="825"/>
      <c r="AO148" s="825"/>
      <c r="AP148" s="825"/>
      <c r="AQ148" s="825"/>
      <c r="AR148" s="825"/>
      <c r="AS148" s="825"/>
      <c r="AT148" s="825"/>
      <c r="AU148" s="825"/>
      <c r="AV148" s="825"/>
      <c r="AW148" s="825"/>
      <c r="AX148" s="825"/>
      <c r="AY148" s="825"/>
      <c r="AZ148" s="825"/>
      <c r="BA148" s="825"/>
      <c r="BB148" s="825"/>
      <c r="BC148" s="825"/>
      <c r="BD148" s="825"/>
      <c r="BE148" s="825"/>
      <c r="BF148" s="87"/>
      <c r="BG148" s="87"/>
      <c r="BH148" s="87"/>
      <c r="BI148" s="87"/>
      <c r="BJ148" s="87"/>
      <c r="BK148" s="87"/>
      <c r="BL148" s="87"/>
      <c r="BM148" s="87"/>
      <c r="BN148" s="87"/>
      <c r="BO148" s="87"/>
      <c r="BP148" s="87"/>
      <c r="BQ148" s="87"/>
      <c r="BR148" s="87"/>
      <c r="BS148" s="87"/>
      <c r="BT148" s="87"/>
      <c r="BU148" s="87"/>
      <c r="BV148" s="87"/>
      <c r="BW148" s="87"/>
      <c r="BX148" s="87"/>
      <c r="BY148" s="87"/>
      <c r="BZ148" s="87"/>
      <c r="CA148" s="87"/>
      <c r="CB148" s="87"/>
      <c r="CC148" s="87"/>
      <c r="CD148" s="87"/>
      <c r="CE148" s="87"/>
      <c r="CF148" s="87"/>
      <c r="CG148" s="87"/>
      <c r="CH148" s="87"/>
      <c r="CI148" s="87"/>
      <c r="CJ148" s="87"/>
      <c r="CK148" s="87"/>
      <c r="CL148" s="87"/>
      <c r="CM148" s="87"/>
      <c r="CN148" s="87"/>
      <c r="CO148" s="87"/>
      <c r="CP148" s="87"/>
      <c r="CQ148" s="87"/>
      <c r="CR148" s="87"/>
      <c r="CS148" s="87"/>
      <c r="CT148" s="87"/>
      <c r="CU148" s="87"/>
      <c r="CV148" s="87"/>
      <c r="CW148" s="87"/>
      <c r="CX148" s="87"/>
      <c r="CY148" s="87"/>
      <c r="CZ148" s="87"/>
      <c r="DA148" s="87"/>
      <c r="DB148" s="87"/>
      <c r="DC148" s="87"/>
      <c r="DD148" s="87"/>
      <c r="DE148" s="87"/>
      <c r="DF148" s="87"/>
      <c r="DG148" s="87"/>
      <c r="DH148" s="87"/>
      <c r="DI148" s="87"/>
      <c r="DJ148" s="87"/>
      <c r="DK148" s="87"/>
      <c r="DL148" s="87"/>
      <c r="DM148" s="87"/>
      <c r="DN148" s="87"/>
      <c r="DO148" s="87"/>
      <c r="DP148" s="87"/>
      <c r="DQ148" s="87"/>
      <c r="DR148" s="87"/>
      <c r="DS148" s="87"/>
      <c r="DT148" s="87"/>
      <c r="DU148" s="87"/>
      <c r="DV148" s="87"/>
      <c r="DW148" s="87"/>
      <c r="DX148" s="87"/>
      <c r="DY148" s="87"/>
      <c r="DZ148" s="87"/>
    </row>
    <row r="149" spans="2:130" ht="17.100000000000001" customHeight="1" x14ac:dyDescent="0.25">
      <c r="B149" s="87"/>
      <c r="C149" s="87"/>
      <c r="D149" s="87"/>
      <c r="E149" s="87"/>
      <c r="F149" s="87"/>
      <c r="G149" s="87"/>
      <c r="H149" s="113"/>
      <c r="I149" s="87"/>
      <c r="J149" s="87"/>
      <c r="K149" s="113"/>
      <c r="L149" s="87"/>
      <c r="M149" s="87"/>
      <c r="N149" s="87"/>
      <c r="O149" s="113"/>
      <c r="P149" s="125"/>
      <c r="Q149" s="125"/>
      <c r="R149" s="125"/>
      <c r="S149" s="125"/>
      <c r="T149" s="125"/>
      <c r="U149" s="87"/>
      <c r="V149" s="87"/>
      <c r="W149" s="825"/>
      <c r="X149" s="825"/>
      <c r="Y149" s="825"/>
      <c r="Z149" s="825"/>
      <c r="AA149" s="825"/>
      <c r="AB149" s="825"/>
      <c r="AC149" s="825"/>
      <c r="AD149" s="825"/>
      <c r="AE149" s="825"/>
      <c r="AF149" s="825"/>
      <c r="AG149" s="825"/>
      <c r="AH149" s="825"/>
      <c r="AI149" s="825"/>
      <c r="AJ149" s="825"/>
      <c r="AK149" s="825"/>
      <c r="AL149" s="825"/>
      <c r="AM149" s="825"/>
      <c r="AN149" s="825"/>
      <c r="AO149" s="825"/>
      <c r="AP149" s="825"/>
      <c r="AQ149" s="825"/>
      <c r="AR149" s="825"/>
      <c r="AS149" s="825"/>
      <c r="AT149" s="825"/>
      <c r="AU149" s="825"/>
      <c r="AV149" s="825"/>
      <c r="AW149" s="825"/>
      <c r="AX149" s="825"/>
      <c r="AY149" s="825"/>
      <c r="AZ149" s="825"/>
      <c r="BA149" s="825"/>
      <c r="BB149" s="825"/>
      <c r="BC149" s="825"/>
      <c r="BD149" s="825"/>
      <c r="BE149" s="825"/>
      <c r="BF149" s="87"/>
      <c r="BG149" s="87"/>
      <c r="BH149" s="87"/>
      <c r="BI149" s="87"/>
      <c r="BJ149" s="87"/>
      <c r="BK149" s="87"/>
      <c r="BL149" s="87"/>
      <c r="BM149" s="87"/>
      <c r="BN149" s="87"/>
      <c r="BO149" s="87"/>
      <c r="BP149" s="87"/>
      <c r="BQ149" s="87"/>
      <c r="BR149" s="87"/>
      <c r="BS149" s="87"/>
      <c r="BT149" s="87"/>
      <c r="BU149" s="87"/>
      <c r="BV149" s="87"/>
      <c r="BW149" s="87"/>
      <c r="BX149" s="87"/>
      <c r="BY149" s="87"/>
      <c r="BZ149" s="87"/>
      <c r="CA149" s="87"/>
      <c r="CB149" s="87"/>
      <c r="CC149" s="87"/>
      <c r="CD149" s="87"/>
      <c r="CE149" s="87"/>
      <c r="CF149" s="87"/>
      <c r="CG149" s="87"/>
      <c r="CH149" s="87"/>
      <c r="CI149" s="87"/>
      <c r="CJ149" s="87"/>
      <c r="CK149" s="87"/>
      <c r="CL149" s="87"/>
      <c r="CM149" s="87"/>
      <c r="CN149" s="87"/>
      <c r="CO149" s="87"/>
      <c r="CP149" s="87"/>
      <c r="CQ149" s="87"/>
      <c r="CR149" s="87"/>
      <c r="CS149" s="87"/>
      <c r="CT149" s="87"/>
      <c r="CU149" s="87"/>
      <c r="CV149" s="87"/>
      <c r="CW149" s="87"/>
      <c r="CX149" s="87"/>
      <c r="CY149" s="87"/>
      <c r="CZ149" s="87"/>
      <c r="DA149" s="87"/>
      <c r="DB149" s="87"/>
      <c r="DC149" s="87"/>
      <c r="DD149" s="87"/>
      <c r="DE149" s="87"/>
      <c r="DF149" s="87"/>
      <c r="DG149" s="87"/>
      <c r="DH149" s="87"/>
      <c r="DI149" s="87"/>
      <c r="DJ149" s="87"/>
      <c r="DK149" s="87"/>
      <c r="DL149" s="87"/>
      <c r="DM149" s="87"/>
      <c r="DN149" s="87"/>
      <c r="DO149" s="87"/>
      <c r="DP149" s="87"/>
      <c r="DQ149" s="87"/>
      <c r="DR149" s="87"/>
      <c r="DS149" s="87"/>
      <c r="DT149" s="87"/>
      <c r="DU149" s="87"/>
      <c r="DV149" s="87"/>
      <c r="DW149" s="87"/>
      <c r="DX149" s="87"/>
      <c r="DY149" s="87"/>
      <c r="DZ149" s="87"/>
    </row>
    <row r="150" spans="2:130" ht="17.100000000000001" customHeight="1" x14ac:dyDescent="0.25">
      <c r="B150" s="87"/>
      <c r="C150" s="87"/>
      <c r="D150" s="87"/>
      <c r="E150" s="87"/>
      <c r="F150" s="87"/>
      <c r="G150" s="87"/>
      <c r="H150" s="113"/>
      <c r="I150" s="87"/>
      <c r="J150" s="87"/>
      <c r="K150" s="113"/>
      <c r="L150" s="87"/>
      <c r="M150" s="87"/>
      <c r="N150" s="87"/>
      <c r="O150" s="113"/>
      <c r="P150" s="125"/>
      <c r="Q150" s="125"/>
      <c r="R150" s="125"/>
      <c r="S150" s="125"/>
      <c r="T150" s="125"/>
      <c r="U150" s="87"/>
      <c r="V150" s="87"/>
      <c r="W150" s="825"/>
      <c r="X150" s="825"/>
      <c r="Y150" s="825"/>
      <c r="Z150" s="825"/>
      <c r="AA150" s="825"/>
      <c r="AB150" s="825"/>
      <c r="AC150" s="825"/>
      <c r="AD150" s="825"/>
      <c r="AE150" s="825"/>
      <c r="AF150" s="825"/>
      <c r="AG150" s="825"/>
      <c r="AH150" s="825"/>
      <c r="AI150" s="825"/>
      <c r="AJ150" s="825"/>
      <c r="AK150" s="825"/>
      <c r="AL150" s="825"/>
      <c r="AM150" s="825"/>
      <c r="AN150" s="825"/>
      <c r="AO150" s="825"/>
      <c r="AP150" s="825"/>
      <c r="AQ150" s="825"/>
      <c r="AR150" s="825"/>
      <c r="AS150" s="825"/>
      <c r="AT150" s="825"/>
      <c r="AU150" s="825"/>
      <c r="AV150" s="825"/>
      <c r="AW150" s="825"/>
      <c r="AX150" s="825"/>
      <c r="AY150" s="825"/>
      <c r="AZ150" s="825"/>
      <c r="BA150" s="825"/>
      <c r="BB150" s="825"/>
      <c r="BC150" s="825"/>
      <c r="BD150" s="825"/>
      <c r="BE150" s="825"/>
      <c r="BF150" s="87"/>
      <c r="BG150" s="87"/>
      <c r="BH150" s="87"/>
      <c r="BI150" s="87"/>
      <c r="BJ150" s="87"/>
      <c r="BK150" s="87"/>
      <c r="BL150" s="87"/>
      <c r="BM150" s="87"/>
      <c r="BN150" s="87"/>
      <c r="BO150" s="87"/>
      <c r="BP150" s="87"/>
      <c r="BQ150" s="87"/>
      <c r="BR150" s="87"/>
      <c r="BS150" s="87"/>
      <c r="BT150" s="87"/>
      <c r="BU150" s="87"/>
      <c r="BV150" s="87"/>
      <c r="BW150" s="87"/>
      <c r="BX150" s="87"/>
      <c r="BY150" s="87"/>
      <c r="BZ150" s="87"/>
      <c r="CA150" s="87"/>
      <c r="CB150" s="87"/>
      <c r="CC150" s="87"/>
      <c r="CD150" s="87"/>
      <c r="CE150" s="87"/>
      <c r="CF150" s="87"/>
      <c r="CG150" s="87"/>
      <c r="CH150" s="87"/>
      <c r="CI150" s="87"/>
      <c r="CJ150" s="87"/>
      <c r="CK150" s="87"/>
      <c r="CL150" s="87"/>
      <c r="CM150" s="87"/>
      <c r="CN150" s="87"/>
      <c r="CO150" s="87"/>
      <c r="CP150" s="87"/>
      <c r="CQ150" s="87"/>
      <c r="CR150" s="87"/>
      <c r="CS150" s="87"/>
      <c r="CT150" s="87"/>
      <c r="CU150" s="87"/>
      <c r="CV150" s="87"/>
      <c r="CW150" s="87"/>
      <c r="CX150" s="87"/>
      <c r="CY150" s="87"/>
      <c r="CZ150" s="87"/>
      <c r="DA150" s="87"/>
      <c r="DB150" s="87"/>
      <c r="DC150" s="87"/>
      <c r="DD150" s="87"/>
      <c r="DE150" s="87"/>
      <c r="DF150" s="87"/>
      <c r="DG150" s="87"/>
      <c r="DH150" s="87"/>
      <c r="DI150" s="87"/>
      <c r="DJ150" s="87"/>
      <c r="DK150" s="87"/>
      <c r="DL150" s="87"/>
      <c r="DM150" s="87"/>
      <c r="DN150" s="87"/>
      <c r="DO150" s="87"/>
      <c r="DP150" s="87"/>
      <c r="DQ150" s="87"/>
      <c r="DR150" s="87"/>
      <c r="DS150" s="87"/>
      <c r="DT150" s="87"/>
      <c r="DU150" s="87"/>
      <c r="DV150" s="87"/>
      <c r="DW150" s="87"/>
      <c r="DX150" s="87"/>
      <c r="DY150" s="87"/>
      <c r="DZ150" s="87"/>
    </row>
  </sheetData>
  <sheetProtection password="CC44" sheet="1" objects="1" scenarios="1" formatCells="0"/>
  <phoneticPr fontId="7" type="noConversion"/>
  <printOptions headings="1" gridLines="1"/>
  <pageMargins left="0.75" right="0.75" top="1" bottom="1" header="0.5" footer="0.5"/>
  <pageSetup scale="88"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anchor moveWithCells="1" sizeWithCells="1">
                  <from>
                    <xdr:col>11</xdr:col>
                    <xdr:colOff>590550</xdr:colOff>
                    <xdr:row>0</xdr:row>
                    <xdr:rowOff>0</xdr:rowOff>
                  </from>
                  <to>
                    <xdr:col>13</xdr:col>
                    <xdr:colOff>333375</xdr:colOff>
                    <xdr:row>0</xdr:row>
                    <xdr:rowOff>0</xdr:rowOff>
                  </to>
                </anchor>
              </controlPr>
            </control>
          </mc:Choice>
        </mc:AlternateContent>
        <mc:AlternateContent xmlns:mc="http://schemas.openxmlformats.org/markup-compatibility/2006">
          <mc:Choice Requires="x14">
            <control shapeId="19459" r:id="rId5" name="Button 3">
              <controlPr defaultSize="0" print="0" autoFill="0" autoPict="0">
                <anchor moveWithCells="1" sizeWithCells="1">
                  <from>
                    <xdr:col>10</xdr:col>
                    <xdr:colOff>0</xdr:colOff>
                    <xdr:row>0</xdr:row>
                    <xdr:rowOff>0</xdr:rowOff>
                  </from>
                  <to>
                    <xdr:col>11</xdr:col>
                    <xdr:colOff>342900</xdr:colOff>
                    <xdr:row>0</xdr:row>
                    <xdr:rowOff>0</xdr:rowOff>
                  </to>
                </anchor>
              </controlPr>
            </control>
          </mc:Choice>
        </mc:AlternateContent>
        <mc:AlternateContent xmlns:mc="http://schemas.openxmlformats.org/markup-compatibility/2006">
          <mc:Choice Requires="x14">
            <control shapeId="19460" r:id="rId6" name="Button 4">
              <controlPr defaultSize="0" print="0" autoFill="0" autoPict="0">
                <anchor moveWithCells="1" sizeWithCells="1">
                  <from>
                    <xdr:col>11</xdr:col>
                    <xdr:colOff>600075</xdr:colOff>
                    <xdr:row>0</xdr:row>
                    <xdr:rowOff>0</xdr:rowOff>
                  </from>
                  <to>
                    <xdr:col>13</xdr:col>
                    <xdr:colOff>342900</xdr:colOff>
                    <xdr:row>0</xdr:row>
                    <xdr:rowOff>0</xdr:rowOff>
                  </to>
                </anchor>
              </controlPr>
            </control>
          </mc:Choice>
        </mc:AlternateContent>
        <mc:AlternateContent xmlns:mc="http://schemas.openxmlformats.org/markup-compatibility/2006">
          <mc:Choice Requires="x14">
            <control shapeId="19461" r:id="rId7" name="Button 5">
              <controlPr defaultSize="0" print="0" autoFill="0" autoPict="0">
                <anchor moveWithCells="1" sizeWithCells="1">
                  <from>
                    <xdr:col>11</xdr:col>
                    <xdr:colOff>590550</xdr:colOff>
                    <xdr:row>0</xdr:row>
                    <xdr:rowOff>0</xdr:rowOff>
                  </from>
                  <to>
                    <xdr:col>13</xdr:col>
                    <xdr:colOff>323850</xdr:colOff>
                    <xdr:row>0</xdr:row>
                    <xdr:rowOff>0</xdr:rowOff>
                  </to>
                </anchor>
              </controlPr>
            </control>
          </mc:Choice>
        </mc:AlternateContent>
        <mc:AlternateContent xmlns:mc="http://schemas.openxmlformats.org/markup-compatibility/2006">
          <mc:Choice Requires="x14">
            <control shapeId="19470" r:id="rId8" name="Button 14">
              <controlPr defaultSize="0" print="0" autoFill="0" autoPict="0">
                <anchor moveWithCells="1" sizeWithCells="1">
                  <from>
                    <xdr:col>11</xdr:col>
                    <xdr:colOff>9525</xdr:colOff>
                    <xdr:row>0</xdr:row>
                    <xdr:rowOff>0</xdr:rowOff>
                  </from>
                  <to>
                    <xdr:col>11</xdr:col>
                    <xdr:colOff>600075</xdr:colOff>
                    <xdr:row>0</xdr:row>
                    <xdr:rowOff>0</xdr:rowOff>
                  </to>
                </anchor>
              </controlPr>
            </control>
          </mc:Choice>
        </mc:AlternateContent>
        <mc:AlternateContent xmlns:mc="http://schemas.openxmlformats.org/markup-compatibility/2006">
          <mc:Choice Requires="x14">
            <control shapeId="19476" r:id="rId9" name="Button 20">
              <controlPr defaultSize="0" print="0" autoFill="0" autoPict="0">
                <anchor moveWithCells="1" sizeWithCells="1">
                  <from>
                    <xdr:col>10</xdr:col>
                    <xdr:colOff>9525</xdr:colOff>
                    <xdr:row>0</xdr:row>
                    <xdr:rowOff>0</xdr:rowOff>
                  </from>
                  <to>
                    <xdr:col>11</xdr:col>
                    <xdr:colOff>342900</xdr:colOff>
                    <xdr:row>0</xdr:row>
                    <xdr:rowOff>0</xdr:rowOff>
                  </to>
                </anchor>
              </controlPr>
            </control>
          </mc:Choice>
        </mc:AlternateContent>
        <mc:AlternateContent xmlns:mc="http://schemas.openxmlformats.org/markup-compatibility/2006">
          <mc:Choice Requires="x14">
            <control shapeId="19520" r:id="rId10" name="Drop Down 64">
              <controlPr defaultSize="0" autoLine="0" autoPict="0" macro="[0]!tableformat">
                <anchor moveWithCells="1">
                  <from>
                    <xdr:col>7</xdr:col>
                    <xdr:colOff>619125</xdr:colOff>
                    <xdr:row>0</xdr:row>
                    <xdr:rowOff>0</xdr:rowOff>
                  </from>
                  <to>
                    <xdr:col>9</xdr:col>
                    <xdr:colOff>85725</xdr:colOff>
                    <xdr:row>0</xdr:row>
                    <xdr:rowOff>200025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51"/>
    <pageSetUpPr fitToPage="1"/>
  </sheetPr>
  <dimension ref="A1:IB372"/>
  <sheetViews>
    <sheetView showGridLines="0" topLeftCell="A367" workbookViewId="0">
      <selection activeCell="F212" sqref="F212"/>
    </sheetView>
  </sheetViews>
  <sheetFormatPr defaultRowHeight="17.100000000000001" customHeight="1" x14ac:dyDescent="0.25"/>
  <cols>
    <col min="1" max="1" width="1.85546875" style="64" customWidth="1"/>
    <col min="2" max="2" width="5.28515625" style="68" customWidth="1"/>
    <col min="3" max="3" width="4.28515625" style="68" customWidth="1"/>
    <col min="4" max="5" width="9.140625" style="68"/>
    <col min="6" max="6" width="4" style="68" customWidth="1"/>
    <col min="7" max="7" width="9" style="68" customWidth="1"/>
    <col min="8" max="8" width="9.140625" style="68"/>
    <col min="9" max="9" width="9.140625" style="61"/>
    <col min="10" max="10" width="9.140625" style="68"/>
    <col min="11" max="11" width="12.140625" style="68" bestFit="1" customWidth="1"/>
    <col min="12" max="12" width="10.7109375" style="61" customWidth="1"/>
    <col min="13" max="13" width="9.5703125" style="68" bestFit="1" customWidth="1"/>
    <col min="14" max="14" width="10.85546875" style="68" customWidth="1"/>
    <col min="15" max="15" width="11.140625" style="68" customWidth="1"/>
    <col min="16" max="17" width="9.140625" style="61"/>
    <col min="18" max="18" width="9.140625" style="613"/>
    <col min="19" max="24" width="9.140625" style="828"/>
    <col min="25" max="25" width="9.85546875" style="828" bestFit="1" customWidth="1"/>
    <col min="26" max="26" width="9.140625" style="828"/>
    <col min="27" max="27" width="10.7109375" style="828" bestFit="1" customWidth="1"/>
    <col min="29" max="114" width="9.140625" style="828"/>
    <col min="115" max="125" width="9.140625" style="613"/>
    <col min="126" max="174" width="9.140625" style="68"/>
    <col min="235" max="16384" width="9.140625" style="68"/>
  </cols>
  <sheetData>
    <row r="1" spans="1:127" s="64" customFormat="1" ht="17.100000000000001" customHeight="1" x14ac:dyDescent="0.25">
      <c r="C1" s="59" t="s">
        <v>235</v>
      </c>
      <c r="D1" s="60" t="str">
        <f>CONCATENATE(input!K3,": ",input!K2)</f>
        <v>graze.bio: steady state</v>
      </c>
      <c r="I1" s="58"/>
      <c r="K1" s="620" t="str">
        <f>milk!L1</f>
        <v>v.dairyvip 2.1</v>
      </c>
      <c r="L1" s="58"/>
      <c r="P1" s="58"/>
      <c r="Q1" s="58"/>
      <c r="R1" s="612"/>
      <c r="S1" s="823"/>
      <c r="T1" s="823"/>
      <c r="U1" s="823"/>
      <c r="V1" s="823"/>
      <c r="W1" s="823"/>
      <c r="X1" s="823"/>
      <c r="Y1" s="823"/>
      <c r="Z1" s="849"/>
      <c r="AA1" s="850"/>
      <c r="AC1" s="850"/>
      <c r="AD1" s="850"/>
      <c r="AE1" s="850"/>
      <c r="AF1" s="850"/>
      <c r="AG1" s="850"/>
      <c r="AH1" s="850"/>
      <c r="AI1" s="850"/>
      <c r="AJ1" s="850"/>
      <c r="AK1" s="850"/>
      <c r="AL1" s="849"/>
      <c r="AM1" s="849"/>
      <c r="AN1" s="850"/>
      <c r="AO1" s="850"/>
      <c r="AP1" s="850"/>
      <c r="AQ1" s="850"/>
      <c r="AR1" s="850"/>
      <c r="AS1" s="850"/>
      <c r="AT1" s="850"/>
      <c r="AU1" s="850"/>
      <c r="AV1" s="850"/>
      <c r="AW1" s="850"/>
      <c r="AX1" s="850"/>
      <c r="AY1" s="850"/>
      <c r="AZ1" s="850"/>
      <c r="BA1" s="850"/>
      <c r="BB1" s="850"/>
      <c r="BC1" s="850"/>
      <c r="BD1" s="850"/>
      <c r="BE1" s="850"/>
      <c r="BF1" s="850"/>
      <c r="BG1" s="850"/>
      <c r="BH1" s="850"/>
      <c r="BI1" s="850"/>
      <c r="BJ1" s="850"/>
      <c r="BK1" s="850"/>
      <c r="BL1" s="850"/>
      <c r="BM1" s="850"/>
      <c r="BN1" s="850"/>
      <c r="BO1" s="850"/>
      <c r="BP1" s="850"/>
      <c r="BQ1" s="850"/>
      <c r="BR1" s="850"/>
      <c r="BS1" s="850"/>
      <c r="BT1" s="850"/>
      <c r="BU1" s="850"/>
      <c r="BV1" s="850"/>
      <c r="BW1" s="850"/>
      <c r="BX1" s="850"/>
      <c r="BY1" s="850"/>
      <c r="BZ1" s="850"/>
      <c r="CA1" s="850"/>
      <c r="CB1" s="850"/>
      <c r="CC1" s="850"/>
      <c r="CD1" s="850"/>
      <c r="CE1" s="850"/>
      <c r="CF1" s="850"/>
      <c r="CG1" s="850"/>
      <c r="CH1" s="849"/>
      <c r="CI1" s="823"/>
      <c r="CJ1" s="823"/>
      <c r="CK1" s="823"/>
      <c r="CL1" s="823"/>
      <c r="CM1" s="823"/>
      <c r="CN1" s="823"/>
      <c r="CO1" s="823"/>
      <c r="CP1" s="823"/>
      <c r="CQ1" s="823"/>
      <c r="CR1" s="823"/>
      <c r="CS1" s="823"/>
      <c r="CT1" s="823"/>
      <c r="CU1" s="823"/>
      <c r="CV1" s="823"/>
      <c r="CW1" s="823"/>
      <c r="CX1" s="823"/>
      <c r="CY1" s="823"/>
      <c r="CZ1" s="823"/>
      <c r="DA1" s="823"/>
      <c r="DB1" s="823"/>
      <c r="DC1" s="823"/>
      <c r="DD1" s="823"/>
      <c r="DE1" s="823"/>
      <c r="DF1" s="823"/>
      <c r="DG1" s="823"/>
      <c r="DH1" s="823"/>
      <c r="DI1" s="823"/>
      <c r="DJ1" s="823"/>
      <c r="DK1" s="612"/>
      <c r="DL1" s="612"/>
      <c r="DM1" s="612"/>
      <c r="DN1" s="612"/>
      <c r="DO1" s="612"/>
      <c r="DP1" s="612"/>
      <c r="DQ1" s="612"/>
      <c r="DR1" s="612"/>
      <c r="DS1" s="612"/>
      <c r="DT1" s="612"/>
      <c r="DU1" s="612"/>
    </row>
    <row r="2" spans="1:127" s="64" customFormat="1" ht="17.100000000000001" customHeight="1" x14ac:dyDescent="0.25">
      <c r="B2" s="646"/>
      <c r="C2" s="647" t="s">
        <v>236</v>
      </c>
      <c r="D2" s="60" t="str">
        <f>CONCATENATE(input!X3,": ",input!X2)</f>
        <v>graze.bio: steady state</v>
      </c>
      <c r="G2" s="66"/>
      <c r="I2" s="58"/>
      <c r="K2" s="67"/>
      <c r="M2" s="66" t="s">
        <v>198</v>
      </c>
      <c r="R2" s="612"/>
      <c r="S2" s="823"/>
      <c r="T2" s="823"/>
      <c r="U2" s="823"/>
      <c r="V2" s="823"/>
      <c r="W2" s="823"/>
      <c r="X2" s="823"/>
      <c r="Y2" s="823"/>
      <c r="Z2" s="849"/>
      <c r="AA2" s="849"/>
      <c r="AC2" s="849"/>
      <c r="AD2" s="849"/>
      <c r="AE2" s="849"/>
      <c r="AF2" s="849"/>
      <c r="AG2" s="849"/>
      <c r="AH2" s="849"/>
      <c r="AI2" s="849"/>
      <c r="AJ2" s="849"/>
      <c r="AK2" s="849"/>
      <c r="AL2" s="849"/>
      <c r="AM2" s="851"/>
      <c r="AN2" s="851"/>
      <c r="AO2" s="849"/>
      <c r="AP2" s="849"/>
      <c r="AQ2" s="849"/>
      <c r="AR2" s="849"/>
      <c r="AS2" s="849"/>
      <c r="AT2" s="849"/>
      <c r="AU2" s="849"/>
      <c r="AV2" s="849"/>
      <c r="AW2" s="849"/>
      <c r="AX2" s="849"/>
      <c r="AY2" s="849"/>
      <c r="AZ2" s="849"/>
      <c r="BA2" s="849"/>
      <c r="BB2" s="849"/>
      <c r="BC2" s="849"/>
      <c r="BD2" s="849"/>
      <c r="BE2" s="849"/>
      <c r="BF2" s="849"/>
      <c r="BG2" s="849"/>
      <c r="BH2" s="849"/>
      <c r="BI2" s="849"/>
      <c r="BJ2" s="849"/>
      <c r="BK2" s="849"/>
      <c r="BL2" s="849"/>
      <c r="BM2" s="849"/>
      <c r="BN2" s="849"/>
      <c r="BO2" s="849"/>
      <c r="BP2" s="849"/>
      <c r="BQ2" s="849"/>
      <c r="BR2" s="849"/>
      <c r="BS2" s="849"/>
      <c r="BT2" s="849"/>
      <c r="BU2" s="849"/>
      <c r="BV2" s="849"/>
      <c r="BW2" s="849"/>
      <c r="BX2" s="849"/>
      <c r="BY2" s="849"/>
      <c r="BZ2" s="849"/>
      <c r="CA2" s="849"/>
      <c r="CB2" s="849"/>
      <c r="CC2" s="849"/>
      <c r="CD2" s="849"/>
      <c r="CE2" s="849"/>
      <c r="CF2" s="849"/>
      <c r="CG2" s="849"/>
      <c r="CH2" s="849"/>
      <c r="CI2" s="823"/>
      <c r="CJ2" s="823"/>
      <c r="CK2" s="823"/>
      <c r="CL2" s="823"/>
      <c r="CM2" s="823"/>
      <c r="CN2" s="823"/>
      <c r="CO2" s="823"/>
      <c r="CP2" s="823"/>
      <c r="CQ2" s="823"/>
      <c r="CR2" s="823"/>
      <c r="CS2" s="823"/>
      <c r="CT2" s="823"/>
      <c r="CU2" s="823"/>
      <c r="CV2" s="823"/>
      <c r="CW2" s="823"/>
      <c r="CX2" s="823"/>
      <c r="CY2" s="823"/>
      <c r="CZ2" s="823"/>
      <c r="DA2" s="823"/>
      <c r="DB2" s="823"/>
      <c r="DC2" s="823"/>
      <c r="DD2" s="823"/>
      <c r="DE2" s="823"/>
      <c r="DF2" s="823"/>
      <c r="DG2" s="823"/>
      <c r="DH2" s="823"/>
      <c r="DI2" s="823"/>
      <c r="DJ2" s="823"/>
      <c r="DK2" s="612"/>
      <c r="DL2" s="612"/>
      <c r="DM2" s="612"/>
      <c r="DN2" s="612"/>
      <c r="DO2" s="612"/>
      <c r="DP2" s="612"/>
      <c r="DQ2" s="612"/>
      <c r="DR2" s="612"/>
      <c r="DS2" s="612"/>
      <c r="DT2" s="612"/>
      <c r="DU2" s="612"/>
    </row>
    <row r="3" spans="1:127" s="895" customFormat="1" ht="17.100000000000001" customHeight="1" x14ac:dyDescent="0.25">
      <c r="A3" s="64"/>
      <c r="B3" s="896"/>
      <c r="C3" s="897"/>
      <c r="D3" s="898"/>
      <c r="G3" s="899"/>
      <c r="I3" s="171"/>
      <c r="K3" s="900"/>
      <c r="M3" s="899"/>
      <c r="R3" s="612"/>
      <c r="S3" s="1248"/>
      <c r="T3" s="1191" t="s">
        <v>873</v>
      </c>
      <c r="U3" s="1248"/>
      <c r="V3" s="902"/>
      <c r="W3" s="902"/>
      <c r="X3" s="902"/>
      <c r="Y3" s="902"/>
      <c r="Z3" s="903"/>
      <c r="AA3" s="903"/>
      <c r="AC3" s="903"/>
      <c r="AD3" s="903"/>
      <c r="AE3" s="903"/>
      <c r="AF3" s="903"/>
      <c r="AG3" s="903"/>
      <c r="AH3" s="903"/>
      <c r="AI3" s="903"/>
      <c r="AJ3" s="903"/>
      <c r="AK3" s="903"/>
      <c r="AL3" s="903"/>
      <c r="AM3" s="853"/>
      <c r="AN3" s="853"/>
      <c r="AO3" s="903"/>
      <c r="AP3" s="903"/>
      <c r="AQ3" s="903"/>
      <c r="AR3" s="903"/>
      <c r="AS3" s="903"/>
      <c r="AT3" s="903"/>
      <c r="AU3" s="903"/>
      <c r="AV3" s="903"/>
      <c r="AW3" s="903"/>
      <c r="AX3" s="903"/>
      <c r="AY3" s="903"/>
      <c r="AZ3" s="903"/>
      <c r="BA3" s="903"/>
      <c r="BB3" s="903"/>
      <c r="BC3" s="903"/>
      <c r="BD3" s="903"/>
      <c r="BE3" s="903"/>
      <c r="BF3" s="903"/>
      <c r="BG3" s="903"/>
      <c r="BH3" s="903"/>
      <c r="BI3" s="903"/>
      <c r="BJ3" s="903"/>
      <c r="BK3" s="903"/>
      <c r="BL3" s="903"/>
      <c r="BM3" s="903"/>
      <c r="BN3" s="903"/>
      <c r="BO3" s="903"/>
      <c r="BP3" s="903"/>
      <c r="BQ3" s="903"/>
      <c r="BR3" s="903"/>
      <c r="BS3" s="903"/>
      <c r="BT3" s="903"/>
      <c r="BU3" s="903"/>
      <c r="BV3" s="903"/>
      <c r="BW3" s="903"/>
      <c r="BX3" s="903"/>
      <c r="BY3" s="903"/>
      <c r="BZ3" s="903"/>
      <c r="CA3" s="903"/>
      <c r="CB3" s="903"/>
      <c r="CC3" s="903"/>
      <c r="CD3" s="903"/>
      <c r="CE3" s="903"/>
      <c r="CF3" s="903"/>
      <c r="CG3" s="903"/>
      <c r="CH3" s="903"/>
      <c r="CI3" s="902"/>
      <c r="CJ3" s="902"/>
      <c r="CK3" s="902"/>
      <c r="CL3" s="902"/>
      <c r="CM3" s="902"/>
      <c r="CN3" s="902"/>
      <c r="CO3" s="902"/>
      <c r="CP3" s="902"/>
      <c r="CQ3" s="902"/>
      <c r="CR3" s="902"/>
      <c r="CS3" s="902"/>
      <c r="CT3" s="902"/>
      <c r="CU3" s="902"/>
      <c r="CV3" s="902"/>
      <c r="CW3" s="902"/>
      <c r="CX3" s="902"/>
      <c r="CY3" s="902"/>
      <c r="CZ3" s="902"/>
      <c r="DA3" s="902"/>
      <c r="DB3" s="902"/>
      <c r="DC3" s="902"/>
      <c r="DD3" s="902"/>
      <c r="DE3" s="902"/>
      <c r="DF3" s="902"/>
      <c r="DG3" s="902"/>
      <c r="DH3" s="902"/>
      <c r="DI3" s="902"/>
      <c r="DJ3" s="902"/>
      <c r="DK3" s="901"/>
      <c r="DL3" s="901"/>
      <c r="DM3" s="901"/>
      <c r="DN3" s="901"/>
      <c r="DO3" s="901"/>
      <c r="DP3" s="901"/>
      <c r="DQ3" s="901"/>
      <c r="DR3" s="901"/>
      <c r="DS3" s="901"/>
      <c r="DT3" s="901"/>
      <c r="DU3" s="901"/>
    </row>
    <row r="4" spans="1:127" s="895" customFormat="1" ht="17.100000000000001" customHeight="1" x14ac:dyDescent="0.25">
      <c r="A4" s="64"/>
      <c r="B4" s="896"/>
      <c r="C4" s="897"/>
      <c r="D4" s="898"/>
      <c r="G4" s="899"/>
      <c r="I4" s="171"/>
      <c r="K4" s="900"/>
      <c r="M4" s="899"/>
      <c r="R4" s="612"/>
      <c r="S4" s="1248"/>
      <c r="T4" s="1191" t="s">
        <v>874</v>
      </c>
      <c r="U4" s="1248"/>
      <c r="V4" s="902"/>
      <c r="W4" s="902"/>
      <c r="X4" s="902"/>
      <c r="Y4" s="902"/>
      <c r="Z4" s="903"/>
      <c r="AA4" s="903"/>
      <c r="AC4" s="903"/>
      <c r="AD4" s="903"/>
      <c r="AE4" s="903"/>
      <c r="AF4" s="903"/>
      <c r="AG4" s="903"/>
      <c r="AH4" s="903"/>
      <c r="AI4" s="903"/>
      <c r="AJ4" s="903"/>
      <c r="AK4" s="903"/>
      <c r="AL4" s="903"/>
      <c r="AM4" s="853"/>
      <c r="AN4" s="853"/>
      <c r="AO4" s="903"/>
      <c r="AP4" s="903"/>
      <c r="AQ4" s="903"/>
      <c r="AR4" s="903"/>
      <c r="AS4" s="903"/>
      <c r="AT4" s="903"/>
      <c r="AU4" s="903"/>
      <c r="AV4" s="903"/>
      <c r="AW4" s="903"/>
      <c r="AX4" s="903"/>
      <c r="AY4" s="903"/>
      <c r="AZ4" s="903"/>
      <c r="BA4" s="903"/>
      <c r="BB4" s="903"/>
      <c r="BC4" s="903"/>
      <c r="BD4" s="903"/>
      <c r="BE4" s="903"/>
      <c r="BF4" s="903"/>
      <c r="BG4" s="903"/>
      <c r="BH4" s="903"/>
      <c r="BI4" s="903"/>
      <c r="BJ4" s="903"/>
      <c r="BK4" s="903"/>
      <c r="BL4" s="903"/>
      <c r="BM4" s="903"/>
      <c r="BN4" s="903"/>
      <c r="BO4" s="903"/>
      <c r="BP4" s="903"/>
      <c r="BQ4" s="903"/>
      <c r="BR4" s="903"/>
      <c r="BS4" s="903"/>
      <c r="BT4" s="903"/>
      <c r="BU4" s="903"/>
      <c r="BV4" s="903"/>
      <c r="BW4" s="903"/>
      <c r="BX4" s="903"/>
      <c r="BY4" s="903"/>
      <c r="BZ4" s="903"/>
      <c r="CA4" s="903"/>
      <c r="CB4" s="903"/>
      <c r="CC4" s="903"/>
      <c r="CD4" s="903"/>
      <c r="CE4" s="903"/>
      <c r="CF4" s="903"/>
      <c r="CG4" s="903"/>
      <c r="CH4" s="903"/>
      <c r="CI4" s="902"/>
      <c r="CJ4" s="902"/>
      <c r="CK4" s="902"/>
      <c r="CL4" s="902"/>
      <c r="CM4" s="902"/>
      <c r="CN4" s="902"/>
      <c r="CO4" s="902"/>
      <c r="CP4" s="902"/>
      <c r="CQ4" s="902"/>
      <c r="CR4" s="902"/>
      <c r="CS4" s="902"/>
      <c r="CT4" s="902"/>
      <c r="CU4" s="902"/>
      <c r="CV4" s="902"/>
      <c r="CW4" s="902"/>
      <c r="CX4" s="902"/>
      <c r="CY4" s="902"/>
      <c r="CZ4" s="902"/>
      <c r="DA4" s="902"/>
      <c r="DB4" s="902"/>
      <c r="DC4" s="902"/>
      <c r="DD4" s="902"/>
      <c r="DE4" s="902"/>
      <c r="DF4" s="902"/>
      <c r="DG4" s="902"/>
      <c r="DH4" s="902"/>
      <c r="DI4" s="902"/>
      <c r="DJ4" s="902"/>
      <c r="DK4" s="901"/>
      <c r="DL4" s="901"/>
      <c r="DM4" s="901"/>
      <c r="DN4" s="901"/>
      <c r="DO4" s="901"/>
      <c r="DP4" s="901"/>
      <c r="DQ4" s="901"/>
      <c r="DR4" s="901"/>
      <c r="DS4" s="901"/>
      <c r="DT4" s="901"/>
      <c r="DU4" s="901"/>
    </row>
    <row r="5" spans="1:127" s="895" customFormat="1" ht="17.100000000000001" customHeight="1" x14ac:dyDescent="0.25">
      <c r="A5" s="64"/>
      <c r="B5" s="896"/>
      <c r="C5" s="897"/>
      <c r="D5" s="898"/>
      <c r="G5" s="899"/>
      <c r="I5" s="171"/>
      <c r="K5" s="900"/>
      <c r="M5" s="899"/>
      <c r="R5" s="612"/>
      <c r="S5" s="1248"/>
      <c r="T5" s="1191" t="s">
        <v>875</v>
      </c>
      <c r="U5" s="1248"/>
      <c r="V5" s="902"/>
      <c r="W5" s="902"/>
      <c r="X5" s="902"/>
      <c r="Y5" s="902"/>
      <c r="Z5" s="903"/>
      <c r="AA5" s="903"/>
      <c r="AC5" s="903"/>
      <c r="AD5" s="903"/>
      <c r="AE5" s="903"/>
      <c r="AF5" s="903"/>
      <c r="AG5" s="903"/>
      <c r="AH5" s="903"/>
      <c r="AI5" s="903"/>
      <c r="AJ5" s="903"/>
      <c r="AK5" s="903"/>
      <c r="AL5" s="903"/>
      <c r="AM5" s="853"/>
      <c r="AN5" s="853"/>
      <c r="AO5" s="903"/>
      <c r="AP5" s="903"/>
      <c r="AQ5" s="903"/>
      <c r="AR5" s="903"/>
      <c r="AS5" s="903"/>
      <c r="AT5" s="903"/>
      <c r="AU5" s="903"/>
      <c r="AV5" s="903"/>
      <c r="AW5" s="903"/>
      <c r="AX5" s="903"/>
      <c r="AY5" s="903"/>
      <c r="AZ5" s="903"/>
      <c r="BA5" s="903"/>
      <c r="BB5" s="903"/>
      <c r="BC5" s="903"/>
      <c r="BD5" s="903"/>
      <c r="BE5" s="903"/>
      <c r="BF5" s="903"/>
      <c r="BG5" s="903"/>
      <c r="BH5" s="903"/>
      <c r="BI5" s="903"/>
      <c r="BJ5" s="903"/>
      <c r="BK5" s="903"/>
      <c r="BL5" s="903"/>
      <c r="BM5" s="903"/>
      <c r="BN5" s="903"/>
      <c r="BO5" s="903"/>
      <c r="BP5" s="903"/>
      <c r="BQ5" s="903"/>
      <c r="BR5" s="903"/>
      <c r="BS5" s="903"/>
      <c r="BT5" s="903"/>
      <c r="BU5" s="903"/>
      <c r="BV5" s="903"/>
      <c r="BW5" s="903"/>
      <c r="BX5" s="903"/>
      <c r="BY5" s="903"/>
      <c r="BZ5" s="903"/>
      <c r="CA5" s="903"/>
      <c r="CB5" s="903"/>
      <c r="CC5" s="903"/>
      <c r="CD5" s="903"/>
      <c r="CE5" s="903"/>
      <c r="CF5" s="903"/>
      <c r="CG5" s="903"/>
      <c r="CH5" s="903"/>
      <c r="CI5" s="902"/>
      <c r="CJ5" s="902"/>
      <c r="CK5" s="902"/>
      <c r="CL5" s="902"/>
      <c r="CM5" s="902"/>
      <c r="CN5" s="902"/>
      <c r="CO5" s="902"/>
      <c r="CP5" s="902"/>
      <c r="CQ5" s="902"/>
      <c r="CR5" s="902"/>
      <c r="CS5" s="902"/>
      <c r="CT5" s="902"/>
      <c r="CU5" s="902"/>
      <c r="CV5" s="902"/>
      <c r="CW5" s="902"/>
      <c r="CX5" s="902"/>
      <c r="CY5" s="902"/>
      <c r="CZ5" s="902"/>
      <c r="DA5" s="902"/>
      <c r="DB5" s="902"/>
      <c r="DC5" s="902"/>
      <c r="DD5" s="902"/>
      <c r="DE5" s="902"/>
      <c r="DF5" s="902"/>
      <c r="DG5" s="902"/>
      <c r="DH5" s="902"/>
      <c r="DI5" s="902"/>
      <c r="DJ5" s="902"/>
      <c r="DK5" s="901"/>
      <c r="DL5" s="901"/>
      <c r="DM5" s="901"/>
      <c r="DN5" s="901"/>
      <c r="DO5" s="901"/>
      <c r="DP5" s="901"/>
      <c r="DQ5" s="901"/>
      <c r="DR5" s="901"/>
      <c r="DS5" s="901"/>
      <c r="DT5" s="901"/>
      <c r="DU5" s="901"/>
    </row>
    <row r="6" spans="1:127" s="895" customFormat="1" ht="17.100000000000001" customHeight="1" x14ac:dyDescent="0.25">
      <c r="A6" s="64"/>
      <c r="B6" s="896"/>
      <c r="C6" s="897"/>
      <c r="D6" s="898"/>
      <c r="G6" s="899"/>
      <c r="I6" s="171"/>
      <c r="K6" s="900"/>
      <c r="M6" s="899"/>
      <c r="R6" s="612"/>
      <c r="S6" s="1248"/>
      <c r="T6" s="1191" t="s">
        <v>876</v>
      </c>
      <c r="U6" s="1248"/>
      <c r="V6" s="902"/>
      <c r="W6" s="902"/>
      <c r="X6" s="902"/>
      <c r="Y6" s="902"/>
      <c r="Z6" s="903"/>
      <c r="AA6" s="903"/>
      <c r="AC6" s="903"/>
      <c r="AD6" s="903"/>
      <c r="AE6" s="903"/>
      <c r="AF6" s="903"/>
      <c r="AG6" s="903"/>
      <c r="AH6" s="903"/>
      <c r="AI6" s="903"/>
      <c r="AJ6" s="903"/>
      <c r="AK6" s="903"/>
      <c r="AL6" s="903"/>
      <c r="AM6" s="853"/>
      <c r="AN6" s="853"/>
      <c r="AO6" s="903"/>
      <c r="AP6" s="903"/>
      <c r="AQ6" s="903"/>
      <c r="AR6" s="903"/>
      <c r="AS6" s="903"/>
      <c r="AT6" s="903"/>
      <c r="AU6" s="903"/>
      <c r="AV6" s="903"/>
      <c r="AW6" s="903"/>
      <c r="AX6" s="903"/>
      <c r="AY6" s="903"/>
      <c r="AZ6" s="903"/>
      <c r="BA6" s="903"/>
      <c r="BB6" s="903"/>
      <c r="BC6" s="903"/>
      <c r="BD6" s="903"/>
      <c r="BE6" s="903"/>
      <c r="BF6" s="903"/>
      <c r="BG6" s="903"/>
      <c r="BH6" s="903"/>
      <c r="BI6" s="903"/>
      <c r="BJ6" s="903"/>
      <c r="BK6" s="903"/>
      <c r="BL6" s="903"/>
      <c r="BM6" s="903"/>
      <c r="BN6" s="903"/>
      <c r="BO6" s="903"/>
      <c r="BP6" s="903"/>
      <c r="BQ6" s="903"/>
      <c r="BR6" s="903"/>
      <c r="BS6" s="903"/>
      <c r="BT6" s="903"/>
      <c r="BU6" s="903"/>
      <c r="BV6" s="903"/>
      <c r="BW6" s="903"/>
      <c r="BX6" s="903"/>
      <c r="BY6" s="903"/>
      <c r="BZ6" s="903"/>
      <c r="CA6" s="903"/>
      <c r="CB6" s="903"/>
      <c r="CC6" s="903"/>
      <c r="CD6" s="903"/>
      <c r="CE6" s="903"/>
      <c r="CF6" s="903"/>
      <c r="CG6" s="903"/>
      <c r="CH6" s="903"/>
      <c r="CI6" s="902"/>
      <c r="CJ6" s="902"/>
      <c r="CK6" s="902"/>
      <c r="CL6" s="902"/>
      <c r="CM6" s="902"/>
      <c r="CN6" s="902"/>
      <c r="CO6" s="902"/>
      <c r="CP6" s="902"/>
      <c r="CQ6" s="902"/>
      <c r="CR6" s="902"/>
      <c r="CS6" s="902"/>
      <c r="CT6" s="902"/>
      <c r="CU6" s="902"/>
      <c r="CV6" s="902"/>
      <c r="CW6" s="902"/>
      <c r="CX6" s="902"/>
      <c r="CY6" s="902"/>
      <c r="CZ6" s="902"/>
      <c r="DA6" s="902"/>
      <c r="DB6" s="902"/>
      <c r="DC6" s="902"/>
      <c r="DD6" s="902"/>
      <c r="DE6" s="902"/>
      <c r="DF6" s="902"/>
      <c r="DG6" s="902"/>
      <c r="DH6" s="902"/>
      <c r="DI6" s="902"/>
      <c r="DJ6" s="902"/>
      <c r="DK6" s="901"/>
      <c r="DL6" s="901"/>
      <c r="DM6" s="901"/>
      <c r="DN6" s="901"/>
      <c r="DO6" s="901"/>
      <c r="DP6" s="901"/>
      <c r="DQ6" s="901"/>
      <c r="DR6" s="901"/>
      <c r="DS6" s="901"/>
      <c r="DT6" s="901"/>
      <c r="DU6" s="901"/>
    </row>
    <row r="7" spans="1:127" s="895" customFormat="1" ht="17.100000000000001" customHeight="1" x14ac:dyDescent="0.25">
      <c r="A7" s="64"/>
      <c r="B7" s="896"/>
      <c r="C7" s="897"/>
      <c r="D7" s="898"/>
      <c r="G7" s="899"/>
      <c r="I7" s="171"/>
      <c r="K7" s="900"/>
      <c r="M7" s="899"/>
      <c r="R7" s="612"/>
      <c r="S7" s="1248"/>
      <c r="T7" s="1191" t="s">
        <v>877</v>
      </c>
      <c r="U7" s="1248"/>
      <c r="V7" s="902"/>
      <c r="W7" s="902"/>
      <c r="X7" s="902"/>
      <c r="Y7" s="902"/>
      <c r="Z7" s="903"/>
      <c r="AA7" s="903"/>
      <c r="AC7" s="903"/>
      <c r="AD7" s="903"/>
      <c r="AE7" s="903"/>
      <c r="AF7" s="903"/>
      <c r="AG7" s="903"/>
      <c r="AH7" s="903"/>
      <c r="AI7" s="903"/>
      <c r="AJ7" s="903"/>
      <c r="AK7" s="903"/>
      <c r="AL7" s="903"/>
      <c r="AM7" s="853"/>
      <c r="AN7" s="853"/>
      <c r="AO7" s="903"/>
      <c r="AP7" s="903"/>
      <c r="AQ7" s="903"/>
      <c r="AR7" s="903"/>
      <c r="AS7" s="903"/>
      <c r="AT7" s="903"/>
      <c r="AU7" s="903"/>
      <c r="AV7" s="903"/>
      <c r="AW7" s="903"/>
      <c r="AX7" s="903"/>
      <c r="AY7" s="903"/>
      <c r="AZ7" s="903"/>
      <c r="BA7" s="903"/>
      <c r="BB7" s="903"/>
      <c r="BC7" s="903"/>
      <c r="BD7" s="903"/>
      <c r="BE7" s="903"/>
      <c r="BF7" s="903"/>
      <c r="BG7" s="903"/>
      <c r="BH7" s="903"/>
      <c r="BI7" s="903"/>
      <c r="BJ7" s="903"/>
      <c r="BK7" s="903"/>
      <c r="BL7" s="903"/>
      <c r="BM7" s="903"/>
      <c r="BN7" s="903"/>
      <c r="BO7" s="903"/>
      <c r="BP7" s="903"/>
      <c r="BQ7" s="903"/>
      <c r="BR7" s="903"/>
      <c r="BS7" s="903"/>
      <c r="BT7" s="903"/>
      <c r="BU7" s="903"/>
      <c r="BV7" s="903"/>
      <c r="BW7" s="903"/>
      <c r="BX7" s="903"/>
      <c r="BY7" s="903"/>
      <c r="BZ7" s="903"/>
      <c r="CA7" s="903"/>
      <c r="CB7" s="903"/>
      <c r="CC7" s="903"/>
      <c r="CD7" s="903"/>
      <c r="CE7" s="903"/>
      <c r="CF7" s="903"/>
      <c r="CG7" s="903"/>
      <c r="CH7" s="903"/>
      <c r="CI7" s="902"/>
      <c r="CJ7" s="902"/>
      <c r="CK7" s="902"/>
      <c r="CL7" s="902"/>
      <c r="CM7" s="902"/>
      <c r="CN7" s="902"/>
      <c r="CO7" s="902"/>
      <c r="CP7" s="902"/>
      <c r="CQ7" s="902"/>
      <c r="CR7" s="902"/>
      <c r="CS7" s="902"/>
      <c r="CT7" s="902"/>
      <c r="CU7" s="902"/>
      <c r="CV7" s="902"/>
      <c r="CW7" s="902"/>
      <c r="CX7" s="902"/>
      <c r="CY7" s="902"/>
      <c r="CZ7" s="902"/>
      <c r="DA7" s="902"/>
      <c r="DB7" s="902"/>
      <c r="DC7" s="902"/>
      <c r="DD7" s="902"/>
      <c r="DE7" s="902"/>
      <c r="DF7" s="902"/>
      <c r="DG7" s="902"/>
      <c r="DH7" s="902"/>
      <c r="DI7" s="902"/>
      <c r="DJ7" s="902"/>
      <c r="DK7" s="901"/>
      <c r="DL7" s="901"/>
      <c r="DM7" s="901"/>
      <c r="DN7" s="901"/>
      <c r="DO7" s="901"/>
      <c r="DP7" s="901"/>
      <c r="DQ7" s="901"/>
      <c r="DR7" s="901"/>
      <c r="DS7" s="901"/>
      <c r="DT7" s="901"/>
      <c r="DU7" s="901"/>
    </row>
    <row r="8" spans="1:127" s="895" customFormat="1" ht="17.100000000000001" customHeight="1" x14ac:dyDescent="0.25">
      <c r="A8" s="64"/>
      <c r="B8" s="896"/>
      <c r="C8" s="897"/>
      <c r="D8" s="898"/>
      <c r="G8" s="899"/>
      <c r="I8" s="171"/>
      <c r="K8" s="900"/>
      <c r="M8" s="899"/>
      <c r="R8" s="612"/>
      <c r="S8" s="1248"/>
      <c r="T8" s="1191" t="s">
        <v>878</v>
      </c>
      <c r="U8" s="1248"/>
      <c r="V8" s="902"/>
      <c r="W8" s="902"/>
      <c r="X8" s="902"/>
      <c r="Y8" s="902"/>
      <c r="Z8" s="903"/>
      <c r="AA8" s="903"/>
      <c r="AC8" s="903"/>
      <c r="AD8" s="903"/>
      <c r="AE8" s="903"/>
      <c r="AF8" s="903"/>
      <c r="AG8" s="903"/>
      <c r="AH8" s="903"/>
      <c r="AI8" s="903"/>
      <c r="AJ8" s="903"/>
      <c r="AK8" s="903"/>
      <c r="AL8" s="903"/>
      <c r="AM8" s="853"/>
      <c r="AN8" s="853"/>
      <c r="AO8" s="903"/>
      <c r="AP8" s="903"/>
      <c r="AQ8" s="903"/>
      <c r="AR8" s="903"/>
      <c r="AS8" s="903"/>
      <c r="AT8" s="903"/>
      <c r="AU8" s="903"/>
      <c r="AV8" s="903"/>
      <c r="AW8" s="903"/>
      <c r="AX8" s="903"/>
      <c r="AY8" s="903"/>
      <c r="AZ8" s="903"/>
      <c r="BA8" s="903"/>
      <c r="BB8" s="903"/>
      <c r="BC8" s="903"/>
      <c r="BD8" s="903"/>
      <c r="BE8" s="903"/>
      <c r="BF8" s="903"/>
      <c r="BG8" s="903"/>
      <c r="BH8" s="903"/>
      <c r="BI8" s="903"/>
      <c r="BJ8" s="903"/>
      <c r="BK8" s="903"/>
      <c r="BL8" s="903"/>
      <c r="BM8" s="903"/>
      <c r="BN8" s="903"/>
      <c r="BO8" s="903"/>
      <c r="BP8" s="903"/>
      <c r="BQ8" s="903"/>
      <c r="BR8" s="903"/>
      <c r="BS8" s="903"/>
      <c r="BT8" s="903"/>
      <c r="BU8" s="903"/>
      <c r="BV8" s="903"/>
      <c r="BW8" s="903"/>
      <c r="BX8" s="903"/>
      <c r="BY8" s="903"/>
      <c r="BZ8" s="903"/>
      <c r="CA8" s="903"/>
      <c r="CB8" s="903"/>
      <c r="CC8" s="903"/>
      <c r="CD8" s="903"/>
      <c r="CE8" s="903"/>
      <c r="CF8" s="903"/>
      <c r="CG8" s="903"/>
      <c r="CH8" s="903"/>
      <c r="CI8" s="902"/>
      <c r="CJ8" s="902"/>
      <c r="CK8" s="902"/>
      <c r="CL8" s="902"/>
      <c r="CM8" s="902"/>
      <c r="CN8" s="902"/>
      <c r="CO8" s="902"/>
      <c r="CP8" s="902"/>
      <c r="CQ8" s="902"/>
      <c r="CR8" s="902"/>
      <c r="CS8" s="902"/>
      <c r="CT8" s="902"/>
      <c r="CU8" s="902"/>
      <c r="CV8" s="902"/>
      <c r="CW8" s="902"/>
      <c r="CX8" s="902"/>
      <c r="CY8" s="902"/>
      <c r="CZ8" s="902"/>
      <c r="DA8" s="902"/>
      <c r="DB8" s="902"/>
      <c r="DC8" s="902"/>
      <c r="DD8" s="902"/>
      <c r="DE8" s="902"/>
      <c r="DF8" s="902"/>
      <c r="DG8" s="902"/>
      <c r="DH8" s="902"/>
      <c r="DI8" s="902"/>
      <c r="DJ8" s="902"/>
      <c r="DK8" s="901"/>
      <c r="DL8" s="901"/>
      <c r="DM8" s="901"/>
      <c r="DN8" s="901"/>
      <c r="DO8" s="901"/>
      <c r="DP8" s="901"/>
      <c r="DQ8" s="901"/>
      <c r="DR8" s="901"/>
      <c r="DS8" s="901"/>
      <c r="DT8" s="901"/>
      <c r="DU8" s="901"/>
    </row>
    <row r="9" spans="1:127" s="895" customFormat="1" ht="17.100000000000001" customHeight="1" x14ac:dyDescent="0.25">
      <c r="A9" s="64"/>
      <c r="B9" s="896"/>
      <c r="C9" s="897"/>
      <c r="D9" s="898"/>
      <c r="G9" s="899"/>
      <c r="I9" s="171"/>
      <c r="K9" s="900"/>
      <c r="M9" s="899"/>
      <c r="R9" s="612"/>
      <c r="S9" s="1248"/>
      <c r="T9" s="1191" t="s">
        <v>879</v>
      </c>
      <c r="U9" s="1248"/>
      <c r="V9" s="902"/>
      <c r="W9" s="902"/>
      <c r="X9" s="902"/>
      <c r="Y9" s="902"/>
      <c r="Z9" s="903"/>
      <c r="AA9" s="903"/>
      <c r="AC9" s="903"/>
      <c r="AD9" s="903"/>
      <c r="AE9" s="903"/>
      <c r="AF9" s="903"/>
      <c r="AG9" s="903"/>
      <c r="AH9" s="903"/>
      <c r="AI9" s="903"/>
      <c r="AJ9" s="903"/>
      <c r="AK9" s="903"/>
      <c r="AL9" s="903"/>
      <c r="AM9" s="853"/>
      <c r="AN9" s="853"/>
      <c r="AO9" s="903"/>
      <c r="AP9" s="903"/>
      <c r="AQ9" s="903"/>
      <c r="AR9" s="903"/>
      <c r="AS9" s="903"/>
      <c r="AT9" s="903"/>
      <c r="AU9" s="903"/>
      <c r="AV9" s="903"/>
      <c r="AW9" s="903"/>
      <c r="AX9" s="903"/>
      <c r="AY9" s="903"/>
      <c r="AZ9" s="903"/>
      <c r="BA9" s="903"/>
      <c r="BB9" s="903"/>
      <c r="BC9" s="903"/>
      <c r="BD9" s="903"/>
      <c r="BE9" s="903"/>
      <c r="BF9" s="903"/>
      <c r="BG9" s="903"/>
      <c r="BH9" s="903"/>
      <c r="BI9" s="903"/>
      <c r="BJ9" s="903"/>
      <c r="BK9" s="903"/>
      <c r="BL9" s="903"/>
      <c r="BM9" s="903"/>
      <c r="BN9" s="903"/>
      <c r="BO9" s="903"/>
      <c r="BP9" s="903"/>
      <c r="BQ9" s="903"/>
      <c r="BR9" s="903"/>
      <c r="BS9" s="903"/>
      <c r="BT9" s="903"/>
      <c r="BU9" s="903"/>
      <c r="BV9" s="903"/>
      <c r="BW9" s="903"/>
      <c r="BX9" s="903"/>
      <c r="BY9" s="903"/>
      <c r="BZ9" s="903"/>
      <c r="CA9" s="903"/>
      <c r="CB9" s="903"/>
      <c r="CC9" s="903"/>
      <c r="CD9" s="903"/>
      <c r="CE9" s="903"/>
      <c r="CF9" s="903"/>
      <c r="CG9" s="903"/>
      <c r="CH9" s="903"/>
      <c r="CI9" s="902"/>
      <c r="CJ9" s="902"/>
      <c r="CK9" s="902"/>
      <c r="CL9" s="902"/>
      <c r="CM9" s="902"/>
      <c r="CN9" s="902"/>
      <c r="CO9" s="902"/>
      <c r="CP9" s="902"/>
      <c r="CQ9" s="902"/>
      <c r="CR9" s="902"/>
      <c r="CS9" s="902"/>
      <c r="CT9" s="902"/>
      <c r="CU9" s="902"/>
      <c r="CV9" s="902"/>
      <c r="CW9" s="902"/>
      <c r="CX9" s="902"/>
      <c r="CY9" s="902"/>
      <c r="CZ9" s="902"/>
      <c r="DA9" s="902"/>
      <c r="DB9" s="902"/>
      <c r="DC9" s="902"/>
      <c r="DD9" s="902"/>
      <c r="DE9" s="902"/>
      <c r="DF9" s="902"/>
      <c r="DG9" s="902"/>
      <c r="DH9" s="902"/>
      <c r="DI9" s="902"/>
      <c r="DJ9" s="902"/>
      <c r="DK9" s="901"/>
      <c r="DL9" s="901"/>
      <c r="DM9" s="901"/>
      <c r="DN9" s="901"/>
      <c r="DO9" s="901"/>
      <c r="DP9" s="901"/>
      <c r="DQ9" s="901"/>
      <c r="DR9" s="901"/>
      <c r="DS9" s="901"/>
      <c r="DT9" s="901"/>
      <c r="DU9" s="901"/>
    </row>
    <row r="10" spans="1:127" s="895" customFormat="1" ht="17.100000000000001" customHeight="1" x14ac:dyDescent="0.25">
      <c r="A10" s="64"/>
      <c r="B10" s="896"/>
      <c r="C10" s="897"/>
      <c r="D10" s="898"/>
      <c r="G10" s="899"/>
      <c r="I10" s="171"/>
      <c r="K10" s="900"/>
      <c r="M10" s="899"/>
      <c r="R10" s="612"/>
      <c r="S10" s="1248"/>
      <c r="T10" s="1191" t="s">
        <v>881</v>
      </c>
      <c r="U10" s="1248"/>
      <c r="V10" s="902"/>
      <c r="W10" s="902"/>
      <c r="X10" s="902"/>
      <c r="Y10" s="902"/>
      <c r="Z10" s="903"/>
      <c r="AA10" s="80"/>
      <c r="AC10" s="903"/>
      <c r="AD10" s="903"/>
      <c r="AE10" s="903"/>
      <c r="AF10" s="903"/>
      <c r="AG10" s="903"/>
      <c r="AH10" s="903"/>
      <c r="AI10" s="903"/>
      <c r="AJ10" s="903"/>
      <c r="AK10" s="903"/>
      <c r="AL10" s="903"/>
      <c r="AM10" s="853"/>
      <c r="AN10" s="853"/>
      <c r="AO10" s="903"/>
      <c r="AP10" s="903"/>
      <c r="AQ10" s="903"/>
      <c r="AR10" s="903"/>
      <c r="AS10" s="903"/>
      <c r="AT10" s="903"/>
      <c r="AU10" s="903"/>
      <c r="AV10" s="903"/>
      <c r="AW10" s="903"/>
      <c r="AX10" s="903"/>
      <c r="AY10" s="903"/>
      <c r="AZ10" s="903"/>
      <c r="BA10" s="903"/>
      <c r="BB10" s="903"/>
      <c r="BC10" s="903"/>
      <c r="BD10" s="903"/>
      <c r="BE10" s="903"/>
      <c r="BF10" s="903"/>
      <c r="BG10" s="903"/>
      <c r="BH10" s="903"/>
      <c r="BI10" s="903"/>
      <c r="BJ10" s="903"/>
      <c r="BK10" s="903"/>
      <c r="BL10" s="903"/>
      <c r="BM10" s="903"/>
      <c r="BN10" s="903"/>
      <c r="BO10" s="903"/>
      <c r="BP10" s="903"/>
      <c r="BQ10" s="903"/>
      <c r="BR10" s="903"/>
      <c r="BS10" s="903"/>
      <c r="BT10" s="903"/>
      <c r="BU10" s="903"/>
      <c r="BV10" s="903"/>
      <c r="BW10" s="903"/>
      <c r="BX10" s="903"/>
      <c r="BY10" s="903"/>
      <c r="BZ10" s="903"/>
      <c r="CA10" s="903"/>
      <c r="CB10" s="903"/>
      <c r="CC10" s="903"/>
      <c r="CD10" s="903"/>
      <c r="CE10" s="903"/>
      <c r="CF10" s="903"/>
      <c r="CG10" s="903"/>
      <c r="CH10" s="903"/>
      <c r="CI10" s="902"/>
      <c r="CJ10" s="902"/>
      <c r="CK10" s="902"/>
      <c r="CL10" s="902"/>
      <c r="CM10" s="902"/>
      <c r="CN10" s="902"/>
      <c r="CO10" s="902"/>
      <c r="CP10" s="902"/>
      <c r="CQ10" s="902"/>
      <c r="CR10" s="902"/>
      <c r="CS10" s="902"/>
      <c r="CT10" s="902"/>
      <c r="CU10" s="902"/>
      <c r="CV10" s="902"/>
      <c r="CW10" s="902"/>
      <c r="CX10" s="902"/>
      <c r="CY10" s="902"/>
      <c r="CZ10" s="902"/>
      <c r="DA10" s="902"/>
      <c r="DB10" s="902"/>
      <c r="DC10" s="902"/>
      <c r="DD10" s="902"/>
      <c r="DE10" s="902"/>
      <c r="DF10" s="902"/>
      <c r="DG10" s="902"/>
      <c r="DH10" s="902"/>
      <c r="DI10" s="902"/>
      <c r="DJ10" s="902"/>
      <c r="DK10" s="901"/>
      <c r="DL10" s="901"/>
      <c r="DM10" s="901"/>
      <c r="DN10" s="901"/>
      <c r="DO10" s="901"/>
      <c r="DP10" s="901"/>
      <c r="DQ10" s="901"/>
      <c r="DR10" s="901"/>
      <c r="DS10" s="901"/>
      <c r="DT10" s="901"/>
      <c r="DU10" s="901"/>
    </row>
    <row r="11" spans="1:127" s="895" customFormat="1" ht="17.100000000000001" customHeight="1" x14ac:dyDescent="0.25">
      <c r="A11" s="64"/>
      <c r="B11" s="896"/>
      <c r="C11" s="897"/>
      <c r="D11" s="898"/>
      <c r="G11" s="899"/>
      <c r="I11" s="171"/>
      <c r="K11" s="900"/>
      <c r="M11" s="899"/>
      <c r="R11" s="612"/>
      <c r="S11" s="1248"/>
      <c r="T11" s="1191" t="s">
        <v>882</v>
      </c>
      <c r="U11" s="1248"/>
      <c r="V11" s="902"/>
      <c r="W11" s="902"/>
      <c r="X11" s="902"/>
      <c r="Y11" s="1248"/>
      <c r="Z11" s="1250"/>
      <c r="AA11" s="1246"/>
      <c r="AB11" s="1248"/>
      <c r="AC11" s="1250"/>
      <c r="AD11" s="1250"/>
      <c r="AE11" s="1250"/>
      <c r="AF11" s="1250"/>
      <c r="AG11" s="1250"/>
      <c r="AH11" s="1250"/>
      <c r="AI11" s="1250"/>
      <c r="AJ11" s="1250"/>
      <c r="AK11" s="1250"/>
      <c r="AL11" s="1250"/>
      <c r="AM11" s="1251"/>
      <c r="AN11" s="1251"/>
      <c r="AO11" s="1250"/>
      <c r="AP11" s="1250"/>
      <c r="AQ11" s="1250"/>
      <c r="AR11" s="1250"/>
      <c r="AS11" s="1250"/>
      <c r="AT11" s="1250"/>
      <c r="AU11" s="1250"/>
      <c r="AV11" s="1250"/>
      <c r="AW11" s="1250"/>
      <c r="AX11" s="1250"/>
      <c r="AY11" s="1250"/>
      <c r="AZ11" s="1250"/>
      <c r="BA11" s="1250"/>
      <c r="BB11" s="1250"/>
      <c r="BC11" s="1250"/>
      <c r="BD11" s="1250"/>
      <c r="BE11" s="1250"/>
      <c r="BF11" s="1250"/>
      <c r="BG11" s="1250"/>
      <c r="BH11" s="1250"/>
      <c r="BI11" s="1250"/>
      <c r="BJ11" s="1250"/>
      <c r="BK11" s="1250"/>
      <c r="BL11" s="1250"/>
      <c r="BM11" s="1250"/>
      <c r="BN11" s="1250"/>
      <c r="BO11" s="1250"/>
      <c r="BP11" s="1250"/>
      <c r="BQ11" s="1250"/>
      <c r="BR11" s="1250"/>
      <c r="BS11" s="1250"/>
      <c r="BT11" s="1250"/>
      <c r="BU11" s="1250"/>
      <c r="BV11" s="1250"/>
      <c r="BW11" s="1250"/>
      <c r="BX11" s="1250"/>
      <c r="BY11" s="1250"/>
      <c r="BZ11" s="1250"/>
      <c r="CA11" s="1250"/>
      <c r="CB11" s="1250"/>
      <c r="CC11" s="1250"/>
      <c r="CD11" s="1250"/>
      <c r="CE11" s="1250"/>
      <c r="CF11" s="1250"/>
      <c r="CG11" s="1250"/>
      <c r="CH11" s="1250"/>
      <c r="CI11" s="1248"/>
      <c r="CJ11" s="1248"/>
      <c r="CK11" s="1248"/>
      <c r="CL11" s="1248"/>
      <c r="CM11" s="1248"/>
      <c r="CN11" s="1248"/>
      <c r="CO11" s="1248"/>
      <c r="CP11" s="1248"/>
      <c r="CQ11" s="1248"/>
      <c r="CR11" s="1248"/>
      <c r="CS11" s="1248"/>
      <c r="CT11" s="1248"/>
      <c r="CU11" s="1248"/>
      <c r="CV11" s="1248"/>
      <c r="CW11" s="1248"/>
      <c r="CX11" s="1248"/>
      <c r="CY11" s="1248"/>
      <c r="CZ11" s="1248"/>
      <c r="DA11" s="1248"/>
      <c r="DB11" s="1248"/>
      <c r="DC11" s="1248"/>
      <c r="DD11" s="1248"/>
      <c r="DE11" s="1248"/>
      <c r="DF11" s="1248"/>
      <c r="DG11" s="1248"/>
      <c r="DH11" s="1248"/>
      <c r="DI11" s="1248"/>
      <c r="DJ11" s="1248"/>
      <c r="DK11" s="1248"/>
      <c r="DL11" s="1248"/>
      <c r="DM11" s="1248"/>
      <c r="DN11" s="1248"/>
      <c r="DO11" s="901"/>
      <c r="DP11" s="901"/>
      <c r="DQ11" s="901"/>
      <c r="DR11" s="901"/>
      <c r="DS11" s="901"/>
      <c r="DT11" s="901"/>
      <c r="DU11" s="901"/>
    </row>
    <row r="12" spans="1:127" s="895" customFormat="1" ht="17.100000000000001" customHeight="1" x14ac:dyDescent="0.25">
      <c r="A12" s="64"/>
      <c r="B12" s="896"/>
      <c r="C12" s="897"/>
      <c r="D12" s="898"/>
      <c r="G12" s="899"/>
      <c r="I12" s="171"/>
      <c r="K12" s="900"/>
      <c r="M12" s="899"/>
      <c r="R12" s="612"/>
      <c r="S12" s="1248"/>
      <c r="T12" s="1191" t="s">
        <v>883</v>
      </c>
      <c r="U12" s="1248"/>
      <c r="V12" s="902"/>
      <c r="W12" s="902"/>
      <c r="X12" s="902"/>
      <c r="Y12" s="1248"/>
      <c r="Z12" s="1250"/>
      <c r="AA12" s="1246"/>
      <c r="AB12" s="1248"/>
      <c r="AC12" s="1250"/>
      <c r="AD12" s="1250"/>
      <c r="AE12" s="1250"/>
      <c r="AF12" s="1250"/>
      <c r="AG12" s="1250"/>
      <c r="AH12" s="1250"/>
      <c r="AI12" s="1250"/>
      <c r="AJ12" s="1250"/>
      <c r="AK12" s="1250"/>
      <c r="AL12" s="1250"/>
      <c r="AM12" s="1251"/>
      <c r="AN12" s="1251"/>
      <c r="AO12" s="1250"/>
      <c r="AP12" s="1250"/>
      <c r="AQ12" s="1250"/>
      <c r="AR12" s="1250"/>
      <c r="AS12" s="1250"/>
      <c r="AT12" s="1250"/>
      <c r="AU12" s="1250"/>
      <c r="AV12" s="1250"/>
      <c r="AW12" s="1250"/>
      <c r="AX12" s="1250"/>
      <c r="AY12" s="1250"/>
      <c r="AZ12" s="1250"/>
      <c r="BA12" s="1250"/>
      <c r="BB12" s="1250"/>
      <c r="BC12" s="1250"/>
      <c r="BD12" s="1250"/>
      <c r="BE12" s="1250"/>
      <c r="BF12" s="1250"/>
      <c r="BG12" s="1250"/>
      <c r="BH12" s="1250"/>
      <c r="BI12" s="1250"/>
      <c r="BJ12" s="1250"/>
      <c r="BK12" s="1250"/>
      <c r="BL12" s="1250"/>
      <c r="BM12" s="1250"/>
      <c r="BN12" s="1250"/>
      <c r="BO12" s="1250"/>
      <c r="BP12" s="1250"/>
      <c r="BQ12" s="1250"/>
      <c r="BR12" s="1250"/>
      <c r="BS12" s="1250"/>
      <c r="BT12" s="1250"/>
      <c r="BU12" s="1250"/>
      <c r="BV12" s="1250"/>
      <c r="BW12" s="1250"/>
      <c r="BX12" s="1250"/>
      <c r="BY12" s="1250"/>
      <c r="BZ12" s="1250"/>
      <c r="CA12" s="1250"/>
      <c r="CB12" s="1250"/>
      <c r="CC12" s="1250"/>
      <c r="CD12" s="1250"/>
      <c r="CE12" s="1250"/>
      <c r="CF12" s="1250"/>
      <c r="CG12" s="1250"/>
      <c r="CH12" s="1250"/>
      <c r="CI12" s="1248"/>
      <c r="CJ12" s="1248"/>
      <c r="CK12" s="1248"/>
      <c r="CL12" s="1248"/>
      <c r="CM12" s="1248"/>
      <c r="CN12" s="1248"/>
      <c r="CO12" s="1248"/>
      <c r="CP12" s="1248"/>
      <c r="CQ12" s="1248"/>
      <c r="CR12" s="1248"/>
      <c r="CS12" s="1248"/>
      <c r="CT12" s="1248"/>
      <c r="CU12" s="1248"/>
      <c r="CV12" s="1248"/>
      <c r="CW12" s="1248"/>
      <c r="CX12" s="1248"/>
      <c r="CY12" s="1248"/>
      <c r="CZ12" s="1248"/>
      <c r="DA12" s="1248"/>
      <c r="DB12" s="1248"/>
      <c r="DC12" s="1248"/>
      <c r="DD12" s="1248"/>
      <c r="DE12" s="1248"/>
      <c r="DF12" s="1248"/>
      <c r="DG12" s="1248"/>
      <c r="DH12" s="1248"/>
      <c r="DI12" s="1248"/>
      <c r="DJ12" s="1248"/>
      <c r="DK12" s="1248"/>
      <c r="DL12" s="1248"/>
      <c r="DM12" s="1248"/>
      <c r="DN12" s="1248"/>
      <c r="DO12" s="901"/>
      <c r="DP12" s="901"/>
      <c r="DQ12" s="901"/>
      <c r="DR12" s="901"/>
      <c r="DS12" s="901"/>
      <c r="DT12" s="901"/>
      <c r="DU12" s="901"/>
    </row>
    <row r="13" spans="1:127" s="895" customFormat="1" ht="17.100000000000001" customHeight="1" x14ac:dyDescent="0.25">
      <c r="A13" s="64"/>
      <c r="B13" s="896"/>
      <c r="C13" s="897"/>
      <c r="D13" s="898"/>
      <c r="G13" s="899"/>
      <c r="I13" s="171"/>
      <c r="K13" s="900"/>
      <c r="M13" s="899"/>
      <c r="R13" s="612"/>
      <c r="S13" s="1248"/>
      <c r="T13" s="1191" t="s">
        <v>884</v>
      </c>
      <c r="U13" s="1248"/>
      <c r="V13" s="902"/>
      <c r="W13" s="902"/>
      <c r="X13" s="902"/>
      <c r="Y13" s="1248"/>
      <c r="Z13" s="1250"/>
      <c r="AA13" s="1246"/>
      <c r="AB13" s="1248"/>
      <c r="AC13" s="1250"/>
      <c r="AD13" s="1250"/>
      <c r="AE13" s="1250"/>
      <c r="AF13" s="1250"/>
      <c r="AG13" s="1250"/>
      <c r="AH13" s="1250"/>
      <c r="AI13" s="1250"/>
      <c r="AJ13" s="1250"/>
      <c r="AK13" s="1250"/>
      <c r="AL13" s="1250"/>
      <c r="AM13" s="1251"/>
      <c r="AN13" s="1251"/>
      <c r="AO13" s="1250"/>
      <c r="AP13" s="1250"/>
      <c r="AQ13" s="1250"/>
      <c r="AR13" s="1250"/>
      <c r="AS13" s="1250"/>
      <c r="AT13" s="1250"/>
      <c r="AU13" s="1250"/>
      <c r="AV13" s="1250"/>
      <c r="AW13" s="1250"/>
      <c r="AX13" s="1250"/>
      <c r="AY13" s="1250"/>
      <c r="AZ13" s="1250"/>
      <c r="BA13" s="1250"/>
      <c r="BB13" s="1250"/>
      <c r="BC13" s="1250"/>
      <c r="BD13" s="1250"/>
      <c r="BE13" s="1250"/>
      <c r="BF13" s="1250"/>
      <c r="BG13" s="1250"/>
      <c r="BH13" s="1250"/>
      <c r="BI13" s="1250"/>
      <c r="BJ13" s="1250"/>
      <c r="BK13" s="1250"/>
      <c r="BL13" s="1250"/>
      <c r="BM13" s="1250"/>
      <c r="BN13" s="1250"/>
      <c r="BO13" s="1250"/>
      <c r="BP13" s="1250"/>
      <c r="BQ13" s="1250"/>
      <c r="BR13" s="1250"/>
      <c r="BS13" s="1250"/>
      <c r="BT13" s="1250"/>
      <c r="BU13" s="1250"/>
      <c r="BV13" s="1250"/>
      <c r="BW13" s="1250"/>
      <c r="BX13" s="1250"/>
      <c r="BY13" s="1250"/>
      <c r="BZ13" s="1250"/>
      <c r="CA13" s="1250"/>
      <c r="CB13" s="1250"/>
      <c r="CC13" s="1250"/>
      <c r="CD13" s="1250"/>
      <c r="CE13" s="1250"/>
      <c r="CF13" s="1250"/>
      <c r="CG13" s="1250"/>
      <c r="CH13" s="1250"/>
      <c r="CI13" s="1248"/>
      <c r="CJ13" s="1248"/>
      <c r="CK13" s="1248"/>
      <c r="CL13" s="1248"/>
      <c r="CM13" s="1248"/>
      <c r="CN13" s="1248"/>
      <c r="CO13" s="1248"/>
      <c r="CP13" s="1248"/>
      <c r="CQ13" s="1248"/>
      <c r="CR13" s="1248"/>
      <c r="CS13" s="1248"/>
      <c r="CT13" s="1248"/>
      <c r="CU13" s="1248"/>
      <c r="CV13" s="1248"/>
      <c r="CW13" s="1248"/>
      <c r="CX13" s="1248"/>
      <c r="CY13" s="1248"/>
      <c r="CZ13" s="1248"/>
      <c r="DA13" s="1248"/>
      <c r="DB13" s="1248"/>
      <c r="DC13" s="1248"/>
      <c r="DD13" s="1248"/>
      <c r="DE13" s="1248"/>
      <c r="DF13" s="1248"/>
      <c r="DG13" s="1248"/>
      <c r="DH13" s="1248"/>
      <c r="DI13" s="1248"/>
      <c r="DJ13" s="1248"/>
      <c r="DK13" s="1248"/>
      <c r="DL13" s="1248"/>
      <c r="DM13" s="1248"/>
      <c r="DN13" s="1248"/>
      <c r="DO13" s="901"/>
      <c r="DP13" s="901"/>
      <c r="DQ13" s="901"/>
      <c r="DR13" s="901"/>
      <c r="DS13" s="901"/>
      <c r="DT13" s="901"/>
      <c r="DU13" s="901"/>
    </row>
    <row r="14" spans="1:127" ht="17.100000000000001" customHeight="1" x14ac:dyDescent="0.25">
      <c r="B14" s="896"/>
      <c r="C14" s="897"/>
      <c r="D14" s="898"/>
      <c r="E14" s="895"/>
      <c r="F14" s="895"/>
      <c r="G14" s="899"/>
      <c r="H14" s="895"/>
      <c r="I14" s="171"/>
      <c r="J14" s="895"/>
      <c r="K14" s="900"/>
      <c r="L14" s="895"/>
      <c r="M14" s="899"/>
      <c r="N14" s="895"/>
      <c r="O14" s="895"/>
      <c r="P14" s="895"/>
      <c r="Q14" s="895"/>
      <c r="R14" s="612"/>
      <c r="S14" s="1248"/>
      <c r="T14" s="1138" t="s">
        <v>885</v>
      </c>
      <c r="U14" s="1246"/>
      <c r="Y14" s="1246"/>
      <c r="Z14" s="1252"/>
      <c r="AA14" s="1246"/>
      <c r="AB14" s="1246"/>
      <c r="AC14" s="1252"/>
      <c r="AD14" s="1252"/>
      <c r="AE14" s="1252"/>
      <c r="AF14" s="1252"/>
      <c r="AG14" s="1252"/>
      <c r="AH14" s="1252"/>
      <c r="AI14" s="1252"/>
      <c r="AJ14" s="1252"/>
      <c r="AK14" s="1253"/>
      <c r="AL14" s="1253"/>
      <c r="AM14" s="1251"/>
      <c r="AN14" s="1251"/>
      <c r="AO14" s="1253"/>
      <c r="AP14" s="1253"/>
      <c r="AQ14" s="1253"/>
      <c r="AR14" s="1253"/>
      <c r="AS14" s="1253"/>
      <c r="AT14" s="1253"/>
      <c r="AU14" s="1253"/>
      <c r="AV14" s="1253"/>
      <c r="AW14" s="1253"/>
      <c r="AX14" s="1253"/>
      <c r="AY14" s="1253"/>
      <c r="AZ14" s="1253"/>
      <c r="BA14" s="1253"/>
      <c r="BB14" s="1253"/>
      <c r="BC14" s="1253"/>
      <c r="BD14" s="1253"/>
      <c r="BE14" s="1253"/>
      <c r="BF14" s="1253"/>
      <c r="BG14" s="1253"/>
      <c r="BH14" s="1253"/>
      <c r="BI14" s="1253"/>
      <c r="BJ14" s="1253"/>
      <c r="BK14" s="1253"/>
      <c r="BL14" s="1253"/>
      <c r="BM14" s="1253"/>
      <c r="BN14" s="1253"/>
      <c r="BO14" s="1253"/>
      <c r="BP14" s="1253"/>
      <c r="BQ14" s="1253"/>
      <c r="BR14" s="1253"/>
      <c r="BS14" s="1253"/>
      <c r="BT14" s="1253"/>
      <c r="BU14" s="1253"/>
      <c r="BV14" s="1253"/>
      <c r="BW14" s="1253"/>
      <c r="BX14" s="1253"/>
      <c r="BY14" s="1253"/>
      <c r="BZ14" s="1253"/>
      <c r="CA14" s="1253"/>
      <c r="CB14" s="1253"/>
      <c r="CC14" s="1253"/>
      <c r="CD14" s="1253"/>
      <c r="CE14" s="1253"/>
      <c r="CF14" s="1253"/>
      <c r="CG14" s="1253"/>
      <c r="CH14" s="1253"/>
      <c r="CI14" s="1246"/>
      <c r="CJ14" s="1246"/>
      <c r="CK14" s="1246"/>
      <c r="CL14" s="1246"/>
      <c r="CM14" s="1246"/>
      <c r="CN14" s="1246"/>
      <c r="CO14" s="1246"/>
      <c r="CP14" s="1246"/>
      <c r="CQ14" s="1246"/>
      <c r="CR14" s="1246"/>
      <c r="CS14" s="1246"/>
      <c r="CT14" s="1246"/>
      <c r="CU14" s="1246"/>
      <c r="CV14" s="1246"/>
      <c r="CW14" s="1246"/>
      <c r="CX14" s="1246"/>
      <c r="CY14" s="1246"/>
      <c r="CZ14" s="1246"/>
      <c r="DA14" s="1246"/>
      <c r="DB14" s="1246"/>
      <c r="DC14" s="1246"/>
      <c r="DD14" s="1246"/>
      <c r="DE14" s="1246"/>
      <c r="DF14" s="1246"/>
      <c r="DG14" s="1246"/>
      <c r="DH14" s="1246"/>
      <c r="DI14" s="1246"/>
      <c r="DJ14" s="1246"/>
      <c r="DK14" s="1246"/>
      <c r="DL14" s="1246"/>
      <c r="DM14" s="1246"/>
      <c r="DN14" s="1246"/>
      <c r="DO14" s="722"/>
      <c r="DP14" s="722"/>
      <c r="DQ14" s="722"/>
      <c r="DR14" s="722"/>
      <c r="DS14" s="722"/>
      <c r="DT14" s="722"/>
      <c r="DU14" s="722"/>
      <c r="DV14" s="722"/>
      <c r="DW14" s="722"/>
    </row>
    <row r="15" spans="1:127" ht="17.100000000000001" customHeight="1" x14ac:dyDescent="0.25">
      <c r="B15" s="896"/>
      <c r="C15" s="897"/>
      <c r="D15" s="898"/>
      <c r="E15" s="895"/>
      <c r="F15" s="895"/>
      <c r="G15" s="899"/>
      <c r="H15" s="895"/>
      <c r="I15" s="171"/>
      <c r="J15" s="895"/>
      <c r="K15" s="900"/>
      <c r="L15" s="895"/>
      <c r="M15" s="899"/>
      <c r="N15" s="895"/>
      <c r="O15" s="895"/>
      <c r="P15" s="895"/>
      <c r="Q15" s="895"/>
      <c r="R15" s="612"/>
      <c r="S15" s="1248"/>
      <c r="T15" s="1138" t="s">
        <v>886</v>
      </c>
      <c r="U15" s="1246"/>
      <c r="Y15" s="1246"/>
      <c r="Z15" s="1252"/>
      <c r="AA15" s="1246"/>
      <c r="AB15" s="1246"/>
      <c r="AC15" s="1252"/>
      <c r="AD15" s="1252"/>
      <c r="AE15" s="1252"/>
      <c r="AF15" s="1252"/>
      <c r="AG15" s="1252"/>
      <c r="AH15" s="1252"/>
      <c r="AI15" s="1252"/>
      <c r="AJ15" s="1252"/>
      <c r="AK15" s="1253"/>
      <c r="AL15" s="1253"/>
      <c r="AM15" s="1251"/>
      <c r="AN15" s="1251"/>
      <c r="AO15" s="1253"/>
      <c r="AP15" s="1253"/>
      <c r="AQ15" s="1253"/>
      <c r="AR15" s="1253"/>
      <c r="AS15" s="1253"/>
      <c r="AT15" s="1253"/>
      <c r="AU15" s="1253"/>
      <c r="AV15" s="1253"/>
      <c r="AW15" s="1253"/>
      <c r="AX15" s="1253"/>
      <c r="AY15" s="1253"/>
      <c r="AZ15" s="1253"/>
      <c r="BA15" s="1253"/>
      <c r="BB15" s="1253"/>
      <c r="BC15" s="1253"/>
      <c r="BD15" s="1253"/>
      <c r="BE15" s="1253"/>
      <c r="BF15" s="1253"/>
      <c r="BG15" s="1253"/>
      <c r="BH15" s="1253"/>
      <c r="BI15" s="1253"/>
      <c r="BJ15" s="1253"/>
      <c r="BK15" s="1253"/>
      <c r="BL15" s="1253"/>
      <c r="BM15" s="1253"/>
      <c r="BN15" s="1253"/>
      <c r="BO15" s="1253"/>
      <c r="BP15" s="1253"/>
      <c r="BQ15" s="1253"/>
      <c r="BR15" s="1253"/>
      <c r="BS15" s="1253"/>
      <c r="BT15" s="1253"/>
      <c r="BU15" s="1253"/>
      <c r="BV15" s="1253"/>
      <c r="BW15" s="1253"/>
      <c r="BX15" s="1253"/>
      <c r="BY15" s="1253"/>
      <c r="BZ15" s="1253"/>
      <c r="CA15" s="1253"/>
      <c r="CB15" s="1253"/>
      <c r="CC15" s="1253"/>
      <c r="CD15" s="1253"/>
      <c r="CE15" s="1253"/>
      <c r="CF15" s="1253"/>
      <c r="CG15" s="1253"/>
      <c r="CH15" s="1253"/>
      <c r="CI15" s="1246"/>
      <c r="CJ15" s="1246"/>
      <c r="CK15" s="1246"/>
      <c r="CL15" s="1246"/>
      <c r="CM15" s="1246"/>
      <c r="CN15" s="1246"/>
      <c r="CO15" s="1246"/>
      <c r="CP15" s="1246"/>
      <c r="CQ15" s="1246"/>
      <c r="CR15" s="1246"/>
      <c r="CS15" s="1246"/>
      <c r="CT15" s="1246"/>
      <c r="CU15" s="1246"/>
      <c r="CV15" s="1246"/>
      <c r="CW15" s="1246"/>
      <c r="CX15" s="1246"/>
      <c r="CY15" s="1246"/>
      <c r="CZ15" s="1246"/>
      <c r="DA15" s="1246"/>
      <c r="DB15" s="1246"/>
      <c r="DC15" s="1246"/>
      <c r="DD15" s="1246"/>
      <c r="DE15" s="1246"/>
      <c r="DF15" s="1246"/>
      <c r="DG15" s="1246"/>
      <c r="DH15" s="1246"/>
      <c r="DI15" s="1246"/>
      <c r="DJ15" s="1246"/>
      <c r="DK15" s="1246"/>
      <c r="DL15" s="1246"/>
      <c r="DM15" s="1246"/>
      <c r="DN15" s="1246"/>
      <c r="DO15" s="722"/>
      <c r="DP15" s="722"/>
      <c r="DQ15" s="722"/>
      <c r="DR15" s="722"/>
      <c r="DS15" s="722"/>
      <c r="DT15" s="722"/>
      <c r="DU15" s="722"/>
      <c r="DV15" s="722"/>
      <c r="DW15" s="722"/>
    </row>
    <row r="16" spans="1:127" ht="17.100000000000001" customHeight="1" x14ac:dyDescent="0.25">
      <c r="B16" s="896"/>
      <c r="C16" s="897"/>
      <c r="D16" s="898"/>
      <c r="E16" s="895"/>
      <c r="F16" s="895"/>
      <c r="G16" s="899"/>
      <c r="H16" s="895"/>
      <c r="I16" s="171"/>
      <c r="J16" s="895"/>
      <c r="K16" s="900"/>
      <c r="L16" s="895"/>
      <c r="M16" s="899"/>
      <c r="N16" s="895"/>
      <c r="O16" s="895"/>
      <c r="P16" s="895"/>
      <c r="Q16" s="895"/>
      <c r="R16" s="612"/>
      <c r="S16" s="1248"/>
      <c r="T16" s="1138" t="s">
        <v>887</v>
      </c>
      <c r="U16" s="1246"/>
      <c r="Y16" s="1246"/>
      <c r="Z16" s="1252"/>
      <c r="AA16" s="1246"/>
      <c r="AB16" s="1246"/>
      <c r="AC16" s="1252"/>
      <c r="AD16" s="1252"/>
      <c r="AE16" s="1252"/>
      <c r="AF16" s="1252"/>
      <c r="AG16" s="1252"/>
      <c r="AH16" s="1252"/>
      <c r="AI16" s="1252"/>
      <c r="AJ16" s="1252"/>
      <c r="AK16" s="1253"/>
      <c r="AL16" s="1253"/>
      <c r="AM16" s="1251" t="s">
        <v>198</v>
      </c>
      <c r="AN16" s="1251"/>
      <c r="AO16" s="1253"/>
      <c r="AP16" s="1253"/>
      <c r="AQ16" s="1253"/>
      <c r="AR16" s="1253"/>
      <c r="AS16" s="1253"/>
      <c r="AT16" s="1253"/>
      <c r="AU16" s="1253"/>
      <c r="AV16" s="1253"/>
      <c r="AW16" s="1253"/>
      <c r="AX16" s="1253"/>
      <c r="AY16" s="1253"/>
      <c r="AZ16" s="1253"/>
      <c r="BA16" s="1253"/>
      <c r="BB16" s="1253"/>
      <c r="BC16" s="1253"/>
      <c r="BD16" s="1253"/>
      <c r="BE16" s="1253"/>
      <c r="BF16" s="1253"/>
      <c r="BG16" s="1253"/>
      <c r="BH16" s="1253"/>
      <c r="BI16" s="1253"/>
      <c r="BJ16" s="1253"/>
      <c r="BK16" s="1253"/>
      <c r="BL16" s="1253"/>
      <c r="BM16" s="1253"/>
      <c r="BN16" s="1253"/>
      <c r="BO16" s="1253"/>
      <c r="BP16" s="1253"/>
      <c r="BQ16" s="1253"/>
      <c r="BR16" s="1253"/>
      <c r="BS16" s="1253"/>
      <c r="BT16" s="1253"/>
      <c r="BU16" s="1253"/>
      <c r="BV16" s="1253"/>
      <c r="BW16" s="1253"/>
      <c r="BX16" s="1253"/>
      <c r="BY16" s="1253"/>
      <c r="BZ16" s="1253"/>
      <c r="CA16" s="1253"/>
      <c r="CB16" s="1253"/>
      <c r="CC16" s="1253"/>
      <c r="CD16" s="1253"/>
      <c r="CE16" s="1253"/>
      <c r="CF16" s="1253"/>
      <c r="CG16" s="1253"/>
      <c r="CH16" s="1253"/>
      <c r="CI16" s="1246"/>
      <c r="CJ16" s="1246"/>
      <c r="CK16" s="1246"/>
      <c r="CL16" s="1246"/>
      <c r="CM16" s="1246"/>
      <c r="CN16" s="1246"/>
      <c r="CO16" s="1246"/>
      <c r="CP16" s="1246"/>
      <c r="CQ16" s="1246"/>
      <c r="CR16" s="1246"/>
      <c r="CS16" s="1246"/>
      <c r="CT16" s="1246"/>
      <c r="CU16" s="1246"/>
      <c r="CV16" s="1246"/>
      <c r="CW16" s="1246"/>
      <c r="CX16" s="1246"/>
      <c r="CY16" s="1246"/>
      <c r="CZ16" s="1246"/>
      <c r="DA16" s="1246"/>
      <c r="DB16" s="1246"/>
      <c r="DC16" s="1246"/>
      <c r="DD16" s="1246"/>
      <c r="DE16" s="1246"/>
      <c r="DF16" s="1246"/>
      <c r="DG16" s="1246"/>
      <c r="DH16" s="1246"/>
      <c r="DI16" s="1246"/>
      <c r="DJ16" s="1246"/>
      <c r="DK16" s="1246"/>
      <c r="DL16" s="1246"/>
      <c r="DM16" s="1246"/>
      <c r="DN16" s="1246"/>
      <c r="DO16" s="722"/>
      <c r="DP16" s="722"/>
      <c r="DQ16" s="722"/>
      <c r="DR16" s="722"/>
      <c r="DS16" s="722"/>
      <c r="DT16" s="722"/>
      <c r="DU16" s="722"/>
      <c r="DV16" s="722"/>
      <c r="DW16" s="722"/>
    </row>
    <row r="17" spans="2:236" ht="17.100000000000001" customHeight="1" x14ac:dyDescent="0.25">
      <c r="B17" s="896"/>
      <c r="C17" s="897"/>
      <c r="D17" s="898"/>
      <c r="E17" s="895"/>
      <c r="F17" s="895"/>
      <c r="G17" s="899"/>
      <c r="H17" s="895"/>
      <c r="I17" s="171"/>
      <c r="J17" s="895"/>
      <c r="K17" s="900"/>
      <c r="L17" s="895"/>
      <c r="M17" s="899"/>
      <c r="N17" s="895"/>
      <c r="O17" s="895"/>
      <c r="P17" s="895"/>
      <c r="Q17" s="895"/>
      <c r="R17" s="612"/>
      <c r="S17" s="1248"/>
      <c r="T17" s="1138" t="s">
        <v>888</v>
      </c>
      <c r="U17" s="1246"/>
      <c r="Y17" s="1246"/>
      <c r="Z17" s="1253"/>
      <c r="AA17" s="1252"/>
      <c r="AB17" s="1246"/>
      <c r="AC17" s="1252" t="s">
        <v>231</v>
      </c>
      <c r="AD17" s="1252"/>
      <c r="AE17" s="1254" t="s">
        <v>152</v>
      </c>
      <c r="AF17" s="1253"/>
      <c r="AG17" s="1254" t="s">
        <v>668</v>
      </c>
      <c r="AH17" s="1253"/>
      <c r="AI17" s="1252" t="s">
        <v>164</v>
      </c>
      <c r="AJ17" s="1252"/>
      <c r="AK17" s="1252" t="s">
        <v>317</v>
      </c>
      <c r="AL17" s="1253"/>
      <c r="AM17" s="1252" t="s">
        <v>233</v>
      </c>
      <c r="AN17" s="1253"/>
      <c r="AO17" s="1255" t="s">
        <v>232</v>
      </c>
      <c r="AP17" s="1251"/>
      <c r="AQ17" s="1252" t="s">
        <v>167</v>
      </c>
      <c r="AR17" s="1253"/>
      <c r="AS17" s="1252" t="s">
        <v>177</v>
      </c>
      <c r="AT17" s="1253"/>
      <c r="AU17" s="1252" t="s">
        <v>125</v>
      </c>
      <c r="AV17" s="1253"/>
      <c r="AW17" s="1252" t="s">
        <v>126</v>
      </c>
      <c r="AX17" s="1253"/>
      <c r="AY17" s="1252" t="s">
        <v>178</v>
      </c>
      <c r="AZ17" s="1253"/>
      <c r="BA17" s="1252" t="s">
        <v>145</v>
      </c>
      <c r="BB17" s="1253"/>
      <c r="BC17" s="1252" t="s">
        <v>147</v>
      </c>
      <c r="BD17" s="1253"/>
      <c r="BE17" s="1252" t="s">
        <v>148</v>
      </c>
      <c r="BF17" s="1253"/>
      <c r="BG17" s="1252" t="s">
        <v>315</v>
      </c>
      <c r="BH17" s="1252"/>
      <c r="BI17" s="1252" t="s">
        <v>316</v>
      </c>
      <c r="BJ17" s="1252"/>
      <c r="BK17" s="1256" t="str">
        <f>CHOOSE(graph,resa!W4,resa!W16,resa!W28)</f>
        <v>cullprice</v>
      </c>
      <c r="BL17" s="1256"/>
      <c r="BM17" s="1257" t="s">
        <v>146</v>
      </c>
      <c r="BN17" s="1252"/>
      <c r="BO17" s="1252" t="s">
        <v>91</v>
      </c>
      <c r="BP17" s="1252"/>
      <c r="BQ17" s="1252" t="s">
        <v>92</v>
      </c>
      <c r="BR17" s="1252"/>
      <c r="BS17" s="1252" t="s">
        <v>88</v>
      </c>
      <c r="BT17" s="1252"/>
      <c r="BU17" s="1252" t="s">
        <v>85</v>
      </c>
      <c r="BV17" s="1252"/>
      <c r="BW17" s="1252" t="s">
        <v>355</v>
      </c>
      <c r="BX17" s="1253"/>
      <c r="BY17" s="1252" t="s">
        <v>55</v>
      </c>
      <c r="BZ17" s="1253"/>
      <c r="CA17" s="1252" t="s">
        <v>58</v>
      </c>
      <c r="CB17" s="1253"/>
      <c r="CC17" s="1252" t="s">
        <v>49</v>
      </c>
      <c r="CD17" s="1253"/>
      <c r="CE17" s="1252" t="s">
        <v>48</v>
      </c>
      <c r="CF17" s="1253"/>
      <c r="CG17" s="1252" t="s">
        <v>47</v>
      </c>
      <c r="CH17" s="1253"/>
      <c r="CI17" s="1252" t="s">
        <v>46</v>
      </c>
      <c r="CJ17" s="1253"/>
      <c r="CK17" s="1138" t="s">
        <v>35</v>
      </c>
      <c r="CL17" s="1246"/>
      <c r="CM17" s="1138" t="s">
        <v>20</v>
      </c>
      <c r="CN17" s="1246"/>
      <c r="CO17" s="1138" t="s">
        <v>18</v>
      </c>
      <c r="CP17" s="1246"/>
      <c r="CQ17" s="1138" t="s">
        <v>17</v>
      </c>
      <c r="CR17" s="1246"/>
      <c r="CS17" s="1138" t="s">
        <v>16</v>
      </c>
      <c r="CT17" s="1246"/>
      <c r="CU17" s="1138" t="s">
        <v>15</v>
      </c>
      <c r="CV17" s="1246"/>
      <c r="CW17" s="1138" t="s">
        <v>507</v>
      </c>
      <c r="CX17" s="1246"/>
      <c r="CY17" s="1138" t="s">
        <v>508</v>
      </c>
      <c r="CZ17" s="1246"/>
      <c r="DA17" s="1138" t="s">
        <v>670</v>
      </c>
      <c r="DB17" s="1246"/>
      <c r="DC17" s="1246"/>
      <c r="DD17" s="1246"/>
      <c r="DE17" s="1246"/>
      <c r="DF17" s="1246"/>
      <c r="DG17" s="1246"/>
      <c r="DH17" s="1246"/>
      <c r="DI17" s="1246"/>
      <c r="DJ17" s="1246"/>
      <c r="DK17" s="1246"/>
      <c r="DL17" s="1246"/>
      <c r="DM17" s="1246"/>
      <c r="DN17" s="1246"/>
      <c r="DO17" s="722"/>
      <c r="DP17" s="722"/>
      <c r="DQ17" s="722"/>
      <c r="DR17" s="722"/>
      <c r="DS17" s="722"/>
      <c r="DT17" s="722"/>
      <c r="DU17" s="722"/>
      <c r="DV17" s="722"/>
      <c r="DW17" s="722"/>
      <c r="DX17" s="722"/>
      <c r="DY17" s="722"/>
      <c r="FS17" s="68"/>
      <c r="FT17" s="68"/>
      <c r="IA17"/>
      <c r="IB17"/>
    </row>
    <row r="18" spans="2:236" ht="17.100000000000001" customHeight="1" x14ac:dyDescent="0.25">
      <c r="B18" s="896"/>
      <c r="C18" s="897"/>
      <c r="D18" s="898"/>
      <c r="E18" s="895"/>
      <c r="F18" s="895"/>
      <c r="G18" s="899"/>
      <c r="H18" s="895"/>
      <c r="I18" s="171"/>
      <c r="J18" s="895"/>
      <c r="K18" s="900"/>
      <c r="L18" s="895"/>
      <c r="M18" s="899"/>
      <c r="N18" s="895"/>
      <c r="O18" s="895"/>
      <c r="P18" s="895"/>
      <c r="Q18" s="895"/>
      <c r="R18" s="612"/>
      <c r="S18" s="1248"/>
      <c r="T18" s="1138" t="s">
        <v>889</v>
      </c>
      <c r="U18" s="1246"/>
      <c r="Y18" s="1246"/>
      <c r="Z18" s="1253"/>
      <c r="AA18" s="1252"/>
      <c r="AB18" s="1246"/>
      <c r="AC18" s="1257" t="s">
        <v>209</v>
      </c>
      <c r="AD18" s="1257" t="s">
        <v>210</v>
      </c>
      <c r="AE18" s="1257" t="s">
        <v>209</v>
      </c>
      <c r="AF18" s="1257" t="s">
        <v>210</v>
      </c>
      <c r="AG18" s="1257" t="s">
        <v>209</v>
      </c>
      <c r="AH18" s="1257" t="s">
        <v>210</v>
      </c>
      <c r="AI18" s="1257" t="s">
        <v>209</v>
      </c>
      <c r="AJ18" s="1257" t="s">
        <v>210</v>
      </c>
      <c r="AK18" s="1257" t="s">
        <v>209</v>
      </c>
      <c r="AL18" s="1257" t="s">
        <v>210</v>
      </c>
      <c r="AM18" s="1257" t="s">
        <v>209</v>
      </c>
      <c r="AN18" s="1257" t="s">
        <v>210</v>
      </c>
      <c r="AO18" s="1257" t="s">
        <v>209</v>
      </c>
      <c r="AP18" s="1257" t="s">
        <v>210</v>
      </c>
      <c r="AQ18" s="1257" t="s">
        <v>209</v>
      </c>
      <c r="AR18" s="1257" t="s">
        <v>210</v>
      </c>
      <c r="AS18" s="1257" t="s">
        <v>209</v>
      </c>
      <c r="AT18" s="1257" t="s">
        <v>210</v>
      </c>
      <c r="AU18" s="1257" t="s">
        <v>209</v>
      </c>
      <c r="AV18" s="1257" t="s">
        <v>210</v>
      </c>
      <c r="AW18" s="1257" t="s">
        <v>209</v>
      </c>
      <c r="AX18" s="1257" t="s">
        <v>210</v>
      </c>
      <c r="AY18" s="1257" t="s">
        <v>209</v>
      </c>
      <c r="AZ18" s="1257" t="s">
        <v>210</v>
      </c>
      <c r="BA18" s="1257" t="s">
        <v>209</v>
      </c>
      <c r="BB18" s="1257" t="s">
        <v>210</v>
      </c>
      <c r="BC18" s="1257" t="s">
        <v>209</v>
      </c>
      <c r="BD18" s="1257" t="s">
        <v>210</v>
      </c>
      <c r="BE18" s="1257" t="s">
        <v>209</v>
      </c>
      <c r="BF18" s="1257" t="s">
        <v>210</v>
      </c>
      <c r="BG18" s="1257" t="s">
        <v>209</v>
      </c>
      <c r="BH18" s="1257" t="s">
        <v>210</v>
      </c>
      <c r="BI18" s="1257" t="s">
        <v>209</v>
      </c>
      <c r="BJ18" s="1257" t="s">
        <v>210</v>
      </c>
      <c r="BK18" s="1257" t="s">
        <v>209</v>
      </c>
      <c r="BL18" s="1257" t="s">
        <v>210</v>
      </c>
      <c r="BM18" s="1257" t="s">
        <v>209</v>
      </c>
      <c r="BN18" s="1257" t="s">
        <v>210</v>
      </c>
      <c r="BO18" s="1257" t="s">
        <v>209</v>
      </c>
      <c r="BP18" s="1257" t="s">
        <v>210</v>
      </c>
      <c r="BQ18" s="1257" t="s">
        <v>209</v>
      </c>
      <c r="BR18" s="1257" t="s">
        <v>210</v>
      </c>
      <c r="BS18" s="1257" t="s">
        <v>209</v>
      </c>
      <c r="BT18" s="1257" t="s">
        <v>210</v>
      </c>
      <c r="BU18" s="1257" t="s">
        <v>209</v>
      </c>
      <c r="BV18" s="1257" t="s">
        <v>210</v>
      </c>
      <c r="BW18" s="1257" t="s">
        <v>209</v>
      </c>
      <c r="BX18" s="1257" t="s">
        <v>210</v>
      </c>
      <c r="BY18" s="1257" t="s">
        <v>209</v>
      </c>
      <c r="BZ18" s="1257" t="s">
        <v>210</v>
      </c>
      <c r="CA18" s="1257" t="s">
        <v>209</v>
      </c>
      <c r="CB18" s="1257" t="s">
        <v>210</v>
      </c>
      <c r="CC18" s="1257" t="s">
        <v>209</v>
      </c>
      <c r="CD18" s="1257" t="s">
        <v>210</v>
      </c>
      <c r="CE18" s="1257" t="s">
        <v>209</v>
      </c>
      <c r="CF18" s="1257" t="s">
        <v>210</v>
      </c>
      <c r="CG18" s="1257" t="s">
        <v>209</v>
      </c>
      <c r="CH18" s="1257" t="s">
        <v>210</v>
      </c>
      <c r="CI18" s="1257" t="s">
        <v>209</v>
      </c>
      <c r="CJ18" s="1257" t="s">
        <v>210</v>
      </c>
      <c r="CK18" s="1257" t="s">
        <v>209</v>
      </c>
      <c r="CL18" s="1257" t="s">
        <v>210</v>
      </c>
      <c r="CM18" s="1257" t="s">
        <v>209</v>
      </c>
      <c r="CN18" s="1257" t="s">
        <v>210</v>
      </c>
      <c r="CO18" s="1257" t="s">
        <v>209</v>
      </c>
      <c r="CP18" s="1257" t="s">
        <v>210</v>
      </c>
      <c r="CQ18" s="1257" t="s">
        <v>209</v>
      </c>
      <c r="CR18" s="1257" t="s">
        <v>210</v>
      </c>
      <c r="CS18" s="1257" t="s">
        <v>209</v>
      </c>
      <c r="CT18" s="1257" t="s">
        <v>210</v>
      </c>
      <c r="CU18" s="1257" t="s">
        <v>209</v>
      </c>
      <c r="CV18" s="1257" t="s">
        <v>210</v>
      </c>
      <c r="CW18" s="1257" t="s">
        <v>209</v>
      </c>
      <c r="CX18" s="1257" t="s">
        <v>210</v>
      </c>
      <c r="CY18" s="1257" t="s">
        <v>209</v>
      </c>
      <c r="CZ18" s="1257" t="s">
        <v>210</v>
      </c>
      <c r="DA18" s="1257" t="s">
        <v>209</v>
      </c>
      <c r="DB18" s="1257" t="s">
        <v>210</v>
      </c>
      <c r="DC18" s="1246"/>
      <c r="DD18" s="1246"/>
      <c r="DE18" s="1246"/>
      <c r="DF18" s="1246"/>
      <c r="DG18" s="1246"/>
      <c r="DH18" s="1246"/>
      <c r="DI18" s="1246"/>
      <c r="DJ18" s="1246"/>
      <c r="DK18" s="1246"/>
      <c r="DL18" s="1246"/>
      <c r="DM18" s="1246"/>
      <c r="DN18" s="1246"/>
      <c r="DO18" s="722"/>
      <c r="DP18" s="722"/>
      <c r="DQ18" s="722"/>
      <c r="DR18" s="722"/>
      <c r="DS18" s="722"/>
      <c r="DT18" s="722"/>
      <c r="DU18" s="722"/>
      <c r="DV18" s="722"/>
      <c r="DW18" s="722"/>
      <c r="DX18" s="722"/>
      <c r="DY18" s="722"/>
      <c r="FS18" s="68"/>
      <c r="FT18" s="68"/>
      <c r="IA18"/>
      <c r="IB18"/>
    </row>
    <row r="19" spans="2:236" ht="17.100000000000001" customHeight="1" x14ac:dyDescent="0.25">
      <c r="B19" s="896"/>
      <c r="C19" s="897"/>
      <c r="D19" s="898"/>
      <c r="E19" s="895"/>
      <c r="F19" s="895"/>
      <c r="G19" s="899"/>
      <c r="H19" s="895"/>
      <c r="I19" s="171"/>
      <c r="J19" s="895"/>
      <c r="K19" s="900"/>
      <c r="L19" s="895"/>
      <c r="M19" s="899"/>
      <c r="N19" s="895"/>
      <c r="O19" s="895"/>
      <c r="P19" s="895"/>
      <c r="Q19" s="895"/>
      <c r="R19" s="612"/>
      <c r="S19" s="1248"/>
      <c r="T19" s="1138" t="s">
        <v>890</v>
      </c>
      <c r="U19" s="1246"/>
      <c r="Y19" s="1246"/>
      <c r="Z19" s="1252">
        <v>1</v>
      </c>
      <c r="AA19" s="1258" t="str">
        <f>CHOOSE(AB19,"J","F","M","A","M","J","J","A","S","O","N","D")</f>
        <v>J</v>
      </c>
      <c r="AB19" s="1138">
        <f>resa!B5</f>
        <v>1</v>
      </c>
      <c r="AC19" s="1252">
        <f>resa!I5</f>
        <v>2.477E-2</v>
      </c>
      <c r="AD19" s="1252">
        <f>resb!I5</f>
        <v>2.477E-2</v>
      </c>
      <c r="AE19" s="1252">
        <f>resa!D5</f>
        <v>101.71506100000001</v>
      </c>
      <c r="AF19" s="1252">
        <f>resb!D5</f>
        <v>101.71506100000001</v>
      </c>
      <c r="AG19" s="1252">
        <f>resa!E5</f>
        <v>101.71506100000001</v>
      </c>
      <c r="AH19" s="1252">
        <f>resb!E5</f>
        <v>101.71506100000001</v>
      </c>
      <c r="AI19" s="1252">
        <f>resa!BO5</f>
        <v>560.47123699999997</v>
      </c>
      <c r="AJ19" s="1252">
        <f>resb!BO5</f>
        <v>560.47123699999997</v>
      </c>
      <c r="AK19" s="1252">
        <f>resa!BP5</f>
        <v>458.75617599999998</v>
      </c>
      <c r="AL19" s="1252">
        <f>resb!BP5</f>
        <v>458.75617599999998</v>
      </c>
      <c r="AM19" s="1252">
        <f>resa!BB5</f>
        <v>1.4500000000000001E-2</v>
      </c>
      <c r="AN19" s="1252">
        <f>resb!BB5</f>
        <v>1.4500000000000001E-2</v>
      </c>
      <c r="AO19" s="1252">
        <f>resa!BC5</f>
        <v>1.0159E-2</v>
      </c>
      <c r="AP19" s="1252">
        <f>resb!BC5</f>
        <v>1.0159E-2</v>
      </c>
      <c r="AQ19" s="1252">
        <f>resa!F5</f>
        <v>67.150414999999995</v>
      </c>
      <c r="AR19" s="1252">
        <f>resb!F5</f>
        <v>67.150414999999995</v>
      </c>
      <c r="AS19" s="1252">
        <f>resa!BN5</f>
        <v>183.79576299999999</v>
      </c>
      <c r="AT19" s="1252">
        <f>resb!BN5</f>
        <v>183.79576299999999</v>
      </c>
      <c r="AU19" s="1259">
        <f>resa!AN5</f>
        <v>0.35771500000000001</v>
      </c>
      <c r="AV19" s="1259">
        <f>resb!AN5</f>
        <v>0.35771500000000001</v>
      </c>
      <c r="AW19" s="1259">
        <f>resa!AO5</f>
        <v>0.24982699999999999</v>
      </c>
      <c r="AX19" s="1259">
        <f>resb!AO5</f>
        <v>0.24982699999999999</v>
      </c>
      <c r="AY19" s="1259">
        <f>resa!P5</f>
        <v>0.51920699999999997</v>
      </c>
      <c r="AZ19" s="1259">
        <f>resb!P5</f>
        <v>0.51920699999999997</v>
      </c>
      <c r="BA19" s="1259">
        <f>resa!R5</f>
        <v>0.888791</v>
      </c>
      <c r="BB19" s="1259">
        <f>resb!R5</f>
        <v>0.888791</v>
      </c>
      <c r="BC19" s="1259">
        <f>resa!AK5</f>
        <v>5.1599999999999997E-4</v>
      </c>
      <c r="BD19" s="1259">
        <f>resb!AK5</f>
        <v>5.1599999999999997E-4</v>
      </c>
      <c r="BE19" s="1260">
        <f>resa!BA5</f>
        <v>1185.378526</v>
      </c>
      <c r="BF19" s="1260">
        <f>resb!BA5</f>
        <v>1185.3785150000001</v>
      </c>
      <c r="BG19" s="1259">
        <f>resa!AL5</f>
        <v>0.18829199999999999</v>
      </c>
      <c r="BH19" s="1259">
        <f>resb!AL5</f>
        <v>0.18829199999999999</v>
      </c>
      <c r="BI19" s="1259">
        <f>resa!AM5</f>
        <v>0.188195</v>
      </c>
      <c r="BJ19" s="1259">
        <f>resb!AM5</f>
        <v>0.188195</v>
      </c>
      <c r="BK19" s="1260">
        <f>resa!W5</f>
        <v>696.98350800000003</v>
      </c>
      <c r="BL19" s="1260">
        <f>resb!W5</f>
        <v>696.98350800000003</v>
      </c>
      <c r="BM19" s="1260">
        <f>resa!S5</f>
        <v>1</v>
      </c>
      <c r="BN19" s="1260">
        <f>resb!S5</f>
        <v>1</v>
      </c>
      <c r="BO19" s="1260">
        <f>resa!CO5</f>
        <v>535.26042299999995</v>
      </c>
      <c r="BP19" s="1260">
        <f>resb!CO5</f>
        <v>535.260401</v>
      </c>
      <c r="BQ19" s="1260">
        <f>resa!CP5</f>
        <v>773.64602300000001</v>
      </c>
      <c r="BR19" s="1260">
        <f>resb!CP5</f>
        <v>773.64600700000005</v>
      </c>
      <c r="BS19" s="1260">
        <f>resa!AX5</f>
        <v>75.552525000000003</v>
      </c>
      <c r="BT19" s="1260">
        <f>resb!AX5</f>
        <v>75.552525000000003</v>
      </c>
      <c r="BU19" s="1260">
        <f>resa!CV5</f>
        <v>217.99798200000001</v>
      </c>
      <c r="BV19" s="1260">
        <f>resb!CV5</f>
        <v>217.997975</v>
      </c>
      <c r="BW19" s="1260">
        <f>resa!CW5</f>
        <v>1966.0355340000001</v>
      </c>
      <c r="BX19" s="1260">
        <f>resb!CW5</f>
        <v>1966.035523</v>
      </c>
      <c r="BY19" s="1260">
        <f>resa!AX5</f>
        <v>75.552525000000003</v>
      </c>
      <c r="BZ19" s="1260">
        <f>resb!AX5</f>
        <v>75.552525000000003</v>
      </c>
      <c r="CA19" s="1252">
        <f>resa!AU5</f>
        <v>0.10942300000000001</v>
      </c>
      <c r="CB19" s="1252">
        <f>resb!AU5</f>
        <v>0.10942300000000001</v>
      </c>
      <c r="CC19" s="1252">
        <f>resa!AY5</f>
        <v>7.940105</v>
      </c>
      <c r="CD19" s="1252">
        <f>resb!AY5</f>
        <v>7.940105</v>
      </c>
      <c r="CE19" s="1260">
        <f>resa!AX5</f>
        <v>75.552525000000003</v>
      </c>
      <c r="CF19" s="1260">
        <f>resb!AX5</f>
        <v>75.552525000000003</v>
      </c>
      <c r="CG19" s="1252">
        <f>resa!CB5</f>
        <v>44.111694999999997</v>
      </c>
      <c r="CH19" s="1257">
        <f>resb!CB5</f>
        <v>44.111694999999997</v>
      </c>
      <c r="CI19" s="1252">
        <f>resa!BX5</f>
        <v>3.8560270000000001</v>
      </c>
      <c r="CJ19" s="1257">
        <f>resb!BX5</f>
        <v>3.8560270000000001</v>
      </c>
      <c r="CK19" s="1252">
        <f>AK19/(AQ19*30.4)*100</f>
        <v>22.472926912232079</v>
      </c>
      <c r="CL19" s="1252">
        <f>AL19/(AR19*30.4)*100</f>
        <v>22.472926912232079</v>
      </c>
      <c r="CM19" s="1252">
        <f>resa!CS5</f>
        <v>13.632600999999999</v>
      </c>
      <c r="CN19" s="1257">
        <f>resb!CS5</f>
        <v>13.632600999999999</v>
      </c>
      <c r="CO19" s="1257">
        <f>resa!CT5</f>
        <v>120.449946</v>
      </c>
      <c r="CP19" s="1257">
        <f>resb!CT5</f>
        <v>120.449946</v>
      </c>
      <c r="CQ19" s="1261">
        <f>resa!DD5</f>
        <v>60.847467000000002</v>
      </c>
      <c r="CR19" s="1261">
        <f>resb!DD5</f>
        <v>60.847467000000002</v>
      </c>
      <c r="CS19" s="1261">
        <f>resa!DG5</f>
        <v>77.487262000000001</v>
      </c>
      <c r="CT19" s="1261">
        <f>resb!DG5</f>
        <v>77.487262000000001</v>
      </c>
      <c r="CU19" s="1261">
        <f>resa!DJ5</f>
        <v>248.30535499999999</v>
      </c>
      <c r="CV19" s="1261">
        <f>resb!DJ5</f>
        <v>248.30535499999999</v>
      </c>
      <c r="CW19" s="1261">
        <f>resa!BR5</f>
        <v>241.81970999999999</v>
      </c>
      <c r="CX19" s="1261">
        <f>resb!BR5</f>
        <v>241.81970999999999</v>
      </c>
      <c r="CY19" s="1261">
        <f>resa!BL5</f>
        <v>53.676920000000003</v>
      </c>
      <c r="CZ19" s="1261">
        <f>resb!BL5</f>
        <v>53.676920000000003</v>
      </c>
      <c r="DA19" s="1261">
        <f>resa!EF5</f>
        <v>8.43</v>
      </c>
      <c r="DB19" s="1261">
        <f>resb!EF5</f>
        <v>8.43</v>
      </c>
      <c r="DC19" s="1246"/>
      <c r="DD19" s="1246"/>
      <c r="DE19" s="1246"/>
      <c r="DF19" s="1246"/>
      <c r="DG19" s="1246"/>
      <c r="DH19" s="1246"/>
      <c r="DI19" s="1246"/>
      <c r="DJ19" s="1246"/>
      <c r="DK19" s="1246"/>
      <c r="DL19" s="1246"/>
      <c r="DM19" s="1246"/>
      <c r="DN19" s="1246"/>
      <c r="DO19" s="722"/>
      <c r="DP19" s="722"/>
      <c r="DQ19" s="722"/>
      <c r="DR19" s="722"/>
      <c r="DS19" s="722"/>
      <c r="DT19" s="722"/>
      <c r="DU19" s="722"/>
      <c r="DV19" s="722"/>
      <c r="DW19" s="722"/>
      <c r="DX19" s="722"/>
      <c r="DY19" s="722"/>
      <c r="FS19" s="68"/>
      <c r="FT19" s="68"/>
      <c r="IA19"/>
      <c r="IB19"/>
    </row>
    <row r="20" spans="2:236" ht="17.100000000000001" customHeight="1" x14ac:dyDescent="0.25">
      <c r="B20" s="896"/>
      <c r="C20" s="897"/>
      <c r="D20" s="898"/>
      <c r="E20" s="895"/>
      <c r="F20" s="895"/>
      <c r="G20" s="899"/>
      <c r="H20" s="895"/>
      <c r="I20" s="171"/>
      <c r="J20" s="895"/>
      <c r="K20" s="900"/>
      <c r="L20" s="895"/>
      <c r="M20" s="899"/>
      <c r="N20" s="895"/>
      <c r="O20" s="895"/>
      <c r="P20" s="895"/>
      <c r="Q20" s="895"/>
      <c r="R20" s="612"/>
      <c r="S20" s="1248"/>
      <c r="T20" s="1138" t="s">
        <v>891</v>
      </c>
      <c r="U20" s="1246"/>
      <c r="Y20" s="1246"/>
      <c r="Z20" s="1252">
        <v>2</v>
      </c>
      <c r="AA20" s="1258" t="str">
        <f t="shared" ref="AA20:AA78" si="0">CHOOSE(AB20,"J","F","M","A","M","J","J","A","S","O","N","D")</f>
        <v>F</v>
      </c>
      <c r="AB20" s="1138">
        <f>resa!B6</f>
        <v>2</v>
      </c>
      <c r="AC20" s="1252">
        <f>resa!I6</f>
        <v>2.4053000000000001E-2</v>
      </c>
      <c r="AD20" s="1252">
        <f>resb!I6</f>
        <v>2.4053000000000001E-2</v>
      </c>
      <c r="AE20" s="1252">
        <f>resa!D6</f>
        <v>105.902434</v>
      </c>
      <c r="AF20" s="1252">
        <f>resb!D6</f>
        <v>105.902434</v>
      </c>
      <c r="AG20" s="1252">
        <f>resa!E6</f>
        <v>207.61749499999999</v>
      </c>
      <c r="AH20" s="1252">
        <f>resb!E6</f>
        <v>207.61749499999999</v>
      </c>
      <c r="AI20" s="1252">
        <f>resa!BO6</f>
        <v>568.06868499999996</v>
      </c>
      <c r="AJ20" s="1252">
        <f>resb!BO6</f>
        <v>568.06868499999996</v>
      </c>
      <c r="AK20" s="1252">
        <f>resa!BP6</f>
        <v>462.16625199999999</v>
      </c>
      <c r="AL20" s="1252">
        <f>resb!BP6</f>
        <v>462.16625199999999</v>
      </c>
      <c r="AM20" s="1252">
        <f>resa!BB6</f>
        <v>1.4664E-2</v>
      </c>
      <c r="AN20" s="1252">
        <f>resb!BB6</f>
        <v>1.4664E-2</v>
      </c>
      <c r="AO20" s="1252">
        <f>resa!BC6</f>
        <v>9.3080000000000003E-3</v>
      </c>
      <c r="AP20" s="1252">
        <f>resb!BC6</f>
        <v>9.3080000000000003E-3</v>
      </c>
      <c r="AQ20" s="1252">
        <f>resa!F6</f>
        <v>69.126604999999998</v>
      </c>
      <c r="AR20" s="1252">
        <f>resb!F6</f>
        <v>69.126604999999998</v>
      </c>
      <c r="AS20" s="1252">
        <f>resa!BN6</f>
        <v>176.945266</v>
      </c>
      <c r="AT20" s="1252">
        <f>resb!BN6</f>
        <v>176.945266</v>
      </c>
      <c r="AU20" s="1259">
        <f>resa!AN6</f>
        <v>0.35322500000000001</v>
      </c>
      <c r="AV20" s="1259">
        <f>resb!AN6</f>
        <v>0.35322500000000001</v>
      </c>
      <c r="AW20" s="1259">
        <f>resa!AO6</f>
        <v>0.249248</v>
      </c>
      <c r="AX20" s="1259">
        <f>resb!AO6</f>
        <v>0.249248</v>
      </c>
      <c r="AY20" s="1259">
        <f>resa!P6</f>
        <v>0.48975099999999999</v>
      </c>
      <c r="AZ20" s="1259">
        <f>resb!P6</f>
        <v>0.48975099999999999</v>
      </c>
      <c r="BA20" s="1259">
        <f>resa!R6</f>
        <v>0.91996599999999995</v>
      </c>
      <c r="BB20" s="1259">
        <f>resb!R6</f>
        <v>0.91996599999999995</v>
      </c>
      <c r="BC20" s="1259">
        <f>resa!AK6</f>
        <v>1.681E-3</v>
      </c>
      <c r="BD20" s="1259">
        <f>resb!AK6</f>
        <v>1.681E-3</v>
      </c>
      <c r="BE20" s="1260">
        <f>resa!BA6</f>
        <v>1216.813085</v>
      </c>
      <c r="BF20" s="1260">
        <f>resb!BA6</f>
        <v>1216.8130679999999</v>
      </c>
      <c r="BG20" s="1259">
        <f>resa!AL6</f>
        <v>0.186838</v>
      </c>
      <c r="BH20" s="1259">
        <f>resb!AL6</f>
        <v>0.186838</v>
      </c>
      <c r="BI20" s="1259">
        <f>resa!AM6</f>
        <v>0.186524</v>
      </c>
      <c r="BJ20" s="1259">
        <f>resb!AM6</f>
        <v>0.186524</v>
      </c>
      <c r="BK20" s="1260">
        <f>resa!W6</f>
        <v>691.99528999999995</v>
      </c>
      <c r="BL20" s="1260">
        <f>resb!W6</f>
        <v>691.99528999999995</v>
      </c>
      <c r="BM20" s="1260">
        <f>resa!S6</f>
        <v>1</v>
      </c>
      <c r="BN20" s="1260">
        <f>resb!S6</f>
        <v>1</v>
      </c>
      <c r="BO20" s="1260">
        <f>resa!CO6</f>
        <v>586.62230499999998</v>
      </c>
      <c r="BP20" s="1260">
        <f>resb!CO6</f>
        <v>586.62228600000003</v>
      </c>
      <c r="BQ20" s="1260">
        <f>resa!CP6</f>
        <v>805.81800699999997</v>
      </c>
      <c r="BR20" s="1260">
        <f>resb!CP6</f>
        <v>805.81798400000002</v>
      </c>
      <c r="BS20" s="1260">
        <f>resa!AX6</f>
        <v>75.140386000000007</v>
      </c>
      <c r="BT20" s="1260">
        <f>resb!AX6</f>
        <v>75.140386000000007</v>
      </c>
      <c r="BU20" s="1260">
        <f>resa!CV6</f>
        <v>202.986479</v>
      </c>
      <c r="BV20" s="1260">
        <f>resb!CV6</f>
        <v>202.98647399999999</v>
      </c>
      <c r="BW20" s="1260">
        <f>resa!CW6</f>
        <v>1997.6171650000001</v>
      </c>
      <c r="BX20" s="1260">
        <f>resb!CW6</f>
        <v>1997.6171469999999</v>
      </c>
      <c r="BY20" s="1260">
        <f>resa!AX6</f>
        <v>75.140386000000007</v>
      </c>
      <c r="BZ20" s="1260">
        <f>resb!AX6</f>
        <v>75.140386000000007</v>
      </c>
      <c r="CA20" s="1252">
        <f>resa!AU6</f>
        <v>8.7140999999999996E-2</v>
      </c>
      <c r="CB20" s="1252">
        <f>resb!AU6</f>
        <v>8.7140999999999996E-2</v>
      </c>
      <c r="CC20" s="1252">
        <f>resa!AY6</f>
        <v>8.2500839999999993</v>
      </c>
      <c r="CD20" s="1252">
        <f>resb!AY6</f>
        <v>8.2500839999999993</v>
      </c>
      <c r="CE20" s="1260">
        <f>resa!AX6</f>
        <v>75.140386000000007</v>
      </c>
      <c r="CF20" s="1260">
        <f>resb!AX6</f>
        <v>75.140386000000007</v>
      </c>
      <c r="CG20" s="1252">
        <f>resa!CB6</f>
        <v>45.833801000000001</v>
      </c>
      <c r="CH20" s="1257">
        <f>resb!CB6</f>
        <v>45.833801000000001</v>
      </c>
      <c r="CI20" s="1252">
        <f>resa!BX6</f>
        <v>3.4654739999999999</v>
      </c>
      <c r="CJ20" s="1257">
        <f>resb!BX6</f>
        <v>3.4654739999999999</v>
      </c>
      <c r="CK20" s="1252">
        <f t="shared" ref="CK20:CK54" si="1">AK20/(AQ20*30.4)*100</f>
        <v>21.99274394691032</v>
      </c>
      <c r="CL20" s="1252">
        <f t="shared" ref="CL20:CL54" si="2">AL20/(AR20*30.4)*100</f>
        <v>21.99274394691032</v>
      </c>
      <c r="CM20" s="1252">
        <f>resa!CS6</f>
        <v>13.885396</v>
      </c>
      <c r="CN20" s="1257">
        <f>resb!CS6</f>
        <v>13.885396</v>
      </c>
      <c r="CO20" s="1257">
        <f>resa!CT6</f>
        <v>124.22641299999999</v>
      </c>
      <c r="CP20" s="1257">
        <f>resb!CT6</f>
        <v>124.22641299999999</v>
      </c>
      <c r="CQ20" s="1261">
        <f>resa!DD6</f>
        <v>60.856333999999997</v>
      </c>
      <c r="CR20" s="1261">
        <f>resb!DD6</f>
        <v>60.856333999999997</v>
      </c>
      <c r="CS20" s="1261">
        <f>resa!DG6</f>
        <v>76.226594000000006</v>
      </c>
      <c r="CT20" s="1261">
        <f>resb!DG6</f>
        <v>76.226594000000006</v>
      </c>
      <c r="CU20" s="1261">
        <f>resa!DJ6</f>
        <v>248.3903</v>
      </c>
      <c r="CV20" s="1261">
        <f>resb!DJ6</f>
        <v>248.3903</v>
      </c>
      <c r="CW20" s="1261">
        <f>resa!BR6</f>
        <v>259.77086000000003</v>
      </c>
      <c r="CX20" s="1261">
        <f>resb!BR6</f>
        <v>259.77086000000003</v>
      </c>
      <c r="CY20" s="1261">
        <f>resa!BL6</f>
        <v>51.717731000000001</v>
      </c>
      <c r="CZ20" s="1261">
        <f>resb!BL6</f>
        <v>51.717731000000001</v>
      </c>
      <c r="DA20" s="1261">
        <f>resa!EF6</f>
        <v>8.7309999999999999</v>
      </c>
      <c r="DB20" s="1261">
        <f>resb!EF6</f>
        <v>8.7309999999999999</v>
      </c>
      <c r="DC20" s="1246"/>
      <c r="DD20" s="1246"/>
      <c r="DE20" s="1246"/>
      <c r="DF20" s="1246"/>
      <c r="DG20" s="1246"/>
      <c r="DH20" s="1246"/>
      <c r="DI20" s="1246"/>
      <c r="DJ20" s="1246"/>
      <c r="DK20" s="1246"/>
      <c r="DL20" s="1246"/>
      <c r="DM20" s="1246"/>
      <c r="DN20" s="1246"/>
      <c r="DO20" s="722"/>
      <c r="DP20" s="722"/>
      <c r="DQ20" s="722"/>
      <c r="DR20" s="722"/>
      <c r="DS20" s="722"/>
      <c r="DT20" s="722"/>
      <c r="DU20" s="722"/>
      <c r="DV20" s="722"/>
      <c r="DW20" s="722"/>
      <c r="DX20" s="722"/>
      <c r="DY20" s="722"/>
      <c r="FS20" s="68"/>
      <c r="FT20" s="68"/>
      <c r="IA20"/>
      <c r="IB20"/>
    </row>
    <row r="21" spans="2:236" ht="17.100000000000001" customHeight="1" x14ac:dyDescent="0.25">
      <c r="B21" s="896"/>
      <c r="C21" s="897"/>
      <c r="D21" s="898"/>
      <c r="E21" s="895"/>
      <c r="F21" s="895"/>
      <c r="G21" s="899"/>
      <c r="H21" s="895"/>
      <c r="I21" s="171"/>
      <c r="J21" s="895"/>
      <c r="K21" s="900"/>
      <c r="L21" s="895"/>
      <c r="M21" s="899"/>
      <c r="N21" s="895"/>
      <c r="O21" s="895"/>
      <c r="P21" s="895"/>
      <c r="Q21" s="895"/>
      <c r="R21" s="612"/>
      <c r="S21" s="1248"/>
      <c r="T21" s="1138" t="s">
        <v>892</v>
      </c>
      <c r="U21" s="1246"/>
      <c r="Y21" s="1246"/>
      <c r="Z21" s="1252">
        <v>3</v>
      </c>
      <c r="AA21" s="1258" t="str">
        <f t="shared" si="0"/>
        <v>M</v>
      </c>
      <c r="AB21" s="1138">
        <f>resa!B7</f>
        <v>3</v>
      </c>
      <c r="AC21" s="1252">
        <f>resa!I7</f>
        <v>1.9470999999999999E-2</v>
      </c>
      <c r="AD21" s="1252">
        <f>resb!I7</f>
        <v>1.9470999999999999E-2</v>
      </c>
      <c r="AE21" s="1252">
        <f>resa!D7</f>
        <v>105.310458</v>
      </c>
      <c r="AF21" s="1252">
        <f>resb!D7</f>
        <v>105.310458</v>
      </c>
      <c r="AG21" s="1252">
        <f>resa!E7</f>
        <v>312.927953</v>
      </c>
      <c r="AH21" s="1252">
        <f>resb!E7</f>
        <v>312.927953</v>
      </c>
      <c r="AI21" s="1252">
        <f>resa!BO7</f>
        <v>560.22422800000004</v>
      </c>
      <c r="AJ21" s="1252">
        <f>resb!BO7</f>
        <v>560.22422800000004</v>
      </c>
      <c r="AK21" s="1252">
        <f>resa!BP7</f>
        <v>454.91377</v>
      </c>
      <c r="AL21" s="1252">
        <f>resb!BP7</f>
        <v>454.91377</v>
      </c>
      <c r="AM21" s="1252">
        <f>resa!BB7</f>
        <v>1.4628E-2</v>
      </c>
      <c r="AN21" s="1252">
        <f>resb!BB7</f>
        <v>1.4628E-2</v>
      </c>
      <c r="AO21" s="1252">
        <f>resa!BC7</f>
        <v>4.7860000000000003E-3</v>
      </c>
      <c r="AP21" s="1252">
        <f>resb!BC7</f>
        <v>4.7860000000000003E-3</v>
      </c>
      <c r="AQ21" s="1252">
        <f>resa!F7</f>
        <v>69.415824999999998</v>
      </c>
      <c r="AR21" s="1252">
        <f>resb!F7</f>
        <v>69.415824999999998</v>
      </c>
      <c r="AS21" s="1252">
        <f>resa!BN7</f>
        <v>180.15684999999999</v>
      </c>
      <c r="AT21" s="1252">
        <f>resb!BN7</f>
        <v>180.15684999999999</v>
      </c>
      <c r="AU21" s="1259">
        <f>resa!AN7</f>
        <v>0.35173399999999999</v>
      </c>
      <c r="AV21" s="1259">
        <f>resb!AN7</f>
        <v>0.35173399999999999</v>
      </c>
      <c r="AW21" s="1259">
        <f>resa!AO7</f>
        <v>0.24838499999999999</v>
      </c>
      <c r="AX21" s="1259">
        <f>resb!AO7</f>
        <v>0.24838499999999999</v>
      </c>
      <c r="AY21" s="1259">
        <f>resa!P7</f>
        <v>0.44813399999999998</v>
      </c>
      <c r="AZ21" s="1259">
        <f>resb!P7</f>
        <v>0.44813399999999998</v>
      </c>
      <c r="BA21" s="1259">
        <f>resa!R7</f>
        <v>0.94405799999999995</v>
      </c>
      <c r="BB21" s="1259">
        <f>resb!R7</f>
        <v>0.94405799999999995</v>
      </c>
      <c r="BC21" s="1259">
        <f>resa!AK7</f>
        <v>6.9629999999999996E-3</v>
      </c>
      <c r="BD21" s="1259">
        <f>resb!AK7</f>
        <v>6.9629999999999996E-3</v>
      </c>
      <c r="BE21" s="1260">
        <f>resa!BA7</f>
        <v>1227.282549</v>
      </c>
      <c r="BF21" s="1260">
        <f>resb!BA7</f>
        <v>1227.282526</v>
      </c>
      <c r="BG21" s="1259">
        <f>resa!AL7</f>
        <v>0.20300599999999999</v>
      </c>
      <c r="BH21" s="1259">
        <f>resb!AL7</f>
        <v>0.20300599999999999</v>
      </c>
      <c r="BI21" s="1259">
        <f>resa!AM7</f>
        <v>0.20159299999999999</v>
      </c>
      <c r="BJ21" s="1259">
        <f>resb!AM7</f>
        <v>0.20159299999999999</v>
      </c>
      <c r="BK21" s="1260">
        <f>resa!W7</f>
        <v>672.13047800000004</v>
      </c>
      <c r="BL21" s="1260">
        <f>resb!W7</f>
        <v>672.13047800000004</v>
      </c>
      <c r="BM21" s="1260">
        <f>resa!S7</f>
        <v>1</v>
      </c>
      <c r="BN21" s="1260">
        <f>resb!S7</f>
        <v>1</v>
      </c>
      <c r="BO21" s="1260">
        <f>resa!CO7</f>
        <v>570.50262399999997</v>
      </c>
      <c r="BP21" s="1260">
        <f>resb!CO7</f>
        <v>570.502612</v>
      </c>
      <c r="BQ21" s="1260">
        <f>resa!CP7</f>
        <v>850.76482099999998</v>
      </c>
      <c r="BR21" s="1260">
        <f>resb!CP7</f>
        <v>850.76479400000005</v>
      </c>
      <c r="BS21" s="1260">
        <f>resa!AX7</f>
        <v>73.529190999999997</v>
      </c>
      <c r="BT21" s="1260">
        <f>resb!AX7</f>
        <v>73.529190999999997</v>
      </c>
      <c r="BU21" s="1260">
        <f>resa!CV7</f>
        <v>164.41795099999999</v>
      </c>
      <c r="BV21" s="1260">
        <f>resb!CV7</f>
        <v>164.41794899999999</v>
      </c>
      <c r="BW21" s="1260">
        <f>resa!CW7</f>
        <v>2009.657899</v>
      </c>
      <c r="BX21" s="1260">
        <f>resb!CW7</f>
        <v>2009.657876</v>
      </c>
      <c r="BY21" s="1260">
        <f>resa!AX7</f>
        <v>73.529190999999997</v>
      </c>
      <c r="BZ21" s="1260">
        <f>resb!AX7</f>
        <v>73.529190999999997</v>
      </c>
      <c r="CA21" s="1252">
        <f>resa!AU7</f>
        <v>6.5749000000000002E-2</v>
      </c>
      <c r="CB21" s="1252">
        <f>resb!AU7</f>
        <v>6.5749000000000002E-2</v>
      </c>
      <c r="CC21" s="1252">
        <f>resa!AY7</f>
        <v>8.4398900000000001</v>
      </c>
      <c r="CD21" s="1252">
        <f>resb!AY7</f>
        <v>8.4398900000000001</v>
      </c>
      <c r="CE21" s="1260">
        <f>resa!AX7</f>
        <v>73.529190999999997</v>
      </c>
      <c r="CF21" s="1260">
        <f>resb!AX7</f>
        <v>73.529190999999997</v>
      </c>
      <c r="CG21" s="1252">
        <f>resa!CB7</f>
        <v>46.888275999999998</v>
      </c>
      <c r="CH21" s="1257">
        <f>resb!CB7</f>
        <v>46.888275999999998</v>
      </c>
      <c r="CI21" s="1252">
        <f>resa!BX7</f>
        <v>3.3994399999999998</v>
      </c>
      <c r="CJ21" s="1257">
        <f>resb!BX7</f>
        <v>3.3994399999999998</v>
      </c>
      <c r="CK21" s="1252">
        <f t="shared" si="1"/>
        <v>21.557431248566161</v>
      </c>
      <c r="CL21" s="1252">
        <f t="shared" si="2"/>
        <v>21.557431248566161</v>
      </c>
      <c r="CM21" s="1252">
        <f>resa!CS7</f>
        <v>14.066927</v>
      </c>
      <c r="CN21" s="1257">
        <f>resb!CS7</f>
        <v>14.066927</v>
      </c>
      <c r="CO21" s="1257">
        <f>resa!CT7</f>
        <v>132.284683</v>
      </c>
      <c r="CP21" s="1257">
        <f>resb!CT7</f>
        <v>132.284683</v>
      </c>
      <c r="CQ21" s="1261">
        <f>resa!DD7</f>
        <v>60.850788999999999</v>
      </c>
      <c r="CR21" s="1261">
        <f>resb!DD7</f>
        <v>60.850788999999999</v>
      </c>
      <c r="CS21" s="1261">
        <f>resa!DG7</f>
        <v>77.743523999999994</v>
      </c>
      <c r="CT21" s="1261">
        <f>resb!DG7</f>
        <v>77.743523999999994</v>
      </c>
      <c r="CU21" s="1261">
        <f>resa!DJ7</f>
        <v>267.81212199999999</v>
      </c>
      <c r="CV21" s="1261">
        <f>resb!DJ7</f>
        <v>267.81212199999999</v>
      </c>
      <c r="CW21" s="1261">
        <f>resa!BR7</f>
        <v>242.56272000000001</v>
      </c>
      <c r="CX21" s="1261">
        <f>resb!BR7</f>
        <v>242.56272000000001</v>
      </c>
      <c r="CY21" s="1261">
        <f>resa!BL7</f>
        <v>51.453023000000002</v>
      </c>
      <c r="CZ21" s="1261">
        <f>resb!BL7</f>
        <v>51.453023000000002</v>
      </c>
      <c r="DA21" s="1261">
        <f>resa!EF7</f>
        <v>8.7040000000000006</v>
      </c>
      <c r="DB21" s="1261">
        <f>resb!EF7</f>
        <v>8.7040000000000006</v>
      </c>
      <c r="DC21" s="1246"/>
      <c r="DD21" s="1246"/>
      <c r="DE21" s="1246"/>
      <c r="DF21" s="1246"/>
      <c r="DG21" s="1246"/>
      <c r="DH21" s="1246"/>
      <c r="DI21" s="1246"/>
      <c r="DJ21" s="1246"/>
      <c r="DK21" s="1246"/>
      <c r="DL21" s="1246"/>
      <c r="DM21" s="1246"/>
      <c r="DN21" s="1246"/>
      <c r="DO21" s="722"/>
      <c r="DP21" s="722"/>
      <c r="DQ21" s="722"/>
      <c r="DR21" s="722"/>
      <c r="DS21" s="722"/>
      <c r="DT21" s="722"/>
      <c r="DU21" s="722"/>
      <c r="DV21" s="722"/>
      <c r="DW21" s="722"/>
      <c r="DX21" s="722"/>
      <c r="DY21" s="722"/>
      <c r="FS21" s="68"/>
      <c r="FT21" s="68"/>
      <c r="IA21"/>
      <c r="IB21"/>
    </row>
    <row r="22" spans="2:236" ht="17.100000000000001" customHeight="1" x14ac:dyDescent="0.25">
      <c r="B22" s="896"/>
      <c r="C22" s="897"/>
      <c r="D22" s="898"/>
      <c r="E22" s="895"/>
      <c r="F22" s="895"/>
      <c r="G22" s="899"/>
      <c r="H22" s="895"/>
      <c r="I22" s="171"/>
      <c r="J22" s="895"/>
      <c r="K22" s="900"/>
      <c r="L22" s="895"/>
      <c r="M22" s="899"/>
      <c r="N22" s="895"/>
      <c r="O22" s="895"/>
      <c r="P22" s="895"/>
      <c r="Q22" s="895"/>
      <c r="R22" s="612"/>
      <c r="S22" s="1248"/>
      <c r="T22" s="1138" t="s">
        <v>893</v>
      </c>
      <c r="U22" s="1246"/>
      <c r="Y22" s="1246"/>
      <c r="Z22" s="1252">
        <v>4</v>
      </c>
      <c r="AA22" s="1258" t="str">
        <f t="shared" si="0"/>
        <v>A</v>
      </c>
      <c r="AB22" s="1138">
        <f>resa!B8</f>
        <v>4</v>
      </c>
      <c r="AC22" s="1252">
        <f>resa!I8</f>
        <v>2.1097000000000001E-2</v>
      </c>
      <c r="AD22" s="1252">
        <f>resb!I8</f>
        <v>2.1097000000000001E-2</v>
      </c>
      <c r="AE22" s="1252">
        <f>resa!D8</f>
        <v>82.417976999999993</v>
      </c>
      <c r="AF22" s="1252">
        <f>resb!D8</f>
        <v>82.417976999999993</v>
      </c>
      <c r="AG22" s="1252">
        <f>resa!E8</f>
        <v>395.34592900000001</v>
      </c>
      <c r="AH22" s="1252">
        <f>resb!E8</f>
        <v>395.34592900000001</v>
      </c>
      <c r="AI22" s="1252">
        <f>resa!BO8</f>
        <v>534.65702499999998</v>
      </c>
      <c r="AJ22" s="1252">
        <f>resb!BO8</f>
        <v>534.65702499999998</v>
      </c>
      <c r="AK22" s="1252">
        <f>resa!BP8</f>
        <v>452.23904900000002</v>
      </c>
      <c r="AL22" s="1252">
        <f>resb!BP8</f>
        <v>452.23904900000002</v>
      </c>
      <c r="AM22" s="1252">
        <f>resa!BB8</f>
        <v>1.4465E-2</v>
      </c>
      <c r="AN22" s="1252">
        <f>resb!BB8</f>
        <v>1.4465E-2</v>
      </c>
      <c r="AO22" s="1252">
        <f>resa!BC8</f>
        <v>6.5890000000000002E-3</v>
      </c>
      <c r="AP22" s="1252">
        <f>resb!BC8</f>
        <v>6.5890000000000002E-3</v>
      </c>
      <c r="AQ22" s="1252">
        <f>resa!F8</f>
        <v>66.357275999999999</v>
      </c>
      <c r="AR22" s="1252">
        <f>resb!F8</f>
        <v>66.357275999999999</v>
      </c>
      <c r="AS22" s="1252">
        <f>resa!BN8</f>
        <v>190.17992799999999</v>
      </c>
      <c r="AT22" s="1252">
        <f>resb!BN8</f>
        <v>190.17992799999999</v>
      </c>
      <c r="AU22" s="1259">
        <f>resa!AN8</f>
        <v>0.35403200000000001</v>
      </c>
      <c r="AV22" s="1259">
        <f>resb!AN8</f>
        <v>0.35403200000000001</v>
      </c>
      <c r="AW22" s="1259">
        <f>resa!AO8</f>
        <v>0.247089</v>
      </c>
      <c r="AX22" s="1259">
        <f>resb!AO8</f>
        <v>0.247089</v>
      </c>
      <c r="AY22" s="1259">
        <f>resa!P8</f>
        <v>0.39184999999999998</v>
      </c>
      <c r="AZ22" s="1259">
        <f>resb!P8</f>
        <v>0.39184999999999998</v>
      </c>
      <c r="BA22" s="1259">
        <f>resa!R8</f>
        <v>0.95722799999999997</v>
      </c>
      <c r="BB22" s="1259">
        <f>resb!R8</f>
        <v>0.95722799999999997</v>
      </c>
      <c r="BC22" s="1259">
        <f>resa!AK8</f>
        <v>2.6492000000000002E-2</v>
      </c>
      <c r="BD22" s="1259">
        <f>resb!AK8</f>
        <v>2.6492000000000002E-2</v>
      </c>
      <c r="BE22" s="1260">
        <f>resa!BA8</f>
        <v>1196.1410100000001</v>
      </c>
      <c r="BF22" s="1260">
        <f>resb!BA8</f>
        <v>1196.140985</v>
      </c>
      <c r="BG22" s="1259">
        <f>resa!AL8</f>
        <v>0.17297299999999999</v>
      </c>
      <c r="BH22" s="1259">
        <f>resb!AL8</f>
        <v>0.17297299999999999</v>
      </c>
      <c r="BI22" s="1259">
        <f>resa!AM8</f>
        <v>0.16839100000000001</v>
      </c>
      <c r="BJ22" s="1259">
        <f>resb!AM8</f>
        <v>0.16839100000000001</v>
      </c>
      <c r="BK22" s="1260">
        <f>resa!W8</f>
        <v>684.79303200000004</v>
      </c>
      <c r="BL22" s="1260">
        <f>resb!W8</f>
        <v>684.79303200000004</v>
      </c>
      <c r="BM22" s="1260">
        <f>resa!S8</f>
        <v>1</v>
      </c>
      <c r="BN22" s="1260">
        <f>resb!S8</f>
        <v>1</v>
      </c>
      <c r="BO22" s="1260">
        <f>resa!CO8</f>
        <v>536.81555100000003</v>
      </c>
      <c r="BP22" s="1260">
        <f>resb!CO8</f>
        <v>536.81554600000004</v>
      </c>
      <c r="BQ22" s="1260">
        <f>resa!CP8</f>
        <v>898.05283699999995</v>
      </c>
      <c r="BR22" s="1260">
        <f>resb!CP8</f>
        <v>898.05281100000002</v>
      </c>
      <c r="BS22" s="1260">
        <f>resa!AX8</f>
        <v>69.322310999999999</v>
      </c>
      <c r="BT22" s="1260">
        <f>resb!AX8</f>
        <v>69.322310999999999</v>
      </c>
      <c r="BU22" s="1260">
        <f>resa!CV8</f>
        <v>118.026498</v>
      </c>
      <c r="BV22" s="1260">
        <f>resb!CV8</f>
        <v>118.026498</v>
      </c>
      <c r="BW22" s="1260">
        <f>resa!CW8</f>
        <v>1980.96443</v>
      </c>
      <c r="BX22" s="1260">
        <f>resb!CW8</f>
        <v>1980.9644040000001</v>
      </c>
      <c r="BY22" s="1260">
        <f>resa!AX8</f>
        <v>69.322310999999999</v>
      </c>
      <c r="BZ22" s="1260">
        <f>resb!AX8</f>
        <v>69.322310999999999</v>
      </c>
      <c r="CA22" s="1252">
        <f>resa!AU8</f>
        <v>5.3552000000000002E-2</v>
      </c>
      <c r="CB22" s="1252">
        <f>resb!AU8</f>
        <v>5.3552000000000002E-2</v>
      </c>
      <c r="CC22" s="1252">
        <f>resa!AY8</f>
        <v>8.3666809999999998</v>
      </c>
      <c r="CD22" s="1252">
        <f>resb!AY8</f>
        <v>8.3666809999999998</v>
      </c>
      <c r="CE22" s="1260">
        <f>resa!AX8</f>
        <v>69.322310999999999</v>
      </c>
      <c r="CF22" s="1260">
        <f>resb!AX8</f>
        <v>69.322310999999999</v>
      </c>
      <c r="CG22" s="1252">
        <f>resa!CB8</f>
        <v>46.481558999999997</v>
      </c>
      <c r="CH22" s="1257">
        <f>resb!CB8</f>
        <v>46.481558999999997</v>
      </c>
      <c r="CI22" s="1252">
        <f>resa!BX8</f>
        <v>2.4364219999999999</v>
      </c>
      <c r="CJ22" s="1257">
        <f>resb!BX8</f>
        <v>2.4364219999999999</v>
      </c>
      <c r="CK22" s="1252">
        <f t="shared" si="1"/>
        <v>22.418467730017955</v>
      </c>
      <c r="CL22" s="1252">
        <f t="shared" si="2"/>
        <v>22.418467730017955</v>
      </c>
      <c r="CM22" s="1252">
        <f>resa!CS8</f>
        <v>14.309322</v>
      </c>
      <c r="CN22" s="1257">
        <f>resb!CS8</f>
        <v>14.309322</v>
      </c>
      <c r="CO22" s="1257">
        <f>resa!CT8</f>
        <v>140.43635499999999</v>
      </c>
      <c r="CP22" s="1257">
        <f>resb!CT8</f>
        <v>140.43635499999999</v>
      </c>
      <c r="CQ22" s="1261">
        <f>resa!DD8</f>
        <v>60.822232999999997</v>
      </c>
      <c r="CR22" s="1261">
        <f>resb!DD8</f>
        <v>60.822232999999997</v>
      </c>
      <c r="CS22" s="1261">
        <f>resa!DG8</f>
        <v>77.074521000000004</v>
      </c>
      <c r="CT22" s="1261">
        <f>resb!DG8</f>
        <v>77.074521000000004</v>
      </c>
      <c r="CU22" s="1261">
        <f>resa!DJ8</f>
        <v>258.34668699999997</v>
      </c>
      <c r="CV22" s="1261">
        <f>resb!DJ8</f>
        <v>258.34668699999997</v>
      </c>
      <c r="CW22" s="1261">
        <f>resa!BR8</f>
        <v>307.07213999999999</v>
      </c>
      <c r="CX22" s="1261">
        <f>resb!BR8</f>
        <v>307.07213999999999</v>
      </c>
      <c r="CY22" s="1261">
        <f>resa!BL8</f>
        <v>46.618611999999999</v>
      </c>
      <c r="CZ22" s="1261">
        <f>resb!BL8</f>
        <v>46.618611999999999</v>
      </c>
      <c r="DA22" s="1261">
        <f>resa!EF8</f>
        <v>8.0619999999999994</v>
      </c>
      <c r="DB22" s="1261">
        <f>resb!EF8</f>
        <v>8.0619999999999994</v>
      </c>
      <c r="DC22" s="1246"/>
      <c r="DD22" s="1246"/>
      <c r="DE22" s="1246"/>
      <c r="DF22" s="1246"/>
      <c r="DG22" s="1246"/>
      <c r="DH22" s="1246"/>
      <c r="DI22" s="1246"/>
      <c r="DJ22" s="1246"/>
      <c r="DK22" s="1246"/>
      <c r="DL22" s="1246"/>
      <c r="DM22" s="1246"/>
      <c r="DN22" s="1246"/>
      <c r="DO22" s="722"/>
      <c r="DP22" s="722"/>
      <c r="DQ22" s="722"/>
      <c r="DR22" s="722"/>
      <c r="DS22" s="722"/>
      <c r="DT22" s="722"/>
      <c r="DU22" s="722"/>
      <c r="DV22" s="722"/>
      <c r="DW22" s="722"/>
      <c r="DX22" s="722"/>
      <c r="DY22" s="722"/>
      <c r="FS22" s="68"/>
      <c r="FT22" s="68"/>
      <c r="IA22"/>
      <c r="IB22"/>
    </row>
    <row r="23" spans="2:236" ht="17.100000000000001" customHeight="1" x14ac:dyDescent="0.25">
      <c r="B23" s="896"/>
      <c r="C23" s="897"/>
      <c r="D23" s="898"/>
      <c r="E23" s="895"/>
      <c r="F23" s="895"/>
      <c r="G23" s="899"/>
      <c r="H23" s="895"/>
      <c r="I23" s="171"/>
      <c r="J23" s="895"/>
      <c r="K23" s="900"/>
      <c r="L23" s="895"/>
      <c r="M23" s="899"/>
      <c r="N23" s="895"/>
      <c r="O23" s="895"/>
      <c r="P23" s="895"/>
      <c r="Q23" s="895"/>
      <c r="R23" s="612"/>
      <c r="S23" s="1248"/>
      <c r="T23" s="1138" t="s">
        <v>894</v>
      </c>
      <c r="U23" s="1246"/>
      <c r="Y23" s="1246"/>
      <c r="Z23" s="1252">
        <v>5</v>
      </c>
      <c r="AA23" s="1258" t="str">
        <f t="shared" si="0"/>
        <v>M</v>
      </c>
      <c r="AB23" s="1138">
        <f>resa!B9</f>
        <v>5</v>
      </c>
      <c r="AC23" s="1252">
        <f>resa!I9</f>
        <v>1.9191E-2</v>
      </c>
      <c r="AD23" s="1252">
        <f>resb!I9</f>
        <v>1.9191E-2</v>
      </c>
      <c r="AE23" s="1252">
        <f>resa!D9</f>
        <v>45.821451000000003</v>
      </c>
      <c r="AF23" s="1252">
        <f>resb!D9</f>
        <v>45.821451000000003</v>
      </c>
      <c r="AG23" s="1252">
        <f>resa!E9</f>
        <v>441.16738099999998</v>
      </c>
      <c r="AH23" s="1252">
        <f>resb!E9</f>
        <v>441.16738099999998</v>
      </c>
      <c r="AI23" s="1252">
        <f>resa!BO9</f>
        <v>482.33245399999998</v>
      </c>
      <c r="AJ23" s="1252">
        <f>resb!BO9</f>
        <v>482.33245399999998</v>
      </c>
      <c r="AK23" s="1252">
        <f>resa!BP9</f>
        <v>436.51100300000002</v>
      </c>
      <c r="AL23" s="1252">
        <f>resb!BP9</f>
        <v>436.51100300000002</v>
      </c>
      <c r="AM23" s="1252">
        <f>resa!BB9</f>
        <v>1.4258E-2</v>
      </c>
      <c r="AN23" s="1252">
        <f>resb!BB9</f>
        <v>1.4258E-2</v>
      </c>
      <c r="AO23" s="1252">
        <f>resa!BC9</f>
        <v>4.8840000000000003E-3</v>
      </c>
      <c r="AP23" s="1252">
        <f>resb!BC9</f>
        <v>4.8840000000000003E-3</v>
      </c>
      <c r="AQ23" s="1252">
        <f>resa!F9</f>
        <v>60.117271000000002</v>
      </c>
      <c r="AR23" s="1252">
        <f>resb!F9</f>
        <v>60.117271000000002</v>
      </c>
      <c r="AS23" s="1252">
        <f>resa!BN9</f>
        <v>208.72739300000001</v>
      </c>
      <c r="AT23" s="1252">
        <f>resb!BN9</f>
        <v>208.72739300000001</v>
      </c>
      <c r="AU23" s="1259">
        <f>resa!AN9</f>
        <v>0.357626</v>
      </c>
      <c r="AV23" s="1259">
        <f>resb!AN9</f>
        <v>0.357626</v>
      </c>
      <c r="AW23" s="1259">
        <f>resa!AO9</f>
        <v>0.24625900000000001</v>
      </c>
      <c r="AX23" s="1259">
        <f>resb!AO9</f>
        <v>0.24625900000000001</v>
      </c>
      <c r="AY23" s="1259">
        <f>resa!P9</f>
        <v>0.35262700000000002</v>
      </c>
      <c r="AZ23" s="1259">
        <f>resb!P9</f>
        <v>0.35262700000000002</v>
      </c>
      <c r="BA23" s="1259">
        <f>resa!R9</f>
        <v>0.95036900000000002</v>
      </c>
      <c r="BB23" s="1259">
        <f>resb!R9</f>
        <v>0.95036900000000002</v>
      </c>
      <c r="BC23" s="1259">
        <f>resa!AK9</f>
        <v>7.8996999999999998E-2</v>
      </c>
      <c r="BD23" s="1259">
        <f>resb!AK9</f>
        <v>7.8996999999999998E-2</v>
      </c>
      <c r="BE23" s="1260">
        <f>resa!BA9</f>
        <v>1140.8266900000001</v>
      </c>
      <c r="BF23" s="1260">
        <f>resb!BA9</f>
        <v>1140.8266659999999</v>
      </c>
      <c r="BG23" s="1259">
        <f>resa!AL9</f>
        <v>0.14485300000000001</v>
      </c>
      <c r="BH23" s="1259">
        <f>resb!AL9</f>
        <v>0.14485300000000001</v>
      </c>
      <c r="BI23" s="1259">
        <f>resa!AM9</f>
        <v>0.13341</v>
      </c>
      <c r="BJ23" s="1259">
        <f>resb!AM9</f>
        <v>0.13341</v>
      </c>
      <c r="BK23" s="1260">
        <f>resa!W9</f>
        <v>674.54127700000004</v>
      </c>
      <c r="BL23" s="1260">
        <f>resb!W9</f>
        <v>674.54127700000004</v>
      </c>
      <c r="BM23" s="1260">
        <f>resa!S9</f>
        <v>1</v>
      </c>
      <c r="BN23" s="1260">
        <f>resb!S9</f>
        <v>1</v>
      </c>
      <c r="BO23" s="1260">
        <f>resa!CO9</f>
        <v>494.88923699999998</v>
      </c>
      <c r="BP23" s="1260">
        <f>resb!CO9</f>
        <v>494.88923799999998</v>
      </c>
      <c r="BQ23" s="1260">
        <f>resa!CP9</f>
        <v>937.92389900000001</v>
      </c>
      <c r="BR23" s="1260">
        <f>resb!CP9</f>
        <v>937.92387599999995</v>
      </c>
      <c r="BS23" s="1260">
        <f>resa!AX9</f>
        <v>63.256751999999999</v>
      </c>
      <c r="BT23" s="1260">
        <f>resb!AX9</f>
        <v>63.256751999999999</v>
      </c>
      <c r="BU23" s="1260">
        <f>resa!CV9</f>
        <v>71.377565000000004</v>
      </c>
      <c r="BV23" s="1260">
        <f>resb!CV9</f>
        <v>71.377566999999999</v>
      </c>
      <c r="BW23" s="1260">
        <f>resa!CW9</f>
        <v>1928.69616</v>
      </c>
      <c r="BX23" s="1260">
        <f>resb!CW9</f>
        <v>1928.6961349999999</v>
      </c>
      <c r="BY23" s="1260">
        <f>resa!AX9</f>
        <v>63.256751999999999</v>
      </c>
      <c r="BZ23" s="1260">
        <f>resb!AX9</f>
        <v>63.256751999999999</v>
      </c>
      <c r="CA23" s="1252">
        <f>resa!AU9</f>
        <v>4.1778000000000003E-2</v>
      </c>
      <c r="CB23" s="1252">
        <f>resb!AU9</f>
        <v>4.1778000000000003E-2</v>
      </c>
      <c r="CC23" s="1252">
        <f>resa!AY9</f>
        <v>8.0012790000000003</v>
      </c>
      <c r="CD23" s="1252">
        <f>resb!AY9</f>
        <v>8.0012790000000003</v>
      </c>
      <c r="CE23" s="1260">
        <f>resa!AX9</f>
        <v>63.256751999999999</v>
      </c>
      <c r="CF23" s="1260">
        <f>resb!AX9</f>
        <v>63.256751999999999</v>
      </c>
      <c r="CG23" s="1252">
        <f>resa!CB9</f>
        <v>44.451552</v>
      </c>
      <c r="CH23" s="1257">
        <f>resb!CB9</f>
        <v>44.451552</v>
      </c>
      <c r="CI23" s="1252">
        <f>resa!BX9</f>
        <v>1.703978</v>
      </c>
      <c r="CJ23" s="1257">
        <f>resb!BX9</f>
        <v>1.703978</v>
      </c>
      <c r="CK23" s="1252">
        <f t="shared" si="1"/>
        <v>23.884840967528984</v>
      </c>
      <c r="CL23" s="1252">
        <f t="shared" si="2"/>
        <v>23.884840967528984</v>
      </c>
      <c r="CM23" s="1252">
        <f>resa!CS9</f>
        <v>14.220033000000001</v>
      </c>
      <c r="CN23" s="1257">
        <f>resb!CS9</f>
        <v>14.220033000000001</v>
      </c>
      <c r="CO23" s="1257">
        <f>resa!CT9</f>
        <v>148.06783100000001</v>
      </c>
      <c r="CP23" s="1257">
        <f>resb!CT9</f>
        <v>148.06783100000001</v>
      </c>
      <c r="CQ23" s="1261">
        <f>resa!DD9</f>
        <v>60.803905999999998</v>
      </c>
      <c r="CR23" s="1261">
        <f>resb!DD9</f>
        <v>60.803905999999998</v>
      </c>
      <c r="CS23" s="1261">
        <f>resa!DG9</f>
        <v>77.836635999999999</v>
      </c>
      <c r="CT23" s="1261">
        <f>resb!DG9</f>
        <v>77.836635999999999</v>
      </c>
      <c r="CU23" s="1261">
        <f>resa!DJ9</f>
        <v>254.00529900000001</v>
      </c>
      <c r="CV23" s="1261">
        <f>resb!DJ9</f>
        <v>254.00529900000001</v>
      </c>
      <c r="CW23" s="1261">
        <f>resa!BR9</f>
        <v>318.20193399999999</v>
      </c>
      <c r="CX23" s="1261">
        <f>resb!BR9</f>
        <v>318.20193399999999</v>
      </c>
      <c r="CY23" s="1261">
        <f>resa!BL9</f>
        <v>42.532052999999998</v>
      </c>
      <c r="CZ23" s="1261">
        <f>resb!BL9</f>
        <v>42.532052999999998</v>
      </c>
      <c r="DA23" s="1261">
        <f>resa!EF9</f>
        <v>6.8419999999999996</v>
      </c>
      <c r="DB23" s="1261">
        <f>resb!EF9</f>
        <v>6.8419999999999996</v>
      </c>
      <c r="DC23" s="1246"/>
      <c r="DD23" s="1246"/>
      <c r="DE23" s="1246"/>
      <c r="DF23" s="1246"/>
      <c r="DG23" s="1246"/>
      <c r="DH23" s="1246"/>
      <c r="DI23" s="1246"/>
      <c r="DJ23" s="1246"/>
      <c r="DK23" s="1246"/>
      <c r="DL23" s="1246"/>
      <c r="DM23" s="1246"/>
      <c r="DN23" s="1246"/>
      <c r="DO23" s="722"/>
      <c r="DP23" s="722"/>
      <c r="DQ23" s="722"/>
      <c r="DR23" s="722"/>
      <c r="DS23" s="722"/>
      <c r="DT23" s="722"/>
      <c r="DU23" s="722"/>
      <c r="DV23" s="722"/>
      <c r="DW23" s="722"/>
      <c r="DX23" s="722"/>
      <c r="DY23" s="722"/>
      <c r="FS23" s="68"/>
      <c r="FT23" s="68"/>
      <c r="IA23"/>
      <c r="IB23"/>
    </row>
    <row r="24" spans="2:236" ht="17.100000000000001" customHeight="1" x14ac:dyDescent="0.25">
      <c r="B24" s="896"/>
      <c r="C24" s="897"/>
      <c r="D24" s="898"/>
      <c r="E24" s="895"/>
      <c r="F24" s="895"/>
      <c r="G24" s="899"/>
      <c r="H24" s="895"/>
      <c r="I24" s="171"/>
      <c r="J24" s="895"/>
      <c r="K24" s="900"/>
      <c r="L24" s="895"/>
      <c r="M24" s="899"/>
      <c r="N24" s="895"/>
      <c r="O24" s="895"/>
      <c r="P24" s="895"/>
      <c r="Q24" s="895"/>
      <c r="R24" s="612"/>
      <c r="S24" s="1248"/>
      <c r="T24" s="1138" t="s">
        <v>895</v>
      </c>
      <c r="U24" s="1246"/>
      <c r="Y24" s="1246"/>
      <c r="Z24" s="1252">
        <v>6</v>
      </c>
      <c r="AA24" s="1258" t="str">
        <f t="shared" si="0"/>
        <v>J</v>
      </c>
      <c r="AB24" s="1138">
        <f>resa!B10</f>
        <v>6</v>
      </c>
      <c r="AC24" s="1252">
        <f>resa!I10</f>
        <v>2.1374000000000001E-2</v>
      </c>
      <c r="AD24" s="1252">
        <f>resb!I10</f>
        <v>2.1374000000000001E-2</v>
      </c>
      <c r="AE24" s="1252">
        <f>resa!D10</f>
        <v>3.5903330000000002</v>
      </c>
      <c r="AF24" s="1252">
        <f>resb!D10</f>
        <v>3.5903330000000002</v>
      </c>
      <c r="AG24" s="1252">
        <f>resa!E10</f>
        <v>444.75771300000002</v>
      </c>
      <c r="AH24" s="1252">
        <f>resb!E10</f>
        <v>444.75771300000002</v>
      </c>
      <c r="AI24" s="1252">
        <f>resa!BO10</f>
        <v>430.13347499999998</v>
      </c>
      <c r="AJ24" s="1252">
        <f>resb!BO10</f>
        <v>430.13347499999998</v>
      </c>
      <c r="AK24" s="1252">
        <f>resa!BP10</f>
        <v>426.54314199999999</v>
      </c>
      <c r="AL24" s="1252">
        <f>resb!BP10</f>
        <v>426.54314199999999</v>
      </c>
      <c r="AM24" s="1252">
        <f>resa!BB10</f>
        <v>1.4252000000000001E-2</v>
      </c>
      <c r="AN24" s="1252">
        <f>resb!BB10</f>
        <v>1.4252000000000001E-2</v>
      </c>
      <c r="AO24" s="1252">
        <f>resa!BC10</f>
        <v>7.0410000000000004E-3</v>
      </c>
      <c r="AP24" s="1252">
        <f>resb!BC10</f>
        <v>7.0410000000000004E-3</v>
      </c>
      <c r="AQ24" s="1252">
        <f>resa!F10</f>
        <v>53.030141999999998</v>
      </c>
      <c r="AR24" s="1252">
        <f>resb!F10</f>
        <v>53.030141999999998</v>
      </c>
      <c r="AS24" s="1252">
        <f>resa!BN10</f>
        <v>233.86072999999999</v>
      </c>
      <c r="AT24" s="1252">
        <f>resb!BN10</f>
        <v>233.86072999999999</v>
      </c>
      <c r="AU24" s="1259">
        <f>resa!AN10</f>
        <v>0.36385099999999998</v>
      </c>
      <c r="AV24" s="1259">
        <f>resb!AN10</f>
        <v>0.36385099999999998</v>
      </c>
      <c r="AW24" s="1259">
        <f>resa!AO10</f>
        <v>0.24460899999999999</v>
      </c>
      <c r="AX24" s="1259">
        <f>resb!AO10</f>
        <v>0.24460899999999999</v>
      </c>
      <c r="AY24" s="1259">
        <f>resa!P10</f>
        <v>0.33122600000000002</v>
      </c>
      <c r="AZ24" s="1259">
        <f>resb!P10</f>
        <v>0.33122600000000002</v>
      </c>
      <c r="BA24" s="1259">
        <f>resa!R10</f>
        <v>0.91933600000000004</v>
      </c>
      <c r="BB24" s="1259">
        <f>resb!R10</f>
        <v>0.91933600000000004</v>
      </c>
      <c r="BC24" s="1259">
        <f>resa!AK10</f>
        <v>0.17164499999999999</v>
      </c>
      <c r="BD24" s="1259">
        <f>resb!AK10</f>
        <v>0.17164499999999999</v>
      </c>
      <c r="BE24" s="1260">
        <f>resa!BA10</f>
        <v>1073.0033840000001</v>
      </c>
      <c r="BF24" s="1260">
        <f>resb!BA10</f>
        <v>1073.0033599999999</v>
      </c>
      <c r="BG24" s="1259">
        <f>resa!AL10</f>
        <v>0.119975</v>
      </c>
      <c r="BH24" s="1259">
        <f>resb!AL10</f>
        <v>0.119975</v>
      </c>
      <c r="BI24" s="1259">
        <f>resa!AM10</f>
        <v>9.9381999999999998E-2</v>
      </c>
      <c r="BJ24" s="1259">
        <f>resb!AM10</f>
        <v>9.9381999999999998E-2</v>
      </c>
      <c r="BK24" s="1260">
        <f>resa!W10</f>
        <v>692.80614500000001</v>
      </c>
      <c r="BL24" s="1260">
        <f>resb!W10</f>
        <v>692.80614500000001</v>
      </c>
      <c r="BM24" s="1260">
        <f>resa!S10</f>
        <v>1</v>
      </c>
      <c r="BN24" s="1260">
        <f>resb!S10</f>
        <v>1</v>
      </c>
      <c r="BO24" s="1260">
        <f>resa!CO10</f>
        <v>441.43774400000001</v>
      </c>
      <c r="BP24" s="1260">
        <f>resb!CO10</f>
        <v>441.437746</v>
      </c>
      <c r="BQ24" s="1260">
        <f>resa!CP10</f>
        <v>967.32541100000003</v>
      </c>
      <c r="BR24" s="1260">
        <f>resb!CP10</f>
        <v>967.32538899999997</v>
      </c>
      <c r="BS24" s="1260">
        <f>resa!AX10</f>
        <v>57.683086000000003</v>
      </c>
      <c r="BT24" s="1260">
        <f>resb!AX10</f>
        <v>57.683086000000003</v>
      </c>
      <c r="BU24" s="1260">
        <f>resa!CV10</f>
        <v>41.745241</v>
      </c>
      <c r="BV24" s="1260">
        <f>resb!CV10</f>
        <v>41.745241</v>
      </c>
      <c r="BW24" s="1260">
        <f>resa!CW10</f>
        <v>1863.9396260000001</v>
      </c>
      <c r="BX24" s="1260">
        <f>resb!CW10</f>
        <v>1863.939603</v>
      </c>
      <c r="BY24" s="1260">
        <f>resa!AX10</f>
        <v>57.683086000000003</v>
      </c>
      <c r="BZ24" s="1260">
        <f>resb!AX10</f>
        <v>57.683086000000003</v>
      </c>
      <c r="CA24" s="1252">
        <f>resa!AU10</f>
        <v>4.0847000000000001E-2</v>
      </c>
      <c r="CB24" s="1252">
        <f>resb!AU10</f>
        <v>4.0847000000000001E-2</v>
      </c>
      <c r="CC24" s="1252">
        <f>resa!AY10</f>
        <v>7.4496510000000002</v>
      </c>
      <c r="CD24" s="1252">
        <f>resb!AY10</f>
        <v>7.4496510000000002</v>
      </c>
      <c r="CE24" s="1260">
        <f>resa!AX10</f>
        <v>57.683086000000003</v>
      </c>
      <c r="CF24" s="1260">
        <f>resb!AX10</f>
        <v>57.683086000000003</v>
      </c>
      <c r="CG24" s="1252">
        <f>resa!CB10</f>
        <v>41.386949999999999</v>
      </c>
      <c r="CH24" s="1257">
        <f>resb!CB10</f>
        <v>41.386949999999999</v>
      </c>
      <c r="CI24" s="1252">
        <f>resa!BX10</f>
        <v>1.112625</v>
      </c>
      <c r="CJ24" s="1257">
        <f>resb!BX10</f>
        <v>1.112625</v>
      </c>
      <c r="CK24" s="1252">
        <f t="shared" si="1"/>
        <v>26.45858351255167</v>
      </c>
      <c r="CL24" s="1252">
        <f t="shared" si="2"/>
        <v>26.45858351255167</v>
      </c>
      <c r="CM24" s="1252">
        <f>resa!CS10</f>
        <v>13.463718</v>
      </c>
      <c r="CN24" s="1257">
        <f>resb!CS10</f>
        <v>13.463718</v>
      </c>
      <c r="CO24" s="1257">
        <f>resa!CT10</f>
        <v>153.575852</v>
      </c>
      <c r="CP24" s="1257">
        <f>resb!CT10</f>
        <v>153.575852</v>
      </c>
      <c r="CQ24" s="1261">
        <f>resa!DD10</f>
        <v>61.238183999999997</v>
      </c>
      <c r="CR24" s="1261">
        <f>resb!DD10</f>
        <v>61.238183999999997</v>
      </c>
      <c r="CS24" s="1261">
        <f>resa!DG10</f>
        <v>80.540993999999998</v>
      </c>
      <c r="CT24" s="1261">
        <f>resb!DG10</f>
        <v>80.540993999999998</v>
      </c>
      <c r="CU24" s="1261">
        <f>resa!DJ10</f>
        <v>237.30075600000001</v>
      </c>
      <c r="CV24" s="1261">
        <f>resb!DJ10</f>
        <v>237.30075600000001</v>
      </c>
      <c r="CW24" s="1261">
        <f>resa!BR10</f>
        <v>338.26496400000002</v>
      </c>
      <c r="CX24" s="1261">
        <f>resb!BR10</f>
        <v>338.26496400000002</v>
      </c>
      <c r="CY24" s="1261">
        <f>resa!BL10</f>
        <v>39.741484999999997</v>
      </c>
      <c r="CZ24" s="1261">
        <f>resb!BL10</f>
        <v>39.741484999999997</v>
      </c>
      <c r="DA24" s="1261">
        <f>resa!EF10</f>
        <v>5.5049999999999999</v>
      </c>
      <c r="DB24" s="1261">
        <f>resb!EF10</f>
        <v>5.5049999999999999</v>
      </c>
      <c r="DC24" s="1246"/>
      <c r="DD24" s="1246"/>
      <c r="DE24" s="1246"/>
      <c r="DF24" s="1246"/>
      <c r="DG24" s="1246"/>
      <c r="DH24" s="1246"/>
      <c r="DI24" s="1246"/>
      <c r="DJ24" s="1246"/>
      <c r="DK24" s="1246"/>
      <c r="DL24" s="1246"/>
      <c r="DM24" s="1246"/>
      <c r="DN24" s="1246"/>
      <c r="DO24" s="722"/>
      <c r="DP24" s="722"/>
      <c r="DQ24" s="722"/>
      <c r="DR24" s="722"/>
      <c r="DS24" s="722"/>
      <c r="DT24" s="722"/>
      <c r="DU24" s="722"/>
      <c r="DV24" s="722"/>
      <c r="DW24" s="722"/>
      <c r="DX24" s="722"/>
      <c r="DY24" s="722"/>
      <c r="FS24" s="68"/>
      <c r="FT24" s="68"/>
      <c r="IA24"/>
      <c r="IB24"/>
    </row>
    <row r="25" spans="2:236" ht="17.100000000000001" customHeight="1" x14ac:dyDescent="0.25">
      <c r="B25" s="896"/>
      <c r="C25" s="897"/>
      <c r="D25" s="898"/>
      <c r="E25" s="895"/>
      <c r="F25" s="895"/>
      <c r="G25" s="899"/>
      <c r="H25" s="895"/>
      <c r="I25" s="171"/>
      <c r="J25" s="895"/>
      <c r="K25" s="900"/>
      <c r="L25" s="895"/>
      <c r="M25" s="899"/>
      <c r="N25" s="895"/>
      <c r="O25" s="895"/>
      <c r="P25" s="895"/>
      <c r="Q25" s="895"/>
      <c r="R25" s="612"/>
      <c r="S25" s="1248"/>
      <c r="T25" s="1138" t="s">
        <v>896</v>
      </c>
      <c r="U25" s="1246"/>
      <c r="Y25" s="1246"/>
      <c r="Z25" s="1252">
        <v>7</v>
      </c>
      <c r="AA25" s="1258" t="str">
        <f t="shared" si="0"/>
        <v>J</v>
      </c>
      <c r="AB25" s="1138">
        <f>resa!B11</f>
        <v>7</v>
      </c>
      <c r="AC25" s="1252">
        <f>resa!I11</f>
        <v>2.7959000000000001E-2</v>
      </c>
      <c r="AD25" s="1252">
        <f>resb!I11</f>
        <v>2.7959000000000001E-2</v>
      </c>
      <c r="AE25" s="1252">
        <f>resa!D11</f>
        <v>-36.125149</v>
      </c>
      <c r="AF25" s="1252">
        <f>resb!D11</f>
        <v>-36.125149</v>
      </c>
      <c r="AG25" s="1252">
        <f>resa!E11</f>
        <v>408.632564</v>
      </c>
      <c r="AH25" s="1252">
        <f>resb!E11</f>
        <v>408.632564</v>
      </c>
      <c r="AI25" s="1252">
        <f>resa!BO11</f>
        <v>389.06731600000001</v>
      </c>
      <c r="AJ25" s="1252">
        <f>resb!BO11</f>
        <v>389.06731600000001</v>
      </c>
      <c r="AK25" s="1252">
        <f>resa!BP11</f>
        <v>425.19246500000003</v>
      </c>
      <c r="AL25" s="1252">
        <f>resb!BP11</f>
        <v>425.19246500000003</v>
      </c>
      <c r="AM25" s="1252">
        <f>resa!BB11</f>
        <v>1.4394000000000001E-2</v>
      </c>
      <c r="AN25" s="1252">
        <f>resb!BB11</f>
        <v>1.4394000000000001E-2</v>
      </c>
      <c r="AO25" s="1252">
        <f>resa!BC11</f>
        <v>1.3433E-2</v>
      </c>
      <c r="AP25" s="1252">
        <f>resb!BC11</f>
        <v>1.3433E-2</v>
      </c>
      <c r="AQ25" s="1252">
        <f>resa!F11</f>
        <v>46.273682999999998</v>
      </c>
      <c r="AR25" s="1252">
        <f>resb!F11</f>
        <v>46.273682999999998</v>
      </c>
      <c r="AS25" s="1252">
        <f>resa!BN11</f>
        <v>260.310002</v>
      </c>
      <c r="AT25" s="1252">
        <f>resb!BN11</f>
        <v>260.310002</v>
      </c>
      <c r="AU25" s="1259">
        <f>resa!AN11</f>
        <v>0.369504</v>
      </c>
      <c r="AV25" s="1259">
        <f>resb!AN11</f>
        <v>0.369504</v>
      </c>
      <c r="AW25" s="1259">
        <f>resa!AO11</f>
        <v>0.24423500000000001</v>
      </c>
      <c r="AX25" s="1259">
        <f>resb!AO11</f>
        <v>0.24423500000000001</v>
      </c>
      <c r="AY25" s="1259">
        <f>resa!P11</f>
        <v>0.33593800000000001</v>
      </c>
      <c r="AZ25" s="1259">
        <f>resb!P11</f>
        <v>0.33593800000000001</v>
      </c>
      <c r="BA25" s="1259">
        <f>resa!R11</f>
        <v>0.86788699999999996</v>
      </c>
      <c r="BB25" s="1259">
        <f>resb!R11</f>
        <v>0.86788699999999996</v>
      </c>
      <c r="BC25" s="1259">
        <f>resa!AK11</f>
        <v>0.26419799999999999</v>
      </c>
      <c r="BD25" s="1259">
        <f>resb!AK11</f>
        <v>0.26419799999999999</v>
      </c>
      <c r="BE25" s="1260">
        <f>resa!BA11</f>
        <v>1014.885538</v>
      </c>
      <c r="BF25" s="1260">
        <f>resb!BA11</f>
        <v>1014.8855150000001</v>
      </c>
      <c r="BG25" s="1259">
        <f>resa!AL11</f>
        <v>9.7051999999999999E-2</v>
      </c>
      <c r="BH25" s="1259">
        <f>resb!AL11</f>
        <v>9.7051999999999999E-2</v>
      </c>
      <c r="BI25" s="1259">
        <f>resa!AM11</f>
        <v>7.1411000000000002E-2</v>
      </c>
      <c r="BJ25" s="1259">
        <f>resb!AM11</f>
        <v>7.1411000000000002E-2</v>
      </c>
      <c r="BK25" s="1260">
        <f>resa!W11</f>
        <v>720.18631500000004</v>
      </c>
      <c r="BL25" s="1260">
        <f>resb!W11</f>
        <v>720.18631500000004</v>
      </c>
      <c r="BM25" s="1260">
        <f>resa!S11</f>
        <v>1</v>
      </c>
      <c r="BN25" s="1260">
        <f>resb!S11</f>
        <v>1</v>
      </c>
      <c r="BO25" s="1260">
        <f>resa!CO11</f>
        <v>387.33059800000001</v>
      </c>
      <c r="BP25" s="1260">
        <f>resb!CO11</f>
        <v>387.33059500000002</v>
      </c>
      <c r="BQ25" s="1260">
        <f>resa!CP11</f>
        <v>986.72112000000004</v>
      </c>
      <c r="BR25" s="1260">
        <f>resb!CP11</f>
        <v>986.72109899999998</v>
      </c>
      <c r="BS25" s="1260">
        <f>resa!AX11</f>
        <v>53.317619000000001</v>
      </c>
      <c r="BT25" s="1260">
        <f>resb!AX11</f>
        <v>53.317619000000001</v>
      </c>
      <c r="BU25" s="1260">
        <f>resa!CV11</f>
        <v>28.378989000000001</v>
      </c>
      <c r="BV25" s="1260">
        <f>resb!CV11</f>
        <v>28.378990000000002</v>
      </c>
      <c r="BW25" s="1260">
        <f>resa!CW11</f>
        <v>1807.907725</v>
      </c>
      <c r="BX25" s="1260">
        <f>resb!CW11</f>
        <v>1807.907702</v>
      </c>
      <c r="BY25" s="1260">
        <f>resa!AX11</f>
        <v>53.317619000000001</v>
      </c>
      <c r="BZ25" s="1260">
        <f>resb!AX11</f>
        <v>53.317619000000001</v>
      </c>
      <c r="CA25" s="1252">
        <f>resa!AU11</f>
        <v>5.7215000000000002E-2</v>
      </c>
      <c r="CB25" s="1252">
        <f>resb!AU11</f>
        <v>5.7215000000000002E-2</v>
      </c>
      <c r="CC25" s="1252">
        <f>resa!AY11</f>
        <v>6.7803230000000001</v>
      </c>
      <c r="CD25" s="1252">
        <f>resb!AY11</f>
        <v>6.7803230000000001</v>
      </c>
      <c r="CE25" s="1260">
        <f>resa!AX11</f>
        <v>53.317619000000001</v>
      </c>
      <c r="CF25" s="1260">
        <f>resb!AX11</f>
        <v>53.317619000000001</v>
      </c>
      <c r="CG25" s="1252">
        <f>resa!CB11</f>
        <v>37.668461000000001</v>
      </c>
      <c r="CH25" s="1257">
        <f>resb!CB11</f>
        <v>37.668461000000001</v>
      </c>
      <c r="CI25" s="1252">
        <f>resa!BX11</f>
        <v>0.76859299999999997</v>
      </c>
      <c r="CJ25" s="1257">
        <f>resb!BX11</f>
        <v>0.76859299999999997</v>
      </c>
      <c r="CK25" s="1252">
        <f t="shared" si="1"/>
        <v>30.225807276721532</v>
      </c>
      <c r="CL25" s="1252">
        <f t="shared" si="2"/>
        <v>30.225807276721532</v>
      </c>
      <c r="CM25" s="1252">
        <f>resa!CS11</f>
        <v>12.730872</v>
      </c>
      <c r="CN25" s="1257">
        <f>resb!CS11</f>
        <v>12.730872</v>
      </c>
      <c r="CO25" s="1257">
        <f>resa!CT11</f>
        <v>161.04009199999999</v>
      </c>
      <c r="CP25" s="1257">
        <f>resb!CT11</f>
        <v>161.04009199999999</v>
      </c>
      <c r="CQ25" s="1261">
        <f>resa!DD11</f>
        <v>64.461083000000002</v>
      </c>
      <c r="CR25" s="1261">
        <f>resb!DD11</f>
        <v>64.461083000000002</v>
      </c>
      <c r="CS25" s="1261">
        <f>resa!DG11</f>
        <v>85.284869</v>
      </c>
      <c r="CT25" s="1261">
        <f>resb!DG11</f>
        <v>85.284869</v>
      </c>
      <c r="CU25" s="1261">
        <f>resa!DJ11</f>
        <v>251.35778199999999</v>
      </c>
      <c r="CV25" s="1261">
        <f>resb!DJ11</f>
        <v>251.35778199999999</v>
      </c>
      <c r="CW25" s="1261">
        <f>resa!BR11</f>
        <v>315.47558400000003</v>
      </c>
      <c r="CX25" s="1261">
        <f>resb!BR11</f>
        <v>315.47558400000003</v>
      </c>
      <c r="CY25" s="1261">
        <f>resa!BL11</f>
        <v>37.970885000000003</v>
      </c>
      <c r="CZ25" s="1261">
        <f>resb!BL11</f>
        <v>37.970885000000003</v>
      </c>
      <c r="DA25" s="1261">
        <f>resa!EF11</f>
        <v>4.2930000000000001</v>
      </c>
      <c r="DB25" s="1261">
        <f>resb!EF11</f>
        <v>4.2930000000000001</v>
      </c>
      <c r="DC25" s="1246"/>
      <c r="DD25" s="1246"/>
      <c r="DE25" s="1246"/>
      <c r="DF25" s="1246"/>
      <c r="DG25" s="1246"/>
      <c r="DH25" s="1246"/>
      <c r="DI25" s="1246"/>
      <c r="DJ25" s="1246"/>
      <c r="DK25" s="1246"/>
      <c r="DL25" s="1246"/>
      <c r="DM25" s="1246"/>
      <c r="DN25" s="1246"/>
      <c r="DO25" s="722"/>
      <c r="DP25" s="722"/>
      <c r="DQ25" s="722"/>
      <c r="DR25" s="722"/>
      <c r="DS25" s="722"/>
      <c r="DT25" s="722"/>
      <c r="DU25" s="722"/>
      <c r="DV25" s="722"/>
      <c r="DW25" s="722"/>
      <c r="DX25" s="722"/>
      <c r="DY25" s="722"/>
      <c r="FS25" s="68"/>
      <c r="FT25" s="68"/>
      <c r="IA25"/>
      <c r="IB25"/>
    </row>
    <row r="26" spans="2:236" ht="17.100000000000001" customHeight="1" x14ac:dyDescent="0.25">
      <c r="B26" s="896"/>
      <c r="C26" s="897"/>
      <c r="D26" s="898"/>
      <c r="E26" s="895"/>
      <c r="F26" s="895"/>
      <c r="G26" s="899"/>
      <c r="H26" s="895"/>
      <c r="I26" s="171"/>
      <c r="J26" s="895"/>
      <c r="K26" s="900"/>
      <c r="L26" s="895"/>
      <c r="M26" s="899"/>
      <c r="N26" s="895"/>
      <c r="O26" s="895"/>
      <c r="P26" s="895"/>
      <c r="Q26" s="895"/>
      <c r="R26" s="612"/>
      <c r="S26" s="1248"/>
      <c r="T26" s="1138" t="s">
        <v>897</v>
      </c>
      <c r="U26" s="1246"/>
      <c r="Y26" s="1246"/>
      <c r="Z26" s="1252">
        <v>8</v>
      </c>
      <c r="AA26" s="1258" t="str">
        <f t="shared" si="0"/>
        <v>A</v>
      </c>
      <c r="AB26" s="1138">
        <f>resa!B12</f>
        <v>8</v>
      </c>
      <c r="AC26" s="1252">
        <f>resa!I12</f>
        <v>3.9288999999999998E-2</v>
      </c>
      <c r="AD26" s="1252">
        <f>resb!I12</f>
        <v>3.9288999999999998E-2</v>
      </c>
      <c r="AE26" s="1252">
        <f>resa!D12</f>
        <v>-57.624226</v>
      </c>
      <c r="AF26" s="1252">
        <f>resb!D12</f>
        <v>-57.624226</v>
      </c>
      <c r="AG26" s="1252">
        <f>resa!E12</f>
        <v>351.00833799999998</v>
      </c>
      <c r="AH26" s="1252">
        <f>resb!E12</f>
        <v>351.00833799999998</v>
      </c>
      <c r="AI26" s="1252">
        <f>resa!BO12</f>
        <v>382.41914400000002</v>
      </c>
      <c r="AJ26" s="1252">
        <f>resb!BO12</f>
        <v>382.41914400000002</v>
      </c>
      <c r="AK26" s="1252">
        <f>resa!BP12</f>
        <v>440.04336899999998</v>
      </c>
      <c r="AL26" s="1252">
        <f>resb!BP12</f>
        <v>440.04336899999998</v>
      </c>
      <c r="AM26" s="1252">
        <f>resa!BB12</f>
        <v>1.4647E-2</v>
      </c>
      <c r="AN26" s="1252">
        <f>resb!BB12</f>
        <v>1.4647E-2</v>
      </c>
      <c r="AO26" s="1252">
        <f>resa!BC12</f>
        <v>2.4469000000000001E-2</v>
      </c>
      <c r="AP26" s="1252">
        <f>resb!BC12</f>
        <v>2.4469000000000001E-2</v>
      </c>
      <c r="AQ26" s="1252">
        <f>resa!F12</f>
        <v>42.941983999999998</v>
      </c>
      <c r="AR26" s="1252">
        <f>resb!F12</f>
        <v>42.941983999999998</v>
      </c>
      <c r="AS26" s="1252">
        <f>resa!BN12</f>
        <v>273.02538099999998</v>
      </c>
      <c r="AT26" s="1252">
        <f>resb!BN12</f>
        <v>273.02538099999998</v>
      </c>
      <c r="AU26" s="1259">
        <f>resa!AN12</f>
        <v>0.37389899999999998</v>
      </c>
      <c r="AV26" s="1259">
        <f>resb!AN12</f>
        <v>0.37389899999999998</v>
      </c>
      <c r="AW26" s="1259">
        <f>resa!AO12</f>
        <v>0.243892</v>
      </c>
      <c r="AX26" s="1259">
        <f>resb!AO12</f>
        <v>0.243892</v>
      </c>
      <c r="AY26" s="1259">
        <f>resa!P12</f>
        <v>0.37220399999999998</v>
      </c>
      <c r="AZ26" s="1259">
        <f>resb!P12</f>
        <v>0.37220399999999998</v>
      </c>
      <c r="BA26" s="1259">
        <f>resa!R12</f>
        <v>0.82788200000000001</v>
      </c>
      <c r="BB26" s="1259">
        <f>resb!R12</f>
        <v>0.82788200000000001</v>
      </c>
      <c r="BC26" s="1259">
        <f>resa!AK12</f>
        <v>0.28655000000000003</v>
      </c>
      <c r="BD26" s="1259">
        <f>resb!AK12</f>
        <v>0.28655000000000003</v>
      </c>
      <c r="BE26" s="1260">
        <f>resa!BA12</f>
        <v>981.74087299999997</v>
      </c>
      <c r="BF26" s="1260">
        <f>resb!BA12</f>
        <v>981.74085100000002</v>
      </c>
      <c r="BG26" s="1259">
        <f>resa!AL12</f>
        <v>8.4559999999999996E-2</v>
      </c>
      <c r="BH26" s="1259">
        <f>resb!AL12</f>
        <v>8.4559999999999996E-2</v>
      </c>
      <c r="BI26" s="1259">
        <f>resa!AM12</f>
        <v>6.0330000000000002E-2</v>
      </c>
      <c r="BJ26" s="1259">
        <f>resb!AM12</f>
        <v>6.0330000000000002E-2</v>
      </c>
      <c r="BK26" s="1260">
        <f>resa!W12</f>
        <v>745.056195</v>
      </c>
      <c r="BL26" s="1260">
        <f>resb!W12</f>
        <v>745.056195</v>
      </c>
      <c r="BM26" s="1260">
        <f>resa!S12</f>
        <v>1</v>
      </c>
      <c r="BN26" s="1260">
        <f>resb!S12</f>
        <v>1</v>
      </c>
      <c r="BO26" s="1260">
        <f>resa!CO12</f>
        <v>337.95842599999997</v>
      </c>
      <c r="BP26" s="1260">
        <f>resb!CO12</f>
        <v>337.95841300000001</v>
      </c>
      <c r="BQ26" s="1260">
        <f>resa!CP12</f>
        <v>992.02125599999999</v>
      </c>
      <c r="BR26" s="1260">
        <f>resb!CP12</f>
        <v>992.02123600000004</v>
      </c>
      <c r="BS26" s="1260">
        <f>resa!AX12</f>
        <v>51.869689000000001</v>
      </c>
      <c r="BT26" s="1260">
        <f>resb!AX12</f>
        <v>51.869689000000001</v>
      </c>
      <c r="BU26" s="1260">
        <f>resa!CV12</f>
        <v>31.115406</v>
      </c>
      <c r="BV26" s="1260">
        <f>resb!CV12</f>
        <v>31.115406</v>
      </c>
      <c r="BW26" s="1260">
        <f>resa!CW12</f>
        <v>1775.0991079999999</v>
      </c>
      <c r="BX26" s="1260">
        <f>resb!CW12</f>
        <v>1775.0990859999999</v>
      </c>
      <c r="BY26" s="1260">
        <f>resa!AX12</f>
        <v>51.869689000000001</v>
      </c>
      <c r="BZ26" s="1260">
        <f>resb!AX12</f>
        <v>51.869689000000001</v>
      </c>
      <c r="CA26" s="1252">
        <f>resa!AU12</f>
        <v>8.9208999999999997E-2</v>
      </c>
      <c r="CB26" s="1252">
        <f>resb!AU12</f>
        <v>8.9208999999999997E-2</v>
      </c>
      <c r="CC26" s="1252">
        <f>resa!AY12</f>
        <v>6.3274670000000004</v>
      </c>
      <c r="CD26" s="1252">
        <f>resb!AY12</f>
        <v>6.3274670000000004</v>
      </c>
      <c r="CE26" s="1260">
        <f>resa!AX12</f>
        <v>51.869689000000001</v>
      </c>
      <c r="CF26" s="1260">
        <f>resb!AX12</f>
        <v>51.869689000000001</v>
      </c>
      <c r="CG26" s="1252">
        <f>resa!CB12</f>
        <v>35.152597</v>
      </c>
      <c r="CH26" s="1257">
        <f>resb!CB12</f>
        <v>35.152597</v>
      </c>
      <c r="CI26" s="1252">
        <f>resa!BX12</f>
        <v>0.70133000000000001</v>
      </c>
      <c r="CJ26" s="1257">
        <f>resb!BX12</f>
        <v>0.70133000000000001</v>
      </c>
      <c r="CK26" s="1252">
        <f t="shared" si="1"/>
        <v>33.708528284041137</v>
      </c>
      <c r="CL26" s="1252">
        <f t="shared" si="2"/>
        <v>33.708528284041137</v>
      </c>
      <c r="CM26" s="1252">
        <f>resa!CS12</f>
        <v>12.597538</v>
      </c>
      <c r="CN26" s="1257">
        <f>resb!CS12</f>
        <v>12.597538</v>
      </c>
      <c r="CO26" s="1257">
        <f>resa!CT12</f>
        <v>158.31220300000001</v>
      </c>
      <c r="CP26" s="1257">
        <f>resb!CT12</f>
        <v>158.31220300000001</v>
      </c>
      <c r="CQ26" s="1261">
        <f>resa!DD12</f>
        <v>71.620671999999999</v>
      </c>
      <c r="CR26" s="1261">
        <f>resb!DD12</f>
        <v>71.620671999999999</v>
      </c>
      <c r="CS26" s="1261">
        <f>resa!DG12</f>
        <v>85.786152000000001</v>
      </c>
      <c r="CT26" s="1261">
        <f>resb!DG12</f>
        <v>85.786152000000001</v>
      </c>
      <c r="CU26" s="1261">
        <f>resa!DJ12</f>
        <v>252.67343500000001</v>
      </c>
      <c r="CV26" s="1261">
        <f>resb!DJ12</f>
        <v>252.67343500000001</v>
      </c>
      <c r="CW26" s="1261">
        <f>resa!BR12</f>
        <v>306.06338299999999</v>
      </c>
      <c r="CX26" s="1261">
        <f>resb!BR12</f>
        <v>306.06338299999999</v>
      </c>
      <c r="CY26" s="1261">
        <f>resa!BL12</f>
        <v>37.626972000000002</v>
      </c>
      <c r="CZ26" s="1261">
        <f>resb!BL12</f>
        <v>37.626972000000002</v>
      </c>
      <c r="DA26" s="1261">
        <f>resa!EF12</f>
        <v>3.7629999999999999</v>
      </c>
      <c r="DB26" s="1261">
        <f>resb!EF12</f>
        <v>3.7629999999999999</v>
      </c>
      <c r="DC26" s="1246"/>
      <c r="DD26" s="1246"/>
      <c r="DE26" s="1246"/>
      <c r="DF26" s="1246"/>
      <c r="DG26" s="1246"/>
      <c r="DH26" s="1246"/>
      <c r="DI26" s="1246"/>
      <c r="DJ26" s="1246"/>
      <c r="DK26" s="1246"/>
      <c r="DL26" s="1246"/>
      <c r="DM26" s="1246"/>
      <c r="DN26" s="1246"/>
      <c r="DO26" s="722"/>
      <c r="DP26" s="722"/>
      <c r="DQ26" s="722"/>
      <c r="DR26" s="722"/>
      <c r="DS26" s="722"/>
      <c r="DT26" s="722"/>
      <c r="DU26" s="722"/>
      <c r="DV26" s="722"/>
      <c r="DW26" s="722"/>
      <c r="DX26" s="722"/>
      <c r="DY26" s="722"/>
      <c r="FS26" s="68"/>
      <c r="FT26" s="68"/>
      <c r="IA26"/>
      <c r="IB26"/>
    </row>
    <row r="27" spans="2:236" ht="17.100000000000001" customHeight="1" x14ac:dyDescent="0.25">
      <c r="B27" s="896"/>
      <c r="C27" s="897"/>
      <c r="D27" s="898"/>
      <c r="E27" s="895"/>
      <c r="F27" s="895"/>
      <c r="G27" s="899"/>
      <c r="H27" s="895"/>
      <c r="I27" s="171"/>
      <c r="J27" s="895"/>
      <c r="K27" s="900"/>
      <c r="L27" s="895"/>
      <c r="M27" s="899"/>
      <c r="N27" s="895"/>
      <c r="O27" s="895"/>
      <c r="P27" s="895"/>
      <c r="Q27" s="895"/>
      <c r="R27" s="612"/>
      <c r="S27" s="1248"/>
      <c r="T27" s="1138" t="s">
        <v>898</v>
      </c>
      <c r="U27" s="1246"/>
      <c r="Y27" s="1246"/>
      <c r="Z27" s="1252">
        <v>9</v>
      </c>
      <c r="AA27" s="1258" t="str">
        <f t="shared" si="0"/>
        <v>S</v>
      </c>
      <c r="AB27" s="1138">
        <f>resa!B13</f>
        <v>9</v>
      </c>
      <c r="AC27" s="1252">
        <f>resa!I13</f>
        <v>5.8576000000000003E-2</v>
      </c>
      <c r="AD27" s="1252">
        <f>resb!I13</f>
        <v>5.8576000000000003E-2</v>
      </c>
      <c r="AE27" s="1252">
        <f>resa!D13</f>
        <v>-52.533850000000001</v>
      </c>
      <c r="AF27" s="1252">
        <f>resb!D13</f>
        <v>-52.533850000000001</v>
      </c>
      <c r="AG27" s="1252">
        <f>resa!E13</f>
        <v>298.47448800000001</v>
      </c>
      <c r="AH27" s="1252">
        <f>resb!E13</f>
        <v>298.47448800000001</v>
      </c>
      <c r="AI27" s="1252">
        <f>resa!BO13</f>
        <v>430.40625999999997</v>
      </c>
      <c r="AJ27" s="1252">
        <f>resb!BO13</f>
        <v>430.40625999999997</v>
      </c>
      <c r="AK27" s="1252">
        <f>resa!BP13</f>
        <v>482.94011</v>
      </c>
      <c r="AL27" s="1252">
        <f>resb!BP13</f>
        <v>482.94011</v>
      </c>
      <c r="AM27" s="1252">
        <f>resa!BB13</f>
        <v>1.4853E-2</v>
      </c>
      <c r="AN27" s="1252">
        <f>resb!BB13</f>
        <v>1.4853E-2</v>
      </c>
      <c r="AO27" s="1252">
        <f>resa!BC13</f>
        <v>4.3545E-2</v>
      </c>
      <c r="AP27" s="1252">
        <f>resb!BC13</f>
        <v>4.3545E-2</v>
      </c>
      <c r="AQ27" s="1252">
        <f>resa!F13</f>
        <v>45.330959</v>
      </c>
      <c r="AR27" s="1252">
        <f>resb!F13</f>
        <v>45.330959</v>
      </c>
      <c r="AS27" s="1252">
        <f>resa!BN13</f>
        <v>255.92620600000001</v>
      </c>
      <c r="AT27" s="1252">
        <f>resb!BN13</f>
        <v>255.92620600000001</v>
      </c>
      <c r="AU27" s="1259">
        <f>resa!AN13</f>
        <v>0.37696200000000002</v>
      </c>
      <c r="AV27" s="1259">
        <f>resb!AN13</f>
        <v>0.37696200000000002</v>
      </c>
      <c r="AW27" s="1259">
        <f>resa!AO13</f>
        <v>0.24706900000000001</v>
      </c>
      <c r="AX27" s="1259">
        <f>resb!AO13</f>
        <v>0.24706900000000001</v>
      </c>
      <c r="AY27" s="1259">
        <f>resa!P13</f>
        <v>0.44058999999999998</v>
      </c>
      <c r="AZ27" s="1259">
        <f>resb!P13</f>
        <v>0.44058999999999998</v>
      </c>
      <c r="BA27" s="1259">
        <f>resa!R13</f>
        <v>0.82202500000000001</v>
      </c>
      <c r="BB27" s="1259">
        <f>resb!R13</f>
        <v>0.82202500000000001</v>
      </c>
      <c r="BC27" s="1259">
        <f>resa!AK13</f>
        <v>0.15477099999999999</v>
      </c>
      <c r="BD27" s="1259">
        <f>resb!AK13</f>
        <v>0.15477099999999999</v>
      </c>
      <c r="BE27" s="1260">
        <f>resa!BA13</f>
        <v>971.912102</v>
      </c>
      <c r="BF27" s="1260">
        <f>resb!BA13</f>
        <v>971.91207999999995</v>
      </c>
      <c r="BG27" s="1259">
        <f>resa!AL13</f>
        <v>0.10041799999999999</v>
      </c>
      <c r="BH27" s="1259">
        <f>resb!AL13</f>
        <v>0.10041799999999999</v>
      </c>
      <c r="BI27" s="1259">
        <f>resa!AM13</f>
        <v>8.4875999999999993E-2</v>
      </c>
      <c r="BJ27" s="1259">
        <f>resb!AM13</f>
        <v>8.4875999999999993E-2</v>
      </c>
      <c r="BK27" s="1260">
        <f>resa!W13</f>
        <v>761.07830899999999</v>
      </c>
      <c r="BL27" s="1260">
        <f>resb!W13</f>
        <v>761.07830899999999</v>
      </c>
      <c r="BM27" s="1260">
        <f>resa!S13</f>
        <v>1</v>
      </c>
      <c r="BN27" s="1260">
        <f>resb!S13</f>
        <v>1</v>
      </c>
      <c r="BO27" s="1260">
        <f>resa!CO13</f>
        <v>304.52523400000001</v>
      </c>
      <c r="BP27" s="1260">
        <f>resb!CO13</f>
        <v>304.52521100000001</v>
      </c>
      <c r="BQ27" s="1260">
        <f>resa!CP13</f>
        <v>961.57123899999999</v>
      </c>
      <c r="BR27" s="1260">
        <f>resb!CP13</f>
        <v>961.57122000000004</v>
      </c>
      <c r="BS27" s="1260">
        <f>resa!AX13</f>
        <v>55.145505</v>
      </c>
      <c r="BT27" s="1260">
        <f>resb!AX13</f>
        <v>55.145505</v>
      </c>
      <c r="BU27" s="1260">
        <f>resa!CV13</f>
        <v>66.630358999999999</v>
      </c>
      <c r="BV27" s="1260">
        <f>resb!CV13</f>
        <v>66.630354999999994</v>
      </c>
      <c r="BW27" s="1260">
        <f>resa!CW13</f>
        <v>1763.0871279999999</v>
      </c>
      <c r="BX27" s="1260">
        <f>resb!CW13</f>
        <v>1763.0871059999999</v>
      </c>
      <c r="BY27" s="1260">
        <f>resa!AX13</f>
        <v>55.145505</v>
      </c>
      <c r="BZ27" s="1260">
        <f>resb!AX13</f>
        <v>55.145505</v>
      </c>
      <c r="CA27" s="1252">
        <f>resa!AU13</f>
        <v>0.138348</v>
      </c>
      <c r="CB27" s="1252">
        <f>resb!AU13</f>
        <v>0.138348</v>
      </c>
      <c r="CC27" s="1252">
        <f>resa!AY13</f>
        <v>6.3355189999999997</v>
      </c>
      <c r="CD27" s="1252">
        <f>resb!AY13</f>
        <v>6.3355189999999997</v>
      </c>
      <c r="CE27" s="1260">
        <f>resa!AX13</f>
        <v>55.145505</v>
      </c>
      <c r="CF27" s="1260">
        <f>resb!AX13</f>
        <v>55.145505</v>
      </c>
      <c r="CG27" s="1252">
        <f>resa!CB13</f>
        <v>35.197327999999999</v>
      </c>
      <c r="CH27" s="1257">
        <f>resb!CB13</f>
        <v>35.197327999999999</v>
      </c>
      <c r="CI27" s="1252">
        <f>resa!BX13</f>
        <v>1.4077299999999999</v>
      </c>
      <c r="CJ27" s="1257">
        <f>resb!BX13</f>
        <v>1.4077299999999999</v>
      </c>
      <c r="CK27" s="1252">
        <f t="shared" si="1"/>
        <v>35.044896863857147</v>
      </c>
      <c r="CL27" s="1252">
        <f t="shared" si="2"/>
        <v>35.044896863857147</v>
      </c>
      <c r="CM27" s="1252">
        <f>resa!CS13</f>
        <v>12.777595</v>
      </c>
      <c r="CN27" s="1257">
        <f>resb!CS13</f>
        <v>12.777595</v>
      </c>
      <c r="CO27" s="1257">
        <f>resa!CT13</f>
        <v>135.56393299999999</v>
      </c>
      <c r="CP27" s="1257">
        <f>resb!CT13</f>
        <v>135.56393299999999</v>
      </c>
      <c r="CQ27" s="1261">
        <f>resa!DD13</f>
        <v>69.788818000000006</v>
      </c>
      <c r="CR27" s="1261">
        <f>resb!DD13</f>
        <v>69.788818000000006</v>
      </c>
      <c r="CS27" s="1261">
        <f>resa!DG13</f>
        <v>79.871786999999998</v>
      </c>
      <c r="CT27" s="1261">
        <f>resb!DG13</f>
        <v>79.871786999999998</v>
      </c>
      <c r="CU27" s="1261">
        <f>resa!DJ13</f>
        <v>259.72867300000001</v>
      </c>
      <c r="CV27" s="1261">
        <f>resb!DJ13</f>
        <v>259.72867300000001</v>
      </c>
      <c r="CW27" s="1261">
        <f>resa!BR13</f>
        <v>276.23350799999997</v>
      </c>
      <c r="CX27" s="1261">
        <f>resb!BR13</f>
        <v>276.23350799999997</v>
      </c>
      <c r="CY27" s="1261">
        <f>resa!BL13</f>
        <v>41.174236999999998</v>
      </c>
      <c r="CZ27" s="1261">
        <f>resb!BL13</f>
        <v>41.174236999999998</v>
      </c>
      <c r="DA27" s="1261">
        <f>resa!EF13</f>
        <v>4.33</v>
      </c>
      <c r="DB27" s="1261">
        <f>resb!EF13</f>
        <v>4.33</v>
      </c>
      <c r="DC27" s="1246"/>
      <c r="DD27" s="1246"/>
      <c r="DE27" s="1246"/>
      <c r="DF27" s="1246"/>
      <c r="DG27" s="1246"/>
      <c r="DH27" s="1246"/>
      <c r="DI27" s="1246"/>
      <c r="DJ27" s="1246"/>
      <c r="DK27" s="1246"/>
      <c r="DL27" s="1246"/>
      <c r="DM27" s="1246"/>
      <c r="DN27" s="1246"/>
      <c r="DO27" s="722"/>
      <c r="DP27" s="722"/>
      <c r="DQ27" s="722"/>
      <c r="DR27" s="722"/>
      <c r="DS27" s="722"/>
      <c r="DT27" s="722"/>
      <c r="DU27" s="722"/>
      <c r="DV27" s="722"/>
      <c r="DW27" s="722"/>
      <c r="DX27" s="722"/>
      <c r="DY27" s="722"/>
      <c r="FS27" s="68"/>
      <c r="FT27" s="68"/>
      <c r="IA27"/>
      <c r="IB27"/>
    </row>
    <row r="28" spans="2:236" ht="17.100000000000001" customHeight="1" x14ac:dyDescent="0.25">
      <c r="B28" s="896"/>
      <c r="C28" s="897"/>
      <c r="D28" s="898"/>
      <c r="E28" s="895"/>
      <c r="F28" s="895"/>
      <c r="G28" s="899"/>
      <c r="H28" s="895"/>
      <c r="I28" s="171"/>
      <c r="J28" s="895"/>
      <c r="K28" s="900"/>
      <c r="L28" s="895"/>
      <c r="M28" s="899"/>
      <c r="N28" s="895"/>
      <c r="O28" s="895"/>
      <c r="P28" s="895"/>
      <c r="Q28" s="895"/>
      <c r="R28" s="612"/>
      <c r="S28" s="1248"/>
      <c r="T28" s="1138" t="s">
        <v>899</v>
      </c>
      <c r="U28" s="1246"/>
      <c r="Y28" s="1246"/>
      <c r="Z28" s="1252">
        <v>10</v>
      </c>
      <c r="AA28" s="1258" t="str">
        <f t="shared" si="0"/>
        <v>O</v>
      </c>
      <c r="AB28" s="1138">
        <f>resa!B14</f>
        <v>10</v>
      </c>
      <c r="AC28" s="1252">
        <f>resa!I14</f>
        <v>6.5030000000000004E-2</v>
      </c>
      <c r="AD28" s="1252">
        <f>resb!I14</f>
        <v>6.5030000000000004E-2</v>
      </c>
      <c r="AE28" s="1252">
        <f>resa!D14</f>
        <v>-26.746585</v>
      </c>
      <c r="AF28" s="1252">
        <f>resb!D14</f>
        <v>-26.746585</v>
      </c>
      <c r="AG28" s="1252">
        <f>resa!E14</f>
        <v>271.72790400000002</v>
      </c>
      <c r="AH28" s="1252">
        <f>resb!E14</f>
        <v>271.72790400000002</v>
      </c>
      <c r="AI28" s="1252">
        <f>resa!BO14</f>
        <v>479.59632499999998</v>
      </c>
      <c r="AJ28" s="1252">
        <f>resb!BO14</f>
        <v>479.59632499999998</v>
      </c>
      <c r="AK28" s="1252">
        <f>resa!BP14</f>
        <v>506.34291000000002</v>
      </c>
      <c r="AL28" s="1252">
        <f>resb!BP14</f>
        <v>506.34291000000002</v>
      </c>
      <c r="AM28" s="1252">
        <f>resa!BB14</f>
        <v>1.4775999999999999E-2</v>
      </c>
      <c r="AN28" s="1252">
        <f>resb!BB14</f>
        <v>1.4775999999999999E-2</v>
      </c>
      <c r="AO28" s="1252">
        <f>resa!BC14</f>
        <v>5.0082000000000002E-2</v>
      </c>
      <c r="AP28" s="1252">
        <f>resb!BC14</f>
        <v>5.0082000000000002E-2</v>
      </c>
      <c r="AQ28" s="1252">
        <f>resa!F14</f>
        <v>50.556547999999999</v>
      </c>
      <c r="AR28" s="1252">
        <f>resb!F14</f>
        <v>50.556547999999999</v>
      </c>
      <c r="AS28" s="1252">
        <f>resa!BN14</f>
        <v>230.74553299999999</v>
      </c>
      <c r="AT28" s="1252">
        <f>resb!BN14</f>
        <v>230.74553299999999</v>
      </c>
      <c r="AU28" s="1259">
        <f>resa!AN14</f>
        <v>0.38326500000000002</v>
      </c>
      <c r="AV28" s="1259">
        <f>resb!AN14</f>
        <v>0.38326500000000002</v>
      </c>
      <c r="AW28" s="1259">
        <f>resa!AO14</f>
        <v>0.24820600000000001</v>
      </c>
      <c r="AX28" s="1259">
        <f>resb!AO14</f>
        <v>0.24820600000000001</v>
      </c>
      <c r="AY28" s="1259">
        <f>resa!P14</f>
        <v>0.50483299999999998</v>
      </c>
      <c r="AZ28" s="1259">
        <f>resb!P14</f>
        <v>0.50483299999999998</v>
      </c>
      <c r="BA28" s="1259">
        <f>resa!R14</f>
        <v>0.82829900000000001</v>
      </c>
      <c r="BB28" s="1259">
        <f>resb!R14</f>
        <v>0.82829900000000001</v>
      </c>
      <c r="BC28" s="1259">
        <f>resa!AK14</f>
        <v>8.9339999999999992E-3</v>
      </c>
      <c r="BD28" s="1259">
        <f>resb!AK14</f>
        <v>8.9339999999999992E-3</v>
      </c>
      <c r="BE28" s="1260">
        <f>resa!BA14</f>
        <v>999.36311899999998</v>
      </c>
      <c r="BF28" s="1260">
        <f>resb!BA14</f>
        <v>999.36309400000005</v>
      </c>
      <c r="BG28" s="1259">
        <f>resa!AL14</f>
        <v>0.126722</v>
      </c>
      <c r="BH28" s="1259">
        <f>resb!AL14</f>
        <v>0.126722</v>
      </c>
      <c r="BI28" s="1259">
        <f>resa!AM14</f>
        <v>0.12559000000000001</v>
      </c>
      <c r="BJ28" s="1259">
        <f>resb!AM14</f>
        <v>0.12559000000000001</v>
      </c>
      <c r="BK28" s="1260">
        <f>resa!W14</f>
        <v>759.26575700000001</v>
      </c>
      <c r="BL28" s="1260">
        <f>resb!W14</f>
        <v>759.26575700000001</v>
      </c>
      <c r="BM28" s="1260">
        <f>resa!S14</f>
        <v>1</v>
      </c>
      <c r="BN28" s="1260">
        <f>resb!S14</f>
        <v>1</v>
      </c>
      <c r="BO28" s="1260">
        <f>resa!CO14</f>
        <v>301.82295299999998</v>
      </c>
      <c r="BP28" s="1260">
        <f>resb!CO14</f>
        <v>301.82292200000001</v>
      </c>
      <c r="BQ28" s="1260">
        <f>resa!CP14</f>
        <v>901.43745899999999</v>
      </c>
      <c r="BR28" s="1260">
        <f>resb!CP14</f>
        <v>901.43743900000004</v>
      </c>
      <c r="BS28" s="1260">
        <f>resa!AX14</f>
        <v>61.036610000000003</v>
      </c>
      <c r="BT28" s="1260">
        <f>resb!AX14</f>
        <v>61.036610000000003</v>
      </c>
      <c r="BU28" s="1260">
        <f>resa!CV14</f>
        <v>126.701179</v>
      </c>
      <c r="BV28" s="1260">
        <f>resb!CV14</f>
        <v>126.70117</v>
      </c>
      <c r="BW28" s="1260">
        <f>resa!CW14</f>
        <v>1786.5991779999999</v>
      </c>
      <c r="BX28" s="1260">
        <f>resb!CW14</f>
        <v>1786.5991529999999</v>
      </c>
      <c r="BY28" s="1260">
        <f>resa!AX14</f>
        <v>61.036610000000003</v>
      </c>
      <c r="BZ28" s="1260">
        <f>resb!AX14</f>
        <v>61.036610000000003</v>
      </c>
      <c r="CA28" s="1252">
        <f>resa!AU14</f>
        <v>0.15436800000000001</v>
      </c>
      <c r="CB28" s="1252">
        <f>resb!AU14</f>
        <v>0.15436800000000001</v>
      </c>
      <c r="CC28" s="1252">
        <f>resa!AY14</f>
        <v>6.6016529999999998</v>
      </c>
      <c r="CD28" s="1252">
        <f>resb!AY14</f>
        <v>6.6016529999999998</v>
      </c>
      <c r="CE28" s="1260">
        <f>resa!AX14</f>
        <v>61.036610000000003</v>
      </c>
      <c r="CF28" s="1260">
        <f>resb!AX14</f>
        <v>61.036610000000003</v>
      </c>
      <c r="CG28" s="1252">
        <f>resa!CB14</f>
        <v>36.675848999999999</v>
      </c>
      <c r="CH28" s="1257">
        <f>resb!CB14</f>
        <v>36.675848999999999</v>
      </c>
      <c r="CI28" s="1252">
        <f>resa!BX14</f>
        <v>2.6746660000000002</v>
      </c>
      <c r="CJ28" s="1257">
        <f>resb!BX14</f>
        <v>2.6746660000000002</v>
      </c>
      <c r="CK28" s="1252">
        <f t="shared" si="1"/>
        <v>32.945320507871287</v>
      </c>
      <c r="CL28" s="1252">
        <f t="shared" si="2"/>
        <v>32.945320507871287</v>
      </c>
      <c r="CM28" s="1252">
        <f>resa!CS14</f>
        <v>12.969376</v>
      </c>
      <c r="CN28" s="1257">
        <f>resb!CS14</f>
        <v>12.969376</v>
      </c>
      <c r="CO28" s="1257">
        <f>resa!CT14</f>
        <v>113.31804700000001</v>
      </c>
      <c r="CP28" s="1257">
        <f>resb!CT14</f>
        <v>113.31804700000001</v>
      </c>
      <c r="CQ28" s="1261">
        <f>resa!DD14</f>
        <v>64.651753999999997</v>
      </c>
      <c r="CR28" s="1261">
        <f>resb!DD14</f>
        <v>64.651753999999997</v>
      </c>
      <c r="CS28" s="1261">
        <f>resa!DG14</f>
        <v>75.428016999999997</v>
      </c>
      <c r="CT28" s="1261">
        <f>resb!DG14</f>
        <v>75.428016999999997</v>
      </c>
      <c r="CU28" s="1261">
        <f>resa!DJ14</f>
        <v>233.256169</v>
      </c>
      <c r="CV28" s="1261">
        <f>resb!DJ14</f>
        <v>233.256169</v>
      </c>
      <c r="CW28" s="1261">
        <f>resa!BR14</f>
        <v>235.568342</v>
      </c>
      <c r="CX28" s="1261">
        <f>resb!BR14</f>
        <v>235.568342</v>
      </c>
      <c r="CY28" s="1261">
        <f>resa!BL14</f>
        <v>47.563509000000003</v>
      </c>
      <c r="CZ28" s="1261">
        <f>resb!BL14</f>
        <v>47.563509000000003</v>
      </c>
      <c r="DA28" s="1261">
        <f>resa!EF14</f>
        <v>5.3940000000000001</v>
      </c>
      <c r="DB28" s="1261">
        <f>resb!EF14</f>
        <v>5.3940000000000001</v>
      </c>
      <c r="DC28" s="1246"/>
      <c r="DD28" s="1246"/>
      <c r="DE28" s="1246"/>
      <c r="DF28" s="1246"/>
      <c r="DG28" s="1246"/>
      <c r="DH28" s="1246"/>
      <c r="DI28" s="1246"/>
      <c r="DJ28" s="1246"/>
      <c r="DK28" s="1246"/>
      <c r="DL28" s="1246"/>
      <c r="DM28" s="1246"/>
      <c r="DN28" s="1246"/>
      <c r="DO28" s="722"/>
      <c r="DP28" s="722"/>
      <c r="DQ28" s="722"/>
      <c r="DR28" s="722"/>
      <c r="DS28" s="722"/>
      <c r="DT28" s="722"/>
      <c r="DU28" s="722"/>
      <c r="DV28" s="722"/>
      <c r="DW28" s="722"/>
      <c r="DX28" s="722"/>
      <c r="DY28" s="722"/>
      <c r="FS28" s="68"/>
      <c r="FT28" s="68"/>
      <c r="IA28"/>
      <c r="IB28"/>
    </row>
    <row r="29" spans="2:236" ht="17.100000000000001" customHeight="1" x14ac:dyDescent="0.25">
      <c r="B29" s="896"/>
      <c r="C29" s="897"/>
      <c r="D29" s="898"/>
      <c r="E29" s="895"/>
      <c r="F29" s="895"/>
      <c r="G29" s="899"/>
      <c r="H29" s="895"/>
      <c r="I29" s="171"/>
      <c r="J29" s="895"/>
      <c r="K29" s="900"/>
      <c r="L29" s="895"/>
      <c r="M29" s="899"/>
      <c r="N29" s="895"/>
      <c r="O29" s="895"/>
      <c r="P29" s="895"/>
      <c r="Q29" s="895"/>
      <c r="R29" s="612"/>
      <c r="S29" s="1248"/>
      <c r="T29" s="1138" t="s">
        <v>900</v>
      </c>
      <c r="U29" s="1246"/>
      <c r="Y29" s="1246"/>
      <c r="Z29" s="1252">
        <v>11</v>
      </c>
      <c r="AA29" s="1258" t="str">
        <f t="shared" si="0"/>
        <v>N</v>
      </c>
      <c r="AB29" s="1138">
        <f>resa!B15</f>
        <v>11</v>
      </c>
      <c r="AC29" s="1252">
        <f>resa!I15</f>
        <v>3.6699000000000002E-2</v>
      </c>
      <c r="AD29" s="1252">
        <f>resb!I15</f>
        <v>3.6699000000000002E-2</v>
      </c>
      <c r="AE29" s="1252">
        <f>resa!D15</f>
        <v>35.795855000000003</v>
      </c>
      <c r="AF29" s="1252">
        <f>resb!D15</f>
        <v>35.795855000000003</v>
      </c>
      <c r="AG29" s="1252">
        <f>resa!E15</f>
        <v>307.52375899999998</v>
      </c>
      <c r="AH29" s="1252">
        <f>resb!E15</f>
        <v>307.52375899999998</v>
      </c>
      <c r="AI29" s="1252">
        <f>resa!BO15</f>
        <v>499.13492300000001</v>
      </c>
      <c r="AJ29" s="1252">
        <f>resb!BO15</f>
        <v>499.13492300000001</v>
      </c>
      <c r="AK29" s="1252">
        <f>resa!BP15</f>
        <v>463.339068</v>
      </c>
      <c r="AL29" s="1252">
        <f>resb!BP15</f>
        <v>463.339068</v>
      </c>
      <c r="AM29" s="1252">
        <f>resa!BB15</f>
        <v>1.4527999999999999E-2</v>
      </c>
      <c r="AN29" s="1252">
        <f>resb!BB15</f>
        <v>1.4527999999999999E-2</v>
      </c>
      <c r="AO29" s="1252">
        <f>resa!BC15</f>
        <v>2.1999999999999999E-2</v>
      </c>
      <c r="AP29" s="1252">
        <f>resb!BC15</f>
        <v>2.1999999999999999E-2</v>
      </c>
      <c r="AQ29" s="1252">
        <f>resa!F15</f>
        <v>57.357067999999998</v>
      </c>
      <c r="AR29" s="1252">
        <f>resb!F15</f>
        <v>57.357067999999998</v>
      </c>
      <c r="AS29" s="1252">
        <f>resa!BN15</f>
        <v>217.518394</v>
      </c>
      <c r="AT29" s="1252">
        <f>resb!BN15</f>
        <v>217.518394</v>
      </c>
      <c r="AU29" s="1259">
        <f>resa!AN15</f>
        <v>0.37710900000000003</v>
      </c>
      <c r="AV29" s="1259">
        <f>resb!AN15</f>
        <v>0.37710900000000003</v>
      </c>
      <c r="AW29" s="1259">
        <f>resa!AO15</f>
        <v>0.24995600000000001</v>
      </c>
      <c r="AX29" s="1259">
        <f>resb!AO15</f>
        <v>0.24995600000000001</v>
      </c>
      <c r="AY29" s="1259">
        <f>resa!P15</f>
        <v>0.53859199999999996</v>
      </c>
      <c r="AZ29" s="1259">
        <f>resb!P15</f>
        <v>0.53859199999999996</v>
      </c>
      <c r="BA29" s="1259">
        <f>resa!R15</f>
        <v>0.82918800000000004</v>
      </c>
      <c r="BB29" s="1259">
        <f>resb!R15</f>
        <v>0.82918800000000004</v>
      </c>
      <c r="BC29" s="1259">
        <f>resa!AK15</f>
        <v>6.3900000000000003E-4</v>
      </c>
      <c r="BD29" s="1259">
        <f>resb!AK15</f>
        <v>6.3900000000000003E-4</v>
      </c>
      <c r="BE29" s="1260">
        <f>resa!BA15</f>
        <v>1067.1774459999999</v>
      </c>
      <c r="BF29" s="1260">
        <f>resb!BA15</f>
        <v>1067.1774109999999</v>
      </c>
      <c r="BG29" s="1259">
        <f>resa!AL15</f>
        <v>0.17102999999999999</v>
      </c>
      <c r="BH29" s="1259">
        <f>resb!AL15</f>
        <v>0.17102999999999999</v>
      </c>
      <c r="BI29" s="1259">
        <f>resa!AM15</f>
        <v>0.17091999999999999</v>
      </c>
      <c r="BJ29" s="1259">
        <f>resb!AM15</f>
        <v>0.17091999999999999</v>
      </c>
      <c r="BK29" s="1260">
        <f>resa!W15</f>
        <v>728.52298599999995</v>
      </c>
      <c r="BL29" s="1260">
        <f>resb!W15</f>
        <v>728.52298599999995</v>
      </c>
      <c r="BM29" s="1260">
        <f>resa!S15</f>
        <v>1</v>
      </c>
      <c r="BN29" s="1260">
        <f>resb!S15</f>
        <v>1</v>
      </c>
      <c r="BO29" s="1260">
        <f>resa!CO15</f>
        <v>336.24433199999999</v>
      </c>
      <c r="BP29" s="1260">
        <f>resb!CO15</f>
        <v>336.24429300000003</v>
      </c>
      <c r="BQ29" s="1260">
        <f>resa!CP15</f>
        <v>835.03737699999999</v>
      </c>
      <c r="BR29" s="1260">
        <f>resb!CP15</f>
        <v>835.03734899999995</v>
      </c>
      <c r="BS29" s="1260">
        <f>resa!AX15</f>
        <v>69.172608999999994</v>
      </c>
      <c r="BT29" s="1260">
        <f>resb!AX15</f>
        <v>69.172608999999994</v>
      </c>
      <c r="BU29" s="1260">
        <f>resa!CV15</f>
        <v>190.49592799999999</v>
      </c>
      <c r="BV29" s="1260">
        <f>resb!CV15</f>
        <v>190.495915</v>
      </c>
      <c r="BW29" s="1260">
        <f>resa!CW15</f>
        <v>1850.325996</v>
      </c>
      <c r="BX29" s="1260">
        <f>resb!CW15</f>
        <v>1850.325961</v>
      </c>
      <c r="BY29" s="1260">
        <f>resa!AX15</f>
        <v>69.172608999999994</v>
      </c>
      <c r="BZ29" s="1260">
        <f>resb!AX15</f>
        <v>69.172608999999994</v>
      </c>
      <c r="CA29" s="1252">
        <f>resa!AU15</f>
        <v>0.122266</v>
      </c>
      <c r="CB29" s="1252">
        <f>resb!AU15</f>
        <v>0.122266</v>
      </c>
      <c r="CC29" s="1252">
        <f>resa!AY15</f>
        <v>7.0292089999999998</v>
      </c>
      <c r="CD29" s="1252">
        <f>resb!AY15</f>
        <v>7.0292089999999998</v>
      </c>
      <c r="CE29" s="1260">
        <f>resa!AX15</f>
        <v>69.172608999999994</v>
      </c>
      <c r="CF29" s="1260">
        <f>resb!AX15</f>
        <v>69.172608999999994</v>
      </c>
      <c r="CG29" s="1252">
        <f>resa!CB15</f>
        <v>39.051163000000003</v>
      </c>
      <c r="CH29" s="1257">
        <f>resb!CB15</f>
        <v>39.051163000000003</v>
      </c>
      <c r="CI29" s="1252">
        <f>resa!BX15</f>
        <v>3.8888210000000001</v>
      </c>
      <c r="CJ29" s="1257">
        <f>resb!BX15</f>
        <v>3.8888210000000001</v>
      </c>
      <c r="CK29" s="1252">
        <f t="shared" si="1"/>
        <v>26.572865807098641</v>
      </c>
      <c r="CL29" s="1252">
        <f t="shared" si="2"/>
        <v>26.572865807098641</v>
      </c>
      <c r="CM29" s="1252">
        <f>resa!CS15</f>
        <v>13.095912</v>
      </c>
      <c r="CN29" s="1257">
        <f>resb!CS15</f>
        <v>13.095912</v>
      </c>
      <c r="CO29" s="1257">
        <f>resa!CT15</f>
        <v>109.279622</v>
      </c>
      <c r="CP29" s="1257">
        <f>resb!CT15</f>
        <v>109.279622</v>
      </c>
      <c r="CQ29" s="1261">
        <f>resa!DD15</f>
        <v>60.829858999999999</v>
      </c>
      <c r="CR29" s="1261">
        <f>resb!DD15</f>
        <v>60.829858999999999</v>
      </c>
      <c r="CS29" s="1261">
        <f>resa!DG15</f>
        <v>75.632159000000001</v>
      </c>
      <c r="CT29" s="1261">
        <f>resb!DG15</f>
        <v>75.632159000000001</v>
      </c>
      <c r="CU29" s="1261">
        <f>resa!DJ15</f>
        <v>244.25640799999999</v>
      </c>
      <c r="CV29" s="1261">
        <f>resb!DJ15</f>
        <v>244.25640799999999</v>
      </c>
      <c r="CW29" s="1261">
        <f>resa!BR15</f>
        <v>212.10634400000001</v>
      </c>
      <c r="CX29" s="1261">
        <f>resb!BR15</f>
        <v>212.10634400000001</v>
      </c>
      <c r="CY29" s="1261">
        <f>resa!BL15</f>
        <v>53.465242000000003</v>
      </c>
      <c r="CZ29" s="1261">
        <f>resb!BL15</f>
        <v>53.465242000000003</v>
      </c>
      <c r="DA29" s="1261">
        <f>resa!EF15</f>
        <v>6.67</v>
      </c>
      <c r="DB29" s="1261">
        <f>resb!EF15</f>
        <v>6.67</v>
      </c>
      <c r="DC29" s="1246"/>
      <c r="DD29" s="1246"/>
      <c r="DE29" s="1246"/>
      <c r="DF29" s="1246"/>
      <c r="DG29" s="1246"/>
      <c r="DH29" s="1246"/>
      <c r="DI29" s="1246"/>
      <c r="DJ29" s="1246"/>
      <c r="DK29" s="1246"/>
      <c r="DL29" s="1246"/>
      <c r="DM29" s="1246"/>
      <c r="DN29" s="1246"/>
      <c r="DO29" s="722"/>
      <c r="DP29" s="722"/>
      <c r="DQ29" s="722"/>
      <c r="DR29" s="722"/>
      <c r="DS29" s="722"/>
      <c r="DT29" s="722"/>
      <c r="DU29" s="722"/>
      <c r="DV29" s="722"/>
      <c r="DW29" s="722"/>
      <c r="DX29" s="722"/>
      <c r="DY29" s="722"/>
      <c r="FS29" s="68"/>
      <c r="FT29" s="68"/>
      <c r="IA29"/>
      <c r="IB29"/>
    </row>
    <row r="30" spans="2:236" ht="17.100000000000001" customHeight="1" x14ac:dyDescent="0.25">
      <c r="B30" s="896"/>
      <c r="C30" s="897"/>
      <c r="D30" s="898"/>
      <c r="E30" s="895"/>
      <c r="F30" s="895"/>
      <c r="G30" s="899"/>
      <c r="H30" s="895"/>
      <c r="I30" s="171"/>
      <c r="J30" s="895"/>
      <c r="K30" s="900"/>
      <c r="L30" s="895"/>
      <c r="M30" s="899"/>
      <c r="N30" s="895"/>
      <c r="O30" s="895"/>
      <c r="P30" s="895"/>
      <c r="Q30" s="895"/>
      <c r="R30" s="612"/>
      <c r="S30" s="1248"/>
      <c r="T30" s="1138" t="s">
        <v>901</v>
      </c>
      <c r="U30" s="1246"/>
      <c r="Y30" s="1246"/>
      <c r="Z30" s="1252">
        <v>12</v>
      </c>
      <c r="AA30" s="1258" t="str">
        <f t="shared" si="0"/>
        <v>D</v>
      </c>
      <c r="AB30" s="1138">
        <f>resa!B16</f>
        <v>12</v>
      </c>
      <c r="AC30" s="1252">
        <f>resa!I16</f>
        <v>2.7102999999999999E-2</v>
      </c>
      <c r="AD30" s="1252">
        <f>resb!I16</f>
        <v>2.7102999999999999E-2</v>
      </c>
      <c r="AE30" s="1252">
        <f>resa!D16</f>
        <v>78.720174999999998</v>
      </c>
      <c r="AF30" s="1252">
        <f>resb!D16</f>
        <v>78.720174999999998</v>
      </c>
      <c r="AG30" s="1252">
        <f>resa!E16</f>
        <v>386.24393300000003</v>
      </c>
      <c r="AH30" s="1252">
        <f>resb!E16</f>
        <v>386.24393300000003</v>
      </c>
      <c r="AI30" s="1252">
        <f>resa!BO16</f>
        <v>534.52231500000005</v>
      </c>
      <c r="AJ30" s="1252">
        <f>resb!BO16</f>
        <v>534.52231500000005</v>
      </c>
      <c r="AK30" s="1252">
        <f>resa!BP16</f>
        <v>455.80214000000001</v>
      </c>
      <c r="AL30" s="1252">
        <f>resb!BP16</f>
        <v>455.80214000000001</v>
      </c>
      <c r="AM30" s="1252">
        <f>resa!BB16</f>
        <v>1.4432E-2</v>
      </c>
      <c r="AN30" s="1252">
        <f>resb!BB16</f>
        <v>1.4432E-2</v>
      </c>
      <c r="AO30" s="1252">
        <f>resa!BC16</f>
        <v>1.2520999999999999E-2</v>
      </c>
      <c r="AP30" s="1252">
        <f>resb!BC16</f>
        <v>1.2520999999999999E-2</v>
      </c>
      <c r="AQ30" s="1252">
        <f>resa!F16</f>
        <v>63.484197000000002</v>
      </c>
      <c r="AR30" s="1252">
        <f>resb!F16</f>
        <v>63.484197000000002</v>
      </c>
      <c r="AS30" s="1252">
        <f>resa!BN16</f>
        <v>202.78969000000001</v>
      </c>
      <c r="AT30" s="1252">
        <f>resb!BN16</f>
        <v>202.78969000000001</v>
      </c>
      <c r="AU30" s="1259">
        <f>resa!AN16</f>
        <v>0.36758999999999997</v>
      </c>
      <c r="AV30" s="1259">
        <f>resb!AN16</f>
        <v>0.36758999999999997</v>
      </c>
      <c r="AW30" s="1259">
        <f>resa!AO16</f>
        <v>0.24974099999999999</v>
      </c>
      <c r="AX30" s="1259">
        <f>resb!AO16</f>
        <v>0.24974099999999999</v>
      </c>
      <c r="AY30" s="1259">
        <f>resa!P16</f>
        <v>0.53347599999999995</v>
      </c>
      <c r="AZ30" s="1259">
        <f>resb!P16</f>
        <v>0.53347599999999995</v>
      </c>
      <c r="BA30" s="1259">
        <f>resa!R16</f>
        <v>0.84973900000000002</v>
      </c>
      <c r="BB30" s="1259">
        <f>resb!R16</f>
        <v>0.84973900000000002</v>
      </c>
      <c r="BC30" s="1259">
        <f>resa!AK16</f>
        <v>4.6299999999999998E-4</v>
      </c>
      <c r="BD30" s="1259">
        <f>resb!AK16</f>
        <v>4.6299999999999998E-4</v>
      </c>
      <c r="BE30" s="1260">
        <f>resa!BA16</f>
        <v>1133.5445769999999</v>
      </c>
      <c r="BF30" s="1260">
        <f>resb!BA16</f>
        <v>1133.5445299999999</v>
      </c>
      <c r="BG30" s="1259">
        <f>resa!AL16</f>
        <v>0.18984999999999999</v>
      </c>
      <c r="BH30" s="1259">
        <f>resb!AL16</f>
        <v>0.18984999999999999</v>
      </c>
      <c r="BI30" s="1259">
        <f>resa!AM16</f>
        <v>0.18976199999999999</v>
      </c>
      <c r="BJ30" s="1259">
        <f>resb!AM16</f>
        <v>0.18976199999999999</v>
      </c>
      <c r="BK30" s="1260">
        <f>resa!W16</f>
        <v>702.20629099999996</v>
      </c>
      <c r="BL30" s="1260">
        <f>resb!W16</f>
        <v>702.20629099999996</v>
      </c>
      <c r="BM30" s="1260">
        <f>resa!S16</f>
        <v>1</v>
      </c>
      <c r="BN30" s="1260">
        <f>resb!S16</f>
        <v>1</v>
      </c>
      <c r="BO30" s="1260">
        <f>resa!CO16</f>
        <v>428.71640200000002</v>
      </c>
      <c r="BP30" s="1260">
        <f>resb!CO16</f>
        <v>428.71634899999998</v>
      </c>
      <c r="BQ30" s="1260">
        <f>resa!CP16</f>
        <v>790.00267799999995</v>
      </c>
      <c r="BR30" s="1260">
        <f>resb!CP16</f>
        <v>790.00263600000005</v>
      </c>
      <c r="BS30" s="1260">
        <f>resa!AX16</f>
        <v>74.710227000000003</v>
      </c>
      <c r="BT30" s="1260">
        <f>resb!AX16</f>
        <v>74.710227000000003</v>
      </c>
      <c r="BU30" s="1260">
        <f>resa!CV16</f>
        <v>221.677571</v>
      </c>
      <c r="BV30" s="1260">
        <f>resb!CV16</f>
        <v>221.67755600000001</v>
      </c>
      <c r="BW30" s="1260">
        <f>resa!CW16</f>
        <v>1914.8106949999999</v>
      </c>
      <c r="BX30" s="1260">
        <f>resb!CW16</f>
        <v>1914.8106479999999</v>
      </c>
      <c r="BY30" s="1260">
        <f>resa!AX16</f>
        <v>74.710227000000003</v>
      </c>
      <c r="BZ30" s="1260">
        <f>resb!AX16</f>
        <v>74.710227000000003</v>
      </c>
      <c r="CA30" s="1252">
        <f>resa!AU16</f>
        <v>0.11022700000000001</v>
      </c>
      <c r="CB30" s="1252">
        <f>resb!AU16</f>
        <v>0.11022700000000001</v>
      </c>
      <c r="CC30" s="1252">
        <f>resa!AY16</f>
        <v>7.5211949999999996</v>
      </c>
      <c r="CD30" s="1252">
        <f>resb!AY16</f>
        <v>7.5211949999999996</v>
      </c>
      <c r="CE30" s="1260">
        <f>resa!AX16</f>
        <v>74.710227000000003</v>
      </c>
      <c r="CF30" s="1260">
        <f>resb!AX16</f>
        <v>74.710227000000003</v>
      </c>
      <c r="CG30" s="1252">
        <f>resa!CB16</f>
        <v>41.784418000000002</v>
      </c>
      <c r="CH30" s="1257">
        <f>resb!CB16</f>
        <v>41.784418000000002</v>
      </c>
      <c r="CI30" s="1252">
        <f>resa!BX16</f>
        <v>4.0968859999999996</v>
      </c>
      <c r="CJ30" s="1257">
        <f>resb!BX16</f>
        <v>4.0968859999999996</v>
      </c>
      <c r="CK30" s="1252">
        <f t="shared" si="1"/>
        <v>23.61767519461327</v>
      </c>
      <c r="CL30" s="1252">
        <f t="shared" si="2"/>
        <v>23.61767519461327</v>
      </c>
      <c r="CM30" s="1252">
        <f>resa!CS16</f>
        <v>13.363412</v>
      </c>
      <c r="CN30" s="1257">
        <f>resb!CS16</f>
        <v>13.363412</v>
      </c>
      <c r="CO30" s="1257">
        <f>resa!CT16</f>
        <v>114.696721</v>
      </c>
      <c r="CP30" s="1257">
        <f>resb!CT16</f>
        <v>114.696721</v>
      </c>
      <c r="CQ30" s="1261">
        <f>resa!DD16</f>
        <v>60.81156</v>
      </c>
      <c r="CR30" s="1261">
        <f>resb!DD16</f>
        <v>60.81156</v>
      </c>
      <c r="CS30" s="1261">
        <f>resa!DG16</f>
        <v>77.415211999999997</v>
      </c>
      <c r="CT30" s="1261">
        <f>resb!DG16</f>
        <v>77.415211999999997</v>
      </c>
      <c r="CU30" s="1261">
        <f>resa!DJ16</f>
        <v>246.15554700000001</v>
      </c>
      <c r="CV30" s="1261">
        <f>resb!DJ16</f>
        <v>246.15554700000001</v>
      </c>
      <c r="CW30" s="1261">
        <f>resa!BR16</f>
        <v>218.78899100000001</v>
      </c>
      <c r="CX30" s="1261">
        <f>resb!BR16</f>
        <v>218.78899100000001</v>
      </c>
      <c r="CY30" s="1261">
        <f>resa!BL16</f>
        <v>54.480412000000001</v>
      </c>
      <c r="CZ30" s="1261">
        <f>resb!BL16</f>
        <v>54.480412000000001</v>
      </c>
      <c r="DA30" s="1261">
        <f>resa!EF16</f>
        <v>7.7859999999999996</v>
      </c>
      <c r="DB30" s="1261">
        <f>resb!EF16</f>
        <v>7.7859999999999996</v>
      </c>
      <c r="DC30" s="1246"/>
      <c r="DD30" s="1246"/>
      <c r="DE30" s="1246"/>
      <c r="DF30" s="1246"/>
      <c r="DG30" s="1246"/>
      <c r="DH30" s="1246"/>
      <c r="DI30" s="1246"/>
      <c r="DJ30" s="1246"/>
      <c r="DK30" s="1246"/>
      <c r="DL30" s="1246"/>
      <c r="DM30" s="1246"/>
      <c r="DN30" s="1246"/>
      <c r="DO30" s="722"/>
      <c r="DP30" s="722"/>
      <c r="DQ30" s="722"/>
      <c r="DR30" s="722"/>
      <c r="DS30" s="722"/>
      <c r="DT30" s="722"/>
      <c r="DU30" s="722"/>
      <c r="DV30" s="722"/>
      <c r="DW30" s="722"/>
      <c r="DX30" s="722"/>
      <c r="DY30" s="722"/>
      <c r="FS30" s="68"/>
      <c r="FT30" s="68"/>
      <c r="IA30"/>
      <c r="IB30"/>
    </row>
    <row r="31" spans="2:236" ht="17.100000000000001" customHeight="1" x14ac:dyDescent="0.25">
      <c r="B31" s="896"/>
      <c r="C31" s="897"/>
      <c r="D31" s="898"/>
      <c r="E31" s="895"/>
      <c r="F31" s="895"/>
      <c r="G31" s="899"/>
      <c r="H31" s="895"/>
      <c r="I31" s="171"/>
      <c r="J31" s="895"/>
      <c r="K31" s="900"/>
      <c r="L31" s="895"/>
      <c r="M31" s="899"/>
      <c r="N31" s="895"/>
      <c r="O31" s="895"/>
      <c r="P31" s="895"/>
      <c r="Q31" s="895"/>
      <c r="R31" s="612"/>
      <c r="S31" s="1248"/>
      <c r="T31" s="1138" t="s">
        <v>902</v>
      </c>
      <c r="U31" s="1246"/>
      <c r="Y31" s="1246"/>
      <c r="Z31" s="1252">
        <v>13</v>
      </c>
      <c r="AA31" s="1258" t="str">
        <f t="shared" si="0"/>
        <v>J</v>
      </c>
      <c r="AB31" s="1138">
        <f>resa!B17</f>
        <v>1</v>
      </c>
      <c r="AC31" s="1252">
        <f>resa!I17</f>
        <v>2.477E-2</v>
      </c>
      <c r="AD31" s="1252">
        <f>resb!I17</f>
        <v>2.477E-2</v>
      </c>
      <c r="AE31" s="1252">
        <f>resa!D17</f>
        <v>101.71506100000001</v>
      </c>
      <c r="AF31" s="1252">
        <f>resb!D17</f>
        <v>101.71506100000001</v>
      </c>
      <c r="AG31" s="1252">
        <f>resa!E17</f>
        <v>487.95899400000002</v>
      </c>
      <c r="AH31" s="1252">
        <f>resb!E17</f>
        <v>487.95899400000002</v>
      </c>
      <c r="AI31" s="1252">
        <f>resa!BO17</f>
        <v>560.47123699999997</v>
      </c>
      <c r="AJ31" s="1252">
        <f>resb!BO17</f>
        <v>560.47123699999997</v>
      </c>
      <c r="AK31" s="1252">
        <f>resa!BP17</f>
        <v>458.75617599999998</v>
      </c>
      <c r="AL31" s="1252">
        <f>resb!BP17</f>
        <v>458.75617599999998</v>
      </c>
      <c r="AM31" s="1252">
        <f>resa!BB17</f>
        <v>1.4500000000000001E-2</v>
      </c>
      <c r="AN31" s="1252">
        <f>resb!BB17</f>
        <v>1.4500000000000001E-2</v>
      </c>
      <c r="AO31" s="1252">
        <f>resa!BC17</f>
        <v>1.0159E-2</v>
      </c>
      <c r="AP31" s="1252">
        <f>resb!BC17</f>
        <v>1.0159E-2</v>
      </c>
      <c r="AQ31" s="1252">
        <f>resa!F17</f>
        <v>67.150414999999995</v>
      </c>
      <c r="AR31" s="1252">
        <f>resb!F17</f>
        <v>67.150414999999995</v>
      </c>
      <c r="AS31" s="1252">
        <f>resa!BN17</f>
        <v>183.79576299999999</v>
      </c>
      <c r="AT31" s="1252">
        <f>resb!BN17</f>
        <v>183.79576299999999</v>
      </c>
      <c r="AU31" s="1259">
        <f>resa!AN17</f>
        <v>0.35771500000000001</v>
      </c>
      <c r="AV31" s="1259">
        <f>resb!AN17</f>
        <v>0.35771500000000001</v>
      </c>
      <c r="AW31" s="1259">
        <f>resa!AO17</f>
        <v>0.24982699999999999</v>
      </c>
      <c r="AX31" s="1259">
        <f>resb!AO17</f>
        <v>0.24982699999999999</v>
      </c>
      <c r="AY31" s="1259">
        <f>resa!P17</f>
        <v>0.51920699999999997</v>
      </c>
      <c r="AZ31" s="1259">
        <f>resb!P17</f>
        <v>0.51920699999999997</v>
      </c>
      <c r="BA31" s="1259">
        <f>resa!R17</f>
        <v>0.888791</v>
      </c>
      <c r="BB31" s="1259">
        <f>resb!R17</f>
        <v>0.888791</v>
      </c>
      <c r="BC31" s="1259">
        <f>resa!AK17</f>
        <v>5.1599999999999997E-4</v>
      </c>
      <c r="BD31" s="1259">
        <f>resb!AK17</f>
        <v>5.1599999999999997E-4</v>
      </c>
      <c r="BE31" s="1260">
        <f>resa!BA17</f>
        <v>1185.378524</v>
      </c>
      <c r="BF31" s="1260">
        <f>resb!BA17</f>
        <v>1185.3784619999999</v>
      </c>
      <c r="BG31" s="1259">
        <f>resa!AL17</f>
        <v>0.18829199999999999</v>
      </c>
      <c r="BH31" s="1259">
        <f>resb!AL17</f>
        <v>0.18829199999999999</v>
      </c>
      <c r="BI31" s="1259">
        <f>resa!AM17</f>
        <v>0.188195</v>
      </c>
      <c r="BJ31" s="1259">
        <f>resb!AM17</f>
        <v>0.188195</v>
      </c>
      <c r="BK31" s="1260">
        <f>resa!W17</f>
        <v>696.98350800000003</v>
      </c>
      <c r="BL31" s="1260">
        <f>resb!W17</f>
        <v>696.98350800000003</v>
      </c>
      <c r="BM31" s="1260">
        <f>resa!S17</f>
        <v>1</v>
      </c>
      <c r="BN31" s="1260">
        <f>resb!S17</f>
        <v>1</v>
      </c>
      <c r="BO31" s="1260">
        <f>resa!CO17</f>
        <v>535.26042299999995</v>
      </c>
      <c r="BP31" s="1260">
        <f>resb!CO17</f>
        <v>535.260358</v>
      </c>
      <c r="BQ31" s="1260">
        <f>resa!CP17</f>
        <v>773.64602200000002</v>
      </c>
      <c r="BR31" s="1260">
        <f>resb!CP17</f>
        <v>773.64595899999995</v>
      </c>
      <c r="BS31" s="1260">
        <f>resa!AX17</f>
        <v>75.552525000000003</v>
      </c>
      <c r="BT31" s="1260">
        <f>resb!AX17</f>
        <v>75.552525000000003</v>
      </c>
      <c r="BU31" s="1260">
        <f>resa!CV17</f>
        <v>217.99798200000001</v>
      </c>
      <c r="BV31" s="1260">
        <f>resb!CV17</f>
        <v>217.99796499999999</v>
      </c>
      <c r="BW31" s="1260">
        <f>resa!CW17</f>
        <v>1966.035533</v>
      </c>
      <c r="BX31" s="1260">
        <f>resb!CW17</f>
        <v>1966.0354709999999</v>
      </c>
      <c r="BY31" s="1260">
        <f>resa!AX17</f>
        <v>75.552525000000003</v>
      </c>
      <c r="BZ31" s="1260">
        <f>resb!AX17</f>
        <v>75.552525000000003</v>
      </c>
      <c r="CA31" s="1252">
        <f>resa!AU17</f>
        <v>0.10942300000000001</v>
      </c>
      <c r="CB31" s="1252">
        <f>resb!AU17</f>
        <v>0.10942300000000001</v>
      </c>
      <c r="CC31" s="1252">
        <f>resa!AY17</f>
        <v>7.940105</v>
      </c>
      <c r="CD31" s="1252">
        <f>resb!AY17</f>
        <v>7.940105</v>
      </c>
      <c r="CE31" s="1260">
        <f>resa!AX17</f>
        <v>75.552525000000003</v>
      </c>
      <c r="CF31" s="1260">
        <f>resb!AX17</f>
        <v>75.552525000000003</v>
      </c>
      <c r="CG31" s="1252">
        <f>resa!CB17</f>
        <v>44.111694999999997</v>
      </c>
      <c r="CH31" s="1257">
        <f>resb!CB17</f>
        <v>44.111694999999997</v>
      </c>
      <c r="CI31" s="1252">
        <f>resa!BX17</f>
        <v>3.8560270000000001</v>
      </c>
      <c r="CJ31" s="1257">
        <f>resb!BX17</f>
        <v>3.8560270000000001</v>
      </c>
      <c r="CK31" s="1252">
        <f t="shared" si="1"/>
        <v>22.472926912232079</v>
      </c>
      <c r="CL31" s="1252">
        <f t="shared" si="2"/>
        <v>22.472926912232079</v>
      </c>
      <c r="CM31" s="1252">
        <f>resa!CS17</f>
        <v>13.632600999999999</v>
      </c>
      <c r="CN31" s="1257">
        <f>resb!CS17</f>
        <v>13.632600999999999</v>
      </c>
      <c r="CO31" s="1257">
        <f>resa!CT17</f>
        <v>120.449946</v>
      </c>
      <c r="CP31" s="1257">
        <f>resb!CT17</f>
        <v>120.449946</v>
      </c>
      <c r="CQ31" s="1261">
        <f>resa!DD17</f>
        <v>60.847467000000002</v>
      </c>
      <c r="CR31" s="1261">
        <f>resb!DD17</f>
        <v>60.847467000000002</v>
      </c>
      <c r="CS31" s="1261">
        <f>resa!DG17</f>
        <v>77.487262000000001</v>
      </c>
      <c r="CT31" s="1261">
        <f>resb!DG17</f>
        <v>77.487262000000001</v>
      </c>
      <c r="CU31" s="1261">
        <f>resa!DJ17</f>
        <v>248.30535499999999</v>
      </c>
      <c r="CV31" s="1261">
        <f>resb!DJ17</f>
        <v>248.30535499999999</v>
      </c>
      <c r="CW31" s="1261">
        <f>resa!BR17</f>
        <v>241.81970999999999</v>
      </c>
      <c r="CX31" s="1261">
        <f>resb!BR17</f>
        <v>241.81970999999999</v>
      </c>
      <c r="CY31" s="1261">
        <f>resa!BL17</f>
        <v>53.676920000000003</v>
      </c>
      <c r="CZ31" s="1261">
        <f>resb!BL17</f>
        <v>53.676920000000003</v>
      </c>
      <c r="DA31" s="1261">
        <f>resa!EF17</f>
        <v>8.43</v>
      </c>
      <c r="DB31" s="1261">
        <f>resb!EF17</f>
        <v>8.43</v>
      </c>
      <c r="DC31" s="1246"/>
      <c r="DD31" s="1246"/>
      <c r="DE31" s="1246"/>
      <c r="DF31" s="1246"/>
      <c r="DG31" s="1246"/>
      <c r="DH31" s="1246"/>
      <c r="DI31" s="1246"/>
      <c r="DJ31" s="1246"/>
      <c r="DK31" s="1246"/>
      <c r="DL31" s="1246"/>
      <c r="DM31" s="1246"/>
      <c r="DN31" s="1246"/>
      <c r="DO31" s="722"/>
      <c r="DP31" s="722"/>
      <c r="DQ31" s="722"/>
      <c r="DR31" s="722"/>
      <c r="DS31" s="722"/>
      <c r="DT31" s="722"/>
      <c r="DU31" s="722"/>
      <c r="DV31" s="722"/>
      <c r="DW31" s="722"/>
      <c r="DX31" s="722"/>
      <c r="DY31" s="722"/>
      <c r="FS31" s="68"/>
      <c r="FT31" s="68"/>
      <c r="IA31"/>
      <c r="IB31"/>
    </row>
    <row r="32" spans="2:236" ht="17.100000000000001" customHeight="1" x14ac:dyDescent="0.25">
      <c r="B32" s="896"/>
      <c r="C32" s="897"/>
      <c r="D32" s="898"/>
      <c r="E32" s="895"/>
      <c r="F32" s="895"/>
      <c r="G32" s="899"/>
      <c r="H32" s="895"/>
      <c r="I32" s="171"/>
      <c r="J32" s="895"/>
      <c r="K32" s="900"/>
      <c r="L32" s="895"/>
      <c r="M32" s="899"/>
      <c r="N32" s="895"/>
      <c r="O32" s="895"/>
      <c r="P32" s="895"/>
      <c r="Q32" s="895"/>
      <c r="R32" s="612"/>
      <c r="S32" s="1248"/>
      <c r="T32" s="1138" t="s">
        <v>903</v>
      </c>
      <c r="U32" s="1138"/>
      <c r="Y32" s="1246"/>
      <c r="Z32" s="1252">
        <v>14</v>
      </c>
      <c r="AA32" s="1258" t="str">
        <f t="shared" si="0"/>
        <v>F</v>
      </c>
      <c r="AB32" s="1138">
        <f>resa!B18</f>
        <v>2</v>
      </c>
      <c r="AC32" s="1252">
        <f>resa!I18</f>
        <v>2.4053000000000001E-2</v>
      </c>
      <c r="AD32" s="1252">
        <f>resb!I18</f>
        <v>2.4053000000000001E-2</v>
      </c>
      <c r="AE32" s="1252">
        <f>resa!D18</f>
        <v>105.902434</v>
      </c>
      <c r="AF32" s="1252">
        <f>resb!D18</f>
        <v>105.902434</v>
      </c>
      <c r="AG32" s="1252">
        <f>resa!E18</f>
        <v>593.86142800000005</v>
      </c>
      <c r="AH32" s="1252">
        <f>resb!E18</f>
        <v>593.86142800000005</v>
      </c>
      <c r="AI32" s="1252">
        <f>resa!BO18</f>
        <v>568.06868599999996</v>
      </c>
      <c r="AJ32" s="1252">
        <f>resb!BO18</f>
        <v>568.06868599999996</v>
      </c>
      <c r="AK32" s="1252">
        <f>resa!BP18</f>
        <v>462.16625199999999</v>
      </c>
      <c r="AL32" s="1252">
        <f>resb!BP18</f>
        <v>462.16625199999999</v>
      </c>
      <c r="AM32" s="1252">
        <f>resa!BB18</f>
        <v>1.4664E-2</v>
      </c>
      <c r="AN32" s="1252">
        <f>resb!BB18</f>
        <v>1.4664E-2</v>
      </c>
      <c r="AO32" s="1252">
        <f>resa!BC18</f>
        <v>9.3080000000000003E-3</v>
      </c>
      <c r="AP32" s="1252">
        <f>resb!BC18</f>
        <v>9.3080000000000003E-3</v>
      </c>
      <c r="AQ32" s="1252">
        <f>resa!F18</f>
        <v>69.126604999999998</v>
      </c>
      <c r="AR32" s="1252">
        <f>resb!F18</f>
        <v>69.126604999999998</v>
      </c>
      <c r="AS32" s="1252">
        <f>resa!BN18</f>
        <v>176.945266</v>
      </c>
      <c r="AT32" s="1252">
        <f>resb!BN18</f>
        <v>176.945266</v>
      </c>
      <c r="AU32" s="1259">
        <f>resa!AN18</f>
        <v>0.35322500000000001</v>
      </c>
      <c r="AV32" s="1259">
        <f>resb!AN18</f>
        <v>0.35322500000000001</v>
      </c>
      <c r="AW32" s="1259">
        <f>resa!AO18</f>
        <v>0.249248</v>
      </c>
      <c r="AX32" s="1259">
        <f>resb!AO18</f>
        <v>0.249248</v>
      </c>
      <c r="AY32" s="1259">
        <f>resa!P18</f>
        <v>0.48975099999999999</v>
      </c>
      <c r="AZ32" s="1259">
        <f>resb!P18</f>
        <v>0.48975099999999999</v>
      </c>
      <c r="BA32" s="1259">
        <f>resa!R18</f>
        <v>0.91996599999999995</v>
      </c>
      <c r="BB32" s="1259">
        <f>resb!R18</f>
        <v>0.91996599999999995</v>
      </c>
      <c r="BC32" s="1259">
        <f>resa!AK18</f>
        <v>1.681E-3</v>
      </c>
      <c r="BD32" s="1259">
        <f>resb!AK18</f>
        <v>1.681E-3</v>
      </c>
      <c r="BE32" s="1260">
        <f>resa!BA18</f>
        <v>1216.8130839999999</v>
      </c>
      <c r="BF32" s="1260">
        <f>resb!BA18</f>
        <v>1216.813005</v>
      </c>
      <c r="BG32" s="1259">
        <f>resa!AL18</f>
        <v>0.186838</v>
      </c>
      <c r="BH32" s="1259">
        <f>resb!AL18</f>
        <v>0.186838</v>
      </c>
      <c r="BI32" s="1259">
        <f>resa!AM18</f>
        <v>0.186524</v>
      </c>
      <c r="BJ32" s="1259">
        <f>resb!AM18</f>
        <v>0.186524</v>
      </c>
      <c r="BK32" s="1260">
        <f>resa!W18</f>
        <v>691.99528999999995</v>
      </c>
      <c r="BL32" s="1260">
        <f>resb!W18</f>
        <v>691.99528999999995</v>
      </c>
      <c r="BM32" s="1260">
        <f>resa!S18</f>
        <v>1</v>
      </c>
      <c r="BN32" s="1260">
        <f>resb!S18</f>
        <v>1</v>
      </c>
      <c r="BO32" s="1260">
        <f>resa!CO18</f>
        <v>586.62230599999998</v>
      </c>
      <c r="BP32" s="1260">
        <f>resb!CO18</f>
        <v>586.62223500000005</v>
      </c>
      <c r="BQ32" s="1260">
        <f>resa!CP18</f>
        <v>805.81800699999997</v>
      </c>
      <c r="BR32" s="1260">
        <f>resb!CP18</f>
        <v>805.81792399999995</v>
      </c>
      <c r="BS32" s="1260">
        <f>resa!AX18</f>
        <v>75.140387000000004</v>
      </c>
      <c r="BT32" s="1260">
        <f>resb!AX18</f>
        <v>75.140387000000004</v>
      </c>
      <c r="BU32" s="1260">
        <f>resa!CV18</f>
        <v>202.98648</v>
      </c>
      <c r="BV32" s="1260">
        <f>resb!CV18</f>
        <v>202.98645999999999</v>
      </c>
      <c r="BW32" s="1260">
        <f>resa!CW18</f>
        <v>1997.617164</v>
      </c>
      <c r="BX32" s="1260">
        <f>resb!CW18</f>
        <v>1997.6170850000001</v>
      </c>
      <c r="BY32" s="1260">
        <f>resa!AX18</f>
        <v>75.140387000000004</v>
      </c>
      <c r="BZ32" s="1260">
        <f>resb!AX18</f>
        <v>75.140387000000004</v>
      </c>
      <c r="CA32" s="1252">
        <f>resa!AU18</f>
        <v>8.7140999999999996E-2</v>
      </c>
      <c r="CB32" s="1252">
        <f>resb!AU18</f>
        <v>8.7140999999999996E-2</v>
      </c>
      <c r="CC32" s="1252">
        <f>resa!AY18</f>
        <v>8.2500839999999993</v>
      </c>
      <c r="CD32" s="1252">
        <f>resb!AY18</f>
        <v>8.2500839999999993</v>
      </c>
      <c r="CE32" s="1260">
        <f>resa!AX18</f>
        <v>75.140387000000004</v>
      </c>
      <c r="CF32" s="1260">
        <f>resb!AX18</f>
        <v>75.140387000000004</v>
      </c>
      <c r="CG32" s="1252">
        <f>resa!CB18</f>
        <v>45.833801000000001</v>
      </c>
      <c r="CH32" s="1257">
        <f>resb!CB18</f>
        <v>45.833801000000001</v>
      </c>
      <c r="CI32" s="1252">
        <f>resa!BX18</f>
        <v>3.4654739999999999</v>
      </c>
      <c r="CJ32" s="1257">
        <f>resb!BX18</f>
        <v>3.4654739999999999</v>
      </c>
      <c r="CK32" s="1252">
        <f t="shared" si="1"/>
        <v>21.99274394691032</v>
      </c>
      <c r="CL32" s="1252">
        <f t="shared" si="2"/>
        <v>21.99274394691032</v>
      </c>
      <c r="CM32" s="1252">
        <f>resa!CS18</f>
        <v>13.885396</v>
      </c>
      <c r="CN32" s="1257">
        <f>resb!CS18</f>
        <v>13.885396</v>
      </c>
      <c r="CO32" s="1257">
        <f>resa!CT18</f>
        <v>124.22641299999999</v>
      </c>
      <c r="CP32" s="1257">
        <f>resb!CT18</f>
        <v>124.22641299999999</v>
      </c>
      <c r="CQ32" s="1261">
        <f>resa!DD18</f>
        <v>60.856333999999997</v>
      </c>
      <c r="CR32" s="1261">
        <f>resb!DD18</f>
        <v>60.856333999999997</v>
      </c>
      <c r="CS32" s="1261">
        <f>resa!DG18</f>
        <v>76.226592999999994</v>
      </c>
      <c r="CT32" s="1261">
        <f>resb!DG18</f>
        <v>76.226592999999994</v>
      </c>
      <c r="CU32" s="1261">
        <f>resa!DJ18</f>
        <v>248.3903</v>
      </c>
      <c r="CV32" s="1261">
        <f>resb!DJ18</f>
        <v>248.3903</v>
      </c>
      <c r="CW32" s="1261">
        <f>resa!BR18</f>
        <v>259.77086000000003</v>
      </c>
      <c r="CX32" s="1261">
        <f>resb!BR18</f>
        <v>259.77086000000003</v>
      </c>
      <c r="CY32" s="1261">
        <f>resa!BL18</f>
        <v>51.717731000000001</v>
      </c>
      <c r="CZ32" s="1261">
        <f>resb!BL18</f>
        <v>51.717731000000001</v>
      </c>
      <c r="DA32" s="1261">
        <f>resa!EF18</f>
        <v>8.7309999999999999</v>
      </c>
      <c r="DB32" s="1261">
        <f>resb!EF18</f>
        <v>8.7309999999999999</v>
      </c>
      <c r="DC32" s="1246"/>
      <c r="DD32" s="1246"/>
      <c r="DE32" s="1246"/>
      <c r="DF32" s="1246"/>
      <c r="DG32" s="1246"/>
      <c r="DH32" s="1246"/>
      <c r="DI32" s="1246"/>
      <c r="DJ32" s="1246"/>
      <c r="DK32" s="1246"/>
      <c r="DL32" s="1246"/>
      <c r="DM32" s="1246"/>
      <c r="DN32" s="1246"/>
      <c r="DO32" s="722"/>
      <c r="DP32" s="722"/>
      <c r="DQ32" s="722"/>
      <c r="DR32" s="722"/>
      <c r="DS32" s="722"/>
      <c r="DT32" s="722"/>
      <c r="DU32" s="722"/>
      <c r="DV32" s="722"/>
      <c r="DW32" s="722"/>
      <c r="DX32" s="722"/>
      <c r="DY32" s="722"/>
      <c r="FS32" s="68"/>
      <c r="FT32" s="68"/>
      <c r="IA32"/>
      <c r="IB32"/>
    </row>
    <row r="33" spans="2:236" ht="17.100000000000001" customHeight="1" x14ac:dyDescent="0.25">
      <c r="B33" s="896"/>
      <c r="C33" s="897"/>
      <c r="D33" s="898"/>
      <c r="E33" s="895"/>
      <c r="F33" s="895"/>
      <c r="G33" s="899"/>
      <c r="H33" s="895"/>
      <c r="I33" s="171"/>
      <c r="J33" s="895"/>
      <c r="K33" s="900"/>
      <c r="L33" s="895"/>
      <c r="M33" s="899"/>
      <c r="N33" s="895"/>
      <c r="O33" s="895"/>
      <c r="P33" s="895"/>
      <c r="Q33" s="895"/>
      <c r="R33" s="612"/>
      <c r="S33" s="1248"/>
      <c r="T33" s="1138" t="s">
        <v>904</v>
      </c>
      <c r="U33" s="1138"/>
      <c r="Y33" s="1246"/>
      <c r="Z33" s="1252">
        <v>15</v>
      </c>
      <c r="AA33" s="1258" t="str">
        <f t="shared" si="0"/>
        <v>M</v>
      </c>
      <c r="AB33" s="1138">
        <f>resa!B19</f>
        <v>3</v>
      </c>
      <c r="AC33" s="1252">
        <f>resa!I19</f>
        <v>1.9470999999999999E-2</v>
      </c>
      <c r="AD33" s="1252">
        <f>resb!I19</f>
        <v>1.9470999999999999E-2</v>
      </c>
      <c r="AE33" s="1252">
        <f>resa!D19</f>
        <v>105.31045899999999</v>
      </c>
      <c r="AF33" s="1252">
        <f>resb!D19</f>
        <v>105.31045899999999</v>
      </c>
      <c r="AG33" s="1252">
        <f>resa!E19</f>
        <v>699.17188699999997</v>
      </c>
      <c r="AH33" s="1252">
        <f>resb!E19</f>
        <v>699.17188699999997</v>
      </c>
      <c r="AI33" s="1252">
        <f>resa!BO19</f>
        <v>560.22422900000004</v>
      </c>
      <c r="AJ33" s="1252">
        <f>resb!BO19</f>
        <v>560.22422900000004</v>
      </c>
      <c r="AK33" s="1252">
        <f>resa!BP19</f>
        <v>454.91377</v>
      </c>
      <c r="AL33" s="1252">
        <f>resb!BP19</f>
        <v>454.91377</v>
      </c>
      <c r="AM33" s="1252">
        <f>resa!BB19</f>
        <v>1.4628E-2</v>
      </c>
      <c r="AN33" s="1252">
        <f>resb!BB19</f>
        <v>1.4628E-2</v>
      </c>
      <c r="AO33" s="1252">
        <f>resa!BC19</f>
        <v>4.7860000000000003E-3</v>
      </c>
      <c r="AP33" s="1252">
        <f>resb!BC19</f>
        <v>4.7860000000000003E-3</v>
      </c>
      <c r="AQ33" s="1252">
        <f>resa!F19</f>
        <v>69.415824999999998</v>
      </c>
      <c r="AR33" s="1252">
        <f>resb!F19</f>
        <v>69.415824999999998</v>
      </c>
      <c r="AS33" s="1252">
        <f>resa!BN19</f>
        <v>180.15684899999999</v>
      </c>
      <c r="AT33" s="1252">
        <f>resb!BN19</f>
        <v>180.15684899999999</v>
      </c>
      <c r="AU33" s="1259">
        <f>resa!AN19</f>
        <v>0.35173399999999999</v>
      </c>
      <c r="AV33" s="1259">
        <f>resb!AN19</f>
        <v>0.35173399999999999</v>
      </c>
      <c r="AW33" s="1259">
        <f>resa!AO19</f>
        <v>0.24838499999999999</v>
      </c>
      <c r="AX33" s="1259">
        <f>resb!AO19</f>
        <v>0.24838499999999999</v>
      </c>
      <c r="AY33" s="1259">
        <f>resa!P19</f>
        <v>0.44813399999999998</v>
      </c>
      <c r="AZ33" s="1259">
        <f>resb!P19</f>
        <v>0.44813399999999998</v>
      </c>
      <c r="BA33" s="1259">
        <f>resa!R19</f>
        <v>0.94405799999999995</v>
      </c>
      <c r="BB33" s="1259">
        <f>resb!R19</f>
        <v>0.94405799999999995</v>
      </c>
      <c r="BC33" s="1259">
        <f>resa!AK19</f>
        <v>6.9629999999999996E-3</v>
      </c>
      <c r="BD33" s="1259">
        <f>resb!AK19</f>
        <v>6.9629999999999996E-3</v>
      </c>
      <c r="BE33" s="1260">
        <f>resa!BA19</f>
        <v>1227.2825479999999</v>
      </c>
      <c r="BF33" s="1260">
        <f>resb!BA19</f>
        <v>1227.282449</v>
      </c>
      <c r="BG33" s="1259">
        <f>resa!AL19</f>
        <v>0.20300599999999999</v>
      </c>
      <c r="BH33" s="1259">
        <f>resb!AL19</f>
        <v>0.20300599999999999</v>
      </c>
      <c r="BI33" s="1259">
        <f>resa!AM19</f>
        <v>0.20159299999999999</v>
      </c>
      <c r="BJ33" s="1259">
        <f>resb!AM19</f>
        <v>0.20159299999999999</v>
      </c>
      <c r="BK33" s="1260">
        <f>resa!W19</f>
        <v>672.13047800000004</v>
      </c>
      <c r="BL33" s="1260">
        <f>resb!W19</f>
        <v>672.13047800000004</v>
      </c>
      <c r="BM33" s="1260">
        <f>resa!S19</f>
        <v>1</v>
      </c>
      <c r="BN33" s="1260">
        <f>resb!S19</f>
        <v>1</v>
      </c>
      <c r="BO33" s="1260">
        <f>resa!CO19</f>
        <v>570.50262499999997</v>
      </c>
      <c r="BP33" s="1260">
        <f>resb!CO19</f>
        <v>570.50255400000003</v>
      </c>
      <c r="BQ33" s="1260">
        <f>resa!CP19</f>
        <v>850.76481999999999</v>
      </c>
      <c r="BR33" s="1260">
        <f>resb!CP19</f>
        <v>850.76472100000001</v>
      </c>
      <c r="BS33" s="1260">
        <f>resa!AX19</f>
        <v>73.529190999999997</v>
      </c>
      <c r="BT33" s="1260">
        <f>resb!AX19</f>
        <v>73.529190999999997</v>
      </c>
      <c r="BU33" s="1260">
        <f>resa!CV19</f>
        <v>164.41795200000001</v>
      </c>
      <c r="BV33" s="1260">
        <f>resb!CV19</f>
        <v>164.41793699999999</v>
      </c>
      <c r="BW33" s="1260">
        <f>resa!CW19</f>
        <v>2009.6578979999999</v>
      </c>
      <c r="BX33" s="1260">
        <f>resb!CW19</f>
        <v>2009.6577990000001</v>
      </c>
      <c r="BY33" s="1260">
        <f>resa!AX19</f>
        <v>73.529190999999997</v>
      </c>
      <c r="BZ33" s="1260">
        <f>resb!AX19</f>
        <v>73.529190999999997</v>
      </c>
      <c r="CA33" s="1252">
        <f>resa!AU19</f>
        <v>6.5749000000000002E-2</v>
      </c>
      <c r="CB33" s="1252">
        <f>resb!AU19</f>
        <v>6.5749000000000002E-2</v>
      </c>
      <c r="CC33" s="1252">
        <f>resa!AY19</f>
        <v>8.4398900000000001</v>
      </c>
      <c r="CD33" s="1252">
        <f>resb!AY19</f>
        <v>8.4398900000000001</v>
      </c>
      <c r="CE33" s="1260">
        <f>resa!AX19</f>
        <v>73.529190999999997</v>
      </c>
      <c r="CF33" s="1260">
        <f>resb!AX19</f>
        <v>73.529190999999997</v>
      </c>
      <c r="CG33" s="1252">
        <f>resa!CB19</f>
        <v>46.888275999999998</v>
      </c>
      <c r="CH33" s="1257">
        <f>resb!CB19</f>
        <v>46.888275999999998</v>
      </c>
      <c r="CI33" s="1252">
        <f>resa!BX19</f>
        <v>3.3994399999999998</v>
      </c>
      <c r="CJ33" s="1257">
        <f>resb!BX19</f>
        <v>3.3994399999999998</v>
      </c>
      <c r="CK33" s="1252">
        <f t="shared" si="1"/>
        <v>21.557431248566161</v>
      </c>
      <c r="CL33" s="1252">
        <f t="shared" si="2"/>
        <v>21.557431248566161</v>
      </c>
      <c r="CM33" s="1252">
        <f>resa!CS19</f>
        <v>14.066927</v>
      </c>
      <c r="CN33" s="1257">
        <f>resb!CS19</f>
        <v>14.066927</v>
      </c>
      <c r="CO33" s="1257">
        <f>resa!CT19</f>
        <v>132.284683</v>
      </c>
      <c r="CP33" s="1257">
        <f>resb!CT19</f>
        <v>132.284683</v>
      </c>
      <c r="CQ33" s="1261">
        <f>resa!DD19</f>
        <v>60.850788999999999</v>
      </c>
      <c r="CR33" s="1261">
        <f>resb!DD19</f>
        <v>60.850788999999999</v>
      </c>
      <c r="CS33" s="1261">
        <f>resa!DG19</f>
        <v>77.743523999999994</v>
      </c>
      <c r="CT33" s="1261">
        <f>resb!DG19</f>
        <v>77.743523999999994</v>
      </c>
      <c r="CU33" s="1261">
        <f>resa!DJ19</f>
        <v>267.81212099999999</v>
      </c>
      <c r="CV33" s="1261">
        <f>resb!DJ19</f>
        <v>267.81212099999999</v>
      </c>
      <c r="CW33" s="1261">
        <f>resa!BR19</f>
        <v>242.56271899999999</v>
      </c>
      <c r="CX33" s="1261">
        <f>resb!BR19</f>
        <v>242.56271899999999</v>
      </c>
      <c r="CY33" s="1261">
        <f>resa!BL19</f>
        <v>51.453023000000002</v>
      </c>
      <c r="CZ33" s="1261">
        <f>resb!BL19</f>
        <v>51.453023000000002</v>
      </c>
      <c r="DA33" s="1261">
        <f>resa!EF19</f>
        <v>8.7040000000000006</v>
      </c>
      <c r="DB33" s="1261">
        <f>resb!EF19</f>
        <v>8.7040000000000006</v>
      </c>
      <c r="DC33" s="1246"/>
      <c r="DD33" s="1246"/>
      <c r="DE33" s="1246"/>
      <c r="DF33" s="1246"/>
      <c r="DG33" s="1246"/>
      <c r="DH33" s="1246"/>
      <c r="DI33" s="1246"/>
      <c r="DJ33" s="1246"/>
      <c r="DK33" s="1246"/>
      <c r="DL33" s="1246"/>
      <c r="DM33" s="1246"/>
      <c r="DN33" s="1246"/>
      <c r="DO33" s="722"/>
      <c r="DP33" s="722"/>
      <c r="DQ33" s="722"/>
      <c r="DR33" s="722"/>
      <c r="DS33" s="722"/>
      <c r="DT33" s="722"/>
      <c r="DU33" s="722"/>
      <c r="DV33" s="722"/>
      <c r="DW33" s="722"/>
      <c r="DX33" s="722"/>
      <c r="DY33" s="722"/>
      <c r="FS33" s="68"/>
      <c r="FT33" s="68"/>
      <c r="IA33"/>
      <c r="IB33"/>
    </row>
    <row r="34" spans="2:236" ht="17.100000000000001" customHeight="1" x14ac:dyDescent="0.25">
      <c r="B34" s="896"/>
      <c r="C34" s="897"/>
      <c r="D34" s="898"/>
      <c r="E34" s="895"/>
      <c r="F34" s="895"/>
      <c r="G34" s="899"/>
      <c r="H34" s="895"/>
      <c r="I34" s="171"/>
      <c r="J34" s="895"/>
      <c r="K34" s="900"/>
      <c r="L34" s="895"/>
      <c r="M34" s="899"/>
      <c r="N34" s="895"/>
      <c r="O34" s="895"/>
      <c r="P34" s="895"/>
      <c r="Q34" s="895"/>
      <c r="R34" s="612"/>
      <c r="S34" s="1248"/>
      <c r="T34" s="1138" t="s">
        <v>905</v>
      </c>
      <c r="U34" s="1138"/>
      <c r="Y34" s="1246"/>
      <c r="Z34" s="1252">
        <v>16</v>
      </c>
      <c r="AA34" s="1258" t="str">
        <f t="shared" si="0"/>
        <v>A</v>
      </c>
      <c r="AB34" s="1138">
        <f>resa!B20</f>
        <v>4</v>
      </c>
      <c r="AC34" s="1252">
        <f>resa!I20</f>
        <v>2.1097000000000001E-2</v>
      </c>
      <c r="AD34" s="1252">
        <f>resb!I20</f>
        <v>2.1097000000000001E-2</v>
      </c>
      <c r="AE34" s="1252">
        <f>resa!D20</f>
        <v>82.417976999999993</v>
      </c>
      <c r="AF34" s="1252">
        <f>resb!D20</f>
        <v>82.417976999999993</v>
      </c>
      <c r="AG34" s="1252">
        <f>resa!E20</f>
        <v>781.58986400000003</v>
      </c>
      <c r="AH34" s="1252">
        <f>resb!E20</f>
        <v>781.58986400000003</v>
      </c>
      <c r="AI34" s="1252">
        <f>resa!BO20</f>
        <v>534.65702599999997</v>
      </c>
      <c r="AJ34" s="1252">
        <f>resb!BO20</f>
        <v>534.65702599999997</v>
      </c>
      <c r="AK34" s="1252">
        <f>resa!BP20</f>
        <v>452.23904900000002</v>
      </c>
      <c r="AL34" s="1252">
        <f>resb!BP20</f>
        <v>452.23904900000002</v>
      </c>
      <c r="AM34" s="1252">
        <f>resa!BB20</f>
        <v>1.4465E-2</v>
      </c>
      <c r="AN34" s="1252">
        <f>resb!BB20</f>
        <v>1.4465E-2</v>
      </c>
      <c r="AO34" s="1252">
        <f>resa!BC20</f>
        <v>6.5890000000000002E-3</v>
      </c>
      <c r="AP34" s="1252">
        <f>resb!BC20</f>
        <v>6.5890000000000002E-3</v>
      </c>
      <c r="AQ34" s="1252">
        <f>resa!F20</f>
        <v>66.357275999999999</v>
      </c>
      <c r="AR34" s="1252">
        <f>resb!F20</f>
        <v>66.357275999999999</v>
      </c>
      <c r="AS34" s="1252">
        <f>resa!BN20</f>
        <v>190.17992799999999</v>
      </c>
      <c r="AT34" s="1252">
        <f>resb!BN20</f>
        <v>190.17992799999999</v>
      </c>
      <c r="AU34" s="1259">
        <f>resa!AN20</f>
        <v>0.35403200000000001</v>
      </c>
      <c r="AV34" s="1259">
        <f>resb!AN20</f>
        <v>0.35403200000000001</v>
      </c>
      <c r="AW34" s="1259">
        <f>resa!AO20</f>
        <v>0.247089</v>
      </c>
      <c r="AX34" s="1259">
        <f>resb!AO20</f>
        <v>0.247089</v>
      </c>
      <c r="AY34" s="1259">
        <f>resa!P20</f>
        <v>0.39184999999999998</v>
      </c>
      <c r="AZ34" s="1259">
        <f>resb!P20</f>
        <v>0.39184999999999998</v>
      </c>
      <c r="BA34" s="1259">
        <f>resa!R20</f>
        <v>0.95722799999999997</v>
      </c>
      <c r="BB34" s="1259">
        <f>resb!R20</f>
        <v>0.95722799999999997</v>
      </c>
      <c r="BC34" s="1259">
        <f>resa!AK20</f>
        <v>2.6492000000000002E-2</v>
      </c>
      <c r="BD34" s="1259">
        <f>resb!AK20</f>
        <v>2.6492000000000002E-2</v>
      </c>
      <c r="BE34" s="1260">
        <f>resa!BA20</f>
        <v>1196.1410100000001</v>
      </c>
      <c r="BF34" s="1260">
        <f>resb!BA20</f>
        <v>1196.140897</v>
      </c>
      <c r="BG34" s="1259">
        <f>resa!AL20</f>
        <v>0.17297299999999999</v>
      </c>
      <c r="BH34" s="1259">
        <f>resb!AL20</f>
        <v>0.17297299999999999</v>
      </c>
      <c r="BI34" s="1259">
        <f>resa!AM20</f>
        <v>0.16839100000000001</v>
      </c>
      <c r="BJ34" s="1259">
        <f>resb!AM20</f>
        <v>0.16839100000000001</v>
      </c>
      <c r="BK34" s="1260">
        <f>resa!W20</f>
        <v>684.79303100000004</v>
      </c>
      <c r="BL34" s="1260">
        <f>resb!W20</f>
        <v>684.79303100000004</v>
      </c>
      <c r="BM34" s="1260">
        <f>resa!S20</f>
        <v>1</v>
      </c>
      <c r="BN34" s="1260">
        <f>resb!S20</f>
        <v>1</v>
      </c>
      <c r="BO34" s="1260">
        <f>resa!CO20</f>
        <v>536.81555000000003</v>
      </c>
      <c r="BP34" s="1260">
        <f>resb!CO20</f>
        <v>536.81548099999998</v>
      </c>
      <c r="BQ34" s="1260">
        <f>resa!CP20</f>
        <v>898.05283599999996</v>
      </c>
      <c r="BR34" s="1260">
        <f>resb!CP20</f>
        <v>898.05272300000001</v>
      </c>
      <c r="BS34" s="1260">
        <f>resa!AX20</f>
        <v>69.322310999999999</v>
      </c>
      <c r="BT34" s="1260">
        <f>resb!AX20</f>
        <v>69.322310999999999</v>
      </c>
      <c r="BU34" s="1260">
        <f>resa!CV20</f>
        <v>118.026498</v>
      </c>
      <c r="BV34" s="1260">
        <f>resb!CV20</f>
        <v>118.026489</v>
      </c>
      <c r="BW34" s="1260">
        <f>resa!CW20</f>
        <v>1980.9644290000001</v>
      </c>
      <c r="BX34" s="1260">
        <f>resb!CW20</f>
        <v>1980.9643160000001</v>
      </c>
      <c r="BY34" s="1260">
        <f>resa!AX20</f>
        <v>69.322310999999999</v>
      </c>
      <c r="BZ34" s="1260">
        <f>resb!AX20</f>
        <v>69.322310999999999</v>
      </c>
      <c r="CA34" s="1252">
        <f>resa!AU20</f>
        <v>5.3552000000000002E-2</v>
      </c>
      <c r="CB34" s="1252">
        <f>resb!AU20</f>
        <v>5.3552000000000002E-2</v>
      </c>
      <c r="CC34" s="1252">
        <f>resa!AY20</f>
        <v>8.3666809999999998</v>
      </c>
      <c r="CD34" s="1252">
        <f>resb!AY20</f>
        <v>8.3666809999999998</v>
      </c>
      <c r="CE34" s="1260">
        <f>resa!AX20</f>
        <v>69.322310999999999</v>
      </c>
      <c r="CF34" s="1260">
        <f>resb!AX20</f>
        <v>69.322310999999999</v>
      </c>
      <c r="CG34" s="1252">
        <f>resa!CB20</f>
        <v>46.481558999999997</v>
      </c>
      <c r="CH34" s="1257">
        <f>resb!CB20</f>
        <v>46.481558999999997</v>
      </c>
      <c r="CI34" s="1252">
        <f>resa!BX20</f>
        <v>2.4364219999999999</v>
      </c>
      <c r="CJ34" s="1257">
        <f>resb!BX20</f>
        <v>2.4364219999999999</v>
      </c>
      <c r="CK34" s="1252">
        <f t="shared" si="1"/>
        <v>22.418467730017955</v>
      </c>
      <c r="CL34" s="1252">
        <f t="shared" si="2"/>
        <v>22.418467730017955</v>
      </c>
      <c r="CM34" s="1252">
        <f>resa!CS20</f>
        <v>14.309322</v>
      </c>
      <c r="CN34" s="1257">
        <f>resb!CS20</f>
        <v>14.309322</v>
      </c>
      <c r="CO34" s="1257">
        <f>resa!CT20</f>
        <v>140.43635499999999</v>
      </c>
      <c r="CP34" s="1257">
        <f>resb!CT20</f>
        <v>140.43635499999999</v>
      </c>
      <c r="CQ34" s="1261">
        <f>resa!DD20</f>
        <v>60.822232999999997</v>
      </c>
      <c r="CR34" s="1261">
        <f>resb!DD20</f>
        <v>60.822232999999997</v>
      </c>
      <c r="CS34" s="1261">
        <f>resa!DG20</f>
        <v>77.074521000000004</v>
      </c>
      <c r="CT34" s="1261">
        <f>resb!DG20</f>
        <v>77.074521000000004</v>
      </c>
      <c r="CU34" s="1261">
        <f>resa!DJ20</f>
        <v>258.34668499999998</v>
      </c>
      <c r="CV34" s="1261">
        <f>resb!DJ20</f>
        <v>258.34668499999998</v>
      </c>
      <c r="CW34" s="1261">
        <f>resa!BR20</f>
        <v>307.07213999999999</v>
      </c>
      <c r="CX34" s="1261">
        <f>resb!BR20</f>
        <v>307.07213999999999</v>
      </c>
      <c r="CY34" s="1261">
        <f>resa!BL20</f>
        <v>46.618611999999999</v>
      </c>
      <c r="CZ34" s="1261">
        <f>resb!BL20</f>
        <v>46.618611999999999</v>
      </c>
      <c r="DA34" s="1261">
        <f>resa!EF20</f>
        <v>8.0619999999999994</v>
      </c>
      <c r="DB34" s="1261">
        <f>resb!EF20</f>
        <v>8.0619999999999994</v>
      </c>
      <c r="DC34" s="1246"/>
      <c r="DD34" s="1246"/>
      <c r="DE34" s="1246"/>
      <c r="DF34" s="1246"/>
      <c r="DG34" s="1246"/>
      <c r="DH34" s="1246"/>
      <c r="DI34" s="1246"/>
      <c r="DJ34" s="1246"/>
      <c r="DK34" s="1246"/>
      <c r="DL34" s="1246"/>
      <c r="DM34" s="1246"/>
      <c r="DN34" s="1246"/>
      <c r="DO34" s="722"/>
      <c r="DP34" s="722"/>
      <c r="DQ34" s="722"/>
      <c r="DR34" s="722"/>
      <c r="DS34" s="722"/>
      <c r="DT34" s="722"/>
      <c r="DU34" s="722"/>
      <c r="DV34" s="722"/>
      <c r="DW34" s="722"/>
      <c r="DX34" s="722"/>
      <c r="DY34" s="722"/>
      <c r="FS34" s="68"/>
      <c r="FT34" s="68"/>
      <c r="IA34"/>
      <c r="IB34"/>
    </row>
    <row r="35" spans="2:236" ht="17.100000000000001" customHeight="1" x14ac:dyDescent="0.25">
      <c r="B35" s="896"/>
      <c r="C35" s="897"/>
      <c r="D35" s="898"/>
      <c r="E35" s="895"/>
      <c r="F35" s="895"/>
      <c r="G35" s="899"/>
      <c r="H35" s="895"/>
      <c r="I35" s="171"/>
      <c r="J35" s="895"/>
      <c r="K35" s="900"/>
      <c r="L35" s="895"/>
      <c r="M35" s="899"/>
      <c r="N35" s="895"/>
      <c r="O35" s="895"/>
      <c r="P35" s="895"/>
      <c r="Q35" s="895"/>
      <c r="R35" s="612"/>
      <c r="S35" s="1248"/>
      <c r="T35" s="1138" t="s">
        <v>906</v>
      </c>
      <c r="U35" s="1246"/>
      <c r="Y35" s="1246"/>
      <c r="Z35" s="1252">
        <v>17</v>
      </c>
      <c r="AA35" s="1258" t="str">
        <f t="shared" si="0"/>
        <v>M</v>
      </c>
      <c r="AB35" s="1138">
        <f>resa!B21</f>
        <v>5</v>
      </c>
      <c r="AC35" s="1252">
        <f>resa!I21</f>
        <v>1.9191E-2</v>
      </c>
      <c r="AD35" s="1252">
        <f>resb!I21</f>
        <v>1.9191E-2</v>
      </c>
      <c r="AE35" s="1252">
        <f>resa!D21</f>
        <v>45.821452000000001</v>
      </c>
      <c r="AF35" s="1252">
        <f>resb!D21</f>
        <v>45.821452000000001</v>
      </c>
      <c r="AG35" s="1252">
        <f>resa!E21</f>
        <v>827.41131499999995</v>
      </c>
      <c r="AH35" s="1252">
        <f>resb!E21</f>
        <v>827.41131499999995</v>
      </c>
      <c r="AI35" s="1252">
        <f>resa!BO21</f>
        <v>482.33245499999998</v>
      </c>
      <c r="AJ35" s="1252">
        <f>resb!BO21</f>
        <v>482.33245499999998</v>
      </c>
      <c r="AK35" s="1252">
        <f>resa!BP21</f>
        <v>436.51100300000002</v>
      </c>
      <c r="AL35" s="1252">
        <f>resb!BP21</f>
        <v>436.51100300000002</v>
      </c>
      <c r="AM35" s="1252">
        <f>resa!BB21</f>
        <v>1.4258E-2</v>
      </c>
      <c r="AN35" s="1252">
        <f>resb!BB21</f>
        <v>1.4258E-2</v>
      </c>
      <c r="AO35" s="1252">
        <f>resa!BC21</f>
        <v>4.8840000000000003E-3</v>
      </c>
      <c r="AP35" s="1252">
        <f>resb!BC21</f>
        <v>4.8840000000000003E-3</v>
      </c>
      <c r="AQ35" s="1252">
        <f>resa!F21</f>
        <v>60.117271000000002</v>
      </c>
      <c r="AR35" s="1252">
        <f>resb!F21</f>
        <v>60.117271000000002</v>
      </c>
      <c r="AS35" s="1252">
        <f>resa!BN21</f>
        <v>208.72739200000001</v>
      </c>
      <c r="AT35" s="1252">
        <f>resb!BN21</f>
        <v>208.72739200000001</v>
      </c>
      <c r="AU35" s="1259">
        <f>resa!AN21</f>
        <v>0.357626</v>
      </c>
      <c r="AV35" s="1259">
        <f>resb!AN21</f>
        <v>0.357626</v>
      </c>
      <c r="AW35" s="1259">
        <f>resa!AO21</f>
        <v>0.24625900000000001</v>
      </c>
      <c r="AX35" s="1259">
        <f>resb!AO21</f>
        <v>0.24625900000000001</v>
      </c>
      <c r="AY35" s="1259">
        <f>resa!P21</f>
        <v>0.35262700000000002</v>
      </c>
      <c r="AZ35" s="1259">
        <f>resb!P21</f>
        <v>0.35262700000000002</v>
      </c>
      <c r="BA35" s="1259">
        <f>resa!R21</f>
        <v>0.95036900000000002</v>
      </c>
      <c r="BB35" s="1259">
        <f>resb!R21</f>
        <v>0.95036900000000002</v>
      </c>
      <c r="BC35" s="1259">
        <f>resa!AK21</f>
        <v>7.8996999999999998E-2</v>
      </c>
      <c r="BD35" s="1259">
        <f>resb!AK21</f>
        <v>7.8996999999999998E-2</v>
      </c>
      <c r="BE35" s="1260">
        <f>resa!BA21</f>
        <v>1140.8266900000001</v>
      </c>
      <c r="BF35" s="1260">
        <f>resb!BA21</f>
        <v>1140.826568</v>
      </c>
      <c r="BG35" s="1259">
        <f>resa!AL21</f>
        <v>0.14485300000000001</v>
      </c>
      <c r="BH35" s="1259">
        <f>resb!AL21</f>
        <v>0.14485300000000001</v>
      </c>
      <c r="BI35" s="1259">
        <f>resa!AM21</f>
        <v>0.13341</v>
      </c>
      <c r="BJ35" s="1259">
        <f>resb!AM21</f>
        <v>0.13341</v>
      </c>
      <c r="BK35" s="1260">
        <f>resa!W21</f>
        <v>674.54127600000004</v>
      </c>
      <c r="BL35" s="1260">
        <f>resb!W21</f>
        <v>674.54127600000004</v>
      </c>
      <c r="BM35" s="1260">
        <f>resa!S21</f>
        <v>1</v>
      </c>
      <c r="BN35" s="1260">
        <f>resb!S21</f>
        <v>1</v>
      </c>
      <c r="BO35" s="1260">
        <f>resa!CO21</f>
        <v>494.88923699999998</v>
      </c>
      <c r="BP35" s="1260">
        <f>resb!CO21</f>
        <v>494.88917199999997</v>
      </c>
      <c r="BQ35" s="1260">
        <f>resa!CP21</f>
        <v>937.92389800000001</v>
      </c>
      <c r="BR35" s="1260">
        <f>resb!CP21</f>
        <v>937.92377499999998</v>
      </c>
      <c r="BS35" s="1260">
        <f>resa!AX21</f>
        <v>63.256751999999999</v>
      </c>
      <c r="BT35" s="1260">
        <f>resb!AX21</f>
        <v>63.256751999999999</v>
      </c>
      <c r="BU35" s="1260">
        <f>resa!CV21</f>
        <v>71.377565000000004</v>
      </c>
      <c r="BV35" s="1260">
        <f>resb!CV21</f>
        <v>71.377561999999998</v>
      </c>
      <c r="BW35" s="1260">
        <f>resa!CW21</f>
        <v>1928.69616</v>
      </c>
      <c r="BX35" s="1260">
        <f>resb!CW21</f>
        <v>1928.6960369999999</v>
      </c>
      <c r="BY35" s="1260">
        <f>resa!AX21</f>
        <v>63.256751999999999</v>
      </c>
      <c r="BZ35" s="1260">
        <f>resb!AX21</f>
        <v>63.256751999999999</v>
      </c>
      <c r="CA35" s="1252">
        <f>resa!AU21</f>
        <v>4.1778000000000003E-2</v>
      </c>
      <c r="CB35" s="1252">
        <f>resb!AU21</f>
        <v>4.1778000000000003E-2</v>
      </c>
      <c r="CC35" s="1252">
        <f>resa!AY21</f>
        <v>8.0012790000000003</v>
      </c>
      <c r="CD35" s="1252">
        <f>resb!AY21</f>
        <v>8.0012790000000003</v>
      </c>
      <c r="CE35" s="1260">
        <f>resa!AX21</f>
        <v>63.256751999999999</v>
      </c>
      <c r="CF35" s="1260">
        <f>resb!AX21</f>
        <v>63.256751999999999</v>
      </c>
      <c r="CG35" s="1252">
        <f>resa!CB21</f>
        <v>44.451552</v>
      </c>
      <c r="CH35" s="1257">
        <f>resb!CB21</f>
        <v>44.451552</v>
      </c>
      <c r="CI35" s="1252">
        <f>resa!BX21</f>
        <v>1.703978</v>
      </c>
      <c r="CJ35" s="1257">
        <f>resb!BX21</f>
        <v>1.703978</v>
      </c>
      <c r="CK35" s="1252">
        <f t="shared" si="1"/>
        <v>23.884840967528984</v>
      </c>
      <c r="CL35" s="1252">
        <f t="shared" si="2"/>
        <v>23.884840967528984</v>
      </c>
      <c r="CM35" s="1252">
        <f>resa!CS21</f>
        <v>14.220033000000001</v>
      </c>
      <c r="CN35" s="1257">
        <f>resb!CS21</f>
        <v>14.220033000000001</v>
      </c>
      <c r="CO35" s="1257">
        <f>resa!CT21</f>
        <v>148.06782999999999</v>
      </c>
      <c r="CP35" s="1257">
        <f>resb!CT21</f>
        <v>148.06782999999999</v>
      </c>
      <c r="CQ35" s="1261">
        <f>resa!DD21</f>
        <v>60.803905999999998</v>
      </c>
      <c r="CR35" s="1261">
        <f>resb!DD21</f>
        <v>60.803905999999998</v>
      </c>
      <c r="CS35" s="1261">
        <f>resa!DG21</f>
        <v>77.836635999999999</v>
      </c>
      <c r="CT35" s="1261">
        <f>resb!DG21</f>
        <v>77.836635999999999</v>
      </c>
      <c r="CU35" s="1261">
        <f>resa!DJ21</f>
        <v>254.00529599999999</v>
      </c>
      <c r="CV35" s="1261">
        <f>resb!DJ21</f>
        <v>254.00529599999999</v>
      </c>
      <c r="CW35" s="1261">
        <f>resa!BR21</f>
        <v>318.20193399999999</v>
      </c>
      <c r="CX35" s="1261">
        <f>resb!BR21</f>
        <v>318.20193399999999</v>
      </c>
      <c r="CY35" s="1261">
        <f>resa!BL21</f>
        <v>42.532052999999998</v>
      </c>
      <c r="CZ35" s="1261">
        <f>resb!BL21</f>
        <v>42.532052999999998</v>
      </c>
      <c r="DA35" s="1261">
        <f>resa!EF21</f>
        <v>6.8419999999999996</v>
      </c>
      <c r="DB35" s="1261">
        <f>resb!EF21</f>
        <v>6.8419999999999996</v>
      </c>
      <c r="DC35" s="1246"/>
      <c r="DD35" s="1246"/>
      <c r="DE35" s="1246"/>
      <c r="DF35" s="1246"/>
      <c r="DG35" s="1246"/>
      <c r="DH35" s="1246"/>
      <c r="DI35" s="1246"/>
      <c r="DJ35" s="1246"/>
      <c r="DK35" s="1246"/>
      <c r="DL35" s="1246"/>
      <c r="DM35" s="1246"/>
      <c r="DN35" s="1246"/>
      <c r="DO35" s="722"/>
      <c r="DP35" s="722"/>
      <c r="DQ35" s="722"/>
      <c r="DR35" s="722"/>
      <c r="DS35" s="722"/>
      <c r="DT35" s="722"/>
      <c r="DU35" s="722"/>
      <c r="DV35" s="722"/>
      <c r="DW35" s="722"/>
      <c r="DX35" s="722"/>
      <c r="DY35" s="722"/>
      <c r="FS35" s="68"/>
      <c r="FT35" s="68"/>
      <c r="IA35"/>
      <c r="IB35"/>
    </row>
    <row r="36" spans="2:236" ht="17.100000000000001" customHeight="1" x14ac:dyDescent="0.25">
      <c r="B36" s="896"/>
      <c r="C36" s="897"/>
      <c r="D36" s="898"/>
      <c r="E36" s="895"/>
      <c r="F36" s="895"/>
      <c r="G36" s="899"/>
      <c r="H36" s="895"/>
      <c r="I36" s="171"/>
      <c r="J36" s="895"/>
      <c r="K36" s="900"/>
      <c r="L36" s="895"/>
      <c r="M36" s="899"/>
      <c r="N36" s="895"/>
      <c r="O36" s="895"/>
      <c r="P36" s="895"/>
      <c r="Q36" s="895"/>
      <c r="R36" s="612"/>
      <c r="S36" s="1248"/>
      <c r="T36" s="1138" t="s">
        <v>907</v>
      </c>
      <c r="U36" s="1246"/>
      <c r="Y36" s="1246"/>
      <c r="Z36" s="1252">
        <v>18</v>
      </c>
      <c r="AA36" s="1258" t="str">
        <f t="shared" si="0"/>
        <v>J</v>
      </c>
      <c r="AB36" s="1138">
        <f>resa!B22</f>
        <v>6</v>
      </c>
      <c r="AC36" s="1252">
        <f>resa!I22</f>
        <v>2.1374000000000001E-2</v>
      </c>
      <c r="AD36" s="1252">
        <f>resb!I22</f>
        <v>2.1374000000000001E-2</v>
      </c>
      <c r="AE36" s="1252">
        <f>resa!D22</f>
        <v>3.5903330000000002</v>
      </c>
      <c r="AF36" s="1252">
        <f>resb!D22</f>
        <v>3.5903330000000002</v>
      </c>
      <c r="AG36" s="1252">
        <f>resa!E22</f>
        <v>831.00164800000005</v>
      </c>
      <c r="AH36" s="1252">
        <f>resb!E22</f>
        <v>831.00164800000005</v>
      </c>
      <c r="AI36" s="1252">
        <f>resa!BO22</f>
        <v>430.13347499999998</v>
      </c>
      <c r="AJ36" s="1252">
        <f>resb!BO22</f>
        <v>430.13347499999998</v>
      </c>
      <c r="AK36" s="1252">
        <f>resa!BP22</f>
        <v>426.54314199999999</v>
      </c>
      <c r="AL36" s="1252">
        <f>resb!BP22</f>
        <v>426.54314199999999</v>
      </c>
      <c r="AM36" s="1252">
        <f>resa!BB22</f>
        <v>1.4252000000000001E-2</v>
      </c>
      <c r="AN36" s="1252">
        <f>resb!BB22</f>
        <v>1.4252000000000001E-2</v>
      </c>
      <c r="AO36" s="1252">
        <f>resa!BC22</f>
        <v>7.0410000000000004E-3</v>
      </c>
      <c r="AP36" s="1252">
        <f>resb!BC22</f>
        <v>7.0410000000000004E-3</v>
      </c>
      <c r="AQ36" s="1252">
        <f>resa!F22</f>
        <v>53.030143000000002</v>
      </c>
      <c r="AR36" s="1252">
        <f>resb!F22</f>
        <v>53.030143000000002</v>
      </c>
      <c r="AS36" s="1252">
        <f>resa!BN22</f>
        <v>233.86072999999999</v>
      </c>
      <c r="AT36" s="1252">
        <f>resb!BN22</f>
        <v>233.86072999999999</v>
      </c>
      <c r="AU36" s="1259">
        <f>resa!AN22</f>
        <v>0.36385099999999998</v>
      </c>
      <c r="AV36" s="1259">
        <f>resb!AN22</f>
        <v>0.36385099999999998</v>
      </c>
      <c r="AW36" s="1259">
        <f>resa!AO22</f>
        <v>0.24460899999999999</v>
      </c>
      <c r="AX36" s="1259">
        <f>resb!AO22</f>
        <v>0.24460899999999999</v>
      </c>
      <c r="AY36" s="1259">
        <f>resa!P22</f>
        <v>0.33122600000000002</v>
      </c>
      <c r="AZ36" s="1259">
        <f>resb!P22</f>
        <v>0.33122600000000002</v>
      </c>
      <c r="BA36" s="1259">
        <f>resa!R22</f>
        <v>0.91933600000000004</v>
      </c>
      <c r="BB36" s="1259">
        <f>resb!R22</f>
        <v>0.91933600000000004</v>
      </c>
      <c r="BC36" s="1259">
        <f>resa!AK22</f>
        <v>0.17164499999999999</v>
      </c>
      <c r="BD36" s="1259">
        <f>resb!AK22</f>
        <v>0.17164499999999999</v>
      </c>
      <c r="BE36" s="1260">
        <f>resa!BA22</f>
        <v>1073.003383</v>
      </c>
      <c r="BF36" s="1260">
        <f>resb!BA22</f>
        <v>1073.0032570000001</v>
      </c>
      <c r="BG36" s="1259">
        <f>resa!AL22</f>
        <v>0.119975</v>
      </c>
      <c r="BH36" s="1259">
        <f>resb!AL22</f>
        <v>0.119975</v>
      </c>
      <c r="BI36" s="1259">
        <f>resa!AM22</f>
        <v>9.9381999999999998E-2</v>
      </c>
      <c r="BJ36" s="1259">
        <f>resb!AM22</f>
        <v>9.9381999999999998E-2</v>
      </c>
      <c r="BK36" s="1260">
        <f>resa!W22</f>
        <v>692.80614400000002</v>
      </c>
      <c r="BL36" s="1260">
        <f>resb!W22</f>
        <v>692.80614400000002</v>
      </c>
      <c r="BM36" s="1260">
        <f>resa!S22</f>
        <v>1</v>
      </c>
      <c r="BN36" s="1260">
        <f>resb!S22</f>
        <v>1</v>
      </c>
      <c r="BO36" s="1260">
        <f>resa!CO22</f>
        <v>441.43774300000001</v>
      </c>
      <c r="BP36" s="1260">
        <f>resb!CO22</f>
        <v>441.43768799999998</v>
      </c>
      <c r="BQ36" s="1260">
        <f>resa!CP22</f>
        <v>967.32541000000003</v>
      </c>
      <c r="BR36" s="1260">
        <f>resb!CP22</f>
        <v>967.32528000000002</v>
      </c>
      <c r="BS36" s="1260">
        <f>resa!AX22</f>
        <v>57.683086000000003</v>
      </c>
      <c r="BT36" s="1260">
        <f>resb!AX22</f>
        <v>57.683086000000003</v>
      </c>
      <c r="BU36" s="1260">
        <f>resa!CV22</f>
        <v>41.745241</v>
      </c>
      <c r="BV36" s="1260">
        <f>resb!CV22</f>
        <v>41.745241999999998</v>
      </c>
      <c r="BW36" s="1260">
        <f>resa!CW22</f>
        <v>1863.9396260000001</v>
      </c>
      <c r="BX36" s="1260">
        <f>resb!CW22</f>
        <v>1863.9395</v>
      </c>
      <c r="BY36" s="1260">
        <f>resa!AX22</f>
        <v>57.683086000000003</v>
      </c>
      <c r="BZ36" s="1260">
        <f>resb!AX22</f>
        <v>57.683086000000003</v>
      </c>
      <c r="CA36" s="1252">
        <f>resa!AU22</f>
        <v>4.0847000000000001E-2</v>
      </c>
      <c r="CB36" s="1252">
        <f>resb!AU22</f>
        <v>4.0847000000000001E-2</v>
      </c>
      <c r="CC36" s="1252">
        <f>resa!AY22</f>
        <v>7.4496510000000002</v>
      </c>
      <c r="CD36" s="1252">
        <f>resb!AY22</f>
        <v>7.4496510000000002</v>
      </c>
      <c r="CE36" s="1260">
        <f>resa!AX22</f>
        <v>57.683086000000003</v>
      </c>
      <c r="CF36" s="1260">
        <f>resb!AX22</f>
        <v>57.683086000000003</v>
      </c>
      <c r="CG36" s="1252">
        <f>resa!CB22</f>
        <v>41.386949999999999</v>
      </c>
      <c r="CH36" s="1257">
        <f>resb!CB22</f>
        <v>41.386949999999999</v>
      </c>
      <c r="CI36" s="1252">
        <f>resa!BX22</f>
        <v>1.112625</v>
      </c>
      <c r="CJ36" s="1257">
        <f>resb!BX22</f>
        <v>1.112625</v>
      </c>
      <c r="CK36" s="1252">
        <f t="shared" si="1"/>
        <v>26.45858301361687</v>
      </c>
      <c r="CL36" s="1252">
        <f t="shared" si="2"/>
        <v>26.45858301361687</v>
      </c>
      <c r="CM36" s="1252">
        <f>resa!CS22</f>
        <v>13.463718</v>
      </c>
      <c r="CN36" s="1257">
        <f>resb!CS22</f>
        <v>13.463718</v>
      </c>
      <c r="CO36" s="1257">
        <f>resa!CT22</f>
        <v>153.575851</v>
      </c>
      <c r="CP36" s="1257">
        <f>resb!CT22</f>
        <v>153.575851</v>
      </c>
      <c r="CQ36" s="1261">
        <f>resa!DD22</f>
        <v>61.238183999999997</v>
      </c>
      <c r="CR36" s="1261">
        <f>resb!DD22</f>
        <v>61.238183999999997</v>
      </c>
      <c r="CS36" s="1261">
        <f>resa!DG22</f>
        <v>80.540993999999998</v>
      </c>
      <c r="CT36" s="1261">
        <f>resb!DG22</f>
        <v>80.540993999999998</v>
      </c>
      <c r="CU36" s="1261">
        <f>resa!DJ22</f>
        <v>237.30075400000001</v>
      </c>
      <c r="CV36" s="1261">
        <f>resb!DJ22</f>
        <v>237.30075400000001</v>
      </c>
      <c r="CW36" s="1261">
        <f>resa!BR22</f>
        <v>338.26496400000002</v>
      </c>
      <c r="CX36" s="1261">
        <f>resb!BR22</f>
        <v>338.26496400000002</v>
      </c>
      <c r="CY36" s="1261">
        <f>resa!BL22</f>
        <v>39.741484999999997</v>
      </c>
      <c r="CZ36" s="1261">
        <f>resb!BL22</f>
        <v>39.741484999999997</v>
      </c>
      <c r="DA36" s="1261">
        <f>resa!EF22</f>
        <v>5.5049999999999999</v>
      </c>
      <c r="DB36" s="1261">
        <f>resb!EF22</f>
        <v>5.5049999999999999</v>
      </c>
      <c r="DC36" s="1246"/>
      <c r="DD36" s="1246"/>
      <c r="DE36" s="1246"/>
      <c r="DF36" s="1246"/>
      <c r="DG36" s="1246"/>
      <c r="DH36" s="1246"/>
      <c r="DI36" s="1246"/>
      <c r="DJ36" s="1246"/>
      <c r="DK36" s="1246"/>
      <c r="DL36" s="1246"/>
      <c r="DM36" s="1246"/>
      <c r="DN36" s="1246"/>
      <c r="DO36" s="722"/>
      <c r="DP36" s="722"/>
      <c r="DQ36" s="722"/>
      <c r="DR36" s="722"/>
      <c r="DS36" s="722"/>
      <c r="DT36" s="722"/>
      <c r="DU36" s="722"/>
      <c r="DV36" s="722"/>
      <c r="DW36" s="722"/>
      <c r="DX36" s="722"/>
      <c r="DY36" s="722"/>
      <c r="FS36" s="68"/>
      <c r="FT36" s="68"/>
      <c r="IA36"/>
      <c r="IB36"/>
    </row>
    <row r="37" spans="2:236" ht="17.100000000000001" customHeight="1" x14ac:dyDescent="0.25">
      <c r="B37" s="896"/>
      <c r="C37" s="897"/>
      <c r="D37" s="898"/>
      <c r="E37" s="895"/>
      <c r="F37" s="895"/>
      <c r="G37" s="899"/>
      <c r="H37" s="895"/>
      <c r="I37" s="171"/>
      <c r="J37" s="895"/>
      <c r="K37" s="900"/>
      <c r="L37" s="895"/>
      <c r="M37" s="899"/>
      <c r="N37" s="895"/>
      <c r="O37" s="895"/>
      <c r="P37" s="895"/>
      <c r="Q37" s="895"/>
      <c r="R37" s="612"/>
      <c r="S37" s="1248"/>
      <c r="T37" s="1249" t="s">
        <v>908</v>
      </c>
      <c r="U37" s="1138"/>
      <c r="Y37" s="1246"/>
      <c r="Z37" s="1252">
        <v>19</v>
      </c>
      <c r="AA37" s="1258" t="str">
        <f t="shared" si="0"/>
        <v>J</v>
      </c>
      <c r="AB37" s="1138">
        <f>resa!B23</f>
        <v>7</v>
      </c>
      <c r="AC37" s="1252">
        <f>resa!I23</f>
        <v>2.7959000000000001E-2</v>
      </c>
      <c r="AD37" s="1252">
        <f>resb!I23</f>
        <v>2.7959000000000001E-2</v>
      </c>
      <c r="AE37" s="1252">
        <f>resa!D23</f>
        <v>-36.125149</v>
      </c>
      <c r="AF37" s="1252">
        <f>resb!D23</f>
        <v>-36.125149</v>
      </c>
      <c r="AG37" s="1252">
        <f>resa!E23</f>
        <v>794.87649999999996</v>
      </c>
      <c r="AH37" s="1252">
        <f>resb!E23</f>
        <v>794.87649999999996</v>
      </c>
      <c r="AI37" s="1252">
        <f>resa!BO23</f>
        <v>389.06731600000001</v>
      </c>
      <c r="AJ37" s="1252">
        <f>resb!BO23</f>
        <v>389.06731600000001</v>
      </c>
      <c r="AK37" s="1252">
        <f>resa!BP23</f>
        <v>425.19246500000003</v>
      </c>
      <c r="AL37" s="1252">
        <f>resb!BP23</f>
        <v>425.19246500000003</v>
      </c>
      <c r="AM37" s="1252">
        <f>resa!BB23</f>
        <v>1.4394000000000001E-2</v>
      </c>
      <c r="AN37" s="1252">
        <f>resb!BB23</f>
        <v>1.4394000000000001E-2</v>
      </c>
      <c r="AO37" s="1252">
        <f>resa!BC23</f>
        <v>1.3433E-2</v>
      </c>
      <c r="AP37" s="1252">
        <f>resb!BC23</f>
        <v>1.3433E-2</v>
      </c>
      <c r="AQ37" s="1252">
        <f>resa!F23</f>
        <v>46.273682999999998</v>
      </c>
      <c r="AR37" s="1252">
        <f>resb!F23</f>
        <v>46.273682999999998</v>
      </c>
      <c r="AS37" s="1252">
        <f>resa!BN23</f>
        <v>260.310001</v>
      </c>
      <c r="AT37" s="1252">
        <f>resb!BN23</f>
        <v>260.310001</v>
      </c>
      <c r="AU37" s="1259">
        <f>resa!AN23</f>
        <v>0.369504</v>
      </c>
      <c r="AV37" s="1259">
        <f>resb!AN23</f>
        <v>0.369504</v>
      </c>
      <c r="AW37" s="1259">
        <f>resa!AO23</f>
        <v>0.24423500000000001</v>
      </c>
      <c r="AX37" s="1259">
        <f>resb!AO23</f>
        <v>0.24423500000000001</v>
      </c>
      <c r="AY37" s="1259">
        <f>resa!P23</f>
        <v>0.33593800000000001</v>
      </c>
      <c r="AZ37" s="1259">
        <f>resb!P23</f>
        <v>0.33593800000000001</v>
      </c>
      <c r="BA37" s="1259">
        <f>resa!R23</f>
        <v>0.86788699999999996</v>
      </c>
      <c r="BB37" s="1259">
        <f>resb!R23</f>
        <v>0.86788699999999996</v>
      </c>
      <c r="BC37" s="1259">
        <f>resa!AK23</f>
        <v>0.26419799999999999</v>
      </c>
      <c r="BD37" s="1259">
        <f>resb!AK23</f>
        <v>0.26419799999999999</v>
      </c>
      <c r="BE37" s="1260">
        <f>resa!BA23</f>
        <v>1014.885537</v>
      </c>
      <c r="BF37" s="1260">
        <f>resb!BA23</f>
        <v>1014.885413</v>
      </c>
      <c r="BG37" s="1259">
        <f>resa!AL23</f>
        <v>9.7051999999999999E-2</v>
      </c>
      <c r="BH37" s="1259">
        <f>resb!AL23</f>
        <v>9.7051999999999999E-2</v>
      </c>
      <c r="BI37" s="1259">
        <f>resa!AM23</f>
        <v>7.1411000000000002E-2</v>
      </c>
      <c r="BJ37" s="1259">
        <f>resb!AM23</f>
        <v>7.1411000000000002E-2</v>
      </c>
      <c r="BK37" s="1260">
        <f>resa!W23</f>
        <v>720.18631400000004</v>
      </c>
      <c r="BL37" s="1260">
        <f>resb!W23</f>
        <v>720.18631400000004</v>
      </c>
      <c r="BM37" s="1260">
        <f>resa!S23</f>
        <v>1</v>
      </c>
      <c r="BN37" s="1260">
        <f>resb!S23</f>
        <v>1</v>
      </c>
      <c r="BO37" s="1260">
        <f>resa!CO23</f>
        <v>387.33059800000001</v>
      </c>
      <c r="BP37" s="1260">
        <f>resb!CO23</f>
        <v>387.33054700000002</v>
      </c>
      <c r="BQ37" s="1260">
        <f>resa!CP23</f>
        <v>986.72111800000005</v>
      </c>
      <c r="BR37" s="1260">
        <f>resb!CP23</f>
        <v>986.72098600000004</v>
      </c>
      <c r="BS37" s="1260">
        <f>resa!AX23</f>
        <v>53.317619000000001</v>
      </c>
      <c r="BT37" s="1260">
        <f>resb!AX23</f>
        <v>53.317619000000001</v>
      </c>
      <c r="BU37" s="1260">
        <f>resa!CV23</f>
        <v>28.378989000000001</v>
      </c>
      <c r="BV37" s="1260">
        <f>resb!CV23</f>
        <v>28.378992</v>
      </c>
      <c r="BW37" s="1260">
        <f>resa!CW23</f>
        <v>1807.9077239999999</v>
      </c>
      <c r="BX37" s="1260">
        <f>resb!CW23</f>
        <v>1807.9076</v>
      </c>
      <c r="BY37" s="1260">
        <f>resa!AX23</f>
        <v>53.317619000000001</v>
      </c>
      <c r="BZ37" s="1260">
        <f>resb!AX23</f>
        <v>53.317619000000001</v>
      </c>
      <c r="CA37" s="1252">
        <f>resa!AU23</f>
        <v>5.7215000000000002E-2</v>
      </c>
      <c r="CB37" s="1252">
        <f>resb!AU23</f>
        <v>5.7215000000000002E-2</v>
      </c>
      <c r="CC37" s="1252">
        <f>resa!AY23</f>
        <v>6.7803230000000001</v>
      </c>
      <c r="CD37" s="1252">
        <f>resb!AY23</f>
        <v>6.7803230000000001</v>
      </c>
      <c r="CE37" s="1260">
        <f>resa!AX23</f>
        <v>53.317619000000001</v>
      </c>
      <c r="CF37" s="1260">
        <f>resb!AX23</f>
        <v>53.317619000000001</v>
      </c>
      <c r="CG37" s="1252">
        <f>resa!CB23</f>
        <v>37.668461000000001</v>
      </c>
      <c r="CH37" s="1257">
        <f>resb!CB23</f>
        <v>37.668461000000001</v>
      </c>
      <c r="CI37" s="1252">
        <f>resa!BX23</f>
        <v>0.76859299999999997</v>
      </c>
      <c r="CJ37" s="1257">
        <f>resb!BX23</f>
        <v>0.76859299999999997</v>
      </c>
      <c r="CK37" s="1252">
        <f t="shared" si="1"/>
        <v>30.225807276721532</v>
      </c>
      <c r="CL37" s="1252">
        <f t="shared" si="2"/>
        <v>30.225807276721532</v>
      </c>
      <c r="CM37" s="1252">
        <f>resa!CS23</f>
        <v>12.730872</v>
      </c>
      <c r="CN37" s="1257">
        <f>resb!CS23</f>
        <v>12.730872</v>
      </c>
      <c r="CO37" s="1257">
        <f>resa!CT23</f>
        <v>161.04009199999999</v>
      </c>
      <c r="CP37" s="1257">
        <f>resb!CT23</f>
        <v>161.04009199999999</v>
      </c>
      <c r="CQ37" s="1261">
        <f>resa!DD23</f>
        <v>64.461083000000002</v>
      </c>
      <c r="CR37" s="1261">
        <f>resb!DD23</f>
        <v>64.461083000000002</v>
      </c>
      <c r="CS37" s="1261">
        <f>resa!DG23</f>
        <v>85.284869</v>
      </c>
      <c r="CT37" s="1261">
        <f>resb!DG23</f>
        <v>85.284869</v>
      </c>
      <c r="CU37" s="1261">
        <f>resa!DJ23</f>
        <v>251.35777999999999</v>
      </c>
      <c r="CV37" s="1261">
        <f>resb!DJ23</f>
        <v>251.35777999999999</v>
      </c>
      <c r="CW37" s="1261">
        <f>resa!BR23</f>
        <v>315.47558400000003</v>
      </c>
      <c r="CX37" s="1261">
        <f>resb!BR23</f>
        <v>315.47558400000003</v>
      </c>
      <c r="CY37" s="1261">
        <f>resa!BL23</f>
        <v>37.970885000000003</v>
      </c>
      <c r="CZ37" s="1261">
        <f>resb!BL23</f>
        <v>37.970885000000003</v>
      </c>
      <c r="DA37" s="1261">
        <f>resa!EF23</f>
        <v>4.2930000000000001</v>
      </c>
      <c r="DB37" s="1261">
        <f>resb!EF23</f>
        <v>4.2930000000000001</v>
      </c>
      <c r="DC37" s="1246"/>
      <c r="DD37" s="1246"/>
      <c r="DE37" s="1246"/>
      <c r="DF37" s="1246"/>
      <c r="DG37" s="1246"/>
      <c r="DH37" s="1246"/>
      <c r="DI37" s="1246"/>
      <c r="DJ37" s="1246"/>
      <c r="DK37" s="1246"/>
      <c r="DL37" s="1246"/>
      <c r="DM37" s="1246"/>
      <c r="DN37" s="1246"/>
      <c r="DV37" s="613"/>
      <c r="DW37" s="613"/>
      <c r="FS37" s="68"/>
      <c r="FT37" s="68"/>
      <c r="IA37"/>
      <c r="IB37"/>
    </row>
    <row r="38" spans="2:236" ht="17.100000000000001" customHeight="1" x14ac:dyDescent="0.25">
      <c r="B38" s="896"/>
      <c r="C38" s="897"/>
      <c r="D38" s="898"/>
      <c r="E38" s="895"/>
      <c r="F38" s="895"/>
      <c r="G38" s="899"/>
      <c r="H38" s="895"/>
      <c r="I38" s="171"/>
      <c r="J38" s="895"/>
      <c r="K38" s="900"/>
      <c r="L38" s="895"/>
      <c r="M38" s="899"/>
      <c r="N38" s="895"/>
      <c r="O38" s="895"/>
      <c r="P38" s="895"/>
      <c r="Q38" s="895"/>
      <c r="R38" s="612"/>
      <c r="S38" s="1248"/>
      <c r="T38" s="1138" t="s">
        <v>909</v>
      </c>
      <c r="U38" s="1246"/>
      <c r="Y38" s="1246"/>
      <c r="Z38" s="1252">
        <v>20</v>
      </c>
      <c r="AA38" s="1258" t="str">
        <f t="shared" si="0"/>
        <v>A</v>
      </c>
      <c r="AB38" s="1138">
        <f>resa!B24</f>
        <v>8</v>
      </c>
      <c r="AC38" s="1252">
        <f>resa!I24</f>
        <v>3.9288999999999998E-2</v>
      </c>
      <c r="AD38" s="1252">
        <f>resb!I24</f>
        <v>3.9288999999999998E-2</v>
      </c>
      <c r="AE38" s="1252">
        <f>resa!D24</f>
        <v>-57.624226</v>
      </c>
      <c r="AF38" s="1252">
        <f>resb!D24</f>
        <v>-57.624226</v>
      </c>
      <c r="AG38" s="1252">
        <f>resa!E24</f>
        <v>737.25227400000006</v>
      </c>
      <c r="AH38" s="1252">
        <f>resb!E24</f>
        <v>737.25227400000006</v>
      </c>
      <c r="AI38" s="1252">
        <f>resa!BO24</f>
        <v>382.41914400000002</v>
      </c>
      <c r="AJ38" s="1252">
        <f>resb!BO24</f>
        <v>382.41914400000002</v>
      </c>
      <c r="AK38" s="1252">
        <f>resa!BP24</f>
        <v>440.04336899999998</v>
      </c>
      <c r="AL38" s="1252">
        <f>resb!BP24</f>
        <v>440.04336899999998</v>
      </c>
      <c r="AM38" s="1252">
        <f>resa!BB24</f>
        <v>1.4647E-2</v>
      </c>
      <c r="AN38" s="1252">
        <f>resb!BB24</f>
        <v>1.4647E-2</v>
      </c>
      <c r="AO38" s="1252">
        <f>resa!BC24</f>
        <v>2.4469000000000001E-2</v>
      </c>
      <c r="AP38" s="1252">
        <f>resb!BC24</f>
        <v>2.4469000000000001E-2</v>
      </c>
      <c r="AQ38" s="1252">
        <f>resa!F24</f>
        <v>42.941983999999998</v>
      </c>
      <c r="AR38" s="1252">
        <f>resb!F24</f>
        <v>42.941983999999998</v>
      </c>
      <c r="AS38" s="1252">
        <f>resa!BN24</f>
        <v>273.02538099999998</v>
      </c>
      <c r="AT38" s="1252">
        <f>resb!BN24</f>
        <v>273.02538099999998</v>
      </c>
      <c r="AU38" s="1259">
        <f>resa!AN24</f>
        <v>0.37389899999999998</v>
      </c>
      <c r="AV38" s="1259">
        <f>resb!AN24</f>
        <v>0.37389899999999998</v>
      </c>
      <c r="AW38" s="1259">
        <f>resa!AO24</f>
        <v>0.243892</v>
      </c>
      <c r="AX38" s="1259">
        <f>resb!AO24</f>
        <v>0.243892</v>
      </c>
      <c r="AY38" s="1259">
        <f>resa!P24</f>
        <v>0.37220399999999998</v>
      </c>
      <c r="AZ38" s="1259">
        <f>resb!P24</f>
        <v>0.37220399999999998</v>
      </c>
      <c r="BA38" s="1259">
        <f>resa!R24</f>
        <v>0.82788200000000001</v>
      </c>
      <c r="BB38" s="1259">
        <f>resb!R24</f>
        <v>0.82788200000000001</v>
      </c>
      <c r="BC38" s="1259">
        <f>resa!AK24</f>
        <v>0.28655000000000003</v>
      </c>
      <c r="BD38" s="1259">
        <f>resb!AK24</f>
        <v>0.28655000000000003</v>
      </c>
      <c r="BE38" s="1260">
        <f>resa!BA24</f>
        <v>981.74087099999997</v>
      </c>
      <c r="BF38" s="1260">
        <f>resb!BA24</f>
        <v>981.74075200000004</v>
      </c>
      <c r="BG38" s="1259">
        <f>resa!AL24</f>
        <v>8.4559999999999996E-2</v>
      </c>
      <c r="BH38" s="1259">
        <f>resb!AL24</f>
        <v>8.4559999999999996E-2</v>
      </c>
      <c r="BI38" s="1259">
        <f>resa!AM24</f>
        <v>6.0330000000000002E-2</v>
      </c>
      <c r="BJ38" s="1259">
        <f>resb!AM24</f>
        <v>6.0330000000000002E-2</v>
      </c>
      <c r="BK38" s="1260">
        <f>resa!W24</f>
        <v>745.056194</v>
      </c>
      <c r="BL38" s="1260">
        <f>resb!W24</f>
        <v>745.056194</v>
      </c>
      <c r="BM38" s="1260">
        <f>resa!S24</f>
        <v>1</v>
      </c>
      <c r="BN38" s="1260">
        <f>resb!S24</f>
        <v>1</v>
      </c>
      <c r="BO38" s="1260">
        <f>resa!CO24</f>
        <v>337.95842699999997</v>
      </c>
      <c r="BP38" s="1260">
        <f>resb!CO24</f>
        <v>337.95837299999999</v>
      </c>
      <c r="BQ38" s="1260">
        <f>resa!CP24</f>
        <v>992.021255</v>
      </c>
      <c r="BR38" s="1260">
        <f>resb!CP24</f>
        <v>992.02112099999999</v>
      </c>
      <c r="BS38" s="1260">
        <f>resa!AX24</f>
        <v>51.869689000000001</v>
      </c>
      <c r="BT38" s="1260">
        <f>resb!AX24</f>
        <v>51.869689000000001</v>
      </c>
      <c r="BU38" s="1260">
        <f>resa!CV24</f>
        <v>31.115406</v>
      </c>
      <c r="BV38" s="1260">
        <f>resb!CV24</f>
        <v>31.115410000000001</v>
      </c>
      <c r="BW38" s="1260">
        <f>resa!CW24</f>
        <v>1775.0991059999999</v>
      </c>
      <c r="BX38" s="1260">
        <f>resb!CW24</f>
        <v>1775.098988</v>
      </c>
      <c r="BY38" s="1260">
        <f>resa!AX24</f>
        <v>51.869689000000001</v>
      </c>
      <c r="BZ38" s="1260">
        <f>resb!AX24</f>
        <v>51.869689000000001</v>
      </c>
      <c r="CA38" s="1252">
        <f>resa!AU24</f>
        <v>8.9208999999999997E-2</v>
      </c>
      <c r="CB38" s="1252">
        <f>resb!AU24</f>
        <v>8.9208999999999997E-2</v>
      </c>
      <c r="CC38" s="1252">
        <f>resa!AY24</f>
        <v>6.3274670000000004</v>
      </c>
      <c r="CD38" s="1252">
        <f>resb!AY24</f>
        <v>6.3274670000000004</v>
      </c>
      <c r="CE38" s="1260">
        <f>resa!AX24</f>
        <v>51.869689000000001</v>
      </c>
      <c r="CF38" s="1260">
        <f>resb!AX24</f>
        <v>51.869689000000001</v>
      </c>
      <c r="CG38" s="1252">
        <f>resa!CB24</f>
        <v>35.152597</v>
      </c>
      <c r="CH38" s="1257">
        <f>resb!CB24</f>
        <v>35.152597</v>
      </c>
      <c r="CI38" s="1252">
        <f>resa!BX24</f>
        <v>0.70133000000000001</v>
      </c>
      <c r="CJ38" s="1257">
        <f>resb!BX24</f>
        <v>0.70133000000000001</v>
      </c>
      <c r="CK38" s="1252">
        <f t="shared" si="1"/>
        <v>33.708528284041137</v>
      </c>
      <c r="CL38" s="1252">
        <f t="shared" si="2"/>
        <v>33.708528284041137</v>
      </c>
      <c r="CM38" s="1252">
        <f>resa!CS24</f>
        <v>12.597538</v>
      </c>
      <c r="CN38" s="1257">
        <f>resb!CS24</f>
        <v>12.597538</v>
      </c>
      <c r="CO38" s="1257">
        <f>resa!CT24</f>
        <v>158.31220300000001</v>
      </c>
      <c r="CP38" s="1257">
        <f>resb!CT24</f>
        <v>158.31220300000001</v>
      </c>
      <c r="CQ38" s="1261">
        <f>resa!DD24</f>
        <v>71.620671999999999</v>
      </c>
      <c r="CR38" s="1261">
        <f>resb!DD24</f>
        <v>71.620671999999999</v>
      </c>
      <c r="CS38" s="1261">
        <f>resa!DG24</f>
        <v>85.786152000000001</v>
      </c>
      <c r="CT38" s="1261">
        <f>resb!DG24</f>
        <v>85.786152000000001</v>
      </c>
      <c r="CU38" s="1261">
        <f>resa!DJ24</f>
        <v>252.67343399999999</v>
      </c>
      <c r="CV38" s="1261">
        <f>resb!DJ24</f>
        <v>252.67343399999999</v>
      </c>
      <c r="CW38" s="1261">
        <f>resa!BR24</f>
        <v>306.06338299999999</v>
      </c>
      <c r="CX38" s="1261">
        <f>resb!BR24</f>
        <v>306.06338299999999</v>
      </c>
      <c r="CY38" s="1261">
        <f>resa!BL24</f>
        <v>37.626972000000002</v>
      </c>
      <c r="CZ38" s="1261">
        <f>resb!BL24</f>
        <v>37.626972000000002</v>
      </c>
      <c r="DA38" s="1261">
        <f>resa!EF24</f>
        <v>3.7629999999999999</v>
      </c>
      <c r="DB38" s="1261">
        <f>resb!EF24</f>
        <v>3.7629999999999999</v>
      </c>
      <c r="DC38" s="1246"/>
      <c r="DD38" s="1246"/>
      <c r="DE38" s="1246"/>
      <c r="DF38" s="1246"/>
      <c r="DG38" s="1246"/>
      <c r="DH38" s="1246"/>
      <c r="DI38" s="1246"/>
      <c r="DJ38" s="1246"/>
      <c r="DK38" s="1246"/>
      <c r="DL38" s="1246"/>
      <c r="DM38" s="1246"/>
      <c r="DN38" s="1246"/>
      <c r="DV38" s="613"/>
      <c r="DW38" s="613"/>
      <c r="FS38" s="68"/>
      <c r="FT38" s="68"/>
      <c r="IA38"/>
      <c r="IB38"/>
    </row>
    <row r="39" spans="2:236" ht="17.100000000000001" customHeight="1" x14ac:dyDescent="0.25">
      <c r="B39" s="896"/>
      <c r="C39" s="897"/>
      <c r="D39" s="898"/>
      <c r="E39" s="895"/>
      <c r="F39" s="895"/>
      <c r="G39" s="899"/>
      <c r="H39" s="895"/>
      <c r="I39" s="171"/>
      <c r="J39" s="895"/>
      <c r="K39" s="900"/>
      <c r="L39" s="895"/>
      <c r="M39" s="899"/>
      <c r="N39" s="895"/>
      <c r="O39" s="895"/>
      <c r="P39" s="895"/>
      <c r="Q39" s="895"/>
      <c r="R39" s="612"/>
      <c r="S39" s="1248"/>
      <c r="T39" s="1138" t="s">
        <v>910</v>
      </c>
      <c r="U39" s="1246"/>
      <c r="Y39" s="1246"/>
      <c r="Z39" s="1252">
        <v>21</v>
      </c>
      <c r="AA39" s="1258" t="str">
        <f t="shared" si="0"/>
        <v>S</v>
      </c>
      <c r="AB39" s="1138">
        <f>resa!B25</f>
        <v>9</v>
      </c>
      <c r="AC39" s="1252">
        <f>resa!I25</f>
        <v>5.8576000000000003E-2</v>
      </c>
      <c r="AD39" s="1252">
        <f>resb!I25</f>
        <v>5.8576000000000003E-2</v>
      </c>
      <c r="AE39" s="1252">
        <f>resa!D25</f>
        <v>-52.533850000000001</v>
      </c>
      <c r="AF39" s="1252">
        <f>resb!D25</f>
        <v>-52.533850000000001</v>
      </c>
      <c r="AG39" s="1252">
        <f>resa!E25</f>
        <v>684.71842400000003</v>
      </c>
      <c r="AH39" s="1252">
        <f>resb!E25</f>
        <v>684.71842400000003</v>
      </c>
      <c r="AI39" s="1252">
        <f>resa!BO25</f>
        <v>430.40626099999997</v>
      </c>
      <c r="AJ39" s="1252">
        <f>resb!BO25</f>
        <v>430.40626099999997</v>
      </c>
      <c r="AK39" s="1252">
        <f>resa!BP25</f>
        <v>482.940111</v>
      </c>
      <c r="AL39" s="1252">
        <f>resb!BP25</f>
        <v>482.940111</v>
      </c>
      <c r="AM39" s="1252">
        <f>resa!BB25</f>
        <v>1.4853E-2</v>
      </c>
      <c r="AN39" s="1252">
        <f>resb!BB25</f>
        <v>1.4853E-2</v>
      </c>
      <c r="AO39" s="1252">
        <f>resa!BC25</f>
        <v>4.3545E-2</v>
      </c>
      <c r="AP39" s="1252">
        <f>resb!BC25</f>
        <v>4.3545E-2</v>
      </c>
      <c r="AQ39" s="1252">
        <f>resa!F25</f>
        <v>45.330959</v>
      </c>
      <c r="AR39" s="1252">
        <f>resb!F25</f>
        <v>45.330959</v>
      </c>
      <c r="AS39" s="1252">
        <f>resa!BN25</f>
        <v>255.92620600000001</v>
      </c>
      <c r="AT39" s="1252">
        <f>resb!BN25</f>
        <v>255.92620600000001</v>
      </c>
      <c r="AU39" s="1259">
        <f>resa!AN25</f>
        <v>0.37696200000000002</v>
      </c>
      <c r="AV39" s="1259">
        <f>resb!AN25</f>
        <v>0.37696200000000002</v>
      </c>
      <c r="AW39" s="1259">
        <f>resa!AO25</f>
        <v>0.24706900000000001</v>
      </c>
      <c r="AX39" s="1259">
        <f>resb!AO25</f>
        <v>0.24706900000000001</v>
      </c>
      <c r="AY39" s="1259">
        <f>resa!P25</f>
        <v>0.44058999999999998</v>
      </c>
      <c r="AZ39" s="1259">
        <f>resb!P25</f>
        <v>0.44058999999999998</v>
      </c>
      <c r="BA39" s="1259">
        <f>resa!R25</f>
        <v>0.82202500000000001</v>
      </c>
      <c r="BB39" s="1259">
        <f>resb!R25</f>
        <v>0.82202500000000001</v>
      </c>
      <c r="BC39" s="1259">
        <f>resa!AK25</f>
        <v>0.15477099999999999</v>
      </c>
      <c r="BD39" s="1259">
        <f>resb!AK25</f>
        <v>0.15477099999999999</v>
      </c>
      <c r="BE39" s="1260">
        <f>resa!BA25</f>
        <v>971.91210100000001</v>
      </c>
      <c r="BF39" s="1260">
        <f>resb!BA25</f>
        <v>971.91198699999995</v>
      </c>
      <c r="BG39" s="1259">
        <f>resa!AL25</f>
        <v>0.10041799999999999</v>
      </c>
      <c r="BH39" s="1259">
        <f>resb!AL25</f>
        <v>0.10041799999999999</v>
      </c>
      <c r="BI39" s="1259">
        <f>resa!AM25</f>
        <v>8.4875999999999993E-2</v>
      </c>
      <c r="BJ39" s="1259">
        <f>resb!AM25</f>
        <v>8.4875999999999993E-2</v>
      </c>
      <c r="BK39" s="1260">
        <f>resa!W25</f>
        <v>761.07830899999999</v>
      </c>
      <c r="BL39" s="1260">
        <f>resb!W25</f>
        <v>761.07830899999999</v>
      </c>
      <c r="BM39" s="1260">
        <f>resa!S25</f>
        <v>1</v>
      </c>
      <c r="BN39" s="1260">
        <f>resb!S25</f>
        <v>1</v>
      </c>
      <c r="BO39" s="1260">
        <f>resa!CO25</f>
        <v>304.52523500000001</v>
      </c>
      <c r="BP39" s="1260">
        <f>resb!CO25</f>
        <v>304.52517799999998</v>
      </c>
      <c r="BQ39" s="1260">
        <f>resa!CP25</f>
        <v>961.57123799999999</v>
      </c>
      <c r="BR39" s="1260">
        <f>resb!CP25</f>
        <v>961.57110799999998</v>
      </c>
      <c r="BS39" s="1260">
        <f>resa!AX25</f>
        <v>55.145505</v>
      </c>
      <c r="BT39" s="1260">
        <f>resb!AX25</f>
        <v>55.145505</v>
      </c>
      <c r="BU39" s="1260">
        <f>resa!CV25</f>
        <v>66.630358999999999</v>
      </c>
      <c r="BV39" s="1260">
        <f>resb!CV25</f>
        <v>66.630358999999999</v>
      </c>
      <c r="BW39" s="1260">
        <f>resa!CW25</f>
        <v>1763.087127</v>
      </c>
      <c r="BX39" s="1260">
        <f>resb!CW25</f>
        <v>1763.0870130000001</v>
      </c>
      <c r="BY39" s="1260">
        <f>resa!AX25</f>
        <v>55.145505</v>
      </c>
      <c r="BZ39" s="1260">
        <f>resb!AX25</f>
        <v>55.145505</v>
      </c>
      <c r="CA39" s="1252">
        <f>resa!AU25</f>
        <v>0.138348</v>
      </c>
      <c r="CB39" s="1252">
        <f>resb!AU25</f>
        <v>0.138348</v>
      </c>
      <c r="CC39" s="1252">
        <f>resa!AY25</f>
        <v>6.3355189999999997</v>
      </c>
      <c r="CD39" s="1252">
        <f>resb!AY25</f>
        <v>6.3355189999999997</v>
      </c>
      <c r="CE39" s="1260">
        <f>resa!AX25</f>
        <v>55.145505</v>
      </c>
      <c r="CF39" s="1260">
        <f>resb!AX25</f>
        <v>55.145505</v>
      </c>
      <c r="CG39" s="1252">
        <f>resa!CB25</f>
        <v>35.197327999999999</v>
      </c>
      <c r="CH39" s="1257">
        <f>resb!CB25</f>
        <v>35.197327999999999</v>
      </c>
      <c r="CI39" s="1252">
        <f>resa!BX25</f>
        <v>1.4077299999999999</v>
      </c>
      <c r="CJ39" s="1257">
        <f>resb!BX25</f>
        <v>1.4077299999999999</v>
      </c>
      <c r="CK39" s="1252">
        <f t="shared" si="1"/>
        <v>35.044896936422873</v>
      </c>
      <c r="CL39" s="1252">
        <f t="shared" si="2"/>
        <v>35.044896936422873</v>
      </c>
      <c r="CM39" s="1252">
        <f>resa!CS25</f>
        <v>12.777595</v>
      </c>
      <c r="CN39" s="1257">
        <f>resb!CS25</f>
        <v>12.777595</v>
      </c>
      <c r="CO39" s="1257">
        <f>resa!CT25</f>
        <v>135.56393199999999</v>
      </c>
      <c r="CP39" s="1257">
        <f>resb!CT25</f>
        <v>135.56393199999999</v>
      </c>
      <c r="CQ39" s="1261">
        <f>resa!DD25</f>
        <v>69.788818000000006</v>
      </c>
      <c r="CR39" s="1261">
        <f>resb!DD25</f>
        <v>69.788818000000006</v>
      </c>
      <c r="CS39" s="1261">
        <f>resa!DG25</f>
        <v>79.871786999999998</v>
      </c>
      <c r="CT39" s="1261">
        <f>resb!DG25</f>
        <v>79.871786999999998</v>
      </c>
      <c r="CU39" s="1261">
        <f>resa!DJ25</f>
        <v>259.72867200000002</v>
      </c>
      <c r="CV39" s="1261">
        <f>resb!DJ25</f>
        <v>259.72867200000002</v>
      </c>
      <c r="CW39" s="1261">
        <f>resa!BR25</f>
        <v>276.23350799999997</v>
      </c>
      <c r="CX39" s="1261">
        <f>resb!BR25</f>
        <v>276.23350799999997</v>
      </c>
      <c r="CY39" s="1261">
        <f>resa!BL25</f>
        <v>41.174236999999998</v>
      </c>
      <c r="CZ39" s="1261">
        <f>resb!BL25</f>
        <v>41.174236999999998</v>
      </c>
      <c r="DA39" s="1261">
        <f>resa!EF25</f>
        <v>4.33</v>
      </c>
      <c r="DB39" s="1261">
        <f>resb!EF25</f>
        <v>4.33</v>
      </c>
      <c r="DC39" s="1246"/>
      <c r="DD39" s="1246"/>
      <c r="DE39" s="1246"/>
      <c r="DF39" s="1246"/>
      <c r="DG39" s="1246"/>
      <c r="DH39" s="1246"/>
      <c r="DI39" s="1246"/>
      <c r="DJ39" s="1246"/>
      <c r="DK39" s="1246"/>
      <c r="DL39" s="1246"/>
      <c r="DM39" s="1246"/>
      <c r="DN39" s="1246"/>
      <c r="DV39" s="613"/>
      <c r="DW39" s="613"/>
      <c r="FS39" s="68"/>
      <c r="FT39" s="68"/>
      <c r="IA39"/>
      <c r="IB39"/>
    </row>
    <row r="40" spans="2:236" ht="17.100000000000001" customHeight="1" x14ac:dyDescent="0.25">
      <c r="B40" s="896"/>
      <c r="C40" s="897"/>
      <c r="D40" s="898"/>
      <c r="E40" s="895"/>
      <c r="F40" s="895"/>
      <c r="G40" s="899"/>
      <c r="H40" s="895"/>
      <c r="I40" s="171"/>
      <c r="J40" s="895"/>
      <c r="K40" s="900"/>
      <c r="L40" s="895"/>
      <c r="M40" s="899"/>
      <c r="N40" s="895"/>
      <c r="O40" s="895"/>
      <c r="P40" s="895"/>
      <c r="Q40" s="895"/>
      <c r="R40" s="612"/>
      <c r="S40" s="1248"/>
      <c r="T40" s="1138" t="s">
        <v>911</v>
      </c>
      <c r="U40" s="1246"/>
      <c r="Y40" s="1246"/>
      <c r="Z40" s="1252">
        <v>22</v>
      </c>
      <c r="AA40" s="1258" t="str">
        <f t="shared" si="0"/>
        <v>O</v>
      </c>
      <c r="AB40" s="1138">
        <f>resa!B26</f>
        <v>10</v>
      </c>
      <c r="AC40" s="1252">
        <f>resa!I26</f>
        <v>6.5030000000000004E-2</v>
      </c>
      <c r="AD40" s="1252">
        <f>resb!I26</f>
        <v>6.5030000000000004E-2</v>
      </c>
      <c r="AE40" s="1252">
        <f>resa!D26</f>
        <v>-26.746585</v>
      </c>
      <c r="AF40" s="1252">
        <f>resb!D26</f>
        <v>-26.746585</v>
      </c>
      <c r="AG40" s="1252">
        <f>resa!E26</f>
        <v>657.97183800000005</v>
      </c>
      <c r="AH40" s="1252">
        <f>resb!E26</f>
        <v>657.97183800000005</v>
      </c>
      <c r="AI40" s="1252">
        <f>resa!BO26</f>
        <v>479.59632499999998</v>
      </c>
      <c r="AJ40" s="1252">
        <f>resb!BO26</f>
        <v>479.59632499999998</v>
      </c>
      <c r="AK40" s="1252">
        <f>resa!BP26</f>
        <v>506.34291100000002</v>
      </c>
      <c r="AL40" s="1252">
        <f>resb!BP26</f>
        <v>506.34291100000002</v>
      </c>
      <c r="AM40" s="1252">
        <f>resa!BB26</f>
        <v>1.4775999999999999E-2</v>
      </c>
      <c r="AN40" s="1252">
        <f>resb!BB26</f>
        <v>1.4775999999999999E-2</v>
      </c>
      <c r="AO40" s="1252">
        <f>resa!BC26</f>
        <v>5.0082000000000002E-2</v>
      </c>
      <c r="AP40" s="1252">
        <f>resb!BC26</f>
        <v>5.0082000000000002E-2</v>
      </c>
      <c r="AQ40" s="1252">
        <f>resa!F26</f>
        <v>50.556547999999999</v>
      </c>
      <c r="AR40" s="1252">
        <f>resb!F26</f>
        <v>50.556547999999999</v>
      </c>
      <c r="AS40" s="1252">
        <f>resa!BN26</f>
        <v>230.74553299999999</v>
      </c>
      <c r="AT40" s="1252">
        <f>resb!BN26</f>
        <v>230.74553299999999</v>
      </c>
      <c r="AU40" s="1259">
        <f>resa!AN26</f>
        <v>0.38326500000000002</v>
      </c>
      <c r="AV40" s="1259">
        <f>resb!AN26</f>
        <v>0.38326500000000002</v>
      </c>
      <c r="AW40" s="1259">
        <f>resa!AO26</f>
        <v>0.24820600000000001</v>
      </c>
      <c r="AX40" s="1259">
        <f>resb!AO26</f>
        <v>0.24820600000000001</v>
      </c>
      <c r="AY40" s="1259">
        <f>resa!P26</f>
        <v>0.50483299999999998</v>
      </c>
      <c r="AZ40" s="1259">
        <f>resb!P26</f>
        <v>0.50483299999999998</v>
      </c>
      <c r="BA40" s="1259">
        <f>resa!R26</f>
        <v>0.82829900000000001</v>
      </c>
      <c r="BB40" s="1259">
        <f>resb!R26</f>
        <v>0.82829900000000001</v>
      </c>
      <c r="BC40" s="1259">
        <f>resa!AK26</f>
        <v>8.9339999999999992E-3</v>
      </c>
      <c r="BD40" s="1259">
        <f>resb!AK26</f>
        <v>8.9339999999999992E-3</v>
      </c>
      <c r="BE40" s="1260">
        <f>resa!BA26</f>
        <v>999.36311699999999</v>
      </c>
      <c r="BF40" s="1260">
        <f>resb!BA26</f>
        <v>999.36300500000004</v>
      </c>
      <c r="BG40" s="1259">
        <f>resa!AL26</f>
        <v>0.126722</v>
      </c>
      <c r="BH40" s="1259">
        <f>resb!AL26</f>
        <v>0.126722</v>
      </c>
      <c r="BI40" s="1259">
        <f>resa!AM26</f>
        <v>0.12559000000000001</v>
      </c>
      <c r="BJ40" s="1259">
        <f>resb!AM26</f>
        <v>0.12559000000000001</v>
      </c>
      <c r="BK40" s="1260">
        <f>resa!W26</f>
        <v>759.26575700000001</v>
      </c>
      <c r="BL40" s="1260">
        <f>resb!W26</f>
        <v>759.26575700000001</v>
      </c>
      <c r="BM40" s="1260">
        <f>resa!S26</f>
        <v>1</v>
      </c>
      <c r="BN40" s="1260">
        <f>resb!S26</f>
        <v>1</v>
      </c>
      <c r="BO40" s="1260">
        <f>resa!CO26</f>
        <v>301.82295399999998</v>
      </c>
      <c r="BP40" s="1260">
        <f>resb!CO26</f>
        <v>301.82289300000002</v>
      </c>
      <c r="BQ40" s="1260">
        <f>resa!CP26</f>
        <v>901.43745799999999</v>
      </c>
      <c r="BR40" s="1260">
        <f>resb!CP26</f>
        <v>901.43733399999996</v>
      </c>
      <c r="BS40" s="1260">
        <f>resa!AX26</f>
        <v>61.036610000000003</v>
      </c>
      <c r="BT40" s="1260">
        <f>resb!AX26</f>
        <v>61.036610000000003</v>
      </c>
      <c r="BU40" s="1260">
        <f>resa!CV26</f>
        <v>126.701179</v>
      </c>
      <c r="BV40" s="1260">
        <f>resb!CV26</f>
        <v>126.70117399999999</v>
      </c>
      <c r="BW40" s="1260">
        <f>resa!CW26</f>
        <v>1786.5991770000001</v>
      </c>
      <c r="BX40" s="1260">
        <f>resb!CW26</f>
        <v>1786.599064</v>
      </c>
      <c r="BY40" s="1260">
        <f>resa!AX26</f>
        <v>61.036610000000003</v>
      </c>
      <c r="BZ40" s="1260">
        <f>resb!AX26</f>
        <v>61.036610000000003</v>
      </c>
      <c r="CA40" s="1252">
        <f>resa!AU26</f>
        <v>0.15436800000000001</v>
      </c>
      <c r="CB40" s="1252">
        <f>resb!AU26</f>
        <v>0.15436800000000001</v>
      </c>
      <c r="CC40" s="1252">
        <f>resa!AY26</f>
        <v>6.6016529999999998</v>
      </c>
      <c r="CD40" s="1252">
        <f>resb!AY26</f>
        <v>6.6016529999999998</v>
      </c>
      <c r="CE40" s="1260">
        <f>resa!AX26</f>
        <v>61.036610000000003</v>
      </c>
      <c r="CF40" s="1260">
        <f>resb!AX26</f>
        <v>61.036610000000003</v>
      </c>
      <c r="CG40" s="1252">
        <f>resa!CB26</f>
        <v>36.675848999999999</v>
      </c>
      <c r="CH40" s="1257">
        <f>resb!CB26</f>
        <v>36.675848999999999</v>
      </c>
      <c r="CI40" s="1252">
        <f>resa!BX26</f>
        <v>2.6746660000000002</v>
      </c>
      <c r="CJ40" s="1257">
        <f>resb!BX26</f>
        <v>2.6746660000000002</v>
      </c>
      <c r="CK40" s="1252">
        <f t="shared" si="1"/>
        <v>32.945320572936524</v>
      </c>
      <c r="CL40" s="1252">
        <f t="shared" si="2"/>
        <v>32.945320572936524</v>
      </c>
      <c r="CM40" s="1252">
        <f>resa!CS26</f>
        <v>12.969376</v>
      </c>
      <c r="CN40" s="1257">
        <f>resb!CS26</f>
        <v>12.969376</v>
      </c>
      <c r="CO40" s="1257">
        <f>resa!CT26</f>
        <v>113.31804700000001</v>
      </c>
      <c r="CP40" s="1257">
        <f>resb!CT26</f>
        <v>113.31804700000001</v>
      </c>
      <c r="CQ40" s="1261">
        <f>resa!DD26</f>
        <v>64.651753999999997</v>
      </c>
      <c r="CR40" s="1261">
        <f>resb!DD26</f>
        <v>64.651753999999997</v>
      </c>
      <c r="CS40" s="1261">
        <f>resa!DG26</f>
        <v>75.428016999999997</v>
      </c>
      <c r="CT40" s="1261">
        <f>resb!DG26</f>
        <v>75.428016999999997</v>
      </c>
      <c r="CU40" s="1261">
        <f>resa!DJ26</f>
        <v>233.256169</v>
      </c>
      <c r="CV40" s="1261">
        <f>resb!DJ26</f>
        <v>233.256169</v>
      </c>
      <c r="CW40" s="1261">
        <f>resa!BR26</f>
        <v>235.568342</v>
      </c>
      <c r="CX40" s="1261">
        <f>resb!BR26</f>
        <v>235.568342</v>
      </c>
      <c r="CY40" s="1261">
        <f>resa!BL26</f>
        <v>47.563509000000003</v>
      </c>
      <c r="CZ40" s="1261">
        <f>resb!BL26</f>
        <v>47.563509000000003</v>
      </c>
      <c r="DA40" s="1261">
        <f>resa!EF26</f>
        <v>5.3940000000000001</v>
      </c>
      <c r="DB40" s="1261">
        <f>resb!EF26</f>
        <v>5.3940000000000001</v>
      </c>
      <c r="DC40" s="1246"/>
      <c r="DD40" s="1246"/>
      <c r="DE40" s="1246"/>
      <c r="DF40" s="1246"/>
      <c r="DG40" s="1246"/>
      <c r="DH40" s="1246"/>
      <c r="DI40" s="1246"/>
      <c r="DJ40" s="1246"/>
      <c r="DK40" s="1246"/>
      <c r="DL40" s="1246"/>
      <c r="DM40" s="1246"/>
      <c r="DN40" s="1246"/>
      <c r="DV40" s="613"/>
      <c r="DW40" s="613"/>
      <c r="FS40" s="68"/>
      <c r="FT40" s="68"/>
      <c r="IA40"/>
      <c r="IB40"/>
    </row>
    <row r="41" spans="2:236" ht="17.100000000000001" customHeight="1" x14ac:dyDescent="0.25">
      <c r="B41" s="896"/>
      <c r="C41" s="897"/>
      <c r="D41" s="898"/>
      <c r="E41" s="895"/>
      <c r="F41" s="895"/>
      <c r="G41" s="899"/>
      <c r="H41" s="895"/>
      <c r="I41" s="171"/>
      <c r="J41" s="895"/>
      <c r="K41" s="900"/>
      <c r="L41" s="895"/>
      <c r="M41" s="899"/>
      <c r="N41" s="895"/>
      <c r="O41" s="895"/>
      <c r="P41" s="895"/>
      <c r="Q41" s="895"/>
      <c r="R41" s="612"/>
      <c r="Y41" s="1246"/>
      <c r="Z41" s="1252">
        <v>23</v>
      </c>
      <c r="AA41" s="1258" t="str">
        <f t="shared" si="0"/>
        <v>N</v>
      </c>
      <c r="AB41" s="1138">
        <f>resa!B27</f>
        <v>11</v>
      </c>
      <c r="AC41" s="1252">
        <f>resa!I27</f>
        <v>3.6699000000000002E-2</v>
      </c>
      <c r="AD41" s="1252">
        <f>resb!I27</f>
        <v>3.6699000000000002E-2</v>
      </c>
      <c r="AE41" s="1252">
        <f>resa!D27</f>
        <v>35.795855000000003</v>
      </c>
      <c r="AF41" s="1252">
        <f>resb!D27</f>
        <v>35.795855000000003</v>
      </c>
      <c r="AG41" s="1252">
        <f>resa!E27</f>
        <v>693.76769300000001</v>
      </c>
      <c r="AH41" s="1252">
        <f>resb!E27</f>
        <v>693.76769300000001</v>
      </c>
      <c r="AI41" s="1252">
        <f>resa!BO27</f>
        <v>499.13492300000001</v>
      </c>
      <c r="AJ41" s="1252">
        <f>resb!BO27</f>
        <v>499.13492300000001</v>
      </c>
      <c r="AK41" s="1252">
        <f>resa!BP27</f>
        <v>463.33906899999999</v>
      </c>
      <c r="AL41" s="1252">
        <f>resb!BP27</f>
        <v>463.33906899999999</v>
      </c>
      <c r="AM41" s="1252">
        <f>resa!BB27</f>
        <v>1.4527999999999999E-2</v>
      </c>
      <c r="AN41" s="1252">
        <f>resb!BB27</f>
        <v>1.4527999999999999E-2</v>
      </c>
      <c r="AO41" s="1252">
        <f>resa!BC27</f>
        <v>2.1999999999999999E-2</v>
      </c>
      <c r="AP41" s="1252">
        <f>resb!BC27</f>
        <v>2.1999999999999999E-2</v>
      </c>
      <c r="AQ41" s="1252">
        <f>resa!F27</f>
        <v>57.357067999999998</v>
      </c>
      <c r="AR41" s="1252">
        <f>resb!F27</f>
        <v>57.357067999999998</v>
      </c>
      <c r="AS41" s="1252">
        <f>resa!BN27</f>
        <v>217.518394</v>
      </c>
      <c r="AT41" s="1252">
        <f>resb!BN27</f>
        <v>217.518394</v>
      </c>
      <c r="AU41" s="1259">
        <f>resa!AN27</f>
        <v>0.37710900000000003</v>
      </c>
      <c r="AV41" s="1259">
        <f>resb!AN27</f>
        <v>0.37710900000000003</v>
      </c>
      <c r="AW41" s="1259">
        <f>resa!AO27</f>
        <v>0.24995600000000001</v>
      </c>
      <c r="AX41" s="1259">
        <f>resb!AO27</f>
        <v>0.24995600000000001</v>
      </c>
      <c r="AY41" s="1259">
        <f>resa!P27</f>
        <v>0.53859199999999996</v>
      </c>
      <c r="AZ41" s="1259">
        <f>resb!P27</f>
        <v>0.53859199999999996</v>
      </c>
      <c r="BA41" s="1259">
        <f>resa!R27</f>
        <v>0.82918800000000004</v>
      </c>
      <c r="BB41" s="1259">
        <f>resb!R27</f>
        <v>0.82918800000000004</v>
      </c>
      <c r="BC41" s="1259">
        <f>resa!AK27</f>
        <v>6.3900000000000003E-4</v>
      </c>
      <c r="BD41" s="1259">
        <f>resb!AK27</f>
        <v>6.3900000000000003E-4</v>
      </c>
      <c r="BE41" s="1260">
        <f>resa!BA27</f>
        <v>1067.177445</v>
      </c>
      <c r="BF41" s="1260">
        <f>resb!BA27</f>
        <v>1067.177324</v>
      </c>
      <c r="BG41" s="1259">
        <f>resa!AL27</f>
        <v>0.17102999999999999</v>
      </c>
      <c r="BH41" s="1259">
        <f>resb!AL27</f>
        <v>0.17102999999999999</v>
      </c>
      <c r="BI41" s="1259">
        <f>resa!AM27</f>
        <v>0.17091999999999999</v>
      </c>
      <c r="BJ41" s="1259">
        <f>resb!AM27</f>
        <v>0.17091999999999999</v>
      </c>
      <c r="BK41" s="1260">
        <f>resa!W27</f>
        <v>728.52298599999995</v>
      </c>
      <c r="BL41" s="1260">
        <f>resb!W27</f>
        <v>728.52298599999995</v>
      </c>
      <c r="BM41" s="1260">
        <f>resa!S27</f>
        <v>1</v>
      </c>
      <c r="BN41" s="1260">
        <f>resb!S27</f>
        <v>1</v>
      </c>
      <c r="BO41" s="1260">
        <f>resa!CO27</f>
        <v>336.24433299999998</v>
      </c>
      <c r="BP41" s="1260">
        <f>resb!CO27</f>
        <v>336.24426399999999</v>
      </c>
      <c r="BQ41" s="1260">
        <f>resa!CP27</f>
        <v>835.03737599999999</v>
      </c>
      <c r="BR41" s="1260">
        <f>resb!CP27</f>
        <v>835.03725799999995</v>
      </c>
      <c r="BS41" s="1260">
        <f>resa!AX27</f>
        <v>69.172608999999994</v>
      </c>
      <c r="BT41" s="1260">
        <f>resb!AX27</f>
        <v>69.172608999999994</v>
      </c>
      <c r="BU41" s="1260">
        <f>resa!CV27</f>
        <v>190.49592799999999</v>
      </c>
      <c r="BV41" s="1260">
        <f>resb!CV27</f>
        <v>190.49591799999999</v>
      </c>
      <c r="BW41" s="1260">
        <f>resa!CW27</f>
        <v>1850.3259949999999</v>
      </c>
      <c r="BX41" s="1260">
        <f>resb!CW27</f>
        <v>1850.3258740000001</v>
      </c>
      <c r="BY41" s="1260">
        <f>resa!AX27</f>
        <v>69.172608999999994</v>
      </c>
      <c r="BZ41" s="1260">
        <f>resb!AX27</f>
        <v>69.172608999999994</v>
      </c>
      <c r="CA41" s="1252">
        <f>resa!AU27</f>
        <v>0.122266</v>
      </c>
      <c r="CB41" s="1252">
        <f>resb!AU27</f>
        <v>0.122266</v>
      </c>
      <c r="CC41" s="1252">
        <f>resa!AY27</f>
        <v>7.0292089999999998</v>
      </c>
      <c r="CD41" s="1252">
        <f>resb!AY27</f>
        <v>7.0292089999999998</v>
      </c>
      <c r="CE41" s="1260">
        <f>resa!AX27</f>
        <v>69.172608999999994</v>
      </c>
      <c r="CF41" s="1260">
        <f>resb!AX27</f>
        <v>69.172608999999994</v>
      </c>
      <c r="CG41" s="1252">
        <f>resa!CB27</f>
        <v>39.051163000000003</v>
      </c>
      <c r="CH41" s="1257">
        <f>resb!CB27</f>
        <v>39.051163000000003</v>
      </c>
      <c r="CI41" s="1252">
        <f>resa!BX27</f>
        <v>3.8888210000000001</v>
      </c>
      <c r="CJ41" s="1257">
        <f>resb!BX27</f>
        <v>3.8888210000000001</v>
      </c>
      <c r="CK41" s="1252">
        <f t="shared" si="1"/>
        <v>26.57286586444944</v>
      </c>
      <c r="CL41" s="1252">
        <f t="shared" si="2"/>
        <v>26.57286586444944</v>
      </c>
      <c r="CM41" s="1252">
        <f>resa!CS27</f>
        <v>13.095912</v>
      </c>
      <c r="CN41" s="1257">
        <f>resb!CS27</f>
        <v>13.095912</v>
      </c>
      <c r="CO41" s="1257">
        <f>resa!CT27</f>
        <v>109.279622</v>
      </c>
      <c r="CP41" s="1257">
        <f>resb!CT27</f>
        <v>109.279622</v>
      </c>
      <c r="CQ41" s="1261">
        <f>resa!DD27</f>
        <v>60.829858999999999</v>
      </c>
      <c r="CR41" s="1261">
        <f>resb!DD27</f>
        <v>60.829858999999999</v>
      </c>
      <c r="CS41" s="1261">
        <f>resa!DG27</f>
        <v>75.632159000000001</v>
      </c>
      <c r="CT41" s="1261">
        <f>resb!DG27</f>
        <v>75.632159000000001</v>
      </c>
      <c r="CU41" s="1261">
        <f>resa!DJ27</f>
        <v>244.256407</v>
      </c>
      <c r="CV41" s="1261">
        <f>resb!DJ27</f>
        <v>244.256407</v>
      </c>
      <c r="CW41" s="1261">
        <f>resa!BR27</f>
        <v>212.10634300000001</v>
      </c>
      <c r="CX41" s="1261">
        <f>resb!BR27</f>
        <v>212.10634300000001</v>
      </c>
      <c r="CY41" s="1261">
        <f>resa!BL27</f>
        <v>53.465242000000003</v>
      </c>
      <c r="CZ41" s="1261">
        <f>resb!BL27</f>
        <v>53.465242000000003</v>
      </c>
      <c r="DA41" s="1261">
        <f>resa!EF27</f>
        <v>6.67</v>
      </c>
      <c r="DB41" s="1261">
        <f>resb!EF27</f>
        <v>6.67</v>
      </c>
      <c r="DC41" s="1246"/>
      <c r="DD41" s="1246"/>
      <c r="DE41" s="1246"/>
      <c r="DF41" s="1246"/>
      <c r="DG41" s="1246"/>
      <c r="DH41" s="1246"/>
      <c r="DI41" s="1246"/>
      <c r="DJ41" s="1246"/>
      <c r="DK41" s="1246"/>
      <c r="DL41" s="1246"/>
      <c r="DM41" s="1246"/>
      <c r="DN41" s="1246"/>
      <c r="DV41" s="613"/>
      <c r="DW41" s="613"/>
      <c r="FS41" s="68"/>
      <c r="FT41" s="68"/>
      <c r="IA41"/>
      <c r="IB41"/>
    </row>
    <row r="42" spans="2:236" ht="17.100000000000001" customHeight="1" x14ac:dyDescent="0.25">
      <c r="B42" s="896"/>
      <c r="C42" s="897"/>
      <c r="D42" s="898"/>
      <c r="E42" s="895"/>
      <c r="F42" s="895"/>
      <c r="G42" s="899"/>
      <c r="H42" s="895"/>
      <c r="I42" s="171"/>
      <c r="J42" s="895"/>
      <c r="K42" s="900"/>
      <c r="L42" s="895"/>
      <c r="M42" s="899"/>
      <c r="N42" s="895"/>
      <c r="O42" s="895"/>
      <c r="P42" s="895"/>
      <c r="Q42" s="895"/>
      <c r="R42" s="612"/>
      <c r="T42" s="813"/>
      <c r="Y42" s="1246"/>
      <c r="Z42" s="1252">
        <v>24</v>
      </c>
      <c r="AA42" s="1258" t="str">
        <f t="shared" si="0"/>
        <v>D</v>
      </c>
      <c r="AB42" s="1138">
        <f>resa!B28</f>
        <v>12</v>
      </c>
      <c r="AC42" s="1252">
        <f>resa!I28</f>
        <v>2.7102999999999999E-2</v>
      </c>
      <c r="AD42" s="1252">
        <f>resb!I28</f>
        <v>2.7102999999999999E-2</v>
      </c>
      <c r="AE42" s="1252">
        <f>resa!D28</f>
        <v>78.720174</v>
      </c>
      <c r="AF42" s="1252">
        <f>resb!D28</f>
        <v>78.720174</v>
      </c>
      <c r="AG42" s="1252">
        <f>resa!E28</f>
        <v>772.48786700000005</v>
      </c>
      <c r="AH42" s="1252">
        <f>resb!E28</f>
        <v>772.48786700000005</v>
      </c>
      <c r="AI42" s="1252">
        <f>resa!BO28</f>
        <v>534.52231500000005</v>
      </c>
      <c r="AJ42" s="1252">
        <f>resb!BO28</f>
        <v>534.52231500000005</v>
      </c>
      <c r="AK42" s="1252">
        <f>resa!BP28</f>
        <v>455.80214100000001</v>
      </c>
      <c r="AL42" s="1252">
        <f>resb!BP28</f>
        <v>455.80214100000001</v>
      </c>
      <c r="AM42" s="1252">
        <f>resa!BB28</f>
        <v>1.4432E-2</v>
      </c>
      <c r="AN42" s="1252">
        <f>resb!BB28</f>
        <v>1.4432E-2</v>
      </c>
      <c r="AO42" s="1252">
        <f>resa!BC28</f>
        <v>1.2520999999999999E-2</v>
      </c>
      <c r="AP42" s="1252">
        <f>resb!BC28</f>
        <v>1.2520999999999999E-2</v>
      </c>
      <c r="AQ42" s="1252">
        <f>resa!F28</f>
        <v>63.484197000000002</v>
      </c>
      <c r="AR42" s="1252">
        <f>resb!F28</f>
        <v>63.484197000000002</v>
      </c>
      <c r="AS42" s="1252">
        <f>resa!BN28</f>
        <v>202.78969000000001</v>
      </c>
      <c r="AT42" s="1252">
        <f>resb!BN28</f>
        <v>202.78969000000001</v>
      </c>
      <c r="AU42" s="1259">
        <f>resa!AN28</f>
        <v>0.36758999999999997</v>
      </c>
      <c r="AV42" s="1259">
        <f>resb!AN28</f>
        <v>0.36758999999999997</v>
      </c>
      <c r="AW42" s="1259">
        <f>resa!AO28</f>
        <v>0.24974099999999999</v>
      </c>
      <c r="AX42" s="1259">
        <f>resb!AO28</f>
        <v>0.24974099999999999</v>
      </c>
      <c r="AY42" s="1259">
        <f>resa!P28</f>
        <v>0.53347599999999995</v>
      </c>
      <c r="AZ42" s="1259">
        <f>resb!P28</f>
        <v>0.53347599999999995</v>
      </c>
      <c r="BA42" s="1259">
        <f>resa!R28</f>
        <v>0.84973900000000002</v>
      </c>
      <c r="BB42" s="1259">
        <f>resb!R28</f>
        <v>0.84973900000000002</v>
      </c>
      <c r="BC42" s="1259">
        <f>resa!AK28</f>
        <v>4.6299999999999998E-4</v>
      </c>
      <c r="BD42" s="1259">
        <f>resb!AK28</f>
        <v>4.6299999999999998E-4</v>
      </c>
      <c r="BE42" s="1260">
        <f>resa!BA28</f>
        <v>1133.5445769999999</v>
      </c>
      <c r="BF42" s="1260">
        <f>resb!BA28</f>
        <v>1133.544445</v>
      </c>
      <c r="BG42" s="1259">
        <f>resa!AL28</f>
        <v>0.18984999999999999</v>
      </c>
      <c r="BH42" s="1259">
        <f>resb!AL28</f>
        <v>0.18984999999999999</v>
      </c>
      <c r="BI42" s="1259">
        <f>resa!AM28</f>
        <v>0.18976199999999999</v>
      </c>
      <c r="BJ42" s="1259">
        <f>resb!AM28</f>
        <v>0.18976199999999999</v>
      </c>
      <c r="BK42" s="1260">
        <f>resa!W28</f>
        <v>702.20629099999996</v>
      </c>
      <c r="BL42" s="1260">
        <f>resb!W28</f>
        <v>702.20629099999996</v>
      </c>
      <c r="BM42" s="1260">
        <f>resa!S28</f>
        <v>1</v>
      </c>
      <c r="BN42" s="1260">
        <f>resb!S28</f>
        <v>1</v>
      </c>
      <c r="BO42" s="1260">
        <f>resa!CO28</f>
        <v>428.71640300000001</v>
      </c>
      <c r="BP42" s="1260">
        <f>resb!CO28</f>
        <v>428.71631500000001</v>
      </c>
      <c r="BQ42" s="1260">
        <f>resa!CP28</f>
        <v>790.00267899999994</v>
      </c>
      <c r="BR42" s="1260">
        <f>resb!CP28</f>
        <v>790.00255900000002</v>
      </c>
      <c r="BS42" s="1260">
        <f>resa!AX28</f>
        <v>74.710227000000003</v>
      </c>
      <c r="BT42" s="1260">
        <f>resb!AX28</f>
        <v>74.710227000000003</v>
      </c>
      <c r="BU42" s="1260">
        <f>resa!CV28</f>
        <v>221.677572</v>
      </c>
      <c r="BV42" s="1260">
        <f>resb!CV28</f>
        <v>221.67755600000001</v>
      </c>
      <c r="BW42" s="1260">
        <f>resa!CW28</f>
        <v>1914.8106949999999</v>
      </c>
      <c r="BX42" s="1260">
        <f>resb!CW28</f>
        <v>1914.810563</v>
      </c>
      <c r="BY42" s="1260">
        <f>resa!AX28</f>
        <v>74.710227000000003</v>
      </c>
      <c r="BZ42" s="1260">
        <f>resb!AX28</f>
        <v>74.710227000000003</v>
      </c>
      <c r="CA42" s="1252">
        <f>resa!AU28</f>
        <v>0.11022700000000001</v>
      </c>
      <c r="CB42" s="1252">
        <f>resb!AU28</f>
        <v>0.11022700000000001</v>
      </c>
      <c r="CC42" s="1252">
        <f>resa!AY28</f>
        <v>7.5211949999999996</v>
      </c>
      <c r="CD42" s="1252">
        <f>resb!AY28</f>
        <v>7.5211949999999996</v>
      </c>
      <c r="CE42" s="1260">
        <f>resa!AX28</f>
        <v>74.710227000000003</v>
      </c>
      <c r="CF42" s="1260">
        <f>resb!AX28</f>
        <v>74.710227000000003</v>
      </c>
      <c r="CG42" s="1252">
        <f>resa!CB28</f>
        <v>41.784418000000002</v>
      </c>
      <c r="CH42" s="1257">
        <f>resb!CB28</f>
        <v>41.784418000000002</v>
      </c>
      <c r="CI42" s="1252">
        <f>resa!BX28</f>
        <v>4.0968859999999996</v>
      </c>
      <c r="CJ42" s="1257">
        <f>resb!BX28</f>
        <v>4.0968859999999996</v>
      </c>
      <c r="CK42" s="1252">
        <f t="shared" si="1"/>
        <v>23.617675246428902</v>
      </c>
      <c r="CL42" s="1252">
        <f t="shared" si="2"/>
        <v>23.617675246428902</v>
      </c>
      <c r="CM42" s="1252">
        <f>resa!CS28</f>
        <v>13.363412</v>
      </c>
      <c r="CN42" s="1257">
        <f>resb!CS28</f>
        <v>13.363412</v>
      </c>
      <c r="CO42" s="1257">
        <f>resa!CT28</f>
        <v>114.69672</v>
      </c>
      <c r="CP42" s="1257">
        <f>resb!CT28</f>
        <v>114.69672</v>
      </c>
      <c r="CQ42" s="1261">
        <f>resa!DD28</f>
        <v>60.81156</v>
      </c>
      <c r="CR42" s="1261">
        <f>resb!DD28</f>
        <v>60.81156</v>
      </c>
      <c r="CS42" s="1261">
        <f>resa!DG28</f>
        <v>77.415211999999997</v>
      </c>
      <c r="CT42" s="1261">
        <f>resb!DG28</f>
        <v>77.415211999999997</v>
      </c>
      <c r="CU42" s="1261">
        <f>resa!DJ28</f>
        <v>246.15554599999999</v>
      </c>
      <c r="CV42" s="1261">
        <f>resb!DJ28</f>
        <v>246.15554599999999</v>
      </c>
      <c r="CW42" s="1261">
        <f>resa!BR28</f>
        <v>218.78899000000001</v>
      </c>
      <c r="CX42" s="1261">
        <f>resb!BR28</f>
        <v>218.78899000000001</v>
      </c>
      <c r="CY42" s="1261">
        <f>resa!BL28</f>
        <v>54.480412000000001</v>
      </c>
      <c r="CZ42" s="1261">
        <f>resb!BL28</f>
        <v>54.480412000000001</v>
      </c>
      <c r="DA42" s="1261">
        <f>resa!EF28</f>
        <v>7.7859999999999996</v>
      </c>
      <c r="DB42" s="1261">
        <f>resb!EF28</f>
        <v>7.7859999999999996</v>
      </c>
      <c r="DC42" s="1246"/>
      <c r="DD42" s="1246"/>
      <c r="DE42" s="1246"/>
      <c r="DF42" s="1246"/>
      <c r="DG42" s="1246"/>
      <c r="DH42" s="1246"/>
      <c r="DI42" s="1246"/>
      <c r="DJ42" s="1246"/>
      <c r="DK42" s="1246"/>
      <c r="DL42" s="1246"/>
      <c r="DM42" s="1246"/>
      <c r="DN42" s="1246"/>
      <c r="DV42" s="613"/>
      <c r="DW42" s="613"/>
      <c r="FS42" s="68"/>
      <c r="FT42" s="68"/>
      <c r="IA42"/>
      <c r="IB42"/>
    </row>
    <row r="43" spans="2:236" ht="17.100000000000001" customHeight="1" x14ac:dyDescent="0.25">
      <c r="B43" s="896"/>
      <c r="C43" s="897"/>
      <c r="D43" s="898"/>
      <c r="E43" s="895"/>
      <c r="F43" s="895"/>
      <c r="G43" s="899"/>
      <c r="H43" s="895"/>
      <c r="I43" s="171"/>
      <c r="J43" s="895"/>
      <c r="K43" s="900"/>
      <c r="L43" s="895"/>
      <c r="M43" s="899"/>
      <c r="N43" s="895"/>
      <c r="O43" s="895"/>
      <c r="P43" s="895"/>
      <c r="Q43" s="895"/>
      <c r="R43" s="612"/>
      <c r="Y43" s="1246"/>
      <c r="Z43" s="1252">
        <v>25</v>
      </c>
      <c r="AA43" s="1258" t="str">
        <f t="shared" si="0"/>
        <v>J</v>
      </c>
      <c r="AB43" s="1138">
        <f>resa!B29</f>
        <v>1</v>
      </c>
      <c r="AC43" s="1252">
        <f>resa!I29</f>
        <v>2.477E-2</v>
      </c>
      <c r="AD43" s="1252">
        <f>resb!I29</f>
        <v>2.477E-2</v>
      </c>
      <c r="AE43" s="1252">
        <f>resa!D29</f>
        <v>101.71506100000001</v>
      </c>
      <c r="AF43" s="1252">
        <f>resb!D29</f>
        <v>101.71506100000001</v>
      </c>
      <c r="AG43" s="1252">
        <f>resa!E29</f>
        <v>874.20292800000004</v>
      </c>
      <c r="AH43" s="1252">
        <f>resb!E29</f>
        <v>874.20292800000004</v>
      </c>
      <c r="AI43" s="1252">
        <f>resa!BO29</f>
        <v>560.47123699999997</v>
      </c>
      <c r="AJ43" s="1252">
        <f>resb!BO29</f>
        <v>560.47123699999997</v>
      </c>
      <c r="AK43" s="1252">
        <f>resa!BP29</f>
        <v>458.75617599999998</v>
      </c>
      <c r="AL43" s="1252">
        <f>resb!BP29</f>
        <v>458.75617599999998</v>
      </c>
      <c r="AM43" s="1252">
        <f>resa!BB29</f>
        <v>1.4500000000000001E-2</v>
      </c>
      <c r="AN43" s="1252">
        <f>resb!BB29</f>
        <v>1.4500000000000001E-2</v>
      </c>
      <c r="AO43" s="1252">
        <f>resa!BC29</f>
        <v>1.0159E-2</v>
      </c>
      <c r="AP43" s="1252">
        <f>resb!BC29</f>
        <v>1.0159E-2</v>
      </c>
      <c r="AQ43" s="1252">
        <f>resa!F29</f>
        <v>67.150414999999995</v>
      </c>
      <c r="AR43" s="1252">
        <f>resb!F29</f>
        <v>67.150414999999995</v>
      </c>
      <c r="AS43" s="1252">
        <f>resa!BN29</f>
        <v>183.79576299999999</v>
      </c>
      <c r="AT43" s="1252">
        <f>resb!BN29</f>
        <v>183.79576299999999</v>
      </c>
      <c r="AU43" s="1259">
        <f>resa!AN29</f>
        <v>0.35771500000000001</v>
      </c>
      <c r="AV43" s="1259">
        <f>resb!AN29</f>
        <v>0.35771500000000001</v>
      </c>
      <c r="AW43" s="1259">
        <f>resa!AO29</f>
        <v>0.24982699999999999</v>
      </c>
      <c r="AX43" s="1259">
        <f>resb!AO29</f>
        <v>0.24982699999999999</v>
      </c>
      <c r="AY43" s="1259">
        <f>resa!P29</f>
        <v>0.51920699999999997</v>
      </c>
      <c r="AZ43" s="1259">
        <f>resb!P29</f>
        <v>0.51920699999999997</v>
      </c>
      <c r="BA43" s="1259">
        <f>resa!R29</f>
        <v>0.888791</v>
      </c>
      <c r="BB43" s="1259">
        <f>resb!R29</f>
        <v>0.888791</v>
      </c>
      <c r="BC43" s="1259">
        <f>resa!AK29</f>
        <v>5.1599999999999997E-4</v>
      </c>
      <c r="BD43" s="1259">
        <f>resb!AK29</f>
        <v>5.1599999999999997E-4</v>
      </c>
      <c r="BE43" s="1260">
        <f>resa!BA29</f>
        <v>1185.3785210000001</v>
      </c>
      <c r="BF43" s="1260">
        <f>resb!BA29</f>
        <v>1185.378459</v>
      </c>
      <c r="BG43" s="1259">
        <f>resa!AL29</f>
        <v>0.18829199999999999</v>
      </c>
      <c r="BH43" s="1259">
        <f>resb!AL29</f>
        <v>0.18829199999999999</v>
      </c>
      <c r="BI43" s="1259">
        <f>resa!AM29</f>
        <v>0.188195</v>
      </c>
      <c r="BJ43" s="1259">
        <f>resb!AM29</f>
        <v>0.188195</v>
      </c>
      <c r="BK43" s="1260">
        <f>resa!W29</f>
        <v>696.98350800000003</v>
      </c>
      <c r="BL43" s="1260">
        <f>resb!W29</f>
        <v>696.98350800000003</v>
      </c>
      <c r="BM43" s="1260">
        <f>resa!S29</f>
        <v>1</v>
      </c>
      <c r="BN43" s="1260">
        <f>resb!S29</f>
        <v>1</v>
      </c>
      <c r="BO43" s="1260">
        <f>resa!CO29</f>
        <v>535.26042099999995</v>
      </c>
      <c r="BP43" s="1260">
        <f>resb!CO29</f>
        <v>535.260357</v>
      </c>
      <c r="BQ43" s="1260">
        <f>resa!CP29</f>
        <v>773.64601900000002</v>
      </c>
      <c r="BR43" s="1260">
        <f>resb!CP29</f>
        <v>773.64595599999996</v>
      </c>
      <c r="BS43" s="1260">
        <f>resa!AX29</f>
        <v>75.552525000000003</v>
      </c>
      <c r="BT43" s="1260">
        <f>resb!AX29</f>
        <v>75.552525000000003</v>
      </c>
      <c r="BU43" s="1260">
        <f>resa!CV29</f>
        <v>217.99798200000001</v>
      </c>
      <c r="BV43" s="1260">
        <f>resb!CV29</f>
        <v>217.99796499999999</v>
      </c>
      <c r="BW43" s="1260">
        <f>resa!CW29</f>
        <v>1966.035529</v>
      </c>
      <c r="BX43" s="1260">
        <f>resb!CW29</f>
        <v>1966.0354669999999</v>
      </c>
      <c r="BY43" s="1260">
        <f>resa!AX29</f>
        <v>75.552525000000003</v>
      </c>
      <c r="BZ43" s="1260">
        <f>resb!AX29</f>
        <v>75.552525000000003</v>
      </c>
      <c r="CA43" s="1252">
        <f>resa!AU29</f>
        <v>0.10942300000000001</v>
      </c>
      <c r="CB43" s="1252">
        <f>resb!AU29</f>
        <v>0.10942300000000001</v>
      </c>
      <c r="CC43" s="1252">
        <f>resa!AY29</f>
        <v>7.940105</v>
      </c>
      <c r="CD43" s="1252">
        <f>resb!AY29</f>
        <v>7.940105</v>
      </c>
      <c r="CE43" s="1260">
        <f>resa!AX29</f>
        <v>75.552525000000003</v>
      </c>
      <c r="CF43" s="1260">
        <f>resb!AX29</f>
        <v>75.552525000000003</v>
      </c>
      <c r="CG43" s="1252">
        <f>resa!CB29</f>
        <v>44.111694999999997</v>
      </c>
      <c r="CH43" s="1257">
        <f>resb!CB29</f>
        <v>44.111694999999997</v>
      </c>
      <c r="CI43" s="1252">
        <f>resa!BX29</f>
        <v>3.8560270000000001</v>
      </c>
      <c r="CJ43" s="1257">
        <f>resb!BX29</f>
        <v>3.8560270000000001</v>
      </c>
      <c r="CK43" s="1252">
        <f t="shared" si="1"/>
        <v>22.472926912232079</v>
      </c>
      <c r="CL43" s="1252">
        <f t="shared" si="2"/>
        <v>22.472926912232079</v>
      </c>
      <c r="CM43" s="1252">
        <f>resa!CS29</f>
        <v>13.632600999999999</v>
      </c>
      <c r="CN43" s="1257">
        <f>resb!CS29</f>
        <v>13.632600999999999</v>
      </c>
      <c r="CO43" s="1257">
        <f>resa!CT29</f>
        <v>120.449946</v>
      </c>
      <c r="CP43" s="1257">
        <f>resb!CT29</f>
        <v>120.449946</v>
      </c>
      <c r="CQ43" s="1261">
        <f>resa!DD29</f>
        <v>60.847465999999997</v>
      </c>
      <c r="CR43" s="1261">
        <f>resb!DD29</f>
        <v>60.847465999999997</v>
      </c>
      <c r="CS43" s="1261">
        <f>resa!DG29</f>
        <v>77.487262000000001</v>
      </c>
      <c r="CT43" s="1261">
        <f>resb!DG29</f>
        <v>77.487262000000001</v>
      </c>
      <c r="CU43" s="1261">
        <f>resa!DJ29</f>
        <v>248.30535499999999</v>
      </c>
      <c r="CV43" s="1261">
        <f>resb!DJ29</f>
        <v>248.30535499999999</v>
      </c>
      <c r="CW43" s="1261">
        <f>resa!BR29</f>
        <v>241.81970899999999</v>
      </c>
      <c r="CX43" s="1261">
        <f>resb!BR29</f>
        <v>241.81970899999999</v>
      </c>
      <c r="CY43" s="1261">
        <f>resa!BL29</f>
        <v>53.676920000000003</v>
      </c>
      <c r="CZ43" s="1261">
        <f>resb!BL29</f>
        <v>53.676920000000003</v>
      </c>
      <c r="DA43" s="1261">
        <f>resa!EF29</f>
        <v>8.43</v>
      </c>
      <c r="DB43" s="1261">
        <f>resb!EF29</f>
        <v>8.43</v>
      </c>
      <c r="DC43" s="1246"/>
      <c r="DD43" s="1246"/>
      <c r="DE43" s="1246"/>
      <c r="DF43" s="1246"/>
      <c r="DG43" s="1246"/>
      <c r="DH43" s="1246"/>
      <c r="DI43" s="1246"/>
      <c r="DJ43" s="1246"/>
      <c r="DK43" s="1246"/>
      <c r="DL43" s="1246"/>
      <c r="DM43" s="1246"/>
      <c r="DN43" s="1246"/>
      <c r="DV43" s="613"/>
      <c r="DW43" s="613"/>
      <c r="FS43" s="68"/>
      <c r="FT43" s="68"/>
      <c r="IA43"/>
      <c r="IB43"/>
    </row>
    <row r="44" spans="2:236" ht="17.100000000000001" customHeight="1" x14ac:dyDescent="0.25">
      <c r="B44" s="896"/>
      <c r="C44" s="897"/>
      <c r="D44" s="898"/>
      <c r="E44" s="895"/>
      <c r="F44" s="895"/>
      <c r="G44" s="899"/>
      <c r="H44" s="895"/>
      <c r="I44" s="171"/>
      <c r="J44" s="895"/>
      <c r="K44" s="900"/>
      <c r="L44" s="895"/>
      <c r="M44" s="899"/>
      <c r="N44" s="895"/>
      <c r="O44" s="895"/>
      <c r="P44" s="895"/>
      <c r="Q44" s="895"/>
      <c r="R44" s="612"/>
      <c r="Y44" s="1246"/>
      <c r="Z44" s="1252">
        <v>26</v>
      </c>
      <c r="AA44" s="1258" t="str">
        <f t="shared" si="0"/>
        <v>F</v>
      </c>
      <c r="AB44" s="1138">
        <f>resa!B30</f>
        <v>2</v>
      </c>
      <c r="AC44" s="1252">
        <f>resa!I30</f>
        <v>2.4053000000000001E-2</v>
      </c>
      <c r="AD44" s="1252">
        <f>resb!I30</f>
        <v>2.4053000000000001E-2</v>
      </c>
      <c r="AE44" s="1252">
        <f>resa!D30</f>
        <v>105.902434</v>
      </c>
      <c r="AF44" s="1252">
        <f>resb!D30</f>
        <v>105.902434</v>
      </c>
      <c r="AG44" s="1252">
        <f>resa!E30</f>
        <v>980.10536200000001</v>
      </c>
      <c r="AH44" s="1252">
        <f>resb!E30</f>
        <v>980.10536200000001</v>
      </c>
      <c r="AI44" s="1252">
        <f>resa!BO30</f>
        <v>568.06868599999996</v>
      </c>
      <c r="AJ44" s="1252">
        <f>resb!BO30</f>
        <v>568.06868599999996</v>
      </c>
      <c r="AK44" s="1252">
        <f>resa!BP30</f>
        <v>462.16625199999999</v>
      </c>
      <c r="AL44" s="1252">
        <f>resb!BP30</f>
        <v>462.16625199999999</v>
      </c>
      <c r="AM44" s="1252">
        <f>resa!BB30</f>
        <v>1.4664E-2</v>
      </c>
      <c r="AN44" s="1252">
        <f>resb!BB30</f>
        <v>1.4664E-2</v>
      </c>
      <c r="AO44" s="1252">
        <f>resa!BC30</f>
        <v>9.3080000000000003E-3</v>
      </c>
      <c r="AP44" s="1252">
        <f>resb!BC30</f>
        <v>9.3080000000000003E-3</v>
      </c>
      <c r="AQ44" s="1252">
        <f>resa!F30</f>
        <v>69.126604999999998</v>
      </c>
      <c r="AR44" s="1252">
        <f>resb!F30</f>
        <v>69.126604999999998</v>
      </c>
      <c r="AS44" s="1252">
        <f>resa!BN30</f>
        <v>176.945266</v>
      </c>
      <c r="AT44" s="1252">
        <f>resb!BN30</f>
        <v>176.945266</v>
      </c>
      <c r="AU44" s="1259">
        <f>resa!AN30</f>
        <v>0.35322500000000001</v>
      </c>
      <c r="AV44" s="1259">
        <f>resb!AN30</f>
        <v>0.35322500000000001</v>
      </c>
      <c r="AW44" s="1259">
        <f>resa!AO30</f>
        <v>0.249248</v>
      </c>
      <c r="AX44" s="1259">
        <f>resb!AO30</f>
        <v>0.249248</v>
      </c>
      <c r="AY44" s="1259">
        <f>resa!P30</f>
        <v>0.48975099999999999</v>
      </c>
      <c r="AZ44" s="1259">
        <f>resb!P30</f>
        <v>0.48975099999999999</v>
      </c>
      <c r="BA44" s="1259">
        <f>resa!R30</f>
        <v>0.91996599999999995</v>
      </c>
      <c r="BB44" s="1259">
        <f>resb!R30</f>
        <v>0.91996599999999995</v>
      </c>
      <c r="BC44" s="1259">
        <f>resa!AK30</f>
        <v>1.681E-3</v>
      </c>
      <c r="BD44" s="1259">
        <f>resb!AK30</f>
        <v>1.681E-3</v>
      </c>
      <c r="BE44" s="1260">
        <f>resa!BA30</f>
        <v>1216.813081</v>
      </c>
      <c r="BF44" s="1260">
        <f>resb!BA30</f>
        <v>1216.813001</v>
      </c>
      <c r="BG44" s="1259">
        <f>resa!AL30</f>
        <v>0.186838</v>
      </c>
      <c r="BH44" s="1259">
        <f>resb!AL30</f>
        <v>0.186838</v>
      </c>
      <c r="BI44" s="1259">
        <f>resa!AM30</f>
        <v>0.186524</v>
      </c>
      <c r="BJ44" s="1259">
        <f>resb!AM30</f>
        <v>0.186524</v>
      </c>
      <c r="BK44" s="1260">
        <f>resa!W30</f>
        <v>691.99528899999996</v>
      </c>
      <c r="BL44" s="1260">
        <f>resb!W30</f>
        <v>691.99528899999996</v>
      </c>
      <c r="BM44" s="1260">
        <f>resa!S30</f>
        <v>1</v>
      </c>
      <c r="BN44" s="1260">
        <f>resb!S30</f>
        <v>1</v>
      </c>
      <c r="BO44" s="1260">
        <f>resa!CO30</f>
        <v>586.62230399999999</v>
      </c>
      <c r="BP44" s="1260">
        <f>resb!CO30</f>
        <v>586.62223300000005</v>
      </c>
      <c r="BQ44" s="1260">
        <f>resa!CP30</f>
        <v>805.81800399999997</v>
      </c>
      <c r="BR44" s="1260">
        <f>resb!CP30</f>
        <v>805.81792099999996</v>
      </c>
      <c r="BS44" s="1260">
        <f>resa!AX30</f>
        <v>75.140387000000004</v>
      </c>
      <c r="BT44" s="1260">
        <f>resb!AX30</f>
        <v>75.140387000000004</v>
      </c>
      <c r="BU44" s="1260">
        <f>resa!CV30</f>
        <v>202.98648</v>
      </c>
      <c r="BV44" s="1260">
        <f>resb!CV30</f>
        <v>202.98645999999999</v>
      </c>
      <c r="BW44" s="1260">
        <f>resa!CW30</f>
        <v>1997.6171609999999</v>
      </c>
      <c r="BX44" s="1260">
        <f>resb!CW30</f>
        <v>1997.6170810000001</v>
      </c>
      <c r="BY44" s="1260">
        <f>resa!AX30</f>
        <v>75.140387000000004</v>
      </c>
      <c r="BZ44" s="1260">
        <f>resb!AX30</f>
        <v>75.140387000000004</v>
      </c>
      <c r="CA44" s="1252">
        <f>resa!AU30</f>
        <v>8.7140999999999996E-2</v>
      </c>
      <c r="CB44" s="1252">
        <f>resb!AU30</f>
        <v>8.7140999999999996E-2</v>
      </c>
      <c r="CC44" s="1252">
        <f>resa!AY30</f>
        <v>8.2500839999999993</v>
      </c>
      <c r="CD44" s="1252">
        <f>resb!AY30</f>
        <v>8.2500839999999993</v>
      </c>
      <c r="CE44" s="1260">
        <f>resa!AX30</f>
        <v>75.140387000000004</v>
      </c>
      <c r="CF44" s="1260">
        <f>resb!AX30</f>
        <v>75.140387000000004</v>
      </c>
      <c r="CG44" s="1252">
        <f>resa!CB30</f>
        <v>45.833801000000001</v>
      </c>
      <c r="CH44" s="1257">
        <f>resb!CB30</f>
        <v>45.833801000000001</v>
      </c>
      <c r="CI44" s="1252">
        <f>resa!BX30</f>
        <v>3.4654739999999999</v>
      </c>
      <c r="CJ44" s="1257">
        <f>resb!BX30</f>
        <v>3.4654739999999999</v>
      </c>
      <c r="CK44" s="1252">
        <f t="shared" si="1"/>
        <v>21.99274394691032</v>
      </c>
      <c r="CL44" s="1252">
        <f t="shared" si="2"/>
        <v>21.99274394691032</v>
      </c>
      <c r="CM44" s="1252">
        <f>resa!CS30</f>
        <v>13.885396</v>
      </c>
      <c r="CN44" s="1257">
        <f>resb!CS30</f>
        <v>13.885396</v>
      </c>
      <c r="CO44" s="1257">
        <f>resa!CT30</f>
        <v>124.22641299999999</v>
      </c>
      <c r="CP44" s="1257">
        <f>resb!CT30</f>
        <v>124.22641299999999</v>
      </c>
      <c r="CQ44" s="1261">
        <f>resa!DD30</f>
        <v>60.856332999999999</v>
      </c>
      <c r="CR44" s="1261">
        <f>resb!DD30</f>
        <v>60.856332999999999</v>
      </c>
      <c r="CS44" s="1261">
        <f>resa!DG30</f>
        <v>76.226592999999994</v>
      </c>
      <c r="CT44" s="1261">
        <f>resb!DG30</f>
        <v>76.226592999999994</v>
      </c>
      <c r="CU44" s="1261">
        <f>resa!DJ30</f>
        <v>248.390299</v>
      </c>
      <c r="CV44" s="1261">
        <f>resb!DJ30</f>
        <v>248.390299</v>
      </c>
      <c r="CW44" s="1261">
        <f>resa!BR30</f>
        <v>259.77086000000003</v>
      </c>
      <c r="CX44" s="1261">
        <f>resb!BR30</f>
        <v>259.77086000000003</v>
      </c>
      <c r="CY44" s="1261">
        <f>resa!BL30</f>
        <v>51.717731000000001</v>
      </c>
      <c r="CZ44" s="1261">
        <f>resb!BL30</f>
        <v>51.717731000000001</v>
      </c>
      <c r="DA44" s="1261">
        <f>resa!EF30</f>
        <v>8.7309999999999999</v>
      </c>
      <c r="DB44" s="1261">
        <f>resb!EF30</f>
        <v>8.7309999999999999</v>
      </c>
      <c r="DC44" s="1246"/>
      <c r="DD44" s="1246"/>
      <c r="DE44" s="1246"/>
      <c r="DF44" s="1246"/>
      <c r="DG44" s="1246"/>
      <c r="DH44" s="1246"/>
      <c r="DI44" s="1246"/>
      <c r="DJ44" s="1246"/>
      <c r="DK44" s="1246"/>
      <c r="DL44" s="1246"/>
      <c r="DM44" s="1246"/>
      <c r="DN44" s="1246"/>
      <c r="DV44" s="613"/>
      <c r="DW44" s="613"/>
      <c r="FS44" s="68"/>
      <c r="FT44" s="68"/>
      <c r="IA44"/>
      <c r="IB44"/>
    </row>
    <row r="45" spans="2:236" ht="17.100000000000001" customHeight="1" x14ac:dyDescent="0.25">
      <c r="B45" s="896"/>
      <c r="C45" s="897"/>
      <c r="D45" s="898"/>
      <c r="E45" s="895"/>
      <c r="F45" s="895"/>
      <c r="G45" s="899"/>
      <c r="H45" s="895"/>
      <c r="I45" s="171"/>
      <c r="J45" s="895"/>
      <c r="K45" s="900"/>
      <c r="L45" s="895"/>
      <c r="M45" s="899"/>
      <c r="N45" s="895"/>
      <c r="O45" s="895"/>
      <c r="P45" s="895"/>
      <c r="Q45" s="895"/>
      <c r="R45" s="612"/>
      <c r="Y45" s="1246"/>
      <c r="Z45" s="1252">
        <v>27</v>
      </c>
      <c r="AA45" s="1258" t="str">
        <f t="shared" si="0"/>
        <v>M</v>
      </c>
      <c r="AB45" s="1138">
        <f>resa!B31</f>
        <v>3</v>
      </c>
      <c r="AC45" s="1252">
        <f>resa!I31</f>
        <v>1.9470999999999999E-2</v>
      </c>
      <c r="AD45" s="1252">
        <f>resb!I31</f>
        <v>1.9470999999999999E-2</v>
      </c>
      <c r="AE45" s="1252">
        <f>resa!D31</f>
        <v>105.310458</v>
      </c>
      <c r="AF45" s="1252">
        <f>resb!D31</f>
        <v>105.310458</v>
      </c>
      <c r="AG45" s="1252">
        <f>resa!E31</f>
        <v>1085.4158210000001</v>
      </c>
      <c r="AH45" s="1252">
        <f>resb!E31</f>
        <v>1085.4158210000001</v>
      </c>
      <c r="AI45" s="1252">
        <f>resa!BO31</f>
        <v>560.22422900000004</v>
      </c>
      <c r="AJ45" s="1252">
        <f>resb!BO31</f>
        <v>560.22422900000004</v>
      </c>
      <c r="AK45" s="1252">
        <f>resa!BP31</f>
        <v>454.913771</v>
      </c>
      <c r="AL45" s="1252">
        <f>resb!BP31</f>
        <v>454.913771</v>
      </c>
      <c r="AM45" s="1252">
        <f>resa!BB31</f>
        <v>1.4628E-2</v>
      </c>
      <c r="AN45" s="1252">
        <f>resb!BB31</f>
        <v>1.4628E-2</v>
      </c>
      <c r="AO45" s="1252">
        <f>resa!BC31</f>
        <v>4.7860000000000003E-3</v>
      </c>
      <c r="AP45" s="1252">
        <f>resb!BC31</f>
        <v>4.7860000000000003E-3</v>
      </c>
      <c r="AQ45" s="1252">
        <f>resa!F31</f>
        <v>69.415824999999998</v>
      </c>
      <c r="AR45" s="1252">
        <f>resb!F31</f>
        <v>69.415824999999998</v>
      </c>
      <c r="AS45" s="1252">
        <f>resa!BN31</f>
        <v>180.15684899999999</v>
      </c>
      <c r="AT45" s="1252">
        <f>resb!BN31</f>
        <v>180.15684899999999</v>
      </c>
      <c r="AU45" s="1259">
        <f>resa!AN31</f>
        <v>0.35173399999999999</v>
      </c>
      <c r="AV45" s="1259">
        <f>resb!AN31</f>
        <v>0.35173399999999999</v>
      </c>
      <c r="AW45" s="1259">
        <f>resa!AO31</f>
        <v>0.24838499999999999</v>
      </c>
      <c r="AX45" s="1259">
        <f>resb!AO31</f>
        <v>0.24838499999999999</v>
      </c>
      <c r="AY45" s="1259">
        <f>resa!P31</f>
        <v>0.44813399999999998</v>
      </c>
      <c r="AZ45" s="1259">
        <f>resb!P31</f>
        <v>0.44813399999999998</v>
      </c>
      <c r="BA45" s="1259">
        <f>resa!R31</f>
        <v>0.94405799999999995</v>
      </c>
      <c r="BB45" s="1259">
        <f>resb!R31</f>
        <v>0.94405799999999995</v>
      </c>
      <c r="BC45" s="1259">
        <f>resa!AK31</f>
        <v>6.9629999999999996E-3</v>
      </c>
      <c r="BD45" s="1259">
        <f>resb!AK31</f>
        <v>6.9629999999999996E-3</v>
      </c>
      <c r="BE45" s="1260">
        <f>resa!BA31</f>
        <v>1227.282545</v>
      </c>
      <c r="BF45" s="1260">
        <f>resb!BA31</f>
        <v>1227.2824459999999</v>
      </c>
      <c r="BG45" s="1259">
        <f>resa!AL31</f>
        <v>0.20300599999999999</v>
      </c>
      <c r="BH45" s="1259">
        <f>resb!AL31</f>
        <v>0.20300599999999999</v>
      </c>
      <c r="BI45" s="1259">
        <f>resa!AM31</f>
        <v>0.20159299999999999</v>
      </c>
      <c r="BJ45" s="1259">
        <f>resb!AM31</f>
        <v>0.20159299999999999</v>
      </c>
      <c r="BK45" s="1260">
        <f>resa!W31</f>
        <v>672.13047700000004</v>
      </c>
      <c r="BL45" s="1260">
        <f>resb!W31</f>
        <v>672.13047700000004</v>
      </c>
      <c r="BM45" s="1260">
        <f>resa!S31</f>
        <v>1</v>
      </c>
      <c r="BN45" s="1260">
        <f>resb!S31</f>
        <v>1</v>
      </c>
      <c r="BO45" s="1260">
        <f>resa!CO31</f>
        <v>570.50262299999997</v>
      </c>
      <c r="BP45" s="1260">
        <f>resb!CO31</f>
        <v>570.50255300000003</v>
      </c>
      <c r="BQ45" s="1260">
        <f>resa!CP31</f>
        <v>850.76481699999999</v>
      </c>
      <c r="BR45" s="1260">
        <f>resb!CP31</f>
        <v>850.76471700000002</v>
      </c>
      <c r="BS45" s="1260">
        <f>resa!AX31</f>
        <v>73.529190999999997</v>
      </c>
      <c r="BT45" s="1260">
        <f>resb!AX31</f>
        <v>73.529190999999997</v>
      </c>
      <c r="BU45" s="1260">
        <f>resa!CV31</f>
        <v>164.41795200000001</v>
      </c>
      <c r="BV45" s="1260">
        <f>resb!CV31</f>
        <v>164.41793699999999</v>
      </c>
      <c r="BW45" s="1260">
        <f>resa!CW31</f>
        <v>2009.6578950000001</v>
      </c>
      <c r="BX45" s="1260">
        <f>resb!CW31</f>
        <v>2009.657796</v>
      </c>
      <c r="BY45" s="1260">
        <f>resa!AX31</f>
        <v>73.529190999999997</v>
      </c>
      <c r="BZ45" s="1260">
        <f>resb!AX31</f>
        <v>73.529190999999997</v>
      </c>
      <c r="CA45" s="1252">
        <f>resa!AU31</f>
        <v>6.5749000000000002E-2</v>
      </c>
      <c r="CB45" s="1252">
        <f>resb!AU31</f>
        <v>6.5749000000000002E-2</v>
      </c>
      <c r="CC45" s="1252">
        <f>resa!AY31</f>
        <v>8.4398900000000001</v>
      </c>
      <c r="CD45" s="1252">
        <f>resb!AY31</f>
        <v>8.4398900000000001</v>
      </c>
      <c r="CE45" s="1260">
        <f>resa!AX31</f>
        <v>73.529190999999997</v>
      </c>
      <c r="CF45" s="1260">
        <f>resb!AX31</f>
        <v>73.529190999999997</v>
      </c>
      <c r="CG45" s="1252">
        <f>resa!CB31</f>
        <v>46.888275999999998</v>
      </c>
      <c r="CH45" s="1257">
        <f>resb!CB31</f>
        <v>46.888275999999998</v>
      </c>
      <c r="CI45" s="1252">
        <f>resa!BX31</f>
        <v>3.3994399999999998</v>
      </c>
      <c r="CJ45" s="1257">
        <f>resb!BX31</f>
        <v>3.3994399999999998</v>
      </c>
      <c r="CK45" s="1252">
        <f t="shared" si="1"/>
        <v>21.557431295954114</v>
      </c>
      <c r="CL45" s="1252">
        <f t="shared" si="2"/>
        <v>21.557431295954114</v>
      </c>
      <c r="CM45" s="1252">
        <f>resa!CS31</f>
        <v>14.066927</v>
      </c>
      <c r="CN45" s="1257">
        <f>resb!CS31</f>
        <v>14.066927</v>
      </c>
      <c r="CO45" s="1257">
        <f>resa!CT31</f>
        <v>132.284683</v>
      </c>
      <c r="CP45" s="1257">
        <f>resb!CT31</f>
        <v>132.284683</v>
      </c>
      <c r="CQ45" s="1261">
        <f>resa!DD31</f>
        <v>60.850788999999999</v>
      </c>
      <c r="CR45" s="1261">
        <f>resb!DD31</f>
        <v>60.850788999999999</v>
      </c>
      <c r="CS45" s="1261">
        <f>resa!DG31</f>
        <v>77.743523999999994</v>
      </c>
      <c r="CT45" s="1261">
        <f>resb!DG31</f>
        <v>77.743523999999994</v>
      </c>
      <c r="CU45" s="1261">
        <f>resa!DJ31</f>
        <v>267.812119</v>
      </c>
      <c r="CV45" s="1261">
        <f>resb!DJ31</f>
        <v>267.812119</v>
      </c>
      <c r="CW45" s="1261">
        <f>resa!BR31</f>
        <v>242.56271799999999</v>
      </c>
      <c r="CX45" s="1261">
        <f>resb!BR31</f>
        <v>242.56271799999999</v>
      </c>
      <c r="CY45" s="1261">
        <f>resa!BL31</f>
        <v>51.453023000000002</v>
      </c>
      <c r="CZ45" s="1261">
        <f>resb!BL31</f>
        <v>51.453023000000002</v>
      </c>
      <c r="DA45" s="1261">
        <f>resa!EF31</f>
        <v>8.7040000000000006</v>
      </c>
      <c r="DB45" s="1261">
        <f>resb!EF31</f>
        <v>8.7040000000000006</v>
      </c>
      <c r="DC45" s="1246"/>
      <c r="DD45" s="1246"/>
      <c r="DE45" s="1246"/>
      <c r="DF45" s="1246"/>
      <c r="DG45" s="1246"/>
      <c r="DH45" s="1246"/>
      <c r="DI45" s="1246"/>
      <c r="DJ45" s="1246"/>
      <c r="DK45" s="1246"/>
      <c r="DL45" s="1246"/>
      <c r="DM45" s="1246"/>
      <c r="DN45" s="1246"/>
      <c r="DV45" s="613"/>
      <c r="DW45" s="613"/>
      <c r="FS45" s="68"/>
      <c r="FT45" s="68"/>
      <c r="IA45"/>
      <c r="IB45"/>
    </row>
    <row r="46" spans="2:236" ht="17.100000000000001" customHeight="1" x14ac:dyDescent="0.25">
      <c r="D46" s="69"/>
      <c r="E46" s="69"/>
      <c r="F46" s="61"/>
      <c r="G46" s="61"/>
      <c r="H46" s="61"/>
      <c r="J46" s="61"/>
      <c r="K46" s="61"/>
      <c r="M46" s="61"/>
      <c r="N46" s="61"/>
      <c r="O46" s="61"/>
      <c r="P46" s="68"/>
      <c r="Q46" s="68"/>
      <c r="R46" s="612"/>
      <c r="Y46" s="1246"/>
      <c r="Z46" s="1252">
        <v>28</v>
      </c>
      <c r="AA46" s="1258" t="str">
        <f t="shared" si="0"/>
        <v>A</v>
      </c>
      <c r="AB46" s="1138">
        <f>resa!B32</f>
        <v>4</v>
      </c>
      <c r="AC46" s="1252">
        <f>resa!I32</f>
        <v>2.1097000000000001E-2</v>
      </c>
      <c r="AD46" s="1252">
        <f>resb!I32</f>
        <v>2.1097000000000001E-2</v>
      </c>
      <c r="AE46" s="1252">
        <f>resa!D32</f>
        <v>82.417976999999993</v>
      </c>
      <c r="AF46" s="1252">
        <f>resb!D32</f>
        <v>82.417976999999993</v>
      </c>
      <c r="AG46" s="1252">
        <f>resa!E32</f>
        <v>1167.8337979999999</v>
      </c>
      <c r="AH46" s="1252">
        <f>resb!E32</f>
        <v>1167.8337979999999</v>
      </c>
      <c r="AI46" s="1252">
        <f>resa!BO32</f>
        <v>534.65702599999997</v>
      </c>
      <c r="AJ46" s="1252">
        <f>resb!BO32</f>
        <v>534.65702599999997</v>
      </c>
      <c r="AK46" s="1252">
        <f>resa!BP32</f>
        <v>452.23904900000002</v>
      </c>
      <c r="AL46" s="1252">
        <f>resb!BP32</f>
        <v>452.23904900000002</v>
      </c>
      <c r="AM46" s="1252">
        <f>resa!BB32</f>
        <v>1.4465E-2</v>
      </c>
      <c r="AN46" s="1252">
        <f>resb!BB32</f>
        <v>1.4465E-2</v>
      </c>
      <c r="AO46" s="1252">
        <f>resa!BC32</f>
        <v>6.5890000000000002E-3</v>
      </c>
      <c r="AP46" s="1252">
        <f>resb!BC32</f>
        <v>6.5890000000000002E-3</v>
      </c>
      <c r="AQ46" s="1252">
        <f>resa!F32</f>
        <v>66.357275999999999</v>
      </c>
      <c r="AR46" s="1252">
        <f>resb!F32</f>
        <v>66.357275999999999</v>
      </c>
      <c r="AS46" s="1252">
        <f>resa!BN32</f>
        <v>190.17992699999999</v>
      </c>
      <c r="AT46" s="1252">
        <f>resb!BN32</f>
        <v>190.17992699999999</v>
      </c>
      <c r="AU46" s="1259">
        <f>resa!AN32</f>
        <v>0.35403200000000001</v>
      </c>
      <c r="AV46" s="1259">
        <f>resb!AN32</f>
        <v>0.35403200000000001</v>
      </c>
      <c r="AW46" s="1259">
        <f>resa!AO32</f>
        <v>0.247089</v>
      </c>
      <c r="AX46" s="1259">
        <f>resb!AO32</f>
        <v>0.247089</v>
      </c>
      <c r="AY46" s="1259">
        <f>resa!P32</f>
        <v>0.39184999999999998</v>
      </c>
      <c r="AZ46" s="1259">
        <f>resb!P32</f>
        <v>0.39184999999999998</v>
      </c>
      <c r="BA46" s="1259">
        <f>resa!R32</f>
        <v>0.95722799999999997</v>
      </c>
      <c r="BB46" s="1259">
        <f>resb!R32</f>
        <v>0.95722799999999997</v>
      </c>
      <c r="BC46" s="1259">
        <f>resa!AK32</f>
        <v>2.6492000000000002E-2</v>
      </c>
      <c r="BD46" s="1259">
        <f>resb!AK32</f>
        <v>2.6492000000000002E-2</v>
      </c>
      <c r="BE46" s="1260">
        <f>resa!BA32</f>
        <v>1196.1410060000001</v>
      </c>
      <c r="BF46" s="1260">
        <f>resb!BA32</f>
        <v>1196.140893</v>
      </c>
      <c r="BG46" s="1259">
        <f>resa!AL32</f>
        <v>0.17297299999999999</v>
      </c>
      <c r="BH46" s="1259">
        <f>resb!AL32</f>
        <v>0.17297299999999999</v>
      </c>
      <c r="BI46" s="1259">
        <f>resa!AM32</f>
        <v>0.16839100000000001</v>
      </c>
      <c r="BJ46" s="1259">
        <f>resb!AM32</f>
        <v>0.16839100000000001</v>
      </c>
      <c r="BK46" s="1260">
        <f>resa!W32</f>
        <v>684.79303000000004</v>
      </c>
      <c r="BL46" s="1260">
        <f>resb!W32</f>
        <v>684.79303000000004</v>
      </c>
      <c r="BM46" s="1260">
        <f>resa!S32</f>
        <v>1</v>
      </c>
      <c r="BN46" s="1260">
        <f>resb!S32</f>
        <v>1</v>
      </c>
      <c r="BO46" s="1260">
        <f>resa!CO32</f>
        <v>536.81554900000003</v>
      </c>
      <c r="BP46" s="1260">
        <f>resb!CO32</f>
        <v>536.81547899999998</v>
      </c>
      <c r="BQ46" s="1260">
        <f>resa!CP32</f>
        <v>898.05283299999996</v>
      </c>
      <c r="BR46" s="1260">
        <f>resb!CP32</f>
        <v>898.05272000000002</v>
      </c>
      <c r="BS46" s="1260">
        <f>resa!AX32</f>
        <v>69.322310999999999</v>
      </c>
      <c r="BT46" s="1260">
        <f>resb!AX32</f>
        <v>69.322310999999999</v>
      </c>
      <c r="BU46" s="1260">
        <f>resa!CV32</f>
        <v>118.026498</v>
      </c>
      <c r="BV46" s="1260">
        <f>resb!CV32</f>
        <v>118.026489</v>
      </c>
      <c r="BW46" s="1260">
        <f>resa!CW32</f>
        <v>1980.964426</v>
      </c>
      <c r="BX46" s="1260">
        <f>resb!CW32</f>
        <v>1980.9643129999999</v>
      </c>
      <c r="BY46" s="1260">
        <f>resa!AX32</f>
        <v>69.322310999999999</v>
      </c>
      <c r="BZ46" s="1260">
        <f>resb!AX32</f>
        <v>69.322310999999999</v>
      </c>
      <c r="CA46" s="1252">
        <f>resa!AU32</f>
        <v>5.3552000000000002E-2</v>
      </c>
      <c r="CB46" s="1252">
        <f>resb!AU32</f>
        <v>5.3552000000000002E-2</v>
      </c>
      <c r="CC46" s="1252">
        <f>resa!AY32</f>
        <v>8.3666809999999998</v>
      </c>
      <c r="CD46" s="1252">
        <f>resb!AY32</f>
        <v>8.3666809999999998</v>
      </c>
      <c r="CE46" s="1260">
        <f>resa!AX32</f>
        <v>69.322310999999999</v>
      </c>
      <c r="CF46" s="1260">
        <f>resb!AX32</f>
        <v>69.322310999999999</v>
      </c>
      <c r="CG46" s="1252">
        <f>resa!CB32</f>
        <v>46.481558999999997</v>
      </c>
      <c r="CH46" s="1257">
        <f>resb!CB32</f>
        <v>46.481558999999997</v>
      </c>
      <c r="CI46" s="1252">
        <f>resa!BX32</f>
        <v>2.4364219999999999</v>
      </c>
      <c r="CJ46" s="1257">
        <f>resb!BX32</f>
        <v>2.4364219999999999</v>
      </c>
      <c r="CK46" s="1252">
        <f t="shared" si="1"/>
        <v>22.418467730017955</v>
      </c>
      <c r="CL46" s="1252">
        <f t="shared" si="2"/>
        <v>22.418467730017955</v>
      </c>
      <c r="CM46" s="1252">
        <f>resa!CS32</f>
        <v>14.309322</v>
      </c>
      <c r="CN46" s="1257">
        <f>resb!CS32</f>
        <v>14.309322</v>
      </c>
      <c r="CO46" s="1257">
        <f>resa!CT32</f>
        <v>140.43635499999999</v>
      </c>
      <c r="CP46" s="1257">
        <f>resb!CT32</f>
        <v>140.43635499999999</v>
      </c>
      <c r="CQ46" s="1261">
        <f>resa!DD32</f>
        <v>60.822232999999997</v>
      </c>
      <c r="CR46" s="1261">
        <f>resb!DD32</f>
        <v>60.822232999999997</v>
      </c>
      <c r="CS46" s="1261">
        <f>resa!DG32</f>
        <v>77.074521000000004</v>
      </c>
      <c r="CT46" s="1261">
        <f>resb!DG32</f>
        <v>77.074521000000004</v>
      </c>
      <c r="CU46" s="1261">
        <f>resa!DJ32</f>
        <v>258.34668399999998</v>
      </c>
      <c r="CV46" s="1261">
        <f>resb!DJ32</f>
        <v>258.34668399999998</v>
      </c>
      <c r="CW46" s="1261">
        <f>resa!BR32</f>
        <v>307.07213999999999</v>
      </c>
      <c r="CX46" s="1261">
        <f>resb!BR32</f>
        <v>307.07213999999999</v>
      </c>
      <c r="CY46" s="1261">
        <f>resa!BL32</f>
        <v>46.618611999999999</v>
      </c>
      <c r="CZ46" s="1261">
        <f>resb!BL32</f>
        <v>46.618611999999999</v>
      </c>
      <c r="DA46" s="1261">
        <f>resa!EF32</f>
        <v>8.0619999999999994</v>
      </c>
      <c r="DB46" s="1261">
        <f>resb!EF32</f>
        <v>8.0619999999999994</v>
      </c>
      <c r="DC46" s="1246"/>
      <c r="DD46" s="1246"/>
      <c r="DE46" s="1246"/>
      <c r="DF46" s="1246"/>
      <c r="DG46" s="1246"/>
      <c r="DH46" s="1246"/>
      <c r="DI46" s="1246"/>
      <c r="DJ46" s="1246"/>
      <c r="DK46" s="1246"/>
      <c r="DL46" s="1246"/>
      <c r="DM46" s="1246"/>
      <c r="DN46" s="1246"/>
      <c r="DV46" s="613"/>
      <c r="DW46" s="613"/>
      <c r="FS46" s="68"/>
      <c r="FT46" s="68"/>
      <c r="IA46"/>
      <c r="IB46"/>
    </row>
    <row r="47" spans="2:236" ht="17.100000000000001" customHeight="1" x14ac:dyDescent="0.25">
      <c r="F47" s="61"/>
      <c r="G47" s="71"/>
      <c r="H47" s="71"/>
      <c r="I47" s="71"/>
      <c r="J47" s="61"/>
      <c r="K47" s="61"/>
      <c r="M47" s="71"/>
      <c r="N47" s="71"/>
      <c r="O47" s="71"/>
      <c r="P47" s="68"/>
      <c r="Q47" s="68"/>
      <c r="R47" s="612"/>
      <c r="Y47" s="1252"/>
      <c r="Z47" s="1252">
        <v>29</v>
      </c>
      <c r="AA47" s="1258" t="str">
        <f t="shared" si="0"/>
        <v>M</v>
      </c>
      <c r="AB47" s="1138">
        <f>resa!B33</f>
        <v>5</v>
      </c>
      <c r="AC47" s="1252">
        <f>resa!I33</f>
        <v>1.9191E-2</v>
      </c>
      <c r="AD47" s="1252">
        <f>resb!I33</f>
        <v>1.9191E-2</v>
      </c>
      <c r="AE47" s="1252">
        <f>resa!D33</f>
        <v>45.821452000000001</v>
      </c>
      <c r="AF47" s="1252">
        <f>resb!D33</f>
        <v>45.821452000000001</v>
      </c>
      <c r="AG47" s="1252">
        <f>resa!E33</f>
        <v>1213.6552489999999</v>
      </c>
      <c r="AH47" s="1252">
        <f>resb!E33</f>
        <v>1213.6552489999999</v>
      </c>
      <c r="AI47" s="1252">
        <f>resa!BO33</f>
        <v>482.33245499999998</v>
      </c>
      <c r="AJ47" s="1252">
        <f>resb!BO33</f>
        <v>482.33245499999998</v>
      </c>
      <c r="AK47" s="1252">
        <f>resa!BP33</f>
        <v>436.51100300000002</v>
      </c>
      <c r="AL47" s="1252">
        <f>resb!BP33</f>
        <v>436.51100300000002</v>
      </c>
      <c r="AM47" s="1252">
        <f>resa!BB33</f>
        <v>1.4258E-2</v>
      </c>
      <c r="AN47" s="1252">
        <f>resb!BB33</f>
        <v>1.4258E-2</v>
      </c>
      <c r="AO47" s="1252">
        <f>resa!BC33</f>
        <v>4.8840000000000003E-3</v>
      </c>
      <c r="AP47" s="1252">
        <f>resb!BC33</f>
        <v>4.8840000000000003E-3</v>
      </c>
      <c r="AQ47" s="1252">
        <f>resa!F33</f>
        <v>60.117271000000002</v>
      </c>
      <c r="AR47" s="1252">
        <f>resb!F33</f>
        <v>60.117271000000002</v>
      </c>
      <c r="AS47" s="1252">
        <f>resa!BN33</f>
        <v>208.72739200000001</v>
      </c>
      <c r="AT47" s="1252">
        <f>resb!BN33</f>
        <v>208.72739200000001</v>
      </c>
      <c r="AU47" s="1259">
        <f>resa!AN33</f>
        <v>0.357626</v>
      </c>
      <c r="AV47" s="1259">
        <f>resb!AN33</f>
        <v>0.357626</v>
      </c>
      <c r="AW47" s="1259">
        <f>resa!AO33</f>
        <v>0.24625900000000001</v>
      </c>
      <c r="AX47" s="1259">
        <f>resb!AO33</f>
        <v>0.24625900000000001</v>
      </c>
      <c r="AY47" s="1259">
        <f>resa!P33</f>
        <v>0.35262700000000002</v>
      </c>
      <c r="AZ47" s="1259">
        <f>resb!P33</f>
        <v>0.35262700000000002</v>
      </c>
      <c r="BA47" s="1259">
        <f>resa!R33</f>
        <v>0.95036900000000002</v>
      </c>
      <c r="BB47" s="1259">
        <f>resb!R33</f>
        <v>0.95036900000000002</v>
      </c>
      <c r="BC47" s="1259">
        <f>resa!AK33</f>
        <v>7.8996999999999998E-2</v>
      </c>
      <c r="BD47" s="1259">
        <f>resb!AK33</f>
        <v>7.8996999999999998E-2</v>
      </c>
      <c r="BE47" s="1260">
        <f>resa!BA33</f>
        <v>1140.826687</v>
      </c>
      <c r="BF47" s="1260">
        <f>resb!BA33</f>
        <v>1140.826564</v>
      </c>
      <c r="BG47" s="1259">
        <f>resa!AL33</f>
        <v>0.14485300000000001</v>
      </c>
      <c r="BH47" s="1259">
        <f>resb!AL33</f>
        <v>0.14485300000000001</v>
      </c>
      <c r="BI47" s="1259">
        <f>resa!AM33</f>
        <v>0.13341</v>
      </c>
      <c r="BJ47" s="1259">
        <f>resb!AM33</f>
        <v>0.13341</v>
      </c>
      <c r="BK47" s="1260">
        <f>resa!W33</f>
        <v>674.54127600000004</v>
      </c>
      <c r="BL47" s="1260">
        <f>resb!W33</f>
        <v>674.54127600000004</v>
      </c>
      <c r="BM47" s="1260">
        <f>resa!S33</f>
        <v>1</v>
      </c>
      <c r="BN47" s="1260">
        <f>resb!S33</f>
        <v>1</v>
      </c>
      <c r="BO47" s="1260">
        <f>resa!CO33</f>
        <v>494.88923599999998</v>
      </c>
      <c r="BP47" s="1260">
        <f>resb!CO33</f>
        <v>494.88917099999998</v>
      </c>
      <c r="BQ47" s="1260">
        <f>resa!CP33</f>
        <v>937.92389400000002</v>
      </c>
      <c r="BR47" s="1260">
        <f>resb!CP33</f>
        <v>937.92377099999999</v>
      </c>
      <c r="BS47" s="1260">
        <f>resa!AX33</f>
        <v>63.256751999999999</v>
      </c>
      <c r="BT47" s="1260">
        <f>resb!AX33</f>
        <v>63.256751999999999</v>
      </c>
      <c r="BU47" s="1260">
        <f>resa!CV33</f>
        <v>71.377565000000004</v>
      </c>
      <c r="BV47" s="1260">
        <f>resb!CV33</f>
        <v>71.377561999999998</v>
      </c>
      <c r="BW47" s="1260">
        <f>resa!CW33</f>
        <v>1928.696156</v>
      </c>
      <c r="BX47" s="1260">
        <f>resb!CW33</f>
        <v>1928.6960340000001</v>
      </c>
      <c r="BY47" s="1260">
        <f>resa!AX33</f>
        <v>63.256751999999999</v>
      </c>
      <c r="BZ47" s="1260">
        <f>resb!AX33</f>
        <v>63.256751999999999</v>
      </c>
      <c r="CA47" s="1252">
        <f>resa!AU33</f>
        <v>4.1778000000000003E-2</v>
      </c>
      <c r="CB47" s="1252">
        <f>resb!AU33</f>
        <v>4.1778000000000003E-2</v>
      </c>
      <c r="CC47" s="1252">
        <f>resa!AY33</f>
        <v>8.0012790000000003</v>
      </c>
      <c r="CD47" s="1252">
        <f>resb!AY33</f>
        <v>8.0012790000000003</v>
      </c>
      <c r="CE47" s="1260">
        <f>resa!AX33</f>
        <v>63.256751999999999</v>
      </c>
      <c r="CF47" s="1260">
        <f>resb!AX33</f>
        <v>63.256751999999999</v>
      </c>
      <c r="CG47" s="1252">
        <f>resa!CB33</f>
        <v>44.451552</v>
      </c>
      <c r="CH47" s="1257">
        <f>resb!CB33</f>
        <v>44.451552</v>
      </c>
      <c r="CI47" s="1252">
        <f>resa!BX33</f>
        <v>1.703978</v>
      </c>
      <c r="CJ47" s="1257">
        <f>resb!BX33</f>
        <v>1.703978</v>
      </c>
      <c r="CK47" s="1252">
        <f t="shared" si="1"/>
        <v>23.884840967528984</v>
      </c>
      <c r="CL47" s="1252">
        <f t="shared" si="2"/>
        <v>23.884840967528984</v>
      </c>
      <c r="CM47" s="1252">
        <f>resa!CS33</f>
        <v>14.220033000000001</v>
      </c>
      <c r="CN47" s="1257">
        <f>resb!CS33</f>
        <v>14.220033000000001</v>
      </c>
      <c r="CO47" s="1257">
        <f>resa!CT33</f>
        <v>148.06782999999999</v>
      </c>
      <c r="CP47" s="1257">
        <f>resb!CT33</f>
        <v>148.06782999999999</v>
      </c>
      <c r="CQ47" s="1261">
        <f>resa!DD33</f>
        <v>60.803905999999998</v>
      </c>
      <c r="CR47" s="1261">
        <f>resb!DD33</f>
        <v>60.803905999999998</v>
      </c>
      <c r="CS47" s="1261">
        <f>resa!DG33</f>
        <v>77.836635999999999</v>
      </c>
      <c r="CT47" s="1261">
        <f>resb!DG33</f>
        <v>77.836635999999999</v>
      </c>
      <c r="CU47" s="1261">
        <f>resa!DJ33</f>
        <v>254.00529499999999</v>
      </c>
      <c r="CV47" s="1261">
        <f>resb!DJ33</f>
        <v>254.00529499999999</v>
      </c>
      <c r="CW47" s="1261">
        <f>resa!BR33</f>
        <v>318.20193399999999</v>
      </c>
      <c r="CX47" s="1261">
        <f>resb!BR33</f>
        <v>318.20193399999999</v>
      </c>
      <c r="CY47" s="1261">
        <f>resa!BL33</f>
        <v>42.532052999999998</v>
      </c>
      <c r="CZ47" s="1261">
        <f>resb!BL33</f>
        <v>42.532052999999998</v>
      </c>
      <c r="DA47" s="1261">
        <f>resa!EF33</f>
        <v>6.8419999999999996</v>
      </c>
      <c r="DB47" s="1261">
        <f>resb!EF33</f>
        <v>6.8419999999999996</v>
      </c>
      <c r="DC47" s="1246"/>
      <c r="DD47" s="1246"/>
      <c r="DE47" s="1246"/>
      <c r="DF47" s="1246"/>
      <c r="DG47" s="1246"/>
      <c r="DH47" s="1246"/>
      <c r="DI47" s="1246"/>
      <c r="DJ47" s="1246"/>
      <c r="DK47" s="1246"/>
      <c r="DL47" s="1246"/>
      <c r="DM47" s="1246"/>
      <c r="DN47" s="1246"/>
      <c r="DV47" s="613"/>
      <c r="DW47" s="613"/>
      <c r="FS47" s="68"/>
      <c r="FT47" s="68"/>
      <c r="IA47"/>
      <c r="IB47"/>
    </row>
    <row r="48" spans="2:236" ht="17.100000000000001" customHeight="1" x14ac:dyDescent="0.25">
      <c r="F48" s="61"/>
      <c r="G48" s="71"/>
      <c r="H48" s="71"/>
      <c r="I48" s="71"/>
      <c r="J48" s="61"/>
      <c r="K48" s="61"/>
      <c r="M48" s="71"/>
      <c r="N48" s="71"/>
      <c r="O48" s="71"/>
      <c r="P48" s="68"/>
      <c r="Q48" s="68"/>
      <c r="R48" s="612"/>
      <c r="Y48" s="1257"/>
      <c r="Z48" s="1252">
        <v>30</v>
      </c>
      <c r="AA48" s="1258" t="str">
        <f t="shared" si="0"/>
        <v>J</v>
      </c>
      <c r="AB48" s="1138">
        <f>resa!B34</f>
        <v>6</v>
      </c>
      <c r="AC48" s="1252">
        <f>resa!I34</f>
        <v>2.1374000000000001E-2</v>
      </c>
      <c r="AD48" s="1252">
        <f>resb!I34</f>
        <v>2.1374000000000001E-2</v>
      </c>
      <c r="AE48" s="1252">
        <f>resa!D34</f>
        <v>3.5903330000000002</v>
      </c>
      <c r="AF48" s="1252">
        <f>resb!D34</f>
        <v>3.5903330000000002</v>
      </c>
      <c r="AG48" s="1252">
        <f>resa!E34</f>
        <v>1217.245582</v>
      </c>
      <c r="AH48" s="1252">
        <f>resb!E34</f>
        <v>1217.245582</v>
      </c>
      <c r="AI48" s="1252">
        <f>resa!BO34</f>
        <v>430.13347499999998</v>
      </c>
      <c r="AJ48" s="1252">
        <f>resb!BO34</f>
        <v>430.13347499999998</v>
      </c>
      <c r="AK48" s="1252">
        <f>resa!BP34</f>
        <v>426.54314199999999</v>
      </c>
      <c r="AL48" s="1252">
        <f>resb!BP34</f>
        <v>426.54314199999999</v>
      </c>
      <c r="AM48" s="1252">
        <f>resa!BB34</f>
        <v>1.4252000000000001E-2</v>
      </c>
      <c r="AN48" s="1252">
        <f>resb!BB34</f>
        <v>1.4252000000000001E-2</v>
      </c>
      <c r="AO48" s="1252">
        <f>resa!BC34</f>
        <v>7.0410000000000004E-3</v>
      </c>
      <c r="AP48" s="1252">
        <f>resb!BC34</f>
        <v>7.0410000000000004E-3</v>
      </c>
      <c r="AQ48" s="1252">
        <f>resa!F34</f>
        <v>53.030143000000002</v>
      </c>
      <c r="AR48" s="1252">
        <f>resb!F34</f>
        <v>53.030143000000002</v>
      </c>
      <c r="AS48" s="1252">
        <f>resa!BN34</f>
        <v>233.86072899999999</v>
      </c>
      <c r="AT48" s="1252">
        <f>resb!BN34</f>
        <v>233.86072899999999</v>
      </c>
      <c r="AU48" s="1259">
        <f>resa!AN34</f>
        <v>0.36385099999999998</v>
      </c>
      <c r="AV48" s="1259">
        <f>resb!AN34</f>
        <v>0.36385099999999998</v>
      </c>
      <c r="AW48" s="1259">
        <f>resa!AO34</f>
        <v>0.24460899999999999</v>
      </c>
      <c r="AX48" s="1259">
        <f>resb!AO34</f>
        <v>0.24460899999999999</v>
      </c>
      <c r="AY48" s="1259">
        <f>resa!P34</f>
        <v>0.33122600000000002</v>
      </c>
      <c r="AZ48" s="1259">
        <f>resb!P34</f>
        <v>0.33122600000000002</v>
      </c>
      <c r="BA48" s="1259">
        <f>resa!R34</f>
        <v>0.91933600000000004</v>
      </c>
      <c r="BB48" s="1259">
        <f>resb!R34</f>
        <v>0.91933600000000004</v>
      </c>
      <c r="BC48" s="1259">
        <f>resa!AK34</f>
        <v>0.17164499999999999</v>
      </c>
      <c r="BD48" s="1259">
        <f>resb!AK34</f>
        <v>0.17164499999999999</v>
      </c>
      <c r="BE48" s="1260">
        <f>resa!BA34</f>
        <v>1073.0033800000001</v>
      </c>
      <c r="BF48" s="1260">
        <f>resb!BA34</f>
        <v>1073.003254</v>
      </c>
      <c r="BG48" s="1259">
        <f>resa!AL34</f>
        <v>0.119975</v>
      </c>
      <c r="BH48" s="1259">
        <f>resb!AL34</f>
        <v>0.119975</v>
      </c>
      <c r="BI48" s="1259">
        <f>resa!AM34</f>
        <v>9.9381999999999998E-2</v>
      </c>
      <c r="BJ48" s="1259">
        <f>resb!AM34</f>
        <v>9.9381999999999998E-2</v>
      </c>
      <c r="BK48" s="1260">
        <f>resa!W34</f>
        <v>692.80614300000002</v>
      </c>
      <c r="BL48" s="1260">
        <f>resb!W34</f>
        <v>692.80614300000002</v>
      </c>
      <c r="BM48" s="1260">
        <f>resa!S34</f>
        <v>1</v>
      </c>
      <c r="BN48" s="1260">
        <f>resb!S34</f>
        <v>1</v>
      </c>
      <c r="BO48" s="1260">
        <f>resa!CO34</f>
        <v>441.43774200000001</v>
      </c>
      <c r="BP48" s="1260">
        <f>resb!CO34</f>
        <v>441.43768699999998</v>
      </c>
      <c r="BQ48" s="1260">
        <f>resa!CP34</f>
        <v>967.32540600000004</v>
      </c>
      <c r="BR48" s="1260">
        <f>resb!CP34</f>
        <v>967.32527700000003</v>
      </c>
      <c r="BS48" s="1260">
        <f>resa!AX34</f>
        <v>57.683086000000003</v>
      </c>
      <c r="BT48" s="1260">
        <f>resb!AX34</f>
        <v>57.683086000000003</v>
      </c>
      <c r="BU48" s="1260">
        <f>resa!CV34</f>
        <v>41.745241</v>
      </c>
      <c r="BV48" s="1260">
        <f>resb!CV34</f>
        <v>41.745241999999998</v>
      </c>
      <c r="BW48" s="1260">
        <f>resa!CW34</f>
        <v>1863.9396220000001</v>
      </c>
      <c r="BX48" s="1260">
        <f>resb!CW34</f>
        <v>1863.9394970000001</v>
      </c>
      <c r="BY48" s="1260">
        <f>resa!AX34</f>
        <v>57.683086000000003</v>
      </c>
      <c r="BZ48" s="1260">
        <f>resb!AX34</f>
        <v>57.683086000000003</v>
      </c>
      <c r="CA48" s="1252">
        <f>resa!AU34</f>
        <v>4.0847000000000001E-2</v>
      </c>
      <c r="CB48" s="1252">
        <f>resb!AU34</f>
        <v>4.0847000000000001E-2</v>
      </c>
      <c r="CC48" s="1252">
        <f>resa!AY34</f>
        <v>7.4496510000000002</v>
      </c>
      <c r="CD48" s="1252">
        <f>resb!AY34</f>
        <v>7.4496510000000002</v>
      </c>
      <c r="CE48" s="1260">
        <f>resa!AX34</f>
        <v>57.683086000000003</v>
      </c>
      <c r="CF48" s="1260">
        <f>resb!AX34</f>
        <v>57.683086000000003</v>
      </c>
      <c r="CG48" s="1252">
        <f>resa!CB34</f>
        <v>41.386949999999999</v>
      </c>
      <c r="CH48" s="1257">
        <f>resb!CB34</f>
        <v>41.386949999999999</v>
      </c>
      <c r="CI48" s="1252">
        <f>resa!BX34</f>
        <v>1.112625</v>
      </c>
      <c r="CJ48" s="1257">
        <f>resb!BX34</f>
        <v>1.112625</v>
      </c>
      <c r="CK48" s="1252">
        <f t="shared" si="1"/>
        <v>26.45858301361687</v>
      </c>
      <c r="CL48" s="1252">
        <f t="shared" si="2"/>
        <v>26.45858301361687</v>
      </c>
      <c r="CM48" s="1252">
        <f>resa!CS34</f>
        <v>13.463718</v>
      </c>
      <c r="CN48" s="1257">
        <f>resb!CS34</f>
        <v>13.463718</v>
      </c>
      <c r="CO48" s="1257">
        <f>resa!CT34</f>
        <v>153.575851</v>
      </c>
      <c r="CP48" s="1257">
        <f>resb!CT34</f>
        <v>153.575851</v>
      </c>
      <c r="CQ48" s="1261">
        <f>resa!DD34</f>
        <v>61.238183999999997</v>
      </c>
      <c r="CR48" s="1261">
        <f>resb!DD34</f>
        <v>61.238183999999997</v>
      </c>
      <c r="CS48" s="1261">
        <f>resa!DG34</f>
        <v>80.540993999999998</v>
      </c>
      <c r="CT48" s="1261">
        <f>resb!DG34</f>
        <v>80.540993999999998</v>
      </c>
      <c r="CU48" s="1261">
        <f>resa!DJ34</f>
        <v>237.30075299999999</v>
      </c>
      <c r="CV48" s="1261">
        <f>resb!DJ34</f>
        <v>237.30075299999999</v>
      </c>
      <c r="CW48" s="1261">
        <f>resa!BR34</f>
        <v>338.26496400000002</v>
      </c>
      <c r="CX48" s="1261">
        <f>resb!BR34</f>
        <v>338.26496400000002</v>
      </c>
      <c r="CY48" s="1261">
        <f>resa!BL34</f>
        <v>39.741484999999997</v>
      </c>
      <c r="CZ48" s="1261">
        <f>resb!BL34</f>
        <v>39.741484999999997</v>
      </c>
      <c r="DA48" s="1261">
        <f>resa!EF34</f>
        <v>5.5049999999999999</v>
      </c>
      <c r="DB48" s="1261">
        <f>resb!EF34</f>
        <v>5.5049999999999999</v>
      </c>
      <c r="DC48" s="1246"/>
      <c r="DD48" s="1246"/>
      <c r="DE48" s="1246"/>
      <c r="DF48" s="1246"/>
      <c r="DG48" s="1246"/>
      <c r="DH48" s="1246"/>
      <c r="DI48" s="1246"/>
      <c r="DJ48" s="1246"/>
      <c r="DK48" s="1246"/>
      <c r="DL48" s="1246"/>
      <c r="DM48" s="1246"/>
      <c r="DN48" s="1246"/>
      <c r="DV48" s="613"/>
      <c r="DW48" s="613"/>
      <c r="FS48" s="68"/>
      <c r="FT48" s="68"/>
      <c r="IA48"/>
      <c r="IB48"/>
    </row>
    <row r="49" spans="4:236" ht="17.100000000000001" customHeight="1" x14ac:dyDescent="0.25">
      <c r="D49" s="61"/>
      <c r="E49" s="61"/>
      <c r="F49" s="61"/>
      <c r="G49" s="71"/>
      <c r="H49" s="71"/>
      <c r="I49" s="71"/>
      <c r="J49" s="61"/>
      <c r="K49" s="61"/>
      <c r="M49" s="71"/>
      <c r="N49" s="71"/>
      <c r="O49" s="71"/>
      <c r="P49" s="68"/>
      <c r="Q49" s="68"/>
      <c r="R49" s="612"/>
      <c r="X49" s="854"/>
      <c r="Y49" s="1260"/>
      <c r="Z49" s="1252">
        <v>31</v>
      </c>
      <c r="AA49" s="1258" t="str">
        <f t="shared" si="0"/>
        <v>J</v>
      </c>
      <c r="AB49" s="1138">
        <f>resa!B35</f>
        <v>7</v>
      </c>
      <c r="AC49" s="1252">
        <f>resa!I35</f>
        <v>2.7959000000000001E-2</v>
      </c>
      <c r="AD49" s="1252">
        <f>resb!I35</f>
        <v>2.7959000000000001E-2</v>
      </c>
      <c r="AE49" s="1252">
        <f>resa!D35</f>
        <v>-36.125149</v>
      </c>
      <c r="AF49" s="1252">
        <f>resb!D35</f>
        <v>-36.125149</v>
      </c>
      <c r="AG49" s="1252">
        <f>resa!E35</f>
        <v>1181.120433</v>
      </c>
      <c r="AH49" s="1252">
        <f>resb!E35</f>
        <v>1181.120433</v>
      </c>
      <c r="AI49" s="1252">
        <f>resa!BO35</f>
        <v>389.06731600000001</v>
      </c>
      <c r="AJ49" s="1252">
        <f>resb!BO35</f>
        <v>389.06731600000001</v>
      </c>
      <c r="AK49" s="1252">
        <f>resa!BP35</f>
        <v>425.19246500000003</v>
      </c>
      <c r="AL49" s="1252">
        <f>resb!BP35</f>
        <v>425.19246500000003</v>
      </c>
      <c r="AM49" s="1252">
        <f>resa!BB35</f>
        <v>1.4394000000000001E-2</v>
      </c>
      <c r="AN49" s="1252">
        <f>resb!BB35</f>
        <v>1.4394000000000001E-2</v>
      </c>
      <c r="AO49" s="1252">
        <f>resa!BC35</f>
        <v>1.3433E-2</v>
      </c>
      <c r="AP49" s="1252">
        <f>resb!BC35</f>
        <v>1.3433E-2</v>
      </c>
      <c r="AQ49" s="1252">
        <f>resa!F35</f>
        <v>46.273682999999998</v>
      </c>
      <c r="AR49" s="1252">
        <f>resb!F35</f>
        <v>46.273682999999998</v>
      </c>
      <c r="AS49" s="1252">
        <f>resa!BN35</f>
        <v>260.310001</v>
      </c>
      <c r="AT49" s="1252">
        <f>resb!BN35</f>
        <v>260.310001</v>
      </c>
      <c r="AU49" s="1259">
        <f>resa!AN35</f>
        <v>0.369504</v>
      </c>
      <c r="AV49" s="1259">
        <f>resb!AN35</f>
        <v>0.369504</v>
      </c>
      <c r="AW49" s="1259">
        <f>resa!AO35</f>
        <v>0.24423500000000001</v>
      </c>
      <c r="AX49" s="1259">
        <f>resb!AO35</f>
        <v>0.24423500000000001</v>
      </c>
      <c r="AY49" s="1259">
        <f>resa!P35</f>
        <v>0.33593800000000001</v>
      </c>
      <c r="AZ49" s="1259">
        <f>resb!P35</f>
        <v>0.33593800000000001</v>
      </c>
      <c r="BA49" s="1259">
        <f>resa!R35</f>
        <v>0.86788699999999996</v>
      </c>
      <c r="BB49" s="1259">
        <f>resb!R35</f>
        <v>0.86788699999999996</v>
      </c>
      <c r="BC49" s="1259">
        <f>resa!AK35</f>
        <v>0.26419799999999999</v>
      </c>
      <c r="BD49" s="1259">
        <f>resb!AK35</f>
        <v>0.26419799999999999</v>
      </c>
      <c r="BE49" s="1260">
        <f>resa!BA35</f>
        <v>1014.885534</v>
      </c>
      <c r="BF49" s="1260">
        <f>resb!BA35</f>
        <v>1014.88541</v>
      </c>
      <c r="BG49" s="1259">
        <f>resa!AL35</f>
        <v>9.7051999999999999E-2</v>
      </c>
      <c r="BH49" s="1259">
        <f>resb!AL35</f>
        <v>9.7051999999999999E-2</v>
      </c>
      <c r="BI49" s="1259">
        <f>resa!AM35</f>
        <v>7.1411000000000002E-2</v>
      </c>
      <c r="BJ49" s="1259">
        <f>resb!AM35</f>
        <v>7.1411000000000002E-2</v>
      </c>
      <c r="BK49" s="1260">
        <f>resa!W35</f>
        <v>720.18631300000004</v>
      </c>
      <c r="BL49" s="1260">
        <f>resb!W35</f>
        <v>720.18631300000004</v>
      </c>
      <c r="BM49" s="1260">
        <f>resa!S35</f>
        <v>1</v>
      </c>
      <c r="BN49" s="1260">
        <f>resb!S35</f>
        <v>1</v>
      </c>
      <c r="BO49" s="1260">
        <f>resa!CO35</f>
        <v>387.33059700000001</v>
      </c>
      <c r="BP49" s="1260">
        <f>resb!CO35</f>
        <v>387.33054600000003</v>
      </c>
      <c r="BQ49" s="1260">
        <f>resa!CP35</f>
        <v>986.72111500000005</v>
      </c>
      <c r="BR49" s="1260">
        <f>resb!CP35</f>
        <v>986.72098200000005</v>
      </c>
      <c r="BS49" s="1260">
        <f>resa!AX35</f>
        <v>53.317619000000001</v>
      </c>
      <c r="BT49" s="1260">
        <f>resb!AX35</f>
        <v>53.317619000000001</v>
      </c>
      <c r="BU49" s="1260">
        <f>resa!CV35</f>
        <v>28.378989000000001</v>
      </c>
      <c r="BV49" s="1260">
        <f>resb!CV35</f>
        <v>28.378992</v>
      </c>
      <c r="BW49" s="1260">
        <f>resa!CW35</f>
        <v>1807.907721</v>
      </c>
      <c r="BX49" s="1260">
        <f>resb!CW35</f>
        <v>1807.9075969999999</v>
      </c>
      <c r="BY49" s="1260">
        <f>resa!AX35</f>
        <v>53.317619000000001</v>
      </c>
      <c r="BZ49" s="1260">
        <f>resb!AX35</f>
        <v>53.317619000000001</v>
      </c>
      <c r="CA49" s="1252">
        <f>resa!AU35</f>
        <v>5.7215000000000002E-2</v>
      </c>
      <c r="CB49" s="1252">
        <f>resb!AU35</f>
        <v>5.7215000000000002E-2</v>
      </c>
      <c r="CC49" s="1252">
        <f>resa!AY35</f>
        <v>6.7803230000000001</v>
      </c>
      <c r="CD49" s="1252">
        <f>resb!AY35</f>
        <v>6.7803230000000001</v>
      </c>
      <c r="CE49" s="1260">
        <f>resa!AX35</f>
        <v>53.317619000000001</v>
      </c>
      <c r="CF49" s="1260">
        <f>resb!AX35</f>
        <v>53.317619000000001</v>
      </c>
      <c r="CG49" s="1252">
        <f>resa!CB35</f>
        <v>37.668461000000001</v>
      </c>
      <c r="CH49" s="1257">
        <f>resb!CB35</f>
        <v>37.668461000000001</v>
      </c>
      <c r="CI49" s="1252">
        <f>resa!BX35</f>
        <v>0.76859299999999997</v>
      </c>
      <c r="CJ49" s="1257">
        <f>resb!BX35</f>
        <v>0.76859299999999997</v>
      </c>
      <c r="CK49" s="1252">
        <f t="shared" si="1"/>
        <v>30.225807276721532</v>
      </c>
      <c r="CL49" s="1252">
        <f t="shared" si="2"/>
        <v>30.225807276721532</v>
      </c>
      <c r="CM49" s="1252">
        <f>resa!CS35</f>
        <v>12.730872</v>
      </c>
      <c r="CN49" s="1257">
        <f>resb!CS35</f>
        <v>12.730872</v>
      </c>
      <c r="CO49" s="1257">
        <f>resa!CT35</f>
        <v>161.04009099999999</v>
      </c>
      <c r="CP49" s="1257">
        <f>resb!CT35</f>
        <v>161.04009099999999</v>
      </c>
      <c r="CQ49" s="1261">
        <f>resa!DD35</f>
        <v>64.461083000000002</v>
      </c>
      <c r="CR49" s="1261">
        <f>resb!DD35</f>
        <v>64.461083000000002</v>
      </c>
      <c r="CS49" s="1261">
        <f>resa!DG35</f>
        <v>85.284869</v>
      </c>
      <c r="CT49" s="1261">
        <f>resb!DG35</f>
        <v>85.284869</v>
      </c>
      <c r="CU49" s="1261">
        <f>resa!DJ35</f>
        <v>251.35777899999999</v>
      </c>
      <c r="CV49" s="1261">
        <f>resb!DJ35</f>
        <v>251.35777899999999</v>
      </c>
      <c r="CW49" s="1261">
        <f>resa!BR35</f>
        <v>315.47558400000003</v>
      </c>
      <c r="CX49" s="1261">
        <f>resb!BR35</f>
        <v>315.47558400000003</v>
      </c>
      <c r="CY49" s="1261">
        <f>resa!BL35</f>
        <v>37.970885000000003</v>
      </c>
      <c r="CZ49" s="1261">
        <f>resb!BL35</f>
        <v>37.970885000000003</v>
      </c>
      <c r="DA49" s="1261">
        <f>resa!EF35</f>
        <v>4.2930000000000001</v>
      </c>
      <c r="DB49" s="1261">
        <f>resb!EF35</f>
        <v>4.2930000000000001</v>
      </c>
      <c r="DC49" s="1246"/>
      <c r="DD49" s="1246"/>
      <c r="DE49" s="1246"/>
      <c r="DF49" s="1246"/>
      <c r="DG49" s="1246"/>
      <c r="DH49" s="1246"/>
      <c r="DI49" s="1246"/>
      <c r="DJ49" s="1246"/>
      <c r="DK49" s="1246"/>
      <c r="DL49" s="1246"/>
      <c r="DM49" s="1246"/>
      <c r="DN49" s="1246"/>
      <c r="DV49" s="613"/>
      <c r="DW49" s="613"/>
      <c r="FS49" s="68"/>
      <c r="FT49" s="68"/>
      <c r="IA49"/>
      <c r="IB49"/>
    </row>
    <row r="50" spans="4:236" ht="17.100000000000001" customHeight="1" x14ac:dyDescent="0.25">
      <c r="D50" s="61"/>
      <c r="E50" s="61"/>
      <c r="F50" s="61"/>
      <c r="G50" s="71"/>
      <c r="H50" s="71"/>
      <c r="I50" s="71"/>
      <c r="J50" s="61"/>
      <c r="K50" s="61"/>
      <c r="R50" s="612"/>
      <c r="X50" s="854"/>
      <c r="Y50" s="1260"/>
      <c r="Z50" s="1252">
        <v>32</v>
      </c>
      <c r="AA50" s="1258" t="str">
        <f t="shared" si="0"/>
        <v>A</v>
      </c>
      <c r="AB50" s="1138">
        <f>resa!B36</f>
        <v>8</v>
      </c>
      <c r="AC50" s="1252">
        <f>resa!I36</f>
        <v>3.9288999999999998E-2</v>
      </c>
      <c r="AD50" s="1252">
        <f>resb!I36</f>
        <v>3.9288999999999998E-2</v>
      </c>
      <c r="AE50" s="1252">
        <f>resa!D36</f>
        <v>-57.624226</v>
      </c>
      <c r="AF50" s="1252">
        <f>resb!D36</f>
        <v>-57.624226</v>
      </c>
      <c r="AG50" s="1252">
        <f>resa!E36</f>
        <v>1123.496208</v>
      </c>
      <c r="AH50" s="1252">
        <f>resb!E36</f>
        <v>1123.496208</v>
      </c>
      <c r="AI50" s="1252">
        <f>resa!BO36</f>
        <v>382.41914400000002</v>
      </c>
      <c r="AJ50" s="1252">
        <f>resb!BO36</f>
        <v>382.41914400000002</v>
      </c>
      <c r="AK50" s="1252">
        <f>resa!BP36</f>
        <v>440.04336899999998</v>
      </c>
      <c r="AL50" s="1252">
        <f>resb!BP36</f>
        <v>440.04336899999998</v>
      </c>
      <c r="AM50" s="1252">
        <f>resa!BB36</f>
        <v>1.4647E-2</v>
      </c>
      <c r="AN50" s="1252">
        <f>resb!BB36</f>
        <v>1.4647E-2</v>
      </c>
      <c r="AO50" s="1252">
        <f>resa!BC36</f>
        <v>2.4469000000000001E-2</v>
      </c>
      <c r="AP50" s="1252">
        <f>resb!BC36</f>
        <v>2.4469000000000001E-2</v>
      </c>
      <c r="AQ50" s="1252">
        <f>resa!F36</f>
        <v>42.941983999999998</v>
      </c>
      <c r="AR50" s="1252">
        <f>resb!F36</f>
        <v>42.941983999999998</v>
      </c>
      <c r="AS50" s="1252">
        <f>resa!BN36</f>
        <v>273.02538099999998</v>
      </c>
      <c r="AT50" s="1252">
        <f>resb!BN36</f>
        <v>273.02538099999998</v>
      </c>
      <c r="AU50" s="1259">
        <f>resa!AN36</f>
        <v>0.37389899999999998</v>
      </c>
      <c r="AV50" s="1259">
        <f>resb!AN36</f>
        <v>0.37389899999999998</v>
      </c>
      <c r="AW50" s="1259">
        <f>resa!AO36</f>
        <v>0.243892</v>
      </c>
      <c r="AX50" s="1259">
        <f>resb!AO36</f>
        <v>0.243892</v>
      </c>
      <c r="AY50" s="1259">
        <f>resa!P36</f>
        <v>0.37220399999999998</v>
      </c>
      <c r="AZ50" s="1259">
        <f>resb!P36</f>
        <v>0.37220399999999998</v>
      </c>
      <c r="BA50" s="1259">
        <f>resa!R36</f>
        <v>0.82788200000000001</v>
      </c>
      <c r="BB50" s="1259">
        <f>resb!R36</f>
        <v>0.82788200000000001</v>
      </c>
      <c r="BC50" s="1259">
        <f>resa!AK36</f>
        <v>0.28655000000000003</v>
      </c>
      <c r="BD50" s="1259">
        <f>resb!AK36</f>
        <v>0.28655000000000003</v>
      </c>
      <c r="BE50" s="1260">
        <f>resa!BA36</f>
        <v>981.74086799999998</v>
      </c>
      <c r="BF50" s="1260">
        <f>resb!BA36</f>
        <v>981.74074900000005</v>
      </c>
      <c r="BG50" s="1259">
        <f>resa!AL36</f>
        <v>8.4559999999999996E-2</v>
      </c>
      <c r="BH50" s="1259">
        <f>resb!AL36</f>
        <v>8.4559999999999996E-2</v>
      </c>
      <c r="BI50" s="1259">
        <f>resa!AM36</f>
        <v>6.0330000000000002E-2</v>
      </c>
      <c r="BJ50" s="1259">
        <f>resb!AM36</f>
        <v>6.0330000000000002E-2</v>
      </c>
      <c r="BK50" s="1260">
        <f>resa!W36</f>
        <v>745.05619300000001</v>
      </c>
      <c r="BL50" s="1260">
        <f>resb!W36</f>
        <v>745.05619300000001</v>
      </c>
      <c r="BM50" s="1260">
        <f>resa!S36</f>
        <v>1</v>
      </c>
      <c r="BN50" s="1260">
        <f>resb!S36</f>
        <v>1</v>
      </c>
      <c r="BO50" s="1260">
        <f>resa!CO36</f>
        <v>337.95842599999997</v>
      </c>
      <c r="BP50" s="1260">
        <f>resb!CO36</f>
        <v>337.958372</v>
      </c>
      <c r="BQ50" s="1260">
        <f>resa!CP36</f>
        <v>992.021252</v>
      </c>
      <c r="BR50" s="1260">
        <f>resb!CP36</f>
        <v>992.021118</v>
      </c>
      <c r="BS50" s="1260">
        <f>resa!AX36</f>
        <v>51.869689000000001</v>
      </c>
      <c r="BT50" s="1260">
        <f>resb!AX36</f>
        <v>51.869689000000001</v>
      </c>
      <c r="BU50" s="1260">
        <f>resa!CV36</f>
        <v>31.115406</v>
      </c>
      <c r="BV50" s="1260">
        <f>resb!CV36</f>
        <v>31.115410000000001</v>
      </c>
      <c r="BW50" s="1260">
        <f>resa!CW36</f>
        <v>1775.099103</v>
      </c>
      <c r="BX50" s="1260">
        <f>resb!CW36</f>
        <v>1775.098984</v>
      </c>
      <c r="BY50" s="1260">
        <f>resa!AX36</f>
        <v>51.869689000000001</v>
      </c>
      <c r="BZ50" s="1260">
        <f>resb!AX36</f>
        <v>51.869689000000001</v>
      </c>
      <c r="CA50" s="1252">
        <f>resa!AU36</f>
        <v>8.9208999999999997E-2</v>
      </c>
      <c r="CB50" s="1252">
        <f>resb!AU36</f>
        <v>8.9208999999999997E-2</v>
      </c>
      <c r="CC50" s="1252">
        <f>resa!AY36</f>
        <v>6.3274670000000004</v>
      </c>
      <c r="CD50" s="1252">
        <f>resb!AY36</f>
        <v>6.3274670000000004</v>
      </c>
      <c r="CE50" s="1260">
        <f>resa!AX36</f>
        <v>51.869689000000001</v>
      </c>
      <c r="CF50" s="1260">
        <f>resb!AX36</f>
        <v>51.869689000000001</v>
      </c>
      <c r="CG50" s="1252">
        <f>resa!CB36</f>
        <v>35.152597</v>
      </c>
      <c r="CH50" s="1257">
        <f>resb!CB36</f>
        <v>35.152597</v>
      </c>
      <c r="CI50" s="1252">
        <f>resa!BX36</f>
        <v>0.70133000000000001</v>
      </c>
      <c r="CJ50" s="1257">
        <f>resb!BX36</f>
        <v>0.70133000000000001</v>
      </c>
      <c r="CK50" s="1252">
        <f t="shared" si="1"/>
        <v>33.708528284041137</v>
      </c>
      <c r="CL50" s="1252">
        <f t="shared" si="2"/>
        <v>33.708528284041137</v>
      </c>
      <c r="CM50" s="1252">
        <f>resa!CS36</f>
        <v>12.597538</v>
      </c>
      <c r="CN50" s="1257">
        <f>resb!CS36</f>
        <v>12.597538</v>
      </c>
      <c r="CO50" s="1257">
        <f>resa!CT36</f>
        <v>158.31220300000001</v>
      </c>
      <c r="CP50" s="1257">
        <f>resb!CT36</f>
        <v>158.31220300000001</v>
      </c>
      <c r="CQ50" s="1261">
        <f>resa!DD36</f>
        <v>71.620671999999999</v>
      </c>
      <c r="CR50" s="1261">
        <f>resb!DD36</f>
        <v>71.620671999999999</v>
      </c>
      <c r="CS50" s="1261">
        <f>resa!DG36</f>
        <v>85.786152000000001</v>
      </c>
      <c r="CT50" s="1261">
        <f>resb!DG36</f>
        <v>85.786152000000001</v>
      </c>
      <c r="CU50" s="1261">
        <f>resa!DJ36</f>
        <v>252.67343299999999</v>
      </c>
      <c r="CV50" s="1261">
        <f>resb!DJ36</f>
        <v>252.67343299999999</v>
      </c>
      <c r="CW50" s="1261">
        <f>resa!BR36</f>
        <v>306.06338299999999</v>
      </c>
      <c r="CX50" s="1261">
        <f>resb!BR36</f>
        <v>306.06338299999999</v>
      </c>
      <c r="CY50" s="1261">
        <f>resa!BL36</f>
        <v>37.626972000000002</v>
      </c>
      <c r="CZ50" s="1261">
        <f>resb!BL36</f>
        <v>37.626972000000002</v>
      </c>
      <c r="DA50" s="1261">
        <f>resa!EF36</f>
        <v>3.7629999999999999</v>
      </c>
      <c r="DB50" s="1261">
        <f>resb!EF36</f>
        <v>3.7629999999999999</v>
      </c>
      <c r="DC50" s="1246"/>
      <c r="DD50" s="1246"/>
      <c r="DE50" s="1246"/>
      <c r="DF50" s="1246"/>
      <c r="DG50" s="1246"/>
      <c r="DH50" s="1246"/>
      <c r="DI50" s="1246"/>
      <c r="DJ50" s="1246"/>
      <c r="DK50" s="1246"/>
      <c r="DL50" s="1246"/>
      <c r="DM50" s="1246"/>
      <c r="DN50" s="1246"/>
      <c r="DV50" s="613"/>
      <c r="DW50" s="613"/>
      <c r="FS50" s="68"/>
      <c r="FT50" s="68"/>
      <c r="IA50"/>
      <c r="IB50"/>
    </row>
    <row r="51" spans="4:236" ht="17.100000000000001" customHeight="1" x14ac:dyDescent="0.25">
      <c r="D51" s="61"/>
      <c r="E51" s="61"/>
      <c r="F51" s="61"/>
      <c r="G51" s="71"/>
      <c r="H51" s="71"/>
      <c r="I51" s="71"/>
      <c r="J51" s="61"/>
      <c r="K51" s="61"/>
      <c r="R51" s="612"/>
      <c r="X51" s="854"/>
      <c r="Y51" s="1260"/>
      <c r="Z51" s="1252">
        <v>33</v>
      </c>
      <c r="AA51" s="1258" t="str">
        <f t="shared" si="0"/>
        <v>S</v>
      </c>
      <c r="AB51" s="1138">
        <f>resa!B37</f>
        <v>9</v>
      </c>
      <c r="AC51" s="1252">
        <f>resa!I37</f>
        <v>5.8576000000000003E-2</v>
      </c>
      <c r="AD51" s="1252">
        <f>resb!I37</f>
        <v>5.8576000000000003E-2</v>
      </c>
      <c r="AE51" s="1252">
        <f>resa!D37</f>
        <v>-52.533850000000001</v>
      </c>
      <c r="AF51" s="1252">
        <f>resb!D37</f>
        <v>-52.533850000000001</v>
      </c>
      <c r="AG51" s="1252">
        <f>resa!E37</f>
        <v>1070.9623570000001</v>
      </c>
      <c r="AH51" s="1252">
        <f>resb!E37</f>
        <v>1070.9623570000001</v>
      </c>
      <c r="AI51" s="1252">
        <f>resa!BO37</f>
        <v>430.40626099999997</v>
      </c>
      <c r="AJ51" s="1252">
        <f>resb!BO37</f>
        <v>430.40626099999997</v>
      </c>
      <c r="AK51" s="1252">
        <f>resa!BP37</f>
        <v>482.940111</v>
      </c>
      <c r="AL51" s="1252">
        <f>resb!BP37</f>
        <v>482.940111</v>
      </c>
      <c r="AM51" s="1252">
        <f>resa!BB37</f>
        <v>1.4853E-2</v>
      </c>
      <c r="AN51" s="1252">
        <f>resb!BB37</f>
        <v>1.4853E-2</v>
      </c>
      <c r="AO51" s="1252">
        <f>resa!BC37</f>
        <v>4.3545E-2</v>
      </c>
      <c r="AP51" s="1252">
        <f>resb!BC37</f>
        <v>4.3545E-2</v>
      </c>
      <c r="AQ51" s="1252">
        <f>resa!F37</f>
        <v>45.330959</v>
      </c>
      <c r="AR51" s="1252">
        <f>resb!F37</f>
        <v>45.330959</v>
      </c>
      <c r="AS51" s="1252">
        <f>resa!BN37</f>
        <v>255.92620600000001</v>
      </c>
      <c r="AT51" s="1252">
        <f>resb!BN37</f>
        <v>255.92620600000001</v>
      </c>
      <c r="AU51" s="1259">
        <f>resa!AN37</f>
        <v>0.37696200000000002</v>
      </c>
      <c r="AV51" s="1259">
        <f>resb!AN37</f>
        <v>0.37696200000000002</v>
      </c>
      <c r="AW51" s="1259">
        <f>resa!AO37</f>
        <v>0.24706900000000001</v>
      </c>
      <c r="AX51" s="1259">
        <f>resb!AO37</f>
        <v>0.24706900000000001</v>
      </c>
      <c r="AY51" s="1259">
        <f>resa!P37</f>
        <v>0.44058999999999998</v>
      </c>
      <c r="AZ51" s="1259">
        <f>resb!P37</f>
        <v>0.44058999999999998</v>
      </c>
      <c r="BA51" s="1259">
        <f>resa!R37</f>
        <v>0.82202500000000001</v>
      </c>
      <c r="BB51" s="1259">
        <f>resb!R37</f>
        <v>0.82202500000000001</v>
      </c>
      <c r="BC51" s="1259">
        <f>resa!AK37</f>
        <v>0.15477099999999999</v>
      </c>
      <c r="BD51" s="1259">
        <f>resb!AK37</f>
        <v>0.15477099999999999</v>
      </c>
      <c r="BE51" s="1260">
        <f>resa!BA37</f>
        <v>971.91209800000001</v>
      </c>
      <c r="BF51" s="1260">
        <f>resb!BA37</f>
        <v>971.91198399999996</v>
      </c>
      <c r="BG51" s="1259">
        <f>resa!AL37</f>
        <v>0.10041799999999999</v>
      </c>
      <c r="BH51" s="1259">
        <f>resb!AL37</f>
        <v>0.10041799999999999</v>
      </c>
      <c r="BI51" s="1259">
        <f>resa!AM37</f>
        <v>8.4875999999999993E-2</v>
      </c>
      <c r="BJ51" s="1259">
        <f>resb!AM37</f>
        <v>8.4875999999999993E-2</v>
      </c>
      <c r="BK51" s="1260">
        <f>resa!W37</f>
        <v>761.07830899999999</v>
      </c>
      <c r="BL51" s="1260">
        <f>resb!W37</f>
        <v>761.07830899999999</v>
      </c>
      <c r="BM51" s="1260">
        <f>resa!S37</f>
        <v>1</v>
      </c>
      <c r="BN51" s="1260">
        <f>resb!S37</f>
        <v>1</v>
      </c>
      <c r="BO51" s="1260">
        <f>resa!CO37</f>
        <v>304.52523400000001</v>
      </c>
      <c r="BP51" s="1260">
        <f>resb!CO37</f>
        <v>304.52517799999998</v>
      </c>
      <c r="BQ51" s="1260">
        <f>resa!CP37</f>
        <v>961.571235</v>
      </c>
      <c r="BR51" s="1260">
        <f>resb!CP37</f>
        <v>961.57110499999999</v>
      </c>
      <c r="BS51" s="1260">
        <f>resa!AX37</f>
        <v>55.145505</v>
      </c>
      <c r="BT51" s="1260">
        <f>resb!AX37</f>
        <v>55.145505</v>
      </c>
      <c r="BU51" s="1260">
        <f>resa!CV37</f>
        <v>66.630358999999999</v>
      </c>
      <c r="BV51" s="1260">
        <f>resb!CV37</f>
        <v>66.630358999999999</v>
      </c>
      <c r="BW51" s="1260">
        <f>resa!CW37</f>
        <v>1763.0871239999999</v>
      </c>
      <c r="BX51" s="1260">
        <f>resb!CW37</f>
        <v>1763.08701</v>
      </c>
      <c r="BY51" s="1260">
        <f>resa!AX37</f>
        <v>55.145505</v>
      </c>
      <c r="BZ51" s="1260">
        <f>resb!AX37</f>
        <v>55.145505</v>
      </c>
      <c r="CA51" s="1252">
        <f>resa!AU37</f>
        <v>0.138348</v>
      </c>
      <c r="CB51" s="1252">
        <f>resb!AU37</f>
        <v>0.138348</v>
      </c>
      <c r="CC51" s="1252">
        <f>resa!AY37</f>
        <v>6.3355189999999997</v>
      </c>
      <c r="CD51" s="1252">
        <f>resb!AY37</f>
        <v>6.3355189999999997</v>
      </c>
      <c r="CE51" s="1260">
        <f>resa!AX37</f>
        <v>55.145505</v>
      </c>
      <c r="CF51" s="1260">
        <f>resb!AX37</f>
        <v>55.145505</v>
      </c>
      <c r="CG51" s="1252">
        <f>resa!CB37</f>
        <v>35.197327999999999</v>
      </c>
      <c r="CH51" s="1257">
        <f>resb!CB37</f>
        <v>35.197327999999999</v>
      </c>
      <c r="CI51" s="1252">
        <f>resa!BX37</f>
        <v>1.4077299999999999</v>
      </c>
      <c r="CJ51" s="1257">
        <f>resb!BX37</f>
        <v>1.4077299999999999</v>
      </c>
      <c r="CK51" s="1252">
        <f t="shared" si="1"/>
        <v>35.044896936422873</v>
      </c>
      <c r="CL51" s="1252">
        <f t="shared" si="2"/>
        <v>35.044896936422873</v>
      </c>
      <c r="CM51" s="1252">
        <f>resa!CS37</f>
        <v>12.777595</v>
      </c>
      <c r="CN51" s="1257">
        <f>resb!CS37</f>
        <v>12.777595</v>
      </c>
      <c r="CO51" s="1257">
        <f>resa!CT37</f>
        <v>135.56393199999999</v>
      </c>
      <c r="CP51" s="1257">
        <f>resb!CT37</f>
        <v>135.56393199999999</v>
      </c>
      <c r="CQ51" s="1261">
        <f>resa!DD37</f>
        <v>69.788818000000006</v>
      </c>
      <c r="CR51" s="1261">
        <f>resb!DD37</f>
        <v>69.788818000000006</v>
      </c>
      <c r="CS51" s="1261">
        <f>resa!DG37</f>
        <v>79.871786999999998</v>
      </c>
      <c r="CT51" s="1261">
        <f>resb!DG37</f>
        <v>79.871786999999998</v>
      </c>
      <c r="CU51" s="1261">
        <f>resa!DJ37</f>
        <v>259.72867200000002</v>
      </c>
      <c r="CV51" s="1261">
        <f>resb!DJ37</f>
        <v>259.72867200000002</v>
      </c>
      <c r="CW51" s="1261">
        <f>resa!BR37</f>
        <v>276.23350799999997</v>
      </c>
      <c r="CX51" s="1261">
        <f>resb!BR37</f>
        <v>276.23350799999997</v>
      </c>
      <c r="CY51" s="1261">
        <f>resa!BL37</f>
        <v>41.174238000000003</v>
      </c>
      <c r="CZ51" s="1261">
        <f>resb!BL37</f>
        <v>41.174238000000003</v>
      </c>
      <c r="DA51" s="1261">
        <f>resa!EF37</f>
        <v>4.33</v>
      </c>
      <c r="DB51" s="1261">
        <f>resb!EF37</f>
        <v>4.33</v>
      </c>
      <c r="DC51" s="1246"/>
      <c r="DD51" s="1246"/>
      <c r="DE51" s="1246"/>
      <c r="DF51" s="1246"/>
      <c r="DG51" s="1246"/>
      <c r="DH51" s="1246"/>
      <c r="DI51" s="1246"/>
      <c r="DJ51" s="1246"/>
      <c r="DK51" s="1246"/>
      <c r="DL51" s="1246"/>
      <c r="DM51" s="1246"/>
      <c r="DN51" s="1246"/>
      <c r="DV51" s="613"/>
      <c r="DW51" s="613"/>
      <c r="FS51" s="68"/>
      <c r="FT51" s="68"/>
      <c r="IA51"/>
      <c r="IB51"/>
    </row>
    <row r="52" spans="4:236" ht="17.100000000000001" customHeight="1" x14ac:dyDescent="0.25">
      <c r="D52" s="61"/>
      <c r="E52" s="61"/>
      <c r="F52" s="61"/>
      <c r="G52" s="71"/>
      <c r="H52" s="71"/>
      <c r="I52" s="71"/>
      <c r="J52" s="61"/>
      <c r="K52" s="61"/>
      <c r="R52" s="612"/>
      <c r="X52" s="854"/>
      <c r="Y52" s="1260"/>
      <c r="Z52" s="1252">
        <v>34</v>
      </c>
      <c r="AA52" s="1258" t="str">
        <f t="shared" si="0"/>
        <v>O</v>
      </c>
      <c r="AB52" s="1138">
        <f>resa!B38</f>
        <v>10</v>
      </c>
      <c r="AC52" s="1252">
        <f>resa!I38</f>
        <v>6.5030000000000004E-2</v>
      </c>
      <c r="AD52" s="1252">
        <f>resb!I38</f>
        <v>6.5030000000000004E-2</v>
      </c>
      <c r="AE52" s="1252">
        <f>resa!D38</f>
        <v>-26.746586000000001</v>
      </c>
      <c r="AF52" s="1252">
        <f>resb!D38</f>
        <v>-26.746586000000001</v>
      </c>
      <c r="AG52" s="1252">
        <f>resa!E38</f>
        <v>1044.2157709999999</v>
      </c>
      <c r="AH52" s="1252">
        <f>resb!E38</f>
        <v>1044.2157709999999</v>
      </c>
      <c r="AI52" s="1252">
        <f>resa!BO38</f>
        <v>479.59632499999998</v>
      </c>
      <c r="AJ52" s="1252">
        <f>resb!BO38</f>
        <v>479.59632499999998</v>
      </c>
      <c r="AK52" s="1252">
        <f>resa!BP38</f>
        <v>506.34291100000002</v>
      </c>
      <c r="AL52" s="1252">
        <f>resb!BP38</f>
        <v>506.34291100000002</v>
      </c>
      <c r="AM52" s="1252">
        <f>resa!BB38</f>
        <v>1.4775999999999999E-2</v>
      </c>
      <c r="AN52" s="1252">
        <f>resb!BB38</f>
        <v>1.4775999999999999E-2</v>
      </c>
      <c r="AO52" s="1252">
        <f>resa!BC38</f>
        <v>5.0082000000000002E-2</v>
      </c>
      <c r="AP52" s="1252">
        <f>resb!BC38</f>
        <v>5.0082000000000002E-2</v>
      </c>
      <c r="AQ52" s="1252">
        <f>resa!F38</f>
        <v>50.556547999999999</v>
      </c>
      <c r="AR52" s="1252">
        <f>resb!F38</f>
        <v>50.556547999999999</v>
      </c>
      <c r="AS52" s="1252">
        <f>resa!BN38</f>
        <v>230.74553299999999</v>
      </c>
      <c r="AT52" s="1252">
        <f>resb!BN38</f>
        <v>230.74553299999999</v>
      </c>
      <c r="AU52" s="1259">
        <f>resa!AN38</f>
        <v>0.38326500000000002</v>
      </c>
      <c r="AV52" s="1259">
        <f>resb!AN38</f>
        <v>0.38326500000000002</v>
      </c>
      <c r="AW52" s="1259">
        <f>resa!AO38</f>
        <v>0.24820600000000001</v>
      </c>
      <c r="AX52" s="1259">
        <f>resb!AO38</f>
        <v>0.24820600000000001</v>
      </c>
      <c r="AY52" s="1259">
        <f>resa!P38</f>
        <v>0.50483299999999998</v>
      </c>
      <c r="AZ52" s="1259">
        <f>resb!P38</f>
        <v>0.50483299999999998</v>
      </c>
      <c r="BA52" s="1259">
        <f>resa!R38</f>
        <v>0.82829900000000001</v>
      </c>
      <c r="BB52" s="1259">
        <f>resb!R38</f>
        <v>0.82829900000000001</v>
      </c>
      <c r="BC52" s="1259">
        <f>resa!AK38</f>
        <v>8.9339999999999992E-3</v>
      </c>
      <c r="BD52" s="1259">
        <f>resb!AK38</f>
        <v>8.9339999999999992E-3</v>
      </c>
      <c r="BE52" s="1260">
        <f>resa!BA38</f>
        <v>999.36311499999999</v>
      </c>
      <c r="BF52" s="1260">
        <f>resb!BA38</f>
        <v>999.36300200000005</v>
      </c>
      <c r="BG52" s="1259">
        <f>resa!AL38</f>
        <v>0.126722</v>
      </c>
      <c r="BH52" s="1259">
        <f>resb!AL38</f>
        <v>0.126722</v>
      </c>
      <c r="BI52" s="1259">
        <f>resa!AM38</f>
        <v>0.12559000000000001</v>
      </c>
      <c r="BJ52" s="1259">
        <f>resb!AM38</f>
        <v>0.12559000000000001</v>
      </c>
      <c r="BK52" s="1260">
        <f>resa!W38</f>
        <v>759.26575700000001</v>
      </c>
      <c r="BL52" s="1260">
        <f>resb!W38</f>
        <v>759.26575700000001</v>
      </c>
      <c r="BM52" s="1260">
        <f>resa!S38</f>
        <v>1</v>
      </c>
      <c r="BN52" s="1260">
        <f>resb!S38</f>
        <v>1</v>
      </c>
      <c r="BO52" s="1260">
        <f>resa!CO38</f>
        <v>301.82295299999998</v>
      </c>
      <c r="BP52" s="1260">
        <f>resb!CO38</f>
        <v>301.82289200000002</v>
      </c>
      <c r="BQ52" s="1260">
        <f>resa!CP38</f>
        <v>901.437455</v>
      </c>
      <c r="BR52" s="1260">
        <f>resb!CP38</f>
        <v>901.43733099999997</v>
      </c>
      <c r="BS52" s="1260">
        <f>resa!AX38</f>
        <v>61.036610000000003</v>
      </c>
      <c r="BT52" s="1260">
        <f>resb!AX38</f>
        <v>61.036610000000003</v>
      </c>
      <c r="BU52" s="1260">
        <f>resa!CV38</f>
        <v>126.701179</v>
      </c>
      <c r="BV52" s="1260">
        <f>resb!CV38</f>
        <v>126.70117399999999</v>
      </c>
      <c r="BW52" s="1260">
        <f>resa!CW38</f>
        <v>1786.5991739999999</v>
      </c>
      <c r="BX52" s="1260">
        <f>resb!CW38</f>
        <v>1786.5990609999999</v>
      </c>
      <c r="BY52" s="1260">
        <f>resa!AX38</f>
        <v>61.036610000000003</v>
      </c>
      <c r="BZ52" s="1260">
        <f>resb!AX38</f>
        <v>61.036610000000003</v>
      </c>
      <c r="CA52" s="1252">
        <f>resa!AU38</f>
        <v>0.15436800000000001</v>
      </c>
      <c r="CB52" s="1252">
        <f>resb!AU38</f>
        <v>0.15436800000000001</v>
      </c>
      <c r="CC52" s="1252">
        <f>resa!AY38</f>
        <v>6.6016529999999998</v>
      </c>
      <c r="CD52" s="1252">
        <f>resb!AY38</f>
        <v>6.6016529999999998</v>
      </c>
      <c r="CE52" s="1260">
        <f>resa!AX38</f>
        <v>61.036610000000003</v>
      </c>
      <c r="CF52" s="1260">
        <f>resb!AX38</f>
        <v>61.036610000000003</v>
      </c>
      <c r="CG52" s="1252">
        <f>resa!CB38</f>
        <v>36.675848999999999</v>
      </c>
      <c r="CH52" s="1257">
        <f>resb!CB38</f>
        <v>36.675848999999999</v>
      </c>
      <c r="CI52" s="1252">
        <f>resa!BX38</f>
        <v>2.6746660000000002</v>
      </c>
      <c r="CJ52" s="1257">
        <f>resb!BX38</f>
        <v>2.6746660000000002</v>
      </c>
      <c r="CK52" s="1252">
        <f t="shared" si="1"/>
        <v>32.945320572936524</v>
      </c>
      <c r="CL52" s="1252">
        <f t="shared" si="2"/>
        <v>32.945320572936524</v>
      </c>
      <c r="CM52" s="1252">
        <f>resa!CS38</f>
        <v>12.969376</v>
      </c>
      <c r="CN52" s="1257">
        <f>resb!CS38</f>
        <v>12.969376</v>
      </c>
      <c r="CO52" s="1257">
        <f>resa!CT38</f>
        <v>113.31804700000001</v>
      </c>
      <c r="CP52" s="1257">
        <f>resb!CT38</f>
        <v>113.31804700000001</v>
      </c>
      <c r="CQ52" s="1261">
        <f>resa!DD38</f>
        <v>64.651753999999997</v>
      </c>
      <c r="CR52" s="1261">
        <f>resb!DD38</f>
        <v>64.651753999999997</v>
      </c>
      <c r="CS52" s="1261">
        <f>resa!DG38</f>
        <v>75.428016999999997</v>
      </c>
      <c r="CT52" s="1261">
        <f>resb!DG38</f>
        <v>75.428016999999997</v>
      </c>
      <c r="CU52" s="1261">
        <f>resa!DJ38</f>
        <v>233.256168</v>
      </c>
      <c r="CV52" s="1261">
        <f>resb!DJ38</f>
        <v>233.256168</v>
      </c>
      <c r="CW52" s="1261">
        <f>resa!BR38</f>
        <v>235.568342</v>
      </c>
      <c r="CX52" s="1261">
        <f>resb!BR38</f>
        <v>235.568342</v>
      </c>
      <c r="CY52" s="1261">
        <f>resa!BL38</f>
        <v>47.563509000000003</v>
      </c>
      <c r="CZ52" s="1261">
        <f>resb!BL38</f>
        <v>47.563509000000003</v>
      </c>
      <c r="DA52" s="1261">
        <f>resa!EF38</f>
        <v>5.3940000000000001</v>
      </c>
      <c r="DB52" s="1261">
        <f>resb!EF38</f>
        <v>5.3940000000000001</v>
      </c>
      <c r="DC52" s="1246"/>
      <c r="DD52" s="1246"/>
      <c r="DE52" s="1246"/>
      <c r="DF52" s="1246"/>
      <c r="DG52" s="1246"/>
      <c r="DH52" s="1246"/>
      <c r="DI52" s="1246"/>
      <c r="DJ52" s="1246"/>
      <c r="DK52" s="1246"/>
      <c r="DL52" s="1246"/>
      <c r="DM52" s="1246"/>
      <c r="DN52" s="1246"/>
      <c r="DV52" s="613"/>
      <c r="DW52" s="613"/>
      <c r="FS52" s="68"/>
      <c r="FT52" s="68"/>
      <c r="IA52"/>
      <c r="IB52"/>
    </row>
    <row r="53" spans="4:236" ht="17.100000000000001" customHeight="1" x14ac:dyDescent="0.25">
      <c r="D53" s="61"/>
      <c r="E53" s="61"/>
      <c r="F53" s="61"/>
      <c r="G53" s="71"/>
      <c r="H53" s="71"/>
      <c r="I53" s="71"/>
      <c r="J53" s="61"/>
      <c r="K53" s="61"/>
      <c r="R53" s="612"/>
      <c r="X53" s="854"/>
      <c r="Y53" s="1260"/>
      <c r="Z53" s="1252">
        <v>35</v>
      </c>
      <c r="AA53" s="1258" t="str">
        <f t="shared" si="0"/>
        <v>N</v>
      </c>
      <c r="AB53" s="1138">
        <f>resa!B39</f>
        <v>11</v>
      </c>
      <c r="AC53" s="1252">
        <f>resa!I39</f>
        <v>3.6699000000000002E-2</v>
      </c>
      <c r="AD53" s="1252">
        <f>resb!I39</f>
        <v>3.6699000000000002E-2</v>
      </c>
      <c r="AE53" s="1252">
        <f>resa!D39</f>
        <v>35.795853999999999</v>
      </c>
      <c r="AF53" s="1252">
        <f>resb!D39</f>
        <v>35.795853999999999</v>
      </c>
      <c r="AG53" s="1252">
        <f>resa!E39</f>
        <v>1080.011626</v>
      </c>
      <c r="AH53" s="1252">
        <f>resb!E39</f>
        <v>1080.011626</v>
      </c>
      <c r="AI53" s="1252">
        <f>resa!BO39</f>
        <v>499.13492300000001</v>
      </c>
      <c r="AJ53" s="1252">
        <f>resb!BO39</f>
        <v>499.13492300000001</v>
      </c>
      <c r="AK53" s="1252">
        <f>resa!BP39</f>
        <v>463.33906899999999</v>
      </c>
      <c r="AL53" s="1252">
        <f>resb!BP39</f>
        <v>463.33906899999999</v>
      </c>
      <c r="AM53" s="1252">
        <f>resa!BB39</f>
        <v>1.4527999999999999E-2</v>
      </c>
      <c r="AN53" s="1252">
        <f>resb!BB39</f>
        <v>1.4527999999999999E-2</v>
      </c>
      <c r="AO53" s="1252">
        <f>resa!BC39</f>
        <v>2.1999999999999999E-2</v>
      </c>
      <c r="AP53" s="1252">
        <f>resb!BC39</f>
        <v>2.1999999999999999E-2</v>
      </c>
      <c r="AQ53" s="1252">
        <f>resa!F39</f>
        <v>57.357067999999998</v>
      </c>
      <c r="AR53" s="1252">
        <f>resb!F39</f>
        <v>57.357067999999998</v>
      </c>
      <c r="AS53" s="1252">
        <f>resa!BN39</f>
        <v>217.518394</v>
      </c>
      <c r="AT53" s="1252">
        <f>resb!BN39</f>
        <v>217.518394</v>
      </c>
      <c r="AU53" s="1259">
        <f>resa!AN39</f>
        <v>0.37710900000000003</v>
      </c>
      <c r="AV53" s="1259">
        <f>resb!AN39</f>
        <v>0.37710900000000003</v>
      </c>
      <c r="AW53" s="1259">
        <f>resa!AO39</f>
        <v>0.24995600000000001</v>
      </c>
      <c r="AX53" s="1259">
        <f>resb!AO39</f>
        <v>0.24995600000000001</v>
      </c>
      <c r="AY53" s="1259">
        <f>resa!P39</f>
        <v>0.53859199999999996</v>
      </c>
      <c r="AZ53" s="1259">
        <f>resb!P39</f>
        <v>0.53859199999999996</v>
      </c>
      <c r="BA53" s="1259">
        <f>resa!R39</f>
        <v>0.82918800000000004</v>
      </c>
      <c r="BB53" s="1259">
        <f>resb!R39</f>
        <v>0.82918800000000004</v>
      </c>
      <c r="BC53" s="1259">
        <f>resa!AK39</f>
        <v>6.3900000000000003E-4</v>
      </c>
      <c r="BD53" s="1259">
        <f>resb!AK39</f>
        <v>6.3900000000000003E-4</v>
      </c>
      <c r="BE53" s="1260">
        <f>resa!BA39</f>
        <v>1067.177443</v>
      </c>
      <c r="BF53" s="1260">
        <f>resb!BA39</f>
        <v>1067.177322</v>
      </c>
      <c r="BG53" s="1259">
        <f>resa!AL39</f>
        <v>0.17102999999999999</v>
      </c>
      <c r="BH53" s="1259">
        <f>resb!AL39</f>
        <v>0.17102999999999999</v>
      </c>
      <c r="BI53" s="1259">
        <f>resa!AM39</f>
        <v>0.17091999999999999</v>
      </c>
      <c r="BJ53" s="1259">
        <f>resb!AM39</f>
        <v>0.17091999999999999</v>
      </c>
      <c r="BK53" s="1260">
        <f>resa!W39</f>
        <v>728.52298599999995</v>
      </c>
      <c r="BL53" s="1260">
        <f>resb!W39</f>
        <v>728.52298599999995</v>
      </c>
      <c r="BM53" s="1260">
        <f>resa!S39</f>
        <v>1</v>
      </c>
      <c r="BN53" s="1260">
        <f>resb!S39</f>
        <v>1</v>
      </c>
      <c r="BO53" s="1260">
        <f>resa!CO39</f>
        <v>336.24433199999999</v>
      </c>
      <c r="BP53" s="1260">
        <f>resb!CO39</f>
        <v>336.24426299999999</v>
      </c>
      <c r="BQ53" s="1260">
        <f>resa!CP39</f>
        <v>835.037374</v>
      </c>
      <c r="BR53" s="1260">
        <f>resb!CP39</f>
        <v>835.03725499999996</v>
      </c>
      <c r="BS53" s="1260">
        <f>resa!AX39</f>
        <v>69.172608999999994</v>
      </c>
      <c r="BT53" s="1260">
        <f>resb!AX39</f>
        <v>69.172608999999994</v>
      </c>
      <c r="BU53" s="1260">
        <f>resa!CV39</f>
        <v>190.49592799999999</v>
      </c>
      <c r="BV53" s="1260">
        <f>resb!CV39</f>
        <v>190.49591799999999</v>
      </c>
      <c r="BW53" s="1260">
        <f>resa!CW39</f>
        <v>1850.325992</v>
      </c>
      <c r="BX53" s="1260">
        <f>resb!CW39</f>
        <v>1850.3258719999999</v>
      </c>
      <c r="BY53" s="1260">
        <f>resa!AX39</f>
        <v>69.172608999999994</v>
      </c>
      <c r="BZ53" s="1260">
        <f>resb!AX39</f>
        <v>69.172608999999994</v>
      </c>
      <c r="CA53" s="1252">
        <f>resa!AU39</f>
        <v>0.122266</v>
      </c>
      <c r="CB53" s="1252">
        <f>resb!AU39</f>
        <v>0.122266</v>
      </c>
      <c r="CC53" s="1252">
        <f>resa!AY39</f>
        <v>7.0292089999999998</v>
      </c>
      <c r="CD53" s="1252">
        <f>resb!AY39</f>
        <v>7.0292089999999998</v>
      </c>
      <c r="CE53" s="1260">
        <f>resa!AX39</f>
        <v>69.172608999999994</v>
      </c>
      <c r="CF53" s="1260">
        <f>resb!AX39</f>
        <v>69.172608999999994</v>
      </c>
      <c r="CG53" s="1252">
        <f>resa!CB39</f>
        <v>39.051163000000003</v>
      </c>
      <c r="CH53" s="1257">
        <f>resb!CB39</f>
        <v>39.051163000000003</v>
      </c>
      <c r="CI53" s="1252">
        <f>resa!BX39</f>
        <v>3.8888210000000001</v>
      </c>
      <c r="CJ53" s="1257">
        <f>resb!BX39</f>
        <v>3.8888210000000001</v>
      </c>
      <c r="CK53" s="1252">
        <f t="shared" si="1"/>
        <v>26.57286586444944</v>
      </c>
      <c r="CL53" s="1252">
        <f t="shared" si="2"/>
        <v>26.57286586444944</v>
      </c>
      <c r="CM53" s="1252">
        <f>resa!CS39</f>
        <v>13.095912</v>
      </c>
      <c r="CN53" s="1257">
        <f>resb!CS39</f>
        <v>13.095912</v>
      </c>
      <c r="CO53" s="1257">
        <f>resa!CT39</f>
        <v>109.27962100000001</v>
      </c>
      <c r="CP53" s="1257">
        <f>resb!CT39</f>
        <v>109.27962100000001</v>
      </c>
      <c r="CQ53" s="1261">
        <f>resa!DD39</f>
        <v>60.829858999999999</v>
      </c>
      <c r="CR53" s="1261">
        <f>resb!DD39</f>
        <v>60.829858999999999</v>
      </c>
      <c r="CS53" s="1261">
        <f>resa!DG39</f>
        <v>75.632159000000001</v>
      </c>
      <c r="CT53" s="1261">
        <f>resb!DG39</f>
        <v>75.632159000000001</v>
      </c>
      <c r="CU53" s="1261">
        <f>resa!DJ39</f>
        <v>244.256407</v>
      </c>
      <c r="CV53" s="1261">
        <f>resb!DJ39</f>
        <v>244.256407</v>
      </c>
      <c r="CW53" s="1261">
        <f>resa!BR39</f>
        <v>212.10634300000001</v>
      </c>
      <c r="CX53" s="1261">
        <f>resb!BR39</f>
        <v>212.10634300000001</v>
      </c>
      <c r="CY53" s="1261">
        <f>resa!BL39</f>
        <v>53.465242000000003</v>
      </c>
      <c r="CZ53" s="1261">
        <f>resb!BL39</f>
        <v>53.465242000000003</v>
      </c>
      <c r="DA53" s="1261">
        <f>resa!EF39</f>
        <v>6.67</v>
      </c>
      <c r="DB53" s="1261">
        <f>resb!EF39</f>
        <v>6.67</v>
      </c>
      <c r="DC53" s="1246"/>
      <c r="DD53" s="1246"/>
      <c r="DE53" s="1246"/>
      <c r="DF53" s="1246"/>
      <c r="DG53" s="1246"/>
      <c r="DH53" s="1246"/>
      <c r="DI53" s="1246"/>
      <c r="DJ53" s="1246"/>
      <c r="DK53" s="1246"/>
      <c r="DL53" s="1246"/>
      <c r="DM53" s="1246"/>
      <c r="DN53" s="1246"/>
      <c r="DV53" s="613"/>
      <c r="DW53" s="613"/>
      <c r="FS53" s="68"/>
      <c r="FT53" s="68"/>
      <c r="IA53"/>
      <c r="IB53"/>
    </row>
    <row r="54" spans="4:236" ht="17.100000000000001" customHeight="1" x14ac:dyDescent="0.25">
      <c r="D54" s="61"/>
      <c r="E54" s="61"/>
      <c r="F54" s="61"/>
      <c r="G54" s="71"/>
      <c r="H54" s="71"/>
      <c r="I54" s="71"/>
      <c r="J54" s="61"/>
      <c r="K54" s="61"/>
      <c r="R54" s="612"/>
      <c r="X54" s="854"/>
      <c r="Y54" s="1260"/>
      <c r="Z54" s="1252">
        <v>36</v>
      </c>
      <c r="AA54" s="1258" t="str">
        <f t="shared" si="0"/>
        <v>D</v>
      </c>
      <c r="AB54" s="1138">
        <f>resa!B40</f>
        <v>12</v>
      </c>
      <c r="AC54" s="1252">
        <f>resa!I40</f>
        <v>2.7102999999999999E-2</v>
      </c>
      <c r="AD54" s="1252">
        <f>resb!I40</f>
        <v>2.7102999999999999E-2</v>
      </c>
      <c r="AE54" s="1252">
        <f>resa!D40</f>
        <v>78.720174</v>
      </c>
      <c r="AF54" s="1252">
        <f>resb!D40</f>
        <v>78.720174</v>
      </c>
      <c r="AG54" s="1252">
        <f>resa!E40</f>
        <v>1158.7318</v>
      </c>
      <c r="AH54" s="1252">
        <f>resb!E40</f>
        <v>1158.7318</v>
      </c>
      <c r="AI54" s="1252">
        <f>resa!BO40</f>
        <v>534.52231500000005</v>
      </c>
      <c r="AJ54" s="1252">
        <f>resb!BO40</f>
        <v>534.52231500000005</v>
      </c>
      <c r="AK54" s="1252">
        <f>resa!BP40</f>
        <v>455.80214100000001</v>
      </c>
      <c r="AL54" s="1252">
        <f>resb!BP40</f>
        <v>455.80214100000001</v>
      </c>
      <c r="AM54" s="1252">
        <f>resa!BB40</f>
        <v>1.4432E-2</v>
      </c>
      <c r="AN54" s="1252">
        <f>resb!BB40</f>
        <v>1.4432E-2</v>
      </c>
      <c r="AO54" s="1252">
        <f>resa!BC40</f>
        <v>1.2520999999999999E-2</v>
      </c>
      <c r="AP54" s="1252">
        <f>resb!BC40</f>
        <v>1.2520999999999999E-2</v>
      </c>
      <c r="AQ54" s="1252">
        <f>resa!F40</f>
        <v>63.484197000000002</v>
      </c>
      <c r="AR54" s="1252">
        <f>resb!F40</f>
        <v>63.484197000000002</v>
      </c>
      <c r="AS54" s="1252">
        <f>resa!BN40</f>
        <v>202.78969000000001</v>
      </c>
      <c r="AT54" s="1252">
        <f>resb!BN40</f>
        <v>202.78969000000001</v>
      </c>
      <c r="AU54" s="1259">
        <f>resa!AN40</f>
        <v>0.36758999999999997</v>
      </c>
      <c r="AV54" s="1259">
        <f>resb!AN40</f>
        <v>0.36758999999999997</v>
      </c>
      <c r="AW54" s="1259">
        <f>resa!AO40</f>
        <v>0.24974099999999999</v>
      </c>
      <c r="AX54" s="1259">
        <f>resb!AO40</f>
        <v>0.24974099999999999</v>
      </c>
      <c r="AY54" s="1259">
        <f>resa!P40</f>
        <v>0.53347599999999995</v>
      </c>
      <c r="AZ54" s="1259">
        <f>resb!P40</f>
        <v>0.53347599999999995</v>
      </c>
      <c r="BA54" s="1259">
        <f>resa!R40</f>
        <v>0.84973900000000002</v>
      </c>
      <c r="BB54" s="1259">
        <f>resb!R40</f>
        <v>0.84973900000000002</v>
      </c>
      <c r="BC54" s="1259">
        <f>resa!AK40</f>
        <v>4.6299999999999998E-4</v>
      </c>
      <c r="BD54" s="1259">
        <f>resb!AK40</f>
        <v>4.6299999999999998E-4</v>
      </c>
      <c r="BE54" s="1260">
        <f>resa!BA40</f>
        <v>1133.5445749999999</v>
      </c>
      <c r="BF54" s="1260">
        <f>resb!BA40</f>
        <v>1133.544443</v>
      </c>
      <c r="BG54" s="1259">
        <f>resa!AL40</f>
        <v>0.18984999999999999</v>
      </c>
      <c r="BH54" s="1259">
        <f>resb!AL40</f>
        <v>0.18984999999999999</v>
      </c>
      <c r="BI54" s="1259">
        <f>resa!AM40</f>
        <v>0.18976199999999999</v>
      </c>
      <c r="BJ54" s="1259">
        <f>resb!AM40</f>
        <v>0.18976199999999999</v>
      </c>
      <c r="BK54" s="1260">
        <f>resa!W40</f>
        <v>702.20629099999996</v>
      </c>
      <c r="BL54" s="1260">
        <f>resb!W40</f>
        <v>702.20629099999996</v>
      </c>
      <c r="BM54" s="1260">
        <f>resa!S40</f>
        <v>1</v>
      </c>
      <c r="BN54" s="1260">
        <f>resb!S40</f>
        <v>1</v>
      </c>
      <c r="BO54" s="1260">
        <f>resa!CO40</f>
        <v>428.71640200000002</v>
      </c>
      <c r="BP54" s="1260">
        <f>resb!CO40</f>
        <v>428.71631400000001</v>
      </c>
      <c r="BQ54" s="1260">
        <f>resa!CP40</f>
        <v>790.00267699999995</v>
      </c>
      <c r="BR54" s="1260">
        <f>resb!CP40</f>
        <v>790.00255800000002</v>
      </c>
      <c r="BS54" s="1260">
        <f>resa!AX40</f>
        <v>74.710227000000003</v>
      </c>
      <c r="BT54" s="1260">
        <f>resb!AX40</f>
        <v>74.710227000000003</v>
      </c>
      <c r="BU54" s="1260">
        <f>resa!CV40</f>
        <v>221.677572</v>
      </c>
      <c r="BV54" s="1260">
        <f>resb!CV40</f>
        <v>221.67755600000001</v>
      </c>
      <c r="BW54" s="1260">
        <f>resa!CW40</f>
        <v>1914.810692</v>
      </c>
      <c r="BX54" s="1260">
        <f>resb!CW40</f>
        <v>1914.810561</v>
      </c>
      <c r="BY54" s="1260">
        <f>resa!AX40</f>
        <v>74.710227000000003</v>
      </c>
      <c r="BZ54" s="1260">
        <f>resb!AX40</f>
        <v>74.710227000000003</v>
      </c>
      <c r="CA54" s="1252">
        <f>resa!AU40</f>
        <v>0.11022700000000001</v>
      </c>
      <c r="CB54" s="1252">
        <f>resb!AU40</f>
        <v>0.11022700000000001</v>
      </c>
      <c r="CC54" s="1252">
        <f>resa!AY40</f>
        <v>7.5211949999999996</v>
      </c>
      <c r="CD54" s="1252">
        <f>resb!AY40</f>
        <v>7.5211949999999996</v>
      </c>
      <c r="CE54" s="1260">
        <f>resa!AX40</f>
        <v>74.710227000000003</v>
      </c>
      <c r="CF54" s="1260">
        <f>resb!AX40</f>
        <v>74.710227000000003</v>
      </c>
      <c r="CG54" s="1252">
        <f>resa!CB40</f>
        <v>41.784418000000002</v>
      </c>
      <c r="CH54" s="1257">
        <f>resb!CB40</f>
        <v>41.784418000000002</v>
      </c>
      <c r="CI54" s="1252">
        <f>resa!BX40</f>
        <v>4.0968859999999996</v>
      </c>
      <c r="CJ54" s="1257">
        <f>resb!BX40</f>
        <v>4.0968859999999996</v>
      </c>
      <c r="CK54" s="1252">
        <f t="shared" si="1"/>
        <v>23.617675246428902</v>
      </c>
      <c r="CL54" s="1252">
        <f t="shared" si="2"/>
        <v>23.617675246428902</v>
      </c>
      <c r="CM54" s="1252">
        <f>resa!CS40</f>
        <v>13.363412</v>
      </c>
      <c r="CN54" s="1257">
        <f>resb!CS40</f>
        <v>13.363412</v>
      </c>
      <c r="CO54" s="1257">
        <f>resa!CT40</f>
        <v>114.69672</v>
      </c>
      <c r="CP54" s="1257">
        <f>resb!CT40</f>
        <v>114.69672</v>
      </c>
      <c r="CQ54" s="1261">
        <f>resa!DD40</f>
        <v>60.81156</v>
      </c>
      <c r="CR54" s="1261">
        <f>resb!DD40</f>
        <v>60.81156</v>
      </c>
      <c r="CS54" s="1261">
        <f>resa!DG40</f>
        <v>77.415211999999997</v>
      </c>
      <c r="CT54" s="1261">
        <f>resb!DG40</f>
        <v>77.415211999999997</v>
      </c>
      <c r="CU54" s="1261">
        <f>resa!DJ40</f>
        <v>246.15554599999999</v>
      </c>
      <c r="CV54" s="1261">
        <f>resb!DJ40</f>
        <v>246.15554599999999</v>
      </c>
      <c r="CW54" s="1261">
        <f>resa!BR40</f>
        <v>218.78898899999999</v>
      </c>
      <c r="CX54" s="1261">
        <f>resb!BR40</f>
        <v>218.78898899999999</v>
      </c>
      <c r="CY54" s="1261">
        <f>resa!BL40</f>
        <v>54.480412000000001</v>
      </c>
      <c r="CZ54" s="1261">
        <f>resb!BL40</f>
        <v>54.480412000000001</v>
      </c>
      <c r="DA54" s="1261">
        <f>resa!EF40</f>
        <v>7.7859999999999996</v>
      </c>
      <c r="DB54" s="1261">
        <f>resb!EF40</f>
        <v>7.7859999999999996</v>
      </c>
      <c r="DC54" s="1246"/>
      <c r="DD54" s="1246"/>
      <c r="DE54" s="1246"/>
      <c r="DF54" s="1246"/>
      <c r="DG54" s="1246"/>
      <c r="DH54" s="1246"/>
      <c r="DI54" s="1246"/>
      <c r="DJ54" s="1246"/>
      <c r="DK54" s="1246"/>
      <c r="DL54" s="1246"/>
      <c r="DM54" s="1246"/>
      <c r="DN54" s="1246"/>
      <c r="DV54" s="613"/>
      <c r="DW54" s="613"/>
      <c r="FS54" s="68"/>
      <c r="FT54" s="68"/>
      <c r="IA54"/>
      <c r="IB54"/>
    </row>
    <row r="55" spans="4:236" ht="17.100000000000001" customHeight="1" x14ac:dyDescent="0.25">
      <c r="D55" s="61"/>
      <c r="E55" s="61"/>
      <c r="F55" s="61"/>
      <c r="G55" s="71"/>
      <c r="H55" s="71"/>
      <c r="I55" s="71"/>
      <c r="J55" s="61"/>
      <c r="K55" s="61"/>
      <c r="R55" s="612"/>
      <c r="X55" s="854"/>
      <c r="Y55" s="1260"/>
      <c r="Z55" s="1252">
        <v>37</v>
      </c>
      <c r="AA55" s="1258" t="str">
        <f t="shared" si="0"/>
        <v>J</v>
      </c>
      <c r="AB55" s="1138">
        <f>resa!B41</f>
        <v>1</v>
      </c>
      <c r="AC55" s="1252">
        <f>resa!I41</f>
        <v>2.477E-2</v>
      </c>
      <c r="AD55" s="1252">
        <f>resb!I41</f>
        <v>2.477E-2</v>
      </c>
      <c r="AE55" s="1252">
        <f>resa!D41</f>
        <v>101.71506100000001</v>
      </c>
      <c r="AF55" s="1252">
        <f>resb!D41</f>
        <v>101.71506100000001</v>
      </c>
      <c r="AG55" s="1252">
        <f>resa!E41</f>
        <v>1260.4468609999999</v>
      </c>
      <c r="AH55" s="1252">
        <f>resb!E41</f>
        <v>1260.4468609999999</v>
      </c>
      <c r="AI55" s="1252">
        <f>resa!BO41</f>
        <v>560.47123699999997</v>
      </c>
      <c r="AJ55" s="1252">
        <f>resb!BO41</f>
        <v>560.47123699999997</v>
      </c>
      <c r="AK55" s="1252">
        <f>resa!BP41</f>
        <v>458.75617699999998</v>
      </c>
      <c r="AL55" s="1252">
        <f>resb!BP41</f>
        <v>458.75617699999998</v>
      </c>
      <c r="AM55" s="1252">
        <f>resa!BB41</f>
        <v>1.4500000000000001E-2</v>
      </c>
      <c r="AN55" s="1252">
        <f>resb!BB41</f>
        <v>1.4500000000000001E-2</v>
      </c>
      <c r="AO55" s="1252">
        <f>resa!BC41</f>
        <v>1.0159E-2</v>
      </c>
      <c r="AP55" s="1252">
        <f>resb!BC41</f>
        <v>1.0159E-2</v>
      </c>
      <c r="AQ55" s="1252">
        <f>resa!F41</f>
        <v>67.150414999999995</v>
      </c>
      <c r="AR55" s="1252">
        <f>resb!F41</f>
        <v>67.150414999999995</v>
      </c>
      <c r="AS55" s="1252">
        <f>resa!BN41</f>
        <v>183.795762</v>
      </c>
      <c r="AT55" s="1252">
        <f>resb!BN41</f>
        <v>183.795762</v>
      </c>
      <c r="AU55" s="1259">
        <f>resa!AN41</f>
        <v>0.35771500000000001</v>
      </c>
      <c r="AV55" s="1259">
        <f>resb!AN41</f>
        <v>0.35771500000000001</v>
      </c>
      <c r="AW55" s="1259">
        <f>resa!AO41</f>
        <v>0.24982699999999999</v>
      </c>
      <c r="AX55" s="1259">
        <f>resb!AO41</f>
        <v>0.24982699999999999</v>
      </c>
      <c r="AY55" s="1259">
        <f>resa!P41</f>
        <v>0.51920699999999997</v>
      </c>
      <c r="AZ55" s="1259">
        <f>resb!P41</f>
        <v>0.51920699999999997</v>
      </c>
      <c r="BA55" s="1259">
        <f>resa!R41</f>
        <v>0.888791</v>
      </c>
      <c r="BB55" s="1259">
        <f>resb!R41</f>
        <v>0.888791</v>
      </c>
      <c r="BC55" s="1259">
        <f>resa!AK41</f>
        <v>5.1599999999999997E-4</v>
      </c>
      <c r="BD55" s="1259">
        <f>resb!AK41</f>
        <v>5.1599999999999997E-4</v>
      </c>
      <c r="BE55" s="1260">
        <f>resa!BA41</f>
        <v>1185.3785190000001</v>
      </c>
      <c r="BF55" s="1260">
        <f>resb!BA41</f>
        <v>1185.378457</v>
      </c>
      <c r="BG55" s="1259">
        <f>resa!AL41</f>
        <v>0.18829199999999999</v>
      </c>
      <c r="BH55" s="1259">
        <f>resb!AL41</f>
        <v>0.18829199999999999</v>
      </c>
      <c r="BI55" s="1259">
        <f>resa!AM41</f>
        <v>0.188195</v>
      </c>
      <c r="BJ55" s="1259">
        <f>resb!AM41</f>
        <v>0.188195</v>
      </c>
      <c r="BK55" s="1260">
        <f>resa!W41</f>
        <v>696.98350700000003</v>
      </c>
      <c r="BL55" s="1260">
        <f>resb!W41</f>
        <v>696.98350700000003</v>
      </c>
      <c r="BM55" s="1260">
        <f>resa!S41</f>
        <v>1</v>
      </c>
      <c r="BN55" s="1260">
        <f>resb!S41</f>
        <v>1</v>
      </c>
      <c r="BO55" s="1260">
        <f>resa!CO41</f>
        <v>535.26042099999995</v>
      </c>
      <c r="BP55" s="1260">
        <f>resb!CO41</f>
        <v>535.260356</v>
      </c>
      <c r="BQ55" s="1260">
        <f>resa!CP41</f>
        <v>773.64601800000003</v>
      </c>
      <c r="BR55" s="1260">
        <f>resb!CP41</f>
        <v>773.64595499999996</v>
      </c>
      <c r="BS55" s="1260">
        <f>resa!AX41</f>
        <v>75.552525000000003</v>
      </c>
      <c r="BT55" s="1260">
        <f>resb!AX41</f>
        <v>75.552525000000003</v>
      </c>
      <c r="BU55" s="1260" t="str">
        <f>resa!CV41</f>
        <v>X</v>
      </c>
      <c r="BV55" s="1260" t="str">
        <f>resb!CV41</f>
        <v>X</v>
      </c>
      <c r="BW55" s="1260">
        <f>resa!CW41</f>
        <v>1966.035527</v>
      </c>
      <c r="BX55" s="1260">
        <f>resb!CW41</f>
        <v>1966.0354649999999</v>
      </c>
      <c r="BY55" s="1260">
        <f>resa!AX41</f>
        <v>75.552525000000003</v>
      </c>
      <c r="BZ55" s="1260">
        <f>resb!AX41</f>
        <v>75.552525000000003</v>
      </c>
      <c r="CA55" s="1252">
        <f>resa!AU41</f>
        <v>0.10942300000000001</v>
      </c>
      <c r="CB55" s="1252">
        <f>resb!AU41</f>
        <v>0.10942300000000001</v>
      </c>
      <c r="CC55" s="1252">
        <f>resa!AY41</f>
        <v>7.940105</v>
      </c>
      <c r="CD55" s="1252">
        <f>resb!AY41</f>
        <v>7.940105</v>
      </c>
      <c r="CE55" s="1260">
        <f>resa!AX41</f>
        <v>75.552525000000003</v>
      </c>
      <c r="CF55" s="1260">
        <f>resb!AX41</f>
        <v>75.552525000000003</v>
      </c>
      <c r="CG55" s="1252">
        <f>resa!CB41</f>
        <v>44.111694999999997</v>
      </c>
      <c r="CH55" s="1257">
        <f>resb!CB41</f>
        <v>44.111694999999997</v>
      </c>
      <c r="CI55" s="1252">
        <f>resa!BX41</f>
        <v>3.8560270000000001</v>
      </c>
      <c r="CJ55" s="1257">
        <f>resb!BX41</f>
        <v>3.8560270000000001</v>
      </c>
      <c r="CK55" s="1252">
        <f t="shared" ref="CK55:CK78" si="3">AK55/(AQ55*30.4)*100</f>
        <v>22.472926961218729</v>
      </c>
      <c r="CL55" s="1252">
        <f t="shared" ref="CL55:CL78" si="4">AL55/(AR55*30.4)*100</f>
        <v>22.472926961218729</v>
      </c>
      <c r="CM55" s="1252">
        <f>resa!CS41</f>
        <v>13.632600999999999</v>
      </c>
      <c r="CN55" s="1257">
        <f>resb!CS41</f>
        <v>13.632600999999999</v>
      </c>
      <c r="CO55" s="1257">
        <f>resa!CT41</f>
        <v>120.449946</v>
      </c>
      <c r="CP55" s="1257">
        <f>resb!CT41</f>
        <v>120.449946</v>
      </c>
      <c r="CQ55" s="1261">
        <f>resa!DD41</f>
        <v>60.847465999999997</v>
      </c>
      <c r="CR55" s="1261">
        <f>resb!DD41</f>
        <v>60.847465999999997</v>
      </c>
      <c r="CS55" s="1261">
        <f>resa!DG41</f>
        <v>77.487262000000001</v>
      </c>
      <c r="CT55" s="1261">
        <f>resb!DG41</f>
        <v>77.487262000000001</v>
      </c>
      <c r="CU55" s="1261">
        <f>resa!DJ41</f>
        <v>248.30535399999999</v>
      </c>
      <c r="CV55" s="1261">
        <f>resb!DJ41</f>
        <v>248.30535399999999</v>
      </c>
      <c r="CW55" s="1261">
        <f>resa!BR41</f>
        <v>241.81970899999999</v>
      </c>
      <c r="CX55" s="1261">
        <f>resb!BR41</f>
        <v>241.81970899999999</v>
      </c>
      <c r="CY55" s="1261">
        <f>resa!BL41</f>
        <v>53.676920000000003</v>
      </c>
      <c r="CZ55" s="1261">
        <f>resb!BL41</f>
        <v>53.676920000000003</v>
      </c>
      <c r="DA55" s="1261">
        <f>resa!EF41</f>
        <v>8.43</v>
      </c>
      <c r="DB55" s="1261">
        <f>resb!EF41</f>
        <v>8.43</v>
      </c>
      <c r="DC55" s="1246"/>
      <c r="DD55" s="1246"/>
      <c r="DE55" s="1246"/>
      <c r="DF55" s="1246"/>
      <c r="DG55" s="1246"/>
      <c r="DH55" s="1246"/>
      <c r="DI55" s="1246"/>
      <c r="DJ55" s="1246"/>
      <c r="DK55" s="1246"/>
      <c r="DL55" s="1246"/>
      <c r="DM55" s="1246"/>
      <c r="DN55" s="1246"/>
      <c r="DV55" s="613"/>
      <c r="DW55" s="613"/>
      <c r="FS55" s="68"/>
      <c r="FT55" s="68"/>
      <c r="IA55"/>
      <c r="IB55"/>
    </row>
    <row r="56" spans="4:236" ht="17.100000000000001" customHeight="1" x14ac:dyDescent="0.25">
      <c r="D56" s="61"/>
      <c r="E56" s="61"/>
      <c r="F56" s="61"/>
      <c r="G56" s="71"/>
      <c r="H56" s="71"/>
      <c r="I56" s="71"/>
      <c r="J56" s="61"/>
      <c r="K56" s="61"/>
      <c r="R56" s="612"/>
      <c r="X56" s="854"/>
      <c r="Y56" s="1260"/>
      <c r="Z56" s="1252">
        <v>38</v>
      </c>
      <c r="AA56" s="1258" t="str">
        <f t="shared" si="0"/>
        <v>F</v>
      </c>
      <c r="AB56" s="1138">
        <f>resa!B42</f>
        <v>2</v>
      </c>
      <c r="AC56" s="1252">
        <f>resa!I42</f>
        <v>2.4053000000000001E-2</v>
      </c>
      <c r="AD56" s="1252">
        <f>resb!I42</f>
        <v>2.4053000000000001E-2</v>
      </c>
      <c r="AE56" s="1252">
        <f>resa!D42</f>
        <v>105.902434</v>
      </c>
      <c r="AF56" s="1252">
        <f>resb!D42</f>
        <v>105.902434</v>
      </c>
      <c r="AG56" s="1252">
        <f>resa!E42</f>
        <v>1366.349295</v>
      </c>
      <c r="AH56" s="1252">
        <f>resb!E42</f>
        <v>1366.349295</v>
      </c>
      <c r="AI56" s="1252">
        <f>resa!BO42</f>
        <v>568.06868599999996</v>
      </c>
      <c r="AJ56" s="1252">
        <f>resb!BO42</f>
        <v>568.06868599999996</v>
      </c>
      <c r="AK56" s="1252">
        <f>resa!BP42</f>
        <v>462.16625199999999</v>
      </c>
      <c r="AL56" s="1252">
        <f>resb!BP42</f>
        <v>462.16625199999999</v>
      </c>
      <c r="AM56" s="1252">
        <f>resa!BB42</f>
        <v>1.4664E-2</v>
      </c>
      <c r="AN56" s="1252">
        <f>resb!BB42</f>
        <v>1.4664E-2</v>
      </c>
      <c r="AO56" s="1252">
        <f>resa!BC42</f>
        <v>9.3080000000000003E-3</v>
      </c>
      <c r="AP56" s="1252">
        <f>resb!BC42</f>
        <v>9.3080000000000003E-3</v>
      </c>
      <c r="AQ56" s="1252">
        <f>resa!F42</f>
        <v>69.126604999999998</v>
      </c>
      <c r="AR56" s="1252">
        <f>resb!F42</f>
        <v>69.126604999999998</v>
      </c>
      <c r="AS56" s="1252">
        <f>resa!BN42</f>
        <v>176.94526500000001</v>
      </c>
      <c r="AT56" s="1252">
        <f>resb!BN42</f>
        <v>176.94526500000001</v>
      </c>
      <c r="AU56" s="1259">
        <f>resa!AN42</f>
        <v>0.35322500000000001</v>
      </c>
      <c r="AV56" s="1259">
        <f>resb!AN42</f>
        <v>0.35322500000000001</v>
      </c>
      <c r="AW56" s="1259">
        <f>resa!AO42</f>
        <v>0.249248</v>
      </c>
      <c r="AX56" s="1259">
        <f>resb!AO42</f>
        <v>0.249248</v>
      </c>
      <c r="AY56" s="1259">
        <f>resa!P42</f>
        <v>0.48975099999999999</v>
      </c>
      <c r="AZ56" s="1259">
        <f>resb!P42</f>
        <v>0.48975099999999999</v>
      </c>
      <c r="BA56" s="1259">
        <f>resa!R42</f>
        <v>0.91996599999999995</v>
      </c>
      <c r="BB56" s="1259">
        <f>resb!R42</f>
        <v>0.91996599999999995</v>
      </c>
      <c r="BC56" s="1259">
        <f>resa!AK42</f>
        <v>1.681E-3</v>
      </c>
      <c r="BD56" s="1259">
        <f>resb!AK42</f>
        <v>1.681E-3</v>
      </c>
      <c r="BE56" s="1260">
        <f>resa!BA42</f>
        <v>1216.813079</v>
      </c>
      <c r="BF56" s="1260">
        <f>resb!BA42</f>
        <v>1216.812999</v>
      </c>
      <c r="BG56" s="1259">
        <f>resa!AL42</f>
        <v>0.186838</v>
      </c>
      <c r="BH56" s="1259">
        <f>resb!AL42</f>
        <v>0.186838</v>
      </c>
      <c r="BI56" s="1259">
        <f>resa!AM42</f>
        <v>0.186524</v>
      </c>
      <c r="BJ56" s="1259">
        <f>resb!AM42</f>
        <v>0.186524</v>
      </c>
      <c r="BK56" s="1260">
        <f>resa!W42</f>
        <v>691.99528899999996</v>
      </c>
      <c r="BL56" s="1260">
        <f>resb!W42</f>
        <v>691.99528899999996</v>
      </c>
      <c r="BM56" s="1260">
        <f>resa!S42</f>
        <v>1</v>
      </c>
      <c r="BN56" s="1260">
        <f>resb!S42</f>
        <v>1</v>
      </c>
      <c r="BO56" s="1260">
        <f>resa!CO42</f>
        <v>586.62230299999999</v>
      </c>
      <c r="BP56" s="1260">
        <f>resb!CO42</f>
        <v>586.62223200000005</v>
      </c>
      <c r="BQ56" s="1260">
        <f>resa!CP42</f>
        <v>805.81800199999998</v>
      </c>
      <c r="BR56" s="1260">
        <f>resb!CP42</f>
        <v>805.81791999999996</v>
      </c>
      <c r="BS56" s="1260">
        <f>resa!AX42</f>
        <v>75.140387000000004</v>
      </c>
      <c r="BT56" s="1260">
        <f>resb!AX42</f>
        <v>75.140387000000004</v>
      </c>
      <c r="BU56" s="1260" t="str">
        <f>resa!CV42</f>
        <v>X</v>
      </c>
      <c r="BV56" s="1260" t="str">
        <f>resb!CV42</f>
        <v>X</v>
      </c>
      <c r="BW56" s="1260">
        <f>resa!CW42</f>
        <v>1997.6171589999999</v>
      </c>
      <c r="BX56" s="1260">
        <f>resb!CW42</f>
        <v>1997.6170790000001</v>
      </c>
      <c r="BY56" s="1260">
        <f>resa!AX42</f>
        <v>75.140387000000004</v>
      </c>
      <c r="BZ56" s="1260">
        <f>resb!AX42</f>
        <v>75.140387000000004</v>
      </c>
      <c r="CA56" s="1252">
        <f>resa!AU42</f>
        <v>8.7140999999999996E-2</v>
      </c>
      <c r="CB56" s="1252">
        <f>resb!AU42</f>
        <v>8.7140999999999996E-2</v>
      </c>
      <c r="CC56" s="1252">
        <f>resa!AY42</f>
        <v>8.2500839999999993</v>
      </c>
      <c r="CD56" s="1252">
        <f>resb!AY42</f>
        <v>8.2500839999999993</v>
      </c>
      <c r="CE56" s="1260">
        <f>resa!AX42</f>
        <v>75.140387000000004</v>
      </c>
      <c r="CF56" s="1260">
        <f>resb!AX42</f>
        <v>75.140387000000004</v>
      </c>
      <c r="CG56" s="1252">
        <f>resa!CB42</f>
        <v>45.833801000000001</v>
      </c>
      <c r="CH56" s="1257">
        <f>resb!CB42</f>
        <v>45.833801000000001</v>
      </c>
      <c r="CI56" s="1252">
        <f>resa!BX42</f>
        <v>3.4654739999999999</v>
      </c>
      <c r="CJ56" s="1257">
        <f>resb!BX42</f>
        <v>3.4654739999999999</v>
      </c>
      <c r="CK56" s="1252">
        <f t="shared" si="3"/>
        <v>21.99274394691032</v>
      </c>
      <c r="CL56" s="1252">
        <f t="shared" si="4"/>
        <v>21.99274394691032</v>
      </c>
      <c r="CM56" s="1252">
        <f>resa!CS42</f>
        <v>13.885396</v>
      </c>
      <c r="CN56" s="1257">
        <f>resb!CS42</f>
        <v>13.885396</v>
      </c>
      <c r="CO56" s="1257">
        <f>resa!CT42</f>
        <v>124.226412</v>
      </c>
      <c r="CP56" s="1257">
        <f>resb!CT42</f>
        <v>124.226412</v>
      </c>
      <c r="CQ56" s="1261">
        <f>resa!DD42</f>
        <v>60.856332999999999</v>
      </c>
      <c r="CR56" s="1261">
        <f>resb!DD42</f>
        <v>60.856332999999999</v>
      </c>
      <c r="CS56" s="1261">
        <f>resa!DG42</f>
        <v>76.226592999999994</v>
      </c>
      <c r="CT56" s="1261">
        <f>resb!DG42</f>
        <v>76.226592999999994</v>
      </c>
      <c r="CU56" s="1261">
        <f>resa!DJ42</f>
        <v>248.390299</v>
      </c>
      <c r="CV56" s="1261">
        <f>resb!DJ42</f>
        <v>248.390299</v>
      </c>
      <c r="CW56" s="1261">
        <f>resa!BR42</f>
        <v>259.77085899999997</v>
      </c>
      <c r="CX56" s="1261">
        <f>resb!BR42</f>
        <v>259.77085899999997</v>
      </c>
      <c r="CY56" s="1261">
        <f>resa!BL42</f>
        <v>51.717731000000001</v>
      </c>
      <c r="CZ56" s="1261">
        <f>resb!BL42</f>
        <v>51.717731000000001</v>
      </c>
      <c r="DA56" s="1261">
        <f>resa!EF42</f>
        <v>8.7309999999999999</v>
      </c>
      <c r="DB56" s="1261">
        <f>resb!EF42</f>
        <v>8.7309999999999999</v>
      </c>
      <c r="DC56" s="1246"/>
      <c r="DD56" s="1246"/>
      <c r="DE56" s="1246"/>
      <c r="DF56" s="1246"/>
      <c r="DG56" s="1246"/>
      <c r="DH56" s="1246"/>
      <c r="DI56" s="1246"/>
      <c r="DJ56" s="1246"/>
      <c r="DK56" s="1246"/>
      <c r="DL56" s="1246"/>
      <c r="DM56" s="1246"/>
      <c r="DN56" s="1246"/>
      <c r="DV56" s="613"/>
      <c r="DW56" s="613"/>
      <c r="FS56" s="68"/>
      <c r="FT56" s="68"/>
      <c r="IA56"/>
      <c r="IB56"/>
    </row>
    <row r="57" spans="4:236" ht="17.100000000000001" customHeight="1" x14ac:dyDescent="0.25">
      <c r="D57" s="61"/>
      <c r="E57" s="61"/>
      <c r="F57" s="61"/>
      <c r="G57" s="71"/>
      <c r="H57" s="71"/>
      <c r="I57" s="71"/>
      <c r="J57" s="61"/>
      <c r="K57" s="61"/>
      <c r="P57" s="73"/>
      <c r="Q57" s="73"/>
      <c r="R57" s="612"/>
      <c r="X57" s="854"/>
      <c r="Y57" s="1260"/>
      <c r="Z57" s="1252">
        <v>39</v>
      </c>
      <c r="AA57" s="1258" t="str">
        <f t="shared" si="0"/>
        <v>M</v>
      </c>
      <c r="AB57" s="1138">
        <f>resa!B43</f>
        <v>3</v>
      </c>
      <c r="AC57" s="1252">
        <f>resa!I43</f>
        <v>1.9470999999999999E-2</v>
      </c>
      <c r="AD57" s="1252">
        <f>resb!I43</f>
        <v>1.9470999999999999E-2</v>
      </c>
      <c r="AE57" s="1252">
        <f>resa!D43</f>
        <v>105.310458</v>
      </c>
      <c r="AF57" s="1252">
        <f>resb!D43</f>
        <v>105.310458</v>
      </c>
      <c r="AG57" s="1252">
        <f>resa!E43</f>
        <v>1471.6597529999999</v>
      </c>
      <c r="AH57" s="1252">
        <f>resb!E43</f>
        <v>1471.6597529999999</v>
      </c>
      <c r="AI57" s="1252">
        <f>resa!BO43</f>
        <v>560.22422900000004</v>
      </c>
      <c r="AJ57" s="1252">
        <f>resb!BO43</f>
        <v>560.22422900000004</v>
      </c>
      <c r="AK57" s="1252">
        <f>resa!BP43</f>
        <v>454.913771</v>
      </c>
      <c r="AL57" s="1252">
        <f>resb!BP43</f>
        <v>454.913771</v>
      </c>
      <c r="AM57" s="1252">
        <f>resa!BB43</f>
        <v>1.4628E-2</v>
      </c>
      <c r="AN57" s="1252">
        <f>resb!BB43</f>
        <v>1.4628E-2</v>
      </c>
      <c r="AO57" s="1252">
        <f>resa!BC43</f>
        <v>4.7860000000000003E-3</v>
      </c>
      <c r="AP57" s="1252">
        <f>resb!BC43</f>
        <v>4.7860000000000003E-3</v>
      </c>
      <c r="AQ57" s="1252">
        <f>resa!F43</f>
        <v>69.415824999999998</v>
      </c>
      <c r="AR57" s="1252">
        <f>resb!F43</f>
        <v>69.415824999999998</v>
      </c>
      <c r="AS57" s="1252">
        <f>resa!BN43</f>
        <v>180.15684899999999</v>
      </c>
      <c r="AT57" s="1252">
        <f>resb!BN43</f>
        <v>180.15684899999999</v>
      </c>
      <c r="AU57" s="1259">
        <f>resa!AN43</f>
        <v>0.35173399999999999</v>
      </c>
      <c r="AV57" s="1259">
        <f>resb!AN43</f>
        <v>0.35173399999999999</v>
      </c>
      <c r="AW57" s="1259">
        <f>resa!AO43</f>
        <v>0.24838499999999999</v>
      </c>
      <c r="AX57" s="1259">
        <f>resb!AO43</f>
        <v>0.24838499999999999</v>
      </c>
      <c r="AY57" s="1259">
        <f>resa!P43</f>
        <v>0.44813399999999998</v>
      </c>
      <c r="AZ57" s="1259">
        <f>resb!P43</f>
        <v>0.44813399999999998</v>
      </c>
      <c r="BA57" s="1259">
        <f>resa!R43</f>
        <v>0.94405799999999995</v>
      </c>
      <c r="BB57" s="1259">
        <f>resb!R43</f>
        <v>0.94405799999999995</v>
      </c>
      <c r="BC57" s="1259">
        <f>resa!AK43</f>
        <v>6.9629999999999996E-3</v>
      </c>
      <c r="BD57" s="1259">
        <f>resb!AK43</f>
        <v>6.9629999999999996E-3</v>
      </c>
      <c r="BE57" s="1260">
        <f>resa!BA43</f>
        <v>1227.282543</v>
      </c>
      <c r="BF57" s="1260">
        <f>resb!BA43</f>
        <v>1227.2824439999999</v>
      </c>
      <c r="BG57" s="1259">
        <f>resa!AL43</f>
        <v>0.20300599999999999</v>
      </c>
      <c r="BH57" s="1259">
        <f>resb!AL43</f>
        <v>0.20300599999999999</v>
      </c>
      <c r="BI57" s="1259">
        <f>resa!AM43</f>
        <v>0.20159299999999999</v>
      </c>
      <c r="BJ57" s="1259">
        <f>resb!AM43</f>
        <v>0.20159299999999999</v>
      </c>
      <c r="BK57" s="1260">
        <f>resa!W43</f>
        <v>672.13047700000004</v>
      </c>
      <c r="BL57" s="1260">
        <f>resb!W43</f>
        <v>672.13047700000004</v>
      </c>
      <c r="BM57" s="1260">
        <f>resa!S43</f>
        <v>1</v>
      </c>
      <c r="BN57" s="1260">
        <f>resb!S43</f>
        <v>1</v>
      </c>
      <c r="BO57" s="1260">
        <f>resa!CO43</f>
        <v>570.50262299999997</v>
      </c>
      <c r="BP57" s="1260">
        <f>resb!CO43</f>
        <v>570.50255200000004</v>
      </c>
      <c r="BQ57" s="1260">
        <f>resa!CP43</f>
        <v>850.764815</v>
      </c>
      <c r="BR57" s="1260">
        <f>resb!CP43</f>
        <v>850.76471600000002</v>
      </c>
      <c r="BS57" s="1260">
        <f>resa!AX43</f>
        <v>73.529190999999997</v>
      </c>
      <c r="BT57" s="1260">
        <f>resb!AX43</f>
        <v>73.529190999999997</v>
      </c>
      <c r="BU57" s="1260" t="str">
        <f>resa!CV43</f>
        <v>X</v>
      </c>
      <c r="BV57" s="1260" t="str">
        <f>resb!CV43</f>
        <v>X</v>
      </c>
      <c r="BW57" s="1260">
        <f>resa!CW43</f>
        <v>2009.6578930000001</v>
      </c>
      <c r="BX57" s="1260">
        <f>resb!CW43</f>
        <v>2009.657794</v>
      </c>
      <c r="BY57" s="1260">
        <f>resa!AX43</f>
        <v>73.529190999999997</v>
      </c>
      <c r="BZ57" s="1260">
        <f>resb!AX43</f>
        <v>73.529190999999997</v>
      </c>
      <c r="CA57" s="1252">
        <f>resa!AU43</f>
        <v>6.5749000000000002E-2</v>
      </c>
      <c r="CB57" s="1252">
        <f>resb!AU43</f>
        <v>6.5749000000000002E-2</v>
      </c>
      <c r="CC57" s="1252">
        <f>resa!AY43</f>
        <v>8.4398900000000001</v>
      </c>
      <c r="CD57" s="1252">
        <f>resb!AY43</f>
        <v>8.4398900000000001</v>
      </c>
      <c r="CE57" s="1260">
        <f>resa!AX43</f>
        <v>73.529190999999997</v>
      </c>
      <c r="CF57" s="1260">
        <f>resb!AX43</f>
        <v>73.529190999999997</v>
      </c>
      <c r="CG57" s="1252">
        <f>resa!CB43</f>
        <v>46.888275999999998</v>
      </c>
      <c r="CH57" s="1257">
        <f>resb!CB43</f>
        <v>46.888275999999998</v>
      </c>
      <c r="CI57" s="1252">
        <f>resa!BX43</f>
        <v>3.3994399999999998</v>
      </c>
      <c r="CJ57" s="1257">
        <f>resb!BX43</f>
        <v>3.3994399999999998</v>
      </c>
      <c r="CK57" s="1252">
        <f t="shared" si="3"/>
        <v>21.557431295954114</v>
      </c>
      <c r="CL57" s="1252">
        <f t="shared" si="4"/>
        <v>21.557431295954114</v>
      </c>
      <c r="CM57" s="1252">
        <f>resa!CS43</f>
        <v>14.066927</v>
      </c>
      <c r="CN57" s="1257">
        <f>resb!CS43</f>
        <v>14.066927</v>
      </c>
      <c r="CO57" s="1257">
        <f>resa!CT43</f>
        <v>132.284683</v>
      </c>
      <c r="CP57" s="1257">
        <f>resb!CT43</f>
        <v>132.284683</v>
      </c>
      <c r="CQ57" s="1261">
        <f>resa!DD43</f>
        <v>60.850788999999999</v>
      </c>
      <c r="CR57" s="1261">
        <f>resb!DD43</f>
        <v>60.850788999999999</v>
      </c>
      <c r="CS57" s="1261">
        <f>resa!DG43</f>
        <v>77.743523999999994</v>
      </c>
      <c r="CT57" s="1261">
        <f>resb!DG43</f>
        <v>77.743523999999994</v>
      </c>
      <c r="CU57" s="1261">
        <f>resa!DJ43</f>
        <v>267.812119</v>
      </c>
      <c r="CV57" s="1261">
        <f>resb!DJ43</f>
        <v>267.812119</v>
      </c>
      <c r="CW57" s="1261">
        <f>resa!BR43</f>
        <v>242.56271799999999</v>
      </c>
      <c r="CX57" s="1261">
        <f>resb!BR43</f>
        <v>242.56271799999999</v>
      </c>
      <c r="CY57" s="1261">
        <f>resa!BL43</f>
        <v>51.453023000000002</v>
      </c>
      <c r="CZ57" s="1261">
        <f>resb!BL43</f>
        <v>51.453023000000002</v>
      </c>
      <c r="DA57" s="1261">
        <f>resa!EF43</f>
        <v>8.7040000000000006</v>
      </c>
      <c r="DB57" s="1261">
        <f>resb!EF43</f>
        <v>8.7040000000000006</v>
      </c>
      <c r="DC57" s="1246"/>
      <c r="DD57" s="1246"/>
      <c r="DE57" s="1246"/>
      <c r="DF57" s="1246"/>
      <c r="DG57" s="1246"/>
      <c r="DH57" s="1246"/>
      <c r="DI57" s="1246"/>
      <c r="DJ57" s="1246"/>
      <c r="DK57" s="1246"/>
      <c r="DL57" s="1246"/>
      <c r="DM57" s="1246"/>
      <c r="DN57" s="1246"/>
      <c r="DV57" s="613"/>
      <c r="DW57" s="613"/>
      <c r="FS57" s="68"/>
      <c r="FT57" s="68"/>
      <c r="IA57"/>
      <c r="IB57"/>
    </row>
    <row r="58" spans="4:236" ht="17.100000000000001" customHeight="1" x14ac:dyDescent="0.25">
      <c r="F58" s="61"/>
      <c r="G58" s="71"/>
      <c r="H58" s="71"/>
      <c r="I58" s="71"/>
      <c r="K58" s="61"/>
      <c r="P58" s="73"/>
      <c r="Q58" s="73"/>
      <c r="R58" s="612"/>
      <c r="X58" s="854"/>
      <c r="Y58" s="1260"/>
      <c r="Z58" s="1252">
        <v>40</v>
      </c>
      <c r="AA58" s="1258" t="str">
        <f t="shared" si="0"/>
        <v>A</v>
      </c>
      <c r="AB58" s="1138">
        <f>resa!B44</f>
        <v>4</v>
      </c>
      <c r="AC58" s="1252">
        <f>resa!I44</f>
        <v>2.1097000000000001E-2</v>
      </c>
      <c r="AD58" s="1252">
        <f>resb!I44</f>
        <v>2.1097000000000001E-2</v>
      </c>
      <c r="AE58" s="1252">
        <f>resa!D44</f>
        <v>82.417976999999993</v>
      </c>
      <c r="AF58" s="1252">
        <f>resb!D44</f>
        <v>82.417976999999993</v>
      </c>
      <c r="AG58" s="1252">
        <f>resa!E44</f>
        <v>1554.07773</v>
      </c>
      <c r="AH58" s="1252">
        <f>resb!E44</f>
        <v>1554.07773</v>
      </c>
      <c r="AI58" s="1252">
        <f>resa!BO44</f>
        <v>534.65702599999997</v>
      </c>
      <c r="AJ58" s="1252">
        <f>resb!BO44</f>
        <v>534.65702599999997</v>
      </c>
      <c r="AK58" s="1252">
        <f>resa!BP44</f>
        <v>452.23904900000002</v>
      </c>
      <c r="AL58" s="1252">
        <f>resb!BP44</f>
        <v>452.23904900000002</v>
      </c>
      <c r="AM58" s="1252">
        <f>resa!BB44</f>
        <v>1.4465E-2</v>
      </c>
      <c r="AN58" s="1252">
        <f>resb!BB44</f>
        <v>1.4465E-2</v>
      </c>
      <c r="AO58" s="1252">
        <f>resa!BC44</f>
        <v>6.5890000000000002E-3</v>
      </c>
      <c r="AP58" s="1252">
        <f>resb!BC44</f>
        <v>6.5890000000000002E-3</v>
      </c>
      <c r="AQ58" s="1252">
        <f>resa!F44</f>
        <v>66.357275999999999</v>
      </c>
      <c r="AR58" s="1252">
        <f>resb!F44</f>
        <v>66.357275999999999</v>
      </c>
      <c r="AS58" s="1252">
        <f>resa!BN44</f>
        <v>190.17992699999999</v>
      </c>
      <c r="AT58" s="1252">
        <f>resb!BN44</f>
        <v>190.17992699999999</v>
      </c>
      <c r="AU58" s="1259">
        <f>resa!AN44</f>
        <v>0.35403200000000001</v>
      </c>
      <c r="AV58" s="1259">
        <f>resb!AN44</f>
        <v>0.35403200000000001</v>
      </c>
      <c r="AW58" s="1259">
        <f>resa!AO44</f>
        <v>0.247089</v>
      </c>
      <c r="AX58" s="1259">
        <f>resb!AO44</f>
        <v>0.247089</v>
      </c>
      <c r="AY58" s="1259">
        <f>resa!P44</f>
        <v>0.39184999999999998</v>
      </c>
      <c r="AZ58" s="1259">
        <f>resb!P44</f>
        <v>0.39184999999999998</v>
      </c>
      <c r="BA58" s="1259">
        <f>resa!R44</f>
        <v>0.95722799999999997</v>
      </c>
      <c r="BB58" s="1259">
        <f>resb!R44</f>
        <v>0.95722799999999997</v>
      </c>
      <c r="BC58" s="1259">
        <f>resa!AK44</f>
        <v>2.6492000000000002E-2</v>
      </c>
      <c r="BD58" s="1259">
        <f>resb!AK44</f>
        <v>2.6492000000000002E-2</v>
      </c>
      <c r="BE58" s="1260">
        <f>resa!BA44</f>
        <v>1196.141005</v>
      </c>
      <c r="BF58" s="1260">
        <f>resb!BA44</f>
        <v>1196.1408919999999</v>
      </c>
      <c r="BG58" s="1259">
        <f>resa!AL44</f>
        <v>0.17297299999999999</v>
      </c>
      <c r="BH58" s="1259">
        <f>resb!AL44</f>
        <v>0.17297299999999999</v>
      </c>
      <c r="BI58" s="1259">
        <f>resa!AM44</f>
        <v>0.16839100000000001</v>
      </c>
      <c r="BJ58" s="1259">
        <f>resb!AM44</f>
        <v>0.16839100000000001</v>
      </c>
      <c r="BK58" s="1260">
        <f>resa!W44</f>
        <v>684.79303000000004</v>
      </c>
      <c r="BL58" s="1260">
        <f>resb!W44</f>
        <v>684.79303000000004</v>
      </c>
      <c r="BM58" s="1260">
        <f>resa!S44</f>
        <v>1</v>
      </c>
      <c r="BN58" s="1260">
        <f>resb!S44</f>
        <v>1</v>
      </c>
      <c r="BO58" s="1260">
        <f>resa!CO44</f>
        <v>536.81554800000004</v>
      </c>
      <c r="BP58" s="1260">
        <f>resb!CO44</f>
        <v>536.81547899999998</v>
      </c>
      <c r="BQ58" s="1260">
        <f>resa!CP44</f>
        <v>898.05283199999997</v>
      </c>
      <c r="BR58" s="1260">
        <f>resb!CP44</f>
        <v>898.05271900000002</v>
      </c>
      <c r="BS58" s="1260">
        <f>resa!AX44</f>
        <v>69.322310999999999</v>
      </c>
      <c r="BT58" s="1260">
        <f>resb!AX44</f>
        <v>69.322310999999999</v>
      </c>
      <c r="BU58" s="1260" t="str">
        <f>resa!CV44</f>
        <v>X</v>
      </c>
      <c r="BV58" s="1260" t="str">
        <f>resb!CV44</f>
        <v>X</v>
      </c>
      <c r="BW58" s="1260">
        <f>resa!CW44</f>
        <v>1980.964424</v>
      </c>
      <c r="BX58" s="1260">
        <f>resb!CW44</f>
        <v>1980.964311</v>
      </c>
      <c r="BY58" s="1260">
        <f>resa!AX44</f>
        <v>69.322310999999999</v>
      </c>
      <c r="BZ58" s="1260">
        <f>resb!AX44</f>
        <v>69.322310999999999</v>
      </c>
      <c r="CA58" s="1252">
        <f>resa!AU44</f>
        <v>5.3552000000000002E-2</v>
      </c>
      <c r="CB58" s="1252">
        <f>resb!AU44</f>
        <v>5.3552000000000002E-2</v>
      </c>
      <c r="CC58" s="1252">
        <f>resa!AY44</f>
        <v>8.3666809999999998</v>
      </c>
      <c r="CD58" s="1252">
        <f>resb!AY44</f>
        <v>8.3666809999999998</v>
      </c>
      <c r="CE58" s="1260">
        <f>resa!AX44</f>
        <v>69.322310999999999</v>
      </c>
      <c r="CF58" s="1260">
        <f>resb!AX44</f>
        <v>69.322310999999999</v>
      </c>
      <c r="CG58" s="1252">
        <f>resa!CB44</f>
        <v>46.481558999999997</v>
      </c>
      <c r="CH58" s="1257">
        <f>resb!CB44</f>
        <v>46.481558999999997</v>
      </c>
      <c r="CI58" s="1252">
        <f>resa!BX44</f>
        <v>2.4364219999999999</v>
      </c>
      <c r="CJ58" s="1257">
        <f>resb!BX44</f>
        <v>2.4364219999999999</v>
      </c>
      <c r="CK58" s="1252">
        <f t="shared" si="3"/>
        <v>22.418467730017955</v>
      </c>
      <c r="CL58" s="1252">
        <f t="shared" si="4"/>
        <v>22.418467730017955</v>
      </c>
      <c r="CM58" s="1252">
        <f>resa!CS44</f>
        <v>14.309322</v>
      </c>
      <c r="CN58" s="1257">
        <f>resb!CS44</f>
        <v>14.309322</v>
      </c>
      <c r="CO58" s="1257">
        <f>resa!CT44</f>
        <v>140.43635499999999</v>
      </c>
      <c r="CP58" s="1257">
        <f>resb!CT44</f>
        <v>140.43635499999999</v>
      </c>
      <c r="CQ58" s="1261">
        <f>resa!DD44</f>
        <v>60.822232999999997</v>
      </c>
      <c r="CR58" s="1261">
        <f>resb!DD44</f>
        <v>60.822232999999997</v>
      </c>
      <c r="CS58" s="1261">
        <f>resa!DG44</f>
        <v>77.074521000000004</v>
      </c>
      <c r="CT58" s="1261">
        <f>resb!DG44</f>
        <v>77.074521000000004</v>
      </c>
      <c r="CU58" s="1261">
        <f>resa!DJ44</f>
        <v>258.34668299999998</v>
      </c>
      <c r="CV58" s="1261">
        <f>resb!DJ44</f>
        <v>258.34668299999998</v>
      </c>
      <c r="CW58" s="1261">
        <f>resa!BR44</f>
        <v>307.07213899999999</v>
      </c>
      <c r="CX58" s="1261">
        <f>resb!BR44</f>
        <v>307.07213899999999</v>
      </c>
      <c r="CY58" s="1261">
        <f>resa!BL44</f>
        <v>46.618611999999999</v>
      </c>
      <c r="CZ58" s="1261">
        <f>resb!BL44</f>
        <v>46.618611999999999</v>
      </c>
      <c r="DA58" s="1261">
        <f>resa!EF44</f>
        <v>8.0619999999999994</v>
      </c>
      <c r="DB58" s="1261">
        <f>resb!EF44</f>
        <v>8.0619999999999994</v>
      </c>
      <c r="DC58" s="1246"/>
      <c r="DD58" s="1246"/>
      <c r="DE58" s="1246"/>
      <c r="DF58" s="1246"/>
      <c r="DG58" s="1246"/>
      <c r="DH58" s="1246"/>
      <c r="DI58" s="1246"/>
      <c r="DJ58" s="1246"/>
      <c r="DK58" s="1246"/>
      <c r="DL58" s="1246"/>
      <c r="DM58" s="1246"/>
      <c r="DN58" s="1246"/>
      <c r="DV58" s="613"/>
      <c r="DW58" s="613"/>
      <c r="FS58" s="68"/>
      <c r="FT58" s="68"/>
      <c r="IA58"/>
      <c r="IB58"/>
    </row>
    <row r="59" spans="4:236" ht="17.100000000000001" customHeight="1" x14ac:dyDescent="0.25">
      <c r="F59" s="61"/>
      <c r="G59" s="71"/>
      <c r="H59" s="71"/>
      <c r="I59" s="71"/>
      <c r="K59" s="61"/>
      <c r="P59" s="73"/>
      <c r="Q59" s="73"/>
      <c r="R59" s="612"/>
      <c r="X59" s="854"/>
      <c r="Y59" s="1260"/>
      <c r="Z59" s="1252">
        <v>41</v>
      </c>
      <c r="AA59" s="1258" t="str">
        <f t="shared" si="0"/>
        <v>M</v>
      </c>
      <c r="AB59" s="1138">
        <f>resa!B45</f>
        <v>5</v>
      </c>
      <c r="AC59" s="1252">
        <f>resa!I45</f>
        <v>1.9191E-2</v>
      </c>
      <c r="AD59" s="1252">
        <f>resb!I45</f>
        <v>1.9191E-2</v>
      </c>
      <c r="AE59" s="1252">
        <f>resa!D45</f>
        <v>45.821451000000003</v>
      </c>
      <c r="AF59" s="1252">
        <f>resb!D45</f>
        <v>45.821451000000003</v>
      </c>
      <c r="AG59" s="1252">
        <f>resa!E45</f>
        <v>1599.899181</v>
      </c>
      <c r="AH59" s="1252">
        <f>resb!E45</f>
        <v>1599.899181</v>
      </c>
      <c r="AI59" s="1252">
        <f>resa!BO45</f>
        <v>482.33245499999998</v>
      </c>
      <c r="AJ59" s="1252">
        <f>resb!BO45</f>
        <v>482.33245499999998</v>
      </c>
      <c r="AK59" s="1252">
        <f>resa!BP45</f>
        <v>436.51100300000002</v>
      </c>
      <c r="AL59" s="1252">
        <f>resb!BP45</f>
        <v>436.51100300000002</v>
      </c>
      <c r="AM59" s="1252">
        <f>resa!BB45</f>
        <v>1.4258E-2</v>
      </c>
      <c r="AN59" s="1252">
        <f>resb!BB45</f>
        <v>1.4258E-2</v>
      </c>
      <c r="AO59" s="1252">
        <f>resa!BC45</f>
        <v>4.8840000000000003E-3</v>
      </c>
      <c r="AP59" s="1252">
        <f>resb!BC45</f>
        <v>4.8840000000000003E-3</v>
      </c>
      <c r="AQ59" s="1252">
        <f>resa!F45</f>
        <v>60.117271000000002</v>
      </c>
      <c r="AR59" s="1252">
        <f>resb!F45</f>
        <v>60.117271000000002</v>
      </c>
      <c r="AS59" s="1252">
        <f>resa!BN45</f>
        <v>208.72739200000001</v>
      </c>
      <c r="AT59" s="1252">
        <f>resb!BN45</f>
        <v>208.72739200000001</v>
      </c>
      <c r="AU59" s="1259">
        <f>resa!AN45</f>
        <v>0.357626</v>
      </c>
      <c r="AV59" s="1259">
        <f>resb!AN45</f>
        <v>0.357626</v>
      </c>
      <c r="AW59" s="1259">
        <f>resa!AO45</f>
        <v>0.24625900000000001</v>
      </c>
      <c r="AX59" s="1259">
        <f>resb!AO45</f>
        <v>0.24625900000000001</v>
      </c>
      <c r="AY59" s="1259">
        <f>resa!P45</f>
        <v>0.35262700000000002</v>
      </c>
      <c r="AZ59" s="1259">
        <f>resb!P45</f>
        <v>0.35262700000000002</v>
      </c>
      <c r="BA59" s="1259">
        <f>resa!R45</f>
        <v>0.95036900000000002</v>
      </c>
      <c r="BB59" s="1259">
        <f>resb!R45</f>
        <v>0.95036900000000002</v>
      </c>
      <c r="BC59" s="1259">
        <f>resa!AK45</f>
        <v>7.8996999999999998E-2</v>
      </c>
      <c r="BD59" s="1259">
        <f>resb!AK45</f>
        <v>7.8996999999999998E-2</v>
      </c>
      <c r="BE59" s="1260">
        <f>resa!BA45</f>
        <v>1140.826685</v>
      </c>
      <c r="BF59" s="1260">
        <f>resb!BA45</f>
        <v>1140.8265630000001</v>
      </c>
      <c r="BG59" s="1259">
        <f>resa!AL45</f>
        <v>0.14485300000000001</v>
      </c>
      <c r="BH59" s="1259">
        <f>resb!AL45</f>
        <v>0.14485300000000001</v>
      </c>
      <c r="BI59" s="1259">
        <f>resa!AM45</f>
        <v>0.13341</v>
      </c>
      <c r="BJ59" s="1259">
        <f>resb!AM45</f>
        <v>0.13341</v>
      </c>
      <c r="BK59" s="1260">
        <f>resa!W45</f>
        <v>674.54127600000004</v>
      </c>
      <c r="BL59" s="1260">
        <f>resb!W45</f>
        <v>674.54127600000004</v>
      </c>
      <c r="BM59" s="1260">
        <f>resa!S45</f>
        <v>1</v>
      </c>
      <c r="BN59" s="1260">
        <f>resb!S45</f>
        <v>1</v>
      </c>
      <c r="BO59" s="1260">
        <f>resa!CO45</f>
        <v>494.88923499999999</v>
      </c>
      <c r="BP59" s="1260">
        <f>resb!CO45</f>
        <v>494.88916999999998</v>
      </c>
      <c r="BQ59" s="1260">
        <f>resa!CP45</f>
        <v>937.92389300000002</v>
      </c>
      <c r="BR59" s="1260">
        <f>resb!CP45</f>
        <v>937.92376999999999</v>
      </c>
      <c r="BS59" s="1260">
        <f>resa!AX45</f>
        <v>63.256751999999999</v>
      </c>
      <c r="BT59" s="1260">
        <f>resb!AX45</f>
        <v>63.256751999999999</v>
      </c>
      <c r="BU59" s="1260" t="str">
        <f>resa!CV45</f>
        <v>X</v>
      </c>
      <c r="BV59" s="1260" t="str">
        <f>resb!CV45</f>
        <v>X</v>
      </c>
      <c r="BW59" s="1260">
        <f>resa!CW45</f>
        <v>1928.6961550000001</v>
      </c>
      <c r="BX59" s="1260">
        <f>resb!CW45</f>
        <v>1928.6960320000001</v>
      </c>
      <c r="BY59" s="1260">
        <f>resa!AX45</f>
        <v>63.256751999999999</v>
      </c>
      <c r="BZ59" s="1260">
        <f>resb!AX45</f>
        <v>63.256751999999999</v>
      </c>
      <c r="CA59" s="1252">
        <f>resa!AU45</f>
        <v>4.1778000000000003E-2</v>
      </c>
      <c r="CB59" s="1252">
        <f>resb!AU45</f>
        <v>4.1778000000000003E-2</v>
      </c>
      <c r="CC59" s="1252">
        <f>resa!AY45</f>
        <v>8.0012790000000003</v>
      </c>
      <c r="CD59" s="1252">
        <f>resb!AY45</f>
        <v>8.0012790000000003</v>
      </c>
      <c r="CE59" s="1260">
        <f>resa!AX45</f>
        <v>63.256751999999999</v>
      </c>
      <c r="CF59" s="1260">
        <f>resb!AX45</f>
        <v>63.256751999999999</v>
      </c>
      <c r="CG59" s="1252">
        <f>resa!CB45</f>
        <v>44.451552</v>
      </c>
      <c r="CH59" s="1257">
        <f>resb!CB45</f>
        <v>44.451552</v>
      </c>
      <c r="CI59" s="1252">
        <f>resa!BX45</f>
        <v>1.703978</v>
      </c>
      <c r="CJ59" s="1257">
        <f>resb!BX45</f>
        <v>1.703978</v>
      </c>
      <c r="CK59" s="1252">
        <f t="shared" si="3"/>
        <v>23.884840967528984</v>
      </c>
      <c r="CL59" s="1252">
        <f t="shared" si="4"/>
        <v>23.884840967528984</v>
      </c>
      <c r="CM59" s="1252">
        <f>resa!CS45</f>
        <v>14.220033000000001</v>
      </c>
      <c r="CN59" s="1257">
        <f>resb!CS45</f>
        <v>14.220033000000001</v>
      </c>
      <c r="CO59" s="1257">
        <f>resa!CT45</f>
        <v>148.06782999999999</v>
      </c>
      <c r="CP59" s="1257">
        <f>resb!CT45</f>
        <v>148.06782999999999</v>
      </c>
      <c r="CQ59" s="1261">
        <f>resa!DD45</f>
        <v>60.803905999999998</v>
      </c>
      <c r="CR59" s="1261">
        <f>resb!DD45</f>
        <v>60.803905999999998</v>
      </c>
      <c r="CS59" s="1261">
        <f>resa!DG45</f>
        <v>77.836635999999999</v>
      </c>
      <c r="CT59" s="1261">
        <f>resb!DG45</f>
        <v>77.836635999999999</v>
      </c>
      <c r="CU59" s="1261">
        <f>resa!DJ45</f>
        <v>254.00529499999999</v>
      </c>
      <c r="CV59" s="1261">
        <f>resb!DJ45</f>
        <v>254.00529499999999</v>
      </c>
      <c r="CW59" s="1261">
        <f>resa!BR45</f>
        <v>318.20193399999999</v>
      </c>
      <c r="CX59" s="1261">
        <f>resb!BR45</f>
        <v>318.20193399999999</v>
      </c>
      <c r="CY59" s="1261">
        <f>resa!BL45</f>
        <v>42.532052999999998</v>
      </c>
      <c r="CZ59" s="1261">
        <f>resb!BL45</f>
        <v>42.532052999999998</v>
      </c>
      <c r="DA59" s="1261">
        <f>resa!EF45</f>
        <v>6.8419999999999996</v>
      </c>
      <c r="DB59" s="1261">
        <f>resb!EF45</f>
        <v>6.8419999999999996</v>
      </c>
      <c r="DC59" s="1246"/>
      <c r="DD59" s="1246"/>
      <c r="DE59" s="1246"/>
      <c r="DF59" s="1246"/>
      <c r="DG59" s="1246"/>
      <c r="DH59" s="1246"/>
      <c r="DI59" s="1246"/>
      <c r="DJ59" s="1246"/>
      <c r="DK59" s="1246"/>
      <c r="DL59" s="1246"/>
      <c r="DM59" s="1246"/>
      <c r="DN59" s="1246"/>
      <c r="DV59" s="613"/>
      <c r="DW59" s="613"/>
      <c r="FS59" s="68"/>
      <c r="FT59" s="68"/>
      <c r="IA59"/>
      <c r="IB59"/>
    </row>
    <row r="60" spans="4:236" ht="17.100000000000001" customHeight="1" x14ac:dyDescent="0.25">
      <c r="F60" s="61"/>
      <c r="G60" s="71"/>
      <c r="H60" s="71"/>
      <c r="I60" s="71"/>
      <c r="K60" s="61"/>
      <c r="P60" s="73"/>
      <c r="Q60" s="73"/>
      <c r="R60" s="612"/>
      <c r="X60" s="854"/>
      <c r="Y60" s="1260"/>
      <c r="Z60" s="1252">
        <v>42</v>
      </c>
      <c r="AA60" s="1258" t="str">
        <f t="shared" si="0"/>
        <v>J</v>
      </c>
      <c r="AB60" s="1138">
        <f>resa!B46</f>
        <v>6</v>
      </c>
      <c r="AC60" s="1252">
        <f>resa!I46</f>
        <v>2.1374000000000001E-2</v>
      </c>
      <c r="AD60" s="1252">
        <f>resb!I46</f>
        <v>2.1374000000000001E-2</v>
      </c>
      <c r="AE60" s="1252">
        <f>resa!D46</f>
        <v>3.5903330000000002</v>
      </c>
      <c r="AF60" s="1252">
        <f>resb!D46</f>
        <v>3.5903330000000002</v>
      </c>
      <c r="AG60" s="1252">
        <f>resa!E46</f>
        <v>1603.4895140000001</v>
      </c>
      <c r="AH60" s="1252">
        <f>resb!E46</f>
        <v>1603.4895140000001</v>
      </c>
      <c r="AI60" s="1252">
        <f>resa!BO46</f>
        <v>430.13347499999998</v>
      </c>
      <c r="AJ60" s="1252">
        <f>resb!BO46</f>
        <v>430.13347499999998</v>
      </c>
      <c r="AK60" s="1252">
        <f>resa!BP46</f>
        <v>426.54314199999999</v>
      </c>
      <c r="AL60" s="1252">
        <f>resb!BP46</f>
        <v>426.54314199999999</v>
      </c>
      <c r="AM60" s="1252">
        <f>resa!BB46</f>
        <v>1.4252000000000001E-2</v>
      </c>
      <c r="AN60" s="1252">
        <f>resb!BB46</f>
        <v>1.4252000000000001E-2</v>
      </c>
      <c r="AO60" s="1252">
        <f>resa!BC46</f>
        <v>7.0410000000000004E-3</v>
      </c>
      <c r="AP60" s="1252">
        <f>resb!BC46</f>
        <v>7.0410000000000004E-3</v>
      </c>
      <c r="AQ60" s="1252">
        <f>resa!F46</f>
        <v>53.030143000000002</v>
      </c>
      <c r="AR60" s="1252">
        <f>resb!F46</f>
        <v>53.030143000000002</v>
      </c>
      <c r="AS60" s="1252">
        <f>resa!BN46</f>
        <v>233.86072899999999</v>
      </c>
      <c r="AT60" s="1252">
        <f>resb!BN46</f>
        <v>233.86072899999999</v>
      </c>
      <c r="AU60" s="1259">
        <f>resa!AN46</f>
        <v>0.36385099999999998</v>
      </c>
      <c r="AV60" s="1259">
        <f>resb!AN46</f>
        <v>0.36385099999999998</v>
      </c>
      <c r="AW60" s="1259">
        <f>resa!AO46</f>
        <v>0.24460899999999999</v>
      </c>
      <c r="AX60" s="1259">
        <f>resb!AO46</f>
        <v>0.24460899999999999</v>
      </c>
      <c r="AY60" s="1259">
        <f>resa!P46</f>
        <v>0.33122600000000002</v>
      </c>
      <c r="AZ60" s="1259">
        <f>resb!P46</f>
        <v>0.33122600000000002</v>
      </c>
      <c r="BA60" s="1259">
        <f>resa!R46</f>
        <v>0.91933600000000004</v>
      </c>
      <c r="BB60" s="1259">
        <f>resb!R46</f>
        <v>0.91933600000000004</v>
      </c>
      <c r="BC60" s="1259">
        <f>resa!AK46</f>
        <v>0.17164499999999999</v>
      </c>
      <c r="BD60" s="1259">
        <f>resb!AK46</f>
        <v>0.17164499999999999</v>
      </c>
      <c r="BE60" s="1260">
        <f>resa!BA46</f>
        <v>1073.0033780000001</v>
      </c>
      <c r="BF60" s="1260">
        <f>resb!BA46</f>
        <v>1073.0032530000001</v>
      </c>
      <c r="BG60" s="1259">
        <f>resa!AL46</f>
        <v>0.119975</v>
      </c>
      <c r="BH60" s="1259">
        <f>resb!AL46</f>
        <v>0.119975</v>
      </c>
      <c r="BI60" s="1259">
        <f>resa!AM46</f>
        <v>9.9381999999999998E-2</v>
      </c>
      <c r="BJ60" s="1259">
        <f>resb!AM46</f>
        <v>9.9381999999999998E-2</v>
      </c>
      <c r="BK60" s="1260">
        <f>resa!W46</f>
        <v>692.80614300000002</v>
      </c>
      <c r="BL60" s="1260">
        <f>resb!W46</f>
        <v>692.80614300000002</v>
      </c>
      <c r="BM60" s="1260">
        <f>resa!S46</f>
        <v>1</v>
      </c>
      <c r="BN60" s="1260">
        <f>resb!S46</f>
        <v>1</v>
      </c>
      <c r="BO60" s="1260">
        <f>resa!CO46</f>
        <v>441.43774200000001</v>
      </c>
      <c r="BP60" s="1260">
        <f>resb!CO46</f>
        <v>441.43768699999998</v>
      </c>
      <c r="BQ60" s="1260">
        <f>resa!CP46</f>
        <v>967.32540500000005</v>
      </c>
      <c r="BR60" s="1260">
        <f>resb!CP46</f>
        <v>967.32527600000003</v>
      </c>
      <c r="BS60" s="1260">
        <f>resa!AX46</f>
        <v>57.683086000000003</v>
      </c>
      <c r="BT60" s="1260">
        <f>resb!AX46</f>
        <v>57.683086000000003</v>
      </c>
      <c r="BU60" s="1260" t="str">
        <f>resa!CV46</f>
        <v>X</v>
      </c>
      <c r="BV60" s="1260" t="str">
        <f>resb!CV46</f>
        <v>X</v>
      </c>
      <c r="BW60" s="1260">
        <f>resa!CW46</f>
        <v>1863.939621</v>
      </c>
      <c r="BX60" s="1260">
        <f>resb!CW46</f>
        <v>1863.9394950000001</v>
      </c>
      <c r="BY60" s="1260">
        <f>resa!AX46</f>
        <v>57.683086000000003</v>
      </c>
      <c r="BZ60" s="1260">
        <f>resb!AX46</f>
        <v>57.683086000000003</v>
      </c>
      <c r="CA60" s="1252">
        <f>resa!AU46</f>
        <v>4.0847000000000001E-2</v>
      </c>
      <c r="CB60" s="1252">
        <f>resb!AU46</f>
        <v>4.0847000000000001E-2</v>
      </c>
      <c r="CC60" s="1252">
        <f>resa!AY46</f>
        <v>7.4496510000000002</v>
      </c>
      <c r="CD60" s="1252">
        <f>resb!AY46</f>
        <v>7.4496510000000002</v>
      </c>
      <c r="CE60" s="1260">
        <f>resa!AX46</f>
        <v>57.683086000000003</v>
      </c>
      <c r="CF60" s="1260">
        <f>resb!AX46</f>
        <v>57.683086000000003</v>
      </c>
      <c r="CG60" s="1252">
        <f>resa!CB46</f>
        <v>41.386949999999999</v>
      </c>
      <c r="CH60" s="1257">
        <f>resb!CB46</f>
        <v>41.386949999999999</v>
      </c>
      <c r="CI60" s="1252">
        <f>resa!BX46</f>
        <v>1.112625</v>
      </c>
      <c r="CJ60" s="1257">
        <f>resb!BX46</f>
        <v>1.112625</v>
      </c>
      <c r="CK60" s="1252">
        <f t="shared" si="3"/>
        <v>26.45858301361687</v>
      </c>
      <c r="CL60" s="1252">
        <f t="shared" si="4"/>
        <v>26.45858301361687</v>
      </c>
      <c r="CM60" s="1252">
        <f>resa!CS46</f>
        <v>13.463718</v>
      </c>
      <c r="CN60" s="1257">
        <f>resb!CS46</f>
        <v>13.463718</v>
      </c>
      <c r="CO60" s="1257">
        <f>resa!CT46</f>
        <v>153.575851</v>
      </c>
      <c r="CP60" s="1257">
        <f>resb!CT46</f>
        <v>153.575851</v>
      </c>
      <c r="CQ60" s="1261">
        <f>resa!DD46</f>
        <v>61.238183999999997</v>
      </c>
      <c r="CR60" s="1261">
        <f>resb!DD46</f>
        <v>61.238183999999997</v>
      </c>
      <c r="CS60" s="1261">
        <f>resa!DG46</f>
        <v>80.540993999999998</v>
      </c>
      <c r="CT60" s="1261">
        <f>resb!DG46</f>
        <v>80.540993999999998</v>
      </c>
      <c r="CU60" s="1261">
        <f>resa!DJ46</f>
        <v>237.30075299999999</v>
      </c>
      <c r="CV60" s="1261">
        <f>resb!DJ46</f>
        <v>237.30075299999999</v>
      </c>
      <c r="CW60" s="1261">
        <f>resa!BR46</f>
        <v>338.26496400000002</v>
      </c>
      <c r="CX60" s="1261">
        <f>resb!BR46</f>
        <v>338.26496400000002</v>
      </c>
      <c r="CY60" s="1261">
        <f>resa!BL46</f>
        <v>39.741484999999997</v>
      </c>
      <c r="CZ60" s="1261">
        <f>resb!BL46</f>
        <v>39.741484999999997</v>
      </c>
      <c r="DA60" s="1261">
        <f>resa!EF46</f>
        <v>5.5049999999999999</v>
      </c>
      <c r="DB60" s="1261">
        <f>resb!EF46</f>
        <v>5.5049999999999999</v>
      </c>
      <c r="DC60" s="1246"/>
      <c r="DD60" s="1246"/>
      <c r="DE60" s="1246"/>
      <c r="DF60" s="1246"/>
      <c r="DG60" s="1246"/>
      <c r="DH60" s="1246"/>
      <c r="DI60" s="1246"/>
      <c r="DJ60" s="1246"/>
      <c r="DK60" s="1246"/>
      <c r="DL60" s="1246"/>
      <c r="DM60" s="1246"/>
      <c r="DN60" s="1246"/>
      <c r="DV60" s="613"/>
      <c r="DW60" s="613"/>
      <c r="FS60" s="68"/>
      <c r="FT60" s="68"/>
      <c r="IA60"/>
      <c r="IB60"/>
    </row>
    <row r="61" spans="4:236" ht="17.100000000000001" customHeight="1" x14ac:dyDescent="0.25">
      <c r="F61" s="61"/>
      <c r="G61" s="71"/>
      <c r="H61" s="71"/>
      <c r="I61" s="71"/>
      <c r="J61" s="61"/>
      <c r="K61" s="61"/>
      <c r="P61" s="73"/>
      <c r="Q61" s="73"/>
      <c r="R61" s="612"/>
      <c r="Y61" s="1262"/>
      <c r="Z61" s="1252">
        <v>43</v>
      </c>
      <c r="AA61" s="1258" t="str">
        <f t="shared" si="0"/>
        <v>J</v>
      </c>
      <c r="AB61" s="1138">
        <f>resa!B47</f>
        <v>7</v>
      </c>
      <c r="AC61" s="1252">
        <f>resa!I47</f>
        <v>2.7959000000000001E-2</v>
      </c>
      <c r="AD61" s="1252">
        <f>resb!I47</f>
        <v>2.7959000000000001E-2</v>
      </c>
      <c r="AE61" s="1252">
        <f>resa!D47</f>
        <v>-36.125149</v>
      </c>
      <c r="AF61" s="1252">
        <f>resb!D47</f>
        <v>-36.125149</v>
      </c>
      <c r="AG61" s="1252">
        <f>resa!E47</f>
        <v>1567.3643649999999</v>
      </c>
      <c r="AH61" s="1252">
        <f>resb!E47</f>
        <v>1567.3643649999999</v>
      </c>
      <c r="AI61" s="1252">
        <f>resa!BO47</f>
        <v>389.06731600000001</v>
      </c>
      <c r="AJ61" s="1252">
        <f>resb!BO47</f>
        <v>389.06731600000001</v>
      </c>
      <c r="AK61" s="1252">
        <f>resa!BP47</f>
        <v>425.19246500000003</v>
      </c>
      <c r="AL61" s="1252">
        <f>resb!BP47</f>
        <v>425.19246500000003</v>
      </c>
      <c r="AM61" s="1252">
        <f>resa!BB47</f>
        <v>1.4394000000000001E-2</v>
      </c>
      <c r="AN61" s="1252">
        <f>resb!BB47</f>
        <v>1.4394000000000001E-2</v>
      </c>
      <c r="AO61" s="1252">
        <f>resa!BC47</f>
        <v>1.3433E-2</v>
      </c>
      <c r="AP61" s="1252">
        <f>resb!BC47</f>
        <v>1.3433E-2</v>
      </c>
      <c r="AQ61" s="1252">
        <f>resa!F47</f>
        <v>46.273682999999998</v>
      </c>
      <c r="AR61" s="1252">
        <f>resb!F47</f>
        <v>46.273682999999998</v>
      </c>
      <c r="AS61" s="1252">
        <f>resa!BN47</f>
        <v>260.310001</v>
      </c>
      <c r="AT61" s="1252">
        <f>resb!BN47</f>
        <v>260.310001</v>
      </c>
      <c r="AU61" s="1259">
        <f>resa!AN47</f>
        <v>0.369504</v>
      </c>
      <c r="AV61" s="1259">
        <f>resb!AN47</f>
        <v>0.369504</v>
      </c>
      <c r="AW61" s="1259">
        <f>resa!AO47</f>
        <v>0.24423500000000001</v>
      </c>
      <c r="AX61" s="1259">
        <f>resb!AO47</f>
        <v>0.24423500000000001</v>
      </c>
      <c r="AY61" s="1259">
        <f>resa!P47</f>
        <v>0.33593800000000001</v>
      </c>
      <c r="AZ61" s="1259">
        <f>resb!P47</f>
        <v>0.33593800000000001</v>
      </c>
      <c r="BA61" s="1259">
        <f>resa!R47</f>
        <v>0.86788699999999996</v>
      </c>
      <c r="BB61" s="1259">
        <f>resb!R47</f>
        <v>0.86788699999999996</v>
      </c>
      <c r="BC61" s="1259">
        <f>resa!AK47</f>
        <v>0.26419799999999999</v>
      </c>
      <c r="BD61" s="1259">
        <f>resb!AK47</f>
        <v>0.26419799999999999</v>
      </c>
      <c r="BE61" s="1260">
        <f>resa!BA47</f>
        <v>1014.885533</v>
      </c>
      <c r="BF61" s="1260">
        <f>resb!BA47</f>
        <v>1014.885409</v>
      </c>
      <c r="BG61" s="1259">
        <f>resa!AL47</f>
        <v>9.7051999999999999E-2</v>
      </c>
      <c r="BH61" s="1259">
        <f>resb!AL47</f>
        <v>9.7051999999999999E-2</v>
      </c>
      <c r="BI61" s="1259">
        <f>resa!AM47</f>
        <v>7.1411000000000002E-2</v>
      </c>
      <c r="BJ61" s="1259">
        <f>resb!AM47</f>
        <v>7.1411000000000002E-2</v>
      </c>
      <c r="BK61" s="1260">
        <f>resa!W47</f>
        <v>720.18631300000004</v>
      </c>
      <c r="BL61" s="1260">
        <f>resb!W47</f>
        <v>720.18631300000004</v>
      </c>
      <c r="BM61" s="1260">
        <f>resa!S47</f>
        <v>1</v>
      </c>
      <c r="BN61" s="1260">
        <f>resb!S47</f>
        <v>1</v>
      </c>
      <c r="BO61" s="1260">
        <f>resa!CO47</f>
        <v>387.33059700000001</v>
      </c>
      <c r="BP61" s="1260">
        <f>resb!CO47</f>
        <v>387.33054600000003</v>
      </c>
      <c r="BQ61" s="1260">
        <f>resa!CP47</f>
        <v>986.72111399999994</v>
      </c>
      <c r="BR61" s="1260">
        <f>resb!CP47</f>
        <v>986.72098100000005</v>
      </c>
      <c r="BS61" s="1260">
        <f>resa!AX47</f>
        <v>53.317619000000001</v>
      </c>
      <c r="BT61" s="1260">
        <f>resb!AX47</f>
        <v>53.317619000000001</v>
      </c>
      <c r="BU61" s="1260" t="str">
        <f>resa!CV47</f>
        <v>X</v>
      </c>
      <c r="BV61" s="1260" t="str">
        <f>resb!CV47</f>
        <v>X</v>
      </c>
      <c r="BW61" s="1260">
        <f>resa!CW47</f>
        <v>1807.907719</v>
      </c>
      <c r="BX61" s="1260">
        <f>resb!CW47</f>
        <v>1807.907596</v>
      </c>
      <c r="BY61" s="1260">
        <f>resa!AX47</f>
        <v>53.317619000000001</v>
      </c>
      <c r="BZ61" s="1260">
        <f>resb!AX47</f>
        <v>53.317619000000001</v>
      </c>
      <c r="CA61" s="1252">
        <f>resa!AU47</f>
        <v>5.7215000000000002E-2</v>
      </c>
      <c r="CB61" s="1252">
        <f>resb!AU47</f>
        <v>5.7215000000000002E-2</v>
      </c>
      <c r="CC61" s="1252">
        <f>resa!AY47</f>
        <v>6.7803230000000001</v>
      </c>
      <c r="CD61" s="1252">
        <f>resb!AY47</f>
        <v>6.7803230000000001</v>
      </c>
      <c r="CE61" s="1260">
        <f>resa!AX47</f>
        <v>53.317619000000001</v>
      </c>
      <c r="CF61" s="1260">
        <f>resb!AX47</f>
        <v>53.317619000000001</v>
      </c>
      <c r="CG61" s="1252">
        <f>resa!CB47</f>
        <v>37.668461000000001</v>
      </c>
      <c r="CH61" s="1257">
        <f>resb!CB47</f>
        <v>37.668461000000001</v>
      </c>
      <c r="CI61" s="1252">
        <f>resa!BX47</f>
        <v>0.76859299999999997</v>
      </c>
      <c r="CJ61" s="1257">
        <f>resb!BX47</f>
        <v>0.76859299999999997</v>
      </c>
      <c r="CK61" s="1252">
        <f t="shared" si="3"/>
        <v>30.225807276721532</v>
      </c>
      <c r="CL61" s="1252">
        <f t="shared" si="4"/>
        <v>30.225807276721532</v>
      </c>
      <c r="CM61" s="1252">
        <f>resa!CS47</f>
        <v>12.730872</v>
      </c>
      <c r="CN61" s="1257">
        <f>resb!CS47</f>
        <v>12.730872</v>
      </c>
      <c r="CO61" s="1257">
        <f>resa!CT47</f>
        <v>161.04009099999999</v>
      </c>
      <c r="CP61" s="1257">
        <f>resb!CT47</f>
        <v>161.04009099999999</v>
      </c>
      <c r="CQ61" s="1261">
        <f>resa!DD47</f>
        <v>64.461083000000002</v>
      </c>
      <c r="CR61" s="1261">
        <f>resb!DD47</f>
        <v>64.461083000000002</v>
      </c>
      <c r="CS61" s="1261">
        <f>resa!DG47</f>
        <v>85.284869999999998</v>
      </c>
      <c r="CT61" s="1261">
        <f>resb!DG47</f>
        <v>85.284869999999998</v>
      </c>
      <c r="CU61" s="1261">
        <f>resa!DJ47</f>
        <v>251.35777899999999</v>
      </c>
      <c r="CV61" s="1261">
        <f>resb!DJ47</f>
        <v>251.35777899999999</v>
      </c>
      <c r="CW61" s="1261">
        <f>resa!BR47</f>
        <v>315.47558400000003</v>
      </c>
      <c r="CX61" s="1261">
        <f>resb!BR47</f>
        <v>315.47558400000003</v>
      </c>
      <c r="CY61" s="1261">
        <f>resa!BL47</f>
        <v>37.970885000000003</v>
      </c>
      <c r="CZ61" s="1261">
        <f>resb!BL47</f>
        <v>37.970885000000003</v>
      </c>
      <c r="DA61" s="1261">
        <f>resa!EF47</f>
        <v>4.2930000000000001</v>
      </c>
      <c r="DB61" s="1261">
        <f>resb!EF47</f>
        <v>4.2930000000000001</v>
      </c>
      <c r="DC61" s="1246"/>
      <c r="DD61" s="1246"/>
      <c r="DE61" s="1246"/>
      <c r="DF61" s="1246"/>
      <c r="DG61" s="1246"/>
      <c r="DH61" s="1246"/>
      <c r="DI61" s="1246"/>
      <c r="DJ61" s="1246"/>
      <c r="DK61" s="1246"/>
      <c r="DL61" s="1246"/>
      <c r="DM61" s="1246"/>
      <c r="DN61" s="1246"/>
      <c r="DV61" s="613"/>
      <c r="DW61" s="613"/>
      <c r="FS61" s="68"/>
      <c r="FT61" s="68"/>
      <c r="IA61"/>
      <c r="IB61"/>
    </row>
    <row r="62" spans="4:236" ht="17.100000000000001" customHeight="1" x14ac:dyDescent="0.25">
      <c r="F62" s="61"/>
      <c r="G62" s="71"/>
      <c r="H62" s="71"/>
      <c r="I62" s="71"/>
      <c r="J62" s="61"/>
      <c r="K62" s="61"/>
      <c r="P62" s="73"/>
      <c r="Q62" s="73"/>
      <c r="R62" s="612"/>
      <c r="Y62" s="1246"/>
      <c r="Z62" s="1252">
        <v>44</v>
      </c>
      <c r="AA62" s="1258" t="str">
        <f t="shared" si="0"/>
        <v>A</v>
      </c>
      <c r="AB62" s="1138">
        <f>resa!B48</f>
        <v>8</v>
      </c>
      <c r="AC62" s="1252">
        <f>resa!I48</f>
        <v>3.9288999999999998E-2</v>
      </c>
      <c r="AD62" s="1252">
        <f>resb!I48</f>
        <v>3.9288999999999998E-2</v>
      </c>
      <c r="AE62" s="1252">
        <f>resa!D48</f>
        <v>-57.624226</v>
      </c>
      <c r="AF62" s="1252">
        <f>resb!D48</f>
        <v>-57.624226</v>
      </c>
      <c r="AG62" s="1252">
        <f>resa!E48</f>
        <v>1509.740139</v>
      </c>
      <c r="AH62" s="1252">
        <f>resb!E48</f>
        <v>1509.740139</v>
      </c>
      <c r="AI62" s="1252">
        <f>resa!BO48</f>
        <v>382.41914400000002</v>
      </c>
      <c r="AJ62" s="1252">
        <f>resb!BO48</f>
        <v>382.41914400000002</v>
      </c>
      <c r="AK62" s="1252">
        <f>resa!BP48</f>
        <v>440.04336999999998</v>
      </c>
      <c r="AL62" s="1252">
        <f>resb!BP48</f>
        <v>440.04336999999998</v>
      </c>
      <c r="AM62" s="1252">
        <f>resa!BB48</f>
        <v>1.4647E-2</v>
      </c>
      <c r="AN62" s="1252">
        <f>resb!BB48</f>
        <v>1.4647E-2</v>
      </c>
      <c r="AO62" s="1252">
        <f>resa!BC48</f>
        <v>2.4469000000000001E-2</v>
      </c>
      <c r="AP62" s="1252">
        <f>resb!BC48</f>
        <v>2.4469000000000001E-2</v>
      </c>
      <c r="AQ62" s="1252">
        <f>resa!F48</f>
        <v>42.941983999999998</v>
      </c>
      <c r="AR62" s="1252">
        <f>resb!F48</f>
        <v>42.941983999999998</v>
      </c>
      <c r="AS62" s="1252">
        <f>resa!BN48</f>
        <v>273.02538099999998</v>
      </c>
      <c r="AT62" s="1252">
        <f>resb!BN48</f>
        <v>273.02538099999998</v>
      </c>
      <c r="AU62" s="1259">
        <f>resa!AN48</f>
        <v>0.37389899999999998</v>
      </c>
      <c r="AV62" s="1259">
        <f>resb!AN48</f>
        <v>0.37389899999999998</v>
      </c>
      <c r="AW62" s="1259">
        <f>resa!AO48</f>
        <v>0.243892</v>
      </c>
      <c r="AX62" s="1259">
        <f>resb!AO48</f>
        <v>0.243892</v>
      </c>
      <c r="AY62" s="1259">
        <f>resa!P48</f>
        <v>0.37220399999999998</v>
      </c>
      <c r="AZ62" s="1259">
        <f>resb!P48</f>
        <v>0.37220399999999998</v>
      </c>
      <c r="BA62" s="1259">
        <f>resa!R48</f>
        <v>0.82788200000000001</v>
      </c>
      <c r="BB62" s="1259">
        <f>resb!R48</f>
        <v>0.82788200000000001</v>
      </c>
      <c r="BC62" s="1259">
        <f>resa!AK48</f>
        <v>0.28655000000000003</v>
      </c>
      <c r="BD62" s="1259">
        <f>resb!AK48</f>
        <v>0.28655000000000003</v>
      </c>
      <c r="BE62" s="1260">
        <f>resa!BA48</f>
        <v>981.74086699999998</v>
      </c>
      <c r="BF62" s="1260">
        <f>resb!BA48</f>
        <v>981.74074800000005</v>
      </c>
      <c r="BG62" s="1259">
        <f>resa!AL48</f>
        <v>8.4559999999999996E-2</v>
      </c>
      <c r="BH62" s="1259">
        <f>resb!AL48</f>
        <v>8.4559999999999996E-2</v>
      </c>
      <c r="BI62" s="1259">
        <f>resa!AM48</f>
        <v>6.0330000000000002E-2</v>
      </c>
      <c r="BJ62" s="1259">
        <f>resb!AM48</f>
        <v>6.0330000000000002E-2</v>
      </c>
      <c r="BK62" s="1260">
        <f>resa!W48</f>
        <v>745.05619300000001</v>
      </c>
      <c r="BL62" s="1260">
        <f>resb!W48</f>
        <v>745.05619300000001</v>
      </c>
      <c r="BM62" s="1260">
        <f>resa!S48</f>
        <v>1</v>
      </c>
      <c r="BN62" s="1260">
        <f>resb!S48</f>
        <v>1</v>
      </c>
      <c r="BO62" s="1260">
        <f>resa!CO48</f>
        <v>337.95842599999997</v>
      </c>
      <c r="BP62" s="1260">
        <f>resb!CO48</f>
        <v>337.958372</v>
      </c>
      <c r="BQ62" s="1260">
        <f>resa!CP48</f>
        <v>992.02125100000001</v>
      </c>
      <c r="BR62" s="1260">
        <f>resb!CP48</f>
        <v>992.021117</v>
      </c>
      <c r="BS62" s="1260">
        <f>resa!AX48</f>
        <v>51.869689000000001</v>
      </c>
      <c r="BT62" s="1260">
        <f>resb!AX48</f>
        <v>51.869689000000001</v>
      </c>
      <c r="BU62" s="1260" t="str">
        <f>resa!CV48</f>
        <v>X</v>
      </c>
      <c r="BV62" s="1260" t="str">
        <f>resb!CV48</f>
        <v>X</v>
      </c>
      <c r="BW62" s="1260">
        <f>resa!CW48</f>
        <v>1775.0991019999999</v>
      </c>
      <c r="BX62" s="1260">
        <f>resb!CW48</f>
        <v>1775.0989830000001</v>
      </c>
      <c r="BY62" s="1260">
        <f>resa!AX48</f>
        <v>51.869689000000001</v>
      </c>
      <c r="BZ62" s="1260">
        <f>resb!AX48</f>
        <v>51.869689000000001</v>
      </c>
      <c r="CA62" s="1252">
        <f>resa!AU48</f>
        <v>8.9208999999999997E-2</v>
      </c>
      <c r="CB62" s="1252">
        <f>resb!AU48</f>
        <v>8.9208999999999997E-2</v>
      </c>
      <c r="CC62" s="1252">
        <f>resa!AY48</f>
        <v>6.3274670000000004</v>
      </c>
      <c r="CD62" s="1252">
        <f>resb!AY48</f>
        <v>6.3274670000000004</v>
      </c>
      <c r="CE62" s="1260">
        <f>resa!AX48</f>
        <v>51.869689000000001</v>
      </c>
      <c r="CF62" s="1260">
        <f>resb!AX48</f>
        <v>51.869689000000001</v>
      </c>
      <c r="CG62" s="1252">
        <f>resa!CB48</f>
        <v>35.152597</v>
      </c>
      <c r="CH62" s="1257">
        <f>resb!CB48</f>
        <v>35.152597</v>
      </c>
      <c r="CI62" s="1252">
        <f>resa!BX48</f>
        <v>0.70133000000000001</v>
      </c>
      <c r="CJ62" s="1257">
        <f>resb!BX48</f>
        <v>0.70133000000000001</v>
      </c>
      <c r="CK62" s="1252">
        <f t="shared" si="3"/>
        <v>33.708528360643882</v>
      </c>
      <c r="CL62" s="1252">
        <f t="shared" si="4"/>
        <v>33.708528360643882</v>
      </c>
      <c r="CM62" s="1252">
        <f>resa!CS48</f>
        <v>12.597538</v>
      </c>
      <c r="CN62" s="1257">
        <f>resb!CS48</f>
        <v>12.597538</v>
      </c>
      <c r="CO62" s="1257">
        <f>resa!CT48</f>
        <v>158.31220300000001</v>
      </c>
      <c r="CP62" s="1257">
        <f>resb!CT48</f>
        <v>158.31220300000001</v>
      </c>
      <c r="CQ62" s="1261">
        <f>resa!DD48</f>
        <v>71.620671999999999</v>
      </c>
      <c r="CR62" s="1261">
        <f>resb!DD48</f>
        <v>71.620671999999999</v>
      </c>
      <c r="CS62" s="1261">
        <f>resa!DG48</f>
        <v>85.786152000000001</v>
      </c>
      <c r="CT62" s="1261">
        <f>resb!DG48</f>
        <v>85.786152000000001</v>
      </c>
      <c r="CU62" s="1261">
        <f>resa!DJ48</f>
        <v>252.67343299999999</v>
      </c>
      <c r="CV62" s="1261">
        <f>resb!DJ48</f>
        <v>252.67343299999999</v>
      </c>
      <c r="CW62" s="1261">
        <f>resa!BR48</f>
        <v>306.06338299999999</v>
      </c>
      <c r="CX62" s="1261">
        <f>resb!BR48</f>
        <v>306.06338299999999</v>
      </c>
      <c r="CY62" s="1261">
        <f>resa!BL48</f>
        <v>37.626972000000002</v>
      </c>
      <c r="CZ62" s="1261">
        <f>resb!BL48</f>
        <v>37.626972000000002</v>
      </c>
      <c r="DA62" s="1261">
        <f>resa!EF48</f>
        <v>3.7629999999999999</v>
      </c>
      <c r="DB62" s="1261">
        <f>resb!EF48</f>
        <v>3.7629999999999999</v>
      </c>
      <c r="DC62" s="1246"/>
      <c r="DD62" s="1246"/>
      <c r="DE62" s="1246"/>
      <c r="DF62" s="1246"/>
      <c r="DG62" s="1246"/>
      <c r="DH62" s="1246"/>
      <c r="DI62" s="1246"/>
      <c r="DJ62" s="1246"/>
      <c r="DK62" s="1246"/>
      <c r="DL62" s="1246"/>
      <c r="DM62" s="1246"/>
      <c r="DN62" s="1246"/>
      <c r="DV62" s="613"/>
      <c r="DW62" s="613"/>
      <c r="FS62" s="68"/>
      <c r="FT62" s="68"/>
      <c r="IA62"/>
      <c r="IB62"/>
    </row>
    <row r="63" spans="4:236" ht="17.100000000000001" customHeight="1" x14ac:dyDescent="0.25">
      <c r="F63" s="61"/>
      <c r="G63" s="71"/>
      <c r="H63" s="71"/>
      <c r="I63" s="71"/>
      <c r="J63" s="61"/>
      <c r="K63" s="61"/>
      <c r="P63" s="73"/>
      <c r="Q63" s="73"/>
      <c r="R63" s="612"/>
      <c r="Y63" s="1246"/>
      <c r="Z63" s="1252">
        <v>45</v>
      </c>
      <c r="AA63" s="1258" t="str">
        <f t="shared" si="0"/>
        <v>S</v>
      </c>
      <c r="AB63" s="1138">
        <f>resa!B49</f>
        <v>9</v>
      </c>
      <c r="AC63" s="1252">
        <f>resa!I49</f>
        <v>5.8576000000000003E-2</v>
      </c>
      <c r="AD63" s="1252">
        <f>resb!I49</f>
        <v>5.8576000000000003E-2</v>
      </c>
      <c r="AE63" s="1252">
        <f>resa!D49</f>
        <v>-52.533850999999999</v>
      </c>
      <c r="AF63" s="1252">
        <f>resb!D49</f>
        <v>-52.533850999999999</v>
      </c>
      <c r="AG63" s="1252">
        <f>resa!E49</f>
        <v>1457.2062880000001</v>
      </c>
      <c r="AH63" s="1252">
        <f>resb!E49</f>
        <v>1457.2062880000001</v>
      </c>
      <c r="AI63" s="1252">
        <f>resa!BO49</f>
        <v>430.40626099999997</v>
      </c>
      <c r="AJ63" s="1252">
        <f>resb!BO49</f>
        <v>430.40626099999997</v>
      </c>
      <c r="AK63" s="1252">
        <f>resa!BP49</f>
        <v>482.940111</v>
      </c>
      <c r="AL63" s="1252">
        <f>resb!BP49</f>
        <v>482.940111</v>
      </c>
      <c r="AM63" s="1252">
        <f>resa!BB49</f>
        <v>1.4853E-2</v>
      </c>
      <c r="AN63" s="1252">
        <f>resb!BB49</f>
        <v>1.4853E-2</v>
      </c>
      <c r="AO63" s="1252">
        <f>resa!BC49</f>
        <v>4.3545E-2</v>
      </c>
      <c r="AP63" s="1252">
        <f>resb!BC49</f>
        <v>4.3545E-2</v>
      </c>
      <c r="AQ63" s="1252">
        <f>resa!F49</f>
        <v>45.330958000000003</v>
      </c>
      <c r="AR63" s="1252">
        <f>resb!F49</f>
        <v>45.330958000000003</v>
      </c>
      <c r="AS63" s="1252">
        <f>resa!BN49</f>
        <v>255.92620500000001</v>
      </c>
      <c r="AT63" s="1252">
        <f>resb!BN49</f>
        <v>255.92620500000001</v>
      </c>
      <c r="AU63" s="1259">
        <f>resa!AN49</f>
        <v>0.37696200000000002</v>
      </c>
      <c r="AV63" s="1259">
        <f>resb!AN49</f>
        <v>0.37696200000000002</v>
      </c>
      <c r="AW63" s="1259">
        <f>resa!AO49</f>
        <v>0.24706900000000001</v>
      </c>
      <c r="AX63" s="1259">
        <f>resb!AO49</f>
        <v>0.24706900000000001</v>
      </c>
      <c r="AY63" s="1259">
        <f>resa!P49</f>
        <v>0.44058999999999998</v>
      </c>
      <c r="AZ63" s="1259">
        <f>resb!P49</f>
        <v>0.44058999999999998</v>
      </c>
      <c r="BA63" s="1259">
        <f>resa!R49</f>
        <v>0.82202500000000001</v>
      </c>
      <c r="BB63" s="1259">
        <f>resb!R49</f>
        <v>0.82202500000000001</v>
      </c>
      <c r="BC63" s="1259">
        <f>resa!AK49</f>
        <v>0.15477099999999999</v>
      </c>
      <c r="BD63" s="1259">
        <f>resb!AK49</f>
        <v>0.15477099999999999</v>
      </c>
      <c r="BE63" s="1260">
        <f>resa!BA49</f>
        <v>971.91209700000002</v>
      </c>
      <c r="BF63" s="1260">
        <f>resb!BA49</f>
        <v>971.91198299999996</v>
      </c>
      <c r="BG63" s="1259">
        <f>resa!AL49</f>
        <v>0.10041799999999999</v>
      </c>
      <c r="BH63" s="1259">
        <f>resb!AL49</f>
        <v>0.10041799999999999</v>
      </c>
      <c r="BI63" s="1259">
        <f>resa!AM49</f>
        <v>8.4875999999999993E-2</v>
      </c>
      <c r="BJ63" s="1259">
        <f>resb!AM49</f>
        <v>8.4875999999999993E-2</v>
      </c>
      <c r="BK63" s="1260">
        <f>resa!W49</f>
        <v>761.07830899999999</v>
      </c>
      <c r="BL63" s="1260">
        <f>resb!W49</f>
        <v>761.07830899999999</v>
      </c>
      <c r="BM63" s="1260">
        <f>resa!S49</f>
        <v>1</v>
      </c>
      <c r="BN63" s="1260">
        <f>resb!S49</f>
        <v>1</v>
      </c>
      <c r="BO63" s="1260">
        <f>resa!CO49</f>
        <v>304.52523400000001</v>
      </c>
      <c r="BP63" s="1260">
        <f>resb!CO49</f>
        <v>304.52517699999999</v>
      </c>
      <c r="BQ63" s="1260">
        <f>resa!CP49</f>
        <v>961.571234</v>
      </c>
      <c r="BR63" s="1260">
        <f>resb!CP49</f>
        <v>961.57110399999999</v>
      </c>
      <c r="BS63" s="1260">
        <f>resa!AX49</f>
        <v>55.145505</v>
      </c>
      <c r="BT63" s="1260">
        <f>resb!AX49</f>
        <v>55.145505</v>
      </c>
      <c r="BU63" s="1260" t="str">
        <f>resa!CV49</f>
        <v>X</v>
      </c>
      <c r="BV63" s="1260" t="str">
        <f>resb!CV49</f>
        <v>X</v>
      </c>
      <c r="BW63" s="1260">
        <f>resa!CW49</f>
        <v>1763.087123</v>
      </c>
      <c r="BX63" s="1260">
        <f>resb!CW49</f>
        <v>1763.0870090000001</v>
      </c>
      <c r="BY63" s="1260">
        <f>resa!AX49</f>
        <v>55.145505</v>
      </c>
      <c r="BZ63" s="1260">
        <f>resb!AX49</f>
        <v>55.145505</v>
      </c>
      <c r="CA63" s="1252">
        <f>resa!AU49</f>
        <v>0.138348</v>
      </c>
      <c r="CB63" s="1252">
        <f>resb!AU49</f>
        <v>0.138348</v>
      </c>
      <c r="CC63" s="1252">
        <f>resa!AY49</f>
        <v>6.3355189999999997</v>
      </c>
      <c r="CD63" s="1252">
        <f>resb!AY49</f>
        <v>6.3355189999999997</v>
      </c>
      <c r="CE63" s="1260">
        <f>resa!AX49</f>
        <v>55.145505</v>
      </c>
      <c r="CF63" s="1260">
        <f>resb!AX49</f>
        <v>55.145505</v>
      </c>
      <c r="CG63" s="1252">
        <f>resa!CB49</f>
        <v>35.197327999999999</v>
      </c>
      <c r="CH63" s="1257">
        <f>resb!CB49</f>
        <v>35.197327999999999</v>
      </c>
      <c r="CI63" s="1252">
        <f>resa!BX49</f>
        <v>1.4077299999999999</v>
      </c>
      <c r="CJ63" s="1257">
        <f>resb!BX49</f>
        <v>1.4077299999999999</v>
      </c>
      <c r="CK63" s="1252">
        <f t="shared" si="3"/>
        <v>35.044897709512568</v>
      </c>
      <c r="CL63" s="1252">
        <f t="shared" si="4"/>
        <v>35.044897709512568</v>
      </c>
      <c r="CM63" s="1252">
        <f>resa!CS49</f>
        <v>12.777595</v>
      </c>
      <c r="CN63" s="1257">
        <f>resb!CS49</f>
        <v>12.777595</v>
      </c>
      <c r="CO63" s="1257">
        <f>resa!CT49</f>
        <v>135.56393199999999</v>
      </c>
      <c r="CP63" s="1257">
        <f>resb!CT49</f>
        <v>135.56393199999999</v>
      </c>
      <c r="CQ63" s="1261">
        <f>resa!DD49</f>
        <v>69.788818000000006</v>
      </c>
      <c r="CR63" s="1261">
        <f>resb!DD49</f>
        <v>69.788818000000006</v>
      </c>
      <c r="CS63" s="1261">
        <f>resa!DG49</f>
        <v>79.871786999999998</v>
      </c>
      <c r="CT63" s="1261">
        <f>resb!DG49</f>
        <v>79.871786999999998</v>
      </c>
      <c r="CU63" s="1261">
        <f>resa!DJ49</f>
        <v>259.72867200000002</v>
      </c>
      <c r="CV63" s="1261">
        <f>resb!DJ49</f>
        <v>259.72867200000002</v>
      </c>
      <c r="CW63" s="1261">
        <f>resa!BR49</f>
        <v>276.23350799999997</v>
      </c>
      <c r="CX63" s="1261">
        <f>resb!BR49</f>
        <v>276.23350799999997</v>
      </c>
      <c r="CY63" s="1261">
        <f>resa!BL49</f>
        <v>41.174238000000003</v>
      </c>
      <c r="CZ63" s="1261">
        <f>resb!BL49</f>
        <v>41.174238000000003</v>
      </c>
      <c r="DA63" s="1261">
        <f>resa!EF49</f>
        <v>4.33</v>
      </c>
      <c r="DB63" s="1261">
        <f>resb!EF49</f>
        <v>4.33</v>
      </c>
      <c r="DC63" s="1246"/>
      <c r="DD63" s="1246"/>
      <c r="DE63" s="1246"/>
      <c r="DF63" s="1246"/>
      <c r="DG63" s="1246"/>
      <c r="DH63" s="1246"/>
      <c r="DI63" s="1246"/>
      <c r="DJ63" s="1246"/>
      <c r="DK63" s="1246"/>
      <c r="DL63" s="1246"/>
      <c r="DM63" s="1246"/>
      <c r="DN63" s="1246"/>
      <c r="DV63" s="613"/>
      <c r="DW63" s="613"/>
      <c r="FS63" s="68"/>
      <c r="FT63" s="68"/>
      <c r="IA63"/>
      <c r="IB63"/>
    </row>
    <row r="64" spans="4:236" ht="17.100000000000001" customHeight="1" x14ac:dyDescent="0.25">
      <c r="F64" s="61"/>
      <c r="G64" s="71"/>
      <c r="H64" s="71"/>
      <c r="I64" s="71"/>
      <c r="J64" s="61"/>
      <c r="K64" s="61"/>
      <c r="P64" s="73"/>
      <c r="Q64" s="73"/>
      <c r="R64" s="612"/>
      <c r="Y64" s="1246"/>
      <c r="Z64" s="1252">
        <v>46</v>
      </c>
      <c r="AA64" s="1258" t="str">
        <f t="shared" si="0"/>
        <v>O</v>
      </c>
      <c r="AB64" s="1138">
        <f>resa!B50</f>
        <v>10</v>
      </c>
      <c r="AC64" s="1252">
        <f>resa!I50</f>
        <v>6.5030000000000004E-2</v>
      </c>
      <c r="AD64" s="1252">
        <f>resb!I50</f>
        <v>6.5030000000000004E-2</v>
      </c>
      <c r="AE64" s="1252">
        <f>resa!D50</f>
        <v>-26.746586000000001</v>
      </c>
      <c r="AF64" s="1252">
        <f>resb!D50</f>
        <v>-26.746586000000001</v>
      </c>
      <c r="AG64" s="1252">
        <f>resa!E50</f>
        <v>1430.4597020000001</v>
      </c>
      <c r="AH64" s="1252">
        <f>resb!E50</f>
        <v>1430.4597020000001</v>
      </c>
      <c r="AI64" s="1252">
        <f>resa!BO50</f>
        <v>479.59632499999998</v>
      </c>
      <c r="AJ64" s="1252">
        <f>resb!BO50</f>
        <v>479.59632499999998</v>
      </c>
      <c r="AK64" s="1252">
        <f>resa!BP50</f>
        <v>506.34291100000002</v>
      </c>
      <c r="AL64" s="1252">
        <f>resb!BP50</f>
        <v>506.34291100000002</v>
      </c>
      <c r="AM64" s="1252">
        <f>resa!BB50</f>
        <v>1.4775999999999999E-2</v>
      </c>
      <c r="AN64" s="1252">
        <f>resb!BB50</f>
        <v>1.4775999999999999E-2</v>
      </c>
      <c r="AO64" s="1252">
        <f>resa!BC50</f>
        <v>5.0082000000000002E-2</v>
      </c>
      <c r="AP64" s="1252">
        <f>resb!BC50</f>
        <v>5.0082000000000002E-2</v>
      </c>
      <c r="AQ64" s="1252">
        <f>resa!F50</f>
        <v>50.556547999999999</v>
      </c>
      <c r="AR64" s="1252">
        <f>resb!F50</f>
        <v>50.556547999999999</v>
      </c>
      <c r="AS64" s="1252">
        <f>resa!BN50</f>
        <v>230.74553299999999</v>
      </c>
      <c r="AT64" s="1252">
        <f>resb!BN50</f>
        <v>230.74553299999999</v>
      </c>
      <c r="AU64" s="1259">
        <f>resa!AN50</f>
        <v>0.38326500000000002</v>
      </c>
      <c r="AV64" s="1259">
        <f>resb!AN50</f>
        <v>0.38326500000000002</v>
      </c>
      <c r="AW64" s="1259">
        <f>resa!AO50</f>
        <v>0.24820600000000001</v>
      </c>
      <c r="AX64" s="1259">
        <f>resb!AO50</f>
        <v>0.24820600000000001</v>
      </c>
      <c r="AY64" s="1259">
        <f>resa!P50</f>
        <v>0.50483299999999998</v>
      </c>
      <c r="AZ64" s="1259">
        <f>resb!P50</f>
        <v>0.50483299999999998</v>
      </c>
      <c r="BA64" s="1259">
        <f>resa!R50</f>
        <v>0.82829900000000001</v>
      </c>
      <c r="BB64" s="1259">
        <f>resb!R50</f>
        <v>0.82829900000000001</v>
      </c>
      <c r="BC64" s="1259">
        <f>resa!AK50</f>
        <v>8.9339999999999992E-3</v>
      </c>
      <c r="BD64" s="1259">
        <f>resb!AK50</f>
        <v>8.9339999999999992E-3</v>
      </c>
      <c r="BE64" s="1260">
        <f>resa!BA50</f>
        <v>999.363114</v>
      </c>
      <c r="BF64" s="1260">
        <f>resb!BA50</f>
        <v>999.36300100000005</v>
      </c>
      <c r="BG64" s="1259">
        <f>resa!AL50</f>
        <v>0.126722</v>
      </c>
      <c r="BH64" s="1259">
        <f>resb!AL50</f>
        <v>0.126722</v>
      </c>
      <c r="BI64" s="1259">
        <f>resa!AM50</f>
        <v>0.12559000000000001</v>
      </c>
      <c r="BJ64" s="1259">
        <f>resb!AM50</f>
        <v>0.12559000000000001</v>
      </c>
      <c r="BK64" s="1260">
        <f>resa!W50</f>
        <v>759.26575600000001</v>
      </c>
      <c r="BL64" s="1260">
        <f>resb!W50</f>
        <v>759.26575600000001</v>
      </c>
      <c r="BM64" s="1260">
        <f>resa!S50</f>
        <v>1</v>
      </c>
      <c r="BN64" s="1260">
        <f>resb!S50</f>
        <v>1</v>
      </c>
      <c r="BO64" s="1260">
        <f>resa!CO50</f>
        <v>301.82295299999998</v>
      </c>
      <c r="BP64" s="1260">
        <f>resb!CO50</f>
        <v>301.82289200000002</v>
      </c>
      <c r="BQ64" s="1260">
        <f>resa!CP50</f>
        <v>901.437455</v>
      </c>
      <c r="BR64" s="1260">
        <f>resb!CP50</f>
        <v>901.43732999999997</v>
      </c>
      <c r="BS64" s="1260">
        <f>resa!AX50</f>
        <v>61.036610000000003</v>
      </c>
      <c r="BT64" s="1260">
        <f>resb!AX50</f>
        <v>61.036610000000003</v>
      </c>
      <c r="BU64" s="1260" t="str">
        <f>resa!CV50</f>
        <v>X</v>
      </c>
      <c r="BV64" s="1260" t="str">
        <f>resb!CV50</f>
        <v>X</v>
      </c>
      <c r="BW64" s="1260">
        <f>resa!CW50</f>
        <v>1786.5991730000001</v>
      </c>
      <c r="BX64" s="1260">
        <f>resb!CW50</f>
        <v>1786.5990609999999</v>
      </c>
      <c r="BY64" s="1260">
        <f>resa!AX50</f>
        <v>61.036610000000003</v>
      </c>
      <c r="BZ64" s="1260">
        <f>resb!AX50</f>
        <v>61.036610000000003</v>
      </c>
      <c r="CA64" s="1252">
        <f>resa!AU50</f>
        <v>0.15436800000000001</v>
      </c>
      <c r="CB64" s="1252">
        <f>resb!AU50</f>
        <v>0.15436800000000001</v>
      </c>
      <c r="CC64" s="1252">
        <f>resa!AY50</f>
        <v>6.6016529999999998</v>
      </c>
      <c r="CD64" s="1252">
        <f>resb!AY50</f>
        <v>6.6016529999999998</v>
      </c>
      <c r="CE64" s="1260">
        <f>resa!AX50</f>
        <v>61.036610000000003</v>
      </c>
      <c r="CF64" s="1260">
        <f>resb!AX50</f>
        <v>61.036610000000003</v>
      </c>
      <c r="CG64" s="1252">
        <f>resa!CB50</f>
        <v>36.675848999999999</v>
      </c>
      <c r="CH64" s="1257">
        <f>resb!CB50</f>
        <v>36.675848999999999</v>
      </c>
      <c r="CI64" s="1252">
        <f>resa!BX50</f>
        <v>2.6746660000000002</v>
      </c>
      <c r="CJ64" s="1257">
        <f>resb!BX50</f>
        <v>2.6746660000000002</v>
      </c>
      <c r="CK64" s="1252">
        <f t="shared" si="3"/>
        <v>32.945320572936524</v>
      </c>
      <c r="CL64" s="1252">
        <f t="shared" si="4"/>
        <v>32.945320572936524</v>
      </c>
      <c r="CM64" s="1252">
        <f>resa!CS50</f>
        <v>12.969376</v>
      </c>
      <c r="CN64" s="1257">
        <f>resb!CS50</f>
        <v>12.969376</v>
      </c>
      <c r="CO64" s="1257">
        <f>resa!CT50</f>
        <v>113.31804700000001</v>
      </c>
      <c r="CP64" s="1257">
        <f>resb!CT50</f>
        <v>113.31804700000001</v>
      </c>
      <c r="CQ64" s="1261">
        <f>resa!DD50</f>
        <v>64.651753999999997</v>
      </c>
      <c r="CR64" s="1261">
        <f>resb!DD50</f>
        <v>64.651753999999997</v>
      </c>
      <c r="CS64" s="1261">
        <f>resa!DG50</f>
        <v>75.428016999999997</v>
      </c>
      <c r="CT64" s="1261">
        <f>resb!DG50</f>
        <v>75.428016999999997</v>
      </c>
      <c r="CU64" s="1261">
        <f>resa!DJ50</f>
        <v>233.256168</v>
      </c>
      <c r="CV64" s="1261">
        <f>resb!DJ50</f>
        <v>233.256168</v>
      </c>
      <c r="CW64" s="1261">
        <f>resa!BR50</f>
        <v>235.568342</v>
      </c>
      <c r="CX64" s="1261">
        <f>resb!BR50</f>
        <v>235.568342</v>
      </c>
      <c r="CY64" s="1261">
        <f>resa!BL50</f>
        <v>47.563509000000003</v>
      </c>
      <c r="CZ64" s="1261">
        <f>resb!BL50</f>
        <v>47.563509000000003</v>
      </c>
      <c r="DA64" s="1261">
        <f>resa!EF50</f>
        <v>5.3940000000000001</v>
      </c>
      <c r="DB64" s="1261">
        <f>resb!EF50</f>
        <v>5.3940000000000001</v>
      </c>
      <c r="DC64" s="1246"/>
      <c r="DD64" s="1246"/>
      <c r="DE64" s="1246"/>
      <c r="DF64" s="1246"/>
      <c r="DG64" s="1246"/>
      <c r="DH64" s="1246"/>
      <c r="DI64" s="1246"/>
      <c r="DJ64" s="1246"/>
      <c r="DK64" s="1246"/>
      <c r="DL64" s="1246"/>
      <c r="DM64" s="1246"/>
      <c r="DN64" s="1246"/>
      <c r="DV64" s="613"/>
      <c r="DW64" s="613"/>
      <c r="FS64" s="68"/>
      <c r="FT64" s="68"/>
      <c r="IA64"/>
      <c r="IB64"/>
    </row>
    <row r="65" spans="6:236" ht="17.100000000000001" customHeight="1" x14ac:dyDescent="0.25">
      <c r="F65" s="61"/>
      <c r="G65" s="71"/>
      <c r="H65" s="71"/>
      <c r="I65" s="71"/>
      <c r="J65" s="61"/>
      <c r="K65" s="61"/>
      <c r="P65" s="73"/>
      <c r="Q65" s="73"/>
      <c r="R65" s="612"/>
      <c r="Y65" s="1246"/>
      <c r="Z65" s="1252">
        <v>47</v>
      </c>
      <c r="AA65" s="1258" t="str">
        <f t="shared" si="0"/>
        <v>N</v>
      </c>
      <c r="AB65" s="1138">
        <f>resa!B51</f>
        <v>11</v>
      </c>
      <c r="AC65" s="1252">
        <f>resa!I51</f>
        <v>3.6699000000000002E-2</v>
      </c>
      <c r="AD65" s="1252">
        <f>resb!I51</f>
        <v>3.6699000000000002E-2</v>
      </c>
      <c r="AE65" s="1252">
        <f>resa!D51</f>
        <v>35.795853999999999</v>
      </c>
      <c r="AF65" s="1252">
        <f>resb!D51</f>
        <v>35.795853999999999</v>
      </c>
      <c r="AG65" s="1252">
        <f>resa!E51</f>
        <v>1466.255557</v>
      </c>
      <c r="AH65" s="1252">
        <f>resb!E51</f>
        <v>1466.255557</v>
      </c>
      <c r="AI65" s="1252">
        <f>resa!BO51</f>
        <v>499.13492300000001</v>
      </c>
      <c r="AJ65" s="1252">
        <f>resb!BO51</f>
        <v>499.13492300000001</v>
      </c>
      <c r="AK65" s="1252">
        <f>resa!BP51</f>
        <v>463.33906899999999</v>
      </c>
      <c r="AL65" s="1252">
        <f>resb!BP51</f>
        <v>463.33906899999999</v>
      </c>
      <c r="AM65" s="1252">
        <f>resa!BB51</f>
        <v>1.4527999999999999E-2</v>
      </c>
      <c r="AN65" s="1252">
        <f>resb!BB51</f>
        <v>1.4527999999999999E-2</v>
      </c>
      <c r="AO65" s="1252">
        <f>resa!BC51</f>
        <v>2.1999999999999999E-2</v>
      </c>
      <c r="AP65" s="1252">
        <f>resb!BC51</f>
        <v>2.1999999999999999E-2</v>
      </c>
      <c r="AQ65" s="1252">
        <f>resa!F51</f>
        <v>57.357067999999998</v>
      </c>
      <c r="AR65" s="1252">
        <f>resb!F51</f>
        <v>57.357067999999998</v>
      </c>
      <c r="AS65" s="1252">
        <f>resa!BN51</f>
        <v>217.518394</v>
      </c>
      <c r="AT65" s="1252">
        <f>resb!BN51</f>
        <v>217.518394</v>
      </c>
      <c r="AU65" s="1259">
        <f>resa!AN51</f>
        <v>0.37710900000000003</v>
      </c>
      <c r="AV65" s="1259">
        <f>resb!AN51</f>
        <v>0.37710900000000003</v>
      </c>
      <c r="AW65" s="1259">
        <f>resa!AO51</f>
        <v>0.24995600000000001</v>
      </c>
      <c r="AX65" s="1259">
        <f>resb!AO51</f>
        <v>0.24995600000000001</v>
      </c>
      <c r="AY65" s="1259">
        <f>resa!P51</f>
        <v>0.53859199999999996</v>
      </c>
      <c r="AZ65" s="1259">
        <f>resb!P51</f>
        <v>0.53859199999999996</v>
      </c>
      <c r="BA65" s="1259">
        <f>resa!R51</f>
        <v>0.82918800000000004</v>
      </c>
      <c r="BB65" s="1259">
        <f>resb!R51</f>
        <v>0.82918800000000004</v>
      </c>
      <c r="BC65" s="1259">
        <f>resa!AK51</f>
        <v>6.3900000000000003E-4</v>
      </c>
      <c r="BD65" s="1259">
        <f>resb!AK51</f>
        <v>6.3900000000000003E-4</v>
      </c>
      <c r="BE65" s="1260">
        <f>resa!BA51</f>
        <v>1067.1774419999999</v>
      </c>
      <c r="BF65" s="1260">
        <f>resb!BA51</f>
        <v>1067.1773209999999</v>
      </c>
      <c r="BG65" s="1259">
        <f>resa!AL51</f>
        <v>0.17102999999999999</v>
      </c>
      <c r="BH65" s="1259">
        <f>resb!AL51</f>
        <v>0.17102999999999999</v>
      </c>
      <c r="BI65" s="1259">
        <f>resa!AM51</f>
        <v>0.17091999999999999</v>
      </c>
      <c r="BJ65" s="1259">
        <f>resb!AM51</f>
        <v>0.17091999999999999</v>
      </c>
      <c r="BK65" s="1260">
        <f>resa!W51</f>
        <v>728.52298599999995</v>
      </c>
      <c r="BL65" s="1260">
        <f>resb!W51</f>
        <v>728.52298599999995</v>
      </c>
      <c r="BM65" s="1260">
        <f>resa!S51</f>
        <v>1</v>
      </c>
      <c r="BN65" s="1260">
        <f>resb!S51</f>
        <v>1</v>
      </c>
      <c r="BO65" s="1260">
        <f>resa!CO51</f>
        <v>336.24433199999999</v>
      </c>
      <c r="BP65" s="1260">
        <f>resb!CO51</f>
        <v>336.24426299999999</v>
      </c>
      <c r="BQ65" s="1260">
        <f>resa!CP51</f>
        <v>835.037374</v>
      </c>
      <c r="BR65" s="1260">
        <f>resb!CP51</f>
        <v>835.03725499999996</v>
      </c>
      <c r="BS65" s="1260">
        <f>resa!AX51</f>
        <v>69.172608999999994</v>
      </c>
      <c r="BT65" s="1260">
        <f>resb!AX51</f>
        <v>69.172608999999994</v>
      </c>
      <c r="BU65" s="1260" t="str">
        <f>resa!CV51</f>
        <v>X</v>
      </c>
      <c r="BV65" s="1260" t="str">
        <f>resb!CV51</f>
        <v>X</v>
      </c>
      <c r="BW65" s="1260">
        <f>resa!CW51</f>
        <v>1850.325992</v>
      </c>
      <c r="BX65" s="1260">
        <f>resb!CW51</f>
        <v>1850.325871</v>
      </c>
      <c r="BY65" s="1260">
        <f>resa!AX51</f>
        <v>69.172608999999994</v>
      </c>
      <c r="BZ65" s="1260">
        <f>resb!AX51</f>
        <v>69.172608999999994</v>
      </c>
      <c r="CA65" s="1252">
        <f>resa!AU51</f>
        <v>0.122266</v>
      </c>
      <c r="CB65" s="1252">
        <f>resb!AU51</f>
        <v>0.122266</v>
      </c>
      <c r="CC65" s="1252">
        <f>resa!AY51</f>
        <v>7.0292089999999998</v>
      </c>
      <c r="CD65" s="1252">
        <f>resb!AY51</f>
        <v>7.0292089999999998</v>
      </c>
      <c r="CE65" s="1260">
        <f>resa!AX51</f>
        <v>69.172608999999994</v>
      </c>
      <c r="CF65" s="1260">
        <f>resb!AX51</f>
        <v>69.172608999999994</v>
      </c>
      <c r="CG65" s="1252">
        <f>resa!CB51</f>
        <v>39.051163000000003</v>
      </c>
      <c r="CH65" s="1257">
        <f>resb!CB51</f>
        <v>39.051163000000003</v>
      </c>
      <c r="CI65" s="1252">
        <f>resa!BX51</f>
        <v>3.8888210000000001</v>
      </c>
      <c r="CJ65" s="1257">
        <f>resb!BX51</f>
        <v>3.8888210000000001</v>
      </c>
      <c r="CK65" s="1252">
        <f t="shared" si="3"/>
        <v>26.57286586444944</v>
      </c>
      <c r="CL65" s="1252">
        <f t="shared" si="4"/>
        <v>26.57286586444944</v>
      </c>
      <c r="CM65" s="1252">
        <f>resa!CS51</f>
        <v>13.095912</v>
      </c>
      <c r="CN65" s="1257">
        <f>resb!CS51</f>
        <v>13.095912</v>
      </c>
      <c r="CO65" s="1257">
        <f>resa!CT51</f>
        <v>109.27962100000001</v>
      </c>
      <c r="CP65" s="1257">
        <f>resb!CT51</f>
        <v>109.27962100000001</v>
      </c>
      <c r="CQ65" s="1261">
        <f>resa!DD51</f>
        <v>60.829858999999999</v>
      </c>
      <c r="CR65" s="1261">
        <f>resb!DD51</f>
        <v>60.829858999999999</v>
      </c>
      <c r="CS65" s="1261">
        <f>resa!DG51</f>
        <v>75.632159000000001</v>
      </c>
      <c r="CT65" s="1261">
        <f>resb!DG51</f>
        <v>75.632159000000001</v>
      </c>
      <c r="CU65" s="1261">
        <f>resa!DJ51</f>
        <v>244.256406</v>
      </c>
      <c r="CV65" s="1261">
        <f>resb!DJ51</f>
        <v>244.256406</v>
      </c>
      <c r="CW65" s="1261">
        <f>resa!BR51</f>
        <v>212.10634300000001</v>
      </c>
      <c r="CX65" s="1261">
        <f>resb!BR51</f>
        <v>212.10634300000001</v>
      </c>
      <c r="CY65" s="1261">
        <f>resa!BL51</f>
        <v>53.465242000000003</v>
      </c>
      <c r="CZ65" s="1261">
        <f>resb!BL51</f>
        <v>53.465242000000003</v>
      </c>
      <c r="DA65" s="1261">
        <f>resa!EF51</f>
        <v>6.67</v>
      </c>
      <c r="DB65" s="1261">
        <f>resb!EF51</f>
        <v>6.67</v>
      </c>
      <c r="DC65" s="1246"/>
      <c r="DD65" s="1246"/>
      <c r="DE65" s="1246"/>
      <c r="DF65" s="1246"/>
      <c r="DG65" s="1246"/>
      <c r="DH65" s="1246"/>
      <c r="DI65" s="1246"/>
      <c r="DJ65" s="1246"/>
      <c r="DK65" s="1246"/>
      <c r="DL65" s="1246"/>
      <c r="DM65" s="1246"/>
      <c r="DN65" s="1246"/>
      <c r="DV65" s="613"/>
      <c r="DW65" s="613"/>
      <c r="FS65" s="68"/>
      <c r="FT65" s="68"/>
      <c r="IA65"/>
      <c r="IB65"/>
    </row>
    <row r="66" spans="6:236" ht="17.100000000000001" customHeight="1" x14ac:dyDescent="0.25">
      <c r="F66" s="61"/>
      <c r="G66" s="71"/>
      <c r="H66" s="71"/>
      <c r="I66" s="71"/>
      <c r="J66" s="61"/>
      <c r="K66" s="61"/>
      <c r="P66" s="73"/>
      <c r="Q66" s="73"/>
      <c r="R66" s="612"/>
      <c r="Y66" s="1246"/>
      <c r="Z66" s="1252">
        <v>48</v>
      </c>
      <c r="AA66" s="1258" t="str">
        <f t="shared" si="0"/>
        <v>D</v>
      </c>
      <c r="AB66" s="1138">
        <f>resa!B52</f>
        <v>12</v>
      </c>
      <c r="AC66" s="1252">
        <f>resa!I52</f>
        <v>2.7102999999999999E-2</v>
      </c>
      <c r="AD66" s="1252">
        <f>resb!I52</f>
        <v>2.7102999999999999E-2</v>
      </c>
      <c r="AE66" s="1252">
        <f>resa!D52</f>
        <v>78.720174</v>
      </c>
      <c r="AF66" s="1252">
        <f>resb!D52</f>
        <v>78.720174</v>
      </c>
      <c r="AG66" s="1252">
        <f>resa!E52</f>
        <v>1544.975731</v>
      </c>
      <c r="AH66" s="1252">
        <f>resb!E52</f>
        <v>1544.975731</v>
      </c>
      <c r="AI66" s="1252">
        <f>resa!BO52</f>
        <v>534.52231500000005</v>
      </c>
      <c r="AJ66" s="1252">
        <f>resb!BO52</f>
        <v>534.52231500000005</v>
      </c>
      <c r="AK66" s="1252">
        <f>resa!BP52</f>
        <v>455.80214100000001</v>
      </c>
      <c r="AL66" s="1252">
        <f>resb!BP52</f>
        <v>455.80214100000001</v>
      </c>
      <c r="AM66" s="1252">
        <f>resa!BB52</f>
        <v>1.4432E-2</v>
      </c>
      <c r="AN66" s="1252">
        <f>resb!BB52</f>
        <v>1.4432E-2</v>
      </c>
      <c r="AO66" s="1252">
        <f>resa!BC52</f>
        <v>1.2520999999999999E-2</v>
      </c>
      <c r="AP66" s="1252">
        <f>resb!BC52</f>
        <v>1.2520999999999999E-2</v>
      </c>
      <c r="AQ66" s="1252">
        <f>resa!F52</f>
        <v>63.484197000000002</v>
      </c>
      <c r="AR66" s="1252">
        <f>resb!F52</f>
        <v>63.484197000000002</v>
      </c>
      <c r="AS66" s="1252">
        <f>resa!BN52</f>
        <v>202.78969000000001</v>
      </c>
      <c r="AT66" s="1252">
        <f>resb!BN52</f>
        <v>202.78969000000001</v>
      </c>
      <c r="AU66" s="1259">
        <f>resa!AN52</f>
        <v>0.36758999999999997</v>
      </c>
      <c r="AV66" s="1259">
        <f>resb!AN52</f>
        <v>0.36758999999999997</v>
      </c>
      <c r="AW66" s="1259">
        <f>resa!AO52</f>
        <v>0.24974099999999999</v>
      </c>
      <c r="AX66" s="1259">
        <f>resb!AO52</f>
        <v>0.24974099999999999</v>
      </c>
      <c r="AY66" s="1259">
        <f>resa!P52</f>
        <v>0.53347599999999995</v>
      </c>
      <c r="AZ66" s="1259">
        <f>resb!P52</f>
        <v>0.53347599999999995</v>
      </c>
      <c r="BA66" s="1259">
        <f>resa!R52</f>
        <v>0.84973900000000002</v>
      </c>
      <c r="BB66" s="1259">
        <f>resb!R52</f>
        <v>0.84973900000000002</v>
      </c>
      <c r="BC66" s="1259">
        <f>resa!AK52</f>
        <v>4.6299999999999998E-4</v>
      </c>
      <c r="BD66" s="1259">
        <f>resb!AK52</f>
        <v>4.6299999999999998E-4</v>
      </c>
      <c r="BE66" s="1260">
        <f>resa!BA52</f>
        <v>1133.544574</v>
      </c>
      <c r="BF66" s="1260">
        <f>resb!BA52</f>
        <v>1133.5444419999999</v>
      </c>
      <c r="BG66" s="1259">
        <f>resa!AL52</f>
        <v>0.18984999999999999</v>
      </c>
      <c r="BH66" s="1259">
        <f>resb!AL52</f>
        <v>0.18984999999999999</v>
      </c>
      <c r="BI66" s="1259">
        <f>resa!AM52</f>
        <v>0.18976199999999999</v>
      </c>
      <c r="BJ66" s="1259">
        <f>resb!AM52</f>
        <v>0.18976199999999999</v>
      </c>
      <c r="BK66" s="1260">
        <f>resa!W52</f>
        <v>702.20629099999996</v>
      </c>
      <c r="BL66" s="1260">
        <f>resb!W52</f>
        <v>702.20629099999996</v>
      </c>
      <c r="BM66" s="1260">
        <f>resa!S52</f>
        <v>1</v>
      </c>
      <c r="BN66" s="1260">
        <f>resb!S52</f>
        <v>1</v>
      </c>
      <c r="BO66" s="1260">
        <f>resa!CO52</f>
        <v>428.71640200000002</v>
      </c>
      <c r="BP66" s="1260">
        <f>resb!CO52</f>
        <v>428.71631400000001</v>
      </c>
      <c r="BQ66" s="1260">
        <f>resa!CP52</f>
        <v>790.00267699999995</v>
      </c>
      <c r="BR66" s="1260">
        <f>resb!CP52</f>
        <v>790.00255700000002</v>
      </c>
      <c r="BS66" s="1260">
        <f>resa!AX52</f>
        <v>74.710227000000003</v>
      </c>
      <c r="BT66" s="1260">
        <f>resb!AX52</f>
        <v>74.710227000000003</v>
      </c>
      <c r="BU66" s="1260" t="str">
        <f>resa!CV52</f>
        <v>X</v>
      </c>
      <c r="BV66" s="1260" t="str">
        <f>resb!CV52</f>
        <v>X</v>
      </c>
      <c r="BW66" s="1260">
        <f>resa!CW52</f>
        <v>1914.810692</v>
      </c>
      <c r="BX66" s="1260">
        <f>resb!CW52</f>
        <v>1914.8105599999999</v>
      </c>
      <c r="BY66" s="1260">
        <f>resa!AX52</f>
        <v>74.710227000000003</v>
      </c>
      <c r="BZ66" s="1260">
        <f>resb!AX52</f>
        <v>74.710227000000003</v>
      </c>
      <c r="CA66" s="1252">
        <f>resa!AU52</f>
        <v>0.11022700000000001</v>
      </c>
      <c r="CB66" s="1252">
        <f>resb!AU52</f>
        <v>0.11022700000000001</v>
      </c>
      <c r="CC66" s="1252">
        <f>resa!AY52</f>
        <v>7.5211949999999996</v>
      </c>
      <c r="CD66" s="1252">
        <f>resb!AY52</f>
        <v>7.5211949999999996</v>
      </c>
      <c r="CE66" s="1260">
        <f>resa!AX52</f>
        <v>74.710227000000003</v>
      </c>
      <c r="CF66" s="1260">
        <f>resb!AX52</f>
        <v>74.710227000000003</v>
      </c>
      <c r="CG66" s="1252">
        <f>resa!CB52</f>
        <v>41.784418000000002</v>
      </c>
      <c r="CH66" s="1257">
        <f>resb!CB52</f>
        <v>41.784418000000002</v>
      </c>
      <c r="CI66" s="1252">
        <f>resa!BX52</f>
        <v>4.0968859999999996</v>
      </c>
      <c r="CJ66" s="1257">
        <f>resb!BX52</f>
        <v>4.0968859999999996</v>
      </c>
      <c r="CK66" s="1252">
        <f t="shared" si="3"/>
        <v>23.617675246428902</v>
      </c>
      <c r="CL66" s="1252">
        <f t="shared" si="4"/>
        <v>23.617675246428902</v>
      </c>
      <c r="CM66" s="1252">
        <f>resa!CS52</f>
        <v>13.363412</v>
      </c>
      <c r="CN66" s="1257">
        <f>resb!CS52</f>
        <v>13.363412</v>
      </c>
      <c r="CO66" s="1257">
        <f>resa!CT52</f>
        <v>114.69672</v>
      </c>
      <c r="CP66" s="1257">
        <f>resb!CT52</f>
        <v>114.69672</v>
      </c>
      <c r="CQ66" s="1261">
        <f>resa!DD52</f>
        <v>60.81156</v>
      </c>
      <c r="CR66" s="1261">
        <f>resb!DD52</f>
        <v>60.81156</v>
      </c>
      <c r="CS66" s="1261">
        <f>resa!DG52</f>
        <v>77.415211999999997</v>
      </c>
      <c r="CT66" s="1261">
        <f>resb!DG52</f>
        <v>77.415211999999997</v>
      </c>
      <c r="CU66" s="1261">
        <f>resa!DJ52</f>
        <v>246.15554599999999</v>
      </c>
      <c r="CV66" s="1261">
        <f>resb!DJ52</f>
        <v>246.15554599999999</v>
      </c>
      <c r="CW66" s="1261">
        <f>resa!BR52</f>
        <v>218.78898899999999</v>
      </c>
      <c r="CX66" s="1261">
        <f>resb!BR52</f>
        <v>218.78898899999999</v>
      </c>
      <c r="CY66" s="1261">
        <f>resa!BL52</f>
        <v>54.480412000000001</v>
      </c>
      <c r="CZ66" s="1261">
        <f>resb!BL52</f>
        <v>54.480412000000001</v>
      </c>
      <c r="DA66" s="1261">
        <f>resa!EF52</f>
        <v>7.7859999999999996</v>
      </c>
      <c r="DB66" s="1261">
        <f>resb!EF52</f>
        <v>7.7859999999999996</v>
      </c>
      <c r="DC66" s="1246"/>
      <c r="DD66" s="1246"/>
      <c r="DE66" s="1246"/>
      <c r="DF66" s="1246"/>
      <c r="DG66" s="1246"/>
      <c r="DH66" s="1246"/>
      <c r="DI66" s="1246"/>
      <c r="DJ66" s="1246"/>
      <c r="DK66" s="1246"/>
      <c r="DL66" s="1246"/>
      <c r="DM66" s="1246"/>
      <c r="DN66" s="1246"/>
      <c r="DV66" s="613"/>
      <c r="DW66" s="613"/>
      <c r="FS66" s="68"/>
      <c r="FT66" s="68"/>
      <c r="IA66"/>
      <c r="IB66"/>
    </row>
    <row r="67" spans="6:236" ht="17.100000000000001" customHeight="1" x14ac:dyDescent="0.25">
      <c r="F67" s="61"/>
      <c r="G67" s="71"/>
      <c r="H67" s="71"/>
      <c r="I67" s="71"/>
      <c r="J67" s="61"/>
      <c r="K67" s="61"/>
      <c r="P67" s="73"/>
      <c r="Q67" s="73"/>
      <c r="R67" s="612"/>
      <c r="Y67" s="1246"/>
      <c r="Z67" s="1252">
        <v>49</v>
      </c>
      <c r="AA67" s="1258" t="str">
        <f t="shared" si="0"/>
        <v>J</v>
      </c>
      <c r="AB67" s="1138">
        <f>resa!B53</f>
        <v>1</v>
      </c>
      <c r="AC67" s="1252">
        <f>resa!I53</f>
        <v>2.477E-2</v>
      </c>
      <c r="AD67" s="1252">
        <f>resb!I53</f>
        <v>2.477E-2</v>
      </c>
      <c r="AE67" s="1252">
        <f>resa!D53</f>
        <v>101.71506100000001</v>
      </c>
      <c r="AF67" s="1252">
        <f>resb!D53</f>
        <v>101.71506100000001</v>
      </c>
      <c r="AG67" s="1252">
        <f>resa!E53</f>
        <v>1646.690791</v>
      </c>
      <c r="AH67" s="1252">
        <f>resb!E53</f>
        <v>1646.690791</v>
      </c>
      <c r="AI67" s="1252">
        <f>resa!BO53</f>
        <v>560.47123699999997</v>
      </c>
      <c r="AJ67" s="1252">
        <f>resb!BO53</f>
        <v>560.47123699999997</v>
      </c>
      <c r="AK67" s="1252">
        <f>resa!BP53</f>
        <v>458.75617699999998</v>
      </c>
      <c r="AL67" s="1252">
        <f>resb!BP53</f>
        <v>458.75617699999998</v>
      </c>
      <c r="AM67" s="1252">
        <f>resa!BB53</f>
        <v>1.4500000000000001E-2</v>
      </c>
      <c r="AN67" s="1252">
        <f>resb!BB53</f>
        <v>1.4500000000000001E-2</v>
      </c>
      <c r="AO67" s="1252">
        <f>resa!BC53</f>
        <v>1.0159E-2</v>
      </c>
      <c r="AP67" s="1252">
        <f>resb!BC53</f>
        <v>1.0159E-2</v>
      </c>
      <c r="AQ67" s="1252">
        <f>resa!F53</f>
        <v>67.150414999999995</v>
      </c>
      <c r="AR67" s="1252">
        <f>resb!F53</f>
        <v>67.150414999999995</v>
      </c>
      <c r="AS67" s="1252">
        <f>resa!BN53</f>
        <v>183.795762</v>
      </c>
      <c r="AT67" s="1252">
        <f>resb!BN53</f>
        <v>183.795762</v>
      </c>
      <c r="AU67" s="1259">
        <f>resa!AN53</f>
        <v>0.35771500000000001</v>
      </c>
      <c r="AV67" s="1259">
        <f>resb!AN53</f>
        <v>0.35771500000000001</v>
      </c>
      <c r="AW67" s="1259">
        <f>resa!AO53</f>
        <v>0.24982699999999999</v>
      </c>
      <c r="AX67" s="1259">
        <f>resb!AO53</f>
        <v>0.24982699999999999</v>
      </c>
      <c r="AY67" s="1259">
        <f>resa!P53</f>
        <v>0.51920699999999997</v>
      </c>
      <c r="AZ67" s="1259">
        <f>resb!P53</f>
        <v>0.51920699999999997</v>
      </c>
      <c r="BA67" s="1259">
        <f>resa!R53</f>
        <v>0.888791</v>
      </c>
      <c r="BB67" s="1259">
        <f>resb!R53</f>
        <v>0.888791</v>
      </c>
      <c r="BC67" s="1259">
        <f>resa!AK53</f>
        <v>5.1599999999999997E-4</v>
      </c>
      <c r="BD67" s="1259">
        <f>resb!AK53</f>
        <v>5.1599999999999997E-4</v>
      </c>
      <c r="BE67" s="1260">
        <f>resa!BA53</f>
        <v>1185.378518</v>
      </c>
      <c r="BF67" s="1260">
        <f>resb!BA53</f>
        <v>1185.3784559999999</v>
      </c>
      <c r="BG67" s="1259">
        <f>resa!AL53</f>
        <v>0.18829199999999999</v>
      </c>
      <c r="BH67" s="1259">
        <f>resb!AL53</f>
        <v>0.18829199999999999</v>
      </c>
      <c r="BI67" s="1259">
        <f>resa!AM53</f>
        <v>0.188195</v>
      </c>
      <c r="BJ67" s="1259">
        <f>resb!AM53</f>
        <v>0.188195</v>
      </c>
      <c r="BK67" s="1260">
        <f>resa!W53</f>
        <v>696.98350700000003</v>
      </c>
      <c r="BL67" s="1260">
        <f>resb!W53</f>
        <v>696.98350700000003</v>
      </c>
      <c r="BM67" s="1260">
        <f>resa!S53</f>
        <v>1</v>
      </c>
      <c r="BN67" s="1260">
        <f>resb!S53</f>
        <v>1</v>
      </c>
      <c r="BO67" s="1260">
        <f>resa!CO53</f>
        <v>535.26041999999995</v>
      </c>
      <c r="BP67" s="1260">
        <f>resb!CO53</f>
        <v>535.260356</v>
      </c>
      <c r="BQ67" s="1260">
        <f>resa!CP53</f>
        <v>773.64601700000003</v>
      </c>
      <c r="BR67" s="1260">
        <f>resb!CP53</f>
        <v>773.64595499999996</v>
      </c>
      <c r="BS67" s="1260">
        <f>resa!AX53</f>
        <v>75.552525000000003</v>
      </c>
      <c r="BT67" s="1260">
        <f>resb!AX53</f>
        <v>75.552525000000003</v>
      </c>
      <c r="BU67" s="1260" t="str">
        <f>resa!CV53</f>
        <v>X</v>
      </c>
      <c r="BV67" s="1260" t="str">
        <f>resb!CV53</f>
        <v>X</v>
      </c>
      <c r="BW67" s="1260">
        <f>resa!CW53</f>
        <v>1966.035527</v>
      </c>
      <c r="BX67" s="1260">
        <f>resb!CW53</f>
        <v>1966.035464</v>
      </c>
      <c r="BY67" s="1260">
        <f>resa!AX53</f>
        <v>75.552525000000003</v>
      </c>
      <c r="BZ67" s="1260">
        <f>resb!AX53</f>
        <v>75.552525000000003</v>
      </c>
      <c r="CA67" s="1252">
        <f>resa!AU53</f>
        <v>0.10942300000000001</v>
      </c>
      <c r="CB67" s="1252">
        <f>resb!AU53</f>
        <v>0.10942300000000001</v>
      </c>
      <c r="CC67" s="1252">
        <f>resa!AY53</f>
        <v>7.940105</v>
      </c>
      <c r="CD67" s="1252">
        <f>resb!AY53</f>
        <v>7.940105</v>
      </c>
      <c r="CE67" s="1260">
        <f>resa!AX53</f>
        <v>75.552525000000003</v>
      </c>
      <c r="CF67" s="1260">
        <f>resb!AX53</f>
        <v>75.552525000000003</v>
      </c>
      <c r="CG67" s="1252">
        <f>resa!CB53</f>
        <v>44.111694999999997</v>
      </c>
      <c r="CH67" s="1257">
        <f>resb!CB53</f>
        <v>44.111694999999997</v>
      </c>
      <c r="CI67" s="1252">
        <f>resa!BX53</f>
        <v>3.8560270000000001</v>
      </c>
      <c r="CJ67" s="1257">
        <f>resb!BX53</f>
        <v>3.8560270000000001</v>
      </c>
      <c r="CK67" s="1252">
        <f t="shared" si="3"/>
        <v>22.472926961218729</v>
      </c>
      <c r="CL67" s="1252">
        <f t="shared" si="4"/>
        <v>22.472926961218729</v>
      </c>
      <c r="CM67" s="1252">
        <f>resa!CS53</f>
        <v>13.632600999999999</v>
      </c>
      <c r="CN67" s="1257">
        <f>resb!CS53</f>
        <v>13.632600999999999</v>
      </c>
      <c r="CO67" s="1257">
        <f>resa!CT53</f>
        <v>120.449946</v>
      </c>
      <c r="CP67" s="1257">
        <f>resb!CT53</f>
        <v>120.449946</v>
      </c>
      <c r="CQ67" s="1261">
        <f>resa!DD53</f>
        <v>60.847465999999997</v>
      </c>
      <c r="CR67" s="1261">
        <f>resb!DD53</f>
        <v>60.847465999999997</v>
      </c>
      <c r="CS67" s="1261">
        <f>resa!DG53</f>
        <v>77.487262000000001</v>
      </c>
      <c r="CT67" s="1261">
        <f>resb!DG53</f>
        <v>77.487262000000001</v>
      </c>
      <c r="CU67" s="1261">
        <f>resa!DJ53</f>
        <v>248.30535399999999</v>
      </c>
      <c r="CV67" s="1261">
        <f>resb!DJ53</f>
        <v>248.30535399999999</v>
      </c>
      <c r="CW67" s="1261">
        <f>resa!BR53</f>
        <v>241.81970799999999</v>
      </c>
      <c r="CX67" s="1261">
        <f>resb!BR53</f>
        <v>241.81970799999999</v>
      </c>
      <c r="CY67" s="1261">
        <f>resa!BL53</f>
        <v>53.676920000000003</v>
      </c>
      <c r="CZ67" s="1261">
        <f>resb!BL53</f>
        <v>53.676920000000003</v>
      </c>
      <c r="DA67" s="1261">
        <f>resa!EF53</f>
        <v>8.43</v>
      </c>
      <c r="DB67" s="1261">
        <f>resb!EF53</f>
        <v>8.43</v>
      </c>
      <c r="DC67" s="1246"/>
      <c r="DD67" s="1246"/>
      <c r="DE67" s="1246"/>
      <c r="DF67" s="1246"/>
      <c r="DG67" s="1246"/>
      <c r="DH67" s="1246"/>
      <c r="DI67" s="1246"/>
      <c r="DJ67" s="1246"/>
      <c r="DK67" s="1246"/>
      <c r="DL67" s="1246"/>
      <c r="DM67" s="1246"/>
      <c r="DN67" s="1246"/>
      <c r="DV67" s="613"/>
      <c r="DW67" s="613"/>
      <c r="FS67" s="68"/>
      <c r="FT67" s="68"/>
      <c r="IA67"/>
      <c r="IB67"/>
    </row>
    <row r="68" spans="6:236" ht="17.100000000000001" customHeight="1" x14ac:dyDescent="0.25">
      <c r="F68" s="61"/>
      <c r="G68" s="71"/>
      <c r="H68" s="71"/>
      <c r="I68" s="71"/>
      <c r="J68" s="61"/>
      <c r="K68" s="61"/>
      <c r="P68" s="73"/>
      <c r="Q68" s="73"/>
      <c r="R68" s="612"/>
      <c r="Y68" s="1246"/>
      <c r="Z68" s="1252">
        <v>50</v>
      </c>
      <c r="AA68" s="1258" t="str">
        <f t="shared" si="0"/>
        <v>F</v>
      </c>
      <c r="AB68" s="1138">
        <f>resa!B54</f>
        <v>2</v>
      </c>
      <c r="AC68" s="1252">
        <f>resa!I54</f>
        <v>2.4053000000000001E-2</v>
      </c>
      <c r="AD68" s="1252">
        <f>resb!I54</f>
        <v>2.4053000000000001E-2</v>
      </c>
      <c r="AE68" s="1252">
        <f>resa!D54</f>
        <v>105.902434</v>
      </c>
      <c r="AF68" s="1252">
        <f>resb!D54</f>
        <v>105.902434</v>
      </c>
      <c r="AG68" s="1252">
        <f>resa!E54</f>
        <v>1752.5932250000001</v>
      </c>
      <c r="AH68" s="1252">
        <f>resb!E54</f>
        <v>1752.5932250000001</v>
      </c>
      <c r="AI68" s="1252">
        <f>resa!BO54</f>
        <v>568.06868599999996</v>
      </c>
      <c r="AJ68" s="1252">
        <f>resb!BO54</f>
        <v>568.06868599999996</v>
      </c>
      <c r="AK68" s="1252">
        <f>resa!BP54</f>
        <v>462.16625199999999</v>
      </c>
      <c r="AL68" s="1252">
        <f>resb!BP54</f>
        <v>462.16625199999999</v>
      </c>
      <c r="AM68" s="1252">
        <f>resa!BB54</f>
        <v>1.4664E-2</v>
      </c>
      <c r="AN68" s="1252">
        <f>resb!BB54</f>
        <v>1.4664E-2</v>
      </c>
      <c r="AO68" s="1252">
        <f>resa!BC54</f>
        <v>9.3080000000000003E-3</v>
      </c>
      <c r="AP68" s="1252">
        <f>resb!BC54</f>
        <v>9.3080000000000003E-3</v>
      </c>
      <c r="AQ68" s="1252">
        <f>resa!F54</f>
        <v>69.126604999999998</v>
      </c>
      <c r="AR68" s="1252">
        <f>resb!F54</f>
        <v>69.126604999999998</v>
      </c>
      <c r="AS68" s="1252">
        <f>resa!BN54</f>
        <v>176.94526500000001</v>
      </c>
      <c r="AT68" s="1252">
        <f>resb!BN54</f>
        <v>176.94526500000001</v>
      </c>
      <c r="AU68" s="1259">
        <f>resa!AN54</f>
        <v>0.35322500000000001</v>
      </c>
      <c r="AV68" s="1259">
        <f>resb!AN54</f>
        <v>0.35322500000000001</v>
      </c>
      <c r="AW68" s="1259">
        <f>resa!AO54</f>
        <v>0.249248</v>
      </c>
      <c r="AX68" s="1259">
        <f>resb!AO54</f>
        <v>0.249248</v>
      </c>
      <c r="AY68" s="1259">
        <f>resa!P54</f>
        <v>0.48975099999999999</v>
      </c>
      <c r="AZ68" s="1259">
        <f>resb!P54</f>
        <v>0.48975099999999999</v>
      </c>
      <c r="BA68" s="1259">
        <f>resa!R54</f>
        <v>0.91996599999999995</v>
      </c>
      <c r="BB68" s="1259">
        <f>resb!R54</f>
        <v>0.91996599999999995</v>
      </c>
      <c r="BC68" s="1259">
        <f>resa!AK54</f>
        <v>1.681E-3</v>
      </c>
      <c r="BD68" s="1259">
        <f>resb!AK54</f>
        <v>1.681E-3</v>
      </c>
      <c r="BE68" s="1260">
        <f>resa!BA54</f>
        <v>1216.813079</v>
      </c>
      <c r="BF68" s="1260">
        <f>resb!BA54</f>
        <v>1216.812999</v>
      </c>
      <c r="BG68" s="1259">
        <f>resa!AL54</f>
        <v>0.186838</v>
      </c>
      <c r="BH68" s="1259">
        <f>resb!AL54</f>
        <v>0.186838</v>
      </c>
      <c r="BI68" s="1259">
        <f>resa!AM54</f>
        <v>0.186524</v>
      </c>
      <c r="BJ68" s="1259">
        <f>resb!AM54</f>
        <v>0.186524</v>
      </c>
      <c r="BK68" s="1260">
        <f>resa!W54</f>
        <v>691.99528899999996</v>
      </c>
      <c r="BL68" s="1260">
        <f>resb!W54</f>
        <v>691.99528899999996</v>
      </c>
      <c r="BM68" s="1260">
        <f>resa!S54</f>
        <v>1</v>
      </c>
      <c r="BN68" s="1260">
        <f>resb!S54</f>
        <v>1</v>
      </c>
      <c r="BO68" s="1260">
        <f>resa!CO54</f>
        <v>586.62230299999999</v>
      </c>
      <c r="BP68" s="1260">
        <f>resb!CO54</f>
        <v>586.62223200000005</v>
      </c>
      <c r="BQ68" s="1260">
        <f>resa!CP54</f>
        <v>805.81800199999998</v>
      </c>
      <c r="BR68" s="1260">
        <f>resb!CP54</f>
        <v>805.81791999999996</v>
      </c>
      <c r="BS68" s="1260">
        <f>resa!AX54</f>
        <v>75.140387000000004</v>
      </c>
      <c r="BT68" s="1260">
        <f>resb!AX54</f>
        <v>75.140387000000004</v>
      </c>
      <c r="BU68" s="1260" t="str">
        <f>resa!CV54</f>
        <v>X</v>
      </c>
      <c r="BV68" s="1260" t="str">
        <f>resb!CV54</f>
        <v>X</v>
      </c>
      <c r="BW68" s="1260">
        <f>resa!CW54</f>
        <v>1997.617158</v>
      </c>
      <c r="BX68" s="1260">
        <f>resb!CW54</f>
        <v>1997.617078</v>
      </c>
      <c r="BY68" s="1260">
        <f>resa!AX54</f>
        <v>75.140387000000004</v>
      </c>
      <c r="BZ68" s="1260">
        <f>resb!AX54</f>
        <v>75.140387000000004</v>
      </c>
      <c r="CA68" s="1252">
        <f>resa!AU54</f>
        <v>8.7140999999999996E-2</v>
      </c>
      <c r="CB68" s="1252">
        <f>resb!AU54</f>
        <v>8.7140999999999996E-2</v>
      </c>
      <c r="CC68" s="1252">
        <f>resa!AY54</f>
        <v>8.2500839999999993</v>
      </c>
      <c r="CD68" s="1252">
        <f>resb!AY54</f>
        <v>8.2500839999999993</v>
      </c>
      <c r="CE68" s="1260">
        <f>resa!AX54</f>
        <v>75.140387000000004</v>
      </c>
      <c r="CF68" s="1260">
        <f>resb!AX54</f>
        <v>75.140387000000004</v>
      </c>
      <c r="CG68" s="1252">
        <f>resa!CB54</f>
        <v>45.833801000000001</v>
      </c>
      <c r="CH68" s="1257">
        <f>resb!CB54</f>
        <v>45.833801000000001</v>
      </c>
      <c r="CI68" s="1252">
        <f>resa!BX54</f>
        <v>3.4654739999999999</v>
      </c>
      <c r="CJ68" s="1257">
        <f>resb!BX54</f>
        <v>3.4654739999999999</v>
      </c>
      <c r="CK68" s="1252">
        <f t="shared" si="3"/>
        <v>21.99274394691032</v>
      </c>
      <c r="CL68" s="1252">
        <f t="shared" si="4"/>
        <v>21.99274394691032</v>
      </c>
      <c r="CM68" s="1252">
        <f>resa!CS54</f>
        <v>13.885396</v>
      </c>
      <c r="CN68" s="1257">
        <f>resb!CS54</f>
        <v>13.885396</v>
      </c>
      <c r="CO68" s="1257">
        <f>resa!CT54</f>
        <v>124.226412</v>
      </c>
      <c r="CP68" s="1257">
        <f>resb!CT54</f>
        <v>124.226412</v>
      </c>
      <c r="CQ68" s="1261">
        <f>resa!DD54</f>
        <v>60.856332999999999</v>
      </c>
      <c r="CR68" s="1261">
        <f>resb!DD54</f>
        <v>60.856332999999999</v>
      </c>
      <c r="CS68" s="1261">
        <f>resa!DG54</f>
        <v>76.226592999999994</v>
      </c>
      <c r="CT68" s="1261">
        <f>resb!DG54</f>
        <v>76.226592999999994</v>
      </c>
      <c r="CU68" s="1261">
        <f>resa!DJ54</f>
        <v>248.390298</v>
      </c>
      <c r="CV68" s="1261">
        <f>resb!DJ54</f>
        <v>248.390298</v>
      </c>
      <c r="CW68" s="1261">
        <f>resa!BR54</f>
        <v>259.77085899999997</v>
      </c>
      <c r="CX68" s="1261">
        <f>resb!BR54</f>
        <v>259.77085899999997</v>
      </c>
      <c r="CY68" s="1261">
        <f>resa!BL54</f>
        <v>51.717731000000001</v>
      </c>
      <c r="CZ68" s="1261">
        <f>resb!BL54</f>
        <v>51.717731000000001</v>
      </c>
      <c r="DA68" s="1261">
        <f>resa!EF54</f>
        <v>8.7309999999999999</v>
      </c>
      <c r="DB68" s="1261">
        <f>resb!EF54</f>
        <v>8.7309999999999999</v>
      </c>
      <c r="DC68" s="1246"/>
      <c r="DD68" s="1246"/>
      <c r="DE68" s="1246"/>
      <c r="DF68" s="1246"/>
      <c r="DG68" s="1246"/>
      <c r="DH68" s="1246"/>
      <c r="DI68" s="1246"/>
      <c r="DJ68" s="1246"/>
      <c r="DK68" s="1246"/>
      <c r="DL68" s="1246"/>
      <c r="DM68" s="1246"/>
      <c r="DN68" s="1246"/>
      <c r="DV68" s="613"/>
      <c r="DW68" s="613"/>
      <c r="FS68" s="68"/>
      <c r="FT68" s="68"/>
      <c r="IA68"/>
      <c r="IB68"/>
    </row>
    <row r="69" spans="6:236" ht="17.100000000000001" customHeight="1" x14ac:dyDescent="0.25">
      <c r="F69" s="61"/>
      <c r="G69" s="71"/>
      <c r="H69" s="71"/>
      <c r="I69" s="71"/>
      <c r="J69" s="61"/>
      <c r="K69" s="61"/>
      <c r="P69" s="73"/>
      <c r="Q69" s="73"/>
      <c r="R69" s="612"/>
      <c r="Y69" s="1246"/>
      <c r="Z69" s="1252">
        <v>51</v>
      </c>
      <c r="AA69" s="1258" t="str">
        <f t="shared" si="0"/>
        <v>M</v>
      </c>
      <c r="AB69" s="1138">
        <f>resa!B55</f>
        <v>3</v>
      </c>
      <c r="AC69" s="1252">
        <f>resa!I55</f>
        <v>1.9470999999999999E-2</v>
      </c>
      <c r="AD69" s="1252">
        <f>resb!I55</f>
        <v>1.9470999999999999E-2</v>
      </c>
      <c r="AE69" s="1252">
        <f>resa!D55</f>
        <v>105.310458</v>
      </c>
      <c r="AF69" s="1252">
        <f>resb!D55</f>
        <v>105.310458</v>
      </c>
      <c r="AG69" s="1252">
        <f>resa!E55</f>
        <v>1857.9036840000001</v>
      </c>
      <c r="AH69" s="1252">
        <f>resb!E55</f>
        <v>1857.9036840000001</v>
      </c>
      <c r="AI69" s="1252">
        <f>resa!BO55</f>
        <v>560.22422900000004</v>
      </c>
      <c r="AJ69" s="1252">
        <f>resb!BO55</f>
        <v>560.22422900000004</v>
      </c>
      <c r="AK69" s="1252">
        <f>resa!BP55</f>
        <v>454.913771</v>
      </c>
      <c r="AL69" s="1252">
        <f>resb!BP55</f>
        <v>454.913771</v>
      </c>
      <c r="AM69" s="1252">
        <f>resa!BB55</f>
        <v>1.4628E-2</v>
      </c>
      <c r="AN69" s="1252">
        <f>resb!BB55</f>
        <v>1.4628E-2</v>
      </c>
      <c r="AO69" s="1252">
        <f>resa!BC55</f>
        <v>4.7860000000000003E-3</v>
      </c>
      <c r="AP69" s="1252">
        <f>resb!BC55</f>
        <v>4.7860000000000003E-3</v>
      </c>
      <c r="AQ69" s="1252">
        <f>resa!F55</f>
        <v>69.415824999999998</v>
      </c>
      <c r="AR69" s="1252">
        <f>resb!F55</f>
        <v>69.415824999999998</v>
      </c>
      <c r="AS69" s="1252">
        <f>resa!BN55</f>
        <v>180.15684899999999</v>
      </c>
      <c r="AT69" s="1252">
        <f>resb!BN55</f>
        <v>180.15684899999999</v>
      </c>
      <c r="AU69" s="1259">
        <f>resa!AN55</f>
        <v>0.35173399999999999</v>
      </c>
      <c r="AV69" s="1259">
        <f>resb!AN55</f>
        <v>0.35173399999999999</v>
      </c>
      <c r="AW69" s="1259">
        <f>resa!AO55</f>
        <v>0.24838499999999999</v>
      </c>
      <c r="AX69" s="1259">
        <f>resb!AO55</f>
        <v>0.24838499999999999</v>
      </c>
      <c r="AY69" s="1259">
        <f>resa!P55</f>
        <v>0.44813399999999998</v>
      </c>
      <c r="AZ69" s="1259">
        <f>resb!P55</f>
        <v>0.44813399999999998</v>
      </c>
      <c r="BA69" s="1259">
        <f>resa!R55</f>
        <v>0.94405799999999995</v>
      </c>
      <c r="BB69" s="1259">
        <f>resb!R55</f>
        <v>0.94405799999999995</v>
      </c>
      <c r="BC69" s="1259">
        <f>resa!AK55</f>
        <v>6.9629999999999996E-3</v>
      </c>
      <c r="BD69" s="1259">
        <f>resb!AK55</f>
        <v>6.9629999999999996E-3</v>
      </c>
      <c r="BE69" s="1260">
        <f>resa!BA55</f>
        <v>1227.282543</v>
      </c>
      <c r="BF69" s="1260">
        <f>resb!BA55</f>
        <v>1227.2824439999999</v>
      </c>
      <c r="BG69" s="1259">
        <f>resa!AL55</f>
        <v>0.20300599999999999</v>
      </c>
      <c r="BH69" s="1259">
        <f>resb!AL55</f>
        <v>0.20300599999999999</v>
      </c>
      <c r="BI69" s="1259">
        <f>resa!AM55</f>
        <v>0.20159299999999999</v>
      </c>
      <c r="BJ69" s="1259">
        <f>resb!AM55</f>
        <v>0.20159299999999999</v>
      </c>
      <c r="BK69" s="1260">
        <f>resa!W55</f>
        <v>672.13047700000004</v>
      </c>
      <c r="BL69" s="1260">
        <f>resb!W55</f>
        <v>672.13047700000004</v>
      </c>
      <c r="BM69" s="1260">
        <f>resa!S55</f>
        <v>1</v>
      </c>
      <c r="BN69" s="1260">
        <f>resb!S55</f>
        <v>1</v>
      </c>
      <c r="BO69" s="1260">
        <f>resa!CO55</f>
        <v>570.50262199999997</v>
      </c>
      <c r="BP69" s="1260">
        <f>resb!CO55</f>
        <v>570.50255200000004</v>
      </c>
      <c r="BQ69" s="1260">
        <f>resa!CP55</f>
        <v>850.764815</v>
      </c>
      <c r="BR69" s="1260">
        <f>resb!CP55</f>
        <v>850.76471600000002</v>
      </c>
      <c r="BS69" s="1260">
        <f>resa!AX55</f>
        <v>73.529190999999997</v>
      </c>
      <c r="BT69" s="1260">
        <f>resb!AX55</f>
        <v>73.529190999999997</v>
      </c>
      <c r="BU69" s="1260" t="str">
        <f>resa!CV55</f>
        <v>X</v>
      </c>
      <c r="BV69" s="1260" t="str">
        <f>resb!CV55</f>
        <v>X</v>
      </c>
      <c r="BW69" s="1260">
        <f>resa!CW55</f>
        <v>2009.6578930000001</v>
      </c>
      <c r="BX69" s="1260">
        <f>resb!CW55</f>
        <v>2009.657794</v>
      </c>
      <c r="BY69" s="1260">
        <f>resa!AX55</f>
        <v>73.529190999999997</v>
      </c>
      <c r="BZ69" s="1260">
        <f>resb!AX55</f>
        <v>73.529190999999997</v>
      </c>
      <c r="CA69" s="1252">
        <f>resa!AU55</f>
        <v>6.5749000000000002E-2</v>
      </c>
      <c r="CB69" s="1252">
        <f>resb!AU55</f>
        <v>6.5749000000000002E-2</v>
      </c>
      <c r="CC69" s="1252">
        <f>resa!AY55</f>
        <v>8.4398900000000001</v>
      </c>
      <c r="CD69" s="1252">
        <f>resb!AY55</f>
        <v>8.4398900000000001</v>
      </c>
      <c r="CE69" s="1260">
        <f>resa!AX55</f>
        <v>73.529190999999997</v>
      </c>
      <c r="CF69" s="1260">
        <f>resb!AX55</f>
        <v>73.529190999999997</v>
      </c>
      <c r="CG69" s="1252">
        <f>resa!CB55</f>
        <v>46.888275999999998</v>
      </c>
      <c r="CH69" s="1257">
        <f>resb!CB55</f>
        <v>46.888275999999998</v>
      </c>
      <c r="CI69" s="1252">
        <f>resa!BX55</f>
        <v>3.3994399999999998</v>
      </c>
      <c r="CJ69" s="1257">
        <f>resb!BX55</f>
        <v>3.3994399999999998</v>
      </c>
      <c r="CK69" s="1252">
        <f t="shared" si="3"/>
        <v>21.557431295954114</v>
      </c>
      <c r="CL69" s="1252">
        <f t="shared" si="4"/>
        <v>21.557431295954114</v>
      </c>
      <c r="CM69" s="1252">
        <f>resa!CS55</f>
        <v>14.066927</v>
      </c>
      <c r="CN69" s="1257">
        <f>resb!CS55</f>
        <v>14.066927</v>
      </c>
      <c r="CO69" s="1257">
        <f>resa!CT55</f>
        <v>132.284683</v>
      </c>
      <c r="CP69" s="1257">
        <f>resb!CT55</f>
        <v>132.284683</v>
      </c>
      <c r="CQ69" s="1261">
        <f>resa!DD55</f>
        <v>60.850788999999999</v>
      </c>
      <c r="CR69" s="1261">
        <f>resb!DD55</f>
        <v>60.850788999999999</v>
      </c>
      <c r="CS69" s="1261">
        <f>resa!DG55</f>
        <v>77.743523999999994</v>
      </c>
      <c r="CT69" s="1261">
        <f>resb!DG55</f>
        <v>77.743523999999994</v>
      </c>
      <c r="CU69" s="1261">
        <f>resa!DJ55</f>
        <v>267.812119</v>
      </c>
      <c r="CV69" s="1261">
        <f>resb!DJ55</f>
        <v>267.812119</v>
      </c>
      <c r="CW69" s="1261">
        <f>resa!BR55</f>
        <v>242.56271799999999</v>
      </c>
      <c r="CX69" s="1261">
        <f>resb!BR55</f>
        <v>242.56271799999999</v>
      </c>
      <c r="CY69" s="1261">
        <f>resa!BL55</f>
        <v>51.453023000000002</v>
      </c>
      <c r="CZ69" s="1261">
        <f>resb!BL55</f>
        <v>51.453023000000002</v>
      </c>
      <c r="DA69" s="1261">
        <f>resa!EF55</f>
        <v>8.7040000000000006</v>
      </c>
      <c r="DB69" s="1261">
        <f>resb!EF55</f>
        <v>8.7040000000000006</v>
      </c>
      <c r="DC69" s="1246"/>
      <c r="DD69" s="1246"/>
      <c r="DE69" s="1246"/>
      <c r="DF69" s="1246"/>
      <c r="DG69" s="1246"/>
      <c r="DH69" s="1246"/>
      <c r="DI69" s="1246"/>
      <c r="DJ69" s="1246"/>
      <c r="DK69" s="1246"/>
      <c r="DL69" s="1246"/>
      <c r="DM69" s="1246"/>
      <c r="DN69" s="1246"/>
      <c r="DV69" s="613"/>
      <c r="DW69" s="613"/>
      <c r="FS69" s="68"/>
      <c r="FT69" s="68"/>
      <c r="IA69"/>
      <c r="IB69"/>
    </row>
    <row r="70" spans="6:236" ht="17.100000000000001" customHeight="1" x14ac:dyDescent="0.25">
      <c r="F70" s="61"/>
      <c r="G70" s="71"/>
      <c r="H70" s="71"/>
      <c r="I70" s="71"/>
      <c r="J70" s="61"/>
      <c r="K70" s="61"/>
      <c r="P70" s="73"/>
      <c r="Q70" s="73"/>
      <c r="R70" s="612"/>
      <c r="Y70" s="1246"/>
      <c r="Z70" s="1252">
        <v>52</v>
      </c>
      <c r="AA70" s="1258" t="str">
        <f t="shared" si="0"/>
        <v>A</v>
      </c>
      <c r="AB70" s="1138">
        <f>resa!B56</f>
        <v>4</v>
      </c>
      <c r="AC70" s="1252">
        <f>resa!I56</f>
        <v>2.1097000000000001E-2</v>
      </c>
      <c r="AD70" s="1252">
        <f>resb!I56</f>
        <v>2.1097000000000001E-2</v>
      </c>
      <c r="AE70" s="1252">
        <f>resa!D56</f>
        <v>82.417976999999993</v>
      </c>
      <c r="AF70" s="1252">
        <f>resb!D56</f>
        <v>82.417976999999993</v>
      </c>
      <c r="AG70" s="1252">
        <f>resa!E56</f>
        <v>1940.3216600000001</v>
      </c>
      <c r="AH70" s="1252">
        <f>resb!E56</f>
        <v>1940.3216600000001</v>
      </c>
      <c r="AI70" s="1252">
        <f>resa!BO56</f>
        <v>534.65702599999997</v>
      </c>
      <c r="AJ70" s="1252">
        <f>resb!BO56</f>
        <v>534.65702599999997</v>
      </c>
      <c r="AK70" s="1252">
        <f>resa!BP56</f>
        <v>452.23904900000002</v>
      </c>
      <c r="AL70" s="1252">
        <f>resb!BP56</f>
        <v>452.23904900000002</v>
      </c>
      <c r="AM70" s="1252">
        <f>resa!BB56</f>
        <v>1.4465E-2</v>
      </c>
      <c r="AN70" s="1252">
        <f>resb!BB56</f>
        <v>1.4465E-2</v>
      </c>
      <c r="AO70" s="1252">
        <f>resa!BC56</f>
        <v>6.5890000000000002E-3</v>
      </c>
      <c r="AP70" s="1252">
        <f>resb!BC56</f>
        <v>6.5890000000000002E-3</v>
      </c>
      <c r="AQ70" s="1252">
        <f>resa!F56</f>
        <v>66.357275999999999</v>
      </c>
      <c r="AR70" s="1252">
        <f>resb!F56</f>
        <v>66.357275999999999</v>
      </c>
      <c r="AS70" s="1252">
        <f>resa!BN56</f>
        <v>190.17992699999999</v>
      </c>
      <c r="AT70" s="1252">
        <f>resb!BN56</f>
        <v>190.17992699999999</v>
      </c>
      <c r="AU70" s="1259">
        <f>resa!AN56</f>
        <v>0.35403200000000001</v>
      </c>
      <c r="AV70" s="1259">
        <f>resb!AN56</f>
        <v>0.35403200000000001</v>
      </c>
      <c r="AW70" s="1259">
        <f>resa!AO56</f>
        <v>0.247089</v>
      </c>
      <c r="AX70" s="1259">
        <f>resb!AO56</f>
        <v>0.247089</v>
      </c>
      <c r="AY70" s="1259">
        <f>resa!P56</f>
        <v>0.39184999999999998</v>
      </c>
      <c r="AZ70" s="1259">
        <f>resb!P56</f>
        <v>0.39184999999999998</v>
      </c>
      <c r="BA70" s="1259">
        <f>resa!R56</f>
        <v>0.95722799999999997</v>
      </c>
      <c r="BB70" s="1259">
        <f>resb!R56</f>
        <v>0.95722799999999997</v>
      </c>
      <c r="BC70" s="1259">
        <f>resa!AK56</f>
        <v>2.6492000000000002E-2</v>
      </c>
      <c r="BD70" s="1259">
        <f>resb!AK56</f>
        <v>2.6492000000000002E-2</v>
      </c>
      <c r="BE70" s="1260">
        <f>resa!BA56</f>
        <v>1196.1410040000001</v>
      </c>
      <c r="BF70" s="1260">
        <f>resb!BA56</f>
        <v>1196.140891</v>
      </c>
      <c r="BG70" s="1259">
        <f>resa!AL56</f>
        <v>0.17297299999999999</v>
      </c>
      <c r="BH70" s="1259">
        <f>resb!AL56</f>
        <v>0.17297299999999999</v>
      </c>
      <c r="BI70" s="1259">
        <f>resa!AM56</f>
        <v>0.16839100000000001</v>
      </c>
      <c r="BJ70" s="1259">
        <f>resb!AM56</f>
        <v>0.16839100000000001</v>
      </c>
      <c r="BK70" s="1260">
        <f>resa!W56</f>
        <v>684.79303000000004</v>
      </c>
      <c r="BL70" s="1260">
        <f>resb!W56</f>
        <v>684.79303000000004</v>
      </c>
      <c r="BM70" s="1260">
        <f>resa!S56</f>
        <v>1</v>
      </c>
      <c r="BN70" s="1260">
        <f>resb!S56</f>
        <v>1</v>
      </c>
      <c r="BO70" s="1260">
        <f>resa!CO56</f>
        <v>536.81554800000004</v>
      </c>
      <c r="BP70" s="1260">
        <f>resb!CO56</f>
        <v>536.81547899999998</v>
      </c>
      <c r="BQ70" s="1260">
        <f>resa!CP56</f>
        <v>898.05283199999997</v>
      </c>
      <c r="BR70" s="1260">
        <f>resb!CP56</f>
        <v>898.05271800000003</v>
      </c>
      <c r="BS70" s="1260">
        <f>resa!AX56</f>
        <v>69.322310999999999</v>
      </c>
      <c r="BT70" s="1260">
        <f>resb!AX56</f>
        <v>69.322310999999999</v>
      </c>
      <c r="BU70" s="1260" t="str">
        <f>resa!CV56</f>
        <v>X</v>
      </c>
      <c r="BV70" s="1260" t="str">
        <f>resb!CV56</f>
        <v>X</v>
      </c>
      <c r="BW70" s="1260">
        <f>resa!CW56</f>
        <v>1980.964424</v>
      </c>
      <c r="BX70" s="1260">
        <f>resb!CW56</f>
        <v>1980.9643100000001</v>
      </c>
      <c r="BY70" s="1260">
        <f>resa!AX56</f>
        <v>69.322310999999999</v>
      </c>
      <c r="BZ70" s="1260">
        <f>resb!AX56</f>
        <v>69.322310999999999</v>
      </c>
      <c r="CA70" s="1252">
        <f>resa!AU56</f>
        <v>5.3552000000000002E-2</v>
      </c>
      <c r="CB70" s="1252">
        <f>resb!AU56</f>
        <v>5.3552000000000002E-2</v>
      </c>
      <c r="CC70" s="1252">
        <f>resa!AY56</f>
        <v>8.3666809999999998</v>
      </c>
      <c r="CD70" s="1252">
        <f>resb!AY56</f>
        <v>8.3666809999999998</v>
      </c>
      <c r="CE70" s="1260">
        <f>resa!AX56</f>
        <v>69.322310999999999</v>
      </c>
      <c r="CF70" s="1260">
        <f>resb!AX56</f>
        <v>69.322310999999999</v>
      </c>
      <c r="CG70" s="1252">
        <f>resa!CB56</f>
        <v>46.481558999999997</v>
      </c>
      <c r="CH70" s="1257">
        <f>resb!CB56</f>
        <v>46.481558999999997</v>
      </c>
      <c r="CI70" s="1252">
        <f>resa!BX56</f>
        <v>2.4364219999999999</v>
      </c>
      <c r="CJ70" s="1257">
        <f>resb!BX56</f>
        <v>2.4364219999999999</v>
      </c>
      <c r="CK70" s="1252">
        <f t="shared" si="3"/>
        <v>22.418467730017955</v>
      </c>
      <c r="CL70" s="1252">
        <f t="shared" si="4"/>
        <v>22.418467730017955</v>
      </c>
      <c r="CM70" s="1252">
        <f>resa!CS56</f>
        <v>14.309322</v>
      </c>
      <c r="CN70" s="1257">
        <f>resb!CS56</f>
        <v>14.309322</v>
      </c>
      <c r="CO70" s="1257">
        <f>resa!CT56</f>
        <v>140.43635499999999</v>
      </c>
      <c r="CP70" s="1257">
        <f>resb!CT56</f>
        <v>140.43635499999999</v>
      </c>
      <c r="CQ70" s="1261">
        <f>resa!DD56</f>
        <v>60.822232999999997</v>
      </c>
      <c r="CR70" s="1261">
        <f>resb!DD56</f>
        <v>60.822232999999997</v>
      </c>
      <c r="CS70" s="1261">
        <f>resa!DG56</f>
        <v>77.074521000000004</v>
      </c>
      <c r="CT70" s="1261">
        <f>resb!DG56</f>
        <v>77.074521000000004</v>
      </c>
      <c r="CU70" s="1261">
        <f>resa!DJ56</f>
        <v>258.34668299999998</v>
      </c>
      <c r="CV70" s="1261">
        <f>resb!DJ56</f>
        <v>258.34668299999998</v>
      </c>
      <c r="CW70" s="1261">
        <f>resa!BR56</f>
        <v>307.07213899999999</v>
      </c>
      <c r="CX70" s="1261">
        <f>resb!BR56</f>
        <v>307.07213899999999</v>
      </c>
      <c r="CY70" s="1261">
        <f>resa!BL56</f>
        <v>46.618611999999999</v>
      </c>
      <c r="CZ70" s="1261">
        <f>resb!BL56</f>
        <v>46.618611999999999</v>
      </c>
      <c r="DA70" s="1261">
        <f>resa!EF56</f>
        <v>8.0619999999999994</v>
      </c>
      <c r="DB70" s="1261">
        <f>resb!EF56</f>
        <v>8.0619999999999994</v>
      </c>
      <c r="DC70" s="1246"/>
      <c r="DD70" s="1246"/>
      <c r="DE70" s="1246"/>
      <c r="DF70" s="1246"/>
      <c r="DG70" s="1246"/>
      <c r="DH70" s="1246"/>
      <c r="DI70" s="1246"/>
      <c r="DJ70" s="1246"/>
      <c r="DK70" s="1246"/>
      <c r="DL70" s="1246"/>
      <c r="DM70" s="1246"/>
      <c r="DN70" s="1246"/>
      <c r="DV70" s="613"/>
      <c r="DW70" s="613"/>
      <c r="FS70" s="68"/>
      <c r="FT70" s="68"/>
      <c r="IA70"/>
      <c r="IB70"/>
    </row>
    <row r="71" spans="6:236" ht="17.100000000000001" customHeight="1" x14ac:dyDescent="0.25">
      <c r="F71" s="61"/>
      <c r="G71" s="71"/>
      <c r="H71" s="71"/>
      <c r="I71" s="71"/>
      <c r="J71" s="61"/>
      <c r="K71" s="61"/>
      <c r="P71" s="73"/>
      <c r="Q71" s="73"/>
      <c r="R71" s="612"/>
      <c r="Y71" s="1246"/>
      <c r="Z71" s="1252">
        <v>53</v>
      </c>
      <c r="AA71" s="1258" t="str">
        <f t="shared" si="0"/>
        <v>M</v>
      </c>
      <c r="AB71" s="1138">
        <f>resa!B57</f>
        <v>5</v>
      </c>
      <c r="AC71" s="1252">
        <f>resa!I57</f>
        <v>1.9191E-2</v>
      </c>
      <c r="AD71" s="1252">
        <f>resb!I57</f>
        <v>1.9191E-2</v>
      </c>
      <c r="AE71" s="1252">
        <f>resa!D57</f>
        <v>45.821451000000003</v>
      </c>
      <c r="AF71" s="1252">
        <f>resb!D57</f>
        <v>45.821451000000003</v>
      </c>
      <c r="AG71" s="1252">
        <f>resa!E57</f>
        <v>1986.143112</v>
      </c>
      <c r="AH71" s="1252">
        <f>resb!E57</f>
        <v>1986.143112</v>
      </c>
      <c r="AI71" s="1252">
        <f>resa!BO57</f>
        <v>482.33245499999998</v>
      </c>
      <c r="AJ71" s="1252">
        <f>resb!BO57</f>
        <v>482.33245499999998</v>
      </c>
      <c r="AK71" s="1252">
        <f>resa!BP57</f>
        <v>436.51100400000001</v>
      </c>
      <c r="AL71" s="1252">
        <f>resb!BP57</f>
        <v>436.51100400000001</v>
      </c>
      <c r="AM71" s="1252">
        <f>resa!BB57</f>
        <v>1.4258E-2</v>
      </c>
      <c r="AN71" s="1252">
        <f>resb!BB57</f>
        <v>1.4258E-2</v>
      </c>
      <c r="AO71" s="1252">
        <f>resa!BC57</f>
        <v>4.8840000000000003E-3</v>
      </c>
      <c r="AP71" s="1252">
        <f>resb!BC57</f>
        <v>4.8840000000000003E-3</v>
      </c>
      <c r="AQ71" s="1252">
        <f>resa!F57</f>
        <v>60.117271000000002</v>
      </c>
      <c r="AR71" s="1252">
        <f>resb!F57</f>
        <v>60.117271000000002</v>
      </c>
      <c r="AS71" s="1252">
        <f>resa!BN57</f>
        <v>208.72739200000001</v>
      </c>
      <c r="AT71" s="1252">
        <f>resb!BN57</f>
        <v>208.72739200000001</v>
      </c>
      <c r="AU71" s="1259">
        <f>resa!AN57</f>
        <v>0.357626</v>
      </c>
      <c r="AV71" s="1259">
        <f>resb!AN57</f>
        <v>0.357626</v>
      </c>
      <c r="AW71" s="1259">
        <f>resa!AO57</f>
        <v>0.24625900000000001</v>
      </c>
      <c r="AX71" s="1259">
        <f>resb!AO57</f>
        <v>0.24625900000000001</v>
      </c>
      <c r="AY71" s="1259">
        <f>resa!P57</f>
        <v>0.35262700000000002</v>
      </c>
      <c r="AZ71" s="1259">
        <f>resb!P57</f>
        <v>0.35262700000000002</v>
      </c>
      <c r="BA71" s="1259">
        <f>resa!R57</f>
        <v>0.95036900000000002</v>
      </c>
      <c r="BB71" s="1259">
        <f>resb!R57</f>
        <v>0.95036900000000002</v>
      </c>
      <c r="BC71" s="1259">
        <f>resa!AK57</f>
        <v>7.8996999999999998E-2</v>
      </c>
      <c r="BD71" s="1259">
        <f>resb!AK57</f>
        <v>7.8996999999999998E-2</v>
      </c>
      <c r="BE71" s="1260">
        <f>resa!BA57</f>
        <v>1140.826685</v>
      </c>
      <c r="BF71" s="1260">
        <f>resb!BA57</f>
        <v>1140.8265630000001</v>
      </c>
      <c r="BG71" s="1259">
        <f>resa!AL57</f>
        <v>0.14485300000000001</v>
      </c>
      <c r="BH71" s="1259">
        <f>resb!AL57</f>
        <v>0.14485300000000001</v>
      </c>
      <c r="BI71" s="1259">
        <f>resa!AM57</f>
        <v>0.13341</v>
      </c>
      <c r="BJ71" s="1259">
        <f>resb!AM57</f>
        <v>0.13341</v>
      </c>
      <c r="BK71" s="1260">
        <f>resa!W57</f>
        <v>674.54127600000004</v>
      </c>
      <c r="BL71" s="1260">
        <f>resb!W57</f>
        <v>674.54127600000004</v>
      </c>
      <c r="BM71" s="1260">
        <f>resa!S57</f>
        <v>1</v>
      </c>
      <c r="BN71" s="1260">
        <f>resb!S57</f>
        <v>1</v>
      </c>
      <c r="BO71" s="1260">
        <f>resa!CO57</f>
        <v>494.88923499999999</v>
      </c>
      <c r="BP71" s="1260">
        <f>resb!CO57</f>
        <v>494.88917099999998</v>
      </c>
      <c r="BQ71" s="1260">
        <f>resa!CP57</f>
        <v>937.92389300000002</v>
      </c>
      <c r="BR71" s="1260">
        <f>resb!CP57</f>
        <v>937.92376999999999</v>
      </c>
      <c r="BS71" s="1260">
        <f>resa!AX57</f>
        <v>63.256751999999999</v>
      </c>
      <c r="BT71" s="1260">
        <f>resb!AX57</f>
        <v>63.256751999999999</v>
      </c>
      <c r="BU71" s="1260" t="str">
        <f>resa!CV57</f>
        <v>X</v>
      </c>
      <c r="BV71" s="1260" t="str">
        <f>resb!CV57</f>
        <v>X</v>
      </c>
      <c r="BW71" s="1260">
        <f>resa!CW57</f>
        <v>1928.696154</v>
      </c>
      <c r="BX71" s="1260">
        <f>resb!CW57</f>
        <v>1928.6960320000001</v>
      </c>
      <c r="BY71" s="1260">
        <f>resa!AX57</f>
        <v>63.256751999999999</v>
      </c>
      <c r="BZ71" s="1260">
        <f>resb!AX57</f>
        <v>63.256751999999999</v>
      </c>
      <c r="CA71" s="1252">
        <f>resa!AU57</f>
        <v>4.1778000000000003E-2</v>
      </c>
      <c r="CB71" s="1252">
        <f>resb!AU57</f>
        <v>4.1778000000000003E-2</v>
      </c>
      <c r="CC71" s="1252">
        <f>resa!AY57</f>
        <v>8.0012790000000003</v>
      </c>
      <c r="CD71" s="1252">
        <f>resb!AY57</f>
        <v>8.0012790000000003</v>
      </c>
      <c r="CE71" s="1260">
        <f>resa!AX57</f>
        <v>63.256751999999999</v>
      </c>
      <c r="CF71" s="1260">
        <f>resb!AX57</f>
        <v>63.256751999999999</v>
      </c>
      <c r="CG71" s="1252">
        <f>resa!CB57</f>
        <v>44.451552</v>
      </c>
      <c r="CH71" s="1257">
        <f>resb!CB57</f>
        <v>44.451552</v>
      </c>
      <c r="CI71" s="1252">
        <f>resa!BX57</f>
        <v>1.703978</v>
      </c>
      <c r="CJ71" s="1257">
        <f>resb!BX57</f>
        <v>1.703978</v>
      </c>
      <c r="CK71" s="1252">
        <f t="shared" si="3"/>
        <v>23.884841022246597</v>
      </c>
      <c r="CL71" s="1252">
        <f t="shared" si="4"/>
        <v>23.884841022246597</v>
      </c>
      <c r="CM71" s="1252">
        <f>resa!CS57</f>
        <v>14.220033000000001</v>
      </c>
      <c r="CN71" s="1257">
        <f>resb!CS57</f>
        <v>14.220033000000001</v>
      </c>
      <c r="CO71" s="1257">
        <f>resa!CT57</f>
        <v>148.06782999999999</v>
      </c>
      <c r="CP71" s="1257">
        <f>resb!CT57</f>
        <v>148.06782999999999</v>
      </c>
      <c r="CQ71" s="1261">
        <f>resa!DD57</f>
        <v>60.803905999999998</v>
      </c>
      <c r="CR71" s="1261">
        <f>resb!DD57</f>
        <v>60.803905999999998</v>
      </c>
      <c r="CS71" s="1261">
        <f>resa!DG57</f>
        <v>77.836635999999999</v>
      </c>
      <c r="CT71" s="1261">
        <f>resb!DG57</f>
        <v>77.836635999999999</v>
      </c>
      <c r="CU71" s="1261">
        <f>resa!DJ57</f>
        <v>254.00529499999999</v>
      </c>
      <c r="CV71" s="1261">
        <f>resb!DJ57</f>
        <v>254.00529499999999</v>
      </c>
      <c r="CW71" s="1261">
        <f>resa!BR57</f>
        <v>318.20193399999999</v>
      </c>
      <c r="CX71" s="1261">
        <f>resb!BR57</f>
        <v>318.20193399999999</v>
      </c>
      <c r="CY71" s="1261">
        <f>resa!BL57</f>
        <v>42.532052999999998</v>
      </c>
      <c r="CZ71" s="1261">
        <f>resb!BL57</f>
        <v>42.532052999999998</v>
      </c>
      <c r="DA71" s="1261">
        <f>resa!EF57</f>
        <v>6.8419999999999996</v>
      </c>
      <c r="DB71" s="1261">
        <f>resb!EF57</f>
        <v>6.8419999999999996</v>
      </c>
      <c r="DC71" s="1246"/>
      <c r="DD71" s="1246"/>
      <c r="DE71" s="1246"/>
      <c r="DF71" s="1246"/>
      <c r="DG71" s="1246"/>
      <c r="DH71" s="1246"/>
      <c r="DI71" s="1246"/>
      <c r="DJ71" s="1246"/>
      <c r="DK71" s="1246"/>
      <c r="DL71" s="1246"/>
      <c r="DM71" s="1246"/>
      <c r="DN71" s="1246"/>
      <c r="DV71" s="613"/>
      <c r="DW71" s="613"/>
      <c r="FS71" s="68"/>
      <c r="FT71" s="68"/>
      <c r="IA71"/>
      <c r="IB71"/>
    </row>
    <row r="72" spans="6:236" ht="17.100000000000001" customHeight="1" x14ac:dyDescent="0.25">
      <c r="F72" s="61"/>
      <c r="G72" s="71"/>
      <c r="H72" s="71"/>
      <c r="I72" s="71"/>
      <c r="J72" s="61"/>
      <c r="K72" s="61"/>
      <c r="P72" s="73"/>
      <c r="Q72" s="73"/>
      <c r="R72" s="612"/>
      <c r="Y72" s="1246"/>
      <c r="Z72" s="1252">
        <v>54</v>
      </c>
      <c r="AA72" s="1258" t="str">
        <f t="shared" si="0"/>
        <v>J</v>
      </c>
      <c r="AB72" s="1138">
        <f>resa!B58</f>
        <v>6</v>
      </c>
      <c r="AC72" s="1252">
        <f>resa!I58</f>
        <v>2.1374000000000001E-2</v>
      </c>
      <c r="AD72" s="1252">
        <f>resb!I58</f>
        <v>2.1374000000000001E-2</v>
      </c>
      <c r="AE72" s="1252">
        <f>resa!D58</f>
        <v>3.5903330000000002</v>
      </c>
      <c r="AF72" s="1252">
        <f>resb!D58</f>
        <v>3.5903330000000002</v>
      </c>
      <c r="AG72" s="1252">
        <f>resa!E58</f>
        <v>1989.733444</v>
      </c>
      <c r="AH72" s="1252">
        <f>resb!E58</f>
        <v>1989.733444</v>
      </c>
      <c r="AI72" s="1252">
        <f>resa!BO58</f>
        <v>430.13347499999998</v>
      </c>
      <c r="AJ72" s="1252">
        <f>resb!BO58</f>
        <v>430.13347499999998</v>
      </c>
      <c r="AK72" s="1252">
        <f>resa!BP58</f>
        <v>426.54314299999999</v>
      </c>
      <c r="AL72" s="1252">
        <f>resb!BP58</f>
        <v>426.54314299999999</v>
      </c>
      <c r="AM72" s="1252">
        <f>resa!BB58</f>
        <v>1.4252000000000001E-2</v>
      </c>
      <c r="AN72" s="1252">
        <f>resb!BB58</f>
        <v>1.4252000000000001E-2</v>
      </c>
      <c r="AO72" s="1252">
        <f>resa!BC58</f>
        <v>7.0410000000000004E-3</v>
      </c>
      <c r="AP72" s="1252">
        <f>resb!BC58</f>
        <v>7.0410000000000004E-3</v>
      </c>
      <c r="AQ72" s="1252">
        <f>resa!F58</f>
        <v>53.030143000000002</v>
      </c>
      <c r="AR72" s="1252">
        <f>resb!F58</f>
        <v>53.030143000000002</v>
      </c>
      <c r="AS72" s="1252">
        <f>resa!BN58</f>
        <v>233.86072899999999</v>
      </c>
      <c r="AT72" s="1252">
        <f>resb!BN58</f>
        <v>233.86072899999999</v>
      </c>
      <c r="AU72" s="1259">
        <f>resa!AN58</f>
        <v>0.36385099999999998</v>
      </c>
      <c r="AV72" s="1259">
        <f>resb!AN58</f>
        <v>0.36385099999999998</v>
      </c>
      <c r="AW72" s="1259">
        <f>resa!AO58</f>
        <v>0.24460899999999999</v>
      </c>
      <c r="AX72" s="1259">
        <f>resb!AO58</f>
        <v>0.24460899999999999</v>
      </c>
      <c r="AY72" s="1259">
        <f>resa!P58</f>
        <v>0.33122600000000002</v>
      </c>
      <c r="AZ72" s="1259">
        <f>resb!P58</f>
        <v>0.33122600000000002</v>
      </c>
      <c r="BA72" s="1259">
        <f>resa!R58</f>
        <v>0.91933600000000004</v>
      </c>
      <c r="BB72" s="1259">
        <f>resb!R58</f>
        <v>0.91933600000000004</v>
      </c>
      <c r="BC72" s="1259">
        <f>resa!AK58</f>
        <v>0.17164499999999999</v>
      </c>
      <c r="BD72" s="1259">
        <f>resb!AK58</f>
        <v>0.17164499999999999</v>
      </c>
      <c r="BE72" s="1260">
        <f>resa!BA58</f>
        <v>1073.0033780000001</v>
      </c>
      <c r="BF72" s="1260">
        <f>resb!BA58</f>
        <v>1073.0032530000001</v>
      </c>
      <c r="BG72" s="1259">
        <f>resa!AL58</f>
        <v>0.119975</v>
      </c>
      <c r="BH72" s="1259">
        <f>resb!AL58</f>
        <v>0.119975</v>
      </c>
      <c r="BI72" s="1259">
        <f>resa!AM58</f>
        <v>9.9381999999999998E-2</v>
      </c>
      <c r="BJ72" s="1259">
        <f>resb!AM58</f>
        <v>9.9381999999999998E-2</v>
      </c>
      <c r="BK72" s="1260">
        <f>resa!W58</f>
        <v>692.80614300000002</v>
      </c>
      <c r="BL72" s="1260">
        <f>resb!W58</f>
        <v>692.80614300000002</v>
      </c>
      <c r="BM72" s="1260">
        <f>resa!S58</f>
        <v>1</v>
      </c>
      <c r="BN72" s="1260">
        <f>resb!S58</f>
        <v>1</v>
      </c>
      <c r="BO72" s="1260">
        <f>resa!CO58</f>
        <v>441.43774200000001</v>
      </c>
      <c r="BP72" s="1260">
        <f>resb!CO58</f>
        <v>441.43768699999998</v>
      </c>
      <c r="BQ72" s="1260">
        <f>resa!CP58</f>
        <v>967.32540500000005</v>
      </c>
      <c r="BR72" s="1260">
        <f>resb!CP58</f>
        <v>967.32527600000003</v>
      </c>
      <c r="BS72" s="1260">
        <f>resa!AX58</f>
        <v>57.683086000000003</v>
      </c>
      <c r="BT72" s="1260">
        <f>resb!AX58</f>
        <v>57.683086000000003</v>
      </c>
      <c r="BU72" s="1260" t="str">
        <f>resa!CV58</f>
        <v>X</v>
      </c>
      <c r="BV72" s="1260" t="str">
        <f>resb!CV58</f>
        <v>X</v>
      </c>
      <c r="BW72" s="1260">
        <f>resa!CW58</f>
        <v>1863.939621</v>
      </c>
      <c r="BX72" s="1260">
        <f>resb!CW58</f>
        <v>1863.9394950000001</v>
      </c>
      <c r="BY72" s="1260">
        <f>resa!AX58</f>
        <v>57.683086000000003</v>
      </c>
      <c r="BZ72" s="1260">
        <f>resb!AX58</f>
        <v>57.683086000000003</v>
      </c>
      <c r="CA72" s="1252">
        <f>resa!AU58</f>
        <v>4.0847000000000001E-2</v>
      </c>
      <c r="CB72" s="1252">
        <f>resb!AU58</f>
        <v>4.0847000000000001E-2</v>
      </c>
      <c r="CC72" s="1252">
        <f>resa!AY58</f>
        <v>7.4496510000000002</v>
      </c>
      <c r="CD72" s="1252">
        <f>resb!AY58</f>
        <v>7.4496510000000002</v>
      </c>
      <c r="CE72" s="1260">
        <f>resa!AX58</f>
        <v>57.683086000000003</v>
      </c>
      <c r="CF72" s="1260">
        <f>resb!AX58</f>
        <v>57.683086000000003</v>
      </c>
      <c r="CG72" s="1252">
        <f>resa!CB58</f>
        <v>41.386949999999999</v>
      </c>
      <c r="CH72" s="1257">
        <f>resb!CB58</f>
        <v>41.386949999999999</v>
      </c>
      <c r="CI72" s="1252">
        <f>resa!BX58</f>
        <v>1.112625</v>
      </c>
      <c r="CJ72" s="1257">
        <f>resb!BX58</f>
        <v>1.112625</v>
      </c>
      <c r="CK72" s="1252">
        <f t="shared" si="3"/>
        <v>26.458583075647134</v>
      </c>
      <c r="CL72" s="1252">
        <f t="shared" si="4"/>
        <v>26.458583075647134</v>
      </c>
      <c r="CM72" s="1252">
        <f>resa!CS58</f>
        <v>13.463718</v>
      </c>
      <c r="CN72" s="1257">
        <f>resb!CS58</f>
        <v>13.463718</v>
      </c>
      <c r="CO72" s="1257">
        <f>resa!CT58</f>
        <v>153.575851</v>
      </c>
      <c r="CP72" s="1257">
        <f>resb!CT58</f>
        <v>153.575851</v>
      </c>
      <c r="CQ72" s="1261">
        <f>resa!DD58</f>
        <v>61.238183999999997</v>
      </c>
      <c r="CR72" s="1261">
        <f>resb!DD58</f>
        <v>61.238183999999997</v>
      </c>
      <c r="CS72" s="1261">
        <f>resa!DG58</f>
        <v>80.540993999999998</v>
      </c>
      <c r="CT72" s="1261">
        <f>resb!DG58</f>
        <v>80.540993999999998</v>
      </c>
      <c r="CU72" s="1261">
        <f>resa!DJ58</f>
        <v>237.30075299999999</v>
      </c>
      <c r="CV72" s="1261">
        <f>resb!DJ58</f>
        <v>237.30075299999999</v>
      </c>
      <c r="CW72" s="1261">
        <f>resa!BR58</f>
        <v>338.26496400000002</v>
      </c>
      <c r="CX72" s="1261">
        <f>resb!BR58</f>
        <v>338.26496400000002</v>
      </c>
      <c r="CY72" s="1261">
        <f>resa!BL58</f>
        <v>39.741484999999997</v>
      </c>
      <c r="CZ72" s="1261">
        <f>resb!BL58</f>
        <v>39.741484999999997</v>
      </c>
      <c r="DA72" s="1261">
        <f>resa!EF58</f>
        <v>5.5049999999999999</v>
      </c>
      <c r="DB72" s="1261">
        <f>resb!EF58</f>
        <v>5.5049999999999999</v>
      </c>
      <c r="DC72" s="1246"/>
      <c r="DD72" s="1246"/>
      <c r="DE72" s="1246"/>
      <c r="DF72" s="1246"/>
      <c r="DG72" s="1246"/>
      <c r="DH72" s="1246"/>
      <c r="DI72" s="1246"/>
      <c r="DJ72" s="1246"/>
      <c r="DK72" s="1246"/>
      <c r="DL72" s="1246"/>
      <c r="DM72" s="1246"/>
      <c r="DN72" s="1246"/>
      <c r="DV72" s="613"/>
      <c r="DW72" s="613"/>
      <c r="FS72" s="68"/>
      <c r="FT72" s="68"/>
      <c r="IA72"/>
      <c r="IB72"/>
    </row>
    <row r="73" spans="6:236" ht="17.100000000000001" customHeight="1" x14ac:dyDescent="0.25">
      <c r="F73" s="61"/>
      <c r="G73" s="71"/>
      <c r="H73" s="71"/>
      <c r="I73" s="71"/>
      <c r="J73" s="61"/>
      <c r="K73" s="61"/>
      <c r="P73" s="73"/>
      <c r="Q73" s="73"/>
      <c r="R73" s="612"/>
      <c r="Y73" s="1246"/>
      <c r="Z73" s="1252">
        <v>55</v>
      </c>
      <c r="AA73" s="1258" t="str">
        <f t="shared" si="0"/>
        <v>J</v>
      </c>
      <c r="AB73" s="1138">
        <f>resa!B59</f>
        <v>7</v>
      </c>
      <c r="AC73" s="1252">
        <f>resa!I59</f>
        <v>2.7959000000000001E-2</v>
      </c>
      <c r="AD73" s="1252">
        <f>resb!I59</f>
        <v>2.7959000000000001E-2</v>
      </c>
      <c r="AE73" s="1252">
        <f>resa!D59</f>
        <v>-36.125149</v>
      </c>
      <c r="AF73" s="1252">
        <f>resb!D59</f>
        <v>-36.125149</v>
      </c>
      <c r="AG73" s="1252">
        <f>resa!E59</f>
        <v>1953.608295</v>
      </c>
      <c r="AH73" s="1252">
        <f>resb!E59</f>
        <v>1953.608295</v>
      </c>
      <c r="AI73" s="1252">
        <f>resa!BO59</f>
        <v>389.06731600000001</v>
      </c>
      <c r="AJ73" s="1252">
        <f>resb!BO59</f>
        <v>389.06731600000001</v>
      </c>
      <c r="AK73" s="1252">
        <f>resa!BP59</f>
        <v>425.19246500000003</v>
      </c>
      <c r="AL73" s="1252">
        <f>resb!BP59</f>
        <v>425.19246500000003</v>
      </c>
      <c r="AM73" s="1252">
        <f>resa!BB59</f>
        <v>1.4394000000000001E-2</v>
      </c>
      <c r="AN73" s="1252">
        <f>resb!BB59</f>
        <v>1.4394000000000001E-2</v>
      </c>
      <c r="AO73" s="1252">
        <f>resa!BC59</f>
        <v>1.3433E-2</v>
      </c>
      <c r="AP73" s="1252">
        <f>resb!BC59</f>
        <v>1.3433E-2</v>
      </c>
      <c r="AQ73" s="1252">
        <f>resa!F59</f>
        <v>46.273682999999998</v>
      </c>
      <c r="AR73" s="1252">
        <f>resb!F59</f>
        <v>46.273682999999998</v>
      </c>
      <c r="AS73" s="1252">
        <f>resa!BN59</f>
        <v>260.310001</v>
      </c>
      <c r="AT73" s="1252">
        <f>resb!BN59</f>
        <v>260.310001</v>
      </c>
      <c r="AU73" s="1259">
        <f>resa!AN59</f>
        <v>0.369504</v>
      </c>
      <c r="AV73" s="1259">
        <f>resb!AN59</f>
        <v>0.369504</v>
      </c>
      <c r="AW73" s="1259">
        <f>resa!AO59</f>
        <v>0.24423500000000001</v>
      </c>
      <c r="AX73" s="1259">
        <f>resb!AO59</f>
        <v>0.24423500000000001</v>
      </c>
      <c r="AY73" s="1259">
        <f>resa!P59</f>
        <v>0.33593800000000001</v>
      </c>
      <c r="AZ73" s="1259">
        <f>resb!P59</f>
        <v>0.33593800000000001</v>
      </c>
      <c r="BA73" s="1259">
        <f>resa!R59</f>
        <v>0.86788699999999996</v>
      </c>
      <c r="BB73" s="1259">
        <f>resb!R59</f>
        <v>0.86788699999999996</v>
      </c>
      <c r="BC73" s="1259">
        <f>resa!AK59</f>
        <v>0.26419799999999999</v>
      </c>
      <c r="BD73" s="1259">
        <f>resb!AK59</f>
        <v>0.26419799999999999</v>
      </c>
      <c r="BE73" s="1260">
        <f>resa!BA59</f>
        <v>1014.885532</v>
      </c>
      <c r="BF73" s="1260">
        <f>resb!BA59</f>
        <v>1014.885409</v>
      </c>
      <c r="BG73" s="1259">
        <f>resa!AL59</f>
        <v>9.7051999999999999E-2</v>
      </c>
      <c r="BH73" s="1259">
        <f>resb!AL59</f>
        <v>9.7051999999999999E-2</v>
      </c>
      <c r="BI73" s="1259">
        <f>resa!AM59</f>
        <v>7.1411000000000002E-2</v>
      </c>
      <c r="BJ73" s="1259">
        <f>resb!AM59</f>
        <v>7.1411000000000002E-2</v>
      </c>
      <c r="BK73" s="1260">
        <f>resa!W59</f>
        <v>720.18631300000004</v>
      </c>
      <c r="BL73" s="1260">
        <f>resb!W59</f>
        <v>720.18631300000004</v>
      </c>
      <c r="BM73" s="1260">
        <f>resa!S59</f>
        <v>1</v>
      </c>
      <c r="BN73" s="1260">
        <f>resb!S59</f>
        <v>1</v>
      </c>
      <c r="BO73" s="1260">
        <f>resa!CO59</f>
        <v>387.33059700000001</v>
      </c>
      <c r="BP73" s="1260">
        <f>resb!CO59</f>
        <v>387.33054600000003</v>
      </c>
      <c r="BQ73" s="1260">
        <f>resa!CP59</f>
        <v>986.72111399999994</v>
      </c>
      <c r="BR73" s="1260">
        <f>resb!CP59</f>
        <v>986.72098100000005</v>
      </c>
      <c r="BS73" s="1260">
        <f>resa!AX59</f>
        <v>53.317619000000001</v>
      </c>
      <c r="BT73" s="1260">
        <f>resb!AX59</f>
        <v>53.317619000000001</v>
      </c>
      <c r="BU73" s="1260" t="str">
        <f>resa!CV59</f>
        <v>X</v>
      </c>
      <c r="BV73" s="1260" t="str">
        <f>resb!CV59</f>
        <v>X</v>
      </c>
      <c r="BW73" s="1260">
        <f>resa!CW59</f>
        <v>1807.907719</v>
      </c>
      <c r="BX73" s="1260">
        <f>resb!CW59</f>
        <v>1807.907596</v>
      </c>
      <c r="BY73" s="1260">
        <f>resa!AX59</f>
        <v>53.317619000000001</v>
      </c>
      <c r="BZ73" s="1260">
        <f>resb!AX59</f>
        <v>53.317619000000001</v>
      </c>
      <c r="CA73" s="1252">
        <f>resa!AU59</f>
        <v>5.7215000000000002E-2</v>
      </c>
      <c r="CB73" s="1252">
        <f>resb!AU59</f>
        <v>5.7215000000000002E-2</v>
      </c>
      <c r="CC73" s="1252">
        <f>resa!AY59</f>
        <v>6.7803230000000001</v>
      </c>
      <c r="CD73" s="1252">
        <f>resb!AY59</f>
        <v>6.7803230000000001</v>
      </c>
      <c r="CE73" s="1260">
        <f>resa!AX59</f>
        <v>53.317619000000001</v>
      </c>
      <c r="CF73" s="1260">
        <f>resb!AX59</f>
        <v>53.317619000000001</v>
      </c>
      <c r="CG73" s="1252">
        <f>resa!CB59</f>
        <v>37.668461000000001</v>
      </c>
      <c r="CH73" s="1257">
        <f>resb!CB59</f>
        <v>37.668461000000001</v>
      </c>
      <c r="CI73" s="1252">
        <f>resa!BX59</f>
        <v>0.76859299999999997</v>
      </c>
      <c r="CJ73" s="1257">
        <f>resb!BX59</f>
        <v>0.76859299999999997</v>
      </c>
      <c r="CK73" s="1252">
        <f t="shared" si="3"/>
        <v>30.225807276721532</v>
      </c>
      <c r="CL73" s="1252">
        <f t="shared" si="4"/>
        <v>30.225807276721532</v>
      </c>
      <c r="CM73" s="1252">
        <f>resa!CS59</f>
        <v>12.730872</v>
      </c>
      <c r="CN73" s="1257">
        <f>resb!CS59</f>
        <v>12.730872</v>
      </c>
      <c r="CO73" s="1257">
        <f>resa!CT59</f>
        <v>161.04009099999999</v>
      </c>
      <c r="CP73" s="1257">
        <f>resb!CT59</f>
        <v>161.04009099999999</v>
      </c>
      <c r="CQ73" s="1261">
        <f>resa!DD59</f>
        <v>64.461083000000002</v>
      </c>
      <c r="CR73" s="1261">
        <f>resb!DD59</f>
        <v>64.461083000000002</v>
      </c>
      <c r="CS73" s="1261">
        <f>resa!DG59</f>
        <v>85.284869999999998</v>
      </c>
      <c r="CT73" s="1261">
        <f>resb!DG59</f>
        <v>85.284869999999998</v>
      </c>
      <c r="CU73" s="1261">
        <f>resa!DJ59</f>
        <v>251.35777899999999</v>
      </c>
      <c r="CV73" s="1261">
        <f>resb!DJ59</f>
        <v>251.35777899999999</v>
      </c>
      <c r="CW73" s="1261">
        <f>resa!BR59</f>
        <v>315.47558400000003</v>
      </c>
      <c r="CX73" s="1261">
        <f>resb!BR59</f>
        <v>315.47558400000003</v>
      </c>
      <c r="CY73" s="1261">
        <f>resa!BL59</f>
        <v>37.970885000000003</v>
      </c>
      <c r="CZ73" s="1261">
        <f>resb!BL59</f>
        <v>37.970885000000003</v>
      </c>
      <c r="DA73" s="1261">
        <f>resa!EF59</f>
        <v>4.2930000000000001</v>
      </c>
      <c r="DB73" s="1261">
        <f>resb!EF59</f>
        <v>4.2930000000000001</v>
      </c>
      <c r="DC73" s="1246"/>
      <c r="DD73" s="1246"/>
      <c r="DE73" s="1246"/>
      <c r="DF73" s="1246"/>
      <c r="DG73" s="1246"/>
      <c r="DH73" s="1246"/>
      <c r="DI73" s="1246"/>
      <c r="DJ73" s="1246"/>
      <c r="DK73" s="1246"/>
      <c r="DL73" s="1246"/>
      <c r="DM73" s="1246"/>
      <c r="DN73" s="1246"/>
      <c r="DV73" s="613"/>
      <c r="DW73" s="613"/>
      <c r="FS73" s="68"/>
      <c r="FT73" s="68"/>
      <c r="IA73"/>
      <c r="IB73"/>
    </row>
    <row r="74" spans="6:236" ht="17.100000000000001" customHeight="1" x14ac:dyDescent="0.25">
      <c r="F74" s="61"/>
      <c r="G74" s="71"/>
      <c r="H74" s="71"/>
      <c r="I74" s="71"/>
      <c r="J74" s="61"/>
      <c r="K74" s="61"/>
      <c r="P74" s="73"/>
      <c r="Q74" s="73"/>
      <c r="R74" s="612"/>
      <c r="Y74" s="1246"/>
      <c r="Z74" s="1252">
        <v>56</v>
      </c>
      <c r="AA74" s="1258" t="str">
        <f t="shared" si="0"/>
        <v>A</v>
      </c>
      <c r="AB74" s="1138">
        <f>resa!B60</f>
        <v>8</v>
      </c>
      <c r="AC74" s="1252">
        <f>resa!I60</f>
        <v>3.9288999999999998E-2</v>
      </c>
      <c r="AD74" s="1252">
        <f>resb!I60</f>
        <v>3.9288999999999998E-2</v>
      </c>
      <c r="AE74" s="1252">
        <f>resa!D60</f>
        <v>-57.624226</v>
      </c>
      <c r="AF74" s="1252">
        <f>resb!D60</f>
        <v>-57.624226</v>
      </c>
      <c r="AG74" s="1252">
        <f>resa!E60</f>
        <v>1895.9840690000001</v>
      </c>
      <c r="AH74" s="1252">
        <f>resb!E60</f>
        <v>1895.9840690000001</v>
      </c>
      <c r="AI74" s="1252">
        <f>resa!BO60</f>
        <v>382.41914400000002</v>
      </c>
      <c r="AJ74" s="1252">
        <f>resb!BO60</f>
        <v>382.41914400000002</v>
      </c>
      <c r="AK74" s="1252">
        <f>resa!BP60</f>
        <v>440.04336999999998</v>
      </c>
      <c r="AL74" s="1252">
        <f>resb!BP60</f>
        <v>440.04336999999998</v>
      </c>
      <c r="AM74" s="1252">
        <f>resa!BB60</f>
        <v>1.4647E-2</v>
      </c>
      <c r="AN74" s="1252">
        <f>resb!BB60</f>
        <v>1.4647E-2</v>
      </c>
      <c r="AO74" s="1252">
        <f>resa!BC60</f>
        <v>2.4469000000000001E-2</v>
      </c>
      <c r="AP74" s="1252">
        <f>resb!BC60</f>
        <v>2.4469000000000001E-2</v>
      </c>
      <c r="AQ74" s="1252">
        <f>resa!F60</f>
        <v>42.941983999999998</v>
      </c>
      <c r="AR74" s="1252">
        <f>resb!F60</f>
        <v>42.941983999999998</v>
      </c>
      <c r="AS74" s="1252">
        <f>resa!BN60</f>
        <v>273.02538099999998</v>
      </c>
      <c r="AT74" s="1252">
        <f>resb!BN60</f>
        <v>273.02538099999998</v>
      </c>
      <c r="AU74" s="1259">
        <f>resa!AN60</f>
        <v>0.37389899999999998</v>
      </c>
      <c r="AV74" s="1259">
        <f>resb!AN60</f>
        <v>0.37389899999999998</v>
      </c>
      <c r="AW74" s="1259">
        <f>resa!AO60</f>
        <v>0.243892</v>
      </c>
      <c r="AX74" s="1259">
        <f>resb!AO60</f>
        <v>0.243892</v>
      </c>
      <c r="AY74" s="1259">
        <f>resa!P60</f>
        <v>0.37220399999999998</v>
      </c>
      <c r="AZ74" s="1259">
        <f>resb!P60</f>
        <v>0.37220399999999998</v>
      </c>
      <c r="BA74" s="1259">
        <f>resa!R60</f>
        <v>0.82788200000000001</v>
      </c>
      <c r="BB74" s="1259">
        <f>resb!R60</f>
        <v>0.82788200000000001</v>
      </c>
      <c r="BC74" s="1259">
        <f>resa!AK60</f>
        <v>0.28655000000000003</v>
      </c>
      <c r="BD74" s="1259">
        <f>resb!AK60</f>
        <v>0.28655000000000003</v>
      </c>
      <c r="BE74" s="1260">
        <f>resa!BA60</f>
        <v>981.74086699999998</v>
      </c>
      <c r="BF74" s="1260">
        <f>resb!BA60</f>
        <v>981.74074800000005</v>
      </c>
      <c r="BG74" s="1259">
        <f>resa!AL60</f>
        <v>8.4559999999999996E-2</v>
      </c>
      <c r="BH74" s="1259">
        <f>resb!AL60</f>
        <v>8.4559999999999996E-2</v>
      </c>
      <c r="BI74" s="1259">
        <f>resa!AM60</f>
        <v>6.0330000000000002E-2</v>
      </c>
      <c r="BJ74" s="1259">
        <f>resb!AM60</f>
        <v>6.0330000000000002E-2</v>
      </c>
      <c r="BK74" s="1260">
        <f>resa!W60</f>
        <v>745.05619300000001</v>
      </c>
      <c r="BL74" s="1260">
        <f>resb!W60</f>
        <v>745.05619300000001</v>
      </c>
      <c r="BM74" s="1260">
        <f>resa!S60</f>
        <v>1</v>
      </c>
      <c r="BN74" s="1260">
        <f>resb!S60</f>
        <v>1</v>
      </c>
      <c r="BO74" s="1260">
        <f>resa!CO60</f>
        <v>337.95842599999997</v>
      </c>
      <c r="BP74" s="1260">
        <f>resb!CO60</f>
        <v>337.958372</v>
      </c>
      <c r="BQ74" s="1260">
        <f>resa!CP60</f>
        <v>992.02125100000001</v>
      </c>
      <c r="BR74" s="1260">
        <f>resb!CP60</f>
        <v>992.021117</v>
      </c>
      <c r="BS74" s="1260">
        <f>resa!AX60</f>
        <v>51.869689000000001</v>
      </c>
      <c r="BT74" s="1260">
        <f>resb!AX60</f>
        <v>51.869689000000001</v>
      </c>
      <c r="BU74" s="1260" t="str">
        <f>resa!CV60</f>
        <v>X</v>
      </c>
      <c r="BV74" s="1260" t="str">
        <f>resb!CV60</f>
        <v>X</v>
      </c>
      <c r="BW74" s="1260">
        <f>resa!CW60</f>
        <v>1775.0991019999999</v>
      </c>
      <c r="BX74" s="1260">
        <f>resb!CW60</f>
        <v>1775.0989830000001</v>
      </c>
      <c r="BY74" s="1260">
        <f>resa!AX60</f>
        <v>51.869689000000001</v>
      </c>
      <c r="BZ74" s="1260">
        <f>resb!AX60</f>
        <v>51.869689000000001</v>
      </c>
      <c r="CA74" s="1252">
        <f>resa!AU60</f>
        <v>8.9208999999999997E-2</v>
      </c>
      <c r="CB74" s="1252">
        <f>resb!AU60</f>
        <v>8.9208999999999997E-2</v>
      </c>
      <c r="CC74" s="1252">
        <f>resa!AY60</f>
        <v>6.3274670000000004</v>
      </c>
      <c r="CD74" s="1252">
        <f>resb!AY60</f>
        <v>6.3274670000000004</v>
      </c>
      <c r="CE74" s="1260">
        <f>resa!AX60</f>
        <v>51.869689000000001</v>
      </c>
      <c r="CF74" s="1260">
        <f>resb!AX60</f>
        <v>51.869689000000001</v>
      </c>
      <c r="CG74" s="1252">
        <f>resa!CB60</f>
        <v>35.152597</v>
      </c>
      <c r="CH74" s="1257">
        <f>resb!CB60</f>
        <v>35.152597</v>
      </c>
      <c r="CI74" s="1252">
        <f>resa!BX60</f>
        <v>0.70133000000000001</v>
      </c>
      <c r="CJ74" s="1257">
        <f>resb!BX60</f>
        <v>0.70133000000000001</v>
      </c>
      <c r="CK74" s="1252">
        <f t="shared" si="3"/>
        <v>33.708528360643882</v>
      </c>
      <c r="CL74" s="1252">
        <f t="shared" si="4"/>
        <v>33.708528360643882</v>
      </c>
      <c r="CM74" s="1252">
        <f>resa!CS60</f>
        <v>12.597538</v>
      </c>
      <c r="CN74" s="1257">
        <f>resb!CS60</f>
        <v>12.597538</v>
      </c>
      <c r="CO74" s="1257">
        <f>resa!CT60</f>
        <v>158.31220300000001</v>
      </c>
      <c r="CP74" s="1257">
        <f>resb!CT60</f>
        <v>158.31220300000001</v>
      </c>
      <c r="CQ74" s="1261">
        <f>resa!DD60</f>
        <v>71.620671999999999</v>
      </c>
      <c r="CR74" s="1261">
        <f>resb!DD60</f>
        <v>71.620671999999999</v>
      </c>
      <c r="CS74" s="1261">
        <f>resa!DG60</f>
        <v>85.786152000000001</v>
      </c>
      <c r="CT74" s="1261">
        <f>resb!DG60</f>
        <v>85.786152000000001</v>
      </c>
      <c r="CU74" s="1261">
        <f>resa!DJ60</f>
        <v>252.67343299999999</v>
      </c>
      <c r="CV74" s="1261">
        <f>resb!DJ60</f>
        <v>252.67343299999999</v>
      </c>
      <c r="CW74" s="1261">
        <f>resa!BR60</f>
        <v>306.06338299999999</v>
      </c>
      <c r="CX74" s="1261">
        <f>resb!BR60</f>
        <v>306.06338299999999</v>
      </c>
      <c r="CY74" s="1261">
        <f>resa!BL60</f>
        <v>37.626972000000002</v>
      </c>
      <c r="CZ74" s="1261">
        <f>resb!BL60</f>
        <v>37.626972000000002</v>
      </c>
      <c r="DA74" s="1261">
        <f>resa!EF60</f>
        <v>3.7629999999999999</v>
      </c>
      <c r="DB74" s="1261">
        <f>resb!EF60</f>
        <v>3.7629999999999999</v>
      </c>
      <c r="DC74" s="1246"/>
      <c r="DD74" s="1246"/>
      <c r="DE74" s="1246"/>
      <c r="DF74" s="1246"/>
      <c r="DG74" s="1246"/>
      <c r="DH74" s="1246"/>
      <c r="DI74" s="1246"/>
      <c r="DJ74" s="1246"/>
      <c r="DK74" s="1246"/>
      <c r="DL74" s="1246"/>
      <c r="DM74" s="1246"/>
      <c r="DN74" s="1246"/>
      <c r="DV74" s="613"/>
      <c r="DW74" s="613"/>
      <c r="FS74" s="68"/>
      <c r="FT74" s="68"/>
      <c r="IA74"/>
      <c r="IB74"/>
    </row>
    <row r="75" spans="6:236" ht="17.100000000000001" customHeight="1" x14ac:dyDescent="0.25">
      <c r="F75" s="61"/>
      <c r="G75" s="71"/>
      <c r="H75" s="71"/>
      <c r="I75" s="71"/>
      <c r="J75" s="61"/>
      <c r="K75" s="61"/>
      <c r="P75" s="73"/>
      <c r="Q75" s="73"/>
      <c r="R75" s="612"/>
      <c r="Y75" s="1246"/>
      <c r="Z75" s="1252">
        <v>57</v>
      </c>
      <c r="AA75" s="1258" t="str">
        <f t="shared" si="0"/>
        <v>S</v>
      </c>
      <c r="AB75" s="1138">
        <f>resa!B61</f>
        <v>9</v>
      </c>
      <c r="AC75" s="1252">
        <f>resa!I61</f>
        <v>5.8576000000000003E-2</v>
      </c>
      <c r="AD75" s="1252">
        <f>resb!I61</f>
        <v>5.8576000000000003E-2</v>
      </c>
      <c r="AE75" s="1252">
        <f>resa!D61</f>
        <v>-52.533850999999999</v>
      </c>
      <c r="AF75" s="1252">
        <f>resb!D61</f>
        <v>-52.533850999999999</v>
      </c>
      <c r="AG75" s="1252">
        <f>resa!E61</f>
        <v>1843.4502179999999</v>
      </c>
      <c r="AH75" s="1252">
        <f>resb!E61</f>
        <v>1843.4502179999999</v>
      </c>
      <c r="AI75" s="1252">
        <f>resa!BO61</f>
        <v>430.40626099999997</v>
      </c>
      <c r="AJ75" s="1252">
        <f>resb!BO61</f>
        <v>430.40626099999997</v>
      </c>
      <c r="AK75" s="1252">
        <f>resa!BP61</f>
        <v>482.940111</v>
      </c>
      <c r="AL75" s="1252">
        <f>resb!BP61</f>
        <v>482.940111</v>
      </c>
      <c r="AM75" s="1252">
        <f>resa!BB61</f>
        <v>1.4853E-2</v>
      </c>
      <c r="AN75" s="1252">
        <f>resb!BB61</f>
        <v>1.4853E-2</v>
      </c>
      <c r="AO75" s="1252">
        <f>resa!BC61</f>
        <v>4.3545E-2</v>
      </c>
      <c r="AP75" s="1252">
        <f>resb!BC61</f>
        <v>4.3545E-2</v>
      </c>
      <c r="AQ75" s="1252">
        <f>resa!F61</f>
        <v>45.330958000000003</v>
      </c>
      <c r="AR75" s="1252">
        <f>resb!F61</f>
        <v>45.330958000000003</v>
      </c>
      <c r="AS75" s="1252">
        <f>resa!BN61</f>
        <v>255.92620500000001</v>
      </c>
      <c r="AT75" s="1252">
        <f>resb!BN61</f>
        <v>255.92620500000001</v>
      </c>
      <c r="AU75" s="1259">
        <f>resa!AN61</f>
        <v>0.37696200000000002</v>
      </c>
      <c r="AV75" s="1259">
        <f>resb!AN61</f>
        <v>0.37696200000000002</v>
      </c>
      <c r="AW75" s="1259">
        <f>resa!AO61</f>
        <v>0.24706900000000001</v>
      </c>
      <c r="AX75" s="1259">
        <f>resb!AO61</f>
        <v>0.24706900000000001</v>
      </c>
      <c r="AY75" s="1259">
        <f>resa!P61</f>
        <v>0.44058999999999998</v>
      </c>
      <c r="AZ75" s="1259">
        <f>resb!P61</f>
        <v>0.44058999999999998</v>
      </c>
      <c r="BA75" s="1259">
        <f>resa!R61</f>
        <v>0.82202500000000001</v>
      </c>
      <c r="BB75" s="1259">
        <f>resb!R61</f>
        <v>0.82202500000000001</v>
      </c>
      <c r="BC75" s="1259">
        <f>resa!AK61</f>
        <v>0.15477099999999999</v>
      </c>
      <c r="BD75" s="1259">
        <f>resb!AK61</f>
        <v>0.15477099999999999</v>
      </c>
      <c r="BE75" s="1260">
        <f>resa!BA61</f>
        <v>971.91209700000002</v>
      </c>
      <c r="BF75" s="1260">
        <f>resb!BA61</f>
        <v>971.91198299999996</v>
      </c>
      <c r="BG75" s="1259">
        <f>resa!AL61</f>
        <v>0.10041799999999999</v>
      </c>
      <c r="BH75" s="1259">
        <f>resb!AL61</f>
        <v>0.10041799999999999</v>
      </c>
      <c r="BI75" s="1259">
        <f>resa!AM61</f>
        <v>8.4875999999999993E-2</v>
      </c>
      <c r="BJ75" s="1259">
        <f>resb!AM61</f>
        <v>8.4875999999999993E-2</v>
      </c>
      <c r="BK75" s="1260">
        <f>resa!W61</f>
        <v>761.07830899999999</v>
      </c>
      <c r="BL75" s="1260">
        <f>resb!W61</f>
        <v>761.07830899999999</v>
      </c>
      <c r="BM75" s="1260">
        <f>resa!S61</f>
        <v>1</v>
      </c>
      <c r="BN75" s="1260">
        <f>resb!S61</f>
        <v>1</v>
      </c>
      <c r="BO75" s="1260">
        <f>resa!CO61</f>
        <v>304.52523400000001</v>
      </c>
      <c r="BP75" s="1260">
        <f>resb!CO61</f>
        <v>304.52517699999999</v>
      </c>
      <c r="BQ75" s="1260">
        <f>resa!CP61</f>
        <v>961.571234</v>
      </c>
      <c r="BR75" s="1260">
        <f>resb!CP61</f>
        <v>961.57110399999999</v>
      </c>
      <c r="BS75" s="1260">
        <f>resa!AX61</f>
        <v>55.145505</v>
      </c>
      <c r="BT75" s="1260">
        <f>resb!AX61</f>
        <v>55.145505</v>
      </c>
      <c r="BU75" s="1260" t="str">
        <f>resa!CV61</f>
        <v>X</v>
      </c>
      <c r="BV75" s="1260" t="str">
        <f>resb!CV61</f>
        <v>X</v>
      </c>
      <c r="BW75" s="1260">
        <f>resa!CW61</f>
        <v>1763.087123</v>
      </c>
      <c r="BX75" s="1260">
        <f>resb!CW61</f>
        <v>1763.0870090000001</v>
      </c>
      <c r="BY75" s="1260">
        <f>resa!AX61</f>
        <v>55.145505</v>
      </c>
      <c r="BZ75" s="1260">
        <f>resb!AX61</f>
        <v>55.145505</v>
      </c>
      <c r="CA75" s="1252">
        <f>resa!AU61</f>
        <v>0.138348</v>
      </c>
      <c r="CB75" s="1252">
        <f>resb!AU61</f>
        <v>0.138348</v>
      </c>
      <c r="CC75" s="1252">
        <f>resa!AY61</f>
        <v>6.3355189999999997</v>
      </c>
      <c r="CD75" s="1252">
        <f>resb!AY61</f>
        <v>6.3355189999999997</v>
      </c>
      <c r="CE75" s="1260">
        <f>resa!AX61</f>
        <v>55.145505</v>
      </c>
      <c r="CF75" s="1260">
        <f>resb!AX61</f>
        <v>55.145505</v>
      </c>
      <c r="CG75" s="1252">
        <f>resa!CB61</f>
        <v>35.197327999999999</v>
      </c>
      <c r="CH75" s="1257">
        <f>resb!CB61</f>
        <v>35.197327999999999</v>
      </c>
      <c r="CI75" s="1252">
        <f>resa!BX61</f>
        <v>1.4077299999999999</v>
      </c>
      <c r="CJ75" s="1257">
        <f>resb!BX61</f>
        <v>1.4077299999999999</v>
      </c>
      <c r="CK75" s="1252">
        <f t="shared" si="3"/>
        <v>35.044897709512568</v>
      </c>
      <c r="CL75" s="1252">
        <f t="shared" si="4"/>
        <v>35.044897709512568</v>
      </c>
      <c r="CM75" s="1252">
        <f>resa!CS61</f>
        <v>12.777595</v>
      </c>
      <c r="CN75" s="1257">
        <f>resb!CS61</f>
        <v>12.777595</v>
      </c>
      <c r="CO75" s="1257">
        <f>resa!CT61</f>
        <v>135.56393199999999</v>
      </c>
      <c r="CP75" s="1257">
        <f>resb!CT61</f>
        <v>135.56393199999999</v>
      </c>
      <c r="CQ75" s="1261">
        <f>resa!DD61</f>
        <v>69.788818000000006</v>
      </c>
      <c r="CR75" s="1261">
        <f>resb!DD61</f>
        <v>69.788818000000006</v>
      </c>
      <c r="CS75" s="1261">
        <f>resa!DG61</f>
        <v>79.871786999999998</v>
      </c>
      <c r="CT75" s="1261">
        <f>resb!DG61</f>
        <v>79.871786999999998</v>
      </c>
      <c r="CU75" s="1261">
        <f>resa!DJ61</f>
        <v>259.72867200000002</v>
      </c>
      <c r="CV75" s="1261">
        <f>resb!DJ61</f>
        <v>259.72867200000002</v>
      </c>
      <c r="CW75" s="1261">
        <f>resa!BR61</f>
        <v>276.23350799999997</v>
      </c>
      <c r="CX75" s="1261">
        <f>resb!BR61</f>
        <v>276.23350799999997</v>
      </c>
      <c r="CY75" s="1261">
        <f>resa!BL61</f>
        <v>41.174238000000003</v>
      </c>
      <c r="CZ75" s="1261">
        <f>resb!BL61</f>
        <v>41.174238000000003</v>
      </c>
      <c r="DA75" s="1261">
        <f>resa!EF61</f>
        <v>4.33</v>
      </c>
      <c r="DB75" s="1261">
        <f>resb!EF61</f>
        <v>4.33</v>
      </c>
      <c r="DC75" s="1246"/>
      <c r="DD75" s="1246"/>
      <c r="DE75" s="1246"/>
      <c r="DF75" s="1246"/>
      <c r="DG75" s="1246"/>
      <c r="DH75" s="1246"/>
      <c r="DI75" s="1246"/>
      <c r="DJ75" s="1246"/>
      <c r="DK75" s="1246"/>
      <c r="DL75" s="1246"/>
      <c r="DM75" s="1246"/>
      <c r="DN75" s="1246"/>
      <c r="DV75" s="613"/>
      <c r="DW75" s="613"/>
      <c r="FS75" s="68"/>
      <c r="FT75" s="68"/>
      <c r="IA75"/>
      <c r="IB75"/>
    </row>
    <row r="76" spans="6:236" ht="17.100000000000001" customHeight="1" x14ac:dyDescent="0.25">
      <c r="F76" s="61"/>
      <c r="G76" s="71"/>
      <c r="H76" s="71"/>
      <c r="I76" s="71"/>
      <c r="J76" s="61"/>
      <c r="K76" s="61"/>
      <c r="P76" s="73"/>
      <c r="Q76" s="73"/>
      <c r="R76" s="612"/>
      <c r="Y76" s="1246"/>
      <c r="Z76" s="1252">
        <v>58</v>
      </c>
      <c r="AA76" s="1258" t="str">
        <f t="shared" si="0"/>
        <v>O</v>
      </c>
      <c r="AB76" s="1138">
        <f>resa!B62</f>
        <v>10</v>
      </c>
      <c r="AC76" s="1252">
        <f>resa!I62</f>
        <v>6.5030000000000004E-2</v>
      </c>
      <c r="AD76" s="1252">
        <f>resb!I62</f>
        <v>6.5030000000000004E-2</v>
      </c>
      <c r="AE76" s="1252">
        <f>resa!D62</f>
        <v>-26.746586000000001</v>
      </c>
      <c r="AF76" s="1252">
        <f>resb!D62</f>
        <v>-26.746586000000001</v>
      </c>
      <c r="AG76" s="1252">
        <f>resa!E62</f>
        <v>1816.703632</v>
      </c>
      <c r="AH76" s="1252">
        <f>resb!E62</f>
        <v>1816.703632</v>
      </c>
      <c r="AI76" s="1252">
        <f>resa!BO62</f>
        <v>479.59632499999998</v>
      </c>
      <c r="AJ76" s="1252">
        <f>resb!BO62</f>
        <v>479.59632499999998</v>
      </c>
      <c r="AK76" s="1252">
        <f>resa!BP62</f>
        <v>506.34291100000002</v>
      </c>
      <c r="AL76" s="1252">
        <f>resb!BP62</f>
        <v>506.34291100000002</v>
      </c>
      <c r="AM76" s="1252">
        <f>resa!BB62</f>
        <v>1.4775999999999999E-2</v>
      </c>
      <c r="AN76" s="1252">
        <f>resb!BB62</f>
        <v>1.4775999999999999E-2</v>
      </c>
      <c r="AO76" s="1252">
        <f>resa!BC62</f>
        <v>5.0082000000000002E-2</v>
      </c>
      <c r="AP76" s="1252">
        <f>resb!BC62</f>
        <v>5.0082000000000002E-2</v>
      </c>
      <c r="AQ76" s="1252">
        <f>resa!F62</f>
        <v>50.556547999999999</v>
      </c>
      <c r="AR76" s="1252">
        <f>resb!F62</f>
        <v>50.556547999999999</v>
      </c>
      <c r="AS76" s="1252">
        <f>resa!BN62</f>
        <v>230.74553299999999</v>
      </c>
      <c r="AT76" s="1252">
        <f>resb!BN62</f>
        <v>230.74553299999999</v>
      </c>
      <c r="AU76" s="1259">
        <f>resa!AN62</f>
        <v>0.38326500000000002</v>
      </c>
      <c r="AV76" s="1259">
        <f>resb!AN62</f>
        <v>0.38326500000000002</v>
      </c>
      <c r="AW76" s="1259">
        <f>resa!AO62</f>
        <v>0.24820600000000001</v>
      </c>
      <c r="AX76" s="1259">
        <f>resb!AO62</f>
        <v>0.24820600000000001</v>
      </c>
      <c r="AY76" s="1259">
        <f>resa!P62</f>
        <v>0.50483299999999998</v>
      </c>
      <c r="AZ76" s="1259">
        <f>resb!P62</f>
        <v>0.50483299999999998</v>
      </c>
      <c r="BA76" s="1259">
        <f>resa!R62</f>
        <v>0.82829900000000001</v>
      </c>
      <c r="BB76" s="1259">
        <f>resb!R62</f>
        <v>0.82829900000000001</v>
      </c>
      <c r="BC76" s="1259">
        <f>resa!AK62</f>
        <v>8.9339999999999992E-3</v>
      </c>
      <c r="BD76" s="1259">
        <f>resb!AK62</f>
        <v>8.9339999999999992E-3</v>
      </c>
      <c r="BE76" s="1260">
        <f>resa!BA62</f>
        <v>999.363114</v>
      </c>
      <c r="BF76" s="1260">
        <f>resb!BA62</f>
        <v>999.36300200000005</v>
      </c>
      <c r="BG76" s="1259">
        <f>resa!AL62</f>
        <v>0.126722</v>
      </c>
      <c r="BH76" s="1259">
        <f>resb!AL62</f>
        <v>0.126722</v>
      </c>
      <c r="BI76" s="1259">
        <f>resa!AM62</f>
        <v>0.12559000000000001</v>
      </c>
      <c r="BJ76" s="1259">
        <f>resb!AM62</f>
        <v>0.12559000000000001</v>
      </c>
      <c r="BK76" s="1260">
        <f>resa!W62</f>
        <v>759.26575600000001</v>
      </c>
      <c r="BL76" s="1260">
        <f>resb!W62</f>
        <v>759.26575600000001</v>
      </c>
      <c r="BM76" s="1260">
        <f>resa!S62</f>
        <v>1</v>
      </c>
      <c r="BN76" s="1260">
        <f>resb!S62</f>
        <v>1</v>
      </c>
      <c r="BO76" s="1260">
        <f>resa!CO62</f>
        <v>301.82295299999998</v>
      </c>
      <c r="BP76" s="1260">
        <f>resb!CO62</f>
        <v>301.82289200000002</v>
      </c>
      <c r="BQ76" s="1260">
        <f>resa!CP62</f>
        <v>901.437455</v>
      </c>
      <c r="BR76" s="1260">
        <f>resb!CP62</f>
        <v>901.43732999999997</v>
      </c>
      <c r="BS76" s="1260">
        <f>resa!AX62</f>
        <v>61.036610000000003</v>
      </c>
      <c r="BT76" s="1260">
        <f>resb!AX62</f>
        <v>61.036610000000003</v>
      </c>
      <c r="BU76" s="1260" t="str">
        <f>resa!CV62</f>
        <v>X</v>
      </c>
      <c r="BV76" s="1260" t="str">
        <f>resb!CV62</f>
        <v>X</v>
      </c>
      <c r="BW76" s="1260">
        <f>resa!CW62</f>
        <v>1786.5991730000001</v>
      </c>
      <c r="BX76" s="1260">
        <f>resb!CW62</f>
        <v>1786.5990609999999</v>
      </c>
      <c r="BY76" s="1260">
        <f>resa!AX62</f>
        <v>61.036610000000003</v>
      </c>
      <c r="BZ76" s="1260">
        <f>resb!AX62</f>
        <v>61.036610000000003</v>
      </c>
      <c r="CA76" s="1252">
        <f>resa!AU62</f>
        <v>0.15436800000000001</v>
      </c>
      <c r="CB76" s="1252">
        <f>resb!AU62</f>
        <v>0.15436800000000001</v>
      </c>
      <c r="CC76" s="1252">
        <f>resa!AY62</f>
        <v>6.6016529999999998</v>
      </c>
      <c r="CD76" s="1252">
        <f>resb!AY62</f>
        <v>6.6016529999999998</v>
      </c>
      <c r="CE76" s="1260">
        <f>resa!AX62</f>
        <v>61.036610000000003</v>
      </c>
      <c r="CF76" s="1260">
        <f>resb!AX62</f>
        <v>61.036610000000003</v>
      </c>
      <c r="CG76" s="1252">
        <f>resa!CB62</f>
        <v>36.675848999999999</v>
      </c>
      <c r="CH76" s="1257">
        <f>resb!CB62</f>
        <v>36.675848999999999</v>
      </c>
      <c r="CI76" s="1252">
        <f>resa!BX62</f>
        <v>2.6746660000000002</v>
      </c>
      <c r="CJ76" s="1257">
        <f>resb!BX62</f>
        <v>2.6746660000000002</v>
      </c>
      <c r="CK76" s="1252">
        <f t="shared" si="3"/>
        <v>32.945320572936524</v>
      </c>
      <c r="CL76" s="1252">
        <f t="shared" si="4"/>
        <v>32.945320572936524</v>
      </c>
      <c r="CM76" s="1252">
        <f>resa!CS62</f>
        <v>12.969376</v>
      </c>
      <c r="CN76" s="1257">
        <f>resb!CS62</f>
        <v>12.969376</v>
      </c>
      <c r="CO76" s="1257">
        <f>resa!CT62</f>
        <v>113.31804700000001</v>
      </c>
      <c r="CP76" s="1257">
        <f>resb!CT62</f>
        <v>113.31804700000001</v>
      </c>
      <c r="CQ76" s="1261">
        <f>resa!DD62</f>
        <v>64.651753999999997</v>
      </c>
      <c r="CR76" s="1261">
        <f>resb!DD62</f>
        <v>64.651753999999997</v>
      </c>
      <c r="CS76" s="1261">
        <f>resa!DG62</f>
        <v>75.428016999999997</v>
      </c>
      <c r="CT76" s="1261">
        <f>resb!DG62</f>
        <v>75.428016999999997</v>
      </c>
      <c r="CU76" s="1261">
        <f>resa!DJ62</f>
        <v>233.256168</v>
      </c>
      <c r="CV76" s="1261">
        <f>resb!DJ62</f>
        <v>233.256168</v>
      </c>
      <c r="CW76" s="1261">
        <f>resa!BR62</f>
        <v>235.568342</v>
      </c>
      <c r="CX76" s="1261">
        <f>resb!BR62</f>
        <v>235.568342</v>
      </c>
      <c r="CY76" s="1261">
        <f>resa!BL62</f>
        <v>47.563509000000003</v>
      </c>
      <c r="CZ76" s="1261">
        <f>resb!BL62</f>
        <v>47.563509000000003</v>
      </c>
      <c r="DA76" s="1261">
        <f>resa!EF62</f>
        <v>5.3940000000000001</v>
      </c>
      <c r="DB76" s="1261">
        <f>resb!EF62</f>
        <v>5.3940000000000001</v>
      </c>
      <c r="DC76" s="1246"/>
      <c r="DD76" s="1246"/>
      <c r="DE76" s="1246"/>
      <c r="DF76" s="1246"/>
      <c r="DG76" s="1246"/>
      <c r="DH76" s="1246"/>
      <c r="DI76" s="1246"/>
      <c r="DJ76" s="1246"/>
      <c r="DK76" s="1246"/>
      <c r="DL76" s="1246"/>
      <c r="DM76" s="1246"/>
      <c r="DN76" s="1246"/>
      <c r="DV76" s="613"/>
      <c r="DW76" s="613"/>
      <c r="FS76" s="68"/>
      <c r="FT76" s="68"/>
      <c r="IA76"/>
      <c r="IB76"/>
    </row>
    <row r="77" spans="6:236" ht="17.100000000000001" customHeight="1" x14ac:dyDescent="0.25">
      <c r="F77" s="61"/>
      <c r="G77" s="71"/>
      <c r="H77" s="71"/>
      <c r="I77" s="71"/>
      <c r="J77" s="61"/>
      <c r="K77" s="61"/>
      <c r="P77" s="73"/>
      <c r="Q77" s="73"/>
      <c r="R77" s="612"/>
      <c r="Y77" s="1246"/>
      <c r="Z77" s="1252">
        <v>59</v>
      </c>
      <c r="AA77" s="1258" t="str">
        <f t="shared" si="0"/>
        <v>N</v>
      </c>
      <c r="AB77" s="1138">
        <f>resa!B63</f>
        <v>11</v>
      </c>
      <c r="AC77" s="1252">
        <f>resa!I63</f>
        <v>3.6699000000000002E-2</v>
      </c>
      <c r="AD77" s="1252">
        <f>resb!I63</f>
        <v>3.6699000000000002E-2</v>
      </c>
      <c r="AE77" s="1252">
        <f>resa!D63</f>
        <v>35.795853999999999</v>
      </c>
      <c r="AF77" s="1252">
        <f>resb!D63</f>
        <v>35.795853999999999</v>
      </c>
      <c r="AG77" s="1252">
        <f>resa!E63</f>
        <v>1852.499487</v>
      </c>
      <c r="AH77" s="1252">
        <f>resb!E63</f>
        <v>1852.499487</v>
      </c>
      <c r="AI77" s="1252">
        <f>resa!BO63</f>
        <v>499.13492300000001</v>
      </c>
      <c r="AJ77" s="1252">
        <f>resb!BO63</f>
        <v>499.13492300000001</v>
      </c>
      <c r="AK77" s="1252">
        <f>resa!BP63</f>
        <v>463.33906899999999</v>
      </c>
      <c r="AL77" s="1252">
        <f>resb!BP63</f>
        <v>463.33906899999999</v>
      </c>
      <c r="AM77" s="1252">
        <f>resa!BB63</f>
        <v>1.4527999999999999E-2</v>
      </c>
      <c r="AN77" s="1252">
        <f>resb!BB63</f>
        <v>1.4527999999999999E-2</v>
      </c>
      <c r="AO77" s="1252">
        <f>resa!BC63</f>
        <v>2.1999999999999999E-2</v>
      </c>
      <c r="AP77" s="1252">
        <f>resb!BC63</f>
        <v>2.1999999999999999E-2</v>
      </c>
      <c r="AQ77" s="1252">
        <f>resa!F63</f>
        <v>57.357067999999998</v>
      </c>
      <c r="AR77" s="1252">
        <f>resb!F63</f>
        <v>57.357067999999998</v>
      </c>
      <c r="AS77" s="1252">
        <f>resa!BN63</f>
        <v>217.518394</v>
      </c>
      <c r="AT77" s="1252">
        <f>resb!BN63</f>
        <v>217.518394</v>
      </c>
      <c r="AU77" s="1259">
        <f>resa!AN63</f>
        <v>0.37710900000000003</v>
      </c>
      <c r="AV77" s="1259">
        <f>resb!AN63</f>
        <v>0.37710900000000003</v>
      </c>
      <c r="AW77" s="1259">
        <f>resa!AO63</f>
        <v>0.24995600000000001</v>
      </c>
      <c r="AX77" s="1259">
        <f>resb!AO63</f>
        <v>0.24995600000000001</v>
      </c>
      <c r="AY77" s="1259">
        <f>resa!P63</f>
        <v>0.53859199999999996</v>
      </c>
      <c r="AZ77" s="1259">
        <f>resb!P63</f>
        <v>0.53859199999999996</v>
      </c>
      <c r="BA77" s="1259">
        <f>resa!R63</f>
        <v>0.82918800000000004</v>
      </c>
      <c r="BB77" s="1259">
        <f>resb!R63</f>
        <v>0.82918800000000004</v>
      </c>
      <c r="BC77" s="1259">
        <f>resa!AK63</f>
        <v>6.3900000000000003E-4</v>
      </c>
      <c r="BD77" s="1259">
        <f>resb!AK63</f>
        <v>6.3900000000000003E-4</v>
      </c>
      <c r="BE77" s="1260">
        <f>resa!BA63</f>
        <v>1067.1774419999999</v>
      </c>
      <c r="BF77" s="1260">
        <f>resb!BA63</f>
        <v>1067.1773209999999</v>
      </c>
      <c r="BG77" s="1259">
        <f>resa!AL63</f>
        <v>0.17102999999999999</v>
      </c>
      <c r="BH77" s="1259">
        <f>resb!AL63</f>
        <v>0.17102999999999999</v>
      </c>
      <c r="BI77" s="1259">
        <f>resa!AM63</f>
        <v>0.17091999999999999</v>
      </c>
      <c r="BJ77" s="1259">
        <f>resb!AM63</f>
        <v>0.17091999999999999</v>
      </c>
      <c r="BK77" s="1260">
        <f>resa!W63</f>
        <v>728.52298599999995</v>
      </c>
      <c r="BL77" s="1260">
        <f>resb!W63</f>
        <v>728.52298599999995</v>
      </c>
      <c r="BM77" s="1260">
        <f>resa!S63</f>
        <v>1</v>
      </c>
      <c r="BN77" s="1260">
        <f>resb!S63</f>
        <v>1</v>
      </c>
      <c r="BO77" s="1260">
        <f>resa!CO63</f>
        <v>336.24433199999999</v>
      </c>
      <c r="BP77" s="1260">
        <f>resb!CO63</f>
        <v>336.24426299999999</v>
      </c>
      <c r="BQ77" s="1260">
        <f>resa!CP63</f>
        <v>835.037374</v>
      </c>
      <c r="BR77" s="1260">
        <f>resb!CP63</f>
        <v>835.03725499999996</v>
      </c>
      <c r="BS77" s="1260">
        <f>resa!AX63</f>
        <v>69.172608999999994</v>
      </c>
      <c r="BT77" s="1260">
        <f>resb!AX63</f>
        <v>69.172608999999994</v>
      </c>
      <c r="BU77" s="1260" t="str">
        <f>resa!CV63</f>
        <v>X</v>
      </c>
      <c r="BV77" s="1260" t="str">
        <f>resb!CV63</f>
        <v>X</v>
      </c>
      <c r="BW77" s="1260">
        <f>resa!CW63</f>
        <v>1850.325992</v>
      </c>
      <c r="BX77" s="1260">
        <f>resb!CW63</f>
        <v>1850.325871</v>
      </c>
      <c r="BY77" s="1260">
        <f>resa!AX63</f>
        <v>69.172608999999994</v>
      </c>
      <c r="BZ77" s="1260">
        <f>resb!AX63</f>
        <v>69.172608999999994</v>
      </c>
      <c r="CA77" s="1252">
        <f>resa!AU63</f>
        <v>0.122266</v>
      </c>
      <c r="CB77" s="1252">
        <f>resb!AU63</f>
        <v>0.122266</v>
      </c>
      <c r="CC77" s="1252">
        <f>resa!AY63</f>
        <v>7.0292089999999998</v>
      </c>
      <c r="CD77" s="1252">
        <f>resb!AY63</f>
        <v>7.0292089999999998</v>
      </c>
      <c r="CE77" s="1260">
        <f>resa!AX63</f>
        <v>69.172608999999994</v>
      </c>
      <c r="CF77" s="1260">
        <f>resb!AX63</f>
        <v>69.172608999999994</v>
      </c>
      <c r="CG77" s="1252">
        <f>resa!CB63</f>
        <v>39.051163000000003</v>
      </c>
      <c r="CH77" s="1257">
        <f>resb!CB63</f>
        <v>39.051163000000003</v>
      </c>
      <c r="CI77" s="1252">
        <f>resa!BX63</f>
        <v>3.8888210000000001</v>
      </c>
      <c r="CJ77" s="1257">
        <f>resb!BX63</f>
        <v>3.8888210000000001</v>
      </c>
      <c r="CK77" s="1252">
        <f t="shared" si="3"/>
        <v>26.57286586444944</v>
      </c>
      <c r="CL77" s="1252">
        <f t="shared" si="4"/>
        <v>26.57286586444944</v>
      </c>
      <c r="CM77" s="1252">
        <f>resa!CS63</f>
        <v>13.095912</v>
      </c>
      <c r="CN77" s="1257">
        <f>resb!CS63</f>
        <v>13.095912</v>
      </c>
      <c r="CO77" s="1257">
        <f>resa!CT63</f>
        <v>109.27962100000001</v>
      </c>
      <c r="CP77" s="1257">
        <f>resb!CT63</f>
        <v>109.27962100000001</v>
      </c>
      <c r="CQ77" s="1261">
        <f>resa!DD63</f>
        <v>60.829858999999999</v>
      </c>
      <c r="CR77" s="1261">
        <f>resb!DD63</f>
        <v>60.829858999999999</v>
      </c>
      <c r="CS77" s="1261">
        <f>resa!DG63</f>
        <v>75.632159000000001</v>
      </c>
      <c r="CT77" s="1261">
        <f>resb!DG63</f>
        <v>75.632159000000001</v>
      </c>
      <c r="CU77" s="1261">
        <f>resa!DJ63</f>
        <v>244.256406</v>
      </c>
      <c r="CV77" s="1261">
        <f>resb!DJ63</f>
        <v>244.256406</v>
      </c>
      <c r="CW77" s="1261">
        <f>resa!BR63</f>
        <v>212.10634300000001</v>
      </c>
      <c r="CX77" s="1261">
        <f>resb!BR63</f>
        <v>212.10634300000001</v>
      </c>
      <c r="CY77" s="1261">
        <f>resa!BL63</f>
        <v>53.465242000000003</v>
      </c>
      <c r="CZ77" s="1261">
        <f>resb!BL63</f>
        <v>53.465242000000003</v>
      </c>
      <c r="DA77" s="1261">
        <f>resa!EF63</f>
        <v>6.67</v>
      </c>
      <c r="DB77" s="1261">
        <f>resb!EF63</f>
        <v>6.67</v>
      </c>
      <c r="DC77" s="1246"/>
      <c r="DD77" s="1246"/>
      <c r="DE77" s="1246"/>
      <c r="DF77" s="1246"/>
      <c r="DG77" s="1246"/>
      <c r="DH77" s="1246"/>
      <c r="DI77" s="1246"/>
      <c r="DJ77" s="1246"/>
      <c r="DK77" s="1246"/>
      <c r="DL77" s="1246"/>
      <c r="DM77" s="1246"/>
      <c r="DN77" s="1246"/>
      <c r="DV77" s="613"/>
      <c r="DW77" s="613"/>
      <c r="FS77" s="68"/>
      <c r="FT77" s="68"/>
      <c r="IA77"/>
      <c r="IB77"/>
    </row>
    <row r="78" spans="6:236" ht="17.100000000000001" customHeight="1" x14ac:dyDescent="0.25">
      <c r="F78" s="61"/>
      <c r="G78" s="71"/>
      <c r="H78" s="71"/>
      <c r="I78" s="71"/>
      <c r="J78" s="61"/>
      <c r="K78" s="61"/>
      <c r="P78" s="73"/>
      <c r="Q78" s="73"/>
      <c r="R78" s="612"/>
      <c r="Y78" s="1246"/>
      <c r="Z78" s="1252">
        <v>60</v>
      </c>
      <c r="AA78" s="1258" t="str">
        <f t="shared" si="0"/>
        <v>D</v>
      </c>
      <c r="AB78" s="1138">
        <f>resa!B64</f>
        <v>12</v>
      </c>
      <c r="AC78" s="1252">
        <f>resa!I64</f>
        <v>2.7102999999999999E-2</v>
      </c>
      <c r="AD78" s="1252">
        <f>resb!I64</f>
        <v>2.7102999999999999E-2</v>
      </c>
      <c r="AE78" s="1252">
        <f>resa!D64</f>
        <v>78.720174</v>
      </c>
      <c r="AF78" s="1252">
        <f>resb!D64</f>
        <v>78.720174</v>
      </c>
      <c r="AG78" s="1252">
        <f>resa!E64</f>
        <v>1931.2196610000001</v>
      </c>
      <c r="AH78" s="1252">
        <f>resb!E64</f>
        <v>1931.2196610000001</v>
      </c>
      <c r="AI78" s="1252">
        <f>resa!BO64</f>
        <v>534.52231500000005</v>
      </c>
      <c r="AJ78" s="1252">
        <f>resb!BO64</f>
        <v>534.52231500000005</v>
      </c>
      <c r="AK78" s="1252">
        <f>resa!BP64</f>
        <v>455.80214100000001</v>
      </c>
      <c r="AL78" s="1252">
        <f>resb!BP64</f>
        <v>455.80214100000001</v>
      </c>
      <c r="AM78" s="1252">
        <f>resa!BB64</f>
        <v>1.4432E-2</v>
      </c>
      <c r="AN78" s="1252">
        <f>resb!BB64</f>
        <v>1.4432E-2</v>
      </c>
      <c r="AO78" s="1252">
        <f>resa!BC64</f>
        <v>1.2520999999999999E-2</v>
      </c>
      <c r="AP78" s="1252">
        <f>resb!BC64</f>
        <v>1.2520999999999999E-2</v>
      </c>
      <c r="AQ78" s="1252">
        <f>resa!F64</f>
        <v>63.484197000000002</v>
      </c>
      <c r="AR78" s="1252">
        <f>resb!F64</f>
        <v>63.484197000000002</v>
      </c>
      <c r="AS78" s="1252">
        <f>resa!BN64</f>
        <v>202.78969000000001</v>
      </c>
      <c r="AT78" s="1252">
        <f>resb!BN64</f>
        <v>202.78969000000001</v>
      </c>
      <c r="AU78" s="1259">
        <f>resa!AN64</f>
        <v>0.36758999999999997</v>
      </c>
      <c r="AV78" s="1259">
        <f>resb!AN64</f>
        <v>0.36758999999999997</v>
      </c>
      <c r="AW78" s="1259">
        <f>resa!AO64</f>
        <v>0.24974099999999999</v>
      </c>
      <c r="AX78" s="1259">
        <f>resb!AO64</f>
        <v>0.24974099999999999</v>
      </c>
      <c r="AY78" s="1259">
        <f>resa!P64</f>
        <v>0.53347599999999995</v>
      </c>
      <c r="AZ78" s="1259">
        <f>resb!P64</f>
        <v>0.53347599999999995</v>
      </c>
      <c r="BA78" s="1259">
        <f>resa!R64</f>
        <v>0.84973900000000002</v>
      </c>
      <c r="BB78" s="1259">
        <f>resb!R64</f>
        <v>0.84973900000000002</v>
      </c>
      <c r="BC78" s="1259">
        <f>resa!AK64</f>
        <v>4.6299999999999998E-4</v>
      </c>
      <c r="BD78" s="1259">
        <f>resb!AK64</f>
        <v>4.6299999999999998E-4</v>
      </c>
      <c r="BE78" s="1260">
        <f>resa!BA64</f>
        <v>1133.544574</v>
      </c>
      <c r="BF78" s="1260">
        <f>resb!BA64</f>
        <v>1133.5444419999999</v>
      </c>
      <c r="BG78" s="1259">
        <f>resa!AL64</f>
        <v>0.18984999999999999</v>
      </c>
      <c r="BH78" s="1259">
        <f>resb!AL64</f>
        <v>0.18984999999999999</v>
      </c>
      <c r="BI78" s="1259">
        <f>resa!AM64</f>
        <v>0.18976199999999999</v>
      </c>
      <c r="BJ78" s="1259">
        <f>resb!AM64</f>
        <v>0.18976199999999999</v>
      </c>
      <c r="BK78" s="1260">
        <f>resa!W64</f>
        <v>702.20629099999996</v>
      </c>
      <c r="BL78" s="1260">
        <f>resb!W64</f>
        <v>702.20629099999996</v>
      </c>
      <c r="BM78" s="1260">
        <f>resa!S64</f>
        <v>1</v>
      </c>
      <c r="BN78" s="1260">
        <f>resb!S64</f>
        <v>1</v>
      </c>
      <c r="BO78" s="1260">
        <f>resa!CO64</f>
        <v>428.71640200000002</v>
      </c>
      <c r="BP78" s="1260">
        <f>resb!CO64</f>
        <v>428.71631400000001</v>
      </c>
      <c r="BQ78" s="1260">
        <f>resa!CP64</f>
        <v>790.00267699999995</v>
      </c>
      <c r="BR78" s="1260">
        <f>resb!CP64</f>
        <v>790.00255700000002</v>
      </c>
      <c r="BS78" s="1260">
        <f>resa!AX64</f>
        <v>74.710227000000003</v>
      </c>
      <c r="BT78" s="1260">
        <f>resb!AX64</f>
        <v>74.710227000000003</v>
      </c>
      <c r="BU78" s="1260" t="str">
        <f>resa!CV64</f>
        <v>X</v>
      </c>
      <c r="BV78" s="1260" t="str">
        <f>resb!CV64</f>
        <v>X</v>
      </c>
      <c r="BW78" s="1260">
        <f>resa!CW64</f>
        <v>1914.810692</v>
      </c>
      <c r="BX78" s="1260">
        <f>resb!CW64</f>
        <v>1914.8105599999999</v>
      </c>
      <c r="BY78" s="1260">
        <f>resa!AX64</f>
        <v>74.710227000000003</v>
      </c>
      <c r="BZ78" s="1260">
        <f>resb!AX64</f>
        <v>74.710227000000003</v>
      </c>
      <c r="CA78" s="1252">
        <f>resa!AU64</f>
        <v>0.11022700000000001</v>
      </c>
      <c r="CB78" s="1252">
        <f>resb!AU64</f>
        <v>0.11022700000000001</v>
      </c>
      <c r="CC78" s="1252">
        <f>resa!AY64</f>
        <v>7.5211949999999996</v>
      </c>
      <c r="CD78" s="1252">
        <f>resb!AY64</f>
        <v>7.5211949999999996</v>
      </c>
      <c r="CE78" s="1260">
        <f>resa!AX64</f>
        <v>74.710227000000003</v>
      </c>
      <c r="CF78" s="1260">
        <f>resb!AX64</f>
        <v>74.710227000000003</v>
      </c>
      <c r="CG78" s="1252">
        <f>resa!CB64</f>
        <v>41.784418000000002</v>
      </c>
      <c r="CH78" s="1257">
        <f>resb!CB64</f>
        <v>41.784418000000002</v>
      </c>
      <c r="CI78" s="1252">
        <f>resa!BX64</f>
        <v>4.0968859999999996</v>
      </c>
      <c r="CJ78" s="1257">
        <f>resb!BX64</f>
        <v>4.0968859999999996</v>
      </c>
      <c r="CK78" s="1252">
        <f t="shared" si="3"/>
        <v>23.617675246428902</v>
      </c>
      <c r="CL78" s="1252">
        <f t="shared" si="4"/>
        <v>23.617675246428902</v>
      </c>
      <c r="CM78" s="1252">
        <f>resa!CS64</f>
        <v>13.363412</v>
      </c>
      <c r="CN78" s="1257">
        <f>resb!CS64</f>
        <v>13.363412</v>
      </c>
      <c r="CO78" s="1257">
        <f>resa!CT64</f>
        <v>114.69672</v>
      </c>
      <c r="CP78" s="1257">
        <f>resb!CT64</f>
        <v>114.69672</v>
      </c>
      <c r="CQ78" s="1261">
        <f>resa!DD64</f>
        <v>60.81156</v>
      </c>
      <c r="CR78" s="1261">
        <f>resb!DD64</f>
        <v>60.81156</v>
      </c>
      <c r="CS78" s="1261">
        <f>resa!DG64</f>
        <v>77.415211999999997</v>
      </c>
      <c r="CT78" s="1261">
        <f>resb!DG64</f>
        <v>77.415211999999997</v>
      </c>
      <c r="CU78" s="1261">
        <f>resa!DJ64</f>
        <v>246.15554599999999</v>
      </c>
      <c r="CV78" s="1261">
        <f>resb!DJ64</f>
        <v>246.15554599999999</v>
      </c>
      <c r="CW78" s="1261">
        <f>resa!BR64</f>
        <v>218.78898899999999</v>
      </c>
      <c r="CX78" s="1261">
        <f>resb!BR64</f>
        <v>218.78898899999999</v>
      </c>
      <c r="CY78" s="1261">
        <f>resa!BL64</f>
        <v>54.480412000000001</v>
      </c>
      <c r="CZ78" s="1261">
        <f>resb!BL64</f>
        <v>54.480412000000001</v>
      </c>
      <c r="DA78" s="1261">
        <f>resa!EF64</f>
        <v>7.7859999999999996</v>
      </c>
      <c r="DB78" s="1261">
        <f>resb!EF64</f>
        <v>7.7859999999999996</v>
      </c>
      <c r="DC78" s="1246"/>
      <c r="DD78" s="1246"/>
      <c r="DE78" s="1246"/>
      <c r="DF78" s="1246"/>
      <c r="DG78" s="1246"/>
      <c r="DH78" s="1246"/>
      <c r="DI78" s="1246"/>
      <c r="DJ78" s="1246"/>
      <c r="DK78" s="1246"/>
      <c r="DL78" s="1246"/>
      <c r="DM78" s="1246"/>
      <c r="DN78" s="1246"/>
      <c r="DV78" s="613"/>
      <c r="DW78" s="613"/>
      <c r="FS78" s="68"/>
      <c r="FT78" s="68"/>
      <c r="IA78"/>
      <c r="IB78"/>
    </row>
    <row r="79" spans="6:236" ht="17.100000000000001" customHeight="1" x14ac:dyDescent="0.25">
      <c r="F79" s="61"/>
      <c r="G79" s="71"/>
      <c r="H79" s="71"/>
      <c r="I79" s="71"/>
      <c r="J79" s="61"/>
      <c r="K79" s="61"/>
      <c r="P79" s="73"/>
      <c r="Q79" s="73"/>
      <c r="R79" s="612"/>
      <c r="Y79" s="1246"/>
      <c r="Z79" s="1252">
        <v>61</v>
      </c>
      <c r="AA79" s="1246"/>
      <c r="AB79" s="1263"/>
      <c r="AC79" s="1246"/>
      <c r="AD79" s="1246"/>
      <c r="AE79" s="1246"/>
      <c r="AF79" s="1246"/>
      <c r="AG79" s="1252" t="str">
        <f>resa!E65</f>
        <v>X</v>
      </c>
      <c r="AH79" s="1252" t="str">
        <f>resb!E65</f>
        <v>X</v>
      </c>
      <c r="AI79" s="1246"/>
      <c r="AJ79" s="1246"/>
      <c r="AK79" s="1246"/>
      <c r="AL79" s="1246"/>
      <c r="AM79" s="1246"/>
      <c r="AN79" s="1246"/>
      <c r="AO79" s="1246"/>
      <c r="AP79" s="1246"/>
      <c r="AQ79" s="1246"/>
      <c r="AR79" s="1246"/>
      <c r="AS79" s="1246"/>
      <c r="AT79" s="1246"/>
      <c r="AU79" s="1246"/>
      <c r="AV79" s="1246"/>
      <c r="AW79" s="1246"/>
      <c r="AX79" s="1246"/>
      <c r="AY79" s="1246"/>
      <c r="AZ79" s="1246"/>
      <c r="BA79" s="1246"/>
      <c r="BB79" s="1246"/>
      <c r="BC79" s="1246"/>
      <c r="BD79" s="1246"/>
      <c r="BE79" s="1246"/>
      <c r="BF79" s="1246"/>
      <c r="BG79" s="1246"/>
      <c r="BH79" s="1246"/>
      <c r="BI79" s="1246"/>
      <c r="BJ79" s="1246"/>
      <c r="BK79" s="1246"/>
      <c r="BL79" s="1246"/>
      <c r="BM79" s="1260" t="str">
        <f>resa!S65</f>
        <v>X</v>
      </c>
      <c r="BN79" s="1260" t="str">
        <f>resb!S65</f>
        <v>X</v>
      </c>
      <c r="BO79" s="1246"/>
      <c r="BP79" s="1246"/>
      <c r="BQ79" s="1246"/>
      <c r="BR79" s="1246"/>
      <c r="BS79" s="1246"/>
      <c r="BT79" s="1246"/>
      <c r="BU79" s="1246"/>
      <c r="BV79" s="1246"/>
      <c r="BW79" s="1246"/>
      <c r="BX79" s="1246"/>
      <c r="BY79" s="1246"/>
      <c r="BZ79" s="1246"/>
      <c r="CA79" s="1246"/>
      <c r="CB79" s="1246"/>
      <c r="CC79" s="1246"/>
      <c r="CD79" s="1246"/>
      <c r="CE79" s="1246"/>
      <c r="CF79" s="1246"/>
      <c r="CG79" s="1246"/>
      <c r="CH79" s="1246"/>
      <c r="CI79" s="1246"/>
      <c r="CJ79" s="1246"/>
      <c r="CK79" s="1246"/>
      <c r="CL79" s="1246"/>
      <c r="CM79" s="1246"/>
      <c r="CN79" s="1246"/>
      <c r="CO79" s="1246"/>
      <c r="CP79" s="1246"/>
      <c r="CQ79" s="1246"/>
      <c r="CR79" s="1246"/>
      <c r="CS79" s="1246"/>
      <c r="CT79" s="1246"/>
      <c r="CU79" s="1246"/>
      <c r="CV79" s="1246"/>
      <c r="CW79" s="1246"/>
      <c r="CX79" s="1246"/>
      <c r="CY79" s="1246"/>
      <c r="CZ79" s="1246"/>
      <c r="DA79" s="1246"/>
      <c r="DB79" s="1246"/>
      <c r="DC79" s="1246"/>
      <c r="DD79" s="1246"/>
      <c r="DE79" s="1246"/>
      <c r="DF79" s="1246"/>
      <c r="DG79" s="1246"/>
      <c r="DH79" s="1246"/>
      <c r="DI79" s="1246"/>
      <c r="DJ79" s="1246"/>
      <c r="DK79" s="1246"/>
      <c r="DL79" s="1246"/>
      <c r="DM79" s="1246"/>
      <c r="DN79" s="1246"/>
      <c r="DV79" s="613"/>
      <c r="DW79" s="613"/>
      <c r="FS79" s="68"/>
      <c r="FT79" s="68"/>
      <c r="IA79"/>
      <c r="IB79"/>
    </row>
    <row r="80" spans="6:236" ht="17.100000000000001" customHeight="1" x14ac:dyDescent="0.25">
      <c r="F80" s="61"/>
      <c r="G80" s="71"/>
      <c r="H80" s="71"/>
      <c r="I80" s="71"/>
      <c r="J80" s="61"/>
      <c r="K80" s="61"/>
      <c r="P80" s="73"/>
      <c r="Q80" s="73"/>
      <c r="R80" s="612"/>
      <c r="Y80" s="1246"/>
      <c r="Z80" s="1252">
        <v>62</v>
      </c>
      <c r="AA80" s="1246"/>
      <c r="AB80" s="1263"/>
      <c r="AC80" s="1246"/>
      <c r="AD80" s="1246"/>
      <c r="AE80" s="1246"/>
      <c r="AF80" s="1246"/>
      <c r="AG80" s="1252" t="str">
        <f>resa!E66</f>
        <v>X</v>
      </c>
      <c r="AH80" s="1252" t="str">
        <f>resb!E66</f>
        <v>X</v>
      </c>
      <c r="AI80" s="1246"/>
      <c r="AJ80" s="1246"/>
      <c r="AK80" s="1246"/>
      <c r="AL80" s="1246"/>
      <c r="AM80" s="1246"/>
      <c r="AN80" s="1246"/>
      <c r="AO80" s="1246"/>
      <c r="AP80" s="1246"/>
      <c r="AQ80" s="1246"/>
      <c r="AR80" s="1246"/>
      <c r="AS80" s="1246"/>
      <c r="AT80" s="1246"/>
      <c r="AU80" s="1246"/>
      <c r="AV80" s="1246"/>
      <c r="AW80" s="1246"/>
      <c r="AX80" s="1246"/>
      <c r="AY80" s="1246"/>
      <c r="AZ80" s="1246"/>
      <c r="BA80" s="1246"/>
      <c r="BB80" s="1246"/>
      <c r="BC80" s="1246"/>
      <c r="BD80" s="1246"/>
      <c r="BE80" s="1246"/>
      <c r="BF80" s="1246"/>
      <c r="BG80" s="1246"/>
      <c r="BH80" s="1246"/>
      <c r="BI80" s="1246"/>
      <c r="BJ80" s="1246"/>
      <c r="BK80" s="1246"/>
      <c r="BL80" s="1246"/>
      <c r="BM80" s="1260" t="str">
        <f>resa!S66</f>
        <v>X</v>
      </c>
      <c r="BN80" s="1260" t="str">
        <f>resb!S66</f>
        <v>X</v>
      </c>
      <c r="BO80" s="1246"/>
      <c r="BP80" s="1246"/>
      <c r="BQ80" s="1246"/>
      <c r="BR80" s="1246"/>
      <c r="BS80" s="1246"/>
      <c r="BT80" s="1246"/>
      <c r="BU80" s="1246"/>
      <c r="BV80" s="1246"/>
      <c r="BW80" s="1246"/>
      <c r="BX80" s="1246"/>
      <c r="BY80" s="1246"/>
      <c r="BZ80" s="1246"/>
      <c r="CA80" s="1246"/>
      <c r="CB80" s="1246"/>
      <c r="CC80" s="1246"/>
      <c r="CD80" s="1246"/>
      <c r="CE80" s="1246"/>
      <c r="CF80" s="1246"/>
      <c r="CG80" s="1246"/>
      <c r="CH80" s="1246"/>
      <c r="CI80" s="1246"/>
      <c r="CJ80" s="1246"/>
      <c r="CK80" s="1246"/>
      <c r="CL80" s="1246"/>
      <c r="CM80" s="1246"/>
      <c r="CN80" s="1246"/>
      <c r="CO80" s="1246"/>
      <c r="CP80" s="1246"/>
      <c r="CQ80" s="1246"/>
      <c r="CR80" s="1246"/>
      <c r="CS80" s="1246"/>
      <c r="CT80" s="1246"/>
      <c r="CU80" s="1246"/>
      <c r="CV80" s="1246"/>
      <c r="CW80" s="1246"/>
      <c r="CX80" s="1246"/>
      <c r="CY80" s="1246"/>
      <c r="CZ80" s="1246"/>
      <c r="DA80" s="1246"/>
      <c r="DB80" s="1246"/>
      <c r="DC80" s="1246"/>
      <c r="DD80" s="1246"/>
      <c r="DE80" s="1246"/>
      <c r="DF80" s="1246"/>
      <c r="DG80" s="1246"/>
      <c r="DH80" s="1246"/>
      <c r="DI80" s="1246"/>
      <c r="DJ80" s="1246"/>
      <c r="DK80" s="1246"/>
      <c r="DL80" s="1246"/>
      <c r="DM80" s="1246"/>
      <c r="DN80" s="1246"/>
      <c r="DV80" s="613"/>
      <c r="DW80" s="613"/>
      <c r="FS80" s="68"/>
      <c r="FT80" s="68"/>
      <c r="IA80"/>
      <c r="IB80"/>
    </row>
    <row r="81" spans="6:236" ht="17.100000000000001" customHeight="1" x14ac:dyDescent="0.25">
      <c r="F81" s="61"/>
      <c r="G81" s="71"/>
      <c r="H81" s="71"/>
      <c r="I81" s="71"/>
      <c r="J81" s="61"/>
      <c r="K81" s="61"/>
      <c r="P81" s="73"/>
      <c r="Q81" s="73"/>
      <c r="R81" s="612"/>
      <c r="Y81" s="1246"/>
      <c r="Z81" s="1252">
        <v>63</v>
      </c>
      <c r="AA81" s="1246"/>
      <c r="AB81" s="1263"/>
      <c r="AC81" s="1246"/>
      <c r="AD81" s="1246"/>
      <c r="AE81" s="1246"/>
      <c r="AF81" s="1246"/>
      <c r="AG81" s="1252" t="str">
        <f>resa!E67</f>
        <v>X</v>
      </c>
      <c r="AH81" s="1252" t="str">
        <f>resb!E67</f>
        <v>X</v>
      </c>
      <c r="AI81" s="1246"/>
      <c r="AJ81" s="1246"/>
      <c r="AK81" s="1246"/>
      <c r="AL81" s="1246"/>
      <c r="AM81" s="1246"/>
      <c r="AN81" s="1246"/>
      <c r="AO81" s="1246"/>
      <c r="AP81" s="1246"/>
      <c r="AQ81" s="1246"/>
      <c r="AR81" s="1246"/>
      <c r="AS81" s="1246"/>
      <c r="AT81" s="1246"/>
      <c r="AU81" s="1246"/>
      <c r="AV81" s="1246"/>
      <c r="AW81" s="1246"/>
      <c r="AX81" s="1246"/>
      <c r="AY81" s="1246"/>
      <c r="AZ81" s="1246"/>
      <c r="BA81" s="1246"/>
      <c r="BB81" s="1246"/>
      <c r="BC81" s="1246"/>
      <c r="BD81" s="1246"/>
      <c r="BE81" s="1246"/>
      <c r="BF81" s="1246"/>
      <c r="BG81" s="1246"/>
      <c r="BH81" s="1246"/>
      <c r="BI81" s="1246"/>
      <c r="BJ81" s="1246"/>
      <c r="BK81" s="1246"/>
      <c r="BL81" s="1246"/>
      <c r="BM81" s="1260" t="str">
        <f>resa!S67</f>
        <v>X</v>
      </c>
      <c r="BN81" s="1260" t="str">
        <f>resb!S67</f>
        <v>X</v>
      </c>
      <c r="BO81" s="1246"/>
      <c r="BP81" s="1246"/>
      <c r="BQ81" s="1246"/>
      <c r="BR81" s="1246"/>
      <c r="BS81" s="1246"/>
      <c r="BT81" s="1246"/>
      <c r="BU81" s="1246"/>
      <c r="BV81" s="1246"/>
      <c r="BW81" s="1246"/>
      <c r="BX81" s="1246"/>
      <c r="BY81" s="1246"/>
      <c r="BZ81" s="1246"/>
      <c r="CA81" s="1246"/>
      <c r="CB81" s="1246"/>
      <c r="CC81" s="1246"/>
      <c r="CD81" s="1246"/>
      <c r="CE81" s="1246"/>
      <c r="CF81" s="1246"/>
      <c r="CG81" s="1246"/>
      <c r="CH81" s="1246"/>
      <c r="CI81" s="1246"/>
      <c r="CJ81" s="1246"/>
      <c r="CK81" s="1246"/>
      <c r="CL81" s="1246"/>
      <c r="CM81" s="1246"/>
      <c r="CN81" s="1246"/>
      <c r="CO81" s="1246"/>
      <c r="CP81" s="1246"/>
      <c r="CQ81" s="1246"/>
      <c r="CR81" s="1246"/>
      <c r="CS81" s="1246"/>
      <c r="CT81" s="1246"/>
      <c r="CU81" s="1246"/>
      <c r="CV81" s="1246"/>
      <c r="CW81" s="1246"/>
      <c r="CX81" s="1246"/>
      <c r="CY81" s="1246"/>
      <c r="CZ81" s="1246"/>
      <c r="DA81" s="1246"/>
      <c r="DB81" s="1246"/>
      <c r="DC81" s="1246"/>
      <c r="DD81" s="1246"/>
      <c r="DE81" s="1246"/>
      <c r="DF81" s="1246"/>
      <c r="DG81" s="1246"/>
      <c r="DH81" s="1246"/>
      <c r="DI81" s="1246"/>
      <c r="DJ81" s="1246"/>
      <c r="DK81" s="1246"/>
      <c r="DL81" s="1246"/>
      <c r="DM81" s="1246"/>
      <c r="DN81" s="1246"/>
      <c r="DV81" s="613"/>
      <c r="DW81" s="613"/>
      <c r="FS81" s="68"/>
      <c r="FT81" s="68"/>
      <c r="IA81"/>
      <c r="IB81"/>
    </row>
    <row r="82" spans="6:236" ht="17.100000000000001" customHeight="1" x14ac:dyDescent="0.25">
      <c r="F82" s="61"/>
      <c r="G82" s="71"/>
      <c r="H82" s="71"/>
      <c r="I82" s="71"/>
      <c r="J82" s="61"/>
      <c r="K82" s="61"/>
      <c r="P82" s="73"/>
      <c r="Q82" s="73"/>
      <c r="R82" s="612"/>
      <c r="Y82" s="1246"/>
      <c r="Z82" s="1252">
        <v>64</v>
      </c>
      <c r="AA82" s="1246"/>
      <c r="AB82" s="1263"/>
      <c r="AC82" s="1246"/>
      <c r="AD82" s="1246"/>
      <c r="AE82" s="1246"/>
      <c r="AF82" s="1246"/>
      <c r="AG82" s="1252" t="str">
        <f>resa!E68</f>
        <v>X</v>
      </c>
      <c r="AH82" s="1252" t="str">
        <f>resb!E68</f>
        <v>X</v>
      </c>
      <c r="AI82" s="1246"/>
      <c r="AJ82" s="1246"/>
      <c r="AK82" s="1246"/>
      <c r="AL82" s="1246"/>
      <c r="AM82" s="1246"/>
      <c r="AN82" s="1246"/>
      <c r="AO82" s="1246"/>
      <c r="AP82" s="1246"/>
      <c r="AQ82" s="1246"/>
      <c r="AR82" s="1246"/>
      <c r="AS82" s="1246"/>
      <c r="AT82" s="1246"/>
      <c r="AU82" s="1246"/>
      <c r="AV82" s="1246"/>
      <c r="AW82" s="1246"/>
      <c r="AX82" s="1246"/>
      <c r="AY82" s="1246"/>
      <c r="AZ82" s="1246"/>
      <c r="BA82" s="1246"/>
      <c r="BB82" s="1246"/>
      <c r="BC82" s="1246"/>
      <c r="BD82" s="1246"/>
      <c r="BE82" s="1246"/>
      <c r="BF82" s="1246"/>
      <c r="BG82" s="1246"/>
      <c r="BH82" s="1246"/>
      <c r="BI82" s="1246"/>
      <c r="BJ82" s="1246"/>
      <c r="BK82" s="1246"/>
      <c r="BL82" s="1246"/>
      <c r="BM82" s="1260" t="str">
        <f>resa!S68</f>
        <v>X</v>
      </c>
      <c r="BN82" s="1260" t="str">
        <f>resb!S68</f>
        <v>X</v>
      </c>
      <c r="BO82" s="1246"/>
      <c r="BP82" s="1246"/>
      <c r="BQ82" s="1246"/>
      <c r="BR82" s="1246"/>
      <c r="BS82" s="1246"/>
      <c r="BT82" s="1246"/>
      <c r="BU82" s="1246"/>
      <c r="BV82" s="1246"/>
      <c r="BW82" s="1246"/>
      <c r="BX82" s="1246"/>
      <c r="BY82" s="1246"/>
      <c r="BZ82" s="1246"/>
      <c r="CA82" s="1246"/>
      <c r="CB82" s="1246"/>
      <c r="CC82" s="1246"/>
      <c r="CD82" s="1246"/>
      <c r="CE82" s="1246"/>
      <c r="CF82" s="1246"/>
      <c r="CG82" s="1246"/>
      <c r="CH82" s="1246"/>
      <c r="CI82" s="1246"/>
      <c r="CJ82" s="1246"/>
      <c r="CK82" s="1246"/>
      <c r="CL82" s="1246"/>
      <c r="CM82" s="1246"/>
      <c r="CN82" s="1246"/>
      <c r="CO82" s="1246"/>
      <c r="CP82" s="1246"/>
      <c r="CQ82" s="1246"/>
      <c r="CR82" s="1246"/>
      <c r="CS82" s="1246"/>
      <c r="CT82" s="1246"/>
      <c r="CU82" s="1246"/>
      <c r="CV82" s="1246"/>
      <c r="CW82" s="1246"/>
      <c r="CX82" s="1246"/>
      <c r="CY82" s="1246"/>
      <c r="CZ82" s="1246"/>
      <c r="DA82" s="1246"/>
      <c r="DB82" s="1246"/>
      <c r="DC82" s="1246"/>
      <c r="DD82" s="1246"/>
      <c r="DE82" s="1246"/>
      <c r="DF82" s="1246"/>
      <c r="DG82" s="1246"/>
      <c r="DH82" s="1246"/>
      <c r="DI82" s="1246"/>
      <c r="DJ82" s="1246"/>
      <c r="DK82" s="1246"/>
      <c r="DL82" s="1246"/>
      <c r="DM82" s="1246"/>
      <c r="DN82" s="1246"/>
      <c r="DV82" s="613"/>
      <c r="DW82" s="613"/>
      <c r="FS82" s="68"/>
      <c r="FT82" s="68"/>
      <c r="IA82"/>
      <c r="IB82"/>
    </row>
    <row r="83" spans="6:236" ht="17.100000000000001" customHeight="1" x14ac:dyDescent="0.25">
      <c r="F83" s="61"/>
      <c r="G83" s="71"/>
      <c r="H83" s="71"/>
      <c r="I83" s="71"/>
      <c r="J83" s="61"/>
      <c r="K83" s="61"/>
      <c r="P83" s="73"/>
      <c r="Q83" s="73"/>
      <c r="R83" s="612"/>
      <c r="Y83" s="1246"/>
      <c r="Z83" s="1252">
        <v>65</v>
      </c>
      <c r="AA83" s="1246"/>
      <c r="AB83" s="1263"/>
      <c r="AC83" s="1246"/>
      <c r="AD83" s="1246"/>
      <c r="AE83" s="1246"/>
      <c r="AF83" s="1246"/>
      <c r="AG83" s="1252" t="str">
        <f>resa!E69</f>
        <v>X</v>
      </c>
      <c r="AH83" s="1252" t="str">
        <f>resb!E69</f>
        <v>X</v>
      </c>
      <c r="AI83" s="1246"/>
      <c r="AJ83" s="1246"/>
      <c r="AK83" s="1246"/>
      <c r="AL83" s="1246"/>
      <c r="AM83" s="1246"/>
      <c r="AN83" s="1246"/>
      <c r="AO83" s="1246"/>
      <c r="AP83" s="1246"/>
      <c r="AQ83" s="1246"/>
      <c r="AR83" s="1246"/>
      <c r="AS83" s="1246"/>
      <c r="AT83" s="1246"/>
      <c r="AU83" s="1246"/>
      <c r="AV83" s="1246"/>
      <c r="AW83" s="1246"/>
      <c r="AX83" s="1246"/>
      <c r="AY83" s="1246"/>
      <c r="AZ83" s="1246"/>
      <c r="BA83" s="1246"/>
      <c r="BB83" s="1246"/>
      <c r="BC83" s="1246"/>
      <c r="BD83" s="1246"/>
      <c r="BE83" s="1246"/>
      <c r="BF83" s="1246"/>
      <c r="BG83" s="1246"/>
      <c r="BH83" s="1246"/>
      <c r="BI83" s="1246"/>
      <c r="BJ83" s="1246"/>
      <c r="BK83" s="1246"/>
      <c r="BL83" s="1246"/>
      <c r="BM83" s="1260" t="str">
        <f>resa!S69</f>
        <v>X</v>
      </c>
      <c r="BN83" s="1260" t="str">
        <f>resb!S69</f>
        <v>X</v>
      </c>
      <c r="BO83" s="1246"/>
      <c r="BP83" s="1246"/>
      <c r="BQ83" s="1246"/>
      <c r="BR83" s="1246"/>
      <c r="BS83" s="1246"/>
      <c r="BT83" s="1246"/>
      <c r="BU83" s="1246"/>
      <c r="BV83" s="1246"/>
      <c r="BW83" s="1246"/>
      <c r="BX83" s="1246"/>
      <c r="BY83" s="1246"/>
      <c r="BZ83" s="1246"/>
      <c r="CA83" s="1246"/>
      <c r="CB83" s="1246"/>
      <c r="CC83" s="1246"/>
      <c r="CD83" s="1246"/>
      <c r="CE83" s="1246"/>
      <c r="CF83" s="1246"/>
      <c r="CG83" s="1246"/>
      <c r="CH83" s="1246"/>
      <c r="CI83" s="1246"/>
      <c r="CJ83" s="1246"/>
      <c r="CK83" s="1246"/>
      <c r="CL83" s="1246"/>
      <c r="CM83" s="1246"/>
      <c r="CN83" s="1246"/>
      <c r="CO83" s="1246"/>
      <c r="CP83" s="1246"/>
      <c r="CQ83" s="1246"/>
      <c r="CR83" s="1246"/>
      <c r="CS83" s="1246"/>
      <c r="CT83" s="1246"/>
      <c r="CU83" s="1246"/>
      <c r="CV83" s="1246"/>
      <c r="CW83" s="1246"/>
      <c r="CX83" s="1246"/>
      <c r="CY83" s="1246"/>
      <c r="CZ83" s="1246"/>
      <c r="DA83" s="1246"/>
      <c r="DB83" s="1246"/>
      <c r="DC83" s="1246"/>
      <c r="DD83" s="1246"/>
      <c r="DE83" s="1246"/>
      <c r="DF83" s="1246"/>
      <c r="DG83" s="1246"/>
      <c r="DH83" s="1246"/>
      <c r="DI83" s="1246"/>
      <c r="DJ83" s="1246"/>
      <c r="DK83" s="1246"/>
      <c r="DL83" s="1246"/>
      <c r="DM83" s="1246"/>
      <c r="DN83" s="1246"/>
      <c r="DV83" s="613"/>
      <c r="DW83" s="613"/>
      <c r="FS83" s="68"/>
      <c r="FT83" s="68"/>
      <c r="IA83"/>
      <c r="IB83"/>
    </row>
    <row r="84" spans="6:236" ht="17.100000000000001" customHeight="1" x14ac:dyDescent="0.25">
      <c r="F84" s="61"/>
      <c r="G84" s="71"/>
      <c r="H84" s="71"/>
      <c r="I84" s="71"/>
      <c r="J84" s="61"/>
      <c r="K84" s="61"/>
      <c r="P84" s="73"/>
      <c r="Q84" s="73"/>
      <c r="R84" s="612"/>
      <c r="Y84" s="1246"/>
      <c r="Z84" s="1252">
        <v>66</v>
      </c>
      <c r="AA84" s="1246"/>
      <c r="AB84" s="1263"/>
      <c r="AC84" s="1246"/>
      <c r="AD84" s="1246"/>
      <c r="AE84" s="1246"/>
      <c r="AF84" s="1246"/>
      <c r="AG84" s="1252" t="str">
        <f>resa!E70</f>
        <v>X</v>
      </c>
      <c r="AH84" s="1252" t="str">
        <f>resb!E70</f>
        <v>X</v>
      </c>
      <c r="AI84" s="1246"/>
      <c r="AJ84" s="1246"/>
      <c r="AK84" s="1246"/>
      <c r="AL84" s="1246"/>
      <c r="AM84" s="1246"/>
      <c r="AN84" s="1246"/>
      <c r="AO84" s="1246"/>
      <c r="AP84" s="1246"/>
      <c r="AQ84" s="1246"/>
      <c r="AR84" s="1246"/>
      <c r="AS84" s="1246"/>
      <c r="AT84" s="1246"/>
      <c r="AU84" s="1246"/>
      <c r="AV84" s="1246"/>
      <c r="AW84" s="1246"/>
      <c r="AX84" s="1246"/>
      <c r="AY84" s="1246"/>
      <c r="AZ84" s="1246"/>
      <c r="BA84" s="1246"/>
      <c r="BB84" s="1246"/>
      <c r="BC84" s="1246"/>
      <c r="BD84" s="1246"/>
      <c r="BE84" s="1246"/>
      <c r="BF84" s="1246"/>
      <c r="BG84" s="1246"/>
      <c r="BH84" s="1246"/>
      <c r="BI84" s="1246"/>
      <c r="BJ84" s="1246"/>
      <c r="BK84" s="1246"/>
      <c r="BL84" s="1246"/>
      <c r="BM84" s="1260" t="str">
        <f>resa!S70</f>
        <v>X</v>
      </c>
      <c r="BN84" s="1260" t="str">
        <f>resb!S70</f>
        <v>X</v>
      </c>
      <c r="BO84" s="1246"/>
      <c r="BP84" s="1246"/>
      <c r="BQ84" s="1246"/>
      <c r="BR84" s="1246"/>
      <c r="BS84" s="1246"/>
      <c r="BT84" s="1246"/>
      <c r="BU84" s="1246"/>
      <c r="BV84" s="1246"/>
      <c r="BW84" s="1246"/>
      <c r="BX84" s="1246"/>
      <c r="BY84" s="1246"/>
      <c r="BZ84" s="1246"/>
      <c r="CA84" s="1246"/>
      <c r="CB84" s="1246"/>
      <c r="CC84" s="1246"/>
      <c r="CD84" s="1246"/>
      <c r="CE84" s="1246"/>
      <c r="CF84" s="1246"/>
      <c r="CG84" s="1246"/>
      <c r="CH84" s="1246"/>
      <c r="CI84" s="1246"/>
      <c r="CJ84" s="1246"/>
      <c r="CK84" s="1246"/>
      <c r="CL84" s="1246"/>
      <c r="CM84" s="1246"/>
      <c r="CN84" s="1246"/>
      <c r="CO84" s="1246"/>
      <c r="CP84" s="1246"/>
      <c r="CQ84" s="1246"/>
      <c r="CR84" s="1246"/>
      <c r="CS84" s="1246"/>
      <c r="CT84" s="1246"/>
      <c r="CU84" s="1246"/>
      <c r="CV84" s="1246"/>
      <c r="CW84" s="1246"/>
      <c r="CX84" s="1246"/>
      <c r="CY84" s="1246"/>
      <c r="CZ84" s="1246"/>
      <c r="DA84" s="1246"/>
      <c r="DB84" s="1246"/>
      <c r="DC84" s="1246"/>
      <c r="DD84" s="1246"/>
      <c r="DE84" s="1246"/>
      <c r="DF84" s="1246"/>
      <c r="DG84" s="1246"/>
      <c r="DH84" s="1246"/>
      <c r="DI84" s="1246"/>
      <c r="DJ84" s="1246"/>
      <c r="DK84" s="1246"/>
      <c r="DL84" s="1246"/>
      <c r="DM84" s="1246"/>
      <c r="DN84" s="1246"/>
      <c r="DV84" s="613"/>
      <c r="DW84" s="613"/>
      <c r="FS84" s="68"/>
      <c r="FT84" s="68"/>
      <c r="IA84"/>
      <c r="IB84"/>
    </row>
    <row r="85" spans="6:236" ht="17.100000000000001" customHeight="1" x14ac:dyDescent="0.25">
      <c r="F85" s="61"/>
      <c r="G85" s="71"/>
      <c r="H85" s="71"/>
      <c r="I85" s="71"/>
      <c r="J85" s="61"/>
      <c r="K85" s="61"/>
      <c r="P85" s="73"/>
      <c r="Q85" s="73"/>
      <c r="R85" s="612"/>
      <c r="Y85" s="1246"/>
      <c r="Z85" s="1252">
        <v>67</v>
      </c>
      <c r="AA85" s="1246"/>
      <c r="AB85" s="1263"/>
      <c r="AC85" s="1246"/>
      <c r="AD85" s="1246"/>
      <c r="AE85" s="1246"/>
      <c r="AF85" s="1246"/>
      <c r="AG85" s="1252" t="str">
        <f>resa!E71</f>
        <v>X</v>
      </c>
      <c r="AH85" s="1252" t="str">
        <f>resb!E71</f>
        <v>X</v>
      </c>
      <c r="AI85" s="1246"/>
      <c r="AJ85" s="1246"/>
      <c r="AK85" s="1246"/>
      <c r="AL85" s="1246"/>
      <c r="AM85" s="1246"/>
      <c r="AN85" s="1246"/>
      <c r="AO85" s="1246"/>
      <c r="AP85" s="1246"/>
      <c r="AQ85" s="1246"/>
      <c r="AR85" s="1246"/>
      <c r="AS85" s="1246"/>
      <c r="AT85" s="1246"/>
      <c r="AU85" s="1246"/>
      <c r="AV85" s="1246"/>
      <c r="AW85" s="1246"/>
      <c r="AX85" s="1246"/>
      <c r="AY85" s="1246"/>
      <c r="AZ85" s="1246"/>
      <c r="BA85" s="1246"/>
      <c r="BB85" s="1246"/>
      <c r="BC85" s="1246"/>
      <c r="BD85" s="1246"/>
      <c r="BE85" s="1246"/>
      <c r="BF85" s="1246"/>
      <c r="BG85" s="1246"/>
      <c r="BH85" s="1246"/>
      <c r="BI85" s="1246"/>
      <c r="BJ85" s="1246"/>
      <c r="BK85" s="1246"/>
      <c r="BL85" s="1246"/>
      <c r="BM85" s="1260" t="str">
        <f>resa!S71</f>
        <v>X</v>
      </c>
      <c r="BN85" s="1260" t="str">
        <f>resb!S71</f>
        <v>X</v>
      </c>
      <c r="BO85" s="1246"/>
      <c r="BP85" s="1246"/>
      <c r="BQ85" s="1246"/>
      <c r="BR85" s="1246"/>
      <c r="BS85" s="1246"/>
      <c r="BT85" s="1246"/>
      <c r="BU85" s="1246"/>
      <c r="BV85" s="1246"/>
      <c r="BW85" s="1246"/>
      <c r="BX85" s="1246"/>
      <c r="BY85" s="1246"/>
      <c r="BZ85" s="1246"/>
      <c r="CA85" s="1246"/>
      <c r="CB85" s="1246"/>
      <c r="CC85" s="1246"/>
      <c r="CD85" s="1246"/>
      <c r="CE85" s="1246"/>
      <c r="CF85" s="1246"/>
      <c r="CG85" s="1246"/>
      <c r="CH85" s="1246"/>
      <c r="CI85" s="1246"/>
      <c r="CJ85" s="1246"/>
      <c r="CK85" s="1246"/>
      <c r="CL85" s="1246"/>
      <c r="CM85" s="1246"/>
      <c r="CN85" s="1246"/>
      <c r="CO85" s="1246"/>
      <c r="CP85" s="1246"/>
      <c r="CQ85" s="1246"/>
      <c r="CR85" s="1246"/>
      <c r="CS85" s="1246"/>
      <c r="CT85" s="1246"/>
      <c r="CU85" s="1246"/>
      <c r="CV85" s="1246"/>
      <c r="CW85" s="1246"/>
      <c r="CX85" s="1246"/>
      <c r="CY85" s="1246"/>
      <c r="CZ85" s="1246"/>
      <c r="DA85" s="1246"/>
      <c r="DB85" s="1246"/>
      <c r="DC85" s="1246"/>
      <c r="DD85" s="1246"/>
      <c r="DE85" s="1246"/>
      <c r="DF85" s="1246"/>
      <c r="DG85" s="1246"/>
      <c r="DH85" s="1246"/>
      <c r="DI85" s="1246"/>
      <c r="DJ85" s="1246"/>
      <c r="DK85" s="1246"/>
      <c r="DL85" s="1246"/>
      <c r="DM85" s="1246"/>
      <c r="DN85" s="1246"/>
      <c r="DV85" s="613"/>
      <c r="DW85" s="613"/>
      <c r="FS85" s="68"/>
      <c r="FT85" s="68"/>
      <c r="IA85"/>
      <c r="IB85"/>
    </row>
    <row r="86" spans="6:236" ht="17.100000000000001" customHeight="1" x14ac:dyDescent="0.25">
      <c r="F86" s="61"/>
      <c r="G86" s="71"/>
      <c r="H86" s="71"/>
      <c r="I86" s="71"/>
      <c r="J86" s="61"/>
      <c r="K86" s="61"/>
      <c r="P86" s="73"/>
      <c r="Q86" s="73"/>
      <c r="R86" s="612"/>
      <c r="Y86" s="1246"/>
      <c r="Z86" s="1252">
        <v>68</v>
      </c>
      <c r="AA86" s="1246"/>
      <c r="AB86" s="1263"/>
      <c r="AC86" s="1246"/>
      <c r="AD86" s="1246"/>
      <c r="AE86" s="1246"/>
      <c r="AF86" s="1246"/>
      <c r="AG86" s="1252" t="str">
        <f>resa!E72</f>
        <v>X</v>
      </c>
      <c r="AH86" s="1252" t="str">
        <f>resb!E72</f>
        <v>X</v>
      </c>
      <c r="AI86" s="1246"/>
      <c r="AJ86" s="1246"/>
      <c r="AK86" s="1246"/>
      <c r="AL86" s="1246"/>
      <c r="AM86" s="1246"/>
      <c r="AN86" s="1246"/>
      <c r="AO86" s="1246"/>
      <c r="AP86" s="1246"/>
      <c r="AQ86" s="1246"/>
      <c r="AR86" s="1246"/>
      <c r="AS86" s="1246"/>
      <c r="AT86" s="1246"/>
      <c r="AU86" s="1246"/>
      <c r="AV86" s="1246"/>
      <c r="AW86" s="1246"/>
      <c r="AX86" s="1246"/>
      <c r="AY86" s="1246"/>
      <c r="AZ86" s="1246"/>
      <c r="BA86" s="1246"/>
      <c r="BB86" s="1246"/>
      <c r="BC86" s="1246"/>
      <c r="BD86" s="1246"/>
      <c r="BE86" s="1246"/>
      <c r="BF86" s="1246"/>
      <c r="BG86" s="1246"/>
      <c r="BH86" s="1246"/>
      <c r="BI86" s="1246"/>
      <c r="BJ86" s="1246"/>
      <c r="BK86" s="1246"/>
      <c r="BL86" s="1246"/>
      <c r="BM86" s="1260" t="str">
        <f>resa!S72</f>
        <v>X</v>
      </c>
      <c r="BN86" s="1260" t="str">
        <f>resb!S72</f>
        <v>X</v>
      </c>
      <c r="BO86" s="1246"/>
      <c r="BP86" s="1246"/>
      <c r="BQ86" s="1246"/>
      <c r="BR86" s="1246"/>
      <c r="BS86" s="1246"/>
      <c r="BT86" s="1246"/>
      <c r="BU86" s="1246"/>
      <c r="BV86" s="1246"/>
      <c r="BW86" s="1246"/>
      <c r="BX86" s="1246"/>
      <c r="BY86" s="1246"/>
      <c r="BZ86" s="1246"/>
      <c r="CA86" s="1246"/>
      <c r="CB86" s="1246"/>
      <c r="CC86" s="1246"/>
      <c r="CD86" s="1246"/>
      <c r="CE86" s="1246"/>
      <c r="CF86" s="1246"/>
      <c r="CG86" s="1246"/>
      <c r="CH86" s="1246"/>
      <c r="CI86" s="1246"/>
      <c r="CJ86" s="1246"/>
      <c r="CK86" s="1246"/>
      <c r="CL86" s="1246"/>
      <c r="CM86" s="1246"/>
      <c r="CN86" s="1246"/>
      <c r="CO86" s="1246"/>
      <c r="CP86" s="1246"/>
      <c r="CQ86" s="1246"/>
      <c r="CR86" s="1246"/>
      <c r="CS86" s="1246"/>
      <c r="CT86" s="1246"/>
      <c r="CU86" s="1246"/>
      <c r="CV86" s="1246"/>
      <c r="CW86" s="1246"/>
      <c r="CX86" s="1246"/>
      <c r="CY86" s="1246"/>
      <c r="CZ86" s="1246"/>
      <c r="DA86" s="1246"/>
      <c r="DB86" s="1246"/>
      <c r="DC86" s="1246"/>
      <c r="DD86" s="1246"/>
      <c r="DE86" s="1246"/>
      <c r="DF86" s="1246"/>
      <c r="DG86" s="1246"/>
      <c r="DH86" s="1246"/>
      <c r="DI86" s="1246"/>
      <c r="DJ86" s="1246"/>
      <c r="DK86" s="1246"/>
      <c r="DL86" s="1246"/>
      <c r="DM86" s="1246"/>
      <c r="DN86" s="1246"/>
      <c r="DV86" s="613"/>
      <c r="DW86" s="613"/>
      <c r="FS86" s="68"/>
      <c r="FT86" s="68"/>
      <c r="IA86"/>
      <c r="IB86"/>
    </row>
    <row r="87" spans="6:236" ht="17.100000000000001" customHeight="1" x14ac:dyDescent="0.25">
      <c r="F87" s="61"/>
      <c r="G87" s="71"/>
      <c r="H87" s="71"/>
      <c r="I87" s="71"/>
      <c r="J87" s="61"/>
      <c r="K87" s="61"/>
      <c r="P87" s="73"/>
      <c r="Q87" s="73"/>
      <c r="R87" s="612"/>
      <c r="Y87" s="1246"/>
      <c r="Z87" s="1252">
        <v>69</v>
      </c>
      <c r="AA87" s="1246"/>
      <c r="AB87" s="1263"/>
      <c r="AC87" s="1246"/>
      <c r="AD87" s="1246"/>
      <c r="AE87" s="1246"/>
      <c r="AF87" s="1246"/>
      <c r="AG87" s="1252" t="str">
        <f>resa!E73</f>
        <v>X</v>
      </c>
      <c r="AH87" s="1252" t="str">
        <f>resb!E73</f>
        <v>X</v>
      </c>
      <c r="AI87" s="1246"/>
      <c r="AJ87" s="1246"/>
      <c r="AK87" s="1246"/>
      <c r="AL87" s="1246"/>
      <c r="AM87" s="1246"/>
      <c r="AN87" s="1246"/>
      <c r="AO87" s="1246"/>
      <c r="AP87" s="1246"/>
      <c r="AQ87" s="1246"/>
      <c r="AR87" s="1246"/>
      <c r="AS87" s="1246"/>
      <c r="AT87" s="1246"/>
      <c r="AU87" s="1246"/>
      <c r="AV87" s="1246"/>
      <c r="AW87" s="1246"/>
      <c r="AX87" s="1246"/>
      <c r="AY87" s="1246"/>
      <c r="AZ87" s="1246"/>
      <c r="BA87" s="1246"/>
      <c r="BB87" s="1246"/>
      <c r="BC87" s="1246"/>
      <c r="BD87" s="1246"/>
      <c r="BE87" s="1246"/>
      <c r="BF87" s="1246"/>
      <c r="BG87" s="1246"/>
      <c r="BH87" s="1246"/>
      <c r="BI87" s="1246"/>
      <c r="BJ87" s="1246"/>
      <c r="BK87" s="1246"/>
      <c r="BL87" s="1246"/>
      <c r="BM87" s="1260" t="str">
        <f>resa!S73</f>
        <v>X</v>
      </c>
      <c r="BN87" s="1260" t="str">
        <f>resb!S73</f>
        <v>X</v>
      </c>
      <c r="BO87" s="1246"/>
      <c r="BP87" s="1246"/>
      <c r="BQ87" s="1246"/>
      <c r="BR87" s="1246"/>
      <c r="BS87" s="1246"/>
      <c r="BT87" s="1246"/>
      <c r="BU87" s="1246"/>
      <c r="BV87" s="1246"/>
      <c r="BW87" s="1246"/>
      <c r="BX87" s="1246"/>
      <c r="BY87" s="1246"/>
      <c r="BZ87" s="1246"/>
      <c r="CA87" s="1246"/>
      <c r="CB87" s="1246"/>
      <c r="CC87" s="1246"/>
      <c r="CD87" s="1246"/>
      <c r="CE87" s="1246"/>
      <c r="CF87" s="1246"/>
      <c r="CG87" s="1246"/>
      <c r="CH87" s="1246"/>
      <c r="CI87" s="1246"/>
      <c r="CJ87" s="1246"/>
      <c r="CK87" s="1246"/>
      <c r="CL87" s="1246"/>
      <c r="CM87" s="1246"/>
      <c r="CN87" s="1246"/>
      <c r="CO87" s="1246"/>
      <c r="CP87" s="1246"/>
      <c r="CQ87" s="1246"/>
      <c r="CR87" s="1246"/>
      <c r="CS87" s="1246"/>
      <c r="CT87" s="1246"/>
      <c r="CU87" s="1246"/>
      <c r="CV87" s="1246"/>
      <c r="CW87" s="1246"/>
      <c r="CX87" s="1246"/>
      <c r="CY87" s="1246"/>
      <c r="CZ87" s="1246"/>
      <c r="DA87" s="1246"/>
      <c r="DB87" s="1246"/>
      <c r="DC87" s="1246"/>
      <c r="DD87" s="1246"/>
      <c r="DE87" s="1246"/>
      <c r="DF87" s="1246"/>
      <c r="DG87" s="1246"/>
      <c r="DH87" s="1246"/>
      <c r="DI87" s="1246"/>
      <c r="DJ87" s="1246"/>
      <c r="DK87" s="1246"/>
      <c r="DL87" s="1246"/>
      <c r="DM87" s="1246"/>
      <c r="DN87" s="1246"/>
      <c r="DV87" s="613"/>
      <c r="DW87" s="613"/>
      <c r="FS87" s="68"/>
      <c r="FT87" s="68"/>
      <c r="IA87"/>
      <c r="IB87"/>
    </row>
    <row r="88" spans="6:236" ht="17.100000000000001" customHeight="1" x14ac:dyDescent="0.25">
      <c r="F88" s="61"/>
      <c r="G88" s="71"/>
      <c r="H88" s="71"/>
      <c r="I88" s="71"/>
      <c r="J88" s="61"/>
      <c r="K88" s="61"/>
      <c r="P88" s="73"/>
      <c r="Q88" s="73"/>
      <c r="R88" s="612"/>
      <c r="Y88" s="1246"/>
      <c r="Z88" s="1252">
        <v>70</v>
      </c>
      <c r="AA88" s="1246"/>
      <c r="AB88" s="1263"/>
      <c r="AC88" s="1246"/>
      <c r="AD88" s="1246"/>
      <c r="AE88" s="1246"/>
      <c r="AF88" s="1246"/>
      <c r="AG88" s="1252" t="str">
        <f>resa!E74</f>
        <v>X</v>
      </c>
      <c r="AH88" s="1252" t="str">
        <f>resb!E74</f>
        <v>X</v>
      </c>
      <c r="AI88" s="1246"/>
      <c r="AJ88" s="1246"/>
      <c r="AK88" s="1246"/>
      <c r="AL88" s="1246"/>
      <c r="AM88" s="1246"/>
      <c r="AN88" s="1246"/>
      <c r="AO88" s="1246"/>
      <c r="AP88" s="1246"/>
      <c r="AQ88" s="1246"/>
      <c r="AR88" s="1246"/>
      <c r="AS88" s="1246"/>
      <c r="AT88" s="1246"/>
      <c r="AU88" s="1246"/>
      <c r="AV88" s="1246"/>
      <c r="AW88" s="1246"/>
      <c r="AX88" s="1246"/>
      <c r="AY88" s="1246"/>
      <c r="AZ88" s="1246"/>
      <c r="BA88" s="1246"/>
      <c r="BB88" s="1246"/>
      <c r="BC88" s="1246"/>
      <c r="BD88" s="1246"/>
      <c r="BE88" s="1246"/>
      <c r="BF88" s="1246"/>
      <c r="BG88" s="1246"/>
      <c r="BH88" s="1246"/>
      <c r="BI88" s="1246"/>
      <c r="BJ88" s="1246"/>
      <c r="BK88" s="1246"/>
      <c r="BL88" s="1246"/>
      <c r="BM88" s="1260" t="str">
        <f>resa!S74</f>
        <v>X</v>
      </c>
      <c r="BN88" s="1260" t="str">
        <f>resb!S74</f>
        <v>X</v>
      </c>
      <c r="BO88" s="1246"/>
      <c r="BP88" s="1246"/>
      <c r="BQ88" s="1246"/>
      <c r="BR88" s="1246"/>
      <c r="BS88" s="1246"/>
      <c r="BT88" s="1246"/>
      <c r="BU88" s="1246"/>
      <c r="BV88" s="1246"/>
      <c r="BW88" s="1246"/>
      <c r="BX88" s="1246"/>
      <c r="BY88" s="1246"/>
      <c r="BZ88" s="1246"/>
      <c r="CA88" s="1246"/>
      <c r="CB88" s="1246"/>
      <c r="CC88" s="1246"/>
      <c r="CD88" s="1246"/>
      <c r="CE88" s="1246"/>
      <c r="CF88" s="1246"/>
      <c r="CG88" s="1246"/>
      <c r="CH88" s="1246"/>
      <c r="CI88" s="1246"/>
      <c r="CJ88" s="1246"/>
      <c r="CK88" s="1246"/>
      <c r="CL88" s="1246"/>
      <c r="CM88" s="1246"/>
      <c r="CN88" s="1246"/>
      <c r="CO88" s="1246"/>
      <c r="CP88" s="1246"/>
      <c r="CQ88" s="1246"/>
      <c r="CR88" s="1246"/>
      <c r="CS88" s="1246"/>
      <c r="CT88" s="1246"/>
      <c r="CU88" s="1246"/>
      <c r="CV88" s="1246"/>
      <c r="CW88" s="1246"/>
      <c r="CX88" s="1246"/>
      <c r="CY88" s="1246"/>
      <c r="CZ88" s="1246"/>
      <c r="DA88" s="1246"/>
      <c r="DB88" s="1246"/>
      <c r="DC88" s="1246"/>
      <c r="DD88" s="1246"/>
      <c r="DE88" s="1246"/>
      <c r="DF88" s="1246"/>
      <c r="DG88" s="1246"/>
      <c r="DH88" s="1246"/>
      <c r="DI88" s="1246"/>
      <c r="DJ88" s="1246"/>
      <c r="DK88" s="1246"/>
      <c r="DL88" s="1246"/>
      <c r="DM88" s="1246"/>
      <c r="DN88" s="1246"/>
    </row>
    <row r="89" spans="6:236" ht="17.100000000000001" customHeight="1" x14ac:dyDescent="0.25">
      <c r="F89" s="61"/>
      <c r="G89" s="71"/>
      <c r="H89" s="71"/>
      <c r="I89" s="71"/>
      <c r="J89" s="61"/>
      <c r="K89" s="61"/>
      <c r="P89" s="73"/>
      <c r="Q89" s="73"/>
      <c r="R89" s="612"/>
      <c r="Y89" s="1246"/>
      <c r="Z89" s="1252">
        <v>71</v>
      </c>
      <c r="AA89" s="1246"/>
      <c r="AB89" s="1263"/>
      <c r="AC89" s="1246"/>
      <c r="AD89" s="1246"/>
      <c r="AE89" s="1246"/>
      <c r="AF89" s="1246"/>
      <c r="AG89" s="1252" t="str">
        <f>resa!E75</f>
        <v>X</v>
      </c>
      <c r="AH89" s="1252" t="str">
        <f>resb!E75</f>
        <v>X</v>
      </c>
      <c r="AI89" s="1246"/>
      <c r="AJ89" s="1246"/>
      <c r="AK89" s="1246"/>
      <c r="AL89" s="1246"/>
      <c r="AM89" s="1246"/>
      <c r="AN89" s="1246"/>
      <c r="AO89" s="1246"/>
      <c r="AP89" s="1246"/>
      <c r="AQ89" s="1246"/>
      <c r="AR89" s="1246"/>
      <c r="AS89" s="1246"/>
      <c r="AT89" s="1246"/>
      <c r="AU89" s="1246"/>
      <c r="AV89" s="1246"/>
      <c r="AW89" s="1246"/>
      <c r="AX89" s="1246"/>
      <c r="AY89" s="1246"/>
      <c r="AZ89" s="1246"/>
      <c r="BA89" s="1246"/>
      <c r="BB89" s="1246"/>
      <c r="BC89" s="1246"/>
      <c r="BD89" s="1246"/>
      <c r="BE89" s="1246"/>
      <c r="BF89" s="1246"/>
      <c r="BG89" s="1246"/>
      <c r="BH89" s="1246"/>
      <c r="BI89" s="1246"/>
      <c r="BJ89" s="1246"/>
      <c r="BK89" s="1246"/>
      <c r="BL89" s="1246"/>
      <c r="BM89" s="1260" t="str">
        <f>resa!S75</f>
        <v>X</v>
      </c>
      <c r="BN89" s="1260" t="str">
        <f>resb!S75</f>
        <v>X</v>
      </c>
      <c r="BO89" s="1246"/>
      <c r="BP89" s="1246"/>
      <c r="BQ89" s="1246"/>
      <c r="BR89" s="1246"/>
      <c r="BS89" s="1246"/>
      <c r="BT89" s="1246"/>
      <c r="BU89" s="1246"/>
      <c r="BV89" s="1246"/>
      <c r="BW89" s="1246"/>
      <c r="BX89" s="1246"/>
      <c r="BY89" s="1246"/>
      <c r="BZ89" s="1246"/>
      <c r="CA89" s="1246"/>
      <c r="CB89" s="1246"/>
      <c r="CC89" s="1246"/>
      <c r="CD89" s="1246"/>
      <c r="CE89" s="1246"/>
      <c r="CF89" s="1246"/>
      <c r="CG89" s="1246"/>
      <c r="CH89" s="1246"/>
      <c r="CI89" s="1246"/>
      <c r="CJ89" s="1246"/>
      <c r="CK89" s="1246"/>
      <c r="CL89" s="1246"/>
      <c r="CM89" s="1246"/>
      <c r="CN89" s="1246"/>
      <c r="CO89" s="1246"/>
      <c r="CP89" s="1246"/>
      <c r="CQ89" s="1246"/>
      <c r="CR89" s="1246"/>
      <c r="CS89" s="1246"/>
      <c r="CT89" s="1246"/>
      <c r="CU89" s="1246"/>
      <c r="CV89" s="1246"/>
      <c r="CW89" s="1246"/>
      <c r="CX89" s="1246"/>
      <c r="CY89" s="1246"/>
      <c r="CZ89" s="1246"/>
      <c r="DA89" s="1246"/>
      <c r="DB89" s="1246"/>
      <c r="DC89" s="1246"/>
      <c r="DD89" s="1246"/>
      <c r="DE89" s="1246"/>
      <c r="DF89" s="1246"/>
      <c r="DG89" s="1246"/>
      <c r="DH89" s="1246"/>
      <c r="DI89" s="1246"/>
      <c r="DJ89" s="1246"/>
      <c r="DK89" s="1246"/>
      <c r="DL89" s="1246"/>
      <c r="DM89" s="1246"/>
      <c r="DN89" s="1246"/>
    </row>
    <row r="90" spans="6:236" ht="17.100000000000001" customHeight="1" x14ac:dyDescent="0.25">
      <c r="F90" s="61"/>
      <c r="G90" s="71"/>
      <c r="H90" s="71"/>
      <c r="I90" s="71"/>
      <c r="J90" s="61"/>
      <c r="K90" s="61"/>
      <c r="P90" s="73"/>
      <c r="Q90" s="73"/>
      <c r="R90" s="612"/>
      <c r="Y90" s="1246"/>
      <c r="Z90" s="1252">
        <v>72</v>
      </c>
      <c r="AA90" s="1246"/>
      <c r="AB90" s="1263"/>
      <c r="AC90" s="1246"/>
      <c r="AD90" s="1246"/>
      <c r="AE90" s="1246"/>
      <c r="AF90" s="1246"/>
      <c r="AG90" s="1252" t="str">
        <f>resa!E76</f>
        <v>X</v>
      </c>
      <c r="AH90" s="1252" t="str">
        <f>resb!E76</f>
        <v>X</v>
      </c>
      <c r="AI90" s="1246"/>
      <c r="AJ90" s="1246"/>
      <c r="AK90" s="1246"/>
      <c r="AL90" s="1246"/>
      <c r="AM90" s="1246"/>
      <c r="AN90" s="1246"/>
      <c r="AO90" s="1246"/>
      <c r="AP90" s="1246"/>
      <c r="AQ90" s="1246"/>
      <c r="AR90" s="1246"/>
      <c r="AS90" s="1246"/>
      <c r="AT90" s="1246"/>
      <c r="AU90" s="1246"/>
      <c r="AV90" s="1246"/>
      <c r="AW90" s="1246"/>
      <c r="AX90" s="1246"/>
      <c r="AY90" s="1246"/>
      <c r="AZ90" s="1246"/>
      <c r="BA90" s="1246"/>
      <c r="BB90" s="1246"/>
      <c r="BC90" s="1246"/>
      <c r="BD90" s="1246"/>
      <c r="BE90" s="1246"/>
      <c r="BF90" s="1246"/>
      <c r="BG90" s="1246"/>
      <c r="BH90" s="1246"/>
      <c r="BI90" s="1246"/>
      <c r="BJ90" s="1246"/>
      <c r="BK90" s="1246"/>
      <c r="BL90" s="1246"/>
      <c r="BM90" s="1260" t="str">
        <f>resa!S76</f>
        <v>X</v>
      </c>
      <c r="BN90" s="1260" t="str">
        <f>resb!S76</f>
        <v>X</v>
      </c>
      <c r="BO90" s="1246"/>
      <c r="BP90" s="1246"/>
      <c r="BQ90" s="1246"/>
      <c r="BR90" s="1246"/>
      <c r="BS90" s="1246"/>
      <c r="BT90" s="1246"/>
      <c r="BU90" s="1246"/>
      <c r="BV90" s="1246"/>
      <c r="BW90" s="1246"/>
      <c r="BX90" s="1246"/>
      <c r="BY90" s="1246"/>
      <c r="BZ90" s="1246"/>
      <c r="CA90" s="1246"/>
      <c r="CB90" s="1246"/>
      <c r="CC90" s="1246"/>
      <c r="CD90" s="1246"/>
      <c r="CE90" s="1246"/>
      <c r="CF90" s="1246"/>
      <c r="CG90" s="1246"/>
      <c r="CH90" s="1246"/>
      <c r="CI90" s="1246"/>
      <c r="CJ90" s="1246"/>
      <c r="CK90" s="1246"/>
      <c r="CL90" s="1246"/>
      <c r="CM90" s="1246"/>
      <c r="CN90" s="1246"/>
      <c r="CO90" s="1246"/>
      <c r="CP90" s="1246"/>
      <c r="CQ90" s="1246"/>
      <c r="CR90" s="1246"/>
      <c r="CS90" s="1246"/>
      <c r="CT90" s="1246"/>
      <c r="CU90" s="1246"/>
      <c r="CV90" s="1246"/>
      <c r="CW90" s="1246"/>
      <c r="CX90" s="1246"/>
      <c r="CY90" s="1246"/>
      <c r="CZ90" s="1246"/>
      <c r="DA90" s="1246"/>
      <c r="DB90" s="1246"/>
      <c r="DC90" s="1246"/>
      <c r="DD90" s="1246"/>
      <c r="DE90" s="1246"/>
      <c r="DF90" s="1246"/>
      <c r="DG90" s="1246"/>
      <c r="DH90" s="1246"/>
      <c r="DI90" s="1246"/>
      <c r="DJ90" s="1246"/>
      <c r="DK90" s="1246"/>
      <c r="DL90" s="1246"/>
      <c r="DM90" s="1246"/>
      <c r="DN90" s="1246"/>
    </row>
    <row r="91" spans="6:236" ht="17.100000000000001" customHeight="1" x14ac:dyDescent="0.25">
      <c r="F91" s="61"/>
      <c r="G91" s="71"/>
      <c r="H91" s="71"/>
      <c r="I91" s="71"/>
      <c r="J91" s="61"/>
      <c r="K91" s="61"/>
      <c r="P91" s="73"/>
      <c r="Q91" s="73"/>
      <c r="R91" s="612"/>
      <c r="Y91" s="1246"/>
      <c r="Z91" s="1252">
        <v>73</v>
      </c>
      <c r="AA91" s="1246"/>
      <c r="AB91" s="1263"/>
      <c r="AC91" s="1246"/>
      <c r="AD91" s="1246"/>
      <c r="AE91" s="1246"/>
      <c r="AF91" s="1246"/>
      <c r="AG91" s="1252" t="str">
        <f>resa!E77</f>
        <v>X</v>
      </c>
      <c r="AH91" s="1252" t="str">
        <f>resb!E77</f>
        <v>X</v>
      </c>
      <c r="AI91" s="1246"/>
      <c r="AJ91" s="1246"/>
      <c r="AK91" s="1246"/>
      <c r="AL91" s="1246"/>
      <c r="AM91" s="1246"/>
      <c r="AN91" s="1246"/>
      <c r="AO91" s="1246"/>
      <c r="AP91" s="1246"/>
      <c r="AQ91" s="1246"/>
      <c r="AR91" s="1246"/>
      <c r="AS91" s="1246"/>
      <c r="AT91" s="1246"/>
      <c r="AU91" s="1246"/>
      <c r="AV91" s="1246"/>
      <c r="AW91" s="1246"/>
      <c r="AX91" s="1246"/>
      <c r="AY91" s="1246"/>
      <c r="AZ91" s="1246"/>
      <c r="BA91" s="1246"/>
      <c r="BB91" s="1246"/>
      <c r="BC91" s="1246"/>
      <c r="BD91" s="1246"/>
      <c r="BE91" s="1246"/>
      <c r="BF91" s="1246"/>
      <c r="BG91" s="1246"/>
      <c r="BH91" s="1246"/>
      <c r="BI91" s="1246"/>
      <c r="BJ91" s="1246"/>
      <c r="BK91" s="1246"/>
      <c r="BL91" s="1246"/>
      <c r="BM91" s="1260" t="str">
        <f>resa!S77</f>
        <v>X</v>
      </c>
      <c r="BN91" s="1260" t="str">
        <f>resb!S77</f>
        <v>X</v>
      </c>
      <c r="BO91" s="1246"/>
      <c r="BP91" s="1246"/>
      <c r="BQ91" s="1246"/>
      <c r="BR91" s="1246"/>
      <c r="BS91" s="1246"/>
      <c r="BT91" s="1246"/>
      <c r="BU91" s="1246"/>
      <c r="BV91" s="1246"/>
      <c r="BW91" s="1246"/>
      <c r="BX91" s="1246"/>
      <c r="BY91" s="1246"/>
      <c r="BZ91" s="1246"/>
      <c r="CA91" s="1246"/>
      <c r="CB91" s="1246"/>
      <c r="CC91" s="1246"/>
      <c r="CD91" s="1246"/>
      <c r="CE91" s="1246"/>
      <c r="CF91" s="1246"/>
      <c r="CG91" s="1246"/>
      <c r="CH91" s="1246"/>
      <c r="CI91" s="1246"/>
      <c r="CJ91" s="1246"/>
      <c r="CK91" s="1246"/>
      <c r="CL91" s="1246"/>
      <c r="CM91" s="1246"/>
      <c r="CN91" s="1246"/>
      <c r="CO91" s="1246"/>
      <c r="CP91" s="1246"/>
      <c r="CQ91" s="1246"/>
      <c r="CR91" s="1246"/>
      <c r="CS91" s="1246"/>
      <c r="CT91" s="1246"/>
      <c r="CU91" s="1246"/>
      <c r="CV91" s="1246"/>
      <c r="CW91" s="1246"/>
      <c r="CX91" s="1246"/>
      <c r="CY91" s="1246"/>
      <c r="CZ91" s="1246"/>
      <c r="DA91" s="1246"/>
      <c r="DB91" s="1246"/>
      <c r="DC91" s="1246"/>
      <c r="DD91" s="1246"/>
      <c r="DE91" s="1246"/>
      <c r="DF91" s="1246"/>
      <c r="DG91" s="1246"/>
      <c r="DH91" s="1246"/>
      <c r="DI91" s="1246"/>
      <c r="DJ91" s="1246"/>
      <c r="DK91" s="1246"/>
      <c r="DL91" s="1246"/>
      <c r="DM91" s="1246"/>
      <c r="DN91" s="1246"/>
    </row>
    <row r="92" spans="6:236" ht="17.100000000000001" customHeight="1" x14ac:dyDescent="0.25">
      <c r="F92" s="61"/>
      <c r="G92" s="71"/>
      <c r="H92" s="71"/>
      <c r="I92" s="71"/>
      <c r="J92" s="61"/>
      <c r="K92" s="61"/>
      <c r="P92" s="73"/>
      <c r="Q92" s="73"/>
      <c r="R92" s="612"/>
      <c r="Y92" s="1246"/>
      <c r="Z92" s="1252">
        <v>74</v>
      </c>
      <c r="AA92" s="1246"/>
      <c r="AB92" s="1263"/>
      <c r="AC92" s="1246"/>
      <c r="AD92" s="1246"/>
      <c r="AE92" s="1246"/>
      <c r="AF92" s="1246"/>
      <c r="AG92" s="1252" t="str">
        <f>resa!E78</f>
        <v>X</v>
      </c>
      <c r="AH92" s="1252" t="str">
        <f>resb!E78</f>
        <v>X</v>
      </c>
      <c r="AI92" s="1246"/>
      <c r="AJ92" s="1246"/>
      <c r="AK92" s="1246"/>
      <c r="AL92" s="1246"/>
      <c r="AM92" s="1246"/>
      <c r="AN92" s="1246"/>
      <c r="AO92" s="1246"/>
      <c r="AP92" s="1246"/>
      <c r="AQ92" s="1246"/>
      <c r="AR92" s="1246"/>
      <c r="AS92" s="1246"/>
      <c r="AT92" s="1246"/>
      <c r="AU92" s="1246"/>
      <c r="AV92" s="1246"/>
      <c r="AW92" s="1246"/>
      <c r="AX92" s="1246"/>
      <c r="AY92" s="1246"/>
      <c r="AZ92" s="1246"/>
      <c r="BA92" s="1246"/>
      <c r="BB92" s="1246"/>
      <c r="BC92" s="1246"/>
      <c r="BD92" s="1246"/>
      <c r="BE92" s="1246"/>
      <c r="BF92" s="1246"/>
      <c r="BG92" s="1246"/>
      <c r="BH92" s="1246"/>
      <c r="BI92" s="1246"/>
      <c r="BJ92" s="1246"/>
      <c r="BK92" s="1246"/>
      <c r="BL92" s="1246"/>
      <c r="BM92" s="1260" t="str">
        <f>resa!S78</f>
        <v>X</v>
      </c>
      <c r="BN92" s="1260" t="str">
        <f>resb!S78</f>
        <v>X</v>
      </c>
      <c r="BO92" s="1246"/>
      <c r="BP92" s="1246"/>
      <c r="BQ92" s="1246"/>
      <c r="BR92" s="1246"/>
      <c r="BS92" s="1246"/>
      <c r="BT92" s="1246"/>
      <c r="BU92" s="1246"/>
      <c r="BV92" s="1246"/>
      <c r="BW92" s="1246"/>
      <c r="BX92" s="1246"/>
      <c r="BY92" s="1246"/>
      <c r="BZ92" s="1246"/>
      <c r="CA92" s="1246"/>
      <c r="CB92" s="1246"/>
      <c r="CC92" s="1246"/>
      <c r="CD92" s="1246"/>
      <c r="CE92" s="1246"/>
      <c r="CF92" s="1246"/>
      <c r="CG92" s="1246"/>
      <c r="CH92" s="1246"/>
      <c r="CI92" s="1246"/>
      <c r="CJ92" s="1246"/>
      <c r="CK92" s="1246"/>
      <c r="CL92" s="1246"/>
      <c r="CM92" s="1246"/>
      <c r="CN92" s="1246"/>
      <c r="CO92" s="1246"/>
      <c r="CP92" s="1246"/>
      <c r="CQ92" s="1246"/>
      <c r="CR92" s="1246"/>
      <c r="CS92" s="1246"/>
      <c r="CT92" s="1246"/>
      <c r="CU92" s="1246"/>
      <c r="CV92" s="1246"/>
      <c r="CW92" s="1246"/>
      <c r="CX92" s="1246"/>
      <c r="CY92" s="1246"/>
      <c r="CZ92" s="1246"/>
      <c r="DA92" s="1246"/>
      <c r="DB92" s="1246"/>
      <c r="DC92" s="1246"/>
      <c r="DD92" s="1246"/>
      <c r="DE92" s="1246"/>
      <c r="DF92" s="1246"/>
      <c r="DG92" s="1246"/>
      <c r="DH92" s="1246"/>
      <c r="DI92" s="1246"/>
      <c r="DJ92" s="1246"/>
      <c r="DK92" s="1246"/>
      <c r="DL92" s="1246"/>
      <c r="DM92" s="1246"/>
      <c r="DN92" s="1246"/>
    </row>
    <row r="93" spans="6:236" ht="17.100000000000001" customHeight="1" x14ac:dyDescent="0.25">
      <c r="F93" s="61"/>
      <c r="G93" s="71"/>
      <c r="H93" s="71"/>
      <c r="I93" s="71"/>
      <c r="J93" s="61"/>
      <c r="K93" s="61"/>
      <c r="P93" s="73"/>
      <c r="Q93" s="73"/>
      <c r="R93" s="612"/>
      <c r="Y93" s="1246"/>
      <c r="Z93" s="1252">
        <v>75</v>
      </c>
      <c r="AA93" s="1246"/>
      <c r="AB93" s="1263"/>
      <c r="AC93" s="1246"/>
      <c r="AD93" s="1246"/>
      <c r="AE93" s="1246"/>
      <c r="AF93" s="1246"/>
      <c r="AG93" s="1252" t="str">
        <f>resa!E79</f>
        <v>X</v>
      </c>
      <c r="AH93" s="1252" t="str">
        <f>resb!E79</f>
        <v>X</v>
      </c>
      <c r="AI93" s="1246"/>
      <c r="AJ93" s="1246"/>
      <c r="AK93" s="1246"/>
      <c r="AL93" s="1246"/>
      <c r="AM93" s="1246"/>
      <c r="AN93" s="1246"/>
      <c r="AO93" s="1246"/>
      <c r="AP93" s="1246"/>
      <c r="AQ93" s="1246"/>
      <c r="AR93" s="1246"/>
      <c r="AS93" s="1246"/>
      <c r="AT93" s="1246"/>
      <c r="AU93" s="1246"/>
      <c r="AV93" s="1246"/>
      <c r="AW93" s="1246"/>
      <c r="AX93" s="1246"/>
      <c r="AY93" s="1246"/>
      <c r="AZ93" s="1246"/>
      <c r="BA93" s="1246"/>
      <c r="BB93" s="1246"/>
      <c r="BC93" s="1246"/>
      <c r="BD93" s="1246"/>
      <c r="BE93" s="1246"/>
      <c r="BF93" s="1246"/>
      <c r="BG93" s="1246"/>
      <c r="BH93" s="1246"/>
      <c r="BI93" s="1246"/>
      <c r="BJ93" s="1246"/>
      <c r="BK93" s="1246"/>
      <c r="BL93" s="1246"/>
      <c r="BM93" s="1260" t="str">
        <f>resa!S79</f>
        <v>X</v>
      </c>
      <c r="BN93" s="1260" t="str">
        <f>resb!S79</f>
        <v>X</v>
      </c>
      <c r="BO93" s="1246"/>
      <c r="BP93" s="1246"/>
      <c r="BQ93" s="1246"/>
      <c r="BR93" s="1246"/>
      <c r="BS93" s="1246"/>
      <c r="BT93" s="1246"/>
      <c r="BU93" s="1246"/>
      <c r="BV93" s="1246"/>
      <c r="BW93" s="1246"/>
      <c r="BX93" s="1246"/>
      <c r="BY93" s="1246"/>
      <c r="BZ93" s="1246"/>
      <c r="CA93" s="1246"/>
      <c r="CB93" s="1246"/>
      <c r="CC93" s="1246"/>
      <c r="CD93" s="1246"/>
      <c r="CE93" s="1246"/>
      <c r="CF93" s="1246"/>
      <c r="CG93" s="1246"/>
      <c r="CH93" s="1246"/>
      <c r="CI93" s="1246"/>
      <c r="CJ93" s="1246"/>
      <c r="CK93" s="1246"/>
      <c r="CL93" s="1246"/>
      <c r="CM93" s="1246"/>
      <c r="CN93" s="1246"/>
      <c r="CO93" s="1246"/>
      <c r="CP93" s="1246"/>
      <c r="CQ93" s="1246"/>
      <c r="CR93" s="1246"/>
      <c r="CS93" s="1246"/>
      <c r="CT93" s="1246"/>
      <c r="CU93" s="1246"/>
      <c r="CV93" s="1246"/>
      <c r="CW93" s="1246"/>
      <c r="CX93" s="1246"/>
      <c r="CY93" s="1246"/>
      <c r="CZ93" s="1246"/>
      <c r="DA93" s="1246"/>
      <c r="DB93" s="1246"/>
      <c r="DC93" s="1246"/>
      <c r="DD93" s="1246"/>
      <c r="DE93" s="1246"/>
      <c r="DF93" s="1246"/>
      <c r="DG93" s="1246"/>
      <c r="DH93" s="1246"/>
      <c r="DI93" s="1246"/>
      <c r="DJ93" s="1246"/>
      <c r="DK93" s="1246"/>
      <c r="DL93" s="1246"/>
      <c r="DM93" s="1246"/>
      <c r="DN93" s="1246"/>
    </row>
    <row r="94" spans="6:236" ht="17.100000000000001" customHeight="1" x14ac:dyDescent="0.25">
      <c r="F94" s="61"/>
      <c r="G94" s="71"/>
      <c r="H94" s="71"/>
      <c r="I94" s="71"/>
      <c r="J94" s="61"/>
      <c r="K94" s="61"/>
      <c r="P94" s="73"/>
      <c r="Q94" s="73"/>
      <c r="R94" s="612"/>
      <c r="Y94" s="1246"/>
      <c r="Z94" s="1252">
        <v>76</v>
      </c>
      <c r="AA94" s="1246"/>
      <c r="AB94" s="1263"/>
      <c r="AC94" s="1246"/>
      <c r="AD94" s="1246"/>
      <c r="AE94" s="1246"/>
      <c r="AF94" s="1246"/>
      <c r="AG94" s="1252" t="str">
        <f>resa!E80</f>
        <v>X</v>
      </c>
      <c r="AH94" s="1252" t="str">
        <f>resb!E80</f>
        <v>X</v>
      </c>
      <c r="AI94" s="1246"/>
      <c r="AJ94" s="1246"/>
      <c r="AK94" s="1246"/>
      <c r="AL94" s="1246"/>
      <c r="AM94" s="1246"/>
      <c r="AN94" s="1246"/>
      <c r="AO94" s="1246"/>
      <c r="AP94" s="1246"/>
      <c r="AQ94" s="1246"/>
      <c r="AR94" s="1246"/>
      <c r="AS94" s="1246"/>
      <c r="AT94" s="1246"/>
      <c r="AU94" s="1246"/>
      <c r="AV94" s="1246"/>
      <c r="AW94" s="1246"/>
      <c r="AX94" s="1246"/>
      <c r="AY94" s="1246"/>
      <c r="AZ94" s="1246"/>
      <c r="BA94" s="1246"/>
      <c r="BB94" s="1246"/>
      <c r="BC94" s="1246"/>
      <c r="BD94" s="1246"/>
      <c r="BE94" s="1246"/>
      <c r="BF94" s="1246"/>
      <c r="BG94" s="1246"/>
      <c r="BH94" s="1246"/>
      <c r="BI94" s="1246"/>
      <c r="BJ94" s="1246"/>
      <c r="BK94" s="1246"/>
      <c r="BL94" s="1246"/>
      <c r="BM94" s="1260" t="str">
        <f>resa!S80</f>
        <v>X</v>
      </c>
      <c r="BN94" s="1260" t="str">
        <f>resb!S80</f>
        <v>X</v>
      </c>
      <c r="BO94" s="1246"/>
      <c r="BP94" s="1246"/>
      <c r="BQ94" s="1246"/>
      <c r="BR94" s="1246"/>
      <c r="BS94" s="1246"/>
      <c r="BT94" s="1246"/>
      <c r="BU94" s="1246"/>
      <c r="BV94" s="1246"/>
      <c r="BW94" s="1246"/>
      <c r="BX94" s="1246"/>
      <c r="BY94" s="1246"/>
      <c r="BZ94" s="1246"/>
      <c r="CA94" s="1246"/>
      <c r="CB94" s="1246"/>
      <c r="CC94" s="1246"/>
      <c r="CD94" s="1246"/>
      <c r="CE94" s="1246"/>
      <c r="CF94" s="1246"/>
      <c r="CG94" s="1246"/>
      <c r="CH94" s="1246"/>
      <c r="CI94" s="1246"/>
      <c r="CJ94" s="1246"/>
      <c r="CK94" s="1246"/>
      <c r="CL94" s="1246"/>
      <c r="CM94" s="1246"/>
      <c r="CN94" s="1246"/>
      <c r="CO94" s="1246"/>
      <c r="CP94" s="1246"/>
      <c r="CQ94" s="1246"/>
      <c r="CR94" s="1246"/>
      <c r="CS94" s="1246"/>
      <c r="CT94" s="1246"/>
      <c r="CU94" s="1246"/>
      <c r="CV94" s="1246"/>
      <c r="CW94" s="1246"/>
      <c r="CX94" s="1246"/>
      <c r="CY94" s="1246"/>
      <c r="CZ94" s="1246"/>
      <c r="DA94" s="1246"/>
      <c r="DB94" s="1246"/>
      <c r="DC94" s="1246"/>
      <c r="DD94" s="1246"/>
      <c r="DE94" s="1246"/>
      <c r="DF94" s="1246"/>
      <c r="DG94" s="1246"/>
      <c r="DH94" s="1246"/>
      <c r="DI94" s="1246"/>
      <c r="DJ94" s="1246"/>
      <c r="DK94" s="1246"/>
      <c r="DL94" s="1246"/>
      <c r="DM94" s="1246"/>
      <c r="DN94" s="1246"/>
    </row>
    <row r="95" spans="6:236" ht="17.100000000000001" customHeight="1" x14ac:dyDescent="0.25">
      <c r="F95" s="61"/>
      <c r="G95" s="71"/>
      <c r="H95" s="71"/>
      <c r="I95" s="71"/>
      <c r="J95" s="61"/>
      <c r="K95" s="61"/>
      <c r="P95" s="73"/>
      <c r="Q95" s="73"/>
      <c r="R95" s="612"/>
      <c r="Y95" s="1246"/>
      <c r="Z95" s="1252">
        <v>77</v>
      </c>
      <c r="AA95" s="1246"/>
      <c r="AB95" s="1246"/>
      <c r="AC95" s="1246"/>
      <c r="AD95" s="1246"/>
      <c r="AE95" s="1246"/>
      <c r="AF95" s="1246"/>
      <c r="AG95" s="1252" t="str">
        <f>resa!E81</f>
        <v>X</v>
      </c>
      <c r="AH95" s="1252" t="str">
        <f>resb!E81</f>
        <v>X</v>
      </c>
      <c r="AI95" s="1246"/>
      <c r="AJ95" s="1246"/>
      <c r="AK95" s="1246"/>
      <c r="AL95" s="1246"/>
      <c r="AM95" s="1246"/>
      <c r="AN95" s="1246"/>
      <c r="AO95" s="1246"/>
      <c r="AP95" s="1246"/>
      <c r="AQ95" s="1246"/>
      <c r="AR95" s="1246"/>
      <c r="AS95" s="1246"/>
      <c r="AT95" s="1246"/>
      <c r="AU95" s="1246"/>
      <c r="AV95" s="1246"/>
      <c r="AW95" s="1246"/>
      <c r="AX95" s="1246"/>
      <c r="AY95" s="1246"/>
      <c r="AZ95" s="1246"/>
      <c r="BA95" s="1246"/>
      <c r="BB95" s="1246"/>
      <c r="BC95" s="1246"/>
      <c r="BD95" s="1246"/>
      <c r="BE95" s="1246"/>
      <c r="BF95" s="1246"/>
      <c r="BG95" s="1246"/>
      <c r="BH95" s="1246"/>
      <c r="BI95" s="1246"/>
      <c r="BJ95" s="1246"/>
      <c r="BK95" s="1246"/>
      <c r="BL95" s="1246"/>
      <c r="BM95" s="1260" t="str">
        <f>resa!S81</f>
        <v>X</v>
      </c>
      <c r="BN95" s="1260" t="str">
        <f>resb!S81</f>
        <v>X</v>
      </c>
      <c r="BO95" s="1246"/>
      <c r="BP95" s="1246"/>
      <c r="BQ95" s="1246"/>
      <c r="BR95" s="1246"/>
      <c r="BS95" s="1246"/>
      <c r="BT95" s="1246"/>
      <c r="BU95" s="1246"/>
      <c r="BV95" s="1246"/>
      <c r="BW95" s="1246"/>
      <c r="BX95" s="1246"/>
      <c r="BY95" s="1246"/>
      <c r="BZ95" s="1246"/>
      <c r="CA95" s="1246"/>
      <c r="CB95" s="1246"/>
      <c r="CC95" s="1246"/>
      <c r="CD95" s="1246"/>
      <c r="CE95" s="1246"/>
      <c r="CF95" s="1246"/>
      <c r="CG95" s="1246"/>
      <c r="CH95" s="1246"/>
      <c r="CI95" s="1246"/>
      <c r="CJ95" s="1246"/>
      <c r="CK95" s="1246"/>
      <c r="CL95" s="1246"/>
      <c r="CM95" s="1246"/>
      <c r="CN95" s="1246"/>
      <c r="CO95" s="1246"/>
      <c r="CP95" s="1246"/>
      <c r="CQ95" s="1246"/>
      <c r="CR95" s="1246"/>
      <c r="CS95" s="1246"/>
      <c r="CT95" s="1246"/>
      <c r="CU95" s="1246"/>
      <c r="CV95" s="1246"/>
      <c r="CW95" s="1246"/>
      <c r="CX95" s="1246"/>
      <c r="CY95" s="1246"/>
      <c r="CZ95" s="1246"/>
      <c r="DA95" s="1246"/>
      <c r="DB95" s="1246"/>
      <c r="DC95" s="1246"/>
      <c r="DD95" s="1246"/>
      <c r="DE95" s="1246"/>
      <c r="DF95" s="1246"/>
      <c r="DG95" s="1246"/>
      <c r="DH95" s="1246"/>
      <c r="DI95" s="1246"/>
      <c r="DJ95" s="1246"/>
      <c r="DK95" s="1246"/>
      <c r="DL95" s="1246"/>
      <c r="DM95" s="1246"/>
      <c r="DN95" s="1246"/>
    </row>
    <row r="96" spans="6:236" ht="17.100000000000001" customHeight="1" x14ac:dyDescent="0.25">
      <c r="F96" s="61"/>
      <c r="G96" s="71"/>
      <c r="H96" s="71"/>
      <c r="I96" s="71"/>
      <c r="J96" s="61"/>
      <c r="K96" s="61"/>
      <c r="P96" s="73"/>
      <c r="Q96" s="73"/>
      <c r="R96" s="612"/>
      <c r="Y96" s="1246"/>
      <c r="Z96" s="1252">
        <v>78</v>
      </c>
      <c r="AA96" s="1246"/>
      <c r="AB96" s="1263"/>
      <c r="AC96" s="1246"/>
      <c r="AD96" s="1246"/>
      <c r="AE96" s="1246"/>
      <c r="AF96" s="1246"/>
      <c r="AG96" s="1252" t="str">
        <f>resa!E82</f>
        <v>X</v>
      </c>
      <c r="AH96" s="1252" t="str">
        <f>resb!E82</f>
        <v>X</v>
      </c>
      <c r="AI96" s="1246"/>
      <c r="AJ96" s="1246"/>
      <c r="AK96" s="1246"/>
      <c r="AL96" s="1246"/>
      <c r="AM96" s="1246"/>
      <c r="AN96" s="1246"/>
      <c r="AO96" s="1246"/>
      <c r="AP96" s="1246"/>
      <c r="AQ96" s="1246"/>
      <c r="AR96" s="1246"/>
      <c r="AS96" s="1246"/>
      <c r="AT96" s="1246"/>
      <c r="AU96" s="1246"/>
      <c r="AV96" s="1246"/>
      <c r="AW96" s="1246"/>
      <c r="AX96" s="1246"/>
      <c r="AY96" s="1246"/>
      <c r="AZ96" s="1246"/>
      <c r="BA96" s="1246"/>
      <c r="BB96" s="1246"/>
      <c r="BC96" s="1246"/>
      <c r="BD96" s="1246"/>
      <c r="BE96" s="1246"/>
      <c r="BF96" s="1246"/>
      <c r="BG96" s="1246"/>
      <c r="BH96" s="1246"/>
      <c r="BI96" s="1246"/>
      <c r="BJ96" s="1246"/>
      <c r="BK96" s="1246"/>
      <c r="BL96" s="1246"/>
      <c r="BM96" s="1260" t="str">
        <f>resa!S82</f>
        <v>X</v>
      </c>
      <c r="BN96" s="1260" t="str">
        <f>resb!S82</f>
        <v>X</v>
      </c>
      <c r="BO96" s="1246"/>
      <c r="BP96" s="1246"/>
      <c r="BQ96" s="1246"/>
      <c r="BR96" s="1246"/>
      <c r="BS96" s="1246"/>
      <c r="BT96" s="1246"/>
      <c r="BU96" s="1246"/>
      <c r="BV96" s="1246"/>
      <c r="BW96" s="1246"/>
      <c r="BX96" s="1246"/>
      <c r="BY96" s="1246"/>
      <c r="BZ96" s="1246"/>
      <c r="CA96" s="1246"/>
      <c r="CB96" s="1246"/>
      <c r="CC96" s="1246"/>
      <c r="CD96" s="1246"/>
      <c r="CE96" s="1246"/>
      <c r="CF96" s="1246"/>
      <c r="CG96" s="1246"/>
      <c r="CH96" s="1246"/>
      <c r="CI96" s="1246"/>
      <c r="CJ96" s="1246"/>
      <c r="CK96" s="1246"/>
      <c r="CL96" s="1246"/>
      <c r="CM96" s="1246"/>
      <c r="CN96" s="1246"/>
      <c r="CO96" s="1246"/>
      <c r="CP96" s="1246"/>
      <c r="CQ96" s="1246"/>
      <c r="CR96" s="1246"/>
      <c r="CS96" s="1246"/>
      <c r="CT96" s="1246"/>
      <c r="CU96" s="1246"/>
      <c r="CV96" s="1246"/>
      <c r="CW96" s="1246"/>
      <c r="CX96" s="1246"/>
      <c r="CY96" s="1246"/>
      <c r="CZ96" s="1246"/>
      <c r="DA96" s="1246"/>
      <c r="DB96" s="1246"/>
      <c r="DC96" s="1246"/>
      <c r="DD96" s="1246"/>
      <c r="DE96" s="1246"/>
      <c r="DF96" s="1246"/>
      <c r="DG96" s="1246"/>
      <c r="DH96" s="1246"/>
      <c r="DI96" s="1246"/>
      <c r="DJ96" s="1246"/>
      <c r="DK96" s="1246"/>
      <c r="DL96" s="1246"/>
      <c r="DM96" s="1246"/>
      <c r="DN96" s="1246"/>
    </row>
    <row r="97" spans="4:118" ht="17.100000000000001" customHeight="1" x14ac:dyDescent="0.25">
      <c r="F97" s="61"/>
      <c r="G97" s="71"/>
      <c r="H97" s="71"/>
      <c r="I97" s="71"/>
      <c r="J97" s="61"/>
      <c r="K97" s="61"/>
      <c r="P97" s="73"/>
      <c r="Q97" s="73"/>
      <c r="R97" s="612"/>
      <c r="Y97" s="1246"/>
      <c r="Z97" s="1252">
        <v>79</v>
      </c>
      <c r="AA97" s="1246"/>
      <c r="AB97" s="1263"/>
      <c r="AC97" s="1246"/>
      <c r="AD97" s="1246"/>
      <c r="AE97" s="1246"/>
      <c r="AF97" s="1246"/>
      <c r="AG97" s="1252" t="str">
        <f>resa!E83</f>
        <v>X</v>
      </c>
      <c r="AH97" s="1252" t="str">
        <f>resb!E83</f>
        <v>X</v>
      </c>
      <c r="AI97" s="1246"/>
      <c r="AJ97" s="1246"/>
      <c r="AK97" s="1246"/>
      <c r="AL97" s="1246"/>
      <c r="AM97" s="1246"/>
      <c r="AN97" s="1246"/>
      <c r="AO97" s="1246"/>
      <c r="AP97" s="1246"/>
      <c r="AQ97" s="1246"/>
      <c r="AR97" s="1246"/>
      <c r="AS97" s="1246"/>
      <c r="AT97" s="1246"/>
      <c r="AU97" s="1246"/>
      <c r="AV97" s="1246"/>
      <c r="AW97" s="1246"/>
      <c r="AX97" s="1246"/>
      <c r="AY97" s="1246"/>
      <c r="AZ97" s="1246"/>
      <c r="BA97" s="1246"/>
      <c r="BB97" s="1246"/>
      <c r="BC97" s="1246"/>
      <c r="BD97" s="1246"/>
      <c r="BE97" s="1246"/>
      <c r="BF97" s="1246"/>
      <c r="BG97" s="1246"/>
      <c r="BH97" s="1246"/>
      <c r="BI97" s="1246"/>
      <c r="BJ97" s="1246"/>
      <c r="BK97" s="1246"/>
      <c r="BL97" s="1246"/>
      <c r="BM97" s="1260" t="str">
        <f>resa!S83</f>
        <v>X</v>
      </c>
      <c r="BN97" s="1260" t="str">
        <f>resb!S83</f>
        <v>X</v>
      </c>
      <c r="BO97" s="1246"/>
      <c r="BP97" s="1246"/>
      <c r="BQ97" s="1246"/>
      <c r="BR97" s="1246"/>
      <c r="BS97" s="1246"/>
      <c r="BT97" s="1246"/>
      <c r="BU97" s="1246"/>
      <c r="BV97" s="1246"/>
      <c r="BW97" s="1246"/>
      <c r="BX97" s="1246"/>
      <c r="BY97" s="1246"/>
      <c r="BZ97" s="1246"/>
      <c r="CA97" s="1246"/>
      <c r="CB97" s="1246"/>
      <c r="CC97" s="1246"/>
      <c r="CD97" s="1246"/>
      <c r="CE97" s="1246"/>
      <c r="CF97" s="1246"/>
      <c r="CG97" s="1246"/>
      <c r="CH97" s="1246"/>
      <c r="CI97" s="1246"/>
      <c r="CJ97" s="1246"/>
      <c r="CK97" s="1246"/>
      <c r="CL97" s="1246"/>
      <c r="CM97" s="1246"/>
      <c r="CN97" s="1246"/>
      <c r="CO97" s="1246"/>
      <c r="CP97" s="1246"/>
      <c r="CQ97" s="1246"/>
      <c r="CR97" s="1246"/>
      <c r="CS97" s="1246"/>
      <c r="CT97" s="1246"/>
      <c r="CU97" s="1246"/>
      <c r="CV97" s="1246"/>
      <c r="CW97" s="1246"/>
      <c r="CX97" s="1246"/>
      <c r="CY97" s="1246"/>
      <c r="CZ97" s="1246"/>
      <c r="DA97" s="1246"/>
      <c r="DB97" s="1246"/>
      <c r="DC97" s="1246"/>
      <c r="DD97" s="1246"/>
      <c r="DE97" s="1246"/>
      <c r="DF97" s="1246"/>
      <c r="DG97" s="1246"/>
      <c r="DH97" s="1246"/>
      <c r="DI97" s="1246"/>
      <c r="DJ97" s="1246"/>
      <c r="DK97" s="1246"/>
      <c r="DL97" s="1246"/>
      <c r="DM97" s="1246"/>
      <c r="DN97" s="1246"/>
    </row>
    <row r="98" spans="4:118" ht="17.100000000000001" customHeight="1" x14ac:dyDescent="0.25">
      <c r="D98" s="61"/>
      <c r="E98" s="61"/>
      <c r="F98" s="61"/>
      <c r="G98" s="61"/>
      <c r="H98" s="61"/>
      <c r="J98" s="61"/>
      <c r="K98" s="61"/>
      <c r="P98" s="73"/>
      <c r="Q98" s="73"/>
      <c r="R98" s="612"/>
      <c r="Y98" s="1246"/>
      <c r="Z98" s="1252">
        <v>80</v>
      </c>
      <c r="AA98" s="1246"/>
      <c r="AB98" s="1263"/>
      <c r="AC98" s="1246"/>
      <c r="AD98" s="1246"/>
      <c r="AE98" s="1246"/>
      <c r="AF98" s="1246"/>
      <c r="AG98" s="1252" t="str">
        <f>resa!E84</f>
        <v>X</v>
      </c>
      <c r="AH98" s="1252" t="str">
        <f>resb!E84</f>
        <v>X</v>
      </c>
      <c r="AI98" s="1246"/>
      <c r="AJ98" s="1246"/>
      <c r="AK98" s="1246"/>
      <c r="AL98" s="1246"/>
      <c r="AM98" s="1246"/>
      <c r="AN98" s="1246"/>
      <c r="AO98" s="1246"/>
      <c r="AP98" s="1246"/>
      <c r="AQ98" s="1246"/>
      <c r="AR98" s="1246"/>
      <c r="AS98" s="1246"/>
      <c r="AT98" s="1246"/>
      <c r="AU98" s="1246"/>
      <c r="AV98" s="1246"/>
      <c r="AW98" s="1246"/>
      <c r="AX98" s="1246"/>
      <c r="AY98" s="1246"/>
      <c r="AZ98" s="1246"/>
      <c r="BA98" s="1246"/>
      <c r="BB98" s="1246"/>
      <c r="BC98" s="1246"/>
      <c r="BD98" s="1246"/>
      <c r="BE98" s="1246"/>
      <c r="BF98" s="1246"/>
      <c r="BG98" s="1246"/>
      <c r="BH98" s="1246"/>
      <c r="BI98" s="1246"/>
      <c r="BJ98" s="1246"/>
      <c r="BK98" s="1246"/>
      <c r="BL98" s="1246"/>
      <c r="BM98" s="1260" t="str">
        <f>resa!S84</f>
        <v>X</v>
      </c>
      <c r="BN98" s="1260" t="str">
        <f>resb!S84</f>
        <v>X</v>
      </c>
      <c r="BO98" s="1246"/>
      <c r="BP98" s="1246"/>
      <c r="BQ98" s="1246"/>
      <c r="BR98" s="1246"/>
      <c r="BS98" s="1246"/>
      <c r="BT98" s="1246"/>
      <c r="BU98" s="1246"/>
      <c r="BV98" s="1246"/>
      <c r="BW98" s="1246"/>
      <c r="BX98" s="1246"/>
      <c r="BY98" s="1246"/>
      <c r="BZ98" s="1246"/>
      <c r="CA98" s="1246"/>
      <c r="CB98" s="1246"/>
      <c r="CC98" s="1246"/>
      <c r="CD98" s="1246"/>
      <c r="CE98" s="1246"/>
      <c r="CF98" s="1246"/>
      <c r="CG98" s="1246"/>
      <c r="CH98" s="1246"/>
      <c r="CI98" s="1246"/>
      <c r="CJ98" s="1246"/>
      <c r="CK98" s="1246"/>
      <c r="CL98" s="1246"/>
      <c r="CM98" s="1246"/>
      <c r="CN98" s="1246"/>
      <c r="CO98" s="1246"/>
      <c r="CP98" s="1246"/>
      <c r="CQ98" s="1246"/>
      <c r="CR98" s="1246"/>
      <c r="CS98" s="1246"/>
      <c r="CT98" s="1246"/>
      <c r="CU98" s="1246"/>
      <c r="CV98" s="1246"/>
      <c r="CW98" s="1246"/>
      <c r="CX98" s="1246"/>
      <c r="CY98" s="1246"/>
      <c r="CZ98" s="1246"/>
      <c r="DA98" s="1246"/>
      <c r="DB98" s="1246"/>
      <c r="DC98" s="1246"/>
      <c r="DD98" s="1246"/>
      <c r="DE98" s="1246"/>
      <c r="DF98" s="1246"/>
      <c r="DG98" s="1246"/>
      <c r="DH98" s="1246"/>
      <c r="DI98" s="1246"/>
      <c r="DJ98" s="1246"/>
      <c r="DK98" s="1246"/>
      <c r="DL98" s="1246"/>
      <c r="DM98" s="1246"/>
      <c r="DN98" s="1246"/>
    </row>
    <row r="99" spans="4:118" ht="17.100000000000001" customHeight="1" x14ac:dyDescent="0.25">
      <c r="P99" s="73"/>
      <c r="Q99" s="73"/>
      <c r="R99" s="612"/>
      <c r="Y99" s="1246"/>
      <c r="Z99" s="1252">
        <v>81</v>
      </c>
      <c r="AA99" s="1246"/>
      <c r="AB99" s="1263"/>
      <c r="AC99" s="1246"/>
      <c r="AD99" s="1246"/>
      <c r="AE99" s="1246"/>
      <c r="AF99" s="1246"/>
      <c r="AG99" s="1252" t="str">
        <f>resa!E85</f>
        <v>X</v>
      </c>
      <c r="AH99" s="1252" t="str">
        <f>resb!E85</f>
        <v>X</v>
      </c>
      <c r="AI99" s="1246"/>
      <c r="AJ99" s="1246"/>
      <c r="AK99" s="1246"/>
      <c r="AL99" s="1246"/>
      <c r="AM99" s="1246"/>
      <c r="AN99" s="1246"/>
      <c r="AO99" s="1246"/>
      <c r="AP99" s="1246"/>
      <c r="AQ99" s="1246"/>
      <c r="AR99" s="1246"/>
      <c r="AS99" s="1246"/>
      <c r="AT99" s="1246"/>
      <c r="AU99" s="1246"/>
      <c r="AV99" s="1246"/>
      <c r="AW99" s="1246"/>
      <c r="AX99" s="1246"/>
      <c r="AY99" s="1246"/>
      <c r="AZ99" s="1246"/>
      <c r="BA99" s="1246"/>
      <c r="BB99" s="1246"/>
      <c r="BC99" s="1246"/>
      <c r="BD99" s="1246"/>
      <c r="BE99" s="1246"/>
      <c r="BF99" s="1246"/>
      <c r="BG99" s="1246"/>
      <c r="BH99" s="1246"/>
      <c r="BI99" s="1246"/>
      <c r="BJ99" s="1246"/>
      <c r="BK99" s="1246"/>
      <c r="BL99" s="1246"/>
      <c r="BM99" s="1260" t="str">
        <f>resa!S85</f>
        <v>X</v>
      </c>
      <c r="BN99" s="1260" t="str">
        <f>resb!S85</f>
        <v>X</v>
      </c>
      <c r="BO99" s="1246"/>
      <c r="BP99" s="1246"/>
      <c r="BQ99" s="1246"/>
      <c r="BR99" s="1246"/>
      <c r="BS99" s="1246"/>
      <c r="BT99" s="1246"/>
      <c r="BU99" s="1246"/>
      <c r="BV99" s="1246"/>
      <c r="BW99" s="1246"/>
      <c r="BX99" s="1246"/>
      <c r="BY99" s="1246"/>
      <c r="BZ99" s="1246"/>
      <c r="CA99" s="1246"/>
      <c r="CB99" s="1246"/>
      <c r="CC99" s="1246"/>
      <c r="CD99" s="1246"/>
      <c r="CE99" s="1246"/>
      <c r="CF99" s="1246"/>
      <c r="CG99" s="1246"/>
      <c r="CH99" s="1246"/>
      <c r="CI99" s="1246"/>
      <c r="CJ99" s="1246"/>
      <c r="CK99" s="1246"/>
      <c r="CL99" s="1246"/>
      <c r="CM99" s="1246"/>
      <c r="CN99" s="1246"/>
      <c r="CO99" s="1246"/>
      <c r="CP99" s="1246"/>
      <c r="CQ99" s="1246"/>
      <c r="CR99" s="1246"/>
      <c r="CS99" s="1246"/>
      <c r="CT99" s="1246"/>
      <c r="CU99" s="1246"/>
      <c r="CV99" s="1246"/>
      <c r="CW99" s="1246"/>
      <c r="CX99" s="1246"/>
      <c r="CY99" s="1246"/>
      <c r="CZ99" s="1246"/>
      <c r="DA99" s="1246"/>
      <c r="DB99" s="1246"/>
      <c r="DC99" s="1246"/>
      <c r="DD99" s="1246"/>
      <c r="DE99" s="1246"/>
      <c r="DF99" s="1246"/>
      <c r="DG99" s="1246"/>
      <c r="DH99" s="1246"/>
      <c r="DI99" s="1246"/>
      <c r="DJ99" s="1246"/>
      <c r="DK99" s="1246"/>
      <c r="DL99" s="1246"/>
      <c r="DM99" s="1246"/>
      <c r="DN99" s="1246"/>
    </row>
    <row r="100" spans="4:118" ht="17.100000000000001" customHeight="1" x14ac:dyDescent="0.25">
      <c r="H100" s="74"/>
      <c r="J100" s="74"/>
      <c r="K100" s="74"/>
      <c r="L100" s="68"/>
      <c r="P100" s="73"/>
      <c r="Q100" s="68"/>
      <c r="R100" s="612"/>
      <c r="Y100" s="1246"/>
      <c r="Z100" s="1252">
        <v>82</v>
      </c>
      <c r="AA100" s="1246"/>
      <c r="AB100" s="1263"/>
      <c r="AC100" s="1246"/>
      <c r="AD100" s="1246"/>
      <c r="AE100" s="1246"/>
      <c r="AF100" s="1246"/>
      <c r="AG100" s="1252" t="str">
        <f>resa!E86</f>
        <v>X</v>
      </c>
      <c r="AH100" s="1252" t="str">
        <f>resb!E86</f>
        <v>X</v>
      </c>
      <c r="AI100" s="1246"/>
      <c r="AJ100" s="1246"/>
      <c r="AK100" s="1246"/>
      <c r="AL100" s="1246"/>
      <c r="AM100" s="1246"/>
      <c r="AN100" s="1246"/>
      <c r="AO100" s="1246"/>
      <c r="AP100" s="1246"/>
      <c r="AQ100" s="1246"/>
      <c r="AR100" s="1246"/>
      <c r="AS100" s="1246"/>
      <c r="AT100" s="1246"/>
      <c r="AU100" s="1246"/>
      <c r="AV100" s="1246"/>
      <c r="AW100" s="1246"/>
      <c r="AX100" s="1246"/>
      <c r="AY100" s="1246"/>
      <c r="AZ100" s="1246"/>
      <c r="BA100" s="1246"/>
      <c r="BB100" s="1246"/>
      <c r="BC100" s="1246"/>
      <c r="BD100" s="1246"/>
      <c r="BE100" s="1246"/>
      <c r="BF100" s="1246"/>
      <c r="BG100" s="1246"/>
      <c r="BH100" s="1246"/>
      <c r="BI100" s="1246"/>
      <c r="BJ100" s="1246"/>
      <c r="BK100" s="1246"/>
      <c r="BL100" s="1246"/>
      <c r="BM100" s="1260" t="str">
        <f>resa!S86</f>
        <v>X</v>
      </c>
      <c r="BN100" s="1260" t="str">
        <f>resb!S86</f>
        <v>X</v>
      </c>
      <c r="BO100" s="1246"/>
      <c r="BP100" s="1246"/>
      <c r="BQ100" s="1246"/>
      <c r="BR100" s="1246"/>
      <c r="BS100" s="1246"/>
      <c r="BT100" s="1246"/>
      <c r="BU100" s="1246"/>
      <c r="BV100" s="1246"/>
      <c r="BW100" s="1246"/>
      <c r="BX100" s="1246"/>
      <c r="BY100" s="1246"/>
      <c r="BZ100" s="1246"/>
      <c r="CA100" s="1246"/>
      <c r="CB100" s="1246"/>
      <c r="CC100" s="1246"/>
      <c r="CD100" s="1246"/>
      <c r="CE100" s="1246"/>
      <c r="CF100" s="1246"/>
      <c r="CG100" s="1246"/>
      <c r="CH100" s="1246"/>
      <c r="CI100" s="1246"/>
      <c r="CJ100" s="1246"/>
      <c r="CK100" s="1246"/>
      <c r="CL100" s="1246"/>
      <c r="CM100" s="1246"/>
      <c r="CN100" s="1246"/>
      <c r="CO100" s="1246"/>
      <c r="CP100" s="1246"/>
      <c r="CQ100" s="1246"/>
      <c r="CR100" s="1246"/>
      <c r="CS100" s="1246"/>
      <c r="CT100" s="1246"/>
      <c r="CU100" s="1246"/>
      <c r="CV100" s="1246"/>
      <c r="CW100" s="1246"/>
      <c r="CX100" s="1246"/>
      <c r="CY100" s="1246"/>
      <c r="CZ100" s="1246"/>
      <c r="DA100" s="1246"/>
      <c r="DB100" s="1246"/>
      <c r="DC100" s="1246"/>
      <c r="DD100" s="1246"/>
      <c r="DE100" s="1246"/>
      <c r="DF100" s="1246"/>
      <c r="DG100" s="1246"/>
      <c r="DH100" s="1246"/>
      <c r="DI100" s="1246"/>
      <c r="DJ100" s="1246"/>
      <c r="DK100" s="1246"/>
      <c r="DL100" s="1246"/>
      <c r="DM100" s="1246"/>
      <c r="DN100" s="1246"/>
    </row>
    <row r="101" spans="4:118" ht="17.100000000000001" customHeight="1" x14ac:dyDescent="0.25">
      <c r="H101" s="74"/>
      <c r="J101" s="74"/>
      <c r="K101" s="74"/>
      <c r="L101" s="68"/>
      <c r="P101" s="68"/>
      <c r="Q101" s="68"/>
      <c r="R101" s="612"/>
      <c r="Y101" s="1246"/>
      <c r="Z101" s="1252">
        <v>83</v>
      </c>
      <c r="AA101" s="1246"/>
      <c r="AB101" s="1263"/>
      <c r="AC101" s="1246"/>
      <c r="AD101" s="1246"/>
      <c r="AE101" s="1246"/>
      <c r="AF101" s="1246"/>
      <c r="AG101" s="1252" t="str">
        <f>resa!E87</f>
        <v>X</v>
      </c>
      <c r="AH101" s="1252" t="str">
        <f>resb!E87</f>
        <v>X</v>
      </c>
      <c r="AI101" s="1246"/>
      <c r="AJ101" s="1246"/>
      <c r="AK101" s="1246"/>
      <c r="AL101" s="1246"/>
      <c r="AM101" s="1246"/>
      <c r="AN101" s="1246"/>
      <c r="AO101" s="1246"/>
      <c r="AP101" s="1246"/>
      <c r="AQ101" s="1246"/>
      <c r="AR101" s="1246"/>
      <c r="AS101" s="1246"/>
      <c r="AT101" s="1246"/>
      <c r="AU101" s="1246"/>
      <c r="AV101" s="1246"/>
      <c r="AW101" s="1246"/>
      <c r="AX101" s="1246"/>
      <c r="AY101" s="1246"/>
      <c r="AZ101" s="1246"/>
      <c r="BA101" s="1246"/>
      <c r="BB101" s="1246"/>
      <c r="BC101" s="1246"/>
      <c r="BD101" s="1246"/>
      <c r="BE101" s="1246"/>
      <c r="BF101" s="1246"/>
      <c r="BG101" s="1246"/>
      <c r="BH101" s="1246"/>
      <c r="BI101" s="1246"/>
      <c r="BJ101" s="1246"/>
      <c r="BK101" s="1246"/>
      <c r="BL101" s="1246"/>
      <c r="BM101" s="1260" t="str">
        <f>resa!S87</f>
        <v>X</v>
      </c>
      <c r="BN101" s="1260" t="str">
        <f>resb!S87</f>
        <v>X</v>
      </c>
      <c r="BO101" s="1246"/>
      <c r="BP101" s="1246"/>
      <c r="BQ101" s="1246"/>
      <c r="BR101" s="1246"/>
      <c r="BS101" s="1246"/>
      <c r="BT101" s="1246"/>
      <c r="BU101" s="1246"/>
      <c r="BV101" s="1246"/>
      <c r="BW101" s="1246"/>
      <c r="BX101" s="1246"/>
      <c r="BY101" s="1246"/>
      <c r="BZ101" s="1246"/>
      <c r="CA101" s="1246"/>
      <c r="CB101" s="1246"/>
      <c r="CC101" s="1246"/>
      <c r="CD101" s="1246"/>
      <c r="CE101" s="1246"/>
      <c r="CF101" s="1246"/>
      <c r="CG101" s="1246"/>
      <c r="CH101" s="1246"/>
      <c r="CI101" s="1246"/>
      <c r="CJ101" s="1246"/>
      <c r="CK101" s="1246"/>
      <c r="CL101" s="1246"/>
      <c r="CM101" s="1246"/>
      <c r="CN101" s="1246"/>
      <c r="CO101" s="1246"/>
      <c r="CP101" s="1246"/>
      <c r="CQ101" s="1246"/>
      <c r="CR101" s="1246"/>
      <c r="CS101" s="1246"/>
      <c r="CT101" s="1246"/>
      <c r="CU101" s="1246"/>
      <c r="CV101" s="1246"/>
      <c r="CW101" s="1246"/>
      <c r="CX101" s="1246"/>
      <c r="CY101" s="1246"/>
      <c r="CZ101" s="1246"/>
      <c r="DA101" s="1246"/>
      <c r="DB101" s="1246"/>
      <c r="DC101" s="1246"/>
      <c r="DD101" s="1246"/>
      <c r="DE101" s="1246"/>
      <c r="DF101" s="1246"/>
      <c r="DG101" s="1246"/>
      <c r="DH101" s="1246"/>
      <c r="DI101" s="1246"/>
      <c r="DJ101" s="1246"/>
      <c r="DK101" s="1246"/>
      <c r="DL101" s="1246"/>
      <c r="DM101" s="1246"/>
      <c r="DN101" s="1246"/>
    </row>
    <row r="102" spans="4:118" ht="17.100000000000001" customHeight="1" x14ac:dyDescent="0.25">
      <c r="H102" s="74"/>
      <c r="J102" s="74"/>
      <c r="K102" s="74"/>
      <c r="L102" s="68"/>
      <c r="P102" s="68"/>
      <c r="Q102" s="68"/>
      <c r="R102" s="612"/>
      <c r="Y102" s="1246"/>
      <c r="Z102" s="1252">
        <v>84</v>
      </c>
      <c r="AA102" s="1246"/>
      <c r="AB102" s="1263"/>
      <c r="AC102" s="1246"/>
      <c r="AD102" s="1246"/>
      <c r="AE102" s="1246"/>
      <c r="AF102" s="1246"/>
      <c r="AG102" s="1252" t="str">
        <f>resa!E88</f>
        <v>X</v>
      </c>
      <c r="AH102" s="1252" t="str">
        <f>resb!E88</f>
        <v>X</v>
      </c>
      <c r="AI102" s="1246"/>
      <c r="AJ102" s="1246"/>
      <c r="AK102" s="1246"/>
      <c r="AL102" s="1246"/>
      <c r="AM102" s="1246"/>
      <c r="AN102" s="1246"/>
      <c r="AO102" s="1246"/>
      <c r="AP102" s="1246"/>
      <c r="AQ102" s="1246"/>
      <c r="AR102" s="1246"/>
      <c r="AS102" s="1246"/>
      <c r="AT102" s="1246"/>
      <c r="AU102" s="1246"/>
      <c r="AV102" s="1246"/>
      <c r="AW102" s="1246"/>
      <c r="AX102" s="1246"/>
      <c r="AY102" s="1246"/>
      <c r="AZ102" s="1246"/>
      <c r="BA102" s="1246"/>
      <c r="BB102" s="1246"/>
      <c r="BC102" s="1246"/>
      <c r="BD102" s="1246"/>
      <c r="BE102" s="1246"/>
      <c r="BF102" s="1246"/>
      <c r="BG102" s="1246"/>
      <c r="BH102" s="1246"/>
      <c r="BI102" s="1246"/>
      <c r="BJ102" s="1246"/>
      <c r="BK102" s="1246"/>
      <c r="BL102" s="1246"/>
      <c r="BM102" s="1260" t="str">
        <f>resa!S88</f>
        <v>X</v>
      </c>
      <c r="BN102" s="1260" t="str">
        <f>resb!S88</f>
        <v>X</v>
      </c>
      <c r="BO102" s="1246"/>
      <c r="BP102" s="1246"/>
      <c r="BQ102" s="1246"/>
      <c r="BR102" s="1246"/>
      <c r="BS102" s="1246"/>
      <c r="BT102" s="1246"/>
      <c r="BU102" s="1246"/>
      <c r="BV102" s="1246"/>
      <c r="BW102" s="1246"/>
      <c r="BX102" s="1246"/>
      <c r="BY102" s="1246"/>
      <c r="BZ102" s="1246"/>
      <c r="CA102" s="1246"/>
      <c r="CB102" s="1246"/>
      <c r="CC102" s="1246"/>
      <c r="CD102" s="1246"/>
      <c r="CE102" s="1246"/>
      <c r="CF102" s="1246"/>
      <c r="CG102" s="1246"/>
      <c r="CH102" s="1246"/>
      <c r="CI102" s="1246"/>
      <c r="CJ102" s="1246"/>
      <c r="CK102" s="1246"/>
      <c r="CL102" s="1246"/>
      <c r="CM102" s="1246"/>
      <c r="CN102" s="1246"/>
      <c r="CO102" s="1246"/>
      <c r="CP102" s="1246"/>
      <c r="CQ102" s="1246"/>
      <c r="CR102" s="1246"/>
      <c r="CS102" s="1246"/>
      <c r="CT102" s="1246"/>
      <c r="CU102" s="1246"/>
      <c r="CV102" s="1246"/>
      <c r="CW102" s="1246"/>
      <c r="CX102" s="1246"/>
      <c r="CY102" s="1246"/>
      <c r="CZ102" s="1246"/>
      <c r="DA102" s="1246"/>
      <c r="DB102" s="1246"/>
      <c r="DC102" s="1246"/>
      <c r="DD102" s="1246"/>
      <c r="DE102" s="1246"/>
      <c r="DF102" s="1246"/>
      <c r="DG102" s="1246"/>
      <c r="DH102" s="1246"/>
      <c r="DI102" s="1246"/>
      <c r="DJ102" s="1246"/>
      <c r="DK102" s="1246"/>
      <c r="DL102" s="1246"/>
      <c r="DM102" s="1246"/>
      <c r="DN102" s="1246"/>
    </row>
    <row r="103" spans="4:118" ht="17.100000000000001" customHeight="1" x14ac:dyDescent="0.25">
      <c r="L103" s="68"/>
      <c r="P103" s="68"/>
      <c r="Q103" s="68"/>
      <c r="R103" s="612"/>
      <c r="Y103" s="1246"/>
      <c r="Z103" s="1252">
        <v>85</v>
      </c>
      <c r="AA103" s="1246"/>
      <c r="AB103" s="1263"/>
      <c r="AC103" s="1246"/>
      <c r="AD103" s="1246"/>
      <c r="AE103" s="1246"/>
      <c r="AF103" s="1246"/>
      <c r="AG103" s="1252" t="str">
        <f>resa!E89</f>
        <v>X</v>
      </c>
      <c r="AH103" s="1252" t="str">
        <f>resb!E89</f>
        <v>X</v>
      </c>
      <c r="AI103" s="1246"/>
      <c r="AJ103" s="1246"/>
      <c r="AK103" s="1246"/>
      <c r="AL103" s="1246"/>
      <c r="AM103" s="1246"/>
      <c r="AN103" s="1246"/>
      <c r="AO103" s="1246"/>
      <c r="AP103" s="1246"/>
      <c r="AQ103" s="1246"/>
      <c r="AR103" s="1246"/>
      <c r="AS103" s="1246"/>
      <c r="AT103" s="1246"/>
      <c r="AU103" s="1246"/>
      <c r="AV103" s="1246"/>
      <c r="AW103" s="1246"/>
      <c r="AX103" s="1246"/>
      <c r="AY103" s="1246"/>
      <c r="AZ103" s="1246"/>
      <c r="BA103" s="1246"/>
      <c r="BB103" s="1246"/>
      <c r="BC103" s="1246"/>
      <c r="BD103" s="1246"/>
      <c r="BE103" s="1246"/>
      <c r="BF103" s="1246"/>
      <c r="BG103" s="1246"/>
      <c r="BH103" s="1246"/>
      <c r="BI103" s="1246"/>
      <c r="BJ103" s="1246"/>
      <c r="BK103" s="1246"/>
      <c r="BL103" s="1246"/>
      <c r="BM103" s="1260" t="str">
        <f>resa!S89</f>
        <v>X</v>
      </c>
      <c r="BN103" s="1260" t="str">
        <f>resb!S89</f>
        <v>X</v>
      </c>
      <c r="BO103" s="1246"/>
      <c r="BP103" s="1246"/>
      <c r="BQ103" s="1246"/>
      <c r="BR103" s="1246"/>
      <c r="BS103" s="1246"/>
      <c r="BT103" s="1246"/>
      <c r="BU103" s="1246"/>
      <c r="BV103" s="1246"/>
      <c r="BW103" s="1246"/>
      <c r="BX103" s="1246"/>
      <c r="BY103" s="1246"/>
      <c r="BZ103" s="1246"/>
      <c r="CA103" s="1246"/>
      <c r="CB103" s="1246"/>
      <c r="CC103" s="1246"/>
      <c r="CD103" s="1246"/>
      <c r="CE103" s="1246"/>
      <c r="CF103" s="1246"/>
      <c r="CG103" s="1246"/>
      <c r="CH103" s="1246"/>
      <c r="CI103" s="1246"/>
      <c r="CJ103" s="1246"/>
      <c r="CK103" s="1246"/>
      <c r="CL103" s="1246"/>
      <c r="CM103" s="1246"/>
      <c r="CN103" s="1246"/>
      <c r="CO103" s="1246"/>
      <c r="CP103" s="1246"/>
      <c r="CQ103" s="1246"/>
      <c r="CR103" s="1246"/>
      <c r="CS103" s="1246"/>
      <c r="CT103" s="1246"/>
      <c r="CU103" s="1246"/>
      <c r="CV103" s="1246"/>
      <c r="CW103" s="1246"/>
      <c r="CX103" s="1246"/>
      <c r="CY103" s="1246"/>
      <c r="CZ103" s="1246"/>
      <c r="DA103" s="1246"/>
      <c r="DB103" s="1246"/>
      <c r="DC103" s="1246"/>
      <c r="DD103" s="1246"/>
      <c r="DE103" s="1246"/>
      <c r="DF103" s="1246"/>
      <c r="DG103" s="1246"/>
      <c r="DH103" s="1246"/>
      <c r="DI103" s="1246"/>
      <c r="DJ103" s="1246"/>
      <c r="DK103" s="1246"/>
      <c r="DL103" s="1246"/>
      <c r="DM103" s="1246"/>
      <c r="DN103" s="1246"/>
    </row>
    <row r="104" spans="4:118" ht="17.100000000000001" customHeight="1" x14ac:dyDescent="0.25">
      <c r="L104" s="68"/>
      <c r="P104" s="68"/>
      <c r="Q104" s="68"/>
      <c r="R104" s="612"/>
      <c r="Y104" s="1246"/>
      <c r="Z104" s="1252">
        <v>86</v>
      </c>
      <c r="AA104" s="1246"/>
      <c r="AB104" s="1263"/>
      <c r="AC104" s="1246"/>
      <c r="AD104" s="1246"/>
      <c r="AE104" s="1246"/>
      <c r="AF104" s="1246"/>
      <c r="AG104" s="1252" t="str">
        <f>resa!E90</f>
        <v>X</v>
      </c>
      <c r="AH104" s="1252" t="str">
        <f>resb!E90</f>
        <v>X</v>
      </c>
      <c r="AI104" s="1246"/>
      <c r="AJ104" s="1246"/>
      <c r="AK104" s="1246"/>
      <c r="AL104" s="1246"/>
      <c r="AM104" s="1246"/>
      <c r="AN104" s="1246"/>
      <c r="AO104" s="1246"/>
      <c r="AP104" s="1246"/>
      <c r="AQ104" s="1246"/>
      <c r="AR104" s="1246"/>
      <c r="AS104" s="1246"/>
      <c r="AT104" s="1246"/>
      <c r="AU104" s="1246"/>
      <c r="AV104" s="1246"/>
      <c r="AW104" s="1246"/>
      <c r="AX104" s="1246"/>
      <c r="AY104" s="1246"/>
      <c r="AZ104" s="1246"/>
      <c r="BA104" s="1246"/>
      <c r="BB104" s="1246"/>
      <c r="BC104" s="1246"/>
      <c r="BD104" s="1246"/>
      <c r="BE104" s="1246"/>
      <c r="BF104" s="1246"/>
      <c r="BG104" s="1246"/>
      <c r="BH104" s="1246"/>
      <c r="BI104" s="1246"/>
      <c r="BJ104" s="1246"/>
      <c r="BK104" s="1246"/>
      <c r="BL104" s="1246"/>
      <c r="BM104" s="1260" t="str">
        <f>resa!S90</f>
        <v>X</v>
      </c>
      <c r="BN104" s="1260" t="str">
        <f>resb!S90</f>
        <v>X</v>
      </c>
      <c r="BO104" s="1246"/>
      <c r="BP104" s="1246"/>
      <c r="BQ104" s="1246"/>
      <c r="BR104" s="1246"/>
      <c r="BS104" s="1246"/>
      <c r="BT104" s="1246"/>
      <c r="BU104" s="1246"/>
      <c r="BV104" s="1246"/>
      <c r="BW104" s="1246"/>
      <c r="BX104" s="1246"/>
      <c r="BY104" s="1246"/>
      <c r="BZ104" s="1246"/>
      <c r="CA104" s="1246"/>
      <c r="CB104" s="1246"/>
      <c r="CC104" s="1246"/>
      <c r="CD104" s="1246"/>
      <c r="CE104" s="1246"/>
      <c r="CF104" s="1246"/>
      <c r="CG104" s="1246"/>
      <c r="CH104" s="1246"/>
      <c r="CI104" s="1246"/>
      <c r="CJ104" s="1246"/>
      <c r="CK104" s="1246"/>
      <c r="CL104" s="1246"/>
      <c r="CM104" s="1246"/>
      <c r="CN104" s="1246"/>
      <c r="CO104" s="1246"/>
      <c r="CP104" s="1246"/>
      <c r="CQ104" s="1246"/>
      <c r="CR104" s="1246"/>
      <c r="CS104" s="1246"/>
      <c r="CT104" s="1246"/>
      <c r="CU104" s="1246"/>
      <c r="CV104" s="1246"/>
      <c r="CW104" s="1246"/>
      <c r="CX104" s="1246"/>
      <c r="CY104" s="1246"/>
      <c r="CZ104" s="1246"/>
      <c r="DA104" s="1246"/>
      <c r="DB104" s="1246"/>
      <c r="DC104" s="1246"/>
      <c r="DD104" s="1246"/>
      <c r="DE104" s="1246"/>
      <c r="DF104" s="1246"/>
      <c r="DG104" s="1246"/>
      <c r="DH104" s="1246"/>
      <c r="DI104" s="1246"/>
      <c r="DJ104" s="1246"/>
      <c r="DK104" s="1246"/>
      <c r="DL104" s="1246"/>
      <c r="DM104" s="1246"/>
      <c r="DN104" s="1246"/>
    </row>
    <row r="105" spans="4:118" ht="17.100000000000001" customHeight="1" x14ac:dyDescent="0.25">
      <c r="L105" s="68"/>
      <c r="P105" s="68"/>
      <c r="Q105" s="68"/>
      <c r="R105" s="612"/>
      <c r="Y105" s="1246"/>
      <c r="Z105" s="1252">
        <v>87</v>
      </c>
      <c r="AA105" s="1246"/>
      <c r="AB105" s="1263"/>
      <c r="AC105" s="1246"/>
      <c r="AD105" s="1246"/>
      <c r="AE105" s="1246"/>
      <c r="AF105" s="1246"/>
      <c r="AG105" s="1252" t="str">
        <f>resa!E91</f>
        <v>X</v>
      </c>
      <c r="AH105" s="1252" t="str">
        <f>resb!E91</f>
        <v>X</v>
      </c>
      <c r="AI105" s="1246"/>
      <c r="AJ105" s="1246"/>
      <c r="AK105" s="1246"/>
      <c r="AL105" s="1246"/>
      <c r="AM105" s="1246"/>
      <c r="AN105" s="1246"/>
      <c r="AO105" s="1246"/>
      <c r="AP105" s="1246"/>
      <c r="AQ105" s="1246"/>
      <c r="AR105" s="1246"/>
      <c r="AS105" s="1246"/>
      <c r="AT105" s="1246"/>
      <c r="AU105" s="1246"/>
      <c r="AV105" s="1246"/>
      <c r="AW105" s="1246"/>
      <c r="AX105" s="1246"/>
      <c r="AY105" s="1246"/>
      <c r="AZ105" s="1246"/>
      <c r="BA105" s="1246"/>
      <c r="BB105" s="1246"/>
      <c r="BC105" s="1246"/>
      <c r="BD105" s="1246"/>
      <c r="BE105" s="1246"/>
      <c r="BF105" s="1246"/>
      <c r="BG105" s="1246"/>
      <c r="BH105" s="1246"/>
      <c r="BI105" s="1246"/>
      <c r="BJ105" s="1246"/>
      <c r="BK105" s="1246"/>
      <c r="BL105" s="1246"/>
      <c r="BM105" s="1260" t="str">
        <f>resa!S91</f>
        <v>X</v>
      </c>
      <c r="BN105" s="1260" t="str">
        <f>resb!S91</f>
        <v>X</v>
      </c>
      <c r="BO105" s="1246"/>
      <c r="BP105" s="1246"/>
      <c r="BQ105" s="1246"/>
      <c r="BR105" s="1246"/>
      <c r="BS105" s="1246"/>
      <c r="BT105" s="1246"/>
      <c r="BU105" s="1246"/>
      <c r="BV105" s="1246"/>
      <c r="BW105" s="1246"/>
      <c r="BX105" s="1246"/>
      <c r="BY105" s="1246"/>
      <c r="BZ105" s="1246"/>
      <c r="CA105" s="1246"/>
      <c r="CB105" s="1246"/>
      <c r="CC105" s="1246"/>
      <c r="CD105" s="1246"/>
      <c r="CE105" s="1246"/>
      <c r="CF105" s="1246"/>
      <c r="CG105" s="1246"/>
      <c r="CH105" s="1246"/>
      <c r="CI105" s="1246"/>
      <c r="CJ105" s="1246"/>
      <c r="CK105" s="1246"/>
      <c r="CL105" s="1246"/>
      <c r="CM105" s="1246"/>
      <c r="CN105" s="1246"/>
      <c r="CO105" s="1246"/>
      <c r="CP105" s="1246"/>
      <c r="CQ105" s="1246"/>
      <c r="CR105" s="1246"/>
      <c r="CS105" s="1246"/>
      <c r="CT105" s="1246"/>
      <c r="CU105" s="1246"/>
      <c r="CV105" s="1246"/>
      <c r="CW105" s="1246"/>
      <c r="CX105" s="1246"/>
      <c r="CY105" s="1246"/>
      <c r="CZ105" s="1246"/>
      <c r="DA105" s="1246"/>
      <c r="DB105" s="1246"/>
      <c r="DC105" s="1246"/>
      <c r="DD105" s="1246"/>
      <c r="DE105" s="1246"/>
      <c r="DF105" s="1246"/>
      <c r="DG105" s="1246"/>
      <c r="DH105" s="1246"/>
      <c r="DI105" s="1246"/>
      <c r="DJ105" s="1246"/>
      <c r="DK105" s="1246"/>
      <c r="DL105" s="1246"/>
      <c r="DM105" s="1246"/>
      <c r="DN105" s="1246"/>
    </row>
    <row r="106" spans="4:118" ht="17.100000000000001" customHeight="1" x14ac:dyDescent="0.25">
      <c r="L106" s="68"/>
      <c r="P106" s="68"/>
      <c r="Q106" s="68"/>
      <c r="R106" s="612"/>
      <c r="Y106" s="1246"/>
      <c r="Z106" s="1252">
        <v>88</v>
      </c>
      <c r="AA106" s="1246"/>
      <c r="AB106" s="1263"/>
      <c r="AC106" s="1246"/>
      <c r="AD106" s="1246"/>
      <c r="AE106" s="1246"/>
      <c r="AF106" s="1246"/>
      <c r="AG106" s="1252" t="str">
        <f>resa!E92</f>
        <v>X</v>
      </c>
      <c r="AH106" s="1252" t="str">
        <f>resb!E92</f>
        <v>X</v>
      </c>
      <c r="AI106" s="1246"/>
      <c r="AJ106" s="1246"/>
      <c r="AK106" s="1246"/>
      <c r="AL106" s="1246"/>
      <c r="AM106" s="1246"/>
      <c r="AN106" s="1246"/>
      <c r="AO106" s="1246"/>
      <c r="AP106" s="1246"/>
      <c r="AQ106" s="1246"/>
      <c r="AR106" s="1246"/>
      <c r="AS106" s="1246"/>
      <c r="AT106" s="1246"/>
      <c r="AU106" s="1246"/>
      <c r="AV106" s="1246"/>
      <c r="AW106" s="1246"/>
      <c r="AX106" s="1246"/>
      <c r="AY106" s="1246"/>
      <c r="AZ106" s="1246"/>
      <c r="BA106" s="1246"/>
      <c r="BB106" s="1246"/>
      <c r="BC106" s="1246"/>
      <c r="BD106" s="1246"/>
      <c r="BE106" s="1246"/>
      <c r="BF106" s="1246"/>
      <c r="BG106" s="1246"/>
      <c r="BH106" s="1246"/>
      <c r="BI106" s="1246"/>
      <c r="BJ106" s="1246"/>
      <c r="BK106" s="1246"/>
      <c r="BL106" s="1246"/>
      <c r="BM106" s="1260" t="str">
        <f>resa!S92</f>
        <v>X</v>
      </c>
      <c r="BN106" s="1260" t="str">
        <f>resb!S92</f>
        <v>X</v>
      </c>
      <c r="BO106" s="1246"/>
      <c r="BP106" s="1246"/>
      <c r="BQ106" s="1246"/>
      <c r="BR106" s="1246"/>
      <c r="BS106" s="1246"/>
      <c r="BT106" s="1246"/>
      <c r="BU106" s="1246"/>
      <c r="BV106" s="1246"/>
      <c r="BW106" s="1246"/>
      <c r="BX106" s="1246"/>
      <c r="BY106" s="1246"/>
      <c r="BZ106" s="1246"/>
      <c r="CA106" s="1246"/>
      <c r="CB106" s="1246"/>
      <c r="CC106" s="1246"/>
      <c r="CD106" s="1246"/>
      <c r="CE106" s="1246"/>
      <c r="CF106" s="1246"/>
      <c r="CG106" s="1246"/>
      <c r="CH106" s="1246"/>
      <c r="CI106" s="1246"/>
      <c r="CJ106" s="1246"/>
      <c r="CK106" s="1246"/>
      <c r="CL106" s="1246"/>
      <c r="CM106" s="1246"/>
      <c r="CN106" s="1246"/>
      <c r="CO106" s="1246"/>
      <c r="CP106" s="1246"/>
      <c r="CQ106" s="1246"/>
      <c r="CR106" s="1246"/>
      <c r="CS106" s="1246"/>
      <c r="CT106" s="1246"/>
      <c r="CU106" s="1246"/>
      <c r="CV106" s="1246"/>
      <c r="CW106" s="1246"/>
      <c r="CX106" s="1246"/>
      <c r="CY106" s="1246"/>
      <c r="CZ106" s="1246"/>
      <c r="DA106" s="1246"/>
      <c r="DB106" s="1246"/>
      <c r="DC106" s="1246"/>
      <c r="DD106" s="1246"/>
      <c r="DE106" s="1246"/>
      <c r="DF106" s="1246"/>
      <c r="DG106" s="1246"/>
      <c r="DH106" s="1246"/>
      <c r="DI106" s="1246"/>
      <c r="DJ106" s="1246"/>
      <c r="DK106" s="1246"/>
      <c r="DL106" s="1246"/>
      <c r="DM106" s="1246"/>
      <c r="DN106" s="1246"/>
    </row>
    <row r="107" spans="4:118" ht="17.100000000000001" customHeight="1" x14ac:dyDescent="0.25">
      <c r="L107" s="68"/>
      <c r="P107" s="68"/>
      <c r="Q107" s="68"/>
      <c r="R107" s="612"/>
      <c r="Y107" s="1246"/>
      <c r="Z107" s="1252">
        <v>89</v>
      </c>
      <c r="AA107" s="1246"/>
      <c r="AB107" s="1263"/>
      <c r="AC107" s="1246"/>
      <c r="AD107" s="1246"/>
      <c r="AE107" s="1246"/>
      <c r="AF107" s="1246"/>
      <c r="AG107" s="1252" t="str">
        <f>resa!E93</f>
        <v>X</v>
      </c>
      <c r="AH107" s="1252" t="str">
        <f>resb!E93</f>
        <v>X</v>
      </c>
      <c r="AI107" s="1246"/>
      <c r="AJ107" s="1246"/>
      <c r="AK107" s="1246"/>
      <c r="AL107" s="1246"/>
      <c r="AM107" s="1246"/>
      <c r="AN107" s="1246"/>
      <c r="AO107" s="1246"/>
      <c r="AP107" s="1246"/>
      <c r="AQ107" s="1246"/>
      <c r="AR107" s="1246"/>
      <c r="AS107" s="1246"/>
      <c r="AT107" s="1246"/>
      <c r="AU107" s="1246"/>
      <c r="AV107" s="1246"/>
      <c r="AW107" s="1246"/>
      <c r="AX107" s="1246"/>
      <c r="AY107" s="1246"/>
      <c r="AZ107" s="1246"/>
      <c r="BA107" s="1246"/>
      <c r="BB107" s="1246"/>
      <c r="BC107" s="1246"/>
      <c r="BD107" s="1246"/>
      <c r="BE107" s="1246"/>
      <c r="BF107" s="1246"/>
      <c r="BG107" s="1246"/>
      <c r="BH107" s="1246"/>
      <c r="BI107" s="1246"/>
      <c r="BJ107" s="1246"/>
      <c r="BK107" s="1246"/>
      <c r="BL107" s="1246"/>
      <c r="BM107" s="1246"/>
      <c r="BN107" s="1246"/>
      <c r="BO107" s="1246"/>
      <c r="BP107" s="1246"/>
      <c r="BQ107" s="1246"/>
      <c r="BR107" s="1246"/>
      <c r="BS107" s="1246"/>
      <c r="BT107" s="1246"/>
      <c r="BU107" s="1246"/>
      <c r="BV107" s="1246"/>
      <c r="BW107" s="1246"/>
      <c r="BX107" s="1246"/>
      <c r="BY107" s="1246"/>
      <c r="BZ107" s="1246"/>
      <c r="CA107" s="1246"/>
      <c r="CB107" s="1246"/>
      <c r="CC107" s="1246"/>
      <c r="CD107" s="1246"/>
      <c r="CE107" s="1246"/>
      <c r="CF107" s="1246"/>
      <c r="CG107" s="1246"/>
      <c r="CH107" s="1246"/>
      <c r="CI107" s="1246"/>
      <c r="CJ107" s="1246"/>
      <c r="CK107" s="1246"/>
      <c r="CL107" s="1246"/>
      <c r="CM107" s="1246"/>
      <c r="CN107" s="1246"/>
      <c r="CO107" s="1246"/>
      <c r="CP107" s="1246"/>
      <c r="CQ107" s="1246"/>
      <c r="CR107" s="1246"/>
      <c r="CS107" s="1246"/>
      <c r="CT107" s="1246"/>
      <c r="CU107" s="1246"/>
      <c r="CV107" s="1246"/>
      <c r="CW107" s="1246"/>
      <c r="CX107" s="1246"/>
      <c r="CY107" s="1246"/>
      <c r="CZ107" s="1246"/>
      <c r="DA107" s="1246"/>
      <c r="DB107" s="1246"/>
      <c r="DC107" s="1246"/>
      <c r="DD107" s="1246"/>
      <c r="DE107" s="1246"/>
      <c r="DF107" s="1246"/>
      <c r="DG107" s="1246"/>
      <c r="DH107" s="1246"/>
      <c r="DI107" s="1246"/>
      <c r="DJ107" s="1246"/>
      <c r="DK107" s="1246"/>
      <c r="DL107" s="1246"/>
      <c r="DM107" s="1246"/>
      <c r="DN107" s="1246"/>
    </row>
    <row r="108" spans="4:118" ht="17.100000000000001" customHeight="1" x14ac:dyDescent="0.25">
      <c r="L108" s="68"/>
      <c r="P108" s="68"/>
      <c r="Q108" s="68"/>
      <c r="R108" s="612"/>
      <c r="Y108" s="1246"/>
      <c r="Z108" s="1252">
        <v>90</v>
      </c>
      <c r="AA108" s="1246"/>
      <c r="AB108" s="1263"/>
      <c r="AC108" s="1246"/>
      <c r="AD108" s="1246"/>
      <c r="AE108" s="1246"/>
      <c r="AF108" s="1246"/>
      <c r="AG108" s="1252" t="str">
        <f>resa!E94</f>
        <v>X</v>
      </c>
      <c r="AH108" s="1252" t="str">
        <f>resb!E94</f>
        <v>X</v>
      </c>
      <c r="AI108" s="1246"/>
      <c r="AJ108" s="1246"/>
      <c r="AK108" s="1246"/>
      <c r="AL108" s="1246"/>
      <c r="AM108" s="1246"/>
      <c r="AN108" s="1246"/>
      <c r="AO108" s="1246"/>
      <c r="AP108" s="1246"/>
      <c r="AQ108" s="1246"/>
      <c r="AR108" s="1246"/>
      <c r="AS108" s="1246"/>
      <c r="AT108" s="1246"/>
      <c r="AU108" s="1246"/>
      <c r="AV108" s="1246"/>
      <c r="AW108" s="1246"/>
      <c r="AX108" s="1246"/>
      <c r="AY108" s="1246"/>
      <c r="AZ108" s="1246"/>
      <c r="BA108" s="1246"/>
      <c r="BB108" s="1246"/>
      <c r="BC108" s="1246"/>
      <c r="BD108" s="1246"/>
      <c r="BE108" s="1246"/>
      <c r="BF108" s="1246"/>
      <c r="BG108" s="1246"/>
      <c r="BH108" s="1246"/>
      <c r="BI108" s="1246"/>
      <c r="BJ108" s="1246"/>
      <c r="BK108" s="1246"/>
      <c r="BL108" s="1246"/>
      <c r="BM108" s="1246"/>
      <c r="BN108" s="1246"/>
      <c r="BO108" s="1246"/>
      <c r="BP108" s="1246"/>
      <c r="BQ108" s="1246"/>
      <c r="BR108" s="1246"/>
      <c r="BS108" s="1246"/>
      <c r="BT108" s="1246"/>
      <c r="BU108" s="1246"/>
      <c r="BV108" s="1246"/>
      <c r="BW108" s="1246"/>
      <c r="BX108" s="1246"/>
      <c r="BY108" s="1246"/>
      <c r="BZ108" s="1246"/>
      <c r="CA108" s="1246"/>
      <c r="CB108" s="1246"/>
      <c r="CC108" s="1246"/>
      <c r="CD108" s="1246"/>
      <c r="CE108" s="1246"/>
      <c r="CF108" s="1246"/>
      <c r="CG108" s="1246"/>
      <c r="CH108" s="1246"/>
      <c r="CI108" s="1246"/>
      <c r="CJ108" s="1246"/>
      <c r="CK108" s="1246"/>
      <c r="CL108" s="1246"/>
      <c r="CM108" s="1246"/>
      <c r="CN108" s="1246"/>
      <c r="CO108" s="1246"/>
      <c r="CP108" s="1246"/>
      <c r="CQ108" s="1246"/>
      <c r="CR108" s="1246"/>
      <c r="CS108" s="1246"/>
      <c r="CT108" s="1246"/>
      <c r="CU108" s="1246"/>
      <c r="CV108" s="1246"/>
      <c r="CW108" s="1246"/>
      <c r="CX108" s="1246"/>
      <c r="CY108" s="1246"/>
      <c r="CZ108" s="1246"/>
      <c r="DA108" s="1246"/>
      <c r="DB108" s="1246"/>
      <c r="DC108" s="1246"/>
      <c r="DD108" s="1246"/>
      <c r="DE108" s="1246"/>
      <c r="DF108" s="1246"/>
      <c r="DG108" s="1246"/>
      <c r="DH108" s="1246"/>
      <c r="DI108" s="1246"/>
      <c r="DJ108" s="1246"/>
      <c r="DK108" s="1246"/>
      <c r="DL108" s="1246"/>
      <c r="DM108" s="1246"/>
      <c r="DN108" s="1246"/>
    </row>
    <row r="109" spans="4:118" ht="17.100000000000001" customHeight="1" x14ac:dyDescent="0.25">
      <c r="L109" s="68"/>
      <c r="P109" s="68"/>
      <c r="Q109" s="68"/>
      <c r="R109" s="612"/>
      <c r="Y109" s="1246"/>
      <c r="Z109" s="1252">
        <v>91</v>
      </c>
      <c r="AA109" s="1246"/>
      <c r="AB109" s="1263"/>
      <c r="AC109" s="1246"/>
      <c r="AD109" s="1246"/>
      <c r="AE109" s="1246"/>
      <c r="AF109" s="1246"/>
      <c r="AG109" s="1252" t="str">
        <f>resa!E95</f>
        <v>X</v>
      </c>
      <c r="AH109" s="1252" t="str">
        <f>resb!E95</f>
        <v>X</v>
      </c>
      <c r="AI109" s="1246"/>
      <c r="AJ109" s="1246"/>
      <c r="AK109" s="1246"/>
      <c r="AL109" s="1246"/>
      <c r="AM109" s="1246"/>
      <c r="AN109" s="1246"/>
      <c r="AO109" s="1246"/>
      <c r="AP109" s="1246"/>
      <c r="AQ109" s="1246"/>
      <c r="AR109" s="1246"/>
      <c r="AS109" s="1246"/>
      <c r="AT109" s="1246"/>
      <c r="AU109" s="1246"/>
      <c r="AV109" s="1246"/>
      <c r="AW109" s="1246"/>
      <c r="AX109" s="1246"/>
      <c r="AY109" s="1246"/>
      <c r="AZ109" s="1246"/>
      <c r="BA109" s="1246"/>
      <c r="BB109" s="1246"/>
      <c r="BC109" s="1246"/>
      <c r="BD109" s="1246"/>
      <c r="BE109" s="1246"/>
      <c r="BF109" s="1246"/>
      <c r="BG109" s="1246"/>
      <c r="BH109" s="1246"/>
      <c r="BI109" s="1246"/>
      <c r="BJ109" s="1246"/>
      <c r="BK109" s="1246"/>
      <c r="BL109" s="1246"/>
      <c r="BM109" s="1246"/>
      <c r="BN109" s="1246"/>
      <c r="BO109" s="1246"/>
      <c r="BP109" s="1246"/>
      <c r="BQ109" s="1246"/>
      <c r="BR109" s="1246"/>
      <c r="BS109" s="1246"/>
      <c r="BT109" s="1246"/>
      <c r="BU109" s="1246"/>
      <c r="BV109" s="1246"/>
      <c r="BW109" s="1246"/>
      <c r="BX109" s="1246"/>
      <c r="BY109" s="1246"/>
      <c r="BZ109" s="1246"/>
      <c r="CA109" s="1246"/>
      <c r="CB109" s="1246"/>
      <c r="CC109" s="1246"/>
      <c r="CD109" s="1246"/>
      <c r="CE109" s="1246"/>
      <c r="CF109" s="1246"/>
      <c r="CG109" s="1246"/>
      <c r="CH109" s="1246"/>
      <c r="CI109" s="1246"/>
      <c r="CJ109" s="1246"/>
      <c r="CK109" s="1246"/>
      <c r="CL109" s="1246"/>
      <c r="CM109" s="1246"/>
      <c r="CN109" s="1246"/>
      <c r="CO109" s="1246"/>
      <c r="CP109" s="1246"/>
      <c r="CQ109" s="1246"/>
      <c r="CR109" s="1246"/>
      <c r="CS109" s="1246"/>
      <c r="CT109" s="1246"/>
      <c r="CU109" s="1246"/>
      <c r="CV109" s="1246"/>
      <c r="CW109" s="1246"/>
      <c r="CX109" s="1246"/>
      <c r="CY109" s="1246"/>
      <c r="CZ109" s="1246"/>
      <c r="DA109" s="1246"/>
      <c r="DB109" s="1246"/>
      <c r="DC109" s="1246"/>
      <c r="DD109" s="1246"/>
      <c r="DE109" s="1246"/>
      <c r="DF109" s="1246"/>
      <c r="DG109" s="1246"/>
      <c r="DH109" s="1246"/>
      <c r="DI109" s="1246"/>
      <c r="DJ109" s="1246"/>
      <c r="DK109" s="1246"/>
      <c r="DL109" s="1246"/>
      <c r="DM109" s="1246"/>
      <c r="DN109" s="1246"/>
    </row>
    <row r="110" spans="4:118" ht="17.100000000000001" customHeight="1" x14ac:dyDescent="0.25">
      <c r="L110" s="68"/>
      <c r="P110" s="68"/>
      <c r="Q110" s="68"/>
      <c r="R110" s="612"/>
      <c r="Y110" s="1246"/>
      <c r="Z110" s="1252">
        <v>92</v>
      </c>
      <c r="AA110" s="1246"/>
      <c r="AB110" s="1263"/>
      <c r="AC110" s="1246"/>
      <c r="AD110" s="1246"/>
      <c r="AE110" s="1246"/>
      <c r="AF110" s="1246"/>
      <c r="AG110" s="1252" t="str">
        <f>resa!E96</f>
        <v>X</v>
      </c>
      <c r="AH110" s="1252" t="str">
        <f>resb!E96</f>
        <v>X</v>
      </c>
      <c r="AI110" s="1246"/>
      <c r="AJ110" s="1246"/>
      <c r="AK110" s="1246"/>
      <c r="AL110" s="1246"/>
      <c r="AM110" s="1246"/>
      <c r="AN110" s="1246"/>
      <c r="AO110" s="1246"/>
      <c r="AP110" s="1246"/>
      <c r="AQ110" s="1246"/>
      <c r="AR110" s="1246"/>
      <c r="AS110" s="1246"/>
      <c r="AT110" s="1246"/>
      <c r="AU110" s="1246"/>
      <c r="AV110" s="1246"/>
      <c r="AW110" s="1246"/>
      <c r="AX110" s="1246"/>
      <c r="AY110" s="1246"/>
      <c r="AZ110" s="1246"/>
      <c r="BA110" s="1246"/>
      <c r="BB110" s="1246"/>
      <c r="BC110" s="1246"/>
      <c r="BD110" s="1246"/>
      <c r="BE110" s="1246"/>
      <c r="BF110" s="1246"/>
      <c r="BG110" s="1246"/>
      <c r="BH110" s="1246"/>
      <c r="BI110" s="1246"/>
      <c r="BJ110" s="1246"/>
      <c r="BK110" s="1246"/>
      <c r="BL110" s="1246"/>
      <c r="BM110" s="1246"/>
      <c r="BN110" s="1246"/>
      <c r="BO110" s="1246"/>
      <c r="BP110" s="1246"/>
      <c r="BQ110" s="1246"/>
      <c r="BR110" s="1246"/>
      <c r="BS110" s="1246"/>
      <c r="BT110" s="1246"/>
      <c r="BU110" s="1246"/>
      <c r="BV110" s="1246"/>
      <c r="BW110" s="1246"/>
      <c r="BX110" s="1246"/>
      <c r="BY110" s="1246"/>
      <c r="BZ110" s="1246"/>
      <c r="CA110" s="1246"/>
      <c r="CB110" s="1246"/>
      <c r="CC110" s="1246"/>
      <c r="CD110" s="1246"/>
      <c r="CE110" s="1246"/>
      <c r="CF110" s="1246"/>
      <c r="CG110" s="1246"/>
      <c r="CH110" s="1246"/>
      <c r="CI110" s="1246"/>
      <c r="CJ110" s="1246"/>
      <c r="CK110" s="1246"/>
      <c r="CL110" s="1246"/>
      <c r="CM110" s="1246"/>
      <c r="CN110" s="1246"/>
      <c r="CO110" s="1246"/>
      <c r="CP110" s="1246"/>
      <c r="CQ110" s="1246"/>
      <c r="CR110" s="1246"/>
      <c r="CS110" s="1246"/>
      <c r="CT110" s="1246"/>
      <c r="CU110" s="1246"/>
      <c r="CV110" s="1246"/>
      <c r="CW110" s="1246"/>
      <c r="CX110" s="1246"/>
      <c r="CY110" s="1246"/>
      <c r="CZ110" s="1246"/>
      <c r="DA110" s="1246"/>
      <c r="DB110" s="1246"/>
      <c r="DC110" s="1246"/>
      <c r="DD110" s="1246"/>
      <c r="DE110" s="1246"/>
      <c r="DF110" s="1246"/>
      <c r="DG110" s="1246"/>
      <c r="DH110" s="1246"/>
      <c r="DI110" s="1246"/>
      <c r="DJ110" s="1246"/>
      <c r="DK110" s="1246"/>
      <c r="DL110" s="1246"/>
      <c r="DM110" s="1246"/>
      <c r="DN110" s="1246"/>
    </row>
    <row r="111" spans="4:118" ht="17.100000000000001" customHeight="1" x14ac:dyDescent="0.25">
      <c r="L111" s="68"/>
      <c r="P111" s="68"/>
      <c r="Q111" s="68"/>
      <c r="R111" s="612"/>
      <c r="Y111" s="1246"/>
      <c r="Z111" s="1252">
        <v>93</v>
      </c>
      <c r="AA111" s="1246"/>
      <c r="AB111" s="1263"/>
      <c r="AC111" s="1246"/>
      <c r="AD111" s="1246"/>
      <c r="AE111" s="1246"/>
      <c r="AF111" s="1246"/>
      <c r="AG111" s="1252" t="str">
        <f>resa!E97</f>
        <v>X</v>
      </c>
      <c r="AH111" s="1252" t="str">
        <f>resb!E97</f>
        <v>X</v>
      </c>
      <c r="AI111" s="1246"/>
      <c r="AJ111" s="1246"/>
      <c r="AK111" s="1246"/>
      <c r="AL111" s="1246"/>
      <c r="AM111" s="1246"/>
      <c r="AN111" s="1246"/>
      <c r="AO111" s="1246"/>
      <c r="AP111" s="1246"/>
      <c r="AQ111" s="1246"/>
      <c r="AR111" s="1246"/>
      <c r="AS111" s="1246"/>
      <c r="AT111" s="1246"/>
      <c r="AU111" s="1246"/>
      <c r="AV111" s="1246"/>
      <c r="AW111" s="1246"/>
      <c r="AX111" s="1246"/>
      <c r="AY111" s="1246"/>
      <c r="AZ111" s="1246"/>
      <c r="BA111" s="1246"/>
      <c r="BB111" s="1246"/>
      <c r="BC111" s="1246"/>
      <c r="BD111" s="1246"/>
      <c r="BE111" s="1246"/>
      <c r="BF111" s="1246"/>
      <c r="BG111" s="1246"/>
      <c r="BH111" s="1246"/>
      <c r="BI111" s="1246"/>
      <c r="BJ111" s="1246"/>
      <c r="BK111" s="1246"/>
      <c r="BL111" s="1246"/>
      <c r="BM111" s="1246"/>
      <c r="BN111" s="1246"/>
      <c r="BO111" s="1246"/>
      <c r="BP111" s="1246"/>
      <c r="BQ111" s="1246"/>
      <c r="BR111" s="1246"/>
      <c r="BS111" s="1246"/>
      <c r="BT111" s="1246"/>
      <c r="BU111" s="1246"/>
      <c r="BV111" s="1246"/>
      <c r="BW111" s="1246"/>
      <c r="BX111" s="1246"/>
      <c r="BY111" s="1246"/>
      <c r="BZ111" s="1246"/>
      <c r="CA111" s="1246"/>
      <c r="CB111" s="1246"/>
      <c r="CC111" s="1246"/>
      <c r="CD111" s="1246"/>
      <c r="CE111" s="1246"/>
      <c r="CF111" s="1246"/>
      <c r="CG111" s="1246"/>
      <c r="CH111" s="1246"/>
      <c r="CI111" s="1246"/>
      <c r="CJ111" s="1246"/>
      <c r="CK111" s="1246"/>
      <c r="CL111" s="1246"/>
      <c r="CM111" s="1246"/>
      <c r="CN111" s="1246"/>
      <c r="CO111" s="1246"/>
      <c r="CP111" s="1246"/>
      <c r="CQ111" s="1246"/>
      <c r="CR111" s="1246"/>
      <c r="CS111" s="1246"/>
      <c r="CT111" s="1246"/>
      <c r="CU111" s="1246"/>
      <c r="CV111" s="1246"/>
      <c r="CW111" s="1246"/>
      <c r="CX111" s="1246"/>
      <c r="CY111" s="1246"/>
      <c r="CZ111" s="1246"/>
      <c r="DA111" s="1246"/>
      <c r="DB111" s="1246"/>
      <c r="DC111" s="1246"/>
      <c r="DD111" s="1246"/>
      <c r="DE111" s="1246"/>
      <c r="DF111" s="1246"/>
      <c r="DG111" s="1246"/>
      <c r="DH111" s="1246"/>
      <c r="DI111" s="1246"/>
      <c r="DJ111" s="1246"/>
      <c r="DK111" s="1246"/>
      <c r="DL111" s="1246"/>
      <c r="DM111" s="1246"/>
      <c r="DN111" s="1246"/>
    </row>
    <row r="112" spans="4:118" ht="17.100000000000001" customHeight="1" x14ac:dyDescent="0.25">
      <c r="L112" s="68"/>
      <c r="P112" s="68"/>
      <c r="Q112" s="68"/>
      <c r="R112" s="612"/>
      <c r="Y112" s="1246"/>
      <c r="Z112" s="1252">
        <v>94</v>
      </c>
      <c r="AA112" s="1246"/>
      <c r="AB112" s="1263"/>
      <c r="AC112" s="1246"/>
      <c r="AD112" s="1246"/>
      <c r="AE112" s="1246"/>
      <c r="AF112" s="1246"/>
      <c r="AG112" s="1252" t="str">
        <f>resa!E98</f>
        <v>X</v>
      </c>
      <c r="AH112" s="1252" t="str">
        <f>resb!E98</f>
        <v>X</v>
      </c>
      <c r="AI112" s="1246"/>
      <c r="AJ112" s="1246"/>
      <c r="AK112" s="1246"/>
      <c r="AL112" s="1246"/>
      <c r="AM112" s="1246"/>
      <c r="AN112" s="1246"/>
      <c r="AO112" s="1246"/>
      <c r="AP112" s="1246"/>
      <c r="AQ112" s="1246"/>
      <c r="AR112" s="1246"/>
      <c r="AS112" s="1246"/>
      <c r="AT112" s="1246"/>
      <c r="AU112" s="1246"/>
      <c r="AV112" s="1246"/>
      <c r="AW112" s="1246"/>
      <c r="AX112" s="1246"/>
      <c r="AY112" s="1246"/>
      <c r="AZ112" s="1246"/>
      <c r="BA112" s="1246"/>
      <c r="BB112" s="1246"/>
      <c r="BC112" s="1246"/>
      <c r="BD112" s="1246"/>
      <c r="BE112" s="1246"/>
      <c r="BF112" s="1246"/>
      <c r="BG112" s="1246"/>
      <c r="BH112" s="1246"/>
      <c r="BI112" s="1246"/>
      <c r="BJ112" s="1246"/>
      <c r="BK112" s="1246"/>
      <c r="BL112" s="1246"/>
      <c r="BM112" s="1246"/>
      <c r="BN112" s="1246"/>
      <c r="BO112" s="1246"/>
      <c r="BP112" s="1246"/>
      <c r="BQ112" s="1246"/>
      <c r="BR112" s="1246"/>
      <c r="BS112" s="1246"/>
      <c r="BT112" s="1246"/>
      <c r="BU112" s="1246"/>
      <c r="BV112" s="1246"/>
      <c r="BW112" s="1246"/>
      <c r="BX112" s="1246"/>
      <c r="BY112" s="1246"/>
      <c r="BZ112" s="1246"/>
      <c r="CA112" s="1246"/>
      <c r="CB112" s="1246"/>
      <c r="CC112" s="1246"/>
      <c r="CD112" s="1246"/>
      <c r="CE112" s="1246"/>
      <c r="CF112" s="1246"/>
      <c r="CG112" s="1246"/>
      <c r="CH112" s="1246"/>
      <c r="CI112" s="1246"/>
      <c r="CJ112" s="1246"/>
      <c r="CK112" s="1246"/>
      <c r="CL112" s="1246"/>
      <c r="CM112" s="1246"/>
      <c r="CN112" s="1246"/>
      <c r="CO112" s="1246"/>
      <c r="CP112" s="1246"/>
      <c r="CQ112" s="1246"/>
      <c r="CR112" s="1246"/>
      <c r="CS112" s="1246"/>
      <c r="CT112" s="1246"/>
      <c r="CU112" s="1246"/>
      <c r="CV112" s="1246"/>
      <c r="CW112" s="1246"/>
      <c r="CX112" s="1246"/>
      <c r="CY112" s="1246"/>
      <c r="CZ112" s="1246"/>
      <c r="DA112" s="1246"/>
      <c r="DB112" s="1246"/>
      <c r="DC112" s="1246"/>
      <c r="DD112" s="1246"/>
      <c r="DE112" s="1246"/>
      <c r="DF112" s="1246"/>
      <c r="DG112" s="1246"/>
      <c r="DH112" s="1246"/>
      <c r="DI112" s="1246"/>
      <c r="DJ112" s="1246"/>
      <c r="DK112" s="1246"/>
      <c r="DL112" s="1246"/>
      <c r="DM112" s="1246"/>
      <c r="DN112" s="1246"/>
    </row>
    <row r="113" spans="12:118" ht="17.100000000000001" customHeight="1" x14ac:dyDescent="0.25">
      <c r="L113" s="68"/>
      <c r="P113" s="68"/>
      <c r="Q113" s="68"/>
      <c r="R113" s="612"/>
      <c r="Y113" s="1246"/>
      <c r="Z113" s="1252">
        <v>95</v>
      </c>
      <c r="AA113" s="1246"/>
      <c r="AB113" s="1263"/>
      <c r="AC113" s="1246"/>
      <c r="AD113" s="1246"/>
      <c r="AE113" s="1246"/>
      <c r="AF113" s="1246"/>
      <c r="AG113" s="1252" t="str">
        <f>resa!E99</f>
        <v>X</v>
      </c>
      <c r="AH113" s="1252" t="str">
        <f>resb!E99</f>
        <v>X</v>
      </c>
      <c r="AI113" s="1246"/>
      <c r="AJ113" s="1246"/>
      <c r="AK113" s="1246"/>
      <c r="AL113" s="1246"/>
      <c r="AM113" s="1246"/>
      <c r="AN113" s="1246"/>
      <c r="AO113" s="1246"/>
      <c r="AP113" s="1246"/>
      <c r="AQ113" s="1246"/>
      <c r="AR113" s="1246"/>
      <c r="AS113" s="1246"/>
      <c r="AT113" s="1246"/>
      <c r="AU113" s="1246"/>
      <c r="AV113" s="1246"/>
      <c r="AW113" s="1246"/>
      <c r="AX113" s="1246"/>
      <c r="AY113" s="1246"/>
      <c r="AZ113" s="1246"/>
      <c r="BA113" s="1246"/>
      <c r="BB113" s="1246"/>
      <c r="BC113" s="1246"/>
      <c r="BD113" s="1246"/>
      <c r="BE113" s="1246"/>
      <c r="BF113" s="1246"/>
      <c r="BG113" s="1246"/>
      <c r="BH113" s="1246"/>
      <c r="BI113" s="1246"/>
      <c r="BJ113" s="1246"/>
      <c r="BK113" s="1246"/>
      <c r="BL113" s="1246"/>
      <c r="BM113" s="1246"/>
      <c r="BN113" s="1246"/>
      <c r="BO113" s="1246"/>
      <c r="BP113" s="1246"/>
      <c r="BQ113" s="1246"/>
      <c r="BR113" s="1246"/>
      <c r="BS113" s="1246"/>
      <c r="BT113" s="1246"/>
      <c r="BU113" s="1246"/>
      <c r="BV113" s="1246"/>
      <c r="BW113" s="1246"/>
      <c r="BX113" s="1246"/>
      <c r="BY113" s="1246"/>
      <c r="BZ113" s="1246"/>
      <c r="CA113" s="1246"/>
      <c r="CB113" s="1246"/>
      <c r="CC113" s="1246"/>
      <c r="CD113" s="1246"/>
      <c r="CE113" s="1246"/>
      <c r="CF113" s="1246"/>
      <c r="CG113" s="1246"/>
      <c r="CH113" s="1246"/>
      <c r="CI113" s="1246"/>
      <c r="CJ113" s="1246"/>
      <c r="CK113" s="1246"/>
      <c r="CL113" s="1246"/>
      <c r="CM113" s="1246"/>
      <c r="CN113" s="1246"/>
      <c r="CO113" s="1246"/>
      <c r="CP113" s="1246"/>
      <c r="CQ113" s="1246"/>
      <c r="CR113" s="1246"/>
      <c r="CS113" s="1246"/>
      <c r="CT113" s="1246"/>
      <c r="CU113" s="1246"/>
      <c r="CV113" s="1246"/>
      <c r="CW113" s="1246"/>
      <c r="CX113" s="1246"/>
      <c r="CY113" s="1246"/>
      <c r="CZ113" s="1246"/>
      <c r="DA113" s="1246"/>
      <c r="DB113" s="1246"/>
      <c r="DC113" s="1246"/>
      <c r="DD113" s="1246"/>
      <c r="DE113" s="1246"/>
      <c r="DF113" s="1246"/>
      <c r="DG113" s="1246"/>
      <c r="DH113" s="1246"/>
      <c r="DI113" s="1246"/>
      <c r="DJ113" s="1246"/>
      <c r="DK113" s="1246"/>
      <c r="DL113" s="1246"/>
      <c r="DM113" s="1246"/>
      <c r="DN113" s="1246"/>
    </row>
    <row r="114" spans="12:118" ht="17.100000000000001" customHeight="1" x14ac:dyDescent="0.25">
      <c r="L114" s="68"/>
      <c r="P114" s="68"/>
      <c r="Q114" s="68"/>
      <c r="R114" s="612"/>
      <c r="Y114" s="1246"/>
      <c r="Z114" s="1252">
        <v>96</v>
      </c>
      <c r="AA114" s="1246"/>
      <c r="AB114" s="1263"/>
      <c r="AC114" s="1246"/>
      <c r="AD114" s="1246"/>
      <c r="AE114" s="1246"/>
      <c r="AF114" s="1246"/>
      <c r="AG114" s="1252" t="str">
        <f>resa!E100</f>
        <v>X</v>
      </c>
      <c r="AH114" s="1252" t="str">
        <f>resb!E100</f>
        <v>X</v>
      </c>
      <c r="AI114" s="1246"/>
      <c r="AJ114" s="1246"/>
      <c r="AK114" s="1246"/>
      <c r="AL114" s="1246"/>
      <c r="AM114" s="1246"/>
      <c r="AN114" s="1246"/>
      <c r="AO114" s="1246"/>
      <c r="AP114" s="1246"/>
      <c r="AQ114" s="1246"/>
      <c r="AR114" s="1246"/>
      <c r="AS114" s="1246"/>
      <c r="AT114" s="1246"/>
      <c r="AU114" s="1246"/>
      <c r="AV114" s="1246"/>
      <c r="AW114" s="1246"/>
      <c r="AX114" s="1246"/>
      <c r="AY114" s="1246"/>
      <c r="AZ114" s="1246"/>
      <c r="BA114" s="1246"/>
      <c r="BB114" s="1246"/>
      <c r="BC114" s="1246"/>
      <c r="BD114" s="1246"/>
      <c r="BE114" s="1246"/>
      <c r="BF114" s="1246"/>
      <c r="BG114" s="1246"/>
      <c r="BH114" s="1246"/>
      <c r="BI114" s="1246"/>
      <c r="BJ114" s="1246"/>
      <c r="BK114" s="1246"/>
      <c r="BL114" s="1246"/>
      <c r="BM114" s="1246"/>
      <c r="BN114" s="1246"/>
      <c r="BO114" s="1246"/>
      <c r="BP114" s="1246"/>
      <c r="BQ114" s="1246"/>
      <c r="BR114" s="1246"/>
      <c r="BS114" s="1246"/>
      <c r="BT114" s="1246"/>
      <c r="BU114" s="1246"/>
      <c r="BV114" s="1246"/>
      <c r="BW114" s="1246"/>
      <c r="BX114" s="1246"/>
      <c r="BY114" s="1246"/>
      <c r="BZ114" s="1246"/>
      <c r="CA114" s="1246"/>
      <c r="CB114" s="1246"/>
      <c r="CC114" s="1246"/>
      <c r="CD114" s="1246"/>
      <c r="CE114" s="1246"/>
      <c r="CF114" s="1246"/>
      <c r="CG114" s="1246"/>
      <c r="CH114" s="1246"/>
      <c r="CI114" s="1246"/>
      <c r="CJ114" s="1246"/>
      <c r="CK114" s="1246"/>
      <c r="CL114" s="1246"/>
      <c r="CM114" s="1246"/>
      <c r="CN114" s="1246"/>
      <c r="CO114" s="1246"/>
      <c r="CP114" s="1246"/>
      <c r="CQ114" s="1246"/>
      <c r="CR114" s="1246"/>
      <c r="CS114" s="1246"/>
      <c r="CT114" s="1246"/>
      <c r="CU114" s="1246"/>
      <c r="CV114" s="1246"/>
      <c r="CW114" s="1246"/>
      <c r="CX114" s="1246"/>
      <c r="CY114" s="1246"/>
      <c r="CZ114" s="1246"/>
      <c r="DA114" s="1246"/>
      <c r="DB114" s="1246"/>
      <c r="DC114" s="1246"/>
      <c r="DD114" s="1246"/>
      <c r="DE114" s="1246"/>
      <c r="DF114" s="1246"/>
      <c r="DG114" s="1246"/>
      <c r="DH114" s="1246"/>
      <c r="DI114" s="1246"/>
      <c r="DJ114" s="1246"/>
      <c r="DK114" s="1246"/>
      <c r="DL114" s="1246"/>
      <c r="DM114" s="1246"/>
      <c r="DN114" s="1246"/>
    </row>
    <row r="115" spans="12:118" ht="17.100000000000001" customHeight="1" x14ac:dyDescent="0.25">
      <c r="L115" s="68"/>
      <c r="P115" s="68"/>
      <c r="Q115" s="68"/>
      <c r="R115" s="612"/>
      <c r="Y115" s="1246"/>
      <c r="Z115" s="1252">
        <v>97</v>
      </c>
      <c r="AA115" s="1246"/>
      <c r="AB115" s="1263"/>
      <c r="AC115" s="1246"/>
      <c r="AD115" s="1246"/>
      <c r="AE115" s="1246"/>
      <c r="AF115" s="1246"/>
      <c r="AG115" s="1252" t="str">
        <f>resa!E101</f>
        <v>X</v>
      </c>
      <c r="AH115" s="1252" t="str">
        <f>resb!E101</f>
        <v>X</v>
      </c>
      <c r="AI115" s="1246"/>
      <c r="AJ115" s="1246"/>
      <c r="AK115" s="1246"/>
      <c r="AL115" s="1246"/>
      <c r="AM115" s="1246"/>
      <c r="AN115" s="1246"/>
      <c r="AO115" s="1246"/>
      <c r="AP115" s="1246"/>
      <c r="AQ115" s="1246"/>
      <c r="AR115" s="1246"/>
      <c r="AS115" s="1246"/>
      <c r="AT115" s="1246"/>
      <c r="AU115" s="1246"/>
      <c r="AV115" s="1246"/>
      <c r="AW115" s="1246"/>
      <c r="AX115" s="1246"/>
      <c r="AY115" s="1246"/>
      <c r="AZ115" s="1246"/>
      <c r="BA115" s="1246"/>
      <c r="BB115" s="1246"/>
      <c r="BC115" s="1246"/>
      <c r="BD115" s="1246"/>
      <c r="BE115" s="1246"/>
      <c r="BF115" s="1246"/>
      <c r="BG115" s="1246"/>
      <c r="BH115" s="1246"/>
      <c r="BI115" s="1246"/>
      <c r="BJ115" s="1246"/>
      <c r="BK115" s="1246"/>
      <c r="BL115" s="1246"/>
      <c r="BM115" s="1246"/>
      <c r="BN115" s="1246"/>
      <c r="BO115" s="1246"/>
      <c r="BP115" s="1246"/>
      <c r="BQ115" s="1246"/>
      <c r="BR115" s="1246"/>
      <c r="BS115" s="1246"/>
      <c r="BT115" s="1246"/>
      <c r="BU115" s="1246"/>
      <c r="BV115" s="1246"/>
      <c r="BW115" s="1246"/>
      <c r="BX115" s="1246"/>
      <c r="BY115" s="1246"/>
      <c r="BZ115" s="1246"/>
      <c r="CA115" s="1246"/>
      <c r="CB115" s="1246"/>
      <c r="CC115" s="1246"/>
      <c r="CD115" s="1246"/>
      <c r="CE115" s="1246"/>
      <c r="CF115" s="1246"/>
      <c r="CG115" s="1246"/>
      <c r="CH115" s="1246"/>
      <c r="CI115" s="1246"/>
      <c r="CJ115" s="1246"/>
      <c r="CK115" s="1246"/>
      <c r="CL115" s="1246"/>
      <c r="CM115" s="1246"/>
      <c r="CN115" s="1246"/>
      <c r="CO115" s="1246"/>
      <c r="CP115" s="1246"/>
      <c r="CQ115" s="1246"/>
      <c r="CR115" s="1246"/>
      <c r="CS115" s="1246"/>
      <c r="CT115" s="1246"/>
      <c r="CU115" s="1246"/>
      <c r="CV115" s="1246"/>
      <c r="CW115" s="1246"/>
      <c r="CX115" s="1246"/>
      <c r="CY115" s="1246"/>
      <c r="CZ115" s="1246"/>
      <c r="DA115" s="1246"/>
      <c r="DB115" s="1246"/>
      <c r="DC115" s="1246"/>
      <c r="DD115" s="1246"/>
      <c r="DE115" s="1246"/>
      <c r="DF115" s="1246"/>
      <c r="DG115" s="1246"/>
      <c r="DH115" s="1246"/>
      <c r="DI115" s="1246"/>
      <c r="DJ115" s="1246"/>
      <c r="DK115" s="1246"/>
      <c r="DL115" s="1246"/>
      <c r="DM115" s="1246"/>
      <c r="DN115" s="1246"/>
    </row>
    <row r="116" spans="12:118" ht="17.100000000000001" customHeight="1" x14ac:dyDescent="0.25">
      <c r="L116" s="68"/>
      <c r="P116" s="68"/>
      <c r="Q116" s="68"/>
      <c r="R116" s="612"/>
      <c r="Y116" s="1246"/>
      <c r="Z116" s="1252">
        <v>98</v>
      </c>
      <c r="AA116" s="1246"/>
      <c r="AB116" s="1263"/>
      <c r="AC116" s="1246"/>
      <c r="AD116" s="1246"/>
      <c r="AE116" s="1246"/>
      <c r="AF116" s="1246"/>
      <c r="AG116" s="1252" t="str">
        <f>resa!E102</f>
        <v>X</v>
      </c>
      <c r="AH116" s="1252" t="str">
        <f>resb!E102</f>
        <v>X</v>
      </c>
      <c r="AI116" s="1246"/>
      <c r="AJ116" s="1246"/>
      <c r="AK116" s="1246"/>
      <c r="AL116" s="1246"/>
      <c r="AM116" s="1246"/>
      <c r="AN116" s="1246"/>
      <c r="AO116" s="1246"/>
      <c r="AP116" s="1246"/>
      <c r="AQ116" s="1246"/>
      <c r="AR116" s="1246"/>
      <c r="AS116" s="1246"/>
      <c r="AT116" s="1246"/>
      <c r="AU116" s="1246"/>
      <c r="AV116" s="1246"/>
      <c r="AW116" s="1246"/>
      <c r="AX116" s="1246"/>
      <c r="AY116" s="1246"/>
      <c r="AZ116" s="1246"/>
      <c r="BA116" s="1246"/>
      <c r="BB116" s="1246"/>
      <c r="BC116" s="1246"/>
      <c r="BD116" s="1246"/>
      <c r="BE116" s="1246"/>
      <c r="BF116" s="1246"/>
      <c r="BG116" s="1246"/>
      <c r="BH116" s="1246"/>
      <c r="BI116" s="1246"/>
      <c r="BJ116" s="1246"/>
      <c r="BK116" s="1246"/>
      <c r="BL116" s="1246"/>
      <c r="BM116" s="1246"/>
      <c r="BN116" s="1246"/>
      <c r="BO116" s="1246"/>
      <c r="BP116" s="1246"/>
      <c r="BQ116" s="1246"/>
      <c r="BR116" s="1246"/>
      <c r="BS116" s="1246"/>
      <c r="BT116" s="1246"/>
      <c r="BU116" s="1246"/>
      <c r="BV116" s="1246"/>
      <c r="BW116" s="1246"/>
      <c r="BX116" s="1246"/>
      <c r="BY116" s="1246"/>
      <c r="BZ116" s="1246"/>
      <c r="CA116" s="1246"/>
      <c r="CB116" s="1246"/>
      <c r="CC116" s="1246"/>
      <c r="CD116" s="1246"/>
      <c r="CE116" s="1246"/>
      <c r="CF116" s="1246"/>
      <c r="CG116" s="1246"/>
      <c r="CH116" s="1246"/>
      <c r="CI116" s="1246"/>
      <c r="CJ116" s="1246"/>
      <c r="CK116" s="1246"/>
      <c r="CL116" s="1246"/>
      <c r="CM116" s="1246"/>
      <c r="CN116" s="1246"/>
      <c r="CO116" s="1246"/>
      <c r="CP116" s="1246"/>
      <c r="CQ116" s="1246"/>
      <c r="CR116" s="1246"/>
      <c r="CS116" s="1246"/>
      <c r="CT116" s="1246"/>
      <c r="CU116" s="1246"/>
      <c r="CV116" s="1246"/>
      <c r="CW116" s="1246"/>
      <c r="CX116" s="1246"/>
      <c r="CY116" s="1246"/>
      <c r="CZ116" s="1246"/>
      <c r="DA116" s="1246"/>
      <c r="DB116" s="1246"/>
      <c r="DC116" s="1246"/>
      <c r="DD116" s="1246"/>
      <c r="DE116" s="1246"/>
      <c r="DF116" s="1246"/>
      <c r="DG116" s="1246"/>
      <c r="DH116" s="1246"/>
      <c r="DI116" s="1246"/>
      <c r="DJ116" s="1246"/>
      <c r="DK116" s="1246"/>
      <c r="DL116" s="1246"/>
      <c r="DM116" s="1246"/>
      <c r="DN116" s="1246"/>
    </row>
    <row r="117" spans="12:118" ht="17.100000000000001" customHeight="1" x14ac:dyDescent="0.25">
      <c r="L117" s="68"/>
      <c r="P117" s="68"/>
      <c r="Q117" s="68"/>
      <c r="R117" s="612"/>
      <c r="Y117" s="1246"/>
      <c r="Z117" s="1252">
        <v>99</v>
      </c>
      <c r="AA117" s="1246"/>
      <c r="AB117" s="1263"/>
      <c r="AC117" s="1246"/>
      <c r="AD117" s="1246"/>
      <c r="AE117" s="1246"/>
      <c r="AF117" s="1246"/>
      <c r="AG117" s="1252" t="str">
        <f>resa!E103</f>
        <v>X</v>
      </c>
      <c r="AH117" s="1252" t="str">
        <f>resb!E103</f>
        <v>X</v>
      </c>
      <c r="AI117" s="1246"/>
      <c r="AJ117" s="1246"/>
      <c r="AK117" s="1246"/>
      <c r="AL117" s="1246"/>
      <c r="AM117" s="1246"/>
      <c r="AN117" s="1246"/>
      <c r="AO117" s="1246"/>
      <c r="AP117" s="1246"/>
      <c r="AQ117" s="1246"/>
      <c r="AR117" s="1246"/>
      <c r="AS117" s="1246"/>
      <c r="AT117" s="1246"/>
      <c r="AU117" s="1246"/>
      <c r="AV117" s="1246"/>
      <c r="AW117" s="1246"/>
      <c r="AX117" s="1246"/>
      <c r="AY117" s="1246"/>
      <c r="AZ117" s="1246"/>
      <c r="BA117" s="1246"/>
      <c r="BB117" s="1246"/>
      <c r="BC117" s="1246"/>
      <c r="BD117" s="1246"/>
      <c r="BE117" s="1246"/>
      <c r="BF117" s="1246"/>
      <c r="BG117" s="1246"/>
      <c r="BH117" s="1246"/>
      <c r="BI117" s="1246"/>
      <c r="BJ117" s="1246"/>
      <c r="BK117" s="1246"/>
      <c r="BL117" s="1246"/>
      <c r="BM117" s="1246"/>
      <c r="BN117" s="1246"/>
      <c r="BO117" s="1246"/>
      <c r="BP117" s="1246"/>
      <c r="BQ117" s="1246"/>
      <c r="BR117" s="1246"/>
      <c r="BS117" s="1246"/>
      <c r="BT117" s="1246"/>
      <c r="BU117" s="1246"/>
      <c r="BV117" s="1246"/>
      <c r="BW117" s="1246"/>
      <c r="BX117" s="1246"/>
      <c r="BY117" s="1246"/>
      <c r="BZ117" s="1246"/>
      <c r="CA117" s="1246"/>
      <c r="CB117" s="1246"/>
      <c r="CC117" s="1246"/>
      <c r="CD117" s="1246"/>
      <c r="CE117" s="1246"/>
      <c r="CF117" s="1246"/>
      <c r="CG117" s="1246"/>
      <c r="CH117" s="1246"/>
      <c r="CI117" s="1246"/>
      <c r="CJ117" s="1246"/>
      <c r="CK117" s="1246"/>
      <c r="CL117" s="1246"/>
      <c r="CM117" s="1246"/>
      <c r="CN117" s="1246"/>
      <c r="CO117" s="1246"/>
      <c r="CP117" s="1246"/>
      <c r="CQ117" s="1246"/>
      <c r="CR117" s="1246"/>
      <c r="CS117" s="1246"/>
      <c r="CT117" s="1246"/>
      <c r="CU117" s="1246"/>
      <c r="CV117" s="1246"/>
      <c r="CW117" s="1246"/>
      <c r="CX117" s="1246"/>
      <c r="CY117" s="1246"/>
      <c r="CZ117" s="1246"/>
      <c r="DA117" s="1246"/>
      <c r="DB117" s="1246"/>
      <c r="DC117" s="1246"/>
      <c r="DD117" s="1246"/>
      <c r="DE117" s="1246"/>
      <c r="DF117" s="1246"/>
      <c r="DG117" s="1246"/>
      <c r="DH117" s="1246"/>
      <c r="DI117" s="1246"/>
      <c r="DJ117" s="1246"/>
      <c r="DK117" s="1246"/>
      <c r="DL117" s="1246"/>
      <c r="DM117" s="1246"/>
      <c r="DN117" s="1246"/>
    </row>
    <row r="118" spans="12:118" ht="17.100000000000001" customHeight="1" x14ac:dyDescent="0.25">
      <c r="L118" s="68"/>
      <c r="P118" s="68"/>
      <c r="Q118" s="68"/>
      <c r="R118" s="612"/>
      <c r="Y118" s="1246"/>
      <c r="Z118" s="1252">
        <v>100</v>
      </c>
      <c r="AA118" s="1246"/>
      <c r="AB118" s="1263"/>
      <c r="AC118" s="1246"/>
      <c r="AD118" s="1246"/>
      <c r="AE118" s="1246"/>
      <c r="AF118" s="1246"/>
      <c r="AG118" s="1252" t="str">
        <f>resa!E104</f>
        <v>X</v>
      </c>
      <c r="AH118" s="1252" t="str">
        <f>resb!E104</f>
        <v>X</v>
      </c>
      <c r="AI118" s="1246"/>
      <c r="AJ118" s="1246"/>
      <c r="AK118" s="1246"/>
      <c r="AL118" s="1246"/>
      <c r="AM118" s="1246"/>
      <c r="AN118" s="1246"/>
      <c r="AO118" s="1246"/>
      <c r="AP118" s="1246"/>
      <c r="AQ118" s="1246"/>
      <c r="AR118" s="1246"/>
      <c r="AS118" s="1246"/>
      <c r="AT118" s="1246"/>
      <c r="AU118" s="1246"/>
      <c r="AV118" s="1246"/>
      <c r="AW118" s="1246"/>
      <c r="AX118" s="1246"/>
      <c r="AY118" s="1246"/>
      <c r="AZ118" s="1246"/>
      <c r="BA118" s="1246"/>
      <c r="BB118" s="1246"/>
      <c r="BC118" s="1246"/>
      <c r="BD118" s="1246"/>
      <c r="BE118" s="1246"/>
      <c r="BF118" s="1246"/>
      <c r="BG118" s="1246"/>
      <c r="BH118" s="1246"/>
      <c r="BI118" s="1246"/>
      <c r="BJ118" s="1246"/>
      <c r="BK118" s="1246"/>
      <c r="BL118" s="1246"/>
      <c r="BM118" s="1246"/>
      <c r="BN118" s="1246"/>
      <c r="BO118" s="1246"/>
      <c r="BP118" s="1246"/>
      <c r="BQ118" s="1246"/>
      <c r="BR118" s="1246"/>
      <c r="BS118" s="1246"/>
      <c r="BT118" s="1246"/>
      <c r="BU118" s="1246"/>
      <c r="BV118" s="1246"/>
      <c r="BW118" s="1246"/>
      <c r="BX118" s="1246"/>
      <c r="BY118" s="1246"/>
      <c r="BZ118" s="1246"/>
      <c r="CA118" s="1246"/>
      <c r="CB118" s="1246"/>
      <c r="CC118" s="1246"/>
      <c r="CD118" s="1246"/>
      <c r="CE118" s="1246"/>
      <c r="CF118" s="1246"/>
      <c r="CG118" s="1246"/>
      <c r="CH118" s="1246"/>
      <c r="CI118" s="1246"/>
      <c r="CJ118" s="1246"/>
      <c r="CK118" s="1246"/>
      <c r="CL118" s="1246"/>
      <c r="CM118" s="1246"/>
      <c r="CN118" s="1246"/>
      <c r="CO118" s="1246"/>
      <c r="CP118" s="1246"/>
      <c r="CQ118" s="1246"/>
      <c r="CR118" s="1246"/>
      <c r="CS118" s="1246"/>
      <c r="CT118" s="1246"/>
      <c r="CU118" s="1246"/>
      <c r="CV118" s="1246"/>
      <c r="CW118" s="1246"/>
      <c r="CX118" s="1246"/>
      <c r="CY118" s="1246"/>
      <c r="CZ118" s="1246"/>
      <c r="DA118" s="1246"/>
      <c r="DB118" s="1246"/>
      <c r="DC118" s="1246"/>
      <c r="DD118" s="1246"/>
      <c r="DE118" s="1246"/>
      <c r="DF118" s="1246"/>
      <c r="DG118" s="1246"/>
      <c r="DH118" s="1246"/>
      <c r="DI118" s="1246"/>
      <c r="DJ118" s="1246"/>
      <c r="DK118" s="1246"/>
      <c r="DL118" s="1246"/>
      <c r="DM118" s="1246"/>
      <c r="DN118" s="1246"/>
    </row>
    <row r="119" spans="12:118" ht="17.100000000000001" customHeight="1" x14ac:dyDescent="0.25">
      <c r="L119" s="68"/>
      <c r="P119" s="68"/>
      <c r="Q119" s="68"/>
      <c r="R119" s="612"/>
      <c r="Y119" s="1246"/>
      <c r="Z119" s="1252">
        <v>101</v>
      </c>
      <c r="AA119" s="1246"/>
      <c r="AB119" s="1263"/>
      <c r="AC119" s="1246"/>
      <c r="AD119" s="1246"/>
      <c r="AE119" s="1246"/>
      <c r="AF119" s="1246"/>
      <c r="AG119" s="1252" t="str">
        <f>resa!E105</f>
        <v>X</v>
      </c>
      <c r="AH119" s="1252" t="str">
        <f>resb!E105</f>
        <v>X</v>
      </c>
      <c r="AI119" s="1246"/>
      <c r="AJ119" s="1246"/>
      <c r="AK119" s="1246"/>
      <c r="AL119" s="1246"/>
      <c r="AM119" s="1246"/>
      <c r="AN119" s="1246"/>
      <c r="AO119" s="1246"/>
      <c r="AP119" s="1246"/>
      <c r="AQ119" s="1246"/>
      <c r="AR119" s="1246"/>
      <c r="AS119" s="1246"/>
      <c r="AT119" s="1246"/>
      <c r="AU119" s="1246"/>
      <c r="AV119" s="1246"/>
      <c r="AW119" s="1246"/>
      <c r="AX119" s="1246"/>
      <c r="AY119" s="1246"/>
      <c r="AZ119" s="1246"/>
      <c r="BA119" s="1246"/>
      <c r="BB119" s="1246"/>
      <c r="BC119" s="1246"/>
      <c r="BD119" s="1246"/>
      <c r="BE119" s="1246"/>
      <c r="BF119" s="1246"/>
      <c r="BG119" s="1246"/>
      <c r="BH119" s="1246"/>
      <c r="BI119" s="1246"/>
      <c r="BJ119" s="1246"/>
      <c r="BK119" s="1246"/>
      <c r="BL119" s="1246"/>
      <c r="BM119" s="1246"/>
      <c r="BN119" s="1246"/>
      <c r="BO119" s="1246"/>
      <c r="BP119" s="1246"/>
      <c r="BQ119" s="1246"/>
      <c r="BR119" s="1246"/>
      <c r="BS119" s="1246"/>
      <c r="BT119" s="1246"/>
      <c r="BU119" s="1246"/>
      <c r="BV119" s="1246"/>
      <c r="BW119" s="1246"/>
      <c r="BX119" s="1246"/>
      <c r="BY119" s="1246"/>
      <c r="BZ119" s="1246"/>
      <c r="CA119" s="1246"/>
      <c r="CB119" s="1246"/>
      <c r="CC119" s="1246"/>
      <c r="CD119" s="1246"/>
      <c r="CE119" s="1246"/>
      <c r="CF119" s="1246"/>
      <c r="CG119" s="1246"/>
      <c r="CH119" s="1246"/>
      <c r="CI119" s="1246"/>
      <c r="CJ119" s="1246"/>
      <c r="CK119" s="1246"/>
      <c r="CL119" s="1246"/>
      <c r="CM119" s="1246"/>
      <c r="CN119" s="1246"/>
      <c r="CO119" s="1246"/>
      <c r="CP119" s="1246"/>
      <c r="CQ119" s="1246"/>
      <c r="CR119" s="1246"/>
      <c r="CS119" s="1246"/>
      <c r="CT119" s="1246"/>
      <c r="CU119" s="1246"/>
      <c r="CV119" s="1246"/>
      <c r="CW119" s="1246"/>
      <c r="CX119" s="1246"/>
      <c r="CY119" s="1246"/>
      <c r="CZ119" s="1246"/>
      <c r="DA119" s="1246"/>
      <c r="DB119" s="1246"/>
      <c r="DC119" s="1246"/>
      <c r="DD119" s="1246"/>
      <c r="DE119" s="1246"/>
      <c r="DF119" s="1246"/>
      <c r="DG119" s="1246"/>
      <c r="DH119" s="1246"/>
      <c r="DI119" s="1246"/>
      <c r="DJ119" s="1246"/>
      <c r="DK119" s="1246"/>
      <c r="DL119" s="1246"/>
      <c r="DM119" s="1246"/>
      <c r="DN119" s="1246"/>
    </row>
    <row r="120" spans="12:118" ht="17.100000000000001" customHeight="1" x14ac:dyDescent="0.25">
      <c r="L120" s="68"/>
      <c r="P120" s="68"/>
      <c r="Q120" s="68"/>
      <c r="R120" s="612"/>
      <c r="Y120" s="1246"/>
      <c r="Z120" s="1252">
        <v>102</v>
      </c>
      <c r="AA120" s="1246"/>
      <c r="AB120" s="1263"/>
      <c r="AC120" s="1246"/>
      <c r="AD120" s="1246"/>
      <c r="AE120" s="1246"/>
      <c r="AF120" s="1246"/>
      <c r="AG120" s="1252" t="str">
        <f>resa!E106</f>
        <v>X</v>
      </c>
      <c r="AH120" s="1252" t="str">
        <f>resb!E106</f>
        <v>X</v>
      </c>
      <c r="AI120" s="1246"/>
      <c r="AJ120" s="1246"/>
      <c r="AK120" s="1246"/>
      <c r="AL120" s="1246"/>
      <c r="AM120" s="1246"/>
      <c r="AN120" s="1246"/>
      <c r="AO120" s="1246"/>
      <c r="AP120" s="1246"/>
      <c r="AQ120" s="1246"/>
      <c r="AR120" s="1246"/>
      <c r="AS120" s="1246"/>
      <c r="AT120" s="1246"/>
      <c r="AU120" s="1246"/>
      <c r="AV120" s="1246"/>
      <c r="AW120" s="1246"/>
      <c r="AX120" s="1246"/>
      <c r="AY120" s="1246"/>
      <c r="AZ120" s="1246"/>
      <c r="BA120" s="1246"/>
      <c r="BB120" s="1246"/>
      <c r="BC120" s="1246"/>
      <c r="BD120" s="1246"/>
      <c r="BE120" s="1246"/>
      <c r="BF120" s="1246"/>
      <c r="BG120" s="1246"/>
      <c r="BH120" s="1246"/>
      <c r="BI120" s="1246"/>
      <c r="BJ120" s="1246"/>
      <c r="BK120" s="1246"/>
      <c r="BL120" s="1246"/>
      <c r="BM120" s="1246"/>
      <c r="BN120" s="1246"/>
      <c r="BO120" s="1246"/>
      <c r="BP120" s="1246"/>
      <c r="BQ120" s="1246"/>
      <c r="BR120" s="1246"/>
      <c r="BS120" s="1246"/>
      <c r="BT120" s="1246"/>
      <c r="BU120" s="1246"/>
      <c r="BV120" s="1246"/>
      <c r="BW120" s="1246"/>
      <c r="BX120" s="1246"/>
      <c r="BY120" s="1246"/>
      <c r="BZ120" s="1246"/>
      <c r="CA120" s="1246"/>
      <c r="CB120" s="1246"/>
      <c r="CC120" s="1246"/>
      <c r="CD120" s="1246"/>
      <c r="CE120" s="1246"/>
      <c r="CF120" s="1246"/>
      <c r="CG120" s="1246"/>
      <c r="CH120" s="1246"/>
      <c r="CI120" s="1246"/>
      <c r="CJ120" s="1246"/>
      <c r="CK120" s="1246"/>
      <c r="CL120" s="1246"/>
      <c r="CM120" s="1246"/>
      <c r="CN120" s="1246"/>
      <c r="CO120" s="1246"/>
      <c r="CP120" s="1246"/>
      <c r="CQ120" s="1246"/>
      <c r="CR120" s="1246"/>
      <c r="CS120" s="1246"/>
      <c r="CT120" s="1246"/>
      <c r="CU120" s="1246"/>
      <c r="CV120" s="1246"/>
      <c r="CW120" s="1246"/>
      <c r="CX120" s="1246"/>
      <c r="CY120" s="1246"/>
      <c r="CZ120" s="1246"/>
      <c r="DA120" s="1246"/>
      <c r="DB120" s="1246"/>
      <c r="DC120" s="1246"/>
      <c r="DD120" s="1246"/>
      <c r="DE120" s="1246"/>
      <c r="DF120" s="1246"/>
      <c r="DG120" s="1246"/>
      <c r="DH120" s="1246"/>
      <c r="DI120" s="1246"/>
      <c r="DJ120" s="1246"/>
      <c r="DK120" s="1246"/>
      <c r="DL120" s="1246"/>
      <c r="DM120" s="1246"/>
      <c r="DN120" s="1246"/>
    </row>
    <row r="121" spans="12:118" ht="17.100000000000001" customHeight="1" x14ac:dyDescent="0.25">
      <c r="L121" s="68"/>
      <c r="P121" s="68"/>
      <c r="Q121" s="68"/>
      <c r="R121" s="612"/>
      <c r="Y121" s="1246"/>
      <c r="Z121" s="1252">
        <v>103</v>
      </c>
      <c r="AA121" s="1246"/>
      <c r="AB121" s="1246"/>
      <c r="AC121" s="1246"/>
      <c r="AD121" s="1246"/>
      <c r="AE121" s="1246"/>
      <c r="AF121" s="1246"/>
      <c r="AG121" s="1252" t="str">
        <f>resa!E107</f>
        <v>X</v>
      </c>
      <c r="AH121" s="1252" t="str">
        <f>resb!E107</f>
        <v>X</v>
      </c>
      <c r="AI121" s="1246"/>
      <c r="AJ121" s="1246"/>
      <c r="AK121" s="1246"/>
      <c r="AL121" s="1246"/>
      <c r="AM121" s="1246"/>
      <c r="AN121" s="1246"/>
      <c r="AO121" s="1246"/>
      <c r="AP121" s="1246"/>
      <c r="AQ121" s="1246"/>
      <c r="AR121" s="1246"/>
      <c r="AS121" s="1246"/>
      <c r="AT121" s="1246"/>
      <c r="AU121" s="1246"/>
      <c r="AV121" s="1246"/>
      <c r="AW121" s="1246"/>
      <c r="AX121" s="1246"/>
      <c r="AY121" s="1246"/>
      <c r="AZ121" s="1246"/>
      <c r="BA121" s="1246"/>
      <c r="BB121" s="1246"/>
      <c r="BC121" s="1246"/>
      <c r="BD121" s="1246"/>
      <c r="BE121" s="1246"/>
      <c r="BF121" s="1246"/>
      <c r="BG121" s="1246"/>
      <c r="BH121" s="1246"/>
      <c r="BI121" s="1246"/>
      <c r="BJ121" s="1246"/>
      <c r="BK121" s="1246"/>
      <c r="BL121" s="1246"/>
      <c r="BM121" s="1246"/>
      <c r="BN121" s="1246"/>
      <c r="BO121" s="1246"/>
      <c r="BP121" s="1246"/>
      <c r="BQ121" s="1246"/>
      <c r="BR121" s="1246"/>
      <c r="BS121" s="1246"/>
      <c r="BT121" s="1246"/>
      <c r="BU121" s="1246"/>
      <c r="BV121" s="1246"/>
      <c r="BW121" s="1246"/>
      <c r="BX121" s="1246"/>
      <c r="BY121" s="1246"/>
      <c r="BZ121" s="1246"/>
      <c r="CA121" s="1246"/>
      <c r="CB121" s="1246"/>
      <c r="CC121" s="1246"/>
      <c r="CD121" s="1246"/>
      <c r="CE121" s="1246"/>
      <c r="CF121" s="1246"/>
      <c r="CG121" s="1246"/>
      <c r="CH121" s="1246"/>
      <c r="CI121" s="1246"/>
      <c r="CJ121" s="1246"/>
      <c r="CK121" s="1246"/>
      <c r="CL121" s="1246"/>
      <c r="CM121" s="1246"/>
      <c r="CN121" s="1246"/>
      <c r="CO121" s="1246"/>
      <c r="CP121" s="1246"/>
      <c r="CQ121" s="1246"/>
      <c r="CR121" s="1246"/>
      <c r="CS121" s="1246"/>
      <c r="CT121" s="1246"/>
      <c r="CU121" s="1246"/>
      <c r="CV121" s="1246"/>
      <c r="CW121" s="1246"/>
      <c r="CX121" s="1246"/>
      <c r="CY121" s="1246"/>
      <c r="CZ121" s="1246"/>
      <c r="DA121" s="1246"/>
      <c r="DB121" s="1246"/>
      <c r="DC121" s="1246"/>
      <c r="DD121" s="1246"/>
      <c r="DE121" s="1246"/>
      <c r="DF121" s="1246"/>
      <c r="DG121" s="1246"/>
      <c r="DH121" s="1246"/>
      <c r="DI121" s="1246"/>
      <c r="DJ121" s="1246"/>
      <c r="DK121" s="1246"/>
      <c r="DL121" s="1246"/>
      <c r="DM121" s="1246"/>
      <c r="DN121" s="1246"/>
    </row>
    <row r="122" spans="12:118" ht="17.100000000000001" customHeight="1" x14ac:dyDescent="0.25">
      <c r="L122" s="68"/>
      <c r="P122" s="68"/>
      <c r="Q122" s="68"/>
      <c r="R122" s="612"/>
      <c r="Y122" s="1246"/>
      <c r="Z122" s="1252">
        <v>104</v>
      </c>
      <c r="AA122" s="1246"/>
      <c r="AB122" s="1263"/>
      <c r="AC122" s="1246"/>
      <c r="AD122" s="1246"/>
      <c r="AE122" s="1246"/>
      <c r="AF122" s="1246"/>
      <c r="AG122" s="1252" t="str">
        <f>resa!E108</f>
        <v>X</v>
      </c>
      <c r="AH122" s="1252" t="str">
        <f>resb!E108</f>
        <v>X</v>
      </c>
      <c r="AI122" s="1246"/>
      <c r="AJ122" s="1246"/>
      <c r="AK122" s="1246"/>
      <c r="AL122" s="1246"/>
      <c r="AM122" s="1246"/>
      <c r="AN122" s="1246"/>
      <c r="AO122" s="1246"/>
      <c r="AP122" s="1246"/>
      <c r="AQ122" s="1246"/>
      <c r="AR122" s="1246"/>
      <c r="AS122" s="1246"/>
      <c r="AT122" s="1246"/>
      <c r="AU122" s="1246"/>
      <c r="AV122" s="1246"/>
      <c r="AW122" s="1246"/>
      <c r="AX122" s="1246"/>
      <c r="AY122" s="1246"/>
      <c r="AZ122" s="1246"/>
      <c r="BA122" s="1246"/>
      <c r="BB122" s="1246"/>
      <c r="BC122" s="1246"/>
      <c r="BD122" s="1246"/>
      <c r="BE122" s="1246"/>
      <c r="BF122" s="1246"/>
      <c r="BG122" s="1246"/>
      <c r="BH122" s="1246"/>
      <c r="BI122" s="1246"/>
      <c r="BJ122" s="1246"/>
      <c r="BK122" s="1246"/>
      <c r="BL122" s="1246"/>
      <c r="BM122" s="1246"/>
      <c r="BN122" s="1246"/>
      <c r="BO122" s="1246"/>
      <c r="BP122" s="1246"/>
      <c r="BQ122" s="1246"/>
      <c r="BR122" s="1246"/>
      <c r="BS122" s="1246"/>
      <c r="BT122" s="1246"/>
      <c r="BU122" s="1246"/>
      <c r="BV122" s="1246"/>
      <c r="BW122" s="1246"/>
      <c r="BX122" s="1246"/>
      <c r="BY122" s="1246"/>
      <c r="BZ122" s="1246"/>
      <c r="CA122" s="1246"/>
      <c r="CB122" s="1246"/>
      <c r="CC122" s="1246"/>
      <c r="CD122" s="1246"/>
      <c r="CE122" s="1246"/>
      <c r="CF122" s="1246"/>
      <c r="CG122" s="1246"/>
      <c r="CH122" s="1246"/>
      <c r="CI122" s="1246"/>
      <c r="CJ122" s="1246"/>
      <c r="CK122" s="1246"/>
      <c r="CL122" s="1246"/>
      <c r="CM122" s="1246"/>
      <c r="CN122" s="1246"/>
      <c r="CO122" s="1246"/>
      <c r="CP122" s="1246"/>
      <c r="CQ122" s="1246"/>
      <c r="CR122" s="1246"/>
      <c r="CS122" s="1246"/>
      <c r="CT122" s="1246"/>
      <c r="CU122" s="1246"/>
      <c r="CV122" s="1246"/>
      <c r="CW122" s="1246"/>
      <c r="CX122" s="1246"/>
      <c r="CY122" s="1246"/>
      <c r="CZ122" s="1246"/>
      <c r="DA122" s="1246"/>
      <c r="DB122" s="1246"/>
      <c r="DC122" s="1246"/>
      <c r="DD122" s="1246"/>
      <c r="DE122" s="1246"/>
      <c r="DF122" s="1246"/>
      <c r="DG122" s="1246"/>
      <c r="DH122" s="1246"/>
      <c r="DI122" s="1246"/>
      <c r="DJ122" s="1246"/>
      <c r="DK122" s="1246"/>
      <c r="DL122" s="1246"/>
      <c r="DM122" s="1246"/>
      <c r="DN122" s="1246"/>
    </row>
    <row r="123" spans="12:118" ht="17.100000000000001" customHeight="1" x14ac:dyDescent="0.25">
      <c r="L123" s="68"/>
      <c r="P123" s="68"/>
      <c r="Q123" s="68"/>
      <c r="R123" s="612"/>
      <c r="Y123" s="1246"/>
      <c r="Z123" s="1252">
        <v>105</v>
      </c>
      <c r="AA123" s="1246"/>
      <c r="AB123" s="1246"/>
      <c r="AC123" s="1246"/>
      <c r="AD123" s="1246"/>
      <c r="AE123" s="1246"/>
      <c r="AF123" s="1246"/>
      <c r="AG123" s="1252" t="str">
        <f>resa!E109</f>
        <v>X</v>
      </c>
      <c r="AH123" s="1252" t="str">
        <f>resb!E109</f>
        <v>X</v>
      </c>
      <c r="AI123" s="1246"/>
      <c r="AJ123" s="1246"/>
      <c r="AK123" s="1246"/>
      <c r="AL123" s="1246"/>
      <c r="AM123" s="1246"/>
      <c r="AN123" s="1246"/>
      <c r="AO123" s="1246"/>
      <c r="AP123" s="1246"/>
      <c r="AQ123" s="1246"/>
      <c r="AR123" s="1246"/>
      <c r="AS123" s="1246"/>
      <c r="AT123" s="1246"/>
      <c r="AU123" s="1246"/>
      <c r="AV123" s="1246"/>
      <c r="AW123" s="1246"/>
      <c r="AX123" s="1246"/>
      <c r="AY123" s="1246"/>
      <c r="AZ123" s="1246"/>
      <c r="BA123" s="1246"/>
      <c r="BB123" s="1246"/>
      <c r="BC123" s="1246"/>
      <c r="BD123" s="1246"/>
      <c r="BE123" s="1246"/>
      <c r="BF123" s="1246"/>
      <c r="BG123" s="1246"/>
      <c r="BH123" s="1246"/>
      <c r="BI123" s="1246"/>
      <c r="BJ123" s="1246"/>
      <c r="BK123" s="1246"/>
      <c r="BL123" s="1246"/>
      <c r="BM123" s="1246"/>
      <c r="BN123" s="1246"/>
      <c r="BO123" s="1246"/>
      <c r="BP123" s="1246"/>
      <c r="BQ123" s="1246"/>
      <c r="BR123" s="1246"/>
      <c r="BS123" s="1246"/>
      <c r="BT123" s="1246"/>
      <c r="BU123" s="1246"/>
      <c r="BV123" s="1246"/>
      <c r="BW123" s="1246"/>
      <c r="BX123" s="1246"/>
      <c r="BY123" s="1246"/>
      <c r="BZ123" s="1246"/>
      <c r="CA123" s="1246"/>
      <c r="CB123" s="1246"/>
      <c r="CC123" s="1246"/>
      <c r="CD123" s="1246"/>
      <c r="CE123" s="1246"/>
      <c r="CF123" s="1246"/>
      <c r="CG123" s="1246"/>
      <c r="CH123" s="1246"/>
      <c r="CI123" s="1246"/>
      <c r="CJ123" s="1246"/>
      <c r="CK123" s="1246"/>
      <c r="CL123" s="1246"/>
      <c r="CM123" s="1246"/>
      <c r="CN123" s="1246"/>
      <c r="CO123" s="1246"/>
      <c r="CP123" s="1246"/>
      <c r="CQ123" s="1246"/>
      <c r="CR123" s="1246"/>
      <c r="CS123" s="1246"/>
      <c r="CT123" s="1246"/>
      <c r="CU123" s="1246"/>
      <c r="CV123" s="1246"/>
      <c r="CW123" s="1246"/>
      <c r="CX123" s="1246"/>
      <c r="CY123" s="1246"/>
      <c r="CZ123" s="1246"/>
      <c r="DA123" s="1246"/>
      <c r="DB123" s="1246"/>
      <c r="DC123" s="1246"/>
      <c r="DD123" s="1246"/>
      <c r="DE123" s="1246"/>
      <c r="DF123" s="1246"/>
      <c r="DG123" s="1246"/>
      <c r="DH123" s="1246"/>
      <c r="DI123" s="1246"/>
      <c r="DJ123" s="1246"/>
      <c r="DK123" s="1246"/>
      <c r="DL123" s="1246"/>
      <c r="DM123" s="1246"/>
      <c r="DN123" s="1246"/>
    </row>
    <row r="124" spans="12:118" ht="17.100000000000001" customHeight="1" x14ac:dyDescent="0.25">
      <c r="L124" s="68"/>
      <c r="P124" s="68"/>
      <c r="Q124" s="68"/>
      <c r="R124" s="612"/>
      <c r="Y124" s="1246"/>
      <c r="Z124" s="1252">
        <v>106</v>
      </c>
      <c r="AA124" s="1246"/>
      <c r="AB124" s="1263"/>
      <c r="AC124" s="1246"/>
      <c r="AD124" s="1246"/>
      <c r="AE124" s="1246"/>
      <c r="AF124" s="1246"/>
      <c r="AG124" s="1252" t="str">
        <f>resa!E110</f>
        <v>X</v>
      </c>
      <c r="AH124" s="1252" t="str">
        <f>resb!E110</f>
        <v>X</v>
      </c>
      <c r="AI124" s="1246"/>
      <c r="AJ124" s="1246"/>
      <c r="AK124" s="1246"/>
      <c r="AL124" s="1246"/>
      <c r="AM124" s="1246"/>
      <c r="AN124" s="1246"/>
      <c r="AO124" s="1246"/>
      <c r="AP124" s="1246"/>
      <c r="AQ124" s="1246"/>
      <c r="AR124" s="1246"/>
      <c r="AS124" s="1246"/>
      <c r="AT124" s="1246"/>
      <c r="AU124" s="1246"/>
      <c r="AV124" s="1246"/>
      <c r="AW124" s="1246"/>
      <c r="AX124" s="1246"/>
      <c r="AY124" s="1246"/>
      <c r="AZ124" s="1246"/>
      <c r="BA124" s="1246"/>
      <c r="BB124" s="1246"/>
      <c r="BC124" s="1246"/>
      <c r="BD124" s="1246"/>
      <c r="BE124" s="1246"/>
      <c r="BF124" s="1246"/>
      <c r="BG124" s="1246"/>
      <c r="BH124" s="1246"/>
      <c r="BI124" s="1246"/>
      <c r="BJ124" s="1246"/>
      <c r="BK124" s="1246"/>
      <c r="BL124" s="1246"/>
      <c r="BM124" s="1246"/>
      <c r="BN124" s="1246"/>
      <c r="BO124" s="1246"/>
      <c r="BP124" s="1246"/>
      <c r="BQ124" s="1246"/>
      <c r="BR124" s="1246"/>
      <c r="BS124" s="1246"/>
      <c r="BT124" s="1246"/>
      <c r="BU124" s="1246"/>
      <c r="BV124" s="1246"/>
      <c r="BW124" s="1246"/>
      <c r="BX124" s="1246"/>
      <c r="BY124" s="1246"/>
      <c r="BZ124" s="1246"/>
      <c r="CA124" s="1246"/>
      <c r="CB124" s="1246"/>
      <c r="CC124" s="1246"/>
      <c r="CD124" s="1246"/>
      <c r="CE124" s="1246"/>
      <c r="CF124" s="1246"/>
      <c r="CG124" s="1246"/>
      <c r="CH124" s="1246"/>
      <c r="CI124" s="1246"/>
      <c r="CJ124" s="1246"/>
      <c r="CK124" s="1246"/>
      <c r="CL124" s="1246"/>
      <c r="CM124" s="1246"/>
      <c r="CN124" s="1246"/>
      <c r="CO124" s="1246"/>
      <c r="CP124" s="1246"/>
      <c r="CQ124" s="1246"/>
      <c r="CR124" s="1246"/>
      <c r="CS124" s="1246"/>
      <c r="CT124" s="1246"/>
      <c r="CU124" s="1246"/>
      <c r="CV124" s="1246"/>
      <c r="CW124" s="1246"/>
      <c r="CX124" s="1246"/>
      <c r="CY124" s="1246"/>
      <c r="CZ124" s="1246"/>
      <c r="DA124" s="1246"/>
      <c r="DB124" s="1246"/>
      <c r="DC124" s="1246"/>
      <c r="DD124" s="1246"/>
      <c r="DE124" s="1246"/>
      <c r="DF124" s="1246"/>
      <c r="DG124" s="1246"/>
      <c r="DH124" s="1246"/>
      <c r="DI124" s="1246"/>
      <c r="DJ124" s="1246"/>
      <c r="DK124" s="1246"/>
      <c r="DL124" s="1246"/>
      <c r="DM124" s="1246"/>
      <c r="DN124" s="1246"/>
    </row>
    <row r="125" spans="12:118" ht="17.100000000000001" customHeight="1" x14ac:dyDescent="0.25">
      <c r="L125" s="68"/>
      <c r="P125" s="68"/>
      <c r="Q125" s="68"/>
      <c r="R125" s="612"/>
      <c r="Y125" s="1246"/>
      <c r="Z125" s="1252">
        <v>107</v>
      </c>
      <c r="AA125" s="1246"/>
      <c r="AB125" s="1263"/>
      <c r="AC125" s="1246"/>
      <c r="AD125" s="1246"/>
      <c r="AE125" s="1246"/>
      <c r="AF125" s="1246"/>
      <c r="AG125" s="1252" t="str">
        <f>resa!E111</f>
        <v>X</v>
      </c>
      <c r="AH125" s="1252" t="str">
        <f>resb!E111</f>
        <v>X</v>
      </c>
      <c r="AI125" s="1246"/>
      <c r="AJ125" s="1246"/>
      <c r="AK125" s="1246"/>
      <c r="AL125" s="1246"/>
      <c r="AM125" s="1246"/>
      <c r="AN125" s="1246"/>
      <c r="AO125" s="1246"/>
      <c r="AP125" s="1246"/>
      <c r="AQ125" s="1246"/>
      <c r="AR125" s="1246"/>
      <c r="AS125" s="1246"/>
      <c r="AT125" s="1246"/>
      <c r="AU125" s="1246"/>
      <c r="AV125" s="1246"/>
      <c r="AW125" s="1246"/>
      <c r="AX125" s="1246"/>
      <c r="AY125" s="1246"/>
      <c r="AZ125" s="1246"/>
      <c r="BA125" s="1246"/>
      <c r="BB125" s="1246"/>
      <c r="BC125" s="1246"/>
      <c r="BD125" s="1246"/>
      <c r="BE125" s="1246"/>
      <c r="BF125" s="1246"/>
      <c r="BG125" s="1246"/>
      <c r="BH125" s="1246"/>
      <c r="BI125" s="1246"/>
      <c r="BJ125" s="1246"/>
      <c r="BK125" s="1246"/>
      <c r="BL125" s="1246"/>
      <c r="BM125" s="1246"/>
      <c r="BN125" s="1246"/>
      <c r="BO125" s="1246"/>
      <c r="BP125" s="1246"/>
      <c r="BQ125" s="1246"/>
      <c r="BR125" s="1246"/>
      <c r="BS125" s="1246"/>
      <c r="BT125" s="1246"/>
      <c r="BU125" s="1246"/>
      <c r="BV125" s="1246"/>
      <c r="BW125" s="1246"/>
      <c r="BX125" s="1246"/>
      <c r="BY125" s="1246"/>
      <c r="BZ125" s="1246"/>
      <c r="CA125" s="1246"/>
      <c r="CB125" s="1246"/>
      <c r="CC125" s="1246"/>
      <c r="CD125" s="1246"/>
      <c r="CE125" s="1246"/>
      <c r="CF125" s="1246"/>
      <c r="CG125" s="1246"/>
      <c r="CH125" s="1246"/>
      <c r="CI125" s="1246"/>
      <c r="CJ125" s="1246"/>
      <c r="CK125" s="1246"/>
      <c r="CL125" s="1246"/>
      <c r="CM125" s="1246"/>
      <c r="CN125" s="1246"/>
      <c r="CO125" s="1246"/>
      <c r="CP125" s="1246"/>
      <c r="CQ125" s="1246"/>
      <c r="CR125" s="1246"/>
      <c r="CS125" s="1246"/>
      <c r="CT125" s="1246"/>
      <c r="CU125" s="1246"/>
      <c r="CV125" s="1246"/>
      <c r="CW125" s="1246"/>
      <c r="CX125" s="1246"/>
      <c r="CY125" s="1246"/>
      <c r="CZ125" s="1246"/>
      <c r="DA125" s="1246"/>
      <c r="DB125" s="1246"/>
      <c r="DC125" s="1246"/>
      <c r="DD125" s="1246"/>
      <c r="DE125" s="1246"/>
      <c r="DF125" s="1246"/>
      <c r="DG125" s="1246"/>
      <c r="DH125" s="1246"/>
      <c r="DI125" s="1246"/>
      <c r="DJ125" s="1246"/>
      <c r="DK125" s="1246"/>
      <c r="DL125" s="1246"/>
      <c r="DM125" s="1246"/>
      <c r="DN125" s="1246"/>
    </row>
    <row r="126" spans="12:118" ht="17.100000000000001" customHeight="1" x14ac:dyDescent="0.25">
      <c r="L126" s="68"/>
      <c r="P126" s="68"/>
      <c r="Q126" s="68"/>
      <c r="R126" s="612"/>
      <c r="Y126" s="1246"/>
      <c r="Z126" s="1252">
        <v>108</v>
      </c>
      <c r="AA126" s="1246"/>
      <c r="AB126" s="1263"/>
      <c r="AC126" s="1246"/>
      <c r="AD126" s="1246"/>
      <c r="AE126" s="1246"/>
      <c r="AF126" s="1246"/>
      <c r="AG126" s="1252" t="str">
        <f>resa!E112</f>
        <v>X</v>
      </c>
      <c r="AH126" s="1252" t="str">
        <f>resb!E112</f>
        <v>X</v>
      </c>
      <c r="AI126" s="1246"/>
      <c r="AJ126" s="1246"/>
      <c r="AK126" s="1246"/>
      <c r="AL126" s="1246"/>
      <c r="AM126" s="1246"/>
      <c r="AN126" s="1246"/>
      <c r="AO126" s="1246"/>
      <c r="AP126" s="1246"/>
      <c r="AQ126" s="1246"/>
      <c r="AR126" s="1246"/>
      <c r="AS126" s="1246"/>
      <c r="AT126" s="1246"/>
      <c r="AU126" s="1246"/>
      <c r="AV126" s="1246"/>
      <c r="AW126" s="1246"/>
      <c r="AX126" s="1246"/>
      <c r="AY126" s="1246"/>
      <c r="AZ126" s="1246"/>
      <c r="BA126" s="1246"/>
      <c r="BB126" s="1246"/>
      <c r="BC126" s="1246"/>
      <c r="BD126" s="1246"/>
      <c r="BE126" s="1246"/>
      <c r="BF126" s="1246"/>
      <c r="BG126" s="1246"/>
      <c r="BH126" s="1246"/>
      <c r="BI126" s="1246"/>
      <c r="BJ126" s="1246"/>
      <c r="BK126" s="1246"/>
      <c r="BL126" s="1246"/>
      <c r="BM126" s="1246"/>
      <c r="BN126" s="1246"/>
      <c r="BO126" s="1246"/>
      <c r="BP126" s="1246"/>
      <c r="BQ126" s="1246"/>
      <c r="BR126" s="1246"/>
      <c r="BS126" s="1246"/>
      <c r="BT126" s="1246"/>
      <c r="BU126" s="1246"/>
      <c r="BV126" s="1246"/>
      <c r="BW126" s="1246"/>
      <c r="BX126" s="1246"/>
      <c r="BY126" s="1246"/>
      <c r="BZ126" s="1246"/>
      <c r="CA126" s="1246"/>
      <c r="CB126" s="1246"/>
      <c r="CC126" s="1246"/>
      <c r="CD126" s="1246"/>
      <c r="CE126" s="1246"/>
      <c r="CF126" s="1246"/>
      <c r="CG126" s="1246"/>
      <c r="CH126" s="1246"/>
      <c r="CI126" s="1246"/>
      <c r="CJ126" s="1246"/>
      <c r="CK126" s="1246"/>
      <c r="CL126" s="1246"/>
      <c r="CM126" s="1246"/>
      <c r="CN126" s="1246"/>
      <c r="CO126" s="1246"/>
      <c r="CP126" s="1246"/>
      <c r="CQ126" s="1246"/>
      <c r="CR126" s="1246"/>
      <c r="CS126" s="1246"/>
      <c r="CT126" s="1246"/>
      <c r="CU126" s="1246"/>
      <c r="CV126" s="1246"/>
      <c r="CW126" s="1246"/>
      <c r="CX126" s="1246"/>
      <c r="CY126" s="1246"/>
      <c r="CZ126" s="1246"/>
      <c r="DA126" s="1246"/>
      <c r="DB126" s="1246"/>
      <c r="DC126" s="1246"/>
      <c r="DD126" s="1246"/>
      <c r="DE126" s="1246"/>
      <c r="DF126" s="1246"/>
      <c r="DG126" s="1246"/>
      <c r="DH126" s="1246"/>
      <c r="DI126" s="1246"/>
      <c r="DJ126" s="1246"/>
      <c r="DK126" s="1246"/>
      <c r="DL126" s="1246"/>
      <c r="DM126" s="1246"/>
      <c r="DN126" s="1246"/>
    </row>
    <row r="127" spans="12:118" ht="17.100000000000001" customHeight="1" x14ac:dyDescent="0.25">
      <c r="L127" s="68"/>
      <c r="P127" s="68"/>
      <c r="Q127" s="68"/>
      <c r="R127" s="612"/>
      <c r="Y127" s="1246"/>
      <c r="Z127" s="1252">
        <v>109</v>
      </c>
      <c r="AA127" s="1246"/>
      <c r="AB127" s="1263"/>
      <c r="AC127" s="1246"/>
      <c r="AD127" s="1246"/>
      <c r="AE127" s="1246"/>
      <c r="AF127" s="1246"/>
      <c r="AG127" s="1252" t="str">
        <f>resa!E113</f>
        <v>X</v>
      </c>
      <c r="AH127" s="1252" t="str">
        <f>resb!E113</f>
        <v>X</v>
      </c>
      <c r="AI127" s="1246"/>
      <c r="AJ127" s="1246"/>
      <c r="AK127" s="1246"/>
      <c r="AL127" s="1246"/>
      <c r="AM127" s="1246"/>
      <c r="AN127" s="1246"/>
      <c r="AO127" s="1246"/>
      <c r="AP127" s="1246"/>
      <c r="AQ127" s="1246"/>
      <c r="AR127" s="1246"/>
      <c r="AS127" s="1246"/>
      <c r="AT127" s="1246"/>
      <c r="AU127" s="1246"/>
      <c r="AV127" s="1246"/>
      <c r="AW127" s="1246"/>
      <c r="AX127" s="1246"/>
      <c r="AY127" s="1246"/>
      <c r="AZ127" s="1246"/>
      <c r="BA127" s="1246"/>
      <c r="BB127" s="1246"/>
      <c r="BC127" s="1246"/>
      <c r="BD127" s="1246"/>
      <c r="BE127" s="1246"/>
      <c r="BF127" s="1246"/>
      <c r="BG127" s="1246"/>
      <c r="BH127" s="1246"/>
      <c r="BI127" s="1246"/>
      <c r="BJ127" s="1246"/>
      <c r="BK127" s="1246"/>
      <c r="BL127" s="1246"/>
      <c r="BM127" s="1246"/>
      <c r="BN127" s="1246"/>
      <c r="BO127" s="1246"/>
      <c r="BP127" s="1246"/>
      <c r="BQ127" s="1246"/>
      <c r="BR127" s="1246"/>
      <c r="BS127" s="1246"/>
      <c r="BT127" s="1246"/>
      <c r="BU127" s="1246"/>
      <c r="BV127" s="1246"/>
      <c r="BW127" s="1246"/>
      <c r="BX127" s="1246"/>
      <c r="BY127" s="1246"/>
      <c r="BZ127" s="1246"/>
      <c r="CA127" s="1246"/>
      <c r="CB127" s="1246"/>
      <c r="CC127" s="1246"/>
      <c r="CD127" s="1246"/>
      <c r="CE127" s="1246"/>
      <c r="CF127" s="1246"/>
      <c r="CG127" s="1246"/>
      <c r="CH127" s="1246"/>
      <c r="CI127" s="1246"/>
      <c r="CJ127" s="1246"/>
      <c r="CK127" s="1246"/>
      <c r="CL127" s="1246"/>
      <c r="CM127" s="1246"/>
      <c r="CN127" s="1246"/>
      <c r="CO127" s="1246"/>
      <c r="CP127" s="1246"/>
      <c r="CQ127" s="1246"/>
      <c r="CR127" s="1246"/>
      <c r="CS127" s="1246"/>
      <c r="CT127" s="1246"/>
      <c r="CU127" s="1246"/>
      <c r="CV127" s="1246"/>
      <c r="CW127" s="1246"/>
      <c r="CX127" s="1246"/>
      <c r="CY127" s="1246"/>
      <c r="CZ127" s="1246"/>
      <c r="DA127" s="1246"/>
      <c r="DB127" s="1246"/>
      <c r="DC127" s="1246"/>
      <c r="DD127" s="1246"/>
      <c r="DE127" s="1246"/>
      <c r="DF127" s="1246"/>
      <c r="DG127" s="1246"/>
      <c r="DH127" s="1246"/>
      <c r="DI127" s="1246"/>
      <c r="DJ127" s="1246"/>
      <c r="DK127" s="1246"/>
      <c r="DL127" s="1246"/>
      <c r="DM127" s="1246"/>
      <c r="DN127" s="1246"/>
    </row>
    <row r="128" spans="12:118" ht="17.100000000000001" customHeight="1" x14ac:dyDescent="0.25">
      <c r="L128" s="68"/>
      <c r="P128" s="68"/>
      <c r="Q128" s="68"/>
      <c r="R128" s="612"/>
      <c r="Y128" s="1246"/>
      <c r="Z128" s="1252">
        <v>110</v>
      </c>
      <c r="AA128" s="1246"/>
      <c r="AB128" s="1263"/>
      <c r="AC128" s="1246"/>
      <c r="AD128" s="1246"/>
      <c r="AE128" s="1246"/>
      <c r="AF128" s="1246"/>
      <c r="AG128" s="1252" t="str">
        <f>resa!E114</f>
        <v>X</v>
      </c>
      <c r="AH128" s="1252" t="str">
        <f>resb!E114</f>
        <v>X</v>
      </c>
      <c r="AI128" s="1246"/>
      <c r="AJ128" s="1246"/>
      <c r="AK128" s="1246"/>
      <c r="AL128" s="1246"/>
      <c r="AM128" s="1246"/>
      <c r="AN128" s="1246"/>
      <c r="AO128" s="1246"/>
      <c r="AP128" s="1246"/>
      <c r="AQ128" s="1246"/>
      <c r="AR128" s="1246"/>
      <c r="AS128" s="1246"/>
      <c r="AT128" s="1246"/>
      <c r="AU128" s="1246"/>
      <c r="AV128" s="1246"/>
      <c r="AW128" s="1246"/>
      <c r="AX128" s="1246"/>
      <c r="AY128" s="1246"/>
      <c r="AZ128" s="1246"/>
      <c r="BA128" s="1246"/>
      <c r="BB128" s="1246"/>
      <c r="BC128" s="1246"/>
      <c r="BD128" s="1246"/>
      <c r="BE128" s="1246"/>
      <c r="BF128" s="1246"/>
      <c r="BG128" s="1246"/>
      <c r="BH128" s="1246"/>
      <c r="BI128" s="1246"/>
      <c r="BJ128" s="1246"/>
      <c r="BK128" s="1246"/>
      <c r="BL128" s="1246"/>
      <c r="BM128" s="1246"/>
      <c r="BN128" s="1246"/>
      <c r="BO128" s="1246"/>
      <c r="BP128" s="1246"/>
      <c r="BQ128" s="1246"/>
      <c r="BR128" s="1246"/>
      <c r="BS128" s="1246"/>
      <c r="BT128" s="1246"/>
      <c r="BU128" s="1246"/>
      <c r="BV128" s="1246"/>
      <c r="BW128" s="1246"/>
      <c r="BX128" s="1246"/>
      <c r="BY128" s="1246"/>
      <c r="BZ128" s="1246"/>
      <c r="CA128" s="1246"/>
      <c r="CB128" s="1246"/>
      <c r="CC128" s="1246"/>
      <c r="CD128" s="1246"/>
      <c r="CE128" s="1246"/>
      <c r="CF128" s="1246"/>
      <c r="CG128" s="1246"/>
      <c r="CH128" s="1246"/>
      <c r="CI128" s="1246"/>
      <c r="CJ128" s="1246"/>
      <c r="CK128" s="1246"/>
      <c r="CL128" s="1246"/>
      <c r="CM128" s="1246"/>
      <c r="CN128" s="1246"/>
      <c r="CO128" s="1246"/>
      <c r="CP128" s="1246"/>
      <c r="CQ128" s="1246"/>
      <c r="CR128" s="1246"/>
      <c r="CS128" s="1246"/>
      <c r="CT128" s="1246"/>
      <c r="CU128" s="1246"/>
      <c r="CV128" s="1246"/>
      <c r="CW128" s="1246"/>
      <c r="CX128" s="1246"/>
      <c r="CY128" s="1246"/>
      <c r="CZ128" s="1246"/>
      <c r="DA128" s="1246"/>
      <c r="DB128" s="1246"/>
      <c r="DC128" s="1246"/>
      <c r="DD128" s="1246"/>
      <c r="DE128" s="1246"/>
      <c r="DF128" s="1246"/>
      <c r="DG128" s="1246"/>
      <c r="DH128" s="1246"/>
      <c r="DI128" s="1246"/>
      <c r="DJ128" s="1246"/>
      <c r="DK128" s="1246"/>
      <c r="DL128" s="1246"/>
      <c r="DM128" s="1246"/>
      <c r="DN128" s="1246"/>
    </row>
    <row r="129" spans="12:118" ht="17.100000000000001" customHeight="1" x14ac:dyDescent="0.25">
      <c r="L129" s="68"/>
      <c r="P129" s="68"/>
      <c r="Q129" s="68"/>
      <c r="R129" s="612"/>
      <c r="Y129" s="1246"/>
      <c r="Z129" s="1252">
        <v>111</v>
      </c>
      <c r="AA129" s="1246"/>
      <c r="AB129" s="1263"/>
      <c r="AC129" s="1246"/>
      <c r="AD129" s="1246"/>
      <c r="AE129" s="1246"/>
      <c r="AF129" s="1246"/>
      <c r="AG129" s="1252" t="str">
        <f>resa!E115</f>
        <v>X</v>
      </c>
      <c r="AH129" s="1252" t="str">
        <f>resb!E115</f>
        <v>X</v>
      </c>
      <c r="AI129" s="1246"/>
      <c r="AJ129" s="1246"/>
      <c r="AK129" s="1246"/>
      <c r="AL129" s="1246"/>
      <c r="AM129" s="1246"/>
      <c r="AN129" s="1246"/>
      <c r="AO129" s="1246"/>
      <c r="AP129" s="1246"/>
      <c r="AQ129" s="1246"/>
      <c r="AR129" s="1246"/>
      <c r="AS129" s="1246"/>
      <c r="AT129" s="1246"/>
      <c r="AU129" s="1246"/>
      <c r="AV129" s="1246"/>
      <c r="AW129" s="1246"/>
      <c r="AX129" s="1246"/>
      <c r="AY129" s="1246"/>
      <c r="AZ129" s="1246"/>
      <c r="BA129" s="1246"/>
      <c r="BB129" s="1246"/>
      <c r="BC129" s="1246"/>
      <c r="BD129" s="1246"/>
      <c r="BE129" s="1246"/>
      <c r="BF129" s="1246"/>
      <c r="BG129" s="1246"/>
      <c r="BH129" s="1246"/>
      <c r="BI129" s="1246"/>
      <c r="BJ129" s="1246"/>
      <c r="BK129" s="1246"/>
      <c r="BL129" s="1246"/>
      <c r="BM129" s="1246"/>
      <c r="BN129" s="1246"/>
      <c r="BO129" s="1246"/>
      <c r="BP129" s="1246"/>
      <c r="BQ129" s="1246"/>
      <c r="BR129" s="1246"/>
      <c r="BS129" s="1246"/>
      <c r="BT129" s="1246"/>
      <c r="BU129" s="1246"/>
      <c r="BV129" s="1246"/>
      <c r="BW129" s="1246"/>
      <c r="BX129" s="1246"/>
      <c r="BY129" s="1246"/>
      <c r="BZ129" s="1246"/>
      <c r="CA129" s="1246"/>
      <c r="CB129" s="1246"/>
      <c r="CC129" s="1246"/>
      <c r="CD129" s="1246"/>
      <c r="CE129" s="1246"/>
      <c r="CF129" s="1246"/>
      <c r="CG129" s="1246"/>
      <c r="CH129" s="1246"/>
      <c r="CI129" s="1246"/>
      <c r="CJ129" s="1246"/>
      <c r="CK129" s="1246"/>
      <c r="CL129" s="1246"/>
      <c r="CM129" s="1246"/>
      <c r="CN129" s="1246"/>
      <c r="CO129" s="1246"/>
      <c r="CP129" s="1246"/>
      <c r="CQ129" s="1246"/>
      <c r="CR129" s="1246"/>
      <c r="CS129" s="1246"/>
      <c r="CT129" s="1246"/>
      <c r="CU129" s="1246"/>
      <c r="CV129" s="1246"/>
      <c r="CW129" s="1246"/>
      <c r="CX129" s="1246"/>
      <c r="CY129" s="1246"/>
      <c r="CZ129" s="1246"/>
      <c r="DA129" s="1246"/>
      <c r="DB129" s="1246"/>
      <c r="DC129" s="1246"/>
      <c r="DD129" s="1246"/>
      <c r="DE129" s="1246"/>
      <c r="DF129" s="1246"/>
      <c r="DG129" s="1246"/>
      <c r="DH129" s="1246"/>
      <c r="DI129" s="1246"/>
      <c r="DJ129" s="1246"/>
      <c r="DK129" s="1246"/>
      <c r="DL129" s="1246"/>
      <c r="DM129" s="1246"/>
      <c r="DN129" s="1246"/>
    </row>
    <row r="130" spans="12:118" ht="17.100000000000001" customHeight="1" x14ac:dyDescent="0.25">
      <c r="L130" s="68"/>
      <c r="P130" s="68"/>
      <c r="Q130" s="68"/>
      <c r="R130" s="612"/>
      <c r="Y130" s="1246"/>
      <c r="Z130" s="1252">
        <v>112</v>
      </c>
      <c r="AA130" s="1246"/>
      <c r="AB130" s="1263"/>
      <c r="AC130" s="1246"/>
      <c r="AD130" s="1246"/>
      <c r="AE130" s="1246"/>
      <c r="AF130" s="1246"/>
      <c r="AG130" s="1252" t="str">
        <f>resa!E116</f>
        <v>X</v>
      </c>
      <c r="AH130" s="1252" t="str">
        <f>resb!E116</f>
        <v>X</v>
      </c>
      <c r="AI130" s="1246"/>
      <c r="AJ130" s="1246"/>
      <c r="AK130" s="1246"/>
      <c r="AL130" s="1246"/>
      <c r="AM130" s="1246"/>
      <c r="AN130" s="1246"/>
      <c r="AO130" s="1246"/>
      <c r="AP130" s="1246"/>
      <c r="AQ130" s="1246"/>
      <c r="AR130" s="1246"/>
      <c r="AS130" s="1246"/>
      <c r="AT130" s="1246"/>
      <c r="AU130" s="1246"/>
      <c r="AV130" s="1246"/>
      <c r="AW130" s="1246"/>
      <c r="AX130" s="1246"/>
      <c r="AY130" s="1246"/>
      <c r="AZ130" s="1246"/>
      <c r="BA130" s="1246"/>
      <c r="BB130" s="1246"/>
      <c r="BC130" s="1246"/>
      <c r="BD130" s="1246"/>
      <c r="BE130" s="1246"/>
      <c r="BF130" s="1246"/>
      <c r="BG130" s="1246"/>
      <c r="BH130" s="1246"/>
      <c r="BI130" s="1246"/>
      <c r="BJ130" s="1246"/>
      <c r="BK130" s="1246"/>
      <c r="BL130" s="1246"/>
      <c r="BM130" s="1246"/>
      <c r="BN130" s="1246"/>
      <c r="BO130" s="1246"/>
      <c r="BP130" s="1246"/>
      <c r="BQ130" s="1246"/>
      <c r="BR130" s="1246"/>
      <c r="BS130" s="1246"/>
      <c r="BT130" s="1246"/>
      <c r="BU130" s="1246"/>
      <c r="BV130" s="1246"/>
      <c r="BW130" s="1246"/>
      <c r="BX130" s="1246"/>
      <c r="BY130" s="1246"/>
      <c r="BZ130" s="1246"/>
      <c r="CA130" s="1246"/>
      <c r="CB130" s="1246"/>
      <c r="CC130" s="1246"/>
      <c r="CD130" s="1246"/>
      <c r="CE130" s="1246"/>
      <c r="CF130" s="1246"/>
      <c r="CG130" s="1246"/>
      <c r="CH130" s="1246"/>
      <c r="CI130" s="1246"/>
      <c r="CJ130" s="1246"/>
      <c r="CK130" s="1246"/>
      <c r="CL130" s="1246"/>
      <c r="CM130" s="1246"/>
      <c r="CN130" s="1246"/>
      <c r="CO130" s="1246"/>
      <c r="CP130" s="1246"/>
      <c r="CQ130" s="1246"/>
      <c r="CR130" s="1246"/>
      <c r="CS130" s="1246"/>
      <c r="CT130" s="1246"/>
      <c r="CU130" s="1246"/>
      <c r="CV130" s="1246"/>
      <c r="CW130" s="1246"/>
      <c r="CX130" s="1246"/>
      <c r="CY130" s="1246"/>
      <c r="CZ130" s="1246"/>
      <c r="DA130" s="1246"/>
      <c r="DB130" s="1246"/>
      <c r="DC130" s="1246"/>
      <c r="DD130" s="1246"/>
      <c r="DE130" s="1246"/>
      <c r="DF130" s="1246"/>
      <c r="DG130" s="1246"/>
      <c r="DH130" s="1246"/>
      <c r="DI130" s="1246"/>
      <c r="DJ130" s="1246"/>
      <c r="DK130" s="1246"/>
      <c r="DL130" s="1246"/>
      <c r="DM130" s="1246"/>
      <c r="DN130" s="1246"/>
    </row>
    <row r="131" spans="12:118" ht="17.100000000000001" customHeight="1" x14ac:dyDescent="0.25">
      <c r="L131" s="68"/>
      <c r="P131" s="68"/>
      <c r="Q131" s="68"/>
      <c r="R131" s="612"/>
      <c r="Y131" s="1246"/>
      <c r="Z131" s="1252">
        <v>113</v>
      </c>
      <c r="AA131" s="1246"/>
      <c r="AB131" s="1263"/>
      <c r="AC131" s="1246"/>
      <c r="AD131" s="1246"/>
      <c r="AE131" s="1246"/>
      <c r="AF131" s="1246"/>
      <c r="AG131" s="1252" t="str">
        <f>resa!E117</f>
        <v>X</v>
      </c>
      <c r="AH131" s="1252" t="str">
        <f>resb!E117</f>
        <v>X</v>
      </c>
      <c r="AI131" s="1246"/>
      <c r="AJ131" s="1246"/>
      <c r="AK131" s="1246"/>
      <c r="AL131" s="1246"/>
      <c r="AM131" s="1246"/>
      <c r="AN131" s="1246"/>
      <c r="AO131" s="1246"/>
      <c r="AP131" s="1246"/>
      <c r="AQ131" s="1246"/>
      <c r="AR131" s="1246"/>
      <c r="AS131" s="1246"/>
      <c r="AT131" s="1246"/>
      <c r="AU131" s="1246"/>
      <c r="AV131" s="1246"/>
      <c r="AW131" s="1246"/>
      <c r="AX131" s="1246"/>
      <c r="AY131" s="1246"/>
      <c r="AZ131" s="1246"/>
      <c r="BA131" s="1246"/>
      <c r="BB131" s="1246"/>
      <c r="BC131" s="1246"/>
      <c r="BD131" s="1246"/>
      <c r="BE131" s="1246"/>
      <c r="BF131" s="1246"/>
      <c r="BG131" s="1246"/>
      <c r="BH131" s="1246"/>
      <c r="BI131" s="1246"/>
      <c r="BJ131" s="1246"/>
      <c r="BK131" s="1246"/>
      <c r="BL131" s="1246"/>
      <c r="BM131" s="1246"/>
      <c r="BN131" s="1246"/>
      <c r="BO131" s="1246"/>
      <c r="BP131" s="1246"/>
      <c r="BQ131" s="1246"/>
      <c r="BR131" s="1246"/>
      <c r="BS131" s="1246"/>
      <c r="BT131" s="1246"/>
      <c r="BU131" s="1246"/>
      <c r="BV131" s="1246"/>
      <c r="BW131" s="1246"/>
      <c r="BX131" s="1246"/>
      <c r="BY131" s="1246"/>
      <c r="BZ131" s="1246"/>
      <c r="CA131" s="1246"/>
      <c r="CB131" s="1246"/>
      <c r="CC131" s="1246"/>
      <c r="CD131" s="1246"/>
      <c r="CE131" s="1246"/>
      <c r="CF131" s="1246"/>
      <c r="CG131" s="1246"/>
      <c r="CH131" s="1246"/>
      <c r="CI131" s="1246"/>
      <c r="CJ131" s="1246"/>
      <c r="CK131" s="1246"/>
      <c r="CL131" s="1246"/>
      <c r="CM131" s="1246"/>
      <c r="CN131" s="1246"/>
      <c r="CO131" s="1246"/>
      <c r="CP131" s="1246"/>
      <c r="CQ131" s="1246"/>
      <c r="CR131" s="1246"/>
      <c r="CS131" s="1246"/>
      <c r="CT131" s="1246"/>
      <c r="CU131" s="1246"/>
      <c r="CV131" s="1246"/>
      <c r="CW131" s="1246"/>
      <c r="CX131" s="1246"/>
      <c r="CY131" s="1246"/>
      <c r="CZ131" s="1246"/>
      <c r="DA131" s="1246"/>
      <c r="DB131" s="1246"/>
      <c r="DC131" s="1246"/>
      <c r="DD131" s="1246"/>
      <c r="DE131" s="1246"/>
      <c r="DF131" s="1246"/>
      <c r="DG131" s="1246"/>
      <c r="DH131" s="1246"/>
      <c r="DI131" s="1246"/>
      <c r="DJ131" s="1246"/>
      <c r="DK131" s="1246"/>
      <c r="DL131" s="1246"/>
      <c r="DM131" s="1246"/>
      <c r="DN131" s="1246"/>
    </row>
    <row r="132" spans="12:118" ht="17.100000000000001" customHeight="1" x14ac:dyDescent="0.25">
      <c r="L132" s="68"/>
      <c r="P132" s="68"/>
      <c r="Q132" s="68"/>
      <c r="R132" s="612"/>
      <c r="Y132" s="1246"/>
      <c r="Z132" s="1252">
        <v>114</v>
      </c>
      <c r="AA132" s="1246"/>
      <c r="AB132" s="1263"/>
      <c r="AC132" s="1246"/>
      <c r="AD132" s="1246"/>
      <c r="AE132" s="1246"/>
      <c r="AF132" s="1246"/>
      <c r="AG132" s="1252" t="str">
        <f>resa!E118</f>
        <v>X</v>
      </c>
      <c r="AH132" s="1252" t="str">
        <f>resb!E118</f>
        <v>X</v>
      </c>
      <c r="AI132" s="1246"/>
      <c r="AJ132" s="1246"/>
      <c r="AK132" s="1246"/>
      <c r="AL132" s="1246"/>
      <c r="AM132" s="1246"/>
      <c r="AN132" s="1246"/>
      <c r="AO132" s="1246"/>
      <c r="AP132" s="1246"/>
      <c r="AQ132" s="1246"/>
      <c r="AR132" s="1246"/>
      <c r="AS132" s="1246"/>
      <c r="AT132" s="1246"/>
      <c r="AU132" s="1246"/>
      <c r="AV132" s="1246"/>
      <c r="AW132" s="1246"/>
      <c r="AX132" s="1246"/>
      <c r="AY132" s="1246"/>
      <c r="AZ132" s="1246"/>
      <c r="BA132" s="1246"/>
      <c r="BB132" s="1246"/>
      <c r="BC132" s="1246"/>
      <c r="BD132" s="1246"/>
      <c r="BE132" s="1246"/>
      <c r="BF132" s="1246"/>
      <c r="BG132" s="1246"/>
      <c r="BH132" s="1246"/>
      <c r="BI132" s="1246"/>
      <c r="BJ132" s="1246"/>
      <c r="BK132" s="1246"/>
      <c r="BL132" s="1246"/>
      <c r="BM132" s="1246"/>
      <c r="BN132" s="1246"/>
      <c r="BO132" s="1246"/>
      <c r="BP132" s="1246"/>
      <c r="BQ132" s="1246"/>
      <c r="BR132" s="1246"/>
      <c r="BS132" s="1246"/>
      <c r="BT132" s="1246"/>
      <c r="BU132" s="1246"/>
      <c r="BV132" s="1246"/>
      <c r="BW132" s="1246"/>
      <c r="BX132" s="1246"/>
      <c r="BY132" s="1246"/>
      <c r="BZ132" s="1246"/>
      <c r="CA132" s="1246"/>
      <c r="CB132" s="1246"/>
      <c r="CC132" s="1246"/>
      <c r="CD132" s="1246"/>
      <c r="CE132" s="1246"/>
      <c r="CF132" s="1246"/>
      <c r="CG132" s="1246"/>
      <c r="CH132" s="1246"/>
      <c r="CI132" s="1246"/>
      <c r="CJ132" s="1246"/>
      <c r="CK132" s="1246"/>
      <c r="CL132" s="1246"/>
      <c r="CM132" s="1246"/>
      <c r="CN132" s="1246"/>
      <c r="CO132" s="1246"/>
      <c r="CP132" s="1246"/>
      <c r="CQ132" s="1246"/>
      <c r="CR132" s="1246"/>
      <c r="CS132" s="1246"/>
      <c r="CT132" s="1246"/>
      <c r="CU132" s="1246"/>
      <c r="CV132" s="1246"/>
      <c r="CW132" s="1246"/>
      <c r="CX132" s="1246"/>
      <c r="CY132" s="1246"/>
      <c r="CZ132" s="1246"/>
      <c r="DA132" s="1246"/>
      <c r="DB132" s="1246"/>
      <c r="DC132" s="1246"/>
      <c r="DD132" s="1246"/>
      <c r="DE132" s="1246"/>
      <c r="DF132" s="1246"/>
      <c r="DG132" s="1246"/>
      <c r="DH132" s="1246"/>
      <c r="DI132" s="1246"/>
      <c r="DJ132" s="1246"/>
      <c r="DK132" s="1246"/>
      <c r="DL132" s="1246"/>
      <c r="DM132" s="1246"/>
      <c r="DN132" s="1246"/>
    </row>
    <row r="133" spans="12:118" ht="17.100000000000001" customHeight="1" x14ac:dyDescent="0.25">
      <c r="L133" s="68"/>
      <c r="P133" s="68"/>
      <c r="Q133" s="68"/>
      <c r="R133" s="612"/>
      <c r="Y133" s="1246"/>
      <c r="Z133" s="1252">
        <v>115</v>
      </c>
      <c r="AA133" s="1246"/>
      <c r="AB133" s="1263"/>
      <c r="AC133" s="1246"/>
      <c r="AD133" s="1246"/>
      <c r="AE133" s="1246"/>
      <c r="AF133" s="1246"/>
      <c r="AG133" s="1252" t="str">
        <f>resa!E119</f>
        <v>X</v>
      </c>
      <c r="AH133" s="1252" t="str">
        <f>resb!E119</f>
        <v>X</v>
      </c>
      <c r="AI133" s="1246"/>
      <c r="AJ133" s="1246"/>
      <c r="AK133" s="1246"/>
      <c r="AL133" s="1246"/>
      <c r="AM133" s="1246"/>
      <c r="AN133" s="1246"/>
      <c r="AO133" s="1246"/>
      <c r="AP133" s="1246"/>
      <c r="AQ133" s="1246"/>
      <c r="AR133" s="1246"/>
      <c r="AS133" s="1246"/>
      <c r="AT133" s="1246"/>
      <c r="AU133" s="1246"/>
      <c r="AV133" s="1246"/>
      <c r="AW133" s="1246"/>
      <c r="AX133" s="1246"/>
      <c r="AY133" s="1246"/>
      <c r="AZ133" s="1246"/>
      <c r="BA133" s="1246"/>
      <c r="BB133" s="1246"/>
      <c r="BC133" s="1246"/>
      <c r="BD133" s="1246"/>
      <c r="BE133" s="1246"/>
      <c r="BF133" s="1246"/>
      <c r="BG133" s="1246"/>
      <c r="BH133" s="1246"/>
      <c r="BI133" s="1246"/>
      <c r="BJ133" s="1246"/>
      <c r="BK133" s="1246"/>
      <c r="BL133" s="1246"/>
      <c r="BM133" s="1246"/>
      <c r="BN133" s="1246"/>
      <c r="BO133" s="1246"/>
      <c r="BP133" s="1246"/>
      <c r="BQ133" s="1246"/>
      <c r="BR133" s="1246"/>
      <c r="BS133" s="1246"/>
      <c r="BT133" s="1246"/>
      <c r="BU133" s="1246"/>
      <c r="BV133" s="1246"/>
      <c r="BW133" s="1246"/>
      <c r="BX133" s="1246"/>
      <c r="BY133" s="1246"/>
      <c r="BZ133" s="1246"/>
      <c r="CA133" s="1246"/>
      <c r="CB133" s="1246"/>
      <c r="CC133" s="1246"/>
      <c r="CD133" s="1246"/>
      <c r="CE133" s="1246"/>
      <c r="CF133" s="1246"/>
      <c r="CG133" s="1246"/>
      <c r="CH133" s="1246"/>
      <c r="CI133" s="1246"/>
      <c r="CJ133" s="1246"/>
      <c r="CK133" s="1246"/>
      <c r="CL133" s="1246"/>
      <c r="CM133" s="1246"/>
      <c r="CN133" s="1246"/>
      <c r="CO133" s="1246"/>
      <c r="CP133" s="1246"/>
      <c r="CQ133" s="1246"/>
      <c r="CR133" s="1246"/>
      <c r="CS133" s="1246"/>
      <c r="CT133" s="1246"/>
      <c r="CU133" s="1246"/>
      <c r="CV133" s="1246"/>
      <c r="CW133" s="1246"/>
      <c r="CX133" s="1246"/>
      <c r="CY133" s="1246"/>
      <c r="CZ133" s="1246"/>
      <c r="DA133" s="1246"/>
      <c r="DB133" s="1246"/>
      <c r="DC133" s="1246"/>
      <c r="DD133" s="1246"/>
      <c r="DE133" s="1246"/>
      <c r="DF133" s="1246"/>
      <c r="DG133" s="1246"/>
      <c r="DH133" s="1246"/>
      <c r="DI133" s="1246"/>
      <c r="DJ133" s="1246"/>
      <c r="DK133" s="1246"/>
      <c r="DL133" s="1246"/>
      <c r="DM133" s="1246"/>
      <c r="DN133" s="1246"/>
    </row>
    <row r="134" spans="12:118" ht="17.100000000000001" customHeight="1" x14ac:dyDescent="0.25">
      <c r="L134" s="68"/>
      <c r="P134" s="68"/>
      <c r="Q134" s="68"/>
      <c r="R134" s="612"/>
      <c r="Y134" s="1246"/>
      <c r="Z134" s="1252">
        <v>116</v>
      </c>
      <c r="AA134" s="1246"/>
      <c r="AB134" s="1263"/>
      <c r="AC134" s="1246"/>
      <c r="AD134" s="1246"/>
      <c r="AE134" s="1246"/>
      <c r="AF134" s="1246"/>
      <c r="AG134" s="1252" t="str">
        <f>resa!E120</f>
        <v>X</v>
      </c>
      <c r="AH134" s="1252" t="str">
        <f>resb!E120</f>
        <v>X</v>
      </c>
      <c r="AI134" s="1246"/>
      <c r="AJ134" s="1246"/>
      <c r="AK134" s="1246"/>
      <c r="AL134" s="1246"/>
      <c r="AM134" s="1246"/>
      <c r="AN134" s="1246"/>
      <c r="AO134" s="1246"/>
      <c r="AP134" s="1246"/>
      <c r="AQ134" s="1246"/>
      <c r="AR134" s="1246"/>
      <c r="AS134" s="1246"/>
      <c r="AT134" s="1246"/>
      <c r="AU134" s="1246"/>
      <c r="AV134" s="1246"/>
      <c r="AW134" s="1246"/>
      <c r="AX134" s="1246"/>
      <c r="AY134" s="1246"/>
      <c r="AZ134" s="1246"/>
      <c r="BA134" s="1246"/>
      <c r="BB134" s="1246"/>
      <c r="BC134" s="1246"/>
      <c r="BD134" s="1246"/>
      <c r="BE134" s="1246"/>
      <c r="BF134" s="1246"/>
      <c r="BG134" s="1246"/>
      <c r="BH134" s="1246"/>
      <c r="BI134" s="1246"/>
      <c r="BJ134" s="1246"/>
      <c r="BK134" s="1246"/>
      <c r="BL134" s="1246"/>
      <c r="BM134" s="1246"/>
      <c r="BN134" s="1246"/>
      <c r="BO134" s="1246"/>
      <c r="BP134" s="1246"/>
      <c r="BQ134" s="1246"/>
      <c r="BR134" s="1246"/>
      <c r="BS134" s="1246"/>
      <c r="BT134" s="1246"/>
      <c r="BU134" s="1246"/>
      <c r="BV134" s="1246"/>
      <c r="BW134" s="1246"/>
      <c r="BX134" s="1246"/>
      <c r="BY134" s="1246"/>
      <c r="BZ134" s="1246"/>
      <c r="CA134" s="1246"/>
      <c r="CB134" s="1246"/>
      <c r="CC134" s="1246"/>
      <c r="CD134" s="1246"/>
      <c r="CE134" s="1246"/>
      <c r="CF134" s="1246"/>
      <c r="CG134" s="1246"/>
      <c r="CH134" s="1246"/>
      <c r="CI134" s="1246"/>
      <c r="CJ134" s="1246"/>
      <c r="CK134" s="1246"/>
      <c r="CL134" s="1246"/>
      <c r="CM134" s="1246"/>
      <c r="CN134" s="1246"/>
      <c r="CO134" s="1246"/>
      <c r="CP134" s="1246"/>
      <c r="CQ134" s="1246"/>
      <c r="CR134" s="1246"/>
      <c r="CS134" s="1246"/>
      <c r="CT134" s="1246"/>
      <c r="CU134" s="1246"/>
      <c r="CV134" s="1246"/>
      <c r="CW134" s="1246"/>
      <c r="CX134" s="1246"/>
      <c r="CY134" s="1246"/>
      <c r="CZ134" s="1246"/>
      <c r="DA134" s="1246"/>
      <c r="DB134" s="1246"/>
      <c r="DC134" s="1246"/>
      <c r="DD134" s="1246"/>
      <c r="DE134" s="1246"/>
      <c r="DF134" s="1246"/>
      <c r="DG134" s="1246"/>
      <c r="DH134" s="1246"/>
      <c r="DI134" s="1246"/>
      <c r="DJ134" s="1246"/>
      <c r="DK134" s="1246"/>
      <c r="DL134" s="1246"/>
      <c r="DM134" s="1246"/>
      <c r="DN134" s="1246"/>
    </row>
    <row r="135" spans="12:118" ht="17.100000000000001" customHeight="1" x14ac:dyDescent="0.25">
      <c r="L135" s="68"/>
      <c r="P135" s="68"/>
      <c r="Q135" s="68"/>
      <c r="R135" s="612"/>
      <c r="Y135" s="1246"/>
      <c r="Z135" s="1252">
        <v>117</v>
      </c>
      <c r="AA135" s="1246"/>
      <c r="AB135" s="1263"/>
      <c r="AC135" s="1246"/>
      <c r="AD135" s="1246"/>
      <c r="AE135" s="1246"/>
      <c r="AF135" s="1246"/>
      <c r="AG135" s="1252" t="str">
        <f>resa!E121</f>
        <v>X</v>
      </c>
      <c r="AH135" s="1252" t="str">
        <f>resb!E121</f>
        <v>X</v>
      </c>
      <c r="AI135" s="1246"/>
      <c r="AJ135" s="1246"/>
      <c r="AK135" s="1246"/>
      <c r="AL135" s="1246"/>
      <c r="AM135" s="1246"/>
      <c r="AN135" s="1246"/>
      <c r="AO135" s="1246"/>
      <c r="AP135" s="1246"/>
      <c r="AQ135" s="1246"/>
      <c r="AR135" s="1246"/>
      <c r="AS135" s="1246"/>
      <c r="AT135" s="1246"/>
      <c r="AU135" s="1246"/>
      <c r="AV135" s="1246"/>
      <c r="AW135" s="1246"/>
      <c r="AX135" s="1246"/>
      <c r="AY135" s="1246"/>
      <c r="AZ135" s="1246"/>
      <c r="BA135" s="1246"/>
      <c r="BB135" s="1246"/>
      <c r="BC135" s="1246"/>
      <c r="BD135" s="1246"/>
      <c r="BE135" s="1246"/>
      <c r="BF135" s="1246"/>
      <c r="BG135" s="1246"/>
      <c r="BH135" s="1246"/>
      <c r="BI135" s="1246"/>
      <c r="BJ135" s="1246"/>
      <c r="BK135" s="1246"/>
      <c r="BL135" s="1246"/>
      <c r="BM135" s="1246"/>
      <c r="BN135" s="1246"/>
      <c r="BO135" s="1246"/>
      <c r="BP135" s="1246"/>
      <c r="BQ135" s="1246"/>
      <c r="BR135" s="1246"/>
      <c r="BS135" s="1246"/>
      <c r="BT135" s="1246"/>
      <c r="BU135" s="1246"/>
      <c r="BV135" s="1246"/>
      <c r="BW135" s="1246"/>
      <c r="BX135" s="1246"/>
      <c r="BY135" s="1246"/>
      <c r="BZ135" s="1246"/>
      <c r="CA135" s="1246"/>
      <c r="CB135" s="1246"/>
      <c r="CC135" s="1246"/>
      <c r="CD135" s="1246"/>
      <c r="CE135" s="1246"/>
      <c r="CF135" s="1246"/>
      <c r="CG135" s="1246"/>
      <c r="CH135" s="1246"/>
      <c r="CI135" s="1246"/>
      <c r="CJ135" s="1246"/>
      <c r="CK135" s="1246"/>
      <c r="CL135" s="1246"/>
      <c r="CM135" s="1246"/>
      <c r="CN135" s="1246"/>
      <c r="CO135" s="1246"/>
      <c r="CP135" s="1246"/>
      <c r="CQ135" s="1246"/>
      <c r="CR135" s="1246"/>
      <c r="CS135" s="1246"/>
      <c r="CT135" s="1246"/>
      <c r="CU135" s="1246"/>
      <c r="CV135" s="1246"/>
      <c r="CW135" s="1246"/>
      <c r="CX135" s="1246"/>
      <c r="CY135" s="1246"/>
      <c r="CZ135" s="1246"/>
      <c r="DA135" s="1246"/>
      <c r="DB135" s="1246"/>
      <c r="DC135" s="1246"/>
      <c r="DD135" s="1246"/>
      <c r="DE135" s="1246"/>
      <c r="DF135" s="1246"/>
      <c r="DG135" s="1246"/>
      <c r="DH135" s="1246"/>
      <c r="DI135" s="1246"/>
      <c r="DJ135" s="1246"/>
      <c r="DK135" s="1246"/>
      <c r="DL135" s="1246"/>
      <c r="DM135" s="1246"/>
      <c r="DN135" s="1246"/>
    </row>
    <row r="136" spans="12:118" ht="17.100000000000001" customHeight="1" x14ac:dyDescent="0.25">
      <c r="L136" s="68"/>
      <c r="P136" s="68"/>
      <c r="Q136" s="68"/>
      <c r="R136" s="612"/>
      <c r="Y136" s="1246"/>
      <c r="Z136" s="1252">
        <v>118</v>
      </c>
      <c r="AA136" s="1246"/>
      <c r="AB136" s="1263"/>
      <c r="AC136" s="1246"/>
      <c r="AD136" s="1246"/>
      <c r="AE136" s="1246"/>
      <c r="AF136" s="1246"/>
      <c r="AG136" s="1252" t="str">
        <f>resa!E122</f>
        <v>X</v>
      </c>
      <c r="AH136" s="1252" t="str">
        <f>resb!E122</f>
        <v>X</v>
      </c>
      <c r="AI136" s="1246"/>
      <c r="AJ136" s="1246"/>
      <c r="AK136" s="1246"/>
      <c r="AL136" s="1246"/>
      <c r="AM136" s="1246"/>
      <c r="AN136" s="1246"/>
      <c r="AO136" s="1246"/>
      <c r="AP136" s="1246"/>
      <c r="AQ136" s="1246"/>
      <c r="AR136" s="1246"/>
      <c r="AS136" s="1246"/>
      <c r="AT136" s="1246"/>
      <c r="AU136" s="1246"/>
      <c r="AV136" s="1246"/>
      <c r="AW136" s="1246"/>
      <c r="AX136" s="1246"/>
      <c r="AY136" s="1246"/>
      <c r="AZ136" s="1246"/>
      <c r="BA136" s="1246"/>
      <c r="BB136" s="1246"/>
      <c r="BC136" s="1246"/>
      <c r="BD136" s="1246"/>
      <c r="BE136" s="1246"/>
      <c r="BF136" s="1246"/>
      <c r="BG136" s="1246"/>
      <c r="BH136" s="1246"/>
      <c r="BI136" s="1246"/>
      <c r="BJ136" s="1246"/>
      <c r="BK136" s="1246"/>
      <c r="BL136" s="1246"/>
      <c r="BM136" s="1246"/>
      <c r="BN136" s="1246"/>
      <c r="BO136" s="1246"/>
      <c r="BP136" s="1246"/>
      <c r="BQ136" s="1246"/>
      <c r="BR136" s="1246"/>
      <c r="BS136" s="1246"/>
      <c r="BT136" s="1246"/>
      <c r="BU136" s="1246"/>
      <c r="BV136" s="1246"/>
      <c r="BW136" s="1246"/>
      <c r="BX136" s="1246"/>
      <c r="BY136" s="1246"/>
      <c r="BZ136" s="1246"/>
      <c r="CA136" s="1246"/>
      <c r="CB136" s="1246"/>
      <c r="CC136" s="1246"/>
      <c r="CD136" s="1246"/>
      <c r="CE136" s="1246"/>
      <c r="CF136" s="1246"/>
      <c r="CG136" s="1246"/>
      <c r="CH136" s="1246"/>
      <c r="CI136" s="1246"/>
      <c r="CJ136" s="1246"/>
      <c r="CK136" s="1246"/>
      <c r="CL136" s="1246"/>
      <c r="CM136" s="1246"/>
      <c r="CN136" s="1246"/>
      <c r="CO136" s="1246"/>
      <c r="CP136" s="1246"/>
      <c r="CQ136" s="1246"/>
      <c r="CR136" s="1246"/>
      <c r="CS136" s="1246"/>
      <c r="CT136" s="1246"/>
      <c r="CU136" s="1246"/>
      <c r="CV136" s="1246"/>
      <c r="CW136" s="1246"/>
      <c r="CX136" s="1246"/>
      <c r="CY136" s="1246"/>
      <c r="CZ136" s="1246"/>
      <c r="DA136" s="1246"/>
      <c r="DB136" s="1246"/>
      <c r="DC136" s="1246"/>
      <c r="DD136" s="1246"/>
      <c r="DE136" s="1246"/>
      <c r="DF136" s="1246"/>
      <c r="DG136" s="1246"/>
      <c r="DH136" s="1246"/>
      <c r="DI136" s="1246"/>
      <c r="DJ136" s="1246"/>
      <c r="DK136" s="1246"/>
      <c r="DL136" s="1246"/>
      <c r="DM136" s="1246"/>
      <c r="DN136" s="1246"/>
    </row>
    <row r="137" spans="12:118" ht="17.100000000000001" customHeight="1" x14ac:dyDescent="0.25">
      <c r="L137" s="68"/>
      <c r="P137" s="68"/>
      <c r="Q137" s="68"/>
      <c r="R137" s="612"/>
      <c r="Y137" s="1246"/>
      <c r="Z137" s="1252">
        <v>119</v>
      </c>
      <c r="AA137" s="1246"/>
      <c r="AB137" s="1246"/>
      <c r="AC137" s="1246"/>
      <c r="AD137" s="1246"/>
      <c r="AE137" s="1246"/>
      <c r="AF137" s="1246"/>
      <c r="AG137" s="1252" t="str">
        <f>resa!E123</f>
        <v>X</v>
      </c>
      <c r="AH137" s="1252" t="str">
        <f>resb!E123</f>
        <v>X</v>
      </c>
      <c r="AI137" s="1246"/>
      <c r="AJ137" s="1246"/>
      <c r="AK137" s="1246"/>
      <c r="AL137" s="1246"/>
      <c r="AM137" s="1246"/>
      <c r="AN137" s="1246"/>
      <c r="AO137" s="1246"/>
      <c r="AP137" s="1246"/>
      <c r="AQ137" s="1246"/>
      <c r="AR137" s="1246"/>
      <c r="AS137" s="1246"/>
      <c r="AT137" s="1246"/>
      <c r="AU137" s="1246"/>
      <c r="AV137" s="1246"/>
      <c r="AW137" s="1246"/>
      <c r="AX137" s="1246"/>
      <c r="AY137" s="1246"/>
      <c r="AZ137" s="1246"/>
      <c r="BA137" s="1246"/>
      <c r="BB137" s="1246"/>
      <c r="BC137" s="1246"/>
      <c r="BD137" s="1246"/>
      <c r="BE137" s="1246"/>
      <c r="BF137" s="1246"/>
      <c r="BG137" s="1246"/>
      <c r="BH137" s="1246"/>
      <c r="BI137" s="1246"/>
      <c r="BJ137" s="1246"/>
      <c r="BK137" s="1246"/>
      <c r="BL137" s="1246"/>
      <c r="BM137" s="1246"/>
      <c r="BN137" s="1246"/>
      <c r="BO137" s="1246"/>
      <c r="BP137" s="1246"/>
      <c r="BQ137" s="1246"/>
      <c r="BR137" s="1246"/>
      <c r="BS137" s="1246"/>
      <c r="BT137" s="1246"/>
      <c r="BU137" s="1246"/>
      <c r="BV137" s="1246"/>
      <c r="BW137" s="1246"/>
      <c r="BX137" s="1246"/>
      <c r="BY137" s="1246"/>
      <c r="BZ137" s="1246"/>
      <c r="CA137" s="1246"/>
      <c r="CB137" s="1246"/>
      <c r="CC137" s="1246"/>
      <c r="CD137" s="1246"/>
      <c r="CE137" s="1246"/>
      <c r="CF137" s="1246"/>
      <c r="CG137" s="1246"/>
      <c r="CH137" s="1246"/>
      <c r="CI137" s="1246"/>
      <c r="CJ137" s="1246"/>
      <c r="CK137" s="1246"/>
      <c r="CL137" s="1246"/>
      <c r="CM137" s="1246"/>
      <c r="CN137" s="1246"/>
      <c r="CO137" s="1246"/>
      <c r="CP137" s="1246"/>
      <c r="CQ137" s="1246"/>
      <c r="CR137" s="1246"/>
      <c r="CS137" s="1246"/>
      <c r="CT137" s="1246"/>
      <c r="CU137" s="1246"/>
      <c r="CV137" s="1246"/>
      <c r="CW137" s="1246"/>
      <c r="CX137" s="1246"/>
      <c r="CY137" s="1246"/>
      <c r="CZ137" s="1246"/>
      <c r="DA137" s="1246"/>
      <c r="DB137" s="1246"/>
      <c r="DC137" s="1246"/>
      <c r="DD137" s="1246"/>
      <c r="DE137" s="1246"/>
      <c r="DF137" s="1246"/>
      <c r="DG137" s="1246"/>
      <c r="DH137" s="1246"/>
      <c r="DI137" s="1246"/>
      <c r="DJ137" s="1246"/>
      <c r="DK137" s="1246"/>
      <c r="DL137" s="1246"/>
      <c r="DM137" s="1246"/>
      <c r="DN137" s="1246"/>
    </row>
    <row r="138" spans="12:118" ht="17.100000000000001" customHeight="1" x14ac:dyDescent="0.25">
      <c r="L138" s="68"/>
      <c r="P138" s="68"/>
      <c r="Q138" s="68"/>
      <c r="R138" s="612"/>
      <c r="Y138" s="1246"/>
      <c r="Z138" s="1252">
        <v>120</v>
      </c>
      <c r="AA138" s="1246"/>
      <c r="AB138" s="1263"/>
      <c r="AC138" s="1246"/>
      <c r="AD138" s="1246"/>
      <c r="AE138" s="1246"/>
      <c r="AF138" s="1246"/>
      <c r="AG138" s="1252" t="str">
        <f>resa!E124</f>
        <v>X</v>
      </c>
      <c r="AH138" s="1252" t="str">
        <f>resb!E124</f>
        <v>X</v>
      </c>
      <c r="AI138" s="1246"/>
      <c r="AJ138" s="1246"/>
      <c r="AK138" s="1246"/>
      <c r="AL138" s="1246"/>
      <c r="AM138" s="1246"/>
      <c r="AN138" s="1246"/>
      <c r="AO138" s="1246"/>
      <c r="AP138" s="1246"/>
      <c r="AQ138" s="1246"/>
      <c r="AR138" s="1246"/>
      <c r="AS138" s="1246"/>
      <c r="AT138" s="1246"/>
      <c r="AU138" s="1246"/>
      <c r="AV138" s="1246"/>
      <c r="AW138" s="1246"/>
      <c r="AX138" s="1246"/>
      <c r="AY138" s="1246"/>
      <c r="AZ138" s="1246"/>
      <c r="BA138" s="1246"/>
      <c r="BB138" s="1246"/>
      <c r="BC138" s="1246"/>
      <c r="BD138" s="1246"/>
      <c r="BE138" s="1246"/>
      <c r="BF138" s="1246"/>
      <c r="BG138" s="1246"/>
      <c r="BH138" s="1246"/>
      <c r="BI138" s="1246"/>
      <c r="BJ138" s="1246"/>
      <c r="BK138" s="1246"/>
      <c r="BL138" s="1246"/>
      <c r="BM138" s="1246"/>
      <c r="BN138" s="1246"/>
      <c r="BO138" s="1246"/>
      <c r="BP138" s="1246"/>
      <c r="BQ138" s="1246"/>
      <c r="BR138" s="1246"/>
      <c r="BS138" s="1246"/>
      <c r="BT138" s="1246"/>
      <c r="BU138" s="1246"/>
      <c r="BV138" s="1246"/>
      <c r="BW138" s="1246"/>
      <c r="BX138" s="1246"/>
      <c r="BY138" s="1246"/>
      <c r="BZ138" s="1246"/>
      <c r="CA138" s="1246"/>
      <c r="CB138" s="1246"/>
      <c r="CC138" s="1246"/>
      <c r="CD138" s="1246"/>
      <c r="CE138" s="1246"/>
      <c r="CF138" s="1246"/>
      <c r="CG138" s="1246"/>
      <c r="CH138" s="1246"/>
      <c r="CI138" s="1246"/>
      <c r="CJ138" s="1246"/>
      <c r="CK138" s="1246"/>
      <c r="CL138" s="1246"/>
      <c r="CM138" s="1246"/>
      <c r="CN138" s="1246"/>
      <c r="CO138" s="1246"/>
      <c r="CP138" s="1246"/>
      <c r="CQ138" s="1246"/>
      <c r="CR138" s="1246"/>
      <c r="CS138" s="1246"/>
      <c r="CT138" s="1246"/>
      <c r="CU138" s="1246"/>
      <c r="CV138" s="1246"/>
      <c r="CW138" s="1246"/>
      <c r="CX138" s="1246"/>
      <c r="CY138" s="1246"/>
      <c r="CZ138" s="1246"/>
      <c r="DA138" s="1246"/>
      <c r="DB138" s="1246"/>
      <c r="DC138" s="1246"/>
      <c r="DD138" s="1246"/>
      <c r="DE138" s="1246"/>
      <c r="DF138" s="1246"/>
      <c r="DG138" s="1246"/>
      <c r="DH138" s="1246"/>
      <c r="DI138" s="1246"/>
      <c r="DJ138" s="1246"/>
      <c r="DK138" s="1246"/>
      <c r="DL138" s="1246"/>
      <c r="DM138" s="1246"/>
      <c r="DN138" s="1246"/>
    </row>
    <row r="139" spans="12:118" ht="17.100000000000001" customHeight="1" x14ac:dyDescent="0.25">
      <c r="L139" s="68"/>
      <c r="P139" s="68"/>
      <c r="Q139" s="68"/>
      <c r="R139" s="612"/>
      <c r="Y139" s="1246"/>
      <c r="Z139" s="1252">
        <v>121</v>
      </c>
      <c r="AA139" s="1246"/>
      <c r="AB139" s="1246"/>
      <c r="AC139" s="1246"/>
      <c r="AD139" s="1246"/>
      <c r="AE139" s="1246"/>
      <c r="AF139" s="1246"/>
      <c r="AG139" s="1252" t="str">
        <f>resa!E125</f>
        <v>X</v>
      </c>
      <c r="AH139" s="1252" t="str">
        <f>resb!E125</f>
        <v>X</v>
      </c>
      <c r="AI139" s="1246"/>
      <c r="AJ139" s="1246"/>
      <c r="AK139" s="1246"/>
      <c r="AL139" s="1246"/>
      <c r="AM139" s="1246"/>
      <c r="AN139" s="1246"/>
      <c r="AO139" s="1246"/>
      <c r="AP139" s="1246"/>
      <c r="AQ139" s="1246"/>
      <c r="AR139" s="1246"/>
      <c r="AS139" s="1246"/>
      <c r="AT139" s="1246"/>
      <c r="AU139" s="1246"/>
      <c r="AV139" s="1246"/>
      <c r="AW139" s="1246"/>
      <c r="AX139" s="1246"/>
      <c r="AY139" s="1246"/>
      <c r="AZ139" s="1246"/>
      <c r="BA139" s="1246"/>
      <c r="BB139" s="1246"/>
      <c r="BC139" s="1246"/>
      <c r="BD139" s="1246"/>
      <c r="BE139" s="1246"/>
      <c r="BF139" s="1246"/>
      <c r="BG139" s="1246"/>
      <c r="BH139" s="1246"/>
      <c r="BI139" s="1246"/>
      <c r="BJ139" s="1246"/>
      <c r="BK139" s="1246"/>
      <c r="BL139" s="1246"/>
      <c r="BM139" s="1246"/>
      <c r="BN139" s="1246"/>
      <c r="BO139" s="1246"/>
      <c r="BP139" s="1246"/>
      <c r="BQ139" s="1246"/>
      <c r="BR139" s="1246"/>
      <c r="BS139" s="1246"/>
      <c r="BT139" s="1246"/>
      <c r="BU139" s="1246"/>
      <c r="BV139" s="1246"/>
      <c r="BW139" s="1246"/>
      <c r="BX139" s="1246"/>
      <c r="BY139" s="1246"/>
      <c r="BZ139" s="1246"/>
      <c r="CA139" s="1246"/>
      <c r="CB139" s="1246"/>
      <c r="CC139" s="1246"/>
      <c r="CD139" s="1246"/>
      <c r="CE139" s="1246"/>
      <c r="CF139" s="1246"/>
      <c r="CG139" s="1246"/>
      <c r="CH139" s="1246"/>
      <c r="CI139" s="1246"/>
      <c r="CJ139" s="1246"/>
      <c r="CK139" s="1246"/>
      <c r="CL139" s="1246"/>
      <c r="CM139" s="1246"/>
      <c r="CN139" s="1246"/>
      <c r="CO139" s="1246"/>
      <c r="CP139" s="1246"/>
      <c r="CQ139" s="1246"/>
      <c r="CR139" s="1246"/>
      <c r="CS139" s="1246"/>
      <c r="CT139" s="1246"/>
      <c r="CU139" s="1246"/>
      <c r="CV139" s="1246"/>
      <c r="CW139" s="1246"/>
      <c r="CX139" s="1246"/>
      <c r="CY139" s="1246"/>
      <c r="CZ139" s="1246"/>
      <c r="DA139" s="1246"/>
      <c r="DB139" s="1246"/>
      <c r="DC139" s="1246"/>
      <c r="DD139" s="1246"/>
      <c r="DE139" s="1246"/>
      <c r="DF139" s="1246"/>
      <c r="DG139" s="1246"/>
      <c r="DH139" s="1246"/>
      <c r="DI139" s="1246"/>
      <c r="DJ139" s="1246"/>
      <c r="DK139" s="1246"/>
      <c r="DL139" s="1246"/>
      <c r="DM139" s="1246"/>
      <c r="DN139" s="1246"/>
    </row>
    <row r="140" spans="12:118" ht="17.100000000000001" customHeight="1" x14ac:dyDescent="0.25">
      <c r="L140" s="68"/>
      <c r="P140" s="68"/>
      <c r="Q140" s="68"/>
      <c r="R140" s="612"/>
      <c r="Y140" s="1246"/>
      <c r="Z140" s="1252">
        <v>122</v>
      </c>
      <c r="AA140" s="1246"/>
      <c r="AB140" s="1263"/>
      <c r="AC140" s="1246"/>
      <c r="AD140" s="1246"/>
      <c r="AE140" s="1246"/>
      <c r="AF140" s="1246"/>
      <c r="AG140" s="1252" t="str">
        <f>resa!E126</f>
        <v>X</v>
      </c>
      <c r="AH140" s="1252" t="str">
        <f>resb!E126</f>
        <v>X</v>
      </c>
      <c r="AI140" s="1246"/>
      <c r="AJ140" s="1246"/>
      <c r="AK140" s="1246"/>
      <c r="AL140" s="1246"/>
      <c r="AM140" s="1246"/>
      <c r="AN140" s="1246"/>
      <c r="AO140" s="1246"/>
      <c r="AP140" s="1246"/>
      <c r="AQ140" s="1246"/>
      <c r="AR140" s="1246"/>
      <c r="AS140" s="1246"/>
      <c r="AT140" s="1246"/>
      <c r="AU140" s="1246"/>
      <c r="AV140" s="1246"/>
      <c r="AW140" s="1246"/>
      <c r="AX140" s="1246"/>
      <c r="AY140" s="1246"/>
      <c r="AZ140" s="1246"/>
      <c r="BA140" s="1246"/>
      <c r="BB140" s="1246"/>
      <c r="BC140" s="1246"/>
      <c r="BD140" s="1246"/>
      <c r="BE140" s="1246"/>
      <c r="BF140" s="1246"/>
      <c r="BG140" s="1246"/>
      <c r="BH140" s="1246"/>
      <c r="BI140" s="1246"/>
      <c r="BJ140" s="1246"/>
      <c r="BK140" s="1246"/>
      <c r="BL140" s="1246"/>
      <c r="BM140" s="1246"/>
      <c r="BN140" s="1246"/>
      <c r="BO140" s="1246"/>
      <c r="BP140" s="1246"/>
      <c r="BQ140" s="1246"/>
      <c r="BR140" s="1246"/>
      <c r="BS140" s="1246"/>
      <c r="BT140" s="1246"/>
      <c r="BU140" s="1246"/>
      <c r="BV140" s="1246"/>
      <c r="BW140" s="1246"/>
      <c r="BX140" s="1246"/>
      <c r="BY140" s="1246"/>
      <c r="BZ140" s="1246"/>
      <c r="CA140" s="1246"/>
      <c r="CB140" s="1246"/>
      <c r="CC140" s="1246"/>
      <c r="CD140" s="1246"/>
      <c r="CE140" s="1246"/>
      <c r="CF140" s="1246"/>
      <c r="CG140" s="1246"/>
      <c r="CH140" s="1246"/>
      <c r="CI140" s="1246"/>
      <c r="CJ140" s="1246"/>
      <c r="CK140" s="1246"/>
      <c r="CL140" s="1246"/>
      <c r="CM140" s="1246"/>
      <c r="CN140" s="1246"/>
      <c r="CO140" s="1246"/>
      <c r="CP140" s="1246"/>
      <c r="CQ140" s="1246"/>
      <c r="CR140" s="1246"/>
      <c r="CS140" s="1246"/>
      <c r="CT140" s="1246"/>
      <c r="CU140" s="1246"/>
      <c r="CV140" s="1246"/>
      <c r="CW140" s="1246"/>
      <c r="CX140" s="1246"/>
      <c r="CY140" s="1246"/>
      <c r="CZ140" s="1246"/>
      <c r="DA140" s="1246"/>
      <c r="DB140" s="1246"/>
      <c r="DC140" s="1246"/>
      <c r="DD140" s="1246"/>
      <c r="DE140" s="1246"/>
      <c r="DF140" s="1246"/>
      <c r="DG140" s="1246"/>
      <c r="DH140" s="1246"/>
      <c r="DI140" s="1246"/>
      <c r="DJ140" s="1246"/>
      <c r="DK140" s="1246"/>
      <c r="DL140" s="1246"/>
      <c r="DM140" s="1246"/>
      <c r="DN140" s="1246"/>
    </row>
    <row r="141" spans="12:118" ht="17.100000000000001" customHeight="1" x14ac:dyDescent="0.25">
      <c r="L141" s="68"/>
      <c r="P141" s="68"/>
      <c r="Q141" s="68"/>
      <c r="R141" s="612"/>
      <c r="Y141" s="1246"/>
      <c r="Z141" s="1252">
        <v>123</v>
      </c>
      <c r="AA141" s="1246"/>
      <c r="AB141" s="1263"/>
      <c r="AC141" s="1246"/>
      <c r="AD141" s="1246"/>
      <c r="AE141" s="1246"/>
      <c r="AF141" s="1246"/>
      <c r="AG141" s="1252" t="str">
        <f>resa!E127</f>
        <v>X</v>
      </c>
      <c r="AH141" s="1252" t="str">
        <f>resb!E127</f>
        <v>X</v>
      </c>
      <c r="AI141" s="1246"/>
      <c r="AJ141" s="1246"/>
      <c r="AK141" s="1246"/>
      <c r="AL141" s="1246"/>
      <c r="AM141" s="1246"/>
      <c r="AN141" s="1246"/>
      <c r="AO141" s="1246"/>
      <c r="AP141" s="1246"/>
      <c r="AQ141" s="1246"/>
      <c r="AR141" s="1246"/>
      <c r="AS141" s="1246"/>
      <c r="AT141" s="1246"/>
      <c r="AU141" s="1246"/>
      <c r="AV141" s="1246"/>
      <c r="AW141" s="1246"/>
      <c r="AX141" s="1246"/>
      <c r="AY141" s="1246"/>
      <c r="AZ141" s="1246"/>
      <c r="BA141" s="1246"/>
      <c r="BB141" s="1246"/>
      <c r="BC141" s="1246"/>
      <c r="BD141" s="1246"/>
      <c r="BE141" s="1246"/>
      <c r="BF141" s="1246"/>
      <c r="BG141" s="1246"/>
      <c r="BH141" s="1246"/>
      <c r="BI141" s="1246"/>
      <c r="BJ141" s="1246"/>
      <c r="BK141" s="1246"/>
      <c r="BL141" s="1246"/>
      <c r="BM141" s="1246"/>
      <c r="BN141" s="1246"/>
      <c r="BO141" s="1246"/>
      <c r="BP141" s="1246"/>
      <c r="BQ141" s="1246"/>
      <c r="BR141" s="1246"/>
      <c r="BS141" s="1246"/>
      <c r="BT141" s="1246"/>
      <c r="BU141" s="1246"/>
      <c r="BV141" s="1246"/>
      <c r="BW141" s="1246"/>
      <c r="BX141" s="1246"/>
      <c r="BY141" s="1246"/>
      <c r="BZ141" s="1246"/>
      <c r="CA141" s="1246"/>
      <c r="CB141" s="1246"/>
      <c r="CC141" s="1246"/>
      <c r="CD141" s="1246"/>
      <c r="CE141" s="1246"/>
      <c r="CF141" s="1246"/>
      <c r="CG141" s="1246"/>
      <c r="CH141" s="1246"/>
      <c r="CI141" s="1246"/>
      <c r="CJ141" s="1246"/>
      <c r="CK141" s="1246"/>
      <c r="CL141" s="1246"/>
      <c r="CM141" s="1246"/>
      <c r="CN141" s="1246"/>
      <c r="CO141" s="1246"/>
      <c r="CP141" s="1246"/>
      <c r="CQ141" s="1246"/>
      <c r="CR141" s="1246"/>
      <c r="CS141" s="1246"/>
      <c r="CT141" s="1246"/>
      <c r="CU141" s="1246"/>
      <c r="CV141" s="1246"/>
      <c r="CW141" s="1246"/>
      <c r="CX141" s="1246"/>
      <c r="CY141" s="1246"/>
      <c r="CZ141" s="1246"/>
      <c r="DA141" s="1246"/>
      <c r="DB141" s="1246"/>
      <c r="DC141" s="1246"/>
      <c r="DD141" s="1246"/>
      <c r="DE141" s="1246"/>
      <c r="DF141" s="1246"/>
      <c r="DG141" s="1246"/>
      <c r="DH141" s="1246"/>
      <c r="DI141" s="1246"/>
      <c r="DJ141" s="1246"/>
      <c r="DK141" s="1246"/>
      <c r="DL141" s="1246"/>
      <c r="DM141" s="1246"/>
      <c r="DN141" s="1246"/>
    </row>
    <row r="142" spans="12:118" ht="17.100000000000001" customHeight="1" x14ac:dyDescent="0.25">
      <c r="L142" s="68"/>
      <c r="P142" s="68"/>
      <c r="Q142" s="68"/>
      <c r="R142" s="612"/>
      <c r="Y142" s="1246"/>
      <c r="Z142" s="1252"/>
      <c r="AA142" s="1246"/>
      <c r="AB142" s="1263"/>
      <c r="AC142" s="1246"/>
      <c r="AD142" s="1246"/>
      <c r="AE142" s="1246"/>
      <c r="AF142" s="1246"/>
      <c r="AG142" s="1246"/>
      <c r="AH142" s="1246"/>
      <c r="AI142" s="1246"/>
      <c r="AJ142" s="1246"/>
      <c r="AK142" s="1246"/>
      <c r="AL142" s="1246"/>
      <c r="AM142" s="1246"/>
      <c r="AN142" s="1246"/>
      <c r="AO142" s="1246"/>
      <c r="AP142" s="1246"/>
      <c r="AQ142" s="1246"/>
      <c r="AR142" s="1246"/>
      <c r="AS142" s="1246"/>
      <c r="AT142" s="1246"/>
      <c r="AU142" s="1246"/>
      <c r="AV142" s="1246"/>
      <c r="AW142" s="1246"/>
      <c r="AX142" s="1246"/>
      <c r="AY142" s="1246"/>
      <c r="AZ142" s="1246"/>
      <c r="BA142" s="1246"/>
      <c r="BB142" s="1246"/>
      <c r="BC142" s="1246"/>
      <c r="BD142" s="1246"/>
      <c r="BE142" s="1246"/>
      <c r="BF142" s="1246"/>
      <c r="BG142" s="1246"/>
      <c r="BH142" s="1246"/>
      <c r="BI142" s="1246"/>
      <c r="BJ142" s="1246"/>
      <c r="BK142" s="1246"/>
      <c r="BL142" s="1246"/>
      <c r="BM142" s="1246"/>
      <c r="BN142" s="1246"/>
      <c r="BO142" s="1246"/>
      <c r="BP142" s="1246"/>
      <c r="BQ142" s="1246"/>
      <c r="BR142" s="1246"/>
      <c r="BS142" s="1246"/>
      <c r="BT142" s="1246"/>
      <c r="BU142" s="1246"/>
      <c r="BV142" s="1246"/>
      <c r="BW142" s="1246"/>
      <c r="BX142" s="1246"/>
      <c r="BY142" s="1246"/>
      <c r="BZ142" s="1246"/>
      <c r="CA142" s="1246"/>
      <c r="CB142" s="1246"/>
      <c r="CC142" s="1246"/>
      <c r="CD142" s="1246"/>
      <c r="CE142" s="1246"/>
      <c r="CF142" s="1246"/>
      <c r="CG142" s="1246"/>
      <c r="CH142" s="1246"/>
      <c r="CI142" s="1246"/>
      <c r="CJ142" s="1246"/>
      <c r="CK142" s="1246"/>
      <c r="CL142" s="1246"/>
      <c r="CM142" s="1246"/>
      <c r="CN142" s="1246"/>
      <c r="CO142" s="1246"/>
      <c r="CP142" s="1246"/>
      <c r="CQ142" s="1246"/>
      <c r="CR142" s="1246"/>
      <c r="CS142" s="1246"/>
      <c r="CT142" s="1246"/>
      <c r="CU142" s="1246"/>
      <c r="CV142" s="1246"/>
      <c r="CW142" s="1246"/>
      <c r="CX142" s="1246"/>
      <c r="CY142" s="1246"/>
      <c r="CZ142" s="1246"/>
      <c r="DA142" s="1246"/>
      <c r="DB142" s="1246"/>
      <c r="DC142" s="1246"/>
      <c r="DD142" s="1246"/>
      <c r="DE142" s="1246"/>
      <c r="DF142" s="1246"/>
      <c r="DG142" s="1246"/>
      <c r="DH142" s="1246"/>
      <c r="DI142" s="1246"/>
      <c r="DJ142" s="1246"/>
      <c r="DK142" s="1246"/>
      <c r="DL142" s="1246"/>
      <c r="DM142" s="1246"/>
      <c r="DN142" s="1246"/>
    </row>
    <row r="143" spans="12:118" ht="17.100000000000001" customHeight="1" x14ac:dyDescent="0.25">
      <c r="L143" s="68"/>
      <c r="P143" s="68"/>
      <c r="Q143" s="68"/>
      <c r="R143" s="612"/>
      <c r="Y143" s="1246"/>
      <c r="Z143" s="1252"/>
      <c r="AA143" s="1246"/>
      <c r="AB143" s="1263"/>
      <c r="AC143" s="1246"/>
      <c r="AD143" s="1246"/>
      <c r="AE143" s="1246"/>
      <c r="AF143" s="1246"/>
      <c r="AG143" s="1246"/>
      <c r="AH143" s="1246"/>
      <c r="AI143" s="1246"/>
      <c r="AJ143" s="1246"/>
      <c r="AK143" s="1246"/>
      <c r="AL143" s="1246"/>
      <c r="AM143" s="1246"/>
      <c r="AN143" s="1246"/>
      <c r="AO143" s="1246"/>
      <c r="AP143" s="1246"/>
      <c r="AQ143" s="1246"/>
      <c r="AR143" s="1246"/>
      <c r="AS143" s="1246"/>
      <c r="AT143" s="1246"/>
      <c r="AU143" s="1246"/>
      <c r="AV143" s="1246"/>
      <c r="AW143" s="1246"/>
      <c r="AX143" s="1246"/>
      <c r="AY143" s="1246"/>
      <c r="AZ143" s="1246"/>
      <c r="BA143" s="1246"/>
      <c r="BB143" s="1246"/>
      <c r="BC143" s="1246"/>
      <c r="BD143" s="1246"/>
      <c r="BE143" s="1246"/>
      <c r="BF143" s="1246"/>
      <c r="BG143" s="1246"/>
      <c r="BH143" s="1246"/>
      <c r="BI143" s="1246"/>
      <c r="BJ143" s="1246"/>
      <c r="BK143" s="1246"/>
      <c r="BL143" s="1246"/>
      <c r="BM143" s="1246"/>
      <c r="BN143" s="1246"/>
      <c r="BO143" s="1246"/>
      <c r="BP143" s="1246"/>
      <c r="BQ143" s="1246"/>
      <c r="BR143" s="1246"/>
      <c r="BS143" s="1246"/>
      <c r="BT143" s="1246"/>
      <c r="BU143" s="1246"/>
      <c r="BV143" s="1246"/>
      <c r="BW143" s="1246"/>
      <c r="BX143" s="1246"/>
      <c r="BY143" s="1246"/>
      <c r="BZ143" s="1246"/>
      <c r="CA143" s="1246"/>
      <c r="CB143" s="1246"/>
      <c r="CC143" s="1246"/>
      <c r="CD143" s="1246"/>
      <c r="CE143" s="1246"/>
      <c r="CF143" s="1246"/>
      <c r="CG143" s="1246"/>
      <c r="CH143" s="1246"/>
      <c r="CI143" s="1246"/>
      <c r="CJ143" s="1246"/>
      <c r="CK143" s="1246"/>
      <c r="CL143" s="1246"/>
      <c r="CM143" s="1246"/>
      <c r="CN143" s="1246"/>
      <c r="CO143" s="1246"/>
      <c r="CP143" s="1246"/>
      <c r="CQ143" s="1246"/>
      <c r="CR143" s="1246"/>
      <c r="CS143" s="1246"/>
      <c r="CT143" s="1246"/>
      <c r="CU143" s="1246"/>
      <c r="CV143" s="1246"/>
      <c r="CW143" s="1246"/>
      <c r="CX143" s="1246"/>
      <c r="CY143" s="1246"/>
      <c r="CZ143" s="1246"/>
      <c r="DA143" s="1246"/>
      <c r="DB143" s="1246"/>
      <c r="DC143" s="1246"/>
      <c r="DD143" s="1246"/>
      <c r="DE143" s="1246"/>
      <c r="DF143" s="1246"/>
      <c r="DG143" s="1246"/>
      <c r="DH143" s="1246"/>
      <c r="DI143" s="1246"/>
      <c r="DJ143" s="1246"/>
      <c r="DK143" s="1246"/>
      <c r="DL143" s="1246"/>
      <c r="DM143" s="1246"/>
      <c r="DN143" s="1246"/>
    </row>
    <row r="144" spans="12:118" ht="17.100000000000001" customHeight="1" x14ac:dyDescent="0.25">
      <c r="L144" s="68"/>
      <c r="P144" s="68"/>
      <c r="Q144" s="68"/>
      <c r="R144" s="612"/>
      <c r="Y144" s="1246"/>
      <c r="Z144" s="1252"/>
      <c r="AA144" s="1246"/>
      <c r="AB144" s="1263"/>
      <c r="AC144" s="1246"/>
      <c r="AD144" s="1246"/>
      <c r="AE144" s="1246"/>
      <c r="AF144" s="1246"/>
      <c r="AG144" s="1246"/>
      <c r="AH144" s="1246"/>
      <c r="AI144" s="1246"/>
      <c r="AJ144" s="1246"/>
      <c r="AK144" s="1246"/>
      <c r="AL144" s="1246"/>
      <c r="AM144" s="1246"/>
      <c r="AN144" s="1246"/>
      <c r="AO144" s="1246"/>
      <c r="AP144" s="1246"/>
      <c r="AQ144" s="1246"/>
      <c r="AR144" s="1246"/>
      <c r="AS144" s="1246"/>
      <c r="AT144" s="1246"/>
      <c r="AU144" s="1246"/>
      <c r="AV144" s="1246"/>
      <c r="AW144" s="1246"/>
      <c r="AX144" s="1246"/>
      <c r="AY144" s="1246"/>
      <c r="AZ144" s="1246"/>
      <c r="BA144" s="1246"/>
      <c r="BB144" s="1246"/>
      <c r="BC144" s="1246"/>
      <c r="BD144" s="1246"/>
      <c r="BE144" s="1246"/>
      <c r="BF144" s="1246"/>
      <c r="BG144" s="1246"/>
      <c r="BH144" s="1246"/>
      <c r="BI144" s="1246"/>
      <c r="BJ144" s="1246"/>
      <c r="BK144" s="1246"/>
      <c r="BL144" s="1246"/>
      <c r="BM144" s="1246"/>
      <c r="BN144" s="1246"/>
      <c r="BO144" s="1246"/>
      <c r="BP144" s="1246"/>
      <c r="BQ144" s="1246"/>
      <c r="BR144" s="1246"/>
      <c r="BS144" s="1246"/>
      <c r="BT144" s="1246"/>
      <c r="BU144" s="1246"/>
      <c r="BV144" s="1246"/>
      <c r="BW144" s="1246"/>
      <c r="BX144" s="1246"/>
      <c r="BY144" s="1246"/>
      <c r="BZ144" s="1246"/>
      <c r="CA144" s="1246"/>
      <c r="CB144" s="1246"/>
      <c r="CC144" s="1246"/>
      <c r="CD144" s="1246"/>
      <c r="CE144" s="1246"/>
      <c r="CF144" s="1246"/>
      <c r="CG144" s="1246"/>
      <c r="CH144" s="1246"/>
      <c r="CI144" s="1246"/>
      <c r="CJ144" s="1246"/>
      <c r="CK144" s="1246"/>
      <c r="CL144" s="1246"/>
      <c r="CM144" s="1246"/>
      <c r="CN144" s="1246"/>
      <c r="CO144" s="1246"/>
      <c r="CP144" s="1246"/>
      <c r="CQ144" s="1246"/>
      <c r="CR144" s="1246"/>
      <c r="CS144" s="1246"/>
      <c r="CT144" s="1246"/>
      <c r="CU144" s="1246"/>
      <c r="CV144" s="1246"/>
      <c r="CW144" s="1246"/>
      <c r="CX144" s="1246"/>
      <c r="CY144" s="1246"/>
      <c r="CZ144" s="1246"/>
      <c r="DA144" s="1246"/>
      <c r="DB144" s="1246"/>
      <c r="DC144" s="1246"/>
      <c r="DD144" s="1246"/>
      <c r="DE144" s="1246"/>
      <c r="DF144" s="1246"/>
      <c r="DG144" s="1246"/>
      <c r="DH144" s="1246"/>
      <c r="DI144" s="1246"/>
      <c r="DJ144" s="1246"/>
      <c r="DK144" s="1246"/>
      <c r="DL144" s="1246"/>
      <c r="DM144" s="1246"/>
      <c r="DN144" s="1246"/>
    </row>
    <row r="145" spans="3:26" ht="17.100000000000001" customHeight="1" x14ac:dyDescent="0.25">
      <c r="L145" s="68"/>
      <c r="P145" s="68"/>
      <c r="Q145" s="68"/>
      <c r="R145" s="612"/>
      <c r="Z145" s="852"/>
    </row>
    <row r="146" spans="3:26" ht="17.100000000000001" customHeight="1" x14ac:dyDescent="0.25">
      <c r="L146" s="68"/>
      <c r="P146" s="68"/>
      <c r="Q146" s="68"/>
      <c r="R146" s="612"/>
      <c r="Z146" s="852"/>
    </row>
    <row r="147" spans="3:26" ht="17.100000000000001" customHeight="1" x14ac:dyDescent="0.25">
      <c r="L147" s="68"/>
      <c r="P147" s="68"/>
      <c r="Q147" s="68"/>
      <c r="R147" s="612"/>
      <c r="Z147" s="852"/>
    </row>
    <row r="148" spans="3:26" ht="17.100000000000001" customHeight="1" x14ac:dyDescent="0.25">
      <c r="L148" s="68"/>
      <c r="P148" s="68"/>
      <c r="Q148" s="68"/>
      <c r="R148" s="612"/>
      <c r="Z148" s="852"/>
    </row>
    <row r="149" spans="3:26" ht="17.100000000000001" customHeight="1" x14ac:dyDescent="0.25">
      <c r="L149" s="68"/>
      <c r="P149" s="68"/>
      <c r="Q149" s="68"/>
      <c r="R149" s="612"/>
      <c r="Z149" s="852"/>
    </row>
    <row r="150" spans="3:26" ht="17.100000000000001" customHeight="1" x14ac:dyDescent="0.25">
      <c r="L150" s="68"/>
      <c r="P150" s="68"/>
      <c r="Q150" s="68"/>
      <c r="R150" s="612"/>
      <c r="Z150" s="852"/>
    </row>
    <row r="151" spans="3:26" ht="17.100000000000001" customHeight="1" x14ac:dyDescent="0.25">
      <c r="L151" s="68"/>
      <c r="P151" s="68"/>
      <c r="Q151" s="68"/>
      <c r="R151" s="612"/>
      <c r="Z151" s="852"/>
    </row>
    <row r="152" spans="3:26" ht="17.100000000000001" customHeight="1" x14ac:dyDescent="0.25">
      <c r="L152" s="68"/>
      <c r="P152" s="68"/>
      <c r="Q152" s="68"/>
      <c r="R152" s="612"/>
      <c r="Z152" s="852"/>
    </row>
    <row r="153" spans="3:26" ht="17.100000000000001" customHeight="1" x14ac:dyDescent="0.25">
      <c r="L153" s="68"/>
      <c r="P153" s="68"/>
      <c r="Q153" s="68"/>
      <c r="R153" s="612"/>
      <c r="Z153" s="852"/>
    </row>
    <row r="154" spans="3:26" ht="17.100000000000001" customHeight="1" x14ac:dyDescent="0.25">
      <c r="L154" s="68"/>
      <c r="P154" s="68"/>
      <c r="Q154" s="68"/>
      <c r="R154" s="612"/>
      <c r="Z154" s="852"/>
    </row>
    <row r="155" spans="3:26" ht="17.100000000000001" customHeight="1" x14ac:dyDescent="0.25">
      <c r="L155" s="68"/>
      <c r="P155" s="68"/>
      <c r="Q155" s="68"/>
      <c r="R155" s="612"/>
      <c r="Z155" s="852"/>
    </row>
    <row r="156" spans="3:26" ht="17.100000000000001" customHeight="1" x14ac:dyDescent="0.25">
      <c r="C156" s="75"/>
      <c r="E156" s="76"/>
      <c r="F156" s="77"/>
      <c r="L156" s="68"/>
      <c r="P156" s="68"/>
      <c r="Q156" s="68"/>
      <c r="R156" s="612"/>
      <c r="Z156" s="852"/>
    </row>
    <row r="157" spans="3:26" ht="17.100000000000001" customHeight="1" x14ac:dyDescent="0.25">
      <c r="E157" s="78"/>
      <c r="L157" s="68"/>
      <c r="P157" s="68"/>
      <c r="Q157" s="68"/>
      <c r="R157" s="612"/>
      <c r="Z157" s="852"/>
    </row>
    <row r="158" spans="3:26" ht="17.100000000000001" customHeight="1" x14ac:dyDescent="0.25">
      <c r="L158" s="68"/>
      <c r="P158" s="68"/>
      <c r="Q158" s="68"/>
      <c r="R158" s="612"/>
      <c r="Z158" s="852"/>
    </row>
    <row r="159" spans="3:26" ht="17.100000000000001" customHeight="1" x14ac:dyDescent="0.25">
      <c r="E159" s="79"/>
      <c r="L159" s="68"/>
      <c r="P159" s="68"/>
      <c r="Q159" s="68"/>
      <c r="R159" s="612"/>
      <c r="Z159" s="852"/>
    </row>
    <row r="160" spans="3:26" ht="17.100000000000001" customHeight="1" x14ac:dyDescent="0.25">
      <c r="L160" s="68"/>
      <c r="P160" s="68"/>
      <c r="Q160" s="68"/>
      <c r="R160" s="612"/>
      <c r="Z160" s="852"/>
    </row>
    <row r="161" spans="12:26" ht="17.100000000000001" customHeight="1" x14ac:dyDescent="0.25">
      <c r="L161" s="68"/>
      <c r="P161" s="68"/>
      <c r="Q161" s="68"/>
      <c r="R161" s="612"/>
      <c r="Z161" s="852"/>
    </row>
    <row r="162" spans="12:26" ht="17.100000000000001" customHeight="1" x14ac:dyDescent="0.25">
      <c r="R162" s="612"/>
      <c r="Z162" s="852"/>
    </row>
    <row r="163" spans="12:26" ht="17.100000000000001" customHeight="1" x14ac:dyDescent="0.25">
      <c r="R163" s="612"/>
      <c r="Z163" s="852"/>
    </row>
    <row r="164" spans="12:26" ht="17.100000000000001" customHeight="1" x14ac:dyDescent="0.25">
      <c r="R164" s="612"/>
      <c r="Z164" s="852"/>
    </row>
    <row r="165" spans="12:26" ht="17.100000000000001" customHeight="1" x14ac:dyDescent="0.25">
      <c r="R165" s="612"/>
      <c r="Z165" s="852"/>
    </row>
    <row r="166" spans="12:26" ht="17.100000000000001" customHeight="1" x14ac:dyDescent="0.25">
      <c r="R166" s="612"/>
      <c r="Z166" s="852"/>
    </row>
    <row r="167" spans="12:26" ht="17.100000000000001" customHeight="1" x14ac:dyDescent="0.25">
      <c r="R167" s="612"/>
      <c r="Z167" s="852"/>
    </row>
    <row r="168" spans="12:26" ht="17.100000000000001" customHeight="1" x14ac:dyDescent="0.25">
      <c r="R168" s="612"/>
      <c r="Z168" s="852"/>
    </row>
    <row r="169" spans="12:26" ht="17.100000000000001" customHeight="1" x14ac:dyDescent="0.25">
      <c r="R169" s="612"/>
      <c r="Z169" s="852"/>
    </row>
    <row r="170" spans="12:26" ht="17.100000000000001" customHeight="1" x14ac:dyDescent="0.25">
      <c r="R170" s="612"/>
      <c r="Z170" s="852"/>
    </row>
    <row r="171" spans="12:26" ht="17.100000000000001" customHeight="1" x14ac:dyDescent="0.25">
      <c r="R171" s="612"/>
      <c r="Z171" s="852"/>
    </row>
    <row r="172" spans="12:26" ht="17.100000000000001" customHeight="1" x14ac:dyDescent="0.25">
      <c r="R172" s="612"/>
    </row>
    <row r="173" spans="12:26" ht="17.100000000000001" customHeight="1" x14ac:dyDescent="0.25">
      <c r="R173" s="612"/>
    </row>
    <row r="174" spans="12:26" ht="17.100000000000001" customHeight="1" x14ac:dyDescent="0.25">
      <c r="R174" s="612"/>
    </row>
    <row r="175" spans="12:26" ht="17.100000000000001" customHeight="1" x14ac:dyDescent="0.25">
      <c r="R175" s="612"/>
    </row>
    <row r="176" spans="12:26" ht="17.100000000000001" customHeight="1" x14ac:dyDescent="0.25">
      <c r="R176" s="612"/>
    </row>
    <row r="177" spans="18:18" ht="17.100000000000001" customHeight="1" x14ac:dyDescent="0.25">
      <c r="R177" s="612"/>
    </row>
    <row r="178" spans="18:18" ht="17.100000000000001" customHeight="1" x14ac:dyDescent="0.25">
      <c r="R178" s="612"/>
    </row>
    <row r="179" spans="18:18" ht="17.100000000000001" customHeight="1" x14ac:dyDescent="0.25">
      <c r="R179" s="612"/>
    </row>
    <row r="180" spans="18:18" ht="17.100000000000001" customHeight="1" x14ac:dyDescent="0.25">
      <c r="R180" s="612"/>
    </row>
    <row r="181" spans="18:18" ht="17.100000000000001" customHeight="1" x14ac:dyDescent="0.25">
      <c r="R181" s="612"/>
    </row>
    <row r="182" spans="18:18" ht="17.100000000000001" customHeight="1" x14ac:dyDescent="0.25">
      <c r="R182" s="612"/>
    </row>
    <row r="183" spans="18:18" ht="17.100000000000001" customHeight="1" x14ac:dyDescent="0.25">
      <c r="R183" s="612"/>
    </row>
    <row r="184" spans="18:18" ht="17.100000000000001" customHeight="1" x14ac:dyDescent="0.25">
      <c r="R184" s="612"/>
    </row>
    <row r="185" spans="18:18" ht="17.100000000000001" customHeight="1" x14ac:dyDescent="0.25">
      <c r="R185" s="612"/>
    </row>
    <row r="186" spans="18:18" ht="17.100000000000001" customHeight="1" x14ac:dyDescent="0.25">
      <c r="R186" s="612"/>
    </row>
    <row r="187" spans="18:18" ht="17.100000000000001" customHeight="1" x14ac:dyDescent="0.25">
      <c r="R187" s="612"/>
    </row>
    <row r="188" spans="18:18" ht="17.100000000000001" customHeight="1" x14ac:dyDescent="0.25">
      <c r="R188" s="612"/>
    </row>
    <row r="189" spans="18:18" ht="17.100000000000001" customHeight="1" x14ac:dyDescent="0.25">
      <c r="R189" s="612"/>
    </row>
    <row r="190" spans="18:18" ht="17.100000000000001" customHeight="1" x14ac:dyDescent="0.25">
      <c r="R190" s="612"/>
    </row>
    <row r="191" spans="18:18" ht="17.100000000000001" customHeight="1" x14ac:dyDescent="0.25">
      <c r="R191" s="612"/>
    </row>
    <row r="192" spans="18:18" ht="17.100000000000001" customHeight="1" x14ac:dyDescent="0.25">
      <c r="R192" s="612"/>
    </row>
    <row r="193" spans="18:18" ht="17.100000000000001" customHeight="1" x14ac:dyDescent="0.25">
      <c r="R193" s="612"/>
    </row>
    <row r="194" spans="18:18" ht="17.100000000000001" customHeight="1" x14ac:dyDescent="0.25">
      <c r="R194" s="612"/>
    </row>
    <row r="195" spans="18:18" ht="17.100000000000001" customHeight="1" x14ac:dyDescent="0.25">
      <c r="R195" s="612"/>
    </row>
    <row r="196" spans="18:18" ht="17.100000000000001" customHeight="1" x14ac:dyDescent="0.25">
      <c r="R196" s="612"/>
    </row>
    <row r="197" spans="18:18" ht="17.100000000000001" customHeight="1" x14ac:dyDescent="0.25">
      <c r="R197" s="612"/>
    </row>
    <row r="198" spans="18:18" ht="17.100000000000001" customHeight="1" x14ac:dyDescent="0.25">
      <c r="R198" s="612"/>
    </row>
    <row r="199" spans="18:18" ht="17.100000000000001" customHeight="1" x14ac:dyDescent="0.25">
      <c r="R199" s="612"/>
    </row>
    <row r="200" spans="18:18" ht="17.100000000000001" customHeight="1" x14ac:dyDescent="0.25">
      <c r="R200" s="612"/>
    </row>
    <row r="201" spans="18:18" ht="17.100000000000001" customHeight="1" x14ac:dyDescent="0.25">
      <c r="R201" s="612"/>
    </row>
    <row r="202" spans="18:18" ht="17.100000000000001" customHeight="1" x14ac:dyDescent="0.25">
      <c r="R202" s="612"/>
    </row>
    <row r="203" spans="18:18" ht="17.100000000000001" customHeight="1" x14ac:dyDescent="0.25">
      <c r="R203" s="612"/>
    </row>
    <row r="204" spans="18:18" ht="17.100000000000001" customHeight="1" x14ac:dyDescent="0.25">
      <c r="R204" s="612"/>
    </row>
    <row r="205" spans="18:18" ht="17.100000000000001" customHeight="1" x14ac:dyDescent="0.25">
      <c r="R205" s="612"/>
    </row>
    <row r="206" spans="18:18" ht="17.100000000000001" customHeight="1" x14ac:dyDescent="0.25">
      <c r="R206" s="612"/>
    </row>
    <row r="207" spans="18:18" ht="17.100000000000001" customHeight="1" x14ac:dyDescent="0.25">
      <c r="R207" s="612"/>
    </row>
    <row r="208" spans="18:18" ht="17.100000000000001" customHeight="1" x14ac:dyDescent="0.25">
      <c r="R208" s="612"/>
    </row>
    <row r="209" spans="18:234" ht="17.100000000000001" customHeight="1" x14ac:dyDescent="0.25">
      <c r="R209" s="612"/>
    </row>
    <row r="210" spans="18:234" ht="17.100000000000001" customHeight="1" x14ac:dyDescent="0.25">
      <c r="R210" s="612"/>
      <c r="AB210" s="845"/>
      <c r="FS210" s="845"/>
      <c r="FT210" s="845"/>
      <c r="FU210" s="845"/>
      <c r="FV210" s="845"/>
      <c r="FW210" s="845"/>
      <c r="FX210" s="845"/>
      <c r="FY210" s="845"/>
      <c r="FZ210" s="845"/>
      <c r="GA210" s="845"/>
      <c r="GB210" s="845"/>
      <c r="GC210" s="845"/>
      <c r="GD210" s="845"/>
      <c r="GE210" s="845"/>
      <c r="GF210" s="845"/>
      <c r="GG210" s="845"/>
      <c r="GH210" s="845"/>
      <c r="GI210" s="845"/>
      <c r="GJ210" s="845"/>
      <c r="GK210" s="845"/>
      <c r="GL210" s="845"/>
      <c r="GM210" s="845"/>
      <c r="GN210" s="845"/>
      <c r="GO210" s="845"/>
      <c r="GP210" s="845"/>
      <c r="GQ210" s="845"/>
      <c r="GR210" s="845"/>
      <c r="GS210" s="845"/>
      <c r="GT210" s="845"/>
      <c r="GU210" s="845"/>
      <c r="GV210" s="845"/>
      <c r="GW210" s="845"/>
      <c r="GX210" s="845"/>
      <c r="GY210" s="845"/>
      <c r="GZ210" s="845"/>
      <c r="HA210" s="845"/>
      <c r="HB210" s="845"/>
      <c r="HC210" s="845"/>
      <c r="HD210" s="845"/>
      <c r="HE210" s="845"/>
      <c r="HF210" s="845"/>
      <c r="HG210" s="845"/>
      <c r="HH210" s="845"/>
      <c r="HI210" s="845"/>
      <c r="HJ210" s="845"/>
      <c r="HK210" s="845"/>
      <c r="HL210" s="845"/>
      <c r="HM210" s="845"/>
      <c r="HN210" s="845"/>
      <c r="HO210" s="845"/>
      <c r="HP210" s="845"/>
      <c r="HQ210" s="845"/>
      <c r="HR210" s="845"/>
      <c r="HS210" s="845"/>
      <c r="HT210" s="845"/>
      <c r="HU210" s="845"/>
      <c r="HV210" s="845"/>
      <c r="HW210" s="845"/>
      <c r="HX210" s="845"/>
      <c r="HY210" s="845"/>
      <c r="HZ210" s="845"/>
    </row>
    <row r="211" spans="18:234" ht="17.100000000000001" customHeight="1" x14ac:dyDescent="0.25">
      <c r="R211" s="612"/>
      <c r="AB211" s="845"/>
      <c r="FS211" s="845"/>
      <c r="FT211" s="845"/>
      <c r="FU211" s="845"/>
      <c r="FV211" s="845"/>
      <c r="FW211" s="845"/>
      <c r="FX211" s="845"/>
      <c r="FY211" s="845"/>
      <c r="FZ211" s="845"/>
      <c r="GA211" s="845"/>
      <c r="GB211" s="845"/>
      <c r="GC211" s="845"/>
      <c r="GD211" s="845"/>
      <c r="GE211" s="845"/>
      <c r="GF211" s="845"/>
      <c r="GG211" s="845"/>
      <c r="GH211" s="845"/>
      <c r="GI211" s="845"/>
      <c r="GJ211" s="845"/>
      <c r="GK211" s="845"/>
      <c r="GL211" s="845"/>
      <c r="GM211" s="845"/>
      <c r="GN211" s="845"/>
      <c r="GO211" s="845"/>
      <c r="GP211" s="845"/>
      <c r="GQ211" s="845"/>
      <c r="GR211" s="845"/>
      <c r="GS211" s="845"/>
      <c r="GT211" s="845"/>
      <c r="GU211" s="845"/>
      <c r="GV211" s="845"/>
      <c r="GW211" s="845"/>
      <c r="GX211" s="845"/>
      <c r="GY211" s="845"/>
      <c r="GZ211" s="845"/>
      <c r="HA211" s="845"/>
      <c r="HB211" s="845"/>
      <c r="HC211" s="845"/>
      <c r="HD211" s="845"/>
      <c r="HE211" s="845"/>
      <c r="HF211" s="845"/>
      <c r="HG211" s="845"/>
      <c r="HH211" s="845"/>
      <c r="HI211" s="845"/>
      <c r="HJ211" s="845"/>
      <c r="HK211" s="845"/>
      <c r="HL211" s="845"/>
      <c r="HM211" s="845"/>
      <c r="HN211" s="845"/>
      <c r="HO211" s="845"/>
      <c r="HP211" s="845"/>
      <c r="HQ211" s="845"/>
      <c r="HR211" s="845"/>
      <c r="HS211" s="845"/>
      <c r="HT211" s="845"/>
      <c r="HU211" s="845"/>
      <c r="HV211" s="845"/>
      <c r="HW211" s="845"/>
      <c r="HX211" s="845"/>
      <c r="HY211" s="845"/>
      <c r="HZ211" s="845"/>
    </row>
    <row r="212" spans="18:234" ht="17.100000000000001" customHeight="1" x14ac:dyDescent="0.25">
      <c r="R212" s="612"/>
      <c r="AB212" s="845"/>
      <c r="FS212" s="845"/>
      <c r="FT212" s="845"/>
      <c r="FU212" s="845"/>
      <c r="FV212" s="845"/>
      <c r="FW212" s="845"/>
      <c r="FX212" s="845"/>
      <c r="FY212" s="845"/>
      <c r="FZ212" s="845"/>
      <c r="GA212" s="845"/>
      <c r="GB212" s="845"/>
      <c r="GC212" s="845"/>
      <c r="GD212" s="845"/>
      <c r="GE212" s="845"/>
      <c r="GF212" s="845"/>
      <c r="GG212" s="845"/>
      <c r="GH212" s="845"/>
      <c r="GI212" s="845"/>
      <c r="GJ212" s="845"/>
      <c r="GK212" s="845"/>
      <c r="GL212" s="845"/>
      <c r="GM212" s="845"/>
      <c r="GN212" s="845"/>
      <c r="GO212" s="845"/>
      <c r="GP212" s="845"/>
      <c r="GQ212" s="845"/>
      <c r="GR212" s="845"/>
      <c r="GS212" s="845"/>
      <c r="GT212" s="845"/>
      <c r="GU212" s="845"/>
      <c r="GV212" s="845"/>
      <c r="GW212" s="845"/>
      <c r="GX212" s="845"/>
      <c r="GY212" s="845"/>
      <c r="GZ212" s="845"/>
      <c r="HA212" s="845"/>
      <c r="HB212" s="845"/>
      <c r="HC212" s="845"/>
      <c r="HD212" s="845"/>
      <c r="HE212" s="845"/>
      <c r="HF212" s="845"/>
      <c r="HG212" s="845"/>
      <c r="HH212" s="845"/>
      <c r="HI212" s="845"/>
      <c r="HJ212" s="845"/>
      <c r="HK212" s="845"/>
      <c r="HL212" s="845"/>
      <c r="HM212" s="845"/>
      <c r="HN212" s="845"/>
      <c r="HO212" s="845"/>
      <c r="HP212" s="845"/>
      <c r="HQ212" s="845"/>
      <c r="HR212" s="845"/>
      <c r="HS212" s="845"/>
      <c r="HT212" s="845"/>
      <c r="HU212" s="845"/>
      <c r="HV212" s="845"/>
      <c r="HW212" s="845"/>
      <c r="HX212" s="845"/>
      <c r="HY212" s="845"/>
      <c r="HZ212" s="845"/>
    </row>
    <row r="213" spans="18:234" ht="17.100000000000001" customHeight="1" x14ac:dyDescent="0.25">
      <c r="R213" s="612"/>
      <c r="AB213" s="845"/>
      <c r="FS213" s="845"/>
      <c r="FT213" s="845"/>
      <c r="FU213" s="845"/>
      <c r="FV213" s="845"/>
      <c r="FW213" s="845"/>
      <c r="FX213" s="845"/>
      <c r="FY213" s="845"/>
      <c r="FZ213" s="845"/>
      <c r="GA213" s="845"/>
      <c r="GB213" s="845"/>
      <c r="GC213" s="845"/>
      <c r="GD213" s="845"/>
      <c r="GE213" s="845"/>
      <c r="GF213" s="845"/>
      <c r="GG213" s="845"/>
      <c r="GH213" s="845"/>
      <c r="GI213" s="845"/>
      <c r="GJ213" s="845"/>
      <c r="GK213" s="845"/>
      <c r="GL213" s="845"/>
      <c r="GM213" s="845"/>
      <c r="GN213" s="845"/>
      <c r="GO213" s="845"/>
      <c r="GP213" s="845"/>
      <c r="GQ213" s="845"/>
      <c r="GR213" s="845"/>
      <c r="GS213" s="845"/>
      <c r="GT213" s="845"/>
      <c r="GU213" s="845"/>
      <c r="GV213" s="845"/>
      <c r="GW213" s="845"/>
      <c r="GX213" s="845"/>
      <c r="GY213" s="845"/>
      <c r="GZ213" s="845"/>
      <c r="HA213" s="845"/>
      <c r="HB213" s="845"/>
      <c r="HC213" s="845"/>
      <c r="HD213" s="845"/>
      <c r="HE213" s="845"/>
      <c r="HF213" s="845"/>
      <c r="HG213" s="845"/>
      <c r="HH213" s="845"/>
      <c r="HI213" s="845"/>
      <c r="HJ213" s="845"/>
      <c r="HK213" s="845"/>
      <c r="HL213" s="845"/>
      <c r="HM213" s="845"/>
      <c r="HN213" s="845"/>
      <c r="HO213" s="845"/>
      <c r="HP213" s="845"/>
      <c r="HQ213" s="845"/>
      <c r="HR213" s="845"/>
      <c r="HS213" s="845"/>
      <c r="HT213" s="845"/>
      <c r="HU213" s="845"/>
      <c r="HV213" s="845"/>
      <c r="HW213" s="845"/>
      <c r="HX213" s="845"/>
      <c r="HY213" s="845"/>
      <c r="HZ213" s="845"/>
    </row>
    <row r="214" spans="18:234" ht="17.100000000000001" customHeight="1" x14ac:dyDescent="0.25">
      <c r="R214" s="612"/>
      <c r="AB214" s="845"/>
      <c r="FS214" s="845"/>
      <c r="FT214" s="845"/>
      <c r="FU214" s="845"/>
      <c r="FV214" s="845"/>
      <c r="FW214" s="845"/>
      <c r="FX214" s="845"/>
      <c r="FY214" s="845"/>
      <c r="FZ214" s="845"/>
      <c r="GA214" s="845"/>
      <c r="GB214" s="845"/>
      <c r="GC214" s="845"/>
      <c r="GD214" s="845"/>
      <c r="GE214" s="845"/>
      <c r="GF214" s="845"/>
      <c r="GG214" s="845"/>
      <c r="GH214" s="845"/>
      <c r="GI214" s="845"/>
      <c r="GJ214" s="845"/>
      <c r="GK214" s="845"/>
      <c r="GL214" s="845"/>
      <c r="GM214" s="845"/>
      <c r="GN214" s="845"/>
      <c r="GO214" s="845"/>
      <c r="GP214" s="845"/>
      <c r="GQ214" s="845"/>
      <c r="GR214" s="845"/>
      <c r="GS214" s="845"/>
      <c r="GT214" s="845"/>
      <c r="GU214" s="845"/>
      <c r="GV214" s="845"/>
      <c r="GW214" s="845"/>
      <c r="GX214" s="845"/>
      <c r="GY214" s="845"/>
      <c r="GZ214" s="845"/>
      <c r="HA214" s="845"/>
      <c r="HB214" s="845"/>
      <c r="HC214" s="845"/>
      <c r="HD214" s="845"/>
      <c r="HE214" s="845"/>
      <c r="HF214" s="845"/>
      <c r="HG214" s="845"/>
      <c r="HH214" s="845"/>
      <c r="HI214" s="845"/>
      <c r="HJ214" s="845"/>
      <c r="HK214" s="845"/>
      <c r="HL214" s="845"/>
      <c r="HM214" s="845"/>
      <c r="HN214" s="845"/>
      <c r="HO214" s="845"/>
      <c r="HP214" s="845"/>
      <c r="HQ214" s="845"/>
      <c r="HR214" s="845"/>
      <c r="HS214" s="845"/>
      <c r="HT214" s="845"/>
      <c r="HU214" s="845"/>
      <c r="HV214" s="845"/>
      <c r="HW214" s="845"/>
      <c r="HX214" s="845"/>
      <c r="HY214" s="845"/>
      <c r="HZ214" s="845"/>
    </row>
    <row r="215" spans="18:234" ht="17.100000000000001" customHeight="1" x14ac:dyDescent="0.25">
      <c r="R215" s="612"/>
      <c r="AB215" s="845"/>
      <c r="FS215" s="845"/>
      <c r="FT215" s="845"/>
      <c r="FU215" s="845"/>
      <c r="FV215" s="845"/>
      <c r="FW215" s="845"/>
      <c r="FX215" s="845"/>
      <c r="FY215" s="845"/>
      <c r="FZ215" s="845"/>
      <c r="GA215" s="845"/>
      <c r="GB215" s="845"/>
      <c r="GC215" s="845"/>
      <c r="GD215" s="845"/>
      <c r="GE215" s="845"/>
      <c r="GF215" s="845"/>
      <c r="GG215" s="845"/>
      <c r="GH215" s="845"/>
      <c r="GI215" s="845"/>
      <c r="GJ215" s="845"/>
      <c r="GK215" s="845"/>
      <c r="GL215" s="845"/>
      <c r="GM215" s="845"/>
      <c r="GN215" s="845"/>
      <c r="GO215" s="845"/>
      <c r="GP215" s="845"/>
      <c r="GQ215" s="845"/>
      <c r="GR215" s="845"/>
      <c r="GS215" s="845"/>
      <c r="GT215" s="845"/>
      <c r="GU215" s="845"/>
      <c r="GV215" s="845"/>
      <c r="GW215" s="845"/>
      <c r="GX215" s="845"/>
      <c r="GY215" s="845"/>
      <c r="GZ215" s="845"/>
      <c r="HA215" s="845"/>
      <c r="HB215" s="845"/>
      <c r="HC215" s="845"/>
      <c r="HD215" s="845"/>
      <c r="HE215" s="845"/>
      <c r="HF215" s="845"/>
      <c r="HG215" s="845"/>
      <c r="HH215" s="845"/>
      <c r="HI215" s="845"/>
      <c r="HJ215" s="845"/>
      <c r="HK215" s="845"/>
      <c r="HL215" s="845"/>
      <c r="HM215" s="845"/>
      <c r="HN215" s="845"/>
      <c r="HO215" s="845"/>
      <c r="HP215" s="845"/>
      <c r="HQ215" s="845"/>
      <c r="HR215" s="845"/>
      <c r="HS215" s="845"/>
      <c r="HT215" s="845"/>
      <c r="HU215" s="845"/>
      <c r="HV215" s="845"/>
      <c r="HW215" s="845"/>
      <c r="HX215" s="845"/>
      <c r="HY215" s="845"/>
      <c r="HZ215" s="845"/>
    </row>
    <row r="216" spans="18:234" ht="17.100000000000001" customHeight="1" x14ac:dyDescent="0.25">
      <c r="R216" s="612"/>
      <c r="AB216" s="845"/>
      <c r="FS216" s="845"/>
      <c r="FT216" s="845"/>
      <c r="FU216" s="845"/>
      <c r="FV216" s="845"/>
      <c r="FW216" s="845"/>
      <c r="FX216" s="845"/>
      <c r="FY216" s="845"/>
      <c r="FZ216" s="845"/>
      <c r="GA216" s="845"/>
      <c r="GB216" s="845"/>
      <c r="GC216" s="845"/>
      <c r="GD216" s="845"/>
      <c r="GE216" s="845"/>
      <c r="GF216" s="845"/>
      <c r="GG216" s="845"/>
      <c r="GH216" s="845"/>
      <c r="GI216" s="845"/>
      <c r="GJ216" s="845"/>
      <c r="GK216" s="845"/>
      <c r="GL216" s="845"/>
      <c r="GM216" s="845"/>
      <c r="GN216" s="845"/>
      <c r="GO216" s="845"/>
      <c r="GP216" s="845"/>
      <c r="GQ216" s="845"/>
      <c r="GR216" s="845"/>
      <c r="GS216" s="845"/>
      <c r="GT216" s="845"/>
      <c r="GU216" s="845"/>
      <c r="GV216" s="845"/>
      <c r="GW216" s="845"/>
      <c r="GX216" s="845"/>
      <c r="GY216" s="845"/>
      <c r="GZ216" s="845"/>
      <c r="HA216" s="845"/>
      <c r="HB216" s="845"/>
      <c r="HC216" s="845"/>
      <c r="HD216" s="845"/>
      <c r="HE216" s="845"/>
      <c r="HF216" s="845"/>
      <c r="HG216" s="845"/>
      <c r="HH216" s="845"/>
      <c r="HI216" s="845"/>
      <c r="HJ216" s="845"/>
      <c r="HK216" s="845"/>
      <c r="HL216" s="845"/>
      <c r="HM216" s="845"/>
      <c r="HN216" s="845"/>
      <c r="HO216" s="845"/>
      <c r="HP216" s="845"/>
      <c r="HQ216" s="845"/>
      <c r="HR216" s="845"/>
      <c r="HS216" s="845"/>
      <c r="HT216" s="845"/>
      <c r="HU216" s="845"/>
      <c r="HV216" s="845"/>
      <c r="HW216" s="845"/>
      <c r="HX216" s="845"/>
      <c r="HY216" s="845"/>
      <c r="HZ216" s="845"/>
    </row>
    <row r="217" spans="18:234" ht="17.100000000000001" customHeight="1" x14ac:dyDescent="0.25">
      <c r="R217" s="612"/>
      <c r="AB217" s="845"/>
      <c r="FS217" s="845"/>
      <c r="FT217" s="845"/>
      <c r="FU217" s="845"/>
      <c r="FV217" s="845"/>
      <c r="FW217" s="845"/>
      <c r="FX217" s="845"/>
      <c r="FY217" s="845"/>
      <c r="FZ217" s="845"/>
      <c r="GA217" s="845"/>
      <c r="GB217" s="845"/>
      <c r="GC217" s="845"/>
      <c r="GD217" s="845"/>
      <c r="GE217" s="845"/>
      <c r="GF217" s="845"/>
      <c r="GG217" s="845"/>
      <c r="GH217" s="845"/>
      <c r="GI217" s="845"/>
      <c r="GJ217" s="845"/>
      <c r="GK217" s="845"/>
      <c r="GL217" s="845"/>
      <c r="GM217" s="845"/>
      <c r="GN217" s="845"/>
      <c r="GO217" s="845"/>
      <c r="GP217" s="845"/>
      <c r="GQ217" s="845"/>
      <c r="GR217" s="845"/>
      <c r="GS217" s="845"/>
      <c r="GT217" s="845"/>
      <c r="GU217" s="845"/>
      <c r="GV217" s="845"/>
      <c r="GW217" s="845"/>
      <c r="GX217" s="845"/>
      <c r="GY217" s="845"/>
      <c r="GZ217" s="845"/>
      <c r="HA217" s="845"/>
      <c r="HB217" s="845"/>
      <c r="HC217" s="845"/>
      <c r="HD217" s="845"/>
      <c r="HE217" s="845"/>
      <c r="HF217" s="845"/>
      <c r="HG217" s="845"/>
      <c r="HH217" s="845"/>
      <c r="HI217" s="845"/>
      <c r="HJ217" s="845"/>
      <c r="HK217" s="845"/>
      <c r="HL217" s="845"/>
      <c r="HM217" s="845"/>
      <c r="HN217" s="845"/>
      <c r="HO217" s="845"/>
      <c r="HP217" s="845"/>
      <c r="HQ217" s="845"/>
      <c r="HR217" s="845"/>
      <c r="HS217" s="845"/>
      <c r="HT217" s="845"/>
      <c r="HU217" s="845"/>
      <c r="HV217" s="845"/>
      <c r="HW217" s="845"/>
      <c r="HX217" s="845"/>
      <c r="HY217" s="845"/>
      <c r="HZ217" s="845"/>
    </row>
    <row r="218" spans="18:234" ht="17.100000000000001" customHeight="1" x14ac:dyDescent="0.25">
      <c r="R218" s="612"/>
      <c r="AB218" s="845"/>
      <c r="FS218" s="845"/>
      <c r="FT218" s="845"/>
      <c r="FU218" s="845"/>
      <c r="FV218" s="845"/>
      <c r="FW218" s="845"/>
      <c r="FX218" s="845"/>
      <c r="FY218" s="845"/>
      <c r="FZ218" s="845"/>
      <c r="GA218" s="845"/>
      <c r="GB218" s="845"/>
      <c r="GC218" s="845"/>
      <c r="GD218" s="845"/>
      <c r="GE218" s="845"/>
      <c r="GF218" s="845"/>
      <c r="GG218" s="845"/>
      <c r="GH218" s="845"/>
      <c r="GI218" s="845"/>
      <c r="GJ218" s="845"/>
      <c r="GK218" s="845"/>
      <c r="GL218" s="845"/>
      <c r="GM218" s="845"/>
      <c r="GN218" s="845"/>
      <c r="GO218" s="845"/>
      <c r="GP218" s="845"/>
      <c r="GQ218" s="845"/>
      <c r="GR218" s="845"/>
      <c r="GS218" s="845"/>
      <c r="GT218" s="845"/>
      <c r="GU218" s="845"/>
      <c r="GV218" s="845"/>
      <c r="GW218" s="845"/>
      <c r="GX218" s="845"/>
      <c r="GY218" s="845"/>
      <c r="GZ218" s="845"/>
      <c r="HA218" s="845"/>
      <c r="HB218" s="845"/>
      <c r="HC218" s="845"/>
      <c r="HD218" s="845"/>
      <c r="HE218" s="845"/>
      <c r="HF218" s="845"/>
      <c r="HG218" s="845"/>
      <c r="HH218" s="845"/>
      <c r="HI218" s="845"/>
      <c r="HJ218" s="845"/>
      <c r="HK218" s="845"/>
      <c r="HL218" s="845"/>
      <c r="HM218" s="845"/>
      <c r="HN218" s="845"/>
      <c r="HO218" s="845"/>
      <c r="HP218" s="845"/>
      <c r="HQ218" s="845"/>
      <c r="HR218" s="845"/>
      <c r="HS218" s="845"/>
      <c r="HT218" s="845"/>
      <c r="HU218" s="845"/>
      <c r="HV218" s="845"/>
      <c r="HW218" s="845"/>
      <c r="HX218" s="845"/>
      <c r="HY218" s="845"/>
      <c r="HZ218" s="845"/>
    </row>
    <row r="219" spans="18:234" ht="17.100000000000001" customHeight="1" x14ac:dyDescent="0.25">
      <c r="R219" s="612"/>
    </row>
    <row r="220" spans="18:234" ht="17.100000000000001" customHeight="1" x14ac:dyDescent="0.25">
      <c r="R220" s="612"/>
    </row>
    <row r="221" spans="18:234" ht="17.100000000000001" customHeight="1" x14ac:dyDescent="0.25">
      <c r="R221" s="612"/>
    </row>
    <row r="222" spans="18:234" ht="17.100000000000001" customHeight="1" x14ac:dyDescent="0.25">
      <c r="R222" s="612"/>
    </row>
    <row r="223" spans="18:234" ht="17.100000000000001" customHeight="1" x14ac:dyDescent="0.25">
      <c r="R223" s="612"/>
    </row>
    <row r="224" spans="18:234" ht="17.100000000000001" customHeight="1" x14ac:dyDescent="0.25">
      <c r="R224" s="612"/>
    </row>
    <row r="225" spans="18:18" ht="17.100000000000001" customHeight="1" x14ac:dyDescent="0.25">
      <c r="R225" s="612"/>
    </row>
    <row r="226" spans="18:18" ht="17.100000000000001" customHeight="1" x14ac:dyDescent="0.25">
      <c r="R226" s="612"/>
    </row>
    <row r="227" spans="18:18" ht="17.100000000000001" customHeight="1" x14ac:dyDescent="0.25">
      <c r="R227" s="612"/>
    </row>
    <row r="228" spans="18:18" ht="17.100000000000001" customHeight="1" x14ac:dyDescent="0.25">
      <c r="R228" s="612"/>
    </row>
    <row r="229" spans="18:18" ht="17.100000000000001" customHeight="1" x14ac:dyDescent="0.25">
      <c r="R229" s="612"/>
    </row>
    <row r="230" spans="18:18" ht="17.100000000000001" customHeight="1" x14ac:dyDescent="0.25">
      <c r="R230" s="612"/>
    </row>
    <row r="231" spans="18:18" ht="17.100000000000001" customHeight="1" x14ac:dyDescent="0.25">
      <c r="R231" s="612"/>
    </row>
    <row r="232" spans="18:18" ht="17.100000000000001" customHeight="1" x14ac:dyDescent="0.25">
      <c r="R232" s="612"/>
    </row>
    <row r="233" spans="18:18" ht="17.100000000000001" customHeight="1" x14ac:dyDescent="0.25">
      <c r="R233" s="612"/>
    </row>
    <row r="234" spans="18:18" ht="17.100000000000001" customHeight="1" x14ac:dyDescent="0.25">
      <c r="R234" s="612"/>
    </row>
    <row r="235" spans="18:18" ht="17.100000000000001" customHeight="1" x14ac:dyDescent="0.25">
      <c r="R235" s="612"/>
    </row>
    <row r="236" spans="18:18" ht="17.100000000000001" customHeight="1" x14ac:dyDescent="0.25">
      <c r="R236" s="612"/>
    </row>
    <row r="237" spans="18:18" ht="17.100000000000001" customHeight="1" x14ac:dyDescent="0.25">
      <c r="R237" s="612"/>
    </row>
    <row r="238" spans="18:18" ht="17.100000000000001" customHeight="1" x14ac:dyDescent="0.25">
      <c r="R238" s="612"/>
    </row>
    <row r="239" spans="18:18" ht="17.100000000000001" customHeight="1" x14ac:dyDescent="0.25">
      <c r="R239" s="612"/>
    </row>
    <row r="240" spans="18:18" ht="17.100000000000001" customHeight="1" x14ac:dyDescent="0.25">
      <c r="R240" s="612"/>
    </row>
    <row r="241" spans="18:18" ht="17.100000000000001" customHeight="1" x14ac:dyDescent="0.25">
      <c r="R241" s="612"/>
    </row>
    <row r="242" spans="18:18" ht="17.100000000000001" customHeight="1" x14ac:dyDescent="0.25">
      <c r="R242" s="612"/>
    </row>
    <row r="243" spans="18:18" ht="17.100000000000001" customHeight="1" x14ac:dyDescent="0.25">
      <c r="R243" s="612"/>
    </row>
    <row r="244" spans="18:18" ht="17.100000000000001" customHeight="1" x14ac:dyDescent="0.25">
      <c r="R244" s="612"/>
    </row>
    <row r="245" spans="18:18" ht="17.100000000000001" customHeight="1" x14ac:dyDescent="0.25">
      <c r="R245" s="612"/>
    </row>
    <row r="246" spans="18:18" ht="17.100000000000001" customHeight="1" x14ac:dyDescent="0.25">
      <c r="R246" s="612"/>
    </row>
    <row r="247" spans="18:18" ht="17.100000000000001" customHeight="1" x14ac:dyDescent="0.25">
      <c r="R247" s="612"/>
    </row>
    <row r="248" spans="18:18" ht="17.100000000000001" customHeight="1" x14ac:dyDescent="0.25">
      <c r="R248" s="612"/>
    </row>
    <row r="249" spans="18:18" ht="17.100000000000001" customHeight="1" x14ac:dyDescent="0.25">
      <c r="R249" s="612"/>
    </row>
    <row r="250" spans="18:18" ht="17.100000000000001" customHeight="1" x14ac:dyDescent="0.25">
      <c r="R250" s="612"/>
    </row>
    <row r="251" spans="18:18" ht="17.100000000000001" customHeight="1" x14ac:dyDescent="0.25">
      <c r="R251" s="612"/>
    </row>
    <row r="252" spans="18:18" ht="17.100000000000001" customHeight="1" x14ac:dyDescent="0.25">
      <c r="R252" s="612"/>
    </row>
    <row r="253" spans="18:18" ht="17.100000000000001" customHeight="1" x14ac:dyDescent="0.25">
      <c r="R253" s="612"/>
    </row>
    <row r="254" spans="18:18" ht="17.100000000000001" customHeight="1" x14ac:dyDescent="0.25">
      <c r="R254" s="612"/>
    </row>
    <row r="255" spans="18:18" ht="17.100000000000001" customHeight="1" x14ac:dyDescent="0.25">
      <c r="R255" s="612"/>
    </row>
    <row r="256" spans="18:18" ht="17.100000000000001" customHeight="1" x14ac:dyDescent="0.25">
      <c r="R256" s="612"/>
    </row>
    <row r="257" spans="18:18" ht="17.100000000000001" customHeight="1" x14ac:dyDescent="0.25">
      <c r="R257" s="612"/>
    </row>
    <row r="258" spans="18:18" ht="17.100000000000001" customHeight="1" x14ac:dyDescent="0.25">
      <c r="R258" s="612"/>
    </row>
    <row r="259" spans="18:18" ht="17.100000000000001" customHeight="1" x14ac:dyDescent="0.25">
      <c r="R259" s="612"/>
    </row>
    <row r="260" spans="18:18" ht="17.100000000000001" customHeight="1" x14ac:dyDescent="0.25">
      <c r="R260" s="612"/>
    </row>
    <row r="261" spans="18:18" ht="17.100000000000001" customHeight="1" x14ac:dyDescent="0.25">
      <c r="R261" s="612"/>
    </row>
    <row r="262" spans="18:18" ht="17.100000000000001" customHeight="1" x14ac:dyDescent="0.25">
      <c r="R262" s="612"/>
    </row>
    <row r="263" spans="18:18" ht="17.100000000000001" customHeight="1" x14ac:dyDescent="0.25">
      <c r="R263" s="612"/>
    </row>
    <row r="264" spans="18:18" ht="17.100000000000001" customHeight="1" x14ac:dyDescent="0.25">
      <c r="R264" s="612"/>
    </row>
    <row r="265" spans="18:18" ht="17.100000000000001" customHeight="1" x14ac:dyDescent="0.25">
      <c r="R265" s="612"/>
    </row>
    <row r="266" spans="18:18" ht="17.100000000000001" customHeight="1" x14ac:dyDescent="0.25">
      <c r="R266" s="612"/>
    </row>
    <row r="267" spans="18:18" ht="17.100000000000001" customHeight="1" x14ac:dyDescent="0.25">
      <c r="R267" s="612"/>
    </row>
    <row r="268" spans="18:18" ht="17.100000000000001" customHeight="1" x14ac:dyDescent="0.25">
      <c r="R268" s="612"/>
    </row>
    <row r="269" spans="18:18" ht="17.100000000000001" customHeight="1" x14ac:dyDescent="0.25">
      <c r="R269" s="612"/>
    </row>
    <row r="270" spans="18:18" ht="17.100000000000001" customHeight="1" x14ac:dyDescent="0.25">
      <c r="R270" s="612"/>
    </row>
    <row r="271" spans="18:18" ht="17.100000000000001" customHeight="1" x14ac:dyDescent="0.25">
      <c r="R271" s="612"/>
    </row>
    <row r="272" spans="18:18" ht="17.100000000000001" customHeight="1" x14ac:dyDescent="0.25">
      <c r="R272" s="612"/>
    </row>
    <row r="273" spans="10:18" ht="17.100000000000001" customHeight="1" x14ac:dyDescent="0.25">
      <c r="J273" s="74"/>
      <c r="R273" s="612"/>
    </row>
    <row r="274" spans="10:18" ht="17.100000000000001" customHeight="1" x14ac:dyDescent="0.25">
      <c r="R274" s="612"/>
    </row>
    <row r="275" spans="10:18" ht="17.100000000000001" customHeight="1" x14ac:dyDescent="0.25">
      <c r="R275" s="612"/>
    </row>
    <row r="276" spans="10:18" ht="17.100000000000001" customHeight="1" x14ac:dyDescent="0.25">
      <c r="R276" s="612"/>
    </row>
    <row r="277" spans="10:18" ht="17.100000000000001" customHeight="1" x14ac:dyDescent="0.25">
      <c r="R277" s="612"/>
    </row>
    <row r="278" spans="10:18" ht="17.100000000000001" customHeight="1" x14ac:dyDescent="0.25">
      <c r="R278" s="612"/>
    </row>
    <row r="279" spans="10:18" ht="17.100000000000001" customHeight="1" x14ac:dyDescent="0.25">
      <c r="R279" s="612"/>
    </row>
    <row r="280" spans="10:18" ht="17.100000000000001" customHeight="1" x14ac:dyDescent="0.25">
      <c r="R280" s="612"/>
    </row>
    <row r="281" spans="10:18" ht="17.100000000000001" customHeight="1" x14ac:dyDescent="0.25">
      <c r="R281" s="612"/>
    </row>
    <row r="282" spans="10:18" ht="17.100000000000001" customHeight="1" x14ac:dyDescent="0.25">
      <c r="R282" s="612"/>
    </row>
    <row r="283" spans="10:18" ht="17.100000000000001" customHeight="1" x14ac:dyDescent="0.25">
      <c r="R283" s="612"/>
    </row>
    <row r="284" spans="10:18" ht="17.100000000000001" customHeight="1" x14ac:dyDescent="0.25">
      <c r="R284" s="612"/>
    </row>
    <row r="285" spans="10:18" ht="17.100000000000001" customHeight="1" x14ac:dyDescent="0.25">
      <c r="R285" s="612"/>
    </row>
    <row r="286" spans="10:18" ht="17.100000000000001" customHeight="1" x14ac:dyDescent="0.25">
      <c r="R286" s="612"/>
    </row>
    <row r="287" spans="10:18" ht="17.100000000000001" customHeight="1" x14ac:dyDescent="0.25">
      <c r="R287" s="612"/>
    </row>
    <row r="288" spans="10:18" ht="17.100000000000001" customHeight="1" x14ac:dyDescent="0.25">
      <c r="R288" s="612"/>
    </row>
    <row r="289" spans="18:18" ht="17.100000000000001" customHeight="1" x14ac:dyDescent="0.25">
      <c r="R289" s="612"/>
    </row>
    <row r="290" spans="18:18" ht="17.100000000000001" customHeight="1" x14ac:dyDescent="0.25">
      <c r="R290" s="612"/>
    </row>
    <row r="291" spans="18:18" ht="17.100000000000001" customHeight="1" x14ac:dyDescent="0.25">
      <c r="R291" s="612"/>
    </row>
    <row r="292" spans="18:18" ht="17.100000000000001" customHeight="1" x14ac:dyDescent="0.25">
      <c r="R292" s="612"/>
    </row>
    <row r="293" spans="18:18" ht="17.100000000000001" customHeight="1" x14ac:dyDescent="0.25">
      <c r="R293" s="612"/>
    </row>
    <row r="294" spans="18:18" ht="17.100000000000001" customHeight="1" x14ac:dyDescent="0.25">
      <c r="R294" s="612"/>
    </row>
    <row r="295" spans="18:18" ht="17.100000000000001" customHeight="1" x14ac:dyDescent="0.25">
      <c r="R295" s="612"/>
    </row>
    <row r="296" spans="18:18" ht="17.100000000000001" customHeight="1" x14ac:dyDescent="0.25">
      <c r="R296" s="612"/>
    </row>
    <row r="297" spans="18:18" ht="17.100000000000001" customHeight="1" x14ac:dyDescent="0.25">
      <c r="R297" s="612"/>
    </row>
    <row r="298" spans="18:18" ht="17.100000000000001" customHeight="1" x14ac:dyDescent="0.25">
      <c r="R298" s="612"/>
    </row>
    <row r="299" spans="18:18" ht="17.100000000000001" customHeight="1" x14ac:dyDescent="0.25">
      <c r="R299" s="612"/>
    </row>
    <row r="300" spans="18:18" ht="17.100000000000001" customHeight="1" x14ac:dyDescent="0.25">
      <c r="R300" s="612"/>
    </row>
    <row r="301" spans="18:18" ht="17.100000000000001" customHeight="1" x14ac:dyDescent="0.25">
      <c r="R301" s="612"/>
    </row>
    <row r="302" spans="18:18" ht="17.100000000000001" customHeight="1" x14ac:dyDescent="0.25">
      <c r="R302" s="612"/>
    </row>
    <row r="303" spans="18:18" ht="17.100000000000001" customHeight="1" x14ac:dyDescent="0.25">
      <c r="R303" s="612"/>
    </row>
    <row r="304" spans="18:18" ht="17.100000000000001" customHeight="1" x14ac:dyDescent="0.25">
      <c r="R304" s="612"/>
    </row>
    <row r="305" spans="18:18" ht="17.100000000000001" customHeight="1" x14ac:dyDescent="0.25">
      <c r="R305" s="612"/>
    </row>
    <row r="306" spans="18:18" ht="17.100000000000001" customHeight="1" x14ac:dyDescent="0.25">
      <c r="R306" s="612"/>
    </row>
    <row r="307" spans="18:18" ht="17.100000000000001" customHeight="1" x14ac:dyDescent="0.25">
      <c r="R307" s="612"/>
    </row>
    <row r="308" spans="18:18" ht="17.100000000000001" customHeight="1" x14ac:dyDescent="0.25">
      <c r="R308" s="612"/>
    </row>
    <row r="309" spans="18:18" ht="17.100000000000001" customHeight="1" x14ac:dyDescent="0.25">
      <c r="R309" s="612"/>
    </row>
    <row r="310" spans="18:18" ht="17.100000000000001" customHeight="1" x14ac:dyDescent="0.25">
      <c r="R310" s="612"/>
    </row>
    <row r="311" spans="18:18" ht="17.100000000000001" customHeight="1" x14ac:dyDescent="0.25">
      <c r="R311" s="612"/>
    </row>
    <row r="312" spans="18:18" ht="17.100000000000001" customHeight="1" x14ac:dyDescent="0.25">
      <c r="R312" s="612"/>
    </row>
    <row r="313" spans="18:18" ht="17.100000000000001" customHeight="1" x14ac:dyDescent="0.25">
      <c r="R313" s="612"/>
    </row>
    <row r="314" spans="18:18" ht="17.100000000000001" customHeight="1" x14ac:dyDescent="0.25">
      <c r="R314" s="612"/>
    </row>
    <row r="315" spans="18:18" ht="17.100000000000001" customHeight="1" x14ac:dyDescent="0.25">
      <c r="R315" s="612"/>
    </row>
    <row r="316" spans="18:18" ht="17.100000000000001" customHeight="1" x14ac:dyDescent="0.25">
      <c r="R316" s="612"/>
    </row>
    <row r="317" spans="18:18" ht="17.100000000000001" customHeight="1" x14ac:dyDescent="0.25">
      <c r="R317" s="612"/>
    </row>
    <row r="318" spans="18:18" ht="17.100000000000001" customHeight="1" x14ac:dyDescent="0.25">
      <c r="R318" s="612"/>
    </row>
    <row r="319" spans="18:18" ht="17.100000000000001" customHeight="1" x14ac:dyDescent="0.25">
      <c r="R319" s="612"/>
    </row>
    <row r="320" spans="18:18" ht="17.100000000000001" customHeight="1" x14ac:dyDescent="0.25">
      <c r="R320" s="612"/>
    </row>
    <row r="370" spans="10:10" ht="17.100000000000001" customHeight="1" x14ac:dyDescent="0.25">
      <c r="J370" s="645"/>
    </row>
    <row r="372" spans="10:10" ht="17.100000000000001" customHeight="1" x14ac:dyDescent="0.25">
      <c r="J372" s="643"/>
    </row>
  </sheetData>
  <sheetProtection password="CC44" sheet="1" objects="1" scenarios="1" formatCells="0"/>
  <phoneticPr fontId="7" type="noConversion"/>
  <pageMargins left="0.75" right="0.75" top="1" bottom="1" header="0.5" footer="0.5"/>
  <pageSetup scale="64" fitToHeight="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anchor moveWithCells="1" sizeWithCells="1">
                  <from>
                    <xdr:col>12</xdr:col>
                    <xdr:colOff>590550</xdr:colOff>
                    <xdr:row>0</xdr:row>
                    <xdr:rowOff>0</xdr:rowOff>
                  </from>
                  <to>
                    <xdr:col>14</xdr:col>
                    <xdr:colOff>333375</xdr:colOff>
                    <xdr:row>0</xdr:row>
                    <xdr:rowOff>0</xdr:rowOff>
                  </to>
                </anchor>
              </controlPr>
            </control>
          </mc:Choice>
        </mc:AlternateContent>
        <mc:AlternateContent xmlns:mc="http://schemas.openxmlformats.org/markup-compatibility/2006">
          <mc:Choice Requires="x14">
            <control shapeId="30722" r:id="rId5" name="Button 2">
              <controlPr defaultSize="0" print="0" autoFill="0" autoPict="0">
                <anchor moveWithCells="1" sizeWithCells="1">
                  <from>
                    <xdr:col>11</xdr:col>
                    <xdr:colOff>0</xdr:colOff>
                    <xdr:row>0</xdr:row>
                    <xdr:rowOff>0</xdr:rowOff>
                  </from>
                  <to>
                    <xdr:col>12</xdr:col>
                    <xdr:colOff>342900</xdr:colOff>
                    <xdr:row>0</xdr:row>
                    <xdr:rowOff>0</xdr:rowOff>
                  </to>
                </anchor>
              </controlPr>
            </control>
          </mc:Choice>
        </mc:AlternateContent>
        <mc:AlternateContent xmlns:mc="http://schemas.openxmlformats.org/markup-compatibility/2006">
          <mc:Choice Requires="x14">
            <control shapeId="30723" r:id="rId6" name="Button 3">
              <controlPr defaultSize="0" print="0" autoFill="0" autoPict="0">
                <anchor moveWithCells="1" sizeWithCells="1">
                  <from>
                    <xdr:col>12</xdr:col>
                    <xdr:colOff>600075</xdr:colOff>
                    <xdr:row>0</xdr:row>
                    <xdr:rowOff>0</xdr:rowOff>
                  </from>
                  <to>
                    <xdr:col>14</xdr:col>
                    <xdr:colOff>342900</xdr:colOff>
                    <xdr:row>0</xdr:row>
                    <xdr:rowOff>0</xdr:rowOff>
                  </to>
                </anchor>
              </controlPr>
            </control>
          </mc:Choice>
        </mc:AlternateContent>
        <mc:AlternateContent xmlns:mc="http://schemas.openxmlformats.org/markup-compatibility/2006">
          <mc:Choice Requires="x14">
            <control shapeId="30724" r:id="rId7" name="Button 4">
              <controlPr defaultSize="0" print="0" autoFill="0" autoPict="0">
                <anchor moveWithCells="1" sizeWithCells="1">
                  <from>
                    <xdr:col>12</xdr:col>
                    <xdr:colOff>590550</xdr:colOff>
                    <xdr:row>0</xdr:row>
                    <xdr:rowOff>0</xdr:rowOff>
                  </from>
                  <to>
                    <xdr:col>14</xdr:col>
                    <xdr:colOff>323850</xdr:colOff>
                    <xdr:row>0</xdr:row>
                    <xdr:rowOff>0</xdr:rowOff>
                  </to>
                </anchor>
              </controlPr>
            </control>
          </mc:Choice>
        </mc:AlternateContent>
        <mc:AlternateContent xmlns:mc="http://schemas.openxmlformats.org/markup-compatibility/2006">
          <mc:Choice Requires="x14">
            <control shapeId="30725" r:id="rId8" name="Button 5">
              <controlPr defaultSize="0" print="0" autoFill="0" autoPict="0">
                <anchor moveWithCells="1" sizeWithCells="1">
                  <from>
                    <xdr:col>12</xdr:col>
                    <xdr:colOff>9525</xdr:colOff>
                    <xdr:row>0</xdr:row>
                    <xdr:rowOff>0</xdr:rowOff>
                  </from>
                  <to>
                    <xdr:col>12</xdr:col>
                    <xdr:colOff>600075</xdr:colOff>
                    <xdr:row>0</xdr:row>
                    <xdr:rowOff>0</xdr:rowOff>
                  </to>
                </anchor>
              </controlPr>
            </control>
          </mc:Choice>
        </mc:AlternateContent>
        <mc:AlternateContent xmlns:mc="http://schemas.openxmlformats.org/markup-compatibility/2006">
          <mc:Choice Requires="x14">
            <control shapeId="30726" r:id="rId9" name="Button 6">
              <controlPr defaultSize="0" print="0" autoFill="0" autoPict="0">
                <anchor moveWithCells="1" sizeWithCells="1">
                  <from>
                    <xdr:col>11</xdr:col>
                    <xdr:colOff>9525</xdr:colOff>
                    <xdr:row>0</xdr:row>
                    <xdr:rowOff>0</xdr:rowOff>
                  </from>
                  <to>
                    <xdr:col>12</xdr:col>
                    <xdr:colOff>342900</xdr:colOff>
                    <xdr:row>0</xdr:row>
                    <xdr:rowOff>0</xdr:rowOff>
                  </to>
                </anchor>
              </controlPr>
            </control>
          </mc:Choice>
        </mc:AlternateContent>
        <mc:AlternateContent xmlns:mc="http://schemas.openxmlformats.org/markup-compatibility/2006">
          <mc:Choice Requires="x14">
            <control shapeId="30736" r:id="rId10" name="Drop Down 16">
              <controlPr defaultSize="0" autoLine="0" autoPict="0">
                <anchor moveWithCells="1">
                  <from>
                    <xdr:col>6</xdr:col>
                    <xdr:colOff>581025</xdr:colOff>
                    <xdr:row>0</xdr:row>
                    <xdr:rowOff>0</xdr:rowOff>
                  </from>
                  <to>
                    <xdr:col>9</xdr:col>
                    <xdr:colOff>523875</xdr:colOff>
                    <xdr:row>0</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51"/>
    <pageSetUpPr fitToPage="1"/>
  </sheetPr>
  <dimension ref="A1:CM174"/>
  <sheetViews>
    <sheetView showGridLines="0" topLeftCell="A149" workbookViewId="0">
      <selection activeCell="AV7" sqref="AV7"/>
    </sheetView>
  </sheetViews>
  <sheetFormatPr defaultRowHeight="17.100000000000001" customHeight="1" x14ac:dyDescent="0.2"/>
  <cols>
    <col min="1" max="1" width="1.85546875" style="58" customWidth="1"/>
    <col min="2" max="14" width="9.140625" style="61"/>
    <col min="15" max="79" width="9.140625" style="813"/>
    <col min="80" max="91" width="9.140625" style="70"/>
    <col min="92" max="16384" width="9.140625" style="61"/>
  </cols>
  <sheetData>
    <row r="1" spans="2:91" s="58" customFormat="1" ht="17.100000000000001" customHeight="1" x14ac:dyDescent="0.2">
      <c r="B1" s="59" t="s">
        <v>235</v>
      </c>
      <c r="C1" s="60" t="str">
        <f>CONCATENATE(input!K3,": ",input!K2)</f>
        <v>graze.bio: steady state</v>
      </c>
      <c r="H1" s="620" t="str">
        <f>milk!L1</f>
        <v>v.dairyvip 2.1</v>
      </c>
      <c r="O1" s="834"/>
      <c r="P1" s="834"/>
      <c r="Q1" s="834"/>
      <c r="R1" s="834"/>
      <c r="S1" s="834"/>
      <c r="T1" s="834"/>
      <c r="U1" s="834"/>
      <c r="V1" s="834"/>
      <c r="W1" s="834"/>
      <c r="X1" s="834"/>
      <c r="Y1" s="834"/>
      <c r="Z1" s="834"/>
      <c r="AA1" s="834"/>
      <c r="AB1" s="834"/>
      <c r="AC1" s="834"/>
      <c r="AD1" s="834"/>
      <c r="AE1" s="834"/>
      <c r="AF1" s="834"/>
      <c r="AG1" s="834"/>
      <c r="AH1" s="834"/>
      <c r="AI1" s="834"/>
      <c r="AJ1" s="834"/>
      <c r="AK1" s="834"/>
      <c r="AL1" s="834"/>
      <c r="AM1" s="834"/>
      <c r="AN1" s="834"/>
      <c r="AO1" s="834"/>
      <c r="AP1" s="834"/>
      <c r="AQ1" s="834"/>
      <c r="AR1" s="834"/>
      <c r="AS1" s="834"/>
      <c r="AT1" s="834"/>
      <c r="AU1" s="834"/>
      <c r="AV1" s="834"/>
      <c r="AW1" s="834"/>
      <c r="AX1" s="834"/>
      <c r="AY1" s="834"/>
      <c r="AZ1" s="834"/>
      <c r="BA1" s="834"/>
      <c r="BB1" s="834"/>
      <c r="BC1" s="834"/>
      <c r="BD1" s="834"/>
      <c r="BE1" s="834"/>
      <c r="BF1" s="834"/>
      <c r="BG1" s="834"/>
      <c r="BH1" s="834"/>
      <c r="BI1" s="834"/>
      <c r="BJ1" s="834"/>
      <c r="BK1" s="834"/>
      <c r="BL1" s="834"/>
      <c r="BM1" s="834"/>
      <c r="BN1" s="834"/>
      <c r="BO1" s="834"/>
      <c r="BP1" s="834"/>
      <c r="BQ1" s="834"/>
      <c r="BR1" s="834"/>
      <c r="BS1" s="834"/>
      <c r="BT1" s="834"/>
      <c r="BU1" s="834"/>
      <c r="BV1" s="834"/>
      <c r="BW1" s="834"/>
      <c r="BX1" s="834"/>
      <c r="BY1" s="834"/>
      <c r="BZ1" s="834"/>
      <c r="CA1" s="834"/>
      <c r="CB1" s="642"/>
      <c r="CC1" s="642"/>
      <c r="CD1" s="642"/>
      <c r="CE1" s="642"/>
      <c r="CF1" s="642"/>
      <c r="CG1" s="642"/>
      <c r="CH1" s="642"/>
      <c r="CI1" s="642"/>
      <c r="CJ1" s="642"/>
      <c r="CK1" s="642"/>
      <c r="CL1" s="642"/>
      <c r="CM1" s="642"/>
    </row>
    <row r="2" spans="2:91" s="58" customFormat="1" ht="17.100000000000001" customHeight="1" x14ac:dyDescent="0.2">
      <c r="B2" s="59" t="s">
        <v>236</v>
      </c>
      <c r="C2" s="60" t="str">
        <f>CONCATENATE(input!X3,": ",input!X2)</f>
        <v>graze.bio: steady state</v>
      </c>
      <c r="O2" s="834"/>
      <c r="P2" s="834"/>
      <c r="Q2" s="834"/>
      <c r="R2" s="834"/>
      <c r="S2" s="834"/>
      <c r="T2" s="834"/>
      <c r="U2" s="834"/>
      <c r="V2" s="834"/>
      <c r="W2" s="834"/>
      <c r="X2" s="834"/>
      <c r="Y2" s="834"/>
      <c r="Z2" s="834"/>
      <c r="AA2" s="834"/>
      <c r="AB2" s="834"/>
      <c r="AC2" s="834"/>
      <c r="AD2" s="834"/>
      <c r="AE2" s="834"/>
      <c r="AF2" s="834"/>
      <c r="AG2" s="834"/>
      <c r="AH2" s="834"/>
      <c r="AI2" s="834"/>
      <c r="AJ2" s="834"/>
      <c r="AK2" s="834"/>
      <c r="AL2" s="834"/>
      <c r="AM2" s="834"/>
      <c r="AN2" s="834"/>
      <c r="AO2" s="834"/>
      <c r="AP2" s="834"/>
      <c r="AQ2" s="834"/>
      <c r="AR2" s="834"/>
      <c r="AS2" s="834"/>
      <c r="AT2" s="834"/>
      <c r="AU2" s="834"/>
      <c r="AV2" s="834"/>
      <c r="AW2" s="834"/>
      <c r="AX2" s="834"/>
      <c r="AY2" s="834"/>
      <c r="AZ2" s="834"/>
      <c r="BA2" s="834"/>
      <c r="BB2" s="834"/>
      <c r="BC2" s="834"/>
      <c r="BD2" s="834"/>
      <c r="BE2" s="834"/>
      <c r="BF2" s="834"/>
      <c r="BG2" s="834"/>
      <c r="BH2" s="834"/>
      <c r="BI2" s="834"/>
      <c r="BJ2" s="834"/>
      <c r="BK2" s="834"/>
      <c r="BL2" s="834"/>
      <c r="BM2" s="834"/>
      <c r="BN2" s="834"/>
      <c r="BO2" s="834"/>
      <c r="BP2" s="834"/>
      <c r="BQ2" s="834"/>
      <c r="BR2" s="834"/>
      <c r="BS2" s="834"/>
      <c r="BT2" s="834"/>
      <c r="BU2" s="834"/>
      <c r="BV2" s="834"/>
      <c r="BW2" s="834"/>
      <c r="BX2" s="834"/>
      <c r="BY2" s="834"/>
      <c r="BZ2" s="834"/>
      <c r="CA2" s="834"/>
      <c r="CB2" s="642"/>
      <c r="CC2" s="642"/>
      <c r="CD2" s="642"/>
      <c r="CE2" s="642"/>
      <c r="CF2" s="642"/>
      <c r="CG2" s="642"/>
      <c r="CH2" s="642"/>
      <c r="CI2" s="642"/>
      <c r="CJ2" s="642"/>
      <c r="CK2" s="642"/>
      <c r="CL2" s="642"/>
      <c r="CM2" s="642"/>
    </row>
    <row r="5" spans="2:91" ht="17.100000000000001" customHeight="1" x14ac:dyDescent="0.2">
      <c r="Q5" s="1138"/>
      <c r="R5" s="1258" t="s">
        <v>209</v>
      </c>
      <c r="S5" s="1258" t="s">
        <v>210</v>
      </c>
      <c r="T5" s="1138"/>
      <c r="U5" s="1138"/>
    </row>
    <row r="6" spans="2:91" ht="17.100000000000001" customHeight="1" x14ac:dyDescent="0.25">
      <c r="Q6" s="1138"/>
      <c r="R6" s="1138"/>
      <c r="S6" s="1246"/>
      <c r="T6" s="1138"/>
      <c r="U6" s="1138"/>
      <c r="V6" s="835"/>
      <c r="X6" s="835"/>
      <c r="Z6" s="835"/>
      <c r="AB6" s="835"/>
      <c r="AD6" s="836"/>
    </row>
    <row r="7" spans="2:91" ht="17.100000000000001" customHeight="1" x14ac:dyDescent="0.25">
      <c r="Q7" s="1138"/>
      <c r="R7" s="1138"/>
      <c r="S7" s="1246"/>
      <c r="T7" s="1138"/>
      <c r="U7" s="1138"/>
      <c r="V7" s="835"/>
      <c r="W7" s="835"/>
      <c r="X7" s="835"/>
      <c r="Y7" s="835"/>
      <c r="Z7" s="835"/>
      <c r="AA7" s="835"/>
      <c r="AB7" s="835"/>
      <c r="AC7" s="835"/>
      <c r="AD7" s="836"/>
    </row>
    <row r="8" spans="2:91" ht="17.100000000000001" customHeight="1" x14ac:dyDescent="0.2">
      <c r="Q8" s="1138"/>
      <c r="R8" s="1271">
        <f>resa!AG5/100</f>
        <v>0.69740432999999991</v>
      </c>
      <c r="S8" s="1249">
        <v>30.4</v>
      </c>
      <c r="T8" s="1249">
        <v>1</v>
      </c>
      <c r="U8" s="1272"/>
      <c r="V8" s="837"/>
      <c r="W8" s="837"/>
      <c r="X8" s="837"/>
      <c r="Y8" s="837"/>
      <c r="Z8" s="837"/>
      <c r="AA8" s="837"/>
      <c r="AB8" s="837"/>
      <c r="AC8" s="837"/>
      <c r="AD8" s="836"/>
    </row>
    <row r="9" spans="2:91" ht="17.100000000000001" customHeight="1" x14ac:dyDescent="0.2">
      <c r="Q9" s="1138"/>
      <c r="R9" s="1271">
        <f>resa!AG6/100</f>
        <v>0.76219787999999999</v>
      </c>
      <c r="S9" s="1249">
        <f>S8+30.4</f>
        <v>60.8</v>
      </c>
      <c r="T9" s="1249">
        <v>2</v>
      </c>
      <c r="U9" s="1272"/>
      <c r="V9" s="837"/>
      <c r="W9" s="837"/>
      <c r="X9" s="837"/>
      <c r="Y9" s="837"/>
      <c r="Z9" s="837"/>
      <c r="AA9" s="837"/>
      <c r="AB9" s="837"/>
      <c r="AC9" s="837"/>
      <c r="AD9" s="836"/>
      <c r="AE9" s="837"/>
    </row>
    <row r="10" spans="2:91" ht="17.100000000000001" customHeight="1" x14ac:dyDescent="0.2">
      <c r="Q10" s="1138"/>
      <c r="R10" s="1271">
        <f>resa!AG7/100</f>
        <v>0.80183564000000007</v>
      </c>
      <c r="S10" s="1249">
        <f>S9+30.4</f>
        <v>91.199999999999989</v>
      </c>
      <c r="T10" s="1249">
        <v>3</v>
      </c>
      <c r="U10" s="1272"/>
      <c r="V10" s="837"/>
      <c r="W10" s="837"/>
      <c r="X10" s="837"/>
      <c r="Y10" s="837"/>
      <c r="Z10" s="837"/>
      <c r="AA10" s="837"/>
      <c r="AB10" s="837"/>
      <c r="AC10" s="837"/>
    </row>
    <row r="11" spans="2:91" ht="17.100000000000001" customHeight="1" x14ac:dyDescent="0.2">
      <c r="Q11" s="1138"/>
      <c r="R11" s="1271">
        <f>resa!AG8/100</f>
        <v>0.84147119999999997</v>
      </c>
      <c r="S11" s="1249">
        <f>S10+30.4</f>
        <v>121.6</v>
      </c>
      <c r="T11" s="1249">
        <v>4</v>
      </c>
      <c r="U11" s="1272"/>
      <c r="V11" s="837"/>
      <c r="W11" s="837"/>
      <c r="X11" s="837"/>
      <c r="Y11" s="837"/>
      <c r="Z11" s="837"/>
      <c r="AA11" s="837"/>
      <c r="AB11" s="837"/>
      <c r="AC11" s="837"/>
    </row>
    <row r="12" spans="2:91" ht="17.100000000000001" customHeight="1" x14ac:dyDescent="0.2">
      <c r="Q12" s="1138"/>
      <c r="R12" s="1271">
        <f>resa!AG9/100</f>
        <v>0.88110496999999999</v>
      </c>
      <c r="S12" s="1249">
        <f>S11+30.4</f>
        <v>152</v>
      </c>
      <c r="T12" s="1249">
        <v>5</v>
      </c>
      <c r="U12" s="1272"/>
      <c r="V12" s="837"/>
      <c r="W12" s="837"/>
      <c r="X12" s="837"/>
      <c r="Y12" s="837"/>
      <c r="Z12" s="837"/>
      <c r="AA12" s="837"/>
      <c r="AB12" s="837"/>
      <c r="AC12" s="837"/>
    </row>
    <row r="13" spans="2:91" ht="17.100000000000001" customHeight="1" x14ac:dyDescent="0.2">
      <c r="Q13" s="1138"/>
      <c r="R13" s="1271">
        <f>resa!AG10/100</f>
        <v>0.92073740000000004</v>
      </c>
      <c r="S13" s="1249">
        <f>S12+30.4</f>
        <v>182.4</v>
      </c>
      <c r="T13" s="1249">
        <v>6</v>
      </c>
      <c r="U13" s="1272"/>
      <c r="V13" s="837"/>
      <c r="W13" s="837"/>
      <c r="X13" s="837"/>
      <c r="Y13" s="837"/>
      <c r="Z13" s="837"/>
      <c r="AA13" s="837"/>
      <c r="AB13" s="837"/>
      <c r="AC13" s="837"/>
    </row>
    <row r="14" spans="2:91" ht="17.100000000000001" customHeight="1" x14ac:dyDescent="0.2">
      <c r="Q14" s="1138"/>
      <c r="R14" s="1271">
        <f>resa!AG11/100</f>
        <v>0.96036893000000001</v>
      </c>
      <c r="S14" s="1249">
        <f t="shared" ref="S14:S30" si="0">S13+30.4</f>
        <v>212.8</v>
      </c>
      <c r="T14" s="1249">
        <v>7</v>
      </c>
      <c r="U14" s="1272"/>
      <c r="V14" s="837"/>
      <c r="W14" s="837"/>
      <c r="X14" s="837"/>
      <c r="Y14" s="837"/>
      <c r="Z14" s="837"/>
      <c r="AA14" s="837"/>
      <c r="AB14" s="837"/>
      <c r="AC14" s="837"/>
    </row>
    <row r="15" spans="2:91" ht="17.100000000000001" customHeight="1" x14ac:dyDescent="0.2">
      <c r="Q15" s="1138"/>
      <c r="R15" s="1271">
        <f>resa!AG12/100</f>
        <v>1</v>
      </c>
      <c r="S15" s="1249">
        <f t="shared" si="0"/>
        <v>243.20000000000002</v>
      </c>
      <c r="T15" s="1249">
        <v>8</v>
      </c>
      <c r="U15" s="1272"/>
      <c r="V15" s="837"/>
      <c r="W15" s="837"/>
      <c r="X15" s="837"/>
      <c r="Y15" s="837"/>
      <c r="Z15" s="837"/>
      <c r="AA15" s="837"/>
      <c r="AB15" s="837"/>
      <c r="AC15" s="837"/>
    </row>
    <row r="16" spans="2:91" ht="17.100000000000001" customHeight="1" x14ac:dyDescent="0.2">
      <c r="Q16" s="1138"/>
      <c r="R16" s="1271">
        <f>resa!AG13/100</f>
        <v>1.03963107</v>
      </c>
      <c r="S16" s="1249">
        <f t="shared" si="0"/>
        <v>273.60000000000002</v>
      </c>
      <c r="T16" s="1249">
        <v>9</v>
      </c>
      <c r="U16" s="1272"/>
      <c r="V16" s="837"/>
      <c r="W16" s="837"/>
      <c r="X16" s="837"/>
      <c r="Y16" s="837"/>
      <c r="Z16" s="837"/>
      <c r="AA16" s="837"/>
      <c r="AB16" s="837"/>
      <c r="AC16" s="837"/>
    </row>
    <row r="17" spans="17:29" ht="17.100000000000001" customHeight="1" x14ac:dyDescent="0.2">
      <c r="Q17" s="1138"/>
      <c r="R17" s="1271">
        <f>resa!AG14/100</f>
        <v>1.0792626000000001</v>
      </c>
      <c r="S17" s="1249">
        <f t="shared" si="0"/>
        <v>304</v>
      </c>
      <c r="T17" s="1249">
        <v>10</v>
      </c>
      <c r="U17" s="1272"/>
      <c r="V17" s="837"/>
      <c r="W17" s="837"/>
      <c r="X17" s="837"/>
      <c r="Y17" s="837"/>
      <c r="Z17" s="837"/>
      <c r="AA17" s="837"/>
      <c r="AB17" s="837"/>
      <c r="AC17" s="837"/>
    </row>
    <row r="18" spans="17:29" ht="17.100000000000001" customHeight="1" x14ac:dyDescent="0.2">
      <c r="Q18" s="1138"/>
      <c r="R18" s="1271">
        <f>resa!AG15/100</f>
        <v>1.11889503</v>
      </c>
      <c r="S18" s="1249">
        <f t="shared" si="0"/>
        <v>334.4</v>
      </c>
      <c r="T18" s="1249">
        <v>11</v>
      </c>
      <c r="U18" s="1272"/>
      <c r="V18" s="837"/>
      <c r="W18" s="837"/>
      <c r="X18" s="837"/>
      <c r="Y18" s="837"/>
      <c r="Z18" s="837"/>
      <c r="AA18" s="837"/>
      <c r="AB18" s="837"/>
      <c r="AC18" s="837"/>
    </row>
    <row r="19" spans="17:29" ht="17.100000000000001" customHeight="1" x14ac:dyDescent="0.2">
      <c r="Q19" s="1138"/>
      <c r="R19" s="1271">
        <f>resa!AG16/100</f>
        <v>1.1585288</v>
      </c>
      <c r="S19" s="1249">
        <f t="shared" si="0"/>
        <v>364.79999999999995</v>
      </c>
      <c r="T19" s="1249">
        <v>12</v>
      </c>
      <c r="U19" s="1272"/>
      <c r="V19" s="837"/>
      <c r="W19" s="837"/>
      <c r="X19" s="837"/>
      <c r="Y19" s="837"/>
      <c r="Z19" s="837"/>
      <c r="AA19" s="837"/>
      <c r="AB19" s="837"/>
      <c r="AC19" s="837"/>
    </row>
    <row r="20" spans="17:29" ht="17.100000000000001" customHeight="1" x14ac:dyDescent="0.2">
      <c r="Q20" s="1138"/>
      <c r="R20" s="1271">
        <f>resa!AG17/100</f>
        <v>1.19816436</v>
      </c>
      <c r="S20" s="1249">
        <f t="shared" si="0"/>
        <v>395.19999999999993</v>
      </c>
      <c r="T20" s="1249">
        <v>13</v>
      </c>
      <c r="U20" s="1272"/>
      <c r="V20" s="837"/>
      <c r="W20" s="837"/>
      <c r="X20" s="837"/>
      <c r="Y20" s="837"/>
      <c r="Z20" s="837"/>
      <c r="AA20" s="837"/>
      <c r="AB20" s="837"/>
      <c r="AC20" s="837"/>
    </row>
    <row r="21" spans="17:29" ht="17.100000000000001" customHeight="1" x14ac:dyDescent="0.2">
      <c r="Q21" s="1138"/>
      <c r="R21" s="1271">
        <f>resa!AG18/100</f>
        <v>1.23780212</v>
      </c>
      <c r="S21" s="1249">
        <f t="shared" si="0"/>
        <v>425.59999999999991</v>
      </c>
      <c r="T21" s="1249">
        <v>14</v>
      </c>
      <c r="U21" s="1272"/>
      <c r="V21" s="837"/>
      <c r="W21" s="837"/>
      <c r="X21" s="837"/>
      <c r="Y21" s="837"/>
      <c r="Z21" s="837"/>
      <c r="AA21" s="837"/>
      <c r="AB21" s="837"/>
      <c r="AC21" s="837"/>
    </row>
    <row r="22" spans="17:29" ht="17.100000000000001" customHeight="1" x14ac:dyDescent="0.2">
      <c r="Q22" s="1138"/>
      <c r="R22" s="1271">
        <f>resa!AG19/100</f>
        <v>1.3025956700000001</v>
      </c>
      <c r="S22" s="1249">
        <f t="shared" si="0"/>
        <v>455.99999999999989</v>
      </c>
      <c r="T22" s="1249">
        <v>15</v>
      </c>
      <c r="U22" s="1272"/>
      <c r="V22" s="837"/>
      <c r="W22" s="837"/>
      <c r="X22" s="837"/>
      <c r="Y22" s="837"/>
      <c r="Z22" s="837"/>
      <c r="AA22" s="837"/>
      <c r="AB22" s="837"/>
      <c r="AC22" s="837"/>
    </row>
    <row r="23" spans="17:29" ht="17.100000000000001" customHeight="1" x14ac:dyDescent="0.2">
      <c r="Q23" s="1138"/>
      <c r="R23" s="1138"/>
      <c r="S23" s="1249">
        <f t="shared" si="0"/>
        <v>486.39999999999986</v>
      </c>
      <c r="T23" s="1249">
        <v>16</v>
      </c>
      <c r="U23" s="1138"/>
      <c r="V23" s="837"/>
      <c r="W23" s="837"/>
      <c r="X23" s="837"/>
      <c r="Y23" s="837"/>
      <c r="Z23" s="837"/>
      <c r="AA23" s="837"/>
      <c r="AB23" s="837"/>
      <c r="AC23" s="837"/>
    </row>
    <row r="24" spans="17:29" ht="17.100000000000001" customHeight="1" x14ac:dyDescent="0.2">
      <c r="Q24" s="1138"/>
      <c r="R24" s="1138"/>
      <c r="S24" s="1249">
        <f t="shared" si="0"/>
        <v>516.79999999999984</v>
      </c>
      <c r="T24" s="1249">
        <v>17</v>
      </c>
      <c r="U24" s="1138"/>
      <c r="V24" s="837"/>
      <c r="W24" s="837"/>
      <c r="X24" s="837"/>
      <c r="Y24" s="837"/>
      <c r="Z24" s="837"/>
      <c r="AA24" s="837"/>
      <c r="AB24" s="837"/>
      <c r="AC24" s="837"/>
    </row>
    <row r="25" spans="17:29" ht="17.100000000000001" customHeight="1" x14ac:dyDescent="0.2">
      <c r="Q25" s="1138"/>
      <c r="R25" s="1138"/>
      <c r="S25" s="1249">
        <f t="shared" si="0"/>
        <v>547.19999999999982</v>
      </c>
      <c r="T25" s="1249">
        <v>18</v>
      </c>
      <c r="U25" s="1138"/>
      <c r="V25" s="837"/>
      <c r="W25" s="837"/>
      <c r="X25" s="837"/>
      <c r="Y25" s="837"/>
      <c r="Z25" s="837"/>
      <c r="AA25" s="837"/>
      <c r="AB25" s="837"/>
      <c r="AC25" s="837"/>
    </row>
    <row r="26" spans="17:29" ht="17.100000000000001" customHeight="1" x14ac:dyDescent="0.2">
      <c r="Q26" s="1138"/>
      <c r="R26" s="1138"/>
      <c r="S26" s="1249">
        <f t="shared" si="0"/>
        <v>577.5999999999998</v>
      </c>
      <c r="T26" s="1249">
        <v>19</v>
      </c>
      <c r="U26" s="1138"/>
      <c r="V26" s="837"/>
      <c r="W26" s="837"/>
      <c r="X26" s="837"/>
      <c r="Y26" s="837"/>
      <c r="Z26" s="837"/>
      <c r="AA26" s="837"/>
      <c r="AB26" s="837"/>
      <c r="AC26" s="837"/>
    </row>
    <row r="27" spans="17:29" ht="17.100000000000001" customHeight="1" x14ac:dyDescent="0.2">
      <c r="Q27" s="1138"/>
      <c r="R27" s="1138"/>
      <c r="S27" s="1249">
        <f t="shared" si="0"/>
        <v>607.99999999999977</v>
      </c>
      <c r="T27" s="1249">
        <v>20</v>
      </c>
      <c r="U27" s="1138"/>
      <c r="V27" s="837"/>
      <c r="W27" s="837"/>
      <c r="X27" s="837"/>
      <c r="Y27" s="837"/>
      <c r="Z27" s="837"/>
      <c r="AA27" s="837"/>
      <c r="AB27" s="837"/>
      <c r="AC27" s="837"/>
    </row>
    <row r="28" spans="17:29" ht="17.100000000000001" customHeight="1" x14ac:dyDescent="0.2">
      <c r="Q28" s="1138"/>
      <c r="R28" s="1138"/>
      <c r="S28" s="1249">
        <f t="shared" si="0"/>
        <v>638.39999999999975</v>
      </c>
      <c r="T28" s="1249">
        <v>21</v>
      </c>
      <c r="U28" s="1138"/>
      <c r="V28" s="837"/>
      <c r="W28" s="837"/>
      <c r="X28" s="837"/>
      <c r="Y28" s="837"/>
      <c r="Z28" s="837"/>
      <c r="AA28" s="837"/>
      <c r="AB28" s="837"/>
      <c r="AC28" s="837"/>
    </row>
    <row r="29" spans="17:29" ht="17.100000000000001" customHeight="1" x14ac:dyDescent="0.2">
      <c r="Q29" s="1138"/>
      <c r="R29" s="1138"/>
      <c r="S29" s="1249">
        <f t="shared" si="0"/>
        <v>668.79999999999973</v>
      </c>
      <c r="T29" s="1249">
        <v>22</v>
      </c>
      <c r="U29" s="1138"/>
      <c r="V29" s="837"/>
      <c r="W29" s="837"/>
      <c r="X29" s="837"/>
      <c r="Y29" s="837"/>
      <c r="Z29" s="837"/>
      <c r="AA29" s="837"/>
      <c r="AB29" s="837"/>
      <c r="AC29" s="837"/>
    </row>
    <row r="30" spans="17:29" ht="17.100000000000001" customHeight="1" x14ac:dyDescent="0.2">
      <c r="Q30" s="1138"/>
      <c r="R30" s="1138"/>
      <c r="S30" s="1249">
        <f t="shared" si="0"/>
        <v>699.1999999999997</v>
      </c>
      <c r="T30" s="1249">
        <v>23</v>
      </c>
      <c r="U30" s="1138"/>
      <c r="V30" s="837"/>
      <c r="W30" s="837"/>
      <c r="X30" s="837"/>
      <c r="Y30" s="837"/>
      <c r="Z30" s="837"/>
      <c r="AA30" s="837"/>
      <c r="AB30" s="837"/>
      <c r="AC30" s="837"/>
    </row>
    <row r="31" spans="17:29" ht="17.100000000000001" customHeight="1" x14ac:dyDescent="0.2">
      <c r="Q31" s="1138"/>
      <c r="R31" s="1138"/>
      <c r="S31" s="1249">
        <f>S30+30.4</f>
        <v>729.59999999999968</v>
      </c>
      <c r="T31" s="1249">
        <v>24</v>
      </c>
      <c r="U31" s="1138"/>
      <c r="V31" s="837"/>
      <c r="W31" s="837"/>
      <c r="X31" s="837"/>
      <c r="Y31" s="837"/>
      <c r="Z31" s="837"/>
      <c r="AA31" s="837"/>
      <c r="AB31" s="837"/>
      <c r="AC31" s="837"/>
    </row>
    <row r="32" spans="17:29" ht="17.100000000000001" customHeight="1" x14ac:dyDescent="0.2">
      <c r="Q32" s="1138"/>
      <c r="R32" s="1138"/>
      <c r="S32" s="1138"/>
      <c r="T32" s="1138"/>
      <c r="U32" s="1138"/>
    </row>
    <row r="33" spans="17:21" ht="17.100000000000001" customHeight="1" x14ac:dyDescent="0.2">
      <c r="Q33" s="1138"/>
      <c r="R33" s="1138"/>
      <c r="S33" s="1138"/>
      <c r="T33" s="1138"/>
      <c r="U33" s="1138"/>
    </row>
    <row r="34" spans="17:21" ht="17.100000000000001" customHeight="1" x14ac:dyDescent="0.2">
      <c r="Q34" s="1138"/>
      <c r="R34" s="1138"/>
      <c r="S34" s="1138"/>
      <c r="T34" s="1138"/>
      <c r="U34" s="1138"/>
    </row>
    <row r="35" spans="17:21" ht="17.100000000000001" customHeight="1" x14ac:dyDescent="0.2">
      <c r="Q35" s="1138"/>
      <c r="R35" s="1138"/>
      <c r="S35" s="1138"/>
      <c r="T35" s="1138"/>
      <c r="U35" s="1138"/>
    </row>
    <row r="36" spans="17:21" ht="17.100000000000001" customHeight="1" x14ac:dyDescent="0.2">
      <c r="Q36" s="1138"/>
      <c r="R36" s="1138"/>
      <c r="S36" s="1138"/>
      <c r="T36" s="1138"/>
      <c r="U36" s="1138"/>
    </row>
    <row r="37" spans="17:21" ht="17.100000000000001" customHeight="1" x14ac:dyDescent="0.2">
      <c r="Q37" s="1138"/>
      <c r="R37" s="1138"/>
      <c r="S37" s="1138"/>
      <c r="T37" s="1138"/>
      <c r="U37" s="1138"/>
    </row>
    <row r="38" spans="17:21" ht="17.100000000000001" customHeight="1" x14ac:dyDescent="0.2">
      <c r="Q38" s="1138"/>
      <c r="R38" s="1138"/>
      <c r="S38" s="1138"/>
      <c r="T38" s="1138"/>
      <c r="U38" s="1138"/>
    </row>
    <row r="39" spans="17:21" ht="17.100000000000001" customHeight="1" x14ac:dyDescent="0.2">
      <c r="Q39" s="1138"/>
      <c r="R39" s="1138"/>
      <c r="S39" s="1138"/>
      <c r="T39" s="1138"/>
      <c r="U39" s="1138"/>
    </row>
    <row r="40" spans="17:21" ht="17.100000000000001" customHeight="1" x14ac:dyDescent="0.2">
      <c r="Q40" s="1138"/>
      <c r="R40" s="1138"/>
      <c r="S40" s="1138"/>
      <c r="T40" s="1138"/>
      <c r="U40" s="1138"/>
    </row>
    <row r="41" spans="17:21" ht="17.100000000000001" customHeight="1" x14ac:dyDescent="0.2">
      <c r="Q41" s="1138"/>
      <c r="R41" s="1138"/>
      <c r="S41" s="1138"/>
      <c r="T41" s="1138"/>
      <c r="U41" s="1138"/>
    </row>
    <row r="42" spans="17:21" ht="17.100000000000001" customHeight="1" x14ac:dyDescent="0.2">
      <c r="Q42" s="1138"/>
      <c r="R42" s="1138"/>
      <c r="S42" s="1138"/>
      <c r="T42" s="1138"/>
      <c r="U42" s="1138"/>
    </row>
    <row r="43" spans="17:21" ht="17.100000000000001" customHeight="1" x14ac:dyDescent="0.2">
      <c r="Q43" s="1138"/>
      <c r="R43" s="1138"/>
      <c r="S43" s="1138"/>
      <c r="T43" s="1138"/>
      <c r="U43" s="1138"/>
    </row>
    <row r="44" spans="17:21" ht="17.100000000000001" customHeight="1" x14ac:dyDescent="0.2">
      <c r="Q44" s="1138"/>
      <c r="R44" s="1138"/>
      <c r="S44" s="1138"/>
      <c r="T44" s="1138"/>
      <c r="U44" s="1138"/>
    </row>
    <row r="45" spans="17:21" ht="17.100000000000001" customHeight="1" x14ac:dyDescent="0.2">
      <c r="Q45" s="1138"/>
      <c r="R45" s="1138"/>
      <c r="S45" s="1138"/>
      <c r="T45" s="1138"/>
      <c r="U45" s="1138"/>
    </row>
    <row r="46" spans="17:21" ht="17.100000000000001" customHeight="1" x14ac:dyDescent="0.2">
      <c r="Q46" s="1138"/>
      <c r="R46" s="1138"/>
      <c r="S46" s="1138"/>
      <c r="T46" s="1138"/>
      <c r="U46" s="1138"/>
    </row>
    <row r="47" spans="17:21" ht="17.100000000000001" customHeight="1" x14ac:dyDescent="0.2">
      <c r="Q47" s="1138"/>
      <c r="R47" s="1138"/>
      <c r="S47" s="1138"/>
      <c r="T47" s="1138"/>
      <c r="U47" s="1138"/>
    </row>
    <row r="48" spans="17:21" ht="17.100000000000001" customHeight="1" x14ac:dyDescent="0.2">
      <c r="Q48" s="1138"/>
      <c r="R48" s="1138"/>
      <c r="S48" s="1138"/>
      <c r="T48" s="1138"/>
      <c r="U48" s="1138"/>
    </row>
    <row r="49" spans="17:21" ht="17.100000000000001" customHeight="1" x14ac:dyDescent="0.2">
      <c r="Q49" s="1138"/>
      <c r="R49" s="1138"/>
      <c r="S49" s="1138"/>
      <c r="T49" s="1138"/>
      <c r="U49" s="1138"/>
    </row>
    <row r="50" spans="17:21" ht="17.100000000000001" customHeight="1" x14ac:dyDescent="0.2">
      <c r="Q50" s="1138"/>
      <c r="R50" s="1138"/>
      <c r="S50" s="1138"/>
      <c r="T50" s="1138"/>
      <c r="U50" s="1138"/>
    </row>
    <row r="51" spans="17:21" ht="17.100000000000001" customHeight="1" x14ac:dyDescent="0.2">
      <c r="Q51" s="1138"/>
      <c r="R51" s="1138"/>
      <c r="S51" s="1138"/>
      <c r="T51" s="1138"/>
      <c r="U51" s="1138"/>
    </row>
    <row r="52" spans="17:21" ht="17.100000000000001" customHeight="1" x14ac:dyDescent="0.2">
      <c r="Q52" s="1138"/>
      <c r="R52" s="1138"/>
      <c r="S52" s="1138"/>
      <c r="T52" s="1138"/>
      <c r="U52" s="1138"/>
    </row>
    <row r="53" spans="17:21" ht="17.100000000000001" customHeight="1" x14ac:dyDescent="0.2">
      <c r="Q53" s="1138"/>
      <c r="R53" s="1138"/>
      <c r="S53" s="1138"/>
      <c r="T53" s="1138"/>
      <c r="U53" s="1138"/>
    </row>
    <row r="54" spans="17:21" ht="17.100000000000001" customHeight="1" x14ac:dyDescent="0.2">
      <c r="Q54" s="1138"/>
      <c r="R54" s="1138"/>
      <c r="S54" s="1138"/>
      <c r="T54" s="1138"/>
      <c r="U54" s="1138"/>
    </row>
    <row r="55" spans="17:21" ht="17.100000000000001" customHeight="1" x14ac:dyDescent="0.2">
      <c r="Q55" s="1138"/>
      <c r="R55" s="1138"/>
      <c r="S55" s="1138"/>
      <c r="T55" s="1138"/>
      <c r="U55" s="1138"/>
    </row>
    <row r="56" spans="17:21" ht="17.100000000000001" customHeight="1" x14ac:dyDescent="0.2">
      <c r="Q56" s="1138"/>
      <c r="R56" s="1138"/>
      <c r="S56" s="1138"/>
      <c r="T56" s="1138"/>
      <c r="U56" s="1138"/>
    </row>
    <row r="57" spans="17:21" ht="17.100000000000001" customHeight="1" x14ac:dyDescent="0.2">
      <c r="Q57" s="1138"/>
      <c r="R57" s="1138"/>
      <c r="S57" s="1138"/>
      <c r="T57" s="1138"/>
      <c r="U57" s="1138"/>
    </row>
    <row r="58" spans="17:21" ht="17.100000000000001" customHeight="1" x14ac:dyDescent="0.2">
      <c r="Q58" s="1138"/>
      <c r="R58" s="1138"/>
      <c r="S58" s="1138"/>
      <c r="T58" s="1138"/>
      <c r="U58" s="1138"/>
    </row>
    <row r="59" spans="17:21" ht="17.100000000000001" customHeight="1" x14ac:dyDescent="0.2">
      <c r="Q59" s="1138"/>
      <c r="R59" s="1138"/>
      <c r="S59" s="1138"/>
      <c r="T59" s="1138"/>
      <c r="U59" s="1138"/>
    </row>
    <row r="60" spans="17:21" ht="17.100000000000001" customHeight="1" x14ac:dyDescent="0.2">
      <c r="Q60" s="1138"/>
      <c r="R60" s="1138"/>
      <c r="S60" s="1138"/>
      <c r="T60" s="1138"/>
      <c r="U60" s="1138"/>
    </row>
    <row r="61" spans="17:21" ht="17.100000000000001" customHeight="1" x14ac:dyDescent="0.2">
      <c r="Q61" s="1138"/>
      <c r="R61" s="1138"/>
      <c r="S61" s="1138"/>
      <c r="T61" s="1138"/>
      <c r="U61" s="1138"/>
    </row>
    <row r="62" spans="17:21" ht="17.100000000000001" customHeight="1" x14ac:dyDescent="0.2">
      <c r="Q62" s="1138"/>
      <c r="R62" s="1138"/>
      <c r="S62" s="1138"/>
      <c r="T62" s="1138"/>
      <c r="U62" s="1138"/>
    </row>
    <row r="63" spans="17:21" ht="17.100000000000001" customHeight="1" x14ac:dyDescent="0.2">
      <c r="Q63" s="1138"/>
      <c r="R63" s="1138"/>
      <c r="S63" s="1138"/>
      <c r="T63" s="1138"/>
      <c r="U63" s="1138"/>
    </row>
    <row r="64" spans="17:21" ht="17.100000000000001" customHeight="1" x14ac:dyDescent="0.2">
      <c r="Q64" s="1138"/>
      <c r="R64" s="1138"/>
      <c r="S64" s="1138"/>
      <c r="T64" s="1138"/>
      <c r="U64" s="1138"/>
    </row>
    <row r="65" spans="17:21" ht="17.100000000000001" customHeight="1" x14ac:dyDescent="0.2">
      <c r="Q65" s="1138"/>
      <c r="R65" s="1138"/>
      <c r="S65" s="1138"/>
      <c r="T65" s="1138"/>
      <c r="U65" s="1138"/>
    </row>
    <row r="66" spans="17:21" ht="17.100000000000001" customHeight="1" x14ac:dyDescent="0.2">
      <c r="Q66" s="1138"/>
      <c r="R66" s="1138"/>
      <c r="S66" s="1138"/>
      <c r="T66" s="1138"/>
      <c r="U66" s="1138"/>
    </row>
    <row r="67" spans="17:21" ht="17.100000000000001" customHeight="1" x14ac:dyDescent="0.2">
      <c r="Q67" s="1138"/>
      <c r="R67" s="1138"/>
      <c r="S67" s="1138"/>
      <c r="T67" s="1138"/>
      <c r="U67" s="1138"/>
    </row>
    <row r="68" spans="17:21" ht="17.100000000000001" customHeight="1" x14ac:dyDescent="0.2">
      <c r="Q68" s="1138"/>
      <c r="R68" s="1138"/>
      <c r="S68" s="1138"/>
      <c r="T68" s="1138"/>
      <c r="U68" s="1138"/>
    </row>
    <row r="69" spans="17:21" ht="17.100000000000001" customHeight="1" x14ac:dyDescent="0.2">
      <c r="Q69" s="1138"/>
      <c r="R69" s="1138"/>
      <c r="S69" s="1138"/>
      <c r="T69" s="1138"/>
      <c r="U69" s="1138"/>
    </row>
    <row r="70" spans="17:21" ht="17.100000000000001" customHeight="1" x14ac:dyDescent="0.2">
      <c r="Q70" s="1138"/>
      <c r="R70" s="1138"/>
      <c r="S70" s="1138"/>
      <c r="T70" s="1138"/>
      <c r="U70" s="1138"/>
    </row>
    <row r="71" spans="17:21" ht="17.100000000000001" customHeight="1" x14ac:dyDescent="0.2">
      <c r="Q71" s="1138"/>
      <c r="R71" s="1138"/>
      <c r="S71" s="1138"/>
      <c r="T71" s="1138"/>
      <c r="U71" s="1138"/>
    </row>
    <row r="72" spans="17:21" ht="17.100000000000001" customHeight="1" x14ac:dyDescent="0.2">
      <c r="Q72" s="1138"/>
      <c r="R72" s="1138"/>
      <c r="S72" s="1138"/>
      <c r="T72" s="1138"/>
      <c r="U72" s="1138"/>
    </row>
    <row r="73" spans="17:21" ht="17.100000000000001" customHeight="1" x14ac:dyDescent="0.2">
      <c r="Q73" s="1138"/>
      <c r="R73" s="1138"/>
      <c r="S73" s="1138"/>
      <c r="T73" s="1138"/>
      <c r="U73" s="1138"/>
    </row>
    <row r="74" spans="17:21" ht="17.100000000000001" customHeight="1" x14ac:dyDescent="0.2">
      <c r="Q74" s="1138"/>
      <c r="R74" s="1138"/>
      <c r="S74" s="1138"/>
      <c r="T74" s="1138"/>
      <c r="U74" s="1138"/>
    </row>
    <row r="75" spans="17:21" ht="17.100000000000001" customHeight="1" x14ac:dyDescent="0.2">
      <c r="Q75" s="1138"/>
      <c r="R75" s="1138"/>
      <c r="S75" s="1138"/>
      <c r="T75" s="1138"/>
      <c r="U75" s="1138"/>
    </row>
    <row r="76" spans="17:21" ht="17.100000000000001" customHeight="1" x14ac:dyDescent="0.2">
      <c r="Q76" s="1138"/>
      <c r="R76" s="1138"/>
      <c r="S76" s="1138"/>
      <c r="T76" s="1138"/>
      <c r="U76" s="1138"/>
    </row>
    <row r="77" spans="17:21" ht="17.100000000000001" customHeight="1" x14ac:dyDescent="0.2">
      <c r="Q77" s="1138"/>
      <c r="R77" s="1138"/>
      <c r="S77" s="1138"/>
      <c r="T77" s="1138"/>
      <c r="U77" s="1138"/>
    </row>
    <row r="78" spans="17:21" ht="17.100000000000001" customHeight="1" x14ac:dyDescent="0.2">
      <c r="Q78" s="1138"/>
      <c r="R78" s="1138"/>
      <c r="S78" s="1138"/>
      <c r="T78" s="1138"/>
      <c r="U78" s="1138"/>
    </row>
    <row r="79" spans="17:21" ht="17.100000000000001" customHeight="1" x14ac:dyDescent="0.2">
      <c r="Q79" s="1138"/>
      <c r="R79" s="1138"/>
      <c r="S79" s="1138"/>
      <c r="T79" s="1138"/>
      <c r="U79" s="1138"/>
    </row>
    <row r="172" spans="8:15" ht="17.100000000000001" customHeight="1" x14ac:dyDescent="0.2">
      <c r="H172" s="171"/>
    </row>
    <row r="173" spans="8:15" ht="17.100000000000001" customHeight="1" x14ac:dyDescent="0.2">
      <c r="H173" s="591"/>
      <c r="J173" s="171"/>
      <c r="K173" s="171"/>
      <c r="L173" s="171"/>
      <c r="M173" s="171"/>
      <c r="N173" s="171"/>
      <c r="O173" s="838"/>
    </row>
    <row r="174" spans="8:15" ht="17.100000000000001" customHeight="1" x14ac:dyDescent="0.2">
      <c r="H174" s="80"/>
    </row>
  </sheetData>
  <sheetProtection password="CC44" sheet="1" objects="1" scenarios="1" formatCells="0"/>
  <phoneticPr fontId="7" type="noConversion"/>
  <pageMargins left="0.75" right="0.75" top="1" bottom="1" header="0.5" footer="0.5"/>
  <pageSetup scale="59" fitToHeight="2" orientation="portrait" horizontalDpi="1200" verticalDpi="1200"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indexed="51"/>
  </sheetPr>
  <dimension ref="A1:EB152"/>
  <sheetViews>
    <sheetView workbookViewId="0">
      <selection activeCell="AA11" sqref="AA11"/>
    </sheetView>
  </sheetViews>
  <sheetFormatPr defaultRowHeight="12.75" x14ac:dyDescent="0.2"/>
  <cols>
    <col min="1" max="1" width="1.85546875" style="58" customWidth="1"/>
    <col min="2" max="2" width="2.42578125" style="61" customWidth="1"/>
    <col min="3" max="3" width="13.42578125" style="61" customWidth="1"/>
    <col min="4" max="4" width="5.140625" style="61" customWidth="1"/>
    <col min="5" max="5" width="3.42578125" style="61" customWidth="1"/>
    <col min="6" max="6" width="2.85546875" style="61" customWidth="1"/>
    <col min="7" max="7" width="4.42578125" style="61" customWidth="1"/>
    <col min="8" max="8" width="1.7109375" style="61" customWidth="1"/>
    <col min="9" max="9" width="7" style="61" customWidth="1"/>
    <col min="10" max="10" width="7.7109375" style="61" customWidth="1"/>
    <col min="11" max="11" width="8.28515625" style="61" customWidth="1"/>
    <col min="12" max="12" width="8" style="61" customWidth="1"/>
    <col min="13" max="13" width="8.5703125" style="61" customWidth="1"/>
    <col min="14" max="15" width="8.7109375" style="61" customWidth="1"/>
    <col min="16" max="16" width="2" style="61" customWidth="1"/>
    <col min="17" max="17" width="7.28515625" style="61" customWidth="1"/>
    <col min="18" max="18" width="7.7109375" style="61" customWidth="1"/>
    <col min="19" max="20" width="8.140625" style="61" customWidth="1"/>
    <col min="21" max="22" width="8.5703125" style="61" customWidth="1"/>
    <col min="23" max="23" width="8.42578125" style="171" customWidth="1"/>
    <col min="24" max="24" width="2.140625" style="171" customWidth="1"/>
    <col min="25" max="32" width="8.7109375" style="171" customWidth="1"/>
    <col min="33" max="33" width="8.7109375" style="588" customWidth="1"/>
    <col min="34" max="35" width="9.140625" style="73"/>
    <col min="36" max="36" width="9.140625" style="63"/>
    <col min="37" max="40" width="8.7109375" style="72" customWidth="1"/>
    <col min="41" max="52" width="8.7109375" style="63" customWidth="1"/>
    <col min="53" max="53" width="9.140625" style="63"/>
    <col min="54" max="58" width="8.7109375" style="63" customWidth="1"/>
    <col min="59" max="62" width="9.140625" style="63"/>
    <col min="63" max="63" width="8.7109375" style="72" customWidth="1"/>
    <col min="64" max="64" width="8.7109375" style="63" customWidth="1"/>
    <col min="65" max="68" width="9.140625" style="63"/>
    <col min="69" max="75" width="9.140625" style="73"/>
    <col min="76" max="87" width="9.140625" style="80"/>
    <col min="88" max="16384" width="9.140625" style="61"/>
  </cols>
  <sheetData>
    <row r="1" spans="2:132" s="58" customFormat="1" ht="15.95" customHeight="1" x14ac:dyDescent="0.25">
      <c r="B1" s="149"/>
      <c r="C1" s="59" t="s">
        <v>235</v>
      </c>
      <c r="D1" s="617" t="s">
        <v>198</v>
      </c>
      <c r="E1" s="150"/>
      <c r="L1" s="151" t="s">
        <v>209</v>
      </c>
      <c r="M1" s="152"/>
      <c r="N1" s="621"/>
      <c r="O1" s="621"/>
      <c r="P1" s="620" t="str">
        <f>milk!L1</f>
        <v>v.dairyvip 2.1</v>
      </c>
      <c r="T1" s="151" t="s">
        <v>210</v>
      </c>
      <c r="AG1" s="86"/>
      <c r="AH1" s="86"/>
      <c r="AI1" s="86"/>
      <c r="AJ1" s="153"/>
      <c r="AK1" s="153" t="s">
        <v>41</v>
      </c>
      <c r="AL1" s="153" t="s">
        <v>337</v>
      </c>
      <c r="AM1" s="153" t="s">
        <v>343</v>
      </c>
      <c r="AN1" s="153" t="s">
        <v>42</v>
      </c>
      <c r="AO1" s="153" t="s">
        <v>339</v>
      </c>
      <c r="AP1" s="153"/>
      <c r="AQ1" s="153" t="s">
        <v>43</v>
      </c>
      <c r="AR1" s="153"/>
      <c r="AS1" s="153"/>
      <c r="AT1" s="153"/>
      <c r="AU1" s="153"/>
      <c r="AV1" s="153"/>
      <c r="AW1" s="153"/>
      <c r="AX1" s="153"/>
      <c r="AY1" s="153"/>
      <c r="AZ1" s="153"/>
      <c r="BA1" s="153"/>
      <c r="BB1" s="153"/>
      <c r="BC1" s="153"/>
      <c r="BD1" s="153"/>
      <c r="BE1" s="153"/>
      <c r="BF1" s="153"/>
      <c r="BG1" s="153"/>
      <c r="BH1" s="153"/>
      <c r="BI1" s="153"/>
      <c r="BJ1" s="153"/>
      <c r="BK1" s="153" t="s">
        <v>336</v>
      </c>
      <c r="BL1" s="153" t="s">
        <v>338</v>
      </c>
      <c r="BM1" s="153"/>
      <c r="BN1" s="153"/>
      <c r="BO1" s="153"/>
      <c r="BP1" s="153"/>
      <c r="BQ1" s="153"/>
      <c r="BR1" s="153"/>
      <c r="BS1" s="153"/>
      <c r="BT1" s="153"/>
      <c r="BU1" s="153"/>
      <c r="BV1" s="153"/>
      <c r="BW1" s="153"/>
      <c r="BX1" s="153"/>
      <c r="BY1" s="153"/>
      <c r="BZ1" s="153"/>
      <c r="CA1" s="153"/>
      <c r="CB1" s="153"/>
      <c r="CC1" s="153"/>
      <c r="CD1" s="153"/>
      <c r="CE1" s="153"/>
      <c r="CF1" s="153"/>
      <c r="CG1" s="153"/>
      <c r="CH1" s="86"/>
      <c r="CI1" s="86"/>
    </row>
    <row r="2" spans="2:132" s="58" customFormat="1" ht="15.95" customHeight="1" x14ac:dyDescent="0.25">
      <c r="B2" s="66"/>
      <c r="C2" s="59" t="s">
        <v>236</v>
      </c>
      <c r="D2" s="617" t="s">
        <v>198</v>
      </c>
      <c r="E2" s="150"/>
      <c r="F2" s="691"/>
      <c r="G2" s="691"/>
      <c r="H2" s="691"/>
      <c r="I2" s="154" t="s">
        <v>496</v>
      </c>
      <c r="J2" s="154" t="s">
        <v>497</v>
      </c>
      <c r="K2" s="153" t="s">
        <v>498</v>
      </c>
      <c r="L2" s="154" t="s">
        <v>499</v>
      </c>
      <c r="M2" s="153" t="s">
        <v>500</v>
      </c>
      <c r="N2" s="153" t="s">
        <v>341</v>
      </c>
      <c r="O2" s="153"/>
      <c r="P2" s="154"/>
      <c r="Q2" s="154" t="s">
        <v>345</v>
      </c>
      <c r="R2" s="154" t="s">
        <v>346</v>
      </c>
      <c r="S2" s="153" t="s">
        <v>347</v>
      </c>
      <c r="T2" s="154" t="s">
        <v>348</v>
      </c>
      <c r="U2" s="153" t="s">
        <v>349</v>
      </c>
      <c r="V2" s="153"/>
      <c r="W2" s="153" t="s">
        <v>350</v>
      </c>
      <c r="AG2" s="86"/>
      <c r="AH2" s="86"/>
      <c r="AI2" s="86"/>
      <c r="AJ2" s="153"/>
      <c r="AK2" s="155" t="s">
        <v>209</v>
      </c>
      <c r="AL2" s="155" t="s">
        <v>209</v>
      </c>
      <c r="AM2" s="155" t="s">
        <v>209</v>
      </c>
      <c r="AN2" s="155" t="s">
        <v>210</v>
      </c>
      <c r="AO2" s="155" t="s">
        <v>210</v>
      </c>
      <c r="AP2" s="155" t="s">
        <v>210</v>
      </c>
      <c r="AQ2" s="153"/>
      <c r="AR2" s="153"/>
      <c r="AS2" s="153"/>
      <c r="AT2" s="153"/>
      <c r="AU2" s="153"/>
      <c r="AV2" s="153"/>
      <c r="AW2" s="153"/>
      <c r="AX2" s="153"/>
      <c r="AY2" s="153"/>
      <c r="AZ2" s="153"/>
      <c r="BA2" s="153"/>
      <c r="BB2" s="153"/>
      <c r="BC2" s="153"/>
      <c r="BD2" s="153"/>
      <c r="BE2" s="153"/>
      <c r="BF2" s="153"/>
      <c r="BG2" s="153"/>
      <c r="BH2" s="153"/>
      <c r="BI2" s="153"/>
      <c r="BJ2" s="153"/>
      <c r="BK2" s="155" t="s">
        <v>209</v>
      </c>
      <c r="BL2" s="155" t="s">
        <v>210</v>
      </c>
      <c r="BM2" s="153"/>
      <c r="BN2" s="153"/>
      <c r="BO2" s="153"/>
      <c r="BP2" s="153"/>
      <c r="BQ2" s="153"/>
      <c r="BR2" s="153"/>
      <c r="BS2" s="153"/>
      <c r="BT2" s="153"/>
      <c r="BU2" s="153"/>
      <c r="BV2" s="153"/>
      <c r="BW2" s="153"/>
      <c r="BX2" s="153"/>
      <c r="BY2" s="153"/>
      <c r="BZ2" s="153"/>
      <c r="CA2" s="153"/>
      <c r="CB2" s="153"/>
      <c r="CC2" s="153"/>
      <c r="CD2" s="153"/>
      <c r="CE2" s="153"/>
      <c r="CF2" s="153"/>
      <c r="CG2" s="153"/>
      <c r="CH2" s="86"/>
      <c r="CI2" s="86"/>
    </row>
    <row r="3" spans="2:132" x14ac:dyDescent="0.2">
      <c r="B3" s="113"/>
      <c r="C3" s="113"/>
      <c r="D3" s="113"/>
      <c r="E3" s="113"/>
      <c r="F3" s="113"/>
      <c r="G3" s="113"/>
      <c r="H3" s="156"/>
      <c r="I3" s="51" t="s">
        <v>221</v>
      </c>
      <c r="J3" s="51" t="s">
        <v>220</v>
      </c>
      <c r="K3" s="203" t="s">
        <v>208</v>
      </c>
      <c r="L3" s="51" t="s">
        <v>128</v>
      </c>
      <c r="M3" s="203" t="s">
        <v>127</v>
      </c>
      <c r="N3" s="203" t="s">
        <v>340</v>
      </c>
      <c r="O3" s="203" t="s">
        <v>510</v>
      </c>
      <c r="P3" s="113"/>
      <c r="Q3" s="50" t="s">
        <v>221</v>
      </c>
      <c r="R3" s="50" t="s">
        <v>220</v>
      </c>
      <c r="S3" s="205" t="s">
        <v>208</v>
      </c>
      <c r="T3" s="50" t="s">
        <v>128</v>
      </c>
      <c r="U3" s="205" t="s">
        <v>127</v>
      </c>
      <c r="V3" s="205" t="s">
        <v>340</v>
      </c>
      <c r="W3" s="205" t="s">
        <v>510</v>
      </c>
      <c r="X3" s="49"/>
      <c r="Y3" s="49"/>
      <c r="Z3" s="159"/>
      <c r="AA3" s="159"/>
      <c r="AB3" s="159"/>
      <c r="AC3" s="159"/>
      <c r="AD3" s="159"/>
      <c r="AE3" s="49"/>
      <c r="AF3" s="49"/>
      <c r="AG3" s="49"/>
      <c r="AH3" s="228"/>
      <c r="AI3" s="228"/>
      <c r="AJ3" s="156"/>
      <c r="AK3" s="160" t="s">
        <v>137</v>
      </c>
      <c r="AL3" s="160" t="s">
        <v>220</v>
      </c>
      <c r="AM3" s="160" t="s">
        <v>342</v>
      </c>
      <c r="AN3" s="160" t="s">
        <v>137</v>
      </c>
      <c r="AO3" s="160" t="s">
        <v>220</v>
      </c>
      <c r="AP3" s="160" t="s">
        <v>342</v>
      </c>
      <c r="AQ3" s="161">
        <v>0</v>
      </c>
      <c r="AR3" s="156">
        <v>0</v>
      </c>
      <c r="AS3" s="156"/>
      <c r="AT3" s="156">
        <v>1</v>
      </c>
      <c r="AU3" s="156">
        <v>1</v>
      </c>
      <c r="AV3" s="156">
        <v>1</v>
      </c>
      <c r="AW3" s="156"/>
      <c r="AX3" s="156"/>
      <c r="AY3" s="156"/>
      <c r="AZ3" s="156"/>
      <c r="BA3" s="156"/>
      <c r="BB3" s="162"/>
      <c r="BC3" s="162"/>
      <c r="BD3" s="162"/>
      <c r="BE3" s="162"/>
      <c r="BF3" s="162"/>
      <c r="BG3" s="162"/>
      <c r="BH3" s="162"/>
      <c r="BI3" s="156"/>
      <c r="BJ3" s="156"/>
      <c r="BK3" s="160" t="s">
        <v>221</v>
      </c>
      <c r="BL3" s="160" t="s">
        <v>221</v>
      </c>
      <c r="BM3" s="156"/>
      <c r="BN3" s="156" t="s">
        <v>298</v>
      </c>
      <c r="BO3" s="156"/>
      <c r="BP3" s="156"/>
      <c r="BQ3" s="228"/>
      <c r="BR3" s="228"/>
      <c r="BS3" s="228"/>
      <c r="BT3" s="228"/>
      <c r="BU3" s="228"/>
      <c r="BV3" s="228"/>
      <c r="BW3" s="228"/>
      <c r="BX3" s="117"/>
      <c r="BY3" s="117"/>
      <c r="BZ3" s="117"/>
      <c r="CA3" s="117"/>
      <c r="CB3" s="117"/>
      <c r="CC3" s="117"/>
      <c r="CD3" s="117"/>
      <c r="CE3" s="117"/>
      <c r="CF3" s="117"/>
      <c r="CG3" s="117"/>
      <c r="CH3" s="117"/>
      <c r="CI3" s="117"/>
      <c r="CJ3" s="113"/>
      <c r="CK3" s="113"/>
      <c r="CL3" s="113"/>
      <c r="CM3" s="113"/>
      <c r="CN3" s="113"/>
      <c r="CO3" s="113"/>
      <c r="CP3" s="113"/>
      <c r="CQ3" s="113"/>
      <c r="CR3" s="113"/>
      <c r="CS3" s="113"/>
      <c r="CT3" s="113"/>
      <c r="CU3" s="113"/>
      <c r="CV3" s="113"/>
      <c r="CW3" s="113"/>
      <c r="CX3" s="113"/>
      <c r="CY3" s="113"/>
      <c r="CZ3" s="113"/>
      <c r="DA3" s="113"/>
      <c r="DB3" s="113"/>
      <c r="DC3" s="113"/>
      <c r="DD3" s="113"/>
      <c r="DE3" s="113"/>
      <c r="DF3" s="113"/>
      <c r="DG3" s="113"/>
      <c r="DH3" s="113"/>
      <c r="DI3" s="113"/>
      <c r="DJ3" s="113"/>
      <c r="DK3" s="113"/>
      <c r="DL3" s="113"/>
      <c r="DM3" s="113"/>
      <c r="DN3" s="113"/>
      <c r="DO3" s="113"/>
      <c r="DP3" s="113"/>
      <c r="DQ3" s="113"/>
      <c r="DR3" s="113"/>
      <c r="DS3" s="113"/>
      <c r="DT3" s="113"/>
      <c r="DU3" s="113"/>
      <c r="DV3" s="113"/>
      <c r="DW3" s="113"/>
      <c r="DX3" s="113"/>
      <c r="DY3" s="113"/>
      <c r="DZ3" s="113"/>
      <c r="EA3" s="113"/>
      <c r="EB3" s="113"/>
    </row>
    <row r="4" spans="2:132" x14ac:dyDescent="0.2">
      <c r="B4" s="113"/>
      <c r="C4" s="113"/>
      <c r="D4" s="113"/>
      <c r="E4" s="42"/>
      <c r="F4" s="689" t="s">
        <v>4</v>
      </c>
      <c r="G4" s="164" t="s">
        <v>243</v>
      </c>
      <c r="H4" s="165" t="s">
        <v>144</v>
      </c>
      <c r="I4" s="204" t="s">
        <v>224</v>
      </c>
      <c r="J4" s="204" t="s">
        <v>224</v>
      </c>
      <c r="K4" s="204" t="s">
        <v>223</v>
      </c>
      <c r="L4" s="204" t="s">
        <v>223</v>
      </c>
      <c r="M4" s="204" t="s">
        <v>223</v>
      </c>
      <c r="N4" s="204" t="s">
        <v>223</v>
      </c>
      <c r="O4" s="204" t="s">
        <v>223</v>
      </c>
      <c r="P4" s="113"/>
      <c r="Q4" s="206" t="s">
        <v>136</v>
      </c>
      <c r="R4" s="206" t="s">
        <v>224</v>
      </c>
      <c r="S4" s="206" t="s">
        <v>223</v>
      </c>
      <c r="T4" s="206" t="s">
        <v>223</v>
      </c>
      <c r="U4" s="206" t="s">
        <v>223</v>
      </c>
      <c r="V4" s="206" t="s">
        <v>223</v>
      </c>
      <c r="W4" s="206" t="s">
        <v>223</v>
      </c>
      <c r="X4" s="49"/>
      <c r="Y4" s="166"/>
      <c r="Z4" s="656" t="s">
        <v>967</v>
      </c>
      <c r="AA4" s="207"/>
      <c r="AB4" s="207"/>
      <c r="AC4" s="207"/>
      <c r="AD4" s="148"/>
      <c r="AE4" s="49"/>
      <c r="AF4" s="49"/>
      <c r="AG4" s="49"/>
      <c r="AH4" s="228"/>
      <c r="AI4" s="228"/>
      <c r="AJ4" s="156"/>
      <c r="AK4" s="160" t="s">
        <v>223</v>
      </c>
      <c r="AL4" s="160" t="s">
        <v>222</v>
      </c>
      <c r="AM4" s="160" t="s">
        <v>223</v>
      </c>
      <c r="AN4" s="160" t="s">
        <v>223</v>
      </c>
      <c r="AO4" s="160" t="s">
        <v>222</v>
      </c>
      <c r="AP4" s="160" t="s">
        <v>344</v>
      </c>
      <c r="AQ4" s="161">
        <v>0</v>
      </c>
      <c r="AR4" s="156">
        <v>0</v>
      </c>
      <c r="AS4" s="156"/>
      <c r="AT4" s="156"/>
      <c r="AU4" s="156"/>
      <c r="AV4" s="156"/>
      <c r="AW4" s="156"/>
      <c r="AX4" s="156"/>
      <c r="AY4" s="156"/>
      <c r="AZ4" s="156"/>
      <c r="BA4" s="156"/>
      <c r="BB4" s="162"/>
      <c r="BC4" s="162"/>
      <c r="BD4" s="162"/>
      <c r="BE4" s="156" t="s">
        <v>356</v>
      </c>
      <c r="BF4" s="156">
        <v>1</v>
      </c>
      <c r="BG4" s="162"/>
      <c r="BH4" s="167" t="s">
        <v>285</v>
      </c>
      <c r="BI4" s="72"/>
      <c r="BJ4" s="156"/>
      <c r="BK4" s="160" t="s">
        <v>222</v>
      </c>
      <c r="BL4" s="160" t="s">
        <v>222</v>
      </c>
      <c r="BM4" s="156"/>
      <c r="BN4" s="156" t="s">
        <v>119</v>
      </c>
      <c r="BO4" s="156"/>
      <c r="BP4" s="156"/>
      <c r="BQ4" s="228"/>
      <c r="BR4" s="228"/>
      <c r="BS4" s="228"/>
      <c r="BT4" s="228"/>
      <c r="BU4" s="228"/>
      <c r="BV4" s="228"/>
      <c r="BW4" s="228"/>
      <c r="BX4" s="117"/>
      <c r="BY4" s="117"/>
      <c r="BZ4" s="117"/>
      <c r="CA4" s="117"/>
      <c r="CB4" s="117"/>
      <c r="CC4" s="117"/>
      <c r="CD4" s="117"/>
      <c r="CE4" s="117"/>
      <c r="CF4" s="117"/>
      <c r="CG4" s="117"/>
      <c r="CH4" s="117"/>
      <c r="CI4" s="117"/>
      <c r="CJ4" s="113"/>
      <c r="CK4" s="113"/>
      <c r="CL4" s="113"/>
      <c r="CM4" s="113"/>
      <c r="CN4" s="113"/>
      <c r="CO4" s="113"/>
      <c r="CP4" s="113"/>
      <c r="CQ4" s="113"/>
      <c r="CR4" s="113"/>
      <c r="CS4" s="113"/>
      <c r="CT4" s="113"/>
      <c r="CU4" s="113"/>
      <c r="CV4" s="113"/>
      <c r="CW4" s="113"/>
      <c r="CX4" s="113"/>
      <c r="CY4" s="113"/>
      <c r="CZ4" s="113"/>
      <c r="DA4" s="113"/>
      <c r="DB4" s="113"/>
      <c r="DC4" s="113"/>
      <c r="DD4" s="113"/>
      <c r="DE4" s="113"/>
      <c r="DF4" s="113"/>
      <c r="DG4" s="113"/>
      <c r="DH4" s="113"/>
      <c r="DI4" s="113"/>
      <c r="DJ4" s="113"/>
      <c r="DK4" s="113"/>
      <c r="DL4" s="113"/>
      <c r="DM4" s="113"/>
      <c r="DN4" s="113"/>
      <c r="DO4" s="113"/>
      <c r="DP4" s="113"/>
      <c r="DQ4" s="113"/>
      <c r="DR4" s="113"/>
      <c r="DS4" s="113"/>
      <c r="DT4" s="113"/>
      <c r="DU4" s="113"/>
      <c r="DV4" s="113"/>
      <c r="DW4" s="113"/>
      <c r="DX4" s="113"/>
      <c r="DY4" s="113"/>
      <c r="DZ4" s="113"/>
      <c r="EA4" s="113"/>
      <c r="EB4" s="113"/>
    </row>
    <row r="5" spans="2:132" x14ac:dyDescent="0.2">
      <c r="B5" s="113"/>
      <c r="C5" s="113"/>
      <c r="D5" s="113"/>
      <c r="E5" s="42"/>
      <c r="F5" s="42">
        <v>1</v>
      </c>
      <c r="G5" s="54">
        <v>1</v>
      </c>
      <c r="H5" s="168" t="str">
        <f t="shared" ref="H5:H28" si="0">CHOOSE(BE19,"Jan","Feb","Mar","Apr","May","Jun","Jul","Aug","Sep","Oct","Nov","Dec")</f>
        <v>Jan</v>
      </c>
      <c r="I5" s="26">
        <v>-389</v>
      </c>
      <c r="J5" s="26"/>
      <c r="K5" s="28"/>
      <c r="L5" s="26"/>
      <c r="M5" s="26"/>
      <c r="N5" s="26"/>
      <c r="O5" s="26"/>
      <c r="P5" s="113"/>
      <c r="Q5" s="29">
        <v>1412</v>
      </c>
      <c r="R5" s="29"/>
      <c r="S5" s="30"/>
      <c r="T5" s="29"/>
      <c r="U5" s="29"/>
      <c r="V5" s="29"/>
      <c r="W5" s="29"/>
      <c r="X5" s="169"/>
      <c r="Y5" s="170"/>
      <c r="Z5" s="1146"/>
      <c r="AA5" s="207"/>
      <c r="AB5" s="207"/>
      <c r="AC5" s="209"/>
      <c r="AD5" s="210"/>
      <c r="AE5" s="113"/>
      <c r="AF5" s="113"/>
      <c r="AG5" s="228"/>
      <c r="AH5" s="228"/>
      <c r="AI5" s="228"/>
      <c r="AJ5" s="156"/>
      <c r="AK5" s="156"/>
      <c r="AL5" s="156"/>
      <c r="AM5" s="156"/>
      <c r="AN5" s="156"/>
      <c r="AO5" s="156"/>
      <c r="AP5" s="156"/>
      <c r="AQ5" s="161">
        <v>0</v>
      </c>
      <c r="AR5" s="156">
        <v>0</v>
      </c>
      <c r="AS5" s="156"/>
      <c r="AT5" s="156"/>
      <c r="AU5" s="156"/>
      <c r="AV5" s="156"/>
      <c r="AW5" s="156"/>
      <c r="AX5" s="156"/>
      <c r="AY5" s="156"/>
      <c r="AZ5" s="156"/>
      <c r="BA5" s="156"/>
      <c r="BB5" s="162"/>
      <c r="BC5" s="162"/>
      <c r="BD5" s="162"/>
      <c r="BE5" s="156" t="s">
        <v>357</v>
      </c>
      <c r="BF5" s="156">
        <v>2</v>
      </c>
      <c r="BG5" s="162"/>
      <c r="BH5" s="172" t="str">
        <f t="shared" ref="BH5:BH15" si="1">IF(U5&lt;&gt;"",-U5/30.4,"")</f>
        <v/>
      </c>
      <c r="BI5" s="156"/>
      <c r="BJ5" s="156"/>
      <c r="BK5" s="38">
        <v>56.58</v>
      </c>
      <c r="BL5" s="38">
        <v>78.48</v>
      </c>
      <c r="BM5" s="156"/>
      <c r="BN5" s="156" t="s">
        <v>120</v>
      </c>
      <c r="BO5" s="156"/>
      <c r="BP5" s="156"/>
      <c r="BQ5" s="125"/>
      <c r="BR5" s="125"/>
      <c r="BS5" s="125"/>
      <c r="BT5" s="125"/>
      <c r="BU5" s="125"/>
      <c r="BV5" s="125"/>
      <c r="BW5" s="125"/>
      <c r="BX5" s="117"/>
      <c r="BY5" s="117"/>
      <c r="BZ5" s="117"/>
      <c r="CA5" s="117"/>
      <c r="CB5" s="117"/>
      <c r="CC5" s="117"/>
      <c r="CD5" s="117"/>
      <c r="CE5" s="117"/>
      <c r="CF5" s="117"/>
      <c r="CG5" s="117"/>
      <c r="CH5" s="117"/>
      <c r="CI5" s="117"/>
      <c r="CJ5" s="113"/>
      <c r="CK5" s="113"/>
      <c r="CL5" s="113"/>
      <c r="CM5" s="113"/>
      <c r="CN5" s="113"/>
      <c r="CO5" s="113"/>
      <c r="CP5" s="113"/>
      <c r="CQ5" s="113"/>
      <c r="CR5" s="113"/>
      <c r="CS5" s="113"/>
      <c r="CT5" s="113"/>
      <c r="CU5" s="113"/>
      <c r="CV5" s="113"/>
      <c r="CW5" s="113"/>
      <c r="CX5" s="113"/>
      <c r="CY5" s="113"/>
      <c r="CZ5" s="113"/>
      <c r="DA5" s="113"/>
      <c r="DB5" s="113"/>
      <c r="DC5" s="113"/>
      <c r="DD5" s="113"/>
      <c r="DE5" s="113"/>
      <c r="DF5" s="113"/>
      <c r="DG5" s="113"/>
      <c r="DH5" s="113"/>
      <c r="DI5" s="113"/>
      <c r="DJ5" s="113"/>
      <c r="DK5" s="113"/>
      <c r="DL5" s="113"/>
      <c r="DM5" s="113"/>
      <c r="DN5" s="113"/>
      <c r="DO5" s="113"/>
      <c r="DP5" s="113"/>
      <c r="DQ5" s="113"/>
      <c r="DR5" s="113"/>
      <c r="DS5" s="113"/>
      <c r="DT5" s="113"/>
      <c r="DU5" s="113"/>
      <c r="DV5" s="113"/>
      <c r="DW5" s="113"/>
      <c r="DX5" s="113"/>
      <c r="DY5" s="113"/>
      <c r="DZ5" s="113"/>
      <c r="EA5" s="113"/>
      <c r="EB5" s="113"/>
    </row>
    <row r="6" spans="2:132" x14ac:dyDescent="0.2">
      <c r="B6" s="113"/>
      <c r="C6" s="173"/>
      <c r="D6" s="174"/>
      <c r="E6" s="42"/>
      <c r="F6" s="45">
        <v>2</v>
      </c>
      <c r="G6" s="54">
        <f>G5+30.4</f>
        <v>31.4</v>
      </c>
      <c r="H6" s="168" t="str">
        <f t="shared" si="0"/>
        <v>Jan</v>
      </c>
      <c r="I6" s="26">
        <v>-338</v>
      </c>
      <c r="J6" s="26"/>
      <c r="K6" s="28"/>
      <c r="L6" s="26"/>
      <c r="M6" s="26"/>
      <c r="N6" s="26"/>
      <c r="O6" s="26"/>
      <c r="P6" s="113"/>
      <c r="Q6" s="29">
        <v>1291</v>
      </c>
      <c r="R6" s="29"/>
      <c r="S6" s="30"/>
      <c r="T6" s="29"/>
      <c r="U6" s="29"/>
      <c r="V6" s="29"/>
      <c r="W6" s="29"/>
      <c r="X6" s="175"/>
      <c r="Y6" s="176"/>
      <c r="Z6" s="208"/>
      <c r="AA6" s="207"/>
      <c r="AB6" s="207"/>
      <c r="AC6" s="209"/>
      <c r="AD6" s="210"/>
      <c r="AE6" s="113"/>
      <c r="AF6" s="113"/>
      <c r="AG6" s="125"/>
      <c r="AH6" s="125"/>
      <c r="AI6" s="125"/>
      <c r="AJ6" s="156"/>
      <c r="AK6" s="156"/>
      <c r="AL6" s="156"/>
      <c r="AM6" s="156"/>
      <c r="AN6" s="156"/>
      <c r="AO6" s="156"/>
      <c r="AP6" s="156"/>
      <c r="AQ6" s="161">
        <v>0</v>
      </c>
      <c r="AR6" s="156">
        <v>0</v>
      </c>
      <c r="AS6" s="156"/>
      <c r="AT6" s="156"/>
      <c r="AU6" s="156"/>
      <c r="AV6" s="156"/>
      <c r="AW6" s="156"/>
      <c r="AX6" s="156"/>
      <c r="AY6" s="156"/>
      <c r="AZ6" s="156"/>
      <c r="BA6" s="156"/>
      <c r="BB6" s="162"/>
      <c r="BC6" s="162"/>
      <c r="BD6" s="162"/>
      <c r="BE6" s="156" t="s">
        <v>358</v>
      </c>
      <c r="BF6" s="156">
        <v>3</v>
      </c>
      <c r="BG6" s="162"/>
      <c r="BH6" s="172" t="str">
        <f t="shared" si="1"/>
        <v/>
      </c>
      <c r="BI6" s="156"/>
      <c r="BJ6" s="156"/>
      <c r="BK6" s="156">
        <v>61.72</v>
      </c>
      <c r="BL6" s="156">
        <v>83.25</v>
      </c>
      <c r="BM6" s="156"/>
      <c r="BN6" s="156" t="s">
        <v>122</v>
      </c>
      <c r="BO6" s="156"/>
      <c r="BP6" s="156"/>
      <c r="BQ6" s="125"/>
      <c r="BR6" s="125"/>
      <c r="BS6" s="125"/>
      <c r="BT6" s="125"/>
      <c r="BU6" s="125"/>
      <c r="BV6" s="125"/>
      <c r="BW6" s="125"/>
      <c r="BX6" s="117"/>
      <c r="BY6" s="117"/>
      <c r="BZ6" s="117"/>
      <c r="CA6" s="117"/>
      <c r="CB6" s="117"/>
      <c r="CC6" s="117"/>
      <c r="CD6" s="117"/>
      <c r="CE6" s="117"/>
      <c r="CF6" s="117"/>
      <c r="CG6" s="117"/>
      <c r="CH6" s="117"/>
      <c r="CI6" s="117"/>
      <c r="CJ6" s="113"/>
      <c r="CK6" s="113"/>
      <c r="CL6" s="113"/>
      <c r="CM6" s="113"/>
      <c r="CN6" s="113"/>
      <c r="CO6" s="113"/>
      <c r="CP6" s="113"/>
      <c r="CQ6" s="113"/>
      <c r="CR6" s="113"/>
      <c r="CS6" s="113"/>
      <c r="CT6" s="113"/>
      <c r="CU6" s="113"/>
      <c r="CV6" s="113"/>
      <c r="CW6" s="113"/>
      <c r="CX6" s="113"/>
      <c r="CY6" s="113"/>
      <c r="CZ6" s="113"/>
      <c r="DA6" s="113"/>
      <c r="DB6" s="113"/>
      <c r="DC6" s="113"/>
      <c r="DD6" s="113"/>
      <c r="DE6" s="113"/>
      <c r="DF6" s="113"/>
      <c r="DG6" s="113"/>
      <c r="DH6" s="113"/>
      <c r="DI6" s="113"/>
      <c r="DJ6" s="113"/>
      <c r="DK6" s="113"/>
      <c r="DL6" s="113"/>
      <c r="DM6" s="113"/>
      <c r="DN6" s="113"/>
      <c r="DO6" s="113"/>
      <c r="DP6" s="113"/>
      <c r="DQ6" s="113"/>
      <c r="DR6" s="113"/>
      <c r="DS6" s="113"/>
      <c r="DT6" s="113"/>
      <c r="DU6" s="113"/>
      <c r="DV6" s="113"/>
      <c r="DW6" s="113"/>
      <c r="DX6" s="113"/>
      <c r="DY6" s="113"/>
      <c r="DZ6" s="113"/>
      <c r="EA6" s="113"/>
      <c r="EB6" s="113"/>
    </row>
    <row r="7" spans="2:132" x14ac:dyDescent="0.2">
      <c r="B7" s="113"/>
      <c r="C7" s="177"/>
      <c r="D7" s="178"/>
      <c r="E7" s="93"/>
      <c r="F7" s="179">
        <v>3</v>
      </c>
      <c r="G7" s="54">
        <f t="shared" ref="G7:G28" si="2">G6+30.4</f>
        <v>61.8</v>
      </c>
      <c r="H7" s="168" t="str">
        <f t="shared" si="0"/>
        <v>Jan</v>
      </c>
      <c r="I7" s="26">
        <v>-321</v>
      </c>
      <c r="J7" s="26">
        <v>-323</v>
      </c>
      <c r="K7" s="28">
        <v>0</v>
      </c>
      <c r="L7" s="26">
        <v>0</v>
      </c>
      <c r="M7" s="26">
        <v>-321</v>
      </c>
      <c r="N7" s="26">
        <v>-321</v>
      </c>
      <c r="O7" s="26">
        <v>-12</v>
      </c>
      <c r="P7" s="113"/>
      <c r="Q7" s="29">
        <v>1106</v>
      </c>
      <c r="R7" s="29">
        <v>1447</v>
      </c>
      <c r="S7" s="30">
        <v>341</v>
      </c>
      <c r="T7" s="29">
        <v>341</v>
      </c>
      <c r="U7" s="29">
        <v>-36</v>
      </c>
      <c r="V7" s="29">
        <v>-73</v>
      </c>
      <c r="W7" s="29">
        <v>42</v>
      </c>
      <c r="X7" s="175"/>
      <c r="Y7" s="176"/>
      <c r="Z7" s="208"/>
      <c r="AA7" s="1273"/>
      <c r="AB7" s="207"/>
      <c r="AC7" s="209"/>
      <c r="AD7" s="210"/>
      <c r="AE7" s="113"/>
      <c r="AF7" s="113"/>
      <c r="AG7" s="125"/>
      <c r="AH7" s="125"/>
      <c r="AI7" s="125"/>
      <c r="AJ7" s="156"/>
      <c r="AK7" s="156"/>
      <c r="AL7" s="156"/>
      <c r="AM7" s="156"/>
      <c r="AN7" s="156"/>
      <c r="AO7" s="156"/>
      <c r="AP7" s="156"/>
      <c r="AQ7" s="161">
        <v>0</v>
      </c>
      <c r="AR7" s="156">
        <v>0</v>
      </c>
      <c r="AS7" s="156"/>
      <c r="AT7" s="156"/>
      <c r="AU7" s="156"/>
      <c r="AV7" s="156"/>
      <c r="AW7" s="156"/>
      <c r="AX7" s="156"/>
      <c r="AY7" s="156"/>
      <c r="AZ7" s="156"/>
      <c r="BA7" s="156"/>
      <c r="BB7" s="162"/>
      <c r="BC7" s="162"/>
      <c r="BD7" s="162"/>
      <c r="BE7" s="156" t="s">
        <v>359</v>
      </c>
      <c r="BF7" s="156">
        <v>4</v>
      </c>
      <c r="BG7" s="162"/>
      <c r="BH7" s="172">
        <f t="shared" si="1"/>
        <v>1.1842105263157896</v>
      </c>
      <c r="BI7" s="156"/>
      <c r="BJ7" s="156"/>
      <c r="BK7" s="156">
        <v>61.76</v>
      </c>
      <c r="BL7" s="156">
        <v>81.36</v>
      </c>
      <c r="BM7" s="156"/>
      <c r="BN7" s="161" t="s">
        <v>123</v>
      </c>
      <c r="BO7" s="156"/>
      <c r="BP7" s="156"/>
      <c r="BQ7" s="125"/>
      <c r="BR7" s="125"/>
      <c r="BS7" s="125"/>
      <c r="BT7" s="125"/>
      <c r="BU7" s="125"/>
      <c r="BV7" s="125"/>
      <c r="BW7" s="125"/>
      <c r="BX7" s="117"/>
      <c r="BY7" s="117"/>
      <c r="BZ7" s="117"/>
      <c r="CA7" s="117"/>
      <c r="CB7" s="117"/>
      <c r="CC7" s="117"/>
      <c r="CD7" s="117"/>
      <c r="CE7" s="117"/>
      <c r="CF7" s="117"/>
      <c r="CG7" s="117"/>
      <c r="CH7" s="117"/>
      <c r="CI7" s="117"/>
      <c r="CJ7" s="113"/>
      <c r="CK7" s="113"/>
      <c r="CL7" s="113"/>
      <c r="CM7" s="113"/>
      <c r="CN7" s="113"/>
      <c r="CO7" s="113"/>
      <c r="CP7" s="113"/>
      <c r="CQ7" s="113"/>
      <c r="CR7" s="113"/>
      <c r="CS7" s="113"/>
      <c r="CT7" s="113"/>
      <c r="CU7" s="113"/>
      <c r="CV7" s="113"/>
      <c r="CW7" s="113"/>
      <c r="CX7" s="113"/>
      <c r="CY7" s="113"/>
      <c r="CZ7" s="113"/>
      <c r="DA7" s="113"/>
      <c r="DB7" s="113"/>
      <c r="DC7" s="113"/>
      <c r="DD7" s="113"/>
      <c r="DE7" s="113"/>
      <c r="DF7" s="113"/>
      <c r="DG7" s="113"/>
      <c r="DH7" s="113"/>
      <c r="DI7" s="113"/>
      <c r="DJ7" s="113"/>
      <c r="DK7" s="113"/>
      <c r="DL7" s="113"/>
      <c r="DM7" s="113"/>
      <c r="DN7" s="113"/>
      <c r="DO7" s="113"/>
      <c r="DP7" s="113"/>
      <c r="DQ7" s="113"/>
      <c r="DR7" s="113"/>
      <c r="DS7" s="113"/>
      <c r="DT7" s="113"/>
      <c r="DU7" s="113"/>
      <c r="DV7" s="113"/>
      <c r="DW7" s="113"/>
      <c r="DX7" s="113"/>
      <c r="DY7" s="113"/>
      <c r="DZ7" s="113"/>
      <c r="EA7" s="113"/>
      <c r="EB7" s="113"/>
    </row>
    <row r="8" spans="2:132" x14ac:dyDescent="0.2">
      <c r="B8" s="113"/>
      <c r="C8" s="637"/>
      <c r="D8" s="180" t="str">
        <f>RPOAFILE</f>
        <v xml:space="preserve"> </v>
      </c>
      <c r="E8" s="49"/>
      <c r="F8" s="45">
        <v>4</v>
      </c>
      <c r="G8" s="54">
        <f t="shared" si="2"/>
        <v>92.199999999999989</v>
      </c>
      <c r="H8" s="168" t="str">
        <f t="shared" si="0"/>
        <v>Jan</v>
      </c>
      <c r="I8" s="26">
        <v>-328</v>
      </c>
      <c r="J8" s="26">
        <v>-329</v>
      </c>
      <c r="K8" s="28">
        <v>0</v>
      </c>
      <c r="L8" s="26">
        <v>0</v>
      </c>
      <c r="M8" s="26">
        <v>-643</v>
      </c>
      <c r="N8" s="26">
        <v>-643</v>
      </c>
      <c r="O8" s="26">
        <v>-12</v>
      </c>
      <c r="P8" s="113"/>
      <c r="Q8" s="29">
        <v>902</v>
      </c>
      <c r="R8" s="29">
        <v>1403</v>
      </c>
      <c r="S8" s="30">
        <v>501</v>
      </c>
      <c r="T8" s="29">
        <v>453</v>
      </c>
      <c r="U8" s="29">
        <v>-105</v>
      </c>
      <c r="V8" s="29">
        <v>-127</v>
      </c>
      <c r="W8" s="29">
        <v>73</v>
      </c>
      <c r="X8" s="175"/>
      <c r="Y8" s="176"/>
      <c r="Z8" s="208"/>
      <c r="AA8" s="207"/>
      <c r="AB8" s="207"/>
      <c r="AC8" s="209"/>
      <c r="AD8" s="210"/>
      <c r="AE8" s="113"/>
      <c r="AF8" s="113"/>
      <c r="AG8" s="125"/>
      <c r="AH8" s="125"/>
      <c r="AI8" s="125"/>
      <c r="AJ8" s="156"/>
      <c r="AK8" s="156"/>
      <c r="AL8" s="156"/>
      <c r="AM8" s="156"/>
      <c r="AN8" s="156"/>
      <c r="AO8" s="156"/>
      <c r="AP8" s="156"/>
      <c r="AQ8" s="161">
        <v>0</v>
      </c>
      <c r="AR8" s="156">
        <v>0</v>
      </c>
      <c r="AS8" s="156"/>
      <c r="AT8" s="156"/>
      <c r="AU8" s="156"/>
      <c r="AV8" s="156"/>
      <c r="AW8" s="156"/>
      <c r="AX8" s="156"/>
      <c r="AY8" s="156"/>
      <c r="AZ8" s="156"/>
      <c r="BA8" s="156"/>
      <c r="BB8" s="162"/>
      <c r="BC8" s="162"/>
      <c r="BD8" s="162"/>
      <c r="BE8" s="156" t="s">
        <v>360</v>
      </c>
      <c r="BF8" s="156">
        <v>5</v>
      </c>
      <c r="BG8" s="162"/>
      <c r="BH8" s="172">
        <f t="shared" si="1"/>
        <v>3.4539473684210527</v>
      </c>
      <c r="BI8" s="156"/>
      <c r="BJ8" s="156"/>
      <c r="BK8" s="156">
        <v>60.23</v>
      </c>
      <c r="BL8" s="156">
        <v>77.599999999999994</v>
      </c>
      <c r="BM8" s="156"/>
      <c r="BN8" s="161" t="s">
        <v>124</v>
      </c>
      <c r="BO8" s="156"/>
      <c r="BP8" s="156"/>
      <c r="BQ8" s="125"/>
      <c r="BR8" s="125"/>
      <c r="BS8" s="125"/>
      <c r="BT8" s="125"/>
      <c r="BU8" s="125"/>
      <c r="BV8" s="125"/>
      <c r="BW8" s="125"/>
      <c r="BX8" s="117"/>
      <c r="BY8" s="117"/>
      <c r="BZ8" s="117"/>
      <c r="CA8" s="117"/>
      <c r="CB8" s="117"/>
      <c r="CC8" s="117"/>
      <c r="CD8" s="117"/>
      <c r="CE8" s="117"/>
      <c r="CF8" s="117"/>
      <c r="CG8" s="117"/>
      <c r="CH8" s="117"/>
      <c r="CI8" s="117"/>
      <c r="CJ8" s="113"/>
      <c r="CK8" s="113"/>
      <c r="CL8" s="113"/>
      <c r="CM8" s="113"/>
      <c r="CN8" s="113"/>
      <c r="CO8" s="113"/>
      <c r="CP8" s="113"/>
      <c r="CQ8" s="113"/>
      <c r="CR8" s="113"/>
      <c r="CS8" s="113"/>
      <c r="CT8" s="113"/>
      <c r="CU8" s="113"/>
      <c r="CV8" s="113"/>
      <c r="CW8" s="113"/>
      <c r="CX8" s="113"/>
      <c r="CY8" s="113"/>
      <c r="CZ8" s="113"/>
      <c r="DA8" s="113"/>
      <c r="DB8" s="113"/>
      <c r="DC8" s="113"/>
      <c r="DD8" s="113"/>
      <c r="DE8" s="113"/>
      <c r="DF8" s="113"/>
      <c r="DG8" s="113"/>
      <c r="DH8" s="113"/>
      <c r="DI8" s="113"/>
      <c r="DJ8" s="113"/>
      <c r="DK8" s="113"/>
      <c r="DL8" s="113"/>
      <c r="DM8" s="113"/>
      <c r="DN8" s="113"/>
      <c r="DO8" s="113"/>
      <c r="DP8" s="113"/>
      <c r="DQ8" s="113"/>
      <c r="DR8" s="113"/>
      <c r="DS8" s="113"/>
      <c r="DT8" s="113"/>
      <c r="DU8" s="113"/>
      <c r="DV8" s="113"/>
      <c r="DW8" s="113"/>
      <c r="DX8" s="113"/>
      <c r="DY8" s="113"/>
      <c r="DZ8" s="113"/>
      <c r="EA8" s="113"/>
      <c r="EB8" s="113"/>
    </row>
    <row r="9" spans="2:132" x14ac:dyDescent="0.2">
      <c r="B9" s="113"/>
      <c r="C9" s="181" t="s">
        <v>237</v>
      </c>
      <c r="D9" s="202">
        <v>90</v>
      </c>
      <c r="E9" s="49"/>
      <c r="F9" s="179">
        <v>5</v>
      </c>
      <c r="G9" s="54">
        <f t="shared" si="2"/>
        <v>122.6</v>
      </c>
      <c r="H9" s="168" t="str">
        <f t="shared" si="0"/>
        <v>Jan</v>
      </c>
      <c r="I9" s="26">
        <v>-346</v>
      </c>
      <c r="J9" s="26">
        <v>-347</v>
      </c>
      <c r="K9" s="28">
        <v>0</v>
      </c>
      <c r="L9" s="26">
        <v>0</v>
      </c>
      <c r="M9" s="26">
        <v>-975</v>
      </c>
      <c r="N9" s="26">
        <v>-975</v>
      </c>
      <c r="O9" s="26">
        <v>-12</v>
      </c>
      <c r="P9" s="113"/>
      <c r="Q9" s="29">
        <v>715</v>
      </c>
      <c r="R9" s="29">
        <v>1417</v>
      </c>
      <c r="S9" s="30">
        <v>702</v>
      </c>
      <c r="T9" s="29">
        <v>506</v>
      </c>
      <c r="U9" s="29">
        <v>-148</v>
      </c>
      <c r="V9" s="29">
        <v>-167</v>
      </c>
      <c r="W9" s="29">
        <v>81</v>
      </c>
      <c r="X9" s="175"/>
      <c r="Y9" s="176"/>
      <c r="Z9" s="208"/>
      <c r="AA9" s="207"/>
      <c r="AB9" s="207"/>
      <c r="AC9" s="209"/>
      <c r="AD9" s="210"/>
      <c r="AE9" s="113"/>
      <c r="AF9" s="113"/>
      <c r="AG9" s="125"/>
      <c r="AH9" s="125"/>
      <c r="AI9" s="125"/>
      <c r="AJ9" s="156"/>
      <c r="AK9" s="156"/>
      <c r="AL9" s="156"/>
      <c r="AM9" s="156"/>
      <c r="AN9" s="156"/>
      <c r="AO9" s="156"/>
      <c r="AP9" s="156"/>
      <c r="AQ9" s="161">
        <v>0</v>
      </c>
      <c r="AR9" s="156">
        <v>0</v>
      </c>
      <c r="AS9" s="156"/>
      <c r="AT9" s="156"/>
      <c r="AU9" s="156"/>
      <c r="AV9" s="156"/>
      <c r="AW9" s="156"/>
      <c r="AX9" s="156"/>
      <c r="AY9" s="156"/>
      <c r="AZ9" s="156"/>
      <c r="BA9" s="156"/>
      <c r="BB9" s="162"/>
      <c r="BC9" s="162"/>
      <c r="BD9" s="162"/>
      <c r="BE9" s="156" t="s">
        <v>361</v>
      </c>
      <c r="BF9" s="156">
        <v>6</v>
      </c>
      <c r="BG9" s="162"/>
      <c r="BH9" s="172">
        <f t="shared" si="1"/>
        <v>4.8684210526315788</v>
      </c>
      <c r="BI9" s="156"/>
      <c r="BJ9" s="156"/>
      <c r="BK9" s="156">
        <v>58.01</v>
      </c>
      <c r="BL9" s="156">
        <v>73.14</v>
      </c>
      <c r="BM9" s="156"/>
      <c r="BN9" s="156"/>
      <c r="BO9" s="156"/>
      <c r="BP9" s="156"/>
      <c r="BQ9" s="125"/>
      <c r="BR9" s="125"/>
      <c r="BS9" s="125"/>
      <c r="BT9" s="125"/>
      <c r="BU9" s="125"/>
      <c r="BV9" s="125"/>
      <c r="BW9" s="125"/>
      <c r="BX9" s="117"/>
      <c r="BY9" s="117"/>
      <c r="BZ9" s="117"/>
      <c r="CA9" s="117"/>
      <c r="CB9" s="117"/>
      <c r="CC9" s="117"/>
      <c r="CD9" s="117"/>
      <c r="CE9" s="117"/>
      <c r="CF9" s="117"/>
      <c r="CG9" s="117"/>
      <c r="CH9" s="117"/>
      <c r="CI9" s="117"/>
      <c r="CJ9" s="113"/>
      <c r="CK9" s="113"/>
      <c r="CL9" s="113"/>
      <c r="CM9" s="113"/>
      <c r="CN9" s="113"/>
      <c r="CO9" s="113"/>
      <c r="CP9" s="113"/>
      <c r="CQ9" s="113"/>
      <c r="CR9" s="113"/>
      <c r="CS9" s="113"/>
      <c r="CT9" s="113"/>
      <c r="CU9" s="113"/>
      <c r="CV9" s="113"/>
      <c r="CW9" s="113"/>
      <c r="CX9" s="113"/>
      <c r="CY9" s="113"/>
      <c r="CZ9" s="113"/>
      <c r="DA9" s="113"/>
      <c r="DB9" s="113"/>
      <c r="DC9" s="113"/>
      <c r="DD9" s="113"/>
      <c r="DE9" s="113"/>
      <c r="DF9" s="113"/>
      <c r="DG9" s="113"/>
      <c r="DH9" s="113"/>
      <c r="DI9" s="113"/>
      <c r="DJ9" s="113"/>
      <c r="DK9" s="113"/>
      <c r="DL9" s="113"/>
      <c r="DM9" s="113"/>
      <c r="DN9" s="113"/>
      <c r="DO9" s="113"/>
      <c r="DP9" s="113"/>
      <c r="DQ9" s="113"/>
      <c r="DR9" s="113"/>
      <c r="DS9" s="113"/>
      <c r="DT9" s="113"/>
      <c r="DU9" s="113"/>
      <c r="DV9" s="113"/>
      <c r="DW9" s="113"/>
      <c r="DX9" s="113"/>
      <c r="DY9" s="113"/>
      <c r="DZ9" s="113"/>
      <c r="EA9" s="113"/>
      <c r="EB9" s="113"/>
    </row>
    <row r="10" spans="2:132" x14ac:dyDescent="0.2">
      <c r="B10" s="113"/>
      <c r="C10" s="181" t="s">
        <v>234</v>
      </c>
      <c r="D10" s="202">
        <v>1</v>
      </c>
      <c r="E10" s="49"/>
      <c r="F10" s="45">
        <v>6</v>
      </c>
      <c r="G10" s="54">
        <f t="shared" si="2"/>
        <v>153</v>
      </c>
      <c r="H10" s="168" t="str">
        <f t="shared" si="0"/>
        <v>Jan</v>
      </c>
      <c r="I10" s="26">
        <v>-367</v>
      </c>
      <c r="J10" s="26">
        <v>-368</v>
      </c>
      <c r="K10" s="28">
        <v>0</v>
      </c>
      <c r="L10" s="26">
        <v>0</v>
      </c>
      <c r="M10" s="26">
        <v>-1320</v>
      </c>
      <c r="N10" s="26">
        <v>-1320</v>
      </c>
      <c r="O10" s="26">
        <v>-12</v>
      </c>
      <c r="P10" s="113"/>
      <c r="Q10" s="29">
        <v>549</v>
      </c>
      <c r="R10" s="29">
        <v>1430</v>
      </c>
      <c r="S10" s="30">
        <v>881</v>
      </c>
      <c r="T10" s="29">
        <v>547</v>
      </c>
      <c r="U10" s="29">
        <v>-149</v>
      </c>
      <c r="V10" s="29">
        <v>-203</v>
      </c>
      <c r="W10" s="29">
        <v>84</v>
      </c>
      <c r="X10" s="175"/>
      <c r="Y10" s="176"/>
      <c r="Z10" s="208"/>
      <c r="AA10" s="207"/>
      <c r="AB10" s="207"/>
      <c r="AC10" s="209"/>
      <c r="AD10" s="210"/>
      <c r="AE10" s="113"/>
      <c r="AF10" s="113"/>
      <c r="AG10" s="125"/>
      <c r="AH10" s="125"/>
      <c r="AI10" s="125"/>
      <c r="AJ10" s="156"/>
      <c r="AK10" s="156"/>
      <c r="AL10" s="156"/>
      <c r="AM10" s="156"/>
      <c r="AN10" s="156"/>
      <c r="AO10" s="156"/>
      <c r="AP10" s="156"/>
      <c r="AQ10" s="161">
        <v>0</v>
      </c>
      <c r="AR10" s="156">
        <v>0</v>
      </c>
      <c r="AS10" s="156"/>
      <c r="AT10" s="156"/>
      <c r="AU10" s="156"/>
      <c r="AV10" s="156"/>
      <c r="AW10" s="156"/>
      <c r="AX10" s="156"/>
      <c r="AY10" s="156"/>
      <c r="AZ10" s="156"/>
      <c r="BA10" s="156"/>
      <c r="BB10" s="162"/>
      <c r="BC10" s="162"/>
      <c r="BD10" s="162"/>
      <c r="BE10" s="156" t="s">
        <v>362</v>
      </c>
      <c r="BF10" s="156">
        <v>7</v>
      </c>
      <c r="BG10" s="162"/>
      <c r="BH10" s="172">
        <f t="shared" si="1"/>
        <v>4.9013157894736841</v>
      </c>
      <c r="BI10" s="156"/>
      <c r="BJ10" s="156"/>
      <c r="BK10" s="156">
        <v>55.46</v>
      </c>
      <c r="BL10" s="156">
        <v>68.45</v>
      </c>
      <c r="BM10" s="156"/>
      <c r="BN10" s="156"/>
      <c r="BO10" s="156"/>
      <c r="BP10" s="156"/>
      <c r="BQ10" s="125"/>
      <c r="BR10" s="125"/>
      <c r="BS10" s="125"/>
      <c r="BT10" s="125"/>
      <c r="BU10" s="125"/>
      <c r="BV10" s="125"/>
      <c r="BW10" s="125"/>
      <c r="BX10" s="117"/>
      <c r="BY10" s="117"/>
      <c r="BZ10" s="117"/>
      <c r="CA10" s="117"/>
      <c r="CB10" s="117"/>
      <c r="CC10" s="117"/>
      <c r="CD10" s="117"/>
      <c r="CE10" s="117"/>
      <c r="CF10" s="117"/>
      <c r="CG10" s="117"/>
      <c r="CH10" s="117"/>
      <c r="CI10" s="117"/>
      <c r="CJ10" s="113"/>
      <c r="CK10" s="113"/>
      <c r="CL10" s="113"/>
      <c r="CM10" s="113"/>
      <c r="CN10" s="113"/>
      <c r="CO10" s="113"/>
      <c r="CP10" s="113"/>
      <c r="CQ10" s="113"/>
      <c r="CR10" s="113"/>
      <c r="CS10" s="113"/>
      <c r="CT10" s="113"/>
      <c r="CU10" s="113"/>
      <c r="CV10" s="113"/>
      <c r="CW10" s="113"/>
      <c r="CX10" s="113"/>
      <c r="CY10" s="113"/>
      <c r="CZ10" s="113"/>
      <c r="DA10" s="113"/>
      <c r="DB10" s="113"/>
      <c r="DC10" s="113"/>
      <c r="DD10" s="113"/>
      <c r="DE10" s="113"/>
      <c r="DF10" s="113"/>
      <c r="DG10" s="113"/>
      <c r="DH10" s="113"/>
      <c r="DI10" s="113"/>
      <c r="DJ10" s="113"/>
      <c r="DK10" s="113"/>
      <c r="DL10" s="113"/>
      <c r="DM10" s="113"/>
      <c r="DN10" s="113"/>
      <c r="DO10" s="113"/>
      <c r="DP10" s="113"/>
      <c r="DQ10" s="113"/>
      <c r="DR10" s="113"/>
      <c r="DS10" s="113"/>
      <c r="DT10" s="113"/>
      <c r="DU10" s="113"/>
      <c r="DV10" s="113"/>
      <c r="DW10" s="113"/>
      <c r="DX10" s="113"/>
      <c r="DY10" s="113"/>
      <c r="DZ10" s="113"/>
      <c r="EA10" s="113"/>
      <c r="EB10" s="113"/>
    </row>
    <row r="11" spans="2:132" x14ac:dyDescent="0.2">
      <c r="B11" s="113"/>
      <c r="C11" s="181" t="s">
        <v>138</v>
      </c>
      <c r="D11" s="202">
        <v>3</v>
      </c>
      <c r="E11" s="49"/>
      <c r="F11" s="179">
        <v>7</v>
      </c>
      <c r="G11" s="54">
        <f t="shared" si="2"/>
        <v>183.4</v>
      </c>
      <c r="H11" s="168" t="str">
        <f t="shared" si="0"/>
        <v>Jan</v>
      </c>
      <c r="I11" s="26">
        <v>-387</v>
      </c>
      <c r="J11" s="26">
        <v>-403</v>
      </c>
      <c r="K11" s="28">
        <v>0</v>
      </c>
      <c r="L11" s="26">
        <v>0</v>
      </c>
      <c r="M11" s="26">
        <v>-1680</v>
      </c>
      <c r="N11" s="26">
        <v>-1680</v>
      </c>
      <c r="O11" s="26">
        <v>-12</v>
      </c>
      <c r="P11" s="113"/>
      <c r="Q11" s="29">
        <v>403</v>
      </c>
      <c r="R11" s="29">
        <v>1395</v>
      </c>
      <c r="S11" s="30">
        <v>992</v>
      </c>
      <c r="T11" s="29">
        <v>579</v>
      </c>
      <c r="U11" s="29">
        <v>-145</v>
      </c>
      <c r="V11" s="29">
        <v>-249</v>
      </c>
      <c r="W11" s="29">
        <v>83</v>
      </c>
      <c r="X11" s="175"/>
      <c r="Y11" s="176"/>
      <c r="Z11" s="208"/>
      <c r="AA11" s="207"/>
      <c r="AB11" s="207"/>
      <c r="AC11" s="209"/>
      <c r="AD11" s="210"/>
      <c r="AE11" s="113"/>
      <c r="AF11" s="113"/>
      <c r="AG11" s="125"/>
      <c r="AH11" s="125"/>
      <c r="AI11" s="125"/>
      <c r="AJ11" s="156"/>
      <c r="AK11" s="156"/>
      <c r="AL11" s="156"/>
      <c r="AM11" s="156"/>
      <c r="AN11" s="156"/>
      <c r="AO11" s="156"/>
      <c r="AP11" s="156"/>
      <c r="AQ11" s="161">
        <v>0</v>
      </c>
      <c r="AR11" s="156">
        <v>0</v>
      </c>
      <c r="AS11" s="156"/>
      <c r="AT11" s="156"/>
      <c r="AU11" s="156"/>
      <c r="AV11" s="156"/>
      <c r="AW11" s="156"/>
      <c r="AX11" s="156"/>
      <c r="AY11" s="156"/>
      <c r="AZ11" s="156"/>
      <c r="BA11" s="156"/>
      <c r="BB11" s="162"/>
      <c r="BC11" s="162"/>
      <c r="BD11" s="162"/>
      <c r="BE11" s="156" t="s">
        <v>363</v>
      </c>
      <c r="BF11" s="156">
        <v>8</v>
      </c>
      <c r="BG11" s="162"/>
      <c r="BH11" s="172">
        <f t="shared" si="1"/>
        <v>4.7697368421052637</v>
      </c>
      <c r="BI11" s="156"/>
      <c r="BJ11" s="156"/>
      <c r="BK11" s="156">
        <v>52.76</v>
      </c>
      <c r="BL11" s="156">
        <v>63.77</v>
      </c>
      <c r="BM11" s="156"/>
      <c r="BN11" s="156"/>
      <c r="BO11" s="156"/>
      <c r="BP11" s="156"/>
      <c r="BQ11" s="125"/>
      <c r="BR11" s="125"/>
      <c r="BS11" s="125"/>
      <c r="BT11" s="125"/>
      <c r="BU11" s="125"/>
      <c r="BV11" s="125"/>
      <c r="BW11" s="125"/>
      <c r="BX11" s="117"/>
      <c r="BY11" s="117"/>
      <c r="BZ11" s="117"/>
      <c r="CA11" s="117"/>
      <c r="CB11" s="117"/>
      <c r="CC11" s="117"/>
      <c r="CD11" s="117"/>
      <c r="CE11" s="117"/>
      <c r="CF11" s="117"/>
      <c r="CG11" s="117"/>
      <c r="CH11" s="117"/>
      <c r="CI11" s="117"/>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row>
    <row r="12" spans="2:132" x14ac:dyDescent="0.2">
      <c r="B12" s="113"/>
      <c r="C12" s="181" t="s">
        <v>51</v>
      </c>
      <c r="D12" s="202" t="s">
        <v>361</v>
      </c>
      <c r="E12" s="42"/>
      <c r="F12" s="45">
        <v>8</v>
      </c>
      <c r="G12" s="54">
        <f t="shared" si="2"/>
        <v>213.8</v>
      </c>
      <c r="H12" s="168" t="str">
        <f t="shared" si="0"/>
        <v>Jan</v>
      </c>
      <c r="I12" s="26">
        <v>-408</v>
      </c>
      <c r="J12" s="26">
        <v>-437</v>
      </c>
      <c r="K12" s="28">
        <v>0</v>
      </c>
      <c r="L12" s="26">
        <v>0</v>
      </c>
      <c r="M12" s="26">
        <v>-2056</v>
      </c>
      <c r="N12" s="26">
        <v>-2056</v>
      </c>
      <c r="O12" s="26">
        <v>-12</v>
      </c>
      <c r="P12" s="113"/>
      <c r="Q12" s="29">
        <v>272</v>
      </c>
      <c r="R12" s="29">
        <v>1319</v>
      </c>
      <c r="S12" s="30">
        <v>1047</v>
      </c>
      <c r="T12" s="29">
        <v>605</v>
      </c>
      <c r="U12" s="29">
        <v>-144</v>
      </c>
      <c r="V12" s="29">
        <v>-312</v>
      </c>
      <c r="W12" s="29">
        <v>79</v>
      </c>
      <c r="X12" s="175"/>
      <c r="Y12" s="176"/>
      <c r="Z12" s="208"/>
      <c r="AA12" s="207"/>
      <c r="AB12" s="207"/>
      <c r="AC12" s="209"/>
      <c r="AD12" s="210"/>
      <c r="AE12" s="113"/>
      <c r="AF12" s="113"/>
      <c r="AG12" s="125"/>
      <c r="AH12" s="125"/>
      <c r="AI12" s="125"/>
      <c r="AJ12" s="156"/>
      <c r="AK12" s="156"/>
      <c r="AL12" s="156"/>
      <c r="AM12" s="156"/>
      <c r="AN12" s="156"/>
      <c r="AO12" s="156"/>
      <c r="AP12" s="156"/>
      <c r="AQ12" s="156"/>
      <c r="AR12" s="156">
        <v>0</v>
      </c>
      <c r="AS12" s="156"/>
      <c r="AT12" s="156"/>
      <c r="AU12" s="156"/>
      <c r="AV12" s="156"/>
      <c r="AW12" s="156"/>
      <c r="AX12" s="156"/>
      <c r="AY12" s="156"/>
      <c r="AZ12" s="156"/>
      <c r="BA12" s="156"/>
      <c r="BB12" s="162"/>
      <c r="BC12" s="162"/>
      <c r="BD12" s="162"/>
      <c r="BE12" s="156" t="s">
        <v>364</v>
      </c>
      <c r="BF12" s="156">
        <v>9</v>
      </c>
      <c r="BG12" s="162"/>
      <c r="BH12" s="172">
        <f t="shared" si="1"/>
        <v>4.7368421052631584</v>
      </c>
      <c r="BI12" s="156"/>
      <c r="BJ12" s="156"/>
      <c r="BK12" s="156">
        <v>50.01</v>
      </c>
      <c r="BL12" s="156">
        <v>59.2</v>
      </c>
      <c r="BM12" s="156"/>
      <c r="BN12" s="156"/>
      <c r="BO12" s="156"/>
      <c r="BP12" s="156"/>
      <c r="BQ12" s="125"/>
      <c r="BR12" s="125"/>
      <c r="BS12" s="125"/>
      <c r="BT12" s="125"/>
      <c r="BU12" s="125"/>
      <c r="BV12" s="125"/>
      <c r="BW12" s="125"/>
      <c r="BX12" s="117"/>
      <c r="BY12" s="117"/>
      <c r="BZ12" s="117"/>
      <c r="CA12" s="117"/>
      <c r="CB12" s="117"/>
      <c r="CC12" s="117"/>
      <c r="CD12" s="117"/>
      <c r="CE12" s="117"/>
      <c r="CF12" s="117"/>
      <c r="CG12" s="117"/>
      <c r="CH12" s="117"/>
      <c r="CI12" s="117"/>
      <c r="CJ12" s="113"/>
      <c r="CK12" s="113"/>
      <c r="CL12" s="113"/>
      <c r="CM12" s="113"/>
      <c r="CN12" s="113"/>
      <c r="CO12" s="113"/>
      <c r="CP12" s="113"/>
      <c r="CQ12" s="113"/>
      <c r="CR12" s="113"/>
      <c r="CS12" s="113"/>
      <c r="CT12" s="113"/>
      <c r="CU12" s="113"/>
      <c r="CV12" s="113"/>
      <c r="CW12" s="113"/>
      <c r="CX12" s="113"/>
      <c r="CY12" s="113"/>
      <c r="CZ12" s="113"/>
      <c r="DA12" s="113"/>
      <c r="DB12" s="113"/>
      <c r="DC12" s="113"/>
      <c r="DD12" s="113"/>
      <c r="DE12" s="113"/>
      <c r="DF12" s="113"/>
      <c r="DG12" s="113"/>
      <c r="DH12" s="113"/>
      <c r="DI12" s="113"/>
      <c r="DJ12" s="113"/>
      <c r="DK12" s="113"/>
      <c r="DL12" s="113"/>
      <c r="DM12" s="113"/>
      <c r="DN12" s="113"/>
      <c r="DO12" s="113"/>
      <c r="DP12" s="113"/>
      <c r="DQ12" s="113"/>
      <c r="DR12" s="113"/>
      <c r="DS12" s="113"/>
      <c r="DT12" s="113"/>
      <c r="DU12" s="113"/>
      <c r="DV12" s="113"/>
      <c r="DW12" s="113"/>
      <c r="DX12" s="113"/>
      <c r="DY12" s="113"/>
      <c r="DZ12" s="113"/>
      <c r="EA12" s="113"/>
      <c r="EB12" s="113"/>
    </row>
    <row r="13" spans="2:132" x14ac:dyDescent="0.2">
      <c r="B13" s="113"/>
      <c r="C13" s="177"/>
      <c r="D13" s="178"/>
      <c r="E13" s="42"/>
      <c r="F13" s="179">
        <v>9</v>
      </c>
      <c r="G13" s="54">
        <f t="shared" si="2"/>
        <v>244.20000000000002</v>
      </c>
      <c r="H13" s="168" t="str">
        <f t="shared" si="0"/>
        <v>Jan</v>
      </c>
      <c r="I13" s="26">
        <v>-428</v>
      </c>
      <c r="J13" s="26">
        <v>-470</v>
      </c>
      <c r="K13" s="28">
        <v>0</v>
      </c>
      <c r="L13" s="26">
        <v>0</v>
      </c>
      <c r="M13" s="26">
        <v>-2447</v>
      </c>
      <c r="N13" s="26">
        <v>-2447</v>
      </c>
      <c r="O13" s="26">
        <v>-12</v>
      </c>
      <c r="P13" s="113"/>
      <c r="Q13" s="29">
        <v>165</v>
      </c>
      <c r="R13" s="29">
        <v>1233</v>
      </c>
      <c r="S13" s="30">
        <v>1068</v>
      </c>
      <c r="T13" s="29">
        <v>601</v>
      </c>
      <c r="U13" s="29">
        <v>-170</v>
      </c>
      <c r="V13" s="29">
        <v>-407</v>
      </c>
      <c r="W13" s="29">
        <v>70</v>
      </c>
      <c r="X13" s="175"/>
      <c r="Y13" s="176"/>
      <c r="Z13" s="208"/>
      <c r="AA13" s="207"/>
      <c r="AB13" s="207"/>
      <c r="AC13" s="209"/>
      <c r="AD13" s="210"/>
      <c r="AE13" s="113"/>
      <c r="AF13" s="113"/>
      <c r="AG13" s="125"/>
      <c r="AH13" s="125"/>
      <c r="AI13" s="125"/>
      <c r="AJ13" s="156"/>
      <c r="AK13" s="156"/>
      <c r="AL13" s="156"/>
      <c r="AM13" s="156"/>
      <c r="AN13" s="156"/>
      <c r="AO13" s="156"/>
      <c r="AP13" s="156"/>
      <c r="AQ13" s="156"/>
      <c r="AR13" s="156">
        <v>0</v>
      </c>
      <c r="AS13" s="156"/>
      <c r="AT13" s="156"/>
      <c r="AU13" s="156"/>
      <c r="AV13" s="156"/>
      <c r="AW13" s="156"/>
      <c r="AX13" s="156"/>
      <c r="AY13" s="156"/>
      <c r="AZ13" s="156"/>
      <c r="BA13" s="156"/>
      <c r="BB13" s="162"/>
      <c r="BC13" s="162"/>
      <c r="BD13" s="162"/>
      <c r="BE13" s="156" t="s">
        <v>365</v>
      </c>
      <c r="BF13" s="156">
        <v>10</v>
      </c>
      <c r="BG13" s="162"/>
      <c r="BH13" s="172">
        <f t="shared" si="1"/>
        <v>5.5921052631578947</v>
      </c>
      <c r="BI13" s="156"/>
      <c r="BJ13" s="156"/>
      <c r="BK13" s="156">
        <v>47.29</v>
      </c>
      <c r="BL13" s="156">
        <v>54.83</v>
      </c>
      <c r="BM13" s="156"/>
      <c r="BN13" s="156"/>
      <c r="BO13" s="156"/>
      <c r="BP13" s="156"/>
      <c r="BQ13" s="125"/>
      <c r="BR13" s="125"/>
      <c r="BS13" s="125"/>
      <c r="BT13" s="125"/>
      <c r="BU13" s="125"/>
      <c r="BV13" s="125"/>
      <c r="BW13" s="125"/>
      <c r="BX13" s="117"/>
      <c r="BY13" s="117"/>
      <c r="BZ13" s="117"/>
      <c r="CA13" s="117"/>
      <c r="CB13" s="117"/>
      <c r="CC13" s="117"/>
      <c r="CD13" s="117"/>
      <c r="CE13" s="117"/>
      <c r="CF13" s="117"/>
      <c r="CG13" s="117"/>
      <c r="CH13" s="117"/>
      <c r="CI13" s="117"/>
      <c r="CJ13" s="113"/>
      <c r="CK13" s="113"/>
      <c r="CL13" s="113"/>
      <c r="CM13" s="113"/>
      <c r="CN13" s="113"/>
      <c r="CO13" s="113"/>
      <c r="CP13" s="113"/>
      <c r="CQ13" s="113"/>
      <c r="CR13" s="113"/>
      <c r="CS13" s="113"/>
      <c r="CT13" s="113"/>
      <c r="CU13" s="113"/>
      <c r="CV13" s="113"/>
      <c r="CW13" s="113"/>
      <c r="CX13" s="113"/>
      <c r="CY13" s="113"/>
      <c r="CZ13" s="113"/>
      <c r="DA13" s="113"/>
      <c r="DB13" s="113"/>
      <c r="DC13" s="113"/>
      <c r="DD13" s="113"/>
      <c r="DE13" s="113"/>
      <c r="DF13" s="113"/>
      <c r="DG13" s="113"/>
      <c r="DH13" s="113"/>
      <c r="DI13" s="113"/>
      <c r="DJ13" s="113"/>
      <c r="DK13" s="113"/>
      <c r="DL13" s="113"/>
      <c r="DM13" s="113"/>
      <c r="DN13" s="113"/>
      <c r="DO13" s="113"/>
      <c r="DP13" s="113"/>
      <c r="DQ13" s="113"/>
      <c r="DR13" s="113"/>
      <c r="DS13" s="113"/>
      <c r="DT13" s="113"/>
      <c r="DU13" s="113"/>
      <c r="DV13" s="113"/>
      <c r="DW13" s="113"/>
      <c r="DX13" s="113"/>
      <c r="DY13" s="113"/>
      <c r="DZ13" s="113"/>
      <c r="EA13" s="113"/>
      <c r="EB13" s="113"/>
    </row>
    <row r="14" spans="2:132" x14ac:dyDescent="0.2">
      <c r="B14" s="113"/>
      <c r="C14" s="177"/>
      <c r="D14" s="178"/>
      <c r="E14" s="42"/>
      <c r="F14" s="45">
        <v>10</v>
      </c>
      <c r="G14" s="54">
        <f t="shared" si="2"/>
        <v>274.60000000000002</v>
      </c>
      <c r="H14" s="168" t="str">
        <f t="shared" si="0"/>
        <v>Jan</v>
      </c>
      <c r="I14" s="26">
        <v>-447</v>
      </c>
      <c r="J14" s="26">
        <v>-664</v>
      </c>
      <c r="K14" s="28">
        <v>0</v>
      </c>
      <c r="L14" s="26">
        <v>0</v>
      </c>
      <c r="M14" s="26">
        <v>-2849</v>
      </c>
      <c r="N14" s="26">
        <v>-2849</v>
      </c>
      <c r="O14" s="26">
        <v>-12</v>
      </c>
      <c r="P14" s="113"/>
      <c r="Q14" s="29">
        <v>82</v>
      </c>
      <c r="R14" s="29">
        <v>1178</v>
      </c>
      <c r="S14" s="30">
        <v>1096</v>
      </c>
      <c r="T14" s="29">
        <v>582</v>
      </c>
      <c r="U14" s="29">
        <v>-249</v>
      </c>
      <c r="V14" s="29">
        <v>-521</v>
      </c>
      <c r="W14" s="29">
        <v>60</v>
      </c>
      <c r="X14" s="175"/>
      <c r="Y14" s="176"/>
      <c r="Z14" s="208"/>
      <c r="AA14" s="207"/>
      <c r="AB14" s="207"/>
      <c r="AC14" s="209"/>
      <c r="AD14" s="210"/>
      <c r="AE14" s="113"/>
      <c r="AF14" s="113"/>
      <c r="AG14" s="125"/>
      <c r="AH14" s="125"/>
      <c r="AI14" s="125"/>
      <c r="AJ14" s="156"/>
      <c r="AK14" s="156"/>
      <c r="AL14" s="156"/>
      <c r="AM14" s="156"/>
      <c r="AN14" s="156"/>
      <c r="AO14" s="156"/>
      <c r="AP14" s="156"/>
      <c r="AQ14" s="156"/>
      <c r="AR14" s="156">
        <v>0</v>
      </c>
      <c r="AS14" s="156"/>
      <c r="AT14" s="156"/>
      <c r="AU14" s="156"/>
      <c r="AV14" s="156"/>
      <c r="AW14" s="156"/>
      <c r="AX14" s="156"/>
      <c r="AY14" s="156"/>
      <c r="AZ14" s="156"/>
      <c r="BA14" s="156"/>
      <c r="BB14" s="162"/>
      <c r="BC14" s="162"/>
      <c r="BD14" s="162"/>
      <c r="BE14" s="156" t="s">
        <v>366</v>
      </c>
      <c r="BF14" s="156">
        <v>11</v>
      </c>
      <c r="BG14" s="162"/>
      <c r="BH14" s="172">
        <f t="shared" si="1"/>
        <v>8.1907894736842106</v>
      </c>
      <c r="BI14" s="172"/>
      <c r="BJ14" s="156"/>
      <c r="BK14" s="156">
        <v>44.62</v>
      </c>
      <c r="BL14" s="156">
        <v>50.68</v>
      </c>
      <c r="BM14" s="156"/>
      <c r="BN14" s="156"/>
      <c r="BO14" s="156"/>
      <c r="BP14" s="156"/>
      <c r="BQ14" s="125"/>
      <c r="BR14" s="125"/>
      <c r="BS14" s="125"/>
      <c r="BT14" s="125"/>
      <c r="BU14" s="125"/>
      <c r="BV14" s="125"/>
      <c r="BW14" s="125"/>
      <c r="BX14" s="117"/>
      <c r="BY14" s="117"/>
      <c r="BZ14" s="117"/>
      <c r="CA14" s="117"/>
      <c r="CB14" s="117"/>
      <c r="CC14" s="117"/>
      <c r="CD14" s="117"/>
      <c r="CE14" s="117"/>
      <c r="CF14" s="117"/>
      <c r="CG14" s="117"/>
      <c r="CH14" s="117"/>
      <c r="CI14" s="117"/>
      <c r="CJ14" s="113"/>
      <c r="CK14" s="113"/>
      <c r="CL14" s="113"/>
      <c r="CM14" s="113"/>
      <c r="CN14" s="113"/>
      <c r="CO14" s="113"/>
      <c r="CP14" s="113"/>
      <c r="CQ14" s="113"/>
      <c r="CR14" s="113"/>
      <c r="CS14" s="113"/>
      <c r="CT14" s="113"/>
      <c r="CU14" s="113"/>
      <c r="CV14" s="113"/>
      <c r="CW14" s="113"/>
      <c r="CX14" s="113"/>
      <c r="CY14" s="113"/>
      <c r="CZ14" s="113"/>
      <c r="DA14" s="113"/>
      <c r="DB14" s="113"/>
      <c r="DC14" s="113"/>
      <c r="DD14" s="113"/>
      <c r="DE14" s="113"/>
      <c r="DF14" s="113"/>
      <c r="DG14" s="113"/>
      <c r="DH14" s="113"/>
      <c r="DI14" s="113"/>
      <c r="DJ14" s="113"/>
      <c r="DK14" s="113"/>
      <c r="DL14" s="113"/>
      <c r="DM14" s="113"/>
      <c r="DN14" s="113"/>
      <c r="DO14" s="113"/>
      <c r="DP14" s="113"/>
      <c r="DQ14" s="113"/>
      <c r="DR14" s="113"/>
      <c r="DS14" s="113"/>
      <c r="DT14" s="113"/>
      <c r="DU14" s="113"/>
      <c r="DV14" s="113"/>
      <c r="DW14" s="113"/>
      <c r="DX14" s="113"/>
      <c r="DY14" s="113"/>
      <c r="DZ14" s="113"/>
      <c r="EA14" s="113"/>
      <c r="EB14" s="113"/>
    </row>
    <row r="15" spans="2:132" x14ac:dyDescent="0.2">
      <c r="B15" s="113"/>
      <c r="C15" s="182" t="s">
        <v>322</v>
      </c>
      <c r="D15" s="214">
        <v>0</v>
      </c>
      <c r="E15" s="42"/>
      <c r="F15" s="179">
        <v>11</v>
      </c>
      <c r="G15" s="54">
        <f t="shared" si="2"/>
        <v>305</v>
      </c>
      <c r="H15" s="168" t="str">
        <f t="shared" si="0"/>
        <v>Jan</v>
      </c>
      <c r="I15" s="26">
        <v>-467</v>
      </c>
      <c r="J15" s="26">
        <v>-433</v>
      </c>
      <c r="K15" s="28">
        <v>0</v>
      </c>
      <c r="L15" s="26">
        <v>0</v>
      </c>
      <c r="M15" s="26">
        <v>-3258</v>
      </c>
      <c r="N15" s="26">
        <v>-3258</v>
      </c>
      <c r="O15" s="26">
        <v>-12</v>
      </c>
      <c r="P15" s="113"/>
      <c r="Q15" s="29">
        <v>24</v>
      </c>
      <c r="R15" s="29">
        <v>1393</v>
      </c>
      <c r="S15" s="30">
        <v>1369</v>
      </c>
      <c r="T15" s="29">
        <v>549</v>
      </c>
      <c r="U15" s="29">
        <v>-418</v>
      </c>
      <c r="V15" s="29">
        <v>-637</v>
      </c>
      <c r="W15" s="29">
        <v>47</v>
      </c>
      <c r="X15" s="175"/>
      <c r="Y15" s="176"/>
      <c r="Z15" s="208"/>
      <c r="AA15" s="207"/>
      <c r="AB15" s="207"/>
      <c r="AC15" s="209"/>
      <c r="AD15" s="210"/>
      <c r="AE15" s="113"/>
      <c r="AF15" s="113"/>
      <c r="AG15" s="125"/>
      <c r="AH15" s="125"/>
      <c r="AI15" s="125"/>
      <c r="AJ15" s="156"/>
      <c r="AK15" s="156"/>
      <c r="AL15" s="156"/>
      <c r="AM15" s="156"/>
      <c r="AN15" s="156"/>
      <c r="AO15" s="156"/>
      <c r="AP15" s="156"/>
      <c r="AQ15" s="156"/>
      <c r="AR15" s="156">
        <v>0</v>
      </c>
      <c r="AS15" s="156"/>
      <c r="AT15" s="156"/>
      <c r="AU15" s="156"/>
      <c r="AV15" s="156"/>
      <c r="AW15" s="156"/>
      <c r="AX15" s="156"/>
      <c r="AY15" s="156"/>
      <c r="AZ15" s="156"/>
      <c r="BA15" s="156"/>
      <c r="BB15" s="162"/>
      <c r="BC15" s="162"/>
      <c r="BD15" s="162"/>
      <c r="BE15" s="156" t="s">
        <v>367</v>
      </c>
      <c r="BF15" s="156">
        <v>12</v>
      </c>
      <c r="BG15" s="162"/>
      <c r="BH15" s="172">
        <f t="shared" si="1"/>
        <v>13.75</v>
      </c>
      <c r="BI15" s="172"/>
      <c r="BJ15" s="156"/>
      <c r="BK15" s="156">
        <v>42.03</v>
      </c>
      <c r="BL15" s="156">
        <v>46.77</v>
      </c>
      <c r="BM15" s="156"/>
      <c r="BN15" s="156"/>
      <c r="BO15" s="156"/>
      <c r="BP15" s="156"/>
      <c r="BQ15" s="125"/>
      <c r="BR15" s="125"/>
      <c r="BS15" s="125"/>
      <c r="BT15" s="125"/>
      <c r="BU15" s="125"/>
      <c r="BV15" s="125"/>
      <c r="BW15" s="125"/>
      <c r="BX15" s="117"/>
      <c r="BY15" s="117"/>
      <c r="BZ15" s="117"/>
      <c r="CA15" s="117"/>
      <c r="CB15" s="117"/>
      <c r="CC15" s="117"/>
      <c r="CD15" s="117"/>
      <c r="CE15" s="117"/>
      <c r="CF15" s="117"/>
      <c r="CG15" s="117"/>
      <c r="CH15" s="117"/>
      <c r="CI15" s="117"/>
      <c r="CJ15" s="113"/>
      <c r="CK15" s="113"/>
      <c r="CL15" s="113"/>
      <c r="CM15" s="113"/>
      <c r="CN15" s="113"/>
      <c r="CO15" s="113"/>
      <c r="CP15" s="113"/>
      <c r="CQ15" s="113"/>
      <c r="CR15" s="113"/>
      <c r="CS15" s="113"/>
      <c r="CT15" s="113"/>
      <c r="CU15" s="113"/>
      <c r="CV15" s="113"/>
      <c r="CW15" s="113"/>
      <c r="CX15" s="113"/>
      <c r="CY15" s="113"/>
      <c r="CZ15" s="113"/>
      <c r="DA15" s="113"/>
      <c r="DB15" s="113"/>
      <c r="DC15" s="113"/>
      <c r="DD15" s="113"/>
      <c r="DE15" s="113"/>
      <c r="DF15" s="113"/>
      <c r="DG15" s="113"/>
      <c r="DH15" s="113"/>
      <c r="DI15" s="113"/>
      <c r="DJ15" s="113"/>
      <c r="DK15" s="113"/>
      <c r="DL15" s="113"/>
      <c r="DM15" s="113"/>
      <c r="DN15" s="113"/>
      <c r="DO15" s="113"/>
      <c r="DP15" s="113"/>
      <c r="DQ15" s="113"/>
      <c r="DR15" s="113"/>
      <c r="DS15" s="113"/>
      <c r="DT15" s="113"/>
      <c r="DU15" s="113"/>
      <c r="DV15" s="113"/>
      <c r="DW15" s="113"/>
      <c r="DX15" s="113"/>
      <c r="DY15" s="113"/>
      <c r="DZ15" s="113"/>
      <c r="EA15" s="113"/>
      <c r="EB15" s="113"/>
    </row>
    <row r="16" spans="2:132" x14ac:dyDescent="0.2">
      <c r="B16" s="113"/>
      <c r="C16" s="113"/>
      <c r="D16" s="113"/>
      <c r="E16" s="42"/>
      <c r="F16" s="45">
        <v>12</v>
      </c>
      <c r="G16" s="54">
        <f t="shared" si="2"/>
        <v>335.4</v>
      </c>
      <c r="H16" s="168" t="str">
        <f t="shared" si="0"/>
        <v>Jan</v>
      </c>
      <c r="I16" s="26">
        <v>-486</v>
      </c>
      <c r="J16" s="26"/>
      <c r="K16" s="28"/>
      <c r="L16" s="26">
        <v>0</v>
      </c>
      <c r="M16" s="26">
        <v>-3671</v>
      </c>
      <c r="N16" s="26">
        <v>-3671</v>
      </c>
      <c r="O16" s="26">
        <v>-12</v>
      </c>
      <c r="P16" s="113"/>
      <c r="Q16" s="29">
        <v>-15</v>
      </c>
      <c r="R16" s="29"/>
      <c r="S16" s="30"/>
      <c r="T16" s="29">
        <v>468</v>
      </c>
      <c r="U16" s="29">
        <v>-648</v>
      </c>
      <c r="V16" s="29">
        <v>-754</v>
      </c>
      <c r="W16" s="29">
        <v>31</v>
      </c>
      <c r="X16" s="175"/>
      <c r="Y16" s="176"/>
      <c r="Z16" s="208"/>
      <c r="AA16" s="207"/>
      <c r="AB16" s="207"/>
      <c r="AC16" s="209"/>
      <c r="AD16" s="210"/>
      <c r="AE16" s="113"/>
      <c r="AF16" s="113"/>
      <c r="AG16" s="125"/>
      <c r="AH16" s="125"/>
      <c r="AI16" s="125"/>
      <c r="AJ16" s="156"/>
      <c r="AK16" s="156"/>
      <c r="AL16" s="156"/>
      <c r="AM16" s="156"/>
      <c r="AN16" s="156"/>
      <c r="AO16" s="156"/>
      <c r="AP16" s="156"/>
      <c r="AQ16" s="156"/>
      <c r="AR16" s="156">
        <v>0</v>
      </c>
      <c r="AS16" s="156"/>
      <c r="AT16" s="156"/>
      <c r="AU16" s="156"/>
      <c r="AV16" s="156"/>
      <c r="AW16" s="156"/>
      <c r="AX16" s="156"/>
      <c r="AY16" s="156"/>
      <c r="AZ16" s="156"/>
      <c r="BA16" s="156"/>
      <c r="BB16" s="162"/>
      <c r="BC16" s="162"/>
      <c r="BD16" s="162"/>
      <c r="BE16" s="156"/>
      <c r="BF16" s="156"/>
      <c r="BG16" s="162"/>
      <c r="BH16" s="162"/>
      <c r="BI16" s="172"/>
      <c r="BJ16" s="156"/>
      <c r="BK16" s="156">
        <v>39.54</v>
      </c>
      <c r="BL16" s="156">
        <v>43.11</v>
      </c>
      <c r="BM16" s="156"/>
      <c r="BN16" s="156"/>
      <c r="BO16" s="156"/>
      <c r="BP16" s="156"/>
      <c r="BQ16" s="125"/>
      <c r="BR16" s="125"/>
      <c r="BS16" s="125"/>
      <c r="BT16" s="125"/>
      <c r="BU16" s="125"/>
      <c r="BV16" s="125"/>
      <c r="BW16" s="125"/>
      <c r="BX16" s="117"/>
      <c r="BY16" s="117"/>
      <c r="BZ16" s="117"/>
      <c r="CA16" s="117"/>
      <c r="CB16" s="117"/>
      <c r="CC16" s="117"/>
      <c r="CD16" s="117"/>
      <c r="CE16" s="117"/>
      <c r="CF16" s="117"/>
      <c r="CG16" s="117"/>
      <c r="CH16" s="117"/>
      <c r="CI16" s="117"/>
      <c r="CJ16" s="113"/>
      <c r="CK16" s="113"/>
      <c r="CL16" s="113"/>
      <c r="CM16" s="113"/>
      <c r="CN16" s="113"/>
      <c r="CO16" s="113"/>
      <c r="CP16" s="113"/>
      <c r="CQ16" s="113"/>
      <c r="CR16" s="113"/>
      <c r="CS16" s="113"/>
      <c r="CT16" s="113"/>
      <c r="CU16" s="113"/>
      <c r="CV16" s="113"/>
      <c r="CW16" s="113"/>
      <c r="CX16" s="113"/>
      <c r="CY16" s="113"/>
      <c r="CZ16" s="113"/>
      <c r="DA16" s="113"/>
      <c r="DB16" s="113"/>
      <c r="DC16" s="113"/>
      <c r="DD16" s="113"/>
      <c r="DE16" s="113"/>
      <c r="DF16" s="113"/>
      <c r="DG16" s="113"/>
      <c r="DH16" s="113"/>
      <c r="DI16" s="113"/>
      <c r="DJ16" s="113"/>
      <c r="DK16" s="113"/>
      <c r="DL16" s="113"/>
      <c r="DM16" s="113"/>
      <c r="DN16" s="113"/>
      <c r="DO16" s="113"/>
      <c r="DP16" s="113"/>
      <c r="DQ16" s="113"/>
      <c r="DR16" s="113"/>
      <c r="DS16" s="113"/>
      <c r="DT16" s="113"/>
      <c r="DU16" s="113"/>
      <c r="DV16" s="113"/>
      <c r="DW16" s="113"/>
      <c r="DX16" s="113"/>
      <c r="DY16" s="113"/>
      <c r="DZ16" s="113"/>
      <c r="EA16" s="113"/>
      <c r="EB16" s="113"/>
    </row>
    <row r="17" spans="2:132" x14ac:dyDescent="0.2">
      <c r="B17" s="113"/>
      <c r="C17" s="183"/>
      <c r="D17" s="184"/>
      <c r="E17" s="42"/>
      <c r="F17" s="179">
        <v>13</v>
      </c>
      <c r="G17" s="54">
        <f t="shared" si="2"/>
        <v>365.79999999999995</v>
      </c>
      <c r="H17" s="168" t="str">
        <f t="shared" si="0"/>
        <v>Jan</v>
      </c>
      <c r="I17" s="26">
        <v>-505</v>
      </c>
      <c r="J17" s="26"/>
      <c r="K17" s="28"/>
      <c r="L17" s="26">
        <v>0</v>
      </c>
      <c r="M17" s="26">
        <v>-4082</v>
      </c>
      <c r="N17" s="26">
        <v>-4082</v>
      </c>
      <c r="O17" s="26">
        <v>-12</v>
      </c>
      <c r="P17" s="113"/>
      <c r="Q17" s="29">
        <v>-49</v>
      </c>
      <c r="R17" s="29"/>
      <c r="S17" s="30"/>
      <c r="T17" s="29">
        <v>372</v>
      </c>
      <c r="U17" s="29">
        <v>-898</v>
      </c>
      <c r="V17" s="29">
        <v>-853</v>
      </c>
      <c r="W17" s="29">
        <v>15</v>
      </c>
      <c r="X17" s="175"/>
      <c r="Y17" s="176"/>
      <c r="Z17" s="208"/>
      <c r="AA17" s="207"/>
      <c r="AB17" s="207"/>
      <c r="AC17" s="209"/>
      <c r="AD17" s="210"/>
      <c r="AE17" s="113"/>
      <c r="AF17" s="113"/>
      <c r="AG17" s="125"/>
      <c r="AH17" s="125"/>
      <c r="AI17" s="125"/>
      <c r="AJ17" s="156"/>
      <c r="AK17" s="156"/>
      <c r="AL17" s="156"/>
      <c r="AM17" s="156"/>
      <c r="AN17" s="156"/>
      <c r="AO17" s="156"/>
      <c r="AP17" s="156"/>
      <c r="AQ17" s="156"/>
      <c r="AR17" s="156">
        <v>0</v>
      </c>
      <c r="AS17" s="156"/>
      <c r="AT17" s="156"/>
      <c r="AU17" s="156"/>
      <c r="AV17" s="156"/>
      <c r="AW17" s="156"/>
      <c r="AX17" s="156"/>
      <c r="AY17" s="156"/>
      <c r="AZ17" s="156"/>
      <c r="BA17" s="156"/>
      <c r="BB17" s="162"/>
      <c r="BC17" s="162"/>
      <c r="BD17" s="162"/>
      <c r="BE17" s="162"/>
      <c r="BF17" s="162"/>
      <c r="BG17" s="162"/>
      <c r="BH17" s="162"/>
      <c r="BI17" s="172"/>
      <c r="BJ17" s="156"/>
      <c r="BK17" s="156">
        <v>37.15</v>
      </c>
      <c r="BL17" s="156">
        <v>39.69</v>
      </c>
      <c r="BM17" s="156"/>
      <c r="BN17" s="156"/>
      <c r="BO17" s="156"/>
      <c r="BP17" s="156"/>
      <c r="BQ17" s="125"/>
      <c r="BR17" s="125"/>
      <c r="BS17" s="125"/>
      <c r="BT17" s="125"/>
      <c r="BU17" s="125"/>
      <c r="BV17" s="125"/>
      <c r="BW17" s="125"/>
      <c r="BX17" s="117"/>
      <c r="BY17" s="117"/>
      <c r="BZ17" s="117"/>
      <c r="CA17" s="117"/>
      <c r="CB17" s="117"/>
      <c r="CC17" s="117"/>
      <c r="CD17" s="117"/>
      <c r="CE17" s="117"/>
      <c r="CF17" s="117"/>
      <c r="CG17" s="117"/>
      <c r="CH17" s="117"/>
      <c r="CI17" s="117"/>
      <c r="CJ17" s="113"/>
      <c r="CK17" s="113"/>
      <c r="CL17" s="113"/>
      <c r="CM17" s="113"/>
      <c r="CN17" s="113"/>
      <c r="CO17" s="113"/>
      <c r="CP17" s="113"/>
      <c r="CQ17" s="113"/>
      <c r="CR17" s="113"/>
      <c r="CS17" s="113"/>
      <c r="CT17" s="113"/>
      <c r="CU17" s="113"/>
      <c r="CV17" s="113"/>
      <c r="CW17" s="113"/>
      <c r="CX17" s="113"/>
      <c r="CY17" s="113"/>
      <c r="CZ17" s="113"/>
      <c r="DA17" s="113"/>
      <c r="DB17" s="113"/>
      <c r="DC17" s="113"/>
      <c r="DD17" s="113"/>
      <c r="DE17" s="113"/>
      <c r="DF17" s="113"/>
      <c r="DG17" s="113"/>
      <c r="DH17" s="113"/>
      <c r="DI17" s="113"/>
      <c r="DJ17" s="113"/>
      <c r="DK17" s="113"/>
      <c r="DL17" s="113"/>
      <c r="DM17" s="113"/>
      <c r="DN17" s="113"/>
      <c r="DO17" s="113"/>
      <c r="DP17" s="113"/>
      <c r="DQ17" s="113"/>
      <c r="DR17" s="113"/>
      <c r="DS17" s="113"/>
      <c r="DT17" s="113"/>
      <c r="DU17" s="113"/>
      <c r="DV17" s="113"/>
      <c r="DW17" s="113"/>
      <c r="DX17" s="113"/>
      <c r="DY17" s="113"/>
      <c r="DZ17" s="113"/>
      <c r="EA17" s="113"/>
      <c r="EB17" s="113"/>
    </row>
    <row r="18" spans="2:132" x14ac:dyDescent="0.2">
      <c r="B18" s="113"/>
      <c r="C18" s="185"/>
      <c r="D18" s="186"/>
      <c r="E18" s="93"/>
      <c r="F18" s="45">
        <v>14</v>
      </c>
      <c r="G18" s="54">
        <f t="shared" si="2"/>
        <v>396.19999999999993</v>
      </c>
      <c r="H18" s="168" t="str">
        <f t="shared" si="0"/>
        <v>Jan</v>
      </c>
      <c r="I18" s="26">
        <v>-524</v>
      </c>
      <c r="J18" s="26"/>
      <c r="K18" s="28"/>
      <c r="L18" s="26">
        <v>0</v>
      </c>
      <c r="M18" s="26">
        <v>-4480</v>
      </c>
      <c r="N18" s="26">
        <v>-4480</v>
      </c>
      <c r="O18" s="26">
        <v>-12</v>
      </c>
      <c r="P18" s="113"/>
      <c r="Q18" s="29">
        <v>-72</v>
      </c>
      <c r="R18" s="29"/>
      <c r="S18" s="30"/>
      <c r="T18" s="29">
        <v>284</v>
      </c>
      <c r="U18" s="29">
        <v>-1129</v>
      </c>
      <c r="V18" s="29">
        <v>-932</v>
      </c>
      <c r="W18" s="29">
        <v>3</v>
      </c>
      <c r="X18" s="175"/>
      <c r="Y18" s="176"/>
      <c r="Z18" s="208"/>
      <c r="AA18" s="207"/>
      <c r="AB18" s="207"/>
      <c r="AC18" s="209"/>
      <c r="AD18" s="210"/>
      <c r="AE18" s="113"/>
      <c r="AF18" s="113"/>
      <c r="AG18" s="125"/>
      <c r="AH18" s="125"/>
      <c r="AI18" s="125"/>
      <c r="AJ18" s="156"/>
      <c r="AK18" s="156"/>
      <c r="AL18" s="156"/>
      <c r="AM18" s="156"/>
      <c r="AN18" s="156"/>
      <c r="AO18" s="156"/>
      <c r="AP18" s="156"/>
      <c r="AQ18" s="156"/>
      <c r="AR18" s="156">
        <v>0</v>
      </c>
      <c r="AS18" s="156"/>
      <c r="AT18" s="156"/>
      <c r="AU18" s="156"/>
      <c r="AV18" s="156"/>
      <c r="AW18" s="156"/>
      <c r="AX18" s="156"/>
      <c r="AY18" s="156"/>
      <c r="AZ18" s="156"/>
      <c r="BA18" s="156"/>
      <c r="BB18" s="162"/>
      <c r="BC18" s="162"/>
      <c r="BD18" s="156"/>
      <c r="BE18" s="187" t="str">
        <f>STARTSEA</f>
        <v>JAN</v>
      </c>
      <c r="BF18" s="156" t="s">
        <v>183</v>
      </c>
      <c r="BG18" s="156">
        <v>1</v>
      </c>
      <c r="BH18" s="162"/>
      <c r="BI18" s="172"/>
      <c r="BJ18" s="156"/>
      <c r="BK18" s="156">
        <v>34.880000000000003</v>
      </c>
      <c r="BL18" s="156">
        <v>36.51</v>
      </c>
      <c r="BM18" s="156"/>
      <c r="BN18" s="156"/>
      <c r="BO18" s="156"/>
      <c r="BP18" s="156"/>
      <c r="BQ18" s="125"/>
      <c r="BR18" s="125"/>
      <c r="BS18" s="125"/>
      <c r="BT18" s="125"/>
      <c r="BU18" s="125"/>
      <c r="BV18" s="125"/>
      <c r="BW18" s="125"/>
      <c r="BX18" s="117"/>
      <c r="BY18" s="117"/>
      <c r="BZ18" s="117"/>
      <c r="CA18" s="117"/>
      <c r="CB18" s="117"/>
      <c r="CC18" s="117"/>
      <c r="CD18" s="117"/>
      <c r="CE18" s="117"/>
      <c r="CF18" s="117"/>
      <c r="CG18" s="117"/>
      <c r="CH18" s="117"/>
      <c r="CI18" s="117"/>
      <c r="CJ18" s="113"/>
      <c r="CK18" s="113"/>
      <c r="CL18" s="113"/>
      <c r="CM18" s="113"/>
      <c r="CN18" s="113"/>
      <c r="CO18" s="113"/>
      <c r="CP18" s="113"/>
      <c r="CQ18" s="113"/>
      <c r="CR18" s="113"/>
      <c r="CS18" s="113"/>
      <c r="CT18" s="113"/>
      <c r="CU18" s="113"/>
      <c r="CV18" s="113"/>
      <c r="CW18" s="113"/>
      <c r="CX18" s="113"/>
      <c r="CY18" s="113"/>
      <c r="CZ18" s="113"/>
      <c r="DA18" s="113"/>
      <c r="DB18" s="113"/>
      <c r="DC18" s="113"/>
      <c r="DD18" s="113"/>
      <c r="DE18" s="113"/>
      <c r="DF18" s="113"/>
      <c r="DG18" s="113"/>
      <c r="DH18" s="113"/>
      <c r="DI18" s="113"/>
      <c r="DJ18" s="113"/>
      <c r="DK18" s="113"/>
      <c r="DL18" s="113"/>
      <c r="DM18" s="113"/>
      <c r="DN18" s="113"/>
      <c r="DO18" s="113"/>
      <c r="DP18" s="113"/>
      <c r="DQ18" s="113"/>
      <c r="DR18" s="113"/>
      <c r="DS18" s="113"/>
      <c r="DT18" s="113"/>
      <c r="DU18" s="113"/>
      <c r="DV18" s="113"/>
      <c r="DW18" s="113"/>
      <c r="DX18" s="113"/>
      <c r="DY18" s="113"/>
      <c r="DZ18" s="113"/>
      <c r="EA18" s="113"/>
      <c r="EB18" s="113"/>
    </row>
    <row r="19" spans="2:132" x14ac:dyDescent="0.2">
      <c r="B19" s="113"/>
      <c r="C19" s="636"/>
      <c r="D19" s="188" t="str">
        <f>RPOBFILE</f>
        <v xml:space="preserve"> </v>
      </c>
      <c r="E19" s="49"/>
      <c r="F19" s="179">
        <v>15</v>
      </c>
      <c r="G19" s="54">
        <f t="shared" si="2"/>
        <v>426.59999999999991</v>
      </c>
      <c r="H19" s="168" t="str">
        <f t="shared" si="0"/>
        <v>Jan</v>
      </c>
      <c r="I19" s="26">
        <v>-542</v>
      </c>
      <c r="J19" s="26"/>
      <c r="K19" s="28"/>
      <c r="L19" s="26">
        <v>0</v>
      </c>
      <c r="M19" s="26">
        <v>-4867</v>
      </c>
      <c r="N19" s="26">
        <v>-4867</v>
      </c>
      <c r="O19" s="26">
        <v>-12</v>
      </c>
      <c r="P19" s="113"/>
      <c r="Q19" s="29">
        <v>-90</v>
      </c>
      <c r="R19" s="29"/>
      <c r="S19" s="30"/>
      <c r="T19" s="29">
        <v>203</v>
      </c>
      <c r="U19" s="29">
        <v>-1310</v>
      </c>
      <c r="V19" s="29">
        <v>-994</v>
      </c>
      <c r="W19" s="29">
        <v>-7</v>
      </c>
      <c r="X19" s="175"/>
      <c r="Y19" s="176"/>
      <c r="Z19" s="208"/>
      <c r="AA19" s="207"/>
      <c r="AB19" s="207"/>
      <c r="AC19" s="209"/>
      <c r="AD19" s="210"/>
      <c r="AE19" s="113"/>
      <c r="AF19" s="113"/>
      <c r="AG19" s="125"/>
      <c r="AH19" s="125"/>
      <c r="AI19" s="125"/>
      <c r="AJ19" s="156"/>
      <c r="AK19" s="156"/>
      <c r="AL19" s="156"/>
      <c r="AM19" s="156"/>
      <c r="AN19" s="156"/>
      <c r="AO19" s="156"/>
      <c r="AP19" s="156"/>
      <c r="AQ19" s="156"/>
      <c r="AR19" s="156">
        <v>0</v>
      </c>
      <c r="AS19" s="156"/>
      <c r="AT19" s="156"/>
      <c r="AU19" s="156"/>
      <c r="AV19" s="156"/>
      <c r="AW19" s="156"/>
      <c r="AX19" s="156"/>
      <c r="AY19" s="156"/>
      <c r="AZ19" s="156"/>
      <c r="BA19" s="156"/>
      <c r="BB19" s="162"/>
      <c r="BC19" s="162"/>
      <c r="BD19" s="161">
        <v>1</v>
      </c>
      <c r="BE19" s="189">
        <f>VLOOKUP(BE18,BF18:BG29,2,FALSE)</f>
        <v>1</v>
      </c>
      <c r="BF19" s="156" t="s">
        <v>184</v>
      </c>
      <c r="BG19" s="156">
        <v>2</v>
      </c>
      <c r="BH19" s="162"/>
      <c r="BI19" s="162"/>
      <c r="BJ19" s="156"/>
      <c r="BK19" s="156">
        <v>32.71</v>
      </c>
      <c r="BL19" s="156">
        <v>33.56</v>
      </c>
      <c r="BM19" s="156"/>
      <c r="BN19" s="156"/>
      <c r="BO19" s="156"/>
      <c r="BP19" s="156"/>
      <c r="BQ19" s="125"/>
      <c r="BR19" s="125"/>
      <c r="BS19" s="125"/>
      <c r="BT19" s="125"/>
      <c r="BU19" s="125"/>
      <c r="BV19" s="125"/>
      <c r="BW19" s="125"/>
      <c r="BX19" s="117"/>
      <c r="BY19" s="117"/>
      <c r="BZ19" s="117"/>
      <c r="CA19" s="117"/>
      <c r="CB19" s="117"/>
      <c r="CC19" s="117"/>
      <c r="CD19" s="117"/>
      <c r="CE19" s="117"/>
      <c r="CF19" s="117"/>
      <c r="CG19" s="117"/>
      <c r="CH19" s="117"/>
      <c r="CI19" s="117"/>
      <c r="CJ19" s="113"/>
      <c r="CK19" s="113"/>
      <c r="CL19" s="113"/>
      <c r="CM19" s="113"/>
      <c r="CN19" s="113"/>
      <c r="CO19" s="113"/>
      <c r="CP19" s="113"/>
      <c r="CQ19" s="113"/>
      <c r="CR19" s="113"/>
      <c r="CS19" s="113"/>
      <c r="CT19" s="113"/>
      <c r="CU19" s="113"/>
      <c r="CV19" s="113"/>
      <c r="CW19" s="113"/>
      <c r="CX19" s="113"/>
      <c r="CY19" s="113"/>
      <c r="CZ19" s="113"/>
      <c r="DA19" s="113"/>
      <c r="DB19" s="113"/>
      <c r="DC19" s="113"/>
      <c r="DD19" s="113"/>
      <c r="DE19" s="113"/>
      <c r="DF19" s="113"/>
      <c r="DG19" s="113"/>
      <c r="DH19" s="113"/>
      <c r="DI19" s="113"/>
      <c r="DJ19" s="113"/>
      <c r="DK19" s="113"/>
      <c r="DL19" s="113"/>
      <c r="DM19" s="113"/>
      <c r="DN19" s="113"/>
      <c r="DO19" s="113"/>
      <c r="DP19" s="113"/>
      <c r="DQ19" s="113"/>
      <c r="DR19" s="113"/>
      <c r="DS19" s="113"/>
      <c r="DT19" s="113"/>
      <c r="DU19" s="113"/>
      <c r="DV19" s="113"/>
      <c r="DW19" s="113"/>
      <c r="DX19" s="113"/>
      <c r="DY19" s="113"/>
      <c r="DZ19" s="113"/>
      <c r="EA19" s="113"/>
      <c r="EB19" s="113"/>
    </row>
    <row r="20" spans="2:132" x14ac:dyDescent="0.2">
      <c r="B20" s="113"/>
      <c r="C20" s="190" t="s">
        <v>237</v>
      </c>
      <c r="D20" s="202">
        <v>100</v>
      </c>
      <c r="E20" s="49"/>
      <c r="F20" s="45">
        <v>16</v>
      </c>
      <c r="G20" s="54">
        <f t="shared" si="2"/>
        <v>456.99999999999989</v>
      </c>
      <c r="H20" s="168" t="str">
        <f t="shared" si="0"/>
        <v>Jan</v>
      </c>
      <c r="I20" s="26">
        <v>-560</v>
      </c>
      <c r="J20" s="26"/>
      <c r="K20" s="28"/>
      <c r="L20" s="26">
        <v>0</v>
      </c>
      <c r="M20" s="26"/>
      <c r="N20" s="26">
        <v>-5232</v>
      </c>
      <c r="O20" s="26">
        <v>-12</v>
      </c>
      <c r="P20" s="113"/>
      <c r="Q20" s="29">
        <v>-107</v>
      </c>
      <c r="R20" s="29"/>
      <c r="S20" s="30"/>
      <c r="T20" s="29">
        <v>128</v>
      </c>
      <c r="U20" s="29"/>
      <c r="V20" s="29">
        <v>-1050</v>
      </c>
      <c r="W20" s="29">
        <v>-12</v>
      </c>
      <c r="X20" s="175"/>
      <c r="Y20" s="176"/>
      <c r="Z20" s="208"/>
      <c r="AA20" s="207"/>
      <c r="AB20" s="207"/>
      <c r="AC20" s="209"/>
      <c r="AD20" s="210"/>
      <c r="AE20" s="113"/>
      <c r="AF20" s="113"/>
      <c r="AG20" s="125"/>
      <c r="AH20" s="125"/>
      <c r="AI20" s="125"/>
      <c r="AJ20" s="156"/>
      <c r="AK20" s="156"/>
      <c r="AL20" s="156"/>
      <c r="AM20" s="156"/>
      <c r="AN20" s="156"/>
      <c r="AO20" s="156"/>
      <c r="AP20" s="156"/>
      <c r="AQ20" s="156"/>
      <c r="AR20" s="156">
        <v>0</v>
      </c>
      <c r="AS20" s="156"/>
      <c r="AT20" s="156"/>
      <c r="AU20" s="156"/>
      <c r="AV20" s="156"/>
      <c r="AW20" s="156"/>
      <c r="AX20" s="156"/>
      <c r="AY20" s="156"/>
      <c r="AZ20" s="156"/>
      <c r="BA20" s="156"/>
      <c r="BB20" s="162"/>
      <c r="BC20" s="90" t="s">
        <v>50</v>
      </c>
      <c r="BD20" s="161">
        <v>2</v>
      </c>
      <c r="BE20" s="189">
        <f>BE19</f>
        <v>1</v>
      </c>
      <c r="BF20" s="156" t="s">
        <v>185</v>
      </c>
      <c r="BG20" s="156">
        <v>3</v>
      </c>
      <c r="BH20" s="162"/>
      <c r="BI20" s="162"/>
      <c r="BJ20" s="156"/>
      <c r="BK20" s="156">
        <v>30.66</v>
      </c>
      <c r="BL20" s="156">
        <v>30.83</v>
      </c>
      <c r="BM20" s="156"/>
      <c r="BN20" s="156"/>
      <c r="BO20" s="156"/>
      <c r="BP20" s="156"/>
      <c r="BQ20" s="125"/>
      <c r="BR20" s="125"/>
      <c r="BS20" s="125"/>
      <c r="BT20" s="125"/>
      <c r="BU20" s="125"/>
      <c r="BV20" s="125"/>
      <c r="BW20" s="125"/>
      <c r="BX20" s="117"/>
      <c r="BY20" s="117"/>
      <c r="BZ20" s="117"/>
      <c r="CA20" s="117"/>
      <c r="CB20" s="117"/>
      <c r="CC20" s="117"/>
      <c r="CD20" s="117"/>
      <c r="CE20" s="117"/>
      <c r="CF20" s="117"/>
      <c r="CG20" s="117"/>
      <c r="CH20" s="117"/>
      <c r="CI20" s="117"/>
      <c r="CJ20" s="113"/>
      <c r="CK20" s="113"/>
      <c r="CL20" s="113"/>
      <c r="CM20" s="113"/>
      <c r="CN20" s="113"/>
      <c r="CO20" s="113"/>
      <c r="CP20" s="113"/>
      <c r="CQ20" s="113"/>
      <c r="CR20" s="113"/>
      <c r="CS20" s="113"/>
      <c r="CT20" s="113"/>
      <c r="CU20" s="113"/>
      <c r="CV20" s="113"/>
      <c r="CW20" s="113"/>
      <c r="CX20" s="113"/>
      <c r="CY20" s="113"/>
      <c r="CZ20" s="113"/>
      <c r="DA20" s="113"/>
      <c r="DB20" s="113"/>
      <c r="DC20" s="113"/>
      <c r="DD20" s="113"/>
      <c r="DE20" s="113"/>
      <c r="DF20" s="113"/>
      <c r="DG20" s="113"/>
      <c r="DH20" s="113"/>
      <c r="DI20" s="113"/>
      <c r="DJ20" s="113"/>
      <c r="DK20" s="113"/>
      <c r="DL20" s="113"/>
      <c r="DM20" s="113"/>
      <c r="DN20" s="113"/>
      <c r="DO20" s="113"/>
      <c r="DP20" s="113"/>
      <c r="DQ20" s="113"/>
      <c r="DR20" s="113"/>
      <c r="DS20" s="113"/>
      <c r="DT20" s="113"/>
      <c r="DU20" s="113"/>
      <c r="DV20" s="113"/>
      <c r="DW20" s="113"/>
      <c r="DX20" s="113"/>
      <c r="DY20" s="113"/>
      <c r="DZ20" s="113"/>
      <c r="EA20" s="113"/>
      <c r="EB20" s="113"/>
    </row>
    <row r="21" spans="2:132" x14ac:dyDescent="0.2">
      <c r="B21" s="113"/>
      <c r="C21" s="190" t="s">
        <v>234</v>
      </c>
      <c r="D21" s="202">
        <v>2</v>
      </c>
      <c r="E21" s="49"/>
      <c r="F21" s="179">
        <v>17</v>
      </c>
      <c r="G21" s="54">
        <f t="shared" si="2"/>
        <v>487.39999999999986</v>
      </c>
      <c r="H21" s="168" t="str">
        <f t="shared" si="0"/>
        <v>Jan</v>
      </c>
      <c r="I21" s="26">
        <v>-577</v>
      </c>
      <c r="J21" s="26"/>
      <c r="K21" s="28"/>
      <c r="L21" s="26"/>
      <c r="M21" s="26"/>
      <c r="N21" s="26">
        <v>-5575</v>
      </c>
      <c r="O21" s="26"/>
      <c r="P21" s="113"/>
      <c r="Q21" s="29">
        <v>-122</v>
      </c>
      <c r="R21" s="29"/>
      <c r="S21" s="30"/>
      <c r="T21" s="29"/>
      <c r="U21" s="29"/>
      <c r="V21" s="29">
        <v>-1107</v>
      </c>
      <c r="W21" s="29"/>
      <c r="X21" s="175"/>
      <c r="Y21" s="176"/>
      <c r="Z21" s="208"/>
      <c r="AA21" s="207"/>
      <c r="AB21" s="207"/>
      <c r="AC21" s="209"/>
      <c r="AD21" s="210"/>
      <c r="AE21" s="113"/>
      <c r="AF21" s="113"/>
      <c r="AG21" s="125"/>
      <c r="AH21" s="125"/>
      <c r="AI21" s="125"/>
      <c r="AJ21" s="156"/>
      <c r="AK21" s="156"/>
      <c r="AL21" s="156"/>
      <c r="AM21" s="156"/>
      <c r="AN21" s="156"/>
      <c r="AO21" s="156"/>
      <c r="AP21" s="156"/>
      <c r="AQ21" s="156"/>
      <c r="AR21" s="156">
        <v>0</v>
      </c>
      <c r="AS21" s="156"/>
      <c r="AT21" s="156"/>
      <c r="AU21" s="156"/>
      <c r="AV21" s="156"/>
      <c r="AW21" s="156"/>
      <c r="AX21" s="156"/>
      <c r="AY21" s="156"/>
      <c r="AZ21" s="156"/>
      <c r="BA21" s="156"/>
      <c r="BB21" s="162"/>
      <c r="BC21" s="162"/>
      <c r="BD21" s="161">
        <v>3</v>
      </c>
      <c r="BE21" s="189">
        <f t="shared" ref="BE21:BE42" si="3">BE20</f>
        <v>1</v>
      </c>
      <c r="BF21" s="156" t="s">
        <v>186</v>
      </c>
      <c r="BG21" s="156">
        <v>4</v>
      </c>
      <c r="BH21" s="162"/>
      <c r="BI21" s="162"/>
      <c r="BJ21" s="156"/>
      <c r="BK21" s="156">
        <v>28.73</v>
      </c>
      <c r="BL21" s="156">
        <v>28.3</v>
      </c>
      <c r="BM21" s="156"/>
      <c r="BN21" s="156"/>
      <c r="BO21" s="156"/>
      <c r="BP21" s="156"/>
      <c r="BQ21" s="125"/>
      <c r="BR21" s="125"/>
      <c r="BS21" s="125"/>
      <c r="BT21" s="125"/>
      <c r="BU21" s="125"/>
      <c r="BV21" s="125"/>
      <c r="BW21" s="125"/>
      <c r="BX21" s="117"/>
      <c r="BY21" s="117"/>
      <c r="BZ21" s="117"/>
      <c r="CA21" s="117"/>
      <c r="CB21" s="117"/>
      <c r="CC21" s="117"/>
      <c r="CD21" s="117"/>
      <c r="CE21" s="117"/>
      <c r="CF21" s="117"/>
      <c r="CG21" s="117"/>
      <c r="CH21" s="117"/>
      <c r="CI21" s="117"/>
      <c r="CJ21" s="113"/>
      <c r="CK21" s="113"/>
      <c r="CL21" s="113"/>
      <c r="CM21" s="113"/>
      <c r="CN21" s="113"/>
      <c r="CO21" s="113"/>
      <c r="CP21" s="113"/>
      <c r="CQ21" s="113"/>
      <c r="CR21" s="113"/>
      <c r="CS21" s="113"/>
      <c r="CT21" s="113"/>
      <c r="CU21" s="113"/>
      <c r="CV21" s="113"/>
      <c r="CW21" s="113"/>
      <c r="CX21" s="113"/>
      <c r="CY21" s="113"/>
      <c r="CZ21" s="113"/>
      <c r="DA21" s="113"/>
      <c r="DB21" s="113"/>
      <c r="DC21" s="113"/>
      <c r="DD21" s="113"/>
      <c r="DE21" s="113"/>
      <c r="DF21" s="113"/>
      <c r="DG21" s="113"/>
      <c r="DH21" s="113"/>
      <c r="DI21" s="113"/>
      <c r="DJ21" s="113"/>
      <c r="DK21" s="113"/>
      <c r="DL21" s="113"/>
      <c r="DM21" s="113"/>
      <c r="DN21" s="113"/>
      <c r="DO21" s="113"/>
      <c r="DP21" s="113"/>
      <c r="DQ21" s="113"/>
      <c r="DR21" s="113"/>
      <c r="DS21" s="113"/>
      <c r="DT21" s="113"/>
      <c r="DU21" s="113"/>
      <c r="DV21" s="113"/>
      <c r="DW21" s="113"/>
      <c r="DX21" s="113"/>
      <c r="DY21" s="113"/>
      <c r="DZ21" s="113"/>
      <c r="EA21" s="113"/>
      <c r="EB21" s="113"/>
    </row>
    <row r="22" spans="2:132" x14ac:dyDescent="0.2">
      <c r="B22" s="113"/>
      <c r="C22" s="190" t="s">
        <v>138</v>
      </c>
      <c r="D22" s="202">
        <v>3</v>
      </c>
      <c r="E22" s="49"/>
      <c r="F22" s="45">
        <v>18</v>
      </c>
      <c r="G22" s="54">
        <f t="shared" si="2"/>
        <v>517.79999999999984</v>
      </c>
      <c r="H22" s="168" t="str">
        <f t="shared" si="0"/>
        <v>Jan</v>
      </c>
      <c r="I22" s="26">
        <v>-594</v>
      </c>
      <c r="J22" s="26"/>
      <c r="K22" s="28"/>
      <c r="L22" s="26"/>
      <c r="M22" s="26"/>
      <c r="N22" s="26">
        <v>-5897</v>
      </c>
      <c r="O22" s="26"/>
      <c r="P22" s="113"/>
      <c r="Q22" s="29">
        <v>-137</v>
      </c>
      <c r="R22" s="29"/>
      <c r="S22" s="30"/>
      <c r="T22" s="29"/>
      <c r="U22" s="29"/>
      <c r="V22" s="29">
        <v>-1170</v>
      </c>
      <c r="W22" s="29"/>
      <c r="X22" s="175"/>
      <c r="Y22" s="176"/>
      <c r="Z22" s="208"/>
      <c r="AA22" s="207"/>
      <c r="AB22" s="207"/>
      <c r="AC22" s="209"/>
      <c r="AD22" s="210"/>
      <c r="AE22" s="113"/>
      <c r="AF22" s="113"/>
      <c r="AG22" s="125"/>
      <c r="AH22" s="125"/>
      <c r="AI22" s="125"/>
      <c r="AJ22" s="156"/>
      <c r="AK22" s="156"/>
      <c r="AL22" s="156"/>
      <c r="AM22" s="156"/>
      <c r="AN22" s="156"/>
      <c r="AO22" s="156"/>
      <c r="AP22" s="156"/>
      <c r="AQ22" s="156"/>
      <c r="AR22" s="156">
        <v>0</v>
      </c>
      <c r="AS22" s="156"/>
      <c r="AT22" s="156"/>
      <c r="AU22" s="156"/>
      <c r="AV22" s="156"/>
      <c r="AW22" s="156"/>
      <c r="AX22" s="156"/>
      <c r="AY22" s="156"/>
      <c r="AZ22" s="156"/>
      <c r="BA22" s="156"/>
      <c r="BB22" s="162"/>
      <c r="BC22" s="162"/>
      <c r="BD22" s="161">
        <v>4</v>
      </c>
      <c r="BE22" s="189">
        <f t="shared" si="3"/>
        <v>1</v>
      </c>
      <c r="BF22" s="156" t="s">
        <v>187</v>
      </c>
      <c r="BG22" s="156">
        <v>5</v>
      </c>
      <c r="BH22" s="162"/>
      <c r="BI22" s="162"/>
      <c r="BJ22" s="156"/>
      <c r="BK22" s="156">
        <v>26.9</v>
      </c>
      <c r="BL22" s="156">
        <v>25.97</v>
      </c>
      <c r="BM22" s="156"/>
      <c r="BN22" s="156"/>
      <c r="BO22" s="156"/>
      <c r="BP22" s="156"/>
      <c r="BQ22" s="125"/>
      <c r="BR22" s="125"/>
      <c r="BS22" s="125"/>
      <c r="BT22" s="125"/>
      <c r="BU22" s="125"/>
      <c r="BV22" s="125"/>
      <c r="BW22" s="125"/>
      <c r="BX22" s="117"/>
      <c r="BY22" s="117"/>
      <c r="BZ22" s="117"/>
      <c r="CA22" s="117"/>
      <c r="CB22" s="117"/>
      <c r="CC22" s="117"/>
      <c r="CD22" s="117"/>
      <c r="CE22" s="117"/>
      <c r="CF22" s="117"/>
      <c r="CG22" s="117"/>
      <c r="CH22" s="117"/>
      <c r="CI22" s="117"/>
      <c r="CJ22" s="113"/>
      <c r="CK22" s="113"/>
      <c r="CL22" s="113"/>
      <c r="CM22" s="113"/>
      <c r="CN22" s="113"/>
      <c r="CO22" s="113"/>
      <c r="CP22" s="113"/>
      <c r="CQ22" s="113"/>
      <c r="CR22" s="113"/>
      <c r="CS22" s="113"/>
      <c r="CT22" s="113"/>
      <c r="CU22" s="113"/>
      <c r="CV22" s="113"/>
      <c r="CW22" s="113"/>
      <c r="CX22" s="113"/>
      <c r="CY22" s="113"/>
      <c r="CZ22" s="113"/>
      <c r="DA22" s="113"/>
      <c r="DB22" s="113"/>
      <c r="DC22" s="113"/>
      <c r="DD22" s="113"/>
      <c r="DE22" s="113"/>
      <c r="DF22" s="113"/>
      <c r="DG22" s="113"/>
      <c r="DH22" s="113"/>
      <c r="DI22" s="113"/>
      <c r="DJ22" s="113"/>
      <c r="DK22" s="113"/>
      <c r="DL22" s="113"/>
      <c r="DM22" s="113"/>
      <c r="DN22" s="113"/>
      <c r="DO22" s="113"/>
      <c r="DP22" s="113"/>
      <c r="DQ22" s="113"/>
      <c r="DR22" s="113"/>
      <c r="DS22" s="113"/>
      <c r="DT22" s="113"/>
      <c r="DU22" s="113"/>
      <c r="DV22" s="113"/>
      <c r="DW22" s="113"/>
      <c r="DX22" s="113"/>
      <c r="DY22" s="113"/>
      <c r="DZ22" s="113"/>
      <c r="EA22" s="113"/>
      <c r="EB22" s="113"/>
    </row>
    <row r="23" spans="2:132" x14ac:dyDescent="0.2">
      <c r="B23" s="113"/>
      <c r="C23" s="190" t="s">
        <v>51</v>
      </c>
      <c r="D23" s="202" t="s">
        <v>360</v>
      </c>
      <c r="E23" s="42"/>
      <c r="F23" s="179">
        <v>19</v>
      </c>
      <c r="G23" s="54">
        <f t="shared" si="2"/>
        <v>548.19999999999982</v>
      </c>
      <c r="H23" s="168" t="str">
        <f t="shared" si="0"/>
        <v>Jan</v>
      </c>
      <c r="I23" s="26">
        <v>-610</v>
      </c>
      <c r="J23" s="26"/>
      <c r="K23" s="28"/>
      <c r="L23" s="26"/>
      <c r="M23" s="26"/>
      <c r="N23" s="26">
        <v>-6198</v>
      </c>
      <c r="O23" s="26"/>
      <c r="P23" s="113"/>
      <c r="Q23" s="29">
        <v>-150</v>
      </c>
      <c r="R23" s="29"/>
      <c r="S23" s="30"/>
      <c r="T23" s="29"/>
      <c r="U23" s="29"/>
      <c r="V23" s="29">
        <v>-1250</v>
      </c>
      <c r="W23" s="29"/>
      <c r="X23" s="175"/>
      <c r="Y23" s="176"/>
      <c r="Z23" s="208"/>
      <c r="AA23" s="207"/>
      <c r="AB23" s="207"/>
      <c r="AC23" s="209"/>
      <c r="AD23" s="210"/>
      <c r="AE23" s="113"/>
      <c r="AF23" s="113"/>
      <c r="AG23" s="125"/>
      <c r="AH23" s="125"/>
      <c r="AI23" s="125"/>
      <c r="AJ23" s="156"/>
      <c r="AK23" s="156"/>
      <c r="AL23" s="156"/>
      <c r="AM23" s="156"/>
      <c r="AN23" s="156"/>
      <c r="AO23" s="156"/>
      <c r="AP23" s="156"/>
      <c r="AQ23" s="156"/>
      <c r="AR23" s="156">
        <v>0</v>
      </c>
      <c r="AS23" s="156"/>
      <c r="AT23" s="156"/>
      <c r="AU23" s="156"/>
      <c r="AV23" s="156"/>
      <c r="AW23" s="156"/>
      <c r="AX23" s="156"/>
      <c r="AY23" s="156"/>
      <c r="AZ23" s="156"/>
      <c r="BA23" s="156"/>
      <c r="BB23" s="162"/>
      <c r="BC23" s="162"/>
      <c r="BD23" s="161">
        <v>5</v>
      </c>
      <c r="BE23" s="189">
        <f t="shared" si="3"/>
        <v>1</v>
      </c>
      <c r="BF23" s="156" t="s">
        <v>188</v>
      </c>
      <c r="BG23" s="156">
        <v>6</v>
      </c>
      <c r="BH23" s="162"/>
      <c r="BI23" s="162"/>
      <c r="BJ23" s="156"/>
      <c r="BK23" s="156">
        <v>25.17</v>
      </c>
      <c r="BL23" s="156">
        <v>23.82</v>
      </c>
      <c r="BM23" s="156"/>
      <c r="BN23" s="156"/>
      <c r="BO23" s="156"/>
      <c r="BP23" s="156"/>
      <c r="BQ23" s="125"/>
      <c r="BR23" s="125"/>
      <c r="BS23" s="125"/>
      <c r="BT23" s="125"/>
      <c r="BU23" s="125"/>
      <c r="BV23" s="125"/>
      <c r="BW23" s="125"/>
      <c r="BX23" s="117"/>
      <c r="BY23" s="117"/>
      <c r="BZ23" s="117"/>
      <c r="CA23" s="117"/>
      <c r="CB23" s="117"/>
      <c r="CC23" s="117"/>
      <c r="CD23" s="117"/>
      <c r="CE23" s="117"/>
      <c r="CF23" s="117"/>
      <c r="CG23" s="117"/>
      <c r="CH23" s="117"/>
      <c r="CI23" s="117"/>
      <c r="CJ23" s="113"/>
      <c r="CK23" s="113"/>
      <c r="CL23" s="113"/>
      <c r="CM23" s="113"/>
      <c r="CN23" s="113"/>
      <c r="CO23" s="113"/>
      <c r="CP23" s="113"/>
      <c r="CQ23" s="113"/>
      <c r="CR23" s="113"/>
      <c r="CS23" s="113"/>
      <c r="CT23" s="113"/>
      <c r="CU23" s="113"/>
      <c r="CV23" s="113"/>
      <c r="CW23" s="113"/>
      <c r="CX23" s="113"/>
      <c r="CY23" s="113"/>
      <c r="CZ23" s="113"/>
      <c r="DA23" s="113"/>
      <c r="DB23" s="113"/>
      <c r="DC23" s="113"/>
      <c r="DD23" s="113"/>
      <c r="DE23" s="113"/>
      <c r="DF23" s="113"/>
      <c r="DG23" s="113"/>
      <c r="DH23" s="113"/>
      <c r="DI23" s="113"/>
      <c r="DJ23" s="113"/>
      <c r="DK23" s="113"/>
      <c r="DL23" s="113"/>
      <c r="DM23" s="113"/>
      <c r="DN23" s="113"/>
      <c r="DO23" s="113"/>
      <c r="DP23" s="113"/>
      <c r="DQ23" s="113"/>
      <c r="DR23" s="113"/>
      <c r="DS23" s="113"/>
      <c r="DT23" s="113"/>
      <c r="DU23" s="113"/>
      <c r="DV23" s="113"/>
      <c r="DW23" s="113"/>
      <c r="DX23" s="113"/>
      <c r="DY23" s="113"/>
      <c r="DZ23" s="113"/>
      <c r="EA23" s="113"/>
      <c r="EB23" s="113"/>
    </row>
    <row r="24" spans="2:132" x14ac:dyDescent="0.2">
      <c r="B24" s="113"/>
      <c r="C24" s="185"/>
      <c r="D24" s="186"/>
      <c r="E24" s="42"/>
      <c r="F24" s="45">
        <v>20</v>
      </c>
      <c r="G24" s="54">
        <f t="shared" si="2"/>
        <v>578.5999999999998</v>
      </c>
      <c r="H24" s="168" t="str">
        <f t="shared" si="0"/>
        <v>Jan</v>
      </c>
      <c r="I24" s="26">
        <v>-625</v>
      </c>
      <c r="J24" s="26"/>
      <c r="K24" s="28"/>
      <c r="L24" s="26"/>
      <c r="M24" s="26"/>
      <c r="N24" s="26">
        <v>-6476</v>
      </c>
      <c r="O24" s="26"/>
      <c r="P24" s="113"/>
      <c r="Q24" s="29">
        <v>-161</v>
      </c>
      <c r="R24" s="29"/>
      <c r="S24" s="30"/>
      <c r="T24" s="29"/>
      <c r="U24" s="29"/>
      <c r="V24" s="29">
        <v>-1351</v>
      </c>
      <c r="W24" s="29"/>
      <c r="X24" s="175"/>
      <c r="Y24" s="176"/>
      <c r="Z24" s="208"/>
      <c r="AA24" s="207"/>
      <c r="AB24" s="207"/>
      <c r="AC24" s="209"/>
      <c r="AD24" s="210"/>
      <c r="AE24" s="113"/>
      <c r="AF24" s="113"/>
      <c r="AG24" s="125"/>
      <c r="AH24" s="125"/>
      <c r="AI24" s="125"/>
      <c r="AJ24" s="156"/>
      <c r="AK24" s="156"/>
      <c r="AL24" s="156"/>
      <c r="AM24" s="156"/>
      <c r="AN24" s="156"/>
      <c r="AO24" s="156"/>
      <c r="AP24" s="156"/>
      <c r="AQ24" s="156"/>
      <c r="AR24" s="156">
        <v>0</v>
      </c>
      <c r="AS24" s="156"/>
      <c r="AT24" s="156"/>
      <c r="AU24" s="156"/>
      <c r="AV24" s="156"/>
      <c r="AW24" s="156"/>
      <c r="AX24" s="156"/>
      <c r="AY24" s="156"/>
      <c r="AZ24" s="156"/>
      <c r="BA24" s="156"/>
      <c r="BB24" s="162"/>
      <c r="BC24" s="162"/>
      <c r="BD24" s="161">
        <v>6</v>
      </c>
      <c r="BE24" s="189">
        <f t="shared" si="3"/>
        <v>1</v>
      </c>
      <c r="BF24" s="156" t="s">
        <v>189</v>
      </c>
      <c r="BG24" s="156">
        <v>7</v>
      </c>
      <c r="BH24" s="162"/>
      <c r="BI24" s="162"/>
      <c r="BJ24" s="156"/>
      <c r="BK24" s="156">
        <v>23.54</v>
      </c>
      <c r="BL24" s="156">
        <v>21.83</v>
      </c>
      <c r="BM24" s="156"/>
      <c r="BN24" s="156"/>
      <c r="BO24" s="156"/>
      <c r="BP24" s="156"/>
      <c r="BQ24" s="125"/>
      <c r="BR24" s="125"/>
      <c r="BS24" s="125"/>
      <c r="BT24" s="125"/>
      <c r="BU24" s="125"/>
      <c r="BV24" s="125"/>
      <c r="BW24" s="125"/>
      <c r="BX24" s="117"/>
      <c r="BY24" s="117"/>
      <c r="BZ24" s="117"/>
      <c r="CA24" s="117"/>
      <c r="CB24" s="117"/>
      <c r="CC24" s="117"/>
      <c r="CD24" s="117"/>
      <c r="CE24" s="117"/>
      <c r="CF24" s="117"/>
      <c r="CG24" s="117"/>
      <c r="CH24" s="117"/>
      <c r="CI24" s="117"/>
      <c r="CJ24" s="113"/>
      <c r="CK24" s="113"/>
      <c r="CL24" s="113"/>
      <c r="CM24" s="113"/>
      <c r="CN24" s="113"/>
      <c r="CO24" s="113"/>
      <c r="CP24" s="113"/>
      <c r="CQ24" s="113"/>
      <c r="CR24" s="113"/>
      <c r="CS24" s="113"/>
      <c r="CT24" s="113"/>
      <c r="CU24" s="113"/>
      <c r="CV24" s="113"/>
      <c r="CW24" s="113"/>
      <c r="CX24" s="113"/>
      <c r="CY24" s="113"/>
      <c r="CZ24" s="113"/>
      <c r="DA24" s="113"/>
      <c r="DB24" s="113"/>
      <c r="DC24" s="113"/>
      <c r="DD24" s="113"/>
      <c r="DE24" s="113"/>
      <c r="DF24" s="113"/>
      <c r="DG24" s="113"/>
      <c r="DH24" s="113"/>
      <c r="DI24" s="113"/>
      <c r="DJ24" s="113"/>
      <c r="DK24" s="113"/>
      <c r="DL24" s="113"/>
      <c r="DM24" s="113"/>
      <c r="DN24" s="113"/>
      <c r="DO24" s="113"/>
      <c r="DP24" s="113"/>
      <c r="DQ24" s="113"/>
      <c r="DR24" s="113"/>
      <c r="DS24" s="113"/>
      <c r="DT24" s="113"/>
      <c r="DU24" s="113"/>
      <c r="DV24" s="113"/>
      <c r="DW24" s="113"/>
      <c r="DX24" s="113"/>
      <c r="DY24" s="113"/>
      <c r="DZ24" s="113"/>
      <c r="EA24" s="113"/>
      <c r="EB24" s="113"/>
    </row>
    <row r="25" spans="2:132" x14ac:dyDescent="0.2">
      <c r="B25" s="113"/>
      <c r="C25" s="185"/>
      <c r="D25" s="186"/>
      <c r="E25" s="42"/>
      <c r="F25" s="179">
        <v>21</v>
      </c>
      <c r="G25" s="54">
        <f t="shared" si="2"/>
        <v>608.99999999999977</v>
      </c>
      <c r="H25" s="168" t="str">
        <f t="shared" si="0"/>
        <v>Jan</v>
      </c>
      <c r="I25" s="26">
        <v>-639</v>
      </c>
      <c r="J25" s="26"/>
      <c r="K25" s="28"/>
      <c r="L25" s="26"/>
      <c r="M25" s="26"/>
      <c r="N25" s="26">
        <v>-6728</v>
      </c>
      <c r="O25" s="26"/>
      <c r="P25" s="113"/>
      <c r="Q25" s="29">
        <v>-172</v>
      </c>
      <c r="R25" s="29"/>
      <c r="S25" s="30"/>
      <c r="T25" s="29"/>
      <c r="U25" s="29"/>
      <c r="V25" s="29">
        <v>-1469</v>
      </c>
      <c r="W25" s="29"/>
      <c r="X25" s="175"/>
      <c r="Y25" s="176"/>
      <c r="Z25" s="208"/>
      <c r="AA25" s="207"/>
      <c r="AB25" s="207"/>
      <c r="AC25" s="209"/>
      <c r="AD25" s="210"/>
      <c r="AE25" s="113"/>
      <c r="AF25" s="113"/>
      <c r="AG25" s="125"/>
      <c r="AH25" s="125"/>
      <c r="AI25" s="125"/>
      <c r="AJ25" s="156"/>
      <c r="AK25" s="156"/>
      <c r="AL25" s="156"/>
      <c r="AM25" s="156"/>
      <c r="AN25" s="156"/>
      <c r="AO25" s="156"/>
      <c r="AP25" s="156"/>
      <c r="AQ25" s="156"/>
      <c r="AR25" s="156">
        <v>0</v>
      </c>
      <c r="AS25" s="156"/>
      <c r="AT25" s="156"/>
      <c r="AU25" s="156"/>
      <c r="AV25" s="156"/>
      <c r="AW25" s="156"/>
      <c r="AX25" s="156"/>
      <c r="AY25" s="156"/>
      <c r="AZ25" s="156"/>
      <c r="BA25" s="156"/>
      <c r="BB25" s="162"/>
      <c r="BC25" s="162"/>
      <c r="BD25" s="161">
        <v>7</v>
      </c>
      <c r="BE25" s="189">
        <f t="shared" si="3"/>
        <v>1</v>
      </c>
      <c r="BF25" s="156" t="s">
        <v>190</v>
      </c>
      <c r="BG25" s="156">
        <v>8</v>
      </c>
      <c r="BH25" s="162"/>
      <c r="BI25" s="162"/>
      <c r="BJ25" s="156"/>
      <c r="BK25" s="156">
        <v>22.02</v>
      </c>
      <c r="BL25" s="156">
        <v>20.010000000000002</v>
      </c>
      <c r="BM25" s="156"/>
      <c r="BN25" s="156"/>
      <c r="BO25" s="156"/>
      <c r="BP25" s="156"/>
      <c r="BQ25" s="125"/>
      <c r="BR25" s="125"/>
      <c r="BS25" s="125"/>
      <c r="BT25" s="125"/>
      <c r="BU25" s="125"/>
      <c r="BV25" s="125"/>
      <c r="BW25" s="125"/>
      <c r="BX25" s="117"/>
      <c r="BY25" s="117"/>
      <c r="BZ25" s="117"/>
      <c r="CA25" s="117"/>
      <c r="CB25" s="117"/>
      <c r="CC25" s="117"/>
      <c r="CD25" s="117"/>
      <c r="CE25" s="117"/>
      <c r="CF25" s="117"/>
      <c r="CG25" s="117"/>
      <c r="CH25" s="117"/>
      <c r="CI25" s="117"/>
      <c r="CJ25" s="113"/>
      <c r="CK25" s="113"/>
      <c r="CL25" s="113"/>
      <c r="CM25" s="113"/>
      <c r="CN25" s="113"/>
      <c r="CO25" s="113"/>
      <c r="CP25" s="113"/>
      <c r="CQ25" s="113"/>
      <c r="CR25" s="113"/>
      <c r="CS25" s="113"/>
      <c r="CT25" s="113"/>
      <c r="CU25" s="113"/>
      <c r="CV25" s="113"/>
      <c r="CW25" s="113"/>
      <c r="CX25" s="113"/>
      <c r="CY25" s="113"/>
      <c r="CZ25" s="113"/>
      <c r="DA25" s="113"/>
      <c r="DB25" s="113"/>
      <c r="DC25" s="113"/>
      <c r="DD25" s="113"/>
      <c r="DE25" s="113"/>
      <c r="DF25" s="113"/>
      <c r="DG25" s="113"/>
      <c r="DH25" s="113"/>
      <c r="DI25" s="113"/>
      <c r="DJ25" s="113"/>
      <c r="DK25" s="113"/>
      <c r="DL25" s="113"/>
      <c r="DM25" s="113"/>
      <c r="DN25" s="113"/>
      <c r="DO25" s="113"/>
      <c r="DP25" s="113"/>
      <c r="DQ25" s="113"/>
      <c r="DR25" s="113"/>
      <c r="DS25" s="113"/>
      <c r="DT25" s="113"/>
      <c r="DU25" s="113"/>
      <c r="DV25" s="113"/>
      <c r="DW25" s="113"/>
      <c r="DX25" s="113"/>
      <c r="DY25" s="113"/>
      <c r="DZ25" s="113"/>
      <c r="EA25" s="113"/>
      <c r="EB25" s="113"/>
    </row>
    <row r="26" spans="2:132" x14ac:dyDescent="0.2">
      <c r="B26" s="113"/>
      <c r="C26" s="191" t="s">
        <v>322</v>
      </c>
      <c r="D26" s="215">
        <v>0</v>
      </c>
      <c r="E26" s="42"/>
      <c r="F26" s="45">
        <v>22</v>
      </c>
      <c r="G26" s="54">
        <f t="shared" si="2"/>
        <v>639.39999999999975</v>
      </c>
      <c r="H26" s="168" t="str">
        <f t="shared" si="0"/>
        <v>Jan</v>
      </c>
      <c r="I26" s="26">
        <v>-651</v>
      </c>
      <c r="J26" s="26"/>
      <c r="K26" s="28"/>
      <c r="L26" s="26"/>
      <c r="M26" s="26"/>
      <c r="N26" s="26">
        <v>-6949</v>
      </c>
      <c r="O26" s="26"/>
      <c r="P26" s="113"/>
      <c r="Q26" s="29">
        <v>-182</v>
      </c>
      <c r="R26" s="29"/>
      <c r="S26" s="30"/>
      <c r="T26" s="29"/>
      <c r="U26" s="29"/>
      <c r="V26" s="29">
        <v>-1590</v>
      </c>
      <c r="W26" s="29"/>
      <c r="X26" s="175"/>
      <c r="Y26" s="176"/>
      <c r="Z26" s="208"/>
      <c r="AA26" s="207"/>
      <c r="AB26" s="207"/>
      <c r="AC26" s="209"/>
      <c r="AD26" s="210"/>
      <c r="AE26" s="113"/>
      <c r="AF26" s="113"/>
      <c r="AG26" s="125"/>
      <c r="AH26" s="125"/>
      <c r="AI26" s="125"/>
      <c r="AJ26" s="156"/>
      <c r="AK26" s="156"/>
      <c r="AL26" s="156"/>
      <c r="AM26" s="156"/>
      <c r="AN26" s="156"/>
      <c r="AO26" s="156"/>
      <c r="AP26" s="156"/>
      <c r="AQ26" s="156"/>
      <c r="AR26" s="156">
        <v>0</v>
      </c>
      <c r="AS26" s="156"/>
      <c r="AT26" s="156"/>
      <c r="AU26" s="156"/>
      <c r="AV26" s="156"/>
      <c r="AW26" s="156"/>
      <c r="AX26" s="156"/>
      <c r="AY26" s="156"/>
      <c r="AZ26" s="156"/>
      <c r="BA26" s="156"/>
      <c r="BB26" s="162"/>
      <c r="BC26" s="162"/>
      <c r="BD26" s="161">
        <v>8</v>
      </c>
      <c r="BE26" s="189">
        <f t="shared" si="3"/>
        <v>1</v>
      </c>
      <c r="BF26" s="156" t="s">
        <v>191</v>
      </c>
      <c r="BG26" s="156">
        <v>9</v>
      </c>
      <c r="BH26" s="162"/>
      <c r="BI26" s="162"/>
      <c r="BJ26" s="156"/>
      <c r="BK26" s="156">
        <v>20.58</v>
      </c>
      <c r="BL26" s="156">
        <v>18.329999999999998</v>
      </c>
      <c r="BM26" s="156"/>
      <c r="BN26" s="156"/>
      <c r="BO26" s="156"/>
      <c r="BP26" s="156"/>
      <c r="BQ26" s="125"/>
      <c r="BR26" s="125"/>
      <c r="BS26" s="125"/>
      <c r="BT26" s="125"/>
      <c r="BU26" s="125"/>
      <c r="BV26" s="125"/>
      <c r="BW26" s="125"/>
      <c r="BX26" s="117"/>
      <c r="BY26" s="117"/>
      <c r="BZ26" s="117"/>
      <c r="CA26" s="117"/>
      <c r="CB26" s="117"/>
      <c r="CC26" s="117"/>
      <c r="CD26" s="117"/>
      <c r="CE26" s="117"/>
      <c r="CF26" s="117"/>
      <c r="CG26" s="117"/>
      <c r="CH26" s="117"/>
      <c r="CI26" s="117"/>
      <c r="CJ26" s="113"/>
      <c r="CK26" s="113"/>
      <c r="CL26" s="113"/>
      <c r="CM26" s="113"/>
      <c r="CN26" s="113"/>
      <c r="CO26" s="113"/>
      <c r="CP26" s="113"/>
      <c r="CQ26" s="113"/>
      <c r="CR26" s="113"/>
      <c r="CS26" s="113"/>
      <c r="CT26" s="113"/>
      <c r="CU26" s="113"/>
      <c r="CV26" s="113"/>
      <c r="CW26" s="113"/>
      <c r="CX26" s="113"/>
      <c r="CY26" s="113"/>
      <c r="CZ26" s="113"/>
      <c r="DA26" s="113"/>
      <c r="DB26" s="113"/>
      <c r="DC26" s="113"/>
      <c r="DD26" s="113"/>
      <c r="DE26" s="113"/>
      <c r="DF26" s="113"/>
      <c r="DG26" s="113"/>
      <c r="DH26" s="113"/>
      <c r="DI26" s="113"/>
      <c r="DJ26" s="113"/>
      <c r="DK26" s="113"/>
      <c r="DL26" s="113"/>
      <c r="DM26" s="113"/>
      <c r="DN26" s="113"/>
      <c r="DO26" s="113"/>
      <c r="DP26" s="113"/>
      <c r="DQ26" s="113"/>
      <c r="DR26" s="113"/>
      <c r="DS26" s="113"/>
      <c r="DT26" s="113"/>
      <c r="DU26" s="113"/>
      <c r="DV26" s="113"/>
      <c r="DW26" s="113"/>
      <c r="DX26" s="113"/>
      <c r="DY26" s="113"/>
      <c r="DZ26" s="113"/>
      <c r="EA26" s="113"/>
      <c r="EB26" s="113"/>
    </row>
    <row r="27" spans="2:132" x14ac:dyDescent="0.2">
      <c r="B27" s="113"/>
      <c r="C27" s="113"/>
      <c r="D27" s="113"/>
      <c r="E27" s="42"/>
      <c r="F27" s="179">
        <v>23</v>
      </c>
      <c r="G27" s="54">
        <f t="shared" si="2"/>
        <v>669.79999999999973</v>
      </c>
      <c r="H27" s="168" t="str">
        <f t="shared" si="0"/>
        <v>Jan</v>
      </c>
      <c r="I27" s="26">
        <v>-663</v>
      </c>
      <c r="J27" s="26"/>
      <c r="K27" s="28"/>
      <c r="L27" s="26"/>
      <c r="M27" s="26"/>
      <c r="N27" s="26">
        <v>-7139</v>
      </c>
      <c r="O27" s="26"/>
      <c r="P27" s="113"/>
      <c r="Q27" s="29">
        <v>-192</v>
      </c>
      <c r="R27" s="29"/>
      <c r="S27" s="30"/>
      <c r="T27" s="29"/>
      <c r="U27" s="29"/>
      <c r="V27" s="29">
        <v>-1702</v>
      </c>
      <c r="W27" s="29"/>
      <c r="X27" s="175"/>
      <c r="Y27" s="176"/>
      <c r="Z27" s="208"/>
      <c r="AA27" s="207"/>
      <c r="AB27" s="207"/>
      <c r="AC27" s="209"/>
      <c r="AD27" s="210"/>
      <c r="AE27" s="113"/>
      <c r="AF27" s="113"/>
      <c r="AG27" s="125"/>
      <c r="AH27" s="125"/>
      <c r="AI27" s="125"/>
      <c r="AJ27" s="156"/>
      <c r="AK27" s="156"/>
      <c r="AL27" s="156"/>
      <c r="AM27" s="156"/>
      <c r="AN27" s="156"/>
      <c r="AO27" s="156"/>
      <c r="AP27" s="156"/>
      <c r="AQ27" s="156"/>
      <c r="AR27" s="156">
        <v>0</v>
      </c>
      <c r="AS27" s="156"/>
      <c r="AT27" s="156"/>
      <c r="AU27" s="156"/>
      <c r="AV27" s="156"/>
      <c r="AW27" s="156"/>
      <c r="AX27" s="156"/>
      <c r="AY27" s="156"/>
      <c r="AZ27" s="156"/>
      <c r="BA27" s="156"/>
      <c r="BB27" s="156"/>
      <c r="BC27" s="156"/>
      <c r="BD27" s="161">
        <v>9</v>
      </c>
      <c r="BE27" s="189">
        <f t="shared" si="3"/>
        <v>1</v>
      </c>
      <c r="BF27" s="156" t="s">
        <v>192</v>
      </c>
      <c r="BG27" s="156">
        <v>10</v>
      </c>
      <c r="BH27" s="156"/>
      <c r="BI27" s="156"/>
      <c r="BJ27" s="156"/>
      <c r="BK27" s="156">
        <v>19.23</v>
      </c>
      <c r="BL27" s="156">
        <v>16.79</v>
      </c>
      <c r="BM27" s="156"/>
      <c r="BN27" s="156"/>
      <c r="BO27" s="156"/>
      <c r="BP27" s="156"/>
      <c r="BQ27" s="125"/>
      <c r="BR27" s="125"/>
      <c r="BS27" s="125"/>
      <c r="BT27" s="125"/>
      <c r="BU27" s="125"/>
      <c r="BV27" s="125"/>
      <c r="BW27" s="125"/>
      <c r="BX27" s="117"/>
      <c r="BY27" s="117"/>
      <c r="BZ27" s="117"/>
      <c r="CA27" s="117"/>
      <c r="CB27" s="117"/>
      <c r="CC27" s="117"/>
      <c r="CD27" s="117"/>
      <c r="CE27" s="117"/>
      <c r="CF27" s="117"/>
      <c r="CG27" s="117"/>
      <c r="CH27" s="117"/>
      <c r="CI27" s="117"/>
      <c r="CJ27" s="113"/>
      <c r="CK27" s="113"/>
      <c r="CL27" s="113"/>
      <c r="CM27" s="113"/>
      <c r="CN27" s="113"/>
      <c r="CO27" s="113"/>
      <c r="CP27" s="113"/>
      <c r="CQ27" s="113"/>
      <c r="CR27" s="113"/>
      <c r="CS27" s="113"/>
      <c r="CT27" s="113"/>
      <c r="CU27" s="113"/>
      <c r="CV27" s="113"/>
      <c r="CW27" s="113"/>
      <c r="CX27" s="113"/>
      <c r="CY27" s="113"/>
      <c r="CZ27" s="113"/>
      <c r="DA27" s="113"/>
      <c r="DB27" s="113"/>
      <c r="DC27" s="113"/>
      <c r="DD27" s="113"/>
      <c r="DE27" s="113"/>
      <c r="DF27" s="113"/>
      <c r="DG27" s="113"/>
      <c r="DH27" s="113"/>
      <c r="DI27" s="113"/>
      <c r="DJ27" s="113"/>
      <c r="DK27" s="113"/>
      <c r="DL27" s="113"/>
      <c r="DM27" s="113"/>
      <c r="DN27" s="113"/>
      <c r="DO27" s="113"/>
      <c r="DP27" s="113"/>
      <c r="DQ27" s="113"/>
      <c r="DR27" s="113"/>
      <c r="DS27" s="113"/>
      <c r="DT27" s="113"/>
      <c r="DU27" s="113"/>
      <c r="DV27" s="113"/>
      <c r="DW27" s="113"/>
      <c r="DX27" s="113"/>
      <c r="DY27" s="113"/>
      <c r="DZ27" s="113"/>
      <c r="EA27" s="113"/>
      <c r="EB27" s="113"/>
    </row>
    <row r="28" spans="2:132" x14ac:dyDescent="0.2">
      <c r="B28" s="113"/>
      <c r="C28" s="192"/>
      <c r="D28" s="193"/>
      <c r="E28" s="42"/>
      <c r="F28" s="45">
        <v>24</v>
      </c>
      <c r="G28" s="54">
        <f t="shared" si="2"/>
        <v>700.1999999999997</v>
      </c>
      <c r="H28" s="168" t="str">
        <f t="shared" si="0"/>
        <v>Jan</v>
      </c>
      <c r="I28" s="26">
        <v>-675</v>
      </c>
      <c r="J28" s="26"/>
      <c r="K28" s="28"/>
      <c r="L28" s="26"/>
      <c r="M28" s="26"/>
      <c r="N28" s="26"/>
      <c r="O28" s="26"/>
      <c r="P28" s="113"/>
      <c r="Q28" s="29">
        <v>-200</v>
      </c>
      <c r="R28" s="29"/>
      <c r="S28" s="30"/>
      <c r="T28" s="29"/>
      <c r="U28" s="29"/>
      <c r="V28" s="29"/>
      <c r="W28" s="29"/>
      <c r="X28" s="175"/>
      <c r="Y28" s="176"/>
      <c r="Z28" s="208"/>
      <c r="AA28" s="207"/>
      <c r="AB28" s="207"/>
      <c r="AC28" s="209"/>
      <c r="AD28" s="210"/>
      <c r="AE28" s="113"/>
      <c r="AF28" s="113"/>
      <c r="AG28" s="125"/>
      <c r="AH28" s="125"/>
      <c r="AI28" s="125"/>
      <c r="AJ28" s="156"/>
      <c r="AK28" s="156"/>
      <c r="AL28" s="156"/>
      <c r="AM28" s="156"/>
      <c r="AN28" s="156"/>
      <c r="AO28" s="156"/>
      <c r="AP28" s="156"/>
      <c r="AQ28" s="156"/>
      <c r="AR28" s="156"/>
      <c r="AS28" s="156"/>
      <c r="AT28" s="156"/>
      <c r="AU28" s="156"/>
      <c r="AV28" s="156"/>
      <c r="AW28" s="156"/>
      <c r="AX28" s="156"/>
      <c r="AY28" s="156"/>
      <c r="AZ28" s="156"/>
      <c r="BA28" s="156"/>
      <c r="BB28" s="156"/>
      <c r="BC28" s="156"/>
      <c r="BD28" s="161">
        <v>10</v>
      </c>
      <c r="BE28" s="189">
        <f t="shared" si="3"/>
        <v>1</v>
      </c>
      <c r="BF28" s="156" t="s">
        <v>193</v>
      </c>
      <c r="BG28" s="156">
        <v>11</v>
      </c>
      <c r="BH28" s="156"/>
      <c r="BI28" s="156"/>
      <c r="BJ28" s="156"/>
      <c r="BK28" s="156">
        <v>17.96</v>
      </c>
      <c r="BL28" s="156">
        <v>15.37</v>
      </c>
      <c r="BM28" s="156"/>
      <c r="BN28" s="156"/>
      <c r="BO28" s="156"/>
      <c r="BP28" s="156"/>
      <c r="BQ28" s="125"/>
      <c r="BR28" s="125"/>
      <c r="BS28" s="125"/>
      <c r="BT28" s="125"/>
      <c r="BU28" s="125"/>
      <c r="BV28" s="125"/>
      <c r="BW28" s="125"/>
      <c r="BX28" s="117"/>
      <c r="BY28" s="117"/>
      <c r="BZ28" s="117"/>
      <c r="CA28" s="117"/>
      <c r="CB28" s="117"/>
      <c r="CC28" s="117"/>
      <c r="CD28" s="117"/>
      <c r="CE28" s="117"/>
      <c r="CF28" s="117"/>
      <c r="CG28" s="117"/>
      <c r="CH28" s="117"/>
      <c r="CI28" s="117"/>
      <c r="CJ28" s="113"/>
      <c r="CK28" s="113"/>
      <c r="CL28" s="113"/>
      <c r="CM28" s="113"/>
      <c r="CN28" s="113"/>
      <c r="CO28" s="113"/>
      <c r="CP28" s="113"/>
      <c r="CQ28" s="113"/>
      <c r="CR28" s="113"/>
      <c r="CS28" s="113"/>
      <c r="CT28" s="113"/>
      <c r="CU28" s="113"/>
      <c r="CV28" s="113"/>
      <c r="CW28" s="113"/>
      <c r="CX28" s="113"/>
      <c r="CY28" s="113"/>
      <c r="CZ28" s="113"/>
      <c r="DA28" s="113"/>
      <c r="DB28" s="113"/>
      <c r="DC28" s="113"/>
      <c r="DD28" s="113"/>
      <c r="DE28" s="113"/>
      <c r="DF28" s="113"/>
      <c r="DG28" s="113"/>
      <c r="DH28" s="113"/>
      <c r="DI28" s="113"/>
      <c r="DJ28" s="113"/>
      <c r="DK28" s="113"/>
      <c r="DL28" s="113"/>
      <c r="DM28" s="113"/>
      <c r="DN28" s="113"/>
      <c r="DO28" s="113"/>
      <c r="DP28" s="113"/>
      <c r="DQ28" s="113"/>
      <c r="DR28" s="113"/>
      <c r="DS28" s="113"/>
      <c r="DT28" s="113"/>
      <c r="DU28" s="113"/>
      <c r="DV28" s="113"/>
      <c r="DW28" s="113"/>
      <c r="DX28" s="113"/>
      <c r="DY28" s="113"/>
      <c r="DZ28" s="113"/>
      <c r="EA28" s="113"/>
      <c r="EB28" s="113"/>
    </row>
    <row r="29" spans="2:132" x14ac:dyDescent="0.2">
      <c r="B29" s="113"/>
      <c r="C29" s="194"/>
      <c r="D29" s="195"/>
      <c r="E29" s="113"/>
      <c r="F29" s="113"/>
      <c r="G29" s="113"/>
      <c r="H29" s="156"/>
      <c r="I29" s="113"/>
      <c r="J29" s="113"/>
      <c r="K29" s="113"/>
      <c r="L29" s="113"/>
      <c r="M29" s="113"/>
      <c r="N29" s="113"/>
      <c r="O29" s="113"/>
      <c r="P29" s="113"/>
      <c r="Q29" s="113"/>
      <c r="R29" s="113"/>
      <c r="S29" s="113"/>
      <c r="T29" s="113"/>
      <c r="U29" s="113"/>
      <c r="V29" s="113"/>
      <c r="W29" s="113"/>
      <c r="X29" s="113"/>
      <c r="Y29" s="96"/>
      <c r="Z29" s="209"/>
      <c r="AA29" s="209"/>
      <c r="AB29" s="209"/>
      <c r="AC29" s="209"/>
      <c r="AD29" s="210"/>
      <c r="AE29" s="113"/>
      <c r="AF29" s="113"/>
      <c r="AG29" s="125"/>
      <c r="AH29" s="125"/>
      <c r="AI29" s="125"/>
      <c r="AJ29" s="156"/>
      <c r="AK29" s="156"/>
      <c r="AL29" s="156"/>
      <c r="AM29" s="156"/>
      <c r="AN29" s="156"/>
      <c r="AO29" s="156"/>
      <c r="AP29" s="156"/>
      <c r="AQ29" s="156"/>
      <c r="AR29" s="156"/>
      <c r="AS29" s="156"/>
      <c r="AT29" s="156"/>
      <c r="AU29" s="156"/>
      <c r="AV29" s="156"/>
      <c r="AW29" s="156"/>
      <c r="AX29" s="156"/>
      <c r="AY29" s="156"/>
      <c r="AZ29" s="156"/>
      <c r="BA29" s="156"/>
      <c r="BB29" s="156"/>
      <c r="BC29" s="156"/>
      <c r="BD29" s="161">
        <v>11</v>
      </c>
      <c r="BE29" s="189">
        <f t="shared" si="3"/>
        <v>1</v>
      </c>
      <c r="BF29" s="156" t="s">
        <v>194</v>
      </c>
      <c r="BG29" s="156">
        <v>12</v>
      </c>
      <c r="BH29" s="156"/>
      <c r="BI29" s="156"/>
      <c r="BJ29" s="156"/>
      <c r="BK29" s="156"/>
      <c r="BL29" s="156"/>
      <c r="BM29" s="156"/>
      <c r="BN29" s="156"/>
      <c r="BO29" s="156"/>
      <c r="BP29" s="156"/>
      <c r="BQ29" s="125"/>
      <c r="BR29" s="125"/>
      <c r="BS29" s="125"/>
      <c r="BT29" s="125"/>
      <c r="BU29" s="125"/>
      <c r="BV29" s="125"/>
      <c r="BW29" s="125"/>
      <c r="BX29" s="117"/>
      <c r="BY29" s="117"/>
      <c r="BZ29" s="117"/>
      <c r="CA29" s="117"/>
      <c r="CB29" s="117"/>
      <c r="CC29" s="117"/>
      <c r="CD29" s="117"/>
      <c r="CE29" s="117"/>
      <c r="CF29" s="117"/>
      <c r="CG29" s="117"/>
      <c r="CH29" s="117"/>
      <c r="CI29" s="117"/>
      <c r="CJ29" s="113"/>
      <c r="CK29" s="113"/>
      <c r="CL29" s="113"/>
      <c r="CM29" s="113"/>
      <c r="CN29" s="113"/>
      <c r="CO29" s="113"/>
      <c r="CP29" s="113"/>
      <c r="CQ29" s="113"/>
      <c r="CR29" s="113"/>
      <c r="CS29" s="113"/>
      <c r="CT29" s="113"/>
      <c r="CU29" s="113"/>
      <c r="CV29" s="113"/>
      <c r="CW29" s="113"/>
      <c r="CX29" s="113"/>
      <c r="CY29" s="113"/>
      <c r="CZ29" s="113"/>
      <c r="DA29" s="113"/>
      <c r="DB29" s="113"/>
      <c r="DC29" s="113"/>
      <c r="DD29" s="113"/>
      <c r="DE29" s="113"/>
      <c r="DF29" s="113"/>
      <c r="DG29" s="113"/>
      <c r="DH29" s="113"/>
      <c r="DI29" s="113"/>
      <c r="DJ29" s="113"/>
      <c r="DK29" s="113"/>
      <c r="DL29" s="113"/>
      <c r="DM29" s="113"/>
      <c r="DN29" s="113"/>
      <c r="DO29" s="113"/>
      <c r="DP29" s="113"/>
      <c r="DQ29" s="113"/>
      <c r="DR29" s="113"/>
      <c r="DS29" s="113"/>
      <c r="DT29" s="113"/>
      <c r="DU29" s="113"/>
      <c r="DV29" s="113"/>
      <c r="DW29" s="113"/>
      <c r="DX29" s="113"/>
      <c r="DY29" s="113"/>
      <c r="DZ29" s="113"/>
      <c r="EA29" s="113"/>
      <c r="EB29" s="113"/>
    </row>
    <row r="30" spans="2:132" x14ac:dyDescent="0.2">
      <c r="B30" s="96"/>
      <c r="C30" s="58"/>
      <c r="D30" s="682" t="s">
        <v>198</v>
      </c>
      <c r="E30" s="199"/>
      <c r="F30" s="113"/>
      <c r="G30" s="113"/>
      <c r="H30" s="113"/>
      <c r="I30" s="80"/>
      <c r="J30" s="113"/>
      <c r="K30" s="113"/>
      <c r="L30" s="113"/>
      <c r="M30" s="113"/>
      <c r="N30" s="113"/>
      <c r="O30" s="113"/>
      <c r="P30" s="113"/>
      <c r="Q30" s="113"/>
      <c r="R30" s="113"/>
      <c r="S30" s="113"/>
      <c r="T30" s="113"/>
      <c r="U30" s="113"/>
      <c r="V30" s="113"/>
      <c r="W30" s="113"/>
      <c r="X30" s="113"/>
      <c r="Y30" s="96"/>
      <c r="Z30" s="209"/>
      <c r="AA30" s="209"/>
      <c r="AB30" s="209"/>
      <c r="AC30" s="209"/>
      <c r="AD30" s="210"/>
      <c r="AE30" s="113"/>
      <c r="AF30" s="113"/>
      <c r="AG30" s="125"/>
      <c r="AH30" s="125"/>
      <c r="AI30" s="125"/>
      <c r="AJ30" s="156"/>
      <c r="AK30" s="156"/>
      <c r="AL30" s="156"/>
      <c r="AM30" s="156"/>
      <c r="AN30" s="156"/>
      <c r="AO30" s="156"/>
      <c r="AP30" s="156"/>
      <c r="AQ30" s="156"/>
      <c r="AR30" s="156"/>
      <c r="AS30" s="156"/>
      <c r="AT30" s="156"/>
      <c r="AU30" s="156"/>
      <c r="AV30" s="156"/>
      <c r="AW30" s="156"/>
      <c r="AX30" s="156"/>
      <c r="AY30" s="156"/>
      <c r="AZ30" s="156"/>
      <c r="BA30" s="156"/>
      <c r="BB30" s="156"/>
      <c r="BC30" s="156"/>
      <c r="BD30" s="161">
        <v>12</v>
      </c>
      <c r="BE30" s="189">
        <f t="shared" si="3"/>
        <v>1</v>
      </c>
      <c r="BF30" s="156"/>
      <c r="BG30" s="156"/>
      <c r="BH30" s="156"/>
      <c r="BI30" s="156"/>
      <c r="BJ30" s="156"/>
      <c r="BK30" s="156"/>
      <c r="BL30" s="156"/>
      <c r="BM30" s="156"/>
      <c r="BN30" s="156"/>
      <c r="BO30" s="156"/>
      <c r="BP30" s="156"/>
      <c r="BQ30" s="125"/>
      <c r="BR30" s="125"/>
      <c r="BS30" s="125"/>
      <c r="BT30" s="125"/>
      <c r="BU30" s="125"/>
      <c r="BV30" s="125"/>
      <c r="BW30" s="125"/>
      <c r="BX30" s="117"/>
      <c r="BY30" s="117"/>
      <c r="BZ30" s="117"/>
      <c r="CA30" s="117"/>
      <c r="CB30" s="117"/>
      <c r="CC30" s="117"/>
      <c r="CD30" s="117"/>
      <c r="CE30" s="117"/>
      <c r="CF30" s="117"/>
      <c r="CG30" s="117"/>
      <c r="CH30" s="117"/>
      <c r="CI30" s="117"/>
      <c r="CJ30" s="113"/>
      <c r="CK30" s="113"/>
      <c r="CL30" s="113"/>
      <c r="CM30" s="113"/>
      <c r="CN30" s="113"/>
      <c r="CO30" s="113"/>
      <c r="CP30" s="113"/>
      <c r="CQ30" s="113"/>
      <c r="CR30" s="113"/>
      <c r="CS30" s="113"/>
      <c r="CT30" s="113"/>
      <c r="CU30" s="113"/>
      <c r="CV30" s="113"/>
      <c r="CW30" s="113"/>
      <c r="CX30" s="113"/>
      <c r="CY30" s="113"/>
      <c r="CZ30" s="113"/>
      <c r="DA30" s="113"/>
      <c r="DB30" s="113"/>
      <c r="DC30" s="113"/>
      <c r="DD30" s="113"/>
      <c r="DE30" s="113"/>
      <c r="DF30" s="113"/>
      <c r="DG30" s="113"/>
      <c r="DH30" s="113"/>
      <c r="DI30" s="113"/>
      <c r="DJ30" s="113"/>
      <c r="DK30" s="113"/>
      <c r="DL30" s="113"/>
      <c r="DM30" s="113"/>
      <c r="DN30" s="113"/>
      <c r="DO30" s="113"/>
      <c r="DP30" s="113"/>
      <c r="DQ30" s="113"/>
      <c r="DR30" s="113"/>
      <c r="DS30" s="113"/>
      <c r="DT30" s="113"/>
      <c r="DU30" s="113"/>
      <c r="DV30" s="113"/>
      <c r="DW30" s="113"/>
      <c r="DX30" s="113"/>
      <c r="DY30" s="113"/>
      <c r="DZ30" s="113"/>
      <c r="EA30" s="113"/>
      <c r="EB30" s="113"/>
    </row>
    <row r="31" spans="2:132" x14ac:dyDescent="0.2">
      <c r="B31" s="113"/>
      <c r="C31" s="196" t="str">
        <f>IF(UNITS = "kg","Milk yield (kg)","Milk yield (lbs)")</f>
        <v>Milk yield (lbs)</v>
      </c>
      <c r="D31" s="202">
        <v>55</v>
      </c>
      <c r="E31" s="585"/>
      <c r="F31" s="113"/>
      <c r="G31" s="113"/>
      <c r="H31" s="113"/>
      <c r="I31" s="197"/>
      <c r="J31" s="197"/>
      <c r="K31" s="198"/>
      <c r="L31" s="197"/>
      <c r="M31" s="197"/>
      <c r="N31" s="197"/>
      <c r="O31" s="197"/>
      <c r="P31" s="197"/>
      <c r="Q31" s="197"/>
      <c r="R31" s="197"/>
      <c r="S31" s="197"/>
      <c r="T31" s="197"/>
      <c r="U31" s="197"/>
      <c r="V31" s="197"/>
      <c r="W31" s="197"/>
      <c r="X31" s="113"/>
      <c r="Y31" s="96"/>
      <c r="Z31" s="211"/>
      <c r="AA31" s="212"/>
      <c r="AB31" s="212"/>
      <c r="AC31" s="212"/>
      <c r="AD31" s="213"/>
      <c r="AE31" s="113"/>
      <c r="AF31" s="113"/>
      <c r="AG31" s="125"/>
      <c r="AH31" s="125"/>
      <c r="AI31" s="125"/>
      <c r="AJ31" s="156"/>
      <c r="AK31" s="156"/>
      <c r="AL31" s="156"/>
      <c r="AM31" s="156"/>
      <c r="AN31" s="156"/>
      <c r="AO31" s="156"/>
      <c r="AP31" s="156"/>
      <c r="AQ31" s="156"/>
      <c r="AR31" s="156"/>
      <c r="AS31" s="156"/>
      <c r="AT31" s="156"/>
      <c r="AU31" s="156"/>
      <c r="AV31" s="156"/>
      <c r="AW31" s="156"/>
      <c r="AX31" s="156"/>
      <c r="AY31" s="156"/>
      <c r="AZ31" s="156"/>
      <c r="BA31" s="156"/>
      <c r="BB31" s="156"/>
      <c r="BC31" s="156"/>
      <c r="BD31" s="161">
        <v>13</v>
      </c>
      <c r="BE31" s="189">
        <f t="shared" si="3"/>
        <v>1</v>
      </c>
      <c r="BF31" s="156"/>
      <c r="BG31" s="156"/>
      <c r="BH31" s="156"/>
      <c r="BI31" s="156"/>
      <c r="BJ31" s="156"/>
      <c r="BK31" s="156"/>
      <c r="BL31" s="156"/>
      <c r="BM31" s="156"/>
      <c r="BN31" s="156"/>
      <c r="BO31" s="156"/>
      <c r="BP31" s="156"/>
      <c r="BQ31" s="125"/>
      <c r="BR31" s="125"/>
      <c r="BS31" s="125"/>
      <c r="BT31" s="125"/>
      <c r="BU31" s="125"/>
      <c r="BV31" s="125"/>
      <c r="BW31" s="125"/>
      <c r="BX31" s="117"/>
      <c r="BY31" s="117"/>
      <c r="BZ31" s="117"/>
      <c r="CA31" s="117"/>
      <c r="CB31" s="117"/>
      <c r="CC31" s="117"/>
      <c r="CD31" s="117"/>
      <c r="CE31" s="117"/>
      <c r="CF31" s="117"/>
      <c r="CG31" s="117"/>
      <c r="CH31" s="117"/>
      <c r="CI31" s="117"/>
      <c r="CJ31" s="113"/>
      <c r="CK31" s="113"/>
      <c r="CL31" s="113"/>
      <c r="CM31" s="113"/>
      <c r="CN31" s="113"/>
      <c r="CO31" s="113"/>
      <c r="CP31" s="113"/>
      <c r="CQ31" s="113"/>
      <c r="CR31" s="113"/>
      <c r="CS31" s="113"/>
      <c r="CT31" s="113"/>
      <c r="CU31" s="113"/>
      <c r="CV31" s="113"/>
      <c r="CW31" s="113"/>
      <c r="CX31" s="113"/>
      <c r="CY31" s="113"/>
      <c r="CZ31" s="113"/>
      <c r="DA31" s="113"/>
      <c r="DB31" s="113"/>
      <c r="DC31" s="113"/>
      <c r="DD31" s="113"/>
      <c r="DE31" s="113"/>
      <c r="DF31" s="113"/>
      <c r="DG31" s="113"/>
      <c r="DH31" s="113"/>
      <c r="DI31" s="113"/>
      <c r="DJ31" s="113"/>
      <c r="DK31" s="113"/>
      <c r="DL31" s="113"/>
      <c r="DM31" s="113"/>
      <c r="DN31" s="113"/>
      <c r="DO31" s="113"/>
      <c r="DP31" s="113"/>
      <c r="DQ31" s="113"/>
      <c r="DR31" s="113"/>
      <c r="DS31" s="113"/>
      <c r="DT31" s="113"/>
      <c r="DU31" s="113"/>
      <c r="DV31" s="113"/>
      <c r="DW31" s="113"/>
      <c r="DX31" s="113"/>
      <c r="DY31" s="113"/>
      <c r="DZ31" s="113"/>
      <c r="EA31" s="113"/>
      <c r="EB31" s="113"/>
    </row>
    <row r="32" spans="2:132" x14ac:dyDescent="0.2">
      <c r="B32" s="113"/>
      <c r="C32" s="196" t="s">
        <v>234</v>
      </c>
      <c r="D32" s="202">
        <v>1</v>
      </c>
      <c r="E32" s="113"/>
      <c r="F32" s="113"/>
      <c r="G32" s="113"/>
      <c r="H32" s="96"/>
      <c r="I32" s="209"/>
      <c r="J32" s="209"/>
      <c r="K32" s="209"/>
      <c r="L32" s="209"/>
      <c r="M32" s="209"/>
      <c r="N32" s="209"/>
      <c r="O32" s="209"/>
      <c r="P32" s="209"/>
      <c r="Q32" s="209"/>
      <c r="R32" s="209"/>
      <c r="S32" s="209"/>
      <c r="T32" s="209"/>
      <c r="U32" s="209"/>
      <c r="V32" s="209"/>
      <c r="W32" s="132"/>
      <c r="X32" s="199"/>
      <c r="Y32" s="113"/>
      <c r="Z32" s="113"/>
      <c r="AA32" s="113"/>
      <c r="AB32" s="113"/>
      <c r="AC32" s="113"/>
      <c r="AD32" s="113"/>
      <c r="AE32" s="113"/>
      <c r="AF32" s="113"/>
      <c r="AG32" s="125"/>
      <c r="AH32" s="125"/>
      <c r="AI32" s="125"/>
      <c r="AJ32" s="156"/>
      <c r="AK32" s="156"/>
      <c r="AL32" s="156"/>
      <c r="AM32" s="156"/>
      <c r="AN32" s="156"/>
      <c r="AO32" s="156"/>
      <c r="AP32" s="156"/>
      <c r="AQ32" s="156"/>
      <c r="AR32" s="156"/>
      <c r="AS32" s="156"/>
      <c r="AT32" s="156"/>
      <c r="AU32" s="156"/>
      <c r="AV32" s="156"/>
      <c r="AW32" s="156"/>
      <c r="AX32" s="156"/>
      <c r="AY32" s="156"/>
      <c r="AZ32" s="156"/>
      <c r="BA32" s="156"/>
      <c r="BB32" s="156"/>
      <c r="BC32" s="156"/>
      <c r="BD32" s="161">
        <v>14</v>
      </c>
      <c r="BE32" s="189">
        <f t="shared" si="3"/>
        <v>1</v>
      </c>
      <c r="BF32" s="156"/>
      <c r="BG32" s="156"/>
      <c r="BH32" s="156"/>
      <c r="BI32" s="156"/>
      <c r="BJ32" s="156"/>
      <c r="BK32" s="156"/>
      <c r="BL32" s="156"/>
      <c r="BM32" s="156"/>
      <c r="BN32" s="156"/>
      <c r="BO32" s="156"/>
      <c r="BP32" s="156"/>
      <c r="BQ32" s="125"/>
      <c r="BR32" s="125"/>
      <c r="BS32" s="125"/>
      <c r="BT32" s="125"/>
      <c r="BU32" s="125"/>
      <c r="BV32" s="125"/>
      <c r="BW32" s="125"/>
      <c r="BX32" s="117"/>
      <c r="BY32" s="117"/>
      <c r="BZ32" s="117"/>
      <c r="CA32" s="117"/>
      <c r="CB32" s="117"/>
      <c r="CC32" s="117"/>
      <c r="CD32" s="117"/>
      <c r="CE32" s="117"/>
      <c r="CF32" s="117"/>
      <c r="CG32" s="117"/>
      <c r="CH32" s="117"/>
      <c r="CI32" s="117"/>
      <c r="CJ32" s="113"/>
      <c r="CK32" s="113"/>
      <c r="CL32" s="113"/>
      <c r="CM32" s="113"/>
      <c r="CN32" s="113"/>
      <c r="CO32" s="113"/>
      <c r="CP32" s="113"/>
      <c r="CQ32" s="113"/>
      <c r="CR32" s="113"/>
      <c r="CS32" s="113"/>
      <c r="CT32" s="113"/>
      <c r="CU32" s="113"/>
      <c r="CV32" s="113"/>
      <c r="CW32" s="113"/>
      <c r="CX32" s="113"/>
      <c r="CY32" s="113"/>
      <c r="CZ32" s="113"/>
      <c r="DA32" s="113"/>
      <c r="DB32" s="113"/>
      <c r="DC32" s="113"/>
      <c r="DD32" s="113"/>
      <c r="DE32" s="113"/>
      <c r="DF32" s="113"/>
      <c r="DG32" s="113"/>
      <c r="DH32" s="113"/>
      <c r="DI32" s="113"/>
      <c r="DJ32" s="113"/>
      <c r="DK32" s="113"/>
      <c r="DL32" s="113"/>
      <c r="DM32" s="113"/>
      <c r="DN32" s="113"/>
      <c r="DO32" s="113"/>
      <c r="DP32" s="113"/>
      <c r="DQ32" s="113"/>
      <c r="DR32" s="113"/>
      <c r="DS32" s="113"/>
      <c r="DT32" s="113"/>
      <c r="DU32" s="113"/>
      <c r="DV32" s="113"/>
      <c r="DW32" s="113"/>
      <c r="DX32" s="113"/>
      <c r="DY32" s="113"/>
      <c r="DZ32" s="113"/>
      <c r="EA32" s="113"/>
      <c r="EB32" s="113"/>
    </row>
    <row r="33" spans="2:132" x14ac:dyDescent="0.2">
      <c r="B33" s="113"/>
      <c r="C33" s="196" t="s">
        <v>45</v>
      </c>
      <c r="D33" s="202">
        <v>6</v>
      </c>
      <c r="E33" s="113"/>
      <c r="F33" s="113"/>
      <c r="G33" s="113"/>
      <c r="H33" s="96"/>
      <c r="I33" s="209"/>
      <c r="J33" s="209"/>
      <c r="K33" s="209"/>
      <c r="L33" s="209"/>
      <c r="M33" s="209"/>
      <c r="N33" s="209"/>
      <c r="O33" s="209"/>
      <c r="P33" s="209"/>
      <c r="Q33" s="209"/>
      <c r="R33" s="209"/>
      <c r="S33" s="209"/>
      <c r="T33" s="209"/>
      <c r="U33" s="209"/>
      <c r="V33" s="209"/>
      <c r="W33" s="209"/>
      <c r="X33" s="199"/>
      <c r="Y33" s="113"/>
      <c r="Z33" s="113"/>
      <c r="AA33" s="113"/>
      <c r="AB33" s="113"/>
      <c r="AC33" s="113"/>
      <c r="AD33" s="113"/>
      <c r="AE33" s="113"/>
      <c r="AF33" s="113"/>
      <c r="AG33" s="125"/>
      <c r="AH33" s="125"/>
      <c r="AI33" s="125"/>
      <c r="AJ33" s="156"/>
      <c r="AK33" s="156"/>
      <c r="AL33" s="156"/>
      <c r="AM33" s="156"/>
      <c r="AN33" s="156"/>
      <c r="AO33" s="156"/>
      <c r="AP33" s="156"/>
      <c r="AQ33" s="156"/>
      <c r="AR33" s="156"/>
      <c r="AS33" s="156"/>
      <c r="AT33" s="156"/>
      <c r="AU33" s="156"/>
      <c r="AV33" s="156"/>
      <c r="AW33" s="156"/>
      <c r="AX33" s="156"/>
      <c r="AY33" s="156"/>
      <c r="AZ33" s="156"/>
      <c r="BA33" s="156"/>
      <c r="BB33" s="156"/>
      <c r="BC33" s="156"/>
      <c r="BD33" s="161">
        <v>15</v>
      </c>
      <c r="BE33" s="189">
        <f t="shared" si="3"/>
        <v>1</v>
      </c>
      <c r="BF33" s="156"/>
      <c r="BG33" s="156"/>
      <c r="BH33" s="156"/>
      <c r="BI33" s="156"/>
      <c r="BJ33" s="156"/>
      <c r="BK33" s="156"/>
      <c r="BL33" s="156"/>
      <c r="BM33" s="156"/>
      <c r="BN33" s="156"/>
      <c r="BO33" s="156"/>
      <c r="BP33" s="156"/>
      <c r="BQ33" s="125"/>
      <c r="BR33" s="125"/>
      <c r="BS33" s="125"/>
      <c r="BT33" s="125"/>
      <c r="BU33" s="125"/>
      <c r="BV33" s="125"/>
      <c r="BW33" s="125"/>
      <c r="BX33" s="117"/>
      <c r="BY33" s="117"/>
      <c r="BZ33" s="117"/>
      <c r="CA33" s="117"/>
      <c r="CB33" s="117"/>
      <c r="CC33" s="117"/>
      <c r="CD33" s="117"/>
      <c r="CE33" s="117"/>
      <c r="CF33" s="117"/>
      <c r="CG33" s="117"/>
      <c r="CH33" s="117"/>
      <c r="CI33" s="117"/>
      <c r="CJ33" s="113"/>
      <c r="CK33" s="113"/>
      <c r="CL33" s="113"/>
      <c r="CM33" s="113"/>
      <c r="CN33" s="113"/>
      <c r="CO33" s="113"/>
      <c r="CP33" s="113"/>
      <c r="CQ33" s="113"/>
      <c r="CR33" s="113"/>
      <c r="CS33" s="113"/>
      <c r="CT33" s="113"/>
      <c r="CU33" s="113"/>
      <c r="CV33" s="113"/>
      <c r="CW33" s="113"/>
      <c r="CX33" s="113"/>
      <c r="CY33" s="113"/>
      <c r="CZ33" s="113"/>
      <c r="DA33" s="113"/>
      <c r="DB33" s="113"/>
      <c r="DC33" s="113"/>
      <c r="DD33" s="113"/>
      <c r="DE33" s="113"/>
      <c r="DF33" s="113"/>
      <c r="DG33" s="113"/>
      <c r="DH33" s="113"/>
      <c r="DI33" s="113"/>
      <c r="DJ33" s="113"/>
      <c r="DK33" s="113"/>
      <c r="DL33" s="113"/>
      <c r="DM33" s="113"/>
      <c r="DN33" s="113"/>
      <c r="DO33" s="113"/>
      <c r="DP33" s="113"/>
      <c r="DQ33" s="113"/>
      <c r="DR33" s="113"/>
      <c r="DS33" s="113"/>
      <c r="DT33" s="113"/>
      <c r="DU33" s="113"/>
      <c r="DV33" s="113"/>
      <c r="DW33" s="113"/>
      <c r="DX33" s="113"/>
      <c r="DY33" s="113"/>
      <c r="DZ33" s="113"/>
      <c r="EA33" s="113"/>
      <c r="EB33" s="113"/>
    </row>
    <row r="34" spans="2:132" x14ac:dyDescent="0.2">
      <c r="B34" s="113"/>
      <c r="C34" s="196" t="s">
        <v>44</v>
      </c>
      <c r="D34" s="202">
        <v>0</v>
      </c>
      <c r="E34" s="113"/>
      <c r="F34" s="113"/>
      <c r="G34" s="113"/>
      <c r="H34" s="96"/>
      <c r="I34" s="209"/>
      <c r="J34" s="209"/>
      <c r="K34" s="209"/>
      <c r="L34" s="209"/>
      <c r="M34" s="209"/>
      <c r="N34" s="209"/>
      <c r="O34" s="209"/>
      <c r="P34" s="209"/>
      <c r="Q34" s="209"/>
      <c r="R34" s="209"/>
      <c r="S34" s="209"/>
      <c r="T34" s="209"/>
      <c r="U34" s="209"/>
      <c r="V34" s="209"/>
      <c r="W34" s="209"/>
      <c r="X34" s="199"/>
      <c r="Y34" s="113"/>
      <c r="Z34" s="113"/>
      <c r="AA34" s="113"/>
      <c r="AB34" s="113"/>
      <c r="AC34" s="113"/>
      <c r="AD34" s="113"/>
      <c r="AE34" s="113"/>
      <c r="AF34" s="113"/>
      <c r="AG34" s="125"/>
      <c r="AH34" s="125"/>
      <c r="AI34" s="125"/>
      <c r="AJ34" s="156"/>
      <c r="AK34" s="156"/>
      <c r="AL34" s="156"/>
      <c r="AM34" s="156"/>
      <c r="AN34" s="156"/>
      <c r="AO34" s="156"/>
      <c r="AP34" s="156"/>
      <c r="AQ34" s="156"/>
      <c r="AR34" s="156"/>
      <c r="AS34" s="156"/>
      <c r="AT34" s="156"/>
      <c r="AU34" s="156"/>
      <c r="AV34" s="156"/>
      <c r="AW34" s="156"/>
      <c r="AX34" s="156"/>
      <c r="AY34" s="156"/>
      <c r="AZ34" s="156"/>
      <c r="BA34" s="156"/>
      <c r="BB34" s="156"/>
      <c r="BC34" s="156"/>
      <c r="BD34" s="161">
        <v>16</v>
      </c>
      <c r="BE34" s="189">
        <f t="shared" si="3"/>
        <v>1</v>
      </c>
      <c r="BF34" s="156"/>
      <c r="BG34" s="156"/>
      <c r="BH34" s="156"/>
      <c r="BI34" s="156"/>
      <c r="BJ34" s="156"/>
      <c r="BK34" s="156"/>
      <c r="BL34" s="156"/>
      <c r="BM34" s="156"/>
      <c r="BN34" s="156"/>
      <c r="BO34" s="156"/>
      <c r="BP34" s="156"/>
      <c r="BQ34" s="125"/>
      <c r="BR34" s="125"/>
      <c r="BS34" s="125"/>
      <c r="BT34" s="125"/>
      <c r="BU34" s="125"/>
      <c r="BV34" s="125"/>
      <c r="BW34" s="125"/>
      <c r="BX34" s="117"/>
      <c r="BY34" s="117"/>
      <c r="BZ34" s="117"/>
      <c r="CA34" s="117"/>
      <c r="CB34" s="117"/>
      <c r="CC34" s="117"/>
      <c r="CD34" s="117"/>
      <c r="CE34" s="117"/>
      <c r="CF34" s="117"/>
      <c r="CG34" s="117"/>
      <c r="CH34" s="117"/>
      <c r="CI34" s="117"/>
      <c r="CJ34" s="113"/>
      <c r="CK34" s="113"/>
      <c r="CL34" s="113"/>
      <c r="CM34" s="113"/>
      <c r="CN34" s="113"/>
      <c r="CO34" s="113"/>
      <c r="CP34" s="113"/>
      <c r="CQ34" s="113"/>
      <c r="CR34" s="113"/>
      <c r="CS34" s="113"/>
      <c r="CT34" s="113"/>
      <c r="CU34" s="113"/>
      <c r="CV34" s="113"/>
      <c r="CW34" s="113"/>
      <c r="CX34" s="113"/>
      <c r="CY34" s="113"/>
      <c r="CZ34" s="113"/>
      <c r="DA34" s="113"/>
      <c r="DB34" s="113"/>
      <c r="DC34" s="113"/>
      <c r="DD34" s="113"/>
      <c r="DE34" s="113"/>
      <c r="DF34" s="113"/>
      <c r="DG34" s="113"/>
      <c r="DH34" s="113"/>
      <c r="DI34" s="113"/>
      <c r="DJ34" s="113"/>
      <c r="DK34" s="113"/>
      <c r="DL34" s="113"/>
      <c r="DM34" s="113"/>
      <c r="DN34" s="113"/>
      <c r="DO34" s="113"/>
      <c r="DP34" s="113"/>
      <c r="DQ34" s="113"/>
      <c r="DR34" s="113"/>
      <c r="DS34" s="113"/>
      <c r="DT34" s="113"/>
      <c r="DU34" s="113"/>
      <c r="DV34" s="113"/>
      <c r="DW34" s="113"/>
      <c r="DX34" s="113"/>
      <c r="DY34" s="113"/>
      <c r="DZ34" s="113"/>
      <c r="EA34" s="113"/>
      <c r="EB34" s="113"/>
    </row>
    <row r="35" spans="2:132" x14ac:dyDescent="0.2">
      <c r="B35" s="113"/>
      <c r="C35" s="196" t="s">
        <v>51</v>
      </c>
      <c r="D35" s="202" t="s">
        <v>361</v>
      </c>
      <c r="E35" s="113"/>
      <c r="F35" s="113"/>
      <c r="G35" s="113"/>
      <c r="H35" s="96"/>
      <c r="I35" s="209"/>
      <c r="J35" s="209"/>
      <c r="K35" s="209"/>
      <c r="L35" s="209"/>
      <c r="M35" s="209"/>
      <c r="N35" s="209"/>
      <c r="O35" s="209"/>
      <c r="P35" s="209"/>
      <c r="Q35" s="209"/>
      <c r="R35" s="209"/>
      <c r="S35" s="209"/>
      <c r="T35" s="209"/>
      <c r="U35" s="209"/>
      <c r="V35" s="209"/>
      <c r="W35" s="209"/>
      <c r="X35" s="199"/>
      <c r="Y35" s="113"/>
      <c r="Z35" s="113"/>
      <c r="AA35" s="113"/>
      <c r="AB35" s="113"/>
      <c r="AC35" s="113"/>
      <c r="AD35" s="113"/>
      <c r="AE35" s="113"/>
      <c r="AF35" s="113"/>
      <c r="AG35" s="125"/>
      <c r="AH35" s="125"/>
      <c r="AI35" s="125"/>
      <c r="AJ35" s="156"/>
      <c r="AK35" s="156"/>
      <c r="AL35" s="156"/>
      <c r="AM35" s="156"/>
      <c r="AN35" s="156"/>
      <c r="AO35" s="156"/>
      <c r="AP35" s="156"/>
      <c r="AQ35" s="156"/>
      <c r="AR35" s="156"/>
      <c r="AS35" s="156"/>
      <c r="AT35" s="156"/>
      <c r="AU35" s="156"/>
      <c r="AV35" s="156"/>
      <c r="AW35" s="156"/>
      <c r="AX35" s="156"/>
      <c r="AY35" s="156"/>
      <c r="AZ35" s="156"/>
      <c r="BA35" s="156"/>
      <c r="BB35" s="156"/>
      <c r="BC35" s="156"/>
      <c r="BD35" s="161">
        <v>17</v>
      </c>
      <c r="BE35" s="189">
        <f t="shared" si="3"/>
        <v>1</v>
      </c>
      <c r="BF35" s="156"/>
      <c r="BG35" s="156"/>
      <c r="BH35" s="156"/>
      <c r="BI35" s="156"/>
      <c r="BJ35" s="156"/>
      <c r="BK35" s="156"/>
      <c r="BL35" s="156"/>
      <c r="BM35" s="156"/>
      <c r="BN35" s="156"/>
      <c r="BO35" s="156"/>
      <c r="BP35" s="156"/>
      <c r="BQ35" s="125"/>
      <c r="BR35" s="125"/>
      <c r="BS35" s="125"/>
      <c r="BT35" s="125"/>
      <c r="BU35" s="125"/>
      <c r="BV35" s="125"/>
      <c r="BW35" s="125"/>
      <c r="BX35" s="117"/>
      <c r="BY35" s="117"/>
      <c r="BZ35" s="117"/>
      <c r="CA35" s="117"/>
      <c r="CB35" s="117"/>
      <c r="CC35" s="117"/>
      <c r="CD35" s="117"/>
      <c r="CE35" s="117"/>
      <c r="CF35" s="117"/>
      <c r="CG35" s="117"/>
      <c r="CH35" s="117"/>
      <c r="CI35" s="117"/>
      <c r="CJ35" s="113"/>
      <c r="CK35" s="113"/>
      <c r="CL35" s="113"/>
      <c r="CM35" s="113"/>
      <c r="CN35" s="113"/>
      <c r="CO35" s="113"/>
      <c r="CP35" s="113"/>
      <c r="CQ35" s="113"/>
      <c r="CR35" s="113"/>
      <c r="CS35" s="113"/>
      <c r="CT35" s="113"/>
      <c r="CU35" s="113"/>
      <c r="CV35" s="113"/>
      <c r="CW35" s="113"/>
      <c r="CX35" s="113"/>
      <c r="CY35" s="113"/>
      <c r="CZ35" s="113"/>
      <c r="DA35" s="113"/>
      <c r="DB35" s="113"/>
      <c r="DC35" s="113"/>
      <c r="DD35" s="113"/>
      <c r="DE35" s="113"/>
      <c r="DF35" s="113"/>
      <c r="DG35" s="113"/>
      <c r="DH35" s="113"/>
      <c r="DI35" s="113"/>
      <c r="DJ35" s="113"/>
      <c r="DK35" s="113"/>
      <c r="DL35" s="113"/>
      <c r="DM35" s="113"/>
      <c r="DN35" s="113"/>
      <c r="DO35" s="113"/>
      <c r="DP35" s="113"/>
      <c r="DQ35" s="113"/>
      <c r="DR35" s="113"/>
      <c r="DS35" s="113"/>
      <c r="DT35" s="113"/>
      <c r="DU35" s="113"/>
      <c r="DV35" s="113"/>
      <c r="DW35" s="113"/>
      <c r="DX35" s="113"/>
      <c r="DY35" s="113"/>
      <c r="DZ35" s="113"/>
      <c r="EA35" s="113"/>
      <c r="EB35" s="113"/>
    </row>
    <row r="36" spans="2:132" x14ac:dyDescent="0.2">
      <c r="B36" s="96"/>
      <c r="C36" s="200" t="s">
        <v>322</v>
      </c>
      <c r="D36" s="216">
        <v>0</v>
      </c>
      <c r="E36" s="113"/>
      <c r="F36" s="113"/>
      <c r="G36" s="113"/>
      <c r="H36" s="96"/>
      <c r="I36" s="209"/>
      <c r="J36" s="209"/>
      <c r="K36" s="209"/>
      <c r="L36" s="209"/>
      <c r="M36" s="209"/>
      <c r="N36" s="209"/>
      <c r="O36" s="209"/>
      <c r="P36" s="209"/>
      <c r="Q36" s="209"/>
      <c r="R36" s="209"/>
      <c r="S36" s="209"/>
      <c r="T36" s="209"/>
      <c r="U36" s="209"/>
      <c r="V36" s="209"/>
      <c r="W36" s="209"/>
      <c r="X36" s="199"/>
      <c r="Y36" s="113"/>
      <c r="Z36" s="113"/>
      <c r="AA36" s="113"/>
      <c r="AB36" s="113"/>
      <c r="AC36" s="113"/>
      <c r="AD36" s="113"/>
      <c r="AE36" s="113"/>
      <c r="AF36" s="113"/>
      <c r="AG36" s="125"/>
      <c r="AH36" s="125"/>
      <c r="AI36" s="125"/>
      <c r="AJ36" s="156"/>
      <c r="AK36" s="156"/>
      <c r="AL36" s="156"/>
      <c r="AM36" s="156"/>
      <c r="AN36" s="156"/>
      <c r="AO36" s="156"/>
      <c r="AP36" s="156"/>
      <c r="AQ36" s="156"/>
      <c r="AR36" s="156"/>
      <c r="AS36" s="156"/>
      <c r="AT36" s="156"/>
      <c r="AU36" s="156"/>
      <c r="AV36" s="156"/>
      <c r="AW36" s="156"/>
      <c r="AX36" s="156"/>
      <c r="AY36" s="156"/>
      <c r="AZ36" s="156"/>
      <c r="BA36" s="156"/>
      <c r="BB36" s="156"/>
      <c r="BC36" s="156"/>
      <c r="BD36" s="161">
        <v>18</v>
      </c>
      <c r="BE36" s="189">
        <f t="shared" si="3"/>
        <v>1</v>
      </c>
      <c r="BF36" s="156"/>
      <c r="BG36" s="156"/>
      <c r="BH36" s="156"/>
      <c r="BI36" s="156"/>
      <c r="BJ36" s="156"/>
      <c r="BK36" s="156"/>
      <c r="BL36" s="156"/>
      <c r="BM36" s="156"/>
      <c r="BN36" s="156"/>
      <c r="BO36" s="156"/>
      <c r="BP36" s="156"/>
      <c r="BQ36" s="125"/>
      <c r="BR36" s="125"/>
      <c r="BS36" s="125"/>
      <c r="BT36" s="125"/>
      <c r="BU36" s="125"/>
      <c r="BV36" s="125"/>
      <c r="BW36" s="125"/>
      <c r="BX36" s="117"/>
      <c r="BY36" s="117"/>
      <c r="BZ36" s="117"/>
      <c r="CA36" s="117"/>
      <c r="CB36" s="117"/>
      <c r="CC36" s="117"/>
      <c r="CD36" s="117"/>
      <c r="CE36" s="117"/>
      <c r="CF36" s="117"/>
      <c r="CG36" s="117"/>
      <c r="CH36" s="117"/>
      <c r="CI36" s="117"/>
      <c r="CJ36" s="113"/>
      <c r="CK36" s="113"/>
      <c r="CL36" s="113"/>
      <c r="CM36" s="113"/>
      <c r="CN36" s="113"/>
      <c r="CO36" s="113"/>
      <c r="CP36" s="113"/>
      <c r="CQ36" s="113"/>
      <c r="CR36" s="113"/>
      <c r="CS36" s="113"/>
      <c r="CT36" s="113"/>
      <c r="CU36" s="113"/>
      <c r="CV36" s="113"/>
      <c r="CW36" s="113"/>
      <c r="CX36" s="113"/>
      <c r="CY36" s="113"/>
      <c r="CZ36" s="113"/>
      <c r="DA36" s="113"/>
      <c r="DB36" s="113"/>
      <c r="DC36" s="113"/>
      <c r="DD36" s="113"/>
      <c r="DE36" s="113"/>
      <c r="DF36" s="113"/>
      <c r="DG36" s="113"/>
      <c r="DH36" s="113"/>
      <c r="DI36" s="113"/>
      <c r="DJ36" s="113"/>
      <c r="DK36" s="113"/>
      <c r="DL36" s="113"/>
      <c r="DM36" s="113"/>
      <c r="DN36" s="113"/>
      <c r="DO36" s="113"/>
      <c r="DP36" s="113"/>
      <c r="DQ36" s="113"/>
      <c r="DR36" s="113"/>
      <c r="DS36" s="113"/>
      <c r="DT36" s="113"/>
      <c r="DU36" s="113"/>
      <c r="DV36" s="113"/>
      <c r="DW36" s="113"/>
      <c r="DX36" s="113"/>
      <c r="DY36" s="113"/>
      <c r="DZ36" s="113"/>
      <c r="EA36" s="113"/>
      <c r="EB36" s="113"/>
    </row>
    <row r="37" spans="2:132" x14ac:dyDescent="0.2">
      <c r="B37" s="113"/>
      <c r="C37" s="562"/>
      <c r="D37" s="586" t="e">
        <f>findrpo(CURRYIELD,LACTC,RPOMIM,RPOPREG,RPOSEA)</f>
        <v>#VALUE!</v>
      </c>
      <c r="E37" s="113"/>
      <c r="F37" s="113"/>
      <c r="G37" s="113"/>
      <c r="H37" s="96"/>
      <c r="I37" s="209"/>
      <c r="J37" s="209"/>
      <c r="K37" s="209"/>
      <c r="L37" s="209"/>
      <c r="M37" s="209"/>
      <c r="N37" s="209"/>
      <c r="O37" s="209"/>
      <c r="P37" s="209"/>
      <c r="Q37" s="209"/>
      <c r="R37" s="209"/>
      <c r="S37" s="209"/>
      <c r="T37" s="209"/>
      <c r="U37" s="209"/>
      <c r="V37" s="209"/>
      <c r="W37" s="209"/>
      <c r="X37" s="199"/>
      <c r="Y37" s="113"/>
      <c r="Z37" s="113"/>
      <c r="AA37" s="113"/>
      <c r="AB37" s="113"/>
      <c r="AC37" s="113"/>
      <c r="AD37" s="113"/>
      <c r="AE37" s="113"/>
      <c r="AF37" s="113"/>
      <c r="AG37" s="125"/>
      <c r="AH37" s="125"/>
      <c r="AI37" s="125"/>
      <c r="AJ37" s="156"/>
      <c r="AK37" s="156"/>
      <c r="AL37" s="156"/>
      <c r="AM37" s="156"/>
      <c r="AN37" s="156"/>
      <c r="AO37" s="156"/>
      <c r="AP37" s="156"/>
      <c r="AQ37" s="156"/>
      <c r="AR37" s="156"/>
      <c r="AS37" s="156"/>
      <c r="AT37" s="156"/>
      <c r="AU37" s="156"/>
      <c r="AV37" s="156"/>
      <c r="AW37" s="156"/>
      <c r="AX37" s="156"/>
      <c r="AY37" s="156"/>
      <c r="AZ37" s="156"/>
      <c r="BA37" s="156"/>
      <c r="BB37" s="156"/>
      <c r="BC37" s="156"/>
      <c r="BD37" s="161">
        <v>19</v>
      </c>
      <c r="BE37" s="189">
        <f t="shared" si="3"/>
        <v>1</v>
      </c>
      <c r="BF37" s="156"/>
      <c r="BG37" s="156"/>
      <c r="BH37" s="156"/>
      <c r="BI37" s="156"/>
      <c r="BJ37" s="156"/>
      <c r="BK37" s="156"/>
      <c r="BL37" s="156"/>
      <c r="BM37" s="156"/>
      <c r="BN37" s="156"/>
      <c r="BO37" s="156"/>
      <c r="BP37" s="156"/>
      <c r="BQ37" s="125"/>
      <c r="BR37" s="125"/>
      <c r="BS37" s="125"/>
      <c r="BT37" s="125"/>
      <c r="BU37" s="125"/>
      <c r="BV37" s="125"/>
      <c r="BW37" s="125"/>
      <c r="BX37" s="117"/>
      <c r="BY37" s="117"/>
      <c r="BZ37" s="117"/>
      <c r="CA37" s="117"/>
      <c r="CB37" s="117"/>
      <c r="CC37" s="117"/>
      <c r="CD37" s="117"/>
      <c r="CE37" s="117"/>
      <c r="CF37" s="117"/>
      <c r="CG37" s="117"/>
      <c r="CH37" s="117"/>
      <c r="CI37" s="117"/>
      <c r="CJ37" s="113"/>
      <c r="CK37" s="113"/>
      <c r="CL37" s="113"/>
      <c r="CM37" s="113"/>
      <c r="CN37" s="113"/>
      <c r="CO37" s="113"/>
      <c r="CP37" s="113"/>
      <c r="CQ37" s="113"/>
      <c r="CR37" s="113"/>
      <c r="CS37" s="113"/>
      <c r="CT37" s="113"/>
      <c r="CU37" s="113"/>
      <c r="CV37" s="113"/>
      <c r="CW37" s="113"/>
      <c r="CX37" s="113"/>
      <c r="CY37" s="113"/>
      <c r="CZ37" s="113"/>
      <c r="DA37" s="113"/>
      <c r="DB37" s="113"/>
      <c r="DC37" s="113"/>
      <c r="DD37" s="113"/>
      <c r="DE37" s="113"/>
      <c r="DF37" s="113"/>
      <c r="DG37" s="113"/>
      <c r="DH37" s="113"/>
      <c r="DI37" s="113"/>
      <c r="DJ37" s="113"/>
      <c r="DK37" s="113"/>
      <c r="DL37" s="113"/>
      <c r="DM37" s="113"/>
      <c r="DN37" s="113"/>
      <c r="DO37" s="113"/>
      <c r="DP37" s="113"/>
      <c r="DQ37" s="113"/>
      <c r="DR37" s="113"/>
      <c r="DS37" s="113"/>
      <c r="DT37" s="113"/>
      <c r="DU37" s="113"/>
      <c r="DV37" s="113"/>
      <c r="DW37" s="113"/>
      <c r="DX37" s="113"/>
      <c r="DY37" s="113"/>
      <c r="DZ37" s="113"/>
      <c r="EA37" s="113"/>
      <c r="EB37" s="113"/>
    </row>
    <row r="38" spans="2:132" x14ac:dyDescent="0.2">
      <c r="B38" s="113"/>
      <c r="C38" s="113"/>
      <c r="E38" s="113"/>
      <c r="F38" s="113"/>
      <c r="G38" s="113"/>
      <c r="H38" s="96"/>
      <c r="I38" s="209"/>
      <c r="J38" s="209"/>
      <c r="K38" s="209"/>
      <c r="L38" s="209"/>
      <c r="M38" s="209"/>
      <c r="N38" s="209"/>
      <c r="O38" s="209"/>
      <c r="P38" s="209"/>
      <c r="Q38" s="209"/>
      <c r="R38" s="209"/>
      <c r="S38" s="209"/>
      <c r="T38" s="209"/>
      <c r="U38" s="209"/>
      <c r="V38" s="209"/>
      <c r="W38" s="209"/>
      <c r="X38" s="199"/>
      <c r="Y38" s="113"/>
      <c r="Z38" s="113"/>
      <c r="AA38" s="113"/>
      <c r="AB38" s="113"/>
      <c r="AC38" s="113"/>
      <c r="AD38" s="113"/>
      <c r="AE38" s="113"/>
      <c r="AF38" s="113"/>
      <c r="AG38" s="125"/>
      <c r="AH38" s="125"/>
      <c r="AI38" s="125"/>
      <c r="AJ38" s="156"/>
      <c r="AK38" s="156"/>
      <c r="AL38" s="156"/>
      <c r="AM38" s="156"/>
      <c r="AN38" s="156"/>
      <c r="AO38" s="156"/>
      <c r="AP38" s="156"/>
      <c r="AQ38" s="156"/>
      <c r="AR38" s="156"/>
      <c r="AS38" s="156"/>
      <c r="AT38" s="156"/>
      <c r="AU38" s="156"/>
      <c r="AV38" s="156"/>
      <c r="AW38" s="156"/>
      <c r="AX38" s="156"/>
      <c r="AY38" s="156"/>
      <c r="AZ38" s="156"/>
      <c r="BA38" s="156"/>
      <c r="BB38" s="156"/>
      <c r="BC38" s="156"/>
      <c r="BD38" s="161">
        <v>20</v>
      </c>
      <c r="BE38" s="189">
        <f t="shared" si="3"/>
        <v>1</v>
      </c>
      <c r="BF38" s="156"/>
      <c r="BG38" s="156"/>
      <c r="BH38" s="156"/>
      <c r="BI38" s="156"/>
      <c r="BJ38" s="156"/>
      <c r="BK38" s="156"/>
      <c r="BL38" s="156"/>
      <c r="BM38" s="156"/>
      <c r="BN38" s="156"/>
      <c r="BO38" s="156"/>
      <c r="BP38" s="156"/>
      <c r="BQ38" s="125"/>
      <c r="BR38" s="125"/>
      <c r="BS38" s="125"/>
      <c r="BT38" s="125"/>
      <c r="BU38" s="125"/>
      <c r="BV38" s="125"/>
      <c r="BW38" s="125"/>
      <c r="BX38" s="117"/>
      <c r="BY38" s="117"/>
      <c r="BZ38" s="117"/>
      <c r="CA38" s="117"/>
      <c r="CB38" s="117"/>
      <c r="CC38" s="117"/>
      <c r="CD38" s="117"/>
      <c r="CE38" s="117"/>
      <c r="CF38" s="117"/>
      <c r="CG38" s="117"/>
      <c r="CH38" s="117"/>
      <c r="CI38" s="117"/>
      <c r="CJ38" s="113"/>
      <c r="CK38" s="113"/>
      <c r="CL38" s="113"/>
      <c r="CM38" s="113"/>
      <c r="CN38" s="113"/>
      <c r="CO38" s="113"/>
      <c r="CP38" s="113"/>
      <c r="CQ38" s="113"/>
      <c r="CR38" s="113"/>
      <c r="CS38" s="113"/>
      <c r="CT38" s="113"/>
      <c r="CU38" s="113"/>
      <c r="CV38" s="113"/>
      <c r="CW38" s="113"/>
      <c r="CX38" s="113"/>
      <c r="CY38" s="113"/>
      <c r="CZ38" s="113"/>
      <c r="DA38" s="113"/>
      <c r="DB38" s="113"/>
      <c r="DC38" s="113"/>
      <c r="DD38" s="113"/>
      <c r="DE38" s="113"/>
      <c r="DF38" s="113"/>
      <c r="DG38" s="113"/>
      <c r="DH38" s="113"/>
      <c r="DI38" s="113"/>
      <c r="DJ38" s="113"/>
      <c r="DK38" s="113"/>
      <c r="DL38" s="113"/>
      <c r="DM38" s="113"/>
      <c r="DN38" s="113"/>
      <c r="DO38" s="113"/>
      <c r="DP38" s="113"/>
      <c r="DQ38" s="113"/>
      <c r="DR38" s="113"/>
      <c r="DS38" s="113"/>
      <c r="DT38" s="113"/>
      <c r="DU38" s="113"/>
      <c r="DV38" s="113"/>
      <c r="DW38" s="113"/>
      <c r="DX38" s="113"/>
      <c r="DY38" s="113"/>
      <c r="DZ38" s="113"/>
      <c r="EA38" s="113"/>
      <c r="EB38" s="113"/>
    </row>
    <row r="39" spans="2:132" x14ac:dyDescent="0.2">
      <c r="B39" s="113"/>
      <c r="C39" s="113"/>
      <c r="D39" s="113"/>
      <c r="E39" s="113"/>
      <c r="F39" s="113"/>
      <c r="G39" s="113"/>
      <c r="H39" s="96"/>
      <c r="I39" s="209"/>
      <c r="J39" s="209"/>
      <c r="K39" s="209"/>
      <c r="L39" s="209"/>
      <c r="M39" s="209"/>
      <c r="N39" s="209"/>
      <c r="O39" s="209"/>
      <c r="P39" s="209"/>
      <c r="Q39" s="209"/>
      <c r="R39" s="209"/>
      <c r="S39" s="209"/>
      <c r="T39" s="209"/>
      <c r="U39" s="209"/>
      <c r="V39" s="209"/>
      <c r="W39" s="209"/>
      <c r="X39" s="199"/>
      <c r="Y39" s="113"/>
      <c r="Z39" s="113"/>
      <c r="AA39" s="113"/>
      <c r="AB39" s="113"/>
      <c r="AC39" s="113"/>
      <c r="AD39" s="113"/>
      <c r="AE39" s="113"/>
      <c r="AF39" s="113"/>
      <c r="AG39" s="125"/>
      <c r="AH39" s="125"/>
      <c r="AI39" s="125"/>
      <c r="AJ39" s="156"/>
      <c r="AK39" s="156"/>
      <c r="AL39" s="156"/>
      <c r="AM39" s="156"/>
      <c r="AN39" s="156"/>
      <c r="AO39" s="156"/>
      <c r="AP39" s="156"/>
      <c r="AQ39" s="156"/>
      <c r="AR39" s="156"/>
      <c r="AS39" s="156"/>
      <c r="AT39" s="156"/>
      <c r="AU39" s="156"/>
      <c r="AV39" s="156"/>
      <c r="AW39" s="156"/>
      <c r="AX39" s="156"/>
      <c r="AY39" s="156"/>
      <c r="AZ39" s="156"/>
      <c r="BA39" s="156"/>
      <c r="BB39" s="156"/>
      <c r="BC39" s="156"/>
      <c r="BD39" s="161">
        <v>21</v>
      </c>
      <c r="BE39" s="189">
        <f t="shared" si="3"/>
        <v>1</v>
      </c>
      <c r="BF39" s="156"/>
      <c r="BG39" s="156"/>
      <c r="BH39" s="156"/>
      <c r="BI39" s="156"/>
      <c r="BJ39" s="156"/>
      <c r="BK39" s="156"/>
      <c r="BL39" s="156"/>
      <c r="BM39" s="156"/>
      <c r="BN39" s="156"/>
      <c r="BO39" s="156"/>
      <c r="BP39" s="156"/>
      <c r="BQ39" s="125"/>
      <c r="BR39" s="125"/>
      <c r="BS39" s="125"/>
      <c r="BT39" s="125"/>
      <c r="BU39" s="125"/>
      <c r="BV39" s="125"/>
      <c r="BW39" s="125"/>
      <c r="BX39" s="117"/>
      <c r="BY39" s="117"/>
      <c r="BZ39" s="117"/>
      <c r="CA39" s="117"/>
      <c r="CB39" s="117"/>
      <c r="CC39" s="117"/>
      <c r="CD39" s="117"/>
      <c r="CE39" s="117"/>
      <c r="CF39" s="117"/>
      <c r="CG39" s="117"/>
      <c r="CH39" s="117"/>
      <c r="CI39" s="117"/>
      <c r="CJ39" s="113"/>
      <c r="CK39" s="113"/>
      <c r="CL39" s="113"/>
      <c r="CM39" s="113"/>
      <c r="CN39" s="113"/>
      <c r="CO39" s="113"/>
      <c r="CP39" s="113"/>
      <c r="CQ39" s="113"/>
      <c r="CR39" s="113"/>
      <c r="CS39" s="113"/>
      <c r="CT39" s="113"/>
      <c r="CU39" s="113"/>
      <c r="CV39" s="113"/>
      <c r="CW39" s="113"/>
      <c r="CX39" s="113"/>
      <c r="CY39" s="113"/>
      <c r="CZ39" s="113"/>
      <c r="DA39" s="113"/>
      <c r="DB39" s="113"/>
      <c r="DC39" s="113"/>
      <c r="DD39" s="113"/>
      <c r="DE39" s="113"/>
      <c r="DF39" s="113"/>
      <c r="DG39" s="113"/>
      <c r="DH39" s="113"/>
      <c r="DI39" s="113"/>
      <c r="DJ39" s="113"/>
      <c r="DK39" s="113"/>
      <c r="DL39" s="113"/>
      <c r="DM39" s="113"/>
      <c r="DN39" s="113"/>
      <c r="DO39" s="113"/>
      <c r="DP39" s="113"/>
      <c r="DQ39" s="113"/>
      <c r="DR39" s="113"/>
      <c r="DS39" s="113"/>
      <c r="DT39" s="113"/>
      <c r="DU39" s="113"/>
      <c r="DV39" s="113"/>
      <c r="DW39" s="113"/>
      <c r="DX39" s="113"/>
      <c r="DY39" s="113"/>
      <c r="DZ39" s="113"/>
      <c r="EA39" s="113"/>
      <c r="EB39" s="113"/>
    </row>
    <row r="40" spans="2:132" x14ac:dyDescent="0.2">
      <c r="B40" s="113"/>
      <c r="C40" s="113"/>
      <c r="D40" s="113"/>
      <c r="E40" s="113"/>
      <c r="F40" s="113"/>
      <c r="G40" s="113"/>
      <c r="H40" s="96"/>
      <c r="I40" s="209"/>
      <c r="J40" s="209"/>
      <c r="K40" s="209"/>
      <c r="L40" s="209"/>
      <c r="M40" s="209"/>
      <c r="N40" s="209"/>
      <c r="O40" s="209"/>
      <c r="P40" s="209"/>
      <c r="Q40" s="209"/>
      <c r="R40" s="209"/>
      <c r="S40" s="209"/>
      <c r="T40" s="209"/>
      <c r="U40" s="209"/>
      <c r="V40" s="209"/>
      <c r="W40" s="209"/>
      <c r="X40" s="199"/>
      <c r="Y40" s="113"/>
      <c r="Z40" s="113"/>
      <c r="AA40" s="113"/>
      <c r="AB40" s="113"/>
      <c r="AC40" s="113"/>
      <c r="AD40" s="113"/>
      <c r="AE40" s="113"/>
      <c r="AF40" s="113"/>
      <c r="AG40" s="125"/>
      <c r="AH40" s="125"/>
      <c r="AI40" s="125"/>
      <c r="AJ40" s="156"/>
      <c r="AK40" s="156"/>
      <c r="AL40" s="156"/>
      <c r="AM40" s="156"/>
      <c r="AN40" s="156"/>
      <c r="AO40" s="156"/>
      <c r="AP40" s="156"/>
      <c r="AQ40" s="156"/>
      <c r="AR40" s="156"/>
      <c r="AS40" s="156"/>
      <c r="AT40" s="156"/>
      <c r="AU40" s="156"/>
      <c r="AV40" s="156"/>
      <c r="AW40" s="156"/>
      <c r="AX40" s="156"/>
      <c r="AY40" s="156"/>
      <c r="AZ40" s="156"/>
      <c r="BA40" s="156"/>
      <c r="BB40" s="156"/>
      <c r="BC40" s="156"/>
      <c r="BD40" s="161">
        <v>22</v>
      </c>
      <c r="BE40" s="189">
        <f t="shared" si="3"/>
        <v>1</v>
      </c>
      <c r="BF40" s="156"/>
      <c r="BG40" s="156"/>
      <c r="BH40" s="156"/>
      <c r="BI40" s="156"/>
      <c r="BJ40" s="156"/>
      <c r="BK40" s="156"/>
      <c r="BL40" s="156"/>
      <c r="BM40" s="156"/>
      <c r="BN40" s="156"/>
      <c r="BO40" s="156"/>
      <c r="BP40" s="156"/>
      <c r="BQ40" s="125"/>
      <c r="BR40" s="125"/>
      <c r="BS40" s="125"/>
      <c r="BT40" s="125"/>
      <c r="BU40" s="125"/>
      <c r="BV40" s="125"/>
      <c r="BW40" s="125"/>
      <c r="BX40" s="117"/>
      <c r="BY40" s="117"/>
      <c r="BZ40" s="117"/>
      <c r="CA40" s="117"/>
      <c r="CB40" s="117"/>
      <c r="CC40" s="117"/>
      <c r="CD40" s="117"/>
      <c r="CE40" s="117"/>
      <c r="CF40" s="117"/>
      <c r="CG40" s="117"/>
      <c r="CH40" s="117"/>
      <c r="CI40" s="117"/>
      <c r="CJ40" s="113"/>
      <c r="CK40" s="113"/>
      <c r="CL40" s="113"/>
      <c r="CM40" s="113"/>
      <c r="CN40" s="113"/>
      <c r="CO40" s="113"/>
      <c r="CP40" s="113"/>
      <c r="CQ40" s="113"/>
      <c r="CR40" s="113"/>
      <c r="CS40" s="113"/>
      <c r="CT40" s="113"/>
      <c r="CU40" s="113"/>
      <c r="CV40" s="113"/>
      <c r="CW40" s="113"/>
      <c r="CX40" s="113"/>
      <c r="CY40" s="113"/>
      <c r="CZ40" s="113"/>
      <c r="DA40" s="113"/>
      <c r="DB40" s="113"/>
      <c r="DC40" s="113"/>
      <c r="DD40" s="113"/>
      <c r="DE40" s="113"/>
      <c r="DF40" s="113"/>
      <c r="DG40" s="113"/>
      <c r="DH40" s="113"/>
      <c r="DI40" s="113"/>
      <c r="DJ40" s="113"/>
      <c r="DK40" s="113"/>
      <c r="DL40" s="113"/>
      <c r="DM40" s="113"/>
      <c r="DN40" s="113"/>
      <c r="DO40" s="113"/>
      <c r="DP40" s="113"/>
      <c r="DQ40" s="113"/>
      <c r="DR40" s="113"/>
      <c r="DS40" s="113"/>
      <c r="DT40" s="113"/>
      <c r="DU40" s="113"/>
      <c r="DV40" s="113"/>
      <c r="DW40" s="113"/>
      <c r="DX40" s="113"/>
      <c r="DY40" s="113"/>
      <c r="DZ40" s="113"/>
      <c r="EA40" s="113"/>
      <c r="EB40" s="113"/>
    </row>
    <row r="41" spans="2:132" x14ac:dyDescent="0.2">
      <c r="B41" s="113"/>
      <c r="C41" s="113"/>
      <c r="D41" s="113"/>
      <c r="E41" s="113"/>
      <c r="F41" s="113"/>
      <c r="G41" s="113"/>
      <c r="H41" s="96"/>
      <c r="I41" s="209"/>
      <c r="J41" s="209"/>
      <c r="K41" s="209"/>
      <c r="L41" s="209"/>
      <c r="M41" s="209"/>
      <c r="N41" s="209"/>
      <c r="O41" s="209"/>
      <c r="P41" s="209"/>
      <c r="Q41" s="209"/>
      <c r="R41" s="209"/>
      <c r="S41" s="209"/>
      <c r="T41" s="209"/>
      <c r="U41" s="209"/>
      <c r="V41" s="209"/>
      <c r="W41" s="209"/>
      <c r="X41" s="199"/>
      <c r="Y41" s="113"/>
      <c r="Z41" s="113"/>
      <c r="AA41" s="113"/>
      <c r="AB41" s="113"/>
      <c r="AC41" s="113"/>
      <c r="AD41" s="113"/>
      <c r="AE41" s="113"/>
      <c r="AF41" s="113"/>
      <c r="AG41" s="125"/>
      <c r="AH41" s="125"/>
      <c r="AI41" s="125"/>
      <c r="AJ41" s="156"/>
      <c r="AK41" s="156"/>
      <c r="AL41" s="156"/>
      <c r="AM41" s="156"/>
      <c r="AN41" s="156"/>
      <c r="AO41" s="156"/>
      <c r="AP41" s="156"/>
      <c r="AQ41" s="156"/>
      <c r="AR41" s="156"/>
      <c r="AS41" s="156"/>
      <c r="AT41" s="156"/>
      <c r="AU41" s="156"/>
      <c r="AV41" s="156"/>
      <c r="AW41" s="156"/>
      <c r="AX41" s="156"/>
      <c r="AY41" s="156"/>
      <c r="AZ41" s="156"/>
      <c r="BA41" s="156"/>
      <c r="BB41" s="156"/>
      <c r="BC41" s="156"/>
      <c r="BD41" s="161">
        <v>23</v>
      </c>
      <c r="BE41" s="189">
        <f t="shared" si="3"/>
        <v>1</v>
      </c>
      <c r="BF41" s="156"/>
      <c r="BG41" s="156"/>
      <c r="BH41" s="156"/>
      <c r="BI41" s="156"/>
      <c r="BJ41" s="156"/>
      <c r="BK41" s="156"/>
      <c r="BL41" s="156"/>
      <c r="BM41" s="156"/>
      <c r="BN41" s="156"/>
      <c r="BO41" s="156"/>
      <c r="BP41" s="156"/>
      <c r="BQ41" s="125"/>
      <c r="BR41" s="125"/>
      <c r="BS41" s="125"/>
      <c r="BT41" s="125"/>
      <c r="BU41" s="125"/>
      <c r="BV41" s="125"/>
      <c r="BW41" s="125"/>
      <c r="BX41" s="117"/>
      <c r="BY41" s="117"/>
      <c r="BZ41" s="117"/>
      <c r="CA41" s="117"/>
      <c r="CB41" s="117"/>
      <c r="CC41" s="117"/>
      <c r="CD41" s="117"/>
      <c r="CE41" s="117"/>
      <c r="CF41" s="117"/>
      <c r="CG41" s="117"/>
      <c r="CH41" s="117"/>
      <c r="CI41" s="117"/>
      <c r="CJ41" s="113"/>
      <c r="CK41" s="113"/>
      <c r="CL41" s="113"/>
      <c r="CM41" s="113"/>
      <c r="CN41" s="113"/>
      <c r="CO41" s="113"/>
      <c r="CP41" s="113"/>
      <c r="CQ41" s="113"/>
      <c r="CR41" s="113"/>
      <c r="CS41" s="113"/>
      <c r="CT41" s="113"/>
      <c r="CU41" s="113"/>
      <c r="CV41" s="113"/>
      <c r="CW41" s="113"/>
      <c r="CX41" s="113"/>
      <c r="CY41" s="113"/>
      <c r="CZ41" s="113"/>
      <c r="DA41" s="113"/>
      <c r="DB41" s="113"/>
      <c r="DC41" s="113"/>
      <c r="DD41" s="113"/>
      <c r="DE41" s="113"/>
      <c r="DF41" s="113"/>
      <c r="DG41" s="113"/>
      <c r="DH41" s="113"/>
      <c r="DI41" s="113"/>
      <c r="DJ41" s="113"/>
      <c r="DK41" s="113"/>
      <c r="DL41" s="113"/>
      <c r="DM41" s="113"/>
      <c r="DN41" s="113"/>
      <c r="DO41" s="113"/>
      <c r="DP41" s="113"/>
      <c r="DQ41" s="113"/>
      <c r="DR41" s="113"/>
      <c r="DS41" s="113"/>
      <c r="DT41" s="113"/>
      <c r="DU41" s="113"/>
      <c r="DV41" s="113"/>
      <c r="DW41" s="113"/>
      <c r="DX41" s="113"/>
      <c r="DY41" s="113"/>
      <c r="DZ41" s="113"/>
      <c r="EA41" s="113"/>
      <c r="EB41" s="113"/>
    </row>
    <row r="42" spans="2:132" x14ac:dyDescent="0.2">
      <c r="B42" s="113"/>
      <c r="C42" s="113"/>
      <c r="D42" s="113"/>
      <c r="E42" s="113"/>
      <c r="F42" s="113"/>
      <c r="G42" s="113"/>
      <c r="H42" s="96"/>
      <c r="I42" s="211"/>
      <c r="J42" s="212"/>
      <c r="K42" s="212"/>
      <c r="L42" s="212"/>
      <c r="M42" s="212"/>
      <c r="N42" s="212"/>
      <c r="O42" s="212"/>
      <c r="P42" s="212"/>
      <c r="Q42" s="212"/>
      <c r="R42" s="212"/>
      <c r="S42" s="212"/>
      <c r="T42" s="212"/>
      <c r="U42" s="212"/>
      <c r="V42" s="212"/>
      <c r="W42" s="213"/>
      <c r="X42" s="199"/>
      <c r="Y42" s="113"/>
      <c r="Z42" s="113"/>
      <c r="AA42" s="113"/>
      <c r="AB42" s="113"/>
      <c r="AC42" s="113"/>
      <c r="AD42" s="113"/>
      <c r="AE42" s="113"/>
      <c r="AF42" s="113"/>
      <c r="AG42" s="125"/>
      <c r="AH42" s="125"/>
      <c r="AI42" s="125"/>
      <c r="AJ42" s="156"/>
      <c r="AK42" s="156"/>
      <c r="AL42" s="156"/>
      <c r="AM42" s="156"/>
      <c r="AN42" s="156"/>
      <c r="AO42" s="156"/>
      <c r="AP42" s="156"/>
      <c r="AQ42" s="156"/>
      <c r="AR42" s="156"/>
      <c r="AS42" s="156"/>
      <c r="AT42" s="156"/>
      <c r="AU42" s="156"/>
      <c r="AV42" s="156"/>
      <c r="AW42" s="156"/>
      <c r="AX42" s="156"/>
      <c r="AY42" s="156"/>
      <c r="AZ42" s="156"/>
      <c r="BA42" s="156"/>
      <c r="BB42" s="156"/>
      <c r="BC42" s="156"/>
      <c r="BD42" s="161">
        <v>24</v>
      </c>
      <c r="BE42" s="189">
        <f t="shared" si="3"/>
        <v>1</v>
      </c>
      <c r="BF42" s="156"/>
      <c r="BG42" s="156"/>
      <c r="BH42" s="156"/>
      <c r="BI42" s="156"/>
      <c r="BJ42" s="156"/>
      <c r="BK42" s="156"/>
      <c r="BL42" s="156"/>
      <c r="BM42" s="156"/>
      <c r="BN42" s="156"/>
      <c r="BO42" s="156"/>
      <c r="BP42" s="156"/>
      <c r="BQ42" s="125"/>
      <c r="BR42" s="125"/>
      <c r="BS42" s="125"/>
      <c r="BT42" s="125"/>
      <c r="BU42" s="125"/>
      <c r="BV42" s="125"/>
      <c r="BW42" s="125"/>
      <c r="BX42" s="117"/>
      <c r="BY42" s="117"/>
      <c r="BZ42" s="117"/>
      <c r="CA42" s="117"/>
      <c r="CB42" s="117"/>
      <c r="CC42" s="117"/>
      <c r="CD42" s="117"/>
      <c r="CE42" s="117"/>
      <c r="CF42" s="117"/>
      <c r="CG42" s="117"/>
      <c r="CH42" s="117"/>
      <c r="CI42" s="117"/>
      <c r="CJ42" s="113"/>
      <c r="CK42" s="113"/>
      <c r="CL42" s="113"/>
      <c r="CM42" s="113"/>
      <c r="CN42" s="113"/>
      <c r="CO42" s="113"/>
      <c r="CP42" s="113"/>
      <c r="CQ42" s="113"/>
      <c r="CR42" s="113"/>
      <c r="CS42" s="113"/>
      <c r="CT42" s="113"/>
      <c r="CU42" s="113"/>
      <c r="CV42" s="113"/>
      <c r="CW42" s="113"/>
      <c r="CX42" s="113"/>
      <c r="CY42" s="113"/>
      <c r="CZ42" s="113"/>
      <c r="DA42" s="113"/>
      <c r="DB42" s="113"/>
      <c r="DC42" s="113"/>
      <c r="DD42" s="113"/>
      <c r="DE42" s="113"/>
      <c r="DF42" s="113"/>
      <c r="DG42" s="113"/>
      <c r="DH42" s="113"/>
      <c r="DI42" s="113"/>
      <c r="DJ42" s="113"/>
      <c r="DK42" s="113"/>
      <c r="DL42" s="113"/>
      <c r="DM42" s="113"/>
      <c r="DN42" s="113"/>
      <c r="DO42" s="113"/>
      <c r="DP42" s="113"/>
      <c r="DQ42" s="113"/>
      <c r="DR42" s="113"/>
      <c r="DS42" s="113"/>
      <c r="DT42" s="113"/>
      <c r="DU42" s="113"/>
      <c r="DV42" s="113"/>
      <c r="DW42" s="113"/>
      <c r="DX42" s="113"/>
      <c r="DY42" s="113"/>
      <c r="DZ42" s="113"/>
      <c r="EA42" s="113"/>
      <c r="EB42" s="113"/>
    </row>
    <row r="43" spans="2:132" x14ac:dyDescent="0.2">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25"/>
      <c r="AH43" s="125"/>
      <c r="AI43" s="125"/>
      <c r="AJ43" s="156"/>
      <c r="AK43" s="156"/>
      <c r="AL43" s="156"/>
      <c r="AM43" s="156"/>
      <c r="AN43" s="156"/>
      <c r="AO43" s="156"/>
      <c r="AP43" s="156"/>
      <c r="AQ43" s="156"/>
      <c r="AR43" s="156"/>
      <c r="AS43" s="156"/>
      <c r="AT43" s="156"/>
      <c r="AU43" s="156"/>
      <c r="AV43" s="156"/>
      <c r="AW43" s="156"/>
      <c r="AX43" s="156"/>
      <c r="AY43" s="156"/>
      <c r="AZ43" s="156"/>
      <c r="BA43" s="156"/>
      <c r="BB43" s="156"/>
      <c r="BC43" s="156"/>
      <c r="BD43" s="156"/>
      <c r="BE43" s="156"/>
      <c r="BF43" s="156"/>
      <c r="BG43" s="156"/>
      <c r="BH43" s="156"/>
      <c r="BI43" s="156"/>
      <c r="BJ43" s="156"/>
      <c r="BK43" s="156"/>
      <c r="BL43" s="156"/>
      <c r="BM43" s="156"/>
      <c r="BN43" s="156"/>
      <c r="BO43" s="156"/>
      <c r="BP43" s="156"/>
      <c r="BQ43" s="125"/>
      <c r="BR43" s="125"/>
      <c r="BS43" s="125"/>
      <c r="BT43" s="125"/>
      <c r="BU43" s="125"/>
      <c r="BV43" s="125"/>
      <c r="BW43" s="125"/>
      <c r="BX43" s="117"/>
      <c r="BY43" s="117"/>
      <c r="BZ43" s="117"/>
      <c r="CA43" s="117"/>
      <c r="CB43" s="117"/>
      <c r="CC43" s="117"/>
      <c r="CD43" s="117"/>
      <c r="CE43" s="117"/>
      <c r="CF43" s="117"/>
      <c r="CG43" s="117"/>
      <c r="CH43" s="117"/>
      <c r="CI43" s="117"/>
      <c r="CJ43" s="113"/>
      <c r="CK43" s="113"/>
      <c r="CL43" s="113"/>
      <c r="CM43" s="113"/>
      <c r="CN43" s="113"/>
      <c r="CO43" s="113"/>
      <c r="CP43" s="113"/>
      <c r="CQ43" s="113"/>
      <c r="CR43" s="113"/>
      <c r="CS43" s="113"/>
      <c r="CT43" s="113"/>
      <c r="CU43" s="113"/>
      <c r="CV43" s="113"/>
      <c r="CW43" s="113"/>
      <c r="CX43" s="113"/>
      <c r="CY43" s="113"/>
      <c r="CZ43" s="113"/>
      <c r="DA43" s="113"/>
      <c r="DB43" s="113"/>
      <c r="DC43" s="113"/>
      <c r="DD43" s="113"/>
      <c r="DE43" s="113"/>
      <c r="DF43" s="113"/>
      <c r="DG43" s="113"/>
      <c r="DH43" s="113"/>
      <c r="DI43" s="113"/>
      <c r="DJ43" s="113"/>
      <c r="DK43" s="113"/>
      <c r="DL43" s="113"/>
      <c r="DM43" s="113"/>
      <c r="DN43" s="113"/>
      <c r="DO43" s="113"/>
      <c r="DP43" s="113"/>
      <c r="DQ43" s="113"/>
      <c r="DR43" s="113"/>
      <c r="DS43" s="113"/>
      <c r="DT43" s="113"/>
      <c r="DU43" s="113"/>
      <c r="DV43" s="113"/>
      <c r="DW43" s="113"/>
      <c r="DX43" s="113"/>
      <c r="DY43" s="113"/>
      <c r="DZ43" s="113"/>
      <c r="EA43" s="113"/>
      <c r="EB43" s="113"/>
    </row>
    <row r="44" spans="2:132" x14ac:dyDescent="0.2">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25"/>
      <c r="AH44" s="125"/>
      <c r="AI44" s="125"/>
      <c r="AJ44" s="156"/>
      <c r="AK44" s="156"/>
      <c r="AL44" s="156"/>
      <c r="AM44" s="156"/>
      <c r="AN44" s="156"/>
      <c r="AO44" s="156"/>
      <c r="AP44" s="156"/>
      <c r="AQ44" s="156"/>
      <c r="AR44" s="156"/>
      <c r="AS44" s="156"/>
      <c r="AT44" s="156"/>
      <c r="AU44" s="156"/>
      <c r="AV44" s="156"/>
      <c r="AW44" s="156"/>
      <c r="AX44" s="156"/>
      <c r="AY44" s="156"/>
      <c r="AZ44" s="156"/>
      <c r="BA44" s="156"/>
      <c r="BB44" s="156"/>
      <c r="BC44" s="156"/>
      <c r="BD44" s="156"/>
      <c r="BE44" s="156"/>
      <c r="BF44" s="156"/>
      <c r="BG44" s="156"/>
      <c r="BH44" s="156"/>
      <c r="BI44" s="156"/>
      <c r="BJ44" s="156"/>
      <c r="BK44" s="156"/>
      <c r="BL44" s="156"/>
      <c r="BM44" s="156"/>
      <c r="BN44" s="156"/>
      <c r="BO44" s="156"/>
      <c r="BP44" s="156"/>
      <c r="BQ44" s="125"/>
      <c r="BR44" s="125"/>
      <c r="BS44" s="125"/>
      <c r="BT44" s="125"/>
      <c r="BU44" s="125"/>
      <c r="BV44" s="125"/>
      <c r="BW44" s="125"/>
      <c r="BX44" s="117"/>
      <c r="BY44" s="117"/>
      <c r="BZ44" s="117"/>
      <c r="CA44" s="117"/>
      <c r="CB44" s="117"/>
      <c r="CC44" s="117"/>
      <c r="CD44" s="117"/>
      <c r="CE44" s="117"/>
      <c r="CF44" s="117"/>
      <c r="CG44" s="117"/>
      <c r="CH44" s="117"/>
      <c r="CI44" s="117"/>
      <c r="CJ44" s="113"/>
      <c r="CK44" s="113"/>
      <c r="CL44" s="113"/>
      <c r="CM44" s="113"/>
      <c r="CN44" s="113"/>
      <c r="CO44" s="113"/>
      <c r="CP44" s="113"/>
      <c r="CQ44" s="113"/>
      <c r="CR44" s="113"/>
      <c r="CS44" s="113"/>
      <c r="CT44" s="113"/>
      <c r="CU44" s="113"/>
      <c r="CV44" s="113"/>
      <c r="CW44" s="113"/>
      <c r="CX44" s="113"/>
      <c r="CY44" s="113"/>
      <c r="CZ44" s="113"/>
      <c r="DA44" s="113"/>
      <c r="DB44" s="113"/>
      <c r="DC44" s="113"/>
      <c r="DD44" s="113"/>
      <c r="DE44" s="113"/>
      <c r="DF44" s="113"/>
      <c r="DG44" s="113"/>
      <c r="DH44" s="113"/>
      <c r="DI44" s="113"/>
      <c r="DJ44" s="113"/>
      <c r="DK44" s="113"/>
      <c r="DL44" s="113"/>
      <c r="DM44" s="113"/>
      <c r="DN44" s="113"/>
      <c r="DO44" s="113"/>
      <c r="DP44" s="113"/>
      <c r="DQ44" s="113"/>
      <c r="DR44" s="113"/>
      <c r="DS44" s="113"/>
      <c r="DT44" s="113"/>
      <c r="DU44" s="113"/>
      <c r="DV44" s="113"/>
      <c r="DW44" s="113"/>
      <c r="DX44" s="113"/>
      <c r="DY44" s="113"/>
      <c r="DZ44" s="113"/>
      <c r="EA44" s="113"/>
      <c r="EB44" s="113"/>
    </row>
    <row r="45" spans="2:132" x14ac:dyDescent="0.2">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25"/>
      <c r="AH45" s="125"/>
      <c r="AI45" s="125"/>
      <c r="AJ45" s="156"/>
      <c r="AK45" s="156"/>
      <c r="AL45" s="156"/>
      <c r="AM45" s="156"/>
      <c r="AN45" s="156"/>
      <c r="AO45" s="156"/>
      <c r="AP45" s="156"/>
      <c r="AQ45" s="156"/>
      <c r="AR45" s="156"/>
      <c r="AS45" s="156"/>
      <c r="AT45" s="156"/>
      <c r="AU45" s="156"/>
      <c r="AV45" s="156"/>
      <c r="AW45" s="156"/>
      <c r="AX45" s="156"/>
      <c r="AY45" s="156"/>
      <c r="AZ45" s="156"/>
      <c r="BA45" s="156"/>
      <c r="BB45" s="156"/>
      <c r="BC45" s="156"/>
      <c r="BD45" s="156"/>
      <c r="BE45" s="156"/>
      <c r="BF45" s="156"/>
      <c r="BG45" s="156"/>
      <c r="BH45" s="156"/>
      <c r="BI45" s="156"/>
      <c r="BJ45" s="156"/>
      <c r="BK45" s="156"/>
      <c r="BL45" s="156"/>
      <c r="BM45" s="156"/>
      <c r="BN45" s="156"/>
      <c r="BO45" s="156"/>
      <c r="BP45" s="156"/>
      <c r="BQ45" s="125"/>
      <c r="BR45" s="125"/>
      <c r="BS45" s="125"/>
      <c r="BT45" s="125"/>
      <c r="BU45" s="125"/>
      <c r="BV45" s="125"/>
      <c r="BW45" s="125"/>
      <c r="BX45" s="117"/>
      <c r="BY45" s="117"/>
      <c r="BZ45" s="117"/>
      <c r="CA45" s="117"/>
      <c r="CB45" s="117"/>
      <c r="CC45" s="117"/>
      <c r="CD45" s="117"/>
      <c r="CE45" s="117"/>
      <c r="CF45" s="117"/>
      <c r="CG45" s="117"/>
      <c r="CH45" s="117"/>
      <c r="CI45" s="117"/>
      <c r="CJ45" s="113"/>
      <c r="CK45" s="113"/>
      <c r="CL45" s="113"/>
      <c r="CM45" s="113"/>
      <c r="CN45" s="113"/>
      <c r="CO45" s="113"/>
      <c r="CP45" s="113"/>
      <c r="CQ45" s="113"/>
      <c r="CR45" s="113"/>
      <c r="CS45" s="113"/>
      <c r="CT45" s="113"/>
      <c r="CU45" s="113"/>
      <c r="CV45" s="113"/>
      <c r="CW45" s="113"/>
      <c r="CX45" s="113"/>
      <c r="CY45" s="113"/>
      <c r="CZ45" s="113"/>
      <c r="DA45" s="113"/>
      <c r="DB45" s="113"/>
      <c r="DC45" s="113"/>
      <c r="DD45" s="113"/>
      <c r="DE45" s="113"/>
      <c r="DF45" s="113"/>
      <c r="DG45" s="113"/>
      <c r="DH45" s="113"/>
      <c r="DI45" s="113"/>
      <c r="DJ45" s="113"/>
      <c r="DK45" s="113"/>
      <c r="DL45" s="113"/>
      <c r="DM45" s="113"/>
      <c r="DN45" s="113"/>
      <c r="DO45" s="113"/>
      <c r="DP45" s="113"/>
      <c r="DQ45" s="113"/>
      <c r="DR45" s="113"/>
      <c r="DS45" s="113"/>
      <c r="DT45" s="113"/>
      <c r="DU45" s="113"/>
      <c r="DV45" s="113"/>
      <c r="DW45" s="113"/>
      <c r="DX45" s="113"/>
      <c r="DY45" s="113"/>
      <c r="DZ45" s="113"/>
      <c r="EA45" s="113"/>
      <c r="EB45" s="113"/>
    </row>
    <row r="46" spans="2:132" x14ac:dyDescent="0.2">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c r="AD46" s="113"/>
      <c r="AE46" s="113"/>
      <c r="AF46" s="113"/>
      <c r="AG46" s="125"/>
      <c r="AH46" s="125"/>
      <c r="AI46" s="125"/>
      <c r="AJ46" s="156"/>
      <c r="AK46" s="156"/>
      <c r="AL46" s="156"/>
      <c r="AM46" s="156"/>
      <c r="AN46" s="156"/>
      <c r="AO46" s="156"/>
      <c r="AP46" s="156"/>
      <c r="AQ46" s="156"/>
      <c r="AR46" s="156"/>
      <c r="AS46" s="156"/>
      <c r="AT46" s="156"/>
      <c r="AU46" s="156"/>
      <c r="AV46" s="156"/>
      <c r="AW46" s="156"/>
      <c r="AX46" s="156"/>
      <c r="AY46" s="156"/>
      <c r="AZ46" s="156"/>
      <c r="BA46" s="156"/>
      <c r="BB46" s="156"/>
      <c r="BC46" s="156"/>
      <c r="BD46" s="156"/>
      <c r="BE46" s="156"/>
      <c r="BF46" s="156"/>
      <c r="BG46" s="156"/>
      <c r="BH46" s="156"/>
      <c r="BI46" s="156"/>
      <c r="BJ46" s="156"/>
      <c r="BK46" s="156"/>
      <c r="BL46" s="156"/>
      <c r="BM46" s="156"/>
      <c r="BN46" s="156"/>
      <c r="BO46" s="156"/>
      <c r="BP46" s="156"/>
      <c r="BQ46" s="125"/>
      <c r="BR46" s="125"/>
      <c r="BS46" s="125"/>
      <c r="BT46" s="125"/>
      <c r="BU46" s="125"/>
      <c r="BV46" s="125"/>
      <c r="BW46" s="125"/>
      <c r="BX46" s="117"/>
      <c r="BY46" s="117"/>
      <c r="BZ46" s="117"/>
      <c r="CA46" s="117"/>
      <c r="CB46" s="117"/>
      <c r="CC46" s="117"/>
      <c r="CD46" s="117"/>
      <c r="CE46" s="117"/>
      <c r="CF46" s="117"/>
      <c r="CG46" s="117"/>
      <c r="CH46" s="117"/>
      <c r="CI46" s="117"/>
      <c r="CJ46" s="113"/>
      <c r="CK46" s="113"/>
      <c r="CL46" s="113"/>
      <c r="CM46" s="113"/>
      <c r="CN46" s="113"/>
      <c r="CO46" s="113"/>
      <c r="CP46" s="113"/>
      <c r="CQ46" s="113"/>
      <c r="CR46" s="113"/>
      <c r="CS46" s="113"/>
      <c r="CT46" s="113"/>
      <c r="CU46" s="113"/>
      <c r="CV46" s="113"/>
      <c r="CW46" s="113"/>
      <c r="CX46" s="113"/>
      <c r="CY46" s="113"/>
      <c r="CZ46" s="113"/>
      <c r="DA46" s="113"/>
      <c r="DB46" s="113"/>
      <c r="DC46" s="113"/>
      <c r="DD46" s="113"/>
      <c r="DE46" s="113"/>
      <c r="DF46" s="113"/>
      <c r="DG46" s="113"/>
      <c r="DH46" s="113"/>
      <c r="DI46" s="113"/>
      <c r="DJ46" s="113"/>
      <c r="DK46" s="113"/>
      <c r="DL46" s="113"/>
      <c r="DM46" s="113"/>
      <c r="DN46" s="113"/>
      <c r="DO46" s="113"/>
      <c r="DP46" s="113"/>
      <c r="DQ46" s="113"/>
      <c r="DR46" s="113"/>
      <c r="DS46" s="113"/>
      <c r="DT46" s="113"/>
      <c r="DU46" s="113"/>
      <c r="DV46" s="113"/>
      <c r="DW46" s="113"/>
      <c r="DX46" s="113"/>
      <c r="DY46" s="113"/>
      <c r="DZ46" s="113"/>
      <c r="EA46" s="113"/>
      <c r="EB46" s="113"/>
    </row>
    <row r="47" spans="2:132" x14ac:dyDescent="0.2">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25"/>
      <c r="AH47" s="125"/>
      <c r="AI47" s="125"/>
      <c r="AJ47" s="156"/>
      <c r="AK47" s="156"/>
      <c r="AL47" s="156"/>
      <c r="AM47" s="156"/>
      <c r="AN47" s="156"/>
      <c r="AO47" s="156"/>
      <c r="AP47" s="156"/>
      <c r="AQ47" s="156"/>
      <c r="AR47" s="156"/>
      <c r="AS47" s="156"/>
      <c r="AT47" s="156"/>
      <c r="AU47" s="156"/>
      <c r="AV47" s="156"/>
      <c r="AW47" s="156"/>
      <c r="AX47" s="156"/>
      <c r="AY47" s="156"/>
      <c r="AZ47" s="156"/>
      <c r="BA47" s="156"/>
      <c r="BB47" s="156"/>
      <c r="BC47" s="156"/>
      <c r="BD47" s="156"/>
      <c r="BE47" s="156"/>
      <c r="BF47" s="156"/>
      <c r="BG47" s="156"/>
      <c r="BH47" s="156"/>
      <c r="BI47" s="156"/>
      <c r="BJ47" s="156"/>
      <c r="BK47" s="156"/>
      <c r="BL47" s="156"/>
      <c r="BM47" s="156"/>
      <c r="BN47" s="156"/>
      <c r="BO47" s="156"/>
      <c r="BP47" s="156"/>
      <c r="BQ47" s="125"/>
      <c r="BR47" s="125"/>
      <c r="BS47" s="125"/>
      <c r="BT47" s="125"/>
      <c r="BU47" s="125"/>
      <c r="BV47" s="125"/>
      <c r="BW47" s="125"/>
      <c r="BX47" s="117"/>
      <c r="BY47" s="117"/>
      <c r="BZ47" s="117"/>
      <c r="CA47" s="117"/>
      <c r="CB47" s="117"/>
      <c r="CC47" s="117"/>
      <c r="CD47" s="117"/>
      <c r="CE47" s="117"/>
      <c r="CF47" s="117"/>
      <c r="CG47" s="117"/>
      <c r="CH47" s="117"/>
      <c r="CI47" s="117"/>
      <c r="CJ47" s="113"/>
      <c r="CK47" s="113"/>
      <c r="CL47" s="113"/>
      <c r="CM47" s="113"/>
      <c r="CN47" s="113"/>
      <c r="CO47" s="113"/>
      <c r="CP47" s="113"/>
      <c r="CQ47" s="113"/>
      <c r="CR47" s="113"/>
      <c r="CS47" s="113"/>
      <c r="CT47" s="113"/>
      <c r="CU47" s="113"/>
      <c r="CV47" s="113"/>
      <c r="CW47" s="113"/>
      <c r="CX47" s="113"/>
      <c r="CY47" s="113"/>
      <c r="CZ47" s="113"/>
      <c r="DA47" s="113"/>
      <c r="DB47" s="113"/>
      <c r="DC47" s="113"/>
      <c r="DD47" s="113"/>
      <c r="DE47" s="113"/>
      <c r="DF47" s="113"/>
      <c r="DG47" s="113"/>
      <c r="DH47" s="113"/>
      <c r="DI47" s="113"/>
      <c r="DJ47" s="113"/>
      <c r="DK47" s="113"/>
      <c r="DL47" s="113"/>
      <c r="DM47" s="113"/>
      <c r="DN47" s="113"/>
      <c r="DO47" s="113"/>
      <c r="DP47" s="113"/>
      <c r="DQ47" s="113"/>
      <c r="DR47" s="113"/>
      <c r="DS47" s="113"/>
      <c r="DT47" s="113"/>
      <c r="DU47" s="113"/>
      <c r="DV47" s="113"/>
      <c r="DW47" s="113"/>
      <c r="DX47" s="113"/>
      <c r="DY47" s="113"/>
      <c r="DZ47" s="113"/>
      <c r="EA47" s="113"/>
      <c r="EB47" s="113"/>
    </row>
    <row r="48" spans="2:132" x14ac:dyDescent="0.2">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25"/>
      <c r="AH48" s="125"/>
      <c r="AI48" s="125"/>
      <c r="AJ48" s="156"/>
      <c r="AK48" s="156"/>
      <c r="AL48" s="156"/>
      <c r="AM48" s="156"/>
      <c r="AN48" s="156"/>
      <c r="AO48" s="156"/>
      <c r="AP48" s="156"/>
      <c r="AQ48" s="156"/>
      <c r="AR48" s="156"/>
      <c r="AS48" s="156"/>
      <c r="AT48" s="156"/>
      <c r="AU48" s="156"/>
      <c r="AV48" s="156"/>
      <c r="AW48" s="156"/>
      <c r="AX48" s="156"/>
      <c r="AY48" s="156"/>
      <c r="AZ48" s="156"/>
      <c r="BA48" s="156"/>
      <c r="BB48" s="156"/>
      <c r="BC48" s="156"/>
      <c r="BD48" s="156"/>
      <c r="BE48" s="156"/>
      <c r="BF48" s="156"/>
      <c r="BG48" s="156"/>
      <c r="BH48" s="156"/>
      <c r="BI48" s="156"/>
      <c r="BJ48" s="156"/>
      <c r="BK48" s="156"/>
      <c r="BL48" s="156"/>
      <c r="BM48" s="156"/>
      <c r="BN48" s="156"/>
      <c r="BO48" s="156"/>
      <c r="BP48" s="156"/>
      <c r="BQ48" s="125"/>
      <c r="BR48" s="125"/>
      <c r="BS48" s="125"/>
      <c r="BT48" s="125"/>
      <c r="BU48" s="125"/>
      <c r="BV48" s="125"/>
      <c r="BW48" s="125"/>
      <c r="BX48" s="117"/>
      <c r="BY48" s="117"/>
      <c r="BZ48" s="117"/>
      <c r="CA48" s="117"/>
      <c r="CB48" s="117"/>
      <c r="CC48" s="117"/>
      <c r="CD48" s="117"/>
      <c r="CE48" s="117"/>
      <c r="CF48" s="117"/>
      <c r="CG48" s="117"/>
      <c r="CH48" s="117"/>
      <c r="CI48" s="117"/>
      <c r="CJ48" s="113"/>
      <c r="CK48" s="113"/>
      <c r="CL48" s="113"/>
      <c r="CM48" s="113"/>
      <c r="CN48" s="113"/>
      <c r="CO48" s="113"/>
      <c r="CP48" s="113"/>
      <c r="CQ48" s="113"/>
      <c r="CR48" s="113"/>
      <c r="CS48" s="113"/>
      <c r="CT48" s="113"/>
      <c r="CU48" s="113"/>
      <c r="CV48" s="113"/>
      <c r="CW48" s="113"/>
      <c r="CX48" s="113"/>
      <c r="CY48" s="113"/>
      <c r="CZ48" s="113"/>
      <c r="DA48" s="113"/>
      <c r="DB48" s="113"/>
      <c r="DC48" s="113"/>
      <c r="DD48" s="113"/>
      <c r="DE48" s="113"/>
      <c r="DF48" s="113"/>
      <c r="DG48" s="113"/>
      <c r="DH48" s="113"/>
      <c r="DI48" s="113"/>
      <c r="DJ48" s="113"/>
      <c r="DK48" s="113"/>
      <c r="DL48" s="113"/>
      <c r="DM48" s="113"/>
      <c r="DN48" s="113"/>
      <c r="DO48" s="113"/>
      <c r="DP48" s="113"/>
      <c r="DQ48" s="113"/>
      <c r="DR48" s="113"/>
      <c r="DS48" s="113"/>
      <c r="DT48" s="113"/>
      <c r="DU48" s="113"/>
      <c r="DV48" s="113"/>
      <c r="DW48" s="113"/>
      <c r="DX48" s="113"/>
      <c r="DY48" s="113"/>
      <c r="DZ48" s="113"/>
      <c r="EA48" s="113"/>
      <c r="EB48" s="113"/>
    </row>
    <row r="49" spans="2:132" x14ac:dyDescent="0.2">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25"/>
      <c r="AH49" s="125"/>
      <c r="AI49" s="125"/>
      <c r="AJ49" s="156"/>
      <c r="AK49" s="156"/>
      <c r="AL49" s="156"/>
      <c r="AM49" s="156"/>
      <c r="AN49" s="156"/>
      <c r="AO49" s="156"/>
      <c r="AP49" s="156"/>
      <c r="AQ49" s="156"/>
      <c r="AR49" s="156"/>
      <c r="AS49" s="156"/>
      <c r="AT49" s="156"/>
      <c r="AU49" s="156"/>
      <c r="AV49" s="156"/>
      <c r="AW49" s="156"/>
      <c r="AX49" s="156"/>
      <c r="AY49" s="156"/>
      <c r="AZ49" s="156"/>
      <c r="BA49" s="156"/>
      <c r="BB49" s="156"/>
      <c r="BC49" s="156"/>
      <c r="BD49" s="156"/>
      <c r="BE49" s="156"/>
      <c r="BF49" s="156"/>
      <c r="BG49" s="156"/>
      <c r="BH49" s="156"/>
      <c r="BI49" s="156"/>
      <c r="BJ49" s="156"/>
      <c r="BK49" s="156"/>
      <c r="BL49" s="156"/>
      <c r="BM49" s="156"/>
      <c r="BN49" s="156"/>
      <c r="BO49" s="156"/>
      <c r="BP49" s="156"/>
      <c r="BQ49" s="125"/>
      <c r="BR49" s="125"/>
      <c r="BS49" s="125"/>
      <c r="BT49" s="125"/>
      <c r="BU49" s="125"/>
      <c r="BV49" s="125"/>
      <c r="BW49" s="125"/>
      <c r="BX49" s="117"/>
      <c r="BY49" s="117"/>
      <c r="BZ49" s="117"/>
      <c r="CA49" s="117"/>
      <c r="CB49" s="117"/>
      <c r="CC49" s="117"/>
      <c r="CD49" s="117"/>
      <c r="CE49" s="117"/>
      <c r="CF49" s="117"/>
      <c r="CG49" s="117"/>
      <c r="CH49" s="117"/>
      <c r="CI49" s="117"/>
      <c r="CJ49" s="113"/>
      <c r="CK49" s="113"/>
      <c r="CL49" s="113"/>
      <c r="CM49" s="113"/>
      <c r="CN49" s="113"/>
      <c r="CO49" s="113"/>
      <c r="CP49" s="113"/>
      <c r="CQ49" s="113"/>
      <c r="CR49" s="113"/>
      <c r="CS49" s="113"/>
      <c r="CT49" s="113"/>
      <c r="CU49" s="113"/>
      <c r="CV49" s="113"/>
      <c r="CW49" s="113"/>
      <c r="CX49" s="113"/>
      <c r="CY49" s="113"/>
      <c r="CZ49" s="113"/>
      <c r="DA49" s="113"/>
      <c r="DB49" s="113"/>
      <c r="DC49" s="113"/>
      <c r="DD49" s="113"/>
      <c r="DE49" s="113"/>
      <c r="DF49" s="113"/>
      <c r="DG49" s="113"/>
      <c r="DH49" s="113"/>
      <c r="DI49" s="113"/>
      <c r="DJ49" s="113"/>
      <c r="DK49" s="113"/>
      <c r="DL49" s="113"/>
      <c r="DM49" s="113"/>
      <c r="DN49" s="113"/>
      <c r="DO49" s="113"/>
      <c r="DP49" s="113"/>
      <c r="DQ49" s="113"/>
      <c r="DR49" s="113"/>
      <c r="DS49" s="113"/>
      <c r="DT49" s="113"/>
      <c r="DU49" s="113"/>
      <c r="DV49" s="113"/>
      <c r="DW49" s="113"/>
      <c r="DX49" s="113"/>
      <c r="DY49" s="113"/>
      <c r="DZ49" s="113"/>
      <c r="EA49" s="113"/>
      <c r="EB49" s="113"/>
    </row>
    <row r="50" spans="2:132" x14ac:dyDescent="0.2">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25"/>
      <c r="AH50" s="125"/>
      <c r="AI50" s="125"/>
      <c r="AJ50" s="156"/>
      <c r="AK50" s="156"/>
      <c r="AL50" s="156"/>
      <c r="AM50" s="156"/>
      <c r="AN50" s="156"/>
      <c r="AO50" s="156"/>
      <c r="AP50" s="156"/>
      <c r="AQ50" s="156"/>
      <c r="AR50" s="156"/>
      <c r="AS50" s="156"/>
      <c r="AT50" s="156"/>
      <c r="AU50" s="156"/>
      <c r="AV50" s="156"/>
      <c r="AW50" s="156"/>
      <c r="AX50" s="156"/>
      <c r="AY50" s="156"/>
      <c r="AZ50" s="156"/>
      <c r="BA50" s="156"/>
      <c r="BB50" s="156"/>
      <c r="BC50" s="156"/>
      <c r="BD50" s="156"/>
      <c r="BE50" s="156"/>
      <c r="BF50" s="156"/>
      <c r="BG50" s="156"/>
      <c r="BH50" s="156"/>
      <c r="BI50" s="156"/>
      <c r="BJ50" s="156"/>
      <c r="BK50" s="156"/>
      <c r="BL50" s="156"/>
      <c r="BM50" s="156"/>
      <c r="BN50" s="156"/>
      <c r="BO50" s="156"/>
      <c r="BP50" s="156"/>
      <c r="BQ50" s="125"/>
      <c r="BR50" s="125"/>
      <c r="BS50" s="125"/>
      <c r="BT50" s="125"/>
      <c r="BU50" s="125"/>
      <c r="BV50" s="125"/>
      <c r="BW50" s="125"/>
      <c r="BX50" s="117"/>
      <c r="BY50" s="117"/>
      <c r="BZ50" s="117"/>
      <c r="CA50" s="117"/>
      <c r="CB50" s="117"/>
      <c r="CC50" s="117"/>
      <c r="CD50" s="117"/>
      <c r="CE50" s="117"/>
      <c r="CF50" s="117"/>
      <c r="CG50" s="117"/>
      <c r="CH50" s="117"/>
      <c r="CI50" s="117"/>
      <c r="CJ50" s="113"/>
      <c r="CK50" s="113"/>
      <c r="CL50" s="113"/>
      <c r="CM50" s="113"/>
      <c r="CN50" s="113"/>
      <c r="CO50" s="113"/>
      <c r="CP50" s="113"/>
      <c r="CQ50" s="113"/>
      <c r="CR50" s="113"/>
      <c r="CS50" s="113"/>
      <c r="CT50" s="113"/>
      <c r="CU50" s="113"/>
      <c r="CV50" s="113"/>
      <c r="CW50" s="113"/>
      <c r="CX50" s="113"/>
      <c r="CY50" s="113"/>
      <c r="CZ50" s="113"/>
      <c r="DA50" s="113"/>
      <c r="DB50" s="113"/>
      <c r="DC50" s="113"/>
      <c r="DD50" s="113"/>
      <c r="DE50" s="113"/>
      <c r="DF50" s="113"/>
      <c r="DG50" s="113"/>
      <c r="DH50" s="113"/>
      <c r="DI50" s="113"/>
      <c r="DJ50" s="113"/>
      <c r="DK50" s="113"/>
      <c r="DL50" s="113"/>
      <c r="DM50" s="113"/>
      <c r="DN50" s="113"/>
      <c r="DO50" s="113"/>
      <c r="DP50" s="113"/>
      <c r="DQ50" s="113"/>
      <c r="DR50" s="113"/>
      <c r="DS50" s="113"/>
      <c r="DT50" s="113"/>
      <c r="DU50" s="113"/>
      <c r="DV50" s="113"/>
      <c r="DW50" s="113"/>
      <c r="DX50" s="113"/>
      <c r="DY50" s="113"/>
      <c r="DZ50" s="113"/>
      <c r="EA50" s="113"/>
      <c r="EB50" s="113"/>
    </row>
    <row r="51" spans="2:132" x14ac:dyDescent="0.2">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3"/>
      <c r="AD51" s="113"/>
      <c r="AE51" s="113"/>
      <c r="AF51" s="113"/>
      <c r="AG51" s="125"/>
      <c r="AH51" s="125"/>
      <c r="AI51" s="125"/>
      <c r="AJ51" s="156"/>
      <c r="AK51" s="156"/>
      <c r="AL51" s="156"/>
      <c r="AM51" s="156"/>
      <c r="AN51" s="156"/>
      <c r="AO51" s="156"/>
      <c r="AP51" s="156"/>
      <c r="AQ51" s="156"/>
      <c r="AR51" s="156"/>
      <c r="AS51" s="156"/>
      <c r="AT51" s="156"/>
      <c r="AU51" s="156"/>
      <c r="AV51" s="156"/>
      <c r="AW51" s="156"/>
      <c r="AX51" s="156"/>
      <c r="AY51" s="156"/>
      <c r="AZ51" s="156"/>
      <c r="BA51" s="156"/>
      <c r="BB51" s="156"/>
      <c r="BC51" s="156"/>
      <c r="BD51" s="156"/>
      <c r="BE51" s="156"/>
      <c r="BF51" s="156"/>
      <c r="BG51" s="156"/>
      <c r="BH51" s="156"/>
      <c r="BI51" s="156"/>
      <c r="BJ51" s="156"/>
      <c r="BK51" s="156"/>
      <c r="BL51" s="156"/>
      <c r="BM51" s="156"/>
      <c r="BN51" s="156"/>
      <c r="BO51" s="156"/>
      <c r="BP51" s="156"/>
      <c r="BQ51" s="125"/>
      <c r="BR51" s="125"/>
      <c r="BS51" s="125"/>
      <c r="BT51" s="125"/>
      <c r="BU51" s="125"/>
      <c r="BV51" s="125"/>
      <c r="BW51" s="125"/>
      <c r="BX51" s="117"/>
      <c r="BY51" s="117"/>
      <c r="BZ51" s="117"/>
      <c r="CA51" s="117"/>
      <c r="CB51" s="117"/>
      <c r="CC51" s="117"/>
      <c r="CD51" s="117"/>
      <c r="CE51" s="117"/>
      <c r="CF51" s="117"/>
      <c r="CG51" s="117"/>
      <c r="CH51" s="117"/>
      <c r="CI51" s="117"/>
      <c r="CJ51" s="113"/>
      <c r="CK51" s="113"/>
      <c r="CL51" s="113"/>
      <c r="CM51" s="113"/>
      <c r="CN51" s="113"/>
      <c r="CO51" s="113"/>
      <c r="CP51" s="113"/>
      <c r="CQ51" s="113"/>
      <c r="CR51" s="113"/>
      <c r="CS51" s="113"/>
      <c r="CT51" s="113"/>
      <c r="CU51" s="113"/>
      <c r="CV51" s="113"/>
      <c r="CW51" s="113"/>
      <c r="CX51" s="113"/>
      <c r="CY51" s="113"/>
      <c r="CZ51" s="113"/>
      <c r="DA51" s="113"/>
      <c r="DB51" s="113"/>
      <c r="DC51" s="113"/>
      <c r="DD51" s="113"/>
      <c r="DE51" s="113"/>
      <c r="DF51" s="113"/>
      <c r="DG51" s="113"/>
      <c r="DH51" s="113"/>
      <c r="DI51" s="113"/>
      <c r="DJ51" s="113"/>
      <c r="DK51" s="113"/>
      <c r="DL51" s="113"/>
      <c r="DM51" s="113"/>
      <c r="DN51" s="113"/>
      <c r="DO51" s="113"/>
      <c r="DP51" s="113"/>
      <c r="DQ51" s="113"/>
      <c r="DR51" s="113"/>
      <c r="DS51" s="113"/>
      <c r="DT51" s="113"/>
      <c r="DU51" s="113"/>
      <c r="DV51" s="113"/>
      <c r="DW51" s="113"/>
      <c r="DX51" s="113"/>
      <c r="DY51" s="113"/>
      <c r="DZ51" s="113"/>
      <c r="EA51" s="113"/>
      <c r="EB51" s="113"/>
    </row>
    <row r="52" spans="2:132" x14ac:dyDescent="0.2">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25"/>
      <c r="AH52" s="125"/>
      <c r="AI52" s="125"/>
      <c r="AJ52" s="156"/>
      <c r="AK52" s="156"/>
      <c r="AL52" s="156"/>
      <c r="AM52" s="156"/>
      <c r="AN52" s="156"/>
      <c r="AO52" s="156"/>
      <c r="AP52" s="156"/>
      <c r="AQ52" s="156"/>
      <c r="AR52" s="156"/>
      <c r="AS52" s="156"/>
      <c r="AT52" s="156"/>
      <c r="AU52" s="156"/>
      <c r="AV52" s="156"/>
      <c r="AW52" s="156"/>
      <c r="AX52" s="156"/>
      <c r="AY52" s="156"/>
      <c r="AZ52" s="156"/>
      <c r="BA52" s="156"/>
      <c r="BB52" s="156"/>
      <c r="BC52" s="156"/>
      <c r="BD52" s="156"/>
      <c r="BE52" s="156"/>
      <c r="BF52" s="156"/>
      <c r="BG52" s="156"/>
      <c r="BH52" s="156"/>
      <c r="BI52" s="156"/>
      <c r="BJ52" s="156"/>
      <c r="BK52" s="156"/>
      <c r="BL52" s="156"/>
      <c r="BM52" s="156"/>
      <c r="BN52" s="156"/>
      <c r="BO52" s="156"/>
      <c r="BP52" s="156"/>
      <c r="BQ52" s="125"/>
      <c r="BR52" s="125"/>
      <c r="BS52" s="125"/>
      <c r="BT52" s="125"/>
      <c r="BU52" s="125"/>
      <c r="BV52" s="125"/>
      <c r="BW52" s="125"/>
      <c r="BX52" s="117"/>
      <c r="BY52" s="117"/>
      <c r="BZ52" s="117"/>
      <c r="CA52" s="117"/>
      <c r="CB52" s="117"/>
      <c r="CC52" s="117"/>
      <c r="CD52" s="117"/>
      <c r="CE52" s="117"/>
      <c r="CF52" s="117"/>
      <c r="CG52" s="117"/>
      <c r="CH52" s="117"/>
      <c r="CI52" s="117"/>
      <c r="CJ52" s="113"/>
      <c r="CK52" s="113"/>
      <c r="CL52" s="113"/>
      <c r="CM52" s="113"/>
      <c r="CN52" s="113"/>
      <c r="CO52" s="113"/>
      <c r="CP52" s="113"/>
      <c r="CQ52" s="113"/>
      <c r="CR52" s="113"/>
      <c r="CS52" s="113"/>
      <c r="CT52" s="113"/>
      <c r="CU52" s="113"/>
      <c r="CV52" s="113"/>
      <c r="CW52" s="113"/>
      <c r="CX52" s="113"/>
      <c r="CY52" s="113"/>
      <c r="CZ52" s="113"/>
      <c r="DA52" s="113"/>
      <c r="DB52" s="113"/>
      <c r="DC52" s="113"/>
      <c r="DD52" s="113"/>
      <c r="DE52" s="113"/>
      <c r="DF52" s="113"/>
      <c r="DG52" s="113"/>
      <c r="DH52" s="113"/>
      <c r="DI52" s="113"/>
      <c r="DJ52" s="113"/>
      <c r="DK52" s="113"/>
      <c r="DL52" s="113"/>
      <c r="DM52" s="113"/>
      <c r="DN52" s="113"/>
      <c r="DO52" s="113"/>
      <c r="DP52" s="113"/>
      <c r="DQ52" s="113"/>
      <c r="DR52" s="113"/>
      <c r="DS52" s="113"/>
      <c r="DT52" s="113"/>
      <c r="DU52" s="113"/>
      <c r="DV52" s="113"/>
      <c r="DW52" s="113"/>
      <c r="DX52" s="113"/>
      <c r="DY52" s="113"/>
      <c r="DZ52" s="113"/>
      <c r="EA52" s="113"/>
      <c r="EB52" s="113"/>
    </row>
    <row r="53" spans="2:132" x14ac:dyDescent="0.2">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25"/>
      <c r="AH53" s="125"/>
      <c r="AI53" s="125"/>
      <c r="AJ53" s="156"/>
      <c r="AK53" s="156"/>
      <c r="AL53" s="156"/>
      <c r="AM53" s="156"/>
      <c r="AN53" s="156"/>
      <c r="AO53" s="156"/>
      <c r="AP53" s="156"/>
      <c r="AQ53" s="156"/>
      <c r="AR53" s="156"/>
      <c r="AS53" s="156"/>
      <c r="AT53" s="156"/>
      <c r="AU53" s="156"/>
      <c r="AV53" s="156"/>
      <c r="AW53" s="156"/>
      <c r="AX53" s="156"/>
      <c r="AY53" s="156"/>
      <c r="AZ53" s="156"/>
      <c r="BA53" s="156"/>
      <c r="BB53" s="156"/>
      <c r="BC53" s="156"/>
      <c r="BD53" s="156"/>
      <c r="BE53" s="156"/>
      <c r="BF53" s="156"/>
      <c r="BG53" s="156"/>
      <c r="BH53" s="156"/>
      <c r="BI53" s="156"/>
      <c r="BJ53" s="156"/>
      <c r="BK53" s="156"/>
      <c r="BL53" s="156"/>
      <c r="BM53" s="156"/>
      <c r="BN53" s="156"/>
      <c r="BO53" s="156"/>
      <c r="BP53" s="156"/>
      <c r="BQ53" s="125"/>
      <c r="BR53" s="125"/>
      <c r="BS53" s="125"/>
      <c r="BT53" s="125"/>
      <c r="BU53" s="125"/>
      <c r="BV53" s="125"/>
      <c r="BW53" s="125"/>
      <c r="BX53" s="117"/>
      <c r="BY53" s="117"/>
      <c r="BZ53" s="117"/>
      <c r="CA53" s="117"/>
      <c r="CB53" s="117"/>
      <c r="CC53" s="117"/>
      <c r="CD53" s="117"/>
      <c r="CE53" s="117"/>
      <c r="CF53" s="117"/>
      <c r="CG53" s="117"/>
      <c r="CH53" s="117"/>
      <c r="CI53" s="117"/>
      <c r="CJ53" s="113"/>
      <c r="CK53" s="113"/>
      <c r="CL53" s="113"/>
      <c r="CM53" s="113"/>
      <c r="CN53" s="113"/>
      <c r="CO53" s="113"/>
      <c r="CP53" s="113"/>
      <c r="CQ53" s="113"/>
      <c r="CR53" s="113"/>
      <c r="CS53" s="113"/>
      <c r="CT53" s="113"/>
      <c r="CU53" s="113"/>
      <c r="CV53" s="113"/>
      <c r="CW53" s="113"/>
      <c r="CX53" s="113"/>
      <c r="CY53" s="113"/>
      <c r="CZ53" s="113"/>
      <c r="DA53" s="113"/>
      <c r="DB53" s="113"/>
      <c r="DC53" s="113"/>
      <c r="DD53" s="113"/>
      <c r="DE53" s="113"/>
      <c r="DF53" s="113"/>
      <c r="DG53" s="113"/>
      <c r="DH53" s="113"/>
      <c r="DI53" s="113"/>
      <c r="DJ53" s="113"/>
      <c r="DK53" s="113"/>
      <c r="DL53" s="113"/>
      <c r="DM53" s="113"/>
      <c r="DN53" s="113"/>
      <c r="DO53" s="113"/>
      <c r="DP53" s="113"/>
      <c r="DQ53" s="113"/>
      <c r="DR53" s="113"/>
      <c r="DS53" s="113"/>
      <c r="DT53" s="113"/>
      <c r="DU53" s="113"/>
      <c r="DV53" s="113"/>
      <c r="DW53" s="113"/>
      <c r="DX53" s="113"/>
      <c r="DY53" s="113"/>
      <c r="DZ53" s="113"/>
      <c r="EA53" s="113"/>
      <c r="EB53" s="113"/>
    </row>
    <row r="54" spans="2:132" x14ac:dyDescent="0.2">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c r="AA54" s="113"/>
      <c r="AB54" s="113"/>
      <c r="AC54" s="113"/>
      <c r="AD54" s="113"/>
      <c r="AE54" s="113"/>
      <c r="AF54" s="113"/>
      <c r="AG54" s="125"/>
      <c r="AH54" s="125"/>
      <c r="AI54" s="125"/>
      <c r="AJ54" s="156"/>
      <c r="AK54" s="156"/>
      <c r="AL54" s="156"/>
      <c r="AM54" s="156"/>
      <c r="AN54" s="156"/>
      <c r="AO54" s="156"/>
      <c r="AP54" s="156"/>
      <c r="AQ54" s="156"/>
      <c r="AR54" s="156"/>
      <c r="AS54" s="156"/>
      <c r="AT54" s="156"/>
      <c r="AU54" s="156"/>
      <c r="AV54" s="156"/>
      <c r="AW54" s="156"/>
      <c r="AX54" s="156"/>
      <c r="AY54" s="156"/>
      <c r="AZ54" s="156"/>
      <c r="BA54" s="156"/>
      <c r="BB54" s="156"/>
      <c r="BC54" s="156"/>
      <c r="BD54" s="156"/>
      <c r="BE54" s="156"/>
      <c r="BF54" s="156"/>
      <c r="BG54" s="156"/>
      <c r="BH54" s="156"/>
      <c r="BI54" s="156"/>
      <c r="BJ54" s="156"/>
      <c r="BK54" s="156"/>
      <c r="BL54" s="156"/>
      <c r="BM54" s="156"/>
      <c r="BN54" s="156"/>
      <c r="BO54" s="156"/>
      <c r="BP54" s="156"/>
      <c r="BQ54" s="125"/>
      <c r="BR54" s="125"/>
      <c r="BS54" s="125"/>
      <c r="BT54" s="125"/>
      <c r="BU54" s="125"/>
      <c r="BV54" s="125"/>
      <c r="BW54" s="125"/>
      <c r="BX54" s="117"/>
      <c r="BY54" s="117"/>
      <c r="BZ54" s="117"/>
      <c r="CA54" s="117"/>
      <c r="CB54" s="117"/>
      <c r="CC54" s="117"/>
      <c r="CD54" s="117"/>
      <c r="CE54" s="117"/>
      <c r="CF54" s="117"/>
      <c r="CG54" s="117"/>
      <c r="CH54" s="117"/>
      <c r="CI54" s="117"/>
      <c r="CJ54" s="113"/>
      <c r="CK54" s="113"/>
      <c r="CL54" s="113"/>
      <c r="CM54" s="113"/>
      <c r="CN54" s="113"/>
      <c r="CO54" s="113"/>
      <c r="CP54" s="113"/>
      <c r="CQ54" s="113"/>
      <c r="CR54" s="113"/>
      <c r="CS54" s="113"/>
      <c r="CT54" s="113"/>
      <c r="CU54" s="113"/>
      <c r="CV54" s="113"/>
      <c r="CW54" s="113"/>
      <c r="CX54" s="113"/>
      <c r="CY54" s="113"/>
      <c r="CZ54" s="113"/>
      <c r="DA54" s="113"/>
      <c r="DB54" s="113"/>
      <c r="DC54" s="113"/>
      <c r="DD54" s="113"/>
      <c r="DE54" s="113"/>
      <c r="DF54" s="113"/>
      <c r="DG54" s="113"/>
      <c r="DH54" s="113"/>
      <c r="DI54" s="113"/>
      <c r="DJ54" s="113"/>
      <c r="DK54" s="113"/>
      <c r="DL54" s="113"/>
      <c r="DM54" s="113"/>
      <c r="DN54" s="113"/>
      <c r="DO54" s="113"/>
      <c r="DP54" s="113"/>
      <c r="DQ54" s="113"/>
      <c r="DR54" s="113"/>
      <c r="DS54" s="113"/>
      <c r="DT54" s="113"/>
      <c r="DU54" s="113"/>
      <c r="DV54" s="113"/>
      <c r="DW54" s="113"/>
      <c r="DX54" s="113"/>
      <c r="DY54" s="113"/>
      <c r="DZ54" s="113"/>
      <c r="EA54" s="113"/>
      <c r="EB54" s="113"/>
    </row>
    <row r="55" spans="2:132" x14ac:dyDescent="0.2">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25"/>
      <c r="AH55" s="125"/>
      <c r="AI55" s="125"/>
      <c r="AJ55" s="156"/>
      <c r="AK55" s="156"/>
      <c r="AL55" s="156"/>
      <c r="AM55" s="156"/>
      <c r="AN55" s="156"/>
      <c r="AO55" s="156"/>
      <c r="AP55" s="156"/>
      <c r="AQ55" s="156"/>
      <c r="AR55" s="156"/>
      <c r="AS55" s="156"/>
      <c r="AT55" s="156"/>
      <c r="AU55" s="156"/>
      <c r="AV55" s="156"/>
      <c r="AW55" s="156"/>
      <c r="AX55" s="156"/>
      <c r="AY55" s="156"/>
      <c r="AZ55" s="156"/>
      <c r="BA55" s="156"/>
      <c r="BB55" s="156"/>
      <c r="BC55" s="156"/>
      <c r="BD55" s="156"/>
      <c r="BE55" s="156"/>
      <c r="BF55" s="156"/>
      <c r="BG55" s="156"/>
      <c r="BH55" s="156"/>
      <c r="BI55" s="156"/>
      <c r="BJ55" s="156"/>
      <c r="BK55" s="156"/>
      <c r="BL55" s="156"/>
      <c r="BM55" s="156"/>
      <c r="BN55" s="156"/>
      <c r="BO55" s="156"/>
      <c r="BP55" s="156"/>
      <c r="BQ55" s="125"/>
      <c r="BR55" s="125"/>
      <c r="BS55" s="125"/>
      <c r="BT55" s="125"/>
      <c r="BU55" s="125"/>
      <c r="BV55" s="125"/>
      <c r="BW55" s="125"/>
      <c r="BX55" s="117"/>
      <c r="BY55" s="117"/>
      <c r="BZ55" s="117"/>
      <c r="CA55" s="117"/>
      <c r="CB55" s="117"/>
      <c r="CC55" s="117"/>
      <c r="CD55" s="117"/>
      <c r="CE55" s="117"/>
      <c r="CF55" s="117"/>
      <c r="CG55" s="117"/>
      <c r="CH55" s="117"/>
      <c r="CI55" s="117"/>
      <c r="CJ55" s="113"/>
      <c r="CK55" s="113"/>
      <c r="CL55" s="113"/>
      <c r="CM55" s="113"/>
      <c r="CN55" s="113"/>
      <c r="CO55" s="113"/>
      <c r="CP55" s="113"/>
      <c r="CQ55" s="113"/>
      <c r="CR55" s="113"/>
      <c r="CS55" s="113"/>
      <c r="CT55" s="113"/>
      <c r="CU55" s="113"/>
      <c r="CV55" s="113"/>
      <c r="CW55" s="113"/>
      <c r="CX55" s="113"/>
      <c r="CY55" s="113"/>
      <c r="CZ55" s="113"/>
      <c r="DA55" s="113"/>
      <c r="DB55" s="113"/>
      <c r="DC55" s="113"/>
      <c r="DD55" s="113"/>
      <c r="DE55" s="113"/>
      <c r="DF55" s="113"/>
      <c r="DG55" s="113"/>
      <c r="DH55" s="113"/>
      <c r="DI55" s="113"/>
      <c r="DJ55" s="113"/>
      <c r="DK55" s="113"/>
      <c r="DL55" s="113"/>
      <c r="DM55" s="113"/>
      <c r="DN55" s="113"/>
      <c r="DO55" s="113"/>
      <c r="DP55" s="113"/>
      <c r="DQ55" s="113"/>
      <c r="DR55" s="113"/>
      <c r="DS55" s="113"/>
      <c r="DT55" s="113"/>
      <c r="DU55" s="113"/>
      <c r="DV55" s="113"/>
      <c r="DW55" s="113"/>
      <c r="DX55" s="113"/>
      <c r="DY55" s="113"/>
      <c r="DZ55" s="113"/>
      <c r="EA55" s="113"/>
      <c r="EB55" s="113"/>
    </row>
    <row r="56" spans="2:132" x14ac:dyDescent="0.2">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25"/>
      <c r="AH56" s="125"/>
      <c r="AI56" s="125"/>
      <c r="AJ56" s="156"/>
      <c r="AK56" s="156"/>
      <c r="AL56" s="156"/>
      <c r="AM56" s="156"/>
      <c r="AN56" s="156"/>
      <c r="AO56" s="156"/>
      <c r="AP56" s="156"/>
      <c r="AQ56" s="156"/>
      <c r="AR56" s="156"/>
      <c r="AS56" s="156"/>
      <c r="AT56" s="156"/>
      <c r="AU56" s="156"/>
      <c r="AV56" s="156"/>
      <c r="AW56" s="156"/>
      <c r="AX56" s="156"/>
      <c r="AY56" s="156"/>
      <c r="AZ56" s="156"/>
      <c r="BA56" s="156"/>
      <c r="BB56" s="156"/>
      <c r="BC56" s="156"/>
      <c r="BD56" s="156"/>
      <c r="BE56" s="156"/>
      <c r="BF56" s="156"/>
      <c r="BG56" s="156"/>
      <c r="BH56" s="156"/>
      <c r="BI56" s="156"/>
      <c r="BJ56" s="156"/>
      <c r="BK56" s="156"/>
      <c r="BL56" s="156"/>
      <c r="BM56" s="156"/>
      <c r="BN56" s="156"/>
      <c r="BO56" s="156"/>
      <c r="BP56" s="156"/>
      <c r="BQ56" s="125"/>
      <c r="BR56" s="125"/>
      <c r="BS56" s="125"/>
      <c r="BT56" s="125"/>
      <c r="BU56" s="125"/>
      <c r="BV56" s="125"/>
      <c r="BW56" s="125"/>
      <c r="BX56" s="117"/>
      <c r="BY56" s="117"/>
      <c r="BZ56" s="117"/>
      <c r="CA56" s="117"/>
      <c r="CB56" s="117"/>
      <c r="CC56" s="117"/>
      <c r="CD56" s="117"/>
      <c r="CE56" s="117"/>
      <c r="CF56" s="117"/>
      <c r="CG56" s="117"/>
      <c r="CH56" s="117"/>
      <c r="CI56" s="117"/>
      <c r="CJ56" s="113"/>
      <c r="CK56" s="113"/>
      <c r="CL56" s="113"/>
      <c r="CM56" s="113"/>
      <c r="CN56" s="113"/>
      <c r="CO56" s="113"/>
      <c r="CP56" s="113"/>
      <c r="CQ56" s="113"/>
      <c r="CR56" s="113"/>
      <c r="CS56" s="113"/>
      <c r="CT56" s="113"/>
      <c r="CU56" s="113"/>
      <c r="CV56" s="113"/>
      <c r="CW56" s="113"/>
      <c r="CX56" s="113"/>
      <c r="CY56" s="113"/>
      <c r="CZ56" s="113"/>
      <c r="DA56" s="113"/>
      <c r="DB56" s="113"/>
      <c r="DC56" s="113"/>
      <c r="DD56" s="113"/>
      <c r="DE56" s="113"/>
      <c r="DF56" s="113"/>
      <c r="DG56" s="113"/>
      <c r="DH56" s="113"/>
      <c r="DI56" s="113"/>
      <c r="DJ56" s="113"/>
      <c r="DK56" s="113"/>
      <c r="DL56" s="113"/>
      <c r="DM56" s="113"/>
      <c r="DN56" s="113"/>
      <c r="DO56" s="113"/>
      <c r="DP56" s="113"/>
      <c r="DQ56" s="113"/>
      <c r="DR56" s="113"/>
      <c r="DS56" s="113"/>
      <c r="DT56" s="113"/>
      <c r="DU56" s="113"/>
      <c r="DV56" s="113"/>
      <c r="DW56" s="113"/>
      <c r="DX56" s="113"/>
      <c r="DY56" s="113"/>
      <c r="DZ56" s="113"/>
      <c r="EA56" s="113"/>
      <c r="EB56" s="113"/>
    </row>
    <row r="57" spans="2:132" x14ac:dyDescent="0.2">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c r="AA57" s="113"/>
      <c r="AB57" s="113"/>
      <c r="AC57" s="113"/>
      <c r="AD57" s="113"/>
      <c r="AE57" s="113"/>
      <c r="AF57" s="113"/>
      <c r="AG57" s="125"/>
      <c r="AH57" s="125"/>
      <c r="AI57" s="125"/>
      <c r="AJ57" s="156"/>
      <c r="AK57" s="156"/>
      <c r="AL57" s="156"/>
      <c r="AM57" s="156"/>
      <c r="AN57" s="156"/>
      <c r="AO57" s="156"/>
      <c r="AP57" s="156"/>
      <c r="AQ57" s="156"/>
      <c r="AR57" s="156"/>
      <c r="AS57" s="156"/>
      <c r="AT57" s="156"/>
      <c r="AU57" s="156"/>
      <c r="AV57" s="156"/>
      <c r="AW57" s="156"/>
      <c r="AX57" s="156"/>
      <c r="AY57" s="156"/>
      <c r="AZ57" s="156"/>
      <c r="BA57" s="156"/>
      <c r="BB57" s="156"/>
      <c r="BC57" s="156"/>
      <c r="BD57" s="156"/>
      <c r="BE57" s="156"/>
      <c r="BF57" s="156"/>
      <c r="BG57" s="156"/>
      <c r="BH57" s="156"/>
      <c r="BI57" s="156"/>
      <c r="BJ57" s="156"/>
      <c r="BK57" s="156"/>
      <c r="BL57" s="156"/>
      <c r="BM57" s="156"/>
      <c r="BN57" s="156"/>
      <c r="BO57" s="156"/>
      <c r="BP57" s="156"/>
      <c r="BQ57" s="125"/>
      <c r="BR57" s="125"/>
      <c r="BS57" s="125"/>
      <c r="BT57" s="125"/>
      <c r="BU57" s="125"/>
      <c r="BV57" s="125"/>
      <c r="BW57" s="125"/>
      <c r="BX57" s="117"/>
      <c r="BY57" s="117"/>
      <c r="BZ57" s="117"/>
      <c r="CA57" s="117"/>
      <c r="CB57" s="117"/>
      <c r="CC57" s="117"/>
      <c r="CD57" s="117"/>
      <c r="CE57" s="117"/>
      <c r="CF57" s="117"/>
      <c r="CG57" s="117"/>
      <c r="CH57" s="117"/>
      <c r="CI57" s="117"/>
      <c r="CJ57" s="113"/>
      <c r="CK57" s="113"/>
      <c r="CL57" s="113"/>
      <c r="CM57" s="113"/>
      <c r="CN57" s="113"/>
      <c r="CO57" s="113"/>
      <c r="CP57" s="113"/>
      <c r="CQ57" s="113"/>
      <c r="CR57" s="113"/>
      <c r="CS57" s="113"/>
      <c r="CT57" s="113"/>
      <c r="CU57" s="113"/>
      <c r="CV57" s="113"/>
      <c r="CW57" s="113"/>
      <c r="CX57" s="113"/>
      <c r="CY57" s="113"/>
      <c r="CZ57" s="113"/>
      <c r="DA57" s="113"/>
      <c r="DB57" s="113"/>
      <c r="DC57" s="113"/>
      <c r="DD57" s="113"/>
      <c r="DE57" s="113"/>
      <c r="DF57" s="113"/>
      <c r="DG57" s="113"/>
      <c r="DH57" s="113"/>
      <c r="DI57" s="113"/>
      <c r="DJ57" s="113"/>
      <c r="DK57" s="113"/>
      <c r="DL57" s="113"/>
      <c r="DM57" s="113"/>
      <c r="DN57" s="113"/>
      <c r="DO57" s="113"/>
      <c r="DP57" s="113"/>
      <c r="DQ57" s="113"/>
      <c r="DR57" s="113"/>
      <c r="DS57" s="113"/>
      <c r="DT57" s="113"/>
      <c r="DU57" s="113"/>
      <c r="DV57" s="113"/>
      <c r="DW57" s="113"/>
      <c r="DX57" s="113"/>
      <c r="DY57" s="113"/>
      <c r="DZ57" s="113"/>
      <c r="EA57" s="113"/>
      <c r="EB57" s="113"/>
    </row>
    <row r="58" spans="2:132" x14ac:dyDescent="0.2">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25"/>
      <c r="AH58" s="125"/>
      <c r="AI58" s="125"/>
      <c r="AJ58" s="156"/>
      <c r="AK58" s="156"/>
      <c r="AL58" s="156"/>
      <c r="AM58" s="156"/>
      <c r="AN58" s="156"/>
      <c r="AO58" s="156"/>
      <c r="AP58" s="156"/>
      <c r="AQ58" s="156"/>
      <c r="AR58" s="156"/>
      <c r="AS58" s="156"/>
      <c r="AT58" s="156"/>
      <c r="AU58" s="156"/>
      <c r="AV58" s="156"/>
      <c r="AW58" s="156"/>
      <c r="AX58" s="156"/>
      <c r="AY58" s="156"/>
      <c r="AZ58" s="156"/>
      <c r="BA58" s="156"/>
      <c r="BB58" s="156"/>
      <c r="BC58" s="156"/>
      <c r="BD58" s="156"/>
      <c r="BE58" s="156"/>
      <c r="BF58" s="156"/>
      <c r="BG58" s="156"/>
      <c r="BH58" s="156"/>
      <c r="BI58" s="156"/>
      <c r="BJ58" s="156"/>
      <c r="BK58" s="156"/>
      <c r="BL58" s="156"/>
      <c r="BM58" s="156"/>
      <c r="BN58" s="156"/>
      <c r="BO58" s="156"/>
      <c r="BP58" s="156"/>
      <c r="BQ58" s="125"/>
      <c r="BR58" s="125"/>
      <c r="BS58" s="125"/>
      <c r="BT58" s="125"/>
      <c r="BU58" s="125"/>
      <c r="BV58" s="125"/>
      <c r="BW58" s="125"/>
      <c r="BX58" s="117"/>
      <c r="BY58" s="117"/>
      <c r="BZ58" s="117"/>
      <c r="CA58" s="117"/>
      <c r="CB58" s="117"/>
      <c r="CC58" s="117"/>
      <c r="CD58" s="117"/>
      <c r="CE58" s="117"/>
      <c r="CF58" s="117"/>
      <c r="CG58" s="117"/>
      <c r="CH58" s="117"/>
      <c r="CI58" s="117"/>
      <c r="CJ58" s="113"/>
      <c r="CK58" s="113"/>
      <c r="CL58" s="113"/>
      <c r="CM58" s="113"/>
      <c r="CN58" s="113"/>
      <c r="CO58" s="113"/>
      <c r="CP58" s="113"/>
      <c r="CQ58" s="113"/>
      <c r="CR58" s="113"/>
      <c r="CS58" s="113"/>
      <c r="CT58" s="113"/>
      <c r="CU58" s="113"/>
      <c r="CV58" s="113"/>
      <c r="CW58" s="113"/>
      <c r="CX58" s="113"/>
      <c r="CY58" s="113"/>
      <c r="CZ58" s="113"/>
      <c r="DA58" s="113"/>
      <c r="DB58" s="113"/>
      <c r="DC58" s="113"/>
      <c r="DD58" s="113"/>
      <c r="DE58" s="113"/>
      <c r="DF58" s="113"/>
      <c r="DG58" s="113"/>
      <c r="DH58" s="113"/>
      <c r="DI58" s="113"/>
      <c r="DJ58" s="113"/>
      <c r="DK58" s="113"/>
      <c r="DL58" s="113"/>
      <c r="DM58" s="113"/>
      <c r="DN58" s="113"/>
      <c r="DO58" s="113"/>
      <c r="DP58" s="113"/>
      <c r="DQ58" s="113"/>
      <c r="DR58" s="113"/>
      <c r="DS58" s="113"/>
      <c r="DT58" s="113"/>
      <c r="DU58" s="113"/>
      <c r="DV58" s="113"/>
      <c r="DW58" s="113"/>
      <c r="DX58" s="113"/>
      <c r="DY58" s="113"/>
      <c r="DZ58" s="113"/>
      <c r="EA58" s="113"/>
      <c r="EB58" s="113"/>
    </row>
    <row r="59" spans="2:132" x14ac:dyDescent="0.2">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25"/>
      <c r="AH59" s="125"/>
      <c r="AI59" s="125"/>
      <c r="AJ59" s="156"/>
      <c r="AK59" s="156"/>
      <c r="AL59" s="156"/>
      <c r="AM59" s="156"/>
      <c r="AN59" s="156"/>
      <c r="AO59" s="156"/>
      <c r="AP59" s="156"/>
      <c r="AQ59" s="156"/>
      <c r="AR59" s="156"/>
      <c r="AS59" s="156"/>
      <c r="AT59" s="156"/>
      <c r="AU59" s="156"/>
      <c r="AV59" s="156"/>
      <c r="AW59" s="156"/>
      <c r="AX59" s="156"/>
      <c r="AY59" s="156"/>
      <c r="AZ59" s="156"/>
      <c r="BA59" s="156"/>
      <c r="BB59" s="156"/>
      <c r="BC59" s="156"/>
      <c r="BD59" s="156"/>
      <c r="BE59" s="156"/>
      <c r="BF59" s="156"/>
      <c r="BG59" s="156"/>
      <c r="BH59" s="156"/>
      <c r="BI59" s="156"/>
      <c r="BJ59" s="156"/>
      <c r="BK59" s="156"/>
      <c r="BL59" s="156"/>
      <c r="BM59" s="156"/>
      <c r="BN59" s="156"/>
      <c r="BO59" s="156"/>
      <c r="BP59" s="156"/>
      <c r="BQ59" s="125"/>
      <c r="BR59" s="125"/>
      <c r="BS59" s="125"/>
      <c r="BT59" s="125"/>
      <c r="BU59" s="125"/>
      <c r="BV59" s="125"/>
      <c r="BW59" s="125"/>
      <c r="BX59" s="117"/>
      <c r="BY59" s="117"/>
      <c r="BZ59" s="117"/>
      <c r="CA59" s="117"/>
      <c r="CB59" s="117"/>
      <c r="CC59" s="117"/>
      <c r="CD59" s="117"/>
      <c r="CE59" s="117"/>
      <c r="CF59" s="117"/>
      <c r="CG59" s="117"/>
      <c r="CH59" s="117"/>
      <c r="CI59" s="117"/>
      <c r="CJ59" s="113"/>
      <c r="CK59" s="113"/>
      <c r="CL59" s="113"/>
      <c r="CM59" s="113"/>
      <c r="CN59" s="113"/>
      <c r="CO59" s="113"/>
      <c r="CP59" s="113"/>
      <c r="CQ59" s="113"/>
      <c r="CR59" s="113"/>
      <c r="CS59" s="113"/>
      <c r="CT59" s="113"/>
      <c r="CU59" s="113"/>
      <c r="CV59" s="113"/>
      <c r="CW59" s="113"/>
      <c r="CX59" s="113"/>
      <c r="CY59" s="113"/>
      <c r="CZ59" s="113"/>
      <c r="DA59" s="113"/>
      <c r="DB59" s="113"/>
      <c r="DC59" s="113"/>
      <c r="DD59" s="113"/>
      <c r="DE59" s="113"/>
      <c r="DF59" s="113"/>
      <c r="DG59" s="113"/>
      <c r="DH59" s="113"/>
      <c r="DI59" s="113"/>
      <c r="DJ59" s="113"/>
      <c r="DK59" s="113"/>
      <c r="DL59" s="113"/>
      <c r="DM59" s="113"/>
      <c r="DN59" s="113"/>
      <c r="DO59" s="113"/>
      <c r="DP59" s="113"/>
      <c r="DQ59" s="113"/>
      <c r="DR59" s="113"/>
      <c r="DS59" s="113"/>
      <c r="DT59" s="113"/>
      <c r="DU59" s="113"/>
      <c r="DV59" s="113"/>
      <c r="DW59" s="113"/>
      <c r="DX59" s="113"/>
      <c r="DY59" s="113"/>
      <c r="DZ59" s="113"/>
      <c r="EA59" s="113"/>
      <c r="EB59" s="113"/>
    </row>
    <row r="60" spans="2:132" x14ac:dyDescent="0.2">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25"/>
      <c r="AH60" s="125"/>
      <c r="AI60" s="125"/>
      <c r="AJ60" s="156"/>
      <c r="AK60" s="156"/>
      <c r="AL60" s="156"/>
      <c r="AM60" s="156"/>
      <c r="AN60" s="156"/>
      <c r="AO60" s="156"/>
      <c r="AP60" s="156"/>
      <c r="AQ60" s="156"/>
      <c r="AR60" s="156"/>
      <c r="AS60" s="156"/>
      <c r="AT60" s="156"/>
      <c r="AU60" s="156"/>
      <c r="AV60" s="156"/>
      <c r="AW60" s="156"/>
      <c r="AX60" s="156"/>
      <c r="AY60" s="156"/>
      <c r="AZ60" s="156"/>
      <c r="BA60" s="156"/>
      <c r="BB60" s="156"/>
      <c r="BC60" s="156"/>
      <c r="BD60" s="156"/>
      <c r="BE60" s="156"/>
      <c r="BF60" s="156"/>
      <c r="BG60" s="156"/>
      <c r="BH60" s="156"/>
      <c r="BI60" s="156"/>
      <c r="BJ60" s="156"/>
      <c r="BK60" s="156"/>
      <c r="BL60" s="156"/>
      <c r="BM60" s="156"/>
      <c r="BN60" s="156"/>
      <c r="BO60" s="156"/>
      <c r="BP60" s="156"/>
      <c r="BQ60" s="125"/>
      <c r="BR60" s="125"/>
      <c r="BS60" s="125"/>
      <c r="BT60" s="125"/>
      <c r="BU60" s="125"/>
      <c r="BV60" s="125"/>
      <c r="BW60" s="125"/>
      <c r="BX60" s="117"/>
      <c r="BY60" s="117"/>
      <c r="BZ60" s="117"/>
      <c r="CA60" s="117"/>
      <c r="CB60" s="117"/>
      <c r="CC60" s="117"/>
      <c r="CD60" s="117"/>
      <c r="CE60" s="117"/>
      <c r="CF60" s="117"/>
      <c r="CG60" s="117"/>
      <c r="CH60" s="117"/>
      <c r="CI60" s="117"/>
      <c r="CJ60" s="113"/>
      <c r="CK60" s="113"/>
      <c r="CL60" s="113"/>
      <c r="CM60" s="113"/>
      <c r="CN60" s="113"/>
      <c r="CO60" s="113"/>
      <c r="CP60" s="113"/>
      <c r="CQ60" s="113"/>
      <c r="CR60" s="113"/>
      <c r="CS60" s="113"/>
      <c r="CT60" s="113"/>
      <c r="CU60" s="113"/>
      <c r="CV60" s="113"/>
      <c r="CW60" s="113"/>
      <c r="CX60" s="113"/>
      <c r="CY60" s="113"/>
      <c r="CZ60" s="113"/>
      <c r="DA60" s="113"/>
      <c r="DB60" s="113"/>
      <c r="DC60" s="113"/>
      <c r="DD60" s="113"/>
      <c r="DE60" s="113"/>
      <c r="DF60" s="113"/>
      <c r="DG60" s="113"/>
      <c r="DH60" s="113"/>
      <c r="DI60" s="113"/>
      <c r="DJ60" s="113"/>
      <c r="DK60" s="113"/>
      <c r="DL60" s="113"/>
      <c r="DM60" s="113"/>
      <c r="DN60" s="113"/>
      <c r="DO60" s="113"/>
      <c r="DP60" s="113"/>
      <c r="DQ60" s="113"/>
      <c r="DR60" s="113"/>
      <c r="DS60" s="113"/>
      <c r="DT60" s="113"/>
      <c r="DU60" s="113"/>
      <c r="DV60" s="113"/>
      <c r="DW60" s="113"/>
      <c r="DX60" s="113"/>
      <c r="DY60" s="113"/>
      <c r="DZ60" s="113"/>
      <c r="EA60" s="113"/>
      <c r="EB60" s="113"/>
    </row>
    <row r="61" spans="2:132" x14ac:dyDescent="0.2">
      <c r="B61" s="113"/>
      <c r="C61" s="156" t="s">
        <v>118</v>
      </c>
      <c r="D61" s="156"/>
      <c r="E61" s="156"/>
      <c r="F61" s="156"/>
      <c r="G61" s="156"/>
      <c r="H61" s="156"/>
      <c r="I61" s="156"/>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25"/>
      <c r="AH61" s="125"/>
      <c r="AI61" s="125"/>
      <c r="AJ61" s="156"/>
      <c r="AK61" s="156"/>
      <c r="AL61" s="156"/>
      <c r="AM61" s="156"/>
      <c r="AN61" s="156"/>
      <c r="AO61" s="156"/>
      <c r="AP61" s="156"/>
      <c r="AQ61" s="156"/>
      <c r="AR61" s="156"/>
      <c r="AS61" s="156"/>
      <c r="AT61" s="156"/>
      <c r="AU61" s="156"/>
      <c r="AV61" s="156"/>
      <c r="AW61" s="156"/>
      <c r="AX61" s="156"/>
      <c r="AY61" s="156"/>
      <c r="AZ61" s="156"/>
      <c r="BA61" s="156"/>
      <c r="BB61" s="156"/>
      <c r="BC61" s="156"/>
      <c r="BD61" s="156"/>
      <c r="BE61" s="156"/>
      <c r="BF61" s="156"/>
      <c r="BG61" s="156"/>
      <c r="BH61" s="156"/>
      <c r="BI61" s="156"/>
      <c r="BJ61" s="156"/>
      <c r="BK61" s="156"/>
      <c r="BL61" s="156"/>
      <c r="BM61" s="156"/>
      <c r="BN61" s="156"/>
      <c r="BO61" s="156"/>
      <c r="BP61" s="156"/>
      <c r="BQ61" s="125"/>
      <c r="BR61" s="125"/>
      <c r="BS61" s="125"/>
      <c r="BT61" s="125"/>
      <c r="BU61" s="125"/>
      <c r="BV61" s="125"/>
      <c r="BW61" s="125"/>
      <c r="BX61" s="117"/>
      <c r="BY61" s="117"/>
      <c r="BZ61" s="117"/>
      <c r="CA61" s="117"/>
      <c r="CB61" s="117"/>
      <c r="CC61" s="117"/>
      <c r="CD61" s="117"/>
      <c r="CE61" s="117"/>
      <c r="CF61" s="117"/>
      <c r="CG61" s="117"/>
      <c r="CH61" s="117"/>
      <c r="CI61" s="117"/>
      <c r="CJ61" s="113"/>
      <c r="CK61" s="113"/>
      <c r="CL61" s="113"/>
      <c r="CM61" s="113"/>
      <c r="CN61" s="113"/>
      <c r="CO61" s="113"/>
      <c r="CP61" s="113"/>
      <c r="CQ61" s="113"/>
      <c r="CR61" s="113"/>
      <c r="CS61" s="113"/>
      <c r="CT61" s="113"/>
      <c r="CU61" s="113"/>
      <c r="CV61" s="113"/>
      <c r="CW61" s="113"/>
      <c r="CX61" s="113"/>
      <c r="CY61" s="113"/>
      <c r="CZ61" s="113"/>
      <c r="DA61" s="113"/>
      <c r="DB61" s="113"/>
      <c r="DC61" s="113"/>
      <c r="DD61" s="113"/>
      <c r="DE61" s="113"/>
      <c r="DF61" s="113"/>
      <c r="DG61" s="113"/>
      <c r="DH61" s="113"/>
      <c r="DI61" s="113"/>
      <c r="DJ61" s="113"/>
      <c r="DK61" s="113"/>
      <c r="DL61" s="113"/>
      <c r="DM61" s="113"/>
      <c r="DN61" s="113"/>
      <c r="DO61" s="113"/>
      <c r="DP61" s="113"/>
      <c r="DQ61" s="113"/>
      <c r="DR61" s="113"/>
      <c r="DS61" s="113"/>
      <c r="DT61" s="113"/>
      <c r="DU61" s="113"/>
      <c r="DV61" s="113"/>
      <c r="DW61" s="113"/>
      <c r="DX61" s="113"/>
      <c r="DY61" s="113"/>
      <c r="DZ61" s="113"/>
      <c r="EA61" s="113"/>
      <c r="EB61" s="113"/>
    </row>
    <row r="62" spans="2:132" x14ac:dyDescent="0.2">
      <c r="B62" s="113"/>
      <c r="C62" s="156" t="s">
        <v>318</v>
      </c>
      <c r="D62" s="156"/>
      <c r="E62" s="156"/>
      <c r="F62" s="156"/>
      <c r="G62" s="156"/>
      <c r="H62" s="156"/>
      <c r="I62" s="156"/>
      <c r="J62" s="113"/>
      <c r="K62" s="113"/>
      <c r="L62" s="113"/>
      <c r="M62" s="113"/>
      <c r="N62" s="113"/>
      <c r="O62" s="113"/>
      <c r="P62" s="113"/>
      <c r="Q62" s="113"/>
      <c r="R62" s="113"/>
      <c r="S62" s="113"/>
      <c r="T62" s="113"/>
      <c r="U62" s="113"/>
      <c r="V62" s="113"/>
      <c r="W62" s="113"/>
      <c r="X62" s="113"/>
      <c r="Y62" s="113"/>
      <c r="Z62" s="113"/>
      <c r="AA62" s="113"/>
      <c r="AB62" s="113"/>
      <c r="AC62" s="113"/>
      <c r="AD62" s="113"/>
      <c r="AE62" s="113"/>
      <c r="AF62" s="113"/>
      <c r="AG62" s="125"/>
      <c r="AH62" s="125"/>
      <c r="AI62" s="125"/>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25"/>
      <c r="BR62" s="125"/>
      <c r="BS62" s="125"/>
      <c r="BT62" s="125"/>
      <c r="BU62" s="125"/>
      <c r="BV62" s="125"/>
      <c r="BW62" s="125"/>
      <c r="BX62" s="117"/>
      <c r="BY62" s="117"/>
      <c r="BZ62" s="117"/>
      <c r="CA62" s="117"/>
      <c r="CB62" s="117"/>
      <c r="CC62" s="117"/>
      <c r="CD62" s="117"/>
      <c r="CE62" s="117"/>
      <c r="CF62" s="117"/>
      <c r="CG62" s="117"/>
      <c r="CH62" s="117"/>
      <c r="CI62" s="117"/>
      <c r="CJ62" s="113"/>
      <c r="CK62" s="113"/>
      <c r="CL62" s="113"/>
      <c r="CM62" s="113"/>
      <c r="CN62" s="113"/>
      <c r="CO62" s="113"/>
      <c r="CP62" s="113"/>
      <c r="CQ62" s="113"/>
      <c r="CR62" s="113"/>
      <c r="CS62" s="113"/>
      <c r="CT62" s="113"/>
      <c r="CU62" s="113"/>
      <c r="CV62" s="113"/>
      <c r="CW62" s="113"/>
      <c r="CX62" s="113"/>
      <c r="CY62" s="113"/>
      <c r="CZ62" s="113"/>
      <c r="DA62" s="113"/>
      <c r="DB62" s="113"/>
      <c r="DC62" s="113"/>
      <c r="DD62" s="113"/>
      <c r="DE62" s="113"/>
      <c r="DF62" s="113"/>
      <c r="DG62" s="113"/>
      <c r="DH62" s="113"/>
      <c r="DI62" s="113"/>
      <c r="DJ62" s="113"/>
      <c r="DK62" s="113"/>
      <c r="DL62" s="113"/>
      <c r="DM62" s="113"/>
      <c r="DN62" s="113"/>
      <c r="DO62" s="113"/>
      <c r="DP62" s="113"/>
      <c r="DQ62" s="113"/>
      <c r="DR62" s="113"/>
      <c r="DS62" s="113"/>
      <c r="DT62" s="113"/>
      <c r="DU62" s="113"/>
      <c r="DV62" s="113"/>
      <c r="DW62" s="113"/>
      <c r="DX62" s="113"/>
      <c r="DY62" s="113"/>
      <c r="DZ62" s="113"/>
      <c r="EA62" s="113"/>
      <c r="EB62" s="113"/>
    </row>
    <row r="63" spans="2:132" x14ac:dyDescent="0.2">
      <c r="B63" s="113"/>
      <c r="C63" s="156" t="s">
        <v>319</v>
      </c>
      <c r="D63" s="156"/>
      <c r="E63" s="156"/>
      <c r="F63" s="156"/>
      <c r="G63" s="156"/>
      <c r="H63" s="156"/>
      <c r="I63" s="156"/>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25"/>
      <c r="AH63" s="125"/>
      <c r="AI63" s="125"/>
      <c r="AJ63" s="156"/>
      <c r="AK63" s="156"/>
      <c r="AL63" s="156"/>
      <c r="AM63" s="156"/>
      <c r="AN63" s="156"/>
      <c r="AO63" s="156"/>
      <c r="AP63" s="156"/>
      <c r="AQ63" s="156"/>
      <c r="AR63" s="156"/>
      <c r="AS63" s="156"/>
      <c r="AT63" s="156"/>
      <c r="AU63" s="156"/>
      <c r="AV63" s="156"/>
      <c r="AW63" s="156"/>
      <c r="AX63" s="156"/>
      <c r="AY63" s="156"/>
      <c r="AZ63" s="156"/>
      <c r="BA63" s="156"/>
      <c r="BB63" s="156"/>
      <c r="BC63" s="156"/>
      <c r="BD63" s="156"/>
      <c r="BE63" s="156"/>
      <c r="BF63" s="156"/>
      <c r="BG63" s="156"/>
      <c r="BH63" s="156"/>
      <c r="BI63" s="156"/>
      <c r="BJ63" s="156"/>
      <c r="BK63" s="156"/>
      <c r="BL63" s="156"/>
      <c r="BM63" s="156"/>
      <c r="BN63" s="156"/>
      <c r="BO63" s="156"/>
      <c r="BP63" s="156"/>
      <c r="BQ63" s="125"/>
      <c r="BR63" s="125"/>
      <c r="BS63" s="125"/>
      <c r="BT63" s="125"/>
      <c r="BU63" s="125"/>
      <c r="BV63" s="125"/>
      <c r="BW63" s="125"/>
      <c r="BX63" s="117"/>
      <c r="BY63" s="117"/>
      <c r="BZ63" s="117"/>
      <c r="CA63" s="117"/>
      <c r="CB63" s="117"/>
      <c r="CC63" s="117"/>
      <c r="CD63" s="117"/>
      <c r="CE63" s="117"/>
      <c r="CF63" s="117"/>
      <c r="CG63" s="117"/>
      <c r="CH63" s="117"/>
      <c r="CI63" s="117"/>
      <c r="CJ63" s="113"/>
      <c r="CK63" s="113"/>
      <c r="CL63" s="113"/>
      <c r="CM63" s="113"/>
      <c r="CN63" s="113"/>
      <c r="CO63" s="113"/>
      <c r="CP63" s="113"/>
      <c r="CQ63" s="113"/>
      <c r="CR63" s="113"/>
      <c r="CS63" s="113"/>
      <c r="CT63" s="113"/>
      <c r="CU63" s="113"/>
      <c r="CV63" s="113"/>
      <c r="CW63" s="113"/>
      <c r="CX63" s="113"/>
      <c r="CY63" s="113"/>
      <c r="CZ63" s="113"/>
      <c r="DA63" s="113"/>
      <c r="DB63" s="113"/>
      <c r="DC63" s="113"/>
      <c r="DD63" s="113"/>
      <c r="DE63" s="113"/>
      <c r="DF63" s="113"/>
      <c r="DG63" s="113"/>
      <c r="DH63" s="113"/>
      <c r="DI63" s="113"/>
      <c r="DJ63" s="113"/>
      <c r="DK63" s="113"/>
      <c r="DL63" s="113"/>
      <c r="DM63" s="113"/>
      <c r="DN63" s="113"/>
      <c r="DO63" s="113"/>
      <c r="DP63" s="113"/>
      <c r="DQ63" s="113"/>
      <c r="DR63" s="113"/>
      <c r="DS63" s="113"/>
      <c r="DT63" s="113"/>
      <c r="DU63" s="113"/>
      <c r="DV63" s="113"/>
      <c r="DW63" s="113"/>
      <c r="DX63" s="113"/>
      <c r="DY63" s="113"/>
      <c r="DZ63" s="113"/>
      <c r="EA63" s="113"/>
      <c r="EB63" s="113"/>
    </row>
    <row r="64" spans="2:132" x14ac:dyDescent="0.2">
      <c r="B64" s="113"/>
      <c r="C64" s="156" t="s">
        <v>320</v>
      </c>
      <c r="D64" s="156"/>
      <c r="E64" s="156"/>
      <c r="F64" s="156"/>
      <c r="G64" s="156"/>
      <c r="H64" s="156"/>
      <c r="I64" s="156"/>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25"/>
      <c r="AH64" s="125"/>
      <c r="AI64" s="125"/>
      <c r="AJ64" s="156"/>
      <c r="AK64" s="156"/>
      <c r="AL64" s="156"/>
      <c r="AM64" s="156"/>
      <c r="AN64" s="156"/>
      <c r="AO64" s="156"/>
      <c r="AP64" s="156"/>
      <c r="AQ64" s="156"/>
      <c r="AR64" s="156"/>
      <c r="AS64" s="156"/>
      <c r="AT64" s="156"/>
      <c r="AU64" s="156"/>
      <c r="AV64" s="156"/>
      <c r="AW64" s="156"/>
      <c r="AX64" s="156"/>
      <c r="AY64" s="156"/>
      <c r="AZ64" s="156"/>
      <c r="BA64" s="156"/>
      <c r="BB64" s="156"/>
      <c r="BC64" s="156"/>
      <c r="BD64" s="156"/>
      <c r="BE64" s="156"/>
      <c r="BF64" s="156"/>
      <c r="BG64" s="156"/>
      <c r="BH64" s="156"/>
      <c r="BI64" s="156"/>
      <c r="BJ64" s="156"/>
      <c r="BK64" s="156"/>
      <c r="BL64" s="156"/>
      <c r="BM64" s="156"/>
      <c r="BN64" s="156"/>
      <c r="BO64" s="156"/>
      <c r="BP64" s="156"/>
      <c r="BQ64" s="125"/>
      <c r="BR64" s="125"/>
      <c r="BS64" s="125"/>
      <c r="BT64" s="125"/>
      <c r="BU64" s="125"/>
      <c r="BV64" s="125"/>
      <c r="BW64" s="125"/>
      <c r="BX64" s="117"/>
      <c r="BY64" s="117"/>
      <c r="BZ64" s="117"/>
      <c r="CA64" s="117"/>
      <c r="CB64" s="117"/>
      <c r="CC64" s="117"/>
      <c r="CD64" s="117"/>
      <c r="CE64" s="117"/>
      <c r="CF64" s="117"/>
      <c r="CG64" s="117"/>
      <c r="CH64" s="117"/>
      <c r="CI64" s="117"/>
      <c r="CJ64" s="113"/>
      <c r="CK64" s="113"/>
      <c r="CL64" s="113"/>
      <c r="CM64" s="113"/>
      <c r="CN64" s="113"/>
      <c r="CO64" s="113"/>
      <c r="CP64" s="113"/>
      <c r="CQ64" s="113"/>
      <c r="CR64" s="113"/>
      <c r="CS64" s="113"/>
      <c r="CT64" s="113"/>
      <c r="CU64" s="113"/>
      <c r="CV64" s="113"/>
      <c r="CW64" s="113"/>
      <c r="CX64" s="113"/>
      <c r="CY64" s="113"/>
      <c r="CZ64" s="113"/>
      <c r="DA64" s="113"/>
      <c r="DB64" s="113"/>
      <c r="DC64" s="113"/>
      <c r="DD64" s="113"/>
      <c r="DE64" s="113"/>
      <c r="DF64" s="113"/>
      <c r="DG64" s="113"/>
      <c r="DH64" s="113"/>
      <c r="DI64" s="113"/>
      <c r="DJ64" s="113"/>
      <c r="DK64" s="113"/>
      <c r="DL64" s="113"/>
      <c r="DM64" s="113"/>
      <c r="DN64" s="113"/>
      <c r="DO64" s="113"/>
      <c r="DP64" s="113"/>
      <c r="DQ64" s="113"/>
      <c r="DR64" s="113"/>
      <c r="DS64" s="113"/>
      <c r="DT64" s="113"/>
      <c r="DU64" s="113"/>
      <c r="DV64" s="113"/>
      <c r="DW64" s="113"/>
      <c r="DX64" s="113"/>
      <c r="DY64" s="113"/>
      <c r="DZ64" s="113"/>
      <c r="EA64" s="113"/>
      <c r="EB64" s="113"/>
    </row>
    <row r="65" spans="2:132" x14ac:dyDescent="0.2">
      <c r="B65" s="113"/>
      <c r="C65" s="156"/>
      <c r="D65" s="201"/>
      <c r="E65" s="201"/>
      <c r="F65" s="201"/>
      <c r="G65" s="156"/>
      <c r="H65" s="156"/>
      <c r="I65" s="156"/>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25"/>
      <c r="AH65" s="125"/>
      <c r="AI65" s="125"/>
      <c r="AJ65" s="156"/>
      <c r="AK65" s="156"/>
      <c r="AL65" s="156"/>
      <c r="AM65" s="156"/>
      <c r="AN65" s="156"/>
      <c r="AO65" s="156"/>
      <c r="AP65" s="156"/>
      <c r="AQ65" s="156"/>
      <c r="AR65" s="156"/>
      <c r="AS65" s="156"/>
      <c r="AT65" s="156"/>
      <c r="AU65" s="156"/>
      <c r="AV65" s="156"/>
      <c r="AW65" s="156"/>
      <c r="AX65" s="156"/>
      <c r="AY65" s="156"/>
      <c r="AZ65" s="156"/>
      <c r="BA65" s="156"/>
      <c r="BB65" s="156"/>
      <c r="BC65" s="156"/>
      <c r="BD65" s="156"/>
      <c r="BE65" s="156"/>
      <c r="BF65" s="156"/>
      <c r="BG65" s="156"/>
      <c r="BH65" s="156"/>
      <c r="BI65" s="156"/>
      <c r="BJ65" s="156"/>
      <c r="BK65" s="156"/>
      <c r="BL65" s="156"/>
      <c r="BM65" s="156"/>
      <c r="BN65" s="156"/>
      <c r="BO65" s="156"/>
      <c r="BP65" s="156"/>
      <c r="BQ65" s="125"/>
      <c r="BR65" s="125"/>
      <c r="BS65" s="125"/>
      <c r="BT65" s="125"/>
      <c r="BU65" s="125"/>
      <c r="BV65" s="125"/>
      <c r="BW65" s="125"/>
      <c r="BX65" s="117"/>
      <c r="BY65" s="117"/>
      <c r="BZ65" s="117"/>
      <c r="CA65" s="117"/>
      <c r="CB65" s="117"/>
      <c r="CC65" s="117"/>
      <c r="CD65" s="117"/>
      <c r="CE65" s="117"/>
      <c r="CF65" s="117"/>
      <c r="CG65" s="117"/>
      <c r="CH65" s="117"/>
      <c r="CI65" s="117"/>
      <c r="CJ65" s="113"/>
      <c r="CK65" s="113"/>
      <c r="CL65" s="113"/>
      <c r="CM65" s="113"/>
      <c r="CN65" s="113"/>
      <c r="CO65" s="113"/>
      <c r="CP65" s="113"/>
      <c r="CQ65" s="113"/>
      <c r="CR65" s="113"/>
      <c r="CS65" s="113"/>
      <c r="CT65" s="113"/>
      <c r="CU65" s="113"/>
      <c r="CV65" s="113"/>
      <c r="CW65" s="113"/>
      <c r="CX65" s="113"/>
      <c r="CY65" s="113"/>
      <c r="CZ65" s="113"/>
      <c r="DA65" s="113"/>
      <c r="DB65" s="113"/>
      <c r="DC65" s="113"/>
      <c r="DD65" s="113"/>
      <c r="DE65" s="113"/>
      <c r="DF65" s="113"/>
      <c r="DG65" s="113"/>
      <c r="DH65" s="113"/>
      <c r="DI65" s="113"/>
      <c r="DJ65" s="113"/>
      <c r="DK65" s="113"/>
      <c r="DL65" s="113"/>
      <c r="DM65" s="113"/>
      <c r="DN65" s="113"/>
      <c r="DO65" s="113"/>
      <c r="DP65" s="113"/>
      <c r="DQ65" s="113"/>
      <c r="DR65" s="113"/>
      <c r="DS65" s="113"/>
      <c r="DT65" s="113"/>
      <c r="DU65" s="113"/>
      <c r="DV65" s="113"/>
      <c r="DW65" s="113"/>
      <c r="DX65" s="113"/>
      <c r="DY65" s="113"/>
      <c r="DZ65" s="113"/>
      <c r="EA65" s="113"/>
      <c r="EB65" s="113"/>
    </row>
    <row r="66" spans="2:132" x14ac:dyDescent="0.2">
      <c r="B66" s="113"/>
      <c r="C66" s="156" t="s">
        <v>238</v>
      </c>
      <c r="D66" s="156"/>
      <c r="E66" s="156"/>
      <c r="F66" s="156"/>
      <c r="G66" s="156"/>
      <c r="H66" s="156"/>
      <c r="I66" s="156"/>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25"/>
      <c r="AH66" s="125"/>
      <c r="AI66" s="125"/>
      <c r="AJ66" s="156"/>
      <c r="AK66" s="156"/>
      <c r="AL66" s="156"/>
      <c r="AM66" s="156"/>
      <c r="AN66" s="156"/>
      <c r="AO66" s="156"/>
      <c r="AP66" s="156"/>
      <c r="AQ66" s="156"/>
      <c r="AR66" s="156"/>
      <c r="AS66" s="156"/>
      <c r="AT66" s="156"/>
      <c r="AU66" s="156"/>
      <c r="AV66" s="156"/>
      <c r="AW66" s="156"/>
      <c r="AX66" s="156"/>
      <c r="AY66" s="156"/>
      <c r="AZ66" s="156"/>
      <c r="BA66" s="156"/>
      <c r="BB66" s="156"/>
      <c r="BC66" s="156"/>
      <c r="BD66" s="156"/>
      <c r="BE66" s="156"/>
      <c r="BF66" s="156"/>
      <c r="BG66" s="156"/>
      <c r="BH66" s="156"/>
      <c r="BI66" s="156"/>
      <c r="BJ66" s="156"/>
      <c r="BK66" s="156"/>
      <c r="BL66" s="156"/>
      <c r="BM66" s="156"/>
      <c r="BN66" s="156"/>
      <c r="BO66" s="156"/>
      <c r="BP66" s="156"/>
      <c r="BQ66" s="125"/>
      <c r="BR66" s="125"/>
      <c r="BS66" s="125"/>
      <c r="BT66" s="125"/>
      <c r="BU66" s="125"/>
      <c r="BV66" s="125"/>
      <c r="BW66" s="125"/>
      <c r="BX66" s="117"/>
      <c r="BY66" s="117"/>
      <c r="BZ66" s="117"/>
      <c r="CA66" s="117"/>
      <c r="CB66" s="117"/>
      <c r="CC66" s="117"/>
      <c r="CD66" s="117"/>
      <c r="CE66" s="117"/>
      <c r="CF66" s="117"/>
      <c r="CG66" s="117"/>
      <c r="CH66" s="117"/>
      <c r="CI66" s="117"/>
      <c r="CJ66" s="113"/>
      <c r="CK66" s="113"/>
      <c r="CL66" s="113"/>
      <c r="CM66" s="113"/>
      <c r="CN66" s="113"/>
      <c r="CO66" s="113"/>
      <c r="CP66" s="113"/>
      <c r="CQ66" s="113"/>
      <c r="CR66" s="113"/>
      <c r="CS66" s="113"/>
      <c r="CT66" s="113"/>
      <c r="CU66" s="113"/>
      <c r="CV66" s="113"/>
      <c r="CW66" s="113"/>
      <c r="CX66" s="113"/>
      <c r="CY66" s="113"/>
      <c r="CZ66" s="113"/>
      <c r="DA66" s="113"/>
      <c r="DB66" s="113"/>
      <c r="DC66" s="113"/>
      <c r="DD66" s="113"/>
      <c r="DE66" s="113"/>
      <c r="DF66" s="113"/>
      <c r="DG66" s="113"/>
      <c r="DH66" s="113"/>
      <c r="DI66" s="113"/>
      <c r="DJ66" s="113"/>
      <c r="DK66" s="113"/>
      <c r="DL66" s="113"/>
      <c r="DM66" s="113"/>
      <c r="DN66" s="113"/>
      <c r="DO66" s="113"/>
      <c r="DP66" s="113"/>
      <c r="DQ66" s="113"/>
      <c r="DR66" s="113"/>
      <c r="DS66" s="113"/>
      <c r="DT66" s="113"/>
      <c r="DU66" s="113"/>
      <c r="DV66" s="113"/>
      <c r="DW66" s="113"/>
      <c r="DX66" s="113"/>
      <c r="DY66" s="113"/>
      <c r="DZ66" s="113"/>
      <c r="EA66" s="113"/>
      <c r="EB66" s="113"/>
    </row>
    <row r="67" spans="2:132" x14ac:dyDescent="0.2">
      <c r="B67" s="113"/>
      <c r="C67" s="156" t="s">
        <v>239</v>
      </c>
      <c r="D67" s="156"/>
      <c r="E67" s="156"/>
      <c r="F67" s="156"/>
      <c r="G67" s="156"/>
      <c r="H67" s="156"/>
      <c r="I67" s="156"/>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25"/>
      <c r="AH67" s="125"/>
      <c r="AI67" s="125"/>
      <c r="AJ67" s="156"/>
      <c r="AK67" s="156"/>
      <c r="AL67" s="156"/>
      <c r="AM67" s="156"/>
      <c r="AN67" s="156"/>
      <c r="AO67" s="156"/>
      <c r="AP67" s="156"/>
      <c r="AQ67" s="156"/>
      <c r="AR67" s="156"/>
      <c r="AS67" s="156"/>
      <c r="AT67" s="156"/>
      <c r="AU67" s="156"/>
      <c r="AV67" s="156"/>
      <c r="AW67" s="156"/>
      <c r="AX67" s="156"/>
      <c r="AY67" s="156"/>
      <c r="AZ67" s="156"/>
      <c r="BA67" s="156"/>
      <c r="BB67" s="156"/>
      <c r="BC67" s="156"/>
      <c r="BD67" s="156"/>
      <c r="BE67" s="156"/>
      <c r="BF67" s="156"/>
      <c r="BG67" s="156"/>
      <c r="BH67" s="156"/>
      <c r="BI67" s="156"/>
      <c r="BJ67" s="156"/>
      <c r="BK67" s="156"/>
      <c r="BL67" s="156"/>
      <c r="BM67" s="156"/>
      <c r="BN67" s="156"/>
      <c r="BO67" s="156"/>
      <c r="BP67" s="156"/>
      <c r="BQ67" s="125"/>
      <c r="BR67" s="125"/>
      <c r="BS67" s="125"/>
      <c r="BT67" s="125"/>
      <c r="BU67" s="125"/>
      <c r="BV67" s="125"/>
      <c r="BW67" s="125"/>
      <c r="BX67" s="117"/>
      <c r="BY67" s="117"/>
      <c r="BZ67" s="117"/>
      <c r="CA67" s="117"/>
      <c r="CB67" s="117"/>
      <c r="CC67" s="117"/>
      <c r="CD67" s="117"/>
      <c r="CE67" s="117"/>
      <c r="CF67" s="117"/>
      <c r="CG67" s="117"/>
      <c r="CH67" s="117"/>
      <c r="CI67" s="117"/>
      <c r="CJ67" s="113"/>
      <c r="CK67" s="113"/>
      <c r="CL67" s="113"/>
      <c r="CM67" s="113"/>
      <c r="CN67" s="113"/>
      <c r="CO67" s="113"/>
      <c r="CP67" s="113"/>
      <c r="CQ67" s="113"/>
      <c r="CR67" s="113"/>
      <c r="CS67" s="113"/>
      <c r="CT67" s="113"/>
      <c r="CU67" s="113"/>
      <c r="CV67" s="113"/>
      <c r="CW67" s="113"/>
      <c r="CX67" s="113"/>
      <c r="CY67" s="113"/>
      <c r="CZ67" s="113"/>
      <c r="DA67" s="113"/>
      <c r="DB67" s="113"/>
      <c r="DC67" s="113"/>
      <c r="DD67" s="113"/>
      <c r="DE67" s="113"/>
      <c r="DF67" s="113"/>
      <c r="DG67" s="113"/>
      <c r="DH67" s="113"/>
      <c r="DI67" s="113"/>
      <c r="DJ67" s="113"/>
      <c r="DK67" s="113"/>
      <c r="DL67" s="113"/>
      <c r="DM67" s="113"/>
      <c r="DN67" s="113"/>
      <c r="DO67" s="113"/>
      <c r="DP67" s="113"/>
      <c r="DQ67" s="113"/>
      <c r="DR67" s="113"/>
      <c r="DS67" s="113"/>
      <c r="DT67" s="113"/>
      <c r="DU67" s="113"/>
      <c r="DV67" s="113"/>
      <c r="DW67" s="113"/>
      <c r="DX67" s="113"/>
      <c r="DY67" s="113"/>
      <c r="DZ67" s="113"/>
      <c r="EA67" s="113"/>
      <c r="EB67" s="113"/>
    </row>
    <row r="68" spans="2:132" x14ac:dyDescent="0.2">
      <c r="B68" s="113"/>
      <c r="C68" s="156" t="s">
        <v>132</v>
      </c>
      <c r="D68" s="156"/>
      <c r="E68" s="156"/>
      <c r="F68" s="156"/>
      <c r="G68" s="156"/>
      <c r="H68" s="156"/>
      <c r="I68" s="156"/>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25"/>
      <c r="AH68" s="125"/>
      <c r="AI68" s="125"/>
      <c r="AJ68" s="156"/>
      <c r="AK68" s="156"/>
      <c r="AL68" s="156"/>
      <c r="AM68" s="156"/>
      <c r="AN68" s="156"/>
      <c r="AO68" s="156"/>
      <c r="AP68" s="156"/>
      <c r="AQ68" s="156"/>
      <c r="AR68" s="156"/>
      <c r="AS68" s="156"/>
      <c r="AT68" s="156"/>
      <c r="AU68" s="156"/>
      <c r="AV68" s="156"/>
      <c r="AW68" s="156"/>
      <c r="AX68" s="156"/>
      <c r="AY68" s="156"/>
      <c r="AZ68" s="156"/>
      <c r="BA68" s="156"/>
      <c r="BB68" s="156"/>
      <c r="BC68" s="156"/>
      <c r="BD68" s="156"/>
      <c r="BE68" s="156"/>
      <c r="BF68" s="156"/>
      <c r="BG68" s="156"/>
      <c r="BH68" s="156"/>
      <c r="BI68" s="156"/>
      <c r="BJ68" s="156"/>
      <c r="BK68" s="156"/>
      <c r="BL68" s="156"/>
      <c r="BM68" s="156"/>
      <c r="BN68" s="156"/>
      <c r="BO68" s="156"/>
      <c r="BP68" s="156"/>
      <c r="BQ68" s="125"/>
      <c r="BR68" s="125"/>
      <c r="BS68" s="125"/>
      <c r="BT68" s="125"/>
      <c r="BU68" s="125"/>
      <c r="BV68" s="125"/>
      <c r="BW68" s="125"/>
      <c r="BX68" s="117"/>
      <c r="BY68" s="117"/>
      <c r="BZ68" s="117"/>
      <c r="CA68" s="117"/>
      <c r="CB68" s="117"/>
      <c r="CC68" s="117"/>
      <c r="CD68" s="117"/>
      <c r="CE68" s="117"/>
      <c r="CF68" s="117"/>
      <c r="CG68" s="117"/>
      <c r="CH68" s="117"/>
      <c r="CI68" s="117"/>
      <c r="CJ68" s="113"/>
      <c r="CK68" s="113"/>
      <c r="CL68" s="113"/>
      <c r="CM68" s="113"/>
      <c r="CN68" s="113"/>
      <c r="CO68" s="113"/>
      <c r="CP68" s="113"/>
      <c r="CQ68" s="113"/>
      <c r="CR68" s="113"/>
      <c r="CS68" s="113"/>
      <c r="CT68" s="113"/>
      <c r="CU68" s="113"/>
      <c r="CV68" s="113"/>
      <c r="CW68" s="113"/>
      <c r="CX68" s="113"/>
      <c r="CY68" s="113"/>
      <c r="CZ68" s="113"/>
      <c r="DA68" s="113"/>
      <c r="DB68" s="113"/>
      <c r="DC68" s="113"/>
      <c r="DD68" s="113"/>
      <c r="DE68" s="113"/>
      <c r="DF68" s="113"/>
      <c r="DG68" s="113"/>
      <c r="DH68" s="113"/>
      <c r="DI68" s="113"/>
      <c r="DJ68" s="113"/>
      <c r="DK68" s="113"/>
      <c r="DL68" s="113"/>
      <c r="DM68" s="113"/>
      <c r="DN68" s="113"/>
      <c r="DO68" s="113"/>
      <c r="DP68" s="113"/>
      <c r="DQ68" s="113"/>
      <c r="DR68" s="113"/>
      <c r="DS68" s="113"/>
      <c r="DT68" s="113"/>
      <c r="DU68" s="113"/>
      <c r="DV68" s="113"/>
      <c r="DW68" s="113"/>
      <c r="DX68" s="113"/>
      <c r="DY68" s="113"/>
      <c r="DZ68" s="113"/>
      <c r="EA68" s="113"/>
      <c r="EB68" s="113"/>
    </row>
    <row r="69" spans="2:132" x14ac:dyDescent="0.2">
      <c r="B69" s="113"/>
      <c r="C69" s="156" t="s">
        <v>240</v>
      </c>
      <c r="D69" s="156"/>
      <c r="E69" s="156"/>
      <c r="F69" s="156"/>
      <c r="G69" s="156"/>
      <c r="H69" s="156"/>
      <c r="I69" s="156"/>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25"/>
      <c r="AH69" s="125"/>
      <c r="AI69" s="125"/>
      <c r="AJ69" s="156"/>
      <c r="AK69" s="156"/>
      <c r="AL69" s="156"/>
      <c r="AM69" s="156"/>
      <c r="AN69" s="156"/>
      <c r="AO69" s="156"/>
      <c r="AP69" s="156"/>
      <c r="AQ69" s="156"/>
      <c r="AR69" s="156"/>
      <c r="AS69" s="156"/>
      <c r="AT69" s="156"/>
      <c r="AU69" s="156"/>
      <c r="AV69" s="156"/>
      <c r="AW69" s="156"/>
      <c r="AX69" s="156"/>
      <c r="AY69" s="156"/>
      <c r="AZ69" s="156"/>
      <c r="BA69" s="156"/>
      <c r="BB69" s="156"/>
      <c r="BC69" s="156"/>
      <c r="BD69" s="156"/>
      <c r="BE69" s="156"/>
      <c r="BF69" s="156"/>
      <c r="BG69" s="156"/>
      <c r="BH69" s="156"/>
      <c r="BI69" s="156"/>
      <c r="BJ69" s="156"/>
      <c r="BK69" s="156"/>
      <c r="BL69" s="156"/>
      <c r="BM69" s="156"/>
      <c r="BN69" s="156"/>
      <c r="BO69" s="156"/>
      <c r="BP69" s="156"/>
      <c r="BQ69" s="125"/>
      <c r="BR69" s="125"/>
      <c r="BS69" s="125"/>
      <c r="BT69" s="125"/>
      <c r="BU69" s="125"/>
      <c r="BV69" s="125"/>
      <c r="BW69" s="125"/>
      <c r="BX69" s="117"/>
      <c r="BY69" s="117"/>
      <c r="BZ69" s="117"/>
      <c r="CA69" s="117"/>
      <c r="CB69" s="117"/>
      <c r="CC69" s="117"/>
      <c r="CD69" s="117"/>
      <c r="CE69" s="117"/>
      <c r="CF69" s="117"/>
      <c r="CG69" s="117"/>
      <c r="CH69" s="117"/>
      <c r="CI69" s="117"/>
      <c r="CJ69" s="113"/>
      <c r="CK69" s="113"/>
      <c r="CL69" s="113"/>
      <c r="CM69" s="113"/>
      <c r="CN69" s="113"/>
      <c r="CO69" s="113"/>
      <c r="CP69" s="113"/>
      <c r="CQ69" s="113"/>
      <c r="CR69" s="113"/>
      <c r="CS69" s="113"/>
      <c r="CT69" s="113"/>
      <c r="CU69" s="113"/>
      <c r="CV69" s="113"/>
      <c r="CW69" s="113"/>
      <c r="CX69" s="113"/>
      <c r="CY69" s="113"/>
      <c r="CZ69" s="113"/>
      <c r="DA69" s="113"/>
      <c r="DB69" s="113"/>
      <c r="DC69" s="113"/>
      <c r="DD69" s="113"/>
      <c r="DE69" s="113"/>
      <c r="DF69" s="113"/>
      <c r="DG69" s="113"/>
      <c r="DH69" s="113"/>
      <c r="DI69" s="113"/>
      <c r="DJ69" s="113"/>
      <c r="DK69" s="113"/>
      <c r="DL69" s="113"/>
      <c r="DM69" s="113"/>
      <c r="DN69" s="113"/>
      <c r="DO69" s="113"/>
      <c r="DP69" s="113"/>
      <c r="DQ69" s="113"/>
      <c r="DR69" s="113"/>
      <c r="DS69" s="113"/>
      <c r="DT69" s="113"/>
      <c r="DU69" s="113"/>
      <c r="DV69" s="113"/>
      <c r="DW69" s="113"/>
      <c r="DX69" s="113"/>
      <c r="DY69" s="113"/>
      <c r="DZ69" s="113"/>
      <c r="EA69" s="113"/>
      <c r="EB69" s="113"/>
    </row>
    <row r="70" spans="2:132" x14ac:dyDescent="0.2">
      <c r="B70" s="113"/>
      <c r="C70" s="156" t="s">
        <v>241</v>
      </c>
      <c r="D70" s="156"/>
      <c r="E70" s="156"/>
      <c r="F70" s="156"/>
      <c r="G70" s="156"/>
      <c r="H70" s="156"/>
      <c r="I70" s="156"/>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25"/>
      <c r="AH70" s="125"/>
      <c r="AI70" s="125"/>
      <c r="AJ70" s="156"/>
      <c r="AK70" s="156"/>
      <c r="AL70" s="156"/>
      <c r="AM70" s="156"/>
      <c r="AN70" s="156"/>
      <c r="AO70" s="156"/>
      <c r="AP70" s="156"/>
      <c r="AQ70" s="156"/>
      <c r="AR70" s="156"/>
      <c r="AS70" s="156"/>
      <c r="AT70" s="156"/>
      <c r="AU70" s="156"/>
      <c r="AV70" s="156"/>
      <c r="AW70" s="156"/>
      <c r="AX70" s="156"/>
      <c r="AY70" s="156"/>
      <c r="AZ70" s="156"/>
      <c r="BA70" s="156"/>
      <c r="BB70" s="156"/>
      <c r="BC70" s="156"/>
      <c r="BD70" s="156"/>
      <c r="BE70" s="156"/>
      <c r="BF70" s="156"/>
      <c r="BG70" s="156"/>
      <c r="BH70" s="156"/>
      <c r="BI70" s="156"/>
      <c r="BJ70" s="156"/>
      <c r="BK70" s="156"/>
      <c r="BL70" s="156"/>
      <c r="BM70" s="156"/>
      <c r="BN70" s="156"/>
      <c r="BO70" s="156"/>
      <c r="BP70" s="156"/>
      <c r="BQ70" s="125"/>
      <c r="BR70" s="125"/>
      <c r="BS70" s="125"/>
      <c r="BT70" s="125"/>
      <c r="BU70" s="125"/>
      <c r="BV70" s="125"/>
      <c r="BW70" s="125"/>
      <c r="BX70" s="117"/>
      <c r="BY70" s="117"/>
      <c r="BZ70" s="117"/>
      <c r="CA70" s="117"/>
      <c r="CB70" s="117"/>
      <c r="CC70" s="117"/>
      <c r="CD70" s="117"/>
      <c r="CE70" s="117"/>
      <c r="CF70" s="117"/>
      <c r="CG70" s="117"/>
      <c r="CH70" s="117"/>
      <c r="CI70" s="117"/>
      <c r="CJ70" s="113"/>
      <c r="CK70" s="113"/>
      <c r="CL70" s="113"/>
      <c r="CM70" s="113"/>
      <c r="CN70" s="113"/>
      <c r="CO70" s="113"/>
      <c r="CP70" s="113"/>
      <c r="CQ70" s="113"/>
      <c r="CR70" s="113"/>
      <c r="CS70" s="113"/>
      <c r="CT70" s="113"/>
      <c r="CU70" s="113"/>
      <c r="CV70" s="113"/>
      <c r="CW70" s="113"/>
      <c r="CX70" s="113"/>
      <c r="CY70" s="113"/>
      <c r="CZ70" s="113"/>
      <c r="DA70" s="113"/>
      <c r="DB70" s="113"/>
      <c r="DC70" s="113"/>
      <c r="DD70" s="113"/>
      <c r="DE70" s="113"/>
      <c r="DF70" s="113"/>
      <c r="DG70" s="113"/>
      <c r="DH70" s="113"/>
      <c r="DI70" s="113"/>
      <c r="DJ70" s="113"/>
      <c r="DK70" s="113"/>
      <c r="DL70" s="113"/>
      <c r="DM70" s="113"/>
      <c r="DN70" s="113"/>
      <c r="DO70" s="113"/>
      <c r="DP70" s="113"/>
      <c r="DQ70" s="113"/>
      <c r="DR70" s="113"/>
      <c r="DS70" s="113"/>
      <c r="DT70" s="113"/>
      <c r="DU70" s="113"/>
      <c r="DV70" s="113"/>
      <c r="DW70" s="113"/>
      <c r="DX70" s="113"/>
      <c r="DY70" s="113"/>
      <c r="DZ70" s="113"/>
      <c r="EA70" s="113"/>
      <c r="EB70" s="113"/>
    </row>
    <row r="71" spans="2:132" x14ac:dyDescent="0.2">
      <c r="B71" s="113"/>
      <c r="C71" s="156" t="s">
        <v>242</v>
      </c>
      <c r="D71" s="156"/>
      <c r="E71" s="156"/>
      <c r="F71" s="156"/>
      <c r="G71" s="156"/>
      <c r="H71" s="156"/>
      <c r="I71" s="156"/>
      <c r="J71" s="113"/>
      <c r="K71" s="113"/>
      <c r="L71" s="113"/>
      <c r="M71" s="113"/>
      <c r="N71" s="113"/>
      <c r="O71" s="113"/>
      <c r="P71" s="113"/>
      <c r="Q71" s="113"/>
      <c r="R71" s="113"/>
      <c r="S71" s="113"/>
      <c r="T71" s="113"/>
      <c r="U71" s="113"/>
      <c r="V71" s="113"/>
      <c r="W71" s="113"/>
      <c r="X71" s="113"/>
      <c r="Y71" s="113"/>
      <c r="Z71" s="113"/>
      <c r="AA71" s="113"/>
      <c r="AB71" s="113"/>
      <c r="AC71" s="113"/>
      <c r="AD71" s="113"/>
      <c r="AE71" s="113"/>
      <c r="AF71" s="113"/>
      <c r="AG71" s="125"/>
      <c r="AH71" s="125"/>
      <c r="AI71" s="125"/>
      <c r="AJ71" s="156"/>
      <c r="AK71" s="156"/>
      <c r="AL71" s="156"/>
      <c r="AM71" s="156"/>
      <c r="AN71" s="156"/>
      <c r="AO71" s="156"/>
      <c r="AP71" s="156"/>
      <c r="AQ71" s="156"/>
      <c r="AR71" s="156"/>
      <c r="AS71" s="156"/>
      <c r="AT71" s="156"/>
      <c r="AU71" s="156"/>
      <c r="AV71" s="156"/>
      <c r="AW71" s="156"/>
      <c r="AX71" s="156"/>
      <c r="AY71" s="156"/>
      <c r="AZ71" s="156"/>
      <c r="BA71" s="156"/>
      <c r="BB71" s="156"/>
      <c r="BC71" s="156"/>
      <c r="BD71" s="156"/>
      <c r="BE71" s="156"/>
      <c r="BF71" s="156"/>
      <c r="BG71" s="156"/>
      <c r="BH71" s="156"/>
      <c r="BI71" s="156"/>
      <c r="BJ71" s="156"/>
      <c r="BK71" s="156"/>
      <c r="BL71" s="156"/>
      <c r="BM71" s="156"/>
      <c r="BN71" s="156"/>
      <c r="BO71" s="156"/>
      <c r="BP71" s="156"/>
      <c r="BQ71" s="125"/>
      <c r="BR71" s="125"/>
      <c r="BS71" s="125"/>
      <c r="BT71" s="125"/>
      <c r="BU71" s="125"/>
      <c r="BV71" s="125"/>
      <c r="BW71" s="125"/>
      <c r="BX71" s="117"/>
      <c r="BY71" s="117"/>
      <c r="BZ71" s="117"/>
      <c r="CA71" s="117"/>
      <c r="CB71" s="117"/>
      <c r="CC71" s="117"/>
      <c r="CD71" s="117"/>
      <c r="CE71" s="117"/>
      <c r="CF71" s="117"/>
      <c r="CG71" s="117"/>
      <c r="CH71" s="117"/>
      <c r="CI71" s="117"/>
      <c r="CJ71" s="113"/>
      <c r="CK71" s="113"/>
      <c r="CL71" s="113"/>
      <c r="CM71" s="113"/>
      <c r="CN71" s="113"/>
      <c r="CO71" s="113"/>
      <c r="CP71" s="113"/>
      <c r="CQ71" s="113"/>
      <c r="CR71" s="113"/>
      <c r="CS71" s="113"/>
      <c r="CT71" s="113"/>
      <c r="CU71" s="113"/>
      <c r="CV71" s="113"/>
      <c r="CW71" s="113"/>
      <c r="CX71" s="113"/>
      <c r="CY71" s="113"/>
      <c r="CZ71" s="113"/>
      <c r="DA71" s="113"/>
      <c r="DB71" s="113"/>
      <c r="DC71" s="113"/>
      <c r="DD71" s="113"/>
      <c r="DE71" s="113"/>
      <c r="DF71" s="113"/>
      <c r="DG71" s="113"/>
      <c r="DH71" s="113"/>
      <c r="DI71" s="113"/>
      <c r="DJ71" s="113"/>
      <c r="DK71" s="113"/>
      <c r="DL71" s="113"/>
      <c r="DM71" s="113"/>
      <c r="DN71" s="113"/>
      <c r="DO71" s="113"/>
      <c r="DP71" s="113"/>
      <c r="DQ71" s="113"/>
      <c r="DR71" s="113"/>
      <c r="DS71" s="113"/>
      <c r="DT71" s="113"/>
      <c r="DU71" s="113"/>
      <c r="DV71" s="113"/>
      <c r="DW71" s="113"/>
      <c r="DX71" s="113"/>
      <c r="DY71" s="113"/>
      <c r="DZ71" s="113"/>
      <c r="EA71" s="113"/>
      <c r="EB71" s="113"/>
    </row>
    <row r="72" spans="2:132" x14ac:dyDescent="0.2">
      <c r="B72" s="113"/>
      <c r="C72" s="156"/>
      <c r="D72" s="156"/>
      <c r="E72" s="156"/>
      <c r="F72" s="156"/>
      <c r="G72" s="156"/>
      <c r="H72" s="156"/>
      <c r="I72" s="156"/>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25"/>
      <c r="AH72" s="125"/>
      <c r="AI72" s="125"/>
      <c r="AJ72" s="156"/>
      <c r="AK72" s="156"/>
      <c r="AL72" s="156"/>
      <c r="AM72" s="156"/>
      <c r="AN72" s="156"/>
      <c r="AO72" s="156"/>
      <c r="AP72" s="156"/>
      <c r="AQ72" s="156"/>
      <c r="AR72" s="156"/>
      <c r="AS72" s="156"/>
      <c r="AT72" s="156"/>
      <c r="AU72" s="156"/>
      <c r="AV72" s="156"/>
      <c r="AW72" s="156"/>
      <c r="AX72" s="156"/>
      <c r="AY72" s="156"/>
      <c r="AZ72" s="156"/>
      <c r="BA72" s="156"/>
      <c r="BB72" s="156"/>
      <c r="BC72" s="156"/>
      <c r="BD72" s="156"/>
      <c r="BE72" s="156"/>
      <c r="BF72" s="156"/>
      <c r="BG72" s="156"/>
      <c r="BH72" s="156"/>
      <c r="BI72" s="156"/>
      <c r="BJ72" s="156"/>
      <c r="BK72" s="156"/>
      <c r="BL72" s="156"/>
      <c r="BM72" s="156"/>
      <c r="BN72" s="156"/>
      <c r="BO72" s="156"/>
      <c r="BP72" s="156"/>
      <c r="BQ72" s="125"/>
      <c r="BR72" s="125"/>
      <c r="BS72" s="125"/>
      <c r="BT72" s="125"/>
      <c r="BU72" s="125"/>
      <c r="BV72" s="125"/>
      <c r="BW72" s="125"/>
      <c r="BX72" s="117"/>
      <c r="BY72" s="117"/>
      <c r="BZ72" s="117"/>
      <c r="CA72" s="117"/>
      <c r="CB72" s="117"/>
      <c r="CC72" s="117"/>
      <c r="CD72" s="117"/>
      <c r="CE72" s="117"/>
      <c r="CF72" s="117"/>
      <c r="CG72" s="117"/>
      <c r="CH72" s="117"/>
      <c r="CI72" s="117"/>
      <c r="CJ72" s="113"/>
      <c r="CK72" s="113"/>
      <c r="CL72" s="113"/>
      <c r="CM72" s="113"/>
      <c r="CN72" s="113"/>
      <c r="CO72" s="113"/>
      <c r="CP72" s="113"/>
      <c r="CQ72" s="113"/>
      <c r="CR72" s="113"/>
      <c r="CS72" s="113"/>
      <c r="CT72" s="113"/>
      <c r="CU72" s="113"/>
      <c r="CV72" s="113"/>
      <c r="CW72" s="113"/>
      <c r="CX72" s="113"/>
      <c r="CY72" s="113"/>
      <c r="CZ72" s="113"/>
      <c r="DA72" s="113"/>
      <c r="DB72" s="113"/>
      <c r="DC72" s="113"/>
      <c r="DD72" s="113"/>
      <c r="DE72" s="113"/>
      <c r="DF72" s="113"/>
      <c r="DG72" s="113"/>
      <c r="DH72" s="113"/>
      <c r="DI72" s="113"/>
      <c r="DJ72" s="113"/>
      <c r="DK72" s="113"/>
      <c r="DL72" s="113"/>
      <c r="DM72" s="113"/>
      <c r="DN72" s="113"/>
      <c r="DO72" s="113"/>
      <c r="DP72" s="113"/>
      <c r="DQ72" s="113"/>
      <c r="DR72" s="113"/>
      <c r="DS72" s="113"/>
      <c r="DT72" s="113"/>
      <c r="DU72" s="113"/>
      <c r="DV72" s="113"/>
      <c r="DW72" s="113"/>
      <c r="DX72" s="113"/>
      <c r="DY72" s="113"/>
      <c r="DZ72" s="113"/>
      <c r="EA72" s="113"/>
      <c r="EB72" s="113"/>
    </row>
    <row r="73" spans="2:132" x14ac:dyDescent="0.2">
      <c r="B73" s="113"/>
      <c r="C73" s="156" t="s">
        <v>129</v>
      </c>
      <c r="D73" s="156"/>
      <c r="E73" s="156"/>
      <c r="F73" s="156"/>
      <c r="G73" s="156"/>
      <c r="H73" s="156"/>
      <c r="I73" s="156"/>
      <c r="J73" s="113"/>
      <c r="K73" s="113"/>
      <c r="L73" s="113"/>
      <c r="M73" s="113"/>
      <c r="N73" s="113"/>
      <c r="O73" s="113"/>
      <c r="P73" s="113"/>
      <c r="Q73" s="113"/>
      <c r="R73" s="113"/>
      <c r="S73" s="113"/>
      <c r="T73" s="113"/>
      <c r="U73" s="113"/>
      <c r="V73" s="113"/>
      <c r="W73" s="113"/>
      <c r="X73" s="113"/>
      <c r="Y73" s="113"/>
      <c r="Z73" s="113"/>
      <c r="AA73" s="113"/>
      <c r="AB73" s="113"/>
      <c r="AC73" s="113"/>
      <c r="AD73" s="113"/>
      <c r="AE73" s="113"/>
      <c r="AF73" s="113"/>
      <c r="AG73" s="125"/>
      <c r="AH73" s="125"/>
      <c r="AI73" s="125"/>
      <c r="AJ73" s="156"/>
      <c r="AK73" s="156"/>
      <c r="AL73" s="156"/>
      <c r="AM73" s="156"/>
      <c r="AN73" s="156"/>
      <c r="AO73" s="156"/>
      <c r="AP73" s="156"/>
      <c r="AQ73" s="156"/>
      <c r="AR73" s="156"/>
      <c r="AS73" s="156"/>
      <c r="AT73" s="156"/>
      <c r="AU73" s="156"/>
      <c r="AV73" s="156"/>
      <c r="AW73" s="156"/>
      <c r="AX73" s="156"/>
      <c r="AY73" s="156"/>
      <c r="AZ73" s="156"/>
      <c r="BA73" s="156"/>
      <c r="BB73" s="156"/>
      <c r="BC73" s="156"/>
      <c r="BD73" s="156"/>
      <c r="BE73" s="156"/>
      <c r="BF73" s="156"/>
      <c r="BG73" s="156"/>
      <c r="BH73" s="156"/>
      <c r="BI73" s="156"/>
      <c r="BJ73" s="156"/>
      <c r="BK73" s="156"/>
      <c r="BL73" s="156"/>
      <c r="BM73" s="156"/>
      <c r="BN73" s="156"/>
      <c r="BO73" s="156"/>
      <c r="BP73" s="156"/>
      <c r="BQ73" s="125"/>
      <c r="BR73" s="125"/>
      <c r="BS73" s="125"/>
      <c r="BT73" s="125"/>
      <c r="BU73" s="125"/>
      <c r="BV73" s="125"/>
      <c r="BW73" s="125"/>
      <c r="BX73" s="117"/>
      <c r="BY73" s="117"/>
      <c r="BZ73" s="117"/>
      <c r="CA73" s="117"/>
      <c r="CB73" s="117"/>
      <c r="CC73" s="117"/>
      <c r="CD73" s="117"/>
      <c r="CE73" s="117"/>
      <c r="CF73" s="117"/>
      <c r="CG73" s="117"/>
      <c r="CH73" s="117"/>
      <c r="CI73" s="117"/>
      <c r="CJ73" s="113"/>
      <c r="CK73" s="113"/>
      <c r="CL73" s="113"/>
      <c r="CM73" s="113"/>
      <c r="CN73" s="113"/>
      <c r="CO73" s="113"/>
      <c r="CP73" s="113"/>
      <c r="CQ73" s="113"/>
      <c r="CR73" s="113"/>
      <c r="CS73" s="113"/>
      <c r="CT73" s="113"/>
      <c r="CU73" s="113"/>
      <c r="CV73" s="113"/>
      <c r="CW73" s="113"/>
      <c r="CX73" s="113"/>
      <c r="CY73" s="113"/>
      <c r="CZ73" s="113"/>
      <c r="DA73" s="113"/>
      <c r="DB73" s="113"/>
      <c r="DC73" s="113"/>
      <c r="DD73" s="113"/>
      <c r="DE73" s="113"/>
      <c r="DF73" s="113"/>
      <c r="DG73" s="113"/>
      <c r="DH73" s="113"/>
      <c r="DI73" s="113"/>
      <c r="DJ73" s="113"/>
      <c r="DK73" s="113"/>
      <c r="DL73" s="113"/>
      <c r="DM73" s="113"/>
      <c r="DN73" s="113"/>
      <c r="DO73" s="113"/>
      <c r="DP73" s="113"/>
      <c r="DQ73" s="113"/>
      <c r="DR73" s="113"/>
      <c r="DS73" s="113"/>
      <c r="DT73" s="113"/>
      <c r="DU73" s="113"/>
      <c r="DV73" s="113"/>
      <c r="DW73" s="113"/>
      <c r="DX73" s="113"/>
      <c r="DY73" s="113"/>
      <c r="DZ73" s="113"/>
      <c r="EA73" s="113"/>
      <c r="EB73" s="113"/>
    </row>
    <row r="74" spans="2:132" x14ac:dyDescent="0.2">
      <c r="B74" s="113"/>
      <c r="C74" s="156" t="s">
        <v>130</v>
      </c>
      <c r="D74" s="156"/>
      <c r="E74" s="156"/>
      <c r="F74" s="156"/>
      <c r="G74" s="156"/>
      <c r="H74" s="156"/>
      <c r="I74" s="156"/>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25"/>
      <c r="AH74" s="125"/>
      <c r="AI74" s="125"/>
      <c r="AJ74" s="156"/>
      <c r="AK74" s="156"/>
      <c r="AL74" s="156"/>
      <c r="AM74" s="156"/>
      <c r="AN74" s="156"/>
      <c r="AO74" s="156"/>
      <c r="AP74" s="156"/>
      <c r="AQ74" s="156"/>
      <c r="AR74" s="156"/>
      <c r="AS74" s="156"/>
      <c r="AT74" s="156"/>
      <c r="AU74" s="156"/>
      <c r="AV74" s="156"/>
      <c r="AW74" s="156"/>
      <c r="AX74" s="156"/>
      <c r="AY74" s="156"/>
      <c r="AZ74" s="156"/>
      <c r="BA74" s="156"/>
      <c r="BB74" s="156"/>
      <c r="BC74" s="156"/>
      <c r="BD74" s="156"/>
      <c r="BE74" s="156"/>
      <c r="BF74" s="156"/>
      <c r="BG74" s="156"/>
      <c r="BH74" s="156"/>
      <c r="BI74" s="156"/>
      <c r="BJ74" s="156"/>
      <c r="BK74" s="156"/>
      <c r="BL74" s="156"/>
      <c r="BM74" s="156"/>
      <c r="BN74" s="156"/>
      <c r="BO74" s="156"/>
      <c r="BP74" s="156"/>
      <c r="BQ74" s="125"/>
      <c r="BR74" s="125"/>
      <c r="BS74" s="125"/>
      <c r="BT74" s="125"/>
      <c r="BU74" s="125"/>
      <c r="BV74" s="125"/>
      <c r="BW74" s="125"/>
      <c r="BX74" s="117"/>
      <c r="BY74" s="117"/>
      <c r="BZ74" s="117"/>
      <c r="CA74" s="117"/>
      <c r="CB74" s="117"/>
      <c r="CC74" s="117"/>
      <c r="CD74" s="117"/>
      <c r="CE74" s="117"/>
      <c r="CF74" s="117"/>
      <c r="CG74" s="117"/>
      <c r="CH74" s="117"/>
      <c r="CI74" s="117"/>
      <c r="CJ74" s="113"/>
      <c r="CK74" s="113"/>
      <c r="CL74" s="113"/>
      <c r="CM74" s="113"/>
      <c r="CN74" s="113"/>
      <c r="CO74" s="113"/>
      <c r="CP74" s="113"/>
      <c r="CQ74" s="113"/>
      <c r="CR74" s="113"/>
      <c r="CS74" s="113"/>
      <c r="CT74" s="113"/>
      <c r="CU74" s="113"/>
      <c r="CV74" s="113"/>
      <c r="CW74" s="113"/>
      <c r="CX74" s="113"/>
      <c r="CY74" s="113"/>
      <c r="CZ74" s="113"/>
      <c r="DA74" s="113"/>
      <c r="DB74" s="113"/>
      <c r="DC74" s="113"/>
      <c r="DD74" s="113"/>
      <c r="DE74" s="113"/>
      <c r="DF74" s="113"/>
      <c r="DG74" s="113"/>
      <c r="DH74" s="113"/>
      <c r="DI74" s="113"/>
      <c r="DJ74" s="113"/>
      <c r="DK74" s="113"/>
      <c r="DL74" s="113"/>
      <c r="DM74" s="113"/>
      <c r="DN74" s="113"/>
      <c r="DO74" s="113"/>
      <c r="DP74" s="113"/>
      <c r="DQ74" s="113"/>
      <c r="DR74" s="113"/>
      <c r="DS74" s="113"/>
      <c r="DT74" s="113"/>
      <c r="DU74" s="113"/>
      <c r="DV74" s="113"/>
      <c r="DW74" s="113"/>
      <c r="DX74" s="113"/>
      <c r="DY74" s="113"/>
      <c r="DZ74" s="113"/>
      <c r="EA74" s="113"/>
      <c r="EB74" s="113"/>
    </row>
    <row r="75" spans="2:132" x14ac:dyDescent="0.2">
      <c r="B75" s="113"/>
      <c r="C75" s="156" t="s">
        <v>131</v>
      </c>
      <c r="D75" s="156"/>
      <c r="E75" s="156"/>
      <c r="F75" s="156"/>
      <c r="G75" s="156"/>
      <c r="H75" s="156"/>
      <c r="I75" s="156"/>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25"/>
      <c r="AH75" s="125"/>
      <c r="AI75" s="125"/>
      <c r="AJ75" s="156"/>
      <c r="AK75" s="156"/>
      <c r="AL75" s="156"/>
      <c r="AM75" s="156"/>
      <c r="AN75" s="156"/>
      <c r="AO75" s="156"/>
      <c r="AP75" s="156"/>
      <c r="AQ75" s="156"/>
      <c r="AR75" s="156"/>
      <c r="AS75" s="156"/>
      <c r="AT75" s="156"/>
      <c r="AU75" s="156"/>
      <c r="AV75" s="156"/>
      <c r="AW75" s="156"/>
      <c r="AX75" s="156"/>
      <c r="AY75" s="156"/>
      <c r="AZ75" s="156"/>
      <c r="BA75" s="156"/>
      <c r="BB75" s="156"/>
      <c r="BC75" s="156"/>
      <c r="BD75" s="156"/>
      <c r="BE75" s="156"/>
      <c r="BF75" s="156"/>
      <c r="BG75" s="156"/>
      <c r="BH75" s="156"/>
      <c r="BI75" s="156"/>
      <c r="BJ75" s="156"/>
      <c r="BK75" s="156"/>
      <c r="BL75" s="156"/>
      <c r="BM75" s="156"/>
      <c r="BN75" s="156"/>
      <c r="BO75" s="156"/>
      <c r="BP75" s="156"/>
      <c r="BQ75" s="125"/>
      <c r="BR75" s="125"/>
      <c r="BS75" s="125"/>
      <c r="BT75" s="125"/>
      <c r="BU75" s="125"/>
      <c r="BV75" s="125"/>
      <c r="BW75" s="125"/>
      <c r="BX75" s="117"/>
      <c r="BY75" s="117"/>
      <c r="BZ75" s="117"/>
      <c r="CA75" s="117"/>
      <c r="CB75" s="117"/>
      <c r="CC75" s="117"/>
      <c r="CD75" s="117"/>
      <c r="CE75" s="117"/>
      <c r="CF75" s="117"/>
      <c r="CG75" s="117"/>
      <c r="CH75" s="117"/>
      <c r="CI75" s="117"/>
      <c r="CJ75" s="113"/>
      <c r="CK75" s="113"/>
      <c r="CL75" s="113"/>
      <c r="CM75" s="113"/>
      <c r="CN75" s="113"/>
      <c r="CO75" s="113"/>
      <c r="CP75" s="113"/>
      <c r="CQ75" s="113"/>
      <c r="CR75" s="113"/>
      <c r="CS75" s="113"/>
      <c r="CT75" s="113"/>
      <c r="CU75" s="113"/>
      <c r="CV75" s="113"/>
      <c r="CW75" s="113"/>
      <c r="CX75" s="113"/>
      <c r="CY75" s="113"/>
      <c r="CZ75" s="113"/>
      <c r="DA75" s="113"/>
      <c r="DB75" s="113"/>
      <c r="DC75" s="113"/>
      <c r="DD75" s="113"/>
      <c r="DE75" s="113"/>
      <c r="DF75" s="113"/>
      <c r="DG75" s="113"/>
      <c r="DH75" s="113"/>
      <c r="DI75" s="113"/>
      <c r="DJ75" s="113"/>
      <c r="DK75" s="113"/>
      <c r="DL75" s="113"/>
      <c r="DM75" s="113"/>
      <c r="DN75" s="113"/>
      <c r="DO75" s="113"/>
      <c r="DP75" s="113"/>
      <c r="DQ75" s="113"/>
      <c r="DR75" s="113"/>
      <c r="DS75" s="113"/>
      <c r="DT75" s="113"/>
      <c r="DU75" s="113"/>
      <c r="DV75" s="113"/>
      <c r="DW75" s="113"/>
      <c r="DX75" s="113"/>
      <c r="DY75" s="113"/>
      <c r="DZ75" s="113"/>
      <c r="EA75" s="113"/>
      <c r="EB75" s="113"/>
    </row>
    <row r="76" spans="2:132" x14ac:dyDescent="0.2">
      <c r="B76" s="113"/>
      <c r="C76" s="156" t="s">
        <v>133</v>
      </c>
      <c r="D76" s="156"/>
      <c r="E76" s="156"/>
      <c r="F76" s="156"/>
      <c r="G76" s="156"/>
      <c r="H76" s="156"/>
      <c r="I76" s="156"/>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25"/>
      <c r="AH76" s="125"/>
      <c r="AI76" s="125"/>
      <c r="AJ76" s="156"/>
      <c r="AK76" s="156"/>
      <c r="AL76" s="156"/>
      <c r="AM76" s="156"/>
      <c r="AN76" s="156"/>
      <c r="AO76" s="156"/>
      <c r="AP76" s="156"/>
      <c r="AQ76" s="156"/>
      <c r="AR76" s="156"/>
      <c r="AS76" s="156"/>
      <c r="AT76" s="156"/>
      <c r="AU76" s="156"/>
      <c r="AV76" s="156"/>
      <c r="AW76" s="156"/>
      <c r="AX76" s="156"/>
      <c r="AY76" s="156"/>
      <c r="AZ76" s="156"/>
      <c r="BA76" s="156"/>
      <c r="BB76" s="156"/>
      <c r="BC76" s="156"/>
      <c r="BD76" s="156"/>
      <c r="BE76" s="156"/>
      <c r="BF76" s="156"/>
      <c r="BG76" s="156"/>
      <c r="BH76" s="156"/>
      <c r="BI76" s="156"/>
      <c r="BJ76" s="156"/>
      <c r="BK76" s="156"/>
      <c r="BL76" s="156"/>
      <c r="BM76" s="156"/>
      <c r="BN76" s="156"/>
      <c r="BO76" s="156"/>
      <c r="BP76" s="156"/>
      <c r="BQ76" s="125"/>
      <c r="BR76" s="125"/>
      <c r="BS76" s="125"/>
      <c r="BT76" s="125"/>
      <c r="BU76" s="125"/>
      <c r="BV76" s="125"/>
      <c r="BW76" s="125"/>
      <c r="BX76" s="117"/>
      <c r="BY76" s="117"/>
      <c r="BZ76" s="117"/>
      <c r="CA76" s="117"/>
      <c r="CB76" s="117"/>
      <c r="CC76" s="117"/>
      <c r="CD76" s="117"/>
      <c r="CE76" s="117"/>
      <c r="CF76" s="117"/>
      <c r="CG76" s="117"/>
      <c r="CH76" s="117"/>
      <c r="CI76" s="117"/>
      <c r="CJ76" s="113"/>
      <c r="CK76" s="113"/>
      <c r="CL76" s="113"/>
      <c r="CM76" s="113"/>
      <c r="CN76" s="113"/>
      <c r="CO76" s="113"/>
      <c r="CP76" s="113"/>
      <c r="CQ76" s="113"/>
      <c r="CR76" s="113"/>
      <c r="CS76" s="113"/>
      <c r="CT76" s="113"/>
      <c r="CU76" s="113"/>
      <c r="CV76" s="113"/>
      <c r="CW76" s="113"/>
      <c r="CX76" s="113"/>
      <c r="CY76" s="113"/>
      <c r="CZ76" s="113"/>
      <c r="DA76" s="113"/>
      <c r="DB76" s="113"/>
      <c r="DC76" s="113"/>
      <c r="DD76" s="113"/>
      <c r="DE76" s="113"/>
      <c r="DF76" s="113"/>
      <c r="DG76" s="113"/>
      <c r="DH76" s="113"/>
      <c r="DI76" s="113"/>
      <c r="DJ76" s="113"/>
      <c r="DK76" s="113"/>
      <c r="DL76" s="113"/>
      <c r="DM76" s="113"/>
      <c r="DN76" s="113"/>
      <c r="DO76" s="113"/>
      <c r="DP76" s="113"/>
      <c r="DQ76" s="113"/>
      <c r="DR76" s="113"/>
      <c r="DS76" s="113"/>
      <c r="DT76" s="113"/>
      <c r="DU76" s="113"/>
      <c r="DV76" s="113"/>
      <c r="DW76" s="113"/>
      <c r="DX76" s="113"/>
      <c r="DY76" s="113"/>
      <c r="DZ76" s="113"/>
      <c r="EA76" s="113"/>
      <c r="EB76" s="113"/>
    </row>
    <row r="77" spans="2:132" x14ac:dyDescent="0.2">
      <c r="B77" s="113"/>
      <c r="C77" s="156" t="s">
        <v>134</v>
      </c>
      <c r="D77" s="156"/>
      <c r="E77" s="156"/>
      <c r="F77" s="156"/>
      <c r="G77" s="156"/>
      <c r="H77" s="156"/>
      <c r="I77" s="156"/>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25"/>
      <c r="AH77" s="125"/>
      <c r="AI77" s="125"/>
      <c r="AJ77" s="156"/>
      <c r="AK77" s="156"/>
      <c r="AL77" s="156"/>
      <c r="AM77" s="156"/>
      <c r="AN77" s="156"/>
      <c r="AO77" s="156"/>
      <c r="AP77" s="156"/>
      <c r="AQ77" s="156"/>
      <c r="AR77" s="156"/>
      <c r="AS77" s="156"/>
      <c r="AT77" s="156"/>
      <c r="AU77" s="156"/>
      <c r="AV77" s="156"/>
      <c r="AW77" s="156"/>
      <c r="AX77" s="156"/>
      <c r="AY77" s="156"/>
      <c r="AZ77" s="156"/>
      <c r="BA77" s="156"/>
      <c r="BB77" s="156"/>
      <c r="BC77" s="156"/>
      <c r="BD77" s="156"/>
      <c r="BE77" s="156"/>
      <c r="BF77" s="156"/>
      <c r="BG77" s="156"/>
      <c r="BH77" s="156"/>
      <c r="BI77" s="156"/>
      <c r="BJ77" s="156"/>
      <c r="BK77" s="156"/>
      <c r="BL77" s="156"/>
      <c r="BM77" s="156"/>
      <c r="BN77" s="156"/>
      <c r="BO77" s="156"/>
      <c r="BP77" s="156"/>
      <c r="BQ77" s="125"/>
      <c r="BR77" s="125"/>
      <c r="BS77" s="125"/>
      <c r="BT77" s="125"/>
      <c r="BU77" s="125"/>
      <c r="BV77" s="125"/>
      <c r="BW77" s="125"/>
      <c r="BX77" s="117"/>
      <c r="BY77" s="117"/>
      <c r="BZ77" s="117"/>
      <c r="CA77" s="117"/>
      <c r="CB77" s="117"/>
      <c r="CC77" s="117"/>
      <c r="CD77" s="117"/>
      <c r="CE77" s="117"/>
      <c r="CF77" s="117"/>
      <c r="CG77" s="117"/>
      <c r="CH77" s="117"/>
      <c r="CI77" s="117"/>
      <c r="CJ77" s="113"/>
      <c r="CK77" s="113"/>
      <c r="CL77" s="113"/>
      <c r="CM77" s="113"/>
      <c r="CN77" s="113"/>
      <c r="CO77" s="113"/>
      <c r="CP77" s="113"/>
      <c r="CQ77" s="113"/>
      <c r="CR77" s="113"/>
      <c r="CS77" s="113"/>
      <c r="CT77" s="113"/>
      <c r="CU77" s="113"/>
      <c r="CV77" s="113"/>
      <c r="CW77" s="113"/>
      <c r="CX77" s="113"/>
      <c r="CY77" s="113"/>
      <c r="CZ77" s="113"/>
      <c r="DA77" s="113"/>
      <c r="DB77" s="113"/>
      <c r="DC77" s="113"/>
      <c r="DD77" s="113"/>
      <c r="DE77" s="113"/>
      <c r="DF77" s="113"/>
      <c r="DG77" s="113"/>
      <c r="DH77" s="113"/>
      <c r="DI77" s="113"/>
      <c r="DJ77" s="113"/>
      <c r="DK77" s="113"/>
      <c r="DL77" s="113"/>
      <c r="DM77" s="113"/>
      <c r="DN77" s="113"/>
      <c r="DO77" s="113"/>
      <c r="DP77" s="113"/>
      <c r="DQ77" s="113"/>
      <c r="DR77" s="113"/>
      <c r="DS77" s="113"/>
      <c r="DT77" s="113"/>
      <c r="DU77" s="113"/>
      <c r="DV77" s="113"/>
      <c r="DW77" s="113"/>
      <c r="DX77" s="113"/>
      <c r="DY77" s="113"/>
      <c r="DZ77" s="113"/>
      <c r="EA77" s="113"/>
      <c r="EB77" s="113"/>
    </row>
    <row r="78" spans="2:132" x14ac:dyDescent="0.2">
      <c r="B78" s="113"/>
      <c r="C78" s="156" t="s">
        <v>135</v>
      </c>
      <c r="D78" s="156"/>
      <c r="E78" s="156"/>
      <c r="F78" s="156"/>
      <c r="G78" s="156"/>
      <c r="H78" s="156"/>
      <c r="I78" s="156"/>
      <c r="J78" s="113"/>
      <c r="K78" s="113"/>
      <c r="L78" s="113"/>
      <c r="M78" s="113"/>
      <c r="N78" s="113"/>
      <c r="O78" s="113"/>
      <c r="P78" s="113"/>
      <c r="Q78" s="113"/>
      <c r="R78" s="113"/>
      <c r="S78" s="113"/>
      <c r="T78" s="113"/>
      <c r="U78" s="113"/>
      <c r="V78" s="113"/>
      <c r="W78" s="113"/>
      <c r="X78" s="113"/>
      <c r="Y78" s="113"/>
      <c r="Z78" s="113"/>
      <c r="AA78" s="113"/>
      <c r="AB78" s="113"/>
      <c r="AC78" s="113"/>
      <c r="AD78" s="113"/>
      <c r="AE78" s="113"/>
      <c r="AF78" s="113"/>
      <c r="AG78" s="125"/>
      <c r="AH78" s="125"/>
      <c r="AI78" s="125"/>
      <c r="AJ78" s="156"/>
      <c r="AK78" s="156"/>
      <c r="AL78" s="156"/>
      <c r="AM78" s="156"/>
      <c r="AN78" s="156"/>
      <c r="AO78" s="156"/>
      <c r="AP78" s="156"/>
      <c r="AQ78" s="156"/>
      <c r="AR78" s="156"/>
      <c r="AS78" s="156"/>
      <c r="AT78" s="156"/>
      <c r="AU78" s="156"/>
      <c r="AV78" s="156"/>
      <c r="AW78" s="156"/>
      <c r="AX78" s="156"/>
      <c r="AY78" s="156"/>
      <c r="AZ78" s="156"/>
      <c r="BA78" s="156"/>
      <c r="BB78" s="156"/>
      <c r="BC78" s="156"/>
      <c r="BD78" s="156"/>
      <c r="BE78" s="156"/>
      <c r="BF78" s="156"/>
      <c r="BG78" s="156"/>
      <c r="BH78" s="156"/>
      <c r="BI78" s="156"/>
      <c r="BJ78" s="156"/>
      <c r="BK78" s="156"/>
      <c r="BL78" s="156"/>
      <c r="BM78" s="156"/>
      <c r="BN78" s="156"/>
      <c r="BO78" s="156"/>
      <c r="BP78" s="156"/>
      <c r="BQ78" s="125"/>
      <c r="BR78" s="125"/>
      <c r="BS78" s="125"/>
      <c r="BT78" s="125"/>
      <c r="BU78" s="125"/>
      <c r="BV78" s="125"/>
      <c r="BW78" s="125"/>
      <c r="BX78" s="117"/>
      <c r="BY78" s="117"/>
      <c r="BZ78" s="117"/>
      <c r="CA78" s="117"/>
      <c r="CB78" s="117"/>
      <c r="CC78" s="117"/>
      <c r="CD78" s="117"/>
      <c r="CE78" s="117"/>
      <c r="CF78" s="117"/>
      <c r="CG78" s="117"/>
      <c r="CH78" s="117"/>
      <c r="CI78" s="117"/>
      <c r="CJ78" s="113"/>
      <c r="CK78" s="113"/>
      <c r="CL78" s="113"/>
      <c r="CM78" s="113"/>
      <c r="CN78" s="113"/>
      <c r="CO78" s="113"/>
      <c r="CP78" s="113"/>
      <c r="CQ78" s="113"/>
      <c r="CR78" s="113"/>
      <c r="CS78" s="113"/>
      <c r="CT78" s="113"/>
      <c r="CU78" s="113"/>
      <c r="CV78" s="113"/>
      <c r="CW78" s="113"/>
      <c r="CX78" s="113"/>
      <c r="CY78" s="113"/>
      <c r="CZ78" s="113"/>
      <c r="DA78" s="113"/>
      <c r="DB78" s="113"/>
      <c r="DC78" s="113"/>
      <c r="DD78" s="113"/>
      <c r="DE78" s="113"/>
      <c r="DF78" s="113"/>
      <c r="DG78" s="113"/>
      <c r="DH78" s="113"/>
      <c r="DI78" s="113"/>
      <c r="DJ78" s="113"/>
      <c r="DK78" s="113"/>
      <c r="DL78" s="113"/>
      <c r="DM78" s="113"/>
      <c r="DN78" s="113"/>
      <c r="DO78" s="113"/>
      <c r="DP78" s="113"/>
      <c r="DQ78" s="113"/>
      <c r="DR78" s="113"/>
      <c r="DS78" s="113"/>
      <c r="DT78" s="113"/>
      <c r="DU78" s="113"/>
      <c r="DV78" s="113"/>
      <c r="DW78" s="113"/>
      <c r="DX78" s="113"/>
      <c r="DY78" s="113"/>
      <c r="DZ78" s="113"/>
      <c r="EA78" s="113"/>
      <c r="EB78" s="113"/>
    </row>
    <row r="79" spans="2:132" x14ac:dyDescent="0.2">
      <c r="B79" s="113"/>
      <c r="C79" s="156"/>
      <c r="D79" s="156"/>
      <c r="E79" s="156"/>
      <c r="F79" s="156"/>
      <c r="G79" s="156"/>
      <c r="H79" s="156"/>
      <c r="I79" s="156"/>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25"/>
      <c r="AH79" s="125"/>
      <c r="AI79" s="125"/>
      <c r="AJ79" s="156"/>
      <c r="AK79" s="156"/>
      <c r="AL79" s="156"/>
      <c r="AM79" s="156"/>
      <c r="AN79" s="156"/>
      <c r="AO79" s="156"/>
      <c r="AP79" s="156"/>
      <c r="AQ79" s="156"/>
      <c r="AR79" s="156"/>
      <c r="AS79" s="156"/>
      <c r="AT79" s="156"/>
      <c r="AU79" s="156"/>
      <c r="AV79" s="156"/>
      <c r="AW79" s="156"/>
      <c r="AX79" s="156"/>
      <c r="AY79" s="156"/>
      <c r="AZ79" s="156"/>
      <c r="BA79" s="156"/>
      <c r="BB79" s="156"/>
      <c r="BC79" s="156"/>
      <c r="BD79" s="156"/>
      <c r="BE79" s="156"/>
      <c r="BF79" s="156"/>
      <c r="BG79" s="156"/>
      <c r="BH79" s="156"/>
      <c r="BI79" s="156"/>
      <c r="BJ79" s="156"/>
      <c r="BK79" s="156"/>
      <c r="BL79" s="156"/>
      <c r="BM79" s="156"/>
      <c r="BN79" s="156"/>
      <c r="BO79" s="156"/>
      <c r="BP79" s="156"/>
      <c r="BQ79" s="125"/>
      <c r="BR79" s="125"/>
      <c r="BS79" s="125"/>
      <c r="BT79" s="125"/>
      <c r="BU79" s="125"/>
      <c r="BV79" s="125"/>
      <c r="BW79" s="125"/>
      <c r="BX79" s="117"/>
      <c r="BY79" s="117"/>
      <c r="BZ79" s="117"/>
      <c r="CA79" s="117"/>
      <c r="CB79" s="117"/>
      <c r="CC79" s="117"/>
      <c r="CD79" s="117"/>
      <c r="CE79" s="117"/>
      <c r="CF79" s="117"/>
      <c r="CG79" s="117"/>
      <c r="CH79" s="117"/>
      <c r="CI79" s="117"/>
      <c r="CJ79" s="113"/>
      <c r="CK79" s="113"/>
      <c r="CL79" s="113"/>
      <c r="CM79" s="113"/>
      <c r="CN79" s="113"/>
      <c r="CO79" s="113"/>
      <c r="CP79" s="113"/>
      <c r="CQ79" s="113"/>
      <c r="CR79" s="113"/>
      <c r="CS79" s="113"/>
      <c r="CT79" s="113"/>
      <c r="CU79" s="113"/>
      <c r="CV79" s="113"/>
      <c r="CW79" s="113"/>
      <c r="CX79" s="113"/>
      <c r="CY79" s="113"/>
      <c r="CZ79" s="113"/>
      <c r="DA79" s="113"/>
      <c r="DB79" s="113"/>
      <c r="DC79" s="113"/>
      <c r="DD79" s="113"/>
      <c r="DE79" s="113"/>
      <c r="DF79" s="113"/>
      <c r="DG79" s="113"/>
      <c r="DH79" s="113"/>
      <c r="DI79" s="113"/>
      <c r="DJ79" s="113"/>
      <c r="DK79" s="113"/>
      <c r="DL79" s="113"/>
      <c r="DM79" s="113"/>
      <c r="DN79" s="113"/>
      <c r="DO79" s="113"/>
      <c r="DP79" s="113"/>
      <c r="DQ79" s="113"/>
      <c r="DR79" s="113"/>
      <c r="DS79" s="113"/>
      <c r="DT79" s="113"/>
      <c r="DU79" s="113"/>
      <c r="DV79" s="113"/>
      <c r="DW79" s="113"/>
      <c r="DX79" s="113"/>
      <c r="DY79" s="113"/>
      <c r="DZ79" s="113"/>
      <c r="EA79" s="113"/>
      <c r="EB79" s="113"/>
    </row>
    <row r="80" spans="2:132" x14ac:dyDescent="0.2">
      <c r="B80" s="113"/>
      <c r="C80" s="156" t="s">
        <v>169</v>
      </c>
      <c r="D80" s="156"/>
      <c r="E80" s="156"/>
      <c r="F80" s="156"/>
      <c r="G80" s="156"/>
      <c r="H80" s="156"/>
      <c r="I80" s="156"/>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25"/>
      <c r="AH80" s="125"/>
      <c r="AI80" s="125"/>
      <c r="AJ80" s="156"/>
      <c r="AK80" s="156"/>
      <c r="AL80" s="156"/>
      <c r="AM80" s="156"/>
      <c r="AN80" s="156"/>
      <c r="AO80" s="156"/>
      <c r="AP80" s="156"/>
      <c r="AQ80" s="156"/>
      <c r="AR80" s="156"/>
      <c r="AS80" s="156"/>
      <c r="AT80" s="156"/>
      <c r="AU80" s="156"/>
      <c r="AV80" s="156"/>
      <c r="AW80" s="156"/>
      <c r="AX80" s="156"/>
      <c r="AY80" s="156"/>
      <c r="AZ80" s="156"/>
      <c r="BA80" s="156"/>
      <c r="BB80" s="156"/>
      <c r="BC80" s="156"/>
      <c r="BD80" s="156"/>
      <c r="BE80" s="156"/>
      <c r="BF80" s="156"/>
      <c r="BG80" s="156"/>
      <c r="BH80" s="156"/>
      <c r="BI80" s="156"/>
      <c r="BJ80" s="156"/>
      <c r="BK80" s="156"/>
      <c r="BL80" s="156"/>
      <c r="BM80" s="156"/>
      <c r="BN80" s="156"/>
      <c r="BO80" s="156"/>
      <c r="BP80" s="156"/>
      <c r="BQ80" s="125"/>
      <c r="BR80" s="125"/>
      <c r="BS80" s="125"/>
      <c r="BT80" s="125"/>
      <c r="BU80" s="125"/>
      <c r="BV80" s="125"/>
      <c r="BW80" s="125"/>
      <c r="BX80" s="117"/>
      <c r="BY80" s="117"/>
      <c r="BZ80" s="117"/>
      <c r="CA80" s="117"/>
      <c r="CB80" s="117"/>
      <c r="CC80" s="117"/>
      <c r="CD80" s="117"/>
      <c r="CE80" s="117"/>
      <c r="CF80" s="117"/>
      <c r="CG80" s="117"/>
      <c r="CH80" s="117"/>
      <c r="CI80" s="117"/>
      <c r="CJ80" s="113"/>
      <c r="CK80" s="113"/>
      <c r="CL80" s="113"/>
      <c r="CM80" s="113"/>
      <c r="CN80" s="113"/>
      <c r="CO80" s="113"/>
      <c r="CP80" s="113"/>
      <c r="CQ80" s="113"/>
      <c r="CR80" s="113"/>
      <c r="CS80" s="113"/>
      <c r="CT80" s="113"/>
      <c r="CU80" s="113"/>
      <c r="CV80" s="113"/>
      <c r="CW80" s="113"/>
      <c r="CX80" s="113"/>
      <c r="CY80" s="113"/>
      <c r="CZ80" s="113"/>
      <c r="DA80" s="113"/>
      <c r="DB80" s="113"/>
      <c r="DC80" s="113"/>
      <c r="DD80" s="113"/>
      <c r="DE80" s="113"/>
      <c r="DF80" s="113"/>
      <c r="DG80" s="113"/>
      <c r="DH80" s="113"/>
      <c r="DI80" s="113"/>
      <c r="DJ80" s="113"/>
      <c r="DK80" s="113"/>
      <c r="DL80" s="113"/>
      <c r="DM80" s="113"/>
      <c r="DN80" s="113"/>
      <c r="DO80" s="113"/>
      <c r="DP80" s="113"/>
      <c r="DQ80" s="113"/>
      <c r="DR80" s="113"/>
      <c r="DS80" s="113"/>
      <c r="DT80" s="113"/>
      <c r="DU80" s="113"/>
      <c r="DV80" s="113"/>
      <c r="DW80" s="113"/>
      <c r="DX80" s="113"/>
      <c r="DY80" s="113"/>
      <c r="DZ80" s="113"/>
      <c r="EA80" s="113"/>
      <c r="EB80" s="113"/>
    </row>
    <row r="81" spans="2:132" x14ac:dyDescent="0.2">
      <c r="B81" s="113"/>
      <c r="C81" s="156" t="s">
        <v>121</v>
      </c>
      <c r="D81" s="156"/>
      <c r="E81" s="156"/>
      <c r="F81" s="156"/>
      <c r="G81" s="156"/>
      <c r="H81" s="156"/>
      <c r="I81" s="156"/>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25"/>
      <c r="AH81" s="125"/>
      <c r="AI81" s="125"/>
      <c r="AJ81" s="156"/>
      <c r="AK81" s="156"/>
      <c r="AL81" s="156"/>
      <c r="AM81" s="156"/>
      <c r="AN81" s="156"/>
      <c r="AO81" s="156"/>
      <c r="AP81" s="156"/>
      <c r="AQ81" s="156"/>
      <c r="AR81" s="156"/>
      <c r="AS81" s="156"/>
      <c r="AT81" s="156"/>
      <c r="AU81" s="156"/>
      <c r="AV81" s="156"/>
      <c r="AW81" s="156"/>
      <c r="AX81" s="156"/>
      <c r="AY81" s="156"/>
      <c r="AZ81" s="156"/>
      <c r="BA81" s="156"/>
      <c r="BB81" s="156"/>
      <c r="BC81" s="156"/>
      <c r="BD81" s="156"/>
      <c r="BE81" s="156"/>
      <c r="BF81" s="156"/>
      <c r="BG81" s="156"/>
      <c r="BH81" s="156"/>
      <c r="BI81" s="156"/>
      <c r="BJ81" s="156"/>
      <c r="BK81" s="156"/>
      <c r="BL81" s="156"/>
      <c r="BM81" s="156"/>
      <c r="BN81" s="156"/>
      <c r="BO81" s="156"/>
      <c r="BP81" s="156"/>
      <c r="BQ81" s="125"/>
      <c r="BR81" s="125"/>
      <c r="BS81" s="125"/>
      <c r="BT81" s="125"/>
      <c r="BU81" s="125"/>
      <c r="BV81" s="125"/>
      <c r="BW81" s="125"/>
      <c r="BX81" s="117"/>
      <c r="BY81" s="117"/>
      <c r="BZ81" s="117"/>
      <c r="CA81" s="117"/>
      <c r="CB81" s="117"/>
      <c r="CC81" s="117"/>
      <c r="CD81" s="117"/>
      <c r="CE81" s="117"/>
      <c r="CF81" s="117"/>
      <c r="CG81" s="117"/>
      <c r="CH81" s="117"/>
      <c r="CI81" s="117"/>
      <c r="CJ81" s="113"/>
      <c r="CK81" s="113"/>
      <c r="CL81" s="113"/>
      <c r="CM81" s="113"/>
      <c r="CN81" s="113"/>
      <c r="CO81" s="113"/>
      <c r="CP81" s="113"/>
      <c r="CQ81" s="113"/>
      <c r="CR81" s="113"/>
      <c r="CS81" s="113"/>
      <c r="CT81" s="113"/>
      <c r="CU81" s="113"/>
      <c r="CV81" s="113"/>
      <c r="CW81" s="113"/>
      <c r="CX81" s="113"/>
      <c r="CY81" s="113"/>
      <c r="CZ81" s="113"/>
      <c r="DA81" s="113"/>
      <c r="DB81" s="113"/>
      <c r="DC81" s="113"/>
      <c r="DD81" s="113"/>
      <c r="DE81" s="113"/>
      <c r="DF81" s="113"/>
      <c r="DG81" s="113"/>
      <c r="DH81" s="113"/>
      <c r="DI81" s="113"/>
      <c r="DJ81" s="113"/>
      <c r="DK81" s="113"/>
      <c r="DL81" s="113"/>
      <c r="DM81" s="113"/>
      <c r="DN81" s="113"/>
      <c r="DO81" s="113"/>
      <c r="DP81" s="113"/>
      <c r="DQ81" s="113"/>
      <c r="DR81" s="113"/>
      <c r="DS81" s="113"/>
      <c r="DT81" s="113"/>
      <c r="DU81" s="113"/>
      <c r="DV81" s="113"/>
      <c r="DW81" s="113"/>
      <c r="DX81" s="113"/>
      <c r="DY81" s="113"/>
      <c r="DZ81" s="113"/>
      <c r="EA81" s="113"/>
      <c r="EB81" s="113"/>
    </row>
    <row r="82" spans="2:132" x14ac:dyDescent="0.2">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25"/>
      <c r="AH82" s="125"/>
      <c r="AI82" s="125"/>
      <c r="AJ82" s="156"/>
      <c r="AK82" s="156"/>
      <c r="AL82" s="156"/>
      <c r="AM82" s="156"/>
      <c r="AN82" s="156"/>
      <c r="AO82" s="156"/>
      <c r="AP82" s="156"/>
      <c r="AQ82" s="156"/>
      <c r="AR82" s="156"/>
      <c r="AS82" s="156"/>
      <c r="AT82" s="156"/>
      <c r="AU82" s="156"/>
      <c r="AV82" s="156"/>
      <c r="AW82" s="156"/>
      <c r="AX82" s="156"/>
      <c r="AY82" s="156"/>
      <c r="AZ82" s="156"/>
      <c r="BA82" s="156"/>
      <c r="BB82" s="156"/>
      <c r="BC82" s="156"/>
      <c r="BD82" s="156"/>
      <c r="BE82" s="156"/>
      <c r="BF82" s="156"/>
      <c r="BG82" s="156"/>
      <c r="BH82" s="156"/>
      <c r="BI82" s="156"/>
      <c r="BJ82" s="156"/>
      <c r="BK82" s="156"/>
      <c r="BL82" s="156"/>
      <c r="BM82" s="156"/>
      <c r="BN82" s="156"/>
      <c r="BO82" s="156"/>
      <c r="BP82" s="156"/>
      <c r="BQ82" s="125"/>
      <c r="BR82" s="125"/>
      <c r="BS82" s="125"/>
      <c r="BT82" s="125"/>
      <c r="BU82" s="125"/>
      <c r="BV82" s="125"/>
      <c r="BW82" s="125"/>
      <c r="BX82" s="117"/>
      <c r="BY82" s="117"/>
      <c r="BZ82" s="117"/>
      <c r="CA82" s="117"/>
      <c r="CB82" s="117"/>
      <c r="CC82" s="117"/>
      <c r="CD82" s="117"/>
      <c r="CE82" s="117"/>
      <c r="CF82" s="117"/>
      <c r="CG82" s="117"/>
      <c r="CH82" s="117"/>
      <c r="CI82" s="117"/>
      <c r="CJ82" s="113"/>
      <c r="CK82" s="113"/>
      <c r="CL82" s="113"/>
      <c r="CM82" s="113"/>
      <c r="CN82" s="113"/>
      <c r="CO82" s="113"/>
      <c r="CP82" s="113"/>
      <c r="CQ82" s="113"/>
      <c r="CR82" s="113"/>
      <c r="CS82" s="113"/>
      <c r="CT82" s="113"/>
      <c r="CU82" s="113"/>
      <c r="CV82" s="113"/>
      <c r="CW82" s="113"/>
      <c r="CX82" s="113"/>
      <c r="CY82" s="113"/>
      <c r="CZ82" s="113"/>
      <c r="DA82" s="113"/>
      <c r="DB82" s="113"/>
      <c r="DC82" s="113"/>
      <c r="DD82" s="113"/>
      <c r="DE82" s="113"/>
      <c r="DF82" s="113"/>
      <c r="DG82" s="113"/>
      <c r="DH82" s="113"/>
      <c r="DI82" s="113"/>
      <c r="DJ82" s="113"/>
      <c r="DK82" s="113"/>
      <c r="DL82" s="113"/>
      <c r="DM82" s="113"/>
      <c r="DN82" s="113"/>
      <c r="DO82" s="113"/>
      <c r="DP82" s="113"/>
      <c r="DQ82" s="113"/>
      <c r="DR82" s="113"/>
      <c r="DS82" s="113"/>
      <c r="DT82" s="113"/>
      <c r="DU82" s="113"/>
      <c r="DV82" s="113"/>
      <c r="DW82" s="113"/>
      <c r="DX82" s="113"/>
      <c r="DY82" s="113"/>
      <c r="DZ82" s="113"/>
      <c r="EA82" s="113"/>
      <c r="EB82" s="113"/>
    </row>
    <row r="83" spans="2:132" x14ac:dyDescent="0.2">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c r="AA83" s="113"/>
      <c r="AB83" s="113"/>
      <c r="AC83" s="113"/>
      <c r="AD83" s="113"/>
      <c r="AE83" s="113"/>
      <c r="AF83" s="113"/>
      <c r="AG83" s="125"/>
      <c r="AH83" s="125"/>
      <c r="AI83" s="125"/>
      <c r="AJ83" s="156"/>
      <c r="AK83" s="156"/>
      <c r="AL83" s="156"/>
      <c r="AM83" s="156"/>
      <c r="AN83" s="156"/>
      <c r="AO83" s="156"/>
      <c r="AP83" s="156"/>
      <c r="AQ83" s="156"/>
      <c r="AR83" s="156"/>
      <c r="AS83" s="156"/>
      <c r="AT83" s="156"/>
      <c r="AU83" s="156"/>
      <c r="AV83" s="156"/>
      <c r="AW83" s="156"/>
      <c r="AX83" s="156"/>
      <c r="AY83" s="156"/>
      <c r="AZ83" s="156"/>
      <c r="BA83" s="156"/>
      <c r="BB83" s="156"/>
      <c r="BC83" s="156"/>
      <c r="BD83" s="156"/>
      <c r="BE83" s="156"/>
      <c r="BF83" s="156"/>
      <c r="BG83" s="156"/>
      <c r="BH83" s="156"/>
      <c r="BI83" s="156"/>
      <c r="BJ83" s="156"/>
      <c r="BK83" s="156"/>
      <c r="BL83" s="156"/>
      <c r="BM83" s="156"/>
      <c r="BN83" s="156"/>
      <c r="BO83" s="156"/>
      <c r="BP83" s="156"/>
      <c r="BQ83" s="125"/>
      <c r="BR83" s="125"/>
      <c r="BS83" s="125"/>
      <c r="BT83" s="125"/>
      <c r="BU83" s="125"/>
      <c r="BV83" s="125"/>
      <c r="BW83" s="125"/>
      <c r="BX83" s="117"/>
      <c r="BY83" s="117"/>
      <c r="BZ83" s="117"/>
      <c r="CA83" s="117"/>
      <c r="CB83" s="117"/>
      <c r="CC83" s="117"/>
      <c r="CD83" s="117"/>
      <c r="CE83" s="117"/>
      <c r="CF83" s="117"/>
      <c r="CG83" s="117"/>
      <c r="CH83" s="117"/>
      <c r="CI83" s="117"/>
      <c r="CJ83" s="113"/>
      <c r="CK83" s="113"/>
      <c r="CL83" s="113"/>
      <c r="CM83" s="113"/>
      <c r="CN83" s="113"/>
      <c r="CO83" s="113"/>
      <c r="CP83" s="113"/>
      <c r="CQ83" s="113"/>
      <c r="CR83" s="113"/>
      <c r="CS83" s="113"/>
      <c r="CT83" s="113"/>
      <c r="CU83" s="113"/>
      <c r="CV83" s="113"/>
      <c r="CW83" s="113"/>
      <c r="CX83" s="113"/>
      <c r="CY83" s="113"/>
      <c r="CZ83" s="113"/>
      <c r="DA83" s="113"/>
      <c r="DB83" s="113"/>
      <c r="DC83" s="113"/>
      <c r="DD83" s="113"/>
      <c r="DE83" s="113"/>
      <c r="DF83" s="113"/>
      <c r="DG83" s="113"/>
      <c r="DH83" s="113"/>
      <c r="DI83" s="113"/>
      <c r="DJ83" s="113"/>
      <c r="DK83" s="113"/>
      <c r="DL83" s="113"/>
      <c r="DM83" s="113"/>
      <c r="DN83" s="113"/>
      <c r="DO83" s="113"/>
      <c r="DP83" s="113"/>
      <c r="DQ83" s="113"/>
      <c r="DR83" s="113"/>
      <c r="DS83" s="113"/>
      <c r="DT83" s="113"/>
      <c r="DU83" s="113"/>
      <c r="DV83" s="113"/>
      <c r="DW83" s="113"/>
      <c r="DX83" s="113"/>
      <c r="DY83" s="113"/>
      <c r="DZ83" s="113"/>
      <c r="EA83" s="113"/>
      <c r="EB83" s="113"/>
    </row>
    <row r="84" spans="2:132" x14ac:dyDescent="0.2">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25"/>
      <c r="AH84" s="125"/>
      <c r="AI84" s="125"/>
      <c r="AJ84" s="156"/>
      <c r="AK84" s="156"/>
      <c r="AL84" s="156"/>
      <c r="AM84" s="156"/>
      <c r="AN84" s="156"/>
      <c r="AO84" s="156"/>
      <c r="AP84" s="156"/>
      <c r="AQ84" s="156"/>
      <c r="AR84" s="156"/>
      <c r="AS84" s="156"/>
      <c r="AT84" s="156"/>
      <c r="AU84" s="156"/>
      <c r="AV84" s="156"/>
      <c r="AW84" s="156"/>
      <c r="AX84" s="156"/>
      <c r="AY84" s="156"/>
      <c r="AZ84" s="156"/>
      <c r="BA84" s="156"/>
      <c r="BB84" s="156"/>
      <c r="BC84" s="156"/>
      <c r="BD84" s="156"/>
      <c r="BE84" s="156"/>
      <c r="BF84" s="156"/>
      <c r="BG84" s="156"/>
      <c r="BH84" s="156"/>
      <c r="BI84" s="156"/>
      <c r="BJ84" s="156"/>
      <c r="BK84" s="156"/>
      <c r="BL84" s="156"/>
      <c r="BM84" s="156"/>
      <c r="BN84" s="156"/>
      <c r="BO84" s="156"/>
      <c r="BP84" s="156"/>
      <c r="BQ84" s="125"/>
      <c r="BR84" s="125"/>
      <c r="BS84" s="125"/>
      <c r="BT84" s="125"/>
      <c r="BU84" s="125"/>
      <c r="BV84" s="125"/>
      <c r="BW84" s="125"/>
      <c r="BX84" s="117"/>
      <c r="BY84" s="117"/>
      <c r="BZ84" s="117"/>
      <c r="CA84" s="117"/>
      <c r="CB84" s="117"/>
      <c r="CC84" s="117"/>
      <c r="CD84" s="117"/>
      <c r="CE84" s="117"/>
      <c r="CF84" s="117"/>
      <c r="CG84" s="117"/>
      <c r="CH84" s="117"/>
      <c r="CI84" s="117"/>
      <c r="CJ84" s="113"/>
      <c r="CK84" s="113"/>
      <c r="CL84" s="113"/>
      <c r="CM84" s="113"/>
      <c r="CN84" s="113"/>
      <c r="CO84" s="113"/>
      <c r="CP84" s="113"/>
      <c r="CQ84" s="113"/>
      <c r="CR84" s="113"/>
      <c r="CS84" s="113"/>
      <c r="CT84" s="113"/>
      <c r="CU84" s="113"/>
      <c r="CV84" s="113"/>
      <c r="CW84" s="113"/>
      <c r="CX84" s="113"/>
      <c r="CY84" s="113"/>
      <c r="CZ84" s="113"/>
      <c r="DA84" s="113"/>
      <c r="DB84" s="113"/>
      <c r="DC84" s="113"/>
      <c r="DD84" s="113"/>
      <c r="DE84" s="113"/>
      <c r="DF84" s="113"/>
      <c r="DG84" s="113"/>
      <c r="DH84" s="113"/>
      <c r="DI84" s="113"/>
      <c r="DJ84" s="113"/>
      <c r="DK84" s="113"/>
      <c r="DL84" s="113"/>
      <c r="DM84" s="113"/>
      <c r="DN84" s="113"/>
      <c r="DO84" s="113"/>
      <c r="DP84" s="113"/>
      <c r="DQ84" s="113"/>
      <c r="DR84" s="113"/>
      <c r="DS84" s="113"/>
      <c r="DT84" s="113"/>
      <c r="DU84" s="113"/>
      <c r="DV84" s="113"/>
      <c r="DW84" s="113"/>
      <c r="DX84" s="113"/>
      <c r="DY84" s="113"/>
      <c r="DZ84" s="113"/>
      <c r="EA84" s="113"/>
      <c r="EB84" s="113"/>
    </row>
    <row r="85" spans="2:132" x14ac:dyDescent="0.2">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25"/>
      <c r="AH85" s="125"/>
      <c r="AI85" s="125"/>
      <c r="AJ85" s="156"/>
      <c r="AK85" s="156"/>
      <c r="AL85" s="156"/>
      <c r="AM85" s="156"/>
      <c r="AN85" s="156"/>
      <c r="AO85" s="156"/>
      <c r="AP85" s="156"/>
      <c r="AQ85" s="156"/>
      <c r="AR85" s="156"/>
      <c r="AS85" s="156"/>
      <c r="AT85" s="156"/>
      <c r="AU85" s="156"/>
      <c r="AV85" s="156"/>
      <c r="AW85" s="156"/>
      <c r="AX85" s="156"/>
      <c r="AY85" s="156"/>
      <c r="AZ85" s="156"/>
      <c r="BA85" s="156"/>
      <c r="BB85" s="156"/>
      <c r="BC85" s="156"/>
      <c r="BD85" s="156"/>
      <c r="BE85" s="156"/>
      <c r="BF85" s="156"/>
      <c r="BG85" s="156"/>
      <c r="BH85" s="156"/>
      <c r="BI85" s="156"/>
      <c r="BJ85" s="156"/>
      <c r="BK85" s="156"/>
      <c r="BL85" s="156"/>
      <c r="BM85" s="156"/>
      <c r="BN85" s="156"/>
      <c r="BO85" s="156"/>
      <c r="BP85" s="156"/>
      <c r="BQ85" s="125"/>
      <c r="BR85" s="125"/>
      <c r="BS85" s="125"/>
      <c r="BT85" s="125"/>
      <c r="BU85" s="125"/>
      <c r="BV85" s="125"/>
      <c r="BW85" s="125"/>
      <c r="BX85" s="117"/>
      <c r="BY85" s="117"/>
      <c r="BZ85" s="117"/>
      <c r="CA85" s="117"/>
      <c r="CB85" s="117"/>
      <c r="CC85" s="117"/>
      <c r="CD85" s="117"/>
      <c r="CE85" s="117"/>
      <c r="CF85" s="117"/>
      <c r="CG85" s="117"/>
      <c r="CH85" s="117"/>
      <c r="CI85" s="117"/>
      <c r="CJ85" s="113"/>
      <c r="CK85" s="113"/>
      <c r="CL85" s="113"/>
      <c r="CM85" s="113"/>
      <c r="CN85" s="113"/>
      <c r="CO85" s="113"/>
      <c r="CP85" s="113"/>
      <c r="CQ85" s="113"/>
      <c r="CR85" s="113"/>
      <c r="CS85" s="113"/>
      <c r="CT85" s="113"/>
      <c r="CU85" s="113"/>
      <c r="CV85" s="113"/>
      <c r="CW85" s="113"/>
      <c r="CX85" s="113"/>
      <c r="CY85" s="113"/>
      <c r="CZ85" s="113"/>
      <c r="DA85" s="113"/>
      <c r="DB85" s="113"/>
      <c r="DC85" s="113"/>
      <c r="DD85" s="113"/>
      <c r="DE85" s="113"/>
      <c r="DF85" s="113"/>
      <c r="DG85" s="113"/>
      <c r="DH85" s="113"/>
      <c r="DI85" s="113"/>
      <c r="DJ85" s="113"/>
      <c r="DK85" s="113"/>
      <c r="DL85" s="113"/>
      <c r="DM85" s="113"/>
      <c r="DN85" s="113"/>
      <c r="DO85" s="113"/>
      <c r="DP85" s="113"/>
      <c r="DQ85" s="113"/>
      <c r="DR85" s="113"/>
      <c r="DS85" s="113"/>
      <c r="DT85" s="113"/>
      <c r="DU85" s="113"/>
      <c r="DV85" s="113"/>
      <c r="DW85" s="113"/>
      <c r="DX85" s="113"/>
      <c r="DY85" s="113"/>
      <c r="DZ85" s="113"/>
      <c r="EA85" s="113"/>
      <c r="EB85" s="113"/>
    </row>
    <row r="86" spans="2:132" x14ac:dyDescent="0.2">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25"/>
      <c r="AH86" s="125"/>
      <c r="AI86" s="125"/>
      <c r="AJ86" s="156"/>
      <c r="AK86" s="156"/>
      <c r="AL86" s="156"/>
      <c r="AM86" s="156"/>
      <c r="AN86" s="156"/>
      <c r="AO86" s="156"/>
      <c r="AP86" s="156"/>
      <c r="AQ86" s="156"/>
      <c r="AR86" s="156"/>
      <c r="AS86" s="156"/>
      <c r="AT86" s="156"/>
      <c r="AU86" s="156"/>
      <c r="AV86" s="156"/>
      <c r="AW86" s="156"/>
      <c r="AX86" s="156"/>
      <c r="AY86" s="156"/>
      <c r="AZ86" s="156"/>
      <c r="BA86" s="156"/>
      <c r="BB86" s="156"/>
      <c r="BC86" s="156"/>
      <c r="BD86" s="156"/>
      <c r="BE86" s="156"/>
      <c r="BF86" s="156"/>
      <c r="BG86" s="156"/>
      <c r="BH86" s="156"/>
      <c r="BI86" s="156"/>
      <c r="BJ86" s="156"/>
      <c r="BK86" s="156"/>
      <c r="BL86" s="156"/>
      <c r="BM86" s="156"/>
      <c r="BN86" s="156"/>
      <c r="BO86" s="156"/>
      <c r="BP86" s="156"/>
      <c r="BQ86" s="125"/>
      <c r="BR86" s="125"/>
      <c r="BS86" s="125"/>
      <c r="BT86" s="125"/>
      <c r="BU86" s="125"/>
      <c r="BV86" s="125"/>
      <c r="BW86" s="125"/>
      <c r="BX86" s="117"/>
      <c r="BY86" s="117"/>
      <c r="BZ86" s="117"/>
      <c r="CA86" s="117"/>
      <c r="CB86" s="117"/>
      <c r="CC86" s="117"/>
      <c r="CD86" s="117"/>
      <c r="CE86" s="117"/>
      <c r="CF86" s="117"/>
      <c r="CG86" s="117"/>
      <c r="CH86" s="117"/>
      <c r="CI86" s="117"/>
      <c r="CJ86" s="113"/>
      <c r="CK86" s="113"/>
      <c r="CL86" s="113"/>
      <c r="CM86" s="113"/>
      <c r="CN86" s="113"/>
      <c r="CO86" s="113"/>
      <c r="CP86" s="113"/>
      <c r="CQ86" s="113"/>
      <c r="CR86" s="113"/>
      <c r="CS86" s="113"/>
      <c r="CT86" s="113"/>
      <c r="CU86" s="113"/>
      <c r="CV86" s="113"/>
      <c r="CW86" s="113"/>
      <c r="CX86" s="113"/>
      <c r="CY86" s="113"/>
      <c r="CZ86" s="113"/>
      <c r="DA86" s="113"/>
      <c r="DB86" s="113"/>
      <c r="DC86" s="113"/>
      <c r="DD86" s="113"/>
      <c r="DE86" s="113"/>
      <c r="DF86" s="113"/>
      <c r="DG86" s="113"/>
      <c r="DH86" s="113"/>
      <c r="DI86" s="113"/>
      <c r="DJ86" s="113"/>
      <c r="DK86" s="113"/>
      <c r="DL86" s="113"/>
      <c r="DM86" s="113"/>
      <c r="DN86" s="113"/>
      <c r="DO86" s="113"/>
      <c r="DP86" s="113"/>
      <c r="DQ86" s="113"/>
      <c r="DR86" s="113"/>
      <c r="DS86" s="113"/>
      <c r="DT86" s="113"/>
      <c r="DU86" s="113"/>
      <c r="DV86" s="113"/>
      <c r="DW86" s="113"/>
      <c r="DX86" s="113"/>
      <c r="DY86" s="113"/>
      <c r="DZ86" s="113"/>
      <c r="EA86" s="113"/>
      <c r="EB86" s="113"/>
    </row>
    <row r="87" spans="2:132" x14ac:dyDescent="0.2">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25"/>
      <c r="AH87" s="125"/>
      <c r="AI87" s="125"/>
      <c r="AJ87" s="156"/>
      <c r="AK87" s="156"/>
      <c r="AL87" s="156"/>
      <c r="AM87" s="156"/>
      <c r="AN87" s="156"/>
      <c r="AO87" s="156"/>
      <c r="AP87" s="156"/>
      <c r="AQ87" s="156"/>
      <c r="AR87" s="156"/>
      <c r="AS87" s="156"/>
      <c r="AT87" s="156"/>
      <c r="AU87" s="156"/>
      <c r="AV87" s="156"/>
      <c r="AW87" s="156"/>
      <c r="AX87" s="156"/>
      <c r="AY87" s="156"/>
      <c r="AZ87" s="156"/>
      <c r="BA87" s="156"/>
      <c r="BB87" s="156"/>
      <c r="BC87" s="156"/>
      <c r="BD87" s="156"/>
      <c r="BE87" s="156"/>
      <c r="BF87" s="156"/>
      <c r="BG87" s="156"/>
      <c r="BH87" s="156"/>
      <c r="BI87" s="156"/>
      <c r="BJ87" s="156"/>
      <c r="BK87" s="156"/>
      <c r="BL87" s="156"/>
      <c r="BM87" s="156"/>
      <c r="BN87" s="156"/>
      <c r="BO87" s="156"/>
      <c r="BP87" s="156"/>
      <c r="BQ87" s="125"/>
      <c r="BR87" s="125"/>
      <c r="BS87" s="125"/>
      <c r="BT87" s="125"/>
      <c r="BU87" s="125"/>
      <c r="BV87" s="125"/>
      <c r="BW87" s="125"/>
      <c r="BX87" s="117"/>
      <c r="BY87" s="117"/>
      <c r="BZ87" s="117"/>
      <c r="CA87" s="117"/>
      <c r="CB87" s="117"/>
      <c r="CC87" s="117"/>
      <c r="CD87" s="117"/>
      <c r="CE87" s="117"/>
      <c r="CF87" s="117"/>
      <c r="CG87" s="117"/>
      <c r="CH87" s="117"/>
      <c r="CI87" s="117"/>
      <c r="CJ87" s="113"/>
      <c r="CK87" s="113"/>
      <c r="CL87" s="113"/>
      <c r="CM87" s="113"/>
      <c r="CN87" s="113"/>
      <c r="CO87" s="113"/>
      <c r="CP87" s="113"/>
      <c r="CQ87" s="113"/>
      <c r="CR87" s="113"/>
      <c r="CS87" s="113"/>
      <c r="CT87" s="113"/>
      <c r="CU87" s="113"/>
      <c r="CV87" s="113"/>
      <c r="CW87" s="113"/>
      <c r="CX87" s="113"/>
      <c r="CY87" s="113"/>
      <c r="CZ87" s="113"/>
      <c r="DA87" s="113"/>
      <c r="DB87" s="113"/>
      <c r="DC87" s="113"/>
      <c r="DD87" s="113"/>
      <c r="DE87" s="113"/>
      <c r="DF87" s="113"/>
      <c r="DG87" s="113"/>
      <c r="DH87" s="113"/>
      <c r="DI87" s="113"/>
      <c r="DJ87" s="113"/>
      <c r="DK87" s="113"/>
      <c r="DL87" s="113"/>
      <c r="DM87" s="113"/>
      <c r="DN87" s="113"/>
      <c r="DO87" s="113"/>
      <c r="DP87" s="113"/>
      <c r="DQ87" s="113"/>
      <c r="DR87" s="113"/>
      <c r="DS87" s="113"/>
      <c r="DT87" s="113"/>
      <c r="DU87" s="113"/>
      <c r="DV87" s="113"/>
      <c r="DW87" s="113"/>
      <c r="DX87" s="113"/>
      <c r="DY87" s="113"/>
      <c r="DZ87" s="113"/>
      <c r="EA87" s="113"/>
      <c r="EB87" s="113"/>
    </row>
    <row r="88" spans="2:132" x14ac:dyDescent="0.2">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c r="AA88" s="113"/>
      <c r="AB88" s="113"/>
      <c r="AC88" s="113"/>
      <c r="AD88" s="113"/>
      <c r="AE88" s="113"/>
      <c r="AF88" s="113"/>
      <c r="AG88" s="125"/>
      <c r="AH88" s="125"/>
      <c r="AI88" s="125"/>
      <c r="AJ88" s="156"/>
      <c r="AK88" s="156"/>
      <c r="AL88" s="156"/>
      <c r="AM88" s="156"/>
      <c r="AN88" s="156"/>
      <c r="AO88" s="156"/>
      <c r="AP88" s="156"/>
      <c r="AQ88" s="156"/>
      <c r="AR88" s="156"/>
      <c r="AS88" s="156"/>
      <c r="AT88" s="156"/>
      <c r="AU88" s="156"/>
      <c r="AV88" s="156"/>
      <c r="AW88" s="156"/>
      <c r="AX88" s="156"/>
      <c r="AY88" s="156"/>
      <c r="AZ88" s="156"/>
      <c r="BA88" s="156"/>
      <c r="BB88" s="156"/>
      <c r="BC88" s="156"/>
      <c r="BD88" s="156"/>
      <c r="BE88" s="156"/>
      <c r="BF88" s="156"/>
      <c r="BG88" s="156"/>
      <c r="BH88" s="156"/>
      <c r="BI88" s="156"/>
      <c r="BJ88" s="156"/>
      <c r="BK88" s="156"/>
      <c r="BL88" s="156"/>
      <c r="BM88" s="156"/>
      <c r="BN88" s="156"/>
      <c r="BO88" s="156"/>
      <c r="BP88" s="156"/>
      <c r="BQ88" s="125"/>
      <c r="BR88" s="125"/>
      <c r="BS88" s="125"/>
      <c r="BT88" s="125"/>
      <c r="BU88" s="125"/>
      <c r="BV88" s="125"/>
      <c r="BW88" s="125"/>
      <c r="BX88" s="117"/>
      <c r="BY88" s="117"/>
      <c r="BZ88" s="117"/>
      <c r="CA88" s="117"/>
      <c r="CB88" s="117"/>
      <c r="CC88" s="117"/>
      <c r="CD88" s="117"/>
      <c r="CE88" s="117"/>
      <c r="CF88" s="117"/>
      <c r="CG88" s="117"/>
      <c r="CH88" s="117"/>
      <c r="CI88" s="117"/>
      <c r="CJ88" s="113"/>
      <c r="CK88" s="113"/>
      <c r="CL88" s="113"/>
      <c r="CM88" s="113"/>
      <c r="CN88" s="113"/>
      <c r="CO88" s="113"/>
      <c r="CP88" s="113"/>
      <c r="CQ88" s="113"/>
      <c r="CR88" s="113"/>
      <c r="CS88" s="113"/>
      <c r="CT88" s="113"/>
      <c r="CU88" s="113"/>
      <c r="CV88" s="113"/>
      <c r="CW88" s="113"/>
      <c r="CX88" s="113"/>
      <c r="CY88" s="113"/>
      <c r="CZ88" s="113"/>
      <c r="DA88" s="113"/>
      <c r="DB88" s="113"/>
      <c r="DC88" s="113"/>
      <c r="DD88" s="113"/>
      <c r="DE88" s="113"/>
      <c r="DF88" s="113"/>
      <c r="DG88" s="113"/>
      <c r="DH88" s="113"/>
      <c r="DI88" s="113"/>
      <c r="DJ88" s="113"/>
      <c r="DK88" s="113"/>
      <c r="DL88" s="113"/>
      <c r="DM88" s="113"/>
      <c r="DN88" s="113"/>
      <c r="DO88" s="113"/>
      <c r="DP88" s="113"/>
      <c r="DQ88" s="113"/>
      <c r="DR88" s="113"/>
      <c r="DS88" s="113"/>
      <c r="DT88" s="113"/>
      <c r="DU88" s="113"/>
      <c r="DV88" s="113"/>
      <c r="DW88" s="113"/>
      <c r="DX88" s="113"/>
      <c r="DY88" s="113"/>
      <c r="DZ88" s="113"/>
      <c r="EA88" s="113"/>
      <c r="EB88" s="113"/>
    </row>
    <row r="89" spans="2:132" x14ac:dyDescent="0.2">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25"/>
      <c r="AH89" s="125"/>
      <c r="AI89" s="125"/>
      <c r="AJ89" s="156"/>
      <c r="AK89" s="156"/>
      <c r="AL89" s="156"/>
      <c r="AM89" s="156"/>
      <c r="AN89" s="156"/>
      <c r="AO89" s="156"/>
      <c r="AP89" s="156"/>
      <c r="AQ89" s="156"/>
      <c r="AR89" s="156"/>
      <c r="AS89" s="156"/>
      <c r="AT89" s="156"/>
      <c r="AU89" s="156"/>
      <c r="AV89" s="156"/>
      <c r="AW89" s="156"/>
      <c r="AX89" s="156"/>
      <c r="AY89" s="156"/>
      <c r="AZ89" s="156"/>
      <c r="BA89" s="156"/>
      <c r="BB89" s="156"/>
      <c r="BC89" s="156"/>
      <c r="BD89" s="156"/>
      <c r="BE89" s="156"/>
      <c r="BF89" s="156"/>
      <c r="BG89" s="156"/>
      <c r="BH89" s="156"/>
      <c r="BI89" s="156"/>
      <c r="BJ89" s="156"/>
      <c r="BK89" s="156"/>
      <c r="BL89" s="156"/>
      <c r="BM89" s="156"/>
      <c r="BN89" s="156"/>
      <c r="BO89" s="156"/>
      <c r="BP89" s="156"/>
      <c r="BQ89" s="125"/>
      <c r="BR89" s="125"/>
      <c r="BS89" s="125"/>
      <c r="BT89" s="125"/>
      <c r="BU89" s="125"/>
      <c r="BV89" s="125"/>
      <c r="BW89" s="125"/>
      <c r="BX89" s="117"/>
      <c r="BY89" s="117"/>
      <c r="BZ89" s="117"/>
      <c r="CA89" s="117"/>
      <c r="CB89" s="117"/>
      <c r="CC89" s="117"/>
      <c r="CD89" s="117"/>
      <c r="CE89" s="117"/>
      <c r="CF89" s="117"/>
      <c r="CG89" s="117"/>
      <c r="CH89" s="117"/>
      <c r="CI89" s="117"/>
      <c r="CJ89" s="113"/>
      <c r="CK89" s="113"/>
      <c r="CL89" s="113"/>
      <c r="CM89" s="113"/>
      <c r="CN89" s="113"/>
      <c r="CO89" s="113"/>
      <c r="CP89" s="113"/>
      <c r="CQ89" s="113"/>
      <c r="CR89" s="113"/>
      <c r="CS89" s="113"/>
      <c r="CT89" s="113"/>
      <c r="CU89" s="113"/>
      <c r="CV89" s="113"/>
      <c r="CW89" s="113"/>
      <c r="CX89" s="113"/>
      <c r="CY89" s="113"/>
      <c r="CZ89" s="113"/>
      <c r="DA89" s="113"/>
      <c r="DB89" s="113"/>
      <c r="DC89" s="113"/>
      <c r="DD89" s="113"/>
      <c r="DE89" s="113"/>
      <c r="DF89" s="113"/>
      <c r="DG89" s="113"/>
      <c r="DH89" s="113"/>
      <c r="DI89" s="113"/>
      <c r="DJ89" s="113"/>
      <c r="DK89" s="113"/>
      <c r="DL89" s="113"/>
      <c r="DM89" s="113"/>
      <c r="DN89" s="113"/>
      <c r="DO89" s="113"/>
      <c r="DP89" s="113"/>
      <c r="DQ89" s="113"/>
      <c r="DR89" s="113"/>
      <c r="DS89" s="113"/>
      <c r="DT89" s="113"/>
      <c r="DU89" s="113"/>
      <c r="DV89" s="113"/>
      <c r="DW89" s="113"/>
      <c r="DX89" s="113"/>
      <c r="DY89" s="113"/>
      <c r="DZ89" s="113"/>
      <c r="EA89" s="113"/>
      <c r="EB89" s="113"/>
    </row>
    <row r="90" spans="2:132" x14ac:dyDescent="0.2">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25"/>
      <c r="AH90" s="125"/>
      <c r="AI90" s="125"/>
      <c r="AJ90" s="156"/>
      <c r="AK90" s="156"/>
      <c r="AL90" s="156"/>
      <c r="AM90" s="156"/>
      <c r="AN90" s="156"/>
      <c r="AO90" s="156"/>
      <c r="AP90" s="156"/>
      <c r="AQ90" s="156"/>
      <c r="AR90" s="156"/>
      <c r="AS90" s="156"/>
      <c r="AT90" s="156"/>
      <c r="AU90" s="156"/>
      <c r="AV90" s="156"/>
      <c r="AW90" s="156"/>
      <c r="AX90" s="156"/>
      <c r="AY90" s="156"/>
      <c r="AZ90" s="156"/>
      <c r="BA90" s="156"/>
      <c r="BB90" s="156"/>
      <c r="BC90" s="156"/>
      <c r="BD90" s="156"/>
      <c r="BE90" s="156"/>
      <c r="BF90" s="156"/>
      <c r="BG90" s="156"/>
      <c r="BH90" s="156"/>
      <c r="BI90" s="156"/>
      <c r="BJ90" s="156"/>
      <c r="BK90" s="156"/>
      <c r="BL90" s="156"/>
      <c r="BM90" s="156"/>
      <c r="BN90" s="156"/>
      <c r="BO90" s="156"/>
      <c r="BP90" s="156"/>
      <c r="BQ90" s="125"/>
      <c r="BR90" s="125"/>
      <c r="BS90" s="125"/>
      <c r="BT90" s="125"/>
      <c r="BU90" s="125"/>
      <c r="BV90" s="125"/>
      <c r="BW90" s="125"/>
      <c r="BX90" s="117"/>
      <c r="BY90" s="117"/>
      <c r="BZ90" s="117"/>
      <c r="CA90" s="117"/>
      <c r="CB90" s="117"/>
      <c r="CC90" s="117"/>
      <c r="CD90" s="117"/>
      <c r="CE90" s="117"/>
      <c r="CF90" s="117"/>
      <c r="CG90" s="117"/>
      <c r="CH90" s="117"/>
      <c r="CI90" s="117"/>
      <c r="CJ90" s="113"/>
      <c r="CK90" s="113"/>
      <c r="CL90" s="113"/>
      <c r="CM90" s="113"/>
      <c r="CN90" s="113"/>
      <c r="CO90" s="113"/>
      <c r="CP90" s="113"/>
      <c r="CQ90" s="113"/>
      <c r="CR90" s="113"/>
      <c r="CS90" s="113"/>
      <c r="CT90" s="113"/>
      <c r="CU90" s="113"/>
      <c r="CV90" s="113"/>
      <c r="CW90" s="113"/>
      <c r="CX90" s="113"/>
      <c r="CY90" s="113"/>
      <c r="CZ90" s="113"/>
      <c r="DA90" s="113"/>
      <c r="DB90" s="113"/>
      <c r="DC90" s="113"/>
      <c r="DD90" s="113"/>
      <c r="DE90" s="113"/>
      <c r="DF90" s="113"/>
      <c r="DG90" s="113"/>
      <c r="DH90" s="113"/>
      <c r="DI90" s="113"/>
      <c r="DJ90" s="113"/>
      <c r="DK90" s="113"/>
      <c r="DL90" s="113"/>
      <c r="DM90" s="113"/>
      <c r="DN90" s="113"/>
      <c r="DO90" s="113"/>
      <c r="DP90" s="113"/>
      <c r="DQ90" s="113"/>
      <c r="DR90" s="113"/>
      <c r="DS90" s="113"/>
      <c r="DT90" s="113"/>
      <c r="DU90" s="113"/>
      <c r="DV90" s="113"/>
      <c r="DW90" s="113"/>
      <c r="DX90" s="113"/>
      <c r="DY90" s="113"/>
      <c r="DZ90" s="113"/>
      <c r="EA90" s="113"/>
      <c r="EB90" s="113"/>
    </row>
    <row r="91" spans="2:132" x14ac:dyDescent="0.2">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25"/>
      <c r="AH91" s="125"/>
      <c r="AI91" s="125"/>
      <c r="AJ91" s="156"/>
      <c r="AK91" s="156"/>
      <c r="AL91" s="156"/>
      <c r="AM91" s="156"/>
      <c r="AN91" s="156"/>
      <c r="AO91" s="156"/>
      <c r="AP91" s="156"/>
      <c r="AQ91" s="156"/>
      <c r="AR91" s="156"/>
      <c r="AS91" s="156"/>
      <c r="AT91" s="156"/>
      <c r="AU91" s="156"/>
      <c r="AV91" s="156"/>
      <c r="AW91" s="156"/>
      <c r="AX91" s="156"/>
      <c r="AY91" s="156"/>
      <c r="AZ91" s="156"/>
      <c r="BA91" s="156"/>
      <c r="BB91" s="156"/>
      <c r="BC91" s="156"/>
      <c r="BD91" s="156"/>
      <c r="BE91" s="156"/>
      <c r="BF91" s="156"/>
      <c r="BG91" s="156"/>
      <c r="BH91" s="156"/>
      <c r="BI91" s="156"/>
      <c r="BJ91" s="156"/>
      <c r="BK91" s="156"/>
      <c r="BL91" s="156"/>
      <c r="BM91" s="156"/>
      <c r="BN91" s="156"/>
      <c r="BO91" s="156"/>
      <c r="BP91" s="156"/>
      <c r="BQ91" s="125"/>
      <c r="BR91" s="125"/>
      <c r="BS91" s="125"/>
      <c r="BT91" s="125"/>
      <c r="BU91" s="125"/>
      <c r="BV91" s="125"/>
      <c r="BW91" s="125"/>
      <c r="BX91" s="117"/>
      <c r="BY91" s="117"/>
      <c r="BZ91" s="117"/>
      <c r="CA91" s="117"/>
      <c r="CB91" s="117"/>
      <c r="CC91" s="117"/>
      <c r="CD91" s="117"/>
      <c r="CE91" s="117"/>
      <c r="CF91" s="117"/>
      <c r="CG91" s="117"/>
      <c r="CH91" s="117"/>
      <c r="CI91" s="117"/>
      <c r="CJ91" s="113"/>
      <c r="CK91" s="113"/>
      <c r="CL91" s="113"/>
      <c r="CM91" s="113"/>
      <c r="CN91" s="113"/>
      <c r="CO91" s="113"/>
      <c r="CP91" s="113"/>
      <c r="CQ91" s="113"/>
      <c r="CR91" s="113"/>
      <c r="CS91" s="113"/>
      <c r="CT91" s="113"/>
      <c r="CU91" s="113"/>
      <c r="CV91" s="113"/>
      <c r="CW91" s="113"/>
      <c r="CX91" s="113"/>
      <c r="CY91" s="113"/>
      <c r="CZ91" s="113"/>
      <c r="DA91" s="113"/>
      <c r="DB91" s="113"/>
      <c r="DC91" s="113"/>
      <c r="DD91" s="113"/>
      <c r="DE91" s="113"/>
      <c r="DF91" s="113"/>
      <c r="DG91" s="113"/>
      <c r="DH91" s="113"/>
      <c r="DI91" s="113"/>
      <c r="DJ91" s="113"/>
      <c r="DK91" s="113"/>
      <c r="DL91" s="113"/>
      <c r="DM91" s="113"/>
      <c r="DN91" s="113"/>
      <c r="DO91" s="113"/>
      <c r="DP91" s="113"/>
      <c r="DQ91" s="113"/>
      <c r="DR91" s="113"/>
      <c r="DS91" s="113"/>
      <c r="DT91" s="113"/>
      <c r="DU91" s="113"/>
      <c r="DV91" s="113"/>
      <c r="DW91" s="113"/>
      <c r="DX91" s="113"/>
      <c r="DY91" s="113"/>
      <c r="DZ91" s="113"/>
      <c r="EA91" s="113"/>
      <c r="EB91" s="113"/>
    </row>
    <row r="92" spans="2:132" x14ac:dyDescent="0.2">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25"/>
      <c r="AH92" s="125"/>
      <c r="AI92" s="125"/>
      <c r="AJ92" s="156"/>
      <c r="AK92" s="156"/>
      <c r="AL92" s="156"/>
      <c r="AM92" s="156"/>
      <c r="AN92" s="156"/>
      <c r="AO92" s="156"/>
      <c r="AP92" s="156"/>
      <c r="AQ92" s="156"/>
      <c r="AR92" s="156"/>
      <c r="AS92" s="156"/>
      <c r="AT92" s="156"/>
      <c r="AU92" s="156"/>
      <c r="AV92" s="156"/>
      <c r="AW92" s="156"/>
      <c r="AX92" s="156"/>
      <c r="AY92" s="156"/>
      <c r="AZ92" s="156"/>
      <c r="BA92" s="156"/>
      <c r="BB92" s="156"/>
      <c r="BC92" s="156"/>
      <c r="BD92" s="156"/>
      <c r="BE92" s="156"/>
      <c r="BF92" s="156"/>
      <c r="BG92" s="156"/>
      <c r="BH92" s="156"/>
      <c r="BI92" s="156"/>
      <c r="BJ92" s="156"/>
      <c r="BK92" s="156"/>
      <c r="BL92" s="156"/>
      <c r="BM92" s="156"/>
      <c r="BN92" s="156"/>
      <c r="BO92" s="156"/>
      <c r="BP92" s="156"/>
      <c r="BQ92" s="125"/>
      <c r="BR92" s="125"/>
      <c r="BS92" s="125"/>
      <c r="BT92" s="125"/>
      <c r="BU92" s="125"/>
      <c r="BV92" s="125"/>
      <c r="BW92" s="125"/>
      <c r="BX92" s="117"/>
      <c r="BY92" s="117"/>
      <c r="BZ92" s="117"/>
      <c r="CA92" s="117"/>
      <c r="CB92" s="117"/>
      <c r="CC92" s="117"/>
      <c r="CD92" s="117"/>
      <c r="CE92" s="117"/>
      <c r="CF92" s="117"/>
      <c r="CG92" s="117"/>
      <c r="CH92" s="117"/>
      <c r="CI92" s="117"/>
      <c r="CJ92" s="113"/>
      <c r="CK92" s="113"/>
      <c r="CL92" s="113"/>
      <c r="CM92" s="113"/>
      <c r="CN92" s="113"/>
      <c r="CO92" s="113"/>
      <c r="CP92" s="113"/>
      <c r="CQ92" s="113"/>
      <c r="CR92" s="113"/>
      <c r="CS92" s="113"/>
      <c r="CT92" s="113"/>
      <c r="CU92" s="113"/>
      <c r="CV92" s="113"/>
      <c r="CW92" s="113"/>
      <c r="CX92" s="113"/>
      <c r="CY92" s="113"/>
      <c r="CZ92" s="113"/>
      <c r="DA92" s="113"/>
      <c r="DB92" s="113"/>
      <c r="DC92" s="113"/>
      <c r="DD92" s="113"/>
      <c r="DE92" s="113"/>
      <c r="DF92" s="113"/>
      <c r="DG92" s="113"/>
      <c r="DH92" s="113"/>
      <c r="DI92" s="113"/>
      <c r="DJ92" s="113"/>
      <c r="DK92" s="113"/>
      <c r="DL92" s="113"/>
      <c r="DM92" s="113"/>
      <c r="DN92" s="113"/>
      <c r="DO92" s="113"/>
      <c r="DP92" s="113"/>
      <c r="DQ92" s="113"/>
      <c r="DR92" s="113"/>
      <c r="DS92" s="113"/>
      <c r="DT92" s="113"/>
      <c r="DU92" s="113"/>
      <c r="DV92" s="113"/>
      <c r="DW92" s="113"/>
      <c r="DX92" s="113"/>
      <c r="DY92" s="113"/>
      <c r="DZ92" s="113"/>
      <c r="EA92" s="113"/>
      <c r="EB92" s="113"/>
    </row>
    <row r="93" spans="2:132" x14ac:dyDescent="0.2">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25"/>
      <c r="AH93" s="125"/>
      <c r="AI93" s="125"/>
      <c r="AJ93" s="156"/>
      <c r="AK93" s="156"/>
      <c r="AL93" s="156"/>
      <c r="AM93" s="156"/>
      <c r="AN93" s="156"/>
      <c r="AO93" s="156"/>
      <c r="AP93" s="156"/>
      <c r="AQ93" s="156"/>
      <c r="AR93" s="156"/>
      <c r="AS93" s="156"/>
      <c r="AT93" s="156"/>
      <c r="AU93" s="156"/>
      <c r="AV93" s="156"/>
      <c r="AW93" s="156"/>
      <c r="AX93" s="156"/>
      <c r="AY93" s="156"/>
      <c r="AZ93" s="156"/>
      <c r="BA93" s="156"/>
      <c r="BB93" s="156"/>
      <c r="BC93" s="156"/>
      <c r="BD93" s="156"/>
      <c r="BE93" s="156"/>
      <c r="BF93" s="156"/>
      <c r="BG93" s="156"/>
      <c r="BH93" s="156"/>
      <c r="BI93" s="156"/>
      <c r="BJ93" s="156"/>
      <c r="BK93" s="156"/>
      <c r="BL93" s="156"/>
      <c r="BM93" s="156"/>
      <c r="BN93" s="156"/>
      <c r="BO93" s="156"/>
      <c r="BP93" s="156"/>
      <c r="BQ93" s="125"/>
      <c r="BR93" s="125"/>
      <c r="BS93" s="125"/>
      <c r="BT93" s="125"/>
      <c r="BU93" s="125"/>
      <c r="BV93" s="125"/>
      <c r="BW93" s="125"/>
      <c r="BX93" s="117"/>
      <c r="BY93" s="117"/>
      <c r="BZ93" s="117"/>
      <c r="CA93" s="117"/>
      <c r="CB93" s="117"/>
      <c r="CC93" s="117"/>
      <c r="CD93" s="117"/>
      <c r="CE93" s="117"/>
      <c r="CF93" s="117"/>
      <c r="CG93" s="117"/>
      <c r="CH93" s="117"/>
      <c r="CI93" s="117"/>
      <c r="CJ93" s="113"/>
      <c r="CK93" s="113"/>
      <c r="CL93" s="113"/>
      <c r="CM93" s="113"/>
      <c r="CN93" s="113"/>
      <c r="CO93" s="113"/>
      <c r="CP93" s="113"/>
      <c r="CQ93" s="113"/>
      <c r="CR93" s="113"/>
      <c r="CS93" s="113"/>
      <c r="CT93" s="113"/>
      <c r="CU93" s="113"/>
      <c r="CV93" s="113"/>
      <c r="CW93" s="113"/>
      <c r="CX93" s="113"/>
      <c r="CY93" s="113"/>
      <c r="CZ93" s="113"/>
      <c r="DA93" s="113"/>
      <c r="DB93" s="113"/>
      <c r="DC93" s="113"/>
      <c r="DD93" s="113"/>
      <c r="DE93" s="113"/>
      <c r="DF93" s="113"/>
      <c r="DG93" s="113"/>
      <c r="DH93" s="113"/>
      <c r="DI93" s="113"/>
      <c r="DJ93" s="113"/>
      <c r="DK93" s="113"/>
      <c r="DL93" s="113"/>
      <c r="DM93" s="113"/>
      <c r="DN93" s="113"/>
      <c r="DO93" s="113"/>
      <c r="DP93" s="113"/>
      <c r="DQ93" s="113"/>
      <c r="DR93" s="113"/>
      <c r="DS93" s="113"/>
      <c r="DT93" s="113"/>
      <c r="DU93" s="113"/>
      <c r="DV93" s="113"/>
      <c r="DW93" s="113"/>
      <c r="DX93" s="113"/>
      <c r="DY93" s="113"/>
      <c r="DZ93" s="113"/>
      <c r="EA93" s="113"/>
      <c r="EB93" s="113"/>
    </row>
    <row r="94" spans="2:132" x14ac:dyDescent="0.2">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c r="AA94" s="113"/>
      <c r="AB94" s="113"/>
      <c r="AC94" s="113"/>
      <c r="AD94" s="113"/>
      <c r="AE94" s="113"/>
      <c r="AF94" s="113"/>
      <c r="AG94" s="125"/>
      <c r="AH94" s="125"/>
      <c r="AI94" s="125"/>
      <c r="AJ94" s="156"/>
      <c r="AK94" s="156"/>
      <c r="AL94" s="156"/>
      <c r="AM94" s="156"/>
      <c r="AN94" s="156"/>
      <c r="AO94" s="156"/>
      <c r="AP94" s="156"/>
      <c r="AQ94" s="156"/>
      <c r="AR94" s="156"/>
      <c r="AS94" s="156"/>
      <c r="AT94" s="156"/>
      <c r="AU94" s="156"/>
      <c r="AV94" s="156"/>
      <c r="AW94" s="156"/>
      <c r="AX94" s="156"/>
      <c r="AY94" s="156"/>
      <c r="AZ94" s="156"/>
      <c r="BA94" s="156"/>
      <c r="BB94" s="156"/>
      <c r="BC94" s="156"/>
      <c r="BD94" s="156"/>
      <c r="BE94" s="156"/>
      <c r="BF94" s="156"/>
      <c r="BG94" s="156"/>
      <c r="BH94" s="156"/>
      <c r="BI94" s="156"/>
      <c r="BJ94" s="156"/>
      <c r="BK94" s="156"/>
      <c r="BL94" s="156"/>
      <c r="BM94" s="156"/>
      <c r="BN94" s="156"/>
      <c r="BO94" s="156"/>
      <c r="BP94" s="156"/>
      <c r="BQ94" s="125"/>
      <c r="BR94" s="125"/>
      <c r="BS94" s="125"/>
      <c r="BT94" s="125"/>
      <c r="BU94" s="125"/>
      <c r="BV94" s="125"/>
      <c r="BW94" s="125"/>
      <c r="BX94" s="117"/>
      <c r="BY94" s="117"/>
      <c r="BZ94" s="117"/>
      <c r="CA94" s="117"/>
      <c r="CB94" s="117"/>
      <c r="CC94" s="117"/>
      <c r="CD94" s="117"/>
      <c r="CE94" s="117"/>
      <c r="CF94" s="117"/>
      <c r="CG94" s="117"/>
      <c r="CH94" s="117"/>
      <c r="CI94" s="117"/>
      <c r="CJ94" s="113"/>
      <c r="CK94" s="113"/>
      <c r="CL94" s="113"/>
      <c r="CM94" s="113"/>
      <c r="CN94" s="113"/>
      <c r="CO94" s="113"/>
      <c r="CP94" s="113"/>
      <c r="CQ94" s="113"/>
      <c r="CR94" s="113"/>
      <c r="CS94" s="113"/>
      <c r="CT94" s="113"/>
      <c r="CU94" s="113"/>
      <c r="CV94" s="113"/>
      <c r="CW94" s="113"/>
      <c r="CX94" s="113"/>
      <c r="CY94" s="113"/>
      <c r="CZ94" s="113"/>
      <c r="DA94" s="113"/>
      <c r="DB94" s="113"/>
      <c r="DC94" s="113"/>
      <c r="DD94" s="113"/>
      <c r="DE94" s="113"/>
      <c r="DF94" s="113"/>
      <c r="DG94" s="113"/>
      <c r="DH94" s="113"/>
      <c r="DI94" s="113"/>
      <c r="DJ94" s="113"/>
      <c r="DK94" s="113"/>
      <c r="DL94" s="113"/>
      <c r="DM94" s="113"/>
      <c r="DN94" s="113"/>
      <c r="DO94" s="113"/>
      <c r="DP94" s="113"/>
      <c r="DQ94" s="113"/>
      <c r="DR94" s="113"/>
      <c r="DS94" s="113"/>
      <c r="DT94" s="113"/>
      <c r="DU94" s="113"/>
      <c r="DV94" s="113"/>
      <c r="DW94" s="113"/>
      <c r="DX94" s="113"/>
      <c r="DY94" s="113"/>
      <c r="DZ94" s="113"/>
      <c r="EA94" s="113"/>
      <c r="EB94" s="113"/>
    </row>
    <row r="95" spans="2:132" x14ac:dyDescent="0.2">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25"/>
      <c r="AH95" s="125"/>
      <c r="AI95" s="125"/>
      <c r="AJ95" s="156"/>
      <c r="AK95" s="156"/>
      <c r="AL95" s="156"/>
      <c r="AM95" s="156"/>
      <c r="AN95" s="156"/>
      <c r="AO95" s="156"/>
      <c r="AP95" s="156"/>
      <c r="AQ95" s="156"/>
      <c r="AR95" s="156"/>
      <c r="AS95" s="156"/>
      <c r="AT95" s="156"/>
      <c r="AU95" s="156"/>
      <c r="AV95" s="156"/>
      <c r="AW95" s="156"/>
      <c r="AX95" s="156"/>
      <c r="AY95" s="156"/>
      <c r="AZ95" s="156"/>
      <c r="BA95" s="156"/>
      <c r="BB95" s="156"/>
      <c r="BC95" s="156"/>
      <c r="BD95" s="156"/>
      <c r="BE95" s="156"/>
      <c r="BF95" s="156"/>
      <c r="BG95" s="156"/>
      <c r="BH95" s="156"/>
      <c r="BI95" s="156"/>
      <c r="BJ95" s="156"/>
      <c r="BK95" s="156"/>
      <c r="BL95" s="156"/>
      <c r="BM95" s="156"/>
      <c r="BN95" s="156"/>
      <c r="BO95" s="156"/>
      <c r="BP95" s="156"/>
      <c r="BQ95" s="125"/>
      <c r="BR95" s="125"/>
      <c r="BS95" s="125"/>
      <c r="BT95" s="125"/>
      <c r="BU95" s="125"/>
      <c r="BV95" s="125"/>
      <c r="BW95" s="125"/>
      <c r="BX95" s="117"/>
      <c r="BY95" s="117"/>
      <c r="BZ95" s="117"/>
      <c r="CA95" s="117"/>
      <c r="CB95" s="117"/>
      <c r="CC95" s="117"/>
      <c r="CD95" s="117"/>
      <c r="CE95" s="117"/>
      <c r="CF95" s="117"/>
      <c r="CG95" s="117"/>
      <c r="CH95" s="117"/>
      <c r="CI95" s="117"/>
      <c r="CJ95" s="113"/>
      <c r="CK95" s="113"/>
      <c r="CL95" s="113"/>
      <c r="CM95" s="113"/>
      <c r="CN95" s="113"/>
      <c r="CO95" s="113"/>
      <c r="CP95" s="113"/>
      <c r="CQ95" s="113"/>
      <c r="CR95" s="113"/>
      <c r="CS95" s="113"/>
      <c r="CT95" s="113"/>
      <c r="CU95" s="113"/>
      <c r="CV95" s="113"/>
      <c r="CW95" s="113"/>
      <c r="CX95" s="113"/>
      <c r="CY95" s="113"/>
      <c r="CZ95" s="113"/>
      <c r="DA95" s="113"/>
      <c r="DB95" s="113"/>
      <c r="DC95" s="113"/>
      <c r="DD95" s="113"/>
      <c r="DE95" s="113"/>
      <c r="DF95" s="113"/>
      <c r="DG95" s="113"/>
      <c r="DH95" s="113"/>
      <c r="DI95" s="113"/>
      <c r="DJ95" s="113"/>
      <c r="DK95" s="113"/>
      <c r="DL95" s="113"/>
      <c r="DM95" s="113"/>
      <c r="DN95" s="113"/>
      <c r="DO95" s="113"/>
      <c r="DP95" s="113"/>
      <c r="DQ95" s="113"/>
      <c r="DR95" s="113"/>
      <c r="DS95" s="113"/>
      <c r="DT95" s="113"/>
      <c r="DU95" s="113"/>
      <c r="DV95" s="113"/>
      <c r="DW95" s="113"/>
      <c r="DX95" s="113"/>
      <c r="DY95" s="113"/>
      <c r="DZ95" s="113"/>
      <c r="EA95" s="113"/>
      <c r="EB95" s="113"/>
    </row>
    <row r="96" spans="2:132" x14ac:dyDescent="0.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25"/>
      <c r="AH96" s="125"/>
      <c r="AI96" s="125"/>
      <c r="AJ96" s="156"/>
      <c r="AK96" s="156"/>
      <c r="AL96" s="156"/>
      <c r="AM96" s="156"/>
      <c r="AN96" s="156"/>
      <c r="AO96" s="156"/>
      <c r="AP96" s="156"/>
      <c r="AQ96" s="156"/>
      <c r="AR96" s="156"/>
      <c r="AS96" s="156"/>
      <c r="AT96" s="156"/>
      <c r="AU96" s="156"/>
      <c r="AV96" s="156"/>
      <c r="AW96" s="156"/>
      <c r="AX96" s="156"/>
      <c r="AY96" s="156"/>
      <c r="AZ96" s="156"/>
      <c r="BA96" s="156"/>
      <c r="BB96" s="156"/>
      <c r="BC96" s="156"/>
      <c r="BD96" s="156"/>
      <c r="BE96" s="156"/>
      <c r="BF96" s="156"/>
      <c r="BG96" s="156"/>
      <c r="BH96" s="156"/>
      <c r="BI96" s="156"/>
      <c r="BJ96" s="156"/>
      <c r="BK96" s="156"/>
      <c r="BL96" s="156"/>
      <c r="BM96" s="156"/>
      <c r="BN96" s="156"/>
      <c r="BO96" s="156"/>
      <c r="BP96" s="156"/>
      <c r="BQ96" s="125"/>
      <c r="BR96" s="125"/>
      <c r="BS96" s="125"/>
      <c r="BT96" s="125"/>
      <c r="BU96" s="125"/>
      <c r="BV96" s="125"/>
      <c r="BW96" s="125"/>
      <c r="BX96" s="117"/>
      <c r="BY96" s="117"/>
      <c r="BZ96" s="117"/>
      <c r="CA96" s="117"/>
      <c r="CB96" s="117"/>
      <c r="CC96" s="117"/>
      <c r="CD96" s="117"/>
      <c r="CE96" s="117"/>
      <c r="CF96" s="117"/>
      <c r="CG96" s="117"/>
      <c r="CH96" s="117"/>
      <c r="CI96" s="117"/>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3"/>
      <c r="DV96" s="113"/>
      <c r="DW96" s="113"/>
      <c r="DX96" s="113"/>
      <c r="DY96" s="113"/>
      <c r="DZ96" s="113"/>
      <c r="EA96" s="113"/>
      <c r="EB96" s="113"/>
    </row>
    <row r="97" spans="2:132" x14ac:dyDescent="0.2">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25"/>
      <c r="AH97" s="125"/>
      <c r="AI97" s="125"/>
      <c r="AJ97" s="156"/>
      <c r="AK97" s="156"/>
      <c r="AL97" s="156"/>
      <c r="AM97" s="156"/>
      <c r="AN97" s="156"/>
      <c r="AO97" s="156"/>
      <c r="AP97" s="156"/>
      <c r="AQ97" s="156"/>
      <c r="AR97" s="156"/>
      <c r="AS97" s="156"/>
      <c r="AT97" s="156"/>
      <c r="AU97" s="156"/>
      <c r="AV97" s="156"/>
      <c r="AW97" s="156"/>
      <c r="AX97" s="156"/>
      <c r="AY97" s="156"/>
      <c r="AZ97" s="156"/>
      <c r="BA97" s="156"/>
      <c r="BB97" s="156"/>
      <c r="BC97" s="156"/>
      <c r="BD97" s="156"/>
      <c r="BE97" s="156"/>
      <c r="BF97" s="156"/>
      <c r="BG97" s="156"/>
      <c r="BH97" s="156"/>
      <c r="BI97" s="156"/>
      <c r="BJ97" s="156"/>
      <c r="BK97" s="156"/>
      <c r="BL97" s="156"/>
      <c r="BM97" s="156"/>
      <c r="BN97" s="156"/>
      <c r="BO97" s="156"/>
      <c r="BP97" s="156"/>
      <c r="BQ97" s="125"/>
      <c r="BR97" s="125"/>
      <c r="BS97" s="125"/>
      <c r="BT97" s="125"/>
      <c r="BU97" s="125"/>
      <c r="BV97" s="125"/>
      <c r="BW97" s="125"/>
      <c r="BX97" s="117"/>
      <c r="BY97" s="117"/>
      <c r="BZ97" s="117"/>
      <c r="CA97" s="117"/>
      <c r="CB97" s="117"/>
      <c r="CC97" s="117"/>
      <c r="CD97" s="117"/>
      <c r="CE97" s="117"/>
      <c r="CF97" s="117"/>
      <c r="CG97" s="117"/>
      <c r="CH97" s="117"/>
      <c r="CI97" s="117"/>
      <c r="CJ97" s="113"/>
      <c r="CK97" s="113"/>
      <c r="CL97" s="113"/>
      <c r="CM97" s="113"/>
      <c r="CN97" s="113"/>
      <c r="CO97" s="113"/>
      <c r="CP97" s="113"/>
      <c r="CQ97" s="113"/>
      <c r="CR97" s="113"/>
      <c r="CS97" s="113"/>
      <c r="CT97" s="113"/>
      <c r="CU97" s="113"/>
      <c r="CV97" s="113"/>
      <c r="CW97" s="113"/>
      <c r="CX97" s="113"/>
      <c r="CY97" s="113"/>
      <c r="CZ97" s="113"/>
      <c r="DA97" s="113"/>
      <c r="DB97" s="113"/>
      <c r="DC97" s="113"/>
      <c r="DD97" s="113"/>
      <c r="DE97" s="113"/>
      <c r="DF97" s="113"/>
      <c r="DG97" s="113"/>
      <c r="DH97" s="113"/>
      <c r="DI97" s="113"/>
      <c r="DJ97" s="113"/>
      <c r="DK97" s="113"/>
      <c r="DL97" s="113"/>
      <c r="DM97" s="113"/>
      <c r="DN97" s="113"/>
      <c r="DO97" s="113"/>
      <c r="DP97" s="113"/>
      <c r="DQ97" s="113"/>
      <c r="DR97" s="113"/>
      <c r="DS97" s="113"/>
      <c r="DT97" s="113"/>
      <c r="DU97" s="113"/>
      <c r="DV97" s="113"/>
      <c r="DW97" s="113"/>
      <c r="DX97" s="113"/>
      <c r="DY97" s="113"/>
      <c r="DZ97" s="113"/>
      <c r="EA97" s="113"/>
      <c r="EB97" s="113"/>
    </row>
    <row r="98" spans="2:132" x14ac:dyDescent="0.2">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25"/>
      <c r="AH98" s="125"/>
      <c r="AI98" s="125"/>
      <c r="AJ98" s="156"/>
      <c r="AK98" s="156"/>
      <c r="AL98" s="156"/>
      <c r="AM98" s="156"/>
      <c r="AN98" s="156"/>
      <c r="AO98" s="156"/>
      <c r="AP98" s="156"/>
      <c r="AQ98" s="156"/>
      <c r="AR98" s="156"/>
      <c r="AS98" s="156"/>
      <c r="AT98" s="156"/>
      <c r="AU98" s="156"/>
      <c r="AV98" s="156"/>
      <c r="AW98" s="156"/>
      <c r="AX98" s="156"/>
      <c r="AY98" s="156"/>
      <c r="AZ98" s="156"/>
      <c r="BA98" s="156"/>
      <c r="BB98" s="156"/>
      <c r="BC98" s="156"/>
      <c r="BD98" s="156"/>
      <c r="BE98" s="156"/>
      <c r="BF98" s="156"/>
      <c r="BG98" s="156"/>
      <c r="BH98" s="156"/>
      <c r="BI98" s="156"/>
      <c r="BJ98" s="156"/>
      <c r="BK98" s="156"/>
      <c r="BL98" s="156"/>
      <c r="BM98" s="156"/>
      <c r="BN98" s="156"/>
      <c r="BO98" s="156"/>
      <c r="BP98" s="156"/>
      <c r="BQ98" s="125"/>
      <c r="BR98" s="125"/>
      <c r="BS98" s="125"/>
      <c r="BT98" s="125"/>
      <c r="BU98" s="125"/>
      <c r="BV98" s="125"/>
      <c r="BW98" s="125"/>
      <c r="BX98" s="117"/>
      <c r="BY98" s="117"/>
      <c r="BZ98" s="117"/>
      <c r="CA98" s="117"/>
      <c r="CB98" s="117"/>
      <c r="CC98" s="117"/>
      <c r="CD98" s="117"/>
      <c r="CE98" s="117"/>
      <c r="CF98" s="117"/>
      <c r="CG98" s="117"/>
      <c r="CH98" s="117"/>
      <c r="CI98" s="117"/>
      <c r="CJ98" s="113"/>
      <c r="CK98" s="113"/>
      <c r="CL98" s="113"/>
      <c r="CM98" s="113"/>
      <c r="CN98" s="113"/>
      <c r="CO98" s="113"/>
      <c r="CP98" s="113"/>
      <c r="CQ98" s="113"/>
      <c r="CR98" s="113"/>
      <c r="CS98" s="113"/>
      <c r="CT98" s="113"/>
      <c r="CU98" s="113"/>
      <c r="CV98" s="113"/>
      <c r="CW98" s="113"/>
      <c r="CX98" s="113"/>
      <c r="CY98" s="113"/>
      <c r="CZ98" s="113"/>
      <c r="DA98" s="113"/>
      <c r="DB98" s="113"/>
      <c r="DC98" s="113"/>
      <c r="DD98" s="113"/>
      <c r="DE98" s="113"/>
      <c r="DF98" s="113"/>
      <c r="DG98" s="113"/>
      <c r="DH98" s="113"/>
      <c r="DI98" s="113"/>
      <c r="DJ98" s="113"/>
      <c r="DK98" s="113"/>
      <c r="DL98" s="113"/>
      <c r="DM98" s="113"/>
      <c r="DN98" s="113"/>
      <c r="DO98" s="113"/>
      <c r="DP98" s="113"/>
      <c r="DQ98" s="113"/>
      <c r="DR98" s="113"/>
      <c r="DS98" s="113"/>
      <c r="DT98" s="113"/>
      <c r="DU98" s="113"/>
      <c r="DV98" s="113"/>
      <c r="DW98" s="113"/>
      <c r="DX98" s="113"/>
      <c r="DY98" s="113"/>
      <c r="DZ98" s="113"/>
      <c r="EA98" s="113"/>
      <c r="EB98" s="113"/>
    </row>
    <row r="99" spans="2:132" x14ac:dyDescent="0.2">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25"/>
      <c r="AH99" s="125"/>
      <c r="AI99" s="125"/>
      <c r="AJ99" s="156"/>
      <c r="AK99" s="156"/>
      <c r="AL99" s="156"/>
      <c r="AM99" s="156"/>
      <c r="AN99" s="156"/>
      <c r="AO99" s="156"/>
      <c r="AP99" s="156"/>
      <c r="AQ99" s="156"/>
      <c r="AR99" s="156"/>
      <c r="AS99" s="156"/>
      <c r="AT99" s="156"/>
      <c r="AU99" s="156"/>
      <c r="AV99" s="156"/>
      <c r="AW99" s="156"/>
      <c r="AX99" s="156"/>
      <c r="AY99" s="156"/>
      <c r="AZ99" s="156"/>
      <c r="BA99" s="156"/>
      <c r="BB99" s="156"/>
      <c r="BC99" s="156"/>
      <c r="BD99" s="156"/>
      <c r="BE99" s="156"/>
      <c r="BF99" s="156"/>
      <c r="BG99" s="156"/>
      <c r="BH99" s="156"/>
      <c r="BI99" s="156"/>
      <c r="BJ99" s="156"/>
      <c r="BK99" s="156"/>
      <c r="BL99" s="156"/>
      <c r="BM99" s="156"/>
      <c r="BN99" s="156"/>
      <c r="BO99" s="156"/>
      <c r="BP99" s="156"/>
      <c r="BQ99" s="125"/>
      <c r="BR99" s="125"/>
      <c r="BS99" s="125"/>
      <c r="BT99" s="125"/>
      <c r="BU99" s="125"/>
      <c r="BV99" s="125"/>
      <c r="BW99" s="125"/>
      <c r="BX99" s="117"/>
      <c r="BY99" s="117"/>
      <c r="BZ99" s="117"/>
      <c r="CA99" s="117"/>
      <c r="CB99" s="117"/>
      <c r="CC99" s="117"/>
      <c r="CD99" s="117"/>
      <c r="CE99" s="117"/>
      <c r="CF99" s="117"/>
      <c r="CG99" s="117"/>
      <c r="CH99" s="117"/>
      <c r="CI99" s="117"/>
      <c r="CJ99" s="113"/>
      <c r="CK99" s="113"/>
      <c r="CL99" s="113"/>
      <c r="CM99" s="113"/>
      <c r="CN99" s="113"/>
      <c r="CO99" s="113"/>
      <c r="CP99" s="113"/>
      <c r="CQ99" s="113"/>
      <c r="CR99" s="113"/>
      <c r="CS99" s="113"/>
      <c r="CT99" s="113"/>
      <c r="CU99" s="113"/>
      <c r="CV99" s="113"/>
      <c r="CW99" s="113"/>
      <c r="CX99" s="113"/>
      <c r="CY99" s="113"/>
      <c r="CZ99" s="113"/>
      <c r="DA99" s="113"/>
      <c r="DB99" s="113"/>
      <c r="DC99" s="113"/>
      <c r="DD99" s="113"/>
      <c r="DE99" s="113"/>
      <c r="DF99" s="113"/>
      <c r="DG99" s="113"/>
      <c r="DH99" s="113"/>
      <c r="DI99" s="113"/>
      <c r="DJ99" s="113"/>
      <c r="DK99" s="113"/>
      <c r="DL99" s="113"/>
      <c r="DM99" s="113"/>
      <c r="DN99" s="113"/>
      <c r="DO99" s="113"/>
      <c r="DP99" s="113"/>
      <c r="DQ99" s="113"/>
      <c r="DR99" s="113"/>
      <c r="DS99" s="113"/>
      <c r="DT99" s="113"/>
      <c r="DU99" s="113"/>
      <c r="DV99" s="113"/>
      <c r="DW99" s="113"/>
      <c r="DX99" s="113"/>
      <c r="DY99" s="113"/>
      <c r="DZ99" s="113"/>
      <c r="EA99" s="113"/>
      <c r="EB99" s="113"/>
    </row>
    <row r="100" spans="2:132" x14ac:dyDescent="0.2">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25"/>
      <c r="AH100" s="125"/>
      <c r="AI100" s="125"/>
      <c r="AJ100" s="156"/>
      <c r="AK100" s="156"/>
      <c r="AL100" s="156"/>
      <c r="AM100" s="156"/>
      <c r="AN100" s="156"/>
      <c r="AO100" s="156"/>
      <c r="AP100" s="156"/>
      <c r="AQ100" s="156"/>
      <c r="AR100" s="156"/>
      <c r="AS100" s="156"/>
      <c r="AT100" s="156"/>
      <c r="AU100" s="156"/>
      <c r="AV100" s="156"/>
      <c r="AW100" s="156"/>
      <c r="AX100" s="156"/>
      <c r="AY100" s="156"/>
      <c r="AZ100" s="156"/>
      <c r="BA100" s="156"/>
      <c r="BB100" s="156"/>
      <c r="BC100" s="156"/>
      <c r="BD100" s="156"/>
      <c r="BE100" s="156"/>
      <c r="BF100" s="156"/>
      <c r="BG100" s="156"/>
      <c r="BH100" s="156"/>
      <c r="BI100" s="156"/>
      <c r="BJ100" s="156"/>
      <c r="BK100" s="156"/>
      <c r="BL100" s="156"/>
      <c r="BM100" s="156"/>
      <c r="BN100" s="156"/>
      <c r="BO100" s="156"/>
      <c r="BP100" s="156"/>
      <c r="BQ100" s="125"/>
      <c r="BR100" s="125"/>
      <c r="BS100" s="125"/>
      <c r="BT100" s="125"/>
      <c r="BU100" s="125"/>
      <c r="BV100" s="125"/>
      <c r="BW100" s="125"/>
      <c r="BX100" s="117"/>
      <c r="BY100" s="117"/>
      <c r="BZ100" s="117"/>
      <c r="CA100" s="117"/>
      <c r="CB100" s="117"/>
      <c r="CC100" s="117"/>
      <c r="CD100" s="117"/>
      <c r="CE100" s="117"/>
      <c r="CF100" s="117"/>
      <c r="CG100" s="117"/>
      <c r="CH100" s="117"/>
      <c r="CI100" s="117"/>
      <c r="CJ100" s="113"/>
      <c r="CK100" s="113"/>
      <c r="CL100" s="113"/>
      <c r="CM100" s="113"/>
      <c r="CN100" s="113"/>
      <c r="CO100" s="113"/>
      <c r="CP100" s="113"/>
      <c r="CQ100" s="113"/>
      <c r="CR100" s="113"/>
      <c r="CS100" s="113"/>
      <c r="CT100" s="113"/>
      <c r="CU100" s="113"/>
      <c r="CV100" s="113"/>
      <c r="CW100" s="113"/>
      <c r="CX100" s="113"/>
      <c r="CY100" s="113"/>
      <c r="CZ100" s="113"/>
      <c r="DA100" s="113"/>
      <c r="DB100" s="113"/>
      <c r="DC100" s="113"/>
      <c r="DD100" s="113"/>
      <c r="DE100" s="113"/>
      <c r="DF100" s="113"/>
      <c r="DG100" s="113"/>
      <c r="DH100" s="113"/>
      <c r="DI100" s="113"/>
      <c r="DJ100" s="113"/>
      <c r="DK100" s="113"/>
      <c r="DL100" s="113"/>
      <c r="DM100" s="113"/>
      <c r="DN100" s="113"/>
      <c r="DO100" s="113"/>
      <c r="DP100" s="113"/>
      <c r="DQ100" s="113"/>
      <c r="DR100" s="113"/>
      <c r="DS100" s="113"/>
      <c r="DT100" s="113"/>
      <c r="DU100" s="113"/>
      <c r="DV100" s="113"/>
      <c r="DW100" s="113"/>
      <c r="DX100" s="113"/>
      <c r="DY100" s="113"/>
      <c r="DZ100" s="113"/>
      <c r="EA100" s="113"/>
      <c r="EB100" s="113"/>
    </row>
    <row r="101" spans="2:132" x14ac:dyDescent="0.2">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25"/>
      <c r="AH101" s="125"/>
      <c r="AI101" s="125"/>
      <c r="AJ101" s="156"/>
      <c r="AK101" s="156"/>
      <c r="AL101" s="156"/>
      <c r="AM101" s="156"/>
      <c r="AN101" s="156"/>
      <c r="AO101" s="156"/>
      <c r="AP101" s="156"/>
      <c r="AQ101" s="156"/>
      <c r="AR101" s="156"/>
      <c r="AS101" s="156"/>
      <c r="AT101" s="156"/>
      <c r="AU101" s="156"/>
      <c r="AV101" s="156"/>
      <c r="AW101" s="156"/>
      <c r="AX101" s="156"/>
      <c r="AY101" s="156"/>
      <c r="AZ101" s="156"/>
      <c r="BA101" s="156"/>
      <c r="BB101" s="156"/>
      <c r="BC101" s="156"/>
      <c r="BD101" s="156"/>
      <c r="BE101" s="156"/>
      <c r="BF101" s="156"/>
      <c r="BG101" s="156"/>
      <c r="BH101" s="156"/>
      <c r="BI101" s="156"/>
      <c r="BJ101" s="156"/>
      <c r="BK101" s="156"/>
      <c r="BL101" s="156"/>
      <c r="BM101" s="156"/>
      <c r="BN101" s="156"/>
      <c r="BO101" s="156"/>
      <c r="BP101" s="156"/>
      <c r="BQ101" s="125"/>
      <c r="BR101" s="125"/>
      <c r="BS101" s="125"/>
      <c r="BT101" s="125"/>
      <c r="BU101" s="125"/>
      <c r="BV101" s="125"/>
      <c r="BW101" s="125"/>
      <c r="BX101" s="117"/>
      <c r="BY101" s="117"/>
      <c r="BZ101" s="117"/>
      <c r="CA101" s="117"/>
      <c r="CB101" s="117"/>
      <c r="CC101" s="117"/>
      <c r="CD101" s="117"/>
      <c r="CE101" s="117"/>
      <c r="CF101" s="117"/>
      <c r="CG101" s="117"/>
      <c r="CH101" s="117"/>
      <c r="CI101" s="117"/>
      <c r="CJ101" s="113"/>
      <c r="CK101" s="113"/>
      <c r="CL101" s="113"/>
      <c r="CM101" s="113"/>
      <c r="CN101" s="113"/>
      <c r="CO101" s="113"/>
      <c r="CP101" s="113"/>
      <c r="CQ101" s="113"/>
      <c r="CR101" s="113"/>
      <c r="CS101" s="113"/>
      <c r="CT101" s="113"/>
      <c r="CU101" s="113"/>
      <c r="CV101" s="113"/>
      <c r="CW101" s="113"/>
      <c r="CX101" s="113"/>
      <c r="CY101" s="113"/>
      <c r="CZ101" s="113"/>
      <c r="DA101" s="113"/>
      <c r="DB101" s="113"/>
      <c r="DC101" s="113"/>
      <c r="DD101" s="113"/>
      <c r="DE101" s="113"/>
      <c r="DF101" s="113"/>
      <c r="DG101" s="113"/>
      <c r="DH101" s="113"/>
      <c r="DI101" s="113"/>
      <c r="DJ101" s="113"/>
      <c r="DK101" s="113"/>
      <c r="DL101" s="113"/>
      <c r="DM101" s="113"/>
      <c r="DN101" s="113"/>
      <c r="DO101" s="113"/>
      <c r="DP101" s="113"/>
      <c r="DQ101" s="113"/>
      <c r="DR101" s="113"/>
      <c r="DS101" s="113"/>
      <c r="DT101" s="113"/>
      <c r="DU101" s="113"/>
      <c r="DV101" s="113"/>
      <c r="DW101" s="113"/>
      <c r="DX101" s="113"/>
      <c r="DY101" s="113"/>
      <c r="DZ101" s="113"/>
      <c r="EA101" s="113"/>
      <c r="EB101" s="113"/>
    </row>
    <row r="102" spans="2:132" x14ac:dyDescent="0.2">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25"/>
      <c r="AH102" s="125"/>
      <c r="AI102" s="125"/>
      <c r="AJ102" s="156"/>
      <c r="AK102" s="156"/>
      <c r="AL102" s="156"/>
      <c r="AM102" s="156"/>
      <c r="AN102" s="156"/>
      <c r="AO102" s="156"/>
      <c r="AP102" s="156"/>
      <c r="AQ102" s="156"/>
      <c r="AR102" s="156"/>
      <c r="AS102" s="156"/>
      <c r="AT102" s="156"/>
      <c r="AU102" s="156"/>
      <c r="AV102" s="156"/>
      <c r="AW102" s="156"/>
      <c r="AX102" s="156"/>
      <c r="AY102" s="156"/>
      <c r="AZ102" s="156"/>
      <c r="BA102" s="156"/>
      <c r="BB102" s="156"/>
      <c r="BC102" s="156"/>
      <c r="BD102" s="156"/>
      <c r="BE102" s="156"/>
      <c r="BF102" s="156"/>
      <c r="BG102" s="156"/>
      <c r="BH102" s="156"/>
      <c r="BI102" s="156"/>
      <c r="BJ102" s="156"/>
      <c r="BK102" s="156"/>
      <c r="BL102" s="156"/>
      <c r="BM102" s="156"/>
      <c r="BN102" s="156"/>
      <c r="BO102" s="156"/>
      <c r="BP102" s="156"/>
      <c r="BQ102" s="125"/>
      <c r="BR102" s="125"/>
      <c r="BS102" s="125"/>
      <c r="BT102" s="125"/>
      <c r="BU102" s="125"/>
      <c r="BV102" s="125"/>
      <c r="BW102" s="125"/>
      <c r="BX102" s="117"/>
      <c r="BY102" s="117"/>
      <c r="BZ102" s="117"/>
      <c r="CA102" s="117"/>
      <c r="CB102" s="117"/>
      <c r="CC102" s="117"/>
      <c r="CD102" s="117"/>
      <c r="CE102" s="117"/>
      <c r="CF102" s="117"/>
      <c r="CG102" s="117"/>
      <c r="CH102" s="117"/>
      <c r="CI102" s="117"/>
      <c r="CJ102" s="113"/>
      <c r="CK102" s="113"/>
      <c r="CL102" s="113"/>
      <c r="CM102" s="113"/>
      <c r="CN102" s="113"/>
      <c r="CO102" s="113"/>
      <c r="CP102" s="113"/>
      <c r="CQ102" s="113"/>
      <c r="CR102" s="113"/>
      <c r="CS102" s="113"/>
      <c r="CT102" s="113"/>
      <c r="CU102" s="113"/>
      <c r="CV102" s="113"/>
      <c r="CW102" s="113"/>
      <c r="CX102" s="113"/>
      <c r="CY102" s="113"/>
      <c r="CZ102" s="113"/>
      <c r="DA102" s="113"/>
      <c r="DB102" s="113"/>
      <c r="DC102" s="113"/>
      <c r="DD102" s="113"/>
      <c r="DE102" s="113"/>
      <c r="DF102" s="113"/>
      <c r="DG102" s="113"/>
      <c r="DH102" s="113"/>
      <c r="DI102" s="113"/>
      <c r="DJ102" s="113"/>
      <c r="DK102" s="113"/>
      <c r="DL102" s="113"/>
      <c r="DM102" s="113"/>
      <c r="DN102" s="113"/>
      <c r="DO102" s="113"/>
      <c r="DP102" s="113"/>
      <c r="DQ102" s="113"/>
      <c r="DR102" s="113"/>
      <c r="DS102" s="113"/>
      <c r="DT102" s="113"/>
      <c r="DU102" s="113"/>
      <c r="DV102" s="113"/>
      <c r="DW102" s="113"/>
      <c r="DX102" s="113"/>
      <c r="DY102" s="113"/>
      <c r="DZ102" s="113"/>
      <c r="EA102" s="113"/>
      <c r="EB102" s="113"/>
    </row>
    <row r="103" spans="2:132" x14ac:dyDescent="0.2">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25"/>
      <c r="AH103" s="125"/>
      <c r="AI103" s="125"/>
      <c r="AJ103" s="156"/>
      <c r="AK103" s="156"/>
      <c r="AL103" s="156"/>
      <c r="AM103" s="156"/>
      <c r="AN103" s="156"/>
      <c r="AO103" s="156"/>
      <c r="AP103" s="156"/>
      <c r="AQ103" s="156"/>
      <c r="AR103" s="156"/>
      <c r="AS103" s="156"/>
      <c r="AT103" s="156"/>
      <c r="AU103" s="156"/>
      <c r="AV103" s="156"/>
      <c r="AW103" s="156"/>
      <c r="AX103" s="156"/>
      <c r="AY103" s="156"/>
      <c r="AZ103" s="156"/>
      <c r="BA103" s="156"/>
      <c r="BB103" s="156"/>
      <c r="BC103" s="156"/>
      <c r="BD103" s="156"/>
      <c r="BE103" s="156"/>
      <c r="BF103" s="156"/>
      <c r="BG103" s="156"/>
      <c r="BH103" s="156"/>
      <c r="BI103" s="156"/>
      <c r="BJ103" s="156"/>
      <c r="BK103" s="156"/>
      <c r="BL103" s="156"/>
      <c r="BM103" s="156"/>
      <c r="BN103" s="156"/>
      <c r="BO103" s="156"/>
      <c r="BP103" s="156"/>
      <c r="BQ103" s="125"/>
      <c r="BR103" s="125"/>
      <c r="BS103" s="125"/>
      <c r="BT103" s="125"/>
      <c r="BU103" s="125"/>
      <c r="BV103" s="125"/>
      <c r="BW103" s="125"/>
      <c r="BX103" s="117"/>
      <c r="BY103" s="117"/>
      <c r="BZ103" s="117"/>
      <c r="CA103" s="117"/>
      <c r="CB103" s="117"/>
      <c r="CC103" s="117"/>
      <c r="CD103" s="117"/>
      <c r="CE103" s="117"/>
      <c r="CF103" s="117"/>
      <c r="CG103" s="117"/>
      <c r="CH103" s="117"/>
      <c r="CI103" s="117"/>
      <c r="CJ103" s="113"/>
      <c r="CK103" s="113"/>
      <c r="CL103" s="113"/>
      <c r="CM103" s="113"/>
      <c r="CN103" s="113"/>
      <c r="CO103" s="113"/>
      <c r="CP103" s="113"/>
      <c r="CQ103" s="113"/>
      <c r="CR103" s="113"/>
      <c r="CS103" s="113"/>
      <c r="CT103" s="113"/>
      <c r="CU103" s="113"/>
      <c r="CV103" s="113"/>
      <c r="CW103" s="113"/>
      <c r="CX103" s="113"/>
      <c r="CY103" s="113"/>
      <c r="CZ103" s="113"/>
      <c r="DA103" s="113"/>
      <c r="DB103" s="113"/>
      <c r="DC103" s="113"/>
      <c r="DD103" s="113"/>
      <c r="DE103" s="113"/>
      <c r="DF103" s="113"/>
      <c r="DG103" s="113"/>
      <c r="DH103" s="113"/>
      <c r="DI103" s="113"/>
      <c r="DJ103" s="113"/>
      <c r="DK103" s="113"/>
      <c r="DL103" s="113"/>
      <c r="DM103" s="113"/>
      <c r="DN103" s="113"/>
      <c r="DO103" s="113"/>
      <c r="DP103" s="113"/>
      <c r="DQ103" s="113"/>
      <c r="DR103" s="113"/>
      <c r="DS103" s="113"/>
      <c r="DT103" s="113"/>
      <c r="DU103" s="113"/>
      <c r="DV103" s="113"/>
      <c r="DW103" s="113"/>
      <c r="DX103" s="113"/>
      <c r="DY103" s="113"/>
      <c r="DZ103" s="113"/>
      <c r="EA103" s="113"/>
      <c r="EB103" s="113"/>
    </row>
    <row r="104" spans="2:132" x14ac:dyDescent="0.2">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25"/>
      <c r="AH104" s="125"/>
      <c r="AI104" s="125"/>
      <c r="AJ104" s="156"/>
      <c r="AK104" s="156"/>
      <c r="AL104" s="156"/>
      <c r="AM104" s="156"/>
      <c r="AN104" s="156"/>
      <c r="AO104" s="156"/>
      <c r="AP104" s="156"/>
      <c r="AQ104" s="156"/>
      <c r="AR104" s="156"/>
      <c r="AS104" s="156"/>
      <c r="AT104" s="156"/>
      <c r="AU104" s="156"/>
      <c r="AV104" s="156"/>
      <c r="AW104" s="156"/>
      <c r="AX104" s="156"/>
      <c r="AY104" s="156"/>
      <c r="AZ104" s="156"/>
      <c r="BA104" s="156"/>
      <c r="BB104" s="156"/>
      <c r="BC104" s="156"/>
      <c r="BD104" s="156"/>
      <c r="BE104" s="156"/>
      <c r="BF104" s="156"/>
      <c r="BG104" s="156"/>
      <c r="BH104" s="156"/>
      <c r="BI104" s="156"/>
      <c r="BJ104" s="156"/>
      <c r="BK104" s="156"/>
      <c r="BL104" s="156"/>
      <c r="BM104" s="156"/>
      <c r="BN104" s="156"/>
      <c r="BO104" s="156"/>
      <c r="BP104" s="156"/>
      <c r="BQ104" s="125"/>
      <c r="BR104" s="125"/>
      <c r="BS104" s="125"/>
      <c r="BT104" s="125"/>
      <c r="BU104" s="125"/>
      <c r="BV104" s="125"/>
      <c r="BW104" s="125"/>
      <c r="BX104" s="117"/>
      <c r="BY104" s="117"/>
      <c r="BZ104" s="117"/>
      <c r="CA104" s="117"/>
      <c r="CB104" s="117"/>
      <c r="CC104" s="117"/>
      <c r="CD104" s="117"/>
      <c r="CE104" s="117"/>
      <c r="CF104" s="117"/>
      <c r="CG104" s="117"/>
      <c r="CH104" s="117"/>
      <c r="CI104" s="117"/>
      <c r="CJ104" s="113"/>
      <c r="CK104" s="113"/>
      <c r="CL104" s="113"/>
      <c r="CM104" s="113"/>
      <c r="CN104" s="113"/>
      <c r="CO104" s="113"/>
      <c r="CP104" s="113"/>
      <c r="CQ104" s="113"/>
      <c r="CR104" s="113"/>
      <c r="CS104" s="113"/>
      <c r="CT104" s="113"/>
      <c r="CU104" s="113"/>
      <c r="CV104" s="113"/>
      <c r="CW104" s="113"/>
      <c r="CX104" s="113"/>
      <c r="CY104" s="113"/>
      <c r="CZ104" s="113"/>
      <c r="DA104" s="113"/>
      <c r="DB104" s="113"/>
      <c r="DC104" s="113"/>
      <c r="DD104" s="113"/>
      <c r="DE104" s="113"/>
      <c r="DF104" s="113"/>
      <c r="DG104" s="113"/>
      <c r="DH104" s="113"/>
      <c r="DI104" s="113"/>
      <c r="DJ104" s="113"/>
      <c r="DK104" s="113"/>
      <c r="DL104" s="113"/>
      <c r="DM104" s="113"/>
      <c r="DN104" s="113"/>
      <c r="DO104" s="113"/>
      <c r="DP104" s="113"/>
      <c r="DQ104" s="113"/>
      <c r="DR104" s="113"/>
      <c r="DS104" s="113"/>
      <c r="DT104" s="113"/>
      <c r="DU104" s="113"/>
      <c r="DV104" s="113"/>
      <c r="DW104" s="113"/>
      <c r="DX104" s="113"/>
      <c r="DY104" s="113"/>
      <c r="DZ104" s="113"/>
      <c r="EA104" s="113"/>
      <c r="EB104" s="113"/>
    </row>
    <row r="105" spans="2:132" x14ac:dyDescent="0.2">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c r="AA105" s="113"/>
      <c r="AB105" s="113"/>
      <c r="AC105" s="113"/>
      <c r="AD105" s="113"/>
      <c r="AE105" s="113"/>
      <c r="AF105" s="113"/>
      <c r="AG105" s="125"/>
      <c r="AH105" s="125"/>
      <c r="AI105" s="125"/>
      <c r="AJ105" s="156"/>
      <c r="AK105" s="156"/>
      <c r="AL105" s="156"/>
      <c r="AM105" s="156"/>
      <c r="AN105" s="156"/>
      <c r="AO105" s="156"/>
      <c r="AP105" s="156"/>
      <c r="AQ105" s="156"/>
      <c r="AR105" s="156"/>
      <c r="AS105" s="156"/>
      <c r="AT105" s="156"/>
      <c r="AU105" s="156"/>
      <c r="AV105" s="156"/>
      <c r="AW105" s="156"/>
      <c r="AX105" s="156"/>
      <c r="AY105" s="156"/>
      <c r="AZ105" s="156"/>
      <c r="BA105" s="156"/>
      <c r="BB105" s="156"/>
      <c r="BC105" s="156"/>
      <c r="BD105" s="156"/>
      <c r="BE105" s="156"/>
      <c r="BF105" s="156"/>
      <c r="BG105" s="156"/>
      <c r="BH105" s="156"/>
      <c r="BI105" s="156"/>
      <c r="BJ105" s="156"/>
      <c r="BK105" s="156"/>
      <c r="BL105" s="156"/>
      <c r="BM105" s="156"/>
      <c r="BN105" s="156"/>
      <c r="BO105" s="156"/>
      <c r="BP105" s="156"/>
      <c r="BQ105" s="125"/>
      <c r="BR105" s="125"/>
      <c r="BS105" s="125"/>
      <c r="BT105" s="125"/>
      <c r="BU105" s="125"/>
      <c r="BV105" s="125"/>
      <c r="BW105" s="125"/>
      <c r="BX105" s="117"/>
      <c r="BY105" s="117"/>
      <c r="BZ105" s="117"/>
      <c r="CA105" s="117"/>
      <c r="CB105" s="117"/>
      <c r="CC105" s="117"/>
      <c r="CD105" s="117"/>
      <c r="CE105" s="117"/>
      <c r="CF105" s="117"/>
      <c r="CG105" s="117"/>
      <c r="CH105" s="117"/>
      <c r="CI105" s="117"/>
      <c r="CJ105" s="113"/>
      <c r="CK105" s="113"/>
      <c r="CL105" s="113"/>
      <c r="CM105" s="113"/>
      <c r="CN105" s="113"/>
      <c r="CO105" s="113"/>
      <c r="CP105" s="113"/>
      <c r="CQ105" s="113"/>
      <c r="CR105" s="113"/>
      <c r="CS105" s="113"/>
      <c r="CT105" s="113"/>
      <c r="CU105" s="113"/>
      <c r="CV105" s="113"/>
      <c r="CW105" s="113"/>
      <c r="CX105" s="113"/>
      <c r="CY105" s="113"/>
      <c r="CZ105" s="113"/>
      <c r="DA105" s="113"/>
      <c r="DB105" s="113"/>
      <c r="DC105" s="113"/>
      <c r="DD105" s="113"/>
      <c r="DE105" s="113"/>
      <c r="DF105" s="113"/>
      <c r="DG105" s="113"/>
      <c r="DH105" s="113"/>
      <c r="DI105" s="113"/>
      <c r="DJ105" s="113"/>
      <c r="DK105" s="113"/>
      <c r="DL105" s="113"/>
      <c r="DM105" s="113"/>
      <c r="DN105" s="113"/>
      <c r="DO105" s="113"/>
      <c r="DP105" s="113"/>
      <c r="DQ105" s="113"/>
      <c r="DR105" s="113"/>
      <c r="DS105" s="113"/>
      <c r="DT105" s="113"/>
      <c r="DU105" s="113"/>
      <c r="DV105" s="113"/>
      <c r="DW105" s="113"/>
      <c r="DX105" s="113"/>
      <c r="DY105" s="113"/>
      <c r="DZ105" s="113"/>
      <c r="EA105" s="113"/>
      <c r="EB105" s="113"/>
    </row>
    <row r="106" spans="2:132" x14ac:dyDescent="0.2">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c r="AA106" s="113"/>
      <c r="AB106" s="113"/>
      <c r="AC106" s="113"/>
      <c r="AD106" s="113"/>
      <c r="AE106" s="113"/>
      <c r="AF106" s="113"/>
      <c r="AG106" s="125"/>
      <c r="AH106" s="125"/>
      <c r="AI106" s="125"/>
      <c r="AJ106" s="156"/>
      <c r="AK106" s="156"/>
      <c r="AL106" s="156"/>
      <c r="AM106" s="156"/>
      <c r="AN106" s="156"/>
      <c r="AO106" s="156"/>
      <c r="AP106" s="156"/>
      <c r="AQ106" s="156"/>
      <c r="AR106" s="156"/>
      <c r="AS106" s="156"/>
      <c r="AT106" s="156"/>
      <c r="AU106" s="156"/>
      <c r="AV106" s="156"/>
      <c r="AW106" s="156"/>
      <c r="AX106" s="156"/>
      <c r="AY106" s="156"/>
      <c r="AZ106" s="156"/>
      <c r="BA106" s="156"/>
      <c r="BB106" s="156"/>
      <c r="BC106" s="156"/>
      <c r="BD106" s="156"/>
      <c r="BE106" s="156"/>
      <c r="BF106" s="156"/>
      <c r="BG106" s="156"/>
      <c r="BH106" s="156"/>
      <c r="BI106" s="156"/>
      <c r="BJ106" s="156"/>
      <c r="BK106" s="156"/>
      <c r="BL106" s="156"/>
      <c r="BM106" s="156"/>
      <c r="BN106" s="156"/>
      <c r="BO106" s="156"/>
      <c r="BP106" s="156"/>
      <c r="BQ106" s="125"/>
      <c r="BR106" s="125"/>
      <c r="BS106" s="125"/>
      <c r="BT106" s="125"/>
      <c r="BU106" s="125"/>
      <c r="BV106" s="125"/>
      <c r="BW106" s="125"/>
      <c r="BX106" s="117"/>
      <c r="BY106" s="117"/>
      <c r="BZ106" s="117"/>
      <c r="CA106" s="117"/>
      <c r="CB106" s="117"/>
      <c r="CC106" s="117"/>
      <c r="CD106" s="117"/>
      <c r="CE106" s="117"/>
      <c r="CF106" s="117"/>
      <c r="CG106" s="117"/>
      <c r="CH106" s="117"/>
      <c r="CI106" s="117"/>
      <c r="CJ106" s="113"/>
      <c r="CK106" s="113"/>
      <c r="CL106" s="113"/>
      <c r="CM106" s="113"/>
      <c r="CN106" s="113"/>
      <c r="CO106" s="113"/>
      <c r="CP106" s="113"/>
      <c r="CQ106" s="113"/>
      <c r="CR106" s="113"/>
      <c r="CS106" s="113"/>
      <c r="CT106" s="113"/>
      <c r="CU106" s="113"/>
      <c r="CV106" s="113"/>
      <c r="CW106" s="113"/>
      <c r="CX106" s="113"/>
      <c r="CY106" s="113"/>
      <c r="CZ106" s="113"/>
      <c r="DA106" s="113"/>
      <c r="DB106" s="113"/>
      <c r="DC106" s="113"/>
      <c r="DD106" s="113"/>
      <c r="DE106" s="113"/>
      <c r="DF106" s="113"/>
      <c r="DG106" s="113"/>
      <c r="DH106" s="113"/>
      <c r="DI106" s="113"/>
      <c r="DJ106" s="113"/>
      <c r="DK106" s="113"/>
      <c r="DL106" s="113"/>
      <c r="DM106" s="113"/>
      <c r="DN106" s="113"/>
      <c r="DO106" s="113"/>
      <c r="DP106" s="113"/>
      <c r="DQ106" s="113"/>
      <c r="DR106" s="113"/>
      <c r="DS106" s="113"/>
      <c r="DT106" s="113"/>
      <c r="DU106" s="113"/>
      <c r="DV106" s="113"/>
      <c r="DW106" s="113"/>
      <c r="DX106" s="113"/>
      <c r="DY106" s="113"/>
      <c r="DZ106" s="113"/>
      <c r="EA106" s="113"/>
      <c r="EB106" s="113"/>
    </row>
    <row r="107" spans="2:132" x14ac:dyDescent="0.2">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25"/>
      <c r="AH107" s="125"/>
      <c r="AI107" s="125"/>
      <c r="AJ107" s="156"/>
      <c r="AK107" s="156"/>
      <c r="AL107" s="156"/>
      <c r="AM107" s="156"/>
      <c r="AN107" s="156"/>
      <c r="AO107" s="156"/>
      <c r="AP107" s="156"/>
      <c r="AQ107" s="156"/>
      <c r="AR107" s="156"/>
      <c r="AS107" s="156"/>
      <c r="AT107" s="156"/>
      <c r="AU107" s="156"/>
      <c r="AV107" s="156"/>
      <c r="AW107" s="156"/>
      <c r="AX107" s="156"/>
      <c r="AY107" s="156"/>
      <c r="AZ107" s="156"/>
      <c r="BA107" s="156"/>
      <c r="BB107" s="156"/>
      <c r="BC107" s="156"/>
      <c r="BD107" s="156"/>
      <c r="BE107" s="156"/>
      <c r="BF107" s="156"/>
      <c r="BG107" s="156"/>
      <c r="BH107" s="156"/>
      <c r="BI107" s="156"/>
      <c r="BJ107" s="156"/>
      <c r="BK107" s="156"/>
      <c r="BL107" s="156"/>
      <c r="BM107" s="156"/>
      <c r="BN107" s="156"/>
      <c r="BO107" s="156"/>
      <c r="BP107" s="156"/>
      <c r="BQ107" s="125"/>
      <c r="BR107" s="125"/>
      <c r="BS107" s="125"/>
      <c r="BT107" s="125"/>
      <c r="BU107" s="125"/>
      <c r="BV107" s="125"/>
      <c r="BW107" s="125"/>
      <c r="BX107" s="117"/>
      <c r="BY107" s="117"/>
      <c r="BZ107" s="117"/>
      <c r="CA107" s="117"/>
      <c r="CB107" s="117"/>
      <c r="CC107" s="117"/>
      <c r="CD107" s="117"/>
      <c r="CE107" s="117"/>
      <c r="CF107" s="117"/>
      <c r="CG107" s="117"/>
      <c r="CH107" s="117"/>
      <c r="CI107" s="117"/>
      <c r="CJ107" s="113"/>
      <c r="CK107" s="113"/>
      <c r="CL107" s="113"/>
      <c r="CM107" s="113"/>
      <c r="CN107" s="113"/>
      <c r="CO107" s="113"/>
      <c r="CP107" s="113"/>
      <c r="CQ107" s="113"/>
      <c r="CR107" s="113"/>
      <c r="CS107" s="113"/>
      <c r="CT107" s="113"/>
      <c r="CU107" s="113"/>
      <c r="CV107" s="113"/>
      <c r="CW107" s="113"/>
      <c r="CX107" s="113"/>
      <c r="CY107" s="113"/>
      <c r="CZ107" s="113"/>
      <c r="DA107" s="113"/>
      <c r="DB107" s="113"/>
      <c r="DC107" s="113"/>
      <c r="DD107" s="113"/>
      <c r="DE107" s="113"/>
      <c r="DF107" s="113"/>
      <c r="DG107" s="113"/>
      <c r="DH107" s="113"/>
      <c r="DI107" s="113"/>
      <c r="DJ107" s="113"/>
      <c r="DK107" s="113"/>
      <c r="DL107" s="113"/>
      <c r="DM107" s="113"/>
      <c r="DN107" s="113"/>
      <c r="DO107" s="113"/>
      <c r="DP107" s="113"/>
      <c r="DQ107" s="113"/>
      <c r="DR107" s="113"/>
      <c r="DS107" s="113"/>
      <c r="DT107" s="113"/>
      <c r="DU107" s="113"/>
      <c r="DV107" s="113"/>
      <c r="DW107" s="113"/>
      <c r="DX107" s="113"/>
      <c r="DY107" s="113"/>
      <c r="DZ107" s="113"/>
      <c r="EA107" s="113"/>
      <c r="EB107" s="113"/>
    </row>
    <row r="108" spans="2:132" x14ac:dyDescent="0.2">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25"/>
      <c r="AH108" s="125"/>
      <c r="AI108" s="125"/>
      <c r="AJ108" s="156"/>
      <c r="AK108" s="156"/>
      <c r="AL108" s="156"/>
      <c r="AM108" s="156"/>
      <c r="AN108" s="156"/>
      <c r="AO108" s="156"/>
      <c r="AP108" s="156"/>
      <c r="AQ108" s="156"/>
      <c r="AR108" s="156"/>
      <c r="AS108" s="156"/>
      <c r="AT108" s="156"/>
      <c r="AU108" s="156"/>
      <c r="AV108" s="156"/>
      <c r="AW108" s="156"/>
      <c r="AX108" s="156"/>
      <c r="AY108" s="156"/>
      <c r="AZ108" s="156"/>
      <c r="BA108" s="156"/>
      <c r="BB108" s="156"/>
      <c r="BC108" s="156"/>
      <c r="BD108" s="156"/>
      <c r="BE108" s="156"/>
      <c r="BF108" s="156"/>
      <c r="BG108" s="156"/>
      <c r="BH108" s="156"/>
      <c r="BI108" s="156"/>
      <c r="BJ108" s="156"/>
      <c r="BK108" s="156"/>
      <c r="BL108" s="156"/>
      <c r="BM108" s="156"/>
      <c r="BN108" s="156"/>
      <c r="BO108" s="156"/>
      <c r="BP108" s="156"/>
      <c r="BQ108" s="125"/>
      <c r="BR108" s="125"/>
      <c r="BS108" s="125"/>
      <c r="BT108" s="125"/>
      <c r="BU108" s="125"/>
      <c r="BV108" s="125"/>
      <c r="BW108" s="125"/>
      <c r="BX108" s="117"/>
      <c r="BY108" s="117"/>
      <c r="BZ108" s="117"/>
      <c r="CA108" s="117"/>
      <c r="CB108" s="117"/>
      <c r="CC108" s="117"/>
      <c r="CD108" s="117"/>
      <c r="CE108" s="117"/>
      <c r="CF108" s="117"/>
      <c r="CG108" s="117"/>
      <c r="CH108" s="117"/>
      <c r="CI108" s="117"/>
      <c r="CJ108" s="113"/>
      <c r="CK108" s="113"/>
      <c r="CL108" s="113"/>
      <c r="CM108" s="113"/>
      <c r="CN108" s="113"/>
      <c r="CO108" s="113"/>
      <c r="CP108" s="113"/>
      <c r="CQ108" s="113"/>
      <c r="CR108" s="113"/>
      <c r="CS108" s="113"/>
      <c r="CT108" s="113"/>
      <c r="CU108" s="113"/>
      <c r="CV108" s="113"/>
      <c r="CW108" s="113"/>
      <c r="CX108" s="113"/>
      <c r="CY108" s="113"/>
      <c r="CZ108" s="113"/>
      <c r="DA108" s="113"/>
      <c r="DB108" s="113"/>
      <c r="DC108" s="113"/>
      <c r="DD108" s="113"/>
      <c r="DE108" s="113"/>
      <c r="DF108" s="113"/>
      <c r="DG108" s="113"/>
      <c r="DH108" s="113"/>
      <c r="DI108" s="113"/>
      <c r="DJ108" s="113"/>
      <c r="DK108" s="113"/>
      <c r="DL108" s="113"/>
      <c r="DM108" s="113"/>
      <c r="DN108" s="113"/>
      <c r="DO108" s="113"/>
      <c r="DP108" s="113"/>
      <c r="DQ108" s="113"/>
      <c r="DR108" s="113"/>
      <c r="DS108" s="113"/>
      <c r="DT108" s="113"/>
      <c r="DU108" s="113"/>
      <c r="DV108" s="113"/>
      <c r="DW108" s="113"/>
      <c r="DX108" s="113"/>
      <c r="DY108" s="113"/>
      <c r="DZ108" s="113"/>
      <c r="EA108" s="113"/>
      <c r="EB108" s="113"/>
    </row>
    <row r="109" spans="2:132" x14ac:dyDescent="0.2">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25"/>
      <c r="AH109" s="125"/>
      <c r="AI109" s="125"/>
      <c r="AJ109" s="156"/>
      <c r="AK109" s="156"/>
      <c r="AL109" s="156"/>
      <c r="AM109" s="156"/>
      <c r="AN109" s="156"/>
      <c r="AO109" s="156"/>
      <c r="AP109" s="156"/>
      <c r="AQ109" s="156"/>
      <c r="AR109" s="156"/>
      <c r="AS109" s="156"/>
      <c r="AT109" s="156"/>
      <c r="AU109" s="156"/>
      <c r="AV109" s="156"/>
      <c r="AW109" s="156"/>
      <c r="AX109" s="156"/>
      <c r="AY109" s="156"/>
      <c r="AZ109" s="156"/>
      <c r="BA109" s="156"/>
      <c r="BB109" s="156"/>
      <c r="BC109" s="156"/>
      <c r="BD109" s="156"/>
      <c r="BE109" s="156"/>
      <c r="BF109" s="156"/>
      <c r="BG109" s="156"/>
      <c r="BH109" s="156"/>
      <c r="BI109" s="156"/>
      <c r="BJ109" s="156"/>
      <c r="BK109" s="156"/>
      <c r="BL109" s="156"/>
      <c r="BM109" s="156"/>
      <c r="BN109" s="156"/>
      <c r="BO109" s="156"/>
      <c r="BP109" s="156"/>
      <c r="BQ109" s="125"/>
      <c r="BR109" s="125"/>
      <c r="BS109" s="125"/>
      <c r="BT109" s="125"/>
      <c r="BU109" s="125"/>
      <c r="BV109" s="125"/>
      <c r="BW109" s="125"/>
      <c r="BX109" s="117"/>
      <c r="BY109" s="117"/>
      <c r="BZ109" s="117"/>
      <c r="CA109" s="117"/>
      <c r="CB109" s="117"/>
      <c r="CC109" s="117"/>
      <c r="CD109" s="117"/>
      <c r="CE109" s="117"/>
      <c r="CF109" s="117"/>
      <c r="CG109" s="117"/>
      <c r="CH109" s="117"/>
      <c r="CI109" s="117"/>
      <c r="CJ109" s="113"/>
      <c r="CK109" s="113"/>
      <c r="CL109" s="113"/>
      <c r="CM109" s="113"/>
      <c r="CN109" s="113"/>
      <c r="CO109" s="113"/>
      <c r="CP109" s="113"/>
      <c r="CQ109" s="113"/>
      <c r="CR109" s="113"/>
      <c r="CS109" s="113"/>
      <c r="CT109" s="113"/>
      <c r="CU109" s="113"/>
      <c r="CV109" s="113"/>
      <c r="CW109" s="113"/>
      <c r="CX109" s="113"/>
      <c r="CY109" s="113"/>
      <c r="CZ109" s="113"/>
      <c r="DA109" s="113"/>
      <c r="DB109" s="113"/>
      <c r="DC109" s="113"/>
      <c r="DD109" s="113"/>
      <c r="DE109" s="113"/>
      <c r="DF109" s="113"/>
      <c r="DG109" s="113"/>
      <c r="DH109" s="113"/>
      <c r="DI109" s="113"/>
      <c r="DJ109" s="113"/>
      <c r="DK109" s="113"/>
      <c r="DL109" s="113"/>
      <c r="DM109" s="113"/>
      <c r="DN109" s="113"/>
      <c r="DO109" s="113"/>
      <c r="DP109" s="113"/>
      <c r="DQ109" s="113"/>
      <c r="DR109" s="113"/>
      <c r="DS109" s="113"/>
      <c r="DT109" s="113"/>
      <c r="DU109" s="113"/>
      <c r="DV109" s="113"/>
      <c r="DW109" s="113"/>
      <c r="DX109" s="113"/>
      <c r="DY109" s="113"/>
      <c r="DZ109" s="113"/>
      <c r="EA109" s="113"/>
      <c r="EB109" s="113"/>
    </row>
    <row r="110" spans="2:132" x14ac:dyDescent="0.2">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113"/>
      <c r="AC110" s="113"/>
      <c r="AD110" s="113"/>
      <c r="AE110" s="113"/>
      <c r="AF110" s="113"/>
      <c r="AG110" s="125"/>
      <c r="AH110" s="125"/>
      <c r="AI110" s="125"/>
      <c r="AJ110" s="156"/>
      <c r="AK110" s="156"/>
      <c r="AL110" s="156"/>
      <c r="AM110" s="156"/>
      <c r="AN110" s="156"/>
      <c r="AO110" s="156"/>
      <c r="AP110" s="156"/>
      <c r="AQ110" s="156"/>
      <c r="AR110" s="156"/>
      <c r="AS110" s="156"/>
      <c r="AT110" s="156"/>
      <c r="AU110" s="156"/>
      <c r="AV110" s="156"/>
      <c r="AW110" s="156"/>
      <c r="AX110" s="156"/>
      <c r="AY110" s="156"/>
      <c r="AZ110" s="156"/>
      <c r="BA110" s="156"/>
      <c r="BB110" s="156"/>
      <c r="BC110" s="156"/>
      <c r="BD110" s="156"/>
      <c r="BE110" s="156"/>
      <c r="BF110" s="156"/>
      <c r="BG110" s="156"/>
      <c r="BH110" s="156"/>
      <c r="BI110" s="156"/>
      <c r="BJ110" s="156"/>
      <c r="BK110" s="156"/>
      <c r="BL110" s="156"/>
      <c r="BM110" s="156"/>
      <c r="BN110" s="156"/>
      <c r="BO110" s="156"/>
      <c r="BP110" s="156"/>
      <c r="BQ110" s="125"/>
      <c r="BR110" s="125"/>
      <c r="BS110" s="125"/>
      <c r="BT110" s="125"/>
      <c r="BU110" s="125"/>
      <c r="BV110" s="125"/>
      <c r="BW110" s="125"/>
      <c r="BX110" s="117"/>
      <c r="BY110" s="117"/>
      <c r="BZ110" s="117"/>
      <c r="CA110" s="117"/>
      <c r="CB110" s="117"/>
      <c r="CC110" s="117"/>
      <c r="CD110" s="117"/>
      <c r="CE110" s="117"/>
      <c r="CF110" s="117"/>
      <c r="CG110" s="117"/>
      <c r="CH110" s="117"/>
      <c r="CI110" s="117"/>
      <c r="CJ110" s="113"/>
      <c r="CK110" s="113"/>
      <c r="CL110" s="113"/>
      <c r="CM110" s="113"/>
      <c r="CN110" s="113"/>
      <c r="CO110" s="113"/>
      <c r="CP110" s="113"/>
      <c r="CQ110" s="113"/>
      <c r="CR110" s="113"/>
      <c r="CS110" s="113"/>
      <c r="CT110" s="113"/>
      <c r="CU110" s="113"/>
      <c r="CV110" s="113"/>
      <c r="CW110" s="113"/>
      <c r="CX110" s="113"/>
      <c r="CY110" s="113"/>
      <c r="CZ110" s="113"/>
      <c r="DA110" s="113"/>
      <c r="DB110" s="113"/>
      <c r="DC110" s="113"/>
      <c r="DD110" s="113"/>
      <c r="DE110" s="113"/>
      <c r="DF110" s="113"/>
      <c r="DG110" s="113"/>
      <c r="DH110" s="113"/>
      <c r="DI110" s="113"/>
      <c r="DJ110" s="113"/>
      <c r="DK110" s="113"/>
      <c r="DL110" s="113"/>
      <c r="DM110" s="113"/>
      <c r="DN110" s="113"/>
      <c r="DO110" s="113"/>
      <c r="DP110" s="113"/>
      <c r="DQ110" s="113"/>
      <c r="DR110" s="113"/>
      <c r="DS110" s="113"/>
      <c r="DT110" s="113"/>
      <c r="DU110" s="113"/>
      <c r="DV110" s="113"/>
      <c r="DW110" s="113"/>
      <c r="DX110" s="113"/>
      <c r="DY110" s="113"/>
      <c r="DZ110" s="113"/>
      <c r="EA110" s="113"/>
      <c r="EB110" s="113"/>
    </row>
    <row r="111" spans="2:132" x14ac:dyDescent="0.2">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25"/>
      <c r="AH111" s="125"/>
      <c r="AI111" s="125"/>
      <c r="AJ111" s="156"/>
      <c r="AK111" s="156"/>
      <c r="AL111" s="156"/>
      <c r="AM111" s="156"/>
      <c r="AN111" s="156"/>
      <c r="AO111" s="156"/>
      <c r="AP111" s="156"/>
      <c r="AQ111" s="156"/>
      <c r="AR111" s="156"/>
      <c r="AS111" s="156"/>
      <c r="AT111" s="156"/>
      <c r="AU111" s="156"/>
      <c r="AV111" s="156"/>
      <c r="AW111" s="156"/>
      <c r="AX111" s="156"/>
      <c r="AY111" s="156"/>
      <c r="AZ111" s="156"/>
      <c r="BA111" s="156"/>
      <c r="BB111" s="156"/>
      <c r="BC111" s="156"/>
      <c r="BD111" s="156"/>
      <c r="BE111" s="156"/>
      <c r="BF111" s="156"/>
      <c r="BG111" s="156"/>
      <c r="BH111" s="156"/>
      <c r="BI111" s="156"/>
      <c r="BJ111" s="156"/>
      <c r="BK111" s="156"/>
      <c r="BL111" s="156"/>
      <c r="BM111" s="156"/>
      <c r="BN111" s="156"/>
      <c r="BO111" s="156"/>
      <c r="BP111" s="156"/>
      <c r="BQ111" s="125"/>
      <c r="BR111" s="125"/>
      <c r="BS111" s="125"/>
      <c r="BT111" s="125"/>
      <c r="BU111" s="125"/>
      <c r="BV111" s="125"/>
      <c r="BW111" s="125"/>
      <c r="BX111" s="117"/>
      <c r="BY111" s="117"/>
      <c r="BZ111" s="117"/>
      <c r="CA111" s="117"/>
      <c r="CB111" s="117"/>
      <c r="CC111" s="117"/>
      <c r="CD111" s="117"/>
      <c r="CE111" s="117"/>
      <c r="CF111" s="117"/>
      <c r="CG111" s="117"/>
      <c r="CH111" s="117"/>
      <c r="CI111" s="117"/>
      <c r="CJ111" s="113"/>
      <c r="CK111" s="113"/>
      <c r="CL111" s="113"/>
      <c r="CM111" s="113"/>
      <c r="CN111" s="113"/>
      <c r="CO111" s="113"/>
      <c r="CP111" s="113"/>
      <c r="CQ111" s="113"/>
      <c r="CR111" s="113"/>
      <c r="CS111" s="113"/>
      <c r="CT111" s="113"/>
      <c r="CU111" s="113"/>
      <c r="CV111" s="113"/>
      <c r="CW111" s="113"/>
      <c r="CX111" s="113"/>
      <c r="CY111" s="113"/>
      <c r="CZ111" s="113"/>
      <c r="DA111" s="113"/>
      <c r="DB111" s="113"/>
      <c r="DC111" s="113"/>
      <c r="DD111" s="113"/>
      <c r="DE111" s="113"/>
      <c r="DF111" s="113"/>
      <c r="DG111" s="113"/>
      <c r="DH111" s="113"/>
      <c r="DI111" s="113"/>
      <c r="DJ111" s="113"/>
      <c r="DK111" s="113"/>
      <c r="DL111" s="113"/>
      <c r="DM111" s="113"/>
      <c r="DN111" s="113"/>
      <c r="DO111" s="113"/>
      <c r="DP111" s="113"/>
      <c r="DQ111" s="113"/>
      <c r="DR111" s="113"/>
      <c r="DS111" s="113"/>
      <c r="DT111" s="113"/>
      <c r="DU111" s="113"/>
      <c r="DV111" s="113"/>
      <c r="DW111" s="113"/>
      <c r="DX111" s="113"/>
      <c r="DY111" s="113"/>
      <c r="DZ111" s="113"/>
      <c r="EA111" s="113"/>
      <c r="EB111" s="113"/>
    </row>
    <row r="112" spans="2:132" x14ac:dyDescent="0.2">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25"/>
      <c r="AH112" s="125"/>
      <c r="AI112" s="125"/>
      <c r="AJ112" s="156"/>
      <c r="AK112" s="156"/>
      <c r="AL112" s="156"/>
      <c r="AM112" s="156"/>
      <c r="AN112" s="156"/>
      <c r="AO112" s="156"/>
      <c r="AP112" s="156"/>
      <c r="AQ112" s="156"/>
      <c r="AR112" s="156"/>
      <c r="AS112" s="156"/>
      <c r="AT112" s="156"/>
      <c r="AU112" s="156"/>
      <c r="AV112" s="156"/>
      <c r="AW112" s="156"/>
      <c r="AX112" s="156"/>
      <c r="AY112" s="156"/>
      <c r="AZ112" s="156"/>
      <c r="BA112" s="156"/>
      <c r="BB112" s="156"/>
      <c r="BC112" s="156"/>
      <c r="BD112" s="156"/>
      <c r="BE112" s="156"/>
      <c r="BF112" s="156"/>
      <c r="BG112" s="156"/>
      <c r="BH112" s="156"/>
      <c r="BI112" s="156"/>
      <c r="BJ112" s="156"/>
      <c r="BK112" s="156"/>
      <c r="BL112" s="156"/>
      <c r="BM112" s="156"/>
      <c r="BN112" s="156"/>
      <c r="BO112" s="156"/>
      <c r="BP112" s="156"/>
      <c r="BQ112" s="125"/>
      <c r="BR112" s="125"/>
      <c r="BS112" s="125"/>
      <c r="BT112" s="125"/>
      <c r="BU112" s="125"/>
      <c r="BV112" s="125"/>
      <c r="BW112" s="125"/>
      <c r="BX112" s="117"/>
      <c r="BY112" s="117"/>
      <c r="BZ112" s="117"/>
      <c r="CA112" s="117"/>
      <c r="CB112" s="117"/>
      <c r="CC112" s="117"/>
      <c r="CD112" s="117"/>
      <c r="CE112" s="117"/>
      <c r="CF112" s="117"/>
      <c r="CG112" s="117"/>
      <c r="CH112" s="117"/>
      <c r="CI112" s="117"/>
      <c r="CJ112" s="113"/>
      <c r="CK112" s="113"/>
      <c r="CL112" s="113"/>
      <c r="CM112" s="113"/>
      <c r="CN112" s="113"/>
      <c r="CO112" s="113"/>
      <c r="CP112" s="113"/>
      <c r="CQ112" s="113"/>
      <c r="CR112" s="113"/>
      <c r="CS112" s="113"/>
      <c r="CT112" s="113"/>
      <c r="CU112" s="113"/>
      <c r="CV112" s="113"/>
      <c r="CW112" s="113"/>
      <c r="CX112" s="113"/>
      <c r="CY112" s="113"/>
      <c r="CZ112" s="113"/>
      <c r="DA112" s="113"/>
      <c r="DB112" s="113"/>
      <c r="DC112" s="113"/>
      <c r="DD112" s="113"/>
      <c r="DE112" s="113"/>
      <c r="DF112" s="113"/>
      <c r="DG112" s="113"/>
      <c r="DH112" s="113"/>
      <c r="DI112" s="113"/>
      <c r="DJ112" s="113"/>
      <c r="DK112" s="113"/>
      <c r="DL112" s="113"/>
      <c r="DM112" s="113"/>
      <c r="DN112" s="113"/>
      <c r="DO112" s="113"/>
      <c r="DP112" s="113"/>
      <c r="DQ112" s="113"/>
      <c r="DR112" s="113"/>
      <c r="DS112" s="113"/>
      <c r="DT112" s="113"/>
      <c r="DU112" s="113"/>
      <c r="DV112" s="113"/>
      <c r="DW112" s="113"/>
      <c r="DX112" s="113"/>
      <c r="DY112" s="113"/>
      <c r="DZ112" s="113"/>
      <c r="EA112" s="113"/>
      <c r="EB112" s="113"/>
    </row>
    <row r="113" spans="2:132" x14ac:dyDescent="0.2">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25"/>
      <c r="AH113" s="125"/>
      <c r="AI113" s="125"/>
      <c r="AJ113" s="156"/>
      <c r="AK113" s="156"/>
      <c r="AL113" s="156"/>
      <c r="AM113" s="156"/>
      <c r="AN113" s="156"/>
      <c r="AO113" s="156"/>
      <c r="AP113" s="156"/>
      <c r="AQ113" s="156"/>
      <c r="AR113" s="156"/>
      <c r="AS113" s="156"/>
      <c r="AT113" s="156"/>
      <c r="AU113" s="156"/>
      <c r="AV113" s="156"/>
      <c r="AW113" s="156"/>
      <c r="AX113" s="156"/>
      <c r="AY113" s="156"/>
      <c r="AZ113" s="156"/>
      <c r="BA113" s="156"/>
      <c r="BB113" s="156"/>
      <c r="BC113" s="156"/>
      <c r="BD113" s="156"/>
      <c r="BE113" s="156"/>
      <c r="BF113" s="156"/>
      <c r="BG113" s="156"/>
      <c r="BH113" s="156"/>
      <c r="BI113" s="156"/>
      <c r="BJ113" s="156"/>
      <c r="BK113" s="156"/>
      <c r="BL113" s="156"/>
      <c r="BM113" s="156"/>
      <c r="BN113" s="156"/>
      <c r="BO113" s="156"/>
      <c r="BP113" s="156"/>
      <c r="BQ113" s="125"/>
      <c r="BR113" s="125"/>
      <c r="BS113" s="125"/>
      <c r="BT113" s="125"/>
      <c r="BU113" s="125"/>
      <c r="BV113" s="125"/>
      <c r="BW113" s="125"/>
      <c r="BX113" s="117"/>
      <c r="BY113" s="117"/>
      <c r="BZ113" s="117"/>
      <c r="CA113" s="117"/>
      <c r="CB113" s="117"/>
      <c r="CC113" s="117"/>
      <c r="CD113" s="117"/>
      <c r="CE113" s="117"/>
      <c r="CF113" s="117"/>
      <c r="CG113" s="117"/>
      <c r="CH113" s="117"/>
      <c r="CI113" s="117"/>
      <c r="CJ113" s="113"/>
      <c r="CK113" s="113"/>
      <c r="CL113" s="113"/>
      <c r="CM113" s="113"/>
      <c r="CN113" s="113"/>
      <c r="CO113" s="113"/>
      <c r="CP113" s="113"/>
      <c r="CQ113" s="113"/>
      <c r="CR113" s="113"/>
      <c r="CS113" s="113"/>
      <c r="CT113" s="113"/>
      <c r="CU113" s="113"/>
      <c r="CV113" s="113"/>
      <c r="CW113" s="113"/>
      <c r="CX113" s="113"/>
      <c r="CY113" s="113"/>
      <c r="CZ113" s="113"/>
      <c r="DA113" s="113"/>
      <c r="DB113" s="113"/>
      <c r="DC113" s="113"/>
      <c r="DD113" s="113"/>
      <c r="DE113" s="113"/>
      <c r="DF113" s="113"/>
      <c r="DG113" s="113"/>
      <c r="DH113" s="113"/>
      <c r="DI113" s="113"/>
      <c r="DJ113" s="113"/>
      <c r="DK113" s="113"/>
      <c r="DL113" s="113"/>
      <c r="DM113" s="113"/>
      <c r="DN113" s="113"/>
      <c r="DO113" s="113"/>
      <c r="DP113" s="113"/>
      <c r="DQ113" s="113"/>
      <c r="DR113" s="113"/>
      <c r="DS113" s="113"/>
      <c r="DT113" s="113"/>
      <c r="DU113" s="113"/>
      <c r="DV113" s="113"/>
      <c r="DW113" s="113"/>
      <c r="DX113" s="113"/>
      <c r="DY113" s="113"/>
      <c r="DZ113" s="113"/>
      <c r="EA113" s="113"/>
      <c r="EB113" s="113"/>
    </row>
    <row r="114" spans="2:132" x14ac:dyDescent="0.2">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25"/>
      <c r="AH114" s="125"/>
      <c r="AI114" s="125"/>
      <c r="AJ114" s="156"/>
      <c r="AK114" s="156"/>
      <c r="AL114" s="156"/>
      <c r="AM114" s="156"/>
      <c r="AN114" s="156"/>
      <c r="AO114" s="156"/>
      <c r="AP114" s="156"/>
      <c r="AQ114" s="156"/>
      <c r="AR114" s="156"/>
      <c r="AS114" s="156"/>
      <c r="AT114" s="156"/>
      <c r="AU114" s="156"/>
      <c r="AV114" s="156"/>
      <c r="AW114" s="156"/>
      <c r="AX114" s="156"/>
      <c r="AY114" s="156"/>
      <c r="AZ114" s="156"/>
      <c r="BA114" s="156"/>
      <c r="BB114" s="156"/>
      <c r="BC114" s="156"/>
      <c r="BD114" s="156"/>
      <c r="BE114" s="156"/>
      <c r="BF114" s="156"/>
      <c r="BG114" s="156"/>
      <c r="BH114" s="156"/>
      <c r="BI114" s="156"/>
      <c r="BJ114" s="156"/>
      <c r="BK114" s="156"/>
      <c r="BL114" s="156"/>
      <c r="BM114" s="156"/>
      <c r="BN114" s="156"/>
      <c r="BO114" s="156"/>
      <c r="BP114" s="156"/>
      <c r="BQ114" s="125"/>
      <c r="BR114" s="125"/>
      <c r="BS114" s="125"/>
      <c r="BT114" s="125"/>
      <c r="BU114" s="125"/>
      <c r="BV114" s="125"/>
      <c r="BW114" s="125"/>
      <c r="BX114" s="117"/>
      <c r="BY114" s="117"/>
      <c r="BZ114" s="117"/>
      <c r="CA114" s="117"/>
      <c r="CB114" s="117"/>
      <c r="CC114" s="117"/>
      <c r="CD114" s="117"/>
      <c r="CE114" s="117"/>
      <c r="CF114" s="117"/>
      <c r="CG114" s="117"/>
      <c r="CH114" s="117"/>
      <c r="CI114" s="117"/>
      <c r="CJ114" s="113"/>
      <c r="CK114" s="113"/>
      <c r="CL114" s="113"/>
      <c r="CM114" s="113"/>
      <c r="CN114" s="113"/>
      <c r="CO114" s="113"/>
      <c r="CP114" s="113"/>
      <c r="CQ114" s="113"/>
      <c r="CR114" s="113"/>
      <c r="CS114" s="113"/>
      <c r="CT114" s="113"/>
      <c r="CU114" s="113"/>
      <c r="CV114" s="113"/>
      <c r="CW114" s="113"/>
      <c r="CX114" s="113"/>
      <c r="CY114" s="113"/>
      <c r="CZ114" s="113"/>
      <c r="DA114" s="113"/>
      <c r="DB114" s="113"/>
      <c r="DC114" s="113"/>
      <c r="DD114" s="113"/>
      <c r="DE114" s="113"/>
      <c r="DF114" s="113"/>
      <c r="DG114" s="113"/>
      <c r="DH114" s="113"/>
      <c r="DI114" s="113"/>
      <c r="DJ114" s="113"/>
      <c r="DK114" s="113"/>
      <c r="DL114" s="113"/>
      <c r="DM114" s="113"/>
      <c r="DN114" s="113"/>
      <c r="DO114" s="113"/>
      <c r="DP114" s="113"/>
      <c r="DQ114" s="113"/>
      <c r="DR114" s="113"/>
      <c r="DS114" s="113"/>
      <c r="DT114" s="113"/>
      <c r="DU114" s="113"/>
      <c r="DV114" s="113"/>
      <c r="DW114" s="113"/>
      <c r="DX114" s="113"/>
      <c r="DY114" s="113"/>
      <c r="DZ114" s="113"/>
      <c r="EA114" s="113"/>
      <c r="EB114" s="113"/>
    </row>
    <row r="115" spans="2:132" x14ac:dyDescent="0.2">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25"/>
      <c r="AH115" s="125"/>
      <c r="AI115" s="125"/>
      <c r="AJ115" s="156"/>
      <c r="AK115" s="156"/>
      <c r="AL115" s="156"/>
      <c r="AM115" s="156"/>
      <c r="AN115" s="156"/>
      <c r="AO115" s="156"/>
      <c r="AP115" s="156"/>
      <c r="AQ115" s="156"/>
      <c r="AR115" s="156"/>
      <c r="AS115" s="156"/>
      <c r="AT115" s="156"/>
      <c r="AU115" s="156"/>
      <c r="AV115" s="156"/>
      <c r="AW115" s="156"/>
      <c r="AX115" s="156"/>
      <c r="AY115" s="156"/>
      <c r="AZ115" s="156"/>
      <c r="BA115" s="156"/>
      <c r="BB115" s="156"/>
      <c r="BC115" s="156"/>
      <c r="BD115" s="156"/>
      <c r="BE115" s="156"/>
      <c r="BF115" s="156"/>
      <c r="BG115" s="156"/>
      <c r="BH115" s="156"/>
      <c r="BI115" s="156"/>
      <c r="BJ115" s="156"/>
      <c r="BK115" s="156"/>
      <c r="BL115" s="156"/>
      <c r="BM115" s="156"/>
      <c r="BN115" s="156"/>
      <c r="BO115" s="156"/>
      <c r="BP115" s="156"/>
      <c r="BQ115" s="125"/>
      <c r="BR115" s="125"/>
      <c r="BS115" s="125"/>
      <c r="BT115" s="125"/>
      <c r="BU115" s="125"/>
      <c r="BV115" s="125"/>
      <c r="BW115" s="125"/>
      <c r="BX115" s="117"/>
      <c r="BY115" s="117"/>
      <c r="BZ115" s="117"/>
      <c r="CA115" s="117"/>
      <c r="CB115" s="117"/>
      <c r="CC115" s="117"/>
      <c r="CD115" s="117"/>
      <c r="CE115" s="117"/>
      <c r="CF115" s="117"/>
      <c r="CG115" s="117"/>
      <c r="CH115" s="117"/>
      <c r="CI115" s="117"/>
      <c r="CJ115" s="113"/>
      <c r="CK115" s="113"/>
      <c r="CL115" s="113"/>
      <c r="CM115" s="113"/>
      <c r="CN115" s="113"/>
      <c r="CO115" s="113"/>
      <c r="CP115" s="113"/>
      <c r="CQ115" s="113"/>
      <c r="CR115" s="113"/>
      <c r="CS115" s="113"/>
      <c r="CT115" s="113"/>
      <c r="CU115" s="113"/>
      <c r="CV115" s="113"/>
      <c r="CW115" s="113"/>
      <c r="CX115" s="113"/>
      <c r="CY115" s="113"/>
      <c r="CZ115" s="113"/>
      <c r="DA115" s="113"/>
      <c r="DB115" s="113"/>
      <c r="DC115" s="113"/>
      <c r="DD115" s="113"/>
      <c r="DE115" s="113"/>
      <c r="DF115" s="113"/>
      <c r="DG115" s="113"/>
      <c r="DH115" s="113"/>
      <c r="DI115" s="113"/>
      <c r="DJ115" s="113"/>
      <c r="DK115" s="113"/>
      <c r="DL115" s="113"/>
      <c r="DM115" s="113"/>
      <c r="DN115" s="113"/>
      <c r="DO115" s="113"/>
      <c r="DP115" s="113"/>
      <c r="DQ115" s="113"/>
      <c r="DR115" s="113"/>
      <c r="DS115" s="113"/>
      <c r="DT115" s="113"/>
      <c r="DU115" s="113"/>
      <c r="DV115" s="113"/>
      <c r="DW115" s="113"/>
      <c r="DX115" s="113"/>
      <c r="DY115" s="113"/>
      <c r="DZ115" s="113"/>
      <c r="EA115" s="113"/>
      <c r="EB115" s="113"/>
    </row>
    <row r="116" spans="2:132" x14ac:dyDescent="0.2">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25"/>
      <c r="AH116" s="125"/>
      <c r="AI116" s="125"/>
      <c r="AJ116" s="156"/>
      <c r="AK116" s="156"/>
      <c r="AL116" s="156"/>
      <c r="AM116" s="156"/>
      <c r="AN116" s="156"/>
      <c r="AO116" s="156"/>
      <c r="AP116" s="156"/>
      <c r="AQ116" s="156"/>
      <c r="AR116" s="156"/>
      <c r="AS116" s="156"/>
      <c r="AT116" s="156"/>
      <c r="AU116" s="156"/>
      <c r="AV116" s="156"/>
      <c r="AW116" s="156"/>
      <c r="AX116" s="156"/>
      <c r="AY116" s="156"/>
      <c r="AZ116" s="156"/>
      <c r="BA116" s="156"/>
      <c r="BB116" s="156"/>
      <c r="BC116" s="156"/>
      <c r="BD116" s="156"/>
      <c r="BE116" s="156"/>
      <c r="BF116" s="156"/>
      <c r="BG116" s="156"/>
      <c r="BH116" s="156"/>
      <c r="BI116" s="156"/>
      <c r="BJ116" s="156"/>
      <c r="BK116" s="156"/>
      <c r="BL116" s="156"/>
      <c r="BM116" s="156"/>
      <c r="BN116" s="156"/>
      <c r="BO116" s="156"/>
      <c r="BP116" s="156"/>
      <c r="BQ116" s="125"/>
      <c r="BR116" s="125"/>
      <c r="BS116" s="125"/>
      <c r="BT116" s="125"/>
      <c r="BU116" s="125"/>
      <c r="BV116" s="125"/>
      <c r="BW116" s="125"/>
      <c r="BX116" s="117"/>
      <c r="BY116" s="117"/>
      <c r="BZ116" s="117"/>
      <c r="CA116" s="117"/>
      <c r="CB116" s="117"/>
      <c r="CC116" s="117"/>
      <c r="CD116" s="117"/>
      <c r="CE116" s="117"/>
      <c r="CF116" s="117"/>
      <c r="CG116" s="117"/>
      <c r="CH116" s="117"/>
      <c r="CI116" s="117"/>
      <c r="CJ116" s="113"/>
      <c r="CK116" s="113"/>
      <c r="CL116" s="113"/>
      <c r="CM116" s="113"/>
      <c r="CN116" s="113"/>
      <c r="CO116" s="113"/>
      <c r="CP116" s="113"/>
      <c r="CQ116" s="113"/>
      <c r="CR116" s="113"/>
      <c r="CS116" s="113"/>
      <c r="CT116" s="113"/>
      <c r="CU116" s="113"/>
      <c r="CV116" s="113"/>
      <c r="CW116" s="113"/>
      <c r="CX116" s="113"/>
      <c r="CY116" s="113"/>
      <c r="CZ116" s="113"/>
      <c r="DA116" s="113"/>
      <c r="DB116" s="113"/>
      <c r="DC116" s="113"/>
      <c r="DD116" s="113"/>
      <c r="DE116" s="113"/>
      <c r="DF116" s="113"/>
      <c r="DG116" s="113"/>
      <c r="DH116" s="113"/>
      <c r="DI116" s="113"/>
      <c r="DJ116" s="113"/>
      <c r="DK116" s="113"/>
      <c r="DL116" s="113"/>
      <c r="DM116" s="113"/>
      <c r="DN116" s="113"/>
      <c r="DO116" s="113"/>
      <c r="DP116" s="113"/>
      <c r="DQ116" s="113"/>
      <c r="DR116" s="113"/>
      <c r="DS116" s="113"/>
      <c r="DT116" s="113"/>
      <c r="DU116" s="113"/>
      <c r="DV116" s="113"/>
      <c r="DW116" s="113"/>
      <c r="DX116" s="113"/>
      <c r="DY116" s="113"/>
      <c r="DZ116" s="113"/>
      <c r="EA116" s="113"/>
      <c r="EB116" s="113"/>
    </row>
    <row r="117" spans="2:132" x14ac:dyDescent="0.2">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25"/>
      <c r="AH117" s="125"/>
      <c r="AI117" s="125"/>
      <c r="AJ117" s="156"/>
      <c r="AK117" s="156"/>
      <c r="AL117" s="156"/>
      <c r="AM117" s="156"/>
      <c r="AN117" s="156"/>
      <c r="AO117" s="156"/>
      <c r="AP117" s="156"/>
      <c r="AQ117" s="156"/>
      <c r="AR117" s="156"/>
      <c r="AS117" s="156"/>
      <c r="AT117" s="156"/>
      <c r="AU117" s="156"/>
      <c r="AV117" s="156"/>
      <c r="AW117" s="156"/>
      <c r="AX117" s="156"/>
      <c r="AY117" s="156"/>
      <c r="AZ117" s="156"/>
      <c r="BA117" s="156"/>
      <c r="BB117" s="156"/>
      <c r="BC117" s="156"/>
      <c r="BD117" s="156"/>
      <c r="BE117" s="156"/>
      <c r="BF117" s="156"/>
      <c r="BG117" s="156"/>
      <c r="BH117" s="156"/>
      <c r="BI117" s="156"/>
      <c r="BJ117" s="156"/>
      <c r="BK117" s="156"/>
      <c r="BL117" s="156"/>
      <c r="BM117" s="156"/>
      <c r="BN117" s="156"/>
      <c r="BO117" s="156"/>
      <c r="BP117" s="156"/>
      <c r="BQ117" s="125"/>
      <c r="BR117" s="125"/>
      <c r="BS117" s="125"/>
      <c r="BT117" s="125"/>
      <c r="BU117" s="125"/>
      <c r="BV117" s="125"/>
      <c r="BW117" s="125"/>
      <c r="BX117" s="117"/>
      <c r="BY117" s="117"/>
      <c r="BZ117" s="117"/>
      <c r="CA117" s="117"/>
      <c r="CB117" s="117"/>
      <c r="CC117" s="117"/>
      <c r="CD117" s="117"/>
      <c r="CE117" s="117"/>
      <c r="CF117" s="117"/>
      <c r="CG117" s="117"/>
      <c r="CH117" s="117"/>
      <c r="CI117" s="117"/>
      <c r="CJ117" s="113"/>
      <c r="CK117" s="113"/>
      <c r="CL117" s="113"/>
      <c r="CM117" s="113"/>
      <c r="CN117" s="113"/>
      <c r="CO117" s="113"/>
      <c r="CP117" s="113"/>
      <c r="CQ117" s="113"/>
      <c r="CR117" s="113"/>
      <c r="CS117" s="113"/>
      <c r="CT117" s="113"/>
      <c r="CU117" s="113"/>
      <c r="CV117" s="113"/>
      <c r="CW117" s="113"/>
      <c r="CX117" s="113"/>
      <c r="CY117" s="113"/>
      <c r="CZ117" s="113"/>
      <c r="DA117" s="113"/>
      <c r="DB117" s="113"/>
      <c r="DC117" s="113"/>
      <c r="DD117" s="113"/>
      <c r="DE117" s="113"/>
      <c r="DF117" s="113"/>
      <c r="DG117" s="113"/>
      <c r="DH117" s="113"/>
      <c r="DI117" s="113"/>
      <c r="DJ117" s="113"/>
      <c r="DK117" s="113"/>
      <c r="DL117" s="113"/>
      <c r="DM117" s="113"/>
      <c r="DN117" s="113"/>
      <c r="DO117" s="113"/>
      <c r="DP117" s="113"/>
      <c r="DQ117" s="113"/>
      <c r="DR117" s="113"/>
      <c r="DS117" s="113"/>
      <c r="DT117" s="113"/>
      <c r="DU117" s="113"/>
      <c r="DV117" s="113"/>
      <c r="DW117" s="113"/>
      <c r="DX117" s="113"/>
      <c r="DY117" s="113"/>
      <c r="DZ117" s="113"/>
      <c r="EA117" s="113"/>
      <c r="EB117" s="113"/>
    </row>
    <row r="118" spans="2:132" x14ac:dyDescent="0.2">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25"/>
      <c r="AH118" s="125"/>
      <c r="AI118" s="125"/>
      <c r="AJ118" s="156"/>
      <c r="AK118" s="156"/>
      <c r="AL118" s="156"/>
      <c r="AM118" s="156"/>
      <c r="AN118" s="156"/>
      <c r="AO118" s="156"/>
      <c r="AP118" s="156"/>
      <c r="AQ118" s="156"/>
      <c r="AR118" s="156"/>
      <c r="AS118" s="156"/>
      <c r="AT118" s="156"/>
      <c r="AU118" s="156"/>
      <c r="AV118" s="156"/>
      <c r="AW118" s="156"/>
      <c r="AX118" s="156"/>
      <c r="AY118" s="156"/>
      <c r="AZ118" s="156"/>
      <c r="BA118" s="156"/>
      <c r="BB118" s="156"/>
      <c r="BC118" s="156"/>
      <c r="BD118" s="156"/>
      <c r="BE118" s="156"/>
      <c r="BF118" s="156"/>
      <c r="BG118" s="156"/>
      <c r="BH118" s="156"/>
      <c r="BI118" s="156"/>
      <c r="BJ118" s="156"/>
      <c r="BK118" s="156"/>
      <c r="BL118" s="156"/>
      <c r="BM118" s="156"/>
      <c r="BN118" s="156"/>
      <c r="BO118" s="156"/>
      <c r="BP118" s="156"/>
      <c r="BQ118" s="125"/>
      <c r="BR118" s="125"/>
      <c r="BS118" s="125"/>
      <c r="BT118" s="125"/>
      <c r="BU118" s="125"/>
      <c r="BV118" s="125"/>
      <c r="BW118" s="125"/>
      <c r="BX118" s="117"/>
      <c r="BY118" s="117"/>
      <c r="BZ118" s="117"/>
      <c r="CA118" s="117"/>
      <c r="CB118" s="117"/>
      <c r="CC118" s="117"/>
      <c r="CD118" s="117"/>
      <c r="CE118" s="117"/>
      <c r="CF118" s="117"/>
      <c r="CG118" s="117"/>
      <c r="CH118" s="117"/>
      <c r="CI118" s="117"/>
      <c r="CJ118" s="113"/>
      <c r="CK118" s="113"/>
      <c r="CL118" s="113"/>
      <c r="CM118" s="113"/>
      <c r="CN118" s="113"/>
      <c r="CO118" s="113"/>
      <c r="CP118" s="113"/>
      <c r="CQ118" s="113"/>
      <c r="CR118" s="113"/>
      <c r="CS118" s="113"/>
      <c r="CT118" s="113"/>
      <c r="CU118" s="113"/>
      <c r="CV118" s="113"/>
      <c r="CW118" s="113"/>
      <c r="CX118" s="113"/>
      <c r="CY118" s="113"/>
      <c r="CZ118" s="113"/>
      <c r="DA118" s="113"/>
      <c r="DB118" s="113"/>
      <c r="DC118" s="113"/>
      <c r="DD118" s="113"/>
      <c r="DE118" s="113"/>
      <c r="DF118" s="113"/>
      <c r="DG118" s="113"/>
      <c r="DH118" s="113"/>
      <c r="DI118" s="113"/>
      <c r="DJ118" s="113"/>
      <c r="DK118" s="113"/>
      <c r="DL118" s="113"/>
      <c r="DM118" s="113"/>
      <c r="DN118" s="113"/>
      <c r="DO118" s="113"/>
      <c r="DP118" s="113"/>
      <c r="DQ118" s="113"/>
      <c r="DR118" s="113"/>
      <c r="DS118" s="113"/>
      <c r="DT118" s="113"/>
      <c r="DU118" s="113"/>
      <c r="DV118" s="113"/>
      <c r="DW118" s="113"/>
      <c r="DX118" s="113"/>
      <c r="DY118" s="113"/>
      <c r="DZ118" s="113"/>
      <c r="EA118" s="113"/>
      <c r="EB118" s="113"/>
    </row>
    <row r="119" spans="2:132" x14ac:dyDescent="0.2">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25"/>
      <c r="AH119" s="125"/>
      <c r="AI119" s="125"/>
      <c r="AJ119" s="156"/>
      <c r="AK119" s="156"/>
      <c r="AL119" s="156"/>
      <c r="AM119" s="156"/>
      <c r="AN119" s="156"/>
      <c r="AO119" s="156"/>
      <c r="AP119" s="156"/>
      <c r="AQ119" s="156"/>
      <c r="AR119" s="156"/>
      <c r="AS119" s="156"/>
      <c r="AT119" s="156"/>
      <c r="AU119" s="156"/>
      <c r="AV119" s="156"/>
      <c r="AW119" s="156"/>
      <c r="AX119" s="156"/>
      <c r="AY119" s="156"/>
      <c r="AZ119" s="156"/>
      <c r="BA119" s="156"/>
      <c r="BB119" s="156"/>
      <c r="BC119" s="156"/>
      <c r="BD119" s="156"/>
      <c r="BE119" s="156"/>
      <c r="BF119" s="156"/>
      <c r="BG119" s="156"/>
      <c r="BH119" s="156"/>
      <c r="BI119" s="156"/>
      <c r="BJ119" s="156"/>
      <c r="BK119" s="156"/>
      <c r="BL119" s="156"/>
      <c r="BM119" s="156"/>
      <c r="BN119" s="156"/>
      <c r="BO119" s="156"/>
      <c r="BP119" s="156"/>
      <c r="BQ119" s="125"/>
      <c r="BR119" s="125"/>
      <c r="BS119" s="125"/>
      <c r="BT119" s="125"/>
      <c r="BU119" s="125"/>
      <c r="BV119" s="125"/>
      <c r="BW119" s="125"/>
      <c r="BX119" s="117"/>
      <c r="BY119" s="117"/>
      <c r="BZ119" s="117"/>
      <c r="CA119" s="117"/>
      <c r="CB119" s="117"/>
      <c r="CC119" s="117"/>
      <c r="CD119" s="117"/>
      <c r="CE119" s="117"/>
      <c r="CF119" s="117"/>
      <c r="CG119" s="117"/>
      <c r="CH119" s="117"/>
      <c r="CI119" s="117"/>
      <c r="CJ119" s="113"/>
      <c r="CK119" s="113"/>
      <c r="CL119" s="113"/>
      <c r="CM119" s="113"/>
      <c r="CN119" s="113"/>
      <c r="CO119" s="113"/>
      <c r="CP119" s="113"/>
      <c r="CQ119" s="113"/>
      <c r="CR119" s="113"/>
      <c r="CS119" s="113"/>
      <c r="CT119" s="113"/>
      <c r="CU119" s="113"/>
      <c r="CV119" s="113"/>
      <c r="CW119" s="113"/>
      <c r="CX119" s="113"/>
      <c r="CY119" s="113"/>
      <c r="CZ119" s="113"/>
      <c r="DA119" s="113"/>
      <c r="DB119" s="113"/>
      <c r="DC119" s="113"/>
      <c r="DD119" s="113"/>
      <c r="DE119" s="113"/>
      <c r="DF119" s="113"/>
      <c r="DG119" s="113"/>
      <c r="DH119" s="113"/>
      <c r="DI119" s="113"/>
      <c r="DJ119" s="113"/>
      <c r="DK119" s="113"/>
      <c r="DL119" s="113"/>
      <c r="DM119" s="113"/>
      <c r="DN119" s="113"/>
      <c r="DO119" s="113"/>
      <c r="DP119" s="113"/>
      <c r="DQ119" s="113"/>
      <c r="DR119" s="113"/>
      <c r="DS119" s="113"/>
      <c r="DT119" s="113"/>
      <c r="DU119" s="113"/>
      <c r="DV119" s="113"/>
      <c r="DW119" s="113"/>
      <c r="DX119" s="113"/>
      <c r="DY119" s="113"/>
      <c r="DZ119" s="113"/>
      <c r="EA119" s="113"/>
      <c r="EB119" s="113"/>
    </row>
    <row r="120" spans="2:132" x14ac:dyDescent="0.2">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25"/>
      <c r="AH120" s="125"/>
      <c r="AI120" s="125"/>
      <c r="AJ120" s="156"/>
      <c r="AK120" s="156"/>
      <c r="AL120" s="156"/>
      <c r="AM120" s="156"/>
      <c r="AN120" s="156"/>
      <c r="AO120" s="156"/>
      <c r="AP120" s="156"/>
      <c r="AQ120" s="156"/>
      <c r="AR120" s="156"/>
      <c r="AS120" s="156"/>
      <c r="AT120" s="156"/>
      <c r="AU120" s="156"/>
      <c r="AV120" s="156"/>
      <c r="AW120" s="156"/>
      <c r="AX120" s="156"/>
      <c r="AY120" s="156"/>
      <c r="AZ120" s="156"/>
      <c r="BA120" s="156"/>
      <c r="BB120" s="156"/>
      <c r="BC120" s="156"/>
      <c r="BD120" s="156"/>
      <c r="BE120" s="156"/>
      <c r="BF120" s="156"/>
      <c r="BG120" s="156"/>
      <c r="BH120" s="156"/>
      <c r="BI120" s="156"/>
      <c r="BJ120" s="156"/>
      <c r="BK120" s="156"/>
      <c r="BL120" s="156"/>
      <c r="BM120" s="156"/>
      <c r="BN120" s="156"/>
      <c r="BO120" s="156"/>
      <c r="BP120" s="156"/>
      <c r="BQ120" s="125"/>
      <c r="BR120" s="125"/>
      <c r="BS120" s="125"/>
      <c r="BT120" s="125"/>
      <c r="BU120" s="125"/>
      <c r="BV120" s="125"/>
      <c r="BW120" s="125"/>
      <c r="BX120" s="117"/>
      <c r="BY120" s="117"/>
      <c r="BZ120" s="117"/>
      <c r="CA120" s="117"/>
      <c r="CB120" s="117"/>
      <c r="CC120" s="117"/>
      <c r="CD120" s="117"/>
      <c r="CE120" s="117"/>
      <c r="CF120" s="117"/>
      <c r="CG120" s="117"/>
      <c r="CH120" s="117"/>
      <c r="CI120" s="117"/>
      <c r="CJ120" s="113"/>
      <c r="CK120" s="113"/>
      <c r="CL120" s="113"/>
      <c r="CM120" s="113"/>
      <c r="CN120" s="113"/>
      <c r="CO120" s="113"/>
      <c r="CP120" s="113"/>
      <c r="CQ120" s="113"/>
      <c r="CR120" s="113"/>
      <c r="CS120" s="113"/>
      <c r="CT120" s="113"/>
      <c r="CU120" s="113"/>
      <c r="CV120" s="113"/>
      <c r="CW120" s="113"/>
      <c r="CX120" s="113"/>
      <c r="CY120" s="113"/>
      <c r="CZ120" s="113"/>
      <c r="DA120" s="113"/>
      <c r="DB120" s="113"/>
      <c r="DC120" s="113"/>
      <c r="DD120" s="113"/>
      <c r="DE120" s="113"/>
      <c r="DF120" s="113"/>
      <c r="DG120" s="113"/>
      <c r="DH120" s="113"/>
      <c r="DI120" s="113"/>
      <c r="DJ120" s="113"/>
      <c r="DK120" s="113"/>
      <c r="DL120" s="113"/>
      <c r="DM120" s="113"/>
      <c r="DN120" s="113"/>
      <c r="DO120" s="113"/>
      <c r="DP120" s="113"/>
      <c r="DQ120" s="113"/>
      <c r="DR120" s="113"/>
      <c r="DS120" s="113"/>
      <c r="DT120" s="113"/>
      <c r="DU120" s="113"/>
      <c r="DV120" s="113"/>
      <c r="DW120" s="113"/>
      <c r="DX120" s="113"/>
      <c r="DY120" s="113"/>
      <c r="DZ120" s="113"/>
      <c r="EA120" s="113"/>
      <c r="EB120" s="113"/>
    </row>
    <row r="121" spans="2:132" x14ac:dyDescent="0.2">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113"/>
      <c r="AC121" s="113"/>
      <c r="AD121" s="113"/>
      <c r="AE121" s="113"/>
      <c r="AF121" s="113"/>
      <c r="AG121" s="125"/>
      <c r="AH121" s="125"/>
      <c r="AI121" s="125"/>
      <c r="AJ121" s="156"/>
      <c r="AK121" s="156"/>
      <c r="AL121" s="156"/>
      <c r="AM121" s="156"/>
      <c r="AN121" s="156"/>
      <c r="AO121" s="156"/>
      <c r="AP121" s="156"/>
      <c r="AQ121" s="156"/>
      <c r="AR121" s="156"/>
      <c r="AS121" s="156"/>
      <c r="AT121" s="156"/>
      <c r="AU121" s="156"/>
      <c r="AV121" s="156"/>
      <c r="AW121" s="156"/>
      <c r="AX121" s="156"/>
      <c r="AY121" s="156"/>
      <c r="AZ121" s="156"/>
      <c r="BA121" s="156"/>
      <c r="BB121" s="156"/>
      <c r="BC121" s="156"/>
      <c r="BD121" s="156"/>
      <c r="BE121" s="156"/>
      <c r="BF121" s="156"/>
      <c r="BG121" s="156"/>
      <c r="BH121" s="156"/>
      <c r="BI121" s="156"/>
      <c r="BJ121" s="156"/>
      <c r="BK121" s="156"/>
      <c r="BL121" s="156"/>
      <c r="BM121" s="156"/>
      <c r="BN121" s="156"/>
      <c r="BO121" s="156"/>
      <c r="BP121" s="156"/>
      <c r="BQ121" s="125"/>
      <c r="BR121" s="125"/>
      <c r="BS121" s="125"/>
      <c r="BT121" s="125"/>
      <c r="BU121" s="125"/>
      <c r="BV121" s="125"/>
      <c r="BW121" s="125"/>
      <c r="BX121" s="117"/>
      <c r="BY121" s="117"/>
      <c r="BZ121" s="117"/>
      <c r="CA121" s="117"/>
      <c r="CB121" s="117"/>
      <c r="CC121" s="117"/>
      <c r="CD121" s="117"/>
      <c r="CE121" s="117"/>
      <c r="CF121" s="117"/>
      <c r="CG121" s="117"/>
      <c r="CH121" s="117"/>
      <c r="CI121" s="117"/>
      <c r="CJ121" s="113"/>
      <c r="CK121" s="113"/>
      <c r="CL121" s="113"/>
      <c r="CM121" s="113"/>
      <c r="CN121" s="113"/>
      <c r="CO121" s="113"/>
      <c r="CP121" s="113"/>
      <c r="CQ121" s="113"/>
      <c r="CR121" s="113"/>
      <c r="CS121" s="113"/>
      <c r="CT121" s="113"/>
      <c r="CU121" s="113"/>
      <c r="CV121" s="113"/>
      <c r="CW121" s="113"/>
      <c r="CX121" s="113"/>
      <c r="CY121" s="113"/>
      <c r="CZ121" s="113"/>
      <c r="DA121" s="113"/>
      <c r="DB121" s="113"/>
      <c r="DC121" s="113"/>
      <c r="DD121" s="113"/>
      <c r="DE121" s="113"/>
      <c r="DF121" s="113"/>
      <c r="DG121" s="113"/>
      <c r="DH121" s="113"/>
      <c r="DI121" s="113"/>
      <c r="DJ121" s="113"/>
      <c r="DK121" s="113"/>
      <c r="DL121" s="113"/>
      <c r="DM121" s="113"/>
      <c r="DN121" s="113"/>
      <c r="DO121" s="113"/>
      <c r="DP121" s="113"/>
      <c r="DQ121" s="113"/>
      <c r="DR121" s="113"/>
      <c r="DS121" s="113"/>
      <c r="DT121" s="113"/>
      <c r="DU121" s="113"/>
      <c r="DV121" s="113"/>
      <c r="DW121" s="113"/>
      <c r="DX121" s="113"/>
      <c r="DY121" s="113"/>
      <c r="DZ121" s="113"/>
      <c r="EA121" s="113"/>
      <c r="EB121" s="113"/>
    </row>
    <row r="122" spans="2:132" x14ac:dyDescent="0.2">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c r="AA122" s="113"/>
      <c r="AB122" s="113"/>
      <c r="AC122" s="113"/>
      <c r="AD122" s="113"/>
      <c r="AE122" s="113"/>
      <c r="AF122" s="113"/>
      <c r="AG122" s="125"/>
      <c r="AH122" s="125"/>
      <c r="AI122" s="125"/>
      <c r="AJ122" s="156"/>
      <c r="AK122" s="156"/>
      <c r="AL122" s="156"/>
      <c r="AM122" s="156"/>
      <c r="AN122" s="156"/>
      <c r="AO122" s="156"/>
      <c r="AP122" s="156"/>
      <c r="AQ122" s="156"/>
      <c r="AR122" s="156"/>
      <c r="AS122" s="156"/>
      <c r="AT122" s="156"/>
      <c r="AU122" s="156"/>
      <c r="AV122" s="156"/>
      <c r="AW122" s="156"/>
      <c r="AX122" s="156"/>
      <c r="AY122" s="156"/>
      <c r="AZ122" s="156"/>
      <c r="BA122" s="156"/>
      <c r="BB122" s="156"/>
      <c r="BC122" s="156"/>
      <c r="BD122" s="156"/>
      <c r="BE122" s="156"/>
      <c r="BF122" s="156"/>
      <c r="BG122" s="156"/>
      <c r="BH122" s="156"/>
      <c r="BI122" s="156"/>
      <c r="BJ122" s="156"/>
      <c r="BK122" s="156"/>
      <c r="BL122" s="156"/>
      <c r="BM122" s="156"/>
      <c r="BN122" s="156"/>
      <c r="BO122" s="156"/>
      <c r="BP122" s="156"/>
      <c r="BQ122" s="125"/>
      <c r="BR122" s="125"/>
      <c r="BS122" s="125"/>
      <c r="BT122" s="125"/>
      <c r="BU122" s="125"/>
      <c r="BV122" s="125"/>
      <c r="BW122" s="125"/>
      <c r="BX122" s="117"/>
      <c r="BY122" s="117"/>
      <c r="BZ122" s="117"/>
      <c r="CA122" s="117"/>
      <c r="CB122" s="117"/>
      <c r="CC122" s="117"/>
      <c r="CD122" s="117"/>
      <c r="CE122" s="117"/>
      <c r="CF122" s="117"/>
      <c r="CG122" s="117"/>
      <c r="CH122" s="117"/>
      <c r="CI122" s="117"/>
      <c r="CJ122" s="113"/>
      <c r="CK122" s="113"/>
      <c r="CL122" s="113"/>
      <c r="CM122" s="113"/>
      <c r="CN122" s="113"/>
      <c r="CO122" s="113"/>
      <c r="CP122" s="113"/>
      <c r="CQ122" s="113"/>
      <c r="CR122" s="113"/>
      <c r="CS122" s="113"/>
      <c r="CT122" s="113"/>
      <c r="CU122" s="113"/>
      <c r="CV122" s="113"/>
      <c r="CW122" s="113"/>
      <c r="CX122" s="113"/>
      <c r="CY122" s="113"/>
      <c r="CZ122" s="113"/>
      <c r="DA122" s="113"/>
      <c r="DB122" s="113"/>
      <c r="DC122" s="113"/>
      <c r="DD122" s="113"/>
      <c r="DE122" s="113"/>
      <c r="DF122" s="113"/>
      <c r="DG122" s="113"/>
      <c r="DH122" s="113"/>
      <c r="DI122" s="113"/>
      <c r="DJ122" s="113"/>
      <c r="DK122" s="113"/>
      <c r="DL122" s="113"/>
      <c r="DM122" s="113"/>
      <c r="DN122" s="113"/>
      <c r="DO122" s="113"/>
      <c r="DP122" s="113"/>
      <c r="DQ122" s="113"/>
      <c r="DR122" s="113"/>
      <c r="DS122" s="113"/>
      <c r="DT122" s="113"/>
      <c r="DU122" s="113"/>
      <c r="DV122" s="113"/>
      <c r="DW122" s="113"/>
      <c r="DX122" s="113"/>
      <c r="DY122" s="113"/>
      <c r="DZ122" s="113"/>
      <c r="EA122" s="113"/>
      <c r="EB122" s="113"/>
    </row>
    <row r="123" spans="2:132" x14ac:dyDescent="0.2">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25"/>
      <c r="AH123" s="125"/>
      <c r="AI123" s="125"/>
      <c r="AJ123" s="156"/>
      <c r="AK123" s="156"/>
      <c r="AL123" s="156"/>
      <c r="AM123" s="156"/>
      <c r="AN123" s="156"/>
      <c r="AO123" s="156"/>
      <c r="AP123" s="156"/>
      <c r="AQ123" s="156"/>
      <c r="AR123" s="156"/>
      <c r="AS123" s="156"/>
      <c r="AT123" s="156"/>
      <c r="AU123" s="156"/>
      <c r="AV123" s="156"/>
      <c r="AW123" s="156"/>
      <c r="AX123" s="156"/>
      <c r="AY123" s="156"/>
      <c r="AZ123" s="156"/>
      <c r="BA123" s="156"/>
      <c r="BB123" s="156"/>
      <c r="BC123" s="156"/>
      <c r="BD123" s="156"/>
      <c r="BE123" s="156"/>
      <c r="BF123" s="156"/>
      <c r="BG123" s="156"/>
      <c r="BH123" s="156"/>
      <c r="BI123" s="156"/>
      <c r="BJ123" s="156"/>
      <c r="BK123" s="156"/>
      <c r="BL123" s="156"/>
      <c r="BM123" s="156"/>
      <c r="BN123" s="156"/>
      <c r="BO123" s="156"/>
      <c r="BP123" s="156"/>
      <c r="BQ123" s="125"/>
      <c r="BR123" s="125"/>
      <c r="BS123" s="125"/>
      <c r="BT123" s="125"/>
      <c r="BU123" s="125"/>
      <c r="BV123" s="125"/>
      <c r="BW123" s="125"/>
      <c r="BX123" s="117"/>
      <c r="BY123" s="117"/>
      <c r="BZ123" s="117"/>
      <c r="CA123" s="117"/>
      <c r="CB123" s="117"/>
      <c r="CC123" s="117"/>
      <c r="CD123" s="117"/>
      <c r="CE123" s="117"/>
      <c r="CF123" s="117"/>
      <c r="CG123" s="117"/>
      <c r="CH123" s="117"/>
      <c r="CI123" s="117"/>
      <c r="CJ123" s="113"/>
      <c r="CK123" s="113"/>
      <c r="CL123" s="113"/>
      <c r="CM123" s="113"/>
      <c r="CN123" s="113"/>
      <c r="CO123" s="113"/>
      <c r="CP123" s="113"/>
      <c r="CQ123" s="113"/>
      <c r="CR123" s="113"/>
      <c r="CS123" s="113"/>
      <c r="CT123" s="113"/>
      <c r="CU123" s="113"/>
      <c r="CV123" s="113"/>
      <c r="CW123" s="113"/>
      <c r="CX123" s="113"/>
      <c r="CY123" s="113"/>
      <c r="CZ123" s="113"/>
      <c r="DA123" s="113"/>
      <c r="DB123" s="113"/>
      <c r="DC123" s="113"/>
      <c r="DD123" s="113"/>
      <c r="DE123" s="113"/>
      <c r="DF123" s="113"/>
      <c r="DG123" s="113"/>
      <c r="DH123" s="113"/>
      <c r="DI123" s="113"/>
      <c r="DJ123" s="113"/>
      <c r="DK123" s="113"/>
      <c r="DL123" s="113"/>
      <c r="DM123" s="113"/>
      <c r="DN123" s="113"/>
      <c r="DO123" s="113"/>
      <c r="DP123" s="113"/>
      <c r="DQ123" s="113"/>
      <c r="DR123" s="113"/>
      <c r="DS123" s="113"/>
      <c r="DT123" s="113"/>
      <c r="DU123" s="113"/>
      <c r="DV123" s="113"/>
      <c r="DW123" s="113"/>
      <c r="DX123" s="113"/>
      <c r="DY123" s="113"/>
      <c r="DZ123" s="113"/>
      <c r="EA123" s="113"/>
      <c r="EB123" s="113"/>
    </row>
    <row r="124" spans="2:132" x14ac:dyDescent="0.2">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25"/>
      <c r="AH124" s="125"/>
      <c r="AI124" s="125"/>
      <c r="AJ124" s="156"/>
      <c r="AK124" s="156"/>
      <c r="AL124" s="156"/>
      <c r="AM124" s="156"/>
      <c r="AN124" s="156"/>
      <c r="AO124" s="156"/>
      <c r="AP124" s="156"/>
      <c r="AQ124" s="156"/>
      <c r="AR124" s="156"/>
      <c r="AS124" s="156"/>
      <c r="AT124" s="156"/>
      <c r="AU124" s="156"/>
      <c r="AV124" s="156"/>
      <c r="AW124" s="156"/>
      <c r="AX124" s="156"/>
      <c r="AY124" s="156"/>
      <c r="AZ124" s="156"/>
      <c r="BA124" s="156"/>
      <c r="BB124" s="156"/>
      <c r="BC124" s="156"/>
      <c r="BD124" s="156"/>
      <c r="BE124" s="156"/>
      <c r="BF124" s="156"/>
      <c r="BG124" s="156"/>
      <c r="BH124" s="156"/>
      <c r="BI124" s="156"/>
      <c r="BJ124" s="156"/>
      <c r="BK124" s="156"/>
      <c r="BL124" s="156"/>
      <c r="BM124" s="156"/>
      <c r="BN124" s="156"/>
      <c r="BO124" s="156"/>
      <c r="BP124" s="156"/>
      <c r="BQ124" s="125"/>
      <c r="BR124" s="125"/>
      <c r="BS124" s="125"/>
      <c r="BT124" s="125"/>
      <c r="BU124" s="125"/>
      <c r="BV124" s="125"/>
      <c r="BW124" s="125"/>
      <c r="BX124" s="117"/>
      <c r="BY124" s="117"/>
      <c r="BZ124" s="117"/>
      <c r="CA124" s="117"/>
      <c r="CB124" s="117"/>
      <c r="CC124" s="117"/>
      <c r="CD124" s="117"/>
      <c r="CE124" s="117"/>
      <c r="CF124" s="117"/>
      <c r="CG124" s="117"/>
      <c r="CH124" s="117"/>
      <c r="CI124" s="117"/>
      <c r="CJ124" s="113"/>
      <c r="CK124" s="113"/>
      <c r="CL124" s="113"/>
      <c r="CM124" s="113"/>
      <c r="CN124" s="113"/>
      <c r="CO124" s="113"/>
      <c r="CP124" s="113"/>
      <c r="CQ124" s="113"/>
      <c r="CR124" s="113"/>
      <c r="CS124" s="113"/>
      <c r="CT124" s="113"/>
      <c r="CU124" s="113"/>
      <c r="CV124" s="113"/>
      <c r="CW124" s="113"/>
      <c r="CX124" s="113"/>
      <c r="CY124" s="113"/>
      <c r="CZ124" s="113"/>
      <c r="DA124" s="113"/>
      <c r="DB124" s="113"/>
      <c r="DC124" s="113"/>
      <c r="DD124" s="113"/>
      <c r="DE124" s="113"/>
      <c r="DF124" s="113"/>
      <c r="DG124" s="113"/>
      <c r="DH124" s="113"/>
      <c r="DI124" s="113"/>
      <c r="DJ124" s="113"/>
      <c r="DK124" s="113"/>
      <c r="DL124" s="113"/>
      <c r="DM124" s="113"/>
      <c r="DN124" s="113"/>
      <c r="DO124" s="113"/>
      <c r="DP124" s="113"/>
      <c r="DQ124" s="113"/>
      <c r="DR124" s="113"/>
      <c r="DS124" s="113"/>
      <c r="DT124" s="113"/>
      <c r="DU124" s="113"/>
      <c r="DV124" s="113"/>
      <c r="DW124" s="113"/>
      <c r="DX124" s="113"/>
      <c r="DY124" s="113"/>
      <c r="DZ124" s="113"/>
      <c r="EA124" s="113"/>
      <c r="EB124" s="113"/>
    </row>
    <row r="125" spans="2:132" x14ac:dyDescent="0.2">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25"/>
      <c r="AH125" s="125"/>
      <c r="AI125" s="125"/>
      <c r="AJ125" s="156"/>
      <c r="AK125" s="156"/>
      <c r="AL125" s="156"/>
      <c r="AM125" s="156"/>
      <c r="AN125" s="156"/>
      <c r="AO125" s="156"/>
      <c r="AP125" s="156"/>
      <c r="AQ125" s="156"/>
      <c r="AR125" s="156"/>
      <c r="AS125" s="156"/>
      <c r="AT125" s="156"/>
      <c r="AU125" s="156"/>
      <c r="AV125" s="156"/>
      <c r="AW125" s="156"/>
      <c r="AX125" s="156"/>
      <c r="AY125" s="156"/>
      <c r="AZ125" s="156"/>
      <c r="BA125" s="156"/>
      <c r="BB125" s="156"/>
      <c r="BC125" s="156"/>
      <c r="BD125" s="156"/>
      <c r="BE125" s="156"/>
      <c r="BF125" s="156"/>
      <c r="BG125" s="156"/>
      <c r="BH125" s="156"/>
      <c r="BI125" s="156"/>
      <c r="BJ125" s="156"/>
      <c r="BK125" s="156"/>
      <c r="BL125" s="156"/>
      <c r="BM125" s="156"/>
      <c r="BN125" s="156"/>
      <c r="BO125" s="156"/>
      <c r="BP125" s="156"/>
      <c r="BQ125" s="125"/>
      <c r="BR125" s="125"/>
      <c r="BS125" s="125"/>
      <c r="BT125" s="125"/>
      <c r="BU125" s="125"/>
      <c r="BV125" s="125"/>
      <c r="BW125" s="125"/>
      <c r="BX125" s="117"/>
      <c r="BY125" s="117"/>
      <c r="BZ125" s="117"/>
      <c r="CA125" s="117"/>
      <c r="CB125" s="117"/>
      <c r="CC125" s="117"/>
      <c r="CD125" s="117"/>
      <c r="CE125" s="117"/>
      <c r="CF125" s="117"/>
      <c r="CG125" s="117"/>
      <c r="CH125" s="117"/>
      <c r="CI125" s="117"/>
      <c r="CJ125" s="113"/>
      <c r="CK125" s="113"/>
      <c r="CL125" s="113"/>
      <c r="CM125" s="113"/>
      <c r="CN125" s="113"/>
      <c r="CO125" s="113"/>
      <c r="CP125" s="113"/>
      <c r="CQ125" s="113"/>
      <c r="CR125" s="113"/>
      <c r="CS125" s="113"/>
      <c r="CT125" s="113"/>
      <c r="CU125" s="113"/>
      <c r="CV125" s="113"/>
      <c r="CW125" s="113"/>
      <c r="CX125" s="113"/>
      <c r="CY125" s="113"/>
      <c r="CZ125" s="113"/>
      <c r="DA125" s="113"/>
      <c r="DB125" s="113"/>
      <c r="DC125" s="113"/>
      <c r="DD125" s="113"/>
      <c r="DE125" s="113"/>
      <c r="DF125" s="113"/>
      <c r="DG125" s="113"/>
      <c r="DH125" s="113"/>
      <c r="DI125" s="113"/>
      <c r="DJ125" s="113"/>
      <c r="DK125" s="113"/>
      <c r="DL125" s="113"/>
      <c r="DM125" s="113"/>
      <c r="DN125" s="113"/>
      <c r="DO125" s="113"/>
      <c r="DP125" s="113"/>
      <c r="DQ125" s="113"/>
      <c r="DR125" s="113"/>
      <c r="DS125" s="113"/>
      <c r="DT125" s="113"/>
      <c r="DU125" s="113"/>
      <c r="DV125" s="113"/>
      <c r="DW125" s="113"/>
      <c r="DX125" s="113"/>
      <c r="DY125" s="113"/>
      <c r="DZ125" s="113"/>
      <c r="EA125" s="113"/>
      <c r="EB125" s="113"/>
    </row>
    <row r="126" spans="2:132" x14ac:dyDescent="0.2">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13"/>
      <c r="AB126" s="113"/>
      <c r="AC126" s="113"/>
      <c r="AD126" s="113"/>
      <c r="AE126" s="113"/>
      <c r="AF126" s="113"/>
      <c r="AG126" s="125"/>
      <c r="AH126" s="125"/>
      <c r="AI126" s="125"/>
      <c r="AJ126" s="156"/>
      <c r="AK126" s="156"/>
      <c r="AL126" s="156"/>
      <c r="AM126" s="156"/>
      <c r="AN126" s="156"/>
      <c r="AO126" s="156"/>
      <c r="AP126" s="156"/>
      <c r="AQ126" s="156"/>
      <c r="AR126" s="156"/>
      <c r="AS126" s="156"/>
      <c r="AT126" s="156"/>
      <c r="AU126" s="156"/>
      <c r="AV126" s="156"/>
      <c r="AW126" s="156"/>
      <c r="AX126" s="156"/>
      <c r="AY126" s="156"/>
      <c r="AZ126" s="156"/>
      <c r="BA126" s="156"/>
      <c r="BB126" s="156"/>
      <c r="BC126" s="156"/>
      <c r="BD126" s="156"/>
      <c r="BE126" s="156"/>
      <c r="BF126" s="156"/>
      <c r="BG126" s="156"/>
      <c r="BH126" s="156"/>
      <c r="BI126" s="156"/>
      <c r="BJ126" s="156"/>
      <c r="BK126" s="156"/>
      <c r="BL126" s="156"/>
      <c r="BM126" s="156"/>
      <c r="BN126" s="156"/>
      <c r="BO126" s="156"/>
      <c r="BP126" s="156"/>
      <c r="BQ126" s="125"/>
      <c r="BR126" s="125"/>
      <c r="BS126" s="125"/>
      <c r="BT126" s="125"/>
      <c r="BU126" s="125"/>
      <c r="BV126" s="125"/>
      <c r="BW126" s="125"/>
      <c r="BX126" s="117"/>
      <c r="BY126" s="117"/>
      <c r="BZ126" s="117"/>
      <c r="CA126" s="117"/>
      <c r="CB126" s="117"/>
      <c r="CC126" s="117"/>
      <c r="CD126" s="117"/>
      <c r="CE126" s="117"/>
      <c r="CF126" s="117"/>
      <c r="CG126" s="117"/>
      <c r="CH126" s="117"/>
      <c r="CI126" s="117"/>
      <c r="CJ126" s="113"/>
      <c r="CK126" s="113"/>
      <c r="CL126" s="113"/>
      <c r="CM126" s="113"/>
      <c r="CN126" s="113"/>
      <c r="CO126" s="113"/>
      <c r="CP126" s="113"/>
      <c r="CQ126" s="113"/>
      <c r="CR126" s="113"/>
      <c r="CS126" s="113"/>
      <c r="CT126" s="113"/>
      <c r="CU126" s="113"/>
      <c r="CV126" s="113"/>
      <c r="CW126" s="113"/>
      <c r="CX126" s="113"/>
      <c r="CY126" s="113"/>
      <c r="CZ126" s="113"/>
      <c r="DA126" s="113"/>
      <c r="DB126" s="113"/>
      <c r="DC126" s="113"/>
      <c r="DD126" s="113"/>
      <c r="DE126" s="113"/>
      <c r="DF126" s="113"/>
      <c r="DG126" s="113"/>
      <c r="DH126" s="113"/>
      <c r="DI126" s="113"/>
      <c r="DJ126" s="113"/>
      <c r="DK126" s="113"/>
      <c r="DL126" s="113"/>
      <c r="DM126" s="113"/>
      <c r="DN126" s="113"/>
      <c r="DO126" s="113"/>
      <c r="DP126" s="113"/>
      <c r="DQ126" s="113"/>
      <c r="DR126" s="113"/>
      <c r="DS126" s="113"/>
      <c r="DT126" s="113"/>
      <c r="DU126" s="113"/>
      <c r="DV126" s="113"/>
      <c r="DW126" s="113"/>
      <c r="DX126" s="113"/>
      <c r="DY126" s="113"/>
      <c r="DZ126" s="113"/>
      <c r="EA126" s="113"/>
      <c r="EB126" s="113"/>
    </row>
    <row r="127" spans="2:132" x14ac:dyDescent="0.2">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25"/>
      <c r="AH127" s="125"/>
      <c r="AI127" s="125"/>
      <c r="AJ127" s="156"/>
      <c r="AK127" s="156"/>
      <c r="AL127" s="156"/>
      <c r="AM127" s="156"/>
      <c r="AN127" s="156"/>
      <c r="AO127" s="156"/>
      <c r="AP127" s="156"/>
      <c r="AQ127" s="156"/>
      <c r="AR127" s="156"/>
      <c r="AS127" s="156"/>
      <c r="AT127" s="156"/>
      <c r="AU127" s="156"/>
      <c r="AV127" s="156"/>
      <c r="AW127" s="156"/>
      <c r="AX127" s="156"/>
      <c r="AY127" s="156"/>
      <c r="AZ127" s="156"/>
      <c r="BA127" s="156"/>
      <c r="BB127" s="156"/>
      <c r="BC127" s="156"/>
      <c r="BD127" s="156"/>
      <c r="BE127" s="156"/>
      <c r="BF127" s="156"/>
      <c r="BG127" s="156"/>
      <c r="BH127" s="156"/>
      <c r="BI127" s="156"/>
      <c r="BJ127" s="156"/>
      <c r="BK127" s="156"/>
      <c r="BL127" s="156"/>
      <c r="BM127" s="156"/>
      <c r="BN127" s="156"/>
      <c r="BO127" s="156"/>
      <c r="BP127" s="156"/>
      <c r="BQ127" s="125"/>
      <c r="BR127" s="125"/>
      <c r="BS127" s="125"/>
      <c r="BT127" s="125"/>
      <c r="BU127" s="125"/>
      <c r="BV127" s="125"/>
      <c r="BW127" s="125"/>
      <c r="BX127" s="117"/>
      <c r="BY127" s="117"/>
      <c r="BZ127" s="117"/>
      <c r="CA127" s="117"/>
      <c r="CB127" s="117"/>
      <c r="CC127" s="117"/>
      <c r="CD127" s="117"/>
      <c r="CE127" s="117"/>
      <c r="CF127" s="117"/>
      <c r="CG127" s="117"/>
      <c r="CH127" s="117"/>
      <c r="CI127" s="117"/>
      <c r="CJ127" s="113"/>
      <c r="CK127" s="113"/>
      <c r="CL127" s="113"/>
      <c r="CM127" s="113"/>
      <c r="CN127" s="113"/>
      <c r="CO127" s="113"/>
      <c r="CP127" s="113"/>
      <c r="CQ127" s="113"/>
      <c r="CR127" s="113"/>
      <c r="CS127" s="113"/>
      <c r="CT127" s="113"/>
      <c r="CU127" s="113"/>
      <c r="CV127" s="113"/>
      <c r="CW127" s="113"/>
      <c r="CX127" s="113"/>
      <c r="CY127" s="113"/>
      <c r="CZ127" s="113"/>
      <c r="DA127" s="113"/>
      <c r="DB127" s="113"/>
      <c r="DC127" s="113"/>
      <c r="DD127" s="113"/>
      <c r="DE127" s="113"/>
      <c r="DF127" s="113"/>
      <c r="DG127" s="113"/>
      <c r="DH127" s="113"/>
      <c r="DI127" s="113"/>
      <c r="DJ127" s="113"/>
      <c r="DK127" s="113"/>
      <c r="DL127" s="113"/>
      <c r="DM127" s="113"/>
      <c r="DN127" s="113"/>
      <c r="DO127" s="113"/>
      <c r="DP127" s="113"/>
      <c r="DQ127" s="113"/>
      <c r="DR127" s="113"/>
      <c r="DS127" s="113"/>
      <c r="DT127" s="113"/>
      <c r="DU127" s="113"/>
      <c r="DV127" s="113"/>
      <c r="DW127" s="113"/>
      <c r="DX127" s="113"/>
      <c r="DY127" s="113"/>
      <c r="DZ127" s="113"/>
      <c r="EA127" s="113"/>
      <c r="EB127" s="113"/>
    </row>
    <row r="128" spans="2:132" x14ac:dyDescent="0.2">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25"/>
      <c r="AH128" s="125"/>
      <c r="AI128" s="125"/>
      <c r="AJ128" s="156"/>
      <c r="AK128" s="156"/>
      <c r="AL128" s="156"/>
      <c r="AM128" s="156"/>
      <c r="AN128" s="156"/>
      <c r="AO128" s="156"/>
      <c r="AP128" s="156"/>
      <c r="AQ128" s="156"/>
      <c r="AR128" s="156"/>
      <c r="AS128" s="156"/>
      <c r="AT128" s="156"/>
      <c r="AU128" s="156"/>
      <c r="AV128" s="156"/>
      <c r="AW128" s="156"/>
      <c r="AX128" s="156"/>
      <c r="AY128" s="156"/>
      <c r="AZ128" s="156"/>
      <c r="BA128" s="156"/>
      <c r="BB128" s="156"/>
      <c r="BC128" s="156"/>
      <c r="BD128" s="156"/>
      <c r="BE128" s="156"/>
      <c r="BF128" s="156"/>
      <c r="BG128" s="156"/>
      <c r="BH128" s="156"/>
      <c r="BI128" s="156"/>
      <c r="BJ128" s="156"/>
      <c r="BK128" s="156"/>
      <c r="BL128" s="156"/>
      <c r="BM128" s="156"/>
      <c r="BN128" s="156"/>
      <c r="BO128" s="156"/>
      <c r="BP128" s="156"/>
      <c r="BQ128" s="125"/>
      <c r="BR128" s="125"/>
      <c r="BS128" s="125"/>
      <c r="BT128" s="125"/>
      <c r="BU128" s="125"/>
      <c r="BV128" s="125"/>
      <c r="BW128" s="125"/>
      <c r="BX128" s="117"/>
      <c r="BY128" s="117"/>
      <c r="BZ128" s="117"/>
      <c r="CA128" s="117"/>
      <c r="CB128" s="117"/>
      <c r="CC128" s="117"/>
      <c r="CD128" s="117"/>
      <c r="CE128" s="117"/>
      <c r="CF128" s="117"/>
      <c r="CG128" s="117"/>
      <c r="CH128" s="117"/>
      <c r="CI128" s="117"/>
      <c r="CJ128" s="113"/>
      <c r="CK128" s="113"/>
      <c r="CL128" s="113"/>
      <c r="CM128" s="113"/>
      <c r="CN128" s="113"/>
      <c r="CO128" s="113"/>
      <c r="CP128" s="113"/>
      <c r="CQ128" s="113"/>
      <c r="CR128" s="113"/>
      <c r="CS128" s="113"/>
      <c r="CT128" s="113"/>
      <c r="CU128" s="113"/>
      <c r="CV128" s="113"/>
      <c r="CW128" s="113"/>
      <c r="CX128" s="113"/>
      <c r="CY128" s="113"/>
      <c r="CZ128" s="113"/>
      <c r="DA128" s="113"/>
      <c r="DB128" s="113"/>
      <c r="DC128" s="113"/>
      <c r="DD128" s="113"/>
      <c r="DE128" s="113"/>
      <c r="DF128" s="113"/>
      <c r="DG128" s="113"/>
      <c r="DH128" s="113"/>
      <c r="DI128" s="113"/>
      <c r="DJ128" s="113"/>
      <c r="DK128" s="113"/>
      <c r="DL128" s="113"/>
      <c r="DM128" s="113"/>
      <c r="DN128" s="113"/>
      <c r="DO128" s="113"/>
      <c r="DP128" s="113"/>
      <c r="DQ128" s="113"/>
      <c r="DR128" s="113"/>
      <c r="DS128" s="113"/>
      <c r="DT128" s="113"/>
      <c r="DU128" s="113"/>
      <c r="DV128" s="113"/>
      <c r="DW128" s="113"/>
      <c r="DX128" s="113"/>
      <c r="DY128" s="113"/>
      <c r="DZ128" s="113"/>
      <c r="EA128" s="113"/>
      <c r="EB128" s="113"/>
    </row>
    <row r="129" spans="2:132" x14ac:dyDescent="0.2">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25"/>
      <c r="AH129" s="125"/>
      <c r="AI129" s="125"/>
      <c r="AJ129" s="156"/>
      <c r="AK129" s="156"/>
      <c r="AL129" s="156"/>
      <c r="AM129" s="156"/>
      <c r="AN129" s="156"/>
      <c r="AO129" s="156"/>
      <c r="AP129" s="156"/>
      <c r="AQ129" s="156"/>
      <c r="AR129" s="156"/>
      <c r="AS129" s="156"/>
      <c r="AT129" s="156"/>
      <c r="AU129" s="156"/>
      <c r="AV129" s="156"/>
      <c r="AW129" s="156"/>
      <c r="AX129" s="156"/>
      <c r="AY129" s="156"/>
      <c r="AZ129" s="156"/>
      <c r="BA129" s="156"/>
      <c r="BB129" s="156"/>
      <c r="BC129" s="156"/>
      <c r="BD129" s="156"/>
      <c r="BE129" s="156"/>
      <c r="BF129" s="156"/>
      <c r="BG129" s="156"/>
      <c r="BH129" s="156"/>
      <c r="BI129" s="156"/>
      <c r="BJ129" s="156"/>
      <c r="BK129" s="156"/>
      <c r="BL129" s="156"/>
      <c r="BM129" s="156"/>
      <c r="BN129" s="156"/>
      <c r="BO129" s="156"/>
      <c r="BP129" s="156"/>
      <c r="BQ129" s="125"/>
      <c r="BR129" s="125"/>
      <c r="BS129" s="125"/>
      <c r="BT129" s="125"/>
      <c r="BU129" s="125"/>
      <c r="BV129" s="125"/>
      <c r="BW129" s="125"/>
      <c r="BX129" s="117"/>
      <c r="BY129" s="117"/>
      <c r="BZ129" s="117"/>
      <c r="CA129" s="117"/>
      <c r="CB129" s="117"/>
      <c r="CC129" s="117"/>
      <c r="CD129" s="117"/>
      <c r="CE129" s="117"/>
      <c r="CF129" s="117"/>
      <c r="CG129" s="117"/>
      <c r="CH129" s="117"/>
      <c r="CI129" s="117"/>
      <c r="CJ129" s="113"/>
      <c r="CK129" s="113"/>
      <c r="CL129" s="113"/>
      <c r="CM129" s="113"/>
      <c r="CN129" s="113"/>
      <c r="CO129" s="113"/>
      <c r="CP129" s="113"/>
      <c r="CQ129" s="113"/>
      <c r="CR129" s="113"/>
      <c r="CS129" s="113"/>
      <c r="CT129" s="113"/>
      <c r="CU129" s="113"/>
      <c r="CV129" s="113"/>
      <c r="CW129" s="113"/>
      <c r="CX129" s="113"/>
      <c r="CY129" s="113"/>
      <c r="CZ129" s="113"/>
      <c r="DA129" s="113"/>
      <c r="DB129" s="113"/>
      <c r="DC129" s="113"/>
      <c r="DD129" s="113"/>
      <c r="DE129" s="113"/>
      <c r="DF129" s="113"/>
      <c r="DG129" s="113"/>
      <c r="DH129" s="113"/>
      <c r="DI129" s="113"/>
      <c r="DJ129" s="113"/>
      <c r="DK129" s="113"/>
      <c r="DL129" s="113"/>
      <c r="DM129" s="113"/>
      <c r="DN129" s="113"/>
      <c r="DO129" s="113"/>
      <c r="DP129" s="113"/>
      <c r="DQ129" s="113"/>
      <c r="DR129" s="113"/>
      <c r="DS129" s="113"/>
      <c r="DT129" s="113"/>
      <c r="DU129" s="113"/>
      <c r="DV129" s="113"/>
      <c r="DW129" s="113"/>
      <c r="DX129" s="113"/>
      <c r="DY129" s="113"/>
      <c r="DZ129" s="113"/>
      <c r="EA129" s="113"/>
      <c r="EB129" s="113"/>
    </row>
    <row r="130" spans="2:132" x14ac:dyDescent="0.2">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25"/>
      <c r="AH130" s="125"/>
      <c r="AI130" s="125"/>
      <c r="AJ130" s="156"/>
      <c r="AK130" s="156"/>
      <c r="AL130" s="156"/>
      <c r="AM130" s="156"/>
      <c r="AN130" s="156"/>
      <c r="AO130" s="156"/>
      <c r="AP130" s="156"/>
      <c r="AQ130" s="156"/>
      <c r="AR130" s="156"/>
      <c r="AS130" s="156"/>
      <c r="AT130" s="156"/>
      <c r="AU130" s="156"/>
      <c r="AV130" s="156"/>
      <c r="AW130" s="156"/>
      <c r="AX130" s="156"/>
      <c r="AY130" s="156"/>
      <c r="AZ130" s="156"/>
      <c r="BA130" s="156"/>
      <c r="BB130" s="156"/>
      <c r="BC130" s="156"/>
      <c r="BD130" s="156"/>
      <c r="BE130" s="156"/>
      <c r="BF130" s="156"/>
      <c r="BG130" s="156"/>
      <c r="BH130" s="156"/>
      <c r="BI130" s="156"/>
      <c r="BJ130" s="156"/>
      <c r="BK130" s="156"/>
      <c r="BL130" s="156"/>
      <c r="BM130" s="156"/>
      <c r="BN130" s="156"/>
      <c r="BO130" s="156"/>
      <c r="BP130" s="156"/>
      <c r="BQ130" s="125"/>
      <c r="BR130" s="125"/>
      <c r="BS130" s="125"/>
      <c r="BT130" s="125"/>
      <c r="BU130" s="125"/>
      <c r="BV130" s="125"/>
      <c r="BW130" s="125"/>
      <c r="BX130" s="117"/>
      <c r="BY130" s="117"/>
      <c r="BZ130" s="117"/>
      <c r="CA130" s="117"/>
      <c r="CB130" s="117"/>
      <c r="CC130" s="117"/>
      <c r="CD130" s="117"/>
      <c r="CE130" s="117"/>
      <c r="CF130" s="117"/>
      <c r="CG130" s="117"/>
      <c r="CH130" s="117"/>
      <c r="CI130" s="117"/>
      <c r="CJ130" s="113"/>
      <c r="CK130" s="113"/>
      <c r="CL130" s="113"/>
      <c r="CM130" s="113"/>
      <c r="CN130" s="113"/>
      <c r="CO130" s="113"/>
      <c r="CP130" s="113"/>
      <c r="CQ130" s="113"/>
      <c r="CR130" s="113"/>
      <c r="CS130" s="113"/>
      <c r="CT130" s="113"/>
      <c r="CU130" s="113"/>
      <c r="CV130" s="113"/>
      <c r="CW130" s="113"/>
      <c r="CX130" s="113"/>
      <c r="CY130" s="113"/>
      <c r="CZ130" s="113"/>
      <c r="DA130" s="113"/>
      <c r="DB130" s="113"/>
      <c r="DC130" s="113"/>
      <c r="DD130" s="113"/>
      <c r="DE130" s="113"/>
      <c r="DF130" s="113"/>
      <c r="DG130" s="113"/>
      <c r="DH130" s="113"/>
      <c r="DI130" s="113"/>
      <c r="DJ130" s="113"/>
      <c r="DK130" s="113"/>
      <c r="DL130" s="113"/>
      <c r="DM130" s="113"/>
      <c r="DN130" s="113"/>
      <c r="DO130" s="113"/>
      <c r="DP130" s="113"/>
      <c r="DQ130" s="113"/>
      <c r="DR130" s="113"/>
      <c r="DS130" s="113"/>
      <c r="DT130" s="113"/>
      <c r="DU130" s="113"/>
      <c r="DV130" s="113"/>
      <c r="DW130" s="113"/>
      <c r="DX130" s="113"/>
      <c r="DY130" s="113"/>
      <c r="DZ130" s="113"/>
      <c r="EA130" s="113"/>
      <c r="EB130" s="113"/>
    </row>
    <row r="131" spans="2:132" x14ac:dyDescent="0.2">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25"/>
      <c r="AH131" s="125"/>
      <c r="AI131" s="125"/>
      <c r="AJ131" s="156"/>
      <c r="AK131" s="156"/>
      <c r="AL131" s="156"/>
      <c r="AM131" s="156"/>
      <c r="AN131" s="156"/>
      <c r="AO131" s="156"/>
      <c r="AP131" s="156"/>
      <c r="AQ131" s="156"/>
      <c r="AR131" s="156"/>
      <c r="AS131" s="156"/>
      <c r="AT131" s="156"/>
      <c r="AU131" s="156"/>
      <c r="AV131" s="156"/>
      <c r="AW131" s="156"/>
      <c r="AX131" s="156"/>
      <c r="AY131" s="156"/>
      <c r="AZ131" s="156"/>
      <c r="BA131" s="156"/>
      <c r="BB131" s="156"/>
      <c r="BC131" s="156"/>
      <c r="BD131" s="156"/>
      <c r="BE131" s="156"/>
      <c r="BF131" s="156"/>
      <c r="BG131" s="156"/>
      <c r="BH131" s="156"/>
      <c r="BI131" s="156"/>
      <c r="BJ131" s="156"/>
      <c r="BK131" s="156"/>
      <c r="BL131" s="156"/>
      <c r="BM131" s="156"/>
      <c r="BN131" s="156"/>
      <c r="BO131" s="156"/>
      <c r="BP131" s="156"/>
      <c r="BQ131" s="125"/>
      <c r="BR131" s="125"/>
      <c r="BS131" s="125"/>
      <c r="BT131" s="125"/>
      <c r="BU131" s="125"/>
      <c r="BV131" s="125"/>
      <c r="BW131" s="125"/>
      <c r="BX131" s="117"/>
      <c r="BY131" s="117"/>
      <c r="BZ131" s="117"/>
      <c r="CA131" s="117"/>
      <c r="CB131" s="117"/>
      <c r="CC131" s="117"/>
      <c r="CD131" s="117"/>
      <c r="CE131" s="117"/>
      <c r="CF131" s="117"/>
      <c r="CG131" s="117"/>
      <c r="CH131" s="117"/>
      <c r="CI131" s="117"/>
      <c r="CJ131" s="113"/>
      <c r="CK131" s="113"/>
      <c r="CL131" s="113"/>
      <c r="CM131" s="113"/>
      <c r="CN131" s="113"/>
      <c r="CO131" s="113"/>
      <c r="CP131" s="113"/>
      <c r="CQ131" s="113"/>
      <c r="CR131" s="113"/>
      <c r="CS131" s="113"/>
      <c r="CT131" s="113"/>
      <c r="CU131" s="113"/>
      <c r="CV131" s="113"/>
      <c r="CW131" s="113"/>
      <c r="CX131" s="113"/>
      <c r="CY131" s="113"/>
      <c r="CZ131" s="113"/>
      <c r="DA131" s="113"/>
      <c r="DB131" s="113"/>
      <c r="DC131" s="113"/>
      <c r="DD131" s="113"/>
      <c r="DE131" s="113"/>
      <c r="DF131" s="113"/>
      <c r="DG131" s="113"/>
      <c r="DH131" s="113"/>
      <c r="DI131" s="113"/>
      <c r="DJ131" s="113"/>
      <c r="DK131" s="113"/>
      <c r="DL131" s="113"/>
      <c r="DM131" s="113"/>
      <c r="DN131" s="113"/>
      <c r="DO131" s="113"/>
      <c r="DP131" s="113"/>
      <c r="DQ131" s="113"/>
      <c r="DR131" s="113"/>
      <c r="DS131" s="113"/>
      <c r="DT131" s="113"/>
      <c r="DU131" s="113"/>
      <c r="DV131" s="113"/>
      <c r="DW131" s="113"/>
      <c r="DX131" s="113"/>
      <c r="DY131" s="113"/>
      <c r="DZ131" s="113"/>
      <c r="EA131" s="113"/>
      <c r="EB131" s="113"/>
    </row>
    <row r="132" spans="2:132" x14ac:dyDescent="0.2">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25"/>
      <c r="AH132" s="125"/>
      <c r="AI132" s="125"/>
      <c r="AJ132" s="156"/>
      <c r="AK132" s="156"/>
      <c r="AL132" s="156"/>
      <c r="AM132" s="156"/>
      <c r="AN132" s="156"/>
      <c r="AO132" s="156"/>
      <c r="AP132" s="156"/>
      <c r="AQ132" s="156"/>
      <c r="AR132" s="156"/>
      <c r="AS132" s="156"/>
      <c r="AT132" s="156"/>
      <c r="AU132" s="156"/>
      <c r="AV132" s="156"/>
      <c r="AW132" s="156"/>
      <c r="AX132" s="156"/>
      <c r="AY132" s="156"/>
      <c r="AZ132" s="156"/>
      <c r="BA132" s="156"/>
      <c r="BB132" s="156"/>
      <c r="BC132" s="156"/>
      <c r="BD132" s="156"/>
      <c r="BE132" s="156"/>
      <c r="BF132" s="156"/>
      <c r="BG132" s="156"/>
      <c r="BH132" s="156"/>
      <c r="BI132" s="156"/>
      <c r="BJ132" s="156"/>
      <c r="BK132" s="156"/>
      <c r="BL132" s="156"/>
      <c r="BM132" s="156"/>
      <c r="BN132" s="156"/>
      <c r="BO132" s="156"/>
      <c r="BP132" s="156"/>
      <c r="BQ132" s="125"/>
      <c r="BR132" s="125"/>
      <c r="BS132" s="125"/>
      <c r="BT132" s="125"/>
      <c r="BU132" s="125"/>
      <c r="BV132" s="125"/>
      <c r="BW132" s="125"/>
      <c r="BX132" s="117"/>
      <c r="BY132" s="117"/>
      <c r="BZ132" s="117"/>
      <c r="CA132" s="117"/>
      <c r="CB132" s="117"/>
      <c r="CC132" s="117"/>
      <c r="CD132" s="117"/>
      <c r="CE132" s="117"/>
      <c r="CF132" s="117"/>
      <c r="CG132" s="117"/>
      <c r="CH132" s="117"/>
      <c r="CI132" s="117"/>
      <c r="CJ132" s="113"/>
      <c r="CK132" s="113"/>
      <c r="CL132" s="113"/>
      <c r="CM132" s="113"/>
      <c r="CN132" s="113"/>
      <c r="CO132" s="113"/>
      <c r="CP132" s="113"/>
      <c r="CQ132" s="113"/>
      <c r="CR132" s="113"/>
      <c r="CS132" s="113"/>
      <c r="CT132" s="113"/>
      <c r="CU132" s="113"/>
      <c r="CV132" s="113"/>
      <c r="CW132" s="113"/>
      <c r="CX132" s="113"/>
      <c r="CY132" s="113"/>
      <c r="CZ132" s="113"/>
      <c r="DA132" s="113"/>
      <c r="DB132" s="113"/>
      <c r="DC132" s="113"/>
      <c r="DD132" s="113"/>
      <c r="DE132" s="113"/>
      <c r="DF132" s="113"/>
      <c r="DG132" s="113"/>
      <c r="DH132" s="113"/>
      <c r="DI132" s="113"/>
      <c r="DJ132" s="113"/>
      <c r="DK132" s="113"/>
      <c r="DL132" s="113"/>
      <c r="DM132" s="113"/>
      <c r="DN132" s="113"/>
      <c r="DO132" s="113"/>
      <c r="DP132" s="113"/>
      <c r="DQ132" s="113"/>
      <c r="DR132" s="113"/>
      <c r="DS132" s="113"/>
      <c r="DT132" s="113"/>
      <c r="DU132" s="113"/>
      <c r="DV132" s="113"/>
      <c r="DW132" s="113"/>
      <c r="DX132" s="113"/>
      <c r="DY132" s="113"/>
      <c r="DZ132" s="113"/>
      <c r="EA132" s="113"/>
      <c r="EB132" s="113"/>
    </row>
    <row r="133" spans="2:132" x14ac:dyDescent="0.2">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25"/>
      <c r="AH133" s="125"/>
      <c r="AI133" s="125"/>
      <c r="AJ133" s="156"/>
      <c r="AK133" s="156"/>
      <c r="AL133" s="156"/>
      <c r="AM133" s="156"/>
      <c r="AN133" s="156"/>
      <c r="AO133" s="156"/>
      <c r="AP133" s="156"/>
      <c r="AQ133" s="156"/>
      <c r="AR133" s="156"/>
      <c r="AS133" s="156"/>
      <c r="AT133" s="156"/>
      <c r="AU133" s="156"/>
      <c r="AV133" s="156"/>
      <c r="AW133" s="156"/>
      <c r="AX133" s="156"/>
      <c r="AY133" s="156"/>
      <c r="AZ133" s="156"/>
      <c r="BA133" s="156"/>
      <c r="BB133" s="156"/>
      <c r="BC133" s="156"/>
      <c r="BD133" s="156"/>
      <c r="BE133" s="156"/>
      <c r="BF133" s="156"/>
      <c r="BG133" s="156"/>
      <c r="BH133" s="156"/>
      <c r="BI133" s="156"/>
      <c r="BJ133" s="156"/>
      <c r="BK133" s="156"/>
      <c r="BL133" s="156"/>
      <c r="BM133" s="156"/>
      <c r="BN133" s="156"/>
      <c r="BO133" s="156"/>
      <c r="BP133" s="156"/>
      <c r="BQ133" s="125"/>
      <c r="BR133" s="125"/>
      <c r="BS133" s="125"/>
      <c r="BT133" s="125"/>
      <c r="BU133" s="125"/>
      <c r="BV133" s="125"/>
      <c r="BW133" s="125"/>
      <c r="BX133" s="117"/>
      <c r="BY133" s="117"/>
      <c r="BZ133" s="117"/>
      <c r="CA133" s="117"/>
      <c r="CB133" s="117"/>
      <c r="CC133" s="117"/>
      <c r="CD133" s="117"/>
      <c r="CE133" s="117"/>
      <c r="CF133" s="117"/>
      <c r="CG133" s="117"/>
      <c r="CH133" s="117"/>
      <c r="CI133" s="117"/>
      <c r="CJ133" s="113"/>
      <c r="CK133" s="113"/>
      <c r="CL133" s="113"/>
      <c r="CM133" s="113"/>
      <c r="CN133" s="113"/>
      <c r="CO133" s="113"/>
      <c r="CP133" s="113"/>
      <c r="CQ133" s="113"/>
      <c r="CR133" s="113"/>
      <c r="CS133" s="113"/>
      <c r="CT133" s="113"/>
      <c r="CU133" s="113"/>
      <c r="CV133" s="113"/>
      <c r="CW133" s="113"/>
      <c r="CX133" s="113"/>
      <c r="CY133" s="113"/>
      <c r="CZ133" s="113"/>
      <c r="DA133" s="113"/>
      <c r="DB133" s="113"/>
      <c r="DC133" s="113"/>
      <c r="DD133" s="113"/>
      <c r="DE133" s="113"/>
      <c r="DF133" s="113"/>
      <c r="DG133" s="113"/>
      <c r="DH133" s="113"/>
      <c r="DI133" s="113"/>
      <c r="DJ133" s="113"/>
      <c r="DK133" s="113"/>
      <c r="DL133" s="113"/>
      <c r="DM133" s="113"/>
      <c r="DN133" s="113"/>
      <c r="DO133" s="113"/>
      <c r="DP133" s="113"/>
      <c r="DQ133" s="113"/>
      <c r="DR133" s="113"/>
      <c r="DS133" s="113"/>
      <c r="DT133" s="113"/>
      <c r="DU133" s="113"/>
      <c r="DV133" s="113"/>
      <c r="DW133" s="113"/>
      <c r="DX133" s="113"/>
      <c r="DY133" s="113"/>
      <c r="DZ133" s="113"/>
      <c r="EA133" s="113"/>
      <c r="EB133" s="113"/>
    </row>
    <row r="134" spans="2:132" x14ac:dyDescent="0.2">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25"/>
      <c r="AH134" s="125"/>
      <c r="AI134" s="125"/>
      <c r="AJ134" s="156"/>
      <c r="AK134" s="156"/>
      <c r="AL134" s="156"/>
      <c r="AM134" s="156"/>
      <c r="AN134" s="156"/>
      <c r="AO134" s="156"/>
      <c r="AP134" s="156"/>
      <c r="AQ134" s="156"/>
      <c r="AR134" s="156"/>
      <c r="AS134" s="156"/>
      <c r="AT134" s="156"/>
      <c r="AU134" s="156"/>
      <c r="AV134" s="156"/>
      <c r="AW134" s="156"/>
      <c r="AX134" s="156"/>
      <c r="AY134" s="156"/>
      <c r="AZ134" s="156"/>
      <c r="BA134" s="156"/>
      <c r="BB134" s="156"/>
      <c r="BC134" s="156"/>
      <c r="BD134" s="156"/>
      <c r="BE134" s="156"/>
      <c r="BF134" s="156"/>
      <c r="BG134" s="156"/>
      <c r="BH134" s="156"/>
      <c r="BI134" s="156"/>
      <c r="BJ134" s="156"/>
      <c r="BK134" s="156"/>
      <c r="BL134" s="156"/>
      <c r="BM134" s="156"/>
      <c r="BN134" s="156"/>
      <c r="BO134" s="156"/>
      <c r="BP134" s="156"/>
      <c r="BQ134" s="125"/>
      <c r="BR134" s="125"/>
      <c r="BS134" s="125"/>
      <c r="BT134" s="125"/>
      <c r="BU134" s="125"/>
      <c r="BV134" s="125"/>
      <c r="BW134" s="125"/>
      <c r="BX134" s="117"/>
      <c r="BY134" s="117"/>
      <c r="BZ134" s="117"/>
      <c r="CA134" s="117"/>
      <c r="CB134" s="117"/>
      <c r="CC134" s="117"/>
      <c r="CD134" s="117"/>
      <c r="CE134" s="117"/>
      <c r="CF134" s="117"/>
      <c r="CG134" s="117"/>
      <c r="CH134" s="117"/>
      <c r="CI134" s="117"/>
      <c r="CJ134" s="113"/>
      <c r="CK134" s="113"/>
      <c r="CL134" s="113"/>
      <c r="CM134" s="113"/>
      <c r="CN134" s="113"/>
      <c r="CO134" s="113"/>
      <c r="CP134" s="113"/>
      <c r="CQ134" s="113"/>
      <c r="CR134" s="113"/>
      <c r="CS134" s="113"/>
      <c r="CT134" s="113"/>
      <c r="CU134" s="113"/>
      <c r="CV134" s="113"/>
      <c r="CW134" s="113"/>
      <c r="CX134" s="113"/>
      <c r="CY134" s="113"/>
      <c r="CZ134" s="113"/>
      <c r="DA134" s="113"/>
      <c r="DB134" s="113"/>
      <c r="DC134" s="113"/>
      <c r="DD134" s="113"/>
      <c r="DE134" s="113"/>
      <c r="DF134" s="113"/>
      <c r="DG134" s="113"/>
      <c r="DH134" s="113"/>
      <c r="DI134" s="113"/>
      <c r="DJ134" s="113"/>
      <c r="DK134" s="113"/>
      <c r="DL134" s="113"/>
      <c r="DM134" s="113"/>
      <c r="DN134" s="113"/>
      <c r="DO134" s="113"/>
      <c r="DP134" s="113"/>
      <c r="DQ134" s="113"/>
      <c r="DR134" s="113"/>
      <c r="DS134" s="113"/>
      <c r="DT134" s="113"/>
      <c r="DU134" s="113"/>
      <c r="DV134" s="113"/>
      <c r="DW134" s="113"/>
      <c r="DX134" s="113"/>
      <c r="DY134" s="113"/>
      <c r="DZ134" s="113"/>
      <c r="EA134" s="113"/>
      <c r="EB134" s="113"/>
    </row>
    <row r="135" spans="2:132" x14ac:dyDescent="0.2">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25"/>
      <c r="AH135" s="125"/>
      <c r="AI135" s="125"/>
      <c r="AJ135" s="156"/>
      <c r="AK135" s="156"/>
      <c r="AL135" s="156"/>
      <c r="AM135" s="156"/>
      <c r="AN135" s="156"/>
      <c r="AO135" s="156"/>
      <c r="AP135" s="156"/>
      <c r="AQ135" s="156"/>
      <c r="AR135" s="156"/>
      <c r="AS135" s="156"/>
      <c r="AT135" s="156"/>
      <c r="AU135" s="156"/>
      <c r="AV135" s="156"/>
      <c r="AW135" s="156"/>
      <c r="AX135" s="156"/>
      <c r="AY135" s="156"/>
      <c r="AZ135" s="156"/>
      <c r="BA135" s="156"/>
      <c r="BB135" s="156"/>
      <c r="BC135" s="156"/>
      <c r="BD135" s="156"/>
      <c r="BE135" s="156"/>
      <c r="BF135" s="156"/>
      <c r="BG135" s="156"/>
      <c r="BH135" s="156"/>
      <c r="BI135" s="156"/>
      <c r="BJ135" s="156"/>
      <c r="BK135" s="156"/>
      <c r="BL135" s="156"/>
      <c r="BM135" s="156"/>
      <c r="BN135" s="156"/>
      <c r="BO135" s="156"/>
      <c r="BP135" s="156"/>
      <c r="BQ135" s="125"/>
      <c r="BR135" s="125"/>
      <c r="BS135" s="125"/>
      <c r="BT135" s="125"/>
      <c r="BU135" s="125"/>
      <c r="BV135" s="125"/>
      <c r="BW135" s="125"/>
      <c r="BX135" s="117"/>
      <c r="BY135" s="117"/>
      <c r="BZ135" s="117"/>
      <c r="CA135" s="117"/>
      <c r="CB135" s="117"/>
      <c r="CC135" s="117"/>
      <c r="CD135" s="117"/>
      <c r="CE135" s="117"/>
      <c r="CF135" s="117"/>
      <c r="CG135" s="117"/>
      <c r="CH135" s="117"/>
      <c r="CI135" s="117"/>
      <c r="CJ135" s="113"/>
      <c r="CK135" s="113"/>
      <c r="CL135" s="113"/>
      <c r="CM135" s="113"/>
      <c r="CN135" s="113"/>
      <c r="CO135" s="113"/>
      <c r="CP135" s="113"/>
      <c r="CQ135" s="113"/>
      <c r="CR135" s="113"/>
      <c r="CS135" s="113"/>
      <c r="CT135" s="113"/>
      <c r="CU135" s="113"/>
      <c r="CV135" s="113"/>
      <c r="CW135" s="113"/>
      <c r="CX135" s="113"/>
      <c r="CY135" s="113"/>
      <c r="CZ135" s="113"/>
      <c r="DA135" s="113"/>
      <c r="DB135" s="113"/>
      <c r="DC135" s="113"/>
      <c r="DD135" s="113"/>
      <c r="DE135" s="113"/>
      <c r="DF135" s="113"/>
      <c r="DG135" s="113"/>
      <c r="DH135" s="113"/>
      <c r="DI135" s="113"/>
      <c r="DJ135" s="113"/>
      <c r="DK135" s="113"/>
      <c r="DL135" s="113"/>
      <c r="DM135" s="113"/>
      <c r="DN135" s="113"/>
      <c r="DO135" s="113"/>
      <c r="DP135" s="113"/>
      <c r="DQ135" s="113"/>
      <c r="DR135" s="113"/>
      <c r="DS135" s="113"/>
      <c r="DT135" s="113"/>
      <c r="DU135" s="113"/>
      <c r="DV135" s="113"/>
      <c r="DW135" s="113"/>
      <c r="DX135" s="113"/>
      <c r="DY135" s="113"/>
      <c r="DZ135" s="113"/>
      <c r="EA135" s="113"/>
      <c r="EB135" s="113"/>
    </row>
    <row r="136" spans="2:132" x14ac:dyDescent="0.2">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25"/>
      <c r="AH136" s="125"/>
      <c r="AI136" s="125"/>
      <c r="AJ136" s="156"/>
      <c r="AK136" s="156"/>
      <c r="AL136" s="156"/>
      <c r="AM136" s="156"/>
      <c r="AN136" s="156"/>
      <c r="AO136" s="156"/>
      <c r="AP136" s="156"/>
      <c r="AQ136" s="156"/>
      <c r="AR136" s="156"/>
      <c r="AS136" s="156"/>
      <c r="AT136" s="156"/>
      <c r="AU136" s="156"/>
      <c r="AV136" s="156"/>
      <c r="AW136" s="156"/>
      <c r="AX136" s="156"/>
      <c r="AY136" s="156"/>
      <c r="AZ136" s="156"/>
      <c r="BA136" s="156"/>
      <c r="BB136" s="156"/>
      <c r="BC136" s="156"/>
      <c r="BD136" s="156"/>
      <c r="BE136" s="156"/>
      <c r="BF136" s="156"/>
      <c r="BG136" s="156"/>
      <c r="BH136" s="156"/>
      <c r="BI136" s="156"/>
      <c r="BJ136" s="156"/>
      <c r="BK136" s="156"/>
      <c r="BL136" s="156"/>
      <c r="BM136" s="156"/>
      <c r="BN136" s="156"/>
      <c r="BO136" s="156"/>
      <c r="BP136" s="156"/>
      <c r="BQ136" s="125"/>
      <c r="BR136" s="125"/>
      <c r="BS136" s="125"/>
      <c r="BT136" s="125"/>
      <c r="BU136" s="125"/>
      <c r="BV136" s="125"/>
      <c r="BW136" s="125"/>
      <c r="BX136" s="117"/>
      <c r="BY136" s="117"/>
      <c r="BZ136" s="117"/>
      <c r="CA136" s="117"/>
      <c r="CB136" s="117"/>
      <c r="CC136" s="117"/>
      <c r="CD136" s="117"/>
      <c r="CE136" s="117"/>
      <c r="CF136" s="117"/>
      <c r="CG136" s="117"/>
      <c r="CH136" s="117"/>
      <c r="CI136" s="117"/>
      <c r="CJ136" s="113"/>
      <c r="CK136" s="113"/>
      <c r="CL136" s="113"/>
      <c r="CM136" s="113"/>
      <c r="CN136" s="113"/>
      <c r="CO136" s="113"/>
      <c r="CP136" s="113"/>
      <c r="CQ136" s="113"/>
      <c r="CR136" s="113"/>
      <c r="CS136" s="113"/>
      <c r="CT136" s="113"/>
      <c r="CU136" s="113"/>
      <c r="CV136" s="113"/>
      <c r="CW136" s="113"/>
      <c r="CX136" s="113"/>
      <c r="CY136" s="113"/>
      <c r="CZ136" s="113"/>
      <c r="DA136" s="113"/>
      <c r="DB136" s="113"/>
      <c r="DC136" s="113"/>
      <c r="DD136" s="113"/>
      <c r="DE136" s="113"/>
      <c r="DF136" s="113"/>
      <c r="DG136" s="113"/>
      <c r="DH136" s="113"/>
      <c r="DI136" s="113"/>
      <c r="DJ136" s="113"/>
      <c r="DK136" s="113"/>
      <c r="DL136" s="113"/>
      <c r="DM136" s="113"/>
      <c r="DN136" s="113"/>
      <c r="DO136" s="113"/>
      <c r="DP136" s="113"/>
      <c r="DQ136" s="113"/>
      <c r="DR136" s="113"/>
      <c r="DS136" s="113"/>
      <c r="DT136" s="113"/>
      <c r="DU136" s="113"/>
      <c r="DV136" s="113"/>
      <c r="DW136" s="113"/>
      <c r="DX136" s="113"/>
      <c r="DY136" s="113"/>
      <c r="DZ136" s="113"/>
      <c r="EA136" s="113"/>
      <c r="EB136" s="113"/>
    </row>
    <row r="137" spans="2:132" x14ac:dyDescent="0.2">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c r="AA137" s="113"/>
      <c r="AB137" s="113"/>
      <c r="AC137" s="113"/>
      <c r="AD137" s="113"/>
      <c r="AE137" s="113"/>
      <c r="AF137" s="113"/>
      <c r="AG137" s="125"/>
      <c r="AH137" s="125"/>
      <c r="AI137" s="125"/>
      <c r="AJ137" s="156"/>
      <c r="AK137" s="156"/>
      <c r="AL137" s="156"/>
      <c r="AM137" s="156"/>
      <c r="AN137" s="156"/>
      <c r="AO137" s="156"/>
      <c r="AP137" s="156"/>
      <c r="AQ137" s="156"/>
      <c r="AR137" s="156"/>
      <c r="AS137" s="156"/>
      <c r="AT137" s="156"/>
      <c r="AU137" s="156"/>
      <c r="AV137" s="156"/>
      <c r="AW137" s="156"/>
      <c r="AX137" s="156"/>
      <c r="AY137" s="156"/>
      <c r="AZ137" s="156"/>
      <c r="BA137" s="156"/>
      <c r="BB137" s="156"/>
      <c r="BC137" s="156"/>
      <c r="BD137" s="156"/>
      <c r="BE137" s="156"/>
      <c r="BF137" s="156"/>
      <c r="BG137" s="156"/>
      <c r="BH137" s="156"/>
      <c r="BI137" s="156"/>
      <c r="BJ137" s="156"/>
      <c r="BK137" s="156"/>
      <c r="BL137" s="156"/>
      <c r="BM137" s="156"/>
      <c r="BN137" s="156"/>
      <c r="BO137" s="156"/>
      <c r="BP137" s="156"/>
      <c r="BQ137" s="125"/>
      <c r="BR137" s="125"/>
      <c r="BS137" s="125"/>
      <c r="BT137" s="125"/>
      <c r="BU137" s="125"/>
      <c r="BV137" s="125"/>
      <c r="BW137" s="125"/>
      <c r="BX137" s="117"/>
      <c r="BY137" s="117"/>
      <c r="BZ137" s="117"/>
      <c r="CA137" s="117"/>
      <c r="CB137" s="117"/>
      <c r="CC137" s="117"/>
      <c r="CD137" s="117"/>
      <c r="CE137" s="117"/>
      <c r="CF137" s="117"/>
      <c r="CG137" s="117"/>
      <c r="CH137" s="117"/>
      <c r="CI137" s="117"/>
      <c r="CJ137" s="113"/>
      <c r="CK137" s="113"/>
      <c r="CL137" s="113"/>
      <c r="CM137" s="113"/>
      <c r="CN137" s="113"/>
      <c r="CO137" s="113"/>
      <c r="CP137" s="113"/>
      <c r="CQ137" s="113"/>
      <c r="CR137" s="113"/>
      <c r="CS137" s="113"/>
      <c r="CT137" s="113"/>
      <c r="CU137" s="113"/>
      <c r="CV137" s="113"/>
      <c r="CW137" s="113"/>
      <c r="CX137" s="113"/>
      <c r="CY137" s="113"/>
      <c r="CZ137" s="113"/>
      <c r="DA137" s="113"/>
      <c r="DB137" s="113"/>
      <c r="DC137" s="113"/>
      <c r="DD137" s="113"/>
      <c r="DE137" s="113"/>
      <c r="DF137" s="113"/>
      <c r="DG137" s="113"/>
      <c r="DH137" s="113"/>
      <c r="DI137" s="113"/>
      <c r="DJ137" s="113"/>
      <c r="DK137" s="113"/>
      <c r="DL137" s="113"/>
      <c r="DM137" s="113"/>
      <c r="DN137" s="113"/>
      <c r="DO137" s="113"/>
      <c r="DP137" s="113"/>
      <c r="DQ137" s="113"/>
      <c r="DR137" s="113"/>
      <c r="DS137" s="113"/>
      <c r="DT137" s="113"/>
      <c r="DU137" s="113"/>
      <c r="DV137" s="113"/>
      <c r="DW137" s="113"/>
      <c r="DX137" s="113"/>
      <c r="DY137" s="113"/>
      <c r="DZ137" s="113"/>
      <c r="EA137" s="113"/>
      <c r="EB137" s="113"/>
    </row>
    <row r="138" spans="2:132" x14ac:dyDescent="0.2">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25"/>
      <c r="AH138" s="125"/>
      <c r="AI138" s="125"/>
      <c r="AJ138" s="156"/>
      <c r="AK138" s="156"/>
      <c r="AL138" s="156"/>
      <c r="AM138" s="156"/>
      <c r="AN138" s="156"/>
      <c r="AO138" s="156"/>
      <c r="AP138" s="156"/>
      <c r="AQ138" s="156"/>
      <c r="AR138" s="156"/>
      <c r="AS138" s="156"/>
      <c r="AT138" s="156"/>
      <c r="AU138" s="156"/>
      <c r="AV138" s="156"/>
      <c r="AW138" s="156"/>
      <c r="AX138" s="156"/>
      <c r="AY138" s="156"/>
      <c r="AZ138" s="156"/>
      <c r="BA138" s="156"/>
      <c r="BB138" s="156"/>
      <c r="BC138" s="156"/>
      <c r="BD138" s="156"/>
      <c r="BE138" s="156"/>
      <c r="BF138" s="156"/>
      <c r="BG138" s="156"/>
      <c r="BH138" s="156"/>
      <c r="BI138" s="156"/>
      <c r="BJ138" s="156"/>
      <c r="BK138" s="156"/>
      <c r="BL138" s="156"/>
      <c r="BM138" s="156"/>
      <c r="BN138" s="156"/>
      <c r="BO138" s="156"/>
      <c r="BP138" s="156"/>
      <c r="BQ138" s="125"/>
      <c r="BR138" s="125"/>
      <c r="BS138" s="125"/>
      <c r="BT138" s="125"/>
      <c r="BU138" s="125"/>
      <c r="BV138" s="125"/>
      <c r="BW138" s="125"/>
      <c r="BX138" s="117"/>
      <c r="BY138" s="117"/>
      <c r="BZ138" s="117"/>
      <c r="CA138" s="117"/>
      <c r="CB138" s="117"/>
      <c r="CC138" s="117"/>
      <c r="CD138" s="117"/>
      <c r="CE138" s="117"/>
      <c r="CF138" s="117"/>
      <c r="CG138" s="117"/>
      <c r="CH138" s="117"/>
      <c r="CI138" s="117"/>
      <c r="CJ138" s="113"/>
      <c r="CK138" s="113"/>
      <c r="CL138" s="113"/>
      <c r="CM138" s="113"/>
      <c r="CN138" s="113"/>
      <c r="CO138" s="113"/>
      <c r="CP138" s="113"/>
      <c r="CQ138" s="113"/>
      <c r="CR138" s="113"/>
      <c r="CS138" s="113"/>
      <c r="CT138" s="113"/>
      <c r="CU138" s="113"/>
      <c r="CV138" s="113"/>
      <c r="CW138" s="113"/>
      <c r="CX138" s="113"/>
      <c r="CY138" s="113"/>
      <c r="CZ138" s="113"/>
      <c r="DA138" s="113"/>
      <c r="DB138" s="113"/>
      <c r="DC138" s="113"/>
      <c r="DD138" s="113"/>
      <c r="DE138" s="113"/>
      <c r="DF138" s="113"/>
      <c r="DG138" s="113"/>
      <c r="DH138" s="113"/>
      <c r="DI138" s="113"/>
      <c r="DJ138" s="113"/>
      <c r="DK138" s="113"/>
      <c r="DL138" s="113"/>
      <c r="DM138" s="113"/>
      <c r="DN138" s="113"/>
      <c r="DO138" s="113"/>
      <c r="DP138" s="113"/>
      <c r="DQ138" s="113"/>
      <c r="DR138" s="113"/>
      <c r="DS138" s="113"/>
      <c r="DT138" s="113"/>
      <c r="DU138" s="113"/>
      <c r="DV138" s="113"/>
      <c r="DW138" s="113"/>
      <c r="DX138" s="113"/>
      <c r="DY138" s="113"/>
      <c r="DZ138" s="113"/>
      <c r="EA138" s="113"/>
      <c r="EB138" s="113"/>
    </row>
    <row r="139" spans="2:132" x14ac:dyDescent="0.2">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c r="AA139" s="113"/>
      <c r="AB139" s="113"/>
      <c r="AC139" s="113"/>
      <c r="AD139" s="113"/>
      <c r="AE139" s="113"/>
      <c r="AF139" s="113"/>
      <c r="AG139" s="125"/>
      <c r="AH139" s="125"/>
      <c r="AI139" s="125"/>
      <c r="AJ139" s="156"/>
      <c r="AK139" s="156"/>
      <c r="AL139" s="156"/>
      <c r="AM139" s="156"/>
      <c r="AN139" s="156"/>
      <c r="AO139" s="156"/>
      <c r="AP139" s="156"/>
      <c r="AQ139" s="156"/>
      <c r="AR139" s="156"/>
      <c r="AS139" s="156"/>
      <c r="AT139" s="156"/>
      <c r="AU139" s="156"/>
      <c r="AV139" s="156"/>
      <c r="AW139" s="156"/>
      <c r="AX139" s="156"/>
      <c r="AY139" s="156"/>
      <c r="AZ139" s="156"/>
      <c r="BA139" s="156"/>
      <c r="BB139" s="156"/>
      <c r="BC139" s="156"/>
      <c r="BD139" s="156"/>
      <c r="BE139" s="156"/>
      <c r="BF139" s="156"/>
      <c r="BG139" s="156"/>
      <c r="BH139" s="156"/>
      <c r="BI139" s="156"/>
      <c r="BJ139" s="156"/>
      <c r="BK139" s="156"/>
      <c r="BL139" s="156"/>
      <c r="BM139" s="156"/>
      <c r="BN139" s="156"/>
      <c r="BO139" s="156"/>
      <c r="BP139" s="156"/>
      <c r="BQ139" s="125"/>
      <c r="BR139" s="125"/>
      <c r="BS139" s="125"/>
      <c r="BT139" s="125"/>
      <c r="BU139" s="125"/>
      <c r="BV139" s="125"/>
      <c r="BW139" s="125"/>
      <c r="BX139" s="117"/>
      <c r="BY139" s="117"/>
      <c r="BZ139" s="117"/>
      <c r="CA139" s="117"/>
      <c r="CB139" s="117"/>
      <c r="CC139" s="117"/>
      <c r="CD139" s="117"/>
      <c r="CE139" s="117"/>
      <c r="CF139" s="117"/>
      <c r="CG139" s="117"/>
      <c r="CH139" s="117"/>
      <c r="CI139" s="117"/>
      <c r="CJ139" s="113"/>
      <c r="CK139" s="113"/>
      <c r="CL139" s="113"/>
      <c r="CM139" s="113"/>
      <c r="CN139" s="113"/>
      <c r="CO139" s="113"/>
      <c r="CP139" s="113"/>
      <c r="CQ139" s="113"/>
      <c r="CR139" s="113"/>
      <c r="CS139" s="113"/>
      <c r="CT139" s="113"/>
      <c r="CU139" s="113"/>
      <c r="CV139" s="113"/>
      <c r="CW139" s="113"/>
      <c r="CX139" s="113"/>
      <c r="CY139" s="113"/>
      <c r="CZ139" s="113"/>
      <c r="DA139" s="113"/>
      <c r="DB139" s="113"/>
      <c r="DC139" s="113"/>
      <c r="DD139" s="113"/>
      <c r="DE139" s="113"/>
      <c r="DF139" s="113"/>
      <c r="DG139" s="113"/>
      <c r="DH139" s="113"/>
      <c r="DI139" s="113"/>
      <c r="DJ139" s="113"/>
      <c r="DK139" s="113"/>
      <c r="DL139" s="113"/>
      <c r="DM139" s="113"/>
      <c r="DN139" s="113"/>
      <c r="DO139" s="113"/>
      <c r="DP139" s="113"/>
      <c r="DQ139" s="113"/>
      <c r="DR139" s="113"/>
      <c r="DS139" s="113"/>
      <c r="DT139" s="113"/>
      <c r="DU139" s="113"/>
      <c r="DV139" s="113"/>
      <c r="DW139" s="113"/>
      <c r="DX139" s="113"/>
      <c r="DY139" s="113"/>
      <c r="DZ139" s="113"/>
      <c r="EA139" s="113"/>
      <c r="EB139" s="113"/>
    </row>
    <row r="140" spans="2:132" x14ac:dyDescent="0.2">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25"/>
      <c r="AH140" s="125"/>
      <c r="AI140" s="125"/>
      <c r="AJ140" s="156"/>
      <c r="AK140" s="156"/>
      <c r="AL140" s="156"/>
      <c r="AM140" s="156"/>
      <c r="AN140" s="156"/>
      <c r="AO140" s="156"/>
      <c r="AP140" s="156"/>
      <c r="AQ140" s="156"/>
      <c r="AR140" s="156"/>
      <c r="AS140" s="156"/>
      <c r="AT140" s="156"/>
      <c r="AU140" s="156"/>
      <c r="AV140" s="156"/>
      <c r="AW140" s="156"/>
      <c r="AX140" s="156"/>
      <c r="AY140" s="156"/>
      <c r="AZ140" s="156"/>
      <c r="BA140" s="156"/>
      <c r="BB140" s="156"/>
      <c r="BC140" s="156"/>
      <c r="BD140" s="156"/>
      <c r="BE140" s="156"/>
      <c r="BF140" s="156"/>
      <c r="BG140" s="156"/>
      <c r="BH140" s="156"/>
      <c r="BI140" s="156"/>
      <c r="BJ140" s="156"/>
      <c r="BK140" s="156"/>
      <c r="BL140" s="156"/>
      <c r="BM140" s="156"/>
      <c r="BN140" s="156"/>
      <c r="BO140" s="156"/>
      <c r="BP140" s="156"/>
      <c r="BQ140" s="125"/>
      <c r="BR140" s="125"/>
      <c r="BS140" s="125"/>
      <c r="BT140" s="125"/>
      <c r="BU140" s="125"/>
      <c r="BV140" s="125"/>
      <c r="BW140" s="125"/>
      <c r="BX140" s="117"/>
      <c r="BY140" s="117"/>
      <c r="BZ140" s="117"/>
      <c r="CA140" s="117"/>
      <c r="CB140" s="117"/>
      <c r="CC140" s="117"/>
      <c r="CD140" s="117"/>
      <c r="CE140" s="117"/>
      <c r="CF140" s="117"/>
      <c r="CG140" s="117"/>
      <c r="CH140" s="117"/>
      <c r="CI140" s="117"/>
      <c r="CJ140" s="113"/>
      <c r="CK140" s="113"/>
      <c r="CL140" s="113"/>
      <c r="CM140" s="113"/>
      <c r="CN140" s="113"/>
      <c r="CO140" s="113"/>
      <c r="CP140" s="113"/>
      <c r="CQ140" s="113"/>
      <c r="CR140" s="113"/>
      <c r="CS140" s="113"/>
      <c r="CT140" s="113"/>
      <c r="CU140" s="113"/>
      <c r="CV140" s="113"/>
      <c r="CW140" s="113"/>
      <c r="CX140" s="113"/>
      <c r="CY140" s="113"/>
      <c r="CZ140" s="113"/>
      <c r="DA140" s="113"/>
      <c r="DB140" s="113"/>
      <c r="DC140" s="113"/>
      <c r="DD140" s="113"/>
      <c r="DE140" s="113"/>
      <c r="DF140" s="113"/>
      <c r="DG140" s="113"/>
      <c r="DH140" s="113"/>
      <c r="DI140" s="113"/>
      <c r="DJ140" s="113"/>
      <c r="DK140" s="113"/>
      <c r="DL140" s="113"/>
      <c r="DM140" s="113"/>
      <c r="DN140" s="113"/>
      <c r="DO140" s="113"/>
      <c r="DP140" s="113"/>
      <c r="DQ140" s="113"/>
      <c r="DR140" s="113"/>
      <c r="DS140" s="113"/>
      <c r="DT140" s="113"/>
      <c r="DU140" s="113"/>
      <c r="DV140" s="113"/>
      <c r="DW140" s="113"/>
      <c r="DX140" s="113"/>
      <c r="DY140" s="113"/>
      <c r="DZ140" s="113"/>
      <c r="EA140" s="113"/>
      <c r="EB140" s="113"/>
    </row>
    <row r="141" spans="2:132" x14ac:dyDescent="0.2">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25"/>
      <c r="AH141" s="125"/>
      <c r="AI141" s="125"/>
      <c r="AJ141" s="156"/>
      <c r="AK141" s="156"/>
      <c r="AL141" s="156"/>
      <c r="AM141" s="156"/>
      <c r="AN141" s="156"/>
      <c r="AO141" s="156"/>
      <c r="AP141" s="156"/>
      <c r="AQ141" s="156"/>
      <c r="AR141" s="156"/>
      <c r="AS141" s="156"/>
      <c r="AT141" s="156"/>
      <c r="AU141" s="156"/>
      <c r="AV141" s="156"/>
      <c r="AW141" s="156"/>
      <c r="AX141" s="156"/>
      <c r="AY141" s="156"/>
      <c r="AZ141" s="156"/>
      <c r="BA141" s="156"/>
      <c r="BB141" s="156"/>
      <c r="BC141" s="156"/>
      <c r="BD141" s="156"/>
      <c r="BE141" s="156"/>
      <c r="BF141" s="156"/>
      <c r="BG141" s="156"/>
      <c r="BH141" s="156"/>
      <c r="BI141" s="156"/>
      <c r="BJ141" s="156"/>
      <c r="BK141" s="156"/>
      <c r="BL141" s="156"/>
      <c r="BM141" s="156"/>
      <c r="BN141" s="156"/>
      <c r="BO141" s="156"/>
      <c r="BP141" s="156"/>
      <c r="BQ141" s="125"/>
      <c r="BR141" s="125"/>
      <c r="BS141" s="125"/>
      <c r="BT141" s="125"/>
      <c r="BU141" s="125"/>
      <c r="BV141" s="125"/>
      <c r="BW141" s="125"/>
      <c r="BX141" s="117"/>
      <c r="BY141" s="117"/>
      <c r="BZ141" s="117"/>
      <c r="CA141" s="117"/>
      <c r="CB141" s="117"/>
      <c r="CC141" s="117"/>
      <c r="CD141" s="117"/>
      <c r="CE141" s="117"/>
      <c r="CF141" s="117"/>
      <c r="CG141" s="117"/>
      <c r="CH141" s="117"/>
      <c r="CI141" s="117"/>
      <c r="CJ141" s="113"/>
      <c r="CK141" s="113"/>
      <c r="CL141" s="113"/>
      <c r="CM141" s="113"/>
      <c r="CN141" s="113"/>
      <c r="CO141" s="113"/>
      <c r="CP141" s="113"/>
      <c r="CQ141" s="113"/>
      <c r="CR141" s="113"/>
      <c r="CS141" s="113"/>
      <c r="CT141" s="113"/>
      <c r="CU141" s="113"/>
      <c r="CV141" s="113"/>
      <c r="CW141" s="113"/>
      <c r="CX141" s="113"/>
      <c r="CY141" s="113"/>
      <c r="CZ141" s="113"/>
      <c r="DA141" s="113"/>
      <c r="DB141" s="113"/>
      <c r="DC141" s="113"/>
      <c r="DD141" s="113"/>
      <c r="DE141" s="113"/>
      <c r="DF141" s="113"/>
      <c r="DG141" s="113"/>
      <c r="DH141" s="113"/>
      <c r="DI141" s="113"/>
      <c r="DJ141" s="113"/>
      <c r="DK141" s="113"/>
      <c r="DL141" s="113"/>
      <c r="DM141" s="113"/>
      <c r="DN141" s="113"/>
      <c r="DO141" s="113"/>
      <c r="DP141" s="113"/>
      <c r="DQ141" s="113"/>
      <c r="DR141" s="113"/>
      <c r="DS141" s="113"/>
      <c r="DT141" s="113"/>
      <c r="DU141" s="113"/>
      <c r="DV141" s="113"/>
      <c r="DW141" s="113"/>
      <c r="DX141" s="113"/>
      <c r="DY141" s="113"/>
      <c r="DZ141" s="113"/>
      <c r="EA141" s="113"/>
      <c r="EB141" s="113"/>
    </row>
    <row r="142" spans="2:132" x14ac:dyDescent="0.2">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c r="AA142" s="113"/>
      <c r="AB142" s="113"/>
      <c r="AC142" s="113"/>
      <c r="AD142" s="113"/>
      <c r="AE142" s="113"/>
      <c r="AF142" s="113"/>
      <c r="AG142" s="125"/>
      <c r="AH142" s="125"/>
      <c r="AI142" s="125"/>
      <c r="AJ142" s="156"/>
      <c r="AK142" s="156"/>
      <c r="AL142" s="156"/>
      <c r="AM142" s="156"/>
      <c r="AN142" s="156"/>
      <c r="AO142" s="156"/>
      <c r="AP142" s="156"/>
      <c r="AQ142" s="156"/>
      <c r="AR142" s="156"/>
      <c r="AS142" s="156"/>
      <c r="AT142" s="156"/>
      <c r="AU142" s="156"/>
      <c r="AV142" s="156"/>
      <c r="AW142" s="156"/>
      <c r="AX142" s="156"/>
      <c r="AY142" s="156"/>
      <c r="AZ142" s="156"/>
      <c r="BA142" s="156"/>
      <c r="BB142" s="156"/>
      <c r="BC142" s="156"/>
      <c r="BD142" s="156"/>
      <c r="BE142" s="156"/>
      <c r="BF142" s="156"/>
      <c r="BG142" s="156"/>
      <c r="BH142" s="156"/>
      <c r="BI142" s="156"/>
      <c r="BJ142" s="156"/>
      <c r="BK142" s="156"/>
      <c r="BL142" s="156"/>
      <c r="BM142" s="156"/>
      <c r="BN142" s="156"/>
      <c r="BO142" s="156"/>
      <c r="BP142" s="156"/>
      <c r="BQ142" s="125"/>
      <c r="BR142" s="125"/>
      <c r="BS142" s="125"/>
      <c r="BT142" s="125"/>
      <c r="BU142" s="125"/>
      <c r="BV142" s="125"/>
      <c r="BW142" s="125"/>
      <c r="BX142" s="117"/>
      <c r="BY142" s="117"/>
      <c r="BZ142" s="117"/>
      <c r="CA142" s="117"/>
      <c r="CB142" s="117"/>
      <c r="CC142" s="117"/>
      <c r="CD142" s="117"/>
      <c r="CE142" s="117"/>
      <c r="CF142" s="117"/>
      <c r="CG142" s="117"/>
      <c r="CH142" s="117"/>
      <c r="CI142" s="117"/>
      <c r="CJ142" s="113"/>
      <c r="CK142" s="113"/>
      <c r="CL142" s="113"/>
      <c r="CM142" s="113"/>
      <c r="CN142" s="113"/>
      <c r="CO142" s="113"/>
      <c r="CP142" s="113"/>
      <c r="CQ142" s="113"/>
      <c r="CR142" s="113"/>
      <c r="CS142" s="113"/>
      <c r="CT142" s="113"/>
      <c r="CU142" s="113"/>
      <c r="CV142" s="113"/>
      <c r="CW142" s="113"/>
      <c r="CX142" s="113"/>
      <c r="CY142" s="113"/>
      <c r="CZ142" s="113"/>
      <c r="DA142" s="113"/>
      <c r="DB142" s="113"/>
      <c r="DC142" s="113"/>
      <c r="DD142" s="113"/>
      <c r="DE142" s="113"/>
      <c r="DF142" s="113"/>
      <c r="DG142" s="113"/>
      <c r="DH142" s="113"/>
      <c r="DI142" s="113"/>
      <c r="DJ142" s="113"/>
      <c r="DK142" s="113"/>
      <c r="DL142" s="113"/>
      <c r="DM142" s="113"/>
      <c r="DN142" s="113"/>
      <c r="DO142" s="113"/>
      <c r="DP142" s="113"/>
      <c r="DQ142" s="113"/>
      <c r="DR142" s="113"/>
      <c r="DS142" s="113"/>
      <c r="DT142" s="113"/>
      <c r="DU142" s="113"/>
      <c r="DV142" s="113"/>
      <c r="DW142" s="113"/>
      <c r="DX142" s="113"/>
      <c r="DY142" s="113"/>
      <c r="DZ142" s="113"/>
      <c r="EA142" s="113"/>
      <c r="EB142" s="113"/>
    </row>
    <row r="143" spans="2:132" x14ac:dyDescent="0.2">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25"/>
      <c r="AH143" s="125"/>
      <c r="AI143" s="125"/>
      <c r="AJ143" s="156"/>
      <c r="AK143" s="156"/>
      <c r="AL143" s="156"/>
      <c r="AM143" s="156"/>
      <c r="AN143" s="156"/>
      <c r="AO143" s="156"/>
      <c r="AP143" s="156"/>
      <c r="AQ143" s="156"/>
      <c r="AR143" s="156"/>
      <c r="AS143" s="156"/>
      <c r="AT143" s="156"/>
      <c r="AU143" s="156"/>
      <c r="AV143" s="156"/>
      <c r="AW143" s="156"/>
      <c r="AX143" s="156"/>
      <c r="AY143" s="156"/>
      <c r="AZ143" s="156"/>
      <c r="BA143" s="156"/>
      <c r="BB143" s="156"/>
      <c r="BC143" s="156"/>
      <c r="BD143" s="156"/>
      <c r="BE143" s="156"/>
      <c r="BF143" s="156"/>
      <c r="BG143" s="156"/>
      <c r="BH143" s="156"/>
      <c r="BI143" s="156"/>
      <c r="BJ143" s="156"/>
      <c r="BK143" s="156"/>
      <c r="BL143" s="156"/>
      <c r="BM143" s="156"/>
      <c r="BN143" s="156"/>
      <c r="BO143" s="156"/>
      <c r="BP143" s="156"/>
      <c r="BQ143" s="125"/>
      <c r="BR143" s="125"/>
      <c r="BS143" s="125"/>
      <c r="BT143" s="125"/>
      <c r="BU143" s="125"/>
      <c r="BV143" s="125"/>
      <c r="BW143" s="125"/>
      <c r="BX143" s="117"/>
      <c r="BY143" s="117"/>
      <c r="BZ143" s="117"/>
      <c r="CA143" s="117"/>
      <c r="CB143" s="117"/>
      <c r="CC143" s="117"/>
      <c r="CD143" s="117"/>
      <c r="CE143" s="117"/>
      <c r="CF143" s="117"/>
      <c r="CG143" s="117"/>
      <c r="CH143" s="117"/>
      <c r="CI143" s="117"/>
      <c r="CJ143" s="113"/>
      <c r="CK143" s="113"/>
      <c r="CL143" s="113"/>
      <c r="CM143" s="113"/>
      <c r="CN143" s="113"/>
      <c r="CO143" s="113"/>
      <c r="CP143" s="113"/>
      <c r="CQ143" s="113"/>
      <c r="CR143" s="113"/>
      <c r="CS143" s="113"/>
      <c r="CT143" s="113"/>
      <c r="CU143" s="113"/>
      <c r="CV143" s="113"/>
      <c r="CW143" s="113"/>
      <c r="CX143" s="113"/>
      <c r="CY143" s="113"/>
      <c r="CZ143" s="113"/>
      <c r="DA143" s="113"/>
      <c r="DB143" s="113"/>
      <c r="DC143" s="113"/>
      <c r="DD143" s="113"/>
      <c r="DE143" s="113"/>
      <c r="DF143" s="113"/>
      <c r="DG143" s="113"/>
      <c r="DH143" s="113"/>
      <c r="DI143" s="113"/>
      <c r="DJ143" s="113"/>
      <c r="DK143" s="113"/>
      <c r="DL143" s="113"/>
      <c r="DM143" s="113"/>
      <c r="DN143" s="113"/>
      <c r="DO143" s="113"/>
      <c r="DP143" s="113"/>
      <c r="DQ143" s="113"/>
      <c r="DR143" s="113"/>
      <c r="DS143" s="113"/>
      <c r="DT143" s="113"/>
      <c r="DU143" s="113"/>
      <c r="DV143" s="113"/>
      <c r="DW143" s="113"/>
      <c r="DX143" s="113"/>
      <c r="DY143" s="113"/>
      <c r="DZ143" s="113"/>
      <c r="EA143" s="113"/>
      <c r="EB143" s="113"/>
    </row>
    <row r="144" spans="2:132" x14ac:dyDescent="0.2">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25"/>
      <c r="AH144" s="125"/>
      <c r="AI144" s="125"/>
      <c r="AJ144" s="156"/>
      <c r="AK144" s="156"/>
      <c r="AL144" s="156"/>
      <c r="AM144" s="156"/>
      <c r="AN144" s="156"/>
      <c r="AO144" s="156"/>
      <c r="AP144" s="156"/>
      <c r="AQ144" s="156"/>
      <c r="AR144" s="156"/>
      <c r="AS144" s="156"/>
      <c r="AT144" s="156"/>
      <c r="AU144" s="156"/>
      <c r="AV144" s="156"/>
      <c r="AW144" s="156"/>
      <c r="AX144" s="156"/>
      <c r="AY144" s="156"/>
      <c r="AZ144" s="156"/>
      <c r="BA144" s="156"/>
      <c r="BB144" s="156"/>
      <c r="BC144" s="156"/>
      <c r="BD144" s="156"/>
      <c r="BE144" s="156"/>
      <c r="BF144" s="156"/>
      <c r="BG144" s="156"/>
      <c r="BH144" s="156"/>
      <c r="BI144" s="156"/>
      <c r="BJ144" s="156"/>
      <c r="BK144" s="156"/>
      <c r="BL144" s="156"/>
      <c r="BM144" s="156"/>
      <c r="BN144" s="156"/>
      <c r="BO144" s="156"/>
      <c r="BP144" s="156"/>
      <c r="BQ144" s="125"/>
      <c r="BR144" s="125"/>
      <c r="BS144" s="125"/>
      <c r="BT144" s="125"/>
      <c r="BU144" s="125"/>
      <c r="BV144" s="125"/>
      <c r="BW144" s="125"/>
      <c r="BX144" s="117"/>
      <c r="BY144" s="117"/>
      <c r="BZ144" s="117"/>
      <c r="CA144" s="117"/>
      <c r="CB144" s="117"/>
      <c r="CC144" s="117"/>
      <c r="CD144" s="117"/>
      <c r="CE144" s="117"/>
      <c r="CF144" s="117"/>
      <c r="CG144" s="117"/>
      <c r="CH144" s="117"/>
      <c r="CI144" s="117"/>
      <c r="CJ144" s="113"/>
      <c r="CK144" s="113"/>
      <c r="CL144" s="113"/>
      <c r="CM144" s="113"/>
      <c r="CN144" s="113"/>
      <c r="CO144" s="113"/>
      <c r="CP144" s="113"/>
      <c r="CQ144" s="113"/>
      <c r="CR144" s="113"/>
      <c r="CS144" s="113"/>
      <c r="CT144" s="113"/>
      <c r="CU144" s="113"/>
      <c r="CV144" s="113"/>
      <c r="CW144" s="113"/>
      <c r="CX144" s="113"/>
      <c r="CY144" s="113"/>
      <c r="CZ144" s="113"/>
      <c r="DA144" s="113"/>
      <c r="DB144" s="113"/>
      <c r="DC144" s="113"/>
      <c r="DD144" s="113"/>
      <c r="DE144" s="113"/>
      <c r="DF144" s="113"/>
      <c r="DG144" s="113"/>
      <c r="DH144" s="113"/>
      <c r="DI144" s="113"/>
      <c r="DJ144" s="113"/>
      <c r="DK144" s="113"/>
      <c r="DL144" s="113"/>
      <c r="DM144" s="113"/>
      <c r="DN144" s="113"/>
      <c r="DO144" s="113"/>
      <c r="DP144" s="113"/>
      <c r="DQ144" s="113"/>
      <c r="DR144" s="113"/>
      <c r="DS144" s="113"/>
      <c r="DT144" s="113"/>
      <c r="DU144" s="113"/>
      <c r="DV144" s="113"/>
      <c r="DW144" s="113"/>
      <c r="DX144" s="113"/>
      <c r="DY144" s="113"/>
      <c r="DZ144" s="113"/>
      <c r="EA144" s="113"/>
      <c r="EB144" s="113"/>
    </row>
    <row r="145" spans="2:132" x14ac:dyDescent="0.2">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25"/>
      <c r="AH145" s="125"/>
      <c r="AI145" s="125"/>
      <c r="AJ145" s="156"/>
      <c r="AK145" s="156"/>
      <c r="AL145" s="156"/>
      <c r="AM145" s="156"/>
      <c r="AN145" s="156"/>
      <c r="AO145" s="156"/>
      <c r="AP145" s="156"/>
      <c r="AQ145" s="156"/>
      <c r="AR145" s="156"/>
      <c r="AS145" s="156"/>
      <c r="AT145" s="156"/>
      <c r="AU145" s="156"/>
      <c r="AV145" s="156"/>
      <c r="AW145" s="156"/>
      <c r="AX145" s="156"/>
      <c r="AY145" s="156"/>
      <c r="AZ145" s="156"/>
      <c r="BA145" s="156"/>
      <c r="BB145" s="156"/>
      <c r="BC145" s="156"/>
      <c r="BD145" s="156"/>
      <c r="BE145" s="156"/>
      <c r="BF145" s="156"/>
      <c r="BG145" s="156"/>
      <c r="BH145" s="156"/>
      <c r="BI145" s="156"/>
      <c r="BJ145" s="156"/>
      <c r="BK145" s="156"/>
      <c r="BL145" s="156"/>
      <c r="BM145" s="156"/>
      <c r="BN145" s="156"/>
      <c r="BO145" s="156"/>
      <c r="BP145" s="156"/>
      <c r="BQ145" s="125"/>
      <c r="BR145" s="125"/>
      <c r="BS145" s="125"/>
      <c r="BT145" s="125"/>
      <c r="BU145" s="125"/>
      <c r="BV145" s="125"/>
      <c r="BW145" s="125"/>
      <c r="BX145" s="117"/>
      <c r="BY145" s="117"/>
      <c r="BZ145" s="117"/>
      <c r="CA145" s="117"/>
      <c r="CB145" s="117"/>
      <c r="CC145" s="117"/>
      <c r="CD145" s="117"/>
      <c r="CE145" s="117"/>
      <c r="CF145" s="117"/>
      <c r="CG145" s="117"/>
      <c r="CH145" s="117"/>
      <c r="CI145" s="117"/>
      <c r="CJ145" s="113"/>
      <c r="CK145" s="113"/>
      <c r="CL145" s="113"/>
      <c r="CM145" s="113"/>
      <c r="CN145" s="113"/>
      <c r="CO145" s="113"/>
      <c r="CP145" s="113"/>
      <c r="CQ145" s="113"/>
      <c r="CR145" s="113"/>
      <c r="CS145" s="113"/>
      <c r="CT145" s="113"/>
      <c r="CU145" s="113"/>
      <c r="CV145" s="113"/>
      <c r="CW145" s="113"/>
      <c r="CX145" s="113"/>
      <c r="CY145" s="113"/>
      <c r="CZ145" s="113"/>
      <c r="DA145" s="113"/>
      <c r="DB145" s="113"/>
      <c r="DC145" s="113"/>
      <c r="DD145" s="113"/>
      <c r="DE145" s="113"/>
      <c r="DF145" s="113"/>
      <c r="DG145" s="113"/>
      <c r="DH145" s="113"/>
      <c r="DI145" s="113"/>
      <c r="DJ145" s="113"/>
      <c r="DK145" s="113"/>
      <c r="DL145" s="113"/>
      <c r="DM145" s="113"/>
      <c r="DN145" s="113"/>
      <c r="DO145" s="113"/>
      <c r="DP145" s="113"/>
      <c r="DQ145" s="113"/>
      <c r="DR145" s="113"/>
      <c r="DS145" s="113"/>
      <c r="DT145" s="113"/>
      <c r="DU145" s="113"/>
      <c r="DV145" s="113"/>
      <c r="DW145" s="113"/>
      <c r="DX145" s="113"/>
      <c r="DY145" s="113"/>
      <c r="DZ145" s="113"/>
      <c r="EA145" s="113"/>
      <c r="EB145" s="113"/>
    </row>
    <row r="146" spans="2:132" x14ac:dyDescent="0.2">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25"/>
      <c r="AH146" s="125"/>
      <c r="AI146" s="125"/>
      <c r="AJ146" s="156"/>
      <c r="AK146" s="156"/>
      <c r="AL146" s="156"/>
      <c r="AM146" s="156"/>
      <c r="AN146" s="156"/>
      <c r="AO146" s="156"/>
      <c r="AP146" s="156"/>
      <c r="AQ146" s="156"/>
      <c r="AR146" s="156"/>
      <c r="AS146" s="156"/>
      <c r="AT146" s="156"/>
      <c r="AU146" s="156"/>
      <c r="AV146" s="156"/>
      <c r="AW146" s="156"/>
      <c r="AX146" s="156"/>
      <c r="AY146" s="156"/>
      <c r="AZ146" s="156"/>
      <c r="BA146" s="156"/>
      <c r="BB146" s="156"/>
      <c r="BC146" s="156"/>
      <c r="BD146" s="156"/>
      <c r="BE146" s="156"/>
      <c r="BF146" s="156"/>
      <c r="BG146" s="156"/>
      <c r="BH146" s="156"/>
      <c r="BI146" s="156"/>
      <c r="BJ146" s="156"/>
      <c r="BK146" s="156"/>
      <c r="BL146" s="156"/>
      <c r="BM146" s="156"/>
      <c r="BN146" s="156"/>
      <c r="BO146" s="156"/>
      <c r="BP146" s="156"/>
      <c r="BQ146" s="125"/>
      <c r="BR146" s="125"/>
      <c r="BS146" s="125"/>
      <c r="BT146" s="125"/>
      <c r="BU146" s="125"/>
      <c r="BV146" s="125"/>
      <c r="BW146" s="125"/>
      <c r="BX146" s="117"/>
      <c r="BY146" s="117"/>
      <c r="BZ146" s="117"/>
      <c r="CA146" s="117"/>
      <c r="CB146" s="117"/>
      <c r="CC146" s="117"/>
      <c r="CD146" s="117"/>
      <c r="CE146" s="117"/>
      <c r="CF146" s="117"/>
      <c r="CG146" s="117"/>
      <c r="CH146" s="117"/>
      <c r="CI146" s="117"/>
      <c r="CJ146" s="113"/>
      <c r="CK146" s="113"/>
      <c r="CL146" s="113"/>
      <c r="CM146" s="113"/>
      <c r="CN146" s="113"/>
      <c r="CO146" s="113"/>
      <c r="CP146" s="113"/>
      <c r="CQ146" s="113"/>
      <c r="CR146" s="113"/>
      <c r="CS146" s="113"/>
      <c r="CT146" s="113"/>
      <c r="CU146" s="113"/>
      <c r="CV146" s="113"/>
      <c r="CW146" s="113"/>
      <c r="CX146" s="113"/>
      <c r="CY146" s="113"/>
      <c r="CZ146" s="113"/>
      <c r="DA146" s="113"/>
      <c r="DB146" s="113"/>
      <c r="DC146" s="113"/>
      <c r="DD146" s="113"/>
      <c r="DE146" s="113"/>
      <c r="DF146" s="113"/>
      <c r="DG146" s="113"/>
      <c r="DH146" s="113"/>
      <c r="DI146" s="113"/>
      <c r="DJ146" s="113"/>
      <c r="DK146" s="113"/>
      <c r="DL146" s="113"/>
      <c r="DM146" s="113"/>
      <c r="DN146" s="113"/>
      <c r="DO146" s="113"/>
      <c r="DP146" s="113"/>
      <c r="DQ146" s="113"/>
      <c r="DR146" s="113"/>
      <c r="DS146" s="113"/>
      <c r="DT146" s="113"/>
      <c r="DU146" s="113"/>
      <c r="DV146" s="113"/>
      <c r="DW146" s="113"/>
      <c r="DX146" s="113"/>
      <c r="DY146" s="113"/>
      <c r="DZ146" s="113"/>
      <c r="EA146" s="113"/>
      <c r="EB146" s="113"/>
    </row>
    <row r="147" spans="2:132" x14ac:dyDescent="0.2">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25"/>
      <c r="AH147" s="125"/>
      <c r="AI147" s="125"/>
      <c r="AJ147" s="156"/>
      <c r="AK147" s="156"/>
      <c r="AL147" s="156"/>
      <c r="AM147" s="156"/>
      <c r="AN147" s="156"/>
      <c r="AO147" s="156"/>
      <c r="AP147" s="156"/>
      <c r="AQ147" s="156"/>
      <c r="AR147" s="156"/>
      <c r="AS147" s="156"/>
      <c r="AT147" s="156"/>
      <c r="AU147" s="156"/>
      <c r="AV147" s="156"/>
      <c r="AW147" s="156"/>
      <c r="AX147" s="156"/>
      <c r="AY147" s="156"/>
      <c r="AZ147" s="156"/>
      <c r="BA147" s="156"/>
      <c r="BB147" s="156"/>
      <c r="BC147" s="156"/>
      <c r="BD147" s="156"/>
      <c r="BE147" s="156"/>
      <c r="BF147" s="156"/>
      <c r="BG147" s="156"/>
      <c r="BH147" s="156"/>
      <c r="BI147" s="156"/>
      <c r="BJ147" s="156"/>
      <c r="BK147" s="156"/>
      <c r="BL147" s="156"/>
      <c r="BM147" s="156"/>
      <c r="BN147" s="156"/>
      <c r="BO147" s="156"/>
      <c r="BP147" s="156"/>
      <c r="BQ147" s="125"/>
      <c r="BR147" s="125"/>
      <c r="BS147" s="125"/>
      <c r="BT147" s="125"/>
      <c r="BU147" s="125"/>
      <c r="BV147" s="125"/>
      <c r="BW147" s="125"/>
      <c r="BX147" s="117"/>
      <c r="BY147" s="117"/>
      <c r="BZ147" s="117"/>
      <c r="CA147" s="117"/>
      <c r="CB147" s="117"/>
      <c r="CC147" s="117"/>
      <c r="CD147" s="117"/>
      <c r="CE147" s="117"/>
      <c r="CF147" s="117"/>
      <c r="CG147" s="117"/>
      <c r="CH147" s="117"/>
      <c r="CI147" s="117"/>
      <c r="CJ147" s="113"/>
      <c r="CK147" s="113"/>
      <c r="CL147" s="113"/>
      <c r="CM147" s="113"/>
      <c r="CN147" s="113"/>
      <c r="CO147" s="113"/>
      <c r="CP147" s="113"/>
      <c r="CQ147" s="113"/>
      <c r="CR147" s="113"/>
      <c r="CS147" s="113"/>
      <c r="CT147" s="113"/>
      <c r="CU147" s="113"/>
      <c r="CV147" s="113"/>
      <c r="CW147" s="113"/>
      <c r="CX147" s="113"/>
      <c r="CY147" s="113"/>
      <c r="CZ147" s="113"/>
      <c r="DA147" s="113"/>
      <c r="DB147" s="113"/>
      <c r="DC147" s="113"/>
      <c r="DD147" s="113"/>
      <c r="DE147" s="113"/>
      <c r="DF147" s="113"/>
      <c r="DG147" s="113"/>
      <c r="DH147" s="113"/>
      <c r="DI147" s="113"/>
      <c r="DJ147" s="113"/>
      <c r="DK147" s="113"/>
      <c r="DL147" s="113"/>
      <c r="DM147" s="113"/>
      <c r="DN147" s="113"/>
      <c r="DO147" s="113"/>
      <c r="DP147" s="113"/>
      <c r="DQ147" s="113"/>
      <c r="DR147" s="113"/>
      <c r="DS147" s="113"/>
      <c r="DT147" s="113"/>
      <c r="DU147" s="113"/>
      <c r="DV147" s="113"/>
      <c r="DW147" s="113"/>
      <c r="DX147" s="113"/>
      <c r="DY147" s="113"/>
      <c r="DZ147" s="113"/>
      <c r="EA147" s="113"/>
      <c r="EB147" s="113"/>
    </row>
    <row r="148" spans="2:132" x14ac:dyDescent="0.2">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25"/>
      <c r="AH148" s="125"/>
      <c r="AI148" s="125"/>
      <c r="AJ148" s="156"/>
      <c r="AK148" s="156"/>
      <c r="AL148" s="156"/>
      <c r="AM148" s="156"/>
      <c r="AN148" s="156"/>
      <c r="AO148" s="156"/>
      <c r="AP148" s="156"/>
      <c r="AQ148" s="156"/>
      <c r="AR148" s="156"/>
      <c r="AS148" s="156"/>
      <c r="AT148" s="156"/>
      <c r="AU148" s="156"/>
      <c r="AV148" s="156"/>
      <c r="AW148" s="156"/>
      <c r="AX148" s="156"/>
      <c r="AY148" s="156"/>
      <c r="AZ148" s="156"/>
      <c r="BA148" s="156"/>
      <c r="BB148" s="156"/>
      <c r="BC148" s="156"/>
      <c r="BD148" s="156"/>
      <c r="BE148" s="156"/>
      <c r="BF148" s="156"/>
      <c r="BG148" s="156"/>
      <c r="BH148" s="156"/>
      <c r="BI148" s="156"/>
      <c r="BJ148" s="156"/>
      <c r="BK148" s="156"/>
      <c r="BL148" s="156"/>
      <c r="BM148" s="156"/>
      <c r="BN148" s="156"/>
      <c r="BO148" s="156"/>
      <c r="BP148" s="156"/>
      <c r="BQ148" s="125"/>
      <c r="BR148" s="125"/>
      <c r="BS148" s="125"/>
      <c r="BT148" s="125"/>
      <c r="BU148" s="125"/>
      <c r="BV148" s="125"/>
      <c r="BW148" s="125"/>
      <c r="BX148" s="117"/>
      <c r="BY148" s="117"/>
      <c r="BZ148" s="117"/>
      <c r="CA148" s="117"/>
      <c r="CB148" s="117"/>
      <c r="CC148" s="117"/>
      <c r="CD148" s="117"/>
      <c r="CE148" s="117"/>
      <c r="CF148" s="117"/>
      <c r="CG148" s="117"/>
      <c r="CH148" s="117"/>
      <c r="CI148" s="117"/>
      <c r="CJ148" s="113"/>
      <c r="CK148" s="113"/>
      <c r="CL148" s="113"/>
      <c r="CM148" s="113"/>
      <c r="CN148" s="113"/>
      <c r="CO148" s="113"/>
      <c r="CP148" s="113"/>
      <c r="CQ148" s="113"/>
      <c r="CR148" s="113"/>
      <c r="CS148" s="113"/>
      <c r="CT148" s="113"/>
      <c r="CU148" s="113"/>
      <c r="CV148" s="113"/>
      <c r="CW148" s="113"/>
      <c r="CX148" s="113"/>
      <c r="CY148" s="113"/>
      <c r="CZ148" s="113"/>
      <c r="DA148" s="113"/>
      <c r="DB148" s="113"/>
      <c r="DC148" s="113"/>
      <c r="DD148" s="113"/>
      <c r="DE148" s="113"/>
      <c r="DF148" s="113"/>
      <c r="DG148" s="113"/>
      <c r="DH148" s="113"/>
      <c r="DI148" s="113"/>
      <c r="DJ148" s="113"/>
      <c r="DK148" s="113"/>
      <c r="DL148" s="113"/>
      <c r="DM148" s="113"/>
      <c r="DN148" s="113"/>
      <c r="DO148" s="113"/>
      <c r="DP148" s="113"/>
      <c r="DQ148" s="113"/>
      <c r="DR148" s="113"/>
      <c r="DS148" s="113"/>
      <c r="DT148" s="113"/>
      <c r="DU148" s="113"/>
      <c r="DV148" s="113"/>
      <c r="DW148" s="113"/>
      <c r="DX148" s="113"/>
      <c r="DY148" s="113"/>
      <c r="DZ148" s="113"/>
      <c r="EA148" s="113"/>
      <c r="EB148" s="113"/>
    </row>
    <row r="149" spans="2:132" x14ac:dyDescent="0.2">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25"/>
      <c r="AH149" s="125"/>
      <c r="AI149" s="125"/>
      <c r="AJ149" s="156"/>
      <c r="AK149" s="156"/>
      <c r="AL149" s="156"/>
      <c r="AM149" s="156"/>
      <c r="AN149" s="156"/>
      <c r="AO149" s="156"/>
      <c r="AP149" s="156"/>
      <c r="AQ149" s="156"/>
      <c r="AR149" s="156"/>
      <c r="AS149" s="156"/>
      <c r="AT149" s="156"/>
      <c r="AU149" s="156"/>
      <c r="AV149" s="156"/>
      <c r="AW149" s="156"/>
      <c r="AX149" s="156"/>
      <c r="AY149" s="156"/>
      <c r="AZ149" s="156"/>
      <c r="BA149" s="156"/>
      <c r="BB149" s="156"/>
      <c r="BC149" s="156"/>
      <c r="BD149" s="156"/>
      <c r="BE149" s="156"/>
      <c r="BF149" s="156"/>
      <c r="BG149" s="156"/>
      <c r="BH149" s="156"/>
      <c r="BI149" s="156"/>
      <c r="BJ149" s="156"/>
      <c r="BK149" s="156"/>
      <c r="BL149" s="156"/>
      <c r="BM149" s="156"/>
      <c r="BN149" s="156"/>
      <c r="BO149" s="156"/>
      <c r="BP149" s="156"/>
      <c r="BQ149" s="125"/>
      <c r="BR149" s="125"/>
      <c r="BS149" s="125"/>
      <c r="BT149" s="125"/>
      <c r="BU149" s="125"/>
      <c r="BV149" s="125"/>
      <c r="BW149" s="125"/>
      <c r="BX149" s="117"/>
      <c r="BY149" s="117"/>
      <c r="BZ149" s="117"/>
      <c r="CA149" s="117"/>
      <c r="CB149" s="117"/>
      <c r="CC149" s="117"/>
      <c r="CD149" s="117"/>
      <c r="CE149" s="117"/>
      <c r="CF149" s="117"/>
      <c r="CG149" s="117"/>
      <c r="CH149" s="117"/>
      <c r="CI149" s="117"/>
      <c r="CJ149" s="113"/>
      <c r="CK149" s="113"/>
      <c r="CL149" s="113"/>
      <c r="CM149" s="113"/>
      <c r="CN149" s="113"/>
      <c r="CO149" s="113"/>
      <c r="CP149" s="113"/>
      <c r="CQ149" s="113"/>
      <c r="CR149" s="113"/>
      <c r="CS149" s="113"/>
      <c r="CT149" s="113"/>
      <c r="CU149" s="113"/>
      <c r="CV149" s="113"/>
      <c r="CW149" s="113"/>
      <c r="CX149" s="113"/>
      <c r="CY149" s="113"/>
      <c r="CZ149" s="113"/>
      <c r="DA149" s="113"/>
      <c r="DB149" s="113"/>
      <c r="DC149" s="113"/>
      <c r="DD149" s="113"/>
      <c r="DE149" s="113"/>
      <c r="DF149" s="113"/>
      <c r="DG149" s="113"/>
      <c r="DH149" s="113"/>
      <c r="DI149" s="113"/>
      <c r="DJ149" s="113"/>
      <c r="DK149" s="113"/>
      <c r="DL149" s="113"/>
      <c r="DM149" s="113"/>
      <c r="DN149" s="113"/>
      <c r="DO149" s="113"/>
      <c r="DP149" s="113"/>
      <c r="DQ149" s="113"/>
      <c r="DR149" s="113"/>
      <c r="DS149" s="113"/>
      <c r="DT149" s="113"/>
      <c r="DU149" s="113"/>
      <c r="DV149" s="113"/>
      <c r="DW149" s="113"/>
      <c r="DX149" s="113"/>
      <c r="DY149" s="113"/>
      <c r="DZ149" s="113"/>
      <c r="EA149" s="113"/>
      <c r="EB149" s="113"/>
    </row>
    <row r="150" spans="2:132" x14ac:dyDescent="0.2">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25"/>
      <c r="AH150" s="125"/>
      <c r="AI150" s="125"/>
      <c r="AJ150" s="156"/>
      <c r="AK150" s="156"/>
      <c r="AL150" s="156"/>
      <c r="AM150" s="156"/>
      <c r="AN150" s="156"/>
      <c r="AO150" s="156"/>
      <c r="AP150" s="156"/>
      <c r="AQ150" s="156"/>
      <c r="AR150" s="156"/>
      <c r="AS150" s="156"/>
      <c r="AT150" s="156"/>
      <c r="AU150" s="156"/>
      <c r="AV150" s="156"/>
      <c r="AW150" s="156"/>
      <c r="AX150" s="156"/>
      <c r="AY150" s="156"/>
      <c r="AZ150" s="156"/>
      <c r="BA150" s="156"/>
      <c r="BB150" s="156"/>
      <c r="BC150" s="156"/>
      <c r="BD150" s="156"/>
      <c r="BE150" s="156"/>
      <c r="BF150" s="156"/>
      <c r="BG150" s="156"/>
      <c r="BH150" s="156"/>
      <c r="BI150" s="156"/>
      <c r="BJ150" s="156"/>
      <c r="BK150" s="156"/>
      <c r="BL150" s="156"/>
      <c r="BM150" s="156"/>
      <c r="BN150" s="156"/>
      <c r="BO150" s="156"/>
      <c r="BP150" s="156"/>
      <c r="BQ150" s="125"/>
      <c r="BR150" s="125"/>
      <c r="BS150" s="125"/>
      <c r="BT150" s="125"/>
      <c r="BU150" s="125"/>
      <c r="BV150" s="125"/>
      <c r="BW150" s="125"/>
      <c r="BX150" s="117"/>
      <c r="BY150" s="117"/>
      <c r="BZ150" s="117"/>
      <c r="CA150" s="117"/>
      <c r="CB150" s="117"/>
      <c r="CC150" s="117"/>
      <c r="CD150" s="117"/>
      <c r="CE150" s="117"/>
      <c r="CF150" s="117"/>
      <c r="CG150" s="117"/>
      <c r="CH150" s="117"/>
      <c r="CI150" s="117"/>
      <c r="CJ150" s="113"/>
      <c r="CK150" s="113"/>
      <c r="CL150" s="113"/>
      <c r="CM150" s="113"/>
      <c r="CN150" s="113"/>
      <c r="CO150" s="113"/>
      <c r="CP150" s="113"/>
      <c r="CQ150" s="113"/>
      <c r="CR150" s="113"/>
      <c r="CS150" s="113"/>
      <c r="CT150" s="113"/>
      <c r="CU150" s="113"/>
      <c r="CV150" s="113"/>
      <c r="CW150" s="113"/>
      <c r="CX150" s="113"/>
      <c r="CY150" s="113"/>
      <c r="CZ150" s="113"/>
      <c r="DA150" s="113"/>
      <c r="DB150" s="113"/>
      <c r="DC150" s="113"/>
      <c r="DD150" s="113"/>
      <c r="DE150" s="113"/>
      <c r="DF150" s="113"/>
      <c r="DG150" s="113"/>
      <c r="DH150" s="113"/>
      <c r="DI150" s="113"/>
      <c r="DJ150" s="113"/>
      <c r="DK150" s="113"/>
      <c r="DL150" s="113"/>
      <c r="DM150" s="113"/>
      <c r="DN150" s="113"/>
      <c r="DO150" s="113"/>
      <c r="DP150" s="113"/>
      <c r="DQ150" s="113"/>
      <c r="DR150" s="113"/>
      <c r="DS150" s="113"/>
      <c r="DT150" s="113"/>
      <c r="DU150" s="113"/>
      <c r="DV150" s="113"/>
      <c r="DW150" s="113"/>
      <c r="DX150" s="113"/>
      <c r="DY150" s="113"/>
      <c r="DZ150" s="113"/>
      <c r="EA150" s="113"/>
      <c r="EB150" s="113"/>
    </row>
    <row r="151" spans="2:132" x14ac:dyDescent="0.2">
      <c r="AH151" s="125"/>
      <c r="AI151" s="125"/>
      <c r="BB151" s="156"/>
      <c r="BC151" s="156"/>
      <c r="BD151" s="156"/>
      <c r="BE151" s="156"/>
      <c r="BF151" s="156"/>
      <c r="BG151" s="156"/>
      <c r="BH151" s="156"/>
      <c r="BI151" s="156"/>
    </row>
    <row r="152" spans="2:132" x14ac:dyDescent="0.2">
      <c r="BB152" s="156"/>
      <c r="BC152" s="156"/>
      <c r="BD152" s="156"/>
      <c r="BE152" s="156"/>
      <c r="BF152" s="156"/>
      <c r="BG152" s="156"/>
      <c r="BH152" s="156"/>
      <c r="BI152" s="156"/>
    </row>
  </sheetData>
  <sheetProtection password="CC44" sheet="1" objects="1" scenarios="1"/>
  <phoneticPr fontId="7" type="noConversion"/>
  <dataValidations count="4">
    <dataValidation type="whole" allowBlank="1" showInputMessage="1" showErrorMessage="1" prompt="Choose between 3 and 16" sqref="D22">
      <formula1>3</formula1>
      <formula2>16</formula2>
    </dataValidation>
    <dataValidation type="list" allowBlank="1" showInputMessage="1" showErrorMessage="1" sqref="D35 D23 D12">
      <formula1>$BE$4:$BE$15</formula1>
    </dataValidation>
    <dataValidation type="whole" allowBlank="1" showInputMessage="1" showErrorMessage="1" error="Please select a value between 3 and 16" prompt="Choose between 3 and 16" sqref="D11">
      <formula1>3</formula1>
      <formula2>16</formula2>
    </dataValidation>
    <dataValidation type="whole" allowBlank="1" showInputMessage="1" showErrorMessage="1" sqref="D34">
      <formula1>0</formula1>
      <formula2>9</formula2>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getrpofile1">
                <anchor moveWithCells="1" sizeWithCells="1">
                  <from>
                    <xdr:col>2</xdr:col>
                    <xdr:colOff>200025</xdr:colOff>
                    <xdr:row>5</xdr:row>
                    <xdr:rowOff>57150</xdr:rowOff>
                  </from>
                  <to>
                    <xdr:col>3</xdr:col>
                    <xdr:colOff>152400</xdr:colOff>
                    <xdr:row>6</xdr:row>
                    <xdr:rowOff>123825</xdr:rowOff>
                  </to>
                </anchor>
              </controlPr>
            </control>
          </mc:Choice>
        </mc:AlternateContent>
        <mc:AlternateContent xmlns:mc="http://schemas.openxmlformats.org/markup-compatibility/2006">
          <mc:Choice Requires="x14">
            <control shapeId="27650" r:id="rId5" name="Button 2">
              <controlPr defaultSize="0" print="0" autoFill="0" autoPict="0" macro="[0]!updatea">
                <anchor moveWithCells="1" sizeWithCells="1">
                  <from>
                    <xdr:col>2</xdr:col>
                    <xdr:colOff>200025</xdr:colOff>
                    <xdr:row>12</xdr:row>
                    <xdr:rowOff>28575</xdr:rowOff>
                  </from>
                  <to>
                    <xdr:col>3</xdr:col>
                    <xdr:colOff>123825</xdr:colOff>
                    <xdr:row>13</xdr:row>
                    <xdr:rowOff>114300</xdr:rowOff>
                  </to>
                </anchor>
              </controlPr>
            </control>
          </mc:Choice>
        </mc:AlternateContent>
        <mc:AlternateContent xmlns:mc="http://schemas.openxmlformats.org/markup-compatibility/2006">
          <mc:Choice Requires="x14">
            <control shapeId="27662" r:id="rId6" name="Button 14">
              <controlPr defaultSize="0" print="0" autoFill="0" autoPict="0" macro="[0]!getrpofile2">
                <anchor moveWithCells="1" sizeWithCells="1">
                  <from>
                    <xdr:col>2</xdr:col>
                    <xdr:colOff>180975</xdr:colOff>
                    <xdr:row>16</xdr:row>
                    <xdr:rowOff>57150</xdr:rowOff>
                  </from>
                  <to>
                    <xdr:col>3</xdr:col>
                    <xdr:colOff>152400</xdr:colOff>
                    <xdr:row>17</xdr:row>
                    <xdr:rowOff>123825</xdr:rowOff>
                  </to>
                </anchor>
              </controlPr>
            </control>
          </mc:Choice>
        </mc:AlternateContent>
        <mc:AlternateContent xmlns:mc="http://schemas.openxmlformats.org/markup-compatibility/2006">
          <mc:Choice Requires="x14">
            <control shapeId="27674" r:id="rId7" name="Button 26">
              <controlPr defaultSize="0" print="0" autoFill="0" autoPict="0" macro="[0]!updateb">
                <anchor moveWithCells="1" sizeWithCells="1">
                  <from>
                    <xdr:col>2</xdr:col>
                    <xdr:colOff>209550</xdr:colOff>
                    <xdr:row>23</xdr:row>
                    <xdr:rowOff>47625</xdr:rowOff>
                  </from>
                  <to>
                    <xdr:col>3</xdr:col>
                    <xdr:colOff>133350</xdr:colOff>
                    <xdr:row>24</xdr:row>
                    <xdr:rowOff>114300</xdr:rowOff>
                  </to>
                </anchor>
              </controlPr>
            </control>
          </mc:Choice>
        </mc:AlternateContent>
        <mc:AlternateContent xmlns:mc="http://schemas.openxmlformats.org/markup-compatibility/2006">
          <mc:Choice Requires="x14">
            <control shapeId="27934" r:id="rId8" name="Button 286">
              <controlPr defaultSize="0" print="0" autoFill="0" autoPict="0" macro="[0]!getrpofile3">
                <anchor moveWithCells="1" sizeWithCells="1">
                  <from>
                    <xdr:col>2</xdr:col>
                    <xdr:colOff>180975</xdr:colOff>
                    <xdr:row>27</xdr:row>
                    <xdr:rowOff>57150</xdr:rowOff>
                  </from>
                  <to>
                    <xdr:col>3</xdr:col>
                    <xdr:colOff>152400</xdr:colOff>
                    <xdr:row>28</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I8" sqref="I8"/>
    </sheetView>
  </sheetViews>
  <sheetFormatPr defaultRowHeight="12.75" x14ac:dyDescent="0.2"/>
  <cols>
    <col min="1" max="1" width="3" style="589" customWidth="1"/>
  </cols>
  <sheetData>
    <row r="1" spans="2:9" s="589" customFormat="1" x14ac:dyDescent="0.2">
      <c r="B1" s="590" t="s">
        <v>383</v>
      </c>
      <c r="I1" s="623" t="str">
        <f>run!M1</f>
        <v>v.dairyvip 2.1</v>
      </c>
    </row>
    <row r="2" spans="2:9" x14ac:dyDescent="0.2">
      <c r="B2" t="s">
        <v>382</v>
      </c>
    </row>
    <row r="11" spans="2:9" x14ac:dyDescent="0.2">
      <c r="E11" s="19"/>
      <c r="G11" s="2"/>
    </row>
  </sheetData>
  <phoneticPr fontId="7"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57"/>
  </sheetPr>
  <dimension ref="A1:DZ615"/>
  <sheetViews>
    <sheetView workbookViewId="0"/>
  </sheetViews>
  <sheetFormatPr defaultRowHeight="11.25" x14ac:dyDescent="0.2"/>
  <cols>
    <col min="1" max="1" width="2.140625" style="39" customWidth="1"/>
    <col min="2" max="2" width="1" style="53" customWidth="1"/>
    <col min="3" max="3" width="5.85546875" style="53" customWidth="1"/>
    <col min="4" max="4" width="3.5703125" style="53" customWidth="1"/>
    <col min="5" max="5" width="10.140625" style="53" customWidth="1"/>
    <col min="6" max="16" width="7.7109375" style="53" customWidth="1"/>
    <col min="17" max="17" width="2.140625" style="53" customWidth="1"/>
    <col min="18" max="30" width="7.7109375" style="53" customWidth="1"/>
    <col min="31" max="48" width="7.7109375" style="820" customWidth="1"/>
    <col min="49" max="72" width="9.140625" style="820"/>
    <col min="73" max="16384" width="9.140625" style="53"/>
  </cols>
  <sheetData>
    <row r="1" spans="1:130" s="39" customFormat="1" ht="12.75" x14ac:dyDescent="0.2">
      <c r="B1" s="40" t="s">
        <v>332</v>
      </c>
      <c r="C1" s="41"/>
      <c r="Q1" s="622" t="str">
        <f>milk!$L$1</f>
        <v>v.dairyvip 2.1</v>
      </c>
      <c r="AE1" s="815"/>
      <c r="AF1" s="815"/>
      <c r="AG1" s="815"/>
      <c r="AH1" s="815"/>
      <c r="AI1" s="815"/>
      <c r="AJ1" s="815">
        <v>1</v>
      </c>
      <c r="AK1" s="815">
        <v>2</v>
      </c>
      <c r="AL1" s="815">
        <v>3</v>
      </c>
      <c r="AM1" s="815">
        <v>4</v>
      </c>
      <c r="AN1" s="815">
        <v>5</v>
      </c>
      <c r="AO1" s="815">
        <v>6</v>
      </c>
      <c r="AP1" s="815">
        <v>7</v>
      </c>
      <c r="AQ1" s="815">
        <v>8</v>
      </c>
      <c r="AR1" s="815">
        <v>9</v>
      </c>
      <c r="AS1" s="815">
        <v>10</v>
      </c>
      <c r="AT1" s="815">
        <v>11</v>
      </c>
      <c r="AU1" s="815">
        <v>12</v>
      </c>
      <c r="AV1" s="815"/>
      <c r="AW1" s="815"/>
      <c r="AX1" s="815"/>
      <c r="AY1" s="815"/>
      <c r="AZ1" s="815"/>
      <c r="BA1" s="815"/>
      <c r="BB1" s="815"/>
      <c r="BC1" s="815"/>
      <c r="BD1" s="815"/>
      <c r="BE1" s="815"/>
      <c r="BF1" s="815"/>
      <c r="BG1" s="815"/>
      <c r="BH1" s="815"/>
      <c r="BI1" s="815"/>
      <c r="BJ1" s="815"/>
      <c r="BK1" s="815"/>
      <c r="BL1" s="815"/>
      <c r="BM1" s="815"/>
      <c r="BN1" s="815"/>
      <c r="BO1" s="815"/>
      <c r="BP1" s="815"/>
      <c r="BQ1" s="815"/>
      <c r="BR1" s="815"/>
      <c r="BS1" s="815"/>
      <c r="BT1" s="815"/>
    </row>
    <row r="2" spans="1:130" s="47" customFormat="1" ht="12.75" x14ac:dyDescent="0.2">
      <c r="A2" s="42"/>
      <c r="B2" s="42"/>
      <c r="C2" s="43" t="s">
        <v>335</v>
      </c>
      <c r="D2" s="44">
        <f>SUM(D3:D452)</f>
        <v>2</v>
      </c>
      <c r="E2" s="334" t="s">
        <v>96</v>
      </c>
      <c r="F2" s="334"/>
      <c r="G2" s="335">
        <v>42531.396390046299</v>
      </c>
      <c r="H2" s="336">
        <v>42531</v>
      </c>
      <c r="I2" s="334"/>
      <c r="J2" s="337" t="s">
        <v>87</v>
      </c>
      <c r="K2" s="338" t="s">
        <v>880</v>
      </c>
      <c r="L2" s="334"/>
      <c r="M2" s="334"/>
      <c r="N2" s="334"/>
      <c r="O2" s="334"/>
      <c r="P2" s="334"/>
      <c r="Q2" s="42"/>
      <c r="R2" s="339" t="s">
        <v>96</v>
      </c>
      <c r="S2" s="339"/>
      <c r="T2" s="340">
        <v>42531.393006828701</v>
      </c>
      <c r="U2" s="341">
        <v>42531</v>
      </c>
      <c r="V2" s="339"/>
      <c r="W2" s="342" t="s">
        <v>86</v>
      </c>
      <c r="X2" s="342" t="s">
        <v>880</v>
      </c>
      <c r="Y2" s="339"/>
      <c r="Z2" s="339"/>
      <c r="AA2" s="339"/>
      <c r="AB2" s="339"/>
      <c r="AC2" s="339"/>
      <c r="AD2" s="42"/>
      <c r="AE2" s="812"/>
      <c r="AF2" s="812"/>
      <c r="AG2" s="812"/>
      <c r="AH2" s="812"/>
      <c r="AI2" s="986"/>
      <c r="AJ2" s="1000" t="s">
        <v>96</v>
      </c>
      <c r="AK2" s="1000"/>
      <c r="AL2" s="1001">
        <f ca="1">NOW()</f>
        <v>42531.398129745372</v>
      </c>
      <c r="AM2" s="1002">
        <f ca="1">TODAY()</f>
        <v>42531</v>
      </c>
      <c r="AN2" s="1000"/>
      <c r="AO2" s="1003" t="str">
        <f>CONCATENATE("Plan ",run!AD4)</f>
        <v>Plan A</v>
      </c>
      <c r="AP2" s="1004" t="str">
        <f>IF(run!AD3=1,"steady state",IF(run!AD3=2,"3 years","no replacement"))</f>
        <v>steady state</v>
      </c>
      <c r="AQ2" s="1000"/>
      <c r="AR2" s="1000"/>
      <c r="AS2" s="1000"/>
      <c r="AT2" s="1000"/>
      <c r="AU2" s="1000"/>
      <c r="AV2" s="986"/>
      <c r="AW2" s="812"/>
      <c r="AX2" s="812"/>
      <c r="AY2" s="812"/>
      <c r="AZ2" s="812"/>
      <c r="BA2" s="812"/>
      <c r="BB2" s="812"/>
      <c r="BC2" s="812"/>
      <c r="BD2" s="812"/>
      <c r="BE2" s="812"/>
      <c r="BF2" s="812"/>
      <c r="BG2" s="812"/>
      <c r="BH2" s="812"/>
      <c r="BI2" s="812"/>
      <c r="BJ2" s="812"/>
      <c r="BK2" s="812"/>
      <c r="BL2" s="812"/>
      <c r="BM2" s="812"/>
      <c r="BN2" s="812"/>
      <c r="BO2" s="812"/>
      <c r="BP2" s="812"/>
      <c r="BQ2" s="812"/>
      <c r="BR2" s="812"/>
      <c r="BS2" s="812"/>
      <c r="BT2" s="81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CW2" s="42"/>
      <c r="CX2" s="42"/>
      <c r="CY2" s="42"/>
      <c r="CZ2" s="42"/>
      <c r="DA2" s="42"/>
      <c r="DB2" s="42"/>
      <c r="DC2" s="42"/>
      <c r="DD2" s="42"/>
      <c r="DE2" s="42"/>
      <c r="DF2" s="42"/>
      <c r="DG2" s="42"/>
      <c r="DH2" s="42"/>
      <c r="DI2" s="42"/>
      <c r="DJ2" s="42"/>
      <c r="DK2" s="42"/>
      <c r="DL2" s="42"/>
      <c r="DM2" s="42"/>
      <c r="DN2" s="42"/>
      <c r="DO2" s="42"/>
      <c r="DP2" s="42"/>
      <c r="DQ2" s="42"/>
      <c r="DR2" s="42"/>
      <c r="DS2" s="42"/>
      <c r="DT2" s="42"/>
      <c r="DU2" s="42"/>
      <c r="DV2" s="42"/>
      <c r="DW2" s="42"/>
      <c r="DX2" s="42"/>
      <c r="DY2" s="42"/>
      <c r="DZ2" s="42"/>
    </row>
    <row r="3" spans="1:130" s="47" customFormat="1" x14ac:dyDescent="0.2">
      <c r="A3" s="39"/>
      <c r="B3" s="42"/>
      <c r="C3" s="48" t="str">
        <f t="shared" ref="C3:C41" si="0">IF(D3=1," misc ","misc")</f>
        <v>misc</v>
      </c>
      <c r="D3" s="49" t="str">
        <f t="shared" ref="D3:D66" si="1">IF(CONCATENATE(E3,F3,G3,H3,I3,J3,K3,L3,M3,N3,O3,P3)=CONCATENATE(R3,S3,T3,U3,V3,W3,X3,Y3,Z3,AA3,AB3,AC3),"",1)</f>
        <v/>
      </c>
      <c r="E3" s="338" t="s">
        <v>100</v>
      </c>
      <c r="F3" s="334"/>
      <c r="G3" s="334"/>
      <c r="H3" s="334"/>
      <c r="I3" s="343"/>
      <c r="J3" s="344"/>
      <c r="K3" s="345" t="s">
        <v>972</v>
      </c>
      <c r="L3" s="334"/>
      <c r="M3" s="334"/>
      <c r="N3" s="334"/>
      <c r="O3" s="334"/>
      <c r="P3" s="334"/>
      <c r="Q3" s="42"/>
      <c r="R3" s="342" t="s">
        <v>100</v>
      </c>
      <c r="S3" s="339"/>
      <c r="T3" s="339"/>
      <c r="U3" s="339"/>
      <c r="V3" s="346"/>
      <c r="W3" s="347"/>
      <c r="X3" s="348" t="s">
        <v>972</v>
      </c>
      <c r="Y3" s="339"/>
      <c r="Z3" s="339"/>
      <c r="AA3" s="339"/>
      <c r="AB3" s="339"/>
      <c r="AC3" s="339"/>
      <c r="AD3" s="42"/>
      <c r="AE3" s="812"/>
      <c r="AF3" s="812"/>
      <c r="AG3" s="812"/>
      <c r="AH3" s="812"/>
      <c r="AI3" s="986"/>
      <c r="AJ3" s="1005" t="str">
        <f>misc!$B$1</f>
        <v>MISCELLANEOUS</v>
      </c>
      <c r="AK3" s="1000"/>
      <c r="AL3" s="1000"/>
      <c r="AM3" s="1000"/>
      <c r="AN3" s="1006"/>
      <c r="AO3" s="1007"/>
      <c r="AP3" s="1007" t="str">
        <f>bio!A2</f>
        <v>graze.bio</v>
      </c>
      <c r="AQ3" s="1000"/>
      <c r="AR3" s="1000"/>
      <c r="AS3" s="1000"/>
      <c r="AT3" s="1000"/>
      <c r="AU3" s="1000"/>
      <c r="AV3" s="986"/>
      <c r="AW3" s="812"/>
      <c r="AX3" s="812"/>
      <c r="AY3" s="812"/>
      <c r="AZ3" s="812"/>
      <c r="BA3" s="812"/>
      <c r="BB3" s="812"/>
      <c r="BC3" s="812"/>
      <c r="BD3" s="812"/>
      <c r="BE3" s="812"/>
      <c r="BF3" s="812"/>
      <c r="BG3" s="812"/>
      <c r="BH3" s="812"/>
      <c r="BI3" s="812"/>
      <c r="BJ3" s="812"/>
      <c r="BK3" s="812"/>
      <c r="BL3" s="812"/>
      <c r="BM3" s="812"/>
      <c r="BN3" s="812"/>
      <c r="BO3" s="812"/>
      <c r="BP3" s="812"/>
      <c r="BQ3" s="812"/>
      <c r="BR3" s="812"/>
      <c r="BS3" s="812"/>
      <c r="BT3" s="812"/>
      <c r="BU3" s="42"/>
      <c r="BV3" s="42"/>
      <c r="BW3" s="42"/>
      <c r="BX3" s="42"/>
      <c r="BY3" s="42"/>
      <c r="BZ3" s="42"/>
      <c r="CA3" s="42"/>
      <c r="CB3" s="42"/>
      <c r="CC3" s="42"/>
      <c r="CD3" s="42"/>
      <c r="CE3" s="42"/>
      <c r="CF3" s="42"/>
      <c r="CG3" s="42"/>
      <c r="CH3" s="42"/>
      <c r="CI3" s="42"/>
      <c r="CJ3" s="42"/>
      <c r="CK3" s="42"/>
      <c r="CL3" s="42"/>
      <c r="CM3" s="42"/>
      <c r="CN3" s="42"/>
      <c r="CO3" s="42"/>
      <c r="CP3" s="42"/>
      <c r="CQ3" s="42"/>
      <c r="CR3" s="42"/>
      <c r="CS3" s="42"/>
      <c r="CT3" s="42"/>
      <c r="CU3" s="42"/>
      <c r="CV3" s="42"/>
      <c r="CW3" s="42"/>
      <c r="CX3" s="42"/>
      <c r="CY3" s="42"/>
      <c r="CZ3" s="42"/>
      <c r="DA3" s="42"/>
      <c r="DB3" s="42"/>
      <c r="DC3" s="42"/>
      <c r="DD3" s="42"/>
      <c r="DE3" s="42"/>
      <c r="DF3" s="42"/>
      <c r="DG3" s="42"/>
      <c r="DH3" s="42"/>
      <c r="DI3" s="42"/>
      <c r="DJ3" s="42"/>
      <c r="DK3" s="42"/>
      <c r="DL3" s="42"/>
      <c r="DM3" s="42"/>
      <c r="DN3" s="42"/>
      <c r="DO3" s="42"/>
      <c r="DP3" s="42"/>
      <c r="DQ3" s="42"/>
      <c r="DR3" s="42"/>
      <c r="DS3" s="42"/>
      <c r="DT3" s="42"/>
      <c r="DU3" s="42"/>
      <c r="DV3" s="42"/>
      <c r="DW3" s="42"/>
      <c r="DX3" s="42"/>
      <c r="DY3" s="42"/>
      <c r="DZ3" s="42"/>
    </row>
    <row r="4" spans="1:130" s="47" customFormat="1" x14ac:dyDescent="0.2">
      <c r="A4" s="39"/>
      <c r="B4" s="42"/>
      <c r="C4" s="48" t="str">
        <f t="shared" si="0"/>
        <v>misc</v>
      </c>
      <c r="D4" s="49" t="str">
        <f t="shared" si="1"/>
        <v/>
      </c>
      <c r="E4" s="349"/>
      <c r="F4" s="338" t="s">
        <v>297</v>
      </c>
      <c r="G4" s="334"/>
      <c r="H4" s="350"/>
      <c r="I4" s="351"/>
      <c r="J4" s="334"/>
      <c r="K4" s="345" t="s">
        <v>973</v>
      </c>
      <c r="L4" s="352"/>
      <c r="M4" s="334"/>
      <c r="N4" s="334"/>
      <c r="O4" s="334"/>
      <c r="P4" s="334"/>
      <c r="Q4" s="42"/>
      <c r="R4" s="158"/>
      <c r="S4" s="342" t="s">
        <v>297</v>
      </c>
      <c r="T4" s="339"/>
      <c r="U4" s="353"/>
      <c r="V4" s="339"/>
      <c r="W4" s="339"/>
      <c r="X4" s="348" t="s">
        <v>973</v>
      </c>
      <c r="Y4" s="339"/>
      <c r="Z4" s="339"/>
      <c r="AA4" s="339"/>
      <c r="AB4" s="339"/>
      <c r="AC4" s="339"/>
      <c r="AD4" s="42"/>
      <c r="AE4" s="812"/>
      <c r="AF4" s="812"/>
      <c r="AG4" s="812"/>
      <c r="AH4" s="812"/>
      <c r="AI4" s="986"/>
      <c r="AJ4" s="1000"/>
      <c r="AK4" s="1008" t="str">
        <f>misc!I3</f>
        <v>General</v>
      </c>
      <c r="AL4" s="1000"/>
      <c r="AM4" s="1009"/>
      <c r="AN4" s="1000"/>
      <c r="AO4" s="1000"/>
      <c r="AP4" s="1007" t="str">
        <f>bio!A3</f>
        <v>graze.rpo</v>
      </c>
      <c r="AQ4" s="1000"/>
      <c r="AR4" s="1000"/>
      <c r="AS4" s="1000"/>
      <c r="AT4" s="1000"/>
      <c r="AU4" s="1000"/>
      <c r="AV4" s="986"/>
      <c r="AW4" s="812"/>
      <c r="AX4" s="812"/>
      <c r="AY4" s="812"/>
      <c r="AZ4" s="812"/>
      <c r="BA4" s="812"/>
      <c r="BB4" s="812"/>
      <c r="BC4" s="812"/>
      <c r="BD4" s="812"/>
      <c r="BE4" s="812"/>
      <c r="BF4" s="812"/>
      <c r="BG4" s="812"/>
      <c r="BH4" s="812"/>
      <c r="BI4" s="812"/>
      <c r="BJ4" s="812"/>
      <c r="BK4" s="812"/>
      <c r="BL4" s="812"/>
      <c r="BM4" s="812"/>
      <c r="BN4" s="812"/>
      <c r="BO4" s="812"/>
      <c r="BP4" s="812"/>
      <c r="BQ4" s="812"/>
      <c r="BR4" s="812"/>
      <c r="BS4" s="812"/>
      <c r="BT4" s="81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c r="DA4" s="42"/>
      <c r="DB4" s="42"/>
      <c r="DC4" s="42"/>
      <c r="DD4" s="42"/>
      <c r="DE4" s="42"/>
      <c r="DF4" s="42"/>
      <c r="DG4" s="42"/>
      <c r="DH4" s="42"/>
      <c r="DI4" s="42"/>
      <c r="DJ4" s="42"/>
      <c r="DK4" s="42"/>
      <c r="DL4" s="42"/>
      <c r="DM4" s="42"/>
      <c r="DN4" s="42"/>
      <c r="DO4" s="42"/>
      <c r="DP4" s="42"/>
      <c r="DQ4" s="42"/>
      <c r="DR4" s="42"/>
      <c r="DS4" s="42"/>
      <c r="DT4" s="42"/>
      <c r="DU4" s="42"/>
      <c r="DV4" s="42"/>
      <c r="DW4" s="42"/>
      <c r="DX4" s="42"/>
      <c r="DY4" s="42"/>
      <c r="DZ4" s="42"/>
    </row>
    <row r="5" spans="1:130" s="47" customFormat="1" x14ac:dyDescent="0.2">
      <c r="A5" s="39"/>
      <c r="B5" s="42"/>
      <c r="C5" s="48" t="str">
        <f t="shared" si="0"/>
        <v>misc</v>
      </c>
      <c r="D5" s="49" t="str">
        <f t="shared" si="1"/>
        <v/>
      </c>
      <c r="E5" s="157">
        <v>2.2046226199999999</v>
      </c>
      <c r="F5" s="334" t="s">
        <v>262</v>
      </c>
      <c r="G5" s="334"/>
      <c r="H5" s="334"/>
      <c r="I5" s="354"/>
      <c r="J5" s="157"/>
      <c r="K5" s="345" t="s">
        <v>974</v>
      </c>
      <c r="L5" s="334"/>
      <c r="M5" s="334"/>
      <c r="N5" s="334"/>
      <c r="O5" s="334"/>
      <c r="P5" s="334"/>
      <c r="Q5" s="42"/>
      <c r="R5" s="158">
        <v>2.2046226199999999</v>
      </c>
      <c r="S5" s="339" t="s">
        <v>262</v>
      </c>
      <c r="T5" s="339"/>
      <c r="U5" s="339"/>
      <c r="V5" s="339"/>
      <c r="W5" s="339"/>
      <c r="X5" s="348" t="s">
        <v>974</v>
      </c>
      <c r="Y5" s="339"/>
      <c r="Z5" s="339"/>
      <c r="AA5" s="339"/>
      <c r="AB5" s="339"/>
      <c r="AC5" s="339"/>
      <c r="AD5" s="42"/>
      <c r="AE5" s="812"/>
      <c r="AF5" s="812"/>
      <c r="AG5" s="812"/>
      <c r="AH5" s="812"/>
      <c r="AI5" s="986"/>
      <c r="AJ5" s="1010">
        <f>misc!AC2</f>
        <v>2.2046226199999999</v>
      </c>
      <c r="AK5" s="1011" t="str">
        <f>misc!H4</f>
        <v>Units</v>
      </c>
      <c r="AL5" s="1000"/>
      <c r="AM5" s="1000"/>
      <c r="AN5" s="1000"/>
      <c r="AO5" s="1000"/>
      <c r="AP5" s="1007" t="str">
        <f>bio!A4</f>
        <v>graze.del</v>
      </c>
      <c r="AQ5" s="1000"/>
      <c r="AR5" s="1000"/>
      <c r="AS5" s="1000"/>
      <c r="AT5" s="1000"/>
      <c r="AU5" s="1000"/>
      <c r="AV5" s="986"/>
      <c r="AW5" s="812"/>
      <c r="AX5" s="812"/>
      <c r="AY5" s="812"/>
      <c r="AZ5" s="812"/>
      <c r="BA5" s="812"/>
      <c r="BB5" s="812"/>
      <c r="BC5" s="812"/>
      <c r="BD5" s="812"/>
      <c r="BE5" s="812"/>
      <c r="BF5" s="812"/>
      <c r="BG5" s="812"/>
      <c r="BH5" s="812"/>
      <c r="BI5" s="812"/>
      <c r="BJ5" s="812"/>
      <c r="BK5" s="812"/>
      <c r="BL5" s="812"/>
      <c r="BM5" s="812"/>
      <c r="BN5" s="812"/>
      <c r="BO5" s="812"/>
      <c r="BP5" s="812"/>
      <c r="BQ5" s="812"/>
      <c r="BR5" s="812"/>
      <c r="BS5" s="812"/>
      <c r="BT5" s="812"/>
      <c r="BU5" s="42"/>
      <c r="BV5" s="42"/>
      <c r="BW5" s="42"/>
      <c r="BX5" s="42"/>
      <c r="BY5" s="42"/>
      <c r="BZ5" s="42"/>
      <c r="CA5" s="42"/>
      <c r="CB5" s="42"/>
      <c r="CC5" s="42"/>
      <c r="CD5" s="42"/>
      <c r="CE5" s="42"/>
      <c r="CF5" s="42"/>
      <c r="CG5" s="42"/>
      <c r="CH5" s="42"/>
      <c r="CI5" s="42"/>
      <c r="CJ5" s="42"/>
      <c r="CK5" s="42"/>
      <c r="CL5" s="42"/>
      <c r="CM5" s="42"/>
      <c r="CN5" s="42"/>
      <c r="CO5" s="42"/>
      <c r="CP5" s="42"/>
      <c r="CQ5" s="42"/>
      <c r="CR5" s="42"/>
      <c r="CS5" s="42"/>
      <c r="CT5" s="42"/>
      <c r="CU5" s="42"/>
      <c r="CV5" s="42"/>
      <c r="CW5" s="42"/>
      <c r="CX5" s="42"/>
      <c r="CY5" s="42"/>
      <c r="CZ5" s="42"/>
      <c r="DA5" s="42"/>
      <c r="DB5" s="42"/>
      <c r="DC5" s="42"/>
      <c r="DD5" s="42"/>
      <c r="DE5" s="42"/>
      <c r="DF5" s="42"/>
      <c r="DG5" s="42"/>
      <c r="DH5" s="42"/>
      <c r="DI5" s="42"/>
      <c r="DJ5" s="42"/>
      <c r="DK5" s="42"/>
      <c r="DL5" s="42"/>
      <c r="DM5" s="42"/>
      <c r="DN5" s="42"/>
      <c r="DO5" s="42"/>
      <c r="DP5" s="42"/>
      <c r="DQ5" s="42"/>
      <c r="DR5" s="42"/>
      <c r="DS5" s="42"/>
      <c r="DT5" s="42"/>
      <c r="DU5" s="42"/>
      <c r="DV5" s="42"/>
      <c r="DW5" s="42"/>
      <c r="DX5" s="42"/>
      <c r="DY5" s="42"/>
      <c r="DZ5" s="42"/>
    </row>
    <row r="6" spans="1:130" s="47" customFormat="1" x14ac:dyDescent="0.2">
      <c r="A6" s="39"/>
      <c r="B6" s="42"/>
      <c r="C6" s="48" t="str">
        <f t="shared" si="0"/>
        <v>misc</v>
      </c>
      <c r="D6" s="49" t="str">
        <f t="shared" si="1"/>
        <v/>
      </c>
      <c r="E6" s="355">
        <v>0</v>
      </c>
      <c r="F6" s="334" t="s">
        <v>295</v>
      </c>
      <c r="G6" s="334"/>
      <c r="H6" s="334"/>
      <c r="I6" s="354"/>
      <c r="J6" s="157"/>
      <c r="K6" s="345">
        <v>0</v>
      </c>
      <c r="L6" s="334"/>
      <c r="M6" s="334"/>
      <c r="N6" s="334"/>
      <c r="O6" s="334"/>
      <c r="P6" s="334"/>
      <c r="Q6" s="42"/>
      <c r="R6" s="356">
        <v>0</v>
      </c>
      <c r="S6" s="339" t="s">
        <v>295</v>
      </c>
      <c r="T6" s="339"/>
      <c r="U6" s="339"/>
      <c r="V6" s="339"/>
      <c r="W6" s="339"/>
      <c r="X6" s="348">
        <v>0</v>
      </c>
      <c r="Y6" s="339"/>
      <c r="Z6" s="339"/>
      <c r="AA6" s="339"/>
      <c r="AB6" s="339"/>
      <c r="AC6" s="339"/>
      <c r="AD6" s="42"/>
      <c r="AE6" s="812"/>
      <c r="AF6" s="812"/>
      <c r="AG6" s="812"/>
      <c r="AH6" s="812"/>
      <c r="AI6" s="986"/>
      <c r="AJ6" s="1012">
        <f>misc!I5</f>
        <v>0</v>
      </c>
      <c r="AK6" s="1011" t="str">
        <f>misc!H5</f>
        <v>Annual interest rate</v>
      </c>
      <c r="AL6" s="1000"/>
      <c r="AM6" s="1000"/>
      <c r="AN6" s="1000"/>
      <c r="AO6" s="1000"/>
      <c r="AP6" s="1007">
        <f>bio!A5</f>
        <v>0</v>
      </c>
      <c r="AQ6" s="1000"/>
      <c r="AR6" s="1000"/>
      <c r="AS6" s="1000"/>
      <c r="AT6" s="1000"/>
      <c r="AU6" s="1000"/>
      <c r="AV6" s="986"/>
      <c r="AW6" s="812"/>
      <c r="AX6" s="812"/>
      <c r="AY6" s="812"/>
      <c r="AZ6" s="812"/>
      <c r="BA6" s="812"/>
      <c r="BB6" s="812"/>
      <c r="BC6" s="812"/>
      <c r="BD6" s="812"/>
      <c r="BE6" s="812"/>
      <c r="BF6" s="812"/>
      <c r="BG6" s="812"/>
      <c r="BH6" s="812"/>
      <c r="BI6" s="812"/>
      <c r="BJ6" s="812"/>
      <c r="BK6" s="812"/>
      <c r="BL6" s="812"/>
      <c r="BM6" s="812"/>
      <c r="BN6" s="812"/>
      <c r="BO6" s="812"/>
      <c r="BP6" s="812"/>
      <c r="BQ6" s="812"/>
      <c r="BR6" s="812"/>
      <c r="BS6" s="812"/>
      <c r="BT6" s="81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c r="CV6" s="42"/>
      <c r="CW6" s="42"/>
      <c r="CX6" s="42"/>
      <c r="CY6" s="42"/>
      <c r="CZ6" s="42"/>
      <c r="DA6" s="42"/>
      <c r="DB6" s="42"/>
      <c r="DC6" s="42"/>
      <c r="DD6" s="42"/>
      <c r="DE6" s="42"/>
      <c r="DF6" s="42"/>
      <c r="DG6" s="42"/>
      <c r="DH6" s="42"/>
      <c r="DI6" s="42"/>
      <c r="DJ6" s="42"/>
      <c r="DK6" s="42"/>
      <c r="DL6" s="42"/>
      <c r="DM6" s="42"/>
      <c r="DN6" s="42"/>
      <c r="DO6" s="42"/>
      <c r="DP6" s="42"/>
      <c r="DQ6" s="42"/>
      <c r="DR6" s="42"/>
      <c r="DS6" s="42"/>
      <c r="DT6" s="42"/>
      <c r="DU6" s="42"/>
      <c r="DV6" s="42"/>
      <c r="DW6" s="42"/>
      <c r="DX6" s="42"/>
      <c r="DY6" s="42"/>
      <c r="DZ6" s="42"/>
    </row>
    <row r="7" spans="1:130" s="47" customFormat="1" x14ac:dyDescent="0.2">
      <c r="A7" s="39"/>
      <c r="B7" s="42"/>
      <c r="C7" s="48" t="str">
        <f t="shared" si="0"/>
        <v>misc</v>
      </c>
      <c r="D7" s="49" t="str">
        <f t="shared" si="1"/>
        <v/>
      </c>
      <c r="E7" s="355" t="s">
        <v>356</v>
      </c>
      <c r="F7" s="334" t="s">
        <v>263</v>
      </c>
      <c r="G7" s="334"/>
      <c r="H7" s="334"/>
      <c r="I7" s="354"/>
      <c r="J7" s="157"/>
      <c r="K7" s="345" t="s">
        <v>975</v>
      </c>
      <c r="L7" s="334"/>
      <c r="M7" s="334"/>
      <c r="N7" s="334"/>
      <c r="O7" s="334"/>
      <c r="P7" s="334"/>
      <c r="Q7" s="42"/>
      <c r="R7" s="356" t="s">
        <v>356</v>
      </c>
      <c r="S7" s="339" t="s">
        <v>263</v>
      </c>
      <c r="T7" s="339"/>
      <c r="U7" s="339"/>
      <c r="V7" s="339"/>
      <c r="W7" s="339"/>
      <c r="X7" s="348" t="s">
        <v>975</v>
      </c>
      <c r="Y7" s="339"/>
      <c r="Z7" s="339"/>
      <c r="AA7" s="339"/>
      <c r="AB7" s="339"/>
      <c r="AC7" s="339"/>
      <c r="AD7" s="42"/>
      <c r="AE7" s="812"/>
      <c r="AF7" s="817"/>
      <c r="AG7" s="812"/>
      <c r="AH7" s="812"/>
      <c r="AI7" s="986"/>
      <c r="AJ7" s="1012" t="str">
        <f>misc!I6</f>
        <v>JAN</v>
      </c>
      <c r="AK7" s="1011" t="str">
        <f>misc!H6</f>
        <v>First calendar month</v>
      </c>
      <c r="AL7" s="1000"/>
      <c r="AM7" s="1000"/>
      <c r="AN7" s="1000"/>
      <c r="AO7" s="1000"/>
      <c r="AP7" s="1007" t="str">
        <f>bio!A6</f>
        <v>graze.res</v>
      </c>
      <c r="AQ7" s="1000"/>
      <c r="AR7" s="1000"/>
      <c r="AS7" s="1000"/>
      <c r="AT7" s="1000"/>
      <c r="AU7" s="1000"/>
      <c r="AV7" s="986"/>
      <c r="AW7" s="812"/>
      <c r="AX7" s="812"/>
      <c r="AY7" s="812"/>
      <c r="AZ7" s="812"/>
      <c r="BA7" s="812"/>
      <c r="BB7" s="812"/>
      <c r="BC7" s="812"/>
      <c r="BD7" s="812"/>
      <c r="BE7" s="812"/>
      <c r="BF7" s="812"/>
      <c r="BG7" s="812"/>
      <c r="BH7" s="812"/>
      <c r="BI7" s="812"/>
      <c r="BJ7" s="812"/>
      <c r="BK7" s="812"/>
      <c r="BL7" s="812"/>
      <c r="BM7" s="812"/>
      <c r="BN7" s="812"/>
      <c r="BO7" s="812"/>
      <c r="BP7" s="812"/>
      <c r="BQ7" s="812"/>
      <c r="BR7" s="812"/>
      <c r="BS7" s="812"/>
      <c r="BT7" s="812"/>
      <c r="BU7" s="42"/>
      <c r="BV7" s="42"/>
      <c r="BW7" s="42"/>
      <c r="BX7" s="42"/>
      <c r="BY7" s="42"/>
      <c r="BZ7" s="42"/>
      <c r="CA7" s="42"/>
      <c r="CB7" s="42"/>
      <c r="CC7" s="42"/>
      <c r="CD7" s="42"/>
      <c r="CE7" s="42"/>
      <c r="CF7" s="42"/>
      <c r="CG7" s="42"/>
      <c r="CH7" s="42"/>
      <c r="CI7" s="42"/>
      <c r="CJ7" s="42"/>
      <c r="CK7" s="42"/>
      <c r="CL7" s="42"/>
      <c r="CM7" s="42"/>
      <c r="CN7" s="42"/>
      <c r="CO7" s="42"/>
      <c r="CP7" s="42"/>
      <c r="CQ7" s="42"/>
      <c r="CR7" s="42"/>
      <c r="CS7" s="42"/>
      <c r="CT7" s="42"/>
      <c r="CU7" s="42"/>
      <c r="CV7" s="42"/>
      <c r="CW7" s="42"/>
      <c r="CX7" s="42"/>
      <c r="CY7" s="42"/>
      <c r="CZ7" s="42"/>
      <c r="DA7" s="42"/>
      <c r="DB7" s="42"/>
      <c r="DC7" s="42"/>
      <c r="DD7" s="42"/>
      <c r="DE7" s="42"/>
      <c r="DF7" s="42"/>
      <c r="DG7" s="42"/>
      <c r="DH7" s="42"/>
      <c r="DI7" s="42"/>
      <c r="DJ7" s="42"/>
      <c r="DK7" s="42"/>
      <c r="DL7" s="42"/>
      <c r="DM7" s="42"/>
      <c r="DN7" s="42"/>
      <c r="DO7" s="42"/>
      <c r="DP7" s="42"/>
      <c r="DQ7" s="42"/>
      <c r="DR7" s="42"/>
      <c r="DS7" s="42"/>
      <c r="DT7" s="42"/>
      <c r="DU7" s="42"/>
      <c r="DV7" s="42"/>
      <c r="DW7" s="42"/>
      <c r="DX7" s="42"/>
      <c r="DY7" s="42"/>
      <c r="DZ7" s="42"/>
    </row>
    <row r="8" spans="1:130" s="47" customFormat="1" x14ac:dyDescent="0.2">
      <c r="A8" s="39"/>
      <c r="B8" s="42"/>
      <c r="C8" s="48" t="str">
        <f t="shared" si="0"/>
        <v>misc</v>
      </c>
      <c r="D8" s="49" t="str">
        <f t="shared" si="1"/>
        <v/>
      </c>
      <c r="E8" s="355" t="s">
        <v>83</v>
      </c>
      <c r="F8" s="334" t="s">
        <v>669</v>
      </c>
      <c r="G8" s="334"/>
      <c r="H8" s="334"/>
      <c r="I8" s="354"/>
      <c r="J8" s="157"/>
      <c r="K8" s="345" t="s">
        <v>934</v>
      </c>
      <c r="L8" s="334"/>
      <c r="M8" s="334"/>
      <c r="N8" s="334"/>
      <c r="O8" s="334"/>
      <c r="P8" s="334"/>
      <c r="Q8" s="42"/>
      <c r="R8" s="356" t="s">
        <v>83</v>
      </c>
      <c r="S8" s="339" t="s">
        <v>669</v>
      </c>
      <c r="T8" s="339"/>
      <c r="U8" s="339"/>
      <c r="V8" s="339"/>
      <c r="W8" s="339"/>
      <c r="X8" s="348" t="s">
        <v>934</v>
      </c>
      <c r="Y8" s="339"/>
      <c r="Z8" s="339"/>
      <c r="AA8" s="339"/>
      <c r="AB8" s="339"/>
      <c r="AC8" s="339"/>
      <c r="AD8" s="42"/>
      <c r="AE8" s="812"/>
      <c r="AF8" s="817"/>
      <c r="AG8" s="812"/>
      <c r="AH8" s="812"/>
      <c r="AI8" s="986"/>
      <c r="AJ8" s="1012" t="str">
        <f>misc!I7</f>
        <v>NO</v>
      </c>
      <c r="AK8" s="1011" t="str">
        <f>misc!H7</f>
        <v>Save MKV file?</v>
      </c>
      <c r="AL8" s="1013"/>
      <c r="AM8" s="1013"/>
      <c r="AN8" s="1013"/>
      <c r="AO8" s="1013"/>
      <c r="AP8" s="1007" t="str">
        <f>bio!A7</f>
        <v>junk.pol</v>
      </c>
      <c r="AQ8" s="1000"/>
      <c r="AR8" s="1000"/>
      <c r="AS8" s="1000"/>
      <c r="AT8" s="1000"/>
      <c r="AU8" s="1000"/>
      <c r="AV8" s="986"/>
      <c r="AW8" s="812"/>
      <c r="AX8" s="812"/>
      <c r="AY8" s="812"/>
      <c r="AZ8" s="812"/>
      <c r="BA8" s="812"/>
      <c r="BB8" s="812"/>
      <c r="BC8" s="812"/>
      <c r="BD8" s="812"/>
      <c r="BE8" s="812"/>
      <c r="BF8" s="812"/>
      <c r="BG8" s="812"/>
      <c r="BH8" s="812"/>
      <c r="BI8" s="812"/>
      <c r="BJ8" s="812"/>
      <c r="BK8" s="812"/>
      <c r="BL8" s="812"/>
      <c r="BM8" s="812"/>
      <c r="BN8" s="812"/>
      <c r="BO8" s="812"/>
      <c r="BP8" s="812"/>
      <c r="BQ8" s="812"/>
      <c r="BR8" s="812"/>
      <c r="BS8" s="812"/>
      <c r="BT8" s="812"/>
      <c r="BU8" s="42"/>
      <c r="BV8" s="42"/>
      <c r="BW8" s="42"/>
      <c r="BX8" s="42"/>
      <c r="BY8" s="42"/>
      <c r="BZ8" s="42"/>
      <c r="CA8" s="42"/>
      <c r="CB8" s="42"/>
      <c r="CC8" s="42"/>
      <c r="CD8" s="42"/>
      <c r="CE8" s="42"/>
      <c r="CF8" s="42"/>
      <c r="CG8" s="42"/>
      <c r="CH8" s="42"/>
      <c r="CI8" s="42"/>
      <c r="CJ8" s="42"/>
      <c r="CK8" s="42"/>
      <c r="CL8" s="42"/>
      <c r="CM8" s="42"/>
      <c r="CN8" s="42"/>
      <c r="CO8" s="42"/>
      <c r="CP8" s="42"/>
      <c r="CQ8" s="42"/>
      <c r="CR8" s="42"/>
      <c r="CS8" s="42"/>
      <c r="CT8" s="42"/>
      <c r="CU8" s="42"/>
      <c r="CV8" s="42"/>
      <c r="CW8" s="42"/>
      <c r="CX8" s="42"/>
      <c r="CY8" s="42"/>
      <c r="CZ8" s="42"/>
      <c r="DA8" s="42"/>
      <c r="DB8" s="42"/>
      <c r="DC8" s="42"/>
      <c r="DD8" s="42"/>
      <c r="DE8" s="42"/>
      <c r="DF8" s="42"/>
      <c r="DG8" s="42"/>
      <c r="DH8" s="42"/>
      <c r="DI8" s="42"/>
      <c r="DJ8" s="42"/>
      <c r="DK8" s="42"/>
      <c r="DL8" s="42"/>
      <c r="DM8" s="42"/>
      <c r="DN8" s="42"/>
      <c r="DO8" s="42"/>
      <c r="DP8" s="42"/>
      <c r="DQ8" s="42"/>
      <c r="DR8" s="42"/>
      <c r="DS8" s="42"/>
      <c r="DT8" s="42"/>
      <c r="DU8" s="42"/>
      <c r="DV8" s="42"/>
      <c r="DW8" s="42"/>
      <c r="DX8" s="42"/>
      <c r="DY8" s="42"/>
      <c r="DZ8" s="42"/>
    </row>
    <row r="9" spans="1:130" s="47" customFormat="1" x14ac:dyDescent="0.2">
      <c r="A9" s="39"/>
      <c r="B9" s="42"/>
      <c r="C9" s="48" t="str">
        <f t="shared" si="0"/>
        <v>misc</v>
      </c>
      <c r="D9" s="49" t="str">
        <f t="shared" si="1"/>
        <v/>
      </c>
      <c r="E9" s="355" t="s">
        <v>81</v>
      </c>
      <c r="F9" s="334" t="s">
        <v>109</v>
      </c>
      <c r="G9" s="334"/>
      <c r="H9" s="334"/>
      <c r="I9" s="354"/>
      <c r="J9" s="157"/>
      <c r="K9" s="345" t="s">
        <v>369</v>
      </c>
      <c r="L9" s="334"/>
      <c r="M9" s="334"/>
      <c r="N9" s="334"/>
      <c r="O9" s="334"/>
      <c r="P9" s="334"/>
      <c r="Q9" s="42"/>
      <c r="R9" s="356" t="s">
        <v>81</v>
      </c>
      <c r="S9" s="339" t="s">
        <v>109</v>
      </c>
      <c r="T9" s="339"/>
      <c r="U9" s="339"/>
      <c r="V9" s="339"/>
      <c r="W9" s="339"/>
      <c r="X9" s="348" t="s">
        <v>369</v>
      </c>
      <c r="Y9" s="339"/>
      <c r="Z9" s="339"/>
      <c r="AA9" s="339"/>
      <c r="AB9" s="339"/>
      <c r="AC9" s="339"/>
      <c r="AD9" s="42"/>
      <c r="AE9" s="812"/>
      <c r="AF9" s="817"/>
      <c r="AG9" s="812"/>
      <c r="AH9" s="812"/>
      <c r="AI9" s="986"/>
      <c r="AJ9" s="1012" t="str">
        <f>misc!I8</f>
        <v>YES</v>
      </c>
      <c r="AK9" s="1011" t="str">
        <f>misc!H8</f>
        <v>Save RPO and DEL files?</v>
      </c>
      <c r="AL9" s="1000"/>
      <c r="AM9" s="1000"/>
      <c r="AN9" s="1000"/>
      <c r="AO9" s="1000"/>
      <c r="AP9" s="1007" t="str">
        <f>bio!A10</f>
        <v>LBS</v>
      </c>
      <c r="AQ9" s="1000"/>
      <c r="AR9" s="1000"/>
      <c r="AS9" s="1000"/>
      <c r="AT9" s="1000"/>
      <c r="AU9" s="1000"/>
      <c r="AV9" s="986"/>
      <c r="AW9" s="812"/>
      <c r="AX9" s="812"/>
      <c r="AY9" s="812"/>
      <c r="AZ9" s="812"/>
      <c r="BA9" s="812"/>
      <c r="BB9" s="812"/>
      <c r="BC9" s="812"/>
      <c r="BD9" s="812"/>
      <c r="BE9" s="812"/>
      <c r="BF9" s="812"/>
      <c r="BG9" s="812"/>
      <c r="BH9" s="812"/>
      <c r="BI9" s="812"/>
      <c r="BJ9" s="812"/>
      <c r="BK9" s="812"/>
      <c r="BL9" s="812"/>
      <c r="BM9" s="812"/>
      <c r="BN9" s="812"/>
      <c r="BO9" s="812"/>
      <c r="BP9" s="812"/>
      <c r="BQ9" s="812"/>
      <c r="BR9" s="812"/>
      <c r="BS9" s="812"/>
      <c r="BT9" s="812"/>
      <c r="BU9" s="42"/>
      <c r="BV9" s="42"/>
      <c r="BW9" s="42"/>
      <c r="BX9" s="42"/>
      <c r="BY9" s="42"/>
      <c r="BZ9" s="42"/>
      <c r="CA9" s="42"/>
      <c r="CB9" s="42"/>
      <c r="CC9" s="42"/>
      <c r="CD9" s="42"/>
      <c r="CE9" s="42"/>
      <c r="CF9" s="42"/>
      <c r="CG9" s="42"/>
      <c r="CH9" s="42"/>
      <c r="CI9" s="42"/>
      <c r="CJ9" s="42"/>
      <c r="CK9" s="42"/>
      <c r="CL9" s="42"/>
      <c r="CM9" s="42"/>
      <c r="CN9" s="42"/>
      <c r="CO9" s="42"/>
      <c r="CP9" s="42"/>
      <c r="CQ9" s="42"/>
      <c r="CR9" s="42"/>
      <c r="CS9" s="42"/>
      <c r="CT9" s="42"/>
      <c r="CU9" s="42"/>
      <c r="CV9" s="42"/>
      <c r="CW9" s="42"/>
      <c r="CX9" s="42"/>
      <c r="CY9" s="42"/>
      <c r="CZ9" s="42"/>
      <c r="DA9" s="42"/>
      <c r="DB9" s="42"/>
      <c r="DC9" s="42"/>
      <c r="DD9" s="42"/>
      <c r="DE9" s="42"/>
      <c r="DF9" s="42"/>
      <c r="DG9" s="42"/>
      <c r="DH9" s="42"/>
      <c r="DI9" s="42"/>
      <c r="DJ9" s="42"/>
      <c r="DK9" s="42"/>
      <c r="DL9" s="42"/>
      <c r="DM9" s="42"/>
      <c r="DN9" s="42"/>
      <c r="DO9" s="42"/>
      <c r="DP9" s="42"/>
      <c r="DQ9" s="42"/>
      <c r="DR9" s="42"/>
      <c r="DS9" s="42"/>
      <c r="DT9" s="42"/>
      <c r="DU9" s="42"/>
      <c r="DV9" s="42"/>
      <c r="DW9" s="42"/>
      <c r="DX9" s="42"/>
      <c r="DY9" s="42"/>
      <c r="DZ9" s="42"/>
    </row>
    <row r="10" spans="1:130" s="47" customFormat="1" x14ac:dyDescent="0.2">
      <c r="A10" s="39"/>
      <c r="B10" s="42"/>
      <c r="C10" s="48" t="str">
        <f t="shared" si="0"/>
        <v>misc</v>
      </c>
      <c r="D10" s="49" t="str">
        <f t="shared" si="1"/>
        <v/>
      </c>
      <c r="E10" s="355" t="s">
        <v>81</v>
      </c>
      <c r="F10" s="334" t="s">
        <v>89</v>
      </c>
      <c r="G10" s="334"/>
      <c r="H10" s="334"/>
      <c r="I10" s="351"/>
      <c r="J10" s="334"/>
      <c r="K10" s="334"/>
      <c r="L10" s="334"/>
      <c r="M10" s="334"/>
      <c r="N10" s="334"/>
      <c r="O10" s="334"/>
      <c r="P10" s="334"/>
      <c r="Q10" s="42"/>
      <c r="R10" s="356" t="s">
        <v>81</v>
      </c>
      <c r="S10" s="339" t="s">
        <v>89</v>
      </c>
      <c r="T10" s="339"/>
      <c r="U10" s="339"/>
      <c r="V10" s="339"/>
      <c r="W10" s="339"/>
      <c r="X10" s="339"/>
      <c r="Y10" s="339"/>
      <c r="Z10" s="339"/>
      <c r="AA10" s="339"/>
      <c r="AB10" s="339"/>
      <c r="AC10" s="339"/>
      <c r="AD10" s="42"/>
      <c r="AE10" s="812"/>
      <c r="AF10" s="816"/>
      <c r="AG10" s="812"/>
      <c r="AH10" s="812"/>
      <c r="AI10" s="986"/>
      <c r="AJ10" s="1012" t="str">
        <f>misc!I9</f>
        <v>YES</v>
      </c>
      <c r="AK10" s="1011" t="str">
        <f>misc!H9</f>
        <v>Save POL file?</v>
      </c>
      <c r="AL10" s="1000"/>
      <c r="AM10" s="1000"/>
      <c r="AN10" s="1000"/>
      <c r="AO10" s="1000"/>
      <c r="AP10" s="1000"/>
      <c r="AQ10" s="1000"/>
      <c r="AR10" s="1000"/>
      <c r="AS10" s="1000"/>
      <c r="AT10" s="1000"/>
      <c r="AU10" s="1000"/>
      <c r="AV10" s="986"/>
      <c r="AW10" s="812"/>
      <c r="AX10" s="812"/>
      <c r="AY10" s="812"/>
      <c r="AZ10" s="812"/>
      <c r="BA10" s="812"/>
      <c r="BB10" s="812"/>
      <c r="BC10" s="812"/>
      <c r="BD10" s="812"/>
      <c r="BE10" s="812"/>
      <c r="BF10" s="812"/>
      <c r="BG10" s="812"/>
      <c r="BH10" s="812"/>
      <c r="BI10" s="812"/>
      <c r="BJ10" s="812"/>
      <c r="BK10" s="812"/>
      <c r="BL10" s="812"/>
      <c r="BM10" s="812"/>
      <c r="BN10" s="812"/>
      <c r="BO10" s="812"/>
      <c r="BP10" s="812"/>
      <c r="BQ10" s="812"/>
      <c r="BR10" s="812"/>
      <c r="BS10" s="812"/>
      <c r="BT10" s="812"/>
      <c r="BU10" s="42"/>
      <c r="BV10" s="42"/>
      <c r="BW10" s="42"/>
      <c r="BX10" s="42"/>
      <c r="BY10" s="42"/>
      <c r="BZ10" s="42"/>
      <c r="CA10" s="42"/>
      <c r="CB10" s="42"/>
      <c r="CC10" s="42"/>
      <c r="CD10" s="42"/>
      <c r="CE10" s="42"/>
      <c r="CF10" s="42"/>
      <c r="CG10" s="42"/>
      <c r="CH10" s="42"/>
      <c r="CI10" s="42"/>
      <c r="CJ10" s="42"/>
      <c r="CK10" s="42"/>
      <c r="CL10" s="42"/>
      <c r="CM10" s="42"/>
      <c r="CN10" s="42"/>
      <c r="CO10" s="42"/>
      <c r="CP10" s="42"/>
      <c r="CQ10" s="42"/>
      <c r="CR10" s="42"/>
      <c r="CS10" s="42"/>
      <c r="CT10" s="42"/>
      <c r="CU10" s="42"/>
      <c r="CV10" s="42"/>
      <c r="CW10" s="42"/>
      <c r="CX10" s="42"/>
      <c r="CY10" s="42"/>
      <c r="CZ10" s="42"/>
      <c r="DA10" s="42"/>
      <c r="DB10" s="42"/>
      <c r="DC10" s="42"/>
      <c r="DD10" s="42"/>
      <c r="DE10" s="42"/>
      <c r="DF10" s="42"/>
      <c r="DG10" s="42"/>
      <c r="DH10" s="42"/>
      <c r="DI10" s="42"/>
      <c r="DJ10" s="42"/>
      <c r="DK10" s="42"/>
      <c r="DL10" s="42"/>
      <c r="DM10" s="42"/>
      <c r="DN10" s="42"/>
      <c r="DO10" s="42"/>
      <c r="DP10" s="42"/>
      <c r="DQ10" s="42"/>
      <c r="DR10" s="42"/>
      <c r="DS10" s="42"/>
      <c r="DT10" s="42"/>
      <c r="DU10" s="42"/>
      <c r="DV10" s="42"/>
      <c r="DW10" s="42"/>
      <c r="DX10" s="42"/>
      <c r="DY10" s="42"/>
      <c r="DZ10" s="42"/>
    </row>
    <row r="11" spans="1:130" s="47" customFormat="1" x14ac:dyDescent="0.2">
      <c r="A11" s="39"/>
      <c r="B11" s="42"/>
      <c r="C11" s="48" t="str">
        <f t="shared" si="0"/>
        <v>misc</v>
      </c>
      <c r="D11" s="49" t="str">
        <f t="shared" si="1"/>
        <v/>
      </c>
      <c r="E11" s="157"/>
      <c r="F11" s="334" t="s">
        <v>296</v>
      </c>
      <c r="G11" s="334"/>
      <c r="H11" s="334"/>
      <c r="I11" s="354"/>
      <c r="J11" s="157"/>
      <c r="K11" s="334"/>
      <c r="L11" s="334"/>
      <c r="M11" s="334"/>
      <c r="N11" s="334"/>
      <c r="O11" s="334"/>
      <c r="P11" s="334"/>
      <c r="Q11" s="42"/>
      <c r="R11" s="158"/>
      <c r="S11" s="339" t="s">
        <v>296</v>
      </c>
      <c r="T11" s="339"/>
      <c r="U11" s="339"/>
      <c r="V11" s="339"/>
      <c r="W11" s="339"/>
      <c r="X11" s="339"/>
      <c r="Y11" s="339"/>
      <c r="Z11" s="339"/>
      <c r="AA11" s="339"/>
      <c r="AB11" s="339"/>
      <c r="AC11" s="339"/>
      <c r="AD11" s="42"/>
      <c r="AE11" s="812"/>
      <c r="AF11" s="812"/>
      <c r="AG11" s="812"/>
      <c r="AH11" s="812"/>
      <c r="AI11" s="986"/>
      <c r="AJ11" s="1000"/>
      <c r="AK11" s="1008" t="str">
        <f>misc!I11</f>
        <v>Other</v>
      </c>
      <c r="AL11" s="1000"/>
      <c r="AM11" s="1000"/>
      <c r="AN11" s="1000"/>
      <c r="AO11" s="1000"/>
      <c r="AP11" s="1000"/>
      <c r="AQ11" s="1000"/>
      <c r="AR11" s="1000"/>
      <c r="AS11" s="1000"/>
      <c r="AT11" s="1000"/>
      <c r="AU11" s="1000"/>
      <c r="AV11" s="986"/>
      <c r="AW11" s="812"/>
      <c r="AX11" s="812"/>
      <c r="AY11" s="812"/>
      <c r="AZ11" s="812"/>
      <c r="BA11" s="812"/>
      <c r="BB11" s="812"/>
      <c r="BC11" s="812"/>
      <c r="BD11" s="812"/>
      <c r="BE11" s="812"/>
      <c r="BF11" s="812"/>
      <c r="BG11" s="812"/>
      <c r="BH11" s="812"/>
      <c r="BI11" s="812"/>
      <c r="BJ11" s="812"/>
      <c r="BK11" s="812"/>
      <c r="BL11" s="812"/>
      <c r="BM11" s="812"/>
      <c r="BN11" s="812"/>
      <c r="BO11" s="812"/>
      <c r="BP11" s="812"/>
      <c r="BQ11" s="812"/>
      <c r="BR11" s="812"/>
      <c r="BS11" s="812"/>
      <c r="BT11" s="812"/>
      <c r="BU11" s="42"/>
      <c r="BV11" s="42"/>
      <c r="BW11" s="42"/>
      <c r="BX11" s="42"/>
      <c r="BY11" s="42"/>
      <c r="BZ11" s="42"/>
      <c r="CA11" s="42"/>
      <c r="CB11" s="42"/>
      <c r="CC11" s="42"/>
      <c r="CD11" s="42"/>
      <c r="CE11" s="42"/>
      <c r="CF11" s="42"/>
      <c r="CG11" s="42"/>
      <c r="CH11" s="42"/>
      <c r="CI11" s="42"/>
      <c r="CJ11" s="42"/>
      <c r="CK11" s="42"/>
      <c r="CL11" s="42"/>
      <c r="CM11" s="42"/>
      <c r="CN11" s="42"/>
      <c r="CO11" s="42"/>
      <c r="CP11" s="42"/>
      <c r="CQ11" s="42"/>
      <c r="CR11" s="42"/>
      <c r="CS11" s="42"/>
      <c r="CT11" s="42"/>
      <c r="CU11" s="42"/>
      <c r="CV11" s="42"/>
      <c r="CW11" s="42"/>
      <c r="CX11" s="42"/>
      <c r="CY11" s="42"/>
      <c r="CZ11" s="42"/>
      <c r="DA11" s="42"/>
      <c r="DB11" s="42"/>
      <c r="DC11" s="42"/>
      <c r="DD11" s="42"/>
      <c r="DE11" s="42"/>
      <c r="DF11" s="42"/>
      <c r="DG11" s="42"/>
      <c r="DH11" s="42"/>
      <c r="DI11" s="42"/>
      <c r="DJ11" s="42"/>
      <c r="DK11" s="42"/>
      <c r="DL11" s="42"/>
      <c r="DM11" s="42"/>
      <c r="DN11" s="42"/>
      <c r="DO11" s="42"/>
      <c r="DP11" s="42"/>
      <c r="DQ11" s="42"/>
      <c r="DR11" s="42"/>
      <c r="DS11" s="42"/>
      <c r="DT11" s="42"/>
      <c r="DU11" s="42"/>
      <c r="DV11" s="42"/>
      <c r="DW11" s="42"/>
      <c r="DX11" s="42"/>
      <c r="DY11" s="42"/>
      <c r="DZ11" s="42"/>
    </row>
    <row r="12" spans="1:130" x14ac:dyDescent="0.2">
      <c r="B12" s="42"/>
      <c r="C12" s="48" t="str">
        <f t="shared" si="0"/>
        <v>misc</v>
      </c>
      <c r="D12" s="49" t="str">
        <f t="shared" si="1"/>
        <v/>
      </c>
      <c r="E12" s="157">
        <v>300</v>
      </c>
      <c r="F12" s="334" t="s">
        <v>378</v>
      </c>
      <c r="G12" s="334"/>
      <c r="H12" s="334"/>
      <c r="I12" s="354"/>
      <c r="J12" s="157"/>
      <c r="K12" s="157"/>
      <c r="L12" s="352"/>
      <c r="M12" s="334"/>
      <c r="N12" s="334"/>
      <c r="O12" s="334"/>
      <c r="P12" s="334"/>
      <c r="Q12" s="42"/>
      <c r="R12" s="158">
        <v>300</v>
      </c>
      <c r="S12" s="339" t="s">
        <v>378</v>
      </c>
      <c r="T12" s="339"/>
      <c r="U12" s="339"/>
      <c r="V12" s="339"/>
      <c r="W12" s="339"/>
      <c r="X12" s="339"/>
      <c r="Y12" s="339"/>
      <c r="Z12" s="339"/>
      <c r="AA12" s="339"/>
      <c r="AB12" s="339"/>
      <c r="AC12" s="339"/>
      <c r="AD12" s="42"/>
      <c r="AE12" s="812"/>
      <c r="AF12" s="812"/>
      <c r="AG12" s="812"/>
      <c r="AH12" s="812"/>
      <c r="AI12" s="986"/>
      <c r="AJ12" s="1014">
        <f>misc!I16</f>
        <v>300</v>
      </c>
      <c r="AK12" s="1011" t="str">
        <f>misc!H16</f>
        <v>Price calf at birth ($/calf)</v>
      </c>
      <c r="AL12" s="1000"/>
      <c r="AM12" s="1000"/>
      <c r="AN12" s="1000"/>
      <c r="AO12" s="1000"/>
      <c r="AP12" s="1000"/>
      <c r="AQ12" s="1000"/>
      <c r="AR12" s="1000"/>
      <c r="AS12" s="1000"/>
      <c r="AT12" s="1000"/>
      <c r="AU12" s="1000"/>
      <c r="AV12" s="986"/>
      <c r="AW12" s="812"/>
      <c r="AX12" s="812"/>
      <c r="AY12" s="812"/>
      <c r="AZ12" s="812"/>
      <c r="BA12" s="812"/>
      <c r="BB12" s="812"/>
      <c r="BC12" s="812"/>
      <c r="BD12" s="812"/>
      <c r="BE12" s="812"/>
      <c r="BF12" s="812"/>
      <c r="BG12" s="812"/>
      <c r="BH12" s="812"/>
      <c r="BI12" s="812"/>
      <c r="BJ12" s="812"/>
      <c r="BK12" s="812"/>
      <c r="BL12" s="812"/>
      <c r="BM12" s="812"/>
      <c r="BN12" s="812"/>
      <c r="BO12" s="812"/>
      <c r="BP12" s="812"/>
      <c r="BQ12" s="812"/>
      <c r="BR12" s="812"/>
      <c r="BS12" s="812"/>
      <c r="BT12" s="812"/>
      <c r="BU12" s="42"/>
      <c r="BV12" s="42"/>
      <c r="BW12" s="42"/>
      <c r="BX12" s="42"/>
      <c r="BY12" s="42"/>
      <c r="BZ12" s="42"/>
      <c r="CA12" s="42"/>
      <c r="CB12" s="42"/>
      <c r="CC12" s="42"/>
      <c r="CD12" s="42"/>
      <c r="CE12" s="42"/>
      <c r="CF12" s="42"/>
      <c r="CG12" s="42"/>
      <c r="CH12" s="42"/>
      <c r="CI12" s="42"/>
      <c r="CJ12" s="42"/>
      <c r="CK12" s="42"/>
      <c r="CL12" s="42"/>
      <c r="CM12" s="42"/>
      <c r="CN12" s="42"/>
      <c r="CO12" s="42"/>
      <c r="CP12" s="42"/>
      <c r="CQ12" s="42"/>
      <c r="CR12" s="42"/>
      <c r="CS12" s="42"/>
      <c r="CT12" s="42"/>
      <c r="CU12" s="42"/>
      <c r="CV12" s="42"/>
      <c r="CW12" s="42"/>
      <c r="CX12" s="42"/>
      <c r="CY12" s="42"/>
      <c r="CZ12" s="42"/>
      <c r="DA12" s="42"/>
      <c r="DB12" s="42"/>
      <c r="DC12" s="42"/>
      <c r="DD12" s="42"/>
      <c r="DE12" s="42"/>
      <c r="DF12" s="42"/>
      <c r="DG12" s="42"/>
      <c r="DH12" s="42"/>
      <c r="DI12" s="42"/>
      <c r="DJ12" s="42"/>
      <c r="DK12" s="42"/>
      <c r="DL12" s="42"/>
      <c r="DM12" s="42"/>
      <c r="DN12" s="42"/>
      <c r="DO12" s="42"/>
      <c r="DP12" s="42"/>
      <c r="DQ12" s="42"/>
      <c r="DR12" s="42"/>
      <c r="DS12" s="42"/>
      <c r="DT12" s="42"/>
      <c r="DU12" s="42"/>
      <c r="DV12" s="42"/>
      <c r="DW12" s="42"/>
      <c r="DX12" s="42"/>
      <c r="DY12" s="42"/>
      <c r="DZ12" s="42"/>
    </row>
    <row r="13" spans="1:130" x14ac:dyDescent="0.2">
      <c r="B13" s="42"/>
      <c r="C13" s="48" t="str">
        <f>IF(D13=1," misc ","misc")</f>
        <v>misc</v>
      </c>
      <c r="D13" s="49" t="str">
        <f t="shared" si="1"/>
        <v/>
      </c>
      <c r="E13" s="157">
        <v>3.5</v>
      </c>
      <c r="F13" s="334" t="s">
        <v>197</v>
      </c>
      <c r="G13" s="334"/>
      <c r="H13" s="334"/>
      <c r="I13" s="354"/>
      <c r="J13" s="157"/>
      <c r="K13" s="157"/>
      <c r="L13" s="352"/>
      <c r="M13" s="334"/>
      <c r="N13" s="334"/>
      <c r="O13" s="334"/>
      <c r="P13" s="334"/>
      <c r="Q13" s="42"/>
      <c r="R13" s="158">
        <v>3.5</v>
      </c>
      <c r="S13" s="339" t="s">
        <v>197</v>
      </c>
      <c r="T13" s="339"/>
      <c r="U13" s="339"/>
      <c r="V13" s="339"/>
      <c r="W13" s="339"/>
      <c r="X13" s="339"/>
      <c r="Y13" s="339"/>
      <c r="Z13" s="339"/>
      <c r="AA13" s="339"/>
      <c r="AB13" s="339"/>
      <c r="AC13" s="339"/>
      <c r="AD13" s="42"/>
      <c r="AE13" s="812"/>
      <c r="AF13" s="812"/>
      <c r="AG13" s="812"/>
      <c r="AH13" s="812"/>
      <c r="AI13" s="986"/>
      <c r="AJ13" s="1014">
        <f>misc!I12</f>
        <v>3.5</v>
      </c>
      <c r="AK13" s="1011" t="str">
        <f>misc!H12</f>
        <v>Percent fat in milk</v>
      </c>
      <c r="AL13" s="1000"/>
      <c r="AM13" s="1000"/>
      <c r="AN13" s="1000"/>
      <c r="AO13" s="1000"/>
      <c r="AP13" s="1000"/>
      <c r="AQ13" s="1000"/>
      <c r="AR13" s="1000"/>
      <c r="AS13" s="1000"/>
      <c r="AT13" s="1000"/>
      <c r="AU13" s="1000"/>
      <c r="AV13" s="986"/>
      <c r="AW13" s="812"/>
      <c r="AX13" s="812"/>
      <c r="AY13" s="812"/>
      <c r="AZ13" s="812"/>
      <c r="BA13" s="812"/>
      <c r="BB13" s="812"/>
      <c r="BC13" s="812"/>
      <c r="BD13" s="812"/>
      <c r="BE13" s="812"/>
      <c r="BF13" s="812"/>
      <c r="BG13" s="812"/>
      <c r="BH13" s="812"/>
      <c r="BI13" s="812"/>
      <c r="BJ13" s="812"/>
      <c r="BK13" s="812"/>
      <c r="BL13" s="812"/>
      <c r="BM13" s="812"/>
      <c r="BN13" s="812"/>
      <c r="BO13" s="812"/>
      <c r="BP13" s="812"/>
      <c r="BQ13" s="812"/>
      <c r="BR13" s="812"/>
      <c r="BS13" s="812"/>
      <c r="BT13" s="812"/>
      <c r="BU13" s="42"/>
      <c r="BV13" s="42"/>
      <c r="BW13" s="42"/>
      <c r="BX13" s="42"/>
      <c r="BY13" s="42"/>
      <c r="BZ13" s="42"/>
      <c r="CA13" s="42"/>
      <c r="CB13" s="42"/>
      <c r="CC13" s="42"/>
      <c r="CD13" s="42"/>
      <c r="CE13" s="42"/>
      <c r="CF13" s="42"/>
      <c r="CG13" s="42"/>
      <c r="CH13" s="42"/>
      <c r="CI13" s="42"/>
      <c r="CJ13" s="42"/>
      <c r="CK13" s="42"/>
      <c r="CL13" s="42"/>
      <c r="CM13" s="42"/>
      <c r="CN13" s="42"/>
      <c r="CO13" s="42"/>
      <c r="CP13" s="42"/>
      <c r="CQ13" s="42"/>
      <c r="CR13" s="42"/>
      <c r="CS13" s="42"/>
      <c r="CT13" s="42"/>
      <c r="CU13" s="42"/>
      <c r="CV13" s="42"/>
      <c r="CW13" s="42"/>
      <c r="CX13" s="42"/>
      <c r="CY13" s="42"/>
      <c r="CZ13" s="42"/>
      <c r="DA13" s="42"/>
      <c r="DB13" s="42"/>
      <c r="DC13" s="42"/>
      <c r="DD13" s="42"/>
      <c r="DE13" s="42"/>
      <c r="DF13" s="42"/>
      <c r="DG13" s="42"/>
      <c r="DH13" s="42"/>
      <c r="DI13" s="42"/>
      <c r="DJ13" s="42"/>
      <c r="DK13" s="42"/>
      <c r="DL13" s="42"/>
      <c r="DM13" s="42"/>
      <c r="DN13" s="42"/>
      <c r="DO13" s="42"/>
      <c r="DP13" s="42"/>
      <c r="DQ13" s="42"/>
      <c r="DR13" s="42"/>
      <c r="DS13" s="42"/>
      <c r="DT13" s="42"/>
      <c r="DU13" s="42"/>
      <c r="DV13" s="42"/>
      <c r="DW13" s="42"/>
      <c r="DX13" s="42"/>
      <c r="DY13" s="42"/>
      <c r="DZ13" s="42"/>
    </row>
    <row r="14" spans="1:130" x14ac:dyDescent="0.2">
      <c r="B14" s="42"/>
      <c r="C14" s="48" t="str">
        <f>IF(D14=1," misc ","misc")</f>
        <v>misc</v>
      </c>
      <c r="D14" s="49" t="str">
        <f t="shared" si="1"/>
        <v/>
      </c>
      <c r="E14" s="357">
        <v>12</v>
      </c>
      <c r="F14" s="334" t="s">
        <v>95</v>
      </c>
      <c r="G14" s="334"/>
      <c r="H14" s="334"/>
      <c r="I14" s="354"/>
      <c r="J14" s="157"/>
      <c r="K14" s="157"/>
      <c r="L14" s="334"/>
      <c r="M14" s="334"/>
      <c r="N14" s="334"/>
      <c r="O14" s="334"/>
      <c r="P14" s="334"/>
      <c r="Q14" s="42"/>
      <c r="R14" s="358">
        <v>12</v>
      </c>
      <c r="S14" s="339" t="s">
        <v>95</v>
      </c>
      <c r="T14" s="339"/>
      <c r="U14" s="339"/>
      <c r="V14" s="339"/>
      <c r="W14" s="339"/>
      <c r="X14" s="339"/>
      <c r="Y14" s="339"/>
      <c r="Z14" s="339"/>
      <c r="AA14" s="339"/>
      <c r="AB14" s="339"/>
      <c r="AC14" s="339"/>
      <c r="AD14" s="42"/>
      <c r="AE14" s="812"/>
      <c r="AF14" s="812"/>
      <c r="AG14" s="812"/>
      <c r="AH14" s="812"/>
      <c r="AI14" s="986"/>
      <c r="AJ14" s="1015">
        <f>misc!I13</f>
        <v>12</v>
      </c>
      <c r="AK14" s="1011" t="str">
        <f>misc!H13</f>
        <v>CV milk yield (std/average x 100)</v>
      </c>
      <c r="AL14" s="1000"/>
      <c r="AM14" s="1000"/>
      <c r="AN14" s="1000"/>
      <c r="AO14" s="1000"/>
      <c r="AP14" s="1000"/>
      <c r="AQ14" s="1000"/>
      <c r="AR14" s="1000"/>
      <c r="AS14" s="1000"/>
      <c r="AT14" s="1000"/>
      <c r="AU14" s="1000"/>
      <c r="AV14" s="986"/>
      <c r="AW14" s="812"/>
      <c r="AX14" s="812"/>
      <c r="AY14" s="812"/>
      <c r="AZ14" s="812"/>
      <c r="BA14" s="812"/>
      <c r="BB14" s="812"/>
      <c r="BC14" s="812"/>
      <c r="BD14" s="812"/>
      <c r="BE14" s="812"/>
      <c r="BF14" s="812"/>
      <c r="BG14" s="812"/>
      <c r="BH14" s="812"/>
      <c r="BI14" s="812"/>
      <c r="BJ14" s="812"/>
      <c r="BK14" s="812"/>
      <c r="BL14" s="812"/>
      <c r="BM14" s="812"/>
      <c r="BN14" s="812"/>
      <c r="BO14" s="812"/>
      <c r="BP14" s="812"/>
      <c r="BQ14" s="812"/>
      <c r="BR14" s="812"/>
      <c r="BS14" s="812"/>
      <c r="BT14" s="812"/>
      <c r="BU14" s="42"/>
      <c r="BV14" s="42"/>
      <c r="BW14" s="42"/>
      <c r="BX14" s="42"/>
      <c r="BY14" s="42"/>
      <c r="BZ14" s="42"/>
      <c r="CA14" s="42"/>
      <c r="CB14" s="42"/>
      <c r="CC14" s="42"/>
      <c r="CD14" s="42"/>
      <c r="CE14" s="42"/>
      <c r="CF14" s="42"/>
      <c r="CG14" s="42"/>
      <c r="CH14" s="42"/>
      <c r="CI14" s="42"/>
      <c r="CJ14" s="42"/>
      <c r="CK14" s="42"/>
      <c r="CL14" s="42"/>
      <c r="CM14" s="42"/>
      <c r="CN14" s="42"/>
      <c r="CO14" s="42"/>
      <c r="CP14" s="42"/>
      <c r="CQ14" s="42"/>
      <c r="CR14" s="42"/>
      <c r="CS14" s="42"/>
      <c r="CT14" s="42"/>
      <c r="CU14" s="42"/>
      <c r="CV14" s="42"/>
      <c r="CW14" s="42"/>
      <c r="CX14" s="42"/>
      <c r="CY14" s="42"/>
      <c r="CZ14" s="42"/>
      <c r="DA14" s="42"/>
      <c r="DB14" s="42"/>
      <c r="DC14" s="42"/>
      <c r="DD14" s="42"/>
      <c r="DE14" s="42"/>
      <c r="DF14" s="42"/>
      <c r="DG14" s="42"/>
      <c r="DH14" s="42"/>
      <c r="DI14" s="42"/>
      <c r="DJ14" s="42"/>
      <c r="DK14" s="42"/>
      <c r="DL14" s="42"/>
      <c r="DM14" s="42"/>
      <c r="DN14" s="42"/>
      <c r="DO14" s="42"/>
      <c r="DP14" s="42"/>
      <c r="DQ14" s="42"/>
      <c r="DR14" s="42"/>
      <c r="DS14" s="42"/>
      <c r="DT14" s="42"/>
      <c r="DU14" s="42"/>
      <c r="DV14" s="42"/>
      <c r="DW14" s="42"/>
      <c r="DX14" s="42"/>
      <c r="DY14" s="42"/>
      <c r="DZ14" s="42"/>
    </row>
    <row r="15" spans="1:130" x14ac:dyDescent="0.2">
      <c r="B15" s="42"/>
      <c r="C15" s="48" t="str">
        <f t="shared" si="0"/>
        <v>misc</v>
      </c>
      <c r="D15" s="49" t="str">
        <f t="shared" si="1"/>
        <v/>
      </c>
      <c r="E15" s="357" t="s">
        <v>81</v>
      </c>
      <c r="F15" s="334" t="s">
        <v>94</v>
      </c>
      <c r="G15" s="334"/>
      <c r="H15" s="334"/>
      <c r="I15" s="354"/>
      <c r="J15" s="157"/>
      <c r="K15" s="157"/>
      <c r="L15" s="334"/>
      <c r="M15" s="334"/>
      <c r="N15" s="334"/>
      <c r="O15" s="334"/>
      <c r="P15" s="334"/>
      <c r="Q15" s="42"/>
      <c r="R15" s="358" t="s">
        <v>81</v>
      </c>
      <c r="S15" s="339" t="s">
        <v>94</v>
      </c>
      <c r="T15" s="339"/>
      <c r="U15" s="339"/>
      <c r="V15" s="339"/>
      <c r="W15" s="339"/>
      <c r="X15" s="339"/>
      <c r="Y15" s="339"/>
      <c r="Z15" s="339"/>
      <c r="AA15" s="339"/>
      <c r="AB15" s="339"/>
      <c r="AC15" s="339"/>
      <c r="AD15" s="42"/>
      <c r="AE15" s="812"/>
      <c r="AF15" s="812"/>
      <c r="AG15" s="812"/>
      <c r="AH15" s="812"/>
      <c r="AI15" s="986"/>
      <c r="AJ15" s="1015" t="str">
        <f>misc!I14</f>
        <v>YES</v>
      </c>
      <c r="AK15" s="1011" t="str">
        <f>misc!H14</f>
        <v>Effect of previous days open on milk yield?</v>
      </c>
      <c r="AL15" s="1000"/>
      <c r="AM15" s="1000"/>
      <c r="AN15" s="1000"/>
      <c r="AO15" s="1000"/>
      <c r="AP15" s="1000"/>
      <c r="AQ15" s="1000"/>
      <c r="AR15" s="1000"/>
      <c r="AS15" s="1000"/>
      <c r="AT15" s="1000"/>
      <c r="AU15" s="1000"/>
      <c r="AV15" s="986"/>
      <c r="AW15" s="812"/>
      <c r="AX15" s="812"/>
      <c r="AY15" s="812"/>
      <c r="AZ15" s="812"/>
      <c r="BA15" s="812"/>
      <c r="BB15" s="812"/>
      <c r="BC15" s="812"/>
      <c r="BD15" s="812"/>
      <c r="BE15" s="812"/>
      <c r="BF15" s="812"/>
      <c r="BG15" s="812"/>
      <c r="BH15" s="812"/>
      <c r="BI15" s="812"/>
      <c r="BJ15" s="812"/>
      <c r="BK15" s="812"/>
      <c r="BL15" s="812"/>
      <c r="BM15" s="812"/>
      <c r="BN15" s="812"/>
      <c r="BO15" s="812"/>
      <c r="BP15" s="812"/>
      <c r="BQ15" s="812"/>
      <c r="BR15" s="812"/>
      <c r="BS15" s="812"/>
      <c r="BT15" s="81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2"/>
      <c r="DF15" s="42"/>
      <c r="DG15" s="42"/>
      <c r="DH15" s="42"/>
      <c r="DI15" s="42"/>
      <c r="DJ15" s="42"/>
      <c r="DK15" s="42"/>
      <c r="DL15" s="42"/>
      <c r="DM15" s="42"/>
      <c r="DN15" s="42"/>
      <c r="DO15" s="42"/>
      <c r="DP15" s="42"/>
      <c r="DQ15" s="42"/>
      <c r="DR15" s="42"/>
      <c r="DS15" s="42"/>
      <c r="DT15" s="42"/>
      <c r="DU15" s="42"/>
      <c r="DV15" s="42"/>
      <c r="DW15" s="42"/>
      <c r="DX15" s="42"/>
      <c r="DY15" s="42"/>
      <c r="DZ15" s="42"/>
    </row>
    <row r="16" spans="1:130" x14ac:dyDescent="0.2">
      <c r="B16" s="42"/>
      <c r="C16" s="48" t="str">
        <f t="shared" si="0"/>
        <v>misc</v>
      </c>
      <c r="D16" s="49" t="str">
        <f t="shared" si="1"/>
        <v/>
      </c>
      <c r="E16" s="357">
        <v>2</v>
      </c>
      <c r="F16" s="334" t="s">
        <v>202</v>
      </c>
      <c r="G16" s="334"/>
      <c r="H16" s="334"/>
      <c r="I16" s="354"/>
      <c r="J16" s="157"/>
      <c r="K16" s="157"/>
      <c r="L16" s="334"/>
      <c r="M16" s="334"/>
      <c r="N16" s="334"/>
      <c r="O16" s="334"/>
      <c r="P16" s="334"/>
      <c r="Q16" s="42"/>
      <c r="R16" s="358">
        <v>2</v>
      </c>
      <c r="S16" s="339" t="s">
        <v>202</v>
      </c>
      <c r="T16" s="339"/>
      <c r="U16" s="339"/>
      <c r="V16" s="339"/>
      <c r="W16" s="339"/>
      <c r="X16" s="339"/>
      <c r="Y16" s="339"/>
      <c r="Z16" s="339"/>
      <c r="AA16" s="339"/>
      <c r="AB16" s="339"/>
      <c r="AC16" s="339"/>
      <c r="AD16" s="42"/>
      <c r="AE16" s="812"/>
      <c r="AF16" s="812"/>
      <c r="AG16" s="812"/>
      <c r="AH16" s="812"/>
      <c r="AI16" s="986"/>
      <c r="AJ16" s="1015">
        <f>misc!I17</f>
        <v>2</v>
      </c>
      <c r="AK16" s="1011" t="str">
        <f>misc!H17</f>
        <v>Fixed other cost ($/slot/day)</v>
      </c>
      <c r="AL16" s="1000"/>
      <c r="AM16" s="1000"/>
      <c r="AN16" s="1000"/>
      <c r="AO16" s="1000"/>
      <c r="AP16" s="1000"/>
      <c r="AQ16" s="1000"/>
      <c r="AR16" s="1000"/>
      <c r="AS16" s="1000"/>
      <c r="AT16" s="1000"/>
      <c r="AU16" s="1000"/>
      <c r="AV16" s="986"/>
      <c r="AW16" s="812"/>
      <c r="AX16" s="812"/>
      <c r="AY16" s="812"/>
      <c r="AZ16" s="812"/>
      <c r="BA16" s="812"/>
      <c r="BB16" s="812"/>
      <c r="BC16" s="812"/>
      <c r="BD16" s="812"/>
      <c r="BE16" s="812"/>
      <c r="BF16" s="812"/>
      <c r="BG16" s="812"/>
      <c r="BH16" s="812"/>
      <c r="BI16" s="812"/>
      <c r="BJ16" s="812"/>
      <c r="BK16" s="812"/>
      <c r="BL16" s="812"/>
      <c r="BM16" s="812"/>
      <c r="BN16" s="812"/>
      <c r="BO16" s="812"/>
      <c r="BP16" s="812"/>
      <c r="BQ16" s="812"/>
      <c r="BR16" s="812"/>
      <c r="BS16" s="812"/>
      <c r="BT16" s="812"/>
      <c r="BU16" s="42"/>
      <c r="BV16" s="42"/>
      <c r="BW16" s="42"/>
      <c r="BX16" s="42"/>
      <c r="BY16" s="42"/>
      <c r="BZ16" s="42"/>
      <c r="CA16" s="42"/>
      <c r="CB16" s="42"/>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2"/>
      <c r="DF16" s="42"/>
      <c r="DG16" s="42"/>
      <c r="DH16" s="42"/>
      <c r="DI16" s="42"/>
      <c r="DJ16" s="42"/>
      <c r="DK16" s="42"/>
      <c r="DL16" s="42"/>
      <c r="DM16" s="42"/>
      <c r="DN16" s="42"/>
      <c r="DO16" s="42"/>
      <c r="DP16" s="42"/>
      <c r="DQ16" s="42"/>
      <c r="DR16" s="42"/>
      <c r="DS16" s="42"/>
      <c r="DT16" s="42"/>
      <c r="DU16" s="42"/>
      <c r="DV16" s="42"/>
      <c r="DW16" s="42"/>
      <c r="DX16" s="42"/>
      <c r="DY16" s="42"/>
      <c r="DZ16" s="42"/>
    </row>
    <row r="17" spans="2:130" x14ac:dyDescent="0.2">
      <c r="B17" s="42"/>
      <c r="C17" s="48" t="str">
        <f t="shared" si="0"/>
        <v>misc</v>
      </c>
      <c r="D17" s="49" t="str">
        <f t="shared" si="1"/>
        <v/>
      </c>
      <c r="E17" s="357">
        <v>1.65</v>
      </c>
      <c r="F17" s="334" t="s">
        <v>265</v>
      </c>
      <c r="G17" s="334"/>
      <c r="H17" s="334"/>
      <c r="I17" s="354"/>
      <c r="J17" s="157"/>
      <c r="K17" s="157"/>
      <c r="L17" s="334"/>
      <c r="M17" s="334"/>
      <c r="N17" s="334"/>
      <c r="O17" s="334"/>
      <c r="P17" s="334"/>
      <c r="Q17" s="42"/>
      <c r="R17" s="358">
        <v>1.65</v>
      </c>
      <c r="S17" s="339" t="s">
        <v>265</v>
      </c>
      <c r="T17" s="339"/>
      <c r="U17" s="339"/>
      <c r="V17" s="339"/>
      <c r="W17" s="339"/>
      <c r="X17" s="339"/>
      <c r="Y17" s="339"/>
      <c r="Z17" s="339"/>
      <c r="AA17" s="339"/>
      <c r="AB17" s="339"/>
      <c r="AC17" s="339"/>
      <c r="AD17" s="42"/>
      <c r="AE17" s="812"/>
      <c r="AF17" s="812"/>
      <c r="AG17" s="812"/>
      <c r="AH17" s="812"/>
      <c r="AI17" s="986"/>
      <c r="AJ17" s="1015">
        <f>misc!I21</f>
        <v>1.65</v>
      </c>
      <c r="AK17" s="1011" t="str">
        <f>misc!H21</f>
        <v>Other variable cost dry cows ($/cow/day)</v>
      </c>
      <c r="AL17" s="1000"/>
      <c r="AM17" s="1000"/>
      <c r="AN17" s="1000"/>
      <c r="AO17" s="1000"/>
      <c r="AP17" s="1000"/>
      <c r="AQ17" s="1000"/>
      <c r="AR17" s="1000"/>
      <c r="AS17" s="1000"/>
      <c r="AT17" s="1000"/>
      <c r="AU17" s="1000"/>
      <c r="AV17" s="986"/>
      <c r="AW17" s="812"/>
      <c r="AX17" s="812"/>
      <c r="AY17" s="812"/>
      <c r="AZ17" s="812"/>
      <c r="BA17" s="812"/>
      <c r="BB17" s="812"/>
      <c r="BC17" s="812"/>
      <c r="BD17" s="812"/>
      <c r="BE17" s="812"/>
      <c r="BF17" s="812"/>
      <c r="BG17" s="812"/>
      <c r="BH17" s="812"/>
      <c r="BI17" s="812"/>
      <c r="BJ17" s="812"/>
      <c r="BK17" s="812"/>
      <c r="BL17" s="812"/>
      <c r="BM17" s="812"/>
      <c r="BN17" s="812"/>
      <c r="BO17" s="812"/>
      <c r="BP17" s="812"/>
      <c r="BQ17" s="812"/>
      <c r="BR17" s="812"/>
      <c r="BS17" s="812"/>
      <c r="BT17" s="812"/>
      <c r="BU17" s="42"/>
      <c r="BV17" s="42"/>
      <c r="BW17" s="42"/>
      <c r="BX17" s="42"/>
      <c r="BY17" s="42"/>
      <c r="BZ17" s="42"/>
      <c r="CA17" s="42"/>
      <c r="CB17" s="42"/>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2"/>
      <c r="DF17" s="42"/>
      <c r="DG17" s="42"/>
      <c r="DH17" s="42"/>
      <c r="DI17" s="42"/>
      <c r="DJ17" s="42"/>
      <c r="DK17" s="42"/>
      <c r="DL17" s="42"/>
      <c r="DM17" s="42"/>
      <c r="DN17" s="42"/>
      <c r="DO17" s="42"/>
      <c r="DP17" s="42"/>
      <c r="DQ17" s="42"/>
      <c r="DR17" s="42"/>
      <c r="DS17" s="42"/>
      <c r="DT17" s="42"/>
      <c r="DU17" s="42"/>
      <c r="DV17" s="42"/>
      <c r="DW17" s="42"/>
      <c r="DX17" s="42"/>
      <c r="DY17" s="42"/>
      <c r="DZ17" s="42"/>
    </row>
    <row r="18" spans="2:130" x14ac:dyDescent="0.2">
      <c r="B18" s="42"/>
      <c r="C18" s="48" t="str">
        <f t="shared" si="0"/>
        <v>misc</v>
      </c>
      <c r="D18" s="49" t="str">
        <f t="shared" si="1"/>
        <v/>
      </c>
      <c r="E18" s="357">
        <v>1.65</v>
      </c>
      <c r="F18" s="338" t="s">
        <v>266</v>
      </c>
      <c r="G18" s="334"/>
      <c r="H18" s="334"/>
      <c r="I18" s="351"/>
      <c r="J18" s="334"/>
      <c r="K18" s="157"/>
      <c r="L18" s="334"/>
      <c r="M18" s="334"/>
      <c r="N18" s="334"/>
      <c r="O18" s="334"/>
      <c r="P18" s="334"/>
      <c r="Q18" s="42"/>
      <c r="R18" s="358">
        <v>1.65</v>
      </c>
      <c r="S18" s="342" t="s">
        <v>266</v>
      </c>
      <c r="T18" s="339"/>
      <c r="U18" s="339"/>
      <c r="V18" s="339"/>
      <c r="W18" s="339"/>
      <c r="X18" s="339"/>
      <c r="Y18" s="339"/>
      <c r="Z18" s="339"/>
      <c r="AA18" s="339"/>
      <c r="AB18" s="339"/>
      <c r="AC18" s="339"/>
      <c r="AD18" s="42"/>
      <c r="AE18" s="812"/>
      <c r="AF18" s="812"/>
      <c r="AG18" s="812"/>
      <c r="AH18" s="812"/>
      <c r="AI18" s="986"/>
      <c r="AJ18" s="1015">
        <f>misc!I22</f>
        <v>1.65</v>
      </c>
      <c r="AK18" s="1011" t="str">
        <f>misc!H22</f>
        <v>Other variable cost lactating cows ($/cow/day)</v>
      </c>
      <c r="AL18" s="1000"/>
      <c r="AM18" s="1000"/>
      <c r="AN18" s="1000"/>
      <c r="AO18" s="1000"/>
      <c r="AP18" s="1000"/>
      <c r="AQ18" s="1000"/>
      <c r="AR18" s="1000"/>
      <c r="AS18" s="1000"/>
      <c r="AT18" s="1000"/>
      <c r="AU18" s="1000"/>
      <c r="AV18" s="986"/>
      <c r="AW18" s="812"/>
      <c r="AX18" s="812"/>
      <c r="AY18" s="812"/>
      <c r="AZ18" s="812"/>
      <c r="BA18" s="812"/>
      <c r="BB18" s="812"/>
      <c r="BC18" s="812"/>
      <c r="BD18" s="812"/>
      <c r="BE18" s="812"/>
      <c r="BF18" s="812"/>
      <c r="BG18" s="812"/>
      <c r="BH18" s="812"/>
      <c r="BI18" s="812"/>
      <c r="BJ18" s="812"/>
      <c r="BK18" s="812"/>
      <c r="BL18" s="812"/>
      <c r="BM18" s="812"/>
      <c r="BN18" s="812"/>
      <c r="BO18" s="812"/>
      <c r="BP18" s="812"/>
      <c r="BQ18" s="812"/>
      <c r="BR18" s="812"/>
      <c r="BS18" s="812"/>
      <c r="BT18" s="812"/>
      <c r="BU18" s="42"/>
      <c r="BV18" s="42"/>
      <c r="BW18" s="42"/>
      <c r="BX18" s="42"/>
      <c r="BY18" s="42"/>
      <c r="BZ18" s="42"/>
      <c r="CA18" s="42"/>
      <c r="CB18" s="42"/>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2"/>
      <c r="DF18" s="42"/>
      <c r="DG18" s="42"/>
      <c r="DH18" s="42"/>
      <c r="DI18" s="42"/>
      <c r="DJ18" s="42"/>
      <c r="DK18" s="42"/>
      <c r="DL18" s="42"/>
      <c r="DM18" s="42"/>
      <c r="DN18" s="42"/>
      <c r="DO18" s="42"/>
      <c r="DP18" s="42"/>
      <c r="DQ18" s="42"/>
      <c r="DR18" s="42"/>
      <c r="DS18" s="42"/>
      <c r="DT18" s="42"/>
      <c r="DU18" s="42"/>
      <c r="DV18" s="42"/>
      <c r="DW18" s="42"/>
      <c r="DX18" s="42"/>
      <c r="DY18" s="42"/>
      <c r="DZ18" s="42"/>
    </row>
    <row r="19" spans="2:130" x14ac:dyDescent="0.2">
      <c r="B19" s="42"/>
      <c r="C19" s="48" t="str">
        <f t="shared" si="0"/>
        <v>misc</v>
      </c>
      <c r="D19" s="49" t="str">
        <f t="shared" si="1"/>
        <v/>
      </c>
      <c r="E19" s="357">
        <v>0.83330000000000004</v>
      </c>
      <c r="F19" s="334" t="s">
        <v>569</v>
      </c>
      <c r="G19" s="334"/>
      <c r="H19" s="334"/>
      <c r="I19" s="354"/>
      <c r="J19" s="157"/>
      <c r="K19" s="157"/>
      <c r="L19" s="349"/>
      <c r="M19" s="334"/>
      <c r="N19" s="334"/>
      <c r="O19" s="334"/>
      <c r="P19" s="334"/>
      <c r="Q19" s="42"/>
      <c r="R19" s="358">
        <v>0.83330000000000004</v>
      </c>
      <c r="S19" s="339" t="s">
        <v>569</v>
      </c>
      <c r="T19" s="339"/>
      <c r="U19" s="339"/>
      <c r="V19" s="339"/>
      <c r="W19" s="339"/>
      <c r="X19" s="339"/>
      <c r="Y19" s="339"/>
      <c r="Z19" s="339"/>
      <c r="AA19" s="339"/>
      <c r="AB19" s="339"/>
      <c r="AC19" s="339"/>
      <c r="AD19" s="42"/>
      <c r="AE19" s="812"/>
      <c r="AF19" s="812"/>
      <c r="AG19" s="812"/>
      <c r="AH19" s="812"/>
      <c r="AI19" s="986"/>
      <c r="AJ19" s="1015">
        <f>misc!I18</f>
        <v>0.83330000000000004</v>
      </c>
      <c r="AK19" s="1011" t="str">
        <f>misc!H18</f>
        <v>Feed cost dry cow (% of wet cow feed cost)</v>
      </c>
      <c r="AL19" s="1000"/>
      <c r="AM19" s="1000"/>
      <c r="AN19" s="1000"/>
      <c r="AO19" s="1000"/>
      <c r="AP19" s="1000"/>
      <c r="AQ19" s="1000"/>
      <c r="AR19" s="1000"/>
      <c r="AS19" s="1000"/>
      <c r="AT19" s="1000"/>
      <c r="AU19" s="1000"/>
      <c r="AV19" s="986"/>
      <c r="AW19" s="812"/>
      <c r="AX19" s="812"/>
      <c r="AY19" s="812"/>
      <c r="AZ19" s="812"/>
      <c r="BA19" s="812"/>
      <c r="BB19" s="812"/>
      <c r="BC19" s="812"/>
      <c r="BD19" s="812"/>
      <c r="BE19" s="812"/>
      <c r="BF19" s="812"/>
      <c r="BG19" s="812"/>
      <c r="BH19" s="812"/>
      <c r="BI19" s="812"/>
      <c r="BJ19" s="812"/>
      <c r="BK19" s="812"/>
      <c r="BL19" s="812"/>
      <c r="BM19" s="812"/>
      <c r="BN19" s="812"/>
      <c r="BO19" s="812"/>
      <c r="BP19" s="812"/>
      <c r="BQ19" s="812"/>
      <c r="BR19" s="812"/>
      <c r="BS19" s="812"/>
      <c r="BT19" s="812"/>
      <c r="BU19" s="42"/>
      <c r="BV19" s="42"/>
      <c r="BW19" s="42"/>
      <c r="BX19" s="42"/>
      <c r="BY19" s="42"/>
      <c r="BZ19" s="42"/>
      <c r="CA19" s="42"/>
      <c r="CB19" s="42"/>
      <c r="CC19" s="42"/>
      <c r="CD19" s="42"/>
      <c r="CE19" s="42"/>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2"/>
      <c r="DF19" s="42"/>
      <c r="DG19" s="42"/>
      <c r="DH19" s="42"/>
      <c r="DI19" s="42"/>
      <c r="DJ19" s="42"/>
      <c r="DK19" s="42"/>
      <c r="DL19" s="42"/>
      <c r="DM19" s="42"/>
      <c r="DN19" s="42"/>
      <c r="DO19" s="42"/>
      <c r="DP19" s="42"/>
      <c r="DQ19" s="42"/>
      <c r="DR19" s="42"/>
      <c r="DS19" s="42"/>
      <c r="DT19" s="42"/>
      <c r="DU19" s="42"/>
      <c r="DV19" s="42"/>
      <c r="DW19" s="42"/>
      <c r="DX19" s="42"/>
      <c r="DY19" s="42"/>
      <c r="DZ19" s="42"/>
    </row>
    <row r="20" spans="2:130" x14ac:dyDescent="0.2">
      <c r="B20" s="42"/>
      <c r="C20" s="48" t="str">
        <f t="shared" si="0"/>
        <v>misc</v>
      </c>
      <c r="D20" s="49" t="str">
        <f t="shared" si="1"/>
        <v/>
      </c>
      <c r="E20" s="157"/>
      <c r="F20" s="334"/>
      <c r="G20" s="334"/>
      <c r="H20" s="334"/>
      <c r="I20" s="354"/>
      <c r="J20" s="157"/>
      <c r="K20" s="157"/>
      <c r="L20" s="334"/>
      <c r="M20" s="334"/>
      <c r="N20" s="334"/>
      <c r="O20" s="334"/>
      <c r="P20" s="334"/>
      <c r="Q20" s="42"/>
      <c r="R20" s="158"/>
      <c r="S20" s="339"/>
      <c r="T20" s="339"/>
      <c r="U20" s="339"/>
      <c r="V20" s="339"/>
      <c r="W20" s="339"/>
      <c r="X20" s="339"/>
      <c r="Y20" s="339"/>
      <c r="Z20" s="339"/>
      <c r="AA20" s="339"/>
      <c r="AB20" s="339"/>
      <c r="AC20" s="339"/>
      <c r="AD20" s="42"/>
      <c r="AE20" s="812"/>
      <c r="AF20" s="812"/>
      <c r="AG20" s="812"/>
      <c r="AH20" s="812"/>
      <c r="AI20" s="986"/>
      <c r="AJ20" s="1010"/>
      <c r="AK20" s="1011"/>
      <c r="AL20" s="1000"/>
      <c r="AM20" s="1000"/>
      <c r="AN20" s="1000"/>
      <c r="AO20" s="1000"/>
      <c r="AP20" s="1000"/>
      <c r="AQ20" s="1000"/>
      <c r="AR20" s="1000"/>
      <c r="AS20" s="1000"/>
      <c r="AT20" s="1000"/>
      <c r="AU20" s="1000"/>
      <c r="AV20" s="986"/>
      <c r="AW20" s="812"/>
      <c r="AX20" s="812"/>
      <c r="AY20" s="812"/>
      <c r="AZ20" s="812"/>
      <c r="BA20" s="812"/>
      <c r="BB20" s="812"/>
      <c r="BC20" s="812"/>
      <c r="BD20" s="812"/>
      <c r="BE20" s="812"/>
      <c r="BF20" s="812"/>
      <c r="BG20" s="812"/>
      <c r="BH20" s="812"/>
      <c r="BI20" s="812"/>
      <c r="BJ20" s="812"/>
      <c r="BK20" s="812"/>
      <c r="BL20" s="812"/>
      <c r="BM20" s="812"/>
      <c r="BN20" s="812"/>
      <c r="BO20" s="812"/>
      <c r="BP20" s="812"/>
      <c r="BQ20" s="812"/>
      <c r="BR20" s="812"/>
      <c r="BS20" s="812"/>
      <c r="BT20" s="812"/>
      <c r="BU20" s="42"/>
      <c r="BV20" s="42"/>
      <c r="BW20" s="42"/>
      <c r="BX20" s="42"/>
      <c r="BY20" s="42"/>
      <c r="BZ20" s="42"/>
      <c r="CA20" s="42"/>
      <c r="CB20" s="42"/>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2"/>
      <c r="DF20" s="42"/>
      <c r="DG20" s="42"/>
      <c r="DH20" s="42"/>
      <c r="DI20" s="42"/>
      <c r="DJ20" s="42"/>
      <c r="DK20" s="42"/>
      <c r="DL20" s="42"/>
      <c r="DM20" s="42"/>
      <c r="DN20" s="42"/>
      <c r="DO20" s="42"/>
      <c r="DP20" s="42"/>
      <c r="DQ20" s="42"/>
      <c r="DR20" s="42"/>
      <c r="DS20" s="42"/>
      <c r="DT20" s="42"/>
      <c r="DU20" s="42"/>
      <c r="DV20" s="42"/>
      <c r="DW20" s="42"/>
      <c r="DX20" s="42"/>
      <c r="DY20" s="42"/>
      <c r="DZ20" s="42"/>
    </row>
    <row r="21" spans="2:130" x14ac:dyDescent="0.2">
      <c r="B21" s="42"/>
      <c r="C21" s="48" t="str">
        <f t="shared" si="0"/>
        <v>misc</v>
      </c>
      <c r="D21" s="49" t="str">
        <f t="shared" si="1"/>
        <v/>
      </c>
      <c r="E21" s="157"/>
      <c r="F21" s="334"/>
      <c r="G21" s="334"/>
      <c r="H21" s="334"/>
      <c r="I21" s="354"/>
      <c r="J21" s="157"/>
      <c r="K21" s="157"/>
      <c r="L21" s="334"/>
      <c r="M21" s="334"/>
      <c r="N21" s="334"/>
      <c r="O21" s="334"/>
      <c r="P21" s="334"/>
      <c r="Q21" s="42"/>
      <c r="R21" s="158"/>
      <c r="S21" s="339"/>
      <c r="T21" s="339"/>
      <c r="U21" s="339"/>
      <c r="V21" s="339"/>
      <c r="W21" s="339"/>
      <c r="X21" s="339"/>
      <c r="Y21" s="339"/>
      <c r="Z21" s="339"/>
      <c r="AA21" s="339"/>
      <c r="AB21" s="339"/>
      <c r="AC21" s="339"/>
      <c r="AD21" s="42"/>
      <c r="AE21" s="812"/>
      <c r="AF21" s="812"/>
      <c r="AG21" s="812"/>
      <c r="AH21" s="812"/>
      <c r="AI21" s="986"/>
      <c r="AJ21" s="1010"/>
      <c r="AK21" s="1011"/>
      <c r="AL21" s="1000"/>
      <c r="AM21" s="1000"/>
      <c r="AN21" s="1000"/>
      <c r="AO21" s="1000"/>
      <c r="AP21" s="1000"/>
      <c r="AQ21" s="1000"/>
      <c r="AR21" s="1000"/>
      <c r="AS21" s="1000"/>
      <c r="AT21" s="1000"/>
      <c r="AU21" s="1000"/>
      <c r="AV21" s="986"/>
      <c r="AW21" s="812"/>
      <c r="AX21" s="812"/>
      <c r="AY21" s="812"/>
      <c r="AZ21" s="812"/>
      <c r="BA21" s="812"/>
      <c r="BB21" s="812"/>
      <c r="BC21" s="812"/>
      <c r="BD21" s="812"/>
      <c r="BE21" s="812"/>
      <c r="BF21" s="812"/>
      <c r="BG21" s="812"/>
      <c r="BH21" s="812"/>
      <c r="BI21" s="812"/>
      <c r="BJ21" s="812"/>
      <c r="BK21" s="812"/>
      <c r="BL21" s="812"/>
      <c r="BM21" s="812"/>
      <c r="BN21" s="812"/>
      <c r="BO21" s="812"/>
      <c r="BP21" s="812"/>
      <c r="BQ21" s="812"/>
      <c r="BR21" s="812"/>
      <c r="BS21" s="812"/>
      <c r="BT21" s="812"/>
      <c r="BU21" s="42"/>
      <c r="BV21" s="42"/>
      <c r="BW21" s="42"/>
      <c r="BX21" s="42"/>
      <c r="BY21" s="42"/>
      <c r="BZ21" s="42"/>
      <c r="CA21" s="42"/>
      <c r="CB21" s="42"/>
      <c r="CC21" s="42"/>
      <c r="CD21" s="42"/>
      <c r="CE21" s="42"/>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2"/>
      <c r="DF21" s="42"/>
      <c r="DG21" s="42"/>
      <c r="DH21" s="42"/>
      <c r="DI21" s="42"/>
      <c r="DJ21" s="42"/>
      <c r="DK21" s="42"/>
      <c r="DL21" s="42"/>
      <c r="DM21" s="42"/>
      <c r="DN21" s="42"/>
      <c r="DO21" s="42"/>
      <c r="DP21" s="42"/>
      <c r="DQ21" s="42"/>
      <c r="DR21" s="42"/>
      <c r="DS21" s="42"/>
      <c r="DT21" s="42"/>
      <c r="DU21" s="42"/>
      <c r="DV21" s="42"/>
      <c r="DW21" s="42"/>
      <c r="DX21" s="42"/>
      <c r="DY21" s="42"/>
      <c r="DZ21" s="42"/>
    </row>
    <row r="22" spans="2:130" x14ac:dyDescent="0.2">
      <c r="B22" s="42"/>
      <c r="C22" s="48" t="str">
        <f t="shared" si="0"/>
        <v>misc</v>
      </c>
      <c r="D22" s="49" t="str">
        <f t="shared" si="1"/>
        <v/>
      </c>
      <c r="E22" s="157"/>
      <c r="F22" s="338" t="s">
        <v>370</v>
      </c>
      <c r="G22" s="334"/>
      <c r="H22" s="334"/>
      <c r="I22" s="334"/>
      <c r="J22" s="334"/>
      <c r="K22" s="157"/>
      <c r="L22" s="334"/>
      <c r="M22" s="334"/>
      <c r="N22" s="334"/>
      <c r="O22" s="334"/>
      <c r="P22" s="334"/>
      <c r="Q22" s="42"/>
      <c r="R22" s="158"/>
      <c r="S22" s="342" t="s">
        <v>370</v>
      </c>
      <c r="T22" s="339"/>
      <c r="U22" s="339"/>
      <c r="V22" s="339"/>
      <c r="W22" s="339"/>
      <c r="X22" s="339"/>
      <c r="Y22" s="339"/>
      <c r="Z22" s="339"/>
      <c r="AA22" s="339"/>
      <c r="AB22" s="339"/>
      <c r="AC22" s="339"/>
      <c r="AD22" s="42"/>
      <c r="AE22" s="812"/>
      <c r="AF22" s="812"/>
      <c r="AG22" s="812"/>
      <c r="AH22" s="812"/>
      <c r="AI22" s="986"/>
      <c r="AJ22" s="1000"/>
      <c r="AK22" s="1008" t="str">
        <f>misc!K3</f>
        <v>Culling policy</v>
      </c>
      <c r="AL22" s="1000"/>
      <c r="AM22" s="1000"/>
      <c r="AN22" s="1000"/>
      <c r="AO22" s="1000"/>
      <c r="AP22" s="1000"/>
      <c r="AQ22" s="1000"/>
      <c r="AR22" s="1000"/>
      <c r="AS22" s="1000"/>
      <c r="AT22" s="1000"/>
      <c r="AU22" s="1000"/>
      <c r="AV22" s="986"/>
      <c r="AW22" s="812"/>
      <c r="AX22" s="812"/>
      <c r="AY22" s="812"/>
      <c r="AZ22" s="812"/>
      <c r="BA22" s="812"/>
      <c r="BB22" s="812"/>
      <c r="BC22" s="812"/>
      <c r="BD22" s="812"/>
      <c r="BE22" s="812"/>
      <c r="BF22" s="812"/>
      <c r="BG22" s="812"/>
      <c r="BH22" s="812"/>
      <c r="BI22" s="812"/>
      <c r="BJ22" s="812"/>
      <c r="BK22" s="812"/>
      <c r="BL22" s="812"/>
      <c r="BM22" s="812"/>
      <c r="BN22" s="812"/>
      <c r="BO22" s="812"/>
      <c r="BP22" s="812"/>
      <c r="BQ22" s="812"/>
      <c r="BR22" s="812"/>
      <c r="BS22" s="812"/>
      <c r="BT22" s="812"/>
      <c r="BU22" s="42"/>
      <c r="BV22" s="42"/>
      <c r="BW22" s="42"/>
      <c r="BX22" s="42"/>
      <c r="BY22" s="42"/>
      <c r="BZ22" s="42"/>
      <c r="CA22" s="42"/>
      <c r="CB22" s="42"/>
      <c r="CC22" s="42"/>
      <c r="CD22" s="42"/>
      <c r="CE22" s="42"/>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2"/>
      <c r="DF22" s="42"/>
      <c r="DG22" s="42"/>
      <c r="DH22" s="42"/>
      <c r="DI22" s="42"/>
      <c r="DJ22" s="42"/>
      <c r="DK22" s="42"/>
      <c r="DL22" s="42"/>
      <c r="DM22" s="42"/>
      <c r="DN22" s="42"/>
      <c r="DO22" s="42"/>
      <c r="DP22" s="42"/>
      <c r="DQ22" s="42"/>
      <c r="DR22" s="42"/>
      <c r="DS22" s="42"/>
      <c r="DT22" s="42"/>
      <c r="DU22" s="42"/>
      <c r="DV22" s="42"/>
      <c r="DW22" s="42"/>
      <c r="DX22" s="42"/>
      <c r="DY22" s="42"/>
      <c r="DZ22" s="42"/>
    </row>
    <row r="23" spans="2:130" x14ac:dyDescent="0.2">
      <c r="B23" s="42"/>
      <c r="C23" s="48" t="str">
        <f t="shared" si="0"/>
        <v>misc</v>
      </c>
      <c r="D23" s="49" t="str">
        <f t="shared" si="1"/>
        <v/>
      </c>
      <c r="E23" s="157" t="s">
        <v>368</v>
      </c>
      <c r="F23" s="334" t="s">
        <v>464</v>
      </c>
      <c r="G23" s="334"/>
      <c r="H23" s="334"/>
      <c r="I23" s="334"/>
      <c r="J23" s="334"/>
      <c r="K23" s="157"/>
      <c r="L23" s="334"/>
      <c r="M23" s="334"/>
      <c r="N23" s="334"/>
      <c r="O23" s="334"/>
      <c r="P23" s="334"/>
      <c r="Q23" s="42"/>
      <c r="R23" s="158" t="s">
        <v>368</v>
      </c>
      <c r="S23" s="339" t="s">
        <v>464</v>
      </c>
      <c r="T23" s="339"/>
      <c r="U23" s="339"/>
      <c r="V23" s="339"/>
      <c r="W23" s="339"/>
      <c r="X23" s="339"/>
      <c r="Y23" s="339"/>
      <c r="Z23" s="339"/>
      <c r="AA23" s="339"/>
      <c r="AB23" s="339"/>
      <c r="AC23" s="339"/>
      <c r="AD23" s="42"/>
      <c r="AE23" s="812"/>
      <c r="AF23" s="812"/>
      <c r="AG23" s="812"/>
      <c r="AH23" s="812"/>
      <c r="AI23" s="986"/>
      <c r="AJ23" s="1010" t="str">
        <f>misc!K4</f>
        <v>OPTIMAL</v>
      </c>
      <c r="AK23" s="1000" t="str">
        <f>misc!L4</f>
        <v>Policy</v>
      </c>
      <c r="AL23" s="1000"/>
      <c r="AM23" s="1000"/>
      <c r="AN23" s="1000"/>
      <c r="AO23" s="1000"/>
      <c r="AP23" s="1000"/>
      <c r="AQ23" s="1000"/>
      <c r="AR23" s="1000"/>
      <c r="AS23" s="1000"/>
      <c r="AT23" s="1000"/>
      <c r="AU23" s="1000"/>
      <c r="AV23" s="986"/>
      <c r="AW23" s="812"/>
      <c r="AX23" s="812"/>
      <c r="AY23" s="812"/>
      <c r="AZ23" s="812"/>
      <c r="BA23" s="812"/>
      <c r="BB23" s="812"/>
      <c r="BC23" s="812"/>
      <c r="BD23" s="812"/>
      <c r="BE23" s="812"/>
      <c r="BF23" s="812"/>
      <c r="BG23" s="812"/>
      <c r="BH23" s="812"/>
      <c r="BI23" s="812"/>
      <c r="BJ23" s="812"/>
      <c r="BK23" s="812"/>
      <c r="BL23" s="812"/>
      <c r="BM23" s="812"/>
      <c r="BN23" s="812"/>
      <c r="BO23" s="812"/>
      <c r="BP23" s="812"/>
      <c r="BQ23" s="812"/>
      <c r="BR23" s="812"/>
      <c r="BS23" s="812"/>
      <c r="BT23" s="812"/>
      <c r="BU23" s="42"/>
      <c r="BV23" s="42"/>
      <c r="BW23" s="42"/>
      <c r="BX23" s="42"/>
      <c r="BY23" s="42"/>
      <c r="BZ23" s="42"/>
      <c r="CA23" s="42"/>
      <c r="CB23" s="42"/>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2"/>
      <c r="DF23" s="42"/>
      <c r="DG23" s="42"/>
      <c r="DH23" s="42"/>
      <c r="DI23" s="42"/>
      <c r="DJ23" s="42"/>
      <c r="DK23" s="42"/>
      <c r="DL23" s="42"/>
      <c r="DM23" s="42"/>
      <c r="DN23" s="42"/>
      <c r="DO23" s="42"/>
      <c r="DP23" s="42"/>
      <c r="DQ23" s="42"/>
      <c r="DR23" s="42"/>
      <c r="DS23" s="42"/>
      <c r="DT23" s="42"/>
      <c r="DU23" s="42"/>
      <c r="DV23" s="42"/>
      <c r="DW23" s="42"/>
      <c r="DX23" s="42"/>
      <c r="DY23" s="42"/>
      <c r="DZ23" s="42"/>
    </row>
    <row r="24" spans="2:130" x14ac:dyDescent="0.2">
      <c r="B24" s="42"/>
      <c r="C24" s="48" t="str">
        <f>IF(D24=1," misc ","misc")</f>
        <v>misc</v>
      </c>
      <c r="D24" s="49" t="str">
        <f t="shared" si="1"/>
        <v/>
      </c>
      <c r="E24" s="359">
        <v>12</v>
      </c>
      <c r="F24" s="360" t="s">
        <v>380</v>
      </c>
      <c r="G24" s="334"/>
      <c r="H24" s="334"/>
      <c r="I24" s="361"/>
      <c r="J24" s="361"/>
      <c r="K24" s="361"/>
      <c r="L24" s="361"/>
      <c r="M24" s="361"/>
      <c r="N24" s="361"/>
      <c r="O24" s="361"/>
      <c r="P24" s="361"/>
      <c r="Q24" s="42"/>
      <c r="R24" s="362">
        <v>12</v>
      </c>
      <c r="S24" s="363" t="s">
        <v>380</v>
      </c>
      <c r="T24" s="339"/>
      <c r="U24" s="339"/>
      <c r="V24" s="363"/>
      <c r="W24" s="363"/>
      <c r="X24" s="363"/>
      <c r="Y24" s="363"/>
      <c r="Z24" s="363"/>
      <c r="AA24" s="363"/>
      <c r="AB24" s="363"/>
      <c r="AC24" s="363"/>
      <c r="AD24" s="42"/>
      <c r="AE24" s="812"/>
      <c r="AF24" s="812"/>
      <c r="AG24" s="812"/>
      <c r="AH24" s="812"/>
      <c r="AI24" s="986"/>
      <c r="AJ24" s="1016">
        <f>misc!K6</f>
        <v>12</v>
      </c>
      <c r="AK24" s="1017" t="str">
        <f>misc!$L$6</f>
        <v>Maximum lactation number</v>
      </c>
      <c r="AL24" s="1000"/>
      <c r="AM24" s="1000"/>
      <c r="AN24" s="1018"/>
      <c r="AO24" s="1018"/>
      <c r="AP24" s="1018"/>
      <c r="AQ24" s="1018"/>
      <c r="AR24" s="1018"/>
      <c r="AS24" s="1018"/>
      <c r="AT24" s="1018"/>
      <c r="AU24" s="1018"/>
      <c r="AV24" s="986"/>
      <c r="AW24" s="812"/>
      <c r="AX24" s="812"/>
      <c r="AY24" s="812"/>
      <c r="AZ24" s="812"/>
      <c r="BA24" s="812"/>
      <c r="BB24" s="812"/>
      <c r="BC24" s="812"/>
      <c r="BD24" s="812"/>
      <c r="BE24" s="812"/>
      <c r="BF24" s="812"/>
      <c r="BG24" s="812"/>
      <c r="BH24" s="812"/>
      <c r="BI24" s="812"/>
      <c r="BJ24" s="812"/>
      <c r="BK24" s="812"/>
      <c r="BL24" s="812"/>
      <c r="BM24" s="812"/>
      <c r="BN24" s="812"/>
      <c r="BO24" s="812"/>
      <c r="BP24" s="812"/>
      <c r="BQ24" s="812"/>
      <c r="BR24" s="812"/>
      <c r="BS24" s="812"/>
      <c r="BT24" s="812"/>
      <c r="BU24" s="42"/>
      <c r="BV24" s="42"/>
      <c r="BW24" s="42"/>
      <c r="BX24" s="42"/>
      <c r="BY24" s="42"/>
      <c r="BZ24" s="42"/>
      <c r="CA24" s="42"/>
      <c r="CB24" s="42"/>
      <c r="CC24" s="42"/>
      <c r="CD24" s="42"/>
      <c r="CE24" s="42"/>
      <c r="CF24" s="42"/>
      <c r="CG24" s="42"/>
      <c r="CH24" s="42"/>
      <c r="CI24" s="42"/>
      <c r="CJ24" s="42"/>
      <c r="CK24" s="42"/>
      <c r="CL24" s="42"/>
      <c r="CM24" s="42"/>
      <c r="CN24" s="42"/>
      <c r="CO24" s="42"/>
      <c r="CP24" s="42"/>
      <c r="CQ24" s="42"/>
      <c r="CR24" s="42"/>
      <c r="CS24" s="42"/>
      <c r="CT24" s="42"/>
      <c r="CU24" s="42"/>
      <c r="CV24" s="42"/>
      <c r="CW24" s="42"/>
      <c r="CX24" s="42"/>
      <c r="CY24" s="42"/>
      <c r="CZ24" s="42"/>
      <c r="DA24" s="42"/>
      <c r="DB24" s="42"/>
      <c r="DC24" s="42"/>
      <c r="DD24" s="42"/>
      <c r="DE24" s="42"/>
      <c r="DF24" s="42"/>
      <c r="DG24" s="42"/>
      <c r="DH24" s="42"/>
      <c r="DI24" s="42"/>
      <c r="DJ24" s="42"/>
      <c r="DK24" s="42"/>
      <c r="DL24" s="42"/>
      <c r="DM24" s="42"/>
      <c r="DN24" s="42"/>
      <c r="DO24" s="42"/>
      <c r="DP24" s="42"/>
      <c r="DQ24" s="42"/>
      <c r="DR24" s="42"/>
      <c r="DS24" s="42"/>
      <c r="DT24" s="42"/>
      <c r="DU24" s="42"/>
      <c r="DV24" s="42"/>
      <c r="DW24" s="42"/>
      <c r="DX24" s="42"/>
      <c r="DY24" s="42"/>
      <c r="DZ24" s="42"/>
    </row>
    <row r="25" spans="2:130" x14ac:dyDescent="0.2">
      <c r="B25" s="42"/>
      <c r="C25" s="48" t="str">
        <f t="shared" si="0"/>
        <v>misc</v>
      </c>
      <c r="D25" s="49" t="str">
        <f t="shared" si="1"/>
        <v/>
      </c>
      <c r="E25" s="157">
        <v>24</v>
      </c>
      <c r="F25" s="334" t="s">
        <v>501</v>
      </c>
      <c r="G25" s="334"/>
      <c r="H25" s="334"/>
      <c r="I25" s="334"/>
      <c r="J25" s="334"/>
      <c r="K25" s="157"/>
      <c r="L25" s="334"/>
      <c r="M25" s="334"/>
      <c r="N25" s="334"/>
      <c r="O25" s="334"/>
      <c r="P25" s="334"/>
      <c r="Q25" s="42"/>
      <c r="R25" s="158">
        <v>24</v>
      </c>
      <c r="S25" s="339" t="s">
        <v>501</v>
      </c>
      <c r="T25" s="339"/>
      <c r="U25" s="339"/>
      <c r="V25" s="339"/>
      <c r="W25" s="339"/>
      <c r="X25" s="339"/>
      <c r="Y25" s="339"/>
      <c r="Z25" s="339"/>
      <c r="AA25" s="339"/>
      <c r="AB25" s="339"/>
      <c r="AC25" s="339"/>
      <c r="AD25" s="42"/>
      <c r="AE25" s="812"/>
      <c r="AF25" s="812"/>
      <c r="AG25" s="812"/>
      <c r="AH25" s="812"/>
      <c r="AI25" s="986"/>
      <c r="AJ25" s="1010">
        <f>misc!K7</f>
        <v>24</v>
      </c>
      <c r="AK25" s="1000" t="str">
        <f>misc!L7</f>
        <v>Maximum months open (at least 17 months)</v>
      </c>
      <c r="AL25" s="1000"/>
      <c r="AM25" s="1000"/>
      <c r="AN25" s="1000"/>
      <c r="AO25" s="1000"/>
      <c r="AP25" s="1000"/>
      <c r="AQ25" s="1000"/>
      <c r="AR25" s="1000"/>
      <c r="AS25" s="1000"/>
      <c r="AT25" s="1000"/>
      <c r="AU25" s="1000"/>
      <c r="AV25" s="986"/>
      <c r="AW25" s="812"/>
      <c r="AX25" s="812"/>
      <c r="AY25" s="812"/>
      <c r="AZ25" s="812"/>
      <c r="BA25" s="812"/>
      <c r="BB25" s="812"/>
      <c r="BC25" s="812"/>
      <c r="BD25" s="812"/>
      <c r="BE25" s="812"/>
      <c r="BF25" s="812"/>
      <c r="BG25" s="812"/>
      <c r="BH25" s="812"/>
      <c r="BI25" s="812"/>
      <c r="BJ25" s="812"/>
      <c r="BK25" s="812"/>
      <c r="BL25" s="812"/>
      <c r="BM25" s="812"/>
      <c r="BN25" s="812"/>
      <c r="BO25" s="812"/>
      <c r="BP25" s="812"/>
      <c r="BQ25" s="812"/>
      <c r="BR25" s="812"/>
      <c r="BS25" s="812"/>
      <c r="BT25" s="812"/>
      <c r="BU25" s="42"/>
      <c r="BV25" s="42"/>
      <c r="BW25" s="42"/>
      <c r="BX25" s="42"/>
      <c r="BY25" s="42"/>
      <c r="BZ25" s="42"/>
      <c r="CA25" s="42"/>
      <c r="CB25" s="42"/>
      <c r="CC25" s="42"/>
      <c r="CD25" s="42"/>
      <c r="CE25" s="42"/>
      <c r="CF25" s="42"/>
      <c r="CG25" s="42"/>
      <c r="CH25" s="42"/>
      <c r="CI25" s="42"/>
      <c r="CJ25" s="42"/>
      <c r="CK25" s="42"/>
      <c r="CL25" s="42"/>
      <c r="CM25" s="42"/>
      <c r="CN25" s="42"/>
      <c r="CO25" s="42"/>
      <c r="CP25" s="42"/>
      <c r="CQ25" s="42"/>
      <c r="CR25" s="42"/>
      <c r="CS25" s="42"/>
      <c r="CT25" s="42"/>
      <c r="CU25" s="42"/>
      <c r="CV25" s="42"/>
      <c r="CW25" s="42"/>
      <c r="CX25" s="42"/>
      <c r="CY25" s="42"/>
      <c r="CZ25" s="42"/>
      <c r="DA25" s="42"/>
      <c r="DB25" s="42"/>
      <c r="DC25" s="42"/>
      <c r="DD25" s="42"/>
      <c r="DE25" s="42"/>
      <c r="DF25" s="42"/>
      <c r="DG25" s="42"/>
      <c r="DH25" s="42"/>
      <c r="DI25" s="42"/>
      <c r="DJ25" s="42"/>
      <c r="DK25" s="42"/>
      <c r="DL25" s="42"/>
      <c r="DM25" s="42"/>
      <c r="DN25" s="42"/>
      <c r="DO25" s="42"/>
      <c r="DP25" s="42"/>
      <c r="DQ25" s="42"/>
      <c r="DR25" s="42"/>
      <c r="DS25" s="42"/>
      <c r="DT25" s="42"/>
      <c r="DU25" s="42"/>
      <c r="DV25" s="42"/>
      <c r="DW25" s="42"/>
      <c r="DX25" s="42"/>
      <c r="DY25" s="42"/>
      <c r="DZ25" s="42"/>
    </row>
    <row r="26" spans="2:130" x14ac:dyDescent="0.2">
      <c r="B26" s="42"/>
      <c r="C26" s="48" t="str">
        <f t="shared" si="0"/>
        <v>misc</v>
      </c>
      <c r="D26" s="49" t="str">
        <f t="shared" si="1"/>
        <v/>
      </c>
      <c r="E26" s="157">
        <v>10</v>
      </c>
      <c r="F26" s="334" t="s">
        <v>968</v>
      </c>
      <c r="G26" s="334"/>
      <c r="H26" s="334"/>
      <c r="I26" s="334"/>
      <c r="J26" s="334"/>
      <c r="K26" s="157"/>
      <c r="L26" s="334"/>
      <c r="M26" s="334"/>
      <c r="N26" s="334"/>
      <c r="O26" s="334"/>
      <c r="P26" s="334"/>
      <c r="Q26" s="42"/>
      <c r="R26" s="158">
        <v>10</v>
      </c>
      <c r="S26" s="339" t="s">
        <v>968</v>
      </c>
      <c r="T26" s="339"/>
      <c r="U26" s="339"/>
      <c r="V26" s="339"/>
      <c r="W26" s="339"/>
      <c r="X26" s="339"/>
      <c r="Y26" s="339"/>
      <c r="Z26" s="339"/>
      <c r="AA26" s="339"/>
      <c r="AB26" s="339"/>
      <c r="AC26" s="339"/>
      <c r="AD26" s="42"/>
      <c r="AE26" s="812"/>
      <c r="AF26" s="812"/>
      <c r="AG26" s="812"/>
      <c r="AH26" s="812"/>
      <c r="AI26" s="986"/>
      <c r="AJ26" s="1010">
        <f>misc!K8</f>
        <v>10</v>
      </c>
      <c r="AK26" s="1000" t="str">
        <f>misc!L8</f>
        <v>Milk yield below which to cull nonpregnant cow (lbs/day)</v>
      </c>
      <c r="AL26" s="1000"/>
      <c r="AM26" s="1000"/>
      <c r="AN26" s="1000"/>
      <c r="AO26" s="1000"/>
      <c r="AP26" s="1000"/>
      <c r="AQ26" s="1000"/>
      <c r="AR26" s="1000"/>
      <c r="AS26" s="1000"/>
      <c r="AT26" s="1000"/>
      <c r="AU26" s="1000"/>
      <c r="AV26" s="986"/>
      <c r="AW26" s="812"/>
      <c r="AX26" s="812"/>
      <c r="AY26" s="812"/>
      <c r="AZ26" s="812"/>
      <c r="BA26" s="812"/>
      <c r="BB26" s="812"/>
      <c r="BC26" s="812"/>
      <c r="BD26" s="812"/>
      <c r="BE26" s="812"/>
      <c r="BF26" s="812"/>
      <c r="BG26" s="812"/>
      <c r="BH26" s="812"/>
      <c r="BI26" s="812"/>
      <c r="BJ26" s="812"/>
      <c r="BK26" s="812"/>
      <c r="BL26" s="812"/>
      <c r="BM26" s="812"/>
      <c r="BN26" s="812"/>
      <c r="BO26" s="812"/>
      <c r="BP26" s="812"/>
      <c r="BQ26" s="812"/>
      <c r="BR26" s="812"/>
      <c r="BS26" s="812"/>
      <c r="BT26" s="812"/>
      <c r="BU26" s="42"/>
      <c r="BV26" s="42"/>
      <c r="BW26" s="42"/>
      <c r="BX26" s="42"/>
      <c r="BY26" s="42"/>
      <c r="BZ26" s="42"/>
      <c r="CA26" s="42"/>
      <c r="CB26" s="42"/>
      <c r="CC26" s="42"/>
      <c r="CD26" s="42"/>
      <c r="CE26" s="42"/>
      <c r="CF26" s="42"/>
      <c r="CG26" s="42"/>
      <c r="CH26" s="42"/>
      <c r="CI26" s="42"/>
      <c r="CJ26" s="42"/>
      <c r="CK26" s="42"/>
      <c r="CL26" s="42"/>
      <c r="CM26" s="42"/>
      <c r="CN26" s="42"/>
      <c r="CO26" s="42"/>
      <c r="CP26" s="42"/>
      <c r="CQ26" s="42"/>
      <c r="CR26" s="42"/>
      <c r="CS26" s="42"/>
      <c r="CT26" s="42"/>
      <c r="CU26" s="42"/>
      <c r="CV26" s="42"/>
      <c r="CW26" s="42"/>
      <c r="CX26" s="42"/>
      <c r="CY26" s="42"/>
      <c r="CZ26" s="42"/>
      <c r="DA26" s="42"/>
      <c r="DB26" s="42"/>
      <c r="DC26" s="42"/>
      <c r="DD26" s="42"/>
      <c r="DE26" s="42"/>
      <c r="DF26" s="42"/>
      <c r="DG26" s="42"/>
      <c r="DH26" s="42"/>
      <c r="DI26" s="42"/>
      <c r="DJ26" s="42"/>
      <c r="DK26" s="42"/>
      <c r="DL26" s="42"/>
      <c r="DM26" s="42"/>
      <c r="DN26" s="42"/>
      <c r="DO26" s="42"/>
      <c r="DP26" s="42"/>
      <c r="DQ26" s="42"/>
      <c r="DR26" s="42"/>
      <c r="DS26" s="42"/>
      <c r="DT26" s="42"/>
      <c r="DU26" s="42"/>
      <c r="DV26" s="42"/>
      <c r="DW26" s="42"/>
      <c r="DX26" s="42"/>
      <c r="DY26" s="42"/>
      <c r="DZ26" s="42"/>
    </row>
    <row r="27" spans="2:130" x14ac:dyDescent="0.2">
      <c r="B27" s="42"/>
      <c r="C27" s="48" t="str">
        <f t="shared" si="0"/>
        <v>misc</v>
      </c>
      <c r="D27" s="49" t="str">
        <f t="shared" si="1"/>
        <v/>
      </c>
      <c r="E27" s="157">
        <v>-999</v>
      </c>
      <c r="F27" s="334" t="s">
        <v>6</v>
      </c>
      <c r="G27" s="334"/>
      <c r="H27" s="334"/>
      <c r="I27" s="334"/>
      <c r="J27" s="334"/>
      <c r="K27" s="157"/>
      <c r="L27" s="334"/>
      <c r="M27" s="334"/>
      <c r="N27" s="334"/>
      <c r="O27" s="334"/>
      <c r="P27" s="334"/>
      <c r="Q27" s="42"/>
      <c r="R27" s="158">
        <v>-999</v>
      </c>
      <c r="S27" s="339" t="s">
        <v>6</v>
      </c>
      <c r="T27" s="339"/>
      <c r="U27" s="339"/>
      <c r="V27" s="339"/>
      <c r="W27" s="339"/>
      <c r="X27" s="339"/>
      <c r="Y27" s="339"/>
      <c r="Z27" s="339"/>
      <c r="AA27" s="339"/>
      <c r="AB27" s="339"/>
      <c r="AC27" s="339"/>
      <c r="AD27" s="42"/>
      <c r="AE27" s="812"/>
      <c r="AF27" s="812"/>
      <c r="AG27" s="812"/>
      <c r="AH27" s="812"/>
      <c r="AI27" s="986"/>
      <c r="AJ27" s="1010">
        <f>misc!K9</f>
        <v>-999</v>
      </c>
      <c r="AK27" s="1000" t="str">
        <f>misc!L9</f>
        <v>Margin below which to cull nonpregnant cows ($/day)</v>
      </c>
      <c r="AL27" s="1000"/>
      <c r="AM27" s="1000"/>
      <c r="AN27" s="1000"/>
      <c r="AO27" s="1000"/>
      <c r="AP27" s="1000"/>
      <c r="AQ27" s="1000"/>
      <c r="AR27" s="1000"/>
      <c r="AS27" s="1000"/>
      <c r="AT27" s="1000"/>
      <c r="AU27" s="1000"/>
      <c r="AV27" s="986"/>
      <c r="AW27" s="812"/>
      <c r="AX27" s="812"/>
      <c r="AY27" s="812"/>
      <c r="AZ27" s="812"/>
      <c r="BA27" s="812"/>
      <c r="BB27" s="812"/>
      <c r="BC27" s="812"/>
      <c r="BD27" s="812"/>
      <c r="BE27" s="812"/>
      <c r="BF27" s="812"/>
      <c r="BG27" s="812"/>
      <c r="BH27" s="812"/>
      <c r="BI27" s="812"/>
      <c r="BJ27" s="812"/>
      <c r="BK27" s="812"/>
      <c r="BL27" s="812"/>
      <c r="BM27" s="812"/>
      <c r="BN27" s="812"/>
      <c r="BO27" s="812"/>
      <c r="BP27" s="812"/>
      <c r="BQ27" s="812"/>
      <c r="BR27" s="812"/>
      <c r="BS27" s="812"/>
      <c r="BT27" s="812"/>
      <c r="BU27" s="42"/>
      <c r="BV27" s="42"/>
      <c r="BW27" s="42"/>
      <c r="BX27" s="42"/>
      <c r="BY27" s="42"/>
      <c r="BZ27" s="42"/>
      <c r="CA27" s="42"/>
      <c r="CB27" s="42"/>
      <c r="CC27" s="42"/>
      <c r="CD27" s="42"/>
      <c r="CE27" s="42"/>
      <c r="CF27" s="42"/>
      <c r="CG27" s="42"/>
      <c r="CH27" s="42"/>
      <c r="CI27" s="42"/>
      <c r="CJ27" s="42"/>
      <c r="CK27" s="42"/>
      <c r="CL27" s="42"/>
      <c r="CM27" s="42"/>
      <c r="CN27" s="42"/>
      <c r="CO27" s="42"/>
      <c r="CP27" s="42"/>
      <c r="CQ27" s="42"/>
      <c r="CR27" s="42"/>
      <c r="CS27" s="42"/>
      <c r="CT27" s="42"/>
      <c r="CU27" s="42"/>
      <c r="CV27" s="42"/>
      <c r="CW27" s="42"/>
      <c r="CX27" s="42"/>
      <c r="CY27" s="42"/>
      <c r="CZ27" s="42"/>
      <c r="DA27" s="42"/>
      <c r="DB27" s="42"/>
      <c r="DC27" s="42"/>
      <c r="DD27" s="42"/>
      <c r="DE27" s="42"/>
      <c r="DF27" s="42"/>
      <c r="DG27" s="42"/>
      <c r="DH27" s="42"/>
      <c r="DI27" s="42"/>
      <c r="DJ27" s="42"/>
      <c r="DK27" s="42"/>
      <c r="DL27" s="42"/>
      <c r="DM27" s="42"/>
      <c r="DN27" s="42"/>
      <c r="DO27" s="42"/>
      <c r="DP27" s="42"/>
      <c r="DQ27" s="42"/>
      <c r="DR27" s="42"/>
      <c r="DS27" s="42"/>
      <c r="DT27" s="42"/>
      <c r="DU27" s="42"/>
      <c r="DV27" s="42"/>
      <c r="DW27" s="42"/>
      <c r="DX27" s="42"/>
      <c r="DY27" s="42"/>
      <c r="DZ27" s="42"/>
    </row>
    <row r="28" spans="2:130" x14ac:dyDescent="0.2">
      <c r="B28" s="42"/>
      <c r="C28" s="48" t="str">
        <f t="shared" si="0"/>
        <v>misc</v>
      </c>
      <c r="D28" s="49" t="str">
        <f t="shared" si="1"/>
        <v/>
      </c>
      <c r="E28" s="157">
        <v>0</v>
      </c>
      <c r="F28" s="334" t="s">
        <v>264</v>
      </c>
      <c r="G28" s="334"/>
      <c r="H28" s="334"/>
      <c r="I28" s="334"/>
      <c r="J28" s="334"/>
      <c r="K28" s="157"/>
      <c r="L28" s="334"/>
      <c r="M28" s="334"/>
      <c r="N28" s="334"/>
      <c r="O28" s="334"/>
      <c r="P28" s="334"/>
      <c r="Q28" s="42"/>
      <c r="R28" s="158">
        <v>0</v>
      </c>
      <c r="S28" s="339" t="s">
        <v>264</v>
      </c>
      <c r="T28" s="339"/>
      <c r="U28" s="339"/>
      <c r="V28" s="339"/>
      <c r="W28" s="339"/>
      <c r="X28" s="339"/>
      <c r="Y28" s="339"/>
      <c r="Z28" s="339"/>
      <c r="AA28" s="339"/>
      <c r="AB28" s="339"/>
      <c r="AC28" s="339"/>
      <c r="AD28" s="42"/>
      <c r="AE28" s="812"/>
      <c r="AF28" s="812"/>
      <c r="AG28" s="812"/>
      <c r="AH28" s="812"/>
      <c r="AI28" s="986"/>
      <c r="AJ28" s="1010">
        <f>misc!K10</f>
        <v>0</v>
      </c>
      <c r="AK28" s="1000" t="str">
        <f>misc!L10</f>
        <v>Additional loss involuntary culling ($/cow)</v>
      </c>
      <c r="AL28" s="1000"/>
      <c r="AM28" s="1000"/>
      <c r="AN28" s="1000"/>
      <c r="AO28" s="1000"/>
      <c r="AP28" s="1000"/>
      <c r="AQ28" s="1000"/>
      <c r="AR28" s="1000"/>
      <c r="AS28" s="1000"/>
      <c r="AT28" s="1000"/>
      <c r="AU28" s="1000"/>
      <c r="AV28" s="986"/>
      <c r="AW28" s="812"/>
      <c r="AX28" s="812"/>
      <c r="AY28" s="812"/>
      <c r="AZ28" s="812"/>
      <c r="BA28" s="812"/>
      <c r="BB28" s="812"/>
      <c r="BC28" s="812"/>
      <c r="BD28" s="812"/>
      <c r="BE28" s="812"/>
      <c r="BF28" s="812"/>
      <c r="BG28" s="812"/>
      <c r="BH28" s="812"/>
      <c r="BI28" s="812"/>
      <c r="BJ28" s="812"/>
      <c r="BK28" s="812"/>
      <c r="BL28" s="812"/>
      <c r="BM28" s="812"/>
      <c r="BN28" s="812"/>
      <c r="BO28" s="812"/>
      <c r="BP28" s="812"/>
      <c r="BQ28" s="812"/>
      <c r="BR28" s="812"/>
      <c r="BS28" s="812"/>
      <c r="BT28" s="812"/>
      <c r="BU28" s="42"/>
      <c r="BV28" s="42"/>
      <c r="BW28" s="42"/>
      <c r="BX28" s="42"/>
      <c r="BY28" s="42"/>
      <c r="BZ28" s="42"/>
      <c r="CA28" s="42"/>
      <c r="CB28" s="42"/>
      <c r="CC28" s="42"/>
      <c r="CD28" s="42"/>
      <c r="CE28" s="42"/>
      <c r="CF28" s="42"/>
      <c r="CG28" s="42"/>
      <c r="CH28" s="42"/>
      <c r="CI28" s="42"/>
      <c r="CJ28" s="42"/>
      <c r="CK28" s="42"/>
      <c r="CL28" s="42"/>
      <c r="CM28" s="42"/>
      <c r="CN28" s="42"/>
      <c r="CO28" s="42"/>
      <c r="CP28" s="42"/>
      <c r="CQ28" s="42"/>
      <c r="CR28" s="42"/>
      <c r="CS28" s="42"/>
      <c r="CT28" s="42"/>
      <c r="CU28" s="42"/>
      <c r="CV28" s="42"/>
      <c r="CW28" s="42"/>
      <c r="CX28" s="42"/>
      <c r="CY28" s="42"/>
      <c r="CZ28" s="42"/>
      <c r="DA28" s="42"/>
      <c r="DB28" s="42"/>
      <c r="DC28" s="42"/>
      <c r="DD28" s="42"/>
      <c r="DE28" s="42"/>
      <c r="DF28" s="42"/>
      <c r="DG28" s="42"/>
      <c r="DH28" s="42"/>
      <c r="DI28" s="42"/>
      <c r="DJ28" s="42"/>
      <c r="DK28" s="42"/>
      <c r="DL28" s="42"/>
      <c r="DM28" s="42"/>
      <c r="DN28" s="42"/>
      <c r="DO28" s="42"/>
      <c r="DP28" s="42"/>
      <c r="DQ28" s="42"/>
      <c r="DR28" s="42"/>
      <c r="DS28" s="42"/>
      <c r="DT28" s="42"/>
      <c r="DU28" s="42"/>
      <c r="DV28" s="42"/>
      <c r="DW28" s="42"/>
      <c r="DX28" s="42"/>
      <c r="DY28" s="42"/>
      <c r="DZ28" s="42"/>
    </row>
    <row r="29" spans="2:130" x14ac:dyDescent="0.2">
      <c r="B29" s="42"/>
      <c r="C29" s="48" t="str">
        <f t="shared" si="0"/>
        <v>misc</v>
      </c>
      <c r="D29" s="49" t="str">
        <f t="shared" si="1"/>
        <v/>
      </c>
      <c r="E29" s="157">
        <v>0.8</v>
      </c>
      <c r="F29" s="334" t="s">
        <v>5</v>
      </c>
      <c r="G29" s="334"/>
      <c r="H29" s="334"/>
      <c r="I29" s="334"/>
      <c r="J29" s="334"/>
      <c r="K29" s="157"/>
      <c r="L29" s="334"/>
      <c r="M29" s="334"/>
      <c r="N29" s="334"/>
      <c r="O29" s="334"/>
      <c r="P29" s="334"/>
      <c r="Q29" s="42"/>
      <c r="R29" s="158">
        <v>0.8</v>
      </c>
      <c r="S29" s="339" t="s">
        <v>5</v>
      </c>
      <c r="T29" s="339"/>
      <c r="U29" s="339"/>
      <c r="V29" s="339"/>
      <c r="W29" s="339"/>
      <c r="X29" s="339"/>
      <c r="Y29" s="339"/>
      <c r="Z29" s="339"/>
      <c r="AA29" s="339"/>
      <c r="AB29" s="339"/>
      <c r="AC29" s="339"/>
      <c r="AD29" s="42"/>
      <c r="AE29" s="812"/>
      <c r="AF29" s="812"/>
      <c r="AG29" s="812"/>
      <c r="AH29" s="812"/>
      <c r="AI29" s="986"/>
      <c r="AJ29" s="1010">
        <f>misc!K11</f>
        <v>0.8</v>
      </c>
      <c r="AK29" s="1000" t="str">
        <f>misc!L11</f>
        <v>Price involuntary culled cows as % of price voluntary culled cows</v>
      </c>
      <c r="AL29" s="1000"/>
      <c r="AM29" s="1000"/>
      <c r="AN29" s="1000"/>
      <c r="AO29" s="1000"/>
      <c r="AP29" s="1000"/>
      <c r="AQ29" s="1000"/>
      <c r="AR29" s="1000"/>
      <c r="AS29" s="1000"/>
      <c r="AT29" s="1000"/>
      <c r="AU29" s="1000"/>
      <c r="AV29" s="986"/>
      <c r="AW29" s="812"/>
      <c r="AX29" s="812"/>
      <c r="AY29" s="812"/>
      <c r="AZ29" s="812"/>
      <c r="BA29" s="812"/>
      <c r="BB29" s="812"/>
      <c r="BC29" s="812"/>
      <c r="BD29" s="812"/>
      <c r="BE29" s="812"/>
      <c r="BF29" s="812"/>
      <c r="BG29" s="812"/>
      <c r="BH29" s="812"/>
      <c r="BI29" s="812"/>
      <c r="BJ29" s="812"/>
      <c r="BK29" s="812"/>
      <c r="BL29" s="812"/>
      <c r="BM29" s="812"/>
      <c r="BN29" s="812"/>
      <c r="BO29" s="812"/>
      <c r="BP29" s="812"/>
      <c r="BQ29" s="812"/>
      <c r="BR29" s="812"/>
      <c r="BS29" s="812"/>
      <c r="BT29" s="812"/>
      <c r="BU29" s="42"/>
      <c r="BV29" s="42"/>
      <c r="BW29" s="42"/>
      <c r="BX29" s="42"/>
      <c r="BY29" s="42"/>
      <c r="BZ29" s="42"/>
      <c r="CA29" s="42"/>
      <c r="CB29" s="42"/>
      <c r="CC29" s="42"/>
      <c r="CD29" s="42"/>
      <c r="CE29" s="42"/>
      <c r="CF29" s="42"/>
      <c r="CG29" s="42"/>
      <c r="CH29" s="42"/>
      <c r="CI29" s="42"/>
      <c r="CJ29" s="42"/>
      <c r="CK29" s="42"/>
      <c r="CL29" s="42"/>
      <c r="CM29" s="42"/>
      <c r="CN29" s="42"/>
      <c r="CO29" s="42"/>
      <c r="CP29" s="42"/>
      <c r="CQ29" s="42"/>
      <c r="CR29" s="42"/>
      <c r="CS29" s="42"/>
      <c r="CT29" s="42"/>
      <c r="CU29" s="42"/>
      <c r="CV29" s="42"/>
      <c r="CW29" s="42"/>
      <c r="CX29" s="42"/>
      <c r="CY29" s="42"/>
      <c r="CZ29" s="42"/>
      <c r="DA29" s="42"/>
      <c r="DB29" s="42"/>
      <c r="DC29" s="42"/>
      <c r="DD29" s="42"/>
      <c r="DE29" s="42"/>
      <c r="DF29" s="42"/>
      <c r="DG29" s="42"/>
      <c r="DH29" s="42"/>
      <c r="DI29" s="42"/>
      <c r="DJ29" s="42"/>
      <c r="DK29" s="42"/>
      <c r="DL29" s="42"/>
      <c r="DM29" s="42"/>
      <c r="DN29" s="42"/>
      <c r="DO29" s="42"/>
      <c r="DP29" s="42"/>
      <c r="DQ29" s="42"/>
      <c r="DR29" s="42"/>
      <c r="DS29" s="42"/>
      <c r="DT29" s="42"/>
      <c r="DU29" s="42"/>
      <c r="DV29" s="42"/>
      <c r="DW29" s="42"/>
      <c r="DX29" s="42"/>
      <c r="DY29" s="42"/>
      <c r="DZ29" s="42"/>
    </row>
    <row r="30" spans="2:130" x14ac:dyDescent="0.2">
      <c r="B30" s="42"/>
      <c r="C30" s="48" t="str">
        <f t="shared" si="0"/>
        <v>misc</v>
      </c>
      <c r="D30" s="49" t="str">
        <f t="shared" si="1"/>
        <v/>
      </c>
      <c r="E30" s="157"/>
      <c r="F30" s="338" t="s">
        <v>287</v>
      </c>
      <c r="G30" s="334"/>
      <c r="H30" s="334"/>
      <c r="I30" s="334"/>
      <c r="J30" s="334"/>
      <c r="K30" s="157"/>
      <c r="L30" s="334"/>
      <c r="M30" s="334"/>
      <c r="N30" s="334"/>
      <c r="O30" s="334"/>
      <c r="P30" s="334"/>
      <c r="Q30" s="42"/>
      <c r="R30" s="158"/>
      <c r="S30" s="342" t="s">
        <v>287</v>
      </c>
      <c r="T30" s="339"/>
      <c r="U30" s="339"/>
      <c r="V30" s="339"/>
      <c r="W30" s="339"/>
      <c r="X30" s="339"/>
      <c r="Y30" s="339"/>
      <c r="Z30" s="339"/>
      <c r="AA30" s="339"/>
      <c r="AB30" s="339"/>
      <c r="AC30" s="339"/>
      <c r="AD30" s="42"/>
      <c r="AE30" s="812"/>
      <c r="AF30" s="812"/>
      <c r="AG30" s="812"/>
      <c r="AH30" s="812"/>
      <c r="AI30" s="986"/>
      <c r="AJ30" s="1010"/>
      <c r="AK30" s="1008" t="str">
        <f>misc!K13</f>
        <v>Labor</v>
      </c>
      <c r="AL30" s="1000"/>
      <c r="AM30" s="1000"/>
      <c r="AN30" s="1000"/>
      <c r="AO30" s="1000"/>
      <c r="AP30" s="1000"/>
      <c r="AQ30" s="1000"/>
      <c r="AR30" s="1000"/>
      <c r="AS30" s="1000"/>
      <c r="AT30" s="1000"/>
      <c r="AU30" s="1000"/>
      <c r="AV30" s="986"/>
      <c r="AW30" s="812"/>
      <c r="AX30" s="812"/>
      <c r="AY30" s="812"/>
      <c r="AZ30" s="812"/>
      <c r="BA30" s="812"/>
      <c r="BB30" s="812"/>
      <c r="BC30" s="812"/>
      <c r="BD30" s="812"/>
      <c r="BE30" s="812"/>
      <c r="BF30" s="812"/>
      <c r="BG30" s="812"/>
      <c r="BH30" s="812"/>
      <c r="BI30" s="812"/>
      <c r="BJ30" s="812"/>
      <c r="BK30" s="812"/>
      <c r="BL30" s="812"/>
      <c r="BM30" s="812"/>
      <c r="BN30" s="812"/>
      <c r="BO30" s="812"/>
      <c r="BP30" s="812"/>
      <c r="BQ30" s="812"/>
      <c r="BR30" s="812"/>
      <c r="BS30" s="812"/>
      <c r="BT30" s="812"/>
      <c r="BU30" s="42"/>
      <c r="BV30" s="42"/>
      <c r="BW30" s="42"/>
      <c r="BX30" s="42"/>
      <c r="BY30" s="42"/>
      <c r="BZ30" s="42"/>
      <c r="CA30" s="42"/>
      <c r="CB30" s="42"/>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2"/>
      <c r="DF30" s="42"/>
      <c r="DG30" s="42"/>
      <c r="DH30" s="42"/>
      <c r="DI30" s="42"/>
      <c r="DJ30" s="42"/>
      <c r="DK30" s="42"/>
      <c r="DL30" s="42"/>
      <c r="DM30" s="42"/>
      <c r="DN30" s="42"/>
      <c r="DO30" s="42"/>
      <c r="DP30" s="42"/>
      <c r="DQ30" s="42"/>
      <c r="DR30" s="42"/>
      <c r="DS30" s="42"/>
      <c r="DT30" s="42"/>
      <c r="DU30" s="42"/>
      <c r="DV30" s="42"/>
      <c r="DW30" s="42"/>
      <c r="DX30" s="42"/>
      <c r="DY30" s="42"/>
      <c r="DZ30" s="42"/>
    </row>
    <row r="31" spans="2:130" x14ac:dyDescent="0.2">
      <c r="B31" s="42"/>
      <c r="C31" s="48" t="str">
        <f t="shared" si="0"/>
        <v>misc</v>
      </c>
      <c r="D31" s="49" t="str">
        <f t="shared" si="1"/>
        <v/>
      </c>
      <c r="E31" s="357">
        <v>1</v>
      </c>
      <c r="F31" s="334" t="s">
        <v>201</v>
      </c>
      <c r="G31" s="334"/>
      <c r="H31" s="334"/>
      <c r="I31" s="334"/>
      <c r="J31" s="334"/>
      <c r="K31" s="157"/>
      <c r="L31" s="334"/>
      <c r="M31" s="334"/>
      <c r="N31" s="334"/>
      <c r="O31" s="334"/>
      <c r="P31" s="334"/>
      <c r="Q31" s="42"/>
      <c r="R31" s="358">
        <v>1</v>
      </c>
      <c r="S31" s="339" t="s">
        <v>201</v>
      </c>
      <c r="T31" s="339"/>
      <c r="U31" s="339"/>
      <c r="V31" s="339"/>
      <c r="W31" s="339"/>
      <c r="X31" s="339"/>
      <c r="Y31" s="339"/>
      <c r="Z31" s="339"/>
      <c r="AA31" s="339"/>
      <c r="AB31" s="339"/>
      <c r="AC31" s="339"/>
      <c r="AD31" s="42"/>
      <c r="AE31" s="812"/>
      <c r="AF31" s="812"/>
      <c r="AG31" s="812"/>
      <c r="AH31" s="812"/>
      <c r="AI31" s="986"/>
      <c r="AJ31" s="1015">
        <f>misc!K14</f>
        <v>1</v>
      </c>
      <c r="AK31" s="1000" t="str">
        <f>misc!L14</f>
        <v>Fixed labor cost ($/slot/day)</v>
      </c>
      <c r="AL31" s="1000"/>
      <c r="AM31" s="1000"/>
      <c r="AN31" s="1000"/>
      <c r="AO31" s="1000"/>
      <c r="AP31" s="1000"/>
      <c r="AQ31" s="1000"/>
      <c r="AR31" s="1000"/>
      <c r="AS31" s="1000"/>
      <c r="AT31" s="1000"/>
      <c r="AU31" s="1000"/>
      <c r="AV31" s="986"/>
      <c r="AW31" s="812"/>
      <c r="AX31" s="812"/>
      <c r="AY31" s="812"/>
      <c r="AZ31" s="812"/>
      <c r="BA31" s="812"/>
      <c r="BB31" s="812"/>
      <c r="BC31" s="812"/>
      <c r="BD31" s="812"/>
      <c r="BE31" s="812"/>
      <c r="BF31" s="812"/>
      <c r="BG31" s="812"/>
      <c r="BH31" s="812"/>
      <c r="BI31" s="812"/>
      <c r="BJ31" s="812"/>
      <c r="BK31" s="812"/>
      <c r="BL31" s="812"/>
      <c r="BM31" s="812"/>
      <c r="BN31" s="812"/>
      <c r="BO31" s="812"/>
      <c r="BP31" s="812"/>
      <c r="BQ31" s="812"/>
      <c r="BR31" s="812"/>
      <c r="BS31" s="812"/>
      <c r="BT31" s="812"/>
      <c r="BU31" s="42"/>
      <c r="BV31" s="42"/>
      <c r="BW31" s="42"/>
      <c r="BX31" s="42"/>
      <c r="BY31" s="42"/>
      <c r="BZ31" s="42"/>
      <c r="CA31" s="42"/>
      <c r="CB31" s="42"/>
      <c r="CC31" s="42"/>
      <c r="CD31" s="42"/>
      <c r="CE31" s="42"/>
      <c r="CF31" s="42"/>
      <c r="CG31" s="42"/>
      <c r="CH31" s="42"/>
      <c r="CI31" s="42"/>
      <c r="CJ31" s="42"/>
      <c r="CK31" s="42"/>
      <c r="CL31" s="42"/>
      <c r="CM31" s="42"/>
      <c r="CN31" s="42"/>
      <c r="CO31" s="42"/>
      <c r="CP31" s="42"/>
      <c r="CQ31" s="42"/>
      <c r="CR31" s="42"/>
      <c r="CS31" s="42"/>
      <c r="CT31" s="42"/>
      <c r="CU31" s="42"/>
      <c r="CV31" s="42"/>
      <c r="CW31" s="42"/>
      <c r="CX31" s="42"/>
      <c r="CY31" s="42"/>
      <c r="CZ31" s="42"/>
      <c r="DA31" s="42"/>
      <c r="DB31" s="42"/>
      <c r="DC31" s="42"/>
      <c r="DD31" s="42"/>
      <c r="DE31" s="42"/>
      <c r="DF31" s="42"/>
      <c r="DG31" s="42"/>
      <c r="DH31" s="42"/>
      <c r="DI31" s="42"/>
      <c r="DJ31" s="42"/>
      <c r="DK31" s="42"/>
      <c r="DL31" s="42"/>
      <c r="DM31" s="42"/>
      <c r="DN31" s="42"/>
      <c r="DO31" s="42"/>
      <c r="DP31" s="42"/>
      <c r="DQ31" s="42"/>
      <c r="DR31" s="42"/>
      <c r="DS31" s="42"/>
      <c r="DT31" s="42"/>
      <c r="DU31" s="42"/>
      <c r="DV31" s="42"/>
      <c r="DW31" s="42"/>
      <c r="DX31" s="42"/>
      <c r="DY31" s="42"/>
      <c r="DZ31" s="42"/>
    </row>
    <row r="32" spans="2:130" x14ac:dyDescent="0.2">
      <c r="B32" s="42"/>
      <c r="C32" s="48" t="str">
        <f t="shared" si="0"/>
        <v>misc</v>
      </c>
      <c r="D32" s="49" t="str">
        <f t="shared" si="1"/>
        <v/>
      </c>
      <c r="E32" s="357">
        <v>0</v>
      </c>
      <c r="F32" s="334" t="s">
        <v>142</v>
      </c>
      <c r="G32" s="334"/>
      <c r="H32" s="334"/>
      <c r="I32" s="334"/>
      <c r="J32" s="334"/>
      <c r="K32" s="157"/>
      <c r="L32" s="334"/>
      <c r="M32" s="334"/>
      <c r="N32" s="334"/>
      <c r="O32" s="334"/>
      <c r="P32" s="334"/>
      <c r="Q32" s="42"/>
      <c r="R32" s="358">
        <v>0</v>
      </c>
      <c r="S32" s="339" t="s">
        <v>142</v>
      </c>
      <c r="T32" s="339"/>
      <c r="U32" s="339"/>
      <c r="V32" s="339"/>
      <c r="W32" s="339"/>
      <c r="X32" s="339"/>
      <c r="Y32" s="339"/>
      <c r="Z32" s="339"/>
      <c r="AA32" s="339"/>
      <c r="AB32" s="339"/>
      <c r="AC32" s="339"/>
      <c r="AD32" s="42"/>
      <c r="AE32" s="812"/>
      <c r="AF32" s="812"/>
      <c r="AG32" s="812"/>
      <c r="AH32" s="812"/>
      <c r="AI32" s="986"/>
      <c r="AJ32" s="1015">
        <f>misc!K15</f>
        <v>0</v>
      </c>
      <c r="AK32" s="1000" t="str">
        <f>misc!L15</f>
        <v>Variable labor cost ($/hour)</v>
      </c>
      <c r="AL32" s="1000"/>
      <c r="AM32" s="1000"/>
      <c r="AN32" s="1000"/>
      <c r="AO32" s="1000"/>
      <c r="AP32" s="1000"/>
      <c r="AQ32" s="1000"/>
      <c r="AR32" s="1000"/>
      <c r="AS32" s="1000"/>
      <c r="AT32" s="1000"/>
      <c r="AU32" s="1000"/>
      <c r="AV32" s="986"/>
      <c r="AW32" s="812"/>
      <c r="AX32" s="812"/>
      <c r="AY32" s="812"/>
      <c r="AZ32" s="812"/>
      <c r="BA32" s="812"/>
      <c r="BB32" s="812"/>
      <c r="BC32" s="812"/>
      <c r="BD32" s="812"/>
      <c r="BE32" s="812"/>
      <c r="BF32" s="812"/>
      <c r="BG32" s="812"/>
      <c r="BH32" s="812"/>
      <c r="BI32" s="812"/>
      <c r="BJ32" s="812"/>
      <c r="BK32" s="812"/>
      <c r="BL32" s="812"/>
      <c r="BM32" s="812"/>
      <c r="BN32" s="812"/>
      <c r="BO32" s="812"/>
      <c r="BP32" s="812"/>
      <c r="BQ32" s="812"/>
      <c r="BR32" s="812"/>
      <c r="BS32" s="812"/>
      <c r="BT32" s="812"/>
      <c r="BU32" s="42"/>
      <c r="BV32" s="42"/>
      <c r="BW32" s="42"/>
      <c r="BX32" s="42"/>
      <c r="BY32" s="42"/>
      <c r="BZ32" s="42"/>
      <c r="CA32" s="42"/>
      <c r="CB32" s="42"/>
      <c r="CC32" s="42"/>
      <c r="CD32" s="42"/>
      <c r="CE32" s="42"/>
      <c r="CF32" s="42"/>
      <c r="CG32" s="42"/>
      <c r="CH32" s="42"/>
      <c r="CI32" s="42"/>
      <c r="CJ32" s="42"/>
      <c r="CK32" s="42"/>
      <c r="CL32" s="42"/>
      <c r="CM32" s="42"/>
      <c r="CN32" s="42"/>
      <c r="CO32" s="42"/>
      <c r="CP32" s="42"/>
      <c r="CQ32" s="42"/>
      <c r="CR32" s="42"/>
      <c r="CS32" s="42"/>
      <c r="CT32" s="42"/>
      <c r="CU32" s="42"/>
      <c r="CV32" s="42"/>
      <c r="CW32" s="42"/>
      <c r="CX32" s="42"/>
      <c r="CY32" s="42"/>
      <c r="CZ32" s="42"/>
      <c r="DA32" s="42"/>
      <c r="DB32" s="42"/>
      <c r="DC32" s="42"/>
      <c r="DD32" s="42"/>
      <c r="DE32" s="42"/>
      <c r="DF32" s="42"/>
      <c r="DG32" s="42"/>
      <c r="DH32" s="42"/>
      <c r="DI32" s="42"/>
      <c r="DJ32" s="42"/>
      <c r="DK32" s="42"/>
      <c r="DL32" s="42"/>
      <c r="DM32" s="42"/>
      <c r="DN32" s="42"/>
      <c r="DO32" s="42"/>
      <c r="DP32" s="42"/>
      <c r="DQ32" s="42"/>
      <c r="DR32" s="42"/>
      <c r="DS32" s="42"/>
      <c r="DT32" s="42"/>
      <c r="DU32" s="42"/>
      <c r="DV32" s="42"/>
      <c r="DW32" s="42"/>
      <c r="DX32" s="42"/>
      <c r="DY32" s="42"/>
      <c r="DZ32" s="42"/>
    </row>
    <row r="33" spans="2:130" x14ac:dyDescent="0.2">
      <c r="B33" s="42"/>
      <c r="C33" s="48" t="str">
        <f t="shared" si="0"/>
        <v>misc</v>
      </c>
      <c r="D33" s="49" t="str">
        <f t="shared" si="1"/>
        <v/>
      </c>
      <c r="E33" s="357">
        <v>0</v>
      </c>
      <c r="F33" s="334" t="s">
        <v>290</v>
      </c>
      <c r="G33" s="334"/>
      <c r="H33" s="334"/>
      <c r="I33" s="334"/>
      <c r="J33" s="334"/>
      <c r="K33" s="157"/>
      <c r="L33" s="334"/>
      <c r="M33" s="334"/>
      <c r="N33" s="334"/>
      <c r="O33" s="334"/>
      <c r="P33" s="334"/>
      <c r="Q33" s="42"/>
      <c r="R33" s="358">
        <v>0</v>
      </c>
      <c r="S33" s="339" t="s">
        <v>290</v>
      </c>
      <c r="T33" s="339"/>
      <c r="U33" s="339"/>
      <c r="V33" s="339"/>
      <c r="W33" s="339"/>
      <c r="X33" s="339"/>
      <c r="Y33" s="339"/>
      <c r="Z33" s="339"/>
      <c r="AA33" s="339"/>
      <c r="AB33" s="339"/>
      <c r="AC33" s="339"/>
      <c r="AD33" s="42"/>
      <c r="AE33" s="812"/>
      <c r="AF33" s="812"/>
      <c r="AG33" s="812"/>
      <c r="AH33" s="812"/>
      <c r="AI33" s="986"/>
      <c r="AJ33" s="1015">
        <f>misc!K16</f>
        <v>0</v>
      </c>
      <c r="AK33" s="1000" t="str">
        <f>misc!L16</f>
        <v>Extra time first month after calving (minutes/month)</v>
      </c>
      <c r="AL33" s="1000"/>
      <c r="AM33" s="1000"/>
      <c r="AN33" s="1000"/>
      <c r="AO33" s="1000"/>
      <c r="AP33" s="1000"/>
      <c r="AQ33" s="1000"/>
      <c r="AR33" s="1000"/>
      <c r="AS33" s="1000"/>
      <c r="AT33" s="1000"/>
      <c r="AU33" s="1000"/>
      <c r="AV33" s="986"/>
      <c r="AW33" s="812"/>
      <c r="AX33" s="812"/>
      <c r="AY33" s="812"/>
      <c r="AZ33" s="812"/>
      <c r="BA33" s="812"/>
      <c r="BB33" s="812"/>
      <c r="BC33" s="812"/>
      <c r="BD33" s="812"/>
      <c r="BE33" s="812"/>
      <c r="BF33" s="812"/>
      <c r="BG33" s="812"/>
      <c r="BH33" s="812"/>
      <c r="BI33" s="812"/>
      <c r="BJ33" s="812"/>
      <c r="BK33" s="812"/>
      <c r="BL33" s="812"/>
      <c r="BM33" s="812"/>
      <c r="BN33" s="812"/>
      <c r="BO33" s="812"/>
      <c r="BP33" s="812"/>
      <c r="BQ33" s="812"/>
      <c r="BR33" s="812"/>
      <c r="BS33" s="812"/>
      <c r="BT33" s="812"/>
      <c r="BU33" s="42"/>
      <c r="BV33" s="42"/>
      <c r="BW33" s="42"/>
      <c r="BX33" s="42"/>
      <c r="BY33" s="42"/>
      <c r="BZ33" s="42"/>
      <c r="CA33" s="42"/>
      <c r="CB33" s="42"/>
      <c r="CC33" s="42"/>
      <c r="CD33" s="42"/>
      <c r="CE33" s="42"/>
      <c r="CF33" s="42"/>
      <c r="CG33" s="42"/>
      <c r="CH33" s="42"/>
      <c r="CI33" s="42"/>
      <c r="CJ33" s="42"/>
      <c r="CK33" s="42"/>
      <c r="CL33" s="42"/>
      <c r="CM33" s="42"/>
      <c r="CN33" s="42"/>
      <c r="CO33" s="42"/>
      <c r="CP33" s="42"/>
      <c r="CQ33" s="42"/>
      <c r="CR33" s="42"/>
      <c r="CS33" s="42"/>
      <c r="CT33" s="42"/>
      <c r="CU33" s="42"/>
      <c r="CV33" s="42"/>
      <c r="CW33" s="42"/>
      <c r="CX33" s="42"/>
      <c r="CY33" s="42"/>
      <c r="CZ33" s="42"/>
      <c r="DA33" s="42"/>
      <c r="DB33" s="42"/>
      <c r="DC33" s="42"/>
      <c r="DD33" s="42"/>
      <c r="DE33" s="42"/>
      <c r="DF33" s="42"/>
      <c r="DG33" s="42"/>
      <c r="DH33" s="42"/>
      <c r="DI33" s="42"/>
      <c r="DJ33" s="42"/>
      <c r="DK33" s="42"/>
      <c r="DL33" s="42"/>
      <c r="DM33" s="42"/>
      <c r="DN33" s="42"/>
      <c r="DO33" s="42"/>
      <c r="DP33" s="42"/>
      <c r="DQ33" s="42"/>
      <c r="DR33" s="42"/>
      <c r="DS33" s="42"/>
      <c r="DT33" s="42"/>
      <c r="DU33" s="42"/>
      <c r="DV33" s="42"/>
      <c r="DW33" s="42"/>
      <c r="DX33" s="42"/>
      <c r="DY33" s="42"/>
      <c r="DZ33" s="42"/>
    </row>
    <row r="34" spans="2:130" x14ac:dyDescent="0.2">
      <c r="B34" s="42"/>
      <c r="C34" s="48" t="str">
        <f t="shared" si="0"/>
        <v>misc</v>
      </c>
      <c r="D34" s="49" t="str">
        <f t="shared" si="1"/>
        <v/>
      </c>
      <c r="E34" s="357">
        <v>0</v>
      </c>
      <c r="F34" s="334" t="s">
        <v>288</v>
      </c>
      <c r="G34" s="334"/>
      <c r="H34" s="334"/>
      <c r="I34" s="334"/>
      <c r="J34" s="334"/>
      <c r="K34" s="157"/>
      <c r="L34" s="334"/>
      <c r="M34" s="334"/>
      <c r="N34" s="334"/>
      <c r="O34" s="334"/>
      <c r="P34" s="334"/>
      <c r="Q34" s="42"/>
      <c r="R34" s="358">
        <v>0</v>
      </c>
      <c r="S34" s="339" t="s">
        <v>288</v>
      </c>
      <c r="T34" s="339"/>
      <c r="U34" s="339"/>
      <c r="V34" s="339"/>
      <c r="W34" s="339"/>
      <c r="X34" s="339"/>
      <c r="Y34" s="339"/>
      <c r="Z34" s="339"/>
      <c r="AA34" s="339"/>
      <c r="AB34" s="339"/>
      <c r="AC34" s="339"/>
      <c r="AD34" s="42"/>
      <c r="AE34" s="812"/>
      <c r="AF34" s="812"/>
      <c r="AG34" s="812"/>
      <c r="AH34" s="812"/>
      <c r="AI34" s="986"/>
      <c r="AJ34" s="1015">
        <f>misc!K17</f>
        <v>0</v>
      </c>
      <c r="AK34" s="1000" t="str">
        <f>misc!L17</f>
        <v>Time per lactating cow (minutes/month)</v>
      </c>
      <c r="AL34" s="1000"/>
      <c r="AM34" s="1000"/>
      <c r="AN34" s="1000"/>
      <c r="AO34" s="1000"/>
      <c r="AP34" s="1000"/>
      <c r="AQ34" s="1000"/>
      <c r="AR34" s="1000"/>
      <c r="AS34" s="1000"/>
      <c r="AT34" s="1000"/>
      <c r="AU34" s="1000"/>
      <c r="AV34" s="986"/>
      <c r="AW34" s="812"/>
      <c r="AX34" s="812"/>
      <c r="AY34" s="812"/>
      <c r="AZ34" s="812"/>
      <c r="BA34" s="812"/>
      <c r="BB34" s="812"/>
      <c r="BC34" s="812"/>
      <c r="BD34" s="812"/>
      <c r="BE34" s="812"/>
      <c r="BF34" s="812"/>
      <c r="BG34" s="812"/>
      <c r="BH34" s="812"/>
      <c r="BI34" s="812"/>
      <c r="BJ34" s="812"/>
      <c r="BK34" s="812"/>
      <c r="BL34" s="812"/>
      <c r="BM34" s="812"/>
      <c r="BN34" s="812"/>
      <c r="BO34" s="812"/>
      <c r="BP34" s="812"/>
      <c r="BQ34" s="812"/>
      <c r="BR34" s="812"/>
      <c r="BS34" s="812"/>
      <c r="BT34" s="812"/>
      <c r="BU34" s="42"/>
      <c r="BV34" s="42"/>
      <c r="BW34" s="42"/>
      <c r="BX34" s="42"/>
      <c r="BY34" s="42"/>
      <c r="BZ34" s="42"/>
      <c r="CA34" s="42"/>
      <c r="CB34" s="42"/>
      <c r="CC34" s="42"/>
      <c r="CD34" s="42"/>
      <c r="CE34" s="42"/>
      <c r="CF34" s="42"/>
      <c r="CG34" s="42"/>
      <c r="CH34" s="42"/>
      <c r="CI34" s="42"/>
      <c r="CJ34" s="42"/>
      <c r="CK34" s="42"/>
      <c r="CL34" s="42"/>
      <c r="CM34" s="42"/>
      <c r="CN34" s="42"/>
      <c r="CO34" s="42"/>
      <c r="CP34" s="42"/>
      <c r="CQ34" s="42"/>
      <c r="CR34" s="42"/>
      <c r="CS34" s="42"/>
      <c r="CT34" s="42"/>
      <c r="CU34" s="42"/>
      <c r="CV34" s="42"/>
      <c r="CW34" s="42"/>
      <c r="CX34" s="42"/>
      <c r="CY34" s="42"/>
      <c r="CZ34" s="42"/>
      <c r="DA34" s="42"/>
      <c r="DB34" s="42"/>
      <c r="DC34" s="42"/>
      <c r="DD34" s="42"/>
      <c r="DE34" s="42"/>
      <c r="DF34" s="42"/>
      <c r="DG34" s="42"/>
      <c r="DH34" s="42"/>
      <c r="DI34" s="42"/>
      <c r="DJ34" s="42"/>
      <c r="DK34" s="42"/>
      <c r="DL34" s="42"/>
      <c r="DM34" s="42"/>
      <c r="DN34" s="42"/>
      <c r="DO34" s="42"/>
      <c r="DP34" s="42"/>
      <c r="DQ34" s="42"/>
      <c r="DR34" s="42"/>
      <c r="DS34" s="42"/>
      <c r="DT34" s="42"/>
      <c r="DU34" s="42"/>
      <c r="DV34" s="42"/>
      <c r="DW34" s="42"/>
      <c r="DX34" s="42"/>
      <c r="DY34" s="42"/>
      <c r="DZ34" s="42"/>
    </row>
    <row r="35" spans="2:130" x14ac:dyDescent="0.2">
      <c r="B35" s="42"/>
      <c r="C35" s="48" t="str">
        <f t="shared" si="0"/>
        <v>misc</v>
      </c>
      <c r="D35" s="49" t="str">
        <f t="shared" si="1"/>
        <v/>
      </c>
      <c r="E35" s="357">
        <v>0</v>
      </c>
      <c r="F35" s="334" t="s">
        <v>289</v>
      </c>
      <c r="G35" s="334"/>
      <c r="H35" s="334"/>
      <c r="I35" s="334"/>
      <c r="J35" s="334"/>
      <c r="K35" s="157"/>
      <c r="L35" s="334"/>
      <c r="M35" s="334"/>
      <c r="N35" s="334"/>
      <c r="O35" s="334"/>
      <c r="P35" s="334"/>
      <c r="Q35" s="42"/>
      <c r="R35" s="358">
        <v>0</v>
      </c>
      <c r="S35" s="339" t="s">
        <v>289</v>
      </c>
      <c r="T35" s="339"/>
      <c r="U35" s="339"/>
      <c r="V35" s="339"/>
      <c r="W35" s="339"/>
      <c r="X35" s="339"/>
      <c r="Y35" s="339"/>
      <c r="Z35" s="339"/>
      <c r="AA35" s="339"/>
      <c r="AB35" s="339"/>
      <c r="AC35" s="339"/>
      <c r="AD35" s="42"/>
      <c r="AE35" s="812"/>
      <c r="AF35" s="812"/>
      <c r="AG35" s="812"/>
      <c r="AH35" s="812"/>
      <c r="AI35" s="986"/>
      <c r="AJ35" s="1015">
        <f>misc!K18</f>
        <v>0</v>
      </c>
      <c r="AK35" s="1000" t="str">
        <f>misc!L18</f>
        <v>Time per dry cow (minutes/month)</v>
      </c>
      <c r="AL35" s="1000"/>
      <c r="AM35" s="1000"/>
      <c r="AN35" s="1000"/>
      <c r="AO35" s="1000"/>
      <c r="AP35" s="1000"/>
      <c r="AQ35" s="1000"/>
      <c r="AR35" s="1000"/>
      <c r="AS35" s="1000"/>
      <c r="AT35" s="1000"/>
      <c r="AU35" s="1000"/>
      <c r="AV35" s="986"/>
      <c r="AW35" s="812"/>
      <c r="AX35" s="812"/>
      <c r="AY35" s="812"/>
      <c r="AZ35" s="812"/>
      <c r="BA35" s="812"/>
      <c r="BB35" s="812"/>
      <c r="BC35" s="812"/>
      <c r="BD35" s="812"/>
      <c r="BE35" s="812"/>
      <c r="BF35" s="812"/>
      <c r="BG35" s="812"/>
      <c r="BH35" s="812"/>
      <c r="BI35" s="812"/>
      <c r="BJ35" s="812"/>
      <c r="BK35" s="812"/>
      <c r="BL35" s="812"/>
      <c r="BM35" s="812"/>
      <c r="BN35" s="812"/>
      <c r="BO35" s="812"/>
      <c r="BP35" s="812"/>
      <c r="BQ35" s="812"/>
      <c r="BR35" s="812"/>
      <c r="BS35" s="812"/>
      <c r="BT35" s="812"/>
      <c r="BU35" s="42"/>
      <c r="BV35" s="42"/>
      <c r="BW35" s="42"/>
      <c r="BX35" s="42"/>
      <c r="BY35" s="42"/>
      <c r="BZ35" s="42"/>
      <c r="CA35" s="42"/>
      <c r="CB35" s="42"/>
      <c r="CC35" s="42"/>
      <c r="CD35" s="42"/>
      <c r="CE35" s="42"/>
      <c r="CF35" s="42"/>
      <c r="CG35" s="42"/>
      <c r="CH35" s="42"/>
      <c r="CI35" s="42"/>
      <c r="CJ35" s="42"/>
      <c r="CK35" s="42"/>
      <c r="CL35" s="42"/>
      <c r="CM35" s="42"/>
      <c r="CN35" s="42"/>
      <c r="CO35" s="42"/>
      <c r="CP35" s="42"/>
      <c r="CQ35" s="42"/>
      <c r="CR35" s="42"/>
      <c r="CS35" s="42"/>
      <c r="CT35" s="42"/>
      <c r="CU35" s="42"/>
      <c r="CV35" s="42"/>
      <c r="CW35" s="42"/>
      <c r="CX35" s="42"/>
      <c r="CY35" s="42"/>
      <c r="CZ35" s="42"/>
      <c r="DA35" s="42"/>
      <c r="DB35" s="42"/>
      <c r="DC35" s="42"/>
      <c r="DD35" s="42"/>
      <c r="DE35" s="42"/>
      <c r="DF35" s="42"/>
      <c r="DG35" s="42"/>
      <c r="DH35" s="42"/>
      <c r="DI35" s="42"/>
      <c r="DJ35" s="42"/>
      <c r="DK35" s="42"/>
      <c r="DL35" s="42"/>
      <c r="DM35" s="42"/>
      <c r="DN35" s="42"/>
      <c r="DO35" s="42"/>
      <c r="DP35" s="42"/>
      <c r="DQ35" s="42"/>
      <c r="DR35" s="42"/>
      <c r="DS35" s="42"/>
      <c r="DT35" s="42"/>
      <c r="DU35" s="42"/>
      <c r="DV35" s="42"/>
      <c r="DW35" s="42"/>
      <c r="DX35" s="42"/>
      <c r="DY35" s="42"/>
      <c r="DZ35" s="42"/>
    </row>
    <row r="36" spans="2:130" x14ac:dyDescent="0.2">
      <c r="B36" s="42"/>
      <c r="C36" s="48" t="str">
        <f t="shared" si="0"/>
        <v>misc</v>
      </c>
      <c r="D36" s="49" t="str">
        <f t="shared" si="1"/>
        <v/>
      </c>
      <c r="E36" s="157"/>
      <c r="F36" s="338" t="s">
        <v>292</v>
      </c>
      <c r="G36" s="334"/>
      <c r="H36" s="334"/>
      <c r="I36" s="334"/>
      <c r="J36" s="334"/>
      <c r="K36" s="157"/>
      <c r="L36" s="334"/>
      <c r="M36" s="334"/>
      <c r="N36" s="334"/>
      <c r="O36" s="334"/>
      <c r="P36" s="334"/>
      <c r="Q36" s="42"/>
      <c r="R36" s="158"/>
      <c r="S36" s="342" t="s">
        <v>292</v>
      </c>
      <c r="T36" s="339"/>
      <c r="U36" s="339"/>
      <c r="V36" s="339"/>
      <c r="W36" s="339"/>
      <c r="X36" s="339"/>
      <c r="Y36" s="339"/>
      <c r="Z36" s="339"/>
      <c r="AA36" s="339"/>
      <c r="AB36" s="339"/>
      <c r="AC36" s="339"/>
      <c r="AD36" s="42"/>
      <c r="AE36" s="812"/>
      <c r="AF36" s="812"/>
      <c r="AG36" s="812"/>
      <c r="AH36" s="812"/>
      <c r="AI36" s="986"/>
      <c r="AJ36" s="1010"/>
      <c r="AK36" s="1005" t="str">
        <f>misc!K20</f>
        <v>Veterinary cost</v>
      </c>
      <c r="AL36" s="1000"/>
      <c r="AM36" s="1000"/>
      <c r="AN36" s="1000"/>
      <c r="AO36" s="1000"/>
      <c r="AP36" s="1000"/>
      <c r="AQ36" s="1000"/>
      <c r="AR36" s="1000"/>
      <c r="AS36" s="1000"/>
      <c r="AT36" s="1000"/>
      <c r="AU36" s="1000"/>
      <c r="AV36" s="986"/>
      <c r="AW36" s="812"/>
      <c r="AX36" s="812"/>
      <c r="AY36" s="812"/>
      <c r="AZ36" s="812"/>
      <c r="BA36" s="812"/>
      <c r="BB36" s="812"/>
      <c r="BC36" s="812"/>
      <c r="BD36" s="812"/>
      <c r="BE36" s="812"/>
      <c r="BF36" s="812"/>
      <c r="BG36" s="812"/>
      <c r="BH36" s="812"/>
      <c r="BI36" s="812"/>
      <c r="BJ36" s="812"/>
      <c r="BK36" s="812"/>
      <c r="BL36" s="812"/>
      <c r="BM36" s="812"/>
      <c r="BN36" s="812"/>
      <c r="BO36" s="812"/>
      <c r="BP36" s="812"/>
      <c r="BQ36" s="812"/>
      <c r="BR36" s="812"/>
      <c r="BS36" s="812"/>
      <c r="BT36" s="812"/>
      <c r="BU36" s="42"/>
      <c r="BV36" s="42"/>
      <c r="BW36" s="42"/>
      <c r="BX36" s="42"/>
      <c r="BY36" s="42"/>
      <c r="BZ36" s="42"/>
      <c r="CA36" s="42"/>
      <c r="CB36" s="42"/>
      <c r="CC36" s="42"/>
      <c r="CD36" s="42"/>
      <c r="CE36" s="42"/>
      <c r="CF36" s="42"/>
      <c r="CG36" s="42"/>
      <c r="CH36" s="42"/>
      <c r="CI36" s="42"/>
      <c r="CJ36" s="42"/>
      <c r="CK36" s="42"/>
      <c r="CL36" s="42"/>
      <c r="CM36" s="42"/>
      <c r="CN36" s="42"/>
      <c r="CO36" s="42"/>
      <c r="CP36" s="42"/>
      <c r="CQ36" s="42"/>
      <c r="CR36" s="42"/>
      <c r="CS36" s="42"/>
      <c r="CT36" s="42"/>
      <c r="CU36" s="42"/>
      <c r="CV36" s="42"/>
      <c r="CW36" s="42"/>
      <c r="CX36" s="42"/>
      <c r="CY36" s="42"/>
      <c r="CZ36" s="42"/>
      <c r="DA36" s="42"/>
      <c r="DB36" s="42"/>
      <c r="DC36" s="42"/>
      <c r="DD36" s="42"/>
      <c r="DE36" s="42"/>
      <c r="DF36" s="42"/>
      <c r="DG36" s="42"/>
      <c r="DH36" s="42"/>
      <c r="DI36" s="42"/>
      <c r="DJ36" s="42"/>
      <c r="DK36" s="42"/>
      <c r="DL36" s="42"/>
      <c r="DM36" s="42"/>
      <c r="DN36" s="42"/>
      <c r="DO36" s="42"/>
      <c r="DP36" s="42"/>
      <c r="DQ36" s="42"/>
      <c r="DR36" s="42"/>
      <c r="DS36" s="42"/>
      <c r="DT36" s="42"/>
      <c r="DU36" s="42"/>
      <c r="DV36" s="42"/>
      <c r="DW36" s="42"/>
      <c r="DX36" s="42"/>
      <c r="DY36" s="42"/>
      <c r="DZ36" s="42"/>
    </row>
    <row r="37" spans="2:130" x14ac:dyDescent="0.2">
      <c r="B37" s="42"/>
      <c r="C37" s="48" t="str">
        <f t="shared" si="0"/>
        <v>misc</v>
      </c>
      <c r="D37" s="49" t="str">
        <f t="shared" si="1"/>
        <v/>
      </c>
      <c r="E37" s="357">
        <v>39</v>
      </c>
      <c r="F37" s="334" t="s">
        <v>291</v>
      </c>
      <c r="G37" s="334"/>
      <c r="H37" s="334"/>
      <c r="I37" s="334"/>
      <c r="J37" s="334"/>
      <c r="K37" s="157"/>
      <c r="L37" s="334"/>
      <c r="M37" s="334"/>
      <c r="N37" s="334"/>
      <c r="O37" s="334"/>
      <c r="P37" s="334"/>
      <c r="Q37" s="42"/>
      <c r="R37" s="358">
        <v>39</v>
      </c>
      <c r="S37" s="339" t="s">
        <v>291</v>
      </c>
      <c r="T37" s="339"/>
      <c r="U37" s="339"/>
      <c r="V37" s="339"/>
      <c r="W37" s="339"/>
      <c r="X37" s="339"/>
      <c r="Y37" s="339"/>
      <c r="Z37" s="339"/>
      <c r="AA37" s="339"/>
      <c r="AB37" s="339"/>
      <c r="AC37" s="339"/>
      <c r="AD37" s="42"/>
      <c r="AE37" s="812"/>
      <c r="AF37" s="812"/>
      <c r="AG37" s="812"/>
      <c r="AH37" s="812"/>
      <c r="AI37" s="986"/>
      <c r="AJ37" s="1015">
        <f>misc!K21</f>
        <v>39</v>
      </c>
      <c r="AK37" s="1000" t="str">
        <f>misc!L21</f>
        <v>1st month in lactation ($/cow)</v>
      </c>
      <c r="AL37" s="1000"/>
      <c r="AM37" s="1000"/>
      <c r="AN37" s="1000"/>
      <c r="AO37" s="1000"/>
      <c r="AP37" s="1000"/>
      <c r="AQ37" s="1000"/>
      <c r="AR37" s="1000"/>
      <c r="AS37" s="1000"/>
      <c r="AT37" s="1000"/>
      <c r="AU37" s="1000"/>
      <c r="AV37" s="986"/>
      <c r="AW37" s="812"/>
      <c r="AX37" s="812"/>
      <c r="AY37" s="812"/>
      <c r="AZ37" s="812"/>
      <c r="BA37" s="812"/>
      <c r="BB37" s="812"/>
      <c r="BC37" s="812"/>
      <c r="BD37" s="812"/>
      <c r="BE37" s="812"/>
      <c r="BF37" s="812"/>
      <c r="BG37" s="812"/>
      <c r="BH37" s="812"/>
      <c r="BI37" s="812"/>
      <c r="BJ37" s="812"/>
      <c r="BK37" s="812"/>
      <c r="BL37" s="812"/>
      <c r="BM37" s="812"/>
      <c r="BN37" s="812"/>
      <c r="BO37" s="812"/>
      <c r="BP37" s="812"/>
      <c r="BQ37" s="812"/>
      <c r="BR37" s="812"/>
      <c r="BS37" s="812"/>
      <c r="BT37" s="812"/>
      <c r="BU37" s="42"/>
      <c r="BV37" s="42"/>
      <c r="BW37" s="42"/>
      <c r="BX37" s="42"/>
      <c r="BY37" s="42"/>
      <c r="BZ37" s="42"/>
      <c r="CA37" s="42"/>
      <c r="CB37" s="42"/>
      <c r="CC37" s="42"/>
      <c r="CD37" s="42"/>
      <c r="CE37" s="42"/>
      <c r="CF37" s="42"/>
      <c r="CG37" s="42"/>
      <c r="CH37" s="42"/>
      <c r="CI37" s="42"/>
      <c r="CJ37" s="42"/>
      <c r="CK37" s="42"/>
      <c r="CL37" s="42"/>
      <c r="CM37" s="42"/>
      <c r="CN37" s="42"/>
      <c r="CO37" s="42"/>
      <c r="CP37" s="42"/>
      <c r="CQ37" s="42"/>
      <c r="CR37" s="42"/>
      <c r="CS37" s="42"/>
      <c r="CT37" s="42"/>
      <c r="CU37" s="42"/>
      <c r="CV37" s="42"/>
      <c r="CW37" s="42"/>
      <c r="CX37" s="42"/>
      <c r="CY37" s="42"/>
      <c r="CZ37" s="42"/>
      <c r="DA37" s="42"/>
      <c r="DB37" s="42"/>
      <c r="DC37" s="42"/>
      <c r="DD37" s="42"/>
      <c r="DE37" s="42"/>
      <c r="DF37" s="42"/>
      <c r="DG37" s="42"/>
      <c r="DH37" s="42"/>
      <c r="DI37" s="42"/>
      <c r="DJ37" s="42"/>
      <c r="DK37" s="42"/>
      <c r="DL37" s="42"/>
      <c r="DM37" s="42"/>
      <c r="DN37" s="42"/>
      <c r="DO37" s="42"/>
      <c r="DP37" s="42"/>
      <c r="DQ37" s="42"/>
      <c r="DR37" s="42"/>
      <c r="DS37" s="42"/>
      <c r="DT37" s="42"/>
      <c r="DU37" s="42"/>
      <c r="DV37" s="42"/>
      <c r="DW37" s="42"/>
      <c r="DX37" s="42"/>
      <c r="DY37" s="42"/>
      <c r="DZ37" s="42"/>
    </row>
    <row r="38" spans="2:130" x14ac:dyDescent="0.2">
      <c r="B38" s="42"/>
      <c r="C38" s="48" t="str">
        <f t="shared" si="0"/>
        <v>misc</v>
      </c>
      <c r="D38" s="49" t="str">
        <f t="shared" si="1"/>
        <v/>
      </c>
      <c r="E38" s="357">
        <v>23</v>
      </c>
      <c r="F38" s="334" t="s">
        <v>293</v>
      </c>
      <c r="G38" s="334"/>
      <c r="H38" s="334"/>
      <c r="I38" s="334"/>
      <c r="J38" s="334"/>
      <c r="K38" s="157"/>
      <c r="L38" s="334"/>
      <c r="M38" s="334"/>
      <c r="N38" s="334"/>
      <c r="O38" s="334"/>
      <c r="P38" s="334"/>
      <c r="Q38" s="42"/>
      <c r="R38" s="358">
        <v>23</v>
      </c>
      <c r="S38" s="339" t="s">
        <v>293</v>
      </c>
      <c r="T38" s="339"/>
      <c r="U38" s="339"/>
      <c r="V38" s="339"/>
      <c r="W38" s="339"/>
      <c r="X38" s="339"/>
      <c r="Y38" s="339"/>
      <c r="Z38" s="339"/>
      <c r="AA38" s="339"/>
      <c r="AB38" s="339"/>
      <c r="AC38" s="339"/>
      <c r="AD38" s="42"/>
      <c r="AE38" s="812"/>
      <c r="AF38" s="812"/>
      <c r="AG38" s="812"/>
      <c r="AH38" s="812"/>
      <c r="AI38" s="986"/>
      <c r="AJ38" s="1015">
        <f>misc!K22</f>
        <v>23</v>
      </c>
      <c r="AK38" s="1000" t="str">
        <f>misc!L22</f>
        <v>2nd month in lactation ($/cow)</v>
      </c>
      <c r="AL38" s="1000"/>
      <c r="AM38" s="1000"/>
      <c r="AN38" s="1000"/>
      <c r="AO38" s="1000"/>
      <c r="AP38" s="1000"/>
      <c r="AQ38" s="1000"/>
      <c r="AR38" s="1000"/>
      <c r="AS38" s="1000"/>
      <c r="AT38" s="1000"/>
      <c r="AU38" s="1000"/>
      <c r="AV38" s="986"/>
      <c r="AW38" s="812"/>
      <c r="AX38" s="812"/>
      <c r="AY38" s="812"/>
      <c r="AZ38" s="812"/>
      <c r="BA38" s="812"/>
      <c r="BB38" s="812"/>
      <c r="BC38" s="812"/>
      <c r="BD38" s="812"/>
      <c r="BE38" s="812"/>
      <c r="BF38" s="812"/>
      <c r="BG38" s="812"/>
      <c r="BH38" s="812"/>
      <c r="BI38" s="812"/>
      <c r="BJ38" s="812"/>
      <c r="BK38" s="812"/>
      <c r="BL38" s="812"/>
      <c r="BM38" s="812"/>
      <c r="BN38" s="812"/>
      <c r="BO38" s="812"/>
      <c r="BP38" s="812"/>
      <c r="BQ38" s="812"/>
      <c r="BR38" s="812"/>
      <c r="BS38" s="812"/>
      <c r="BT38" s="812"/>
      <c r="BU38" s="42"/>
      <c r="BV38" s="42"/>
      <c r="BW38" s="42"/>
      <c r="BX38" s="42"/>
      <c r="BY38" s="42"/>
      <c r="BZ38" s="42"/>
      <c r="CA38" s="42"/>
      <c r="CB38" s="42"/>
      <c r="CC38" s="42"/>
      <c r="CD38" s="42"/>
      <c r="CE38" s="42"/>
      <c r="CF38" s="42"/>
      <c r="CG38" s="42"/>
      <c r="CH38" s="42"/>
      <c r="CI38" s="42"/>
      <c r="CJ38" s="42"/>
      <c r="CK38" s="42"/>
      <c r="CL38" s="42"/>
      <c r="CM38" s="42"/>
      <c r="CN38" s="42"/>
      <c r="CO38" s="42"/>
      <c r="CP38" s="42"/>
      <c r="CQ38" s="42"/>
      <c r="CR38" s="42"/>
      <c r="CS38" s="42"/>
      <c r="CT38" s="42"/>
      <c r="CU38" s="42"/>
      <c r="CV38" s="42"/>
      <c r="CW38" s="42"/>
      <c r="CX38" s="42"/>
      <c r="CY38" s="42"/>
      <c r="CZ38" s="42"/>
      <c r="DA38" s="42"/>
      <c r="DB38" s="42"/>
      <c r="DC38" s="42"/>
      <c r="DD38" s="42"/>
      <c r="DE38" s="42"/>
      <c r="DF38" s="42"/>
      <c r="DG38" s="42"/>
      <c r="DH38" s="42"/>
      <c r="DI38" s="42"/>
      <c r="DJ38" s="42"/>
      <c r="DK38" s="42"/>
      <c r="DL38" s="42"/>
      <c r="DM38" s="42"/>
      <c r="DN38" s="42"/>
      <c r="DO38" s="42"/>
      <c r="DP38" s="42"/>
      <c r="DQ38" s="42"/>
      <c r="DR38" s="42"/>
      <c r="DS38" s="42"/>
      <c r="DT38" s="42"/>
      <c r="DU38" s="42"/>
      <c r="DV38" s="42"/>
      <c r="DW38" s="42"/>
      <c r="DX38" s="42"/>
      <c r="DY38" s="42"/>
      <c r="DZ38" s="42"/>
    </row>
    <row r="39" spans="2:130" x14ac:dyDescent="0.2">
      <c r="B39" s="42"/>
      <c r="C39" s="48" t="str">
        <f t="shared" si="0"/>
        <v>misc</v>
      </c>
      <c r="D39" s="49" t="str">
        <f t="shared" si="1"/>
        <v/>
      </c>
      <c r="E39" s="357">
        <v>8</v>
      </c>
      <c r="F39" s="334" t="s">
        <v>294</v>
      </c>
      <c r="G39" s="334"/>
      <c r="H39" s="334"/>
      <c r="I39" s="334"/>
      <c r="J39" s="334"/>
      <c r="K39" s="157"/>
      <c r="L39" s="334"/>
      <c r="M39" s="334"/>
      <c r="N39" s="334"/>
      <c r="O39" s="334"/>
      <c r="P39" s="334"/>
      <c r="Q39" s="42"/>
      <c r="R39" s="358">
        <v>8</v>
      </c>
      <c r="S39" s="339" t="s">
        <v>294</v>
      </c>
      <c r="T39" s="339"/>
      <c r="U39" s="339"/>
      <c r="V39" s="339"/>
      <c r="W39" s="339"/>
      <c r="X39" s="339"/>
      <c r="Y39" s="339"/>
      <c r="Z39" s="339"/>
      <c r="AA39" s="339"/>
      <c r="AB39" s="339"/>
      <c r="AC39" s="339"/>
      <c r="AD39" s="42"/>
      <c r="AE39" s="812"/>
      <c r="AF39" s="812"/>
      <c r="AG39" s="812"/>
      <c r="AH39" s="812"/>
      <c r="AI39" s="986"/>
      <c r="AJ39" s="1015">
        <f>misc!K23</f>
        <v>8</v>
      </c>
      <c r="AK39" s="1000" t="str">
        <f>misc!L23</f>
        <v>3rd month in lactation ($/cow)</v>
      </c>
      <c r="AL39" s="1000"/>
      <c r="AM39" s="1000"/>
      <c r="AN39" s="1000"/>
      <c r="AO39" s="1000"/>
      <c r="AP39" s="1000"/>
      <c r="AQ39" s="1000"/>
      <c r="AR39" s="1000"/>
      <c r="AS39" s="1000"/>
      <c r="AT39" s="1000"/>
      <c r="AU39" s="1000"/>
      <c r="AV39" s="986"/>
      <c r="AW39" s="812"/>
      <c r="AX39" s="812"/>
      <c r="AY39" s="812"/>
      <c r="AZ39" s="812"/>
      <c r="BA39" s="812"/>
      <c r="BB39" s="812"/>
      <c r="BC39" s="812"/>
      <c r="BD39" s="812"/>
      <c r="BE39" s="812"/>
      <c r="BF39" s="812"/>
      <c r="BG39" s="812"/>
      <c r="BH39" s="812"/>
      <c r="BI39" s="812"/>
      <c r="BJ39" s="812"/>
      <c r="BK39" s="812"/>
      <c r="BL39" s="812"/>
      <c r="BM39" s="812"/>
      <c r="BN39" s="812"/>
      <c r="BO39" s="812"/>
      <c r="BP39" s="812"/>
      <c r="BQ39" s="812"/>
      <c r="BR39" s="812"/>
      <c r="BS39" s="812"/>
      <c r="BT39" s="812"/>
      <c r="BU39" s="42"/>
      <c r="BV39" s="42"/>
      <c r="BW39" s="42"/>
      <c r="BX39" s="42"/>
      <c r="BY39" s="42"/>
      <c r="BZ39" s="42"/>
      <c r="CA39" s="42"/>
      <c r="CB39" s="42"/>
      <c r="CC39" s="42"/>
      <c r="CD39" s="42"/>
      <c r="CE39" s="42"/>
      <c r="CF39" s="42"/>
      <c r="CG39" s="42"/>
      <c r="CH39" s="42"/>
      <c r="CI39" s="42"/>
      <c r="CJ39" s="42"/>
      <c r="CK39" s="42"/>
      <c r="CL39" s="42"/>
      <c r="CM39" s="42"/>
      <c r="CN39" s="42"/>
      <c r="CO39" s="42"/>
      <c r="CP39" s="42"/>
      <c r="CQ39" s="42"/>
      <c r="CR39" s="42"/>
      <c r="CS39" s="42"/>
      <c r="CT39" s="42"/>
      <c r="CU39" s="42"/>
      <c r="CV39" s="42"/>
      <c r="CW39" s="42"/>
      <c r="CX39" s="42"/>
      <c r="CY39" s="42"/>
      <c r="CZ39" s="42"/>
      <c r="DA39" s="42"/>
      <c r="DB39" s="42"/>
      <c r="DC39" s="42"/>
      <c r="DD39" s="42"/>
      <c r="DE39" s="42"/>
      <c r="DF39" s="42"/>
      <c r="DG39" s="42"/>
      <c r="DH39" s="42"/>
      <c r="DI39" s="42"/>
      <c r="DJ39" s="42"/>
      <c r="DK39" s="42"/>
      <c r="DL39" s="42"/>
      <c r="DM39" s="42"/>
      <c r="DN39" s="42"/>
      <c r="DO39" s="42"/>
      <c r="DP39" s="42"/>
      <c r="DQ39" s="42"/>
      <c r="DR39" s="42"/>
      <c r="DS39" s="42"/>
      <c r="DT39" s="42"/>
      <c r="DU39" s="42"/>
      <c r="DV39" s="42"/>
      <c r="DW39" s="42"/>
      <c r="DX39" s="42"/>
      <c r="DY39" s="42"/>
      <c r="DZ39" s="42"/>
    </row>
    <row r="40" spans="2:130" x14ac:dyDescent="0.2">
      <c r="B40" s="42"/>
      <c r="C40" s="48" t="str">
        <f t="shared" si="0"/>
        <v>misc</v>
      </c>
      <c r="D40" s="49" t="str">
        <f t="shared" si="1"/>
        <v/>
      </c>
      <c r="E40" s="357">
        <v>1</v>
      </c>
      <c r="F40" s="334" t="s">
        <v>334</v>
      </c>
      <c r="G40" s="334"/>
      <c r="H40" s="334"/>
      <c r="I40" s="334"/>
      <c r="J40" s="334"/>
      <c r="K40" s="157"/>
      <c r="L40" s="334"/>
      <c r="M40" s="334"/>
      <c r="N40" s="334"/>
      <c r="O40" s="334"/>
      <c r="P40" s="334"/>
      <c r="Q40" s="42"/>
      <c r="R40" s="358">
        <v>1</v>
      </c>
      <c r="S40" s="339" t="s">
        <v>334</v>
      </c>
      <c r="T40" s="339"/>
      <c r="U40" s="339"/>
      <c r="V40" s="339"/>
      <c r="W40" s="339"/>
      <c r="X40" s="339"/>
      <c r="Y40" s="339"/>
      <c r="Z40" s="339"/>
      <c r="AA40" s="339"/>
      <c r="AB40" s="339"/>
      <c r="AC40" s="339"/>
      <c r="AD40" s="42"/>
      <c r="AE40" s="812"/>
      <c r="AF40" s="812"/>
      <c r="AG40" s="812"/>
      <c r="AH40" s="812"/>
      <c r="AI40" s="986"/>
      <c r="AJ40" s="1015">
        <f>misc!K24</f>
        <v>1</v>
      </c>
      <c r="AK40" s="1000" t="str">
        <f>misc!L24</f>
        <v>³ 4th month in lactation ($/cow)</v>
      </c>
      <c r="AL40" s="1000"/>
      <c r="AM40" s="1000"/>
      <c r="AN40" s="1000"/>
      <c r="AO40" s="1000"/>
      <c r="AP40" s="1000"/>
      <c r="AQ40" s="1000"/>
      <c r="AR40" s="1000"/>
      <c r="AS40" s="1000"/>
      <c r="AT40" s="1000"/>
      <c r="AU40" s="1000"/>
      <c r="AV40" s="986"/>
      <c r="AW40" s="812"/>
      <c r="AX40" s="812"/>
      <c r="AY40" s="812"/>
      <c r="AZ40" s="812"/>
      <c r="BA40" s="812"/>
      <c r="BB40" s="812"/>
      <c r="BC40" s="812"/>
      <c r="BD40" s="812"/>
      <c r="BE40" s="812"/>
      <c r="BF40" s="812"/>
      <c r="BG40" s="812"/>
      <c r="BH40" s="812"/>
      <c r="BI40" s="812"/>
      <c r="BJ40" s="812"/>
      <c r="BK40" s="812"/>
      <c r="BL40" s="812"/>
      <c r="BM40" s="812"/>
      <c r="BN40" s="812"/>
      <c r="BO40" s="812"/>
      <c r="BP40" s="812"/>
      <c r="BQ40" s="812"/>
      <c r="BR40" s="812"/>
      <c r="BS40" s="812"/>
      <c r="BT40" s="812"/>
      <c r="BU40" s="42"/>
      <c r="BV40" s="42"/>
      <c r="BW40" s="42"/>
      <c r="BX40" s="42"/>
      <c r="BY40" s="42"/>
      <c r="BZ40" s="42"/>
      <c r="CA40" s="42"/>
      <c r="CB40" s="42"/>
      <c r="CC40" s="42"/>
      <c r="CD40" s="42"/>
      <c r="CE40" s="42"/>
      <c r="CF40" s="42"/>
      <c r="CG40" s="42"/>
      <c r="CH40" s="42"/>
      <c r="CI40" s="42"/>
      <c r="CJ40" s="42"/>
      <c r="CK40" s="42"/>
      <c r="CL40" s="42"/>
      <c r="CM40" s="42"/>
      <c r="CN40" s="42"/>
      <c r="CO40" s="42"/>
      <c r="CP40" s="42"/>
      <c r="CQ40" s="42"/>
      <c r="CR40" s="42"/>
      <c r="CS40" s="42"/>
      <c r="CT40" s="42"/>
      <c r="CU40" s="42"/>
      <c r="CV40" s="42"/>
      <c r="CW40" s="42"/>
      <c r="CX40" s="42"/>
      <c r="CY40" s="42"/>
      <c r="CZ40" s="42"/>
      <c r="DA40" s="42"/>
      <c r="DB40" s="42"/>
      <c r="DC40" s="42"/>
      <c r="DD40" s="42"/>
      <c r="DE40" s="42"/>
      <c r="DF40" s="42"/>
      <c r="DG40" s="42"/>
      <c r="DH40" s="42"/>
      <c r="DI40" s="42"/>
      <c r="DJ40" s="42"/>
      <c r="DK40" s="42"/>
      <c r="DL40" s="42"/>
      <c r="DM40" s="42"/>
      <c r="DN40" s="42"/>
      <c r="DO40" s="42"/>
      <c r="DP40" s="42"/>
      <c r="DQ40" s="42"/>
      <c r="DR40" s="42"/>
      <c r="DS40" s="42"/>
      <c r="DT40" s="42"/>
      <c r="DU40" s="42"/>
      <c r="DV40" s="42"/>
      <c r="DW40" s="42"/>
      <c r="DX40" s="42"/>
      <c r="DY40" s="42"/>
      <c r="DZ40" s="42"/>
    </row>
    <row r="41" spans="2:130" x14ac:dyDescent="0.2">
      <c r="B41" s="42"/>
      <c r="C41" s="56" t="str">
        <f t="shared" si="0"/>
        <v>misc</v>
      </c>
      <c r="D41" s="49" t="str">
        <f t="shared" si="1"/>
        <v/>
      </c>
      <c r="E41" s="334"/>
      <c r="F41" s="334"/>
      <c r="G41" s="334"/>
      <c r="H41" s="334"/>
      <c r="I41" s="334"/>
      <c r="J41" s="334"/>
      <c r="K41" s="334"/>
      <c r="L41" s="334"/>
      <c r="M41" s="334"/>
      <c r="N41" s="334"/>
      <c r="O41" s="334"/>
      <c r="P41" s="334"/>
      <c r="Q41" s="42"/>
      <c r="R41" s="339"/>
      <c r="S41" s="339"/>
      <c r="T41" s="339"/>
      <c r="U41" s="339"/>
      <c r="V41" s="339"/>
      <c r="W41" s="339"/>
      <c r="X41" s="339"/>
      <c r="Y41" s="339"/>
      <c r="Z41" s="339"/>
      <c r="AA41" s="339"/>
      <c r="AB41" s="339"/>
      <c r="AC41" s="339"/>
      <c r="AD41" s="42"/>
      <c r="AE41" s="812"/>
      <c r="AF41" s="812"/>
      <c r="AG41" s="812"/>
      <c r="AH41" s="812"/>
      <c r="AI41" s="986"/>
      <c r="AJ41" s="1000"/>
      <c r="AK41" s="1000"/>
      <c r="AL41" s="1000"/>
      <c r="AM41" s="1000"/>
      <c r="AN41" s="1000"/>
      <c r="AO41" s="1000"/>
      <c r="AP41" s="1000"/>
      <c r="AQ41" s="1000"/>
      <c r="AR41" s="1000"/>
      <c r="AS41" s="1000"/>
      <c r="AT41" s="1000"/>
      <c r="AU41" s="1000"/>
      <c r="AV41" s="986"/>
      <c r="AW41" s="812"/>
      <c r="AX41" s="812"/>
      <c r="AY41" s="812"/>
      <c r="AZ41" s="812"/>
      <c r="BA41" s="812"/>
      <c r="BB41" s="812"/>
      <c r="BC41" s="812"/>
      <c r="BD41" s="812"/>
      <c r="BE41" s="812"/>
      <c r="BF41" s="812"/>
      <c r="BG41" s="812"/>
      <c r="BH41" s="812"/>
      <c r="BI41" s="812"/>
      <c r="BJ41" s="812"/>
      <c r="BK41" s="812"/>
      <c r="BL41" s="812"/>
      <c r="BM41" s="812"/>
      <c r="BN41" s="812"/>
      <c r="BO41" s="812"/>
      <c r="BP41" s="812"/>
      <c r="BQ41" s="812"/>
      <c r="BR41" s="812"/>
      <c r="BS41" s="812"/>
      <c r="BT41" s="812"/>
      <c r="BU41" s="42"/>
      <c r="BV41" s="42"/>
      <c r="BW41" s="42"/>
      <c r="BX41" s="42"/>
      <c r="BY41" s="42"/>
      <c r="BZ41" s="42"/>
      <c r="CA41" s="42"/>
      <c r="CB41" s="42"/>
      <c r="CC41" s="42"/>
      <c r="CD41" s="42"/>
      <c r="CE41" s="42"/>
      <c r="CF41" s="42"/>
      <c r="CG41" s="42"/>
      <c r="CH41" s="42"/>
      <c r="CI41" s="42"/>
      <c r="CJ41" s="42"/>
      <c r="CK41" s="42"/>
      <c r="CL41" s="42"/>
      <c r="CM41" s="42"/>
      <c r="CN41" s="42"/>
      <c r="CO41" s="42"/>
      <c r="CP41" s="42"/>
      <c r="CQ41" s="42"/>
      <c r="CR41" s="42"/>
      <c r="CS41" s="42"/>
      <c r="CT41" s="42"/>
      <c r="CU41" s="42"/>
      <c r="CV41" s="42"/>
      <c r="CW41" s="42"/>
      <c r="CX41" s="42"/>
      <c r="CY41" s="42"/>
      <c r="CZ41" s="42"/>
      <c r="DA41" s="42"/>
      <c r="DB41" s="42"/>
      <c r="DC41" s="42"/>
      <c r="DD41" s="42"/>
      <c r="DE41" s="42"/>
      <c r="DF41" s="42"/>
      <c r="DG41" s="42"/>
      <c r="DH41" s="42"/>
      <c r="DI41" s="42"/>
      <c r="DJ41" s="42"/>
      <c r="DK41" s="42"/>
      <c r="DL41" s="42"/>
      <c r="DM41" s="42"/>
      <c r="DN41" s="42"/>
      <c r="DO41" s="42"/>
      <c r="DP41" s="42"/>
      <c r="DQ41" s="42"/>
      <c r="DR41" s="42"/>
      <c r="DS41" s="42"/>
      <c r="DT41" s="42"/>
      <c r="DU41" s="42"/>
      <c r="DV41" s="42"/>
      <c r="DW41" s="42"/>
      <c r="DX41" s="42"/>
      <c r="DY41" s="42"/>
      <c r="DZ41" s="42"/>
    </row>
    <row r="42" spans="2:130" x14ac:dyDescent="0.2">
      <c r="B42" s="42"/>
      <c r="C42" s="48" t="str">
        <f>IF(D42=1," price ","price")</f>
        <v>price</v>
      </c>
      <c r="D42" s="49" t="str">
        <f t="shared" si="1"/>
        <v/>
      </c>
      <c r="E42" s="364" t="s">
        <v>99</v>
      </c>
      <c r="F42" s="334"/>
      <c r="G42" s="334"/>
      <c r="H42" s="157" t="s">
        <v>212</v>
      </c>
      <c r="I42" s="157" t="s">
        <v>211</v>
      </c>
      <c r="J42" s="157" t="s">
        <v>214</v>
      </c>
      <c r="K42" s="157" t="s">
        <v>219</v>
      </c>
      <c r="L42" s="157" t="s">
        <v>213</v>
      </c>
      <c r="M42" s="334" t="s">
        <v>568</v>
      </c>
      <c r="N42" s="334"/>
      <c r="O42" s="334"/>
      <c r="P42" s="334"/>
      <c r="Q42" s="42"/>
      <c r="R42" s="365" t="s">
        <v>99</v>
      </c>
      <c r="S42" s="339"/>
      <c r="T42" s="339"/>
      <c r="U42" s="339" t="s">
        <v>212</v>
      </c>
      <c r="V42" s="339" t="s">
        <v>211</v>
      </c>
      <c r="W42" s="339" t="s">
        <v>214</v>
      </c>
      <c r="X42" s="339" t="s">
        <v>219</v>
      </c>
      <c r="Y42" s="339" t="s">
        <v>213</v>
      </c>
      <c r="Z42" s="339" t="s">
        <v>568</v>
      </c>
      <c r="AA42" s="339"/>
      <c r="AB42" s="339"/>
      <c r="AC42" s="339"/>
      <c r="AD42" s="42"/>
      <c r="AE42" s="812"/>
      <c r="AF42" s="812"/>
      <c r="AG42" s="812"/>
      <c r="AH42" s="812"/>
      <c r="AI42" s="986"/>
      <c r="AJ42" s="1019" t="str">
        <f>price!$B$1</f>
        <v>PRICE &amp; DECISIONS</v>
      </c>
      <c r="AK42" s="1000"/>
      <c r="AL42" s="1000"/>
      <c r="AM42" s="1010" t="str">
        <f>price!F4</f>
        <v>Breed</v>
      </c>
      <c r="AN42" s="1010" t="str">
        <f>price!H4</f>
        <v>Enter</v>
      </c>
      <c r="AO42" s="1010" t="str">
        <f>price!J4</f>
        <v>Heifer</v>
      </c>
      <c r="AP42" s="1010" t="str">
        <f>price!L4</f>
        <v>Cull price</v>
      </c>
      <c r="AQ42" s="1010" t="str">
        <f>price!N4</f>
        <v>Milk price</v>
      </c>
      <c r="AR42" s="1010" t="str">
        <f>price!P4</f>
        <v>Feed price</v>
      </c>
      <c r="AS42" s="1000"/>
      <c r="AT42" s="1000"/>
      <c r="AU42" s="1000"/>
      <c r="AV42" s="986"/>
      <c r="AW42" s="812"/>
      <c r="AX42" s="812"/>
      <c r="AY42" s="812"/>
      <c r="AZ42" s="812"/>
      <c r="BA42" s="812"/>
      <c r="BB42" s="812"/>
      <c r="BC42" s="812"/>
      <c r="BD42" s="812"/>
      <c r="BE42" s="812"/>
      <c r="BF42" s="812"/>
      <c r="BG42" s="812"/>
      <c r="BH42" s="812"/>
      <c r="BI42" s="812"/>
      <c r="BJ42" s="812"/>
      <c r="BK42" s="812"/>
      <c r="BL42" s="812"/>
      <c r="BM42" s="812"/>
      <c r="BN42" s="812"/>
      <c r="BO42" s="812"/>
      <c r="BP42" s="812"/>
      <c r="BQ42" s="812"/>
      <c r="BR42" s="812"/>
      <c r="BS42" s="812"/>
      <c r="BT42" s="812"/>
      <c r="BU42" s="42"/>
      <c r="BV42" s="42"/>
      <c r="BW42" s="42"/>
      <c r="BX42" s="42"/>
      <c r="BY42" s="42"/>
      <c r="BZ42" s="42"/>
      <c r="CA42" s="42"/>
      <c r="CB42" s="42"/>
      <c r="CC42" s="42"/>
      <c r="CD42" s="42"/>
      <c r="CE42" s="42"/>
      <c r="CF42" s="42"/>
      <c r="CG42" s="42"/>
      <c r="CH42" s="42"/>
      <c r="CI42" s="42"/>
      <c r="CJ42" s="42"/>
      <c r="CK42" s="42"/>
      <c r="CL42" s="42"/>
      <c r="CM42" s="42"/>
      <c r="CN42" s="42"/>
      <c r="CO42" s="42"/>
      <c r="CP42" s="42"/>
      <c r="CQ42" s="42"/>
      <c r="CR42" s="42"/>
      <c r="CS42" s="42"/>
      <c r="CT42" s="42"/>
      <c r="CU42" s="42"/>
      <c r="CV42" s="42"/>
      <c r="CW42" s="42"/>
      <c r="CX42" s="42"/>
      <c r="CY42" s="42"/>
      <c r="CZ42" s="42"/>
      <c r="DA42" s="42"/>
      <c r="DB42" s="42"/>
      <c r="DC42" s="42"/>
      <c r="DD42" s="42"/>
      <c r="DE42" s="42"/>
      <c r="DF42" s="42"/>
      <c r="DG42" s="42"/>
      <c r="DH42" s="42"/>
      <c r="DI42" s="42"/>
      <c r="DJ42" s="42"/>
      <c r="DK42" s="42"/>
      <c r="DL42" s="42"/>
      <c r="DM42" s="42"/>
      <c r="DN42" s="42"/>
      <c r="DO42" s="42"/>
      <c r="DP42" s="42"/>
      <c r="DQ42" s="42"/>
      <c r="DR42" s="42"/>
      <c r="DS42" s="42"/>
      <c r="DT42" s="42"/>
      <c r="DU42" s="42"/>
      <c r="DV42" s="42"/>
      <c r="DW42" s="42"/>
      <c r="DX42" s="42"/>
      <c r="DY42" s="42"/>
      <c r="DZ42" s="42"/>
    </row>
    <row r="43" spans="2:130" x14ac:dyDescent="0.2">
      <c r="B43" s="42"/>
      <c r="C43" s="48" t="str">
        <f t="shared" ref="C43:C67" si="2">IF(D43=1," price ","price")</f>
        <v>price</v>
      </c>
      <c r="D43" s="49" t="str">
        <f t="shared" si="1"/>
        <v/>
      </c>
      <c r="E43" s="334"/>
      <c r="F43" s="334"/>
      <c r="G43" s="334"/>
      <c r="H43" s="157" t="s">
        <v>216</v>
      </c>
      <c r="I43" s="157" t="s">
        <v>217</v>
      </c>
      <c r="J43" s="157" t="s">
        <v>218</v>
      </c>
      <c r="K43" s="157" t="s">
        <v>969</v>
      </c>
      <c r="L43" s="157" t="s">
        <v>970</v>
      </c>
      <c r="M43" s="334" t="s">
        <v>969</v>
      </c>
      <c r="N43" s="334"/>
      <c r="O43" s="334"/>
      <c r="P43" s="334"/>
      <c r="Q43" s="42"/>
      <c r="R43" s="339"/>
      <c r="S43" s="339"/>
      <c r="T43" s="339"/>
      <c r="U43" s="339" t="s">
        <v>216</v>
      </c>
      <c r="V43" s="339" t="s">
        <v>217</v>
      </c>
      <c r="W43" s="339" t="s">
        <v>218</v>
      </c>
      <c r="X43" s="339" t="s">
        <v>969</v>
      </c>
      <c r="Y43" s="339" t="s">
        <v>970</v>
      </c>
      <c r="Z43" s="339" t="s">
        <v>969</v>
      </c>
      <c r="AA43" s="339"/>
      <c r="AB43" s="339"/>
      <c r="AC43" s="339"/>
      <c r="AD43" s="42"/>
      <c r="AE43" s="812"/>
      <c r="AF43" s="812"/>
      <c r="AG43" s="812"/>
      <c r="AH43" s="812"/>
      <c r="AI43" s="986"/>
      <c r="AJ43" s="1000"/>
      <c r="AK43" s="1000"/>
      <c r="AL43" s="1000"/>
      <c r="AM43" s="1010" t="str">
        <f>price!F5</f>
        <v>cows?</v>
      </c>
      <c r="AN43" s="1010" t="str">
        <f>price!H5</f>
        <v>heifers?</v>
      </c>
      <c r="AO43" s="1010" t="str">
        <f>price!J5</f>
        <v>price ($)</v>
      </c>
      <c r="AP43" s="1010" t="str">
        <f>price!L5</f>
        <v>($/lbs)</v>
      </c>
      <c r="AQ43" s="1010" t="str">
        <f>price!N5</f>
        <v>($/cwt)</v>
      </c>
      <c r="AR43" s="1010" t="str">
        <f>price!P5</f>
        <v>($/lbs)</v>
      </c>
      <c r="AS43" s="1000"/>
      <c r="AT43" s="1000"/>
      <c r="AU43" s="1000"/>
      <c r="AV43" s="986"/>
      <c r="AW43" s="812"/>
      <c r="AX43" s="812"/>
      <c r="AY43" s="812"/>
      <c r="AZ43" s="812"/>
      <c r="BA43" s="812"/>
      <c r="BB43" s="812"/>
      <c r="BC43" s="812"/>
      <c r="BD43" s="812"/>
      <c r="BE43" s="812"/>
      <c r="BF43" s="812"/>
      <c r="BG43" s="812"/>
      <c r="BH43" s="812"/>
      <c r="BI43" s="812"/>
      <c r="BJ43" s="812"/>
      <c r="BK43" s="812"/>
      <c r="BL43" s="812"/>
      <c r="BM43" s="812"/>
      <c r="BN43" s="812"/>
      <c r="BO43" s="812"/>
      <c r="BP43" s="812"/>
      <c r="BQ43" s="812"/>
      <c r="BR43" s="812"/>
      <c r="BS43" s="812"/>
      <c r="BT43" s="812"/>
      <c r="BU43" s="42"/>
      <c r="BV43" s="42"/>
      <c r="BW43" s="42"/>
      <c r="BX43" s="42"/>
      <c r="BY43" s="42"/>
      <c r="BZ43" s="42"/>
      <c r="CA43" s="42"/>
      <c r="CB43" s="42"/>
      <c r="CC43" s="42"/>
      <c r="CD43" s="42"/>
      <c r="CE43" s="42"/>
      <c r="CF43" s="42"/>
      <c r="CG43" s="42"/>
      <c r="CH43" s="42"/>
      <c r="CI43" s="42"/>
      <c r="CJ43" s="42"/>
      <c r="CK43" s="42"/>
      <c r="CL43" s="42"/>
      <c r="CM43" s="42"/>
      <c r="CN43" s="42"/>
      <c r="CO43" s="42"/>
      <c r="CP43" s="42"/>
      <c r="CQ43" s="42"/>
      <c r="CR43" s="42"/>
      <c r="CS43" s="42"/>
      <c r="CT43" s="42"/>
      <c r="CU43" s="42"/>
      <c r="CV43" s="42"/>
      <c r="CW43" s="42"/>
      <c r="CX43" s="42"/>
      <c r="CY43" s="42"/>
      <c r="CZ43" s="42"/>
      <c r="DA43" s="42"/>
      <c r="DB43" s="42"/>
      <c r="DC43" s="42"/>
      <c r="DD43" s="42"/>
      <c r="DE43" s="42"/>
      <c r="DF43" s="42"/>
      <c r="DG43" s="42"/>
      <c r="DH43" s="42"/>
      <c r="DI43" s="42"/>
      <c r="DJ43" s="42"/>
      <c r="DK43" s="42"/>
      <c r="DL43" s="42"/>
      <c r="DM43" s="42"/>
      <c r="DN43" s="42"/>
      <c r="DO43" s="42"/>
      <c r="DP43" s="42"/>
      <c r="DQ43" s="42"/>
      <c r="DR43" s="42"/>
      <c r="DS43" s="42"/>
      <c r="DT43" s="42"/>
      <c r="DU43" s="42"/>
      <c r="DV43" s="42"/>
      <c r="DW43" s="42"/>
      <c r="DX43" s="42"/>
      <c r="DY43" s="42"/>
      <c r="DZ43" s="42"/>
    </row>
    <row r="44" spans="2:130" x14ac:dyDescent="0.2">
      <c r="B44" s="42"/>
      <c r="C44" s="48" t="str">
        <f t="shared" si="2"/>
        <v>price</v>
      </c>
      <c r="D44" s="49" t="str">
        <f t="shared" si="1"/>
        <v/>
      </c>
      <c r="E44" s="334" t="s">
        <v>215</v>
      </c>
      <c r="F44" s="334">
        <v>1</v>
      </c>
      <c r="G44" s="354" t="s">
        <v>183</v>
      </c>
      <c r="H44" s="157" t="s">
        <v>84</v>
      </c>
      <c r="I44" s="157" t="s">
        <v>84</v>
      </c>
      <c r="J44" s="157">
        <v>2000</v>
      </c>
      <c r="K44" s="157">
        <v>0.6</v>
      </c>
      <c r="L44" s="357">
        <v>25</v>
      </c>
      <c r="M44" s="361">
        <v>0.18</v>
      </c>
      <c r="N44" s="334"/>
      <c r="O44" s="334"/>
      <c r="P44" s="334"/>
      <c r="Q44" s="42"/>
      <c r="R44" s="339" t="s">
        <v>215</v>
      </c>
      <c r="S44" s="339">
        <v>1</v>
      </c>
      <c r="T44" s="339" t="s">
        <v>183</v>
      </c>
      <c r="U44" s="339" t="s">
        <v>84</v>
      </c>
      <c r="V44" s="339" t="s">
        <v>84</v>
      </c>
      <c r="W44" s="339">
        <v>2000</v>
      </c>
      <c r="X44" s="339">
        <v>0.6</v>
      </c>
      <c r="Y44" s="363">
        <v>25</v>
      </c>
      <c r="Z44" s="363">
        <v>0.18</v>
      </c>
      <c r="AA44" s="339"/>
      <c r="AB44" s="339"/>
      <c r="AC44" s="339"/>
      <c r="AD44" s="42"/>
      <c r="AE44" s="812"/>
      <c r="AF44" s="812"/>
      <c r="AG44" s="812"/>
      <c r="AH44" s="812"/>
      <c r="AI44" s="986"/>
      <c r="AJ44" s="1000" t="str">
        <f>price!C6</f>
        <v>Year 1</v>
      </c>
      <c r="AK44" s="1000">
        <f>price!D6</f>
        <v>1</v>
      </c>
      <c r="AL44" s="1020" t="str">
        <f>price!E6</f>
        <v>Jan</v>
      </c>
      <c r="AM44" s="1010" t="str">
        <f>price!F6</f>
        <v>DECIDE</v>
      </c>
      <c r="AN44" s="1010" t="str">
        <f>price!H6</f>
        <v>DECIDE</v>
      </c>
      <c r="AO44" s="1010">
        <f>price!J6</f>
        <v>2000</v>
      </c>
      <c r="AP44" s="1010">
        <f>price!L6</f>
        <v>0.6</v>
      </c>
      <c r="AQ44" s="1015">
        <f>price!N6</f>
        <v>25</v>
      </c>
      <c r="AR44" s="1015">
        <f>price!P6</f>
        <v>0.18</v>
      </c>
      <c r="AS44" s="1000"/>
      <c r="AT44" s="1000"/>
      <c r="AU44" s="1000"/>
      <c r="AV44" s="986"/>
      <c r="AW44" s="812"/>
      <c r="AX44" s="812"/>
      <c r="AY44" s="812"/>
      <c r="AZ44" s="812"/>
      <c r="BA44" s="812"/>
      <c r="BB44" s="812"/>
      <c r="BC44" s="812"/>
      <c r="BD44" s="812"/>
      <c r="BE44" s="812"/>
      <c r="BF44" s="812"/>
      <c r="BG44" s="812"/>
      <c r="BH44" s="812"/>
      <c r="BI44" s="812"/>
      <c r="BJ44" s="812"/>
      <c r="BK44" s="812"/>
      <c r="BL44" s="812"/>
      <c r="BM44" s="812"/>
      <c r="BN44" s="812"/>
      <c r="BO44" s="812"/>
      <c r="BP44" s="812"/>
      <c r="BQ44" s="812"/>
      <c r="BR44" s="812"/>
      <c r="BS44" s="812"/>
      <c r="BT44" s="812"/>
      <c r="BU44" s="42"/>
      <c r="BV44" s="42"/>
      <c r="BW44" s="42"/>
      <c r="BX44" s="42"/>
      <c r="BY44" s="42"/>
      <c r="BZ44" s="42"/>
      <c r="CA44" s="42"/>
      <c r="CB44" s="42"/>
      <c r="CC44" s="42"/>
      <c r="CD44" s="42"/>
      <c r="CE44" s="42"/>
      <c r="CF44" s="42"/>
      <c r="CG44" s="42"/>
      <c r="CH44" s="42"/>
      <c r="CI44" s="42"/>
      <c r="CJ44" s="42"/>
      <c r="CK44" s="42"/>
      <c r="CL44" s="42"/>
      <c r="CM44" s="42"/>
      <c r="CN44" s="42"/>
      <c r="CO44" s="42"/>
      <c r="CP44" s="42"/>
      <c r="CQ44" s="42"/>
      <c r="CR44" s="42"/>
      <c r="CS44" s="42"/>
      <c r="CT44" s="42"/>
      <c r="CU44" s="42"/>
      <c r="CV44" s="42"/>
      <c r="CW44" s="42"/>
      <c r="CX44" s="42"/>
      <c r="CY44" s="42"/>
      <c r="CZ44" s="42"/>
      <c r="DA44" s="42"/>
      <c r="DB44" s="42"/>
      <c r="DC44" s="42"/>
      <c r="DD44" s="42"/>
      <c r="DE44" s="42"/>
      <c r="DF44" s="42"/>
      <c r="DG44" s="42"/>
      <c r="DH44" s="42"/>
      <c r="DI44" s="42"/>
      <c r="DJ44" s="42"/>
      <c r="DK44" s="42"/>
      <c r="DL44" s="42"/>
      <c r="DM44" s="42"/>
      <c r="DN44" s="42"/>
      <c r="DO44" s="42"/>
      <c r="DP44" s="42"/>
      <c r="DQ44" s="42"/>
      <c r="DR44" s="42"/>
      <c r="DS44" s="42"/>
      <c r="DT44" s="42"/>
      <c r="DU44" s="42"/>
      <c r="DV44" s="42"/>
      <c r="DW44" s="42"/>
      <c r="DX44" s="42"/>
      <c r="DY44" s="42"/>
      <c r="DZ44" s="42"/>
    </row>
    <row r="45" spans="2:130" x14ac:dyDescent="0.2">
      <c r="B45" s="42"/>
      <c r="C45" s="48" t="str">
        <f t="shared" si="2"/>
        <v>price</v>
      </c>
      <c r="D45" s="49" t="str">
        <f t="shared" si="1"/>
        <v/>
      </c>
      <c r="E45" s="334"/>
      <c r="F45" s="334">
        <v>2</v>
      </c>
      <c r="G45" s="354" t="s">
        <v>184</v>
      </c>
      <c r="H45" s="157" t="s">
        <v>84</v>
      </c>
      <c r="I45" s="157" t="s">
        <v>84</v>
      </c>
      <c r="J45" s="157">
        <v>2000</v>
      </c>
      <c r="K45" s="157">
        <v>0.6</v>
      </c>
      <c r="L45" s="357">
        <v>25</v>
      </c>
      <c r="M45" s="361">
        <v>0.18</v>
      </c>
      <c r="N45" s="334"/>
      <c r="O45" s="334"/>
      <c r="P45" s="334"/>
      <c r="Q45" s="42"/>
      <c r="R45" s="339"/>
      <c r="S45" s="339">
        <v>2</v>
      </c>
      <c r="T45" s="339" t="s">
        <v>184</v>
      </c>
      <c r="U45" s="339" t="s">
        <v>84</v>
      </c>
      <c r="V45" s="339" t="s">
        <v>84</v>
      </c>
      <c r="W45" s="339">
        <v>2000</v>
      </c>
      <c r="X45" s="339">
        <v>0.6</v>
      </c>
      <c r="Y45" s="363">
        <v>25</v>
      </c>
      <c r="Z45" s="363">
        <v>0.18</v>
      </c>
      <c r="AA45" s="339"/>
      <c r="AB45" s="339"/>
      <c r="AC45" s="339"/>
      <c r="AD45" s="42"/>
      <c r="AE45" s="812"/>
      <c r="AF45" s="812"/>
      <c r="AG45" s="812"/>
      <c r="AH45" s="812"/>
      <c r="AI45" s="986"/>
      <c r="AJ45" s="1000"/>
      <c r="AK45" s="1000">
        <f>price!D7</f>
        <v>2</v>
      </c>
      <c r="AL45" s="1020" t="str">
        <f>price!E7</f>
        <v>Feb</v>
      </c>
      <c r="AM45" s="1010" t="str">
        <f>price!F7</f>
        <v>DECIDE</v>
      </c>
      <c r="AN45" s="1010" t="str">
        <f>price!H7</f>
        <v>DECIDE</v>
      </c>
      <c r="AO45" s="1010">
        <f>price!J7</f>
        <v>2000</v>
      </c>
      <c r="AP45" s="1010">
        <f>price!L7</f>
        <v>0.6</v>
      </c>
      <c r="AQ45" s="1015">
        <f>price!N7</f>
        <v>25</v>
      </c>
      <c r="AR45" s="1015">
        <f>price!P7</f>
        <v>0.18</v>
      </c>
      <c r="AS45" s="1000"/>
      <c r="AT45" s="1000"/>
      <c r="AU45" s="1000"/>
      <c r="AV45" s="986"/>
      <c r="AW45" s="812"/>
      <c r="AX45" s="812"/>
      <c r="AY45" s="812"/>
      <c r="AZ45" s="812"/>
      <c r="BA45" s="812"/>
      <c r="BB45" s="812"/>
      <c r="BC45" s="812"/>
      <c r="BD45" s="812"/>
      <c r="BE45" s="812"/>
      <c r="BF45" s="812"/>
      <c r="BG45" s="812"/>
      <c r="BH45" s="812"/>
      <c r="BI45" s="812"/>
      <c r="BJ45" s="812"/>
      <c r="BK45" s="812"/>
      <c r="BL45" s="812"/>
      <c r="BM45" s="812"/>
      <c r="BN45" s="812"/>
      <c r="BO45" s="812"/>
      <c r="BP45" s="812"/>
      <c r="BQ45" s="812"/>
      <c r="BR45" s="812"/>
      <c r="BS45" s="812"/>
      <c r="BT45" s="812"/>
      <c r="BU45" s="42"/>
      <c r="BV45" s="42"/>
      <c r="BW45" s="42"/>
      <c r="BX45" s="42"/>
      <c r="BY45" s="42"/>
      <c r="BZ45" s="42"/>
      <c r="CA45" s="42"/>
      <c r="CB45" s="42"/>
      <c r="CC45" s="42"/>
      <c r="CD45" s="42"/>
      <c r="CE45" s="42"/>
      <c r="CF45" s="42"/>
      <c r="CG45" s="42"/>
      <c r="CH45" s="42"/>
      <c r="CI45" s="42"/>
      <c r="CJ45" s="42"/>
      <c r="CK45" s="42"/>
      <c r="CL45" s="42"/>
      <c r="CM45" s="42"/>
      <c r="CN45" s="42"/>
      <c r="CO45" s="42"/>
      <c r="CP45" s="42"/>
      <c r="CQ45" s="42"/>
      <c r="CR45" s="42"/>
      <c r="CS45" s="42"/>
      <c r="CT45" s="42"/>
      <c r="CU45" s="42"/>
      <c r="CV45" s="42"/>
      <c r="CW45" s="42"/>
      <c r="CX45" s="42"/>
      <c r="CY45" s="42"/>
      <c r="CZ45" s="42"/>
      <c r="DA45" s="42"/>
      <c r="DB45" s="42"/>
      <c r="DC45" s="42"/>
      <c r="DD45" s="42"/>
      <c r="DE45" s="42"/>
      <c r="DF45" s="42"/>
      <c r="DG45" s="42"/>
      <c r="DH45" s="42"/>
      <c r="DI45" s="42"/>
      <c r="DJ45" s="42"/>
      <c r="DK45" s="42"/>
      <c r="DL45" s="42"/>
      <c r="DM45" s="42"/>
      <c r="DN45" s="42"/>
      <c r="DO45" s="42"/>
      <c r="DP45" s="42"/>
      <c r="DQ45" s="42"/>
      <c r="DR45" s="42"/>
      <c r="DS45" s="42"/>
      <c r="DT45" s="42"/>
      <c r="DU45" s="42"/>
      <c r="DV45" s="42"/>
      <c r="DW45" s="42"/>
      <c r="DX45" s="42"/>
      <c r="DY45" s="42"/>
      <c r="DZ45" s="42"/>
    </row>
    <row r="46" spans="2:130" x14ac:dyDescent="0.2">
      <c r="B46" s="42"/>
      <c r="C46" s="48" t="str">
        <f t="shared" si="2"/>
        <v>price</v>
      </c>
      <c r="D46" s="49" t="str">
        <f t="shared" si="1"/>
        <v/>
      </c>
      <c r="E46" s="334"/>
      <c r="F46" s="334">
        <v>3</v>
      </c>
      <c r="G46" s="354" t="s">
        <v>185</v>
      </c>
      <c r="H46" s="157" t="s">
        <v>84</v>
      </c>
      <c r="I46" s="157" t="s">
        <v>84</v>
      </c>
      <c r="J46" s="157">
        <v>2000</v>
      </c>
      <c r="K46" s="157">
        <v>0.6</v>
      </c>
      <c r="L46" s="357">
        <v>25</v>
      </c>
      <c r="M46" s="361">
        <v>0.18</v>
      </c>
      <c r="N46" s="334"/>
      <c r="O46" s="334"/>
      <c r="P46" s="334"/>
      <c r="Q46" s="42"/>
      <c r="R46" s="339"/>
      <c r="S46" s="339">
        <v>3</v>
      </c>
      <c r="T46" s="339" t="s">
        <v>185</v>
      </c>
      <c r="U46" s="339" t="s">
        <v>84</v>
      </c>
      <c r="V46" s="339" t="s">
        <v>84</v>
      </c>
      <c r="W46" s="339">
        <v>2000</v>
      </c>
      <c r="X46" s="339">
        <v>0.6</v>
      </c>
      <c r="Y46" s="363">
        <v>25</v>
      </c>
      <c r="Z46" s="363">
        <v>0.18</v>
      </c>
      <c r="AA46" s="339"/>
      <c r="AB46" s="339"/>
      <c r="AC46" s="339"/>
      <c r="AD46" s="42"/>
      <c r="AE46" s="812"/>
      <c r="AF46" s="812"/>
      <c r="AG46" s="812"/>
      <c r="AH46" s="812"/>
      <c r="AI46" s="986"/>
      <c r="AJ46" s="1000"/>
      <c r="AK46" s="1000">
        <f>price!D8</f>
        <v>3</v>
      </c>
      <c r="AL46" s="1020" t="str">
        <f>price!E8</f>
        <v>Mar</v>
      </c>
      <c r="AM46" s="1010" t="str">
        <f>price!F8</f>
        <v>DECIDE</v>
      </c>
      <c r="AN46" s="1010" t="str">
        <f>price!H8</f>
        <v>DECIDE</v>
      </c>
      <c r="AO46" s="1010">
        <f>price!J8</f>
        <v>2000</v>
      </c>
      <c r="AP46" s="1010">
        <f>price!L8</f>
        <v>0.6</v>
      </c>
      <c r="AQ46" s="1015">
        <f>price!N8</f>
        <v>25</v>
      </c>
      <c r="AR46" s="1015">
        <f>price!P8</f>
        <v>0.18</v>
      </c>
      <c r="AS46" s="1000"/>
      <c r="AT46" s="1000"/>
      <c r="AU46" s="1000"/>
      <c r="AV46" s="986"/>
      <c r="AW46" s="812"/>
      <c r="AX46" s="812"/>
      <c r="AY46" s="812"/>
      <c r="AZ46" s="812"/>
      <c r="BA46" s="812"/>
      <c r="BB46" s="812"/>
      <c r="BC46" s="812"/>
      <c r="BD46" s="812"/>
      <c r="BE46" s="812"/>
      <c r="BF46" s="812"/>
      <c r="BG46" s="812"/>
      <c r="BH46" s="812"/>
      <c r="BI46" s="812"/>
      <c r="BJ46" s="812"/>
      <c r="BK46" s="812"/>
      <c r="BL46" s="812"/>
      <c r="BM46" s="812"/>
      <c r="BN46" s="812"/>
      <c r="BO46" s="812"/>
      <c r="BP46" s="812"/>
      <c r="BQ46" s="812"/>
      <c r="BR46" s="812"/>
      <c r="BS46" s="812"/>
      <c r="BT46" s="812"/>
      <c r="BU46" s="42"/>
      <c r="BV46" s="42"/>
      <c r="BW46" s="42"/>
      <c r="BX46" s="42"/>
      <c r="BY46" s="42"/>
      <c r="BZ46" s="42"/>
      <c r="CA46" s="42"/>
      <c r="CB46" s="42"/>
      <c r="CC46" s="42"/>
      <c r="CD46" s="42"/>
      <c r="CE46" s="42"/>
      <c r="CF46" s="42"/>
      <c r="CG46" s="42"/>
      <c r="CH46" s="42"/>
      <c r="CI46" s="42"/>
      <c r="CJ46" s="42"/>
      <c r="CK46" s="42"/>
      <c r="CL46" s="42"/>
      <c r="CM46" s="42"/>
      <c r="CN46" s="42"/>
      <c r="CO46" s="42"/>
      <c r="CP46" s="42"/>
      <c r="CQ46" s="42"/>
      <c r="CR46" s="42"/>
      <c r="CS46" s="42"/>
      <c r="CT46" s="42"/>
      <c r="CU46" s="42"/>
      <c r="CV46" s="42"/>
      <c r="CW46" s="42"/>
      <c r="CX46" s="42"/>
      <c r="CY46" s="42"/>
      <c r="CZ46" s="42"/>
      <c r="DA46" s="42"/>
      <c r="DB46" s="42"/>
      <c r="DC46" s="42"/>
      <c r="DD46" s="42"/>
      <c r="DE46" s="42"/>
      <c r="DF46" s="42"/>
      <c r="DG46" s="42"/>
      <c r="DH46" s="42"/>
      <c r="DI46" s="42"/>
      <c r="DJ46" s="42"/>
      <c r="DK46" s="42"/>
      <c r="DL46" s="42"/>
      <c r="DM46" s="42"/>
      <c r="DN46" s="42"/>
      <c r="DO46" s="42"/>
      <c r="DP46" s="42"/>
      <c r="DQ46" s="42"/>
      <c r="DR46" s="42"/>
      <c r="DS46" s="42"/>
      <c r="DT46" s="42"/>
      <c r="DU46" s="42"/>
      <c r="DV46" s="42"/>
      <c r="DW46" s="42"/>
      <c r="DX46" s="42"/>
      <c r="DY46" s="42"/>
      <c r="DZ46" s="42"/>
    </row>
    <row r="47" spans="2:130" x14ac:dyDescent="0.2">
      <c r="B47" s="42"/>
      <c r="C47" s="48" t="str">
        <f t="shared" si="2"/>
        <v>price</v>
      </c>
      <c r="D47" s="49" t="str">
        <f t="shared" si="1"/>
        <v/>
      </c>
      <c r="E47" s="334"/>
      <c r="F47" s="334">
        <v>4</v>
      </c>
      <c r="G47" s="354" t="s">
        <v>186</v>
      </c>
      <c r="H47" s="157" t="s">
        <v>84</v>
      </c>
      <c r="I47" s="157" t="s">
        <v>84</v>
      </c>
      <c r="J47" s="157">
        <v>2000</v>
      </c>
      <c r="K47" s="157">
        <v>0.6</v>
      </c>
      <c r="L47" s="357">
        <v>25</v>
      </c>
      <c r="M47" s="361">
        <v>0.18</v>
      </c>
      <c r="N47" s="334"/>
      <c r="O47" s="334"/>
      <c r="P47" s="334"/>
      <c r="Q47" s="42"/>
      <c r="R47" s="339"/>
      <c r="S47" s="339">
        <v>4</v>
      </c>
      <c r="T47" s="339" t="s">
        <v>186</v>
      </c>
      <c r="U47" s="339" t="s">
        <v>84</v>
      </c>
      <c r="V47" s="339" t="s">
        <v>84</v>
      </c>
      <c r="W47" s="339">
        <v>2000</v>
      </c>
      <c r="X47" s="339">
        <v>0.6</v>
      </c>
      <c r="Y47" s="363">
        <v>25</v>
      </c>
      <c r="Z47" s="363">
        <v>0.18</v>
      </c>
      <c r="AA47" s="339"/>
      <c r="AB47" s="339"/>
      <c r="AC47" s="339"/>
      <c r="AD47" s="42"/>
      <c r="AE47" s="812"/>
      <c r="AF47" s="812"/>
      <c r="AG47" s="812"/>
      <c r="AH47" s="812"/>
      <c r="AI47" s="986"/>
      <c r="AJ47" s="1000"/>
      <c r="AK47" s="1000">
        <f>price!D9</f>
        <v>4</v>
      </c>
      <c r="AL47" s="1020" t="str">
        <f>price!E9</f>
        <v>Apr</v>
      </c>
      <c r="AM47" s="1010" t="str">
        <f>price!F9</f>
        <v>DECIDE</v>
      </c>
      <c r="AN47" s="1010" t="str">
        <f>price!H9</f>
        <v>DECIDE</v>
      </c>
      <c r="AO47" s="1010">
        <f>price!J9</f>
        <v>2000</v>
      </c>
      <c r="AP47" s="1010">
        <f>price!L9</f>
        <v>0.6</v>
      </c>
      <c r="AQ47" s="1015">
        <f>price!N9</f>
        <v>25</v>
      </c>
      <c r="AR47" s="1015">
        <f>price!P9</f>
        <v>0.18</v>
      </c>
      <c r="AS47" s="1000"/>
      <c r="AT47" s="1000"/>
      <c r="AU47" s="1000"/>
      <c r="AV47" s="986"/>
      <c r="AW47" s="812"/>
      <c r="AX47" s="812"/>
      <c r="AY47" s="812"/>
      <c r="AZ47" s="812"/>
      <c r="BA47" s="812"/>
      <c r="BB47" s="812"/>
      <c r="BC47" s="812"/>
      <c r="BD47" s="812"/>
      <c r="BE47" s="812"/>
      <c r="BF47" s="812"/>
      <c r="BG47" s="812"/>
      <c r="BH47" s="812"/>
      <c r="BI47" s="812"/>
      <c r="BJ47" s="812"/>
      <c r="BK47" s="812"/>
      <c r="BL47" s="812"/>
      <c r="BM47" s="812"/>
      <c r="BN47" s="812"/>
      <c r="BO47" s="812"/>
      <c r="BP47" s="812"/>
      <c r="BQ47" s="812"/>
      <c r="BR47" s="812"/>
      <c r="BS47" s="812"/>
      <c r="BT47" s="812"/>
      <c r="BU47" s="42"/>
      <c r="BV47" s="42"/>
      <c r="BW47" s="42"/>
      <c r="BX47" s="42"/>
      <c r="BY47" s="42"/>
      <c r="BZ47" s="42"/>
      <c r="CA47" s="42"/>
      <c r="CB47" s="42"/>
      <c r="CC47" s="42"/>
      <c r="CD47" s="42"/>
      <c r="CE47" s="42"/>
      <c r="CF47" s="42"/>
      <c r="CG47" s="42"/>
      <c r="CH47" s="42"/>
      <c r="CI47" s="42"/>
      <c r="CJ47" s="42"/>
      <c r="CK47" s="42"/>
      <c r="CL47" s="42"/>
      <c r="CM47" s="42"/>
      <c r="CN47" s="42"/>
      <c r="CO47" s="42"/>
      <c r="CP47" s="42"/>
      <c r="CQ47" s="42"/>
      <c r="CR47" s="42"/>
      <c r="CS47" s="42"/>
      <c r="CT47" s="42"/>
      <c r="CU47" s="42"/>
      <c r="CV47" s="42"/>
      <c r="CW47" s="42"/>
      <c r="CX47" s="42"/>
      <c r="CY47" s="42"/>
      <c r="CZ47" s="42"/>
      <c r="DA47" s="42"/>
      <c r="DB47" s="42"/>
      <c r="DC47" s="42"/>
      <c r="DD47" s="42"/>
      <c r="DE47" s="42"/>
      <c r="DF47" s="42"/>
      <c r="DG47" s="42"/>
      <c r="DH47" s="42"/>
      <c r="DI47" s="42"/>
      <c r="DJ47" s="42"/>
      <c r="DK47" s="42"/>
      <c r="DL47" s="42"/>
      <c r="DM47" s="42"/>
      <c r="DN47" s="42"/>
      <c r="DO47" s="42"/>
      <c r="DP47" s="42"/>
      <c r="DQ47" s="42"/>
      <c r="DR47" s="42"/>
      <c r="DS47" s="42"/>
      <c r="DT47" s="42"/>
      <c r="DU47" s="42"/>
      <c r="DV47" s="42"/>
      <c r="DW47" s="42"/>
      <c r="DX47" s="42"/>
      <c r="DY47" s="42"/>
      <c r="DZ47" s="42"/>
    </row>
    <row r="48" spans="2:130" x14ac:dyDescent="0.2">
      <c r="B48" s="42"/>
      <c r="C48" s="48" t="str">
        <f t="shared" si="2"/>
        <v>price</v>
      </c>
      <c r="D48" s="49" t="str">
        <f t="shared" si="1"/>
        <v/>
      </c>
      <c r="E48" s="334"/>
      <c r="F48" s="334">
        <v>5</v>
      </c>
      <c r="G48" s="354" t="s">
        <v>187</v>
      </c>
      <c r="H48" s="157" t="s">
        <v>84</v>
      </c>
      <c r="I48" s="157" t="s">
        <v>84</v>
      </c>
      <c r="J48" s="157">
        <v>2000</v>
      </c>
      <c r="K48" s="157">
        <v>0.6</v>
      </c>
      <c r="L48" s="357">
        <v>25</v>
      </c>
      <c r="M48" s="361">
        <v>0.18</v>
      </c>
      <c r="N48" s="334"/>
      <c r="O48" s="334"/>
      <c r="P48" s="334"/>
      <c r="Q48" s="42"/>
      <c r="R48" s="339"/>
      <c r="S48" s="339">
        <v>5</v>
      </c>
      <c r="T48" s="339" t="s">
        <v>187</v>
      </c>
      <c r="U48" s="339" t="s">
        <v>84</v>
      </c>
      <c r="V48" s="339" t="s">
        <v>84</v>
      </c>
      <c r="W48" s="339">
        <v>2000</v>
      </c>
      <c r="X48" s="339">
        <v>0.6</v>
      </c>
      <c r="Y48" s="363">
        <v>25</v>
      </c>
      <c r="Z48" s="363">
        <v>0.18</v>
      </c>
      <c r="AA48" s="339"/>
      <c r="AB48" s="339"/>
      <c r="AC48" s="339"/>
      <c r="AD48" s="42"/>
      <c r="AE48" s="812"/>
      <c r="AF48" s="812"/>
      <c r="AG48" s="812"/>
      <c r="AH48" s="812"/>
      <c r="AI48" s="986"/>
      <c r="AJ48" s="1000"/>
      <c r="AK48" s="1000">
        <f>price!D10</f>
        <v>5</v>
      </c>
      <c r="AL48" s="1020" t="str">
        <f>price!E10</f>
        <v>May</v>
      </c>
      <c r="AM48" s="1010" t="str">
        <f>price!F10</f>
        <v>DECIDE</v>
      </c>
      <c r="AN48" s="1010" t="str">
        <f>price!H10</f>
        <v>DECIDE</v>
      </c>
      <c r="AO48" s="1010">
        <f>price!J10</f>
        <v>2000</v>
      </c>
      <c r="AP48" s="1010">
        <f>price!L10</f>
        <v>0.6</v>
      </c>
      <c r="AQ48" s="1015">
        <f>price!N10</f>
        <v>25</v>
      </c>
      <c r="AR48" s="1015">
        <f>price!P10</f>
        <v>0.18</v>
      </c>
      <c r="AS48" s="1000"/>
      <c r="AT48" s="1000"/>
      <c r="AU48" s="1000"/>
      <c r="AV48" s="986"/>
      <c r="AW48" s="812"/>
      <c r="AX48" s="812"/>
      <c r="AY48" s="812"/>
      <c r="AZ48" s="812"/>
      <c r="BA48" s="812"/>
      <c r="BB48" s="812"/>
      <c r="BC48" s="812"/>
      <c r="BD48" s="812"/>
      <c r="BE48" s="812"/>
      <c r="BF48" s="812"/>
      <c r="BG48" s="812"/>
      <c r="BH48" s="812"/>
      <c r="BI48" s="812"/>
      <c r="BJ48" s="812"/>
      <c r="BK48" s="812"/>
      <c r="BL48" s="812"/>
      <c r="BM48" s="812"/>
      <c r="BN48" s="812"/>
      <c r="BO48" s="812"/>
      <c r="BP48" s="812"/>
      <c r="BQ48" s="812"/>
      <c r="BR48" s="812"/>
      <c r="BS48" s="812"/>
      <c r="BT48" s="812"/>
      <c r="BU48" s="42"/>
      <c r="BV48" s="42"/>
      <c r="BW48" s="42"/>
      <c r="BX48" s="42"/>
      <c r="BY48" s="42"/>
      <c r="BZ48" s="42"/>
      <c r="CA48" s="42"/>
      <c r="CB48" s="42"/>
      <c r="CC48" s="42"/>
      <c r="CD48" s="42"/>
      <c r="CE48" s="42"/>
      <c r="CF48" s="42"/>
      <c r="CG48" s="42"/>
      <c r="CH48" s="42"/>
      <c r="CI48" s="42"/>
      <c r="CJ48" s="42"/>
      <c r="CK48" s="42"/>
      <c r="CL48" s="42"/>
      <c r="CM48" s="42"/>
      <c r="CN48" s="42"/>
      <c r="CO48" s="42"/>
      <c r="CP48" s="42"/>
      <c r="CQ48" s="42"/>
      <c r="CR48" s="42"/>
      <c r="CS48" s="42"/>
      <c r="CT48" s="42"/>
      <c r="CU48" s="42"/>
      <c r="CV48" s="42"/>
      <c r="CW48" s="42"/>
      <c r="CX48" s="42"/>
      <c r="CY48" s="42"/>
      <c r="CZ48" s="42"/>
      <c r="DA48" s="42"/>
      <c r="DB48" s="42"/>
      <c r="DC48" s="42"/>
      <c r="DD48" s="42"/>
      <c r="DE48" s="42"/>
      <c r="DF48" s="42"/>
      <c r="DG48" s="42"/>
      <c r="DH48" s="42"/>
      <c r="DI48" s="42"/>
      <c r="DJ48" s="42"/>
      <c r="DK48" s="42"/>
      <c r="DL48" s="42"/>
      <c r="DM48" s="42"/>
      <c r="DN48" s="42"/>
      <c r="DO48" s="42"/>
      <c r="DP48" s="42"/>
      <c r="DQ48" s="42"/>
      <c r="DR48" s="42"/>
      <c r="DS48" s="42"/>
      <c r="DT48" s="42"/>
      <c r="DU48" s="42"/>
      <c r="DV48" s="42"/>
      <c r="DW48" s="42"/>
      <c r="DX48" s="42"/>
      <c r="DY48" s="42"/>
      <c r="DZ48" s="42"/>
    </row>
    <row r="49" spans="2:130" x14ac:dyDescent="0.2">
      <c r="B49" s="42"/>
      <c r="C49" s="48" t="str">
        <f t="shared" si="2"/>
        <v>price</v>
      </c>
      <c r="D49" s="49" t="str">
        <f t="shared" si="1"/>
        <v/>
      </c>
      <c r="E49" s="334"/>
      <c r="F49" s="334">
        <v>6</v>
      </c>
      <c r="G49" s="354" t="s">
        <v>188</v>
      </c>
      <c r="H49" s="157" t="s">
        <v>84</v>
      </c>
      <c r="I49" s="157" t="s">
        <v>84</v>
      </c>
      <c r="J49" s="157">
        <v>2000</v>
      </c>
      <c r="K49" s="157">
        <v>0.6</v>
      </c>
      <c r="L49" s="357">
        <v>25</v>
      </c>
      <c r="M49" s="361">
        <v>0.18</v>
      </c>
      <c r="N49" s="334"/>
      <c r="O49" s="334"/>
      <c r="P49" s="334"/>
      <c r="Q49" s="42"/>
      <c r="R49" s="339"/>
      <c r="S49" s="339">
        <v>6</v>
      </c>
      <c r="T49" s="339" t="s">
        <v>188</v>
      </c>
      <c r="U49" s="339" t="s">
        <v>84</v>
      </c>
      <c r="V49" s="339" t="s">
        <v>84</v>
      </c>
      <c r="W49" s="339">
        <v>2000</v>
      </c>
      <c r="X49" s="339">
        <v>0.6</v>
      </c>
      <c r="Y49" s="363">
        <v>25</v>
      </c>
      <c r="Z49" s="363">
        <v>0.18</v>
      </c>
      <c r="AA49" s="339"/>
      <c r="AB49" s="339"/>
      <c r="AC49" s="339"/>
      <c r="AD49" s="42"/>
      <c r="AE49" s="812"/>
      <c r="AF49" s="812"/>
      <c r="AG49" s="812"/>
      <c r="AH49" s="812"/>
      <c r="AI49" s="986"/>
      <c r="AJ49" s="1000"/>
      <c r="AK49" s="1000">
        <f>price!D11</f>
        <v>6</v>
      </c>
      <c r="AL49" s="1020" t="str">
        <f>price!E11</f>
        <v>Jun</v>
      </c>
      <c r="AM49" s="1010" t="str">
        <f>price!F11</f>
        <v>DECIDE</v>
      </c>
      <c r="AN49" s="1010" t="str">
        <f>price!H11</f>
        <v>DECIDE</v>
      </c>
      <c r="AO49" s="1010">
        <f>price!J11</f>
        <v>2000</v>
      </c>
      <c r="AP49" s="1010">
        <f>price!L11</f>
        <v>0.6</v>
      </c>
      <c r="AQ49" s="1015">
        <f>price!N11</f>
        <v>25</v>
      </c>
      <c r="AR49" s="1015">
        <f>price!P11</f>
        <v>0.18</v>
      </c>
      <c r="AS49" s="1000"/>
      <c r="AT49" s="1000"/>
      <c r="AU49" s="1000"/>
      <c r="AV49" s="986"/>
      <c r="AW49" s="812"/>
      <c r="AX49" s="812"/>
      <c r="AY49" s="812"/>
      <c r="AZ49" s="812"/>
      <c r="BA49" s="812"/>
      <c r="BB49" s="812"/>
      <c r="BC49" s="812"/>
      <c r="BD49" s="812"/>
      <c r="BE49" s="812"/>
      <c r="BF49" s="812"/>
      <c r="BG49" s="812"/>
      <c r="BH49" s="812"/>
      <c r="BI49" s="812"/>
      <c r="BJ49" s="812"/>
      <c r="BK49" s="812"/>
      <c r="BL49" s="812"/>
      <c r="BM49" s="812"/>
      <c r="BN49" s="812"/>
      <c r="BO49" s="812"/>
      <c r="BP49" s="812"/>
      <c r="BQ49" s="812"/>
      <c r="BR49" s="812"/>
      <c r="BS49" s="812"/>
      <c r="BT49" s="812"/>
      <c r="BU49" s="42"/>
      <c r="BV49" s="42"/>
      <c r="BW49" s="42"/>
      <c r="BX49" s="42"/>
      <c r="BY49" s="42"/>
      <c r="BZ49" s="42"/>
      <c r="CA49" s="42"/>
      <c r="CB49" s="42"/>
      <c r="CC49" s="42"/>
      <c r="CD49" s="42"/>
      <c r="CE49" s="42"/>
      <c r="CF49" s="42"/>
      <c r="CG49" s="42"/>
      <c r="CH49" s="42"/>
      <c r="CI49" s="42"/>
      <c r="CJ49" s="42"/>
      <c r="CK49" s="42"/>
      <c r="CL49" s="42"/>
      <c r="CM49" s="42"/>
      <c r="CN49" s="42"/>
      <c r="CO49" s="42"/>
      <c r="CP49" s="42"/>
      <c r="CQ49" s="42"/>
      <c r="CR49" s="42"/>
      <c r="CS49" s="42"/>
      <c r="CT49" s="42"/>
      <c r="CU49" s="42"/>
      <c r="CV49" s="42"/>
      <c r="CW49" s="42"/>
      <c r="CX49" s="42"/>
      <c r="CY49" s="42"/>
      <c r="CZ49" s="42"/>
      <c r="DA49" s="42"/>
      <c r="DB49" s="42"/>
      <c r="DC49" s="42"/>
      <c r="DD49" s="42"/>
      <c r="DE49" s="42"/>
      <c r="DF49" s="42"/>
      <c r="DG49" s="42"/>
      <c r="DH49" s="42"/>
      <c r="DI49" s="42"/>
      <c r="DJ49" s="42"/>
      <c r="DK49" s="42"/>
      <c r="DL49" s="42"/>
      <c r="DM49" s="42"/>
      <c r="DN49" s="42"/>
      <c r="DO49" s="42"/>
      <c r="DP49" s="42"/>
      <c r="DQ49" s="42"/>
      <c r="DR49" s="42"/>
      <c r="DS49" s="42"/>
      <c r="DT49" s="42"/>
      <c r="DU49" s="42"/>
      <c r="DV49" s="42"/>
      <c r="DW49" s="42"/>
      <c r="DX49" s="42"/>
      <c r="DY49" s="42"/>
      <c r="DZ49" s="42"/>
    </row>
    <row r="50" spans="2:130" x14ac:dyDescent="0.2">
      <c r="B50" s="42"/>
      <c r="C50" s="48" t="str">
        <f t="shared" si="2"/>
        <v>price</v>
      </c>
      <c r="D50" s="49" t="str">
        <f t="shared" si="1"/>
        <v/>
      </c>
      <c r="E50" s="334"/>
      <c r="F50" s="334">
        <v>7</v>
      </c>
      <c r="G50" s="354" t="s">
        <v>189</v>
      </c>
      <c r="H50" s="157" t="s">
        <v>84</v>
      </c>
      <c r="I50" s="157" t="s">
        <v>84</v>
      </c>
      <c r="J50" s="157">
        <v>2000</v>
      </c>
      <c r="K50" s="157">
        <v>0.6</v>
      </c>
      <c r="L50" s="357">
        <v>25</v>
      </c>
      <c r="M50" s="361">
        <v>0.18</v>
      </c>
      <c r="N50" s="334"/>
      <c r="O50" s="334"/>
      <c r="P50" s="334"/>
      <c r="Q50" s="42"/>
      <c r="R50" s="339"/>
      <c r="S50" s="339">
        <v>7</v>
      </c>
      <c r="T50" s="339" t="s">
        <v>189</v>
      </c>
      <c r="U50" s="339" t="s">
        <v>84</v>
      </c>
      <c r="V50" s="339" t="s">
        <v>84</v>
      </c>
      <c r="W50" s="339">
        <v>2000</v>
      </c>
      <c r="X50" s="339">
        <v>0.6</v>
      </c>
      <c r="Y50" s="363">
        <v>25</v>
      </c>
      <c r="Z50" s="363">
        <v>0.18</v>
      </c>
      <c r="AA50" s="339"/>
      <c r="AB50" s="339"/>
      <c r="AC50" s="339"/>
      <c r="AD50" s="42"/>
      <c r="AE50" s="812"/>
      <c r="AF50" s="812"/>
      <c r="AG50" s="812"/>
      <c r="AH50" s="812"/>
      <c r="AI50" s="986"/>
      <c r="AJ50" s="1000"/>
      <c r="AK50" s="1000">
        <f>price!D12</f>
        <v>7</v>
      </c>
      <c r="AL50" s="1020" t="str">
        <f>price!E12</f>
        <v>Jul</v>
      </c>
      <c r="AM50" s="1010" t="str">
        <f>price!F12</f>
        <v>DECIDE</v>
      </c>
      <c r="AN50" s="1010" t="str">
        <f>price!H12</f>
        <v>DECIDE</v>
      </c>
      <c r="AO50" s="1010">
        <f>price!J12</f>
        <v>2000</v>
      </c>
      <c r="AP50" s="1010">
        <f>price!L12</f>
        <v>0.6</v>
      </c>
      <c r="AQ50" s="1015">
        <f>price!N12</f>
        <v>25</v>
      </c>
      <c r="AR50" s="1015">
        <f>price!P12</f>
        <v>0.18</v>
      </c>
      <c r="AS50" s="1000"/>
      <c r="AT50" s="1000"/>
      <c r="AU50" s="1000"/>
      <c r="AV50" s="986"/>
      <c r="AW50" s="812"/>
      <c r="AX50" s="812"/>
      <c r="AY50" s="812"/>
      <c r="AZ50" s="812"/>
      <c r="BA50" s="812"/>
      <c r="BB50" s="812"/>
      <c r="BC50" s="812"/>
      <c r="BD50" s="812"/>
      <c r="BE50" s="812"/>
      <c r="BF50" s="812"/>
      <c r="BG50" s="812"/>
      <c r="BH50" s="812"/>
      <c r="BI50" s="812"/>
      <c r="BJ50" s="812"/>
      <c r="BK50" s="812"/>
      <c r="BL50" s="812"/>
      <c r="BM50" s="812"/>
      <c r="BN50" s="812"/>
      <c r="BO50" s="812"/>
      <c r="BP50" s="812"/>
      <c r="BQ50" s="812"/>
      <c r="BR50" s="812"/>
      <c r="BS50" s="812"/>
      <c r="BT50" s="81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row>
    <row r="51" spans="2:130" x14ac:dyDescent="0.2">
      <c r="B51" s="42"/>
      <c r="C51" s="48" t="str">
        <f t="shared" si="2"/>
        <v>price</v>
      </c>
      <c r="D51" s="49" t="str">
        <f t="shared" si="1"/>
        <v/>
      </c>
      <c r="E51" s="334"/>
      <c r="F51" s="334">
        <v>8</v>
      </c>
      <c r="G51" s="354" t="s">
        <v>190</v>
      </c>
      <c r="H51" s="157" t="s">
        <v>84</v>
      </c>
      <c r="I51" s="157" t="s">
        <v>84</v>
      </c>
      <c r="J51" s="157">
        <v>2000</v>
      </c>
      <c r="K51" s="157">
        <v>0.6</v>
      </c>
      <c r="L51" s="357">
        <v>25</v>
      </c>
      <c r="M51" s="361">
        <v>0.18</v>
      </c>
      <c r="N51" s="334"/>
      <c r="O51" s="334"/>
      <c r="P51" s="334"/>
      <c r="Q51" s="42"/>
      <c r="R51" s="339"/>
      <c r="S51" s="339">
        <v>8</v>
      </c>
      <c r="T51" s="339" t="s">
        <v>190</v>
      </c>
      <c r="U51" s="339" t="s">
        <v>84</v>
      </c>
      <c r="V51" s="339" t="s">
        <v>84</v>
      </c>
      <c r="W51" s="339">
        <v>2000</v>
      </c>
      <c r="X51" s="339">
        <v>0.6</v>
      </c>
      <c r="Y51" s="363">
        <v>25</v>
      </c>
      <c r="Z51" s="363">
        <v>0.18</v>
      </c>
      <c r="AA51" s="339"/>
      <c r="AB51" s="339"/>
      <c r="AC51" s="339"/>
      <c r="AD51" s="42"/>
      <c r="AE51" s="812"/>
      <c r="AF51" s="812"/>
      <c r="AG51" s="812"/>
      <c r="AH51" s="812"/>
      <c r="AI51" s="986"/>
      <c r="AJ51" s="1000"/>
      <c r="AK51" s="1000">
        <f>price!D13</f>
        <v>8</v>
      </c>
      <c r="AL51" s="1020" t="str">
        <f>price!E13</f>
        <v>Aug</v>
      </c>
      <c r="AM51" s="1010" t="str">
        <f>price!F13</f>
        <v>DECIDE</v>
      </c>
      <c r="AN51" s="1010" t="str">
        <f>price!H13</f>
        <v>DECIDE</v>
      </c>
      <c r="AO51" s="1010">
        <f>price!J13</f>
        <v>2000</v>
      </c>
      <c r="AP51" s="1010">
        <f>price!L13</f>
        <v>0.6</v>
      </c>
      <c r="AQ51" s="1015">
        <f>price!N13</f>
        <v>25</v>
      </c>
      <c r="AR51" s="1015">
        <f>price!P13</f>
        <v>0.18</v>
      </c>
      <c r="AS51" s="1000"/>
      <c r="AT51" s="1000"/>
      <c r="AU51" s="1000"/>
      <c r="AV51" s="986"/>
      <c r="AW51" s="812"/>
      <c r="AX51" s="812"/>
      <c r="AY51" s="812"/>
      <c r="AZ51" s="812"/>
      <c r="BA51" s="812"/>
      <c r="BB51" s="812"/>
      <c r="BC51" s="812"/>
      <c r="BD51" s="812"/>
      <c r="BE51" s="812"/>
      <c r="BF51" s="812"/>
      <c r="BG51" s="812"/>
      <c r="BH51" s="812"/>
      <c r="BI51" s="812"/>
      <c r="BJ51" s="812"/>
      <c r="BK51" s="812"/>
      <c r="BL51" s="812"/>
      <c r="BM51" s="812"/>
      <c r="BN51" s="812"/>
      <c r="BO51" s="812"/>
      <c r="BP51" s="812"/>
      <c r="BQ51" s="812"/>
      <c r="BR51" s="812"/>
      <c r="BS51" s="812"/>
      <c r="BT51" s="81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row>
    <row r="52" spans="2:130" x14ac:dyDescent="0.2">
      <c r="B52" s="42"/>
      <c r="C52" s="48" t="str">
        <f t="shared" si="2"/>
        <v>price</v>
      </c>
      <c r="D52" s="49" t="str">
        <f t="shared" si="1"/>
        <v/>
      </c>
      <c r="E52" s="334"/>
      <c r="F52" s="334">
        <v>9</v>
      </c>
      <c r="G52" s="354" t="s">
        <v>191</v>
      </c>
      <c r="H52" s="157" t="s">
        <v>84</v>
      </c>
      <c r="I52" s="157" t="s">
        <v>84</v>
      </c>
      <c r="J52" s="157">
        <v>2000</v>
      </c>
      <c r="K52" s="157">
        <v>0.6</v>
      </c>
      <c r="L52" s="357">
        <v>25</v>
      </c>
      <c r="M52" s="361">
        <v>0.18</v>
      </c>
      <c r="N52" s="334"/>
      <c r="O52" s="334"/>
      <c r="P52" s="334"/>
      <c r="Q52" s="42"/>
      <c r="R52" s="339"/>
      <c r="S52" s="339">
        <v>9</v>
      </c>
      <c r="T52" s="339" t="s">
        <v>191</v>
      </c>
      <c r="U52" s="339" t="s">
        <v>84</v>
      </c>
      <c r="V52" s="339" t="s">
        <v>84</v>
      </c>
      <c r="W52" s="339">
        <v>2000</v>
      </c>
      <c r="X52" s="339">
        <v>0.6</v>
      </c>
      <c r="Y52" s="363">
        <v>25</v>
      </c>
      <c r="Z52" s="363">
        <v>0.18</v>
      </c>
      <c r="AA52" s="339"/>
      <c r="AB52" s="339"/>
      <c r="AC52" s="339"/>
      <c r="AD52" s="42"/>
      <c r="AE52" s="812"/>
      <c r="AF52" s="812"/>
      <c r="AG52" s="812"/>
      <c r="AH52" s="812"/>
      <c r="AI52" s="986"/>
      <c r="AJ52" s="1000"/>
      <c r="AK52" s="1000">
        <f>price!D14</f>
        <v>9</v>
      </c>
      <c r="AL52" s="1020" t="str">
        <f>price!E14</f>
        <v>Sep</v>
      </c>
      <c r="AM52" s="1010" t="str">
        <f>price!F14</f>
        <v>DECIDE</v>
      </c>
      <c r="AN52" s="1010" t="str">
        <f>price!H14</f>
        <v>DECIDE</v>
      </c>
      <c r="AO52" s="1010">
        <f>price!J14</f>
        <v>2000</v>
      </c>
      <c r="AP52" s="1010">
        <f>price!L14</f>
        <v>0.6</v>
      </c>
      <c r="AQ52" s="1015">
        <f>price!N14</f>
        <v>25</v>
      </c>
      <c r="AR52" s="1015">
        <f>price!P14</f>
        <v>0.18</v>
      </c>
      <c r="AS52" s="1000"/>
      <c r="AT52" s="1000"/>
      <c r="AU52" s="1000"/>
      <c r="AV52" s="986"/>
      <c r="AW52" s="812"/>
      <c r="AX52" s="812"/>
      <c r="AY52" s="812"/>
      <c r="AZ52" s="812"/>
      <c r="BA52" s="812"/>
      <c r="BB52" s="812"/>
      <c r="BC52" s="812"/>
      <c r="BD52" s="812"/>
      <c r="BE52" s="812"/>
      <c r="BF52" s="812"/>
      <c r="BG52" s="812"/>
      <c r="BH52" s="812"/>
      <c r="BI52" s="812"/>
      <c r="BJ52" s="812"/>
      <c r="BK52" s="812"/>
      <c r="BL52" s="812"/>
      <c r="BM52" s="812"/>
      <c r="BN52" s="812"/>
      <c r="BO52" s="812"/>
      <c r="BP52" s="812"/>
      <c r="BQ52" s="812"/>
      <c r="BR52" s="812"/>
      <c r="BS52" s="812"/>
      <c r="BT52" s="81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row>
    <row r="53" spans="2:130" x14ac:dyDescent="0.2">
      <c r="B53" s="42"/>
      <c r="C53" s="48" t="str">
        <f t="shared" si="2"/>
        <v>price</v>
      </c>
      <c r="D53" s="49" t="str">
        <f t="shared" si="1"/>
        <v/>
      </c>
      <c r="E53" s="334"/>
      <c r="F53" s="334">
        <v>10</v>
      </c>
      <c r="G53" s="354" t="s">
        <v>192</v>
      </c>
      <c r="H53" s="157" t="s">
        <v>84</v>
      </c>
      <c r="I53" s="157" t="s">
        <v>84</v>
      </c>
      <c r="J53" s="157">
        <v>2000</v>
      </c>
      <c r="K53" s="157">
        <v>0.6</v>
      </c>
      <c r="L53" s="357">
        <v>25</v>
      </c>
      <c r="M53" s="361">
        <v>0.18</v>
      </c>
      <c r="N53" s="334"/>
      <c r="O53" s="334"/>
      <c r="P53" s="334"/>
      <c r="Q53" s="42"/>
      <c r="R53" s="339"/>
      <c r="S53" s="339">
        <v>10</v>
      </c>
      <c r="T53" s="339" t="s">
        <v>192</v>
      </c>
      <c r="U53" s="339" t="s">
        <v>84</v>
      </c>
      <c r="V53" s="339" t="s">
        <v>84</v>
      </c>
      <c r="W53" s="339">
        <v>2000</v>
      </c>
      <c r="X53" s="339">
        <v>0.6</v>
      </c>
      <c r="Y53" s="363">
        <v>25</v>
      </c>
      <c r="Z53" s="363">
        <v>0.18</v>
      </c>
      <c r="AA53" s="339"/>
      <c r="AB53" s="339"/>
      <c r="AC53" s="339"/>
      <c r="AD53" s="42"/>
      <c r="AE53" s="812"/>
      <c r="AF53" s="812"/>
      <c r="AG53" s="812"/>
      <c r="AH53" s="812"/>
      <c r="AI53" s="986"/>
      <c r="AJ53" s="1000"/>
      <c r="AK53" s="1000">
        <f>price!D15</f>
        <v>10</v>
      </c>
      <c r="AL53" s="1020" t="str">
        <f>price!E15</f>
        <v>Oct</v>
      </c>
      <c r="AM53" s="1010" t="str">
        <f>price!F15</f>
        <v>DECIDE</v>
      </c>
      <c r="AN53" s="1010" t="str">
        <f>price!H15</f>
        <v>DECIDE</v>
      </c>
      <c r="AO53" s="1010">
        <f>price!J15</f>
        <v>2000</v>
      </c>
      <c r="AP53" s="1010">
        <f>price!L15</f>
        <v>0.6</v>
      </c>
      <c r="AQ53" s="1015">
        <f>price!N15</f>
        <v>25</v>
      </c>
      <c r="AR53" s="1015">
        <f>price!P15</f>
        <v>0.18</v>
      </c>
      <c r="AS53" s="1000"/>
      <c r="AT53" s="1000"/>
      <c r="AU53" s="1000"/>
      <c r="AV53" s="986"/>
      <c r="AW53" s="812"/>
      <c r="AX53" s="812"/>
      <c r="AY53" s="812"/>
      <c r="AZ53" s="812"/>
      <c r="BA53" s="812"/>
      <c r="BB53" s="812"/>
      <c r="BC53" s="812"/>
      <c r="BD53" s="812"/>
      <c r="BE53" s="812"/>
      <c r="BF53" s="812"/>
      <c r="BG53" s="812"/>
      <c r="BH53" s="812"/>
      <c r="BI53" s="812"/>
      <c r="BJ53" s="812"/>
      <c r="BK53" s="812"/>
      <c r="BL53" s="812"/>
      <c r="BM53" s="812"/>
      <c r="BN53" s="812"/>
      <c r="BO53" s="812"/>
      <c r="BP53" s="812"/>
      <c r="BQ53" s="812"/>
      <c r="BR53" s="812"/>
      <c r="BS53" s="812"/>
      <c r="BT53" s="812"/>
      <c r="BU53" s="42"/>
      <c r="BV53" s="42"/>
      <c r="BW53" s="42"/>
      <c r="BX53" s="42"/>
      <c r="BY53" s="42"/>
      <c r="BZ53" s="42"/>
      <c r="CA53" s="42"/>
      <c r="CB53" s="42"/>
      <c r="CC53" s="42"/>
      <c r="CD53" s="42"/>
      <c r="CE53" s="42"/>
      <c r="CF53" s="42"/>
      <c r="CG53" s="42"/>
      <c r="CH53" s="42"/>
      <c r="CI53" s="42"/>
      <c r="CJ53" s="42"/>
      <c r="CK53" s="42"/>
      <c r="CL53" s="42"/>
      <c r="CM53" s="42"/>
      <c r="CN53" s="42"/>
      <c r="CO53" s="42"/>
      <c r="CP53" s="42"/>
      <c r="CQ53" s="42"/>
      <c r="CR53" s="42"/>
      <c r="CS53" s="42"/>
      <c r="CT53" s="42"/>
      <c r="CU53" s="42"/>
      <c r="CV53" s="42"/>
      <c r="CW53" s="42"/>
      <c r="CX53" s="42"/>
      <c r="CY53" s="42"/>
      <c r="CZ53" s="42"/>
      <c r="DA53" s="42"/>
      <c r="DB53" s="42"/>
      <c r="DC53" s="42"/>
      <c r="DD53" s="42"/>
      <c r="DE53" s="42"/>
      <c r="DF53" s="42"/>
      <c r="DG53" s="42"/>
      <c r="DH53" s="42"/>
      <c r="DI53" s="42"/>
      <c r="DJ53" s="42"/>
      <c r="DK53" s="42"/>
      <c r="DL53" s="42"/>
      <c r="DM53" s="42"/>
      <c r="DN53" s="42"/>
      <c r="DO53" s="42"/>
      <c r="DP53" s="42"/>
      <c r="DQ53" s="42"/>
      <c r="DR53" s="42"/>
      <c r="DS53" s="42"/>
      <c r="DT53" s="42"/>
      <c r="DU53" s="42"/>
      <c r="DV53" s="42"/>
      <c r="DW53" s="42"/>
      <c r="DX53" s="42"/>
      <c r="DY53" s="42"/>
      <c r="DZ53" s="42"/>
    </row>
    <row r="54" spans="2:130" x14ac:dyDescent="0.2">
      <c r="B54" s="42"/>
      <c r="C54" s="48" t="str">
        <f t="shared" si="2"/>
        <v>price</v>
      </c>
      <c r="D54" s="49" t="str">
        <f t="shared" si="1"/>
        <v/>
      </c>
      <c r="E54" s="334"/>
      <c r="F54" s="334">
        <v>11</v>
      </c>
      <c r="G54" s="354" t="s">
        <v>193</v>
      </c>
      <c r="H54" s="157" t="s">
        <v>84</v>
      </c>
      <c r="I54" s="157" t="s">
        <v>84</v>
      </c>
      <c r="J54" s="157">
        <v>2000</v>
      </c>
      <c r="K54" s="157">
        <v>0.6</v>
      </c>
      <c r="L54" s="357">
        <v>25</v>
      </c>
      <c r="M54" s="361">
        <v>0.18</v>
      </c>
      <c r="N54" s="334"/>
      <c r="O54" s="334"/>
      <c r="P54" s="334"/>
      <c r="Q54" s="42"/>
      <c r="R54" s="339"/>
      <c r="S54" s="339">
        <v>11</v>
      </c>
      <c r="T54" s="339" t="s">
        <v>193</v>
      </c>
      <c r="U54" s="339" t="s">
        <v>84</v>
      </c>
      <c r="V54" s="339" t="s">
        <v>84</v>
      </c>
      <c r="W54" s="339">
        <v>2000</v>
      </c>
      <c r="X54" s="339">
        <v>0.6</v>
      </c>
      <c r="Y54" s="363">
        <v>25</v>
      </c>
      <c r="Z54" s="363">
        <v>0.18</v>
      </c>
      <c r="AA54" s="339"/>
      <c r="AB54" s="339"/>
      <c r="AC54" s="339"/>
      <c r="AD54" s="42"/>
      <c r="AE54" s="812"/>
      <c r="AF54" s="812"/>
      <c r="AG54" s="812"/>
      <c r="AH54" s="812"/>
      <c r="AI54" s="986"/>
      <c r="AJ54" s="1000"/>
      <c r="AK54" s="1000">
        <f>price!D16</f>
        <v>11</v>
      </c>
      <c r="AL54" s="1020" t="str">
        <f>price!E16</f>
        <v>Nov</v>
      </c>
      <c r="AM54" s="1010" t="str">
        <f>price!F16</f>
        <v>DECIDE</v>
      </c>
      <c r="AN54" s="1010" t="str">
        <f>price!H16</f>
        <v>DECIDE</v>
      </c>
      <c r="AO54" s="1010">
        <f>price!J16</f>
        <v>2000</v>
      </c>
      <c r="AP54" s="1010">
        <f>price!L16</f>
        <v>0.6</v>
      </c>
      <c r="AQ54" s="1015">
        <f>price!N16</f>
        <v>25</v>
      </c>
      <c r="AR54" s="1015">
        <f>price!P16</f>
        <v>0.18</v>
      </c>
      <c r="AS54" s="1000"/>
      <c r="AT54" s="1000"/>
      <c r="AU54" s="1000"/>
      <c r="AV54" s="986"/>
      <c r="AW54" s="812"/>
      <c r="AX54" s="812"/>
      <c r="AY54" s="812"/>
      <c r="AZ54" s="812"/>
      <c r="BA54" s="812"/>
      <c r="BB54" s="812"/>
      <c r="BC54" s="812"/>
      <c r="BD54" s="812"/>
      <c r="BE54" s="812"/>
      <c r="BF54" s="812"/>
      <c r="BG54" s="812"/>
      <c r="BH54" s="812"/>
      <c r="BI54" s="812"/>
      <c r="BJ54" s="812"/>
      <c r="BK54" s="812"/>
      <c r="BL54" s="812"/>
      <c r="BM54" s="812"/>
      <c r="BN54" s="812"/>
      <c r="BO54" s="812"/>
      <c r="BP54" s="812"/>
      <c r="BQ54" s="812"/>
      <c r="BR54" s="812"/>
      <c r="BS54" s="812"/>
      <c r="BT54" s="812"/>
      <c r="BU54" s="42"/>
      <c r="BV54" s="42"/>
      <c r="BW54" s="42"/>
      <c r="BX54" s="42"/>
      <c r="BY54" s="42"/>
      <c r="BZ54" s="42"/>
      <c r="CA54" s="42"/>
      <c r="CB54" s="42"/>
      <c r="CC54" s="42"/>
      <c r="CD54" s="42"/>
      <c r="CE54" s="42"/>
      <c r="CF54" s="42"/>
      <c r="CG54" s="42"/>
      <c r="CH54" s="42"/>
      <c r="CI54" s="42"/>
      <c r="CJ54" s="42"/>
      <c r="CK54" s="42"/>
      <c r="CL54" s="42"/>
      <c r="CM54" s="42"/>
      <c r="CN54" s="42"/>
      <c r="CO54" s="42"/>
      <c r="CP54" s="42"/>
      <c r="CQ54" s="42"/>
      <c r="CR54" s="42"/>
      <c r="CS54" s="42"/>
      <c r="CT54" s="42"/>
      <c r="CU54" s="42"/>
      <c r="CV54" s="42"/>
      <c r="CW54" s="42"/>
      <c r="CX54" s="42"/>
      <c r="CY54" s="42"/>
      <c r="CZ54" s="42"/>
      <c r="DA54" s="42"/>
      <c r="DB54" s="42"/>
      <c r="DC54" s="42"/>
      <c r="DD54" s="42"/>
      <c r="DE54" s="42"/>
      <c r="DF54" s="42"/>
      <c r="DG54" s="42"/>
      <c r="DH54" s="42"/>
      <c r="DI54" s="42"/>
      <c r="DJ54" s="42"/>
      <c r="DK54" s="42"/>
      <c r="DL54" s="42"/>
      <c r="DM54" s="42"/>
      <c r="DN54" s="42"/>
      <c r="DO54" s="42"/>
      <c r="DP54" s="42"/>
      <c r="DQ54" s="42"/>
      <c r="DR54" s="42"/>
      <c r="DS54" s="42"/>
      <c r="DT54" s="42"/>
      <c r="DU54" s="42"/>
      <c r="DV54" s="42"/>
      <c r="DW54" s="42"/>
      <c r="DX54" s="42"/>
      <c r="DY54" s="42"/>
      <c r="DZ54" s="42"/>
    </row>
    <row r="55" spans="2:130" x14ac:dyDescent="0.2">
      <c r="B55" s="42"/>
      <c r="C55" s="48" t="str">
        <f t="shared" si="2"/>
        <v>price</v>
      </c>
      <c r="D55" s="49" t="str">
        <f t="shared" si="1"/>
        <v/>
      </c>
      <c r="E55" s="334"/>
      <c r="F55" s="334">
        <v>12</v>
      </c>
      <c r="G55" s="354" t="s">
        <v>194</v>
      </c>
      <c r="H55" s="157" t="s">
        <v>84</v>
      </c>
      <c r="I55" s="157" t="s">
        <v>84</v>
      </c>
      <c r="J55" s="157">
        <v>2000</v>
      </c>
      <c r="K55" s="157">
        <v>0.6</v>
      </c>
      <c r="L55" s="357">
        <v>25</v>
      </c>
      <c r="M55" s="361">
        <v>0.18</v>
      </c>
      <c r="N55" s="334"/>
      <c r="O55" s="334"/>
      <c r="P55" s="334"/>
      <c r="Q55" s="42"/>
      <c r="R55" s="339"/>
      <c r="S55" s="339">
        <v>12</v>
      </c>
      <c r="T55" s="339" t="s">
        <v>194</v>
      </c>
      <c r="U55" s="339" t="s">
        <v>84</v>
      </c>
      <c r="V55" s="339" t="s">
        <v>84</v>
      </c>
      <c r="W55" s="339">
        <v>2000</v>
      </c>
      <c r="X55" s="339">
        <v>0.6</v>
      </c>
      <c r="Y55" s="363">
        <v>25</v>
      </c>
      <c r="Z55" s="363">
        <v>0.18</v>
      </c>
      <c r="AA55" s="339"/>
      <c r="AB55" s="339"/>
      <c r="AC55" s="339"/>
      <c r="AD55" s="42"/>
      <c r="AE55" s="812"/>
      <c r="AF55" s="812"/>
      <c r="AG55" s="812"/>
      <c r="AH55" s="812"/>
      <c r="AI55" s="986"/>
      <c r="AJ55" s="1000"/>
      <c r="AK55" s="1000">
        <f>price!D17</f>
        <v>12</v>
      </c>
      <c r="AL55" s="1020" t="str">
        <f>price!E17</f>
        <v>Dec</v>
      </c>
      <c r="AM55" s="1010" t="str">
        <f>price!F17</f>
        <v>DECIDE</v>
      </c>
      <c r="AN55" s="1010" t="str">
        <f>price!H17</f>
        <v>DECIDE</v>
      </c>
      <c r="AO55" s="1010">
        <f>price!J17</f>
        <v>2000</v>
      </c>
      <c r="AP55" s="1010">
        <f>price!L17</f>
        <v>0.6</v>
      </c>
      <c r="AQ55" s="1015">
        <f>price!N17</f>
        <v>25</v>
      </c>
      <c r="AR55" s="1015">
        <f>price!P17</f>
        <v>0.18</v>
      </c>
      <c r="AS55" s="1000"/>
      <c r="AT55" s="1000"/>
      <c r="AU55" s="1000"/>
      <c r="AV55" s="986"/>
      <c r="AW55" s="812"/>
      <c r="AX55" s="812"/>
      <c r="AY55" s="812"/>
      <c r="AZ55" s="812"/>
      <c r="BA55" s="812"/>
      <c r="BB55" s="812"/>
      <c r="BC55" s="812"/>
      <c r="BD55" s="812"/>
      <c r="BE55" s="812"/>
      <c r="BF55" s="812"/>
      <c r="BG55" s="812"/>
      <c r="BH55" s="812"/>
      <c r="BI55" s="812"/>
      <c r="BJ55" s="812"/>
      <c r="BK55" s="812"/>
      <c r="BL55" s="812"/>
      <c r="BM55" s="812"/>
      <c r="BN55" s="812"/>
      <c r="BO55" s="812"/>
      <c r="BP55" s="812"/>
      <c r="BQ55" s="812"/>
      <c r="BR55" s="812"/>
      <c r="BS55" s="812"/>
      <c r="BT55" s="812"/>
      <c r="BU55" s="42"/>
      <c r="BV55" s="42"/>
      <c r="BW55" s="42"/>
      <c r="BX55" s="42"/>
      <c r="BY55" s="42"/>
      <c r="BZ55" s="42"/>
      <c r="CA55" s="42"/>
      <c r="CB55" s="42"/>
      <c r="CC55" s="42"/>
      <c r="CD55" s="42"/>
      <c r="CE55" s="42"/>
      <c r="CF55" s="42"/>
      <c r="CG55" s="42"/>
      <c r="CH55" s="42"/>
      <c r="CI55" s="42"/>
      <c r="CJ55" s="42"/>
      <c r="CK55" s="42"/>
      <c r="CL55" s="42"/>
      <c r="CM55" s="42"/>
      <c r="CN55" s="42"/>
      <c r="CO55" s="42"/>
      <c r="CP55" s="42"/>
      <c r="CQ55" s="42"/>
      <c r="CR55" s="42"/>
      <c r="CS55" s="42"/>
      <c r="CT55" s="42"/>
      <c r="CU55" s="42"/>
      <c r="CV55" s="42"/>
      <c r="CW55" s="42"/>
      <c r="CX55" s="42"/>
      <c r="CY55" s="42"/>
      <c r="CZ55" s="42"/>
      <c r="DA55" s="42"/>
      <c r="DB55" s="42"/>
      <c r="DC55" s="42"/>
      <c r="DD55" s="42"/>
      <c r="DE55" s="42"/>
      <c r="DF55" s="42"/>
      <c r="DG55" s="42"/>
      <c r="DH55" s="42"/>
      <c r="DI55" s="42"/>
      <c r="DJ55" s="42"/>
      <c r="DK55" s="42"/>
      <c r="DL55" s="42"/>
      <c r="DM55" s="42"/>
      <c r="DN55" s="42"/>
      <c r="DO55" s="42"/>
      <c r="DP55" s="42"/>
      <c r="DQ55" s="42"/>
      <c r="DR55" s="42"/>
      <c r="DS55" s="42"/>
      <c r="DT55" s="42"/>
      <c r="DU55" s="42"/>
      <c r="DV55" s="42"/>
      <c r="DW55" s="42"/>
      <c r="DX55" s="42"/>
      <c r="DY55" s="42"/>
      <c r="DZ55" s="42"/>
    </row>
    <row r="56" spans="2:130" x14ac:dyDescent="0.2">
      <c r="B56" s="42"/>
      <c r="C56" s="48" t="str">
        <f t="shared" si="2"/>
        <v>price</v>
      </c>
      <c r="D56" s="49" t="str">
        <f t="shared" si="1"/>
        <v/>
      </c>
      <c r="E56" s="334" t="s">
        <v>227</v>
      </c>
      <c r="F56" s="334">
        <v>1</v>
      </c>
      <c r="G56" s="354" t="s">
        <v>183</v>
      </c>
      <c r="H56" s="157" t="s">
        <v>84</v>
      </c>
      <c r="I56" s="157" t="s">
        <v>84</v>
      </c>
      <c r="J56" s="157">
        <v>2000</v>
      </c>
      <c r="K56" s="157">
        <v>0.6</v>
      </c>
      <c r="L56" s="357">
        <v>25</v>
      </c>
      <c r="M56" s="361">
        <v>0.18</v>
      </c>
      <c r="N56" s="334"/>
      <c r="O56" s="334"/>
      <c r="P56" s="334"/>
      <c r="Q56" s="42"/>
      <c r="R56" s="339" t="s">
        <v>227</v>
      </c>
      <c r="S56" s="339">
        <v>1</v>
      </c>
      <c r="T56" s="339" t="s">
        <v>183</v>
      </c>
      <c r="U56" s="339" t="s">
        <v>84</v>
      </c>
      <c r="V56" s="339" t="s">
        <v>84</v>
      </c>
      <c r="W56" s="339">
        <v>2000</v>
      </c>
      <c r="X56" s="339">
        <v>0.6</v>
      </c>
      <c r="Y56" s="363">
        <v>25</v>
      </c>
      <c r="Z56" s="363">
        <v>0.18</v>
      </c>
      <c r="AA56" s="339"/>
      <c r="AB56" s="339"/>
      <c r="AC56" s="339"/>
      <c r="AD56" s="42"/>
      <c r="AE56" s="812"/>
      <c r="AF56" s="812"/>
      <c r="AG56" s="812"/>
      <c r="AH56" s="812"/>
      <c r="AI56" s="986"/>
      <c r="AJ56" s="1000" t="str">
        <f>price!C18</f>
        <v>Year 2</v>
      </c>
      <c r="AK56" s="1000">
        <f>price!D18</f>
        <v>1</v>
      </c>
      <c r="AL56" s="1020" t="str">
        <f>price!E18</f>
        <v>Jan</v>
      </c>
      <c r="AM56" s="1010" t="str">
        <f>price!F18</f>
        <v>DECIDE</v>
      </c>
      <c r="AN56" s="1010" t="str">
        <f>price!H18</f>
        <v>DECIDE</v>
      </c>
      <c r="AO56" s="1010">
        <f>price!J18</f>
        <v>2000</v>
      </c>
      <c r="AP56" s="1010">
        <f>price!L18</f>
        <v>0.6</v>
      </c>
      <c r="AQ56" s="1015">
        <f>price!N18</f>
        <v>25</v>
      </c>
      <c r="AR56" s="1015">
        <f>price!P18</f>
        <v>0.18</v>
      </c>
      <c r="AS56" s="1000"/>
      <c r="AT56" s="1000"/>
      <c r="AU56" s="1000"/>
      <c r="AV56" s="986"/>
      <c r="AW56" s="812"/>
      <c r="AX56" s="812"/>
      <c r="AY56" s="812"/>
      <c r="AZ56" s="812"/>
      <c r="BA56" s="812"/>
      <c r="BB56" s="812"/>
      <c r="BC56" s="812"/>
      <c r="BD56" s="812"/>
      <c r="BE56" s="812"/>
      <c r="BF56" s="812"/>
      <c r="BG56" s="812"/>
      <c r="BH56" s="812"/>
      <c r="BI56" s="812"/>
      <c r="BJ56" s="812"/>
      <c r="BK56" s="812"/>
      <c r="BL56" s="812"/>
      <c r="BM56" s="812"/>
      <c r="BN56" s="812"/>
      <c r="BO56" s="812"/>
      <c r="BP56" s="812"/>
      <c r="BQ56" s="812"/>
      <c r="BR56" s="812"/>
      <c r="BS56" s="812"/>
      <c r="BT56" s="812"/>
      <c r="BU56" s="42"/>
      <c r="BV56" s="42"/>
      <c r="BW56" s="42"/>
      <c r="BX56" s="42"/>
      <c r="BY56" s="42"/>
      <c r="BZ56" s="42"/>
      <c r="CA56" s="42"/>
      <c r="CB56" s="42"/>
      <c r="CC56" s="42"/>
      <c r="CD56" s="42"/>
      <c r="CE56" s="42"/>
      <c r="CF56" s="42"/>
      <c r="CG56" s="42"/>
      <c r="CH56" s="42"/>
      <c r="CI56" s="42"/>
      <c r="CJ56" s="42"/>
      <c r="CK56" s="42"/>
      <c r="CL56" s="42"/>
      <c r="CM56" s="42"/>
      <c r="CN56" s="42"/>
      <c r="CO56" s="42"/>
      <c r="CP56" s="42"/>
      <c r="CQ56" s="42"/>
      <c r="CR56" s="42"/>
      <c r="CS56" s="42"/>
      <c r="CT56" s="42"/>
      <c r="CU56" s="42"/>
      <c r="CV56" s="42"/>
      <c r="CW56" s="42"/>
      <c r="CX56" s="42"/>
      <c r="CY56" s="42"/>
      <c r="CZ56" s="42"/>
      <c r="DA56" s="42"/>
      <c r="DB56" s="42"/>
      <c r="DC56" s="42"/>
      <c r="DD56" s="42"/>
      <c r="DE56" s="42"/>
      <c r="DF56" s="42"/>
      <c r="DG56" s="42"/>
      <c r="DH56" s="42"/>
      <c r="DI56" s="42"/>
      <c r="DJ56" s="42"/>
      <c r="DK56" s="42"/>
      <c r="DL56" s="42"/>
      <c r="DM56" s="42"/>
      <c r="DN56" s="42"/>
      <c r="DO56" s="42"/>
      <c r="DP56" s="42"/>
      <c r="DQ56" s="42"/>
      <c r="DR56" s="42"/>
      <c r="DS56" s="42"/>
      <c r="DT56" s="42"/>
      <c r="DU56" s="42"/>
      <c r="DV56" s="42"/>
      <c r="DW56" s="42"/>
      <c r="DX56" s="42"/>
      <c r="DY56" s="42"/>
      <c r="DZ56" s="42"/>
    </row>
    <row r="57" spans="2:130" x14ac:dyDescent="0.2">
      <c r="B57" s="42"/>
      <c r="C57" s="48" t="str">
        <f t="shared" si="2"/>
        <v>price</v>
      </c>
      <c r="D57" s="49" t="str">
        <f t="shared" si="1"/>
        <v/>
      </c>
      <c r="E57" s="334" t="s">
        <v>258</v>
      </c>
      <c r="F57" s="334">
        <v>2</v>
      </c>
      <c r="G57" s="354" t="s">
        <v>184</v>
      </c>
      <c r="H57" s="157" t="s">
        <v>84</v>
      </c>
      <c r="I57" s="157" t="s">
        <v>84</v>
      </c>
      <c r="J57" s="157">
        <v>2000</v>
      </c>
      <c r="K57" s="157">
        <v>0.6</v>
      </c>
      <c r="L57" s="357">
        <v>25</v>
      </c>
      <c r="M57" s="361">
        <v>0.18</v>
      </c>
      <c r="N57" s="334"/>
      <c r="O57" s="334"/>
      <c r="P57" s="334"/>
      <c r="Q57" s="42"/>
      <c r="R57" s="339" t="s">
        <v>258</v>
      </c>
      <c r="S57" s="339">
        <v>2</v>
      </c>
      <c r="T57" s="339" t="s">
        <v>184</v>
      </c>
      <c r="U57" s="339" t="s">
        <v>84</v>
      </c>
      <c r="V57" s="339" t="s">
        <v>84</v>
      </c>
      <c r="W57" s="339">
        <v>2000</v>
      </c>
      <c r="X57" s="339">
        <v>0.6</v>
      </c>
      <c r="Y57" s="363">
        <v>25</v>
      </c>
      <c r="Z57" s="363">
        <v>0.18</v>
      </c>
      <c r="AA57" s="339"/>
      <c r="AB57" s="339"/>
      <c r="AC57" s="339"/>
      <c r="AD57" s="42"/>
      <c r="AE57" s="812"/>
      <c r="AF57" s="812"/>
      <c r="AG57" s="812"/>
      <c r="AH57" s="812"/>
      <c r="AI57" s="986"/>
      <c r="AJ57" s="1000" t="str">
        <f>price!C19</f>
        <v>and later</v>
      </c>
      <c r="AK57" s="1000">
        <f>price!D19</f>
        <v>2</v>
      </c>
      <c r="AL57" s="1020" t="str">
        <f>price!E19</f>
        <v>Feb</v>
      </c>
      <c r="AM57" s="1010" t="str">
        <f>price!F19</f>
        <v>DECIDE</v>
      </c>
      <c r="AN57" s="1010" t="str">
        <f>price!H19</f>
        <v>DECIDE</v>
      </c>
      <c r="AO57" s="1010">
        <f>price!J19</f>
        <v>2000</v>
      </c>
      <c r="AP57" s="1010">
        <f>price!L19</f>
        <v>0.6</v>
      </c>
      <c r="AQ57" s="1015">
        <f>price!N19</f>
        <v>25</v>
      </c>
      <c r="AR57" s="1015">
        <f>price!P19</f>
        <v>0.18</v>
      </c>
      <c r="AS57" s="1000"/>
      <c r="AT57" s="1000"/>
      <c r="AU57" s="1000"/>
      <c r="AV57" s="986"/>
      <c r="AW57" s="812"/>
      <c r="AX57" s="812"/>
      <c r="AY57" s="812"/>
      <c r="AZ57" s="812"/>
      <c r="BA57" s="812"/>
      <c r="BB57" s="812"/>
      <c r="BC57" s="812"/>
      <c r="BD57" s="812"/>
      <c r="BE57" s="812"/>
      <c r="BF57" s="812"/>
      <c r="BG57" s="812"/>
      <c r="BH57" s="812"/>
      <c r="BI57" s="812"/>
      <c r="BJ57" s="812"/>
      <c r="BK57" s="812"/>
      <c r="BL57" s="812"/>
      <c r="BM57" s="812"/>
      <c r="BN57" s="812"/>
      <c r="BO57" s="812"/>
      <c r="BP57" s="812"/>
      <c r="BQ57" s="812"/>
      <c r="BR57" s="812"/>
      <c r="BS57" s="812"/>
      <c r="BT57" s="812"/>
      <c r="BU57" s="42"/>
      <c r="BV57" s="42"/>
      <c r="BW57" s="42"/>
      <c r="BX57" s="42"/>
      <c r="BY57" s="42"/>
      <c r="BZ57" s="42"/>
      <c r="CA57" s="42"/>
      <c r="CB57" s="42"/>
      <c r="CC57" s="42"/>
      <c r="CD57" s="42"/>
      <c r="CE57" s="42"/>
      <c r="CF57" s="42"/>
      <c r="CG57" s="42"/>
      <c r="CH57" s="42"/>
      <c r="CI57" s="42"/>
      <c r="CJ57" s="42"/>
      <c r="CK57" s="42"/>
      <c r="CL57" s="42"/>
      <c r="CM57" s="42"/>
      <c r="CN57" s="42"/>
      <c r="CO57" s="42"/>
      <c r="CP57" s="42"/>
      <c r="CQ57" s="42"/>
      <c r="CR57" s="42"/>
      <c r="CS57" s="42"/>
      <c r="CT57" s="42"/>
      <c r="CU57" s="42"/>
      <c r="CV57" s="42"/>
      <c r="CW57" s="42"/>
      <c r="CX57" s="42"/>
      <c r="CY57" s="42"/>
      <c r="CZ57" s="42"/>
      <c r="DA57" s="42"/>
      <c r="DB57" s="42"/>
      <c r="DC57" s="42"/>
      <c r="DD57" s="42"/>
      <c r="DE57" s="42"/>
      <c r="DF57" s="42"/>
      <c r="DG57" s="42"/>
      <c r="DH57" s="42"/>
      <c r="DI57" s="42"/>
      <c r="DJ57" s="42"/>
      <c r="DK57" s="42"/>
      <c r="DL57" s="42"/>
      <c r="DM57" s="42"/>
      <c r="DN57" s="42"/>
      <c r="DO57" s="42"/>
      <c r="DP57" s="42"/>
      <c r="DQ57" s="42"/>
      <c r="DR57" s="42"/>
      <c r="DS57" s="42"/>
      <c r="DT57" s="42"/>
      <c r="DU57" s="42"/>
      <c r="DV57" s="42"/>
      <c r="DW57" s="42"/>
      <c r="DX57" s="42"/>
      <c r="DY57" s="42"/>
      <c r="DZ57" s="42"/>
    </row>
    <row r="58" spans="2:130" x14ac:dyDescent="0.2">
      <c r="B58" s="42"/>
      <c r="C58" s="48" t="str">
        <f t="shared" si="2"/>
        <v>price</v>
      </c>
      <c r="D58" s="49" t="str">
        <f t="shared" si="1"/>
        <v/>
      </c>
      <c r="E58" s="334"/>
      <c r="F58" s="334">
        <v>3</v>
      </c>
      <c r="G58" s="354" t="s">
        <v>185</v>
      </c>
      <c r="H58" s="157" t="s">
        <v>84</v>
      </c>
      <c r="I58" s="157" t="s">
        <v>84</v>
      </c>
      <c r="J58" s="157">
        <v>2000</v>
      </c>
      <c r="K58" s="157">
        <v>0.6</v>
      </c>
      <c r="L58" s="357">
        <v>25</v>
      </c>
      <c r="M58" s="361">
        <v>0.18</v>
      </c>
      <c r="N58" s="334"/>
      <c r="O58" s="334"/>
      <c r="P58" s="334"/>
      <c r="Q58" s="42"/>
      <c r="R58" s="339"/>
      <c r="S58" s="339">
        <v>3</v>
      </c>
      <c r="T58" s="339" t="s">
        <v>185</v>
      </c>
      <c r="U58" s="339" t="s">
        <v>84</v>
      </c>
      <c r="V58" s="339" t="s">
        <v>84</v>
      </c>
      <c r="W58" s="339">
        <v>2000</v>
      </c>
      <c r="X58" s="339">
        <v>0.6</v>
      </c>
      <c r="Y58" s="363">
        <v>25</v>
      </c>
      <c r="Z58" s="363">
        <v>0.18</v>
      </c>
      <c r="AA58" s="339"/>
      <c r="AB58" s="339"/>
      <c r="AC58" s="339"/>
      <c r="AD58" s="42"/>
      <c r="AE58" s="812"/>
      <c r="AF58" s="812"/>
      <c r="AG58" s="812"/>
      <c r="AH58" s="812"/>
      <c r="AI58" s="986"/>
      <c r="AJ58" s="1000"/>
      <c r="AK58" s="1000">
        <f>price!D20</f>
        <v>3</v>
      </c>
      <c r="AL58" s="1020" t="str">
        <f>price!E20</f>
        <v>Mar</v>
      </c>
      <c r="AM58" s="1010" t="str">
        <f>price!F20</f>
        <v>DECIDE</v>
      </c>
      <c r="AN58" s="1010" t="str">
        <f>price!H20</f>
        <v>DECIDE</v>
      </c>
      <c r="AO58" s="1010">
        <f>price!J20</f>
        <v>2000</v>
      </c>
      <c r="AP58" s="1010">
        <f>price!L20</f>
        <v>0.6</v>
      </c>
      <c r="AQ58" s="1015">
        <f>price!N20</f>
        <v>25</v>
      </c>
      <c r="AR58" s="1015">
        <f>price!P20</f>
        <v>0.18</v>
      </c>
      <c r="AS58" s="1000"/>
      <c r="AT58" s="1000"/>
      <c r="AU58" s="1000"/>
      <c r="AV58" s="986"/>
      <c r="AW58" s="812"/>
      <c r="AX58" s="812"/>
      <c r="AY58" s="812"/>
      <c r="AZ58" s="812"/>
      <c r="BA58" s="812"/>
      <c r="BB58" s="812"/>
      <c r="BC58" s="812"/>
      <c r="BD58" s="812"/>
      <c r="BE58" s="812"/>
      <c r="BF58" s="812"/>
      <c r="BG58" s="812"/>
      <c r="BH58" s="812"/>
      <c r="BI58" s="812"/>
      <c r="BJ58" s="812"/>
      <c r="BK58" s="812"/>
      <c r="BL58" s="812"/>
      <c r="BM58" s="812"/>
      <c r="BN58" s="812"/>
      <c r="BO58" s="812"/>
      <c r="BP58" s="812"/>
      <c r="BQ58" s="812"/>
      <c r="BR58" s="812"/>
      <c r="BS58" s="812"/>
      <c r="BT58" s="812"/>
      <c r="BU58" s="42"/>
      <c r="BV58" s="42"/>
      <c r="BW58" s="42"/>
      <c r="BX58" s="42"/>
      <c r="BY58" s="42"/>
      <c r="BZ58" s="42"/>
      <c r="CA58" s="42"/>
      <c r="CB58" s="42"/>
      <c r="CC58" s="42"/>
      <c r="CD58" s="42"/>
      <c r="CE58" s="42"/>
      <c r="CF58" s="42"/>
      <c r="CG58" s="42"/>
      <c r="CH58" s="42"/>
      <c r="CI58" s="42"/>
      <c r="CJ58" s="42"/>
      <c r="CK58" s="42"/>
      <c r="CL58" s="42"/>
      <c r="CM58" s="42"/>
      <c r="CN58" s="42"/>
      <c r="CO58" s="42"/>
      <c r="CP58" s="42"/>
      <c r="CQ58" s="42"/>
      <c r="CR58" s="42"/>
      <c r="CS58" s="42"/>
      <c r="CT58" s="42"/>
      <c r="CU58" s="42"/>
      <c r="CV58" s="42"/>
      <c r="CW58" s="42"/>
      <c r="CX58" s="42"/>
      <c r="CY58" s="42"/>
      <c r="CZ58" s="42"/>
      <c r="DA58" s="42"/>
      <c r="DB58" s="42"/>
      <c r="DC58" s="42"/>
      <c r="DD58" s="42"/>
      <c r="DE58" s="42"/>
      <c r="DF58" s="42"/>
      <c r="DG58" s="42"/>
      <c r="DH58" s="42"/>
      <c r="DI58" s="42"/>
      <c r="DJ58" s="42"/>
      <c r="DK58" s="42"/>
      <c r="DL58" s="42"/>
      <c r="DM58" s="42"/>
      <c r="DN58" s="42"/>
      <c r="DO58" s="42"/>
      <c r="DP58" s="42"/>
      <c r="DQ58" s="42"/>
      <c r="DR58" s="42"/>
      <c r="DS58" s="42"/>
      <c r="DT58" s="42"/>
      <c r="DU58" s="42"/>
      <c r="DV58" s="42"/>
      <c r="DW58" s="42"/>
      <c r="DX58" s="42"/>
      <c r="DY58" s="42"/>
      <c r="DZ58" s="42"/>
    </row>
    <row r="59" spans="2:130" x14ac:dyDescent="0.2">
      <c r="B59" s="42"/>
      <c r="C59" s="48" t="str">
        <f t="shared" si="2"/>
        <v>price</v>
      </c>
      <c r="D59" s="49" t="str">
        <f t="shared" si="1"/>
        <v/>
      </c>
      <c r="E59" s="334"/>
      <c r="F59" s="334">
        <v>4</v>
      </c>
      <c r="G59" s="354" t="s">
        <v>186</v>
      </c>
      <c r="H59" s="157" t="s">
        <v>84</v>
      </c>
      <c r="I59" s="157" t="s">
        <v>84</v>
      </c>
      <c r="J59" s="157">
        <v>2000</v>
      </c>
      <c r="K59" s="157">
        <v>0.6</v>
      </c>
      <c r="L59" s="357">
        <v>25</v>
      </c>
      <c r="M59" s="361">
        <v>0.18</v>
      </c>
      <c r="N59" s="334"/>
      <c r="O59" s="334"/>
      <c r="P59" s="334"/>
      <c r="Q59" s="42"/>
      <c r="R59" s="339"/>
      <c r="S59" s="339">
        <v>4</v>
      </c>
      <c r="T59" s="339" t="s">
        <v>186</v>
      </c>
      <c r="U59" s="339" t="s">
        <v>84</v>
      </c>
      <c r="V59" s="339" t="s">
        <v>84</v>
      </c>
      <c r="W59" s="339">
        <v>2000</v>
      </c>
      <c r="X59" s="339">
        <v>0.6</v>
      </c>
      <c r="Y59" s="363">
        <v>25</v>
      </c>
      <c r="Z59" s="363">
        <v>0.18</v>
      </c>
      <c r="AA59" s="339"/>
      <c r="AB59" s="339"/>
      <c r="AC59" s="339"/>
      <c r="AD59" s="42"/>
      <c r="AE59" s="812"/>
      <c r="AF59" s="812"/>
      <c r="AG59" s="812"/>
      <c r="AH59" s="812"/>
      <c r="AI59" s="986"/>
      <c r="AJ59" s="1000"/>
      <c r="AK59" s="1000">
        <f>price!D21</f>
        <v>4</v>
      </c>
      <c r="AL59" s="1020" t="str">
        <f>price!E21</f>
        <v>Apr</v>
      </c>
      <c r="AM59" s="1010" t="str">
        <f>price!F21</f>
        <v>DECIDE</v>
      </c>
      <c r="AN59" s="1010" t="str">
        <f>price!H21</f>
        <v>DECIDE</v>
      </c>
      <c r="AO59" s="1010">
        <f>price!J21</f>
        <v>2000</v>
      </c>
      <c r="AP59" s="1010">
        <f>price!L21</f>
        <v>0.6</v>
      </c>
      <c r="AQ59" s="1015">
        <f>price!N21</f>
        <v>25</v>
      </c>
      <c r="AR59" s="1015">
        <f>price!P21</f>
        <v>0.18</v>
      </c>
      <c r="AS59" s="1000"/>
      <c r="AT59" s="1000"/>
      <c r="AU59" s="1000"/>
      <c r="AV59" s="986"/>
      <c r="AW59" s="812"/>
      <c r="AX59" s="812"/>
      <c r="AY59" s="812"/>
      <c r="AZ59" s="812"/>
      <c r="BA59" s="812"/>
      <c r="BB59" s="812"/>
      <c r="BC59" s="812"/>
      <c r="BD59" s="812"/>
      <c r="BE59" s="812"/>
      <c r="BF59" s="812"/>
      <c r="BG59" s="812"/>
      <c r="BH59" s="812"/>
      <c r="BI59" s="812"/>
      <c r="BJ59" s="812"/>
      <c r="BK59" s="812"/>
      <c r="BL59" s="812"/>
      <c r="BM59" s="812"/>
      <c r="BN59" s="812"/>
      <c r="BO59" s="812"/>
      <c r="BP59" s="812"/>
      <c r="BQ59" s="812"/>
      <c r="BR59" s="812"/>
      <c r="BS59" s="812"/>
      <c r="BT59" s="812"/>
      <c r="BU59" s="42"/>
      <c r="BV59" s="42"/>
      <c r="BW59" s="42"/>
      <c r="BX59" s="42"/>
      <c r="BY59" s="42"/>
      <c r="BZ59" s="42"/>
      <c r="CA59" s="42"/>
      <c r="CB59" s="42"/>
      <c r="CC59" s="42"/>
      <c r="CD59" s="42"/>
      <c r="CE59" s="42"/>
      <c r="CF59" s="42"/>
      <c r="CG59" s="42"/>
      <c r="CH59" s="42"/>
      <c r="CI59" s="42"/>
      <c r="CJ59" s="42"/>
      <c r="CK59" s="42"/>
      <c r="CL59" s="42"/>
      <c r="CM59" s="42"/>
      <c r="CN59" s="42"/>
      <c r="CO59" s="42"/>
      <c r="CP59" s="42"/>
      <c r="CQ59" s="42"/>
      <c r="CR59" s="42"/>
      <c r="CS59" s="42"/>
      <c r="CT59" s="42"/>
      <c r="CU59" s="42"/>
      <c r="CV59" s="42"/>
      <c r="CW59" s="42"/>
      <c r="CX59" s="42"/>
      <c r="CY59" s="42"/>
      <c r="CZ59" s="42"/>
      <c r="DA59" s="42"/>
      <c r="DB59" s="42"/>
      <c r="DC59" s="42"/>
      <c r="DD59" s="42"/>
      <c r="DE59" s="42"/>
      <c r="DF59" s="42"/>
      <c r="DG59" s="42"/>
      <c r="DH59" s="42"/>
      <c r="DI59" s="42"/>
      <c r="DJ59" s="42"/>
      <c r="DK59" s="42"/>
      <c r="DL59" s="42"/>
      <c r="DM59" s="42"/>
      <c r="DN59" s="42"/>
      <c r="DO59" s="42"/>
      <c r="DP59" s="42"/>
      <c r="DQ59" s="42"/>
      <c r="DR59" s="42"/>
      <c r="DS59" s="42"/>
      <c r="DT59" s="42"/>
      <c r="DU59" s="42"/>
      <c r="DV59" s="42"/>
      <c r="DW59" s="42"/>
      <c r="DX59" s="42"/>
      <c r="DY59" s="42"/>
      <c r="DZ59" s="42"/>
    </row>
    <row r="60" spans="2:130" x14ac:dyDescent="0.2">
      <c r="B60" s="42"/>
      <c r="C60" s="48" t="str">
        <f t="shared" si="2"/>
        <v>price</v>
      </c>
      <c r="D60" s="49" t="str">
        <f t="shared" si="1"/>
        <v/>
      </c>
      <c r="E60" s="334"/>
      <c r="F60" s="334">
        <v>5</v>
      </c>
      <c r="G60" s="354" t="s">
        <v>187</v>
      </c>
      <c r="H60" s="157" t="s">
        <v>84</v>
      </c>
      <c r="I60" s="157" t="s">
        <v>84</v>
      </c>
      <c r="J60" s="157">
        <v>2000</v>
      </c>
      <c r="K60" s="157">
        <v>0.6</v>
      </c>
      <c r="L60" s="357">
        <v>25</v>
      </c>
      <c r="M60" s="361">
        <v>0.18</v>
      </c>
      <c r="N60" s="334"/>
      <c r="O60" s="334"/>
      <c r="P60" s="334"/>
      <c r="Q60" s="42"/>
      <c r="R60" s="339"/>
      <c r="S60" s="339">
        <v>5</v>
      </c>
      <c r="T60" s="339" t="s">
        <v>187</v>
      </c>
      <c r="U60" s="339" t="s">
        <v>84</v>
      </c>
      <c r="V60" s="339" t="s">
        <v>84</v>
      </c>
      <c r="W60" s="339">
        <v>2000</v>
      </c>
      <c r="X60" s="339">
        <v>0.6</v>
      </c>
      <c r="Y60" s="363">
        <v>25</v>
      </c>
      <c r="Z60" s="363">
        <v>0.18</v>
      </c>
      <c r="AA60" s="339"/>
      <c r="AB60" s="339"/>
      <c r="AC60" s="339"/>
      <c r="AD60" s="42"/>
      <c r="AE60" s="812"/>
      <c r="AF60" s="812"/>
      <c r="AG60" s="812"/>
      <c r="AH60" s="812"/>
      <c r="AI60" s="986"/>
      <c r="AJ60" s="1000"/>
      <c r="AK60" s="1000">
        <f>price!D22</f>
        <v>5</v>
      </c>
      <c r="AL60" s="1020" t="str">
        <f>price!E22</f>
        <v>May</v>
      </c>
      <c r="AM60" s="1010" t="str">
        <f>price!F22</f>
        <v>DECIDE</v>
      </c>
      <c r="AN60" s="1010" t="str">
        <f>price!H22</f>
        <v>DECIDE</v>
      </c>
      <c r="AO60" s="1010">
        <f>price!J22</f>
        <v>2000</v>
      </c>
      <c r="AP60" s="1010">
        <f>price!L22</f>
        <v>0.6</v>
      </c>
      <c r="AQ60" s="1015">
        <f>price!N22</f>
        <v>25</v>
      </c>
      <c r="AR60" s="1015">
        <f>price!P22</f>
        <v>0.18</v>
      </c>
      <c r="AS60" s="1000"/>
      <c r="AT60" s="1000"/>
      <c r="AU60" s="1000"/>
      <c r="AV60" s="986"/>
      <c r="AW60" s="812"/>
      <c r="AX60" s="812"/>
      <c r="AY60" s="812"/>
      <c r="AZ60" s="812"/>
      <c r="BA60" s="812"/>
      <c r="BB60" s="812"/>
      <c r="BC60" s="812"/>
      <c r="BD60" s="812"/>
      <c r="BE60" s="812"/>
      <c r="BF60" s="812"/>
      <c r="BG60" s="812"/>
      <c r="BH60" s="812"/>
      <c r="BI60" s="812"/>
      <c r="BJ60" s="812"/>
      <c r="BK60" s="812"/>
      <c r="BL60" s="812"/>
      <c r="BM60" s="812"/>
      <c r="BN60" s="812"/>
      <c r="BO60" s="812"/>
      <c r="BP60" s="812"/>
      <c r="BQ60" s="812"/>
      <c r="BR60" s="812"/>
      <c r="BS60" s="812"/>
      <c r="BT60" s="812"/>
      <c r="BU60" s="42"/>
      <c r="BV60" s="42"/>
      <c r="BW60" s="42"/>
      <c r="BX60" s="42"/>
      <c r="BY60" s="42"/>
      <c r="BZ60" s="42"/>
      <c r="CA60" s="42"/>
      <c r="CB60" s="42"/>
      <c r="CC60" s="42"/>
      <c r="CD60" s="42"/>
      <c r="CE60" s="42"/>
      <c r="CF60" s="42"/>
      <c r="CG60" s="42"/>
      <c r="CH60" s="42"/>
      <c r="CI60" s="42"/>
      <c r="CJ60" s="42"/>
      <c r="CK60" s="42"/>
      <c r="CL60" s="42"/>
      <c r="CM60" s="42"/>
      <c r="CN60" s="42"/>
      <c r="CO60" s="42"/>
      <c r="CP60" s="42"/>
      <c r="CQ60" s="42"/>
      <c r="CR60" s="42"/>
      <c r="CS60" s="42"/>
      <c r="CT60" s="42"/>
      <c r="CU60" s="42"/>
      <c r="CV60" s="42"/>
      <c r="CW60" s="42"/>
      <c r="CX60" s="42"/>
      <c r="CY60" s="42"/>
      <c r="CZ60" s="42"/>
      <c r="DA60" s="42"/>
      <c r="DB60" s="42"/>
      <c r="DC60" s="42"/>
      <c r="DD60" s="42"/>
      <c r="DE60" s="42"/>
      <c r="DF60" s="42"/>
      <c r="DG60" s="42"/>
      <c r="DH60" s="42"/>
      <c r="DI60" s="42"/>
      <c r="DJ60" s="42"/>
      <c r="DK60" s="42"/>
      <c r="DL60" s="42"/>
      <c r="DM60" s="42"/>
      <c r="DN60" s="42"/>
      <c r="DO60" s="42"/>
      <c r="DP60" s="42"/>
      <c r="DQ60" s="42"/>
      <c r="DR60" s="42"/>
      <c r="DS60" s="42"/>
      <c r="DT60" s="42"/>
      <c r="DU60" s="42"/>
      <c r="DV60" s="42"/>
      <c r="DW60" s="42"/>
      <c r="DX60" s="42"/>
      <c r="DY60" s="42"/>
      <c r="DZ60" s="42"/>
    </row>
    <row r="61" spans="2:130" x14ac:dyDescent="0.2">
      <c r="B61" s="42"/>
      <c r="C61" s="48" t="str">
        <f t="shared" si="2"/>
        <v>price</v>
      </c>
      <c r="D61" s="49" t="str">
        <f t="shared" si="1"/>
        <v/>
      </c>
      <c r="E61" s="334"/>
      <c r="F61" s="334">
        <v>6</v>
      </c>
      <c r="G61" s="354" t="s">
        <v>188</v>
      </c>
      <c r="H61" s="157" t="s">
        <v>84</v>
      </c>
      <c r="I61" s="157" t="s">
        <v>84</v>
      </c>
      <c r="J61" s="157">
        <v>2000</v>
      </c>
      <c r="K61" s="157">
        <v>0.6</v>
      </c>
      <c r="L61" s="357">
        <v>25</v>
      </c>
      <c r="M61" s="361">
        <v>0.18</v>
      </c>
      <c r="N61" s="334"/>
      <c r="O61" s="334"/>
      <c r="P61" s="334"/>
      <c r="Q61" s="42"/>
      <c r="R61" s="339"/>
      <c r="S61" s="339">
        <v>6</v>
      </c>
      <c r="T61" s="339" t="s">
        <v>188</v>
      </c>
      <c r="U61" s="339" t="s">
        <v>84</v>
      </c>
      <c r="V61" s="339" t="s">
        <v>84</v>
      </c>
      <c r="W61" s="339">
        <v>2000</v>
      </c>
      <c r="X61" s="339">
        <v>0.6</v>
      </c>
      <c r="Y61" s="363">
        <v>25</v>
      </c>
      <c r="Z61" s="363">
        <v>0.18</v>
      </c>
      <c r="AA61" s="339"/>
      <c r="AB61" s="339"/>
      <c r="AC61" s="339"/>
      <c r="AD61" s="42"/>
      <c r="AE61" s="812"/>
      <c r="AF61" s="812"/>
      <c r="AG61" s="812"/>
      <c r="AH61" s="812"/>
      <c r="AI61" s="986"/>
      <c r="AJ61" s="1000"/>
      <c r="AK61" s="1000">
        <f>price!D23</f>
        <v>6</v>
      </c>
      <c r="AL61" s="1020" t="str">
        <f>price!E23</f>
        <v>Jun</v>
      </c>
      <c r="AM61" s="1010" t="str">
        <f>price!F23</f>
        <v>DECIDE</v>
      </c>
      <c r="AN61" s="1010" t="str">
        <f>price!H23</f>
        <v>DECIDE</v>
      </c>
      <c r="AO61" s="1010">
        <f>price!J23</f>
        <v>2000</v>
      </c>
      <c r="AP61" s="1010">
        <f>price!L23</f>
        <v>0.6</v>
      </c>
      <c r="AQ61" s="1015">
        <f>price!N23</f>
        <v>25</v>
      </c>
      <c r="AR61" s="1015">
        <f>price!P23</f>
        <v>0.18</v>
      </c>
      <c r="AS61" s="1000"/>
      <c r="AT61" s="1000"/>
      <c r="AU61" s="1000"/>
      <c r="AV61" s="986"/>
      <c r="AW61" s="812"/>
      <c r="AX61" s="812"/>
      <c r="AY61" s="812"/>
      <c r="AZ61" s="812"/>
      <c r="BA61" s="812"/>
      <c r="BB61" s="812"/>
      <c r="BC61" s="812"/>
      <c r="BD61" s="812"/>
      <c r="BE61" s="812"/>
      <c r="BF61" s="812"/>
      <c r="BG61" s="812"/>
      <c r="BH61" s="812"/>
      <c r="BI61" s="812"/>
      <c r="BJ61" s="812"/>
      <c r="BK61" s="812"/>
      <c r="BL61" s="812"/>
      <c r="BM61" s="812"/>
      <c r="BN61" s="812"/>
      <c r="BO61" s="812"/>
      <c r="BP61" s="812"/>
      <c r="BQ61" s="812"/>
      <c r="BR61" s="812"/>
      <c r="BS61" s="812"/>
      <c r="BT61" s="812"/>
      <c r="BU61" s="42"/>
      <c r="BV61" s="42"/>
      <c r="BW61" s="42"/>
      <c r="BX61" s="42"/>
      <c r="BY61" s="42"/>
      <c r="BZ61" s="42"/>
      <c r="CA61" s="42"/>
      <c r="CB61" s="42"/>
      <c r="CC61" s="42"/>
      <c r="CD61" s="42"/>
      <c r="CE61" s="42"/>
      <c r="CF61" s="42"/>
      <c r="CG61" s="42"/>
      <c r="CH61" s="42"/>
      <c r="CI61" s="42"/>
      <c r="CJ61" s="42"/>
      <c r="CK61" s="42"/>
      <c r="CL61" s="42"/>
      <c r="CM61" s="42"/>
      <c r="CN61" s="42"/>
      <c r="CO61" s="42"/>
      <c r="CP61" s="42"/>
      <c r="CQ61" s="42"/>
      <c r="CR61" s="42"/>
      <c r="CS61" s="42"/>
      <c r="CT61" s="42"/>
      <c r="CU61" s="42"/>
      <c r="CV61" s="42"/>
      <c r="CW61" s="42"/>
      <c r="CX61" s="42"/>
      <c r="CY61" s="42"/>
      <c r="CZ61" s="42"/>
      <c r="DA61" s="42"/>
      <c r="DB61" s="42"/>
      <c r="DC61" s="42"/>
      <c r="DD61" s="42"/>
      <c r="DE61" s="42"/>
      <c r="DF61" s="42"/>
      <c r="DG61" s="42"/>
      <c r="DH61" s="42"/>
      <c r="DI61" s="42"/>
      <c r="DJ61" s="42"/>
      <c r="DK61" s="42"/>
      <c r="DL61" s="42"/>
      <c r="DM61" s="42"/>
      <c r="DN61" s="42"/>
      <c r="DO61" s="42"/>
      <c r="DP61" s="42"/>
      <c r="DQ61" s="42"/>
      <c r="DR61" s="42"/>
      <c r="DS61" s="42"/>
      <c r="DT61" s="42"/>
      <c r="DU61" s="42"/>
      <c r="DV61" s="42"/>
      <c r="DW61" s="42"/>
      <c r="DX61" s="42"/>
      <c r="DY61" s="42"/>
      <c r="DZ61" s="42"/>
    </row>
    <row r="62" spans="2:130" x14ac:dyDescent="0.2">
      <c r="B62" s="42"/>
      <c r="C62" s="48" t="str">
        <f t="shared" si="2"/>
        <v>price</v>
      </c>
      <c r="D62" s="49" t="str">
        <f t="shared" si="1"/>
        <v/>
      </c>
      <c r="E62" s="334"/>
      <c r="F62" s="334">
        <v>7</v>
      </c>
      <c r="G62" s="354" t="s">
        <v>189</v>
      </c>
      <c r="H62" s="157" t="s">
        <v>84</v>
      </c>
      <c r="I62" s="157" t="s">
        <v>84</v>
      </c>
      <c r="J62" s="157">
        <v>2000</v>
      </c>
      <c r="K62" s="157">
        <v>0.6</v>
      </c>
      <c r="L62" s="357">
        <v>25</v>
      </c>
      <c r="M62" s="361">
        <v>0.18</v>
      </c>
      <c r="N62" s="334"/>
      <c r="O62" s="334"/>
      <c r="P62" s="334"/>
      <c r="Q62" s="42"/>
      <c r="R62" s="339"/>
      <c r="S62" s="339">
        <v>7</v>
      </c>
      <c r="T62" s="339" t="s">
        <v>189</v>
      </c>
      <c r="U62" s="339" t="s">
        <v>84</v>
      </c>
      <c r="V62" s="339" t="s">
        <v>84</v>
      </c>
      <c r="W62" s="339">
        <v>2000</v>
      </c>
      <c r="X62" s="339">
        <v>0.6</v>
      </c>
      <c r="Y62" s="363">
        <v>25</v>
      </c>
      <c r="Z62" s="363">
        <v>0.18</v>
      </c>
      <c r="AA62" s="339"/>
      <c r="AB62" s="339"/>
      <c r="AC62" s="339"/>
      <c r="AD62" s="42"/>
      <c r="AE62" s="812"/>
      <c r="AF62" s="812"/>
      <c r="AG62" s="812"/>
      <c r="AH62" s="812"/>
      <c r="AI62" s="986"/>
      <c r="AJ62" s="1000"/>
      <c r="AK62" s="1000">
        <f>price!D24</f>
        <v>7</v>
      </c>
      <c r="AL62" s="1020" t="str">
        <f>price!E24</f>
        <v>Jul</v>
      </c>
      <c r="AM62" s="1010" t="str">
        <f>price!F24</f>
        <v>DECIDE</v>
      </c>
      <c r="AN62" s="1010" t="str">
        <f>price!H24</f>
        <v>DECIDE</v>
      </c>
      <c r="AO62" s="1010">
        <f>price!J24</f>
        <v>2000</v>
      </c>
      <c r="AP62" s="1010">
        <f>price!L24</f>
        <v>0.6</v>
      </c>
      <c r="AQ62" s="1015">
        <f>price!N24</f>
        <v>25</v>
      </c>
      <c r="AR62" s="1015">
        <f>price!P24</f>
        <v>0.18</v>
      </c>
      <c r="AS62" s="1000"/>
      <c r="AT62" s="1000"/>
      <c r="AU62" s="1000"/>
      <c r="AV62" s="986"/>
      <c r="AW62" s="812"/>
      <c r="AX62" s="812"/>
      <c r="AY62" s="812"/>
      <c r="AZ62" s="812"/>
      <c r="BA62" s="812"/>
      <c r="BB62" s="812"/>
      <c r="BC62" s="812"/>
      <c r="BD62" s="812"/>
      <c r="BE62" s="812"/>
      <c r="BF62" s="812"/>
      <c r="BG62" s="812"/>
      <c r="BH62" s="812"/>
      <c r="BI62" s="812"/>
      <c r="BJ62" s="812"/>
      <c r="BK62" s="812"/>
      <c r="BL62" s="812"/>
      <c r="BM62" s="812"/>
      <c r="BN62" s="812"/>
      <c r="BO62" s="812"/>
      <c r="BP62" s="812"/>
      <c r="BQ62" s="812"/>
      <c r="BR62" s="812"/>
      <c r="BS62" s="812"/>
      <c r="BT62" s="812"/>
      <c r="BU62" s="42"/>
      <c r="BV62" s="42"/>
      <c r="BW62" s="42"/>
      <c r="BX62" s="42"/>
      <c r="BY62" s="42"/>
      <c r="BZ62" s="42"/>
      <c r="CA62" s="42"/>
      <c r="CB62" s="42"/>
      <c r="CC62" s="42"/>
      <c r="CD62" s="42"/>
      <c r="CE62" s="42"/>
      <c r="CF62" s="42"/>
      <c r="CG62" s="42"/>
      <c r="CH62" s="42"/>
      <c r="CI62" s="42"/>
      <c r="CJ62" s="42"/>
      <c r="CK62" s="42"/>
      <c r="CL62" s="42"/>
      <c r="CM62" s="42"/>
      <c r="CN62" s="42"/>
      <c r="CO62" s="42"/>
      <c r="CP62" s="42"/>
      <c r="CQ62" s="42"/>
      <c r="CR62" s="42"/>
      <c r="CS62" s="42"/>
      <c r="CT62" s="42"/>
      <c r="CU62" s="42"/>
      <c r="CV62" s="42"/>
      <c r="CW62" s="42"/>
      <c r="CX62" s="42"/>
      <c r="CY62" s="42"/>
      <c r="CZ62" s="42"/>
      <c r="DA62" s="42"/>
      <c r="DB62" s="42"/>
      <c r="DC62" s="42"/>
      <c r="DD62" s="42"/>
      <c r="DE62" s="42"/>
      <c r="DF62" s="42"/>
      <c r="DG62" s="42"/>
      <c r="DH62" s="42"/>
      <c r="DI62" s="42"/>
      <c r="DJ62" s="42"/>
      <c r="DK62" s="42"/>
      <c r="DL62" s="42"/>
      <c r="DM62" s="42"/>
      <c r="DN62" s="42"/>
      <c r="DO62" s="42"/>
      <c r="DP62" s="42"/>
      <c r="DQ62" s="42"/>
      <c r="DR62" s="42"/>
      <c r="DS62" s="42"/>
      <c r="DT62" s="42"/>
      <c r="DU62" s="42"/>
      <c r="DV62" s="42"/>
      <c r="DW62" s="42"/>
      <c r="DX62" s="42"/>
      <c r="DY62" s="42"/>
      <c r="DZ62" s="42"/>
    </row>
    <row r="63" spans="2:130" x14ac:dyDescent="0.2">
      <c r="B63" s="42"/>
      <c r="C63" s="48" t="str">
        <f t="shared" si="2"/>
        <v>price</v>
      </c>
      <c r="D63" s="49" t="str">
        <f t="shared" si="1"/>
        <v/>
      </c>
      <c r="E63" s="334"/>
      <c r="F63" s="334">
        <v>8</v>
      </c>
      <c r="G63" s="354" t="s">
        <v>190</v>
      </c>
      <c r="H63" s="157" t="s">
        <v>84</v>
      </c>
      <c r="I63" s="157" t="s">
        <v>84</v>
      </c>
      <c r="J63" s="157">
        <v>2000</v>
      </c>
      <c r="K63" s="157">
        <v>0.6</v>
      </c>
      <c r="L63" s="357">
        <v>25</v>
      </c>
      <c r="M63" s="361">
        <v>0.18</v>
      </c>
      <c r="N63" s="334"/>
      <c r="O63" s="334"/>
      <c r="P63" s="334"/>
      <c r="Q63" s="42"/>
      <c r="R63" s="339"/>
      <c r="S63" s="339">
        <v>8</v>
      </c>
      <c r="T63" s="339" t="s">
        <v>190</v>
      </c>
      <c r="U63" s="339" t="s">
        <v>84</v>
      </c>
      <c r="V63" s="339" t="s">
        <v>84</v>
      </c>
      <c r="W63" s="339">
        <v>2000</v>
      </c>
      <c r="X63" s="339">
        <v>0.6</v>
      </c>
      <c r="Y63" s="363">
        <v>25</v>
      </c>
      <c r="Z63" s="363">
        <v>0.18</v>
      </c>
      <c r="AA63" s="339"/>
      <c r="AB63" s="339"/>
      <c r="AC63" s="339"/>
      <c r="AD63" s="42"/>
      <c r="AE63" s="812"/>
      <c r="AF63" s="812"/>
      <c r="AG63" s="812"/>
      <c r="AH63" s="812"/>
      <c r="AI63" s="986"/>
      <c r="AJ63" s="1000"/>
      <c r="AK63" s="1000">
        <f>price!D25</f>
        <v>8</v>
      </c>
      <c r="AL63" s="1020" t="str">
        <f>price!E25</f>
        <v>Aug</v>
      </c>
      <c r="AM63" s="1010" t="str">
        <f>price!F25</f>
        <v>DECIDE</v>
      </c>
      <c r="AN63" s="1010" t="str">
        <f>price!H25</f>
        <v>DECIDE</v>
      </c>
      <c r="AO63" s="1010">
        <f>price!J25</f>
        <v>2000</v>
      </c>
      <c r="AP63" s="1010">
        <f>price!L25</f>
        <v>0.6</v>
      </c>
      <c r="AQ63" s="1015">
        <f>price!N25</f>
        <v>25</v>
      </c>
      <c r="AR63" s="1015">
        <f>price!P25</f>
        <v>0.18</v>
      </c>
      <c r="AS63" s="1000"/>
      <c r="AT63" s="1000"/>
      <c r="AU63" s="1000"/>
      <c r="AV63" s="986"/>
      <c r="AW63" s="812"/>
      <c r="AX63" s="812"/>
      <c r="AY63" s="812"/>
      <c r="AZ63" s="812"/>
      <c r="BA63" s="812"/>
      <c r="BB63" s="812"/>
      <c r="BC63" s="812"/>
      <c r="BD63" s="812"/>
      <c r="BE63" s="812"/>
      <c r="BF63" s="812"/>
      <c r="BG63" s="812"/>
      <c r="BH63" s="812"/>
      <c r="BI63" s="812"/>
      <c r="BJ63" s="812"/>
      <c r="BK63" s="812"/>
      <c r="BL63" s="812"/>
      <c r="BM63" s="812"/>
      <c r="BN63" s="812"/>
      <c r="BO63" s="812"/>
      <c r="BP63" s="812"/>
      <c r="BQ63" s="812"/>
      <c r="BR63" s="812"/>
      <c r="BS63" s="812"/>
      <c r="BT63" s="812"/>
      <c r="BU63" s="42"/>
      <c r="BV63" s="42"/>
      <c r="BW63" s="42"/>
      <c r="BX63" s="42"/>
      <c r="BY63" s="42"/>
      <c r="BZ63" s="42"/>
      <c r="CA63" s="42"/>
      <c r="CB63" s="42"/>
      <c r="CC63" s="42"/>
      <c r="CD63" s="42"/>
      <c r="CE63" s="42"/>
      <c r="CF63" s="42"/>
      <c r="CG63" s="42"/>
      <c r="CH63" s="42"/>
      <c r="CI63" s="42"/>
      <c r="CJ63" s="42"/>
      <c r="CK63" s="42"/>
      <c r="CL63" s="42"/>
      <c r="CM63" s="42"/>
      <c r="CN63" s="42"/>
      <c r="CO63" s="42"/>
      <c r="CP63" s="42"/>
      <c r="CQ63" s="42"/>
      <c r="CR63" s="42"/>
      <c r="CS63" s="42"/>
      <c r="CT63" s="42"/>
      <c r="CU63" s="42"/>
      <c r="CV63" s="42"/>
      <c r="CW63" s="42"/>
      <c r="CX63" s="42"/>
      <c r="CY63" s="42"/>
      <c r="CZ63" s="42"/>
      <c r="DA63" s="42"/>
      <c r="DB63" s="42"/>
      <c r="DC63" s="42"/>
      <c r="DD63" s="42"/>
      <c r="DE63" s="42"/>
      <c r="DF63" s="42"/>
      <c r="DG63" s="42"/>
      <c r="DH63" s="42"/>
      <c r="DI63" s="42"/>
      <c r="DJ63" s="42"/>
      <c r="DK63" s="42"/>
      <c r="DL63" s="42"/>
      <c r="DM63" s="42"/>
      <c r="DN63" s="42"/>
      <c r="DO63" s="42"/>
      <c r="DP63" s="42"/>
      <c r="DQ63" s="42"/>
      <c r="DR63" s="42"/>
      <c r="DS63" s="42"/>
      <c r="DT63" s="42"/>
      <c r="DU63" s="42"/>
      <c r="DV63" s="42"/>
      <c r="DW63" s="42"/>
      <c r="DX63" s="42"/>
      <c r="DY63" s="42"/>
      <c r="DZ63" s="42"/>
    </row>
    <row r="64" spans="2:130" x14ac:dyDescent="0.2">
      <c r="B64" s="42"/>
      <c r="C64" s="48" t="str">
        <f t="shared" si="2"/>
        <v>price</v>
      </c>
      <c r="D64" s="49" t="str">
        <f t="shared" si="1"/>
        <v/>
      </c>
      <c r="E64" s="334"/>
      <c r="F64" s="334">
        <v>9</v>
      </c>
      <c r="G64" s="354" t="s">
        <v>191</v>
      </c>
      <c r="H64" s="157" t="s">
        <v>84</v>
      </c>
      <c r="I64" s="157" t="s">
        <v>84</v>
      </c>
      <c r="J64" s="157">
        <v>2000</v>
      </c>
      <c r="K64" s="157">
        <v>0.6</v>
      </c>
      <c r="L64" s="357">
        <v>25</v>
      </c>
      <c r="M64" s="361">
        <v>0.18</v>
      </c>
      <c r="N64" s="334"/>
      <c r="O64" s="334"/>
      <c r="P64" s="334"/>
      <c r="Q64" s="42"/>
      <c r="R64" s="339"/>
      <c r="S64" s="339">
        <v>9</v>
      </c>
      <c r="T64" s="339" t="s">
        <v>191</v>
      </c>
      <c r="U64" s="339" t="s">
        <v>84</v>
      </c>
      <c r="V64" s="339" t="s">
        <v>84</v>
      </c>
      <c r="W64" s="339">
        <v>2000</v>
      </c>
      <c r="X64" s="339">
        <v>0.6</v>
      </c>
      <c r="Y64" s="363">
        <v>25</v>
      </c>
      <c r="Z64" s="363">
        <v>0.18</v>
      </c>
      <c r="AA64" s="339"/>
      <c r="AB64" s="339"/>
      <c r="AC64" s="339"/>
      <c r="AD64" s="42"/>
      <c r="AE64" s="812"/>
      <c r="AF64" s="812"/>
      <c r="AG64" s="812"/>
      <c r="AH64" s="812"/>
      <c r="AI64" s="986"/>
      <c r="AJ64" s="1000"/>
      <c r="AK64" s="1000">
        <f>price!D26</f>
        <v>9</v>
      </c>
      <c r="AL64" s="1020" t="str">
        <f>price!E26</f>
        <v>Sep</v>
      </c>
      <c r="AM64" s="1010" t="str">
        <f>price!F26</f>
        <v>DECIDE</v>
      </c>
      <c r="AN64" s="1010" t="str">
        <f>price!H26</f>
        <v>DECIDE</v>
      </c>
      <c r="AO64" s="1010">
        <f>price!J26</f>
        <v>2000</v>
      </c>
      <c r="AP64" s="1010">
        <f>price!L26</f>
        <v>0.6</v>
      </c>
      <c r="AQ64" s="1015">
        <f>price!N26</f>
        <v>25</v>
      </c>
      <c r="AR64" s="1015">
        <f>price!P26</f>
        <v>0.18</v>
      </c>
      <c r="AS64" s="1000"/>
      <c r="AT64" s="1000"/>
      <c r="AU64" s="1000"/>
      <c r="AV64" s="986"/>
      <c r="AW64" s="812"/>
      <c r="AX64" s="812"/>
      <c r="AY64" s="812"/>
      <c r="AZ64" s="812"/>
      <c r="BA64" s="812"/>
      <c r="BB64" s="812"/>
      <c r="BC64" s="812"/>
      <c r="BD64" s="812"/>
      <c r="BE64" s="812"/>
      <c r="BF64" s="812"/>
      <c r="BG64" s="812"/>
      <c r="BH64" s="812"/>
      <c r="BI64" s="812"/>
      <c r="BJ64" s="812"/>
      <c r="BK64" s="812"/>
      <c r="BL64" s="812"/>
      <c r="BM64" s="812"/>
      <c r="BN64" s="812"/>
      <c r="BO64" s="812"/>
      <c r="BP64" s="812"/>
      <c r="BQ64" s="812"/>
      <c r="BR64" s="812"/>
      <c r="BS64" s="812"/>
      <c r="BT64" s="812"/>
      <c r="BU64" s="42"/>
      <c r="BV64" s="42"/>
      <c r="BW64" s="42"/>
      <c r="BX64" s="42"/>
      <c r="BY64" s="42"/>
      <c r="BZ64" s="42"/>
      <c r="CA64" s="42"/>
      <c r="CB64" s="42"/>
      <c r="CC64" s="42"/>
      <c r="CD64" s="42"/>
      <c r="CE64" s="42"/>
      <c r="CF64" s="42"/>
      <c r="CG64" s="42"/>
      <c r="CH64" s="42"/>
      <c r="CI64" s="42"/>
      <c r="CJ64" s="42"/>
      <c r="CK64" s="42"/>
      <c r="CL64" s="42"/>
      <c r="CM64" s="42"/>
      <c r="CN64" s="42"/>
      <c r="CO64" s="42"/>
      <c r="CP64" s="42"/>
      <c r="CQ64" s="42"/>
      <c r="CR64" s="42"/>
      <c r="CS64" s="42"/>
      <c r="CT64" s="42"/>
      <c r="CU64" s="42"/>
      <c r="CV64" s="42"/>
      <c r="CW64" s="42"/>
      <c r="CX64" s="42"/>
      <c r="CY64" s="42"/>
      <c r="CZ64" s="42"/>
      <c r="DA64" s="42"/>
      <c r="DB64" s="42"/>
      <c r="DC64" s="42"/>
      <c r="DD64" s="42"/>
      <c r="DE64" s="42"/>
      <c r="DF64" s="42"/>
      <c r="DG64" s="42"/>
      <c r="DH64" s="42"/>
      <c r="DI64" s="42"/>
      <c r="DJ64" s="42"/>
      <c r="DK64" s="42"/>
      <c r="DL64" s="42"/>
      <c r="DM64" s="42"/>
      <c r="DN64" s="42"/>
      <c r="DO64" s="42"/>
      <c r="DP64" s="42"/>
      <c r="DQ64" s="42"/>
      <c r="DR64" s="42"/>
      <c r="DS64" s="42"/>
      <c r="DT64" s="42"/>
      <c r="DU64" s="42"/>
      <c r="DV64" s="42"/>
      <c r="DW64" s="42"/>
      <c r="DX64" s="42"/>
      <c r="DY64" s="42"/>
      <c r="DZ64" s="42"/>
    </row>
    <row r="65" spans="2:130" x14ac:dyDescent="0.2">
      <c r="B65" s="42"/>
      <c r="C65" s="48" t="str">
        <f t="shared" si="2"/>
        <v>price</v>
      </c>
      <c r="D65" s="49" t="str">
        <f t="shared" si="1"/>
        <v/>
      </c>
      <c r="E65" s="334"/>
      <c r="F65" s="334">
        <v>10</v>
      </c>
      <c r="G65" s="354" t="s">
        <v>192</v>
      </c>
      <c r="H65" s="157" t="s">
        <v>84</v>
      </c>
      <c r="I65" s="157" t="s">
        <v>84</v>
      </c>
      <c r="J65" s="157">
        <v>2000</v>
      </c>
      <c r="K65" s="157">
        <v>0.6</v>
      </c>
      <c r="L65" s="357">
        <v>25</v>
      </c>
      <c r="M65" s="361">
        <v>0.18</v>
      </c>
      <c r="N65" s="334"/>
      <c r="O65" s="334"/>
      <c r="P65" s="334"/>
      <c r="Q65" s="42"/>
      <c r="R65" s="339"/>
      <c r="S65" s="339">
        <v>10</v>
      </c>
      <c r="T65" s="339" t="s">
        <v>192</v>
      </c>
      <c r="U65" s="339" t="s">
        <v>84</v>
      </c>
      <c r="V65" s="339" t="s">
        <v>84</v>
      </c>
      <c r="W65" s="339">
        <v>2000</v>
      </c>
      <c r="X65" s="339">
        <v>0.6</v>
      </c>
      <c r="Y65" s="363">
        <v>25</v>
      </c>
      <c r="Z65" s="363">
        <v>0.18</v>
      </c>
      <c r="AA65" s="339"/>
      <c r="AB65" s="339"/>
      <c r="AC65" s="339"/>
      <c r="AD65" s="42"/>
      <c r="AE65" s="812"/>
      <c r="AF65" s="812"/>
      <c r="AG65" s="812"/>
      <c r="AH65" s="812"/>
      <c r="AI65" s="986"/>
      <c r="AJ65" s="1000"/>
      <c r="AK65" s="1000">
        <f>price!D27</f>
        <v>10</v>
      </c>
      <c r="AL65" s="1020" t="str">
        <f>price!E27</f>
        <v>Oct</v>
      </c>
      <c r="AM65" s="1010" t="str">
        <f>price!F27</f>
        <v>DECIDE</v>
      </c>
      <c r="AN65" s="1010" t="str">
        <f>price!H27</f>
        <v>DECIDE</v>
      </c>
      <c r="AO65" s="1010">
        <f>price!J27</f>
        <v>2000</v>
      </c>
      <c r="AP65" s="1010">
        <f>price!L27</f>
        <v>0.6</v>
      </c>
      <c r="AQ65" s="1015">
        <f>price!N27</f>
        <v>25</v>
      </c>
      <c r="AR65" s="1015">
        <f>price!P27</f>
        <v>0.18</v>
      </c>
      <c r="AS65" s="1000"/>
      <c r="AT65" s="1000"/>
      <c r="AU65" s="1000"/>
      <c r="AV65" s="986"/>
      <c r="AW65" s="812"/>
      <c r="AX65" s="812"/>
      <c r="AY65" s="812"/>
      <c r="AZ65" s="812"/>
      <c r="BA65" s="812"/>
      <c r="BB65" s="812"/>
      <c r="BC65" s="812"/>
      <c r="BD65" s="812"/>
      <c r="BE65" s="812"/>
      <c r="BF65" s="812"/>
      <c r="BG65" s="812"/>
      <c r="BH65" s="812"/>
      <c r="BI65" s="812"/>
      <c r="BJ65" s="812"/>
      <c r="BK65" s="812"/>
      <c r="BL65" s="812"/>
      <c r="BM65" s="812"/>
      <c r="BN65" s="812"/>
      <c r="BO65" s="812"/>
      <c r="BP65" s="812"/>
      <c r="BQ65" s="812"/>
      <c r="BR65" s="812"/>
      <c r="BS65" s="812"/>
      <c r="BT65" s="812"/>
      <c r="BU65" s="42"/>
      <c r="BV65" s="42"/>
      <c r="BW65" s="42"/>
      <c r="BX65" s="42"/>
      <c r="BY65" s="42"/>
      <c r="BZ65" s="42"/>
      <c r="CA65" s="42"/>
      <c r="CB65" s="42"/>
      <c r="CC65" s="42"/>
      <c r="CD65" s="42"/>
      <c r="CE65" s="42"/>
      <c r="CF65" s="42"/>
      <c r="CG65" s="42"/>
      <c r="CH65" s="42"/>
      <c r="CI65" s="42"/>
      <c r="CJ65" s="42"/>
      <c r="CK65" s="42"/>
      <c r="CL65" s="42"/>
      <c r="CM65" s="42"/>
      <c r="CN65" s="42"/>
      <c r="CO65" s="42"/>
      <c r="CP65" s="42"/>
      <c r="CQ65" s="42"/>
      <c r="CR65" s="42"/>
      <c r="CS65" s="42"/>
      <c r="CT65" s="42"/>
      <c r="CU65" s="42"/>
      <c r="CV65" s="42"/>
      <c r="CW65" s="42"/>
      <c r="CX65" s="42"/>
      <c r="CY65" s="42"/>
      <c r="CZ65" s="42"/>
      <c r="DA65" s="42"/>
      <c r="DB65" s="42"/>
      <c r="DC65" s="42"/>
      <c r="DD65" s="42"/>
      <c r="DE65" s="42"/>
      <c r="DF65" s="42"/>
      <c r="DG65" s="42"/>
      <c r="DH65" s="42"/>
      <c r="DI65" s="42"/>
      <c r="DJ65" s="42"/>
      <c r="DK65" s="42"/>
      <c r="DL65" s="42"/>
      <c r="DM65" s="42"/>
      <c r="DN65" s="42"/>
      <c r="DO65" s="42"/>
      <c r="DP65" s="42"/>
      <c r="DQ65" s="42"/>
      <c r="DR65" s="42"/>
      <c r="DS65" s="42"/>
      <c r="DT65" s="42"/>
      <c r="DU65" s="42"/>
      <c r="DV65" s="42"/>
      <c r="DW65" s="42"/>
      <c r="DX65" s="42"/>
      <c r="DY65" s="42"/>
      <c r="DZ65" s="42"/>
    </row>
    <row r="66" spans="2:130" x14ac:dyDescent="0.2">
      <c r="B66" s="42"/>
      <c r="C66" s="48" t="str">
        <f t="shared" si="2"/>
        <v>price</v>
      </c>
      <c r="D66" s="49" t="str">
        <f t="shared" si="1"/>
        <v/>
      </c>
      <c r="E66" s="334"/>
      <c r="F66" s="334">
        <v>11</v>
      </c>
      <c r="G66" s="354" t="s">
        <v>193</v>
      </c>
      <c r="H66" s="157" t="s">
        <v>84</v>
      </c>
      <c r="I66" s="157" t="s">
        <v>84</v>
      </c>
      <c r="J66" s="157">
        <v>2000</v>
      </c>
      <c r="K66" s="157">
        <v>0.6</v>
      </c>
      <c r="L66" s="357">
        <v>25</v>
      </c>
      <c r="M66" s="361">
        <v>0.18</v>
      </c>
      <c r="N66" s="334"/>
      <c r="O66" s="334"/>
      <c r="P66" s="334"/>
      <c r="Q66" s="42"/>
      <c r="R66" s="339"/>
      <c r="S66" s="339">
        <v>11</v>
      </c>
      <c r="T66" s="339" t="s">
        <v>193</v>
      </c>
      <c r="U66" s="339" t="s">
        <v>84</v>
      </c>
      <c r="V66" s="339" t="s">
        <v>84</v>
      </c>
      <c r="W66" s="339">
        <v>2000</v>
      </c>
      <c r="X66" s="339">
        <v>0.6</v>
      </c>
      <c r="Y66" s="363">
        <v>25</v>
      </c>
      <c r="Z66" s="363">
        <v>0.18</v>
      </c>
      <c r="AA66" s="339"/>
      <c r="AB66" s="339"/>
      <c r="AC66" s="339"/>
      <c r="AD66" s="42"/>
      <c r="AE66" s="812"/>
      <c r="AF66" s="812"/>
      <c r="AG66" s="812"/>
      <c r="AH66" s="812"/>
      <c r="AI66" s="986"/>
      <c r="AJ66" s="1000"/>
      <c r="AK66" s="1000">
        <f>price!D28</f>
        <v>11</v>
      </c>
      <c r="AL66" s="1020" t="str">
        <f>price!E28</f>
        <v>Nov</v>
      </c>
      <c r="AM66" s="1010" t="str">
        <f>price!F28</f>
        <v>DECIDE</v>
      </c>
      <c r="AN66" s="1010" t="str">
        <f>price!H28</f>
        <v>DECIDE</v>
      </c>
      <c r="AO66" s="1010">
        <f>price!J28</f>
        <v>2000</v>
      </c>
      <c r="AP66" s="1010">
        <f>price!L28</f>
        <v>0.6</v>
      </c>
      <c r="AQ66" s="1015">
        <f>price!N28</f>
        <v>25</v>
      </c>
      <c r="AR66" s="1015">
        <f>price!P28</f>
        <v>0.18</v>
      </c>
      <c r="AS66" s="1000"/>
      <c r="AT66" s="1000"/>
      <c r="AU66" s="1000"/>
      <c r="AV66" s="986"/>
      <c r="AW66" s="812"/>
      <c r="AX66" s="812"/>
      <c r="AY66" s="812"/>
      <c r="AZ66" s="812"/>
      <c r="BA66" s="812"/>
      <c r="BB66" s="812"/>
      <c r="BC66" s="812"/>
      <c r="BD66" s="812"/>
      <c r="BE66" s="812"/>
      <c r="BF66" s="812"/>
      <c r="BG66" s="812"/>
      <c r="BH66" s="812"/>
      <c r="BI66" s="812"/>
      <c r="BJ66" s="812"/>
      <c r="BK66" s="812"/>
      <c r="BL66" s="812"/>
      <c r="BM66" s="812"/>
      <c r="BN66" s="812"/>
      <c r="BO66" s="812"/>
      <c r="BP66" s="812"/>
      <c r="BQ66" s="812"/>
      <c r="BR66" s="812"/>
      <c r="BS66" s="812"/>
      <c r="BT66" s="812"/>
      <c r="BU66" s="42"/>
      <c r="BV66" s="42"/>
      <c r="BW66" s="42"/>
      <c r="BX66" s="42"/>
      <c r="BY66" s="42"/>
      <c r="BZ66" s="42"/>
      <c r="CA66" s="42"/>
      <c r="CB66" s="42"/>
      <c r="CC66" s="42"/>
      <c r="CD66" s="42"/>
      <c r="CE66" s="42"/>
      <c r="CF66" s="42"/>
      <c r="CG66" s="42"/>
      <c r="CH66" s="42"/>
      <c r="CI66" s="42"/>
      <c r="CJ66" s="42"/>
      <c r="CK66" s="42"/>
      <c r="CL66" s="42"/>
      <c r="CM66" s="42"/>
      <c r="CN66" s="42"/>
      <c r="CO66" s="42"/>
      <c r="CP66" s="42"/>
      <c r="CQ66" s="42"/>
      <c r="CR66" s="42"/>
      <c r="CS66" s="42"/>
      <c r="CT66" s="42"/>
      <c r="CU66" s="42"/>
      <c r="CV66" s="42"/>
      <c r="CW66" s="42"/>
      <c r="CX66" s="42"/>
      <c r="CY66" s="42"/>
      <c r="CZ66" s="42"/>
      <c r="DA66" s="42"/>
      <c r="DB66" s="42"/>
      <c r="DC66" s="42"/>
      <c r="DD66" s="42"/>
      <c r="DE66" s="42"/>
      <c r="DF66" s="42"/>
      <c r="DG66" s="42"/>
      <c r="DH66" s="42"/>
      <c r="DI66" s="42"/>
      <c r="DJ66" s="42"/>
      <c r="DK66" s="42"/>
      <c r="DL66" s="42"/>
      <c r="DM66" s="42"/>
      <c r="DN66" s="42"/>
      <c r="DO66" s="42"/>
      <c r="DP66" s="42"/>
      <c r="DQ66" s="42"/>
      <c r="DR66" s="42"/>
      <c r="DS66" s="42"/>
      <c r="DT66" s="42"/>
      <c r="DU66" s="42"/>
      <c r="DV66" s="42"/>
      <c r="DW66" s="42"/>
      <c r="DX66" s="42"/>
      <c r="DY66" s="42"/>
      <c r="DZ66" s="42"/>
    </row>
    <row r="67" spans="2:130" x14ac:dyDescent="0.2">
      <c r="B67" s="42"/>
      <c r="C67" s="48" t="str">
        <f t="shared" si="2"/>
        <v>price</v>
      </c>
      <c r="D67" s="49" t="str">
        <f t="shared" ref="D67:D130" si="3">IF(CONCATENATE(E67,F67,G67,H67,I67,J67,K67,L67,M67,N67,O67,P67)=CONCATENATE(R67,S67,T67,U67,V67,W67,X67,Y67,Z67,AA67,AB67,AC67),"",1)</f>
        <v/>
      </c>
      <c r="E67" s="334"/>
      <c r="F67" s="334">
        <v>12</v>
      </c>
      <c r="G67" s="354" t="s">
        <v>194</v>
      </c>
      <c r="H67" s="157" t="s">
        <v>84</v>
      </c>
      <c r="I67" s="157" t="s">
        <v>84</v>
      </c>
      <c r="J67" s="157">
        <v>2000</v>
      </c>
      <c r="K67" s="157">
        <v>0.6</v>
      </c>
      <c r="L67" s="357">
        <v>25</v>
      </c>
      <c r="M67" s="361">
        <v>0.18</v>
      </c>
      <c r="N67" s="334"/>
      <c r="O67" s="334"/>
      <c r="P67" s="334"/>
      <c r="Q67" s="42"/>
      <c r="R67" s="339"/>
      <c r="S67" s="339">
        <v>12</v>
      </c>
      <c r="T67" s="339" t="s">
        <v>194</v>
      </c>
      <c r="U67" s="339" t="s">
        <v>84</v>
      </c>
      <c r="V67" s="339" t="s">
        <v>84</v>
      </c>
      <c r="W67" s="339">
        <v>2000</v>
      </c>
      <c r="X67" s="339">
        <v>0.6</v>
      </c>
      <c r="Y67" s="363">
        <v>25</v>
      </c>
      <c r="Z67" s="363">
        <v>0.18</v>
      </c>
      <c r="AA67" s="339"/>
      <c r="AB67" s="339"/>
      <c r="AC67" s="339"/>
      <c r="AD67" s="42"/>
      <c r="AE67" s="812"/>
      <c r="AF67" s="812"/>
      <c r="AG67" s="812"/>
      <c r="AH67" s="812"/>
      <c r="AI67" s="986"/>
      <c r="AJ67" s="1000"/>
      <c r="AK67" s="1000">
        <f>price!D29</f>
        <v>12</v>
      </c>
      <c r="AL67" s="1020" t="str">
        <f>price!E29</f>
        <v>Dec</v>
      </c>
      <c r="AM67" s="1010" t="str">
        <f>price!F29</f>
        <v>DECIDE</v>
      </c>
      <c r="AN67" s="1010" t="str">
        <f>price!H29</f>
        <v>DECIDE</v>
      </c>
      <c r="AO67" s="1010">
        <f>price!J29</f>
        <v>2000</v>
      </c>
      <c r="AP67" s="1010">
        <f>price!L29</f>
        <v>0.6</v>
      </c>
      <c r="AQ67" s="1015">
        <f>price!N29</f>
        <v>25</v>
      </c>
      <c r="AR67" s="1015">
        <f>price!P29</f>
        <v>0.18</v>
      </c>
      <c r="AS67" s="1000"/>
      <c r="AT67" s="1000"/>
      <c r="AU67" s="1000"/>
      <c r="AV67" s="986"/>
      <c r="AW67" s="812"/>
      <c r="AX67" s="812"/>
      <c r="AY67" s="812"/>
      <c r="AZ67" s="812"/>
      <c r="BA67" s="812"/>
      <c r="BB67" s="812"/>
      <c r="BC67" s="812"/>
      <c r="BD67" s="812"/>
      <c r="BE67" s="812"/>
      <c r="BF67" s="812"/>
      <c r="BG67" s="812"/>
      <c r="BH67" s="812"/>
      <c r="BI67" s="812"/>
      <c r="BJ67" s="812"/>
      <c r="BK67" s="812"/>
      <c r="BL67" s="812"/>
      <c r="BM67" s="812"/>
      <c r="BN67" s="812"/>
      <c r="BO67" s="812"/>
      <c r="BP67" s="812"/>
      <c r="BQ67" s="812"/>
      <c r="BR67" s="812"/>
      <c r="BS67" s="812"/>
      <c r="BT67" s="812"/>
      <c r="BU67" s="42"/>
      <c r="BV67" s="42"/>
      <c r="BW67" s="42"/>
      <c r="BX67" s="42"/>
      <c r="BY67" s="42"/>
      <c r="BZ67" s="42"/>
      <c r="CA67" s="42"/>
      <c r="CB67" s="42"/>
      <c r="CC67" s="42"/>
      <c r="CD67" s="42"/>
      <c r="CE67" s="42"/>
      <c r="CF67" s="42"/>
      <c r="CG67" s="42"/>
      <c r="CH67" s="42"/>
      <c r="CI67" s="42"/>
      <c r="CJ67" s="42"/>
      <c r="CK67" s="42"/>
      <c r="CL67" s="42"/>
      <c r="CM67" s="42"/>
      <c r="CN67" s="42"/>
      <c r="CO67" s="42"/>
      <c r="CP67" s="42"/>
      <c r="CQ67" s="42"/>
      <c r="CR67" s="42"/>
      <c r="CS67" s="42"/>
      <c r="CT67" s="42"/>
      <c r="CU67" s="42"/>
      <c r="CV67" s="42"/>
      <c r="CW67" s="42"/>
      <c r="CX67" s="42"/>
      <c r="CY67" s="42"/>
      <c r="CZ67" s="42"/>
      <c r="DA67" s="42"/>
      <c r="DB67" s="42"/>
      <c r="DC67" s="42"/>
      <c r="DD67" s="42"/>
      <c r="DE67" s="42"/>
      <c r="DF67" s="42"/>
      <c r="DG67" s="42"/>
      <c r="DH67" s="42"/>
      <c r="DI67" s="42"/>
      <c r="DJ67" s="42"/>
      <c r="DK67" s="42"/>
      <c r="DL67" s="42"/>
      <c r="DM67" s="42"/>
      <c r="DN67" s="42"/>
      <c r="DO67" s="42"/>
      <c r="DP67" s="42"/>
      <c r="DQ67" s="42"/>
      <c r="DR67" s="42"/>
      <c r="DS67" s="42"/>
      <c r="DT67" s="42"/>
      <c r="DU67" s="42"/>
      <c r="DV67" s="42"/>
      <c r="DW67" s="42"/>
      <c r="DX67" s="42"/>
      <c r="DY67" s="42"/>
      <c r="DZ67" s="42"/>
    </row>
    <row r="68" spans="2:130" ht="12.75" customHeight="1" x14ac:dyDescent="0.2">
      <c r="B68" s="42"/>
      <c r="C68" s="56"/>
      <c r="D68" s="49" t="str">
        <f t="shared" si="3"/>
        <v/>
      </c>
      <c r="E68" s="334"/>
      <c r="F68" s="334"/>
      <c r="G68" s="334"/>
      <c r="H68" s="334"/>
      <c r="I68" s="334"/>
      <c r="J68" s="334"/>
      <c r="K68" s="357"/>
      <c r="L68" s="334"/>
      <c r="M68" s="334"/>
      <c r="N68" s="334"/>
      <c r="O68" s="334"/>
      <c r="P68" s="334"/>
      <c r="Q68" s="42"/>
      <c r="R68" s="339"/>
      <c r="S68" s="339"/>
      <c r="T68" s="339"/>
      <c r="U68" s="339"/>
      <c r="V68" s="339"/>
      <c r="W68" s="339"/>
      <c r="X68" s="363"/>
      <c r="Y68" s="339"/>
      <c r="Z68" s="339"/>
      <c r="AA68" s="339"/>
      <c r="AB68" s="339"/>
      <c r="AC68" s="339"/>
      <c r="AD68" s="42"/>
      <c r="AE68" s="812"/>
      <c r="AF68" s="812"/>
      <c r="AG68" s="812"/>
      <c r="AH68" s="812"/>
      <c r="AI68" s="986"/>
      <c r="AJ68" s="1000"/>
      <c r="AK68" s="1000"/>
      <c r="AL68" s="1000"/>
      <c r="AM68" s="1000"/>
      <c r="AN68" s="1000"/>
      <c r="AO68" s="1000"/>
      <c r="AP68" s="1015"/>
      <c r="AQ68" s="1000"/>
      <c r="AR68" s="1000"/>
      <c r="AS68" s="1000"/>
      <c r="AT68" s="1000"/>
      <c r="AU68" s="1000"/>
      <c r="AV68" s="986"/>
      <c r="AW68" s="812"/>
      <c r="AX68" s="812"/>
      <c r="AY68" s="812"/>
      <c r="AZ68" s="812"/>
      <c r="BA68" s="812"/>
      <c r="BB68" s="812"/>
      <c r="BC68" s="812"/>
      <c r="BD68" s="812"/>
      <c r="BE68" s="812"/>
      <c r="BF68" s="812"/>
      <c r="BG68" s="812"/>
      <c r="BH68" s="812"/>
      <c r="BI68" s="812"/>
      <c r="BJ68" s="812"/>
      <c r="BK68" s="812"/>
      <c r="BL68" s="812"/>
      <c r="BM68" s="812"/>
      <c r="BN68" s="812"/>
      <c r="BO68" s="812"/>
      <c r="BP68" s="812"/>
      <c r="BQ68" s="812"/>
      <c r="BR68" s="812"/>
      <c r="BS68" s="812"/>
      <c r="BT68" s="812"/>
      <c r="BU68" s="42"/>
      <c r="BV68" s="42"/>
      <c r="BW68" s="42"/>
      <c r="BX68" s="42"/>
      <c r="BY68" s="42"/>
      <c r="BZ68" s="42"/>
      <c r="CA68" s="42"/>
      <c r="CB68" s="42"/>
      <c r="CC68" s="42"/>
      <c r="CD68" s="42"/>
      <c r="CE68" s="42"/>
      <c r="CF68" s="42"/>
      <c r="CG68" s="42"/>
      <c r="CH68" s="42"/>
      <c r="CI68" s="42"/>
      <c r="CJ68" s="42"/>
      <c r="CK68" s="42"/>
      <c r="CL68" s="42"/>
      <c r="CM68" s="42"/>
      <c r="CN68" s="42"/>
      <c r="CO68" s="42"/>
      <c r="CP68" s="42"/>
      <c r="CQ68" s="42"/>
      <c r="CR68" s="42"/>
      <c r="CS68" s="42"/>
      <c r="CT68" s="42"/>
      <c r="CU68" s="42"/>
      <c r="CV68" s="42"/>
      <c r="CW68" s="42"/>
      <c r="CX68" s="42"/>
      <c r="CY68" s="42"/>
      <c r="CZ68" s="42"/>
      <c r="DA68" s="42"/>
      <c r="DB68" s="42"/>
      <c r="DC68" s="42"/>
      <c r="DD68" s="42"/>
      <c r="DE68" s="42"/>
      <c r="DF68" s="42"/>
      <c r="DG68" s="42"/>
      <c r="DH68" s="42"/>
      <c r="DI68" s="42"/>
      <c r="DJ68" s="42"/>
      <c r="DK68" s="42"/>
      <c r="DL68" s="42"/>
      <c r="DM68" s="42"/>
      <c r="DN68" s="42"/>
      <c r="DO68" s="42"/>
      <c r="DP68" s="42"/>
      <c r="DQ68" s="42"/>
      <c r="DR68" s="42"/>
      <c r="DS68" s="42"/>
      <c r="DT68" s="42"/>
      <c r="DU68" s="42"/>
      <c r="DV68" s="42"/>
      <c r="DW68" s="42"/>
      <c r="DX68" s="42"/>
      <c r="DY68" s="42"/>
      <c r="DZ68" s="42"/>
    </row>
    <row r="69" spans="2:130" ht="12.75" customHeight="1" x14ac:dyDescent="0.2">
      <c r="B69" s="42"/>
      <c r="C69" s="48" t="str">
        <f>IF(D69=1," milk ","milk")</f>
        <v>milk</v>
      </c>
      <c r="D69" s="49" t="str">
        <f t="shared" si="3"/>
        <v/>
      </c>
      <c r="E69" s="349" t="s">
        <v>255</v>
      </c>
      <c r="F69" s="334"/>
      <c r="G69" s="334"/>
      <c r="H69" s="334"/>
      <c r="I69" s="334"/>
      <c r="J69" s="334"/>
      <c r="K69" s="357"/>
      <c r="L69" s="334"/>
      <c r="M69" s="334"/>
      <c r="N69" s="334"/>
      <c r="O69" s="334"/>
      <c r="P69" s="334"/>
      <c r="Q69" s="42"/>
      <c r="R69" s="342" t="s">
        <v>255</v>
      </c>
      <c r="S69" s="339"/>
      <c r="T69" s="339"/>
      <c r="U69" s="339"/>
      <c r="V69" s="339"/>
      <c r="W69" s="339"/>
      <c r="X69" s="363"/>
      <c r="Y69" s="339"/>
      <c r="Z69" s="339"/>
      <c r="AA69" s="339"/>
      <c r="AB69" s="339"/>
      <c r="AC69" s="339"/>
      <c r="AD69" s="42"/>
      <c r="AE69" s="812"/>
      <c r="AF69" s="812"/>
      <c r="AG69" s="812"/>
      <c r="AH69" s="812"/>
      <c r="AI69" s="986"/>
      <c r="AJ69" s="1005" t="str">
        <f>milk!$B$1</f>
        <v>MILK YIELD</v>
      </c>
      <c r="AK69" s="1000"/>
      <c r="AL69" s="1000"/>
      <c r="AM69" s="1000"/>
      <c r="AN69" s="1000"/>
      <c r="AO69" s="1000"/>
      <c r="AP69" s="1015"/>
      <c r="AQ69" s="1000"/>
      <c r="AR69" s="1000"/>
      <c r="AS69" s="1000"/>
      <c r="AT69" s="1000"/>
      <c r="AU69" s="1000"/>
      <c r="AV69" s="986"/>
      <c r="AW69" s="812"/>
      <c r="AX69" s="812"/>
      <c r="AY69" s="812"/>
      <c r="AZ69" s="812"/>
      <c r="BA69" s="812"/>
      <c r="BB69" s="812"/>
      <c r="BC69" s="812"/>
      <c r="BD69" s="812"/>
      <c r="BE69" s="812"/>
      <c r="BF69" s="812"/>
      <c r="BG69" s="812"/>
      <c r="BH69" s="812"/>
      <c r="BI69" s="812"/>
      <c r="BJ69" s="812"/>
      <c r="BK69" s="812"/>
      <c r="BL69" s="812"/>
      <c r="BM69" s="812"/>
      <c r="BN69" s="812"/>
      <c r="BO69" s="812"/>
      <c r="BP69" s="812"/>
      <c r="BQ69" s="812"/>
      <c r="BR69" s="812"/>
      <c r="BS69" s="812"/>
      <c r="BT69" s="812"/>
      <c r="BU69" s="42"/>
      <c r="BV69" s="42"/>
      <c r="BW69" s="42"/>
      <c r="BX69" s="42"/>
      <c r="BY69" s="42"/>
      <c r="BZ69" s="42"/>
      <c r="CA69" s="42"/>
      <c r="CB69" s="42"/>
      <c r="CC69" s="42"/>
      <c r="CD69" s="42"/>
      <c r="CE69" s="42"/>
      <c r="CF69" s="42"/>
      <c r="CG69" s="42"/>
      <c r="CH69" s="42"/>
      <c r="CI69" s="42"/>
      <c r="CJ69" s="42"/>
      <c r="CK69" s="42"/>
      <c r="CL69" s="42"/>
      <c r="CM69" s="42"/>
      <c r="CN69" s="42"/>
      <c r="CO69" s="42"/>
      <c r="CP69" s="42"/>
      <c r="CQ69" s="42"/>
      <c r="CR69" s="42"/>
      <c r="CS69" s="42"/>
      <c r="CT69" s="42"/>
      <c r="CU69" s="42"/>
      <c r="CV69" s="42"/>
      <c r="CW69" s="42"/>
      <c r="CX69" s="42"/>
      <c r="CY69" s="42"/>
      <c r="CZ69" s="42"/>
      <c r="DA69" s="42"/>
      <c r="DB69" s="42"/>
      <c r="DC69" s="42"/>
      <c r="DD69" s="42"/>
      <c r="DE69" s="42"/>
      <c r="DF69" s="42"/>
      <c r="DG69" s="42"/>
      <c r="DH69" s="42"/>
      <c r="DI69" s="42"/>
      <c r="DJ69" s="42"/>
      <c r="DK69" s="42"/>
      <c r="DL69" s="42"/>
      <c r="DM69" s="42"/>
      <c r="DN69" s="42"/>
      <c r="DO69" s="42"/>
      <c r="DP69" s="42"/>
      <c r="DQ69" s="42"/>
      <c r="DR69" s="42"/>
      <c r="DS69" s="42"/>
      <c r="DT69" s="42"/>
      <c r="DU69" s="42"/>
      <c r="DV69" s="42"/>
      <c r="DW69" s="42"/>
      <c r="DX69" s="42"/>
      <c r="DY69" s="42"/>
      <c r="DZ69" s="42"/>
    </row>
    <row r="70" spans="2:130" ht="12.75" customHeight="1" x14ac:dyDescent="0.2">
      <c r="B70" s="42"/>
      <c r="C70" s="48" t="str">
        <f t="shared" ref="C70:C163" si="4">IF(D70=1," milk ","milk")</f>
        <v>milk</v>
      </c>
      <c r="D70" s="49" t="str">
        <f t="shared" si="3"/>
        <v/>
      </c>
      <c r="E70" s="349" t="s">
        <v>97</v>
      </c>
      <c r="F70" s="334"/>
      <c r="G70" s="334"/>
      <c r="H70" s="334"/>
      <c r="I70" s="334"/>
      <c r="J70" s="334"/>
      <c r="K70" s="334"/>
      <c r="L70" s="334"/>
      <c r="M70" s="334"/>
      <c r="N70" s="334"/>
      <c r="O70" s="334"/>
      <c r="P70" s="334"/>
      <c r="Q70" s="42"/>
      <c r="R70" s="342" t="s">
        <v>97</v>
      </c>
      <c r="S70" s="339"/>
      <c r="T70" s="339"/>
      <c r="U70" s="339"/>
      <c r="V70" s="339"/>
      <c r="W70" s="339"/>
      <c r="X70" s="339"/>
      <c r="Y70" s="339"/>
      <c r="Z70" s="339"/>
      <c r="AA70" s="339"/>
      <c r="AB70" s="339"/>
      <c r="AC70" s="339"/>
      <c r="AD70" s="42"/>
      <c r="AE70" s="812"/>
      <c r="AF70" s="812"/>
      <c r="AG70" s="812"/>
      <c r="AH70" s="812"/>
      <c r="AI70" s="986"/>
      <c r="AJ70" s="1005" t="str">
        <f>milk!$G$3</f>
        <v>Milk yield pregnant cow relative to non-pregnant cow</v>
      </c>
      <c r="AK70" s="1000"/>
      <c r="AL70" s="1000"/>
      <c r="AM70" s="1000"/>
      <c r="AN70" s="1000"/>
      <c r="AO70" s="1000"/>
      <c r="AP70" s="1000"/>
      <c r="AQ70" s="1000"/>
      <c r="AR70" s="1000"/>
      <c r="AS70" s="1000"/>
      <c r="AT70" s="1000"/>
      <c r="AU70" s="1000"/>
      <c r="AV70" s="986"/>
      <c r="AW70" s="812"/>
      <c r="AX70" s="812"/>
      <c r="AY70" s="812"/>
      <c r="AZ70" s="812"/>
      <c r="BA70" s="812"/>
      <c r="BB70" s="812"/>
      <c r="BC70" s="812"/>
      <c r="BD70" s="812"/>
      <c r="BE70" s="812"/>
      <c r="BF70" s="812"/>
      <c r="BG70" s="812"/>
      <c r="BH70" s="812"/>
      <c r="BI70" s="812"/>
      <c r="BJ70" s="812"/>
      <c r="BK70" s="812"/>
      <c r="BL70" s="812"/>
      <c r="BM70" s="812"/>
      <c r="BN70" s="812"/>
      <c r="BO70" s="812"/>
      <c r="BP70" s="812"/>
      <c r="BQ70" s="812"/>
      <c r="BR70" s="812"/>
      <c r="BS70" s="812"/>
      <c r="BT70" s="812"/>
      <c r="BU70" s="42"/>
      <c r="BV70" s="42"/>
      <c r="BW70" s="42"/>
      <c r="BX70" s="42"/>
      <c r="BY70" s="42"/>
      <c r="BZ70" s="42"/>
      <c r="CA70" s="42"/>
      <c r="CB70" s="42"/>
      <c r="CC70" s="42"/>
      <c r="CD70" s="42"/>
      <c r="CE70" s="42"/>
      <c r="CF70" s="42"/>
      <c r="CG70" s="42"/>
      <c r="CH70" s="42"/>
      <c r="CI70" s="42"/>
      <c r="CJ70" s="42"/>
      <c r="CK70" s="42"/>
      <c r="CL70" s="42"/>
      <c r="CM70" s="42"/>
      <c r="CN70" s="42"/>
      <c r="CO70" s="42"/>
      <c r="CP70" s="42"/>
      <c r="CQ70" s="42"/>
      <c r="CR70" s="42"/>
      <c r="CS70" s="42"/>
      <c r="CT70" s="42"/>
      <c r="CU70" s="42"/>
      <c r="CV70" s="42"/>
      <c r="CW70" s="42"/>
      <c r="CX70" s="42"/>
      <c r="CY70" s="42"/>
      <c r="CZ70" s="42"/>
      <c r="DA70" s="42"/>
      <c r="DB70" s="42"/>
      <c r="DC70" s="42"/>
      <c r="DD70" s="42"/>
      <c r="DE70" s="42"/>
      <c r="DF70" s="42"/>
      <c r="DG70" s="42"/>
      <c r="DH70" s="42"/>
      <c r="DI70" s="42"/>
      <c r="DJ70" s="42"/>
      <c r="DK70" s="42"/>
      <c r="DL70" s="42"/>
      <c r="DM70" s="42"/>
      <c r="DN70" s="42"/>
      <c r="DO70" s="42"/>
      <c r="DP70" s="42"/>
      <c r="DQ70" s="42"/>
      <c r="DR70" s="42"/>
      <c r="DS70" s="42"/>
      <c r="DT70" s="42"/>
      <c r="DU70" s="42"/>
      <c r="DV70" s="42"/>
      <c r="DW70" s="42"/>
      <c r="DX70" s="42"/>
      <c r="DY70" s="42"/>
      <c r="DZ70" s="42"/>
    </row>
    <row r="71" spans="2:130" ht="12.75" customHeight="1" x14ac:dyDescent="0.2">
      <c r="B71" s="42"/>
      <c r="C71" s="48" t="str">
        <f t="shared" si="4"/>
        <v>milk</v>
      </c>
      <c r="D71" s="49" t="str">
        <f t="shared" si="3"/>
        <v/>
      </c>
      <c r="E71" s="366">
        <v>1</v>
      </c>
      <c r="F71" s="366">
        <v>1</v>
      </c>
      <c r="G71" s="366">
        <v>1</v>
      </c>
      <c r="H71" s="366">
        <v>1</v>
      </c>
      <c r="I71" s="366">
        <v>0.95</v>
      </c>
      <c r="J71" s="366">
        <v>0.9</v>
      </c>
      <c r="K71" s="366">
        <v>0.85</v>
      </c>
      <c r="L71" s="366">
        <v>0</v>
      </c>
      <c r="M71" s="366">
        <v>0</v>
      </c>
      <c r="N71" s="334"/>
      <c r="O71" s="334"/>
      <c r="P71" s="334"/>
      <c r="Q71" s="42"/>
      <c r="R71" s="367">
        <v>1</v>
      </c>
      <c r="S71" s="367">
        <v>1</v>
      </c>
      <c r="T71" s="368">
        <v>1</v>
      </c>
      <c r="U71" s="368">
        <v>1</v>
      </c>
      <c r="V71" s="368">
        <v>0.95</v>
      </c>
      <c r="W71" s="368">
        <v>0.9</v>
      </c>
      <c r="X71" s="368">
        <v>0.85</v>
      </c>
      <c r="Y71" s="368">
        <v>0</v>
      </c>
      <c r="Z71" s="368">
        <v>0</v>
      </c>
      <c r="AA71" s="339"/>
      <c r="AB71" s="339"/>
      <c r="AC71" s="339"/>
      <c r="AD71" s="42"/>
      <c r="AE71" s="812"/>
      <c r="AF71" s="812"/>
      <c r="AG71" s="812"/>
      <c r="AH71" s="812"/>
      <c r="AI71" s="986"/>
      <c r="AJ71" s="1021">
        <f>milk!G4</f>
        <v>1</v>
      </c>
      <c r="AK71" s="1021">
        <f>milk!H4</f>
        <v>1</v>
      </c>
      <c r="AL71" s="1021">
        <f>milk!I4</f>
        <v>1</v>
      </c>
      <c r="AM71" s="1021">
        <f>milk!J4</f>
        <v>1</v>
      </c>
      <c r="AN71" s="1021">
        <f>milk!K4</f>
        <v>0.95</v>
      </c>
      <c r="AO71" s="1021">
        <f>milk!L4</f>
        <v>0.9</v>
      </c>
      <c r="AP71" s="1021">
        <f>milk!M4</f>
        <v>0.85</v>
      </c>
      <c r="AQ71" s="1021">
        <f>milk!N4</f>
        <v>0</v>
      </c>
      <c r="AR71" s="1021">
        <f>milk!O4</f>
        <v>0</v>
      </c>
      <c r="AS71" s="1000"/>
      <c r="AT71" s="1000"/>
      <c r="AU71" s="1000"/>
      <c r="AV71" s="986"/>
      <c r="AW71" s="812"/>
      <c r="AX71" s="812"/>
      <c r="AY71" s="812"/>
      <c r="AZ71" s="812"/>
      <c r="BA71" s="812"/>
      <c r="BB71" s="812"/>
      <c r="BC71" s="812"/>
      <c r="BD71" s="812"/>
      <c r="BE71" s="812"/>
      <c r="BF71" s="812"/>
      <c r="BG71" s="812"/>
      <c r="BH71" s="812"/>
      <c r="BI71" s="812"/>
      <c r="BJ71" s="812"/>
      <c r="BK71" s="812"/>
      <c r="BL71" s="812"/>
      <c r="BM71" s="812"/>
      <c r="BN71" s="812"/>
      <c r="BO71" s="812"/>
      <c r="BP71" s="812"/>
      <c r="BQ71" s="812"/>
      <c r="BR71" s="812"/>
      <c r="BS71" s="812"/>
      <c r="BT71" s="812"/>
      <c r="BU71" s="42"/>
      <c r="BV71" s="42"/>
      <c r="BW71" s="42"/>
      <c r="BX71" s="42"/>
      <c r="BY71" s="42"/>
      <c r="BZ71" s="42"/>
      <c r="CA71" s="42"/>
      <c r="CB71" s="42"/>
      <c r="CC71" s="42"/>
      <c r="CD71" s="42"/>
      <c r="CE71" s="42"/>
      <c r="CF71" s="42"/>
      <c r="CG71" s="42"/>
      <c r="CH71" s="42"/>
      <c r="CI71" s="42"/>
      <c r="CJ71" s="42"/>
      <c r="CK71" s="42"/>
      <c r="CL71" s="42"/>
      <c r="CM71" s="42"/>
      <c r="CN71" s="42"/>
      <c r="CO71" s="42"/>
      <c r="CP71" s="42"/>
      <c r="CQ71" s="42"/>
      <c r="CR71" s="42"/>
      <c r="CS71" s="42"/>
      <c r="CT71" s="42"/>
      <c r="CU71" s="42"/>
      <c r="CV71" s="42"/>
      <c r="CW71" s="42"/>
      <c r="CX71" s="42"/>
      <c r="CY71" s="42"/>
      <c r="CZ71" s="42"/>
      <c r="DA71" s="42"/>
      <c r="DB71" s="42"/>
      <c r="DC71" s="42"/>
      <c r="DD71" s="42"/>
      <c r="DE71" s="42"/>
      <c r="DF71" s="42"/>
      <c r="DG71" s="42"/>
      <c r="DH71" s="42"/>
      <c r="DI71" s="42"/>
      <c r="DJ71" s="42"/>
      <c r="DK71" s="42"/>
      <c r="DL71" s="42"/>
      <c r="DM71" s="42"/>
      <c r="DN71" s="42"/>
      <c r="DO71" s="42"/>
      <c r="DP71" s="42"/>
      <c r="DQ71" s="42"/>
      <c r="DR71" s="42"/>
      <c r="DS71" s="42"/>
      <c r="DT71" s="42"/>
      <c r="DU71" s="42"/>
      <c r="DV71" s="42"/>
      <c r="DW71" s="42"/>
      <c r="DX71" s="42"/>
      <c r="DY71" s="42"/>
      <c r="DZ71" s="42"/>
    </row>
    <row r="72" spans="2:130" ht="12.75" customHeight="1" x14ac:dyDescent="0.2">
      <c r="B72" s="42"/>
      <c r="C72" s="48" t="str">
        <f t="shared" si="4"/>
        <v>milk</v>
      </c>
      <c r="D72" s="49" t="str">
        <f t="shared" si="3"/>
        <v/>
      </c>
      <c r="E72" s="334">
        <v>1</v>
      </c>
      <c r="F72" s="334">
        <v>2</v>
      </c>
      <c r="G72" s="334">
        <v>3</v>
      </c>
      <c r="H72" s="334">
        <v>4</v>
      </c>
      <c r="I72" s="334">
        <v>5</v>
      </c>
      <c r="J72" s="334">
        <v>6</v>
      </c>
      <c r="K72" s="334">
        <v>7</v>
      </c>
      <c r="L72" s="334">
        <v>8</v>
      </c>
      <c r="M72" s="334">
        <v>9</v>
      </c>
      <c r="N72" s="334" t="s">
        <v>299</v>
      </c>
      <c r="O72" s="334"/>
      <c r="P72" s="334"/>
      <c r="Q72" s="42"/>
      <c r="R72" s="339">
        <v>1</v>
      </c>
      <c r="S72" s="339">
        <v>2</v>
      </c>
      <c r="T72" s="339">
        <v>3</v>
      </c>
      <c r="U72" s="339">
        <v>4</v>
      </c>
      <c r="V72" s="339">
        <v>5</v>
      </c>
      <c r="W72" s="339">
        <v>6</v>
      </c>
      <c r="X72" s="339">
        <v>7</v>
      </c>
      <c r="Y72" s="339">
        <v>8</v>
      </c>
      <c r="Z72" s="339">
        <v>9</v>
      </c>
      <c r="AA72" s="339" t="s">
        <v>299</v>
      </c>
      <c r="AB72" s="339"/>
      <c r="AC72" s="339"/>
      <c r="AD72" s="42"/>
      <c r="AE72" s="812"/>
      <c r="AF72" s="812"/>
      <c r="AG72" s="812"/>
      <c r="AH72" s="812"/>
      <c r="AI72" s="986"/>
      <c r="AJ72" s="1000">
        <f>milk!G5</f>
        <v>1</v>
      </c>
      <c r="AK72" s="1000">
        <f>milk!H5</f>
        <v>2</v>
      </c>
      <c r="AL72" s="1000">
        <f>milk!I5</f>
        <v>3</v>
      </c>
      <c r="AM72" s="1000">
        <f>milk!J5</f>
        <v>4</v>
      </c>
      <c r="AN72" s="1000">
        <f>milk!K5</f>
        <v>5</v>
      </c>
      <c r="AO72" s="1000">
        <f>milk!L5</f>
        <v>6</v>
      </c>
      <c r="AP72" s="1000">
        <f>milk!M5</f>
        <v>7</v>
      </c>
      <c r="AQ72" s="1000">
        <f>milk!N5</f>
        <v>8</v>
      </c>
      <c r="AR72" s="1000">
        <f>milk!O5</f>
        <v>9</v>
      </c>
      <c r="AS72" s="1000" t="str">
        <f>milk!P5</f>
        <v>month of pregnancy</v>
      </c>
      <c r="AT72" s="1000"/>
      <c r="AU72" s="1000"/>
      <c r="AV72" s="986"/>
      <c r="AW72" s="812"/>
      <c r="AX72" s="812"/>
      <c r="AY72" s="812"/>
      <c r="AZ72" s="812"/>
      <c r="BA72" s="812"/>
      <c r="BB72" s="812"/>
      <c r="BC72" s="812"/>
      <c r="BD72" s="812"/>
      <c r="BE72" s="812"/>
      <c r="BF72" s="812"/>
      <c r="BG72" s="812"/>
      <c r="BH72" s="812"/>
      <c r="BI72" s="812"/>
      <c r="BJ72" s="812"/>
      <c r="BK72" s="812"/>
      <c r="BL72" s="812"/>
      <c r="BM72" s="812"/>
      <c r="BN72" s="812"/>
      <c r="BO72" s="812"/>
      <c r="BP72" s="812"/>
      <c r="BQ72" s="812"/>
      <c r="BR72" s="812"/>
      <c r="BS72" s="812"/>
      <c r="BT72" s="812"/>
      <c r="BU72" s="42"/>
      <c r="BV72" s="42"/>
      <c r="BW72" s="42"/>
      <c r="BX72" s="42"/>
      <c r="BY72" s="42"/>
      <c r="BZ72" s="42"/>
      <c r="CA72" s="42"/>
      <c r="CB72" s="42"/>
      <c r="CC72" s="42"/>
      <c r="CD72" s="42"/>
      <c r="CE72" s="42"/>
      <c r="CF72" s="42"/>
      <c r="CG72" s="42"/>
      <c r="CH72" s="42"/>
      <c r="CI72" s="42"/>
      <c r="CJ72" s="42"/>
      <c r="CK72" s="42"/>
      <c r="CL72" s="42"/>
      <c r="CM72" s="42"/>
      <c r="CN72" s="42"/>
      <c r="CO72" s="42"/>
      <c r="CP72" s="42"/>
      <c r="CQ72" s="42"/>
      <c r="CR72" s="42"/>
      <c r="CS72" s="42"/>
      <c r="CT72" s="42"/>
      <c r="CU72" s="42"/>
      <c r="CV72" s="42"/>
      <c r="CW72" s="42"/>
      <c r="CX72" s="42"/>
      <c r="CY72" s="42"/>
      <c r="CZ72" s="42"/>
      <c r="DA72" s="42"/>
      <c r="DB72" s="42"/>
      <c r="DC72" s="42"/>
      <c r="DD72" s="42"/>
      <c r="DE72" s="42"/>
      <c r="DF72" s="42"/>
      <c r="DG72" s="42"/>
      <c r="DH72" s="42"/>
      <c r="DI72" s="42"/>
      <c r="DJ72" s="42"/>
      <c r="DK72" s="42"/>
      <c r="DL72" s="42"/>
      <c r="DM72" s="42"/>
      <c r="DN72" s="42"/>
      <c r="DO72" s="42"/>
      <c r="DP72" s="42"/>
      <c r="DQ72" s="42"/>
      <c r="DR72" s="42"/>
      <c r="DS72" s="42"/>
      <c r="DT72" s="42"/>
      <c r="DU72" s="42"/>
      <c r="DV72" s="42"/>
      <c r="DW72" s="42"/>
      <c r="DX72" s="42"/>
      <c r="DY72" s="42"/>
      <c r="DZ72" s="42"/>
    </row>
    <row r="73" spans="2:130" ht="12.75" customHeight="1" x14ac:dyDescent="0.2">
      <c r="B73" s="42"/>
      <c r="C73" s="48" t="str">
        <f t="shared" si="4"/>
        <v>milk</v>
      </c>
      <c r="D73" s="49" t="str">
        <f t="shared" si="3"/>
        <v/>
      </c>
      <c r="E73" s="369">
        <v>2</v>
      </c>
      <c r="F73" s="361" t="s">
        <v>73</v>
      </c>
      <c r="G73" s="334"/>
      <c r="H73" s="334"/>
      <c r="I73" s="334"/>
      <c r="J73" s="334"/>
      <c r="K73" s="334"/>
      <c r="L73" s="334"/>
      <c r="M73" s="334"/>
      <c r="N73" s="334"/>
      <c r="O73" s="334"/>
      <c r="P73" s="334"/>
      <c r="Q73" s="42"/>
      <c r="R73" s="370">
        <v>2</v>
      </c>
      <c r="S73" s="363" t="s">
        <v>73</v>
      </c>
      <c r="T73" s="339"/>
      <c r="U73" s="339"/>
      <c r="V73" s="339"/>
      <c r="W73" s="339"/>
      <c r="X73" s="339"/>
      <c r="Y73" s="339"/>
      <c r="Z73" s="339"/>
      <c r="AA73" s="339"/>
      <c r="AB73" s="339"/>
      <c r="AC73" s="339"/>
      <c r="AD73" s="42"/>
      <c r="AE73" s="812"/>
      <c r="AF73" s="812"/>
      <c r="AG73" s="812"/>
      <c r="AH73" s="812"/>
      <c r="AI73" s="986"/>
      <c r="AJ73" s="1022">
        <f>mfunction</f>
        <v>2</v>
      </c>
      <c r="AK73" s="1018" t="str">
        <f>milk!BD2</f>
        <v>mfunction</v>
      </c>
      <c r="AL73" s="1000"/>
      <c r="AM73" s="1000"/>
      <c r="AN73" s="1000"/>
      <c r="AO73" s="1000"/>
      <c r="AP73" s="1000"/>
      <c r="AQ73" s="1000"/>
      <c r="AR73" s="1000"/>
      <c r="AS73" s="1000"/>
      <c r="AT73" s="1000"/>
      <c r="AU73" s="1000"/>
      <c r="AV73" s="986"/>
      <c r="AW73" s="812"/>
      <c r="AX73" s="812"/>
      <c r="AY73" s="812"/>
      <c r="AZ73" s="812"/>
      <c r="BA73" s="812"/>
      <c r="BB73" s="812"/>
      <c r="BC73" s="812"/>
      <c r="BD73" s="812"/>
      <c r="BE73" s="812"/>
      <c r="BF73" s="812"/>
      <c r="BG73" s="812"/>
      <c r="BH73" s="812"/>
      <c r="BI73" s="812"/>
      <c r="BJ73" s="812"/>
      <c r="BK73" s="812"/>
      <c r="BL73" s="812"/>
      <c r="BM73" s="812"/>
      <c r="BN73" s="812"/>
      <c r="BO73" s="812"/>
      <c r="BP73" s="812"/>
      <c r="BQ73" s="812"/>
      <c r="BR73" s="812"/>
      <c r="BS73" s="812"/>
      <c r="BT73" s="812"/>
      <c r="BU73" s="42"/>
      <c r="BV73" s="42"/>
      <c r="BW73" s="42"/>
      <c r="BX73" s="42"/>
      <c r="BY73" s="42"/>
      <c r="BZ73" s="42"/>
      <c r="CA73" s="42"/>
      <c r="CB73" s="42"/>
      <c r="CC73" s="42"/>
      <c r="CD73" s="42"/>
      <c r="CE73" s="42"/>
      <c r="CF73" s="42"/>
      <c r="CG73" s="42"/>
      <c r="CH73" s="42"/>
      <c r="CI73" s="42"/>
      <c r="CJ73" s="42"/>
      <c r="CK73" s="42"/>
      <c r="CL73" s="42"/>
      <c r="CM73" s="42"/>
      <c r="CN73" s="42"/>
      <c r="CO73" s="42"/>
      <c r="CP73" s="42"/>
      <c r="CQ73" s="42"/>
      <c r="CR73" s="42"/>
      <c r="CS73" s="42"/>
      <c r="CT73" s="42"/>
      <c r="CU73" s="42"/>
      <c r="CV73" s="42"/>
      <c r="CW73" s="42"/>
      <c r="CX73" s="42"/>
      <c r="CY73" s="42"/>
      <c r="CZ73" s="42"/>
      <c r="DA73" s="42"/>
      <c r="DB73" s="42"/>
      <c r="DC73" s="42"/>
      <c r="DD73" s="42"/>
      <c r="DE73" s="42"/>
      <c r="DF73" s="42"/>
      <c r="DG73" s="42"/>
      <c r="DH73" s="42"/>
      <c r="DI73" s="42"/>
      <c r="DJ73" s="42"/>
      <c r="DK73" s="42"/>
      <c r="DL73" s="42"/>
      <c r="DM73" s="42"/>
      <c r="DN73" s="42"/>
      <c r="DO73" s="42"/>
      <c r="DP73" s="42"/>
      <c r="DQ73" s="42"/>
      <c r="DR73" s="42"/>
      <c r="DS73" s="42"/>
      <c r="DT73" s="42"/>
      <c r="DU73" s="42"/>
      <c r="DV73" s="42"/>
      <c r="DW73" s="42"/>
      <c r="DX73" s="42"/>
      <c r="DY73" s="42"/>
      <c r="DZ73" s="42"/>
    </row>
    <row r="74" spans="2:130" ht="12.75" customHeight="1" x14ac:dyDescent="0.2">
      <c r="B74" s="42"/>
      <c r="C74" s="48" t="str">
        <f>IF(D74=1," milk ","milk")</f>
        <v>milk</v>
      </c>
      <c r="D74" s="49" t="str">
        <f t="shared" si="3"/>
        <v/>
      </c>
      <c r="E74" s="364" t="s">
        <v>157</v>
      </c>
      <c r="F74" s="361">
        <v>0</v>
      </c>
      <c r="G74" s="334"/>
      <c r="H74" s="334"/>
      <c r="I74" s="334"/>
      <c r="J74" s="334"/>
      <c r="K74" s="334"/>
      <c r="L74" s="334"/>
      <c r="M74" s="334"/>
      <c r="N74" s="334"/>
      <c r="O74" s="334"/>
      <c r="P74" s="334"/>
      <c r="Q74" s="42"/>
      <c r="R74" s="365" t="s">
        <v>157</v>
      </c>
      <c r="S74" s="363">
        <v>0</v>
      </c>
      <c r="T74" s="339"/>
      <c r="U74" s="339"/>
      <c r="V74" s="339"/>
      <c r="W74" s="339"/>
      <c r="X74" s="339"/>
      <c r="Y74" s="339"/>
      <c r="Z74" s="339"/>
      <c r="AA74" s="339"/>
      <c r="AB74" s="339"/>
      <c r="AC74" s="339"/>
      <c r="AD74" s="42"/>
      <c r="AE74" s="812"/>
      <c r="AF74" s="812"/>
      <c r="AG74" s="812"/>
      <c r="AH74" s="812"/>
      <c r="AI74" s="986"/>
      <c r="AJ74" s="1023" t="str">
        <f>milk!C15</f>
        <v>+/- (abs)</v>
      </c>
      <c r="AK74" s="1018">
        <f>milk!D15</f>
        <v>0</v>
      </c>
      <c r="AL74" s="1000"/>
      <c r="AM74" s="1000"/>
      <c r="AN74" s="1000"/>
      <c r="AO74" s="1000"/>
      <c r="AP74" s="1000"/>
      <c r="AQ74" s="1000"/>
      <c r="AR74" s="1000"/>
      <c r="AS74" s="1000"/>
      <c r="AT74" s="1000"/>
      <c r="AU74" s="1000"/>
      <c r="AV74" s="986"/>
      <c r="AW74" s="812"/>
      <c r="AX74" s="812"/>
      <c r="AY74" s="812"/>
      <c r="AZ74" s="812"/>
      <c r="BA74" s="812"/>
      <c r="BB74" s="812"/>
      <c r="BC74" s="812"/>
      <c r="BD74" s="812"/>
      <c r="BE74" s="812"/>
      <c r="BF74" s="812"/>
      <c r="BG74" s="812"/>
      <c r="BH74" s="812"/>
      <c r="BI74" s="812"/>
      <c r="BJ74" s="812"/>
      <c r="BK74" s="812"/>
      <c r="BL74" s="812"/>
      <c r="BM74" s="812"/>
      <c r="BN74" s="812"/>
      <c r="BO74" s="812"/>
      <c r="BP74" s="812"/>
      <c r="BQ74" s="812"/>
      <c r="BR74" s="812"/>
      <c r="BS74" s="812"/>
      <c r="BT74" s="812"/>
      <c r="BU74" s="42"/>
      <c r="BV74" s="42"/>
      <c r="BW74" s="42"/>
      <c r="BX74" s="42"/>
      <c r="BY74" s="42"/>
      <c r="BZ74" s="42"/>
      <c r="CA74" s="42"/>
      <c r="CB74" s="42"/>
      <c r="CC74" s="42"/>
      <c r="CD74" s="42"/>
      <c r="CE74" s="42"/>
      <c r="CF74" s="42"/>
      <c r="CG74" s="42"/>
      <c r="CH74" s="42"/>
      <c r="CI74" s="42"/>
      <c r="CJ74" s="42"/>
      <c r="CK74" s="42"/>
      <c r="CL74" s="42"/>
      <c r="CM74" s="42"/>
      <c r="CN74" s="42"/>
      <c r="CO74" s="42"/>
      <c r="CP74" s="42"/>
      <c r="CQ74" s="42"/>
      <c r="CR74" s="42"/>
      <c r="CS74" s="42"/>
      <c r="CT74" s="42"/>
      <c r="CU74" s="42"/>
      <c r="CV74" s="42"/>
      <c r="CW74" s="42"/>
      <c r="CX74" s="42"/>
      <c r="CY74" s="42"/>
      <c r="CZ74" s="42"/>
      <c r="DA74" s="42"/>
      <c r="DB74" s="42"/>
      <c r="DC74" s="42"/>
      <c r="DD74" s="42"/>
      <c r="DE74" s="42"/>
      <c r="DF74" s="42"/>
      <c r="DG74" s="42"/>
      <c r="DH74" s="42"/>
      <c r="DI74" s="42"/>
      <c r="DJ74" s="42"/>
      <c r="DK74" s="42"/>
      <c r="DL74" s="42"/>
      <c r="DM74" s="42"/>
      <c r="DN74" s="42"/>
      <c r="DO74" s="42"/>
      <c r="DP74" s="42"/>
      <c r="DQ74" s="42"/>
      <c r="DR74" s="42"/>
      <c r="DS74" s="42"/>
      <c r="DT74" s="42"/>
      <c r="DU74" s="42"/>
      <c r="DV74" s="42"/>
      <c r="DW74" s="42"/>
      <c r="DX74" s="42"/>
      <c r="DY74" s="42"/>
      <c r="DZ74" s="42"/>
    </row>
    <row r="75" spans="2:130" ht="12.75" customHeight="1" x14ac:dyDescent="0.2">
      <c r="B75" s="42"/>
      <c r="C75" s="48" t="str">
        <f t="shared" si="4"/>
        <v>milk</v>
      </c>
      <c r="D75" s="49" t="str">
        <f t="shared" si="3"/>
        <v/>
      </c>
      <c r="E75" s="360" t="s">
        <v>200</v>
      </c>
      <c r="F75" s="361">
        <v>0</v>
      </c>
      <c r="G75" s="334"/>
      <c r="H75" s="334"/>
      <c r="I75" s="334"/>
      <c r="J75" s="334"/>
      <c r="K75" s="334"/>
      <c r="L75" s="334"/>
      <c r="M75" s="334"/>
      <c r="N75" s="334"/>
      <c r="O75" s="334"/>
      <c r="P75" s="334"/>
      <c r="Q75" s="42"/>
      <c r="R75" s="363" t="s">
        <v>200</v>
      </c>
      <c r="S75" s="363">
        <v>0</v>
      </c>
      <c r="T75" s="339"/>
      <c r="U75" s="339"/>
      <c r="V75" s="339"/>
      <c r="W75" s="339"/>
      <c r="X75" s="339"/>
      <c r="Y75" s="339"/>
      <c r="Z75" s="339"/>
      <c r="AA75" s="339"/>
      <c r="AB75" s="339"/>
      <c r="AC75" s="339"/>
      <c r="AD75" s="42"/>
      <c r="AE75" s="812"/>
      <c r="AF75" s="812"/>
      <c r="AG75" s="812"/>
      <c r="AH75" s="812"/>
      <c r="AI75" s="986"/>
      <c r="AJ75" s="1023" t="str">
        <f>milk!C16</f>
        <v>+/- (%)</v>
      </c>
      <c r="AK75" s="1018">
        <f>milk!D16</f>
        <v>0</v>
      </c>
      <c r="AL75" s="1000"/>
      <c r="AM75" s="1000"/>
      <c r="AN75" s="1000"/>
      <c r="AO75" s="1000"/>
      <c r="AP75" s="1000"/>
      <c r="AQ75" s="1000"/>
      <c r="AR75" s="1000"/>
      <c r="AS75" s="1000"/>
      <c r="AT75" s="1000"/>
      <c r="AU75" s="1000"/>
      <c r="AV75" s="986"/>
      <c r="AW75" s="812"/>
      <c r="AX75" s="812"/>
      <c r="AY75" s="812"/>
      <c r="AZ75" s="812"/>
      <c r="BA75" s="812"/>
      <c r="BB75" s="812"/>
      <c r="BC75" s="812"/>
      <c r="BD75" s="812"/>
      <c r="BE75" s="812"/>
      <c r="BF75" s="812"/>
      <c r="BG75" s="812"/>
      <c r="BH75" s="812"/>
      <c r="BI75" s="812"/>
      <c r="BJ75" s="812"/>
      <c r="BK75" s="812"/>
      <c r="BL75" s="812"/>
      <c r="BM75" s="812"/>
      <c r="BN75" s="812"/>
      <c r="BO75" s="812"/>
      <c r="BP75" s="812"/>
      <c r="BQ75" s="812"/>
      <c r="BR75" s="812"/>
      <c r="BS75" s="812"/>
      <c r="BT75" s="812"/>
      <c r="BU75" s="42"/>
      <c r="BV75" s="42"/>
      <c r="BW75" s="42"/>
      <c r="BX75" s="42"/>
      <c r="BY75" s="42"/>
      <c r="BZ75" s="42"/>
      <c r="CA75" s="42"/>
      <c r="CB75" s="42"/>
      <c r="CC75" s="42"/>
      <c r="CD75" s="42"/>
      <c r="CE75" s="42"/>
      <c r="CF75" s="42"/>
      <c r="CG75" s="42"/>
      <c r="CH75" s="42"/>
      <c r="CI75" s="42"/>
      <c r="CJ75" s="42"/>
      <c r="CK75" s="42"/>
      <c r="CL75" s="42"/>
      <c r="CM75" s="42"/>
      <c r="CN75" s="42"/>
      <c r="CO75" s="42"/>
      <c r="CP75" s="42"/>
      <c r="CQ75" s="42"/>
      <c r="CR75" s="42"/>
      <c r="CS75" s="42"/>
      <c r="CT75" s="42"/>
      <c r="CU75" s="42"/>
      <c r="CV75" s="42"/>
      <c r="CW75" s="42"/>
      <c r="CX75" s="42"/>
      <c r="CY75" s="42"/>
      <c r="CZ75" s="42"/>
      <c r="DA75" s="42"/>
      <c r="DB75" s="42"/>
      <c r="DC75" s="42"/>
      <c r="DD75" s="42"/>
      <c r="DE75" s="42"/>
      <c r="DF75" s="42"/>
      <c r="DG75" s="42"/>
      <c r="DH75" s="42"/>
      <c r="DI75" s="42"/>
      <c r="DJ75" s="42"/>
      <c r="DK75" s="42"/>
      <c r="DL75" s="42"/>
      <c r="DM75" s="42"/>
      <c r="DN75" s="42"/>
      <c r="DO75" s="42"/>
      <c r="DP75" s="42"/>
      <c r="DQ75" s="42"/>
      <c r="DR75" s="42"/>
      <c r="DS75" s="42"/>
      <c r="DT75" s="42"/>
      <c r="DU75" s="42"/>
      <c r="DV75" s="42"/>
      <c r="DW75" s="42"/>
      <c r="DX75" s="42"/>
      <c r="DY75" s="42"/>
      <c r="DZ75" s="42"/>
    </row>
    <row r="76" spans="2:130" ht="12.75" customHeight="1" x14ac:dyDescent="0.2">
      <c r="B76" s="42"/>
      <c r="C76" s="48" t="str">
        <f t="shared" si="4"/>
        <v>milk</v>
      </c>
      <c r="D76" s="49" t="str">
        <f t="shared" si="3"/>
        <v/>
      </c>
      <c r="E76" s="360" t="s">
        <v>465</v>
      </c>
      <c r="F76" s="361">
        <v>1</v>
      </c>
      <c r="G76" s="334"/>
      <c r="H76" s="334"/>
      <c r="I76" s="334"/>
      <c r="J76" s="334"/>
      <c r="K76" s="334"/>
      <c r="L76" s="334"/>
      <c r="M76" s="334"/>
      <c r="N76" s="334"/>
      <c r="O76" s="334"/>
      <c r="P76" s="334"/>
      <c r="Q76" s="42"/>
      <c r="R76" s="363" t="s">
        <v>465</v>
      </c>
      <c r="S76" s="363">
        <v>1</v>
      </c>
      <c r="T76" s="339"/>
      <c r="U76" s="339"/>
      <c r="V76" s="339"/>
      <c r="W76" s="339"/>
      <c r="X76" s="339"/>
      <c r="Y76" s="339"/>
      <c r="Z76" s="339"/>
      <c r="AA76" s="339"/>
      <c r="AB76" s="339"/>
      <c r="AC76" s="339"/>
      <c r="AD76" s="42"/>
      <c r="AE76" s="812"/>
      <c r="AF76" s="812"/>
      <c r="AG76" s="812"/>
      <c r="AH76" s="812"/>
      <c r="AI76" s="986"/>
      <c r="AJ76" s="1023" t="str">
        <f>milk!C17</f>
        <v>Seasonality</v>
      </c>
      <c r="AK76" s="1018">
        <f>milk!D17</f>
        <v>1</v>
      </c>
      <c r="AL76" s="1000"/>
      <c r="AM76" s="1000"/>
      <c r="AN76" s="1000"/>
      <c r="AO76" s="1000"/>
      <c r="AP76" s="1000"/>
      <c r="AQ76" s="1000"/>
      <c r="AR76" s="1000"/>
      <c r="AS76" s="1000"/>
      <c r="AT76" s="1000"/>
      <c r="AU76" s="1000"/>
      <c r="AV76" s="986"/>
      <c r="AW76" s="812"/>
      <c r="AX76" s="812"/>
      <c r="AY76" s="812"/>
      <c r="AZ76" s="812"/>
      <c r="BA76" s="812"/>
      <c r="BB76" s="812"/>
      <c r="BC76" s="812"/>
      <c r="BD76" s="812"/>
      <c r="BE76" s="812"/>
      <c r="BF76" s="812"/>
      <c r="BG76" s="812"/>
      <c r="BH76" s="812"/>
      <c r="BI76" s="812"/>
      <c r="BJ76" s="812"/>
      <c r="BK76" s="812"/>
      <c r="BL76" s="812"/>
      <c r="BM76" s="812"/>
      <c r="BN76" s="812"/>
      <c r="BO76" s="812"/>
      <c r="BP76" s="812"/>
      <c r="BQ76" s="812"/>
      <c r="BR76" s="812"/>
      <c r="BS76" s="812"/>
      <c r="BT76" s="812"/>
      <c r="BU76" s="42"/>
      <c r="BV76" s="42"/>
      <c r="BW76" s="42"/>
      <c r="BX76" s="42"/>
      <c r="BY76" s="42"/>
      <c r="BZ76" s="42"/>
      <c r="CA76" s="42"/>
      <c r="CB76" s="42"/>
      <c r="CC76" s="42"/>
      <c r="CD76" s="42"/>
      <c r="CE76" s="42"/>
      <c r="CF76" s="42"/>
      <c r="CG76" s="42"/>
      <c r="CH76" s="42"/>
      <c r="CI76" s="42"/>
      <c r="CJ76" s="42"/>
      <c r="CK76" s="42"/>
      <c r="CL76" s="42"/>
      <c r="CM76" s="42"/>
      <c r="CN76" s="42"/>
      <c r="CO76" s="42"/>
      <c r="CP76" s="42"/>
      <c r="CQ76" s="42"/>
      <c r="CR76" s="42"/>
      <c r="CS76" s="42"/>
      <c r="CT76" s="42"/>
      <c r="CU76" s="42"/>
      <c r="CV76" s="42"/>
      <c r="CW76" s="42"/>
      <c r="CX76" s="42"/>
      <c r="CY76" s="42"/>
      <c r="CZ76" s="42"/>
      <c r="DA76" s="42"/>
      <c r="DB76" s="42"/>
      <c r="DC76" s="42"/>
      <c r="DD76" s="42"/>
      <c r="DE76" s="42"/>
      <c r="DF76" s="42"/>
      <c r="DG76" s="42"/>
      <c r="DH76" s="42"/>
      <c r="DI76" s="42"/>
      <c r="DJ76" s="42"/>
      <c r="DK76" s="42"/>
      <c r="DL76" s="42"/>
      <c r="DM76" s="42"/>
      <c r="DN76" s="42"/>
      <c r="DO76" s="42"/>
      <c r="DP76" s="42"/>
      <c r="DQ76" s="42"/>
      <c r="DR76" s="42"/>
      <c r="DS76" s="42"/>
      <c r="DT76" s="42"/>
      <c r="DU76" s="42"/>
      <c r="DV76" s="42"/>
      <c r="DW76" s="42"/>
      <c r="DX76" s="42"/>
      <c r="DY76" s="42"/>
      <c r="DZ76" s="42"/>
    </row>
    <row r="77" spans="2:130" ht="12.75" customHeight="1" x14ac:dyDescent="0.2">
      <c r="B77" s="42"/>
      <c r="C77" s="48" t="str">
        <f t="shared" si="4"/>
        <v>milk</v>
      </c>
      <c r="D77" s="49" t="str">
        <f t="shared" si="3"/>
        <v/>
      </c>
      <c r="E77" s="360" t="s">
        <v>183</v>
      </c>
      <c r="F77" s="361">
        <v>1</v>
      </c>
      <c r="G77" s="334"/>
      <c r="H77" s="334"/>
      <c r="I77" s="334"/>
      <c r="J77" s="334"/>
      <c r="K77" s="334"/>
      <c r="L77" s="334"/>
      <c r="M77" s="334"/>
      <c r="N77" s="334"/>
      <c r="O77" s="334"/>
      <c r="P77" s="334"/>
      <c r="Q77" s="42"/>
      <c r="R77" s="363" t="s">
        <v>183</v>
      </c>
      <c r="S77" s="363">
        <v>1</v>
      </c>
      <c r="T77" s="339"/>
      <c r="U77" s="339"/>
      <c r="V77" s="339"/>
      <c r="W77" s="339"/>
      <c r="X77" s="339"/>
      <c r="Y77" s="339"/>
      <c r="Z77" s="339"/>
      <c r="AA77" s="339"/>
      <c r="AB77" s="339"/>
      <c r="AC77" s="339"/>
      <c r="AD77" s="42"/>
      <c r="AE77" s="812"/>
      <c r="AF77" s="812"/>
      <c r="AG77" s="812"/>
      <c r="AH77" s="812"/>
      <c r="AI77" s="986"/>
      <c r="AJ77" s="1023" t="str">
        <f>milk!C18</f>
        <v>Jan</v>
      </c>
      <c r="AK77" s="1018">
        <f>milk!D18</f>
        <v>1</v>
      </c>
      <c r="AL77" s="1000"/>
      <c r="AM77" s="1000"/>
      <c r="AN77" s="1000"/>
      <c r="AO77" s="1000"/>
      <c r="AP77" s="1000"/>
      <c r="AQ77" s="1000"/>
      <c r="AR77" s="1000"/>
      <c r="AS77" s="1000"/>
      <c r="AT77" s="1000"/>
      <c r="AU77" s="1000"/>
      <c r="AV77" s="986"/>
      <c r="AW77" s="812"/>
      <c r="AX77" s="812"/>
      <c r="AY77" s="812"/>
      <c r="AZ77" s="812"/>
      <c r="BA77" s="812"/>
      <c r="BB77" s="812"/>
      <c r="BC77" s="812"/>
      <c r="BD77" s="812"/>
      <c r="BE77" s="812"/>
      <c r="BF77" s="812"/>
      <c r="BG77" s="812"/>
      <c r="BH77" s="812"/>
      <c r="BI77" s="812"/>
      <c r="BJ77" s="812"/>
      <c r="BK77" s="812"/>
      <c r="BL77" s="812"/>
      <c r="BM77" s="812"/>
      <c r="BN77" s="812"/>
      <c r="BO77" s="812"/>
      <c r="BP77" s="812"/>
      <c r="BQ77" s="812"/>
      <c r="BR77" s="812"/>
      <c r="BS77" s="812"/>
      <c r="BT77" s="812"/>
      <c r="BU77" s="42"/>
      <c r="BV77" s="42"/>
      <c r="BW77" s="42"/>
      <c r="BX77" s="42"/>
      <c r="BY77" s="42"/>
      <c r="BZ77" s="42"/>
      <c r="CA77" s="42"/>
      <c r="CB77" s="42"/>
      <c r="CC77" s="42"/>
      <c r="CD77" s="42"/>
      <c r="CE77" s="42"/>
      <c r="CF77" s="42"/>
      <c r="CG77" s="42"/>
      <c r="CH77" s="42"/>
      <c r="CI77" s="42"/>
      <c r="CJ77" s="42"/>
      <c r="CK77" s="42"/>
      <c r="CL77" s="42"/>
      <c r="CM77" s="42"/>
      <c r="CN77" s="42"/>
      <c r="CO77" s="42"/>
      <c r="CP77" s="42"/>
      <c r="CQ77" s="42"/>
      <c r="CR77" s="42"/>
      <c r="CS77" s="42"/>
      <c r="CT77" s="42"/>
      <c r="CU77" s="42"/>
      <c r="CV77" s="42"/>
      <c r="CW77" s="42"/>
      <c r="CX77" s="42"/>
      <c r="CY77" s="42"/>
      <c r="CZ77" s="42"/>
      <c r="DA77" s="42"/>
      <c r="DB77" s="42"/>
      <c r="DC77" s="42"/>
      <c r="DD77" s="42"/>
      <c r="DE77" s="42"/>
      <c r="DF77" s="42"/>
      <c r="DG77" s="42"/>
      <c r="DH77" s="42"/>
      <c r="DI77" s="42"/>
      <c r="DJ77" s="42"/>
      <c r="DK77" s="42"/>
      <c r="DL77" s="42"/>
      <c r="DM77" s="42"/>
      <c r="DN77" s="42"/>
      <c r="DO77" s="42"/>
      <c r="DP77" s="42"/>
      <c r="DQ77" s="42"/>
      <c r="DR77" s="42"/>
      <c r="DS77" s="42"/>
      <c r="DT77" s="42"/>
      <c r="DU77" s="42"/>
      <c r="DV77" s="42"/>
      <c r="DW77" s="42"/>
      <c r="DX77" s="42"/>
      <c r="DY77" s="42"/>
      <c r="DZ77" s="42"/>
    </row>
    <row r="78" spans="2:130" ht="12.75" customHeight="1" x14ac:dyDescent="0.2">
      <c r="B78" s="42"/>
      <c r="C78" s="48" t="str">
        <f t="shared" si="4"/>
        <v>milk</v>
      </c>
      <c r="D78" s="49" t="str">
        <f t="shared" si="3"/>
        <v/>
      </c>
      <c r="E78" s="371" t="s">
        <v>184</v>
      </c>
      <c r="F78" s="361">
        <v>1</v>
      </c>
      <c r="G78" s="334"/>
      <c r="H78" s="334"/>
      <c r="I78" s="334"/>
      <c r="J78" s="334"/>
      <c r="K78" s="334"/>
      <c r="L78" s="334"/>
      <c r="M78" s="334"/>
      <c r="N78" s="334"/>
      <c r="O78" s="334"/>
      <c r="P78" s="334"/>
      <c r="Q78" s="42"/>
      <c r="R78" s="363" t="s">
        <v>184</v>
      </c>
      <c r="S78" s="363">
        <v>1</v>
      </c>
      <c r="T78" s="339"/>
      <c r="U78" s="339"/>
      <c r="V78" s="339"/>
      <c r="W78" s="339"/>
      <c r="X78" s="339"/>
      <c r="Y78" s="339"/>
      <c r="Z78" s="339"/>
      <c r="AA78" s="339"/>
      <c r="AB78" s="339"/>
      <c r="AC78" s="339"/>
      <c r="AD78" s="42"/>
      <c r="AE78" s="812"/>
      <c r="AF78" s="812"/>
      <c r="AG78" s="812"/>
      <c r="AH78" s="812"/>
      <c r="AI78" s="986"/>
      <c r="AJ78" s="1023" t="str">
        <f>milk!C19</f>
        <v>Feb</v>
      </c>
      <c r="AK78" s="1018">
        <f>milk!D19</f>
        <v>1</v>
      </c>
      <c r="AL78" s="1000"/>
      <c r="AM78" s="1000"/>
      <c r="AN78" s="1000"/>
      <c r="AO78" s="1000"/>
      <c r="AP78" s="1000"/>
      <c r="AQ78" s="1000"/>
      <c r="AR78" s="1000"/>
      <c r="AS78" s="1000"/>
      <c r="AT78" s="1000"/>
      <c r="AU78" s="1000"/>
      <c r="AV78" s="986"/>
      <c r="AW78" s="812"/>
      <c r="AX78" s="812"/>
      <c r="AY78" s="812"/>
      <c r="AZ78" s="812"/>
      <c r="BA78" s="812"/>
      <c r="BB78" s="812"/>
      <c r="BC78" s="812"/>
      <c r="BD78" s="812"/>
      <c r="BE78" s="812"/>
      <c r="BF78" s="812"/>
      <c r="BG78" s="812"/>
      <c r="BH78" s="812"/>
      <c r="BI78" s="812"/>
      <c r="BJ78" s="812"/>
      <c r="BK78" s="812"/>
      <c r="BL78" s="812"/>
      <c r="BM78" s="812"/>
      <c r="BN78" s="812"/>
      <c r="BO78" s="812"/>
      <c r="BP78" s="812"/>
      <c r="BQ78" s="812"/>
      <c r="BR78" s="812"/>
      <c r="BS78" s="812"/>
      <c r="BT78" s="812"/>
      <c r="BU78" s="42"/>
      <c r="BV78" s="42"/>
      <c r="BW78" s="42"/>
      <c r="BX78" s="42"/>
      <c r="BY78" s="42"/>
      <c r="BZ78" s="42"/>
      <c r="CA78" s="42"/>
      <c r="CB78" s="42"/>
      <c r="CC78" s="42"/>
      <c r="CD78" s="42"/>
      <c r="CE78" s="42"/>
      <c r="CF78" s="42"/>
      <c r="CG78" s="42"/>
      <c r="CH78" s="42"/>
      <c r="CI78" s="42"/>
      <c r="CJ78" s="42"/>
      <c r="CK78" s="42"/>
      <c r="CL78" s="42"/>
      <c r="CM78" s="42"/>
      <c r="CN78" s="42"/>
      <c r="CO78" s="42"/>
      <c r="CP78" s="42"/>
      <c r="CQ78" s="42"/>
      <c r="CR78" s="42"/>
      <c r="CS78" s="42"/>
      <c r="CT78" s="42"/>
      <c r="CU78" s="42"/>
      <c r="CV78" s="42"/>
      <c r="CW78" s="42"/>
      <c r="CX78" s="42"/>
      <c r="CY78" s="42"/>
      <c r="CZ78" s="42"/>
      <c r="DA78" s="42"/>
      <c r="DB78" s="42"/>
      <c r="DC78" s="42"/>
      <c r="DD78" s="42"/>
      <c r="DE78" s="42"/>
      <c r="DF78" s="42"/>
      <c r="DG78" s="42"/>
      <c r="DH78" s="42"/>
      <c r="DI78" s="42"/>
      <c r="DJ78" s="42"/>
      <c r="DK78" s="42"/>
      <c r="DL78" s="42"/>
      <c r="DM78" s="42"/>
      <c r="DN78" s="42"/>
      <c r="DO78" s="42"/>
      <c r="DP78" s="42"/>
      <c r="DQ78" s="42"/>
      <c r="DR78" s="42"/>
      <c r="DS78" s="42"/>
      <c r="DT78" s="42"/>
      <c r="DU78" s="42"/>
      <c r="DV78" s="42"/>
      <c r="DW78" s="42"/>
      <c r="DX78" s="42"/>
      <c r="DY78" s="42"/>
      <c r="DZ78" s="42"/>
    </row>
    <row r="79" spans="2:130" ht="12.75" customHeight="1" x14ac:dyDescent="0.2">
      <c r="B79" s="42"/>
      <c r="C79" s="48" t="str">
        <f t="shared" si="4"/>
        <v>milk</v>
      </c>
      <c r="D79" s="49" t="str">
        <f t="shared" si="3"/>
        <v/>
      </c>
      <c r="E79" s="371" t="s">
        <v>185</v>
      </c>
      <c r="F79" s="361">
        <v>1</v>
      </c>
      <c r="G79" s="334"/>
      <c r="H79" s="334"/>
      <c r="I79" s="334"/>
      <c r="J79" s="334"/>
      <c r="K79" s="334"/>
      <c r="L79" s="334"/>
      <c r="M79" s="334"/>
      <c r="N79" s="334"/>
      <c r="O79" s="334"/>
      <c r="P79" s="334"/>
      <c r="Q79" s="42"/>
      <c r="R79" s="363" t="s">
        <v>185</v>
      </c>
      <c r="S79" s="363">
        <v>1</v>
      </c>
      <c r="T79" s="339"/>
      <c r="U79" s="339"/>
      <c r="V79" s="339"/>
      <c r="W79" s="339"/>
      <c r="X79" s="339"/>
      <c r="Y79" s="339"/>
      <c r="Z79" s="339"/>
      <c r="AA79" s="339"/>
      <c r="AB79" s="339"/>
      <c r="AC79" s="339"/>
      <c r="AD79" s="42"/>
      <c r="AE79" s="812"/>
      <c r="AF79" s="812"/>
      <c r="AG79" s="812"/>
      <c r="AH79" s="812"/>
      <c r="AI79" s="986"/>
      <c r="AJ79" s="1023" t="str">
        <f>milk!C20</f>
        <v>Mar</v>
      </c>
      <c r="AK79" s="1018">
        <f>milk!D20</f>
        <v>1</v>
      </c>
      <c r="AL79" s="1000"/>
      <c r="AM79" s="1000"/>
      <c r="AN79" s="1000"/>
      <c r="AO79" s="1000"/>
      <c r="AP79" s="1000"/>
      <c r="AQ79" s="1000"/>
      <c r="AR79" s="1000"/>
      <c r="AS79" s="1000"/>
      <c r="AT79" s="1000"/>
      <c r="AU79" s="1000"/>
      <c r="AV79" s="986"/>
      <c r="AW79" s="812"/>
      <c r="AX79" s="812"/>
      <c r="AY79" s="812"/>
      <c r="AZ79" s="812"/>
      <c r="BA79" s="812"/>
      <c r="BB79" s="812"/>
      <c r="BC79" s="812"/>
      <c r="BD79" s="812"/>
      <c r="BE79" s="812"/>
      <c r="BF79" s="812"/>
      <c r="BG79" s="812"/>
      <c r="BH79" s="812"/>
      <c r="BI79" s="812"/>
      <c r="BJ79" s="812"/>
      <c r="BK79" s="812"/>
      <c r="BL79" s="812"/>
      <c r="BM79" s="812"/>
      <c r="BN79" s="812"/>
      <c r="BO79" s="812"/>
      <c r="BP79" s="812"/>
      <c r="BQ79" s="812"/>
      <c r="BR79" s="812"/>
      <c r="BS79" s="812"/>
      <c r="BT79" s="812"/>
      <c r="BU79" s="42"/>
      <c r="BV79" s="42"/>
      <c r="BW79" s="42"/>
      <c r="BX79" s="42"/>
      <c r="BY79" s="42"/>
      <c r="BZ79" s="42"/>
      <c r="CA79" s="42"/>
      <c r="CB79" s="42"/>
      <c r="CC79" s="42"/>
      <c r="CD79" s="42"/>
      <c r="CE79" s="42"/>
      <c r="CF79" s="42"/>
      <c r="CG79" s="42"/>
      <c r="CH79" s="42"/>
      <c r="CI79" s="42"/>
      <c r="CJ79" s="42"/>
      <c r="CK79" s="42"/>
      <c r="CL79" s="42"/>
      <c r="CM79" s="42"/>
      <c r="CN79" s="42"/>
      <c r="CO79" s="42"/>
      <c r="CP79" s="42"/>
      <c r="CQ79" s="42"/>
      <c r="CR79" s="42"/>
      <c r="CS79" s="42"/>
      <c r="CT79" s="42"/>
      <c r="CU79" s="42"/>
      <c r="CV79" s="42"/>
      <c r="CW79" s="42"/>
      <c r="CX79" s="42"/>
      <c r="CY79" s="42"/>
      <c r="CZ79" s="42"/>
      <c r="DA79" s="42"/>
      <c r="DB79" s="42"/>
      <c r="DC79" s="42"/>
      <c r="DD79" s="42"/>
      <c r="DE79" s="42"/>
      <c r="DF79" s="42"/>
      <c r="DG79" s="42"/>
      <c r="DH79" s="42"/>
      <c r="DI79" s="42"/>
      <c r="DJ79" s="42"/>
      <c r="DK79" s="42"/>
      <c r="DL79" s="42"/>
      <c r="DM79" s="42"/>
      <c r="DN79" s="42"/>
      <c r="DO79" s="42"/>
      <c r="DP79" s="42"/>
      <c r="DQ79" s="42"/>
      <c r="DR79" s="42"/>
      <c r="DS79" s="42"/>
      <c r="DT79" s="42"/>
      <c r="DU79" s="42"/>
      <c r="DV79" s="42"/>
      <c r="DW79" s="42"/>
      <c r="DX79" s="42"/>
      <c r="DY79" s="42"/>
      <c r="DZ79" s="42"/>
    </row>
    <row r="80" spans="2:130" ht="12.75" customHeight="1" x14ac:dyDescent="0.2">
      <c r="B80" s="42"/>
      <c r="C80" s="48" t="str">
        <f t="shared" si="4"/>
        <v>milk</v>
      </c>
      <c r="D80" s="49" t="str">
        <f t="shared" si="3"/>
        <v/>
      </c>
      <c r="E80" s="371" t="s">
        <v>186</v>
      </c>
      <c r="F80" s="361">
        <v>0.97499999999999998</v>
      </c>
      <c r="G80" s="334"/>
      <c r="H80" s="334"/>
      <c r="I80" s="334"/>
      <c r="J80" s="334"/>
      <c r="K80" s="334"/>
      <c r="L80" s="334"/>
      <c r="M80" s="334"/>
      <c r="N80" s="334"/>
      <c r="O80" s="334"/>
      <c r="P80" s="334"/>
      <c r="Q80" s="42"/>
      <c r="R80" s="363" t="s">
        <v>186</v>
      </c>
      <c r="S80" s="363">
        <v>0.97499999999999998</v>
      </c>
      <c r="T80" s="339"/>
      <c r="U80" s="339"/>
      <c r="V80" s="339"/>
      <c r="W80" s="339"/>
      <c r="X80" s="339"/>
      <c r="Y80" s="339"/>
      <c r="Z80" s="339"/>
      <c r="AA80" s="339"/>
      <c r="AB80" s="339"/>
      <c r="AC80" s="339"/>
      <c r="AD80" s="42"/>
      <c r="AE80" s="812"/>
      <c r="AF80" s="812"/>
      <c r="AG80" s="812"/>
      <c r="AH80" s="812"/>
      <c r="AI80" s="986"/>
      <c r="AJ80" s="1023" t="str">
        <f>milk!C21</f>
        <v>Apr</v>
      </c>
      <c r="AK80" s="1018">
        <f>milk!D21</f>
        <v>0.97499999999999998</v>
      </c>
      <c r="AL80" s="1000"/>
      <c r="AM80" s="1000"/>
      <c r="AN80" s="1000"/>
      <c r="AO80" s="1000"/>
      <c r="AP80" s="1000"/>
      <c r="AQ80" s="1000"/>
      <c r="AR80" s="1000"/>
      <c r="AS80" s="1000"/>
      <c r="AT80" s="1000"/>
      <c r="AU80" s="1000"/>
      <c r="AV80" s="986"/>
      <c r="AW80" s="812"/>
      <c r="AX80" s="812"/>
      <c r="AY80" s="812"/>
      <c r="AZ80" s="812"/>
      <c r="BA80" s="812"/>
      <c r="BB80" s="812"/>
      <c r="BC80" s="812"/>
      <c r="BD80" s="812"/>
      <c r="BE80" s="812"/>
      <c r="BF80" s="812"/>
      <c r="BG80" s="812"/>
      <c r="BH80" s="812"/>
      <c r="BI80" s="812"/>
      <c r="BJ80" s="812"/>
      <c r="BK80" s="812"/>
      <c r="BL80" s="812"/>
      <c r="BM80" s="812"/>
      <c r="BN80" s="812"/>
      <c r="BO80" s="812"/>
      <c r="BP80" s="812"/>
      <c r="BQ80" s="812"/>
      <c r="BR80" s="812"/>
      <c r="BS80" s="812"/>
      <c r="BT80" s="812"/>
      <c r="BU80" s="42"/>
      <c r="BV80" s="42"/>
      <c r="BW80" s="42"/>
      <c r="BX80" s="42"/>
      <c r="BY80" s="42"/>
      <c r="BZ80" s="42"/>
      <c r="CA80" s="42"/>
      <c r="CB80" s="42"/>
      <c r="CC80" s="42"/>
      <c r="CD80" s="42"/>
      <c r="CE80" s="42"/>
      <c r="CF80" s="42"/>
      <c r="CG80" s="42"/>
      <c r="CH80" s="42"/>
      <c r="CI80" s="42"/>
      <c r="CJ80" s="42"/>
      <c r="CK80" s="42"/>
      <c r="CL80" s="42"/>
      <c r="CM80" s="42"/>
      <c r="CN80" s="42"/>
      <c r="CO80" s="42"/>
      <c r="CP80" s="42"/>
      <c r="CQ80" s="42"/>
      <c r="CR80" s="42"/>
      <c r="CS80" s="42"/>
      <c r="CT80" s="42"/>
      <c r="CU80" s="42"/>
      <c r="CV80" s="42"/>
      <c r="CW80" s="42"/>
      <c r="CX80" s="42"/>
      <c r="CY80" s="42"/>
      <c r="CZ80" s="42"/>
      <c r="DA80" s="42"/>
      <c r="DB80" s="42"/>
      <c r="DC80" s="42"/>
      <c r="DD80" s="42"/>
      <c r="DE80" s="42"/>
      <c r="DF80" s="42"/>
      <c r="DG80" s="42"/>
      <c r="DH80" s="42"/>
      <c r="DI80" s="42"/>
      <c r="DJ80" s="42"/>
      <c r="DK80" s="42"/>
      <c r="DL80" s="42"/>
      <c r="DM80" s="42"/>
      <c r="DN80" s="42"/>
      <c r="DO80" s="42"/>
      <c r="DP80" s="42"/>
      <c r="DQ80" s="42"/>
      <c r="DR80" s="42"/>
      <c r="DS80" s="42"/>
      <c r="DT80" s="42"/>
      <c r="DU80" s="42"/>
      <c r="DV80" s="42"/>
      <c r="DW80" s="42"/>
      <c r="DX80" s="42"/>
      <c r="DY80" s="42"/>
      <c r="DZ80" s="42"/>
    </row>
    <row r="81" spans="2:130" ht="12.75" customHeight="1" x14ac:dyDescent="0.2">
      <c r="B81" s="42"/>
      <c r="C81" s="48" t="str">
        <f t="shared" si="4"/>
        <v>milk</v>
      </c>
      <c r="D81" s="49" t="str">
        <f t="shared" si="3"/>
        <v/>
      </c>
      <c r="E81" s="371" t="s">
        <v>187</v>
      </c>
      <c r="F81" s="361">
        <v>0.92500000000000004</v>
      </c>
      <c r="G81" s="334"/>
      <c r="H81" s="334"/>
      <c r="I81" s="334"/>
      <c r="J81" s="334"/>
      <c r="K81" s="334"/>
      <c r="L81" s="334"/>
      <c r="M81" s="334"/>
      <c r="N81" s="334"/>
      <c r="O81" s="334"/>
      <c r="P81" s="334"/>
      <c r="Q81" s="42"/>
      <c r="R81" s="363" t="s">
        <v>187</v>
      </c>
      <c r="S81" s="363">
        <v>0.92500000000000004</v>
      </c>
      <c r="T81" s="339"/>
      <c r="U81" s="339"/>
      <c r="V81" s="339"/>
      <c r="W81" s="339"/>
      <c r="X81" s="339"/>
      <c r="Y81" s="339"/>
      <c r="Z81" s="339"/>
      <c r="AA81" s="339"/>
      <c r="AB81" s="339"/>
      <c r="AC81" s="339"/>
      <c r="AD81" s="42"/>
      <c r="AE81" s="812"/>
      <c r="AF81" s="812"/>
      <c r="AG81" s="812"/>
      <c r="AH81" s="812"/>
      <c r="AI81" s="986"/>
      <c r="AJ81" s="1023" t="str">
        <f>milk!C22</f>
        <v>May</v>
      </c>
      <c r="AK81" s="1018">
        <f>milk!D22</f>
        <v>0.92500000000000004</v>
      </c>
      <c r="AL81" s="1000"/>
      <c r="AM81" s="1000"/>
      <c r="AN81" s="1000"/>
      <c r="AO81" s="1000"/>
      <c r="AP81" s="1000"/>
      <c r="AQ81" s="1000"/>
      <c r="AR81" s="1000"/>
      <c r="AS81" s="1000"/>
      <c r="AT81" s="1000"/>
      <c r="AU81" s="1000"/>
      <c r="AV81" s="986"/>
      <c r="AW81" s="812"/>
      <c r="AX81" s="812"/>
      <c r="AY81" s="812"/>
      <c r="AZ81" s="812"/>
      <c r="BA81" s="812"/>
      <c r="BB81" s="812"/>
      <c r="BC81" s="812"/>
      <c r="BD81" s="812"/>
      <c r="BE81" s="812"/>
      <c r="BF81" s="812"/>
      <c r="BG81" s="812"/>
      <c r="BH81" s="812"/>
      <c r="BI81" s="812"/>
      <c r="BJ81" s="812"/>
      <c r="BK81" s="812"/>
      <c r="BL81" s="812"/>
      <c r="BM81" s="812"/>
      <c r="BN81" s="812"/>
      <c r="BO81" s="812"/>
      <c r="BP81" s="812"/>
      <c r="BQ81" s="812"/>
      <c r="BR81" s="812"/>
      <c r="BS81" s="812"/>
      <c r="BT81" s="812"/>
      <c r="BU81" s="42"/>
      <c r="BV81" s="42"/>
      <c r="BW81" s="42"/>
      <c r="BX81" s="42"/>
      <c r="BY81" s="42"/>
      <c r="BZ81" s="42"/>
      <c r="CA81" s="42"/>
      <c r="CB81" s="42"/>
      <c r="CC81" s="42"/>
      <c r="CD81" s="42"/>
      <c r="CE81" s="42"/>
      <c r="CF81" s="42"/>
      <c r="CG81" s="42"/>
      <c r="CH81" s="42"/>
      <c r="CI81" s="42"/>
      <c r="CJ81" s="42"/>
      <c r="CK81" s="42"/>
      <c r="CL81" s="42"/>
      <c r="CM81" s="42"/>
      <c r="CN81" s="42"/>
      <c r="CO81" s="42"/>
      <c r="CP81" s="42"/>
      <c r="CQ81" s="42"/>
      <c r="CR81" s="42"/>
      <c r="CS81" s="42"/>
      <c r="CT81" s="42"/>
      <c r="CU81" s="42"/>
      <c r="CV81" s="42"/>
      <c r="CW81" s="42"/>
      <c r="CX81" s="42"/>
      <c r="CY81" s="42"/>
      <c r="CZ81" s="42"/>
      <c r="DA81" s="42"/>
      <c r="DB81" s="42"/>
      <c r="DC81" s="42"/>
      <c r="DD81" s="42"/>
      <c r="DE81" s="42"/>
      <c r="DF81" s="42"/>
      <c r="DG81" s="42"/>
      <c r="DH81" s="42"/>
      <c r="DI81" s="42"/>
      <c r="DJ81" s="42"/>
      <c r="DK81" s="42"/>
      <c r="DL81" s="42"/>
      <c r="DM81" s="42"/>
      <c r="DN81" s="42"/>
      <c r="DO81" s="42"/>
      <c r="DP81" s="42"/>
      <c r="DQ81" s="42"/>
      <c r="DR81" s="42"/>
      <c r="DS81" s="42"/>
      <c r="DT81" s="42"/>
      <c r="DU81" s="42"/>
      <c r="DV81" s="42"/>
      <c r="DW81" s="42"/>
      <c r="DX81" s="42"/>
      <c r="DY81" s="42"/>
      <c r="DZ81" s="42"/>
    </row>
    <row r="82" spans="2:130" ht="12.75" customHeight="1" x14ac:dyDescent="0.2">
      <c r="B82" s="42"/>
      <c r="C82" s="48" t="str">
        <f t="shared" si="4"/>
        <v>milk</v>
      </c>
      <c r="D82" s="49" t="str">
        <f t="shared" si="3"/>
        <v/>
      </c>
      <c r="E82" s="371" t="s">
        <v>188</v>
      </c>
      <c r="F82" s="361">
        <v>0.875</v>
      </c>
      <c r="G82" s="334"/>
      <c r="H82" s="334"/>
      <c r="I82" s="334"/>
      <c r="J82" s="334"/>
      <c r="K82" s="334"/>
      <c r="L82" s="334"/>
      <c r="M82" s="334"/>
      <c r="N82" s="334"/>
      <c r="O82" s="334"/>
      <c r="P82" s="334"/>
      <c r="Q82" s="42"/>
      <c r="R82" s="363" t="s">
        <v>188</v>
      </c>
      <c r="S82" s="363">
        <v>0.875</v>
      </c>
      <c r="T82" s="339"/>
      <c r="U82" s="339"/>
      <c r="V82" s="339"/>
      <c r="W82" s="339"/>
      <c r="X82" s="339"/>
      <c r="Y82" s="339"/>
      <c r="Z82" s="339"/>
      <c r="AA82" s="339"/>
      <c r="AB82" s="339"/>
      <c r="AC82" s="339"/>
      <c r="AD82" s="42"/>
      <c r="AE82" s="812"/>
      <c r="AF82" s="812"/>
      <c r="AG82" s="812"/>
      <c r="AH82" s="812"/>
      <c r="AI82" s="986"/>
      <c r="AJ82" s="1023" t="str">
        <f>milk!C23</f>
        <v>Jun</v>
      </c>
      <c r="AK82" s="1018">
        <f>milk!D23</f>
        <v>0.875</v>
      </c>
      <c r="AL82" s="1000"/>
      <c r="AM82" s="1000"/>
      <c r="AN82" s="1000"/>
      <c r="AO82" s="1000"/>
      <c r="AP82" s="1000"/>
      <c r="AQ82" s="1000"/>
      <c r="AR82" s="1000"/>
      <c r="AS82" s="1000"/>
      <c r="AT82" s="1000"/>
      <c r="AU82" s="1000"/>
      <c r="AV82" s="986"/>
      <c r="AW82" s="812"/>
      <c r="AX82" s="812"/>
      <c r="AY82" s="812"/>
      <c r="AZ82" s="812"/>
      <c r="BA82" s="812"/>
      <c r="BB82" s="812"/>
      <c r="BC82" s="812"/>
      <c r="BD82" s="812"/>
      <c r="BE82" s="812"/>
      <c r="BF82" s="812"/>
      <c r="BG82" s="812"/>
      <c r="BH82" s="812"/>
      <c r="BI82" s="812"/>
      <c r="BJ82" s="812"/>
      <c r="BK82" s="812"/>
      <c r="BL82" s="812"/>
      <c r="BM82" s="812"/>
      <c r="BN82" s="812"/>
      <c r="BO82" s="812"/>
      <c r="BP82" s="812"/>
      <c r="BQ82" s="812"/>
      <c r="BR82" s="812"/>
      <c r="BS82" s="812"/>
      <c r="BT82" s="812"/>
      <c r="BU82" s="42"/>
      <c r="BV82" s="42"/>
      <c r="BW82" s="42"/>
      <c r="BX82" s="42"/>
      <c r="BY82" s="42"/>
      <c r="BZ82" s="42"/>
      <c r="CA82" s="42"/>
      <c r="CB82" s="42"/>
      <c r="CC82" s="42"/>
      <c r="CD82" s="42"/>
      <c r="CE82" s="42"/>
      <c r="CF82" s="42"/>
      <c r="CG82" s="42"/>
      <c r="CH82" s="42"/>
      <c r="CI82" s="42"/>
      <c r="CJ82" s="42"/>
      <c r="CK82" s="42"/>
      <c r="CL82" s="42"/>
      <c r="CM82" s="42"/>
      <c r="CN82" s="42"/>
      <c r="CO82" s="42"/>
      <c r="CP82" s="42"/>
      <c r="CQ82" s="42"/>
      <c r="CR82" s="42"/>
      <c r="CS82" s="42"/>
      <c r="CT82" s="42"/>
      <c r="CU82" s="42"/>
      <c r="CV82" s="42"/>
      <c r="CW82" s="42"/>
      <c r="CX82" s="42"/>
      <c r="CY82" s="42"/>
      <c r="CZ82" s="42"/>
      <c r="DA82" s="42"/>
      <c r="DB82" s="42"/>
      <c r="DC82" s="42"/>
      <c r="DD82" s="42"/>
      <c r="DE82" s="42"/>
      <c r="DF82" s="42"/>
      <c r="DG82" s="42"/>
      <c r="DH82" s="42"/>
      <c r="DI82" s="42"/>
      <c r="DJ82" s="42"/>
      <c r="DK82" s="42"/>
      <c r="DL82" s="42"/>
      <c r="DM82" s="42"/>
      <c r="DN82" s="42"/>
      <c r="DO82" s="42"/>
      <c r="DP82" s="42"/>
      <c r="DQ82" s="42"/>
      <c r="DR82" s="42"/>
      <c r="DS82" s="42"/>
      <c r="DT82" s="42"/>
      <c r="DU82" s="42"/>
      <c r="DV82" s="42"/>
      <c r="DW82" s="42"/>
      <c r="DX82" s="42"/>
      <c r="DY82" s="42"/>
      <c r="DZ82" s="42"/>
    </row>
    <row r="83" spans="2:130" ht="12.75" customHeight="1" x14ac:dyDescent="0.2">
      <c r="B83" s="42"/>
      <c r="C83" s="48" t="str">
        <f t="shared" ref="C83:C128" si="5">IF(D83=1," milk ","milk")</f>
        <v>milk</v>
      </c>
      <c r="D83" s="49" t="str">
        <f t="shared" si="3"/>
        <v/>
      </c>
      <c r="E83" s="371" t="s">
        <v>189</v>
      </c>
      <c r="F83" s="361">
        <v>0.82499999999999996</v>
      </c>
      <c r="G83" s="334"/>
      <c r="H83" s="334"/>
      <c r="I83" s="334"/>
      <c r="J83" s="334"/>
      <c r="K83" s="334"/>
      <c r="L83" s="334"/>
      <c r="M83" s="334"/>
      <c r="N83" s="334"/>
      <c r="O83" s="334"/>
      <c r="P83" s="334"/>
      <c r="Q83" s="42"/>
      <c r="R83" s="363" t="s">
        <v>189</v>
      </c>
      <c r="S83" s="363">
        <v>0.82499999999999996</v>
      </c>
      <c r="T83" s="339"/>
      <c r="U83" s="339"/>
      <c r="V83" s="339"/>
      <c r="W83" s="339"/>
      <c r="X83" s="339"/>
      <c r="Y83" s="339"/>
      <c r="Z83" s="339"/>
      <c r="AA83" s="339"/>
      <c r="AB83" s="339"/>
      <c r="AC83" s="339"/>
      <c r="AD83" s="42"/>
      <c r="AE83" s="812"/>
      <c r="AF83" s="812"/>
      <c r="AG83" s="812"/>
      <c r="AH83" s="812"/>
      <c r="AI83" s="986"/>
      <c r="AJ83" s="1023" t="str">
        <f>milk!C24</f>
        <v>Jul</v>
      </c>
      <c r="AK83" s="1018">
        <f>milk!D24</f>
        <v>0.82499999999999996</v>
      </c>
      <c r="AL83" s="1000"/>
      <c r="AM83" s="1000"/>
      <c r="AN83" s="1000"/>
      <c r="AO83" s="1000"/>
      <c r="AP83" s="1000"/>
      <c r="AQ83" s="1000"/>
      <c r="AR83" s="1000"/>
      <c r="AS83" s="1000"/>
      <c r="AT83" s="1000"/>
      <c r="AU83" s="1000"/>
      <c r="AV83" s="986"/>
      <c r="AW83" s="812"/>
      <c r="AX83" s="812"/>
      <c r="AY83" s="812"/>
      <c r="AZ83" s="812"/>
      <c r="BA83" s="812"/>
      <c r="BB83" s="812"/>
      <c r="BC83" s="812"/>
      <c r="BD83" s="812"/>
      <c r="BE83" s="812"/>
      <c r="BF83" s="812"/>
      <c r="BG83" s="812"/>
      <c r="BH83" s="812"/>
      <c r="BI83" s="812"/>
      <c r="BJ83" s="812"/>
      <c r="BK83" s="812"/>
      <c r="BL83" s="812"/>
      <c r="BM83" s="812"/>
      <c r="BN83" s="812"/>
      <c r="BO83" s="812"/>
      <c r="BP83" s="812"/>
      <c r="BQ83" s="812"/>
      <c r="BR83" s="812"/>
      <c r="BS83" s="812"/>
      <c r="BT83" s="812"/>
      <c r="BU83" s="42"/>
      <c r="BV83" s="42"/>
      <c r="BW83" s="42"/>
      <c r="BX83" s="42"/>
      <c r="BY83" s="42"/>
      <c r="BZ83" s="42"/>
      <c r="CA83" s="42"/>
      <c r="CB83" s="42"/>
      <c r="CC83" s="42"/>
      <c r="CD83" s="42"/>
      <c r="CE83" s="42"/>
      <c r="CF83" s="42"/>
      <c r="CG83" s="42"/>
      <c r="CH83" s="42"/>
      <c r="CI83" s="42"/>
      <c r="CJ83" s="42"/>
      <c r="CK83" s="42"/>
      <c r="CL83" s="42"/>
      <c r="CM83" s="42"/>
      <c r="CN83" s="42"/>
      <c r="CO83" s="42"/>
      <c r="CP83" s="42"/>
      <c r="CQ83" s="42"/>
      <c r="CR83" s="42"/>
      <c r="CS83" s="42"/>
      <c r="CT83" s="42"/>
      <c r="CU83" s="42"/>
      <c r="CV83" s="42"/>
      <c r="CW83" s="42"/>
      <c r="CX83" s="42"/>
      <c r="CY83" s="42"/>
      <c r="CZ83" s="42"/>
      <c r="DA83" s="42"/>
      <c r="DB83" s="42"/>
      <c r="DC83" s="42"/>
      <c r="DD83" s="42"/>
      <c r="DE83" s="42"/>
      <c r="DF83" s="42"/>
      <c r="DG83" s="42"/>
      <c r="DH83" s="42"/>
      <c r="DI83" s="42"/>
      <c r="DJ83" s="42"/>
      <c r="DK83" s="42"/>
      <c r="DL83" s="42"/>
      <c r="DM83" s="42"/>
      <c r="DN83" s="42"/>
      <c r="DO83" s="42"/>
      <c r="DP83" s="42"/>
      <c r="DQ83" s="42"/>
      <c r="DR83" s="42"/>
      <c r="DS83" s="42"/>
      <c r="DT83" s="42"/>
      <c r="DU83" s="42"/>
      <c r="DV83" s="42"/>
      <c r="DW83" s="42"/>
      <c r="DX83" s="42"/>
      <c r="DY83" s="42"/>
      <c r="DZ83" s="42"/>
    </row>
    <row r="84" spans="2:130" ht="12.75" customHeight="1" x14ac:dyDescent="0.2">
      <c r="B84" s="42"/>
      <c r="C84" s="48" t="str">
        <f t="shared" si="5"/>
        <v>milk</v>
      </c>
      <c r="D84" s="49" t="str">
        <f t="shared" si="3"/>
        <v/>
      </c>
      <c r="E84" s="371" t="s">
        <v>190</v>
      </c>
      <c r="F84" s="361">
        <v>0.8</v>
      </c>
      <c r="G84" s="334"/>
      <c r="H84" s="334"/>
      <c r="I84" s="334"/>
      <c r="J84" s="334"/>
      <c r="K84" s="334"/>
      <c r="L84" s="334"/>
      <c r="M84" s="334"/>
      <c r="N84" s="334"/>
      <c r="O84" s="334"/>
      <c r="P84" s="334"/>
      <c r="Q84" s="42"/>
      <c r="R84" s="363" t="s">
        <v>190</v>
      </c>
      <c r="S84" s="363">
        <v>0.8</v>
      </c>
      <c r="T84" s="339"/>
      <c r="U84" s="339"/>
      <c r="V84" s="339"/>
      <c r="W84" s="339"/>
      <c r="X84" s="339"/>
      <c r="Y84" s="339"/>
      <c r="Z84" s="339"/>
      <c r="AA84" s="339"/>
      <c r="AB84" s="339"/>
      <c r="AC84" s="339"/>
      <c r="AD84" s="42"/>
      <c r="AE84" s="812"/>
      <c r="AF84" s="812"/>
      <c r="AG84" s="812"/>
      <c r="AH84" s="812"/>
      <c r="AI84" s="986"/>
      <c r="AJ84" s="1023" t="str">
        <f>milk!C25</f>
        <v>Aug</v>
      </c>
      <c r="AK84" s="1018">
        <f>milk!D25</f>
        <v>0.8</v>
      </c>
      <c r="AL84" s="1000"/>
      <c r="AM84" s="1000"/>
      <c r="AN84" s="1000"/>
      <c r="AO84" s="1000"/>
      <c r="AP84" s="1000"/>
      <c r="AQ84" s="1000"/>
      <c r="AR84" s="1000"/>
      <c r="AS84" s="1000"/>
      <c r="AT84" s="1000"/>
      <c r="AU84" s="1000"/>
      <c r="AV84" s="986"/>
      <c r="AW84" s="812"/>
      <c r="AX84" s="812"/>
      <c r="AY84" s="812"/>
      <c r="AZ84" s="812"/>
      <c r="BA84" s="812"/>
      <c r="BB84" s="812"/>
      <c r="BC84" s="812"/>
      <c r="BD84" s="812"/>
      <c r="BE84" s="812"/>
      <c r="BF84" s="812"/>
      <c r="BG84" s="812"/>
      <c r="BH84" s="812"/>
      <c r="BI84" s="812"/>
      <c r="BJ84" s="812"/>
      <c r="BK84" s="812"/>
      <c r="BL84" s="812"/>
      <c r="BM84" s="812"/>
      <c r="BN84" s="812"/>
      <c r="BO84" s="812"/>
      <c r="BP84" s="812"/>
      <c r="BQ84" s="812"/>
      <c r="BR84" s="812"/>
      <c r="BS84" s="812"/>
      <c r="BT84" s="812"/>
      <c r="BU84" s="42"/>
      <c r="BV84" s="42"/>
      <c r="BW84" s="42"/>
      <c r="BX84" s="42"/>
      <c r="BY84" s="42"/>
      <c r="BZ84" s="42"/>
      <c r="CA84" s="42"/>
      <c r="CB84" s="42"/>
      <c r="CC84" s="42"/>
      <c r="CD84" s="42"/>
      <c r="CE84" s="42"/>
      <c r="CF84" s="42"/>
      <c r="CG84" s="42"/>
      <c r="CH84" s="42"/>
      <c r="CI84" s="42"/>
      <c r="CJ84" s="42"/>
      <c r="CK84" s="42"/>
      <c r="CL84" s="42"/>
      <c r="CM84" s="42"/>
      <c r="CN84" s="42"/>
      <c r="CO84" s="42"/>
      <c r="CP84" s="42"/>
      <c r="CQ84" s="42"/>
      <c r="CR84" s="42"/>
      <c r="CS84" s="42"/>
      <c r="CT84" s="42"/>
      <c r="CU84" s="42"/>
      <c r="CV84" s="42"/>
      <c r="CW84" s="42"/>
      <c r="CX84" s="42"/>
      <c r="CY84" s="42"/>
      <c r="CZ84" s="42"/>
      <c r="DA84" s="42"/>
      <c r="DB84" s="42"/>
      <c r="DC84" s="42"/>
      <c r="DD84" s="42"/>
      <c r="DE84" s="42"/>
      <c r="DF84" s="42"/>
      <c r="DG84" s="42"/>
      <c r="DH84" s="42"/>
      <c r="DI84" s="42"/>
      <c r="DJ84" s="42"/>
      <c r="DK84" s="42"/>
      <c r="DL84" s="42"/>
      <c r="DM84" s="42"/>
      <c r="DN84" s="42"/>
      <c r="DO84" s="42"/>
      <c r="DP84" s="42"/>
      <c r="DQ84" s="42"/>
      <c r="DR84" s="42"/>
      <c r="DS84" s="42"/>
      <c r="DT84" s="42"/>
      <c r="DU84" s="42"/>
      <c r="DV84" s="42"/>
      <c r="DW84" s="42"/>
      <c r="DX84" s="42"/>
      <c r="DY84" s="42"/>
      <c r="DZ84" s="42"/>
    </row>
    <row r="85" spans="2:130" ht="12.75" customHeight="1" x14ac:dyDescent="0.2">
      <c r="B85" s="42"/>
      <c r="C85" s="48" t="str">
        <f t="shared" si="5"/>
        <v>milk</v>
      </c>
      <c r="D85" s="49" t="str">
        <f t="shared" si="3"/>
        <v/>
      </c>
      <c r="E85" s="371" t="s">
        <v>191</v>
      </c>
      <c r="F85" s="361">
        <v>0.82499999999999996</v>
      </c>
      <c r="G85" s="334"/>
      <c r="H85" s="334"/>
      <c r="I85" s="334"/>
      <c r="J85" s="334"/>
      <c r="K85" s="334"/>
      <c r="L85" s="334"/>
      <c r="M85" s="334"/>
      <c r="N85" s="334"/>
      <c r="O85" s="334"/>
      <c r="P85" s="334"/>
      <c r="Q85" s="42"/>
      <c r="R85" s="363" t="s">
        <v>191</v>
      </c>
      <c r="S85" s="363">
        <v>0.82499999999999996</v>
      </c>
      <c r="T85" s="339"/>
      <c r="U85" s="339"/>
      <c r="V85" s="339"/>
      <c r="W85" s="339"/>
      <c r="X85" s="339"/>
      <c r="Y85" s="339"/>
      <c r="Z85" s="339"/>
      <c r="AA85" s="339"/>
      <c r="AB85" s="339"/>
      <c r="AC85" s="339"/>
      <c r="AD85" s="42"/>
      <c r="AE85" s="812"/>
      <c r="AF85" s="812"/>
      <c r="AG85" s="812"/>
      <c r="AH85" s="812"/>
      <c r="AI85" s="986"/>
      <c r="AJ85" s="1023" t="str">
        <f>milk!C26</f>
        <v>Sep</v>
      </c>
      <c r="AK85" s="1018">
        <f>milk!D26</f>
        <v>0.82499999999999996</v>
      </c>
      <c r="AL85" s="1000"/>
      <c r="AM85" s="1000"/>
      <c r="AN85" s="1000"/>
      <c r="AO85" s="1000"/>
      <c r="AP85" s="1000"/>
      <c r="AQ85" s="1000"/>
      <c r="AR85" s="1000"/>
      <c r="AS85" s="1000"/>
      <c r="AT85" s="1000"/>
      <c r="AU85" s="1000"/>
      <c r="AV85" s="986"/>
      <c r="AW85" s="812"/>
      <c r="AX85" s="812"/>
      <c r="AY85" s="812"/>
      <c r="AZ85" s="812"/>
      <c r="BA85" s="812"/>
      <c r="BB85" s="812"/>
      <c r="BC85" s="812"/>
      <c r="BD85" s="812"/>
      <c r="BE85" s="812"/>
      <c r="BF85" s="812"/>
      <c r="BG85" s="812"/>
      <c r="BH85" s="812"/>
      <c r="BI85" s="812"/>
      <c r="BJ85" s="812"/>
      <c r="BK85" s="812"/>
      <c r="BL85" s="812"/>
      <c r="BM85" s="812"/>
      <c r="BN85" s="812"/>
      <c r="BO85" s="812"/>
      <c r="BP85" s="812"/>
      <c r="BQ85" s="812"/>
      <c r="BR85" s="812"/>
      <c r="BS85" s="812"/>
      <c r="BT85" s="812"/>
      <c r="BU85" s="42"/>
      <c r="BV85" s="42"/>
      <c r="BW85" s="42"/>
      <c r="BX85" s="42"/>
      <c r="BY85" s="42"/>
      <c r="BZ85" s="42"/>
      <c r="CA85" s="42"/>
      <c r="CB85" s="42"/>
      <c r="CC85" s="42"/>
      <c r="CD85" s="42"/>
      <c r="CE85" s="42"/>
      <c r="CF85" s="42"/>
      <c r="CG85" s="42"/>
      <c r="CH85" s="42"/>
      <c r="CI85" s="42"/>
      <c r="CJ85" s="42"/>
      <c r="CK85" s="42"/>
      <c r="CL85" s="42"/>
      <c r="CM85" s="42"/>
      <c r="CN85" s="42"/>
      <c r="CO85" s="42"/>
      <c r="CP85" s="42"/>
      <c r="CQ85" s="42"/>
      <c r="CR85" s="42"/>
      <c r="CS85" s="42"/>
      <c r="CT85" s="42"/>
      <c r="CU85" s="42"/>
      <c r="CV85" s="42"/>
      <c r="CW85" s="42"/>
      <c r="CX85" s="42"/>
      <c r="CY85" s="42"/>
      <c r="CZ85" s="42"/>
      <c r="DA85" s="42"/>
      <c r="DB85" s="42"/>
      <c r="DC85" s="42"/>
      <c r="DD85" s="42"/>
      <c r="DE85" s="42"/>
      <c r="DF85" s="42"/>
      <c r="DG85" s="42"/>
      <c r="DH85" s="42"/>
      <c r="DI85" s="42"/>
      <c r="DJ85" s="42"/>
      <c r="DK85" s="42"/>
      <c r="DL85" s="42"/>
      <c r="DM85" s="42"/>
      <c r="DN85" s="42"/>
      <c r="DO85" s="42"/>
      <c r="DP85" s="42"/>
      <c r="DQ85" s="42"/>
      <c r="DR85" s="42"/>
      <c r="DS85" s="42"/>
      <c r="DT85" s="42"/>
      <c r="DU85" s="42"/>
      <c r="DV85" s="42"/>
      <c r="DW85" s="42"/>
      <c r="DX85" s="42"/>
      <c r="DY85" s="42"/>
      <c r="DZ85" s="42"/>
    </row>
    <row r="86" spans="2:130" ht="12.75" customHeight="1" x14ac:dyDescent="0.2">
      <c r="B86" s="42"/>
      <c r="C86" s="48" t="str">
        <f t="shared" si="5"/>
        <v>milk</v>
      </c>
      <c r="D86" s="49" t="str">
        <f t="shared" si="3"/>
        <v/>
      </c>
      <c r="E86" s="371" t="s">
        <v>192</v>
      </c>
      <c r="F86" s="361">
        <v>0.875</v>
      </c>
      <c r="G86" s="334"/>
      <c r="H86" s="334"/>
      <c r="I86" s="334"/>
      <c r="J86" s="334"/>
      <c r="K86" s="334"/>
      <c r="L86" s="334"/>
      <c r="M86" s="334"/>
      <c r="N86" s="334"/>
      <c r="O86" s="334"/>
      <c r="P86" s="334"/>
      <c r="Q86" s="42"/>
      <c r="R86" s="363" t="s">
        <v>192</v>
      </c>
      <c r="S86" s="363">
        <v>0.875</v>
      </c>
      <c r="T86" s="339"/>
      <c r="U86" s="339"/>
      <c r="V86" s="339"/>
      <c r="W86" s="339"/>
      <c r="X86" s="339"/>
      <c r="Y86" s="339"/>
      <c r="Z86" s="339"/>
      <c r="AA86" s="339"/>
      <c r="AB86" s="339"/>
      <c r="AC86" s="339"/>
      <c r="AD86" s="42"/>
      <c r="AE86" s="812"/>
      <c r="AF86" s="812"/>
      <c r="AG86" s="812"/>
      <c r="AH86" s="812"/>
      <c r="AI86" s="986"/>
      <c r="AJ86" s="1023" t="str">
        <f>milk!C27</f>
        <v>Oct</v>
      </c>
      <c r="AK86" s="1018">
        <f>milk!D27</f>
        <v>0.875</v>
      </c>
      <c r="AL86" s="1000"/>
      <c r="AM86" s="1000"/>
      <c r="AN86" s="1000"/>
      <c r="AO86" s="1000"/>
      <c r="AP86" s="1000"/>
      <c r="AQ86" s="1000"/>
      <c r="AR86" s="1000"/>
      <c r="AS86" s="1000"/>
      <c r="AT86" s="1000"/>
      <c r="AU86" s="1000"/>
      <c r="AV86" s="986"/>
      <c r="AW86" s="812"/>
      <c r="AX86" s="812"/>
      <c r="AY86" s="812"/>
      <c r="AZ86" s="812"/>
      <c r="BA86" s="812"/>
      <c r="BB86" s="812"/>
      <c r="BC86" s="812"/>
      <c r="BD86" s="812"/>
      <c r="BE86" s="812"/>
      <c r="BF86" s="812"/>
      <c r="BG86" s="812"/>
      <c r="BH86" s="812"/>
      <c r="BI86" s="812"/>
      <c r="BJ86" s="812"/>
      <c r="BK86" s="812"/>
      <c r="BL86" s="812"/>
      <c r="BM86" s="812"/>
      <c r="BN86" s="812"/>
      <c r="BO86" s="812"/>
      <c r="BP86" s="812"/>
      <c r="BQ86" s="812"/>
      <c r="BR86" s="812"/>
      <c r="BS86" s="812"/>
      <c r="BT86" s="812"/>
      <c r="BU86" s="42"/>
      <c r="BV86" s="42"/>
      <c r="BW86" s="42"/>
      <c r="BX86" s="42"/>
      <c r="BY86" s="42"/>
      <c r="BZ86" s="42"/>
      <c r="CA86" s="42"/>
      <c r="CB86" s="42"/>
      <c r="CC86" s="42"/>
      <c r="CD86" s="42"/>
      <c r="CE86" s="42"/>
      <c r="CF86" s="42"/>
      <c r="CG86" s="42"/>
      <c r="CH86" s="42"/>
      <c r="CI86" s="42"/>
      <c r="CJ86" s="42"/>
      <c r="CK86" s="42"/>
      <c r="CL86" s="42"/>
      <c r="CM86" s="42"/>
      <c r="CN86" s="42"/>
      <c r="CO86" s="42"/>
      <c r="CP86" s="42"/>
      <c r="CQ86" s="42"/>
      <c r="CR86" s="42"/>
      <c r="CS86" s="42"/>
      <c r="CT86" s="42"/>
      <c r="CU86" s="42"/>
      <c r="CV86" s="42"/>
      <c r="CW86" s="42"/>
      <c r="CX86" s="42"/>
      <c r="CY86" s="42"/>
      <c r="CZ86" s="42"/>
      <c r="DA86" s="42"/>
      <c r="DB86" s="42"/>
      <c r="DC86" s="42"/>
      <c r="DD86" s="42"/>
      <c r="DE86" s="42"/>
      <c r="DF86" s="42"/>
      <c r="DG86" s="42"/>
      <c r="DH86" s="42"/>
      <c r="DI86" s="42"/>
      <c r="DJ86" s="42"/>
      <c r="DK86" s="42"/>
      <c r="DL86" s="42"/>
      <c r="DM86" s="42"/>
      <c r="DN86" s="42"/>
      <c r="DO86" s="42"/>
      <c r="DP86" s="42"/>
      <c r="DQ86" s="42"/>
      <c r="DR86" s="42"/>
      <c r="DS86" s="42"/>
      <c r="DT86" s="42"/>
      <c r="DU86" s="42"/>
      <c r="DV86" s="42"/>
      <c r="DW86" s="42"/>
      <c r="DX86" s="42"/>
      <c r="DY86" s="42"/>
      <c r="DZ86" s="42"/>
    </row>
    <row r="87" spans="2:130" ht="12.75" customHeight="1" x14ac:dyDescent="0.2">
      <c r="B87" s="42"/>
      <c r="C87" s="48" t="str">
        <f t="shared" si="5"/>
        <v>milk</v>
      </c>
      <c r="D87" s="49" t="str">
        <f t="shared" si="3"/>
        <v/>
      </c>
      <c r="E87" s="371" t="s">
        <v>193</v>
      </c>
      <c r="F87" s="361">
        <v>0.95</v>
      </c>
      <c r="G87" s="334"/>
      <c r="H87" s="334"/>
      <c r="I87" s="334"/>
      <c r="J87" s="334"/>
      <c r="K87" s="334"/>
      <c r="L87" s="334"/>
      <c r="M87" s="334"/>
      <c r="N87" s="334"/>
      <c r="O87" s="334"/>
      <c r="P87" s="334"/>
      <c r="Q87" s="42"/>
      <c r="R87" s="363" t="s">
        <v>193</v>
      </c>
      <c r="S87" s="363">
        <v>0.95</v>
      </c>
      <c r="T87" s="339"/>
      <c r="U87" s="339"/>
      <c r="V87" s="339"/>
      <c r="W87" s="339"/>
      <c r="X87" s="339"/>
      <c r="Y87" s="339"/>
      <c r="Z87" s="339"/>
      <c r="AA87" s="339"/>
      <c r="AB87" s="339"/>
      <c r="AC87" s="339"/>
      <c r="AD87" s="42"/>
      <c r="AE87" s="812"/>
      <c r="AF87" s="812"/>
      <c r="AG87" s="812"/>
      <c r="AH87" s="812"/>
      <c r="AI87" s="986"/>
      <c r="AJ87" s="1023" t="str">
        <f>milk!C28</f>
        <v>Nov</v>
      </c>
      <c r="AK87" s="1018">
        <f>milk!D28</f>
        <v>0.95</v>
      </c>
      <c r="AL87" s="1000"/>
      <c r="AM87" s="1000"/>
      <c r="AN87" s="1000"/>
      <c r="AO87" s="1000"/>
      <c r="AP87" s="1000"/>
      <c r="AQ87" s="1000"/>
      <c r="AR87" s="1000"/>
      <c r="AS87" s="1000"/>
      <c r="AT87" s="1000"/>
      <c r="AU87" s="1000"/>
      <c r="AV87" s="986"/>
      <c r="AW87" s="812"/>
      <c r="AX87" s="812"/>
      <c r="AY87" s="812"/>
      <c r="AZ87" s="812"/>
      <c r="BA87" s="812"/>
      <c r="BB87" s="812"/>
      <c r="BC87" s="812"/>
      <c r="BD87" s="812"/>
      <c r="BE87" s="812"/>
      <c r="BF87" s="812"/>
      <c r="BG87" s="812"/>
      <c r="BH87" s="812"/>
      <c r="BI87" s="812"/>
      <c r="BJ87" s="812"/>
      <c r="BK87" s="812"/>
      <c r="BL87" s="812"/>
      <c r="BM87" s="812"/>
      <c r="BN87" s="812"/>
      <c r="BO87" s="812"/>
      <c r="BP87" s="812"/>
      <c r="BQ87" s="812"/>
      <c r="BR87" s="812"/>
      <c r="BS87" s="812"/>
      <c r="BT87" s="812"/>
      <c r="BU87" s="42"/>
      <c r="BV87" s="42"/>
      <c r="BW87" s="42"/>
      <c r="BX87" s="42"/>
      <c r="BY87" s="42"/>
      <c r="BZ87" s="42"/>
      <c r="CA87" s="42"/>
      <c r="CB87" s="42"/>
      <c r="CC87" s="42"/>
      <c r="CD87" s="42"/>
      <c r="CE87" s="42"/>
      <c r="CF87" s="42"/>
      <c r="CG87" s="42"/>
      <c r="CH87" s="42"/>
      <c r="CI87" s="42"/>
      <c r="CJ87" s="42"/>
      <c r="CK87" s="42"/>
      <c r="CL87" s="42"/>
      <c r="CM87" s="42"/>
      <c r="CN87" s="42"/>
      <c r="CO87" s="42"/>
      <c r="CP87" s="42"/>
      <c r="CQ87" s="42"/>
      <c r="CR87" s="42"/>
      <c r="CS87" s="42"/>
      <c r="CT87" s="42"/>
      <c r="CU87" s="42"/>
      <c r="CV87" s="42"/>
      <c r="CW87" s="42"/>
      <c r="CX87" s="42"/>
      <c r="CY87" s="42"/>
      <c r="CZ87" s="42"/>
      <c r="DA87" s="42"/>
      <c r="DB87" s="42"/>
      <c r="DC87" s="42"/>
      <c r="DD87" s="42"/>
      <c r="DE87" s="42"/>
      <c r="DF87" s="42"/>
      <c r="DG87" s="42"/>
      <c r="DH87" s="42"/>
      <c r="DI87" s="42"/>
      <c r="DJ87" s="42"/>
      <c r="DK87" s="42"/>
      <c r="DL87" s="42"/>
      <c r="DM87" s="42"/>
      <c r="DN87" s="42"/>
      <c r="DO87" s="42"/>
      <c r="DP87" s="42"/>
      <c r="DQ87" s="42"/>
      <c r="DR87" s="42"/>
      <c r="DS87" s="42"/>
      <c r="DT87" s="42"/>
      <c r="DU87" s="42"/>
      <c r="DV87" s="42"/>
      <c r="DW87" s="42"/>
      <c r="DX87" s="42"/>
      <c r="DY87" s="42"/>
      <c r="DZ87" s="42"/>
    </row>
    <row r="88" spans="2:130" ht="12.75" customHeight="1" x14ac:dyDescent="0.2">
      <c r="B88" s="42"/>
      <c r="C88" s="48" t="str">
        <f t="shared" si="5"/>
        <v>milk</v>
      </c>
      <c r="D88" s="49" t="str">
        <f t="shared" si="3"/>
        <v/>
      </c>
      <c r="E88" s="371" t="s">
        <v>194</v>
      </c>
      <c r="F88" s="361">
        <v>1</v>
      </c>
      <c r="G88" s="334"/>
      <c r="H88" s="334"/>
      <c r="I88" s="334"/>
      <c r="J88" s="334"/>
      <c r="K88" s="334"/>
      <c r="L88" s="334"/>
      <c r="M88" s="334"/>
      <c r="N88" s="334"/>
      <c r="O88" s="334"/>
      <c r="P88" s="334"/>
      <c r="Q88" s="42"/>
      <c r="R88" s="363" t="s">
        <v>194</v>
      </c>
      <c r="S88" s="363">
        <v>1</v>
      </c>
      <c r="T88" s="339"/>
      <c r="U88" s="339"/>
      <c r="V88" s="339"/>
      <c r="W88" s="339"/>
      <c r="X88" s="339"/>
      <c r="Y88" s="339"/>
      <c r="Z88" s="339"/>
      <c r="AA88" s="339"/>
      <c r="AB88" s="339"/>
      <c r="AC88" s="339"/>
      <c r="AD88" s="42"/>
      <c r="AE88" s="812"/>
      <c r="AF88" s="812"/>
      <c r="AG88" s="812"/>
      <c r="AH88" s="812"/>
      <c r="AI88" s="986"/>
      <c r="AJ88" s="1023" t="str">
        <f>milk!C29</f>
        <v>Dec</v>
      </c>
      <c r="AK88" s="1018">
        <f>milk!D29</f>
        <v>1</v>
      </c>
      <c r="AL88" s="1000"/>
      <c r="AM88" s="1000"/>
      <c r="AN88" s="1000"/>
      <c r="AO88" s="1000"/>
      <c r="AP88" s="1000"/>
      <c r="AQ88" s="1000"/>
      <c r="AR88" s="1000"/>
      <c r="AS88" s="1000"/>
      <c r="AT88" s="1000"/>
      <c r="AU88" s="1000"/>
      <c r="AV88" s="986"/>
      <c r="AW88" s="812"/>
      <c r="AX88" s="812"/>
      <c r="AY88" s="812"/>
      <c r="AZ88" s="812"/>
      <c r="BA88" s="812"/>
      <c r="BB88" s="812"/>
      <c r="BC88" s="812"/>
      <c r="BD88" s="812"/>
      <c r="BE88" s="812"/>
      <c r="BF88" s="812"/>
      <c r="BG88" s="812"/>
      <c r="BH88" s="812"/>
      <c r="BI88" s="812"/>
      <c r="BJ88" s="812"/>
      <c r="BK88" s="812"/>
      <c r="BL88" s="812"/>
      <c r="BM88" s="812"/>
      <c r="BN88" s="812"/>
      <c r="BO88" s="812"/>
      <c r="BP88" s="812"/>
      <c r="BQ88" s="812"/>
      <c r="BR88" s="812"/>
      <c r="BS88" s="812"/>
      <c r="BT88" s="812"/>
      <c r="BU88" s="42"/>
      <c r="BV88" s="42"/>
      <c r="BW88" s="42"/>
      <c r="BX88" s="42"/>
      <c r="BY88" s="42"/>
      <c r="BZ88" s="42"/>
      <c r="CA88" s="42"/>
      <c r="CB88" s="42"/>
      <c r="CC88" s="42"/>
      <c r="CD88" s="42"/>
      <c r="CE88" s="42"/>
      <c r="CF88" s="42"/>
      <c r="CG88" s="42"/>
      <c r="CH88" s="42"/>
      <c r="CI88" s="42"/>
      <c r="CJ88" s="42"/>
      <c r="CK88" s="42"/>
      <c r="CL88" s="42"/>
      <c r="CM88" s="42"/>
      <c r="CN88" s="42"/>
      <c r="CO88" s="42"/>
      <c r="CP88" s="42"/>
      <c r="CQ88" s="42"/>
      <c r="CR88" s="42"/>
      <c r="CS88" s="42"/>
      <c r="CT88" s="42"/>
      <c r="CU88" s="42"/>
      <c r="CV88" s="42"/>
      <c r="CW88" s="42"/>
      <c r="CX88" s="42"/>
      <c r="CY88" s="42"/>
      <c r="CZ88" s="42"/>
      <c r="DA88" s="42"/>
      <c r="DB88" s="42"/>
      <c r="DC88" s="42"/>
      <c r="DD88" s="42"/>
      <c r="DE88" s="42"/>
      <c r="DF88" s="42"/>
      <c r="DG88" s="42"/>
      <c r="DH88" s="42"/>
      <c r="DI88" s="42"/>
      <c r="DJ88" s="42"/>
      <c r="DK88" s="42"/>
      <c r="DL88" s="42"/>
      <c r="DM88" s="42"/>
      <c r="DN88" s="42"/>
      <c r="DO88" s="42"/>
      <c r="DP88" s="42"/>
      <c r="DQ88" s="42"/>
      <c r="DR88" s="42"/>
      <c r="DS88" s="42"/>
      <c r="DT88" s="42"/>
      <c r="DU88" s="42"/>
      <c r="DV88" s="42"/>
      <c r="DW88" s="42"/>
      <c r="DX88" s="42"/>
      <c r="DY88" s="42"/>
      <c r="DZ88" s="42"/>
    </row>
    <row r="89" spans="2:130" ht="12.75" customHeight="1" x14ac:dyDescent="0.2">
      <c r="B89" s="42"/>
      <c r="C89" s="48" t="str">
        <f t="shared" si="5"/>
        <v>milk</v>
      </c>
      <c r="D89" s="49" t="str">
        <f t="shared" si="3"/>
        <v/>
      </c>
      <c r="E89" s="371"/>
      <c r="F89" s="361" t="s">
        <v>245</v>
      </c>
      <c r="G89" s="334"/>
      <c r="H89" s="334"/>
      <c r="I89" s="334"/>
      <c r="J89" s="334"/>
      <c r="K89" s="334"/>
      <c r="L89" s="334"/>
      <c r="M89" s="334"/>
      <c r="N89" s="334"/>
      <c r="O89" s="334"/>
      <c r="P89" s="334"/>
      <c r="Q89" s="42"/>
      <c r="R89" s="363"/>
      <c r="S89" s="363" t="s">
        <v>245</v>
      </c>
      <c r="T89" s="339"/>
      <c r="U89" s="339"/>
      <c r="V89" s="339"/>
      <c r="W89" s="339"/>
      <c r="X89" s="339"/>
      <c r="Y89" s="339"/>
      <c r="Z89" s="339"/>
      <c r="AA89" s="339"/>
      <c r="AB89" s="339"/>
      <c r="AC89" s="339"/>
      <c r="AD89" s="42"/>
      <c r="AE89" s="812"/>
      <c r="AF89" s="812"/>
      <c r="AG89" s="812"/>
      <c r="AH89" s="812"/>
      <c r="AI89" s="986"/>
      <c r="AJ89" s="1023"/>
      <c r="AK89" s="1018" t="str">
        <f>milk!D31</f>
        <v>Wood's curves</v>
      </c>
      <c r="AL89" s="1000"/>
      <c r="AM89" s="1000"/>
      <c r="AN89" s="1000"/>
      <c r="AO89" s="1000"/>
      <c r="AP89" s="1000"/>
      <c r="AQ89" s="1000"/>
      <c r="AR89" s="1000"/>
      <c r="AS89" s="1000"/>
      <c r="AT89" s="1000"/>
      <c r="AU89" s="1000"/>
      <c r="AV89" s="986"/>
      <c r="AW89" s="812"/>
      <c r="AX89" s="812"/>
      <c r="AY89" s="812"/>
      <c r="AZ89" s="812"/>
      <c r="BA89" s="812"/>
      <c r="BB89" s="812"/>
      <c r="BC89" s="812"/>
      <c r="BD89" s="812"/>
      <c r="BE89" s="812"/>
      <c r="BF89" s="812"/>
      <c r="BG89" s="812"/>
      <c r="BH89" s="812"/>
      <c r="BI89" s="812"/>
      <c r="BJ89" s="812"/>
      <c r="BK89" s="812"/>
      <c r="BL89" s="812"/>
      <c r="BM89" s="812"/>
      <c r="BN89" s="812"/>
      <c r="BO89" s="812"/>
      <c r="BP89" s="812"/>
      <c r="BQ89" s="812"/>
      <c r="BR89" s="812"/>
      <c r="BS89" s="812"/>
      <c r="BT89" s="812"/>
      <c r="BU89" s="42"/>
      <c r="BV89" s="42"/>
      <c r="BW89" s="42"/>
      <c r="BX89" s="42"/>
      <c r="BY89" s="42"/>
      <c r="BZ89" s="42"/>
      <c r="CA89" s="42"/>
      <c r="CB89" s="42"/>
      <c r="CC89" s="42"/>
      <c r="CD89" s="42"/>
      <c r="CE89" s="42"/>
      <c r="CF89" s="42"/>
      <c r="CG89" s="42"/>
      <c r="CH89" s="42"/>
      <c r="CI89" s="42"/>
      <c r="CJ89" s="42"/>
      <c r="CK89" s="42"/>
      <c r="CL89" s="42"/>
      <c r="CM89" s="42"/>
      <c r="CN89" s="42"/>
      <c r="CO89" s="42"/>
      <c r="CP89" s="42"/>
      <c r="CQ89" s="42"/>
      <c r="CR89" s="42"/>
      <c r="CS89" s="42"/>
      <c r="CT89" s="42"/>
      <c r="CU89" s="42"/>
      <c r="CV89" s="42"/>
      <c r="CW89" s="42"/>
      <c r="CX89" s="42"/>
      <c r="CY89" s="42"/>
      <c r="CZ89" s="42"/>
      <c r="DA89" s="42"/>
      <c r="DB89" s="42"/>
      <c r="DC89" s="42"/>
      <c r="DD89" s="42"/>
      <c r="DE89" s="42"/>
      <c r="DF89" s="42"/>
      <c r="DG89" s="42"/>
      <c r="DH89" s="42"/>
      <c r="DI89" s="42"/>
      <c r="DJ89" s="42"/>
      <c r="DK89" s="42"/>
      <c r="DL89" s="42"/>
      <c r="DM89" s="42"/>
      <c r="DN89" s="42"/>
      <c r="DO89" s="42"/>
      <c r="DP89" s="42"/>
      <c r="DQ89" s="42"/>
      <c r="DR89" s="42"/>
      <c r="DS89" s="42"/>
      <c r="DT89" s="42"/>
      <c r="DU89" s="42"/>
      <c r="DV89" s="42"/>
      <c r="DW89" s="42"/>
      <c r="DX89" s="42"/>
      <c r="DY89" s="42"/>
      <c r="DZ89" s="42"/>
    </row>
    <row r="90" spans="2:130" ht="12.75" customHeight="1" x14ac:dyDescent="0.2">
      <c r="B90" s="42"/>
      <c r="C90" s="48" t="str">
        <f t="shared" si="5"/>
        <v>milk</v>
      </c>
      <c r="D90" s="49" t="str">
        <f t="shared" si="3"/>
        <v/>
      </c>
      <c r="E90" s="360" t="s">
        <v>323</v>
      </c>
      <c r="F90" s="361">
        <v>15.686199999999999</v>
      </c>
      <c r="G90" s="334"/>
      <c r="H90" s="334"/>
      <c r="I90" s="334"/>
      <c r="J90" s="334"/>
      <c r="K90" s="334"/>
      <c r="L90" s="334"/>
      <c r="M90" s="334"/>
      <c r="N90" s="334"/>
      <c r="O90" s="334"/>
      <c r="P90" s="334"/>
      <c r="Q90" s="42"/>
      <c r="R90" s="363" t="s">
        <v>323</v>
      </c>
      <c r="S90" s="363">
        <v>15.686199999999999</v>
      </c>
      <c r="T90" s="339"/>
      <c r="U90" s="339"/>
      <c r="V90" s="339"/>
      <c r="W90" s="339"/>
      <c r="X90" s="339"/>
      <c r="Y90" s="339"/>
      <c r="Z90" s="339"/>
      <c r="AA90" s="339"/>
      <c r="AB90" s="339"/>
      <c r="AC90" s="339"/>
      <c r="AD90" s="42"/>
      <c r="AE90" s="812"/>
      <c r="AF90" s="812"/>
      <c r="AG90" s="812"/>
      <c r="AH90" s="812"/>
      <c r="AI90" s="986"/>
      <c r="AJ90" s="1023" t="str">
        <f>milk!C32</f>
        <v>lact 1, a</v>
      </c>
      <c r="AK90" s="1018">
        <f>milk!D32</f>
        <v>15.686199999999999</v>
      </c>
      <c r="AL90" s="1000"/>
      <c r="AM90" s="1000"/>
      <c r="AN90" s="1000"/>
      <c r="AO90" s="1000"/>
      <c r="AP90" s="1000"/>
      <c r="AQ90" s="1000"/>
      <c r="AR90" s="1000"/>
      <c r="AS90" s="1000"/>
      <c r="AT90" s="1000"/>
      <c r="AU90" s="1000"/>
      <c r="AV90" s="986"/>
      <c r="AW90" s="812"/>
      <c r="AX90" s="812"/>
      <c r="AY90" s="812"/>
      <c r="AZ90" s="812"/>
      <c r="BA90" s="812"/>
      <c r="BB90" s="812"/>
      <c r="BC90" s="812"/>
      <c r="BD90" s="812"/>
      <c r="BE90" s="812"/>
      <c r="BF90" s="812"/>
      <c r="BG90" s="812"/>
      <c r="BH90" s="812"/>
      <c r="BI90" s="812"/>
      <c r="BJ90" s="812"/>
      <c r="BK90" s="812"/>
      <c r="BL90" s="812"/>
      <c r="BM90" s="812"/>
      <c r="BN90" s="812"/>
      <c r="BO90" s="812"/>
      <c r="BP90" s="812"/>
      <c r="BQ90" s="812"/>
      <c r="BR90" s="812"/>
      <c r="BS90" s="812"/>
      <c r="BT90" s="812"/>
      <c r="BU90" s="42"/>
      <c r="BV90" s="42"/>
      <c r="BW90" s="42"/>
      <c r="BX90" s="42"/>
      <c r="BY90" s="42"/>
      <c r="BZ90" s="42"/>
      <c r="CA90" s="42"/>
      <c r="CB90" s="42"/>
      <c r="CC90" s="42"/>
      <c r="CD90" s="42"/>
      <c r="CE90" s="42"/>
      <c r="CF90" s="42"/>
      <c r="CG90" s="42"/>
      <c r="CH90" s="42"/>
      <c r="CI90" s="42"/>
      <c r="CJ90" s="42"/>
      <c r="CK90" s="42"/>
      <c r="CL90" s="42"/>
      <c r="CM90" s="42"/>
      <c r="CN90" s="42"/>
      <c r="CO90" s="42"/>
      <c r="CP90" s="42"/>
      <c r="CQ90" s="42"/>
      <c r="CR90" s="42"/>
      <c r="CS90" s="42"/>
      <c r="CT90" s="42"/>
      <c r="CU90" s="42"/>
      <c r="CV90" s="42"/>
      <c r="CW90" s="42"/>
      <c r="CX90" s="42"/>
      <c r="CY90" s="42"/>
      <c r="CZ90" s="42"/>
      <c r="DA90" s="42"/>
      <c r="DB90" s="42"/>
      <c r="DC90" s="42"/>
      <c r="DD90" s="42"/>
      <c r="DE90" s="42"/>
      <c r="DF90" s="42"/>
      <c r="DG90" s="42"/>
      <c r="DH90" s="42"/>
      <c r="DI90" s="42"/>
      <c r="DJ90" s="42"/>
      <c r="DK90" s="42"/>
      <c r="DL90" s="42"/>
      <c r="DM90" s="42"/>
      <c r="DN90" s="42"/>
      <c r="DO90" s="42"/>
      <c r="DP90" s="42"/>
      <c r="DQ90" s="42"/>
      <c r="DR90" s="42"/>
      <c r="DS90" s="42"/>
      <c r="DT90" s="42"/>
      <c r="DU90" s="42"/>
      <c r="DV90" s="42"/>
      <c r="DW90" s="42"/>
      <c r="DX90" s="42"/>
      <c r="DY90" s="42"/>
      <c r="DZ90" s="42"/>
    </row>
    <row r="91" spans="2:130" ht="12.75" customHeight="1" x14ac:dyDescent="0.2">
      <c r="B91" s="42"/>
      <c r="C91" s="48" t="str">
        <f t="shared" si="5"/>
        <v>milk</v>
      </c>
      <c r="D91" s="49" t="str">
        <f t="shared" si="3"/>
        <v/>
      </c>
      <c r="E91" s="360" t="s">
        <v>324</v>
      </c>
      <c r="F91" s="361">
        <v>0.20810000000000001</v>
      </c>
      <c r="G91" s="334"/>
      <c r="H91" s="334"/>
      <c r="I91" s="334"/>
      <c r="J91" s="334"/>
      <c r="K91" s="334"/>
      <c r="L91" s="334"/>
      <c r="M91" s="334"/>
      <c r="N91" s="334"/>
      <c r="O91" s="334"/>
      <c r="P91" s="334"/>
      <c r="Q91" s="42"/>
      <c r="R91" s="363" t="s">
        <v>324</v>
      </c>
      <c r="S91" s="363">
        <v>0.20810000000000001</v>
      </c>
      <c r="T91" s="339"/>
      <c r="U91" s="339"/>
      <c r="V91" s="339"/>
      <c r="W91" s="339"/>
      <c r="X91" s="339"/>
      <c r="Y91" s="339"/>
      <c r="Z91" s="339"/>
      <c r="AA91" s="339"/>
      <c r="AB91" s="339"/>
      <c r="AC91" s="339"/>
      <c r="AD91" s="42"/>
      <c r="AE91" s="812"/>
      <c r="AF91" s="812"/>
      <c r="AG91" s="812"/>
      <c r="AH91" s="812"/>
      <c r="AI91" s="986"/>
      <c r="AJ91" s="1023" t="str">
        <f>milk!C33</f>
        <v>lact 1, b</v>
      </c>
      <c r="AK91" s="1018">
        <f>milk!D33</f>
        <v>0.20810000000000001</v>
      </c>
      <c r="AL91" s="1000"/>
      <c r="AM91" s="1000"/>
      <c r="AN91" s="1000"/>
      <c r="AO91" s="1000"/>
      <c r="AP91" s="1000"/>
      <c r="AQ91" s="1000"/>
      <c r="AR91" s="1000"/>
      <c r="AS91" s="1000"/>
      <c r="AT91" s="1000"/>
      <c r="AU91" s="1000"/>
      <c r="AV91" s="986"/>
      <c r="AW91" s="812"/>
      <c r="AX91" s="812"/>
      <c r="AY91" s="812"/>
      <c r="AZ91" s="812"/>
      <c r="BA91" s="812"/>
      <c r="BB91" s="812"/>
      <c r="BC91" s="812"/>
      <c r="BD91" s="812"/>
      <c r="BE91" s="812"/>
      <c r="BF91" s="812"/>
      <c r="BG91" s="812"/>
      <c r="BH91" s="812"/>
      <c r="BI91" s="812"/>
      <c r="BJ91" s="812"/>
      <c r="BK91" s="812"/>
      <c r="BL91" s="812"/>
      <c r="BM91" s="812"/>
      <c r="BN91" s="812"/>
      <c r="BO91" s="812"/>
      <c r="BP91" s="812"/>
      <c r="BQ91" s="812"/>
      <c r="BR91" s="812"/>
      <c r="BS91" s="812"/>
      <c r="BT91" s="812"/>
      <c r="BU91" s="42"/>
      <c r="BV91" s="42"/>
      <c r="BW91" s="42"/>
      <c r="BX91" s="42"/>
      <c r="BY91" s="42"/>
      <c r="BZ91" s="42"/>
      <c r="CA91" s="42"/>
      <c r="CB91" s="42"/>
      <c r="CC91" s="42"/>
      <c r="CD91" s="42"/>
      <c r="CE91" s="42"/>
      <c r="CF91" s="42"/>
      <c r="CG91" s="42"/>
      <c r="CH91" s="42"/>
      <c r="CI91" s="42"/>
      <c r="CJ91" s="42"/>
      <c r="CK91" s="42"/>
      <c r="CL91" s="42"/>
      <c r="CM91" s="42"/>
      <c r="CN91" s="42"/>
      <c r="CO91" s="42"/>
      <c r="CP91" s="42"/>
      <c r="CQ91" s="42"/>
      <c r="CR91" s="42"/>
      <c r="CS91" s="42"/>
      <c r="CT91" s="42"/>
      <c r="CU91" s="42"/>
      <c r="CV91" s="42"/>
      <c r="CW91" s="42"/>
      <c r="CX91" s="42"/>
      <c r="CY91" s="42"/>
      <c r="CZ91" s="42"/>
      <c r="DA91" s="42"/>
      <c r="DB91" s="42"/>
      <c r="DC91" s="42"/>
      <c r="DD91" s="42"/>
      <c r="DE91" s="42"/>
      <c r="DF91" s="42"/>
      <c r="DG91" s="42"/>
      <c r="DH91" s="42"/>
      <c r="DI91" s="42"/>
      <c r="DJ91" s="42"/>
      <c r="DK91" s="42"/>
      <c r="DL91" s="42"/>
      <c r="DM91" s="42"/>
      <c r="DN91" s="42"/>
      <c r="DO91" s="42"/>
      <c r="DP91" s="42"/>
      <c r="DQ91" s="42"/>
      <c r="DR91" s="42"/>
      <c r="DS91" s="42"/>
      <c r="DT91" s="42"/>
      <c r="DU91" s="42"/>
      <c r="DV91" s="42"/>
      <c r="DW91" s="42"/>
      <c r="DX91" s="42"/>
      <c r="DY91" s="42"/>
      <c r="DZ91" s="42"/>
    </row>
    <row r="92" spans="2:130" ht="12.75" customHeight="1" x14ac:dyDescent="0.2">
      <c r="B92" s="42"/>
      <c r="C92" s="48" t="str">
        <f t="shared" si="5"/>
        <v>milk</v>
      </c>
      <c r="D92" s="49" t="str">
        <f t="shared" si="3"/>
        <v/>
      </c>
      <c r="E92" s="360" t="s">
        <v>325</v>
      </c>
      <c r="F92" s="361">
        <v>2E-3</v>
      </c>
      <c r="G92" s="334"/>
      <c r="H92" s="334"/>
      <c r="I92" s="334"/>
      <c r="J92" s="334"/>
      <c r="K92" s="334"/>
      <c r="L92" s="334"/>
      <c r="M92" s="334"/>
      <c r="N92" s="334"/>
      <c r="O92" s="334"/>
      <c r="P92" s="334"/>
      <c r="Q92" s="42"/>
      <c r="R92" s="363" t="s">
        <v>325</v>
      </c>
      <c r="S92" s="363">
        <v>2E-3</v>
      </c>
      <c r="T92" s="339"/>
      <c r="U92" s="339"/>
      <c r="V92" s="339"/>
      <c r="W92" s="339"/>
      <c r="X92" s="339"/>
      <c r="Y92" s="339"/>
      <c r="Z92" s="339"/>
      <c r="AA92" s="339"/>
      <c r="AB92" s="339"/>
      <c r="AC92" s="339"/>
      <c r="AD92" s="42"/>
      <c r="AE92" s="812"/>
      <c r="AF92" s="812"/>
      <c r="AG92" s="812"/>
      <c r="AH92" s="812"/>
      <c r="AI92" s="986"/>
      <c r="AJ92" s="1023" t="str">
        <f>milk!C34</f>
        <v>lact 1, c</v>
      </c>
      <c r="AK92" s="1018">
        <f>milk!D34</f>
        <v>2E-3</v>
      </c>
      <c r="AL92" s="1000"/>
      <c r="AM92" s="1000"/>
      <c r="AN92" s="1000"/>
      <c r="AO92" s="1000"/>
      <c r="AP92" s="1000"/>
      <c r="AQ92" s="1000"/>
      <c r="AR92" s="1000"/>
      <c r="AS92" s="1000"/>
      <c r="AT92" s="1000"/>
      <c r="AU92" s="1000"/>
      <c r="AV92" s="986"/>
      <c r="AW92" s="812"/>
      <c r="AX92" s="812"/>
      <c r="AY92" s="812"/>
      <c r="AZ92" s="812"/>
      <c r="BA92" s="812"/>
      <c r="BB92" s="812"/>
      <c r="BC92" s="812"/>
      <c r="BD92" s="812"/>
      <c r="BE92" s="812"/>
      <c r="BF92" s="812"/>
      <c r="BG92" s="812"/>
      <c r="BH92" s="812"/>
      <c r="BI92" s="812"/>
      <c r="BJ92" s="812"/>
      <c r="BK92" s="812"/>
      <c r="BL92" s="812"/>
      <c r="BM92" s="812"/>
      <c r="BN92" s="812"/>
      <c r="BO92" s="812"/>
      <c r="BP92" s="812"/>
      <c r="BQ92" s="812"/>
      <c r="BR92" s="812"/>
      <c r="BS92" s="812"/>
      <c r="BT92" s="812"/>
      <c r="BU92" s="42"/>
      <c r="BV92" s="42"/>
      <c r="BW92" s="42"/>
      <c r="BX92" s="42"/>
      <c r="BY92" s="42"/>
      <c r="BZ92" s="42"/>
      <c r="CA92" s="42"/>
      <c r="CB92" s="42"/>
      <c r="CC92" s="42"/>
      <c r="CD92" s="42"/>
      <c r="CE92" s="42"/>
      <c r="CF92" s="42"/>
      <c r="CG92" s="42"/>
      <c r="CH92" s="42"/>
      <c r="CI92" s="42"/>
      <c r="CJ92" s="42"/>
      <c r="CK92" s="42"/>
      <c r="CL92" s="42"/>
      <c r="CM92" s="42"/>
      <c r="CN92" s="42"/>
      <c r="CO92" s="42"/>
      <c r="CP92" s="42"/>
      <c r="CQ92" s="42"/>
      <c r="CR92" s="42"/>
      <c r="CS92" s="42"/>
      <c r="CT92" s="42"/>
      <c r="CU92" s="42"/>
      <c r="CV92" s="42"/>
      <c r="CW92" s="42"/>
      <c r="CX92" s="42"/>
      <c r="CY92" s="42"/>
      <c r="CZ92" s="42"/>
      <c r="DA92" s="42"/>
      <c r="DB92" s="42"/>
      <c r="DC92" s="42"/>
      <c r="DD92" s="42"/>
      <c r="DE92" s="42"/>
      <c r="DF92" s="42"/>
      <c r="DG92" s="42"/>
      <c r="DH92" s="42"/>
      <c r="DI92" s="42"/>
      <c r="DJ92" s="42"/>
      <c r="DK92" s="42"/>
      <c r="DL92" s="42"/>
      <c r="DM92" s="42"/>
      <c r="DN92" s="42"/>
      <c r="DO92" s="42"/>
      <c r="DP92" s="42"/>
      <c r="DQ92" s="42"/>
      <c r="DR92" s="42"/>
      <c r="DS92" s="42"/>
      <c r="DT92" s="42"/>
      <c r="DU92" s="42"/>
      <c r="DV92" s="42"/>
      <c r="DW92" s="42"/>
      <c r="DX92" s="42"/>
      <c r="DY92" s="42"/>
      <c r="DZ92" s="42"/>
    </row>
    <row r="93" spans="2:130" ht="12.75" customHeight="1" x14ac:dyDescent="0.2">
      <c r="B93" s="42"/>
      <c r="C93" s="48" t="str">
        <f t="shared" si="5"/>
        <v>milk</v>
      </c>
      <c r="D93" s="49" t="str">
        <f t="shared" si="3"/>
        <v/>
      </c>
      <c r="E93" s="360" t="s">
        <v>326</v>
      </c>
      <c r="F93" s="361">
        <v>19.387699999999999</v>
      </c>
      <c r="G93" s="334"/>
      <c r="H93" s="334"/>
      <c r="I93" s="334"/>
      <c r="J93" s="334"/>
      <c r="K93" s="334"/>
      <c r="L93" s="334"/>
      <c r="M93" s="334"/>
      <c r="N93" s="334"/>
      <c r="O93" s="334"/>
      <c r="P93" s="334"/>
      <c r="Q93" s="42"/>
      <c r="R93" s="363" t="s">
        <v>326</v>
      </c>
      <c r="S93" s="363">
        <v>19.387699999999999</v>
      </c>
      <c r="T93" s="339"/>
      <c r="U93" s="339"/>
      <c r="V93" s="339"/>
      <c r="W93" s="339"/>
      <c r="X93" s="339"/>
      <c r="Y93" s="339"/>
      <c r="Z93" s="339"/>
      <c r="AA93" s="339"/>
      <c r="AB93" s="339"/>
      <c r="AC93" s="339"/>
      <c r="AD93" s="42"/>
      <c r="AE93" s="812"/>
      <c r="AF93" s="812"/>
      <c r="AG93" s="812"/>
      <c r="AH93" s="812"/>
      <c r="AI93" s="986"/>
      <c r="AJ93" s="1023" t="str">
        <f>milk!C35</f>
        <v>lact 2, a</v>
      </c>
      <c r="AK93" s="1018">
        <f>milk!D35</f>
        <v>19.387699999999999</v>
      </c>
      <c r="AL93" s="1000"/>
      <c r="AM93" s="1000"/>
      <c r="AN93" s="1000"/>
      <c r="AO93" s="1000"/>
      <c r="AP93" s="1000"/>
      <c r="AQ93" s="1000"/>
      <c r="AR93" s="1000"/>
      <c r="AS93" s="1000"/>
      <c r="AT93" s="1000"/>
      <c r="AU93" s="1000"/>
      <c r="AV93" s="986"/>
      <c r="AW93" s="812"/>
      <c r="AX93" s="812"/>
      <c r="AY93" s="812"/>
      <c r="AZ93" s="812"/>
      <c r="BA93" s="812"/>
      <c r="BB93" s="812"/>
      <c r="BC93" s="812"/>
      <c r="BD93" s="812"/>
      <c r="BE93" s="812"/>
      <c r="BF93" s="812"/>
      <c r="BG93" s="812"/>
      <c r="BH93" s="812"/>
      <c r="BI93" s="812"/>
      <c r="BJ93" s="812"/>
      <c r="BK93" s="812"/>
      <c r="BL93" s="812"/>
      <c r="BM93" s="812"/>
      <c r="BN93" s="812"/>
      <c r="BO93" s="812"/>
      <c r="BP93" s="812"/>
      <c r="BQ93" s="812"/>
      <c r="BR93" s="812"/>
      <c r="BS93" s="812"/>
      <c r="BT93" s="812"/>
      <c r="BU93" s="42"/>
      <c r="BV93" s="42"/>
      <c r="BW93" s="42"/>
      <c r="BX93" s="42"/>
      <c r="BY93" s="42"/>
      <c r="BZ93" s="42"/>
      <c r="CA93" s="42"/>
      <c r="CB93" s="42"/>
      <c r="CC93" s="42"/>
      <c r="CD93" s="42"/>
      <c r="CE93" s="42"/>
      <c r="CF93" s="42"/>
      <c r="CG93" s="42"/>
      <c r="CH93" s="42"/>
      <c r="CI93" s="42"/>
      <c r="CJ93" s="42"/>
      <c r="CK93" s="42"/>
      <c r="CL93" s="42"/>
      <c r="CM93" s="42"/>
      <c r="CN93" s="42"/>
      <c r="CO93" s="42"/>
      <c r="CP93" s="42"/>
      <c r="CQ93" s="42"/>
      <c r="CR93" s="42"/>
      <c r="CS93" s="42"/>
      <c r="CT93" s="42"/>
      <c r="CU93" s="42"/>
      <c r="CV93" s="42"/>
      <c r="CW93" s="42"/>
      <c r="CX93" s="42"/>
      <c r="CY93" s="42"/>
      <c r="CZ93" s="42"/>
      <c r="DA93" s="42"/>
      <c r="DB93" s="42"/>
      <c r="DC93" s="42"/>
      <c r="DD93" s="42"/>
      <c r="DE93" s="42"/>
      <c r="DF93" s="42"/>
      <c r="DG93" s="42"/>
      <c r="DH93" s="42"/>
      <c r="DI93" s="42"/>
      <c r="DJ93" s="42"/>
      <c r="DK93" s="42"/>
      <c r="DL93" s="42"/>
      <c r="DM93" s="42"/>
      <c r="DN93" s="42"/>
      <c r="DO93" s="42"/>
      <c r="DP93" s="42"/>
      <c r="DQ93" s="42"/>
      <c r="DR93" s="42"/>
      <c r="DS93" s="42"/>
      <c r="DT93" s="42"/>
      <c r="DU93" s="42"/>
      <c r="DV93" s="42"/>
      <c r="DW93" s="42"/>
      <c r="DX93" s="42"/>
      <c r="DY93" s="42"/>
      <c r="DZ93" s="42"/>
    </row>
    <row r="94" spans="2:130" ht="12.75" customHeight="1" x14ac:dyDescent="0.2">
      <c r="B94" s="42"/>
      <c r="C94" s="48" t="str">
        <f t="shared" si="5"/>
        <v>milk</v>
      </c>
      <c r="D94" s="49" t="str">
        <f t="shared" si="3"/>
        <v/>
      </c>
      <c r="E94" s="360" t="s">
        <v>327</v>
      </c>
      <c r="F94" s="361">
        <v>0.20880000000000001</v>
      </c>
      <c r="G94" s="334"/>
      <c r="H94" s="334"/>
      <c r="I94" s="334"/>
      <c r="J94" s="334"/>
      <c r="K94" s="334"/>
      <c r="L94" s="334"/>
      <c r="M94" s="334"/>
      <c r="N94" s="334"/>
      <c r="O94" s="334"/>
      <c r="P94" s="334"/>
      <c r="Q94" s="42"/>
      <c r="R94" s="363" t="s">
        <v>327</v>
      </c>
      <c r="S94" s="363">
        <v>0.20880000000000001</v>
      </c>
      <c r="T94" s="339"/>
      <c r="U94" s="339"/>
      <c r="V94" s="339"/>
      <c r="W94" s="339"/>
      <c r="X94" s="339"/>
      <c r="Y94" s="339"/>
      <c r="Z94" s="339"/>
      <c r="AA94" s="339"/>
      <c r="AB94" s="339"/>
      <c r="AC94" s="339"/>
      <c r="AD94" s="42"/>
      <c r="AE94" s="812"/>
      <c r="AF94" s="812"/>
      <c r="AG94" s="812"/>
      <c r="AH94" s="812"/>
      <c r="AI94" s="986"/>
      <c r="AJ94" s="1023" t="str">
        <f>milk!C36</f>
        <v>lact 2, b</v>
      </c>
      <c r="AK94" s="1018">
        <f>milk!D36</f>
        <v>0.20880000000000001</v>
      </c>
      <c r="AL94" s="1000"/>
      <c r="AM94" s="1000"/>
      <c r="AN94" s="1000"/>
      <c r="AO94" s="1000"/>
      <c r="AP94" s="1000"/>
      <c r="AQ94" s="1000"/>
      <c r="AR94" s="1000"/>
      <c r="AS94" s="1000"/>
      <c r="AT94" s="1000"/>
      <c r="AU94" s="1000"/>
      <c r="AV94" s="986"/>
      <c r="AW94" s="812"/>
      <c r="AX94" s="812"/>
      <c r="AY94" s="812"/>
      <c r="AZ94" s="812"/>
      <c r="BA94" s="812"/>
      <c r="BB94" s="812"/>
      <c r="BC94" s="812"/>
      <c r="BD94" s="812"/>
      <c r="BE94" s="812"/>
      <c r="BF94" s="812"/>
      <c r="BG94" s="812"/>
      <c r="BH94" s="812"/>
      <c r="BI94" s="812"/>
      <c r="BJ94" s="812"/>
      <c r="BK94" s="812"/>
      <c r="BL94" s="812"/>
      <c r="BM94" s="812"/>
      <c r="BN94" s="812"/>
      <c r="BO94" s="812"/>
      <c r="BP94" s="812"/>
      <c r="BQ94" s="812"/>
      <c r="BR94" s="812"/>
      <c r="BS94" s="812"/>
      <c r="BT94" s="812"/>
      <c r="BU94" s="42"/>
      <c r="BV94" s="42"/>
      <c r="BW94" s="42"/>
      <c r="BX94" s="42"/>
      <c r="BY94" s="42"/>
      <c r="BZ94" s="42"/>
      <c r="CA94" s="42"/>
      <c r="CB94" s="42"/>
      <c r="CC94" s="42"/>
      <c r="CD94" s="42"/>
      <c r="CE94" s="42"/>
      <c r="CF94" s="42"/>
      <c r="CG94" s="42"/>
      <c r="CH94" s="42"/>
      <c r="CI94" s="42"/>
      <c r="CJ94" s="42"/>
      <c r="CK94" s="42"/>
      <c r="CL94" s="42"/>
      <c r="CM94" s="42"/>
      <c r="CN94" s="42"/>
      <c r="CO94" s="42"/>
      <c r="CP94" s="42"/>
      <c r="CQ94" s="42"/>
      <c r="CR94" s="42"/>
      <c r="CS94" s="42"/>
      <c r="CT94" s="42"/>
      <c r="CU94" s="42"/>
      <c r="CV94" s="42"/>
      <c r="CW94" s="42"/>
      <c r="CX94" s="42"/>
      <c r="CY94" s="42"/>
      <c r="CZ94" s="42"/>
      <c r="DA94" s="42"/>
      <c r="DB94" s="42"/>
      <c r="DC94" s="42"/>
      <c r="DD94" s="42"/>
      <c r="DE94" s="42"/>
      <c r="DF94" s="42"/>
      <c r="DG94" s="42"/>
      <c r="DH94" s="42"/>
      <c r="DI94" s="42"/>
      <c r="DJ94" s="42"/>
      <c r="DK94" s="42"/>
      <c r="DL94" s="42"/>
      <c r="DM94" s="42"/>
      <c r="DN94" s="42"/>
      <c r="DO94" s="42"/>
      <c r="DP94" s="42"/>
      <c r="DQ94" s="42"/>
      <c r="DR94" s="42"/>
      <c r="DS94" s="42"/>
      <c r="DT94" s="42"/>
      <c r="DU94" s="42"/>
      <c r="DV94" s="42"/>
      <c r="DW94" s="42"/>
      <c r="DX94" s="42"/>
      <c r="DY94" s="42"/>
      <c r="DZ94" s="42"/>
    </row>
    <row r="95" spans="2:130" ht="12.75" customHeight="1" x14ac:dyDescent="0.2">
      <c r="B95" s="42"/>
      <c r="C95" s="48" t="str">
        <f t="shared" si="5"/>
        <v>milk</v>
      </c>
      <c r="D95" s="49" t="str">
        <f t="shared" si="3"/>
        <v/>
      </c>
      <c r="E95" s="360" t="s">
        <v>328</v>
      </c>
      <c r="F95" s="361">
        <v>2.7899999999999999E-3</v>
      </c>
      <c r="G95" s="334"/>
      <c r="H95" s="334"/>
      <c r="I95" s="334"/>
      <c r="J95" s="334"/>
      <c r="K95" s="334"/>
      <c r="L95" s="334"/>
      <c r="M95" s="334"/>
      <c r="N95" s="334"/>
      <c r="O95" s="334"/>
      <c r="P95" s="334"/>
      <c r="Q95" s="42"/>
      <c r="R95" s="363" t="s">
        <v>328</v>
      </c>
      <c r="S95" s="363">
        <v>2.7899999999999999E-3</v>
      </c>
      <c r="T95" s="339"/>
      <c r="U95" s="339"/>
      <c r="V95" s="339"/>
      <c r="W95" s="339"/>
      <c r="X95" s="339"/>
      <c r="Y95" s="339"/>
      <c r="Z95" s="339"/>
      <c r="AA95" s="339"/>
      <c r="AB95" s="339"/>
      <c r="AC95" s="339"/>
      <c r="AD95" s="42"/>
      <c r="AE95" s="812"/>
      <c r="AF95" s="812"/>
      <c r="AG95" s="812"/>
      <c r="AH95" s="812"/>
      <c r="AI95" s="986"/>
      <c r="AJ95" s="1023" t="str">
        <f>milk!C37</f>
        <v>lact 2, c</v>
      </c>
      <c r="AK95" s="1018">
        <f>milk!D37</f>
        <v>2.7899999999999999E-3</v>
      </c>
      <c r="AL95" s="1000"/>
      <c r="AM95" s="1000"/>
      <c r="AN95" s="1000"/>
      <c r="AO95" s="1000"/>
      <c r="AP95" s="1000"/>
      <c r="AQ95" s="1000"/>
      <c r="AR95" s="1000"/>
      <c r="AS95" s="1000"/>
      <c r="AT95" s="1000"/>
      <c r="AU95" s="1000"/>
      <c r="AV95" s="986"/>
      <c r="AW95" s="812"/>
      <c r="AX95" s="812"/>
      <c r="AY95" s="812"/>
      <c r="AZ95" s="812"/>
      <c r="BA95" s="812"/>
      <c r="BB95" s="812"/>
      <c r="BC95" s="812"/>
      <c r="BD95" s="812"/>
      <c r="BE95" s="812"/>
      <c r="BF95" s="812"/>
      <c r="BG95" s="812"/>
      <c r="BH95" s="812"/>
      <c r="BI95" s="812"/>
      <c r="BJ95" s="812"/>
      <c r="BK95" s="812"/>
      <c r="BL95" s="812"/>
      <c r="BM95" s="812"/>
      <c r="BN95" s="812"/>
      <c r="BO95" s="812"/>
      <c r="BP95" s="812"/>
      <c r="BQ95" s="812"/>
      <c r="BR95" s="812"/>
      <c r="BS95" s="812"/>
      <c r="BT95" s="812"/>
      <c r="BU95" s="42"/>
      <c r="BV95" s="42"/>
      <c r="BW95" s="42"/>
      <c r="BX95" s="42"/>
      <c r="BY95" s="42"/>
      <c r="BZ95" s="42"/>
      <c r="CA95" s="42"/>
      <c r="CB95" s="42"/>
      <c r="CC95" s="42"/>
      <c r="CD95" s="42"/>
      <c r="CE95" s="42"/>
      <c r="CF95" s="42"/>
      <c r="CG95" s="42"/>
      <c r="CH95" s="42"/>
      <c r="CI95" s="42"/>
      <c r="CJ95" s="42"/>
      <c r="CK95" s="42"/>
      <c r="CL95" s="42"/>
      <c r="CM95" s="42"/>
      <c r="CN95" s="42"/>
      <c r="CO95" s="42"/>
      <c r="CP95" s="42"/>
      <c r="CQ95" s="42"/>
      <c r="CR95" s="42"/>
      <c r="CS95" s="42"/>
      <c r="CT95" s="42"/>
      <c r="CU95" s="42"/>
      <c r="CV95" s="42"/>
      <c r="CW95" s="42"/>
      <c r="CX95" s="42"/>
      <c r="CY95" s="42"/>
      <c r="CZ95" s="42"/>
      <c r="DA95" s="42"/>
      <c r="DB95" s="42"/>
      <c r="DC95" s="42"/>
      <c r="DD95" s="42"/>
      <c r="DE95" s="42"/>
      <c r="DF95" s="42"/>
      <c r="DG95" s="42"/>
      <c r="DH95" s="42"/>
      <c r="DI95" s="42"/>
      <c r="DJ95" s="42"/>
      <c r="DK95" s="42"/>
      <c r="DL95" s="42"/>
      <c r="DM95" s="42"/>
      <c r="DN95" s="42"/>
      <c r="DO95" s="42"/>
      <c r="DP95" s="42"/>
      <c r="DQ95" s="42"/>
      <c r="DR95" s="42"/>
      <c r="DS95" s="42"/>
      <c r="DT95" s="42"/>
      <c r="DU95" s="42"/>
      <c r="DV95" s="42"/>
      <c r="DW95" s="42"/>
      <c r="DX95" s="42"/>
      <c r="DY95" s="42"/>
      <c r="DZ95" s="42"/>
    </row>
    <row r="96" spans="2:130" ht="12.75" customHeight="1" x14ac:dyDescent="0.2">
      <c r="B96" s="42"/>
      <c r="C96" s="48" t="str">
        <f t="shared" si="5"/>
        <v>milk</v>
      </c>
      <c r="D96" s="49" t="str">
        <f t="shared" si="3"/>
        <v/>
      </c>
      <c r="E96" s="360" t="s">
        <v>329</v>
      </c>
      <c r="F96" s="361">
        <v>23.089200000000002</v>
      </c>
      <c r="G96" s="334"/>
      <c r="H96" s="334"/>
      <c r="I96" s="334"/>
      <c r="J96" s="334"/>
      <c r="K96" s="334"/>
      <c r="L96" s="334"/>
      <c r="M96" s="334"/>
      <c r="N96" s="334"/>
      <c r="O96" s="334"/>
      <c r="P96" s="334"/>
      <c r="Q96" s="42"/>
      <c r="R96" s="363" t="s">
        <v>329</v>
      </c>
      <c r="S96" s="363">
        <v>23.089200000000002</v>
      </c>
      <c r="T96" s="339"/>
      <c r="U96" s="339"/>
      <c r="V96" s="339"/>
      <c r="W96" s="339"/>
      <c r="X96" s="339"/>
      <c r="Y96" s="339"/>
      <c r="Z96" s="339"/>
      <c r="AA96" s="339"/>
      <c r="AB96" s="339"/>
      <c r="AC96" s="339"/>
      <c r="AD96" s="42"/>
      <c r="AE96" s="812"/>
      <c r="AF96" s="812"/>
      <c r="AG96" s="812"/>
      <c r="AH96" s="812"/>
      <c r="AI96" s="986"/>
      <c r="AJ96" s="1023" t="str">
        <f>milk!C38</f>
        <v>lact 3+, a</v>
      </c>
      <c r="AK96" s="1018">
        <f>milk!D38</f>
        <v>23.089200000000002</v>
      </c>
      <c r="AL96" s="1000"/>
      <c r="AM96" s="1000"/>
      <c r="AN96" s="1000"/>
      <c r="AO96" s="1000"/>
      <c r="AP96" s="1000"/>
      <c r="AQ96" s="1000"/>
      <c r="AR96" s="1000"/>
      <c r="AS96" s="1000"/>
      <c r="AT96" s="1000"/>
      <c r="AU96" s="1000"/>
      <c r="AV96" s="986"/>
      <c r="AW96" s="812"/>
      <c r="AX96" s="812"/>
      <c r="AY96" s="812"/>
      <c r="AZ96" s="812"/>
      <c r="BA96" s="812"/>
      <c r="BB96" s="812"/>
      <c r="BC96" s="812"/>
      <c r="BD96" s="812"/>
      <c r="BE96" s="812"/>
      <c r="BF96" s="812"/>
      <c r="BG96" s="812"/>
      <c r="BH96" s="812"/>
      <c r="BI96" s="812"/>
      <c r="BJ96" s="812"/>
      <c r="BK96" s="812"/>
      <c r="BL96" s="812"/>
      <c r="BM96" s="812"/>
      <c r="BN96" s="812"/>
      <c r="BO96" s="812"/>
      <c r="BP96" s="812"/>
      <c r="BQ96" s="812"/>
      <c r="BR96" s="812"/>
      <c r="BS96" s="812"/>
      <c r="BT96" s="812"/>
      <c r="BU96" s="42"/>
      <c r="BV96" s="42"/>
      <c r="BW96" s="42"/>
      <c r="BX96" s="42"/>
      <c r="BY96" s="42"/>
      <c r="BZ96" s="42"/>
      <c r="CA96" s="42"/>
      <c r="CB96" s="42"/>
      <c r="CC96" s="42"/>
      <c r="CD96" s="42"/>
      <c r="CE96" s="42"/>
      <c r="CF96" s="42"/>
      <c r="CG96" s="42"/>
      <c r="CH96" s="42"/>
      <c r="CI96" s="42"/>
      <c r="CJ96" s="42"/>
      <c r="CK96" s="42"/>
      <c r="CL96" s="42"/>
      <c r="CM96" s="42"/>
      <c r="CN96" s="42"/>
      <c r="CO96" s="42"/>
      <c r="CP96" s="42"/>
      <c r="CQ96" s="42"/>
      <c r="CR96" s="42"/>
      <c r="CS96" s="42"/>
      <c r="CT96" s="42"/>
      <c r="CU96" s="42"/>
      <c r="CV96" s="42"/>
      <c r="CW96" s="42"/>
      <c r="CX96" s="42"/>
      <c r="CY96" s="42"/>
      <c r="CZ96" s="42"/>
      <c r="DA96" s="42"/>
      <c r="DB96" s="42"/>
      <c r="DC96" s="42"/>
      <c r="DD96" s="42"/>
      <c r="DE96" s="42"/>
      <c r="DF96" s="42"/>
      <c r="DG96" s="42"/>
      <c r="DH96" s="42"/>
      <c r="DI96" s="42"/>
      <c r="DJ96" s="42"/>
      <c r="DK96" s="42"/>
      <c r="DL96" s="42"/>
      <c r="DM96" s="42"/>
      <c r="DN96" s="42"/>
      <c r="DO96" s="42"/>
      <c r="DP96" s="42"/>
      <c r="DQ96" s="42"/>
      <c r="DR96" s="42"/>
      <c r="DS96" s="42"/>
      <c r="DT96" s="42"/>
      <c r="DU96" s="42"/>
      <c r="DV96" s="42"/>
      <c r="DW96" s="42"/>
      <c r="DX96" s="42"/>
      <c r="DY96" s="42"/>
      <c r="DZ96" s="42"/>
    </row>
    <row r="97" spans="2:130" ht="12.75" customHeight="1" x14ac:dyDescent="0.2">
      <c r="B97" s="42"/>
      <c r="C97" s="48" t="str">
        <f t="shared" si="5"/>
        <v>milk</v>
      </c>
      <c r="D97" s="49" t="str">
        <f t="shared" si="3"/>
        <v/>
      </c>
      <c r="E97" s="360" t="s">
        <v>330</v>
      </c>
      <c r="F97" s="361">
        <v>0.2094</v>
      </c>
      <c r="G97" s="334"/>
      <c r="H97" s="334"/>
      <c r="I97" s="334"/>
      <c r="J97" s="334"/>
      <c r="K97" s="334"/>
      <c r="L97" s="334"/>
      <c r="M97" s="334"/>
      <c r="N97" s="334"/>
      <c r="O97" s="334"/>
      <c r="P97" s="334"/>
      <c r="Q97" s="42"/>
      <c r="R97" s="363" t="s">
        <v>330</v>
      </c>
      <c r="S97" s="363">
        <v>0.2094</v>
      </c>
      <c r="T97" s="339"/>
      <c r="U97" s="339"/>
      <c r="V97" s="339"/>
      <c r="W97" s="339"/>
      <c r="X97" s="339"/>
      <c r="Y97" s="339"/>
      <c r="Z97" s="339"/>
      <c r="AA97" s="339"/>
      <c r="AB97" s="339"/>
      <c r="AC97" s="339"/>
      <c r="AD97" s="42"/>
      <c r="AE97" s="812"/>
      <c r="AF97" s="812"/>
      <c r="AG97" s="812"/>
      <c r="AH97" s="812"/>
      <c r="AI97" s="986"/>
      <c r="AJ97" s="1023" t="str">
        <f>milk!C39</f>
        <v>lact 3+, b</v>
      </c>
      <c r="AK97" s="1018">
        <f>milk!D39</f>
        <v>0.2094</v>
      </c>
      <c r="AL97" s="1000"/>
      <c r="AM97" s="1000"/>
      <c r="AN97" s="1000"/>
      <c r="AO97" s="1000"/>
      <c r="AP97" s="1000"/>
      <c r="AQ97" s="1000"/>
      <c r="AR97" s="1000"/>
      <c r="AS97" s="1000"/>
      <c r="AT97" s="1000"/>
      <c r="AU97" s="1000"/>
      <c r="AV97" s="986"/>
      <c r="AW97" s="812"/>
      <c r="AX97" s="812"/>
      <c r="AY97" s="812"/>
      <c r="AZ97" s="812"/>
      <c r="BA97" s="812"/>
      <c r="BB97" s="812"/>
      <c r="BC97" s="812"/>
      <c r="BD97" s="812"/>
      <c r="BE97" s="812"/>
      <c r="BF97" s="812"/>
      <c r="BG97" s="812"/>
      <c r="BH97" s="812"/>
      <c r="BI97" s="812"/>
      <c r="BJ97" s="812"/>
      <c r="BK97" s="812"/>
      <c r="BL97" s="812"/>
      <c r="BM97" s="812"/>
      <c r="BN97" s="812"/>
      <c r="BO97" s="812"/>
      <c r="BP97" s="812"/>
      <c r="BQ97" s="812"/>
      <c r="BR97" s="812"/>
      <c r="BS97" s="812"/>
      <c r="BT97" s="812"/>
      <c r="BU97" s="42"/>
      <c r="BV97" s="42"/>
      <c r="BW97" s="42"/>
      <c r="BX97" s="42"/>
      <c r="BY97" s="42"/>
      <c r="BZ97" s="42"/>
      <c r="CA97" s="42"/>
      <c r="CB97" s="42"/>
      <c r="CC97" s="42"/>
      <c r="CD97" s="42"/>
      <c r="CE97" s="42"/>
      <c r="CF97" s="42"/>
      <c r="CG97" s="42"/>
      <c r="CH97" s="42"/>
      <c r="CI97" s="42"/>
      <c r="CJ97" s="42"/>
      <c r="CK97" s="42"/>
      <c r="CL97" s="42"/>
      <c r="CM97" s="42"/>
      <c r="CN97" s="42"/>
      <c r="CO97" s="42"/>
      <c r="CP97" s="42"/>
      <c r="CQ97" s="42"/>
      <c r="CR97" s="42"/>
      <c r="CS97" s="42"/>
      <c r="CT97" s="42"/>
      <c r="CU97" s="42"/>
      <c r="CV97" s="42"/>
      <c r="CW97" s="42"/>
      <c r="CX97" s="42"/>
      <c r="CY97" s="42"/>
      <c r="CZ97" s="42"/>
      <c r="DA97" s="42"/>
      <c r="DB97" s="42"/>
      <c r="DC97" s="42"/>
      <c r="DD97" s="42"/>
      <c r="DE97" s="42"/>
      <c r="DF97" s="42"/>
      <c r="DG97" s="42"/>
      <c r="DH97" s="42"/>
      <c r="DI97" s="42"/>
      <c r="DJ97" s="42"/>
      <c r="DK97" s="42"/>
      <c r="DL97" s="42"/>
      <c r="DM97" s="42"/>
      <c r="DN97" s="42"/>
      <c r="DO97" s="42"/>
      <c r="DP97" s="42"/>
      <c r="DQ97" s="42"/>
      <c r="DR97" s="42"/>
      <c r="DS97" s="42"/>
      <c r="DT97" s="42"/>
      <c r="DU97" s="42"/>
      <c r="DV97" s="42"/>
      <c r="DW97" s="42"/>
      <c r="DX97" s="42"/>
      <c r="DY97" s="42"/>
      <c r="DZ97" s="42"/>
    </row>
    <row r="98" spans="2:130" ht="12.75" customHeight="1" x14ac:dyDescent="0.2">
      <c r="B98" s="42"/>
      <c r="C98" s="48" t="str">
        <f t="shared" si="5"/>
        <v>milk</v>
      </c>
      <c r="D98" s="49" t="str">
        <f t="shared" si="3"/>
        <v/>
      </c>
      <c r="E98" s="360" t="s">
        <v>331</v>
      </c>
      <c r="F98" s="361">
        <v>3.5699999999999998E-3</v>
      </c>
      <c r="G98" s="334"/>
      <c r="H98" s="334"/>
      <c r="I98" s="334"/>
      <c r="J98" s="334"/>
      <c r="K98" s="334"/>
      <c r="L98" s="334"/>
      <c r="M98" s="334"/>
      <c r="N98" s="334"/>
      <c r="O98" s="334"/>
      <c r="P98" s="334"/>
      <c r="Q98" s="42"/>
      <c r="R98" s="363" t="s">
        <v>331</v>
      </c>
      <c r="S98" s="363">
        <v>3.5699999999999998E-3</v>
      </c>
      <c r="T98" s="339"/>
      <c r="U98" s="339"/>
      <c r="V98" s="339"/>
      <c r="W98" s="339"/>
      <c r="X98" s="339"/>
      <c r="Y98" s="339"/>
      <c r="Z98" s="339"/>
      <c r="AA98" s="339"/>
      <c r="AB98" s="339"/>
      <c r="AC98" s="339"/>
      <c r="AD98" s="42"/>
      <c r="AE98" s="812"/>
      <c r="AF98" s="812"/>
      <c r="AG98" s="812"/>
      <c r="AH98" s="812"/>
      <c r="AI98" s="986"/>
      <c r="AJ98" s="1023" t="str">
        <f>milk!C40</f>
        <v>lact 3+, c</v>
      </c>
      <c r="AK98" s="1018">
        <f>milk!D40</f>
        <v>3.5699999999999998E-3</v>
      </c>
      <c r="AL98" s="1000"/>
      <c r="AM98" s="1000"/>
      <c r="AN98" s="1000"/>
      <c r="AO98" s="1000"/>
      <c r="AP98" s="1000"/>
      <c r="AQ98" s="1000"/>
      <c r="AR98" s="1000"/>
      <c r="AS98" s="1000"/>
      <c r="AT98" s="1000"/>
      <c r="AU98" s="1000"/>
      <c r="AV98" s="986"/>
      <c r="AW98" s="812"/>
      <c r="AX98" s="812"/>
      <c r="AY98" s="812"/>
      <c r="AZ98" s="812"/>
      <c r="BA98" s="812"/>
      <c r="BB98" s="812"/>
      <c r="BC98" s="812"/>
      <c r="BD98" s="812"/>
      <c r="BE98" s="812"/>
      <c r="BF98" s="812"/>
      <c r="BG98" s="812"/>
      <c r="BH98" s="812"/>
      <c r="BI98" s="812"/>
      <c r="BJ98" s="812"/>
      <c r="BK98" s="812"/>
      <c r="BL98" s="812"/>
      <c r="BM98" s="812"/>
      <c r="BN98" s="812"/>
      <c r="BO98" s="812"/>
      <c r="BP98" s="812"/>
      <c r="BQ98" s="812"/>
      <c r="BR98" s="812"/>
      <c r="BS98" s="812"/>
      <c r="BT98" s="812"/>
      <c r="BU98" s="42"/>
      <c r="BV98" s="42"/>
      <c r="BW98" s="42"/>
      <c r="BX98" s="42"/>
      <c r="BY98" s="42"/>
      <c r="BZ98" s="42"/>
      <c r="CA98" s="42"/>
      <c r="CB98" s="42"/>
      <c r="CC98" s="42"/>
      <c r="CD98" s="42"/>
      <c r="CE98" s="42"/>
      <c r="CF98" s="42"/>
      <c r="CG98" s="42"/>
      <c r="CH98" s="42"/>
      <c r="CI98" s="42"/>
      <c r="CJ98" s="42"/>
      <c r="CK98" s="42"/>
      <c r="CL98" s="42"/>
      <c r="CM98" s="42"/>
      <c r="CN98" s="42"/>
      <c r="CO98" s="42"/>
      <c r="CP98" s="42"/>
      <c r="CQ98" s="42"/>
      <c r="CR98" s="42"/>
      <c r="CS98" s="42"/>
      <c r="CT98" s="42"/>
      <c r="CU98" s="42"/>
      <c r="CV98" s="42"/>
      <c r="CW98" s="42"/>
      <c r="CX98" s="42"/>
      <c r="CY98" s="42"/>
      <c r="CZ98" s="42"/>
      <c r="DA98" s="42"/>
      <c r="DB98" s="42"/>
      <c r="DC98" s="42"/>
      <c r="DD98" s="42"/>
      <c r="DE98" s="42"/>
      <c r="DF98" s="42"/>
      <c r="DG98" s="42"/>
      <c r="DH98" s="42"/>
      <c r="DI98" s="42"/>
      <c r="DJ98" s="42"/>
      <c r="DK98" s="42"/>
      <c r="DL98" s="42"/>
      <c r="DM98" s="42"/>
      <c r="DN98" s="42"/>
      <c r="DO98" s="42"/>
      <c r="DP98" s="42"/>
      <c r="DQ98" s="42"/>
      <c r="DR98" s="42"/>
      <c r="DS98" s="42"/>
      <c r="DT98" s="42"/>
      <c r="DU98" s="42"/>
      <c r="DV98" s="42"/>
      <c r="DW98" s="42"/>
      <c r="DX98" s="42"/>
      <c r="DY98" s="42"/>
      <c r="DZ98" s="42"/>
    </row>
    <row r="99" spans="2:130" ht="12.75" customHeight="1" x14ac:dyDescent="0.2">
      <c r="B99" s="42"/>
      <c r="C99" s="48" t="str">
        <f t="shared" si="5"/>
        <v>milk</v>
      </c>
      <c r="D99" s="49" t="str">
        <f t="shared" si="3"/>
        <v/>
      </c>
      <c r="E99" s="360"/>
      <c r="F99" s="361" t="s">
        <v>69</v>
      </c>
      <c r="G99" s="334"/>
      <c r="H99" s="334"/>
      <c r="I99" s="334"/>
      <c r="J99" s="334"/>
      <c r="K99" s="334"/>
      <c r="L99" s="334"/>
      <c r="M99" s="334"/>
      <c r="N99" s="334"/>
      <c r="O99" s="334"/>
      <c r="P99" s="334"/>
      <c r="Q99" s="42"/>
      <c r="R99" s="363"/>
      <c r="S99" s="363" t="s">
        <v>69</v>
      </c>
      <c r="T99" s="339"/>
      <c r="U99" s="339"/>
      <c r="V99" s="339"/>
      <c r="W99" s="339"/>
      <c r="X99" s="339"/>
      <c r="Y99" s="339"/>
      <c r="Z99" s="339"/>
      <c r="AA99" s="339"/>
      <c r="AB99" s="339"/>
      <c r="AC99" s="339"/>
      <c r="AD99" s="42"/>
      <c r="AE99" s="812"/>
      <c r="AF99" s="812"/>
      <c r="AG99" s="812"/>
      <c r="AH99" s="812"/>
      <c r="AI99" s="986"/>
      <c r="AJ99" s="1023"/>
      <c r="AK99" s="1018" t="str">
        <f>milk!D42</f>
        <v>Fit curves</v>
      </c>
      <c r="AL99" s="1000"/>
      <c r="AM99" s="1000"/>
      <c r="AN99" s="1000"/>
      <c r="AO99" s="1000"/>
      <c r="AP99" s="1000"/>
      <c r="AQ99" s="1000"/>
      <c r="AR99" s="1000"/>
      <c r="AS99" s="1000"/>
      <c r="AT99" s="1000"/>
      <c r="AU99" s="1000"/>
      <c r="AV99" s="986"/>
      <c r="AW99" s="812"/>
      <c r="AX99" s="812"/>
      <c r="AY99" s="812"/>
      <c r="AZ99" s="812"/>
      <c r="BA99" s="812"/>
      <c r="BB99" s="812"/>
      <c r="BC99" s="812"/>
      <c r="BD99" s="812"/>
      <c r="BE99" s="812"/>
      <c r="BF99" s="812"/>
      <c r="BG99" s="812"/>
      <c r="BH99" s="812"/>
      <c r="BI99" s="812"/>
      <c r="BJ99" s="812"/>
      <c r="BK99" s="812"/>
      <c r="BL99" s="812"/>
      <c r="BM99" s="812"/>
      <c r="BN99" s="812"/>
      <c r="BO99" s="812"/>
      <c r="BP99" s="812"/>
      <c r="BQ99" s="812"/>
      <c r="BR99" s="812"/>
      <c r="BS99" s="812"/>
      <c r="BT99" s="81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c r="DY99" s="42"/>
      <c r="DZ99" s="42"/>
    </row>
    <row r="100" spans="2:130" ht="12.75" customHeight="1" x14ac:dyDescent="0.2">
      <c r="B100" s="42"/>
      <c r="C100" s="48" t="str">
        <f t="shared" si="5"/>
        <v>milk</v>
      </c>
      <c r="D100" s="49" t="str">
        <f t="shared" si="3"/>
        <v/>
      </c>
      <c r="E100" s="360" t="s">
        <v>661</v>
      </c>
      <c r="F100" s="361">
        <v>70</v>
      </c>
      <c r="G100" s="334"/>
      <c r="H100" s="334"/>
      <c r="I100" s="334"/>
      <c r="J100" s="334"/>
      <c r="K100" s="334"/>
      <c r="L100" s="334"/>
      <c r="M100" s="334"/>
      <c r="N100" s="334"/>
      <c r="O100" s="334"/>
      <c r="P100" s="334"/>
      <c r="Q100" s="42"/>
      <c r="R100" s="363" t="s">
        <v>661</v>
      </c>
      <c r="S100" s="363">
        <v>70</v>
      </c>
      <c r="T100" s="339"/>
      <c r="U100" s="339"/>
      <c r="V100" s="339"/>
      <c r="W100" s="339"/>
      <c r="X100" s="339"/>
      <c r="Y100" s="339"/>
      <c r="Z100" s="339"/>
      <c r="AA100" s="339"/>
      <c r="AB100" s="339"/>
      <c r="AC100" s="339"/>
      <c r="AD100" s="42"/>
      <c r="AE100" s="812"/>
      <c r="AF100" s="812"/>
      <c r="AG100" s="812"/>
      <c r="AH100" s="812"/>
      <c r="AI100" s="986"/>
      <c r="AJ100" s="1023" t="str">
        <f>milk!C43</f>
        <v>lact 1, peak yield</v>
      </c>
      <c r="AK100" s="1023">
        <f>milk!D43</f>
        <v>70</v>
      </c>
      <c r="AL100" s="1000"/>
      <c r="AM100" s="1000"/>
      <c r="AN100" s="1000"/>
      <c r="AO100" s="1000"/>
      <c r="AP100" s="1000"/>
      <c r="AQ100" s="1000"/>
      <c r="AR100" s="1000"/>
      <c r="AS100" s="1000"/>
      <c r="AT100" s="1000"/>
      <c r="AU100" s="1000"/>
      <c r="AV100" s="986"/>
      <c r="AW100" s="812"/>
      <c r="AX100" s="812"/>
      <c r="AY100" s="812"/>
      <c r="AZ100" s="812"/>
      <c r="BA100" s="812"/>
      <c r="BB100" s="812"/>
      <c r="BC100" s="812"/>
      <c r="BD100" s="812"/>
      <c r="BE100" s="812"/>
      <c r="BF100" s="812"/>
      <c r="BG100" s="812"/>
      <c r="BH100" s="812"/>
      <c r="BI100" s="812"/>
      <c r="BJ100" s="812"/>
      <c r="BK100" s="812"/>
      <c r="BL100" s="812"/>
      <c r="BM100" s="812"/>
      <c r="BN100" s="812"/>
      <c r="BO100" s="812"/>
      <c r="BP100" s="812"/>
      <c r="BQ100" s="812"/>
      <c r="BR100" s="812"/>
      <c r="BS100" s="812"/>
      <c r="BT100" s="812"/>
      <c r="BU100" s="42"/>
      <c r="BV100" s="42"/>
      <c r="BW100" s="42"/>
      <c r="BX100" s="42"/>
      <c r="BY100" s="42"/>
      <c r="BZ100" s="42"/>
      <c r="CA100" s="42"/>
      <c r="CB100" s="42"/>
      <c r="CC100" s="42"/>
      <c r="CD100" s="42"/>
      <c r="CE100" s="42"/>
      <c r="CF100" s="42"/>
      <c r="CG100" s="42"/>
      <c r="CH100" s="42"/>
      <c r="CI100" s="42"/>
      <c r="CJ100" s="42"/>
      <c r="CK100" s="42"/>
      <c r="CL100" s="42"/>
      <c r="CM100" s="42"/>
      <c r="CN100" s="42"/>
      <c r="CO100" s="42"/>
      <c r="CP100" s="42"/>
      <c r="CQ100" s="42"/>
      <c r="CR100" s="42"/>
      <c r="CS100" s="42"/>
      <c r="CT100" s="42"/>
      <c r="CU100" s="42"/>
      <c r="CV100" s="42"/>
      <c r="CW100" s="42"/>
      <c r="CX100" s="42"/>
      <c r="CY100" s="42"/>
      <c r="CZ100" s="42"/>
      <c r="DA100" s="42"/>
      <c r="DB100" s="42"/>
      <c r="DC100" s="42"/>
      <c r="DD100" s="42"/>
      <c r="DE100" s="42"/>
      <c r="DF100" s="42"/>
      <c r="DG100" s="42"/>
      <c r="DH100" s="42"/>
      <c r="DI100" s="42"/>
      <c r="DJ100" s="42"/>
      <c r="DK100" s="42"/>
      <c r="DL100" s="42"/>
      <c r="DM100" s="42"/>
      <c r="DN100" s="42"/>
      <c r="DO100" s="42"/>
      <c r="DP100" s="42"/>
      <c r="DQ100" s="42"/>
      <c r="DR100" s="42"/>
      <c r="DS100" s="42"/>
      <c r="DT100" s="42"/>
      <c r="DU100" s="42"/>
      <c r="DV100" s="42"/>
      <c r="DW100" s="42"/>
      <c r="DX100" s="42"/>
      <c r="DY100" s="42"/>
      <c r="DZ100" s="42"/>
    </row>
    <row r="101" spans="2:130" ht="12.75" customHeight="1" x14ac:dyDescent="0.2">
      <c r="B101" s="42"/>
      <c r="C101" s="48" t="str">
        <f t="shared" si="5"/>
        <v>milk</v>
      </c>
      <c r="D101" s="49" t="str">
        <f t="shared" si="3"/>
        <v/>
      </c>
      <c r="E101" s="360" t="s">
        <v>663</v>
      </c>
      <c r="F101" s="361">
        <v>60</v>
      </c>
      <c r="G101" s="334"/>
      <c r="H101" s="334"/>
      <c r="I101" s="334"/>
      <c r="J101" s="334"/>
      <c r="K101" s="334"/>
      <c r="L101" s="334"/>
      <c r="M101" s="334"/>
      <c r="N101" s="334"/>
      <c r="O101" s="334"/>
      <c r="P101" s="334"/>
      <c r="Q101" s="42"/>
      <c r="R101" s="363" t="s">
        <v>663</v>
      </c>
      <c r="S101" s="363">
        <v>60</v>
      </c>
      <c r="T101" s="339"/>
      <c r="U101" s="339"/>
      <c r="V101" s="339"/>
      <c r="W101" s="339"/>
      <c r="X101" s="339"/>
      <c r="Y101" s="339"/>
      <c r="Z101" s="339"/>
      <c r="AA101" s="339"/>
      <c r="AB101" s="339"/>
      <c r="AC101" s="339"/>
      <c r="AD101" s="42"/>
      <c r="AE101" s="812"/>
      <c r="AF101" s="812"/>
      <c r="AG101" s="812"/>
      <c r="AH101" s="812"/>
      <c r="AI101" s="986"/>
      <c r="AJ101" s="1023" t="str">
        <f>milk!C44</f>
        <v>lact 1, dim@peak</v>
      </c>
      <c r="AK101" s="1023">
        <f>milk!D44</f>
        <v>60</v>
      </c>
      <c r="AL101" s="1000"/>
      <c r="AM101" s="1000"/>
      <c r="AN101" s="1000"/>
      <c r="AO101" s="1000"/>
      <c r="AP101" s="1000"/>
      <c r="AQ101" s="1000"/>
      <c r="AR101" s="1000"/>
      <c r="AS101" s="1000"/>
      <c r="AT101" s="1000"/>
      <c r="AU101" s="1000"/>
      <c r="AV101" s="986"/>
      <c r="AW101" s="812"/>
      <c r="AX101" s="812"/>
      <c r="AY101" s="812"/>
      <c r="AZ101" s="812"/>
      <c r="BA101" s="812"/>
      <c r="BB101" s="812"/>
      <c r="BC101" s="812"/>
      <c r="BD101" s="812"/>
      <c r="BE101" s="812"/>
      <c r="BF101" s="812"/>
      <c r="BG101" s="812"/>
      <c r="BH101" s="812"/>
      <c r="BI101" s="812"/>
      <c r="BJ101" s="812"/>
      <c r="BK101" s="812"/>
      <c r="BL101" s="812"/>
      <c r="BM101" s="812"/>
      <c r="BN101" s="812"/>
      <c r="BO101" s="812"/>
      <c r="BP101" s="812"/>
      <c r="BQ101" s="812"/>
      <c r="BR101" s="812"/>
      <c r="BS101" s="812"/>
      <c r="BT101" s="812"/>
      <c r="BU101" s="42"/>
      <c r="BV101" s="42"/>
      <c r="BW101" s="42"/>
      <c r="BX101" s="42"/>
      <c r="BY101" s="42"/>
      <c r="BZ101" s="42"/>
      <c r="CA101" s="42"/>
      <c r="CB101" s="42"/>
      <c r="CC101" s="42"/>
      <c r="CD101" s="42"/>
      <c r="CE101" s="42"/>
      <c r="CF101" s="42"/>
      <c r="CG101" s="42"/>
      <c r="CH101" s="42"/>
      <c r="CI101" s="42"/>
      <c r="CJ101" s="42"/>
      <c r="CK101" s="42"/>
      <c r="CL101" s="42"/>
      <c r="CM101" s="42"/>
      <c r="CN101" s="42"/>
      <c r="CO101" s="42"/>
      <c r="CP101" s="42"/>
      <c r="CQ101" s="42"/>
      <c r="CR101" s="42"/>
      <c r="CS101" s="42"/>
      <c r="CT101" s="42"/>
      <c r="CU101" s="42"/>
      <c r="CV101" s="42"/>
      <c r="CW101" s="42"/>
      <c r="CX101" s="42"/>
      <c r="CY101" s="42"/>
      <c r="CZ101" s="42"/>
      <c r="DA101" s="42"/>
      <c r="DB101" s="42"/>
      <c r="DC101" s="42"/>
      <c r="DD101" s="42"/>
      <c r="DE101" s="42"/>
      <c r="DF101" s="42"/>
      <c r="DG101" s="42"/>
      <c r="DH101" s="42"/>
      <c r="DI101" s="42"/>
      <c r="DJ101" s="42"/>
      <c r="DK101" s="42"/>
      <c r="DL101" s="42"/>
      <c r="DM101" s="42"/>
      <c r="DN101" s="42"/>
      <c r="DO101" s="42"/>
      <c r="DP101" s="42"/>
      <c r="DQ101" s="42"/>
      <c r="DR101" s="42"/>
      <c r="DS101" s="42"/>
      <c r="DT101" s="42"/>
      <c r="DU101" s="42"/>
      <c r="DV101" s="42"/>
      <c r="DW101" s="42"/>
      <c r="DX101" s="42"/>
      <c r="DY101" s="42"/>
      <c r="DZ101" s="42"/>
    </row>
    <row r="102" spans="2:130" ht="12.75" customHeight="1" x14ac:dyDescent="0.2">
      <c r="B102" s="42"/>
      <c r="C102" s="48" t="str">
        <f t="shared" si="5"/>
        <v>milk</v>
      </c>
      <c r="D102" s="49" t="str">
        <f t="shared" si="3"/>
        <v/>
      </c>
      <c r="E102" s="360" t="s">
        <v>653</v>
      </c>
      <c r="F102" s="361">
        <v>0.05</v>
      </c>
      <c r="G102" s="334"/>
      <c r="H102" s="334"/>
      <c r="I102" s="334"/>
      <c r="J102" s="334"/>
      <c r="K102" s="334"/>
      <c r="L102" s="334"/>
      <c r="M102" s="334"/>
      <c r="N102" s="334"/>
      <c r="O102" s="334"/>
      <c r="P102" s="334"/>
      <c r="Q102" s="42"/>
      <c r="R102" s="363" t="s">
        <v>653</v>
      </c>
      <c r="S102" s="363">
        <v>0.05</v>
      </c>
      <c r="T102" s="339"/>
      <c r="U102" s="339"/>
      <c r="V102" s="339"/>
      <c r="W102" s="339"/>
      <c r="X102" s="339"/>
      <c r="Y102" s="339"/>
      <c r="Z102" s="339"/>
      <c r="AA102" s="339"/>
      <c r="AB102" s="339"/>
      <c r="AC102" s="339"/>
      <c r="AD102" s="42"/>
      <c r="AE102" s="812"/>
      <c r="AF102" s="812"/>
      <c r="AG102" s="812"/>
      <c r="AH102" s="812"/>
      <c r="AI102" s="986"/>
      <c r="AJ102" s="1023" t="str">
        <f>milk!C45</f>
        <v>lact 1, decline</v>
      </c>
      <c r="AK102" s="1023">
        <f>milk!D45</f>
        <v>0.05</v>
      </c>
      <c r="AL102" s="1000"/>
      <c r="AM102" s="1000"/>
      <c r="AN102" s="1000"/>
      <c r="AO102" s="1000"/>
      <c r="AP102" s="1000"/>
      <c r="AQ102" s="1000"/>
      <c r="AR102" s="1000"/>
      <c r="AS102" s="1000"/>
      <c r="AT102" s="1000"/>
      <c r="AU102" s="1000"/>
      <c r="AV102" s="986"/>
      <c r="AW102" s="812"/>
      <c r="AX102" s="812"/>
      <c r="AY102" s="812"/>
      <c r="AZ102" s="812"/>
      <c r="BA102" s="812"/>
      <c r="BB102" s="812"/>
      <c r="BC102" s="812"/>
      <c r="BD102" s="812"/>
      <c r="BE102" s="812"/>
      <c r="BF102" s="812"/>
      <c r="BG102" s="812"/>
      <c r="BH102" s="812"/>
      <c r="BI102" s="812"/>
      <c r="BJ102" s="812"/>
      <c r="BK102" s="812"/>
      <c r="BL102" s="812"/>
      <c r="BM102" s="812"/>
      <c r="BN102" s="812"/>
      <c r="BO102" s="812"/>
      <c r="BP102" s="812"/>
      <c r="BQ102" s="812"/>
      <c r="BR102" s="812"/>
      <c r="BS102" s="812"/>
      <c r="BT102" s="812"/>
      <c r="BU102" s="42"/>
      <c r="BV102" s="42"/>
      <c r="BW102" s="42"/>
      <c r="BX102" s="42"/>
      <c r="BY102" s="42"/>
      <c r="BZ102" s="42"/>
      <c r="CA102" s="42"/>
      <c r="CB102" s="42"/>
      <c r="CC102" s="42"/>
      <c r="CD102" s="42"/>
      <c r="CE102" s="42"/>
      <c r="CF102" s="42"/>
      <c r="CG102" s="42"/>
      <c r="CH102" s="42"/>
      <c r="CI102" s="42"/>
      <c r="CJ102" s="42"/>
      <c r="CK102" s="42"/>
      <c r="CL102" s="42"/>
      <c r="CM102" s="42"/>
      <c r="CN102" s="42"/>
      <c r="CO102" s="42"/>
      <c r="CP102" s="42"/>
      <c r="CQ102" s="42"/>
      <c r="CR102" s="42"/>
      <c r="CS102" s="42"/>
      <c r="CT102" s="42"/>
      <c r="CU102" s="42"/>
      <c r="CV102" s="42"/>
      <c r="CW102" s="42"/>
      <c r="CX102" s="42"/>
      <c r="CY102" s="42"/>
      <c r="CZ102" s="42"/>
      <c r="DA102" s="42"/>
      <c r="DB102" s="42"/>
      <c r="DC102" s="42"/>
      <c r="DD102" s="42"/>
      <c r="DE102" s="42"/>
      <c r="DF102" s="42"/>
      <c r="DG102" s="42"/>
      <c r="DH102" s="42"/>
      <c r="DI102" s="42"/>
      <c r="DJ102" s="42"/>
      <c r="DK102" s="42"/>
      <c r="DL102" s="42"/>
      <c r="DM102" s="42"/>
      <c r="DN102" s="42"/>
      <c r="DO102" s="42"/>
      <c r="DP102" s="42"/>
      <c r="DQ102" s="42"/>
      <c r="DR102" s="42"/>
      <c r="DS102" s="42"/>
      <c r="DT102" s="42"/>
      <c r="DU102" s="42"/>
      <c r="DV102" s="42"/>
      <c r="DW102" s="42"/>
      <c r="DX102" s="42"/>
      <c r="DY102" s="42"/>
      <c r="DZ102" s="42"/>
    </row>
    <row r="103" spans="2:130" ht="12.75" customHeight="1" x14ac:dyDescent="0.2">
      <c r="B103" s="42"/>
      <c r="C103" s="48" t="str">
        <f t="shared" si="5"/>
        <v>milk</v>
      </c>
      <c r="D103" s="49" t="str">
        <f t="shared" si="3"/>
        <v/>
      </c>
      <c r="E103" s="360" t="s">
        <v>662</v>
      </c>
      <c r="F103" s="361">
        <v>90</v>
      </c>
      <c r="G103" s="334"/>
      <c r="H103" s="334"/>
      <c r="I103" s="334"/>
      <c r="J103" s="334"/>
      <c r="K103" s="334"/>
      <c r="L103" s="334"/>
      <c r="M103" s="334"/>
      <c r="N103" s="334"/>
      <c r="O103" s="334"/>
      <c r="P103" s="334"/>
      <c r="Q103" s="42"/>
      <c r="R103" s="363" t="s">
        <v>662</v>
      </c>
      <c r="S103" s="363">
        <v>90</v>
      </c>
      <c r="T103" s="339"/>
      <c r="U103" s="339"/>
      <c r="V103" s="339"/>
      <c r="W103" s="339"/>
      <c r="X103" s="339"/>
      <c r="Y103" s="339"/>
      <c r="Z103" s="339"/>
      <c r="AA103" s="339"/>
      <c r="AB103" s="339"/>
      <c r="AC103" s="339"/>
      <c r="AD103" s="42"/>
      <c r="AE103" s="812"/>
      <c r="AF103" s="812"/>
      <c r="AG103" s="812"/>
      <c r="AH103" s="812"/>
      <c r="AI103" s="986"/>
      <c r="AJ103" s="1023" t="str">
        <f>milk!C46</f>
        <v>lact 2, peak yield</v>
      </c>
      <c r="AK103" s="1023">
        <f>milk!D46</f>
        <v>90</v>
      </c>
      <c r="AL103" s="1000"/>
      <c r="AM103" s="1000"/>
      <c r="AN103" s="1000"/>
      <c r="AO103" s="1000"/>
      <c r="AP103" s="1000"/>
      <c r="AQ103" s="1000"/>
      <c r="AR103" s="1000"/>
      <c r="AS103" s="1000"/>
      <c r="AT103" s="1000"/>
      <c r="AU103" s="1000"/>
      <c r="AV103" s="986"/>
      <c r="AW103" s="812"/>
      <c r="AX103" s="812"/>
      <c r="AY103" s="812"/>
      <c r="AZ103" s="812"/>
      <c r="BA103" s="812"/>
      <c r="BB103" s="812"/>
      <c r="BC103" s="812"/>
      <c r="BD103" s="812"/>
      <c r="BE103" s="812"/>
      <c r="BF103" s="812"/>
      <c r="BG103" s="812"/>
      <c r="BH103" s="812"/>
      <c r="BI103" s="812"/>
      <c r="BJ103" s="812"/>
      <c r="BK103" s="812"/>
      <c r="BL103" s="812"/>
      <c r="BM103" s="812"/>
      <c r="BN103" s="812"/>
      <c r="BO103" s="812"/>
      <c r="BP103" s="812"/>
      <c r="BQ103" s="812"/>
      <c r="BR103" s="812"/>
      <c r="BS103" s="812"/>
      <c r="BT103" s="812"/>
      <c r="BU103" s="42"/>
      <c r="BV103" s="42"/>
      <c r="BW103" s="42"/>
      <c r="BX103" s="42"/>
      <c r="BY103" s="42"/>
      <c r="BZ103" s="42"/>
      <c r="CA103" s="42"/>
      <c r="CB103" s="42"/>
      <c r="CC103" s="42"/>
      <c r="CD103" s="42"/>
      <c r="CE103" s="42"/>
      <c r="CF103" s="42"/>
      <c r="CG103" s="42"/>
      <c r="CH103" s="42"/>
      <c r="CI103" s="42"/>
      <c r="CJ103" s="42"/>
      <c r="CK103" s="42"/>
      <c r="CL103" s="42"/>
      <c r="CM103" s="42"/>
      <c r="CN103" s="42"/>
      <c r="CO103" s="42"/>
      <c r="CP103" s="42"/>
      <c r="CQ103" s="42"/>
      <c r="CR103" s="42"/>
      <c r="CS103" s="42"/>
      <c r="CT103" s="42"/>
      <c r="CU103" s="42"/>
      <c r="CV103" s="42"/>
      <c r="CW103" s="42"/>
      <c r="CX103" s="42"/>
      <c r="CY103" s="42"/>
      <c r="CZ103" s="42"/>
      <c r="DA103" s="42"/>
      <c r="DB103" s="42"/>
      <c r="DC103" s="42"/>
      <c r="DD103" s="42"/>
      <c r="DE103" s="42"/>
      <c r="DF103" s="42"/>
      <c r="DG103" s="42"/>
      <c r="DH103" s="42"/>
      <c r="DI103" s="42"/>
      <c r="DJ103" s="42"/>
      <c r="DK103" s="42"/>
      <c r="DL103" s="42"/>
      <c r="DM103" s="42"/>
      <c r="DN103" s="42"/>
      <c r="DO103" s="42"/>
      <c r="DP103" s="42"/>
      <c r="DQ103" s="42"/>
      <c r="DR103" s="42"/>
      <c r="DS103" s="42"/>
      <c r="DT103" s="42"/>
      <c r="DU103" s="42"/>
      <c r="DV103" s="42"/>
      <c r="DW103" s="42"/>
      <c r="DX103" s="42"/>
      <c r="DY103" s="42"/>
      <c r="DZ103" s="42"/>
    </row>
    <row r="104" spans="2:130" ht="12.75" customHeight="1" x14ac:dyDescent="0.2">
      <c r="B104" s="42"/>
      <c r="C104" s="48" t="str">
        <f t="shared" si="5"/>
        <v>milk</v>
      </c>
      <c r="D104" s="49" t="str">
        <f t="shared" si="3"/>
        <v/>
      </c>
      <c r="E104" s="360" t="s">
        <v>664</v>
      </c>
      <c r="F104" s="361">
        <v>45</v>
      </c>
      <c r="G104" s="334"/>
      <c r="H104" s="334"/>
      <c r="I104" s="334"/>
      <c r="J104" s="334"/>
      <c r="K104" s="334"/>
      <c r="L104" s="334"/>
      <c r="M104" s="334"/>
      <c r="N104" s="334"/>
      <c r="O104" s="334"/>
      <c r="P104" s="334"/>
      <c r="Q104" s="42"/>
      <c r="R104" s="363" t="s">
        <v>664</v>
      </c>
      <c r="S104" s="363">
        <v>45</v>
      </c>
      <c r="T104" s="339"/>
      <c r="U104" s="339"/>
      <c r="V104" s="339"/>
      <c r="W104" s="339"/>
      <c r="X104" s="339"/>
      <c r="Y104" s="339"/>
      <c r="Z104" s="339"/>
      <c r="AA104" s="339"/>
      <c r="AB104" s="339"/>
      <c r="AC104" s="339"/>
      <c r="AD104" s="42"/>
      <c r="AE104" s="812"/>
      <c r="AF104" s="812"/>
      <c r="AG104" s="812"/>
      <c r="AH104" s="812"/>
      <c r="AI104" s="986"/>
      <c r="AJ104" s="1023" t="str">
        <f>milk!C47</f>
        <v>lact 2, dim@peak</v>
      </c>
      <c r="AK104" s="1023">
        <f>milk!D47</f>
        <v>45</v>
      </c>
      <c r="AL104" s="1000"/>
      <c r="AM104" s="1000"/>
      <c r="AN104" s="1000"/>
      <c r="AO104" s="1000"/>
      <c r="AP104" s="1000"/>
      <c r="AQ104" s="1000"/>
      <c r="AR104" s="1000"/>
      <c r="AS104" s="1000"/>
      <c r="AT104" s="1000"/>
      <c r="AU104" s="1000"/>
      <c r="AV104" s="986"/>
      <c r="AW104" s="812"/>
      <c r="AX104" s="812"/>
      <c r="AY104" s="812"/>
      <c r="AZ104" s="812"/>
      <c r="BA104" s="812"/>
      <c r="BB104" s="812"/>
      <c r="BC104" s="812"/>
      <c r="BD104" s="812"/>
      <c r="BE104" s="812"/>
      <c r="BF104" s="812"/>
      <c r="BG104" s="812"/>
      <c r="BH104" s="812"/>
      <c r="BI104" s="812"/>
      <c r="BJ104" s="812"/>
      <c r="BK104" s="812"/>
      <c r="BL104" s="812"/>
      <c r="BM104" s="812"/>
      <c r="BN104" s="812"/>
      <c r="BO104" s="812"/>
      <c r="BP104" s="812"/>
      <c r="BQ104" s="812"/>
      <c r="BR104" s="812"/>
      <c r="BS104" s="812"/>
      <c r="BT104" s="812"/>
      <c r="BU104" s="42"/>
      <c r="BV104" s="42"/>
      <c r="BW104" s="42"/>
      <c r="BX104" s="42"/>
      <c r="BY104" s="42"/>
      <c r="BZ104" s="42"/>
      <c r="CA104" s="42"/>
      <c r="CB104" s="42"/>
      <c r="CC104" s="42"/>
      <c r="CD104" s="42"/>
      <c r="CE104" s="42"/>
      <c r="CF104" s="42"/>
      <c r="CG104" s="42"/>
      <c r="CH104" s="42"/>
      <c r="CI104" s="42"/>
      <c r="CJ104" s="42"/>
      <c r="CK104" s="42"/>
      <c r="CL104" s="42"/>
      <c r="CM104" s="42"/>
      <c r="CN104" s="42"/>
      <c r="CO104" s="42"/>
      <c r="CP104" s="42"/>
      <c r="CQ104" s="42"/>
      <c r="CR104" s="42"/>
      <c r="CS104" s="42"/>
      <c r="CT104" s="42"/>
      <c r="CU104" s="42"/>
      <c r="CV104" s="42"/>
      <c r="CW104" s="42"/>
      <c r="CX104" s="42"/>
      <c r="CY104" s="42"/>
      <c r="CZ104" s="42"/>
      <c r="DA104" s="42"/>
      <c r="DB104" s="42"/>
      <c r="DC104" s="42"/>
      <c r="DD104" s="42"/>
      <c r="DE104" s="42"/>
      <c r="DF104" s="42"/>
      <c r="DG104" s="42"/>
      <c r="DH104" s="42"/>
      <c r="DI104" s="42"/>
      <c r="DJ104" s="42"/>
      <c r="DK104" s="42"/>
      <c r="DL104" s="42"/>
      <c r="DM104" s="42"/>
      <c r="DN104" s="42"/>
      <c r="DO104" s="42"/>
      <c r="DP104" s="42"/>
      <c r="DQ104" s="42"/>
      <c r="DR104" s="42"/>
      <c r="DS104" s="42"/>
      <c r="DT104" s="42"/>
      <c r="DU104" s="42"/>
      <c r="DV104" s="42"/>
      <c r="DW104" s="42"/>
      <c r="DX104" s="42"/>
      <c r="DY104" s="42"/>
      <c r="DZ104" s="42"/>
    </row>
    <row r="105" spans="2:130" ht="12.75" customHeight="1" x14ac:dyDescent="0.2">
      <c r="B105" s="42"/>
      <c r="C105" s="48" t="str">
        <f t="shared" si="5"/>
        <v>milk</v>
      </c>
      <c r="D105" s="49" t="str">
        <f t="shared" si="3"/>
        <v/>
      </c>
      <c r="E105" s="360" t="s">
        <v>654</v>
      </c>
      <c r="F105" s="361">
        <v>7.0000000000000007E-2</v>
      </c>
      <c r="G105" s="334"/>
      <c r="H105" s="334"/>
      <c r="I105" s="334"/>
      <c r="J105" s="334"/>
      <c r="K105" s="334"/>
      <c r="L105" s="334"/>
      <c r="M105" s="334"/>
      <c r="N105" s="334"/>
      <c r="O105" s="334"/>
      <c r="P105" s="334"/>
      <c r="Q105" s="42"/>
      <c r="R105" s="363" t="s">
        <v>654</v>
      </c>
      <c r="S105" s="363">
        <v>7.0000000000000007E-2</v>
      </c>
      <c r="T105" s="339"/>
      <c r="U105" s="339"/>
      <c r="V105" s="339"/>
      <c r="W105" s="339"/>
      <c r="X105" s="339"/>
      <c r="Y105" s="339"/>
      <c r="Z105" s="339"/>
      <c r="AA105" s="339"/>
      <c r="AB105" s="339"/>
      <c r="AC105" s="339"/>
      <c r="AD105" s="42"/>
      <c r="AE105" s="812"/>
      <c r="AF105" s="812"/>
      <c r="AG105" s="812"/>
      <c r="AH105" s="812"/>
      <c r="AI105" s="986"/>
      <c r="AJ105" s="1023" t="str">
        <f>milk!C48</f>
        <v>lact 2, decline</v>
      </c>
      <c r="AK105" s="1023">
        <f>milk!D48</f>
        <v>7.0000000000000007E-2</v>
      </c>
      <c r="AL105" s="1000"/>
      <c r="AM105" s="1000"/>
      <c r="AN105" s="1000"/>
      <c r="AO105" s="1000"/>
      <c r="AP105" s="1000"/>
      <c r="AQ105" s="1000"/>
      <c r="AR105" s="1000"/>
      <c r="AS105" s="1000"/>
      <c r="AT105" s="1000"/>
      <c r="AU105" s="1000"/>
      <c r="AV105" s="986"/>
      <c r="AW105" s="812"/>
      <c r="AX105" s="812"/>
      <c r="AY105" s="812"/>
      <c r="AZ105" s="812"/>
      <c r="BA105" s="812"/>
      <c r="BB105" s="812"/>
      <c r="BC105" s="812"/>
      <c r="BD105" s="812"/>
      <c r="BE105" s="812"/>
      <c r="BF105" s="812"/>
      <c r="BG105" s="812"/>
      <c r="BH105" s="812"/>
      <c r="BI105" s="812"/>
      <c r="BJ105" s="812"/>
      <c r="BK105" s="812"/>
      <c r="BL105" s="812"/>
      <c r="BM105" s="812"/>
      <c r="BN105" s="812"/>
      <c r="BO105" s="812"/>
      <c r="BP105" s="812"/>
      <c r="BQ105" s="812"/>
      <c r="BR105" s="812"/>
      <c r="BS105" s="812"/>
      <c r="BT105" s="812"/>
      <c r="BU105" s="42"/>
      <c r="BV105" s="42"/>
      <c r="BW105" s="42"/>
      <c r="BX105" s="42"/>
      <c r="BY105" s="42"/>
      <c r="BZ105" s="42"/>
      <c r="CA105" s="42"/>
      <c r="CB105" s="42"/>
      <c r="CC105" s="42"/>
      <c r="CD105" s="42"/>
      <c r="CE105" s="42"/>
      <c r="CF105" s="42"/>
      <c r="CG105" s="42"/>
      <c r="CH105" s="42"/>
      <c r="CI105" s="42"/>
      <c r="CJ105" s="42"/>
      <c r="CK105" s="42"/>
      <c r="CL105" s="42"/>
      <c r="CM105" s="42"/>
      <c r="CN105" s="42"/>
      <c r="CO105" s="42"/>
      <c r="CP105" s="42"/>
      <c r="CQ105" s="42"/>
      <c r="CR105" s="42"/>
      <c r="CS105" s="42"/>
      <c r="CT105" s="42"/>
      <c r="CU105" s="42"/>
      <c r="CV105" s="42"/>
      <c r="CW105" s="42"/>
      <c r="CX105" s="42"/>
      <c r="CY105" s="42"/>
      <c r="CZ105" s="42"/>
      <c r="DA105" s="42"/>
      <c r="DB105" s="42"/>
      <c r="DC105" s="42"/>
      <c r="DD105" s="42"/>
      <c r="DE105" s="42"/>
      <c r="DF105" s="42"/>
      <c r="DG105" s="42"/>
      <c r="DH105" s="42"/>
      <c r="DI105" s="42"/>
      <c r="DJ105" s="42"/>
      <c r="DK105" s="42"/>
      <c r="DL105" s="42"/>
      <c r="DM105" s="42"/>
      <c r="DN105" s="42"/>
      <c r="DO105" s="42"/>
      <c r="DP105" s="42"/>
      <c r="DQ105" s="42"/>
      <c r="DR105" s="42"/>
      <c r="DS105" s="42"/>
      <c r="DT105" s="42"/>
      <c r="DU105" s="42"/>
      <c r="DV105" s="42"/>
      <c r="DW105" s="42"/>
      <c r="DX105" s="42"/>
      <c r="DY105" s="42"/>
      <c r="DZ105" s="42"/>
    </row>
    <row r="106" spans="2:130" ht="12.75" customHeight="1" x14ac:dyDescent="0.2">
      <c r="B106" s="42"/>
      <c r="C106" s="48" t="str">
        <f t="shared" si="5"/>
        <v>milk</v>
      </c>
      <c r="D106" s="49" t="str">
        <f t="shared" si="3"/>
        <v/>
      </c>
      <c r="E106" s="360" t="s">
        <v>665</v>
      </c>
      <c r="F106" s="361">
        <v>95</v>
      </c>
      <c r="G106" s="334"/>
      <c r="H106" s="334"/>
      <c r="I106" s="334"/>
      <c r="J106" s="334"/>
      <c r="K106" s="334"/>
      <c r="L106" s="334"/>
      <c r="M106" s="334"/>
      <c r="N106" s="334"/>
      <c r="O106" s="334"/>
      <c r="P106" s="334"/>
      <c r="Q106" s="42"/>
      <c r="R106" s="363" t="s">
        <v>665</v>
      </c>
      <c r="S106" s="363">
        <v>95</v>
      </c>
      <c r="T106" s="339"/>
      <c r="U106" s="339"/>
      <c r="V106" s="339"/>
      <c r="W106" s="339"/>
      <c r="X106" s="339"/>
      <c r="Y106" s="339"/>
      <c r="Z106" s="339"/>
      <c r="AA106" s="339"/>
      <c r="AB106" s="339"/>
      <c r="AC106" s="339"/>
      <c r="AD106" s="42"/>
      <c r="AE106" s="812"/>
      <c r="AF106" s="812"/>
      <c r="AG106" s="812"/>
      <c r="AH106" s="812"/>
      <c r="AI106" s="986"/>
      <c r="AJ106" s="1023" t="str">
        <f>milk!C49</f>
        <v>lact 3+, peak yield</v>
      </c>
      <c r="AK106" s="1023">
        <f>milk!D49</f>
        <v>95</v>
      </c>
      <c r="AL106" s="1000"/>
      <c r="AM106" s="1000"/>
      <c r="AN106" s="1000"/>
      <c r="AO106" s="1000"/>
      <c r="AP106" s="1000"/>
      <c r="AQ106" s="1000"/>
      <c r="AR106" s="1000"/>
      <c r="AS106" s="1000"/>
      <c r="AT106" s="1000"/>
      <c r="AU106" s="1000"/>
      <c r="AV106" s="986"/>
      <c r="AW106" s="812"/>
      <c r="AX106" s="812"/>
      <c r="AY106" s="812"/>
      <c r="AZ106" s="812"/>
      <c r="BA106" s="812"/>
      <c r="BB106" s="812"/>
      <c r="BC106" s="812"/>
      <c r="BD106" s="812"/>
      <c r="BE106" s="812"/>
      <c r="BF106" s="812"/>
      <c r="BG106" s="812"/>
      <c r="BH106" s="812"/>
      <c r="BI106" s="812"/>
      <c r="BJ106" s="812"/>
      <c r="BK106" s="812"/>
      <c r="BL106" s="812"/>
      <c r="BM106" s="812"/>
      <c r="BN106" s="812"/>
      <c r="BO106" s="812"/>
      <c r="BP106" s="812"/>
      <c r="BQ106" s="812"/>
      <c r="BR106" s="812"/>
      <c r="BS106" s="812"/>
      <c r="BT106" s="812"/>
      <c r="BU106" s="42"/>
      <c r="BV106" s="42"/>
      <c r="BW106" s="42"/>
      <c r="BX106" s="42"/>
      <c r="BY106" s="42"/>
      <c r="BZ106" s="42"/>
      <c r="CA106" s="42"/>
      <c r="CB106" s="42"/>
      <c r="CC106" s="42"/>
      <c r="CD106" s="42"/>
      <c r="CE106" s="42"/>
      <c r="CF106" s="42"/>
      <c r="CG106" s="42"/>
      <c r="CH106" s="42"/>
      <c r="CI106" s="42"/>
      <c r="CJ106" s="42"/>
      <c r="CK106" s="42"/>
      <c r="CL106" s="42"/>
      <c r="CM106" s="42"/>
      <c r="CN106" s="42"/>
      <c r="CO106" s="42"/>
      <c r="CP106" s="42"/>
      <c r="CQ106" s="42"/>
      <c r="CR106" s="42"/>
      <c r="CS106" s="42"/>
      <c r="CT106" s="42"/>
      <c r="CU106" s="42"/>
      <c r="CV106" s="42"/>
      <c r="CW106" s="42"/>
      <c r="CX106" s="42"/>
      <c r="CY106" s="42"/>
      <c r="CZ106" s="42"/>
      <c r="DA106" s="42"/>
      <c r="DB106" s="42"/>
      <c r="DC106" s="42"/>
      <c r="DD106" s="42"/>
      <c r="DE106" s="42"/>
      <c r="DF106" s="42"/>
      <c r="DG106" s="42"/>
      <c r="DH106" s="42"/>
      <c r="DI106" s="42"/>
      <c r="DJ106" s="42"/>
      <c r="DK106" s="42"/>
      <c r="DL106" s="42"/>
      <c r="DM106" s="42"/>
      <c r="DN106" s="42"/>
      <c r="DO106" s="42"/>
      <c r="DP106" s="42"/>
      <c r="DQ106" s="42"/>
      <c r="DR106" s="42"/>
      <c r="DS106" s="42"/>
      <c r="DT106" s="42"/>
      <c r="DU106" s="42"/>
      <c r="DV106" s="42"/>
      <c r="DW106" s="42"/>
      <c r="DX106" s="42"/>
      <c r="DY106" s="42"/>
      <c r="DZ106" s="42"/>
    </row>
    <row r="107" spans="2:130" ht="12.75" customHeight="1" x14ac:dyDescent="0.2">
      <c r="B107" s="42"/>
      <c r="C107" s="48" t="str">
        <f t="shared" si="5"/>
        <v>milk</v>
      </c>
      <c r="D107" s="49" t="str">
        <f t="shared" si="3"/>
        <v/>
      </c>
      <c r="E107" s="360" t="s">
        <v>666</v>
      </c>
      <c r="F107" s="361">
        <v>45</v>
      </c>
      <c r="G107" s="334"/>
      <c r="H107" s="334"/>
      <c r="I107" s="334"/>
      <c r="J107" s="334"/>
      <c r="K107" s="334"/>
      <c r="L107" s="334"/>
      <c r="M107" s="334"/>
      <c r="N107" s="334"/>
      <c r="O107" s="334"/>
      <c r="P107" s="334"/>
      <c r="Q107" s="42"/>
      <c r="R107" s="363" t="s">
        <v>666</v>
      </c>
      <c r="S107" s="363">
        <v>45</v>
      </c>
      <c r="T107" s="339"/>
      <c r="U107" s="339"/>
      <c r="V107" s="339"/>
      <c r="W107" s="339"/>
      <c r="X107" s="339"/>
      <c r="Y107" s="339"/>
      <c r="Z107" s="339"/>
      <c r="AA107" s="339"/>
      <c r="AB107" s="339"/>
      <c r="AC107" s="339"/>
      <c r="AD107" s="42"/>
      <c r="AE107" s="812"/>
      <c r="AF107" s="812"/>
      <c r="AG107" s="812"/>
      <c r="AH107" s="812"/>
      <c r="AI107" s="986"/>
      <c r="AJ107" s="1023" t="str">
        <f>milk!C50</f>
        <v>lact 3+, dim@peak</v>
      </c>
      <c r="AK107" s="1023">
        <f>milk!D50</f>
        <v>45</v>
      </c>
      <c r="AL107" s="1000"/>
      <c r="AM107" s="1000"/>
      <c r="AN107" s="1000"/>
      <c r="AO107" s="1000"/>
      <c r="AP107" s="1000"/>
      <c r="AQ107" s="1000"/>
      <c r="AR107" s="1000"/>
      <c r="AS107" s="1000"/>
      <c r="AT107" s="1000"/>
      <c r="AU107" s="1000"/>
      <c r="AV107" s="986"/>
      <c r="AW107" s="812"/>
      <c r="AX107" s="812"/>
      <c r="AY107" s="812"/>
      <c r="AZ107" s="812"/>
      <c r="BA107" s="812"/>
      <c r="BB107" s="812"/>
      <c r="BC107" s="812"/>
      <c r="BD107" s="812"/>
      <c r="BE107" s="812"/>
      <c r="BF107" s="812"/>
      <c r="BG107" s="812"/>
      <c r="BH107" s="812"/>
      <c r="BI107" s="812"/>
      <c r="BJ107" s="812"/>
      <c r="BK107" s="812"/>
      <c r="BL107" s="812"/>
      <c r="BM107" s="812"/>
      <c r="BN107" s="812"/>
      <c r="BO107" s="812"/>
      <c r="BP107" s="812"/>
      <c r="BQ107" s="812"/>
      <c r="BR107" s="812"/>
      <c r="BS107" s="812"/>
      <c r="BT107" s="812"/>
      <c r="BU107" s="42"/>
      <c r="BV107" s="42"/>
      <c r="BW107" s="42"/>
      <c r="BX107" s="42"/>
      <c r="BY107" s="42"/>
      <c r="BZ107" s="42"/>
      <c r="CA107" s="42"/>
      <c r="CB107" s="42"/>
      <c r="CC107" s="42"/>
      <c r="CD107" s="42"/>
      <c r="CE107" s="42"/>
      <c r="CF107" s="42"/>
      <c r="CG107" s="42"/>
      <c r="CH107" s="42"/>
      <c r="CI107" s="42"/>
      <c r="CJ107" s="42"/>
      <c r="CK107" s="42"/>
      <c r="CL107" s="42"/>
      <c r="CM107" s="42"/>
      <c r="CN107" s="42"/>
      <c r="CO107" s="42"/>
      <c r="CP107" s="42"/>
      <c r="CQ107" s="42"/>
      <c r="CR107" s="42"/>
      <c r="CS107" s="42"/>
      <c r="CT107" s="42"/>
      <c r="CU107" s="42"/>
      <c r="CV107" s="42"/>
      <c r="CW107" s="42"/>
      <c r="CX107" s="42"/>
      <c r="CY107" s="42"/>
      <c r="CZ107" s="42"/>
      <c r="DA107" s="42"/>
      <c r="DB107" s="42"/>
      <c r="DC107" s="42"/>
      <c r="DD107" s="42"/>
      <c r="DE107" s="42"/>
      <c r="DF107" s="42"/>
      <c r="DG107" s="42"/>
      <c r="DH107" s="42"/>
      <c r="DI107" s="42"/>
      <c r="DJ107" s="42"/>
      <c r="DK107" s="42"/>
      <c r="DL107" s="42"/>
      <c r="DM107" s="42"/>
      <c r="DN107" s="42"/>
      <c r="DO107" s="42"/>
      <c r="DP107" s="42"/>
      <c r="DQ107" s="42"/>
      <c r="DR107" s="42"/>
      <c r="DS107" s="42"/>
      <c r="DT107" s="42"/>
      <c r="DU107" s="42"/>
      <c r="DV107" s="42"/>
      <c r="DW107" s="42"/>
      <c r="DX107" s="42"/>
      <c r="DY107" s="42"/>
      <c r="DZ107" s="42"/>
    </row>
    <row r="108" spans="2:130" ht="12.75" customHeight="1" x14ac:dyDescent="0.2">
      <c r="B108" s="42"/>
      <c r="C108" s="48" t="str">
        <f t="shared" si="5"/>
        <v>milk</v>
      </c>
      <c r="D108" s="49" t="str">
        <f t="shared" si="3"/>
        <v/>
      </c>
      <c r="E108" s="360" t="s">
        <v>655</v>
      </c>
      <c r="F108" s="361">
        <v>7.0000000000000007E-2</v>
      </c>
      <c r="G108" s="334"/>
      <c r="H108" s="334"/>
      <c r="I108" s="334"/>
      <c r="J108" s="334"/>
      <c r="K108" s="334"/>
      <c r="L108" s="334"/>
      <c r="M108" s="334"/>
      <c r="N108" s="334"/>
      <c r="O108" s="334"/>
      <c r="P108" s="334"/>
      <c r="Q108" s="42"/>
      <c r="R108" s="363" t="s">
        <v>655</v>
      </c>
      <c r="S108" s="363">
        <v>7.0000000000000007E-2</v>
      </c>
      <c r="T108" s="339"/>
      <c r="U108" s="339"/>
      <c r="V108" s="339"/>
      <c r="W108" s="339"/>
      <c r="X108" s="339"/>
      <c r="Y108" s="339"/>
      <c r="Z108" s="339"/>
      <c r="AA108" s="339"/>
      <c r="AB108" s="339"/>
      <c r="AC108" s="339"/>
      <c r="AD108" s="42"/>
      <c r="AE108" s="812"/>
      <c r="AF108" s="812"/>
      <c r="AG108" s="812"/>
      <c r="AH108" s="812"/>
      <c r="AI108" s="986"/>
      <c r="AJ108" s="1023" t="str">
        <f>milk!C51</f>
        <v>lact 3+, decline</v>
      </c>
      <c r="AK108" s="1023">
        <f>milk!D51</f>
        <v>7.0000000000000007E-2</v>
      </c>
      <c r="AL108" s="1000"/>
      <c r="AM108" s="1000"/>
      <c r="AN108" s="1000"/>
      <c r="AO108" s="1000"/>
      <c r="AP108" s="1000"/>
      <c r="AQ108" s="1000"/>
      <c r="AR108" s="1000"/>
      <c r="AS108" s="1000"/>
      <c r="AT108" s="1000"/>
      <c r="AU108" s="1000"/>
      <c r="AV108" s="986"/>
      <c r="AW108" s="812"/>
      <c r="AX108" s="812"/>
      <c r="AY108" s="812"/>
      <c r="AZ108" s="812"/>
      <c r="BA108" s="812"/>
      <c r="BB108" s="812"/>
      <c r="BC108" s="812"/>
      <c r="BD108" s="812"/>
      <c r="BE108" s="812"/>
      <c r="BF108" s="812"/>
      <c r="BG108" s="812"/>
      <c r="BH108" s="812"/>
      <c r="BI108" s="812"/>
      <c r="BJ108" s="812"/>
      <c r="BK108" s="812"/>
      <c r="BL108" s="812"/>
      <c r="BM108" s="812"/>
      <c r="BN108" s="812"/>
      <c r="BO108" s="812"/>
      <c r="BP108" s="812"/>
      <c r="BQ108" s="812"/>
      <c r="BR108" s="812"/>
      <c r="BS108" s="812"/>
      <c r="BT108" s="812"/>
      <c r="BU108" s="42"/>
      <c r="BV108" s="42"/>
      <c r="BW108" s="42"/>
      <c r="BX108" s="42"/>
      <c r="BY108" s="42"/>
      <c r="BZ108" s="42"/>
      <c r="CA108" s="42"/>
      <c r="CB108" s="42"/>
      <c r="CC108" s="42"/>
      <c r="CD108" s="42"/>
      <c r="CE108" s="42"/>
      <c r="CF108" s="42"/>
      <c r="CG108" s="42"/>
      <c r="CH108" s="42"/>
      <c r="CI108" s="42"/>
      <c r="CJ108" s="42"/>
      <c r="CK108" s="42"/>
      <c r="CL108" s="42"/>
      <c r="CM108" s="42"/>
      <c r="CN108" s="42"/>
      <c r="CO108" s="42"/>
      <c r="CP108" s="42"/>
      <c r="CQ108" s="42"/>
      <c r="CR108" s="42"/>
      <c r="CS108" s="42"/>
      <c r="CT108" s="42"/>
      <c r="CU108" s="42"/>
      <c r="CV108" s="42"/>
      <c r="CW108" s="42"/>
      <c r="CX108" s="42"/>
      <c r="CY108" s="42"/>
      <c r="CZ108" s="42"/>
      <c r="DA108" s="42"/>
      <c r="DB108" s="42"/>
      <c r="DC108" s="42"/>
      <c r="DD108" s="42"/>
      <c r="DE108" s="42"/>
      <c r="DF108" s="42"/>
      <c r="DG108" s="42"/>
      <c r="DH108" s="42"/>
      <c r="DI108" s="42"/>
      <c r="DJ108" s="42"/>
      <c r="DK108" s="42"/>
      <c r="DL108" s="42"/>
      <c r="DM108" s="42"/>
      <c r="DN108" s="42"/>
      <c r="DO108" s="42"/>
      <c r="DP108" s="42"/>
      <c r="DQ108" s="42"/>
      <c r="DR108" s="42"/>
      <c r="DS108" s="42"/>
      <c r="DT108" s="42"/>
      <c r="DU108" s="42"/>
      <c r="DV108" s="42"/>
      <c r="DW108" s="42"/>
      <c r="DX108" s="42"/>
      <c r="DY108" s="42"/>
      <c r="DZ108" s="42"/>
    </row>
    <row r="109" spans="2:130" ht="12.75" customHeight="1" x14ac:dyDescent="0.2">
      <c r="B109" s="42"/>
      <c r="C109" s="48" t="str">
        <f t="shared" si="5"/>
        <v>milk</v>
      </c>
      <c r="D109" s="49" t="str">
        <f t="shared" si="3"/>
        <v/>
      </c>
      <c r="E109" s="372"/>
      <c r="F109" s="372" t="s">
        <v>244</v>
      </c>
      <c r="G109" s="373"/>
      <c r="H109" s="373"/>
      <c r="I109" s="373"/>
      <c r="J109" s="373"/>
      <c r="K109" s="373"/>
      <c r="L109" s="373"/>
      <c r="M109" s="373"/>
      <c r="N109" s="373"/>
      <c r="O109" s="373"/>
      <c r="P109" s="373"/>
      <c r="Q109" s="42"/>
      <c r="R109" s="374"/>
      <c r="S109" s="374" t="s">
        <v>244</v>
      </c>
      <c r="T109" s="375"/>
      <c r="U109" s="375"/>
      <c r="V109" s="375"/>
      <c r="W109" s="375"/>
      <c r="X109" s="375"/>
      <c r="Y109" s="375"/>
      <c r="Z109" s="375"/>
      <c r="AA109" s="375"/>
      <c r="AB109" s="375"/>
      <c r="AC109" s="375"/>
      <c r="AD109" s="42"/>
      <c r="AE109" s="812"/>
      <c r="AF109" s="812"/>
      <c r="AG109" s="812"/>
      <c r="AH109" s="812"/>
      <c r="AI109" s="986"/>
      <c r="AJ109" s="1023"/>
      <c r="AK109" s="1018" t="str">
        <f>milk!D53</f>
        <v>Florida curves</v>
      </c>
      <c r="AL109" s="1000"/>
      <c r="AM109" s="1000"/>
      <c r="AN109" s="1000"/>
      <c r="AO109" s="1000"/>
      <c r="AP109" s="1000"/>
      <c r="AQ109" s="1000"/>
      <c r="AR109" s="1000"/>
      <c r="AS109" s="1000"/>
      <c r="AT109" s="1000"/>
      <c r="AU109" s="1000"/>
      <c r="AV109" s="986"/>
      <c r="AW109" s="812"/>
      <c r="AX109" s="812"/>
      <c r="AY109" s="812"/>
      <c r="AZ109" s="812"/>
      <c r="BA109" s="812"/>
      <c r="BB109" s="812"/>
      <c r="BC109" s="812"/>
      <c r="BD109" s="812"/>
      <c r="BE109" s="812"/>
      <c r="BF109" s="812"/>
      <c r="BG109" s="812"/>
      <c r="BH109" s="812"/>
      <c r="BI109" s="812"/>
      <c r="BJ109" s="812"/>
      <c r="BK109" s="812"/>
      <c r="BL109" s="812"/>
      <c r="BM109" s="812"/>
      <c r="BN109" s="812"/>
      <c r="BO109" s="812"/>
      <c r="BP109" s="812"/>
      <c r="BQ109" s="812"/>
      <c r="BR109" s="812"/>
      <c r="BS109" s="812"/>
      <c r="BT109" s="812"/>
      <c r="BU109" s="42"/>
      <c r="BV109" s="42"/>
      <c r="BW109" s="42"/>
      <c r="BX109" s="42"/>
      <c r="BY109" s="42"/>
      <c r="BZ109" s="42"/>
      <c r="CA109" s="42"/>
      <c r="CB109" s="42"/>
      <c r="CC109" s="42"/>
      <c r="CD109" s="42"/>
      <c r="CE109" s="42"/>
      <c r="CF109" s="42"/>
      <c r="CG109" s="42"/>
      <c r="CH109" s="42"/>
      <c r="CI109" s="42"/>
      <c r="CJ109" s="42"/>
      <c r="CK109" s="42"/>
      <c r="CL109" s="42"/>
      <c r="CM109" s="42"/>
      <c r="CN109" s="42"/>
      <c r="CO109" s="42"/>
      <c r="CP109" s="42"/>
      <c r="CQ109" s="42"/>
      <c r="CR109" s="42"/>
      <c r="CS109" s="42"/>
      <c r="CT109" s="42"/>
      <c r="CU109" s="42"/>
      <c r="CV109" s="42"/>
      <c r="CW109" s="42"/>
      <c r="CX109" s="42"/>
      <c r="CY109" s="42"/>
      <c r="CZ109" s="42"/>
      <c r="DA109" s="42"/>
      <c r="DB109" s="42"/>
      <c r="DC109" s="42"/>
      <c r="DD109" s="42"/>
      <c r="DE109" s="42"/>
      <c r="DF109" s="42"/>
      <c r="DG109" s="42"/>
      <c r="DH109" s="42"/>
      <c r="DI109" s="42"/>
      <c r="DJ109" s="42"/>
      <c r="DK109" s="42"/>
      <c r="DL109" s="42"/>
      <c r="DM109" s="42"/>
      <c r="DN109" s="42"/>
      <c r="DO109" s="42"/>
      <c r="DP109" s="42"/>
      <c r="DQ109" s="42"/>
      <c r="DR109" s="42"/>
      <c r="DS109" s="42"/>
      <c r="DT109" s="42"/>
      <c r="DU109" s="42"/>
      <c r="DV109" s="42"/>
      <c r="DW109" s="42"/>
      <c r="DX109" s="42"/>
      <c r="DY109" s="42"/>
      <c r="DZ109" s="42"/>
    </row>
    <row r="110" spans="2:130" ht="12.75" customHeight="1" x14ac:dyDescent="0.2">
      <c r="B110" s="42"/>
      <c r="C110" s="48" t="str">
        <f t="shared" si="5"/>
        <v>milk</v>
      </c>
      <c r="D110" s="49" t="str">
        <f t="shared" si="3"/>
        <v/>
      </c>
      <c r="E110" s="372"/>
      <c r="F110" s="372" t="s">
        <v>470</v>
      </c>
      <c r="G110" s="373"/>
      <c r="H110" s="373"/>
      <c r="I110" s="373"/>
      <c r="J110" s="373"/>
      <c r="K110" s="373"/>
      <c r="L110" s="373"/>
      <c r="M110" s="373"/>
      <c r="N110" s="373"/>
      <c r="O110" s="373"/>
      <c r="P110" s="373"/>
      <c r="Q110" s="42"/>
      <c r="R110" s="374"/>
      <c r="S110" s="374" t="s">
        <v>470</v>
      </c>
      <c r="T110" s="375"/>
      <c r="U110" s="375"/>
      <c r="V110" s="375"/>
      <c r="W110" s="375"/>
      <c r="X110" s="375"/>
      <c r="Y110" s="375"/>
      <c r="Z110" s="375"/>
      <c r="AA110" s="375"/>
      <c r="AB110" s="375"/>
      <c r="AC110" s="375"/>
      <c r="AD110" s="42"/>
      <c r="AE110" s="812"/>
      <c r="AF110" s="812"/>
      <c r="AG110" s="812"/>
      <c r="AH110" s="812"/>
      <c r="AI110" s="986"/>
      <c r="AJ110" s="1023"/>
      <c r="AK110" s="1018" t="str">
        <f>milk!D55</f>
        <v>Diphasic curves</v>
      </c>
      <c r="AL110" s="1000"/>
      <c r="AM110" s="1000"/>
      <c r="AN110" s="1000"/>
      <c r="AO110" s="1000"/>
      <c r="AP110" s="1000"/>
      <c r="AQ110" s="1000"/>
      <c r="AR110" s="1000"/>
      <c r="AS110" s="1000"/>
      <c r="AT110" s="1000"/>
      <c r="AU110" s="1000"/>
      <c r="AV110" s="986"/>
      <c r="AW110" s="812"/>
      <c r="AX110" s="812"/>
      <c r="AY110" s="812"/>
      <c r="AZ110" s="812"/>
      <c r="BA110" s="812"/>
      <c r="BB110" s="812"/>
      <c r="BC110" s="812"/>
      <c r="BD110" s="812"/>
      <c r="BE110" s="812"/>
      <c r="BF110" s="812"/>
      <c r="BG110" s="812"/>
      <c r="BH110" s="812"/>
      <c r="BI110" s="812"/>
      <c r="BJ110" s="812"/>
      <c r="BK110" s="812"/>
      <c r="BL110" s="812"/>
      <c r="BM110" s="812"/>
      <c r="BN110" s="812"/>
      <c r="BO110" s="812"/>
      <c r="BP110" s="812"/>
      <c r="BQ110" s="812"/>
      <c r="BR110" s="812"/>
      <c r="BS110" s="812"/>
      <c r="BT110" s="812"/>
      <c r="BU110" s="42"/>
      <c r="BV110" s="42"/>
      <c r="BW110" s="42"/>
      <c r="BX110" s="42"/>
      <c r="BY110" s="42"/>
      <c r="BZ110" s="42"/>
      <c r="CA110" s="42"/>
      <c r="CB110" s="42"/>
      <c r="CC110" s="42"/>
      <c r="CD110" s="42"/>
      <c r="CE110" s="42"/>
      <c r="CF110" s="42"/>
      <c r="CG110" s="42"/>
      <c r="CH110" s="42"/>
      <c r="CI110" s="42"/>
      <c r="CJ110" s="42"/>
      <c r="CK110" s="42"/>
      <c r="CL110" s="42"/>
      <c r="CM110" s="42"/>
      <c r="CN110" s="42"/>
      <c r="CO110" s="42"/>
      <c r="CP110" s="42"/>
      <c r="CQ110" s="42"/>
      <c r="CR110" s="42"/>
      <c r="CS110" s="42"/>
      <c r="CT110" s="42"/>
      <c r="CU110" s="42"/>
      <c r="CV110" s="42"/>
      <c r="CW110" s="42"/>
      <c r="CX110" s="42"/>
      <c r="CY110" s="42"/>
      <c r="CZ110" s="42"/>
      <c r="DA110" s="42"/>
      <c r="DB110" s="42"/>
      <c r="DC110" s="42"/>
      <c r="DD110" s="42"/>
      <c r="DE110" s="42"/>
      <c r="DF110" s="42"/>
      <c r="DG110" s="42"/>
      <c r="DH110" s="42"/>
      <c r="DI110" s="42"/>
      <c r="DJ110" s="42"/>
      <c r="DK110" s="42"/>
      <c r="DL110" s="42"/>
      <c r="DM110" s="42"/>
      <c r="DN110" s="42"/>
      <c r="DO110" s="42"/>
      <c r="DP110" s="42"/>
      <c r="DQ110" s="42"/>
      <c r="DR110" s="42"/>
      <c r="DS110" s="42"/>
      <c r="DT110" s="42"/>
      <c r="DU110" s="42"/>
      <c r="DV110" s="42"/>
      <c r="DW110" s="42"/>
      <c r="DX110" s="42"/>
      <c r="DY110" s="42"/>
      <c r="DZ110" s="42"/>
    </row>
    <row r="111" spans="2:130" ht="12.75" customHeight="1" x14ac:dyDescent="0.2">
      <c r="B111" s="42"/>
      <c r="C111" s="48" t="str">
        <f t="shared" si="5"/>
        <v>milk</v>
      </c>
      <c r="D111" s="49" t="str">
        <f t="shared" si="3"/>
        <v/>
      </c>
      <c r="E111" s="372" t="s">
        <v>471</v>
      </c>
      <c r="F111" s="372">
        <v>11111.9143868501</v>
      </c>
      <c r="G111" s="373"/>
      <c r="H111" s="373"/>
      <c r="I111" s="373"/>
      <c r="J111" s="373"/>
      <c r="K111" s="373"/>
      <c r="L111" s="373"/>
      <c r="M111" s="373"/>
      <c r="N111" s="373"/>
      <c r="O111" s="373"/>
      <c r="P111" s="373"/>
      <c r="Q111" s="42"/>
      <c r="R111" s="374" t="s">
        <v>471</v>
      </c>
      <c r="S111" s="374">
        <v>11111.9143868501</v>
      </c>
      <c r="T111" s="375"/>
      <c r="U111" s="375"/>
      <c r="V111" s="375"/>
      <c r="W111" s="375"/>
      <c r="X111" s="375"/>
      <c r="Y111" s="375"/>
      <c r="Z111" s="375"/>
      <c r="AA111" s="375"/>
      <c r="AB111" s="375"/>
      <c r="AC111" s="375"/>
      <c r="AD111" s="42"/>
      <c r="AE111" s="812"/>
      <c r="AF111" s="812"/>
      <c r="AG111" s="812"/>
      <c r="AH111" s="812"/>
      <c r="AI111" s="986"/>
      <c r="AJ111" s="1023" t="str">
        <f>milk!C56</f>
        <v>lact 1, phase 1, a</v>
      </c>
      <c r="AK111" s="1018">
        <f>milk!D56</f>
        <v>11111.9143868501</v>
      </c>
      <c r="AL111" s="1000"/>
      <c r="AM111" s="1000"/>
      <c r="AN111" s="1000"/>
      <c r="AO111" s="1000"/>
      <c r="AP111" s="1000"/>
      <c r="AQ111" s="1000"/>
      <c r="AR111" s="1000"/>
      <c r="AS111" s="1000"/>
      <c r="AT111" s="1000"/>
      <c r="AU111" s="1000"/>
      <c r="AV111" s="986"/>
      <c r="AW111" s="812"/>
      <c r="AX111" s="812"/>
      <c r="AY111" s="812"/>
      <c r="AZ111" s="812"/>
      <c r="BA111" s="812"/>
      <c r="BB111" s="812"/>
      <c r="BC111" s="812"/>
      <c r="BD111" s="812"/>
      <c r="BE111" s="812"/>
      <c r="BF111" s="812"/>
      <c r="BG111" s="812"/>
      <c r="BH111" s="812"/>
      <c r="BI111" s="812"/>
      <c r="BJ111" s="812"/>
      <c r="BK111" s="812"/>
      <c r="BL111" s="812"/>
      <c r="BM111" s="812"/>
      <c r="BN111" s="812"/>
      <c r="BO111" s="812"/>
      <c r="BP111" s="812"/>
      <c r="BQ111" s="812"/>
      <c r="BR111" s="812"/>
      <c r="BS111" s="812"/>
      <c r="BT111" s="812"/>
      <c r="BU111" s="42"/>
      <c r="BV111" s="42"/>
      <c r="BW111" s="42"/>
      <c r="BX111" s="42"/>
      <c r="BY111" s="42"/>
      <c r="BZ111" s="42"/>
      <c r="CA111" s="42"/>
      <c r="CB111" s="42"/>
      <c r="CC111" s="42"/>
      <c r="CD111" s="42"/>
      <c r="CE111" s="42"/>
      <c r="CF111" s="42"/>
      <c r="CG111" s="42"/>
      <c r="CH111" s="42"/>
      <c r="CI111" s="42"/>
      <c r="CJ111" s="42"/>
      <c r="CK111" s="42"/>
      <c r="CL111" s="42"/>
      <c r="CM111" s="42"/>
      <c r="CN111" s="42"/>
      <c r="CO111" s="42"/>
      <c r="CP111" s="42"/>
      <c r="CQ111" s="42"/>
      <c r="CR111" s="42"/>
      <c r="CS111" s="42"/>
      <c r="CT111" s="42"/>
      <c r="CU111" s="42"/>
      <c r="CV111" s="42"/>
      <c r="CW111" s="42"/>
      <c r="CX111" s="42"/>
      <c r="CY111" s="42"/>
      <c r="CZ111" s="42"/>
      <c r="DA111" s="42"/>
      <c r="DB111" s="42"/>
      <c r="DC111" s="42"/>
      <c r="DD111" s="42"/>
      <c r="DE111" s="42"/>
      <c r="DF111" s="42"/>
      <c r="DG111" s="42"/>
      <c r="DH111" s="42"/>
      <c r="DI111" s="42"/>
      <c r="DJ111" s="42"/>
      <c r="DK111" s="42"/>
      <c r="DL111" s="42"/>
      <c r="DM111" s="42"/>
      <c r="DN111" s="42"/>
      <c r="DO111" s="42"/>
      <c r="DP111" s="42"/>
      <c r="DQ111" s="42"/>
      <c r="DR111" s="42"/>
      <c r="DS111" s="42"/>
      <c r="DT111" s="42"/>
      <c r="DU111" s="42"/>
      <c r="DV111" s="42"/>
      <c r="DW111" s="42"/>
      <c r="DX111" s="42"/>
      <c r="DY111" s="42"/>
      <c r="DZ111" s="42"/>
    </row>
    <row r="112" spans="2:130" ht="12.75" customHeight="1" x14ac:dyDescent="0.2">
      <c r="B112" s="42"/>
      <c r="C112" s="48" t="str">
        <f t="shared" si="5"/>
        <v>milk</v>
      </c>
      <c r="D112" s="49" t="str">
        <f t="shared" si="3"/>
        <v/>
      </c>
      <c r="E112" s="372" t="s">
        <v>472</v>
      </c>
      <c r="F112" s="372">
        <v>2.2119208448299001E-3</v>
      </c>
      <c r="G112" s="373"/>
      <c r="H112" s="373"/>
      <c r="I112" s="373"/>
      <c r="J112" s="373"/>
      <c r="K112" s="373"/>
      <c r="L112" s="373"/>
      <c r="M112" s="373"/>
      <c r="N112" s="373"/>
      <c r="O112" s="373"/>
      <c r="P112" s="373"/>
      <c r="Q112" s="42"/>
      <c r="R112" s="374" t="s">
        <v>472</v>
      </c>
      <c r="S112" s="374">
        <v>2.2119208448299001E-3</v>
      </c>
      <c r="T112" s="375"/>
      <c r="U112" s="375"/>
      <c r="V112" s="375"/>
      <c r="W112" s="375"/>
      <c r="X112" s="375"/>
      <c r="Y112" s="375"/>
      <c r="Z112" s="375"/>
      <c r="AA112" s="375"/>
      <c r="AB112" s="375"/>
      <c r="AC112" s="375"/>
      <c r="AD112" s="42"/>
      <c r="AE112" s="812"/>
      <c r="AF112" s="812"/>
      <c r="AG112" s="812"/>
      <c r="AH112" s="812"/>
      <c r="AI112" s="986"/>
      <c r="AJ112" s="1023" t="str">
        <f>milk!C57</f>
        <v>lact 1, phase 1, b</v>
      </c>
      <c r="AK112" s="1018">
        <f>milk!D57</f>
        <v>2.2119208448299001E-3</v>
      </c>
      <c r="AL112" s="1000"/>
      <c r="AM112" s="1000"/>
      <c r="AN112" s="1000"/>
      <c r="AO112" s="1000"/>
      <c r="AP112" s="1000"/>
      <c r="AQ112" s="1000"/>
      <c r="AR112" s="1000"/>
      <c r="AS112" s="1000"/>
      <c r="AT112" s="1000"/>
      <c r="AU112" s="1000"/>
      <c r="AV112" s="986"/>
      <c r="AW112" s="812"/>
      <c r="AX112" s="812"/>
      <c r="AY112" s="812"/>
      <c r="AZ112" s="812"/>
      <c r="BA112" s="812"/>
      <c r="BB112" s="812"/>
      <c r="BC112" s="812"/>
      <c r="BD112" s="812"/>
      <c r="BE112" s="812"/>
      <c r="BF112" s="812"/>
      <c r="BG112" s="812"/>
      <c r="BH112" s="812"/>
      <c r="BI112" s="812"/>
      <c r="BJ112" s="812"/>
      <c r="BK112" s="812"/>
      <c r="BL112" s="812"/>
      <c r="BM112" s="812"/>
      <c r="BN112" s="812"/>
      <c r="BO112" s="812"/>
      <c r="BP112" s="812"/>
      <c r="BQ112" s="812"/>
      <c r="BR112" s="812"/>
      <c r="BS112" s="812"/>
      <c r="BT112" s="812"/>
      <c r="BU112" s="42"/>
      <c r="BV112" s="42"/>
      <c r="BW112" s="42"/>
      <c r="BX112" s="42"/>
      <c r="BY112" s="42"/>
      <c r="BZ112" s="42"/>
      <c r="CA112" s="42"/>
      <c r="CB112" s="42"/>
      <c r="CC112" s="42"/>
      <c r="CD112" s="42"/>
      <c r="CE112" s="42"/>
      <c r="CF112" s="42"/>
      <c r="CG112" s="42"/>
      <c r="CH112" s="42"/>
      <c r="CI112" s="42"/>
      <c r="CJ112" s="42"/>
      <c r="CK112" s="42"/>
      <c r="CL112" s="42"/>
      <c r="CM112" s="42"/>
      <c r="CN112" s="42"/>
      <c r="CO112" s="42"/>
      <c r="CP112" s="42"/>
      <c r="CQ112" s="42"/>
      <c r="CR112" s="42"/>
      <c r="CS112" s="42"/>
      <c r="CT112" s="42"/>
      <c r="CU112" s="42"/>
      <c r="CV112" s="42"/>
      <c r="CW112" s="42"/>
      <c r="CX112" s="42"/>
      <c r="CY112" s="42"/>
      <c r="CZ112" s="42"/>
      <c r="DA112" s="42"/>
      <c r="DB112" s="42"/>
      <c r="DC112" s="42"/>
      <c r="DD112" s="42"/>
      <c r="DE112" s="42"/>
      <c r="DF112" s="42"/>
      <c r="DG112" s="42"/>
      <c r="DH112" s="42"/>
      <c r="DI112" s="42"/>
      <c r="DJ112" s="42"/>
      <c r="DK112" s="42"/>
      <c r="DL112" s="42"/>
      <c r="DM112" s="42"/>
      <c r="DN112" s="42"/>
      <c r="DO112" s="42"/>
      <c r="DP112" s="42"/>
      <c r="DQ112" s="42"/>
      <c r="DR112" s="42"/>
      <c r="DS112" s="42"/>
      <c r="DT112" s="42"/>
      <c r="DU112" s="42"/>
      <c r="DV112" s="42"/>
      <c r="DW112" s="42"/>
      <c r="DX112" s="42"/>
      <c r="DY112" s="42"/>
      <c r="DZ112" s="42"/>
    </row>
    <row r="113" spans="2:130" ht="12.75" customHeight="1" x14ac:dyDescent="0.2">
      <c r="B113" s="42"/>
      <c r="C113" s="48" t="str">
        <f t="shared" si="5"/>
        <v>milk</v>
      </c>
      <c r="D113" s="49" t="str">
        <f t="shared" si="3"/>
        <v/>
      </c>
      <c r="E113" s="372" t="s">
        <v>473</v>
      </c>
      <c r="F113" s="372">
        <v>84.8372778027001</v>
      </c>
      <c r="G113" s="373"/>
      <c r="H113" s="373"/>
      <c r="I113" s="373"/>
      <c r="J113" s="373"/>
      <c r="K113" s="373"/>
      <c r="L113" s="373"/>
      <c r="M113" s="373"/>
      <c r="N113" s="373"/>
      <c r="O113" s="373"/>
      <c r="P113" s="373"/>
      <c r="Q113" s="42"/>
      <c r="R113" s="374" t="s">
        <v>473</v>
      </c>
      <c r="S113" s="374">
        <v>84.8372778027001</v>
      </c>
      <c r="T113" s="375"/>
      <c r="U113" s="375"/>
      <c r="V113" s="375"/>
      <c r="W113" s="375"/>
      <c r="X113" s="375"/>
      <c r="Y113" s="375"/>
      <c r="Z113" s="375"/>
      <c r="AA113" s="375"/>
      <c r="AB113" s="375"/>
      <c r="AC113" s="375"/>
      <c r="AD113" s="42"/>
      <c r="AE113" s="812"/>
      <c r="AF113" s="812"/>
      <c r="AG113" s="812"/>
      <c r="AH113" s="812"/>
      <c r="AI113" s="986"/>
      <c r="AJ113" s="1023" t="str">
        <f>milk!C58</f>
        <v>lact 1, phase 1, c</v>
      </c>
      <c r="AK113" s="1018">
        <f>milk!D58</f>
        <v>84.8372778027001</v>
      </c>
      <c r="AL113" s="1000"/>
      <c r="AM113" s="1000"/>
      <c r="AN113" s="1000"/>
      <c r="AO113" s="1000"/>
      <c r="AP113" s="1000"/>
      <c r="AQ113" s="1000"/>
      <c r="AR113" s="1000"/>
      <c r="AS113" s="1000"/>
      <c r="AT113" s="1000"/>
      <c r="AU113" s="1000"/>
      <c r="AV113" s="986"/>
      <c r="AW113" s="812"/>
      <c r="AX113" s="812"/>
      <c r="AY113" s="812"/>
      <c r="AZ113" s="812"/>
      <c r="BA113" s="812"/>
      <c r="BB113" s="812"/>
      <c r="BC113" s="812"/>
      <c r="BD113" s="812"/>
      <c r="BE113" s="812"/>
      <c r="BF113" s="812"/>
      <c r="BG113" s="812"/>
      <c r="BH113" s="812"/>
      <c r="BI113" s="812"/>
      <c r="BJ113" s="812"/>
      <c r="BK113" s="812"/>
      <c r="BL113" s="812"/>
      <c r="BM113" s="812"/>
      <c r="BN113" s="812"/>
      <c r="BO113" s="812"/>
      <c r="BP113" s="812"/>
      <c r="BQ113" s="812"/>
      <c r="BR113" s="812"/>
      <c r="BS113" s="812"/>
      <c r="BT113" s="812"/>
      <c r="BU113" s="42"/>
      <c r="BV113" s="42"/>
      <c r="BW113" s="42"/>
      <c r="BX113" s="42"/>
      <c r="BY113" s="42"/>
      <c r="BZ113" s="42"/>
      <c r="CA113" s="42"/>
      <c r="CB113" s="42"/>
      <c r="CC113" s="42"/>
      <c r="CD113" s="42"/>
      <c r="CE113" s="42"/>
      <c r="CF113" s="42"/>
      <c r="CG113" s="42"/>
      <c r="CH113" s="42"/>
      <c r="CI113" s="42"/>
      <c r="CJ113" s="42"/>
      <c r="CK113" s="42"/>
      <c r="CL113" s="42"/>
      <c r="CM113" s="42"/>
      <c r="CN113" s="42"/>
      <c r="CO113" s="42"/>
      <c r="CP113" s="42"/>
      <c r="CQ113" s="42"/>
      <c r="CR113" s="42"/>
      <c r="CS113" s="42"/>
      <c r="CT113" s="42"/>
      <c r="CU113" s="42"/>
      <c r="CV113" s="42"/>
      <c r="CW113" s="42"/>
      <c r="CX113" s="42"/>
      <c r="CY113" s="42"/>
      <c r="CZ113" s="42"/>
      <c r="DA113" s="42"/>
      <c r="DB113" s="42"/>
      <c r="DC113" s="42"/>
      <c r="DD113" s="42"/>
      <c r="DE113" s="42"/>
      <c r="DF113" s="42"/>
      <c r="DG113" s="42"/>
      <c r="DH113" s="42"/>
      <c r="DI113" s="42"/>
      <c r="DJ113" s="42"/>
      <c r="DK113" s="42"/>
      <c r="DL113" s="42"/>
      <c r="DM113" s="42"/>
      <c r="DN113" s="42"/>
      <c r="DO113" s="42"/>
      <c r="DP113" s="42"/>
      <c r="DQ113" s="42"/>
      <c r="DR113" s="42"/>
      <c r="DS113" s="42"/>
      <c r="DT113" s="42"/>
      <c r="DU113" s="42"/>
      <c r="DV113" s="42"/>
      <c r="DW113" s="42"/>
      <c r="DX113" s="42"/>
      <c r="DY113" s="42"/>
      <c r="DZ113" s="42"/>
    </row>
    <row r="114" spans="2:130" ht="12.75" customHeight="1" x14ac:dyDescent="0.2">
      <c r="B114" s="42"/>
      <c r="C114" s="48" t="str">
        <f t="shared" si="5"/>
        <v>milk</v>
      </c>
      <c r="D114" s="49" t="str">
        <f t="shared" si="3"/>
        <v/>
      </c>
      <c r="E114" s="372" t="s">
        <v>474</v>
      </c>
      <c r="F114" s="372">
        <v>4532.3905743120704</v>
      </c>
      <c r="G114" s="373"/>
      <c r="H114" s="373"/>
      <c r="I114" s="373"/>
      <c r="J114" s="373"/>
      <c r="K114" s="373"/>
      <c r="L114" s="373"/>
      <c r="M114" s="373"/>
      <c r="N114" s="373"/>
      <c r="O114" s="373"/>
      <c r="P114" s="373"/>
      <c r="Q114" s="42"/>
      <c r="R114" s="374" t="s">
        <v>474</v>
      </c>
      <c r="S114" s="374">
        <v>4532.3905743120704</v>
      </c>
      <c r="T114" s="375"/>
      <c r="U114" s="375"/>
      <c r="V114" s="375"/>
      <c r="W114" s="375"/>
      <c r="X114" s="375"/>
      <c r="Y114" s="375"/>
      <c r="Z114" s="375"/>
      <c r="AA114" s="375"/>
      <c r="AB114" s="375"/>
      <c r="AC114" s="375"/>
      <c r="AD114" s="42"/>
      <c r="AE114" s="812"/>
      <c r="AF114" s="812"/>
      <c r="AG114" s="812"/>
      <c r="AH114" s="812"/>
      <c r="AI114" s="986"/>
      <c r="AJ114" s="1023" t="str">
        <f>milk!C59</f>
        <v>lact 1, phase 2, a</v>
      </c>
      <c r="AK114" s="1018">
        <f>milk!D59</f>
        <v>4532.3905743120704</v>
      </c>
      <c r="AL114" s="1000"/>
      <c r="AM114" s="1000"/>
      <c r="AN114" s="1000"/>
      <c r="AO114" s="1000"/>
      <c r="AP114" s="1000"/>
      <c r="AQ114" s="1000"/>
      <c r="AR114" s="1000"/>
      <c r="AS114" s="1000"/>
      <c r="AT114" s="1000"/>
      <c r="AU114" s="1000"/>
      <c r="AV114" s="986"/>
      <c r="AW114" s="812"/>
      <c r="AX114" s="812"/>
      <c r="AY114" s="812"/>
      <c r="AZ114" s="812"/>
      <c r="BA114" s="812"/>
      <c r="BB114" s="812"/>
      <c r="BC114" s="812"/>
      <c r="BD114" s="812"/>
      <c r="BE114" s="812"/>
      <c r="BF114" s="812"/>
      <c r="BG114" s="812"/>
      <c r="BH114" s="812"/>
      <c r="BI114" s="812"/>
      <c r="BJ114" s="812"/>
      <c r="BK114" s="812"/>
      <c r="BL114" s="812"/>
      <c r="BM114" s="812"/>
      <c r="BN114" s="812"/>
      <c r="BO114" s="812"/>
      <c r="BP114" s="812"/>
      <c r="BQ114" s="812"/>
      <c r="BR114" s="812"/>
      <c r="BS114" s="812"/>
      <c r="BT114" s="812"/>
      <c r="BU114" s="42"/>
      <c r="BV114" s="42"/>
      <c r="BW114" s="42"/>
      <c r="BX114" s="42"/>
      <c r="BY114" s="42"/>
      <c r="BZ114" s="42"/>
      <c r="CA114" s="42"/>
      <c r="CB114" s="42"/>
      <c r="CC114" s="42"/>
      <c r="CD114" s="42"/>
      <c r="CE114" s="42"/>
      <c r="CF114" s="42"/>
      <c r="CG114" s="42"/>
      <c r="CH114" s="42"/>
      <c r="CI114" s="42"/>
      <c r="CJ114" s="42"/>
      <c r="CK114" s="42"/>
      <c r="CL114" s="42"/>
      <c r="CM114" s="42"/>
      <c r="CN114" s="42"/>
      <c r="CO114" s="42"/>
      <c r="CP114" s="42"/>
      <c r="CQ114" s="42"/>
      <c r="CR114" s="42"/>
      <c r="CS114" s="42"/>
      <c r="CT114" s="42"/>
      <c r="CU114" s="42"/>
      <c r="CV114" s="42"/>
      <c r="CW114" s="42"/>
      <c r="CX114" s="42"/>
      <c r="CY114" s="42"/>
      <c r="CZ114" s="42"/>
      <c r="DA114" s="42"/>
      <c r="DB114" s="42"/>
      <c r="DC114" s="42"/>
      <c r="DD114" s="42"/>
      <c r="DE114" s="42"/>
      <c r="DF114" s="42"/>
      <c r="DG114" s="42"/>
      <c r="DH114" s="42"/>
      <c r="DI114" s="42"/>
      <c r="DJ114" s="42"/>
      <c r="DK114" s="42"/>
      <c r="DL114" s="42"/>
      <c r="DM114" s="42"/>
      <c r="DN114" s="42"/>
      <c r="DO114" s="42"/>
      <c r="DP114" s="42"/>
      <c r="DQ114" s="42"/>
      <c r="DR114" s="42"/>
      <c r="DS114" s="42"/>
      <c r="DT114" s="42"/>
      <c r="DU114" s="42"/>
      <c r="DV114" s="42"/>
      <c r="DW114" s="42"/>
      <c r="DX114" s="42"/>
      <c r="DY114" s="42"/>
      <c r="DZ114" s="42"/>
    </row>
    <row r="115" spans="2:130" ht="12.75" customHeight="1" x14ac:dyDescent="0.2">
      <c r="B115" s="42"/>
      <c r="C115" s="48" t="str">
        <f t="shared" si="5"/>
        <v>milk</v>
      </c>
      <c r="D115" s="49" t="str">
        <f t="shared" si="3"/>
        <v/>
      </c>
      <c r="E115" s="372" t="s">
        <v>475</v>
      </c>
      <c r="F115" s="372">
        <v>2.6179328048536602E-3</v>
      </c>
      <c r="G115" s="373"/>
      <c r="H115" s="373"/>
      <c r="I115" s="373"/>
      <c r="J115" s="373"/>
      <c r="K115" s="373"/>
      <c r="L115" s="373"/>
      <c r="M115" s="373"/>
      <c r="N115" s="373"/>
      <c r="O115" s="373"/>
      <c r="P115" s="373"/>
      <c r="Q115" s="42"/>
      <c r="R115" s="374" t="s">
        <v>475</v>
      </c>
      <c r="S115" s="374">
        <v>2.6179328048536602E-3</v>
      </c>
      <c r="T115" s="375"/>
      <c r="U115" s="375"/>
      <c r="V115" s="375"/>
      <c r="W115" s="375"/>
      <c r="X115" s="375"/>
      <c r="Y115" s="375"/>
      <c r="Z115" s="375"/>
      <c r="AA115" s="375"/>
      <c r="AB115" s="375"/>
      <c r="AC115" s="375"/>
      <c r="AD115" s="42"/>
      <c r="AE115" s="812"/>
      <c r="AF115" s="812"/>
      <c r="AG115" s="812"/>
      <c r="AH115" s="812"/>
      <c r="AI115" s="986"/>
      <c r="AJ115" s="1023" t="str">
        <f>milk!C60</f>
        <v>lact 1, phase 2, b</v>
      </c>
      <c r="AK115" s="1018">
        <f>milk!D60</f>
        <v>2.6179328048536602E-3</v>
      </c>
      <c r="AL115" s="1000"/>
      <c r="AM115" s="1000"/>
      <c r="AN115" s="1000"/>
      <c r="AO115" s="1000"/>
      <c r="AP115" s="1000"/>
      <c r="AQ115" s="1000"/>
      <c r="AR115" s="1000"/>
      <c r="AS115" s="1000"/>
      <c r="AT115" s="1000"/>
      <c r="AU115" s="1000"/>
      <c r="AV115" s="986"/>
      <c r="AW115" s="812"/>
      <c r="AX115" s="812"/>
      <c r="AY115" s="812"/>
      <c r="AZ115" s="812"/>
      <c r="BA115" s="812"/>
      <c r="BB115" s="812"/>
      <c r="BC115" s="812"/>
      <c r="BD115" s="812"/>
      <c r="BE115" s="812"/>
      <c r="BF115" s="812"/>
      <c r="BG115" s="812"/>
      <c r="BH115" s="812"/>
      <c r="BI115" s="812"/>
      <c r="BJ115" s="812"/>
      <c r="BK115" s="812"/>
      <c r="BL115" s="812"/>
      <c r="BM115" s="812"/>
      <c r="BN115" s="812"/>
      <c r="BO115" s="812"/>
      <c r="BP115" s="812"/>
      <c r="BQ115" s="812"/>
      <c r="BR115" s="812"/>
      <c r="BS115" s="812"/>
      <c r="BT115" s="812"/>
      <c r="BU115" s="42"/>
      <c r="BV115" s="42"/>
      <c r="BW115" s="42"/>
      <c r="BX115" s="42"/>
      <c r="BY115" s="42"/>
      <c r="BZ115" s="42"/>
      <c r="CA115" s="42"/>
      <c r="CB115" s="42"/>
      <c r="CC115" s="42"/>
      <c r="CD115" s="42"/>
      <c r="CE115" s="42"/>
      <c r="CF115" s="42"/>
      <c r="CG115" s="42"/>
      <c r="CH115" s="42"/>
      <c r="CI115" s="42"/>
      <c r="CJ115" s="42"/>
      <c r="CK115" s="42"/>
      <c r="CL115" s="42"/>
      <c r="CM115" s="42"/>
      <c r="CN115" s="42"/>
      <c r="CO115" s="42"/>
      <c r="CP115" s="42"/>
      <c r="CQ115" s="42"/>
      <c r="CR115" s="42"/>
      <c r="CS115" s="42"/>
      <c r="CT115" s="42"/>
      <c r="CU115" s="42"/>
      <c r="CV115" s="42"/>
      <c r="CW115" s="42"/>
      <c r="CX115" s="42"/>
      <c r="CY115" s="42"/>
      <c r="CZ115" s="42"/>
      <c r="DA115" s="42"/>
      <c r="DB115" s="42"/>
      <c r="DC115" s="42"/>
      <c r="DD115" s="42"/>
      <c r="DE115" s="42"/>
      <c r="DF115" s="42"/>
      <c r="DG115" s="42"/>
      <c r="DH115" s="42"/>
      <c r="DI115" s="42"/>
      <c r="DJ115" s="42"/>
      <c r="DK115" s="42"/>
      <c r="DL115" s="42"/>
      <c r="DM115" s="42"/>
      <c r="DN115" s="42"/>
      <c r="DO115" s="42"/>
      <c r="DP115" s="42"/>
      <c r="DQ115" s="42"/>
      <c r="DR115" s="42"/>
      <c r="DS115" s="42"/>
      <c r="DT115" s="42"/>
      <c r="DU115" s="42"/>
      <c r="DV115" s="42"/>
      <c r="DW115" s="42"/>
      <c r="DX115" s="42"/>
      <c r="DY115" s="42"/>
      <c r="DZ115" s="42"/>
    </row>
    <row r="116" spans="2:130" ht="12.75" customHeight="1" x14ac:dyDescent="0.2">
      <c r="B116" s="42"/>
      <c r="C116" s="48" t="str">
        <f t="shared" si="5"/>
        <v>milk</v>
      </c>
      <c r="D116" s="49" t="str">
        <f t="shared" si="3"/>
        <v/>
      </c>
      <c r="E116" s="372" t="s">
        <v>476</v>
      </c>
      <c r="F116" s="372">
        <v>124.146313312345</v>
      </c>
      <c r="G116" s="373"/>
      <c r="H116" s="373"/>
      <c r="I116" s="373"/>
      <c r="J116" s="373"/>
      <c r="K116" s="373"/>
      <c r="L116" s="373"/>
      <c r="M116" s="373"/>
      <c r="N116" s="373"/>
      <c r="O116" s="373"/>
      <c r="P116" s="373"/>
      <c r="Q116" s="42"/>
      <c r="R116" s="374" t="s">
        <v>476</v>
      </c>
      <c r="S116" s="374">
        <v>124.146313312345</v>
      </c>
      <c r="T116" s="375"/>
      <c r="U116" s="375"/>
      <c r="V116" s="375"/>
      <c r="W116" s="375"/>
      <c r="X116" s="375"/>
      <c r="Y116" s="375"/>
      <c r="Z116" s="375"/>
      <c r="AA116" s="375"/>
      <c r="AB116" s="375"/>
      <c r="AC116" s="375"/>
      <c r="AD116" s="42"/>
      <c r="AE116" s="812"/>
      <c r="AF116" s="812"/>
      <c r="AG116" s="812"/>
      <c r="AH116" s="812"/>
      <c r="AI116" s="986"/>
      <c r="AJ116" s="1023" t="str">
        <f>milk!C61</f>
        <v>lact 1, phase 2, c</v>
      </c>
      <c r="AK116" s="1018">
        <f>milk!D61</f>
        <v>124.146313312345</v>
      </c>
      <c r="AL116" s="1000"/>
      <c r="AM116" s="1000"/>
      <c r="AN116" s="1000"/>
      <c r="AO116" s="1000"/>
      <c r="AP116" s="1000"/>
      <c r="AQ116" s="1000"/>
      <c r="AR116" s="1000"/>
      <c r="AS116" s="1000"/>
      <c r="AT116" s="1000"/>
      <c r="AU116" s="1000"/>
      <c r="AV116" s="986"/>
      <c r="AW116" s="812"/>
      <c r="AX116" s="812"/>
      <c r="AY116" s="812"/>
      <c r="AZ116" s="812"/>
      <c r="BA116" s="812"/>
      <c r="BB116" s="812"/>
      <c r="BC116" s="812"/>
      <c r="BD116" s="812"/>
      <c r="BE116" s="812"/>
      <c r="BF116" s="812"/>
      <c r="BG116" s="812"/>
      <c r="BH116" s="812"/>
      <c r="BI116" s="812"/>
      <c r="BJ116" s="812"/>
      <c r="BK116" s="812"/>
      <c r="BL116" s="812"/>
      <c r="BM116" s="812"/>
      <c r="BN116" s="812"/>
      <c r="BO116" s="812"/>
      <c r="BP116" s="812"/>
      <c r="BQ116" s="812"/>
      <c r="BR116" s="812"/>
      <c r="BS116" s="812"/>
      <c r="BT116" s="812"/>
      <c r="BU116" s="42"/>
      <c r="BV116" s="42"/>
      <c r="BW116" s="42"/>
      <c r="BX116" s="42"/>
      <c r="BY116" s="42"/>
      <c r="BZ116" s="42"/>
      <c r="CA116" s="42"/>
      <c r="CB116" s="42"/>
      <c r="CC116" s="42"/>
      <c r="CD116" s="42"/>
      <c r="CE116" s="42"/>
      <c r="CF116" s="42"/>
      <c r="CG116" s="42"/>
      <c r="CH116" s="42"/>
      <c r="CI116" s="42"/>
      <c r="CJ116" s="42"/>
      <c r="CK116" s="42"/>
      <c r="CL116" s="42"/>
      <c r="CM116" s="42"/>
      <c r="CN116" s="42"/>
      <c r="CO116" s="42"/>
      <c r="CP116" s="42"/>
      <c r="CQ116" s="42"/>
      <c r="CR116" s="42"/>
      <c r="CS116" s="42"/>
      <c r="CT116" s="42"/>
      <c r="CU116" s="42"/>
      <c r="CV116" s="42"/>
      <c r="CW116" s="42"/>
      <c r="CX116" s="42"/>
      <c r="CY116" s="42"/>
      <c r="CZ116" s="42"/>
      <c r="DA116" s="42"/>
      <c r="DB116" s="42"/>
      <c r="DC116" s="42"/>
      <c r="DD116" s="42"/>
      <c r="DE116" s="42"/>
      <c r="DF116" s="42"/>
      <c r="DG116" s="42"/>
      <c r="DH116" s="42"/>
      <c r="DI116" s="42"/>
      <c r="DJ116" s="42"/>
      <c r="DK116" s="42"/>
      <c r="DL116" s="42"/>
      <c r="DM116" s="42"/>
      <c r="DN116" s="42"/>
      <c r="DO116" s="42"/>
      <c r="DP116" s="42"/>
      <c r="DQ116" s="42"/>
      <c r="DR116" s="42"/>
      <c r="DS116" s="42"/>
      <c r="DT116" s="42"/>
      <c r="DU116" s="42"/>
      <c r="DV116" s="42"/>
      <c r="DW116" s="42"/>
      <c r="DX116" s="42"/>
      <c r="DY116" s="42"/>
      <c r="DZ116" s="42"/>
    </row>
    <row r="117" spans="2:130" ht="12.75" customHeight="1" x14ac:dyDescent="0.2">
      <c r="B117" s="42"/>
      <c r="C117" s="48" t="str">
        <f t="shared" si="5"/>
        <v>milk</v>
      </c>
      <c r="D117" s="49" t="str">
        <f t="shared" si="3"/>
        <v/>
      </c>
      <c r="E117" s="372" t="s">
        <v>477</v>
      </c>
      <c r="F117" s="372">
        <v>7573.8781797789497</v>
      </c>
      <c r="G117" s="373"/>
      <c r="H117" s="373"/>
      <c r="I117" s="373"/>
      <c r="J117" s="373"/>
      <c r="K117" s="373"/>
      <c r="L117" s="373"/>
      <c r="M117" s="373"/>
      <c r="N117" s="373"/>
      <c r="O117" s="373"/>
      <c r="P117" s="373"/>
      <c r="Q117" s="42"/>
      <c r="R117" s="374" t="s">
        <v>477</v>
      </c>
      <c r="S117" s="374">
        <v>7573.8781797789497</v>
      </c>
      <c r="T117" s="375"/>
      <c r="U117" s="375"/>
      <c r="V117" s="375"/>
      <c r="W117" s="375"/>
      <c r="X117" s="375"/>
      <c r="Y117" s="375"/>
      <c r="Z117" s="375"/>
      <c r="AA117" s="375"/>
      <c r="AB117" s="375"/>
      <c r="AC117" s="375"/>
      <c r="AD117" s="42"/>
      <c r="AE117" s="812"/>
      <c r="AF117" s="812"/>
      <c r="AG117" s="812"/>
      <c r="AH117" s="812"/>
      <c r="AI117" s="986"/>
      <c r="AJ117" s="1023" t="str">
        <f>milk!C62</f>
        <v>lact 2, phase 1, a</v>
      </c>
      <c r="AK117" s="1018">
        <f>milk!D62</f>
        <v>7573.8781797789497</v>
      </c>
      <c r="AL117" s="1000"/>
      <c r="AM117" s="1000"/>
      <c r="AN117" s="1000"/>
      <c r="AO117" s="1000"/>
      <c r="AP117" s="1000"/>
      <c r="AQ117" s="1000"/>
      <c r="AR117" s="1000"/>
      <c r="AS117" s="1000"/>
      <c r="AT117" s="1000"/>
      <c r="AU117" s="1000"/>
      <c r="AV117" s="986"/>
      <c r="AW117" s="812"/>
      <c r="AX117" s="812"/>
      <c r="AY117" s="812"/>
      <c r="AZ117" s="812"/>
      <c r="BA117" s="812"/>
      <c r="BB117" s="812"/>
      <c r="BC117" s="812"/>
      <c r="BD117" s="812"/>
      <c r="BE117" s="812"/>
      <c r="BF117" s="812"/>
      <c r="BG117" s="812"/>
      <c r="BH117" s="812"/>
      <c r="BI117" s="812"/>
      <c r="BJ117" s="812"/>
      <c r="BK117" s="812"/>
      <c r="BL117" s="812"/>
      <c r="BM117" s="812"/>
      <c r="BN117" s="812"/>
      <c r="BO117" s="812"/>
      <c r="BP117" s="812"/>
      <c r="BQ117" s="812"/>
      <c r="BR117" s="812"/>
      <c r="BS117" s="812"/>
      <c r="BT117" s="812"/>
      <c r="BU117" s="42"/>
      <c r="BV117" s="42"/>
      <c r="BW117" s="42"/>
      <c r="BX117" s="42"/>
      <c r="BY117" s="42"/>
      <c r="BZ117" s="42"/>
      <c r="CA117" s="42"/>
      <c r="CB117" s="42"/>
      <c r="CC117" s="42"/>
      <c r="CD117" s="42"/>
      <c r="CE117" s="42"/>
      <c r="CF117" s="42"/>
      <c r="CG117" s="42"/>
      <c r="CH117" s="42"/>
      <c r="CI117" s="42"/>
      <c r="CJ117" s="42"/>
      <c r="CK117" s="42"/>
      <c r="CL117" s="42"/>
      <c r="CM117" s="42"/>
      <c r="CN117" s="42"/>
      <c r="CO117" s="42"/>
      <c r="CP117" s="42"/>
      <c r="CQ117" s="42"/>
      <c r="CR117" s="42"/>
      <c r="CS117" s="42"/>
      <c r="CT117" s="42"/>
      <c r="CU117" s="42"/>
      <c r="CV117" s="42"/>
      <c r="CW117" s="42"/>
      <c r="CX117" s="42"/>
      <c r="CY117" s="42"/>
      <c r="CZ117" s="42"/>
      <c r="DA117" s="42"/>
      <c r="DB117" s="42"/>
      <c r="DC117" s="42"/>
      <c r="DD117" s="42"/>
      <c r="DE117" s="42"/>
      <c r="DF117" s="42"/>
      <c r="DG117" s="42"/>
      <c r="DH117" s="42"/>
      <c r="DI117" s="42"/>
      <c r="DJ117" s="42"/>
      <c r="DK117" s="42"/>
      <c r="DL117" s="42"/>
      <c r="DM117" s="42"/>
      <c r="DN117" s="42"/>
      <c r="DO117" s="42"/>
      <c r="DP117" s="42"/>
      <c r="DQ117" s="42"/>
      <c r="DR117" s="42"/>
      <c r="DS117" s="42"/>
      <c r="DT117" s="42"/>
      <c r="DU117" s="42"/>
      <c r="DV117" s="42"/>
      <c r="DW117" s="42"/>
      <c r="DX117" s="42"/>
      <c r="DY117" s="42"/>
      <c r="DZ117" s="42"/>
    </row>
    <row r="118" spans="2:130" ht="12.75" customHeight="1" x14ac:dyDescent="0.2">
      <c r="B118" s="42"/>
      <c r="C118" s="48" t="str">
        <f t="shared" si="5"/>
        <v>milk</v>
      </c>
      <c r="D118" s="49" t="str">
        <f t="shared" si="3"/>
        <v/>
      </c>
      <c r="E118" s="372" t="s">
        <v>478</v>
      </c>
      <c r="F118" s="372">
        <v>3.7891438428152399E-3</v>
      </c>
      <c r="G118" s="373"/>
      <c r="H118" s="373"/>
      <c r="I118" s="373"/>
      <c r="J118" s="373"/>
      <c r="K118" s="373"/>
      <c r="L118" s="373"/>
      <c r="M118" s="373"/>
      <c r="N118" s="373"/>
      <c r="O118" s="373"/>
      <c r="P118" s="373"/>
      <c r="Q118" s="42"/>
      <c r="R118" s="374" t="s">
        <v>478</v>
      </c>
      <c r="S118" s="374">
        <v>3.7891438428152399E-3</v>
      </c>
      <c r="T118" s="375"/>
      <c r="U118" s="375"/>
      <c r="V118" s="375"/>
      <c r="W118" s="375"/>
      <c r="X118" s="375"/>
      <c r="Y118" s="375"/>
      <c r="Z118" s="375"/>
      <c r="AA118" s="375"/>
      <c r="AB118" s="375"/>
      <c r="AC118" s="375"/>
      <c r="AD118" s="42"/>
      <c r="AE118" s="812"/>
      <c r="AF118" s="812"/>
      <c r="AG118" s="812"/>
      <c r="AH118" s="812"/>
      <c r="AI118" s="986"/>
      <c r="AJ118" s="1023" t="str">
        <f>milk!C63</f>
        <v>lact 2, phase 1, b</v>
      </c>
      <c r="AK118" s="1018">
        <f>milk!D63</f>
        <v>3.7891438428152399E-3</v>
      </c>
      <c r="AL118" s="1000"/>
      <c r="AM118" s="1000"/>
      <c r="AN118" s="1000"/>
      <c r="AO118" s="1000"/>
      <c r="AP118" s="1000"/>
      <c r="AQ118" s="1000"/>
      <c r="AR118" s="1000"/>
      <c r="AS118" s="1000"/>
      <c r="AT118" s="1000"/>
      <c r="AU118" s="1000"/>
      <c r="AV118" s="986"/>
      <c r="AW118" s="812"/>
      <c r="AX118" s="812"/>
      <c r="AY118" s="812"/>
      <c r="AZ118" s="812"/>
      <c r="BA118" s="812"/>
      <c r="BB118" s="812"/>
      <c r="BC118" s="812"/>
      <c r="BD118" s="812"/>
      <c r="BE118" s="812"/>
      <c r="BF118" s="812"/>
      <c r="BG118" s="812"/>
      <c r="BH118" s="812"/>
      <c r="BI118" s="812"/>
      <c r="BJ118" s="812"/>
      <c r="BK118" s="812"/>
      <c r="BL118" s="812"/>
      <c r="BM118" s="812"/>
      <c r="BN118" s="812"/>
      <c r="BO118" s="812"/>
      <c r="BP118" s="812"/>
      <c r="BQ118" s="812"/>
      <c r="BR118" s="812"/>
      <c r="BS118" s="812"/>
      <c r="BT118" s="812"/>
      <c r="BU118" s="42"/>
      <c r="BV118" s="42"/>
      <c r="BW118" s="42"/>
      <c r="BX118" s="42"/>
      <c r="BY118" s="42"/>
      <c r="BZ118" s="42"/>
      <c r="CA118" s="42"/>
      <c r="CB118" s="42"/>
      <c r="CC118" s="42"/>
      <c r="CD118" s="42"/>
      <c r="CE118" s="42"/>
      <c r="CF118" s="42"/>
      <c r="CG118" s="42"/>
      <c r="CH118" s="42"/>
      <c r="CI118" s="42"/>
      <c r="CJ118" s="42"/>
      <c r="CK118" s="42"/>
      <c r="CL118" s="42"/>
      <c r="CM118" s="42"/>
      <c r="CN118" s="42"/>
      <c r="CO118" s="42"/>
      <c r="CP118" s="42"/>
      <c r="CQ118" s="42"/>
      <c r="CR118" s="42"/>
      <c r="CS118" s="42"/>
      <c r="CT118" s="42"/>
      <c r="CU118" s="42"/>
      <c r="CV118" s="42"/>
      <c r="CW118" s="42"/>
      <c r="CX118" s="42"/>
      <c r="CY118" s="42"/>
      <c r="CZ118" s="42"/>
      <c r="DA118" s="42"/>
      <c r="DB118" s="42"/>
      <c r="DC118" s="42"/>
      <c r="DD118" s="42"/>
      <c r="DE118" s="42"/>
      <c r="DF118" s="42"/>
      <c r="DG118" s="42"/>
      <c r="DH118" s="42"/>
      <c r="DI118" s="42"/>
      <c r="DJ118" s="42"/>
      <c r="DK118" s="42"/>
      <c r="DL118" s="42"/>
      <c r="DM118" s="42"/>
      <c r="DN118" s="42"/>
      <c r="DO118" s="42"/>
      <c r="DP118" s="42"/>
      <c r="DQ118" s="42"/>
      <c r="DR118" s="42"/>
      <c r="DS118" s="42"/>
      <c r="DT118" s="42"/>
      <c r="DU118" s="42"/>
      <c r="DV118" s="42"/>
      <c r="DW118" s="42"/>
      <c r="DX118" s="42"/>
      <c r="DY118" s="42"/>
      <c r="DZ118" s="42"/>
    </row>
    <row r="119" spans="2:130" ht="12.75" customHeight="1" x14ac:dyDescent="0.2">
      <c r="B119" s="42"/>
      <c r="C119" s="48" t="str">
        <f t="shared" si="5"/>
        <v>milk</v>
      </c>
      <c r="D119" s="49" t="str">
        <f t="shared" si="3"/>
        <v/>
      </c>
      <c r="E119" s="372" t="s">
        <v>479</v>
      </c>
      <c r="F119" s="372">
        <v>55.7223134200621</v>
      </c>
      <c r="G119" s="373"/>
      <c r="H119" s="373"/>
      <c r="I119" s="373"/>
      <c r="J119" s="373"/>
      <c r="K119" s="373"/>
      <c r="L119" s="373"/>
      <c r="M119" s="373"/>
      <c r="N119" s="373"/>
      <c r="O119" s="373"/>
      <c r="P119" s="373"/>
      <c r="Q119" s="42"/>
      <c r="R119" s="374" t="s">
        <v>479</v>
      </c>
      <c r="S119" s="374">
        <v>55.7223134200621</v>
      </c>
      <c r="T119" s="375"/>
      <c r="U119" s="375"/>
      <c r="V119" s="375"/>
      <c r="W119" s="375"/>
      <c r="X119" s="375"/>
      <c r="Y119" s="375"/>
      <c r="Z119" s="375"/>
      <c r="AA119" s="375"/>
      <c r="AB119" s="375"/>
      <c r="AC119" s="375"/>
      <c r="AD119" s="42"/>
      <c r="AE119" s="812"/>
      <c r="AF119" s="812"/>
      <c r="AG119" s="812"/>
      <c r="AH119" s="812"/>
      <c r="AI119" s="986"/>
      <c r="AJ119" s="1023" t="str">
        <f>milk!C64</f>
        <v>lact 2, phase 1, c</v>
      </c>
      <c r="AK119" s="1018">
        <f>milk!D64</f>
        <v>55.7223134200621</v>
      </c>
      <c r="AL119" s="1000"/>
      <c r="AM119" s="1000"/>
      <c r="AN119" s="1000"/>
      <c r="AO119" s="1000"/>
      <c r="AP119" s="1000"/>
      <c r="AQ119" s="1000"/>
      <c r="AR119" s="1000"/>
      <c r="AS119" s="1000"/>
      <c r="AT119" s="1000"/>
      <c r="AU119" s="1000"/>
      <c r="AV119" s="986"/>
      <c r="AW119" s="812"/>
      <c r="AX119" s="812"/>
      <c r="AY119" s="812"/>
      <c r="AZ119" s="812"/>
      <c r="BA119" s="812"/>
      <c r="BB119" s="812"/>
      <c r="BC119" s="812"/>
      <c r="BD119" s="812"/>
      <c r="BE119" s="812"/>
      <c r="BF119" s="812"/>
      <c r="BG119" s="812"/>
      <c r="BH119" s="812"/>
      <c r="BI119" s="812"/>
      <c r="BJ119" s="812"/>
      <c r="BK119" s="812"/>
      <c r="BL119" s="812"/>
      <c r="BM119" s="812"/>
      <c r="BN119" s="812"/>
      <c r="BO119" s="812"/>
      <c r="BP119" s="812"/>
      <c r="BQ119" s="812"/>
      <c r="BR119" s="812"/>
      <c r="BS119" s="812"/>
      <c r="BT119" s="812"/>
      <c r="BU119" s="42"/>
      <c r="BV119" s="42"/>
      <c r="BW119" s="42"/>
      <c r="BX119" s="42"/>
      <c r="BY119" s="42"/>
      <c r="BZ119" s="42"/>
      <c r="CA119" s="42"/>
      <c r="CB119" s="42"/>
      <c r="CC119" s="42"/>
      <c r="CD119" s="42"/>
      <c r="CE119" s="42"/>
      <c r="CF119" s="42"/>
      <c r="CG119" s="42"/>
      <c r="CH119" s="42"/>
      <c r="CI119" s="42"/>
      <c r="CJ119" s="42"/>
      <c r="CK119" s="42"/>
      <c r="CL119" s="42"/>
      <c r="CM119" s="42"/>
      <c r="CN119" s="42"/>
      <c r="CO119" s="42"/>
      <c r="CP119" s="42"/>
      <c r="CQ119" s="42"/>
      <c r="CR119" s="42"/>
      <c r="CS119" s="42"/>
      <c r="CT119" s="42"/>
      <c r="CU119" s="42"/>
      <c r="CV119" s="42"/>
      <c r="CW119" s="42"/>
      <c r="CX119" s="42"/>
      <c r="CY119" s="42"/>
      <c r="CZ119" s="42"/>
      <c r="DA119" s="42"/>
      <c r="DB119" s="42"/>
      <c r="DC119" s="42"/>
      <c r="DD119" s="42"/>
      <c r="DE119" s="42"/>
      <c r="DF119" s="42"/>
      <c r="DG119" s="42"/>
      <c r="DH119" s="42"/>
      <c r="DI119" s="42"/>
      <c r="DJ119" s="42"/>
      <c r="DK119" s="42"/>
      <c r="DL119" s="42"/>
      <c r="DM119" s="42"/>
      <c r="DN119" s="42"/>
      <c r="DO119" s="42"/>
      <c r="DP119" s="42"/>
      <c r="DQ119" s="42"/>
      <c r="DR119" s="42"/>
      <c r="DS119" s="42"/>
      <c r="DT119" s="42"/>
      <c r="DU119" s="42"/>
      <c r="DV119" s="42"/>
      <c r="DW119" s="42"/>
      <c r="DX119" s="42"/>
      <c r="DY119" s="42"/>
      <c r="DZ119" s="42"/>
    </row>
    <row r="120" spans="2:130" ht="12.75" customHeight="1" x14ac:dyDescent="0.2">
      <c r="B120" s="42"/>
      <c r="C120" s="48" t="str">
        <f t="shared" si="5"/>
        <v>milk</v>
      </c>
      <c r="D120" s="49" t="str">
        <f t="shared" si="3"/>
        <v/>
      </c>
      <c r="E120" s="372" t="s">
        <v>480</v>
      </c>
      <c r="F120" s="372">
        <v>4609.7805615738698</v>
      </c>
      <c r="G120" s="373"/>
      <c r="H120" s="373"/>
      <c r="I120" s="373"/>
      <c r="J120" s="373"/>
      <c r="K120" s="373"/>
      <c r="L120" s="373"/>
      <c r="M120" s="373"/>
      <c r="N120" s="373"/>
      <c r="O120" s="373"/>
      <c r="P120" s="373"/>
      <c r="Q120" s="42"/>
      <c r="R120" s="374" t="s">
        <v>480</v>
      </c>
      <c r="S120" s="374">
        <v>4609.7805615738698</v>
      </c>
      <c r="T120" s="375"/>
      <c r="U120" s="375"/>
      <c r="V120" s="375"/>
      <c r="W120" s="375"/>
      <c r="X120" s="375"/>
      <c r="Y120" s="375"/>
      <c r="Z120" s="375"/>
      <c r="AA120" s="375"/>
      <c r="AB120" s="375"/>
      <c r="AC120" s="375"/>
      <c r="AD120" s="42"/>
      <c r="AE120" s="812"/>
      <c r="AF120" s="812"/>
      <c r="AG120" s="812"/>
      <c r="AH120" s="812"/>
      <c r="AI120" s="986"/>
      <c r="AJ120" s="1023" t="str">
        <f>milk!C65</f>
        <v>lact 2, phase 2, a</v>
      </c>
      <c r="AK120" s="1018">
        <f>milk!D65</f>
        <v>4609.7805615738698</v>
      </c>
      <c r="AL120" s="1000"/>
      <c r="AM120" s="1000"/>
      <c r="AN120" s="1000"/>
      <c r="AO120" s="1000"/>
      <c r="AP120" s="1000"/>
      <c r="AQ120" s="1000"/>
      <c r="AR120" s="1000"/>
      <c r="AS120" s="1000"/>
      <c r="AT120" s="1000"/>
      <c r="AU120" s="1000"/>
      <c r="AV120" s="986"/>
      <c r="AW120" s="812"/>
      <c r="AX120" s="812"/>
      <c r="AY120" s="812"/>
      <c r="AZ120" s="812"/>
      <c r="BA120" s="812"/>
      <c r="BB120" s="812"/>
      <c r="BC120" s="812"/>
      <c r="BD120" s="812"/>
      <c r="BE120" s="812"/>
      <c r="BF120" s="812"/>
      <c r="BG120" s="812"/>
      <c r="BH120" s="812"/>
      <c r="BI120" s="812"/>
      <c r="BJ120" s="812"/>
      <c r="BK120" s="812"/>
      <c r="BL120" s="812"/>
      <c r="BM120" s="812"/>
      <c r="BN120" s="812"/>
      <c r="BO120" s="812"/>
      <c r="BP120" s="812"/>
      <c r="BQ120" s="812"/>
      <c r="BR120" s="812"/>
      <c r="BS120" s="812"/>
      <c r="BT120" s="812"/>
      <c r="BU120" s="42"/>
      <c r="BV120" s="42"/>
      <c r="BW120" s="42"/>
      <c r="BX120" s="42"/>
      <c r="BY120" s="42"/>
      <c r="BZ120" s="42"/>
      <c r="CA120" s="42"/>
      <c r="CB120" s="42"/>
      <c r="CC120" s="42"/>
      <c r="CD120" s="42"/>
      <c r="CE120" s="42"/>
      <c r="CF120" s="42"/>
      <c r="CG120" s="42"/>
      <c r="CH120" s="42"/>
      <c r="CI120" s="42"/>
      <c r="CJ120" s="42"/>
      <c r="CK120" s="42"/>
      <c r="CL120" s="42"/>
      <c r="CM120" s="42"/>
      <c r="CN120" s="42"/>
      <c r="CO120" s="42"/>
      <c r="CP120" s="42"/>
      <c r="CQ120" s="42"/>
      <c r="CR120" s="42"/>
      <c r="CS120" s="42"/>
      <c r="CT120" s="42"/>
      <c r="CU120" s="42"/>
      <c r="CV120" s="42"/>
      <c r="CW120" s="42"/>
      <c r="CX120" s="42"/>
      <c r="CY120" s="42"/>
      <c r="CZ120" s="42"/>
      <c r="DA120" s="42"/>
      <c r="DB120" s="42"/>
      <c r="DC120" s="42"/>
      <c r="DD120" s="42"/>
      <c r="DE120" s="42"/>
      <c r="DF120" s="42"/>
      <c r="DG120" s="42"/>
      <c r="DH120" s="42"/>
      <c r="DI120" s="42"/>
      <c r="DJ120" s="42"/>
      <c r="DK120" s="42"/>
      <c r="DL120" s="42"/>
      <c r="DM120" s="42"/>
      <c r="DN120" s="42"/>
      <c r="DO120" s="42"/>
      <c r="DP120" s="42"/>
      <c r="DQ120" s="42"/>
      <c r="DR120" s="42"/>
      <c r="DS120" s="42"/>
      <c r="DT120" s="42"/>
      <c r="DU120" s="42"/>
      <c r="DV120" s="42"/>
      <c r="DW120" s="42"/>
      <c r="DX120" s="42"/>
      <c r="DY120" s="42"/>
      <c r="DZ120" s="42"/>
    </row>
    <row r="121" spans="2:130" ht="12.75" customHeight="1" x14ac:dyDescent="0.2">
      <c r="B121" s="42"/>
      <c r="C121" s="48" t="str">
        <f t="shared" si="5"/>
        <v>milk</v>
      </c>
      <c r="D121" s="49" t="str">
        <f t="shared" si="3"/>
        <v/>
      </c>
      <c r="E121" s="372" t="s">
        <v>481</v>
      </c>
      <c r="F121" s="372">
        <v>3.1718183841241798E-3</v>
      </c>
      <c r="G121" s="373"/>
      <c r="H121" s="373"/>
      <c r="I121" s="373"/>
      <c r="J121" s="373"/>
      <c r="K121" s="373"/>
      <c r="L121" s="373"/>
      <c r="M121" s="373"/>
      <c r="N121" s="373"/>
      <c r="O121" s="373"/>
      <c r="P121" s="373"/>
      <c r="Q121" s="42"/>
      <c r="R121" s="374" t="s">
        <v>481</v>
      </c>
      <c r="S121" s="374">
        <v>3.1718183841241798E-3</v>
      </c>
      <c r="T121" s="375"/>
      <c r="U121" s="375"/>
      <c r="V121" s="375"/>
      <c r="W121" s="375"/>
      <c r="X121" s="375"/>
      <c r="Y121" s="375"/>
      <c r="Z121" s="375"/>
      <c r="AA121" s="375"/>
      <c r="AB121" s="375"/>
      <c r="AC121" s="375"/>
      <c r="AD121" s="42"/>
      <c r="AE121" s="812"/>
      <c r="AF121" s="812"/>
      <c r="AG121" s="812"/>
      <c r="AH121" s="812"/>
      <c r="AI121" s="986"/>
      <c r="AJ121" s="1023" t="str">
        <f>milk!C66</f>
        <v>lact 2, phase 2, b</v>
      </c>
      <c r="AK121" s="1018">
        <f>milk!D66</f>
        <v>3.1718183841241798E-3</v>
      </c>
      <c r="AL121" s="1000"/>
      <c r="AM121" s="1000"/>
      <c r="AN121" s="1000"/>
      <c r="AO121" s="1000"/>
      <c r="AP121" s="1000"/>
      <c r="AQ121" s="1000"/>
      <c r="AR121" s="1000"/>
      <c r="AS121" s="1000"/>
      <c r="AT121" s="1000"/>
      <c r="AU121" s="1000"/>
      <c r="AV121" s="986"/>
      <c r="AW121" s="812"/>
      <c r="AX121" s="812"/>
      <c r="AY121" s="812"/>
      <c r="AZ121" s="812"/>
      <c r="BA121" s="812"/>
      <c r="BB121" s="812"/>
      <c r="BC121" s="812"/>
      <c r="BD121" s="812"/>
      <c r="BE121" s="812"/>
      <c r="BF121" s="812"/>
      <c r="BG121" s="812"/>
      <c r="BH121" s="812"/>
      <c r="BI121" s="812"/>
      <c r="BJ121" s="812"/>
      <c r="BK121" s="812"/>
      <c r="BL121" s="812"/>
      <c r="BM121" s="812"/>
      <c r="BN121" s="812"/>
      <c r="BO121" s="812"/>
      <c r="BP121" s="812"/>
      <c r="BQ121" s="812"/>
      <c r="BR121" s="812"/>
      <c r="BS121" s="812"/>
      <c r="BT121" s="812"/>
      <c r="BU121" s="42"/>
      <c r="BV121" s="42"/>
      <c r="BW121" s="42"/>
      <c r="BX121" s="42"/>
      <c r="BY121" s="42"/>
      <c r="BZ121" s="42"/>
      <c r="CA121" s="42"/>
      <c r="CB121" s="42"/>
      <c r="CC121" s="42"/>
      <c r="CD121" s="42"/>
      <c r="CE121" s="42"/>
      <c r="CF121" s="42"/>
      <c r="CG121" s="42"/>
      <c r="CH121" s="42"/>
      <c r="CI121" s="42"/>
      <c r="CJ121" s="42"/>
      <c r="CK121" s="42"/>
      <c r="CL121" s="42"/>
      <c r="CM121" s="42"/>
      <c r="CN121" s="42"/>
      <c r="CO121" s="42"/>
      <c r="CP121" s="42"/>
      <c r="CQ121" s="42"/>
      <c r="CR121" s="42"/>
      <c r="CS121" s="42"/>
      <c r="CT121" s="42"/>
      <c r="CU121" s="42"/>
      <c r="CV121" s="42"/>
      <c r="CW121" s="42"/>
      <c r="CX121" s="42"/>
      <c r="CY121" s="42"/>
      <c r="CZ121" s="42"/>
      <c r="DA121" s="42"/>
      <c r="DB121" s="42"/>
      <c r="DC121" s="42"/>
      <c r="DD121" s="42"/>
      <c r="DE121" s="42"/>
      <c r="DF121" s="42"/>
      <c r="DG121" s="42"/>
      <c r="DH121" s="42"/>
      <c r="DI121" s="42"/>
      <c r="DJ121" s="42"/>
      <c r="DK121" s="42"/>
      <c r="DL121" s="42"/>
      <c r="DM121" s="42"/>
      <c r="DN121" s="42"/>
      <c r="DO121" s="42"/>
      <c r="DP121" s="42"/>
      <c r="DQ121" s="42"/>
      <c r="DR121" s="42"/>
      <c r="DS121" s="42"/>
      <c r="DT121" s="42"/>
      <c r="DU121" s="42"/>
      <c r="DV121" s="42"/>
      <c r="DW121" s="42"/>
      <c r="DX121" s="42"/>
      <c r="DY121" s="42"/>
      <c r="DZ121" s="42"/>
    </row>
    <row r="122" spans="2:130" ht="12.75" customHeight="1" x14ac:dyDescent="0.2">
      <c r="B122" s="42"/>
      <c r="C122" s="48" t="str">
        <f t="shared" si="5"/>
        <v>milk</v>
      </c>
      <c r="D122" s="49" t="str">
        <f t="shared" si="3"/>
        <v/>
      </c>
      <c r="E122" s="372" t="s">
        <v>482</v>
      </c>
      <c r="F122" s="372">
        <v>92.585956781865804</v>
      </c>
      <c r="G122" s="373"/>
      <c r="H122" s="373"/>
      <c r="I122" s="373"/>
      <c r="J122" s="373"/>
      <c r="K122" s="373"/>
      <c r="L122" s="373"/>
      <c r="M122" s="373"/>
      <c r="N122" s="373"/>
      <c r="O122" s="373"/>
      <c r="P122" s="373"/>
      <c r="Q122" s="42"/>
      <c r="R122" s="374" t="s">
        <v>482</v>
      </c>
      <c r="S122" s="374">
        <v>92.585956781865804</v>
      </c>
      <c r="T122" s="375"/>
      <c r="U122" s="375"/>
      <c r="V122" s="375"/>
      <c r="W122" s="375"/>
      <c r="X122" s="375"/>
      <c r="Y122" s="375"/>
      <c r="Z122" s="375"/>
      <c r="AA122" s="375"/>
      <c r="AB122" s="375"/>
      <c r="AC122" s="375"/>
      <c r="AD122" s="42"/>
      <c r="AE122" s="812"/>
      <c r="AF122" s="812"/>
      <c r="AG122" s="812"/>
      <c r="AH122" s="812"/>
      <c r="AI122" s="986"/>
      <c r="AJ122" s="1023" t="str">
        <f>milk!C67</f>
        <v>lact 2, phase 2, c</v>
      </c>
      <c r="AK122" s="1018">
        <f>milk!D67</f>
        <v>92.585956781865804</v>
      </c>
      <c r="AL122" s="1000"/>
      <c r="AM122" s="1000"/>
      <c r="AN122" s="1000"/>
      <c r="AO122" s="1000"/>
      <c r="AP122" s="1000"/>
      <c r="AQ122" s="1000"/>
      <c r="AR122" s="1000"/>
      <c r="AS122" s="1000"/>
      <c r="AT122" s="1000"/>
      <c r="AU122" s="1000"/>
      <c r="AV122" s="986"/>
      <c r="AW122" s="812"/>
      <c r="AX122" s="812"/>
      <c r="AY122" s="812"/>
      <c r="AZ122" s="812"/>
      <c r="BA122" s="812"/>
      <c r="BB122" s="812"/>
      <c r="BC122" s="812"/>
      <c r="BD122" s="812"/>
      <c r="BE122" s="812"/>
      <c r="BF122" s="812"/>
      <c r="BG122" s="812"/>
      <c r="BH122" s="812"/>
      <c r="BI122" s="812"/>
      <c r="BJ122" s="812"/>
      <c r="BK122" s="812"/>
      <c r="BL122" s="812"/>
      <c r="BM122" s="812"/>
      <c r="BN122" s="812"/>
      <c r="BO122" s="812"/>
      <c r="BP122" s="812"/>
      <c r="BQ122" s="812"/>
      <c r="BR122" s="812"/>
      <c r="BS122" s="812"/>
      <c r="BT122" s="812"/>
      <c r="BU122" s="42"/>
      <c r="BV122" s="42"/>
      <c r="BW122" s="42"/>
      <c r="BX122" s="42"/>
      <c r="BY122" s="42"/>
      <c r="BZ122" s="42"/>
      <c r="CA122" s="42"/>
      <c r="CB122" s="42"/>
      <c r="CC122" s="42"/>
      <c r="CD122" s="42"/>
      <c r="CE122" s="42"/>
      <c r="CF122" s="42"/>
      <c r="CG122" s="42"/>
      <c r="CH122" s="42"/>
      <c r="CI122" s="42"/>
      <c r="CJ122" s="42"/>
      <c r="CK122" s="42"/>
      <c r="CL122" s="42"/>
      <c r="CM122" s="42"/>
      <c r="CN122" s="42"/>
      <c r="CO122" s="42"/>
      <c r="CP122" s="42"/>
      <c r="CQ122" s="42"/>
      <c r="CR122" s="42"/>
      <c r="CS122" s="42"/>
      <c r="CT122" s="42"/>
      <c r="CU122" s="42"/>
      <c r="CV122" s="42"/>
      <c r="CW122" s="42"/>
      <c r="CX122" s="42"/>
      <c r="CY122" s="42"/>
      <c r="CZ122" s="42"/>
      <c r="DA122" s="42"/>
      <c r="DB122" s="42"/>
      <c r="DC122" s="42"/>
      <c r="DD122" s="42"/>
      <c r="DE122" s="42"/>
      <c r="DF122" s="42"/>
      <c r="DG122" s="42"/>
      <c r="DH122" s="42"/>
      <c r="DI122" s="42"/>
      <c r="DJ122" s="42"/>
      <c r="DK122" s="42"/>
      <c r="DL122" s="42"/>
      <c r="DM122" s="42"/>
      <c r="DN122" s="42"/>
      <c r="DO122" s="42"/>
      <c r="DP122" s="42"/>
      <c r="DQ122" s="42"/>
      <c r="DR122" s="42"/>
      <c r="DS122" s="42"/>
      <c r="DT122" s="42"/>
      <c r="DU122" s="42"/>
      <c r="DV122" s="42"/>
      <c r="DW122" s="42"/>
      <c r="DX122" s="42"/>
      <c r="DY122" s="42"/>
      <c r="DZ122" s="42"/>
    </row>
    <row r="123" spans="2:130" ht="12.75" customHeight="1" x14ac:dyDescent="0.2">
      <c r="B123" s="42"/>
      <c r="C123" s="48" t="str">
        <f t="shared" si="5"/>
        <v>milk</v>
      </c>
      <c r="D123" s="49" t="str">
        <f t="shared" si="3"/>
        <v/>
      </c>
      <c r="E123" s="372" t="s">
        <v>483</v>
      </c>
      <c r="F123" s="372">
        <v>7928.5272875363298</v>
      </c>
      <c r="G123" s="373"/>
      <c r="H123" s="373"/>
      <c r="I123" s="373"/>
      <c r="J123" s="373"/>
      <c r="K123" s="373"/>
      <c r="L123" s="373"/>
      <c r="M123" s="373"/>
      <c r="N123" s="373"/>
      <c r="O123" s="373"/>
      <c r="P123" s="373"/>
      <c r="Q123" s="42"/>
      <c r="R123" s="374" t="s">
        <v>483</v>
      </c>
      <c r="S123" s="374">
        <v>7928.5272875363298</v>
      </c>
      <c r="T123" s="375"/>
      <c r="U123" s="375"/>
      <c r="V123" s="375"/>
      <c r="W123" s="375"/>
      <c r="X123" s="375"/>
      <c r="Y123" s="375"/>
      <c r="Z123" s="375"/>
      <c r="AA123" s="375"/>
      <c r="AB123" s="375"/>
      <c r="AC123" s="375"/>
      <c r="AD123" s="42"/>
      <c r="AE123" s="812"/>
      <c r="AF123" s="812"/>
      <c r="AG123" s="812"/>
      <c r="AH123" s="812"/>
      <c r="AI123" s="986"/>
      <c r="AJ123" s="1023" t="str">
        <f>milk!C68</f>
        <v>lact 3+, phase 1, a</v>
      </c>
      <c r="AK123" s="1018">
        <f>milk!D68</f>
        <v>7928.5272875363298</v>
      </c>
      <c r="AL123" s="1000"/>
      <c r="AM123" s="1000"/>
      <c r="AN123" s="1000"/>
      <c r="AO123" s="1000"/>
      <c r="AP123" s="1000"/>
      <c r="AQ123" s="1000"/>
      <c r="AR123" s="1000"/>
      <c r="AS123" s="1000"/>
      <c r="AT123" s="1000"/>
      <c r="AU123" s="1000"/>
      <c r="AV123" s="986"/>
      <c r="AW123" s="812"/>
      <c r="AX123" s="812"/>
      <c r="AY123" s="812"/>
      <c r="AZ123" s="812"/>
      <c r="BA123" s="812"/>
      <c r="BB123" s="812"/>
      <c r="BC123" s="812"/>
      <c r="BD123" s="812"/>
      <c r="BE123" s="812"/>
      <c r="BF123" s="812"/>
      <c r="BG123" s="812"/>
      <c r="BH123" s="812"/>
      <c r="BI123" s="812"/>
      <c r="BJ123" s="812"/>
      <c r="BK123" s="812"/>
      <c r="BL123" s="812"/>
      <c r="BM123" s="812"/>
      <c r="BN123" s="812"/>
      <c r="BO123" s="812"/>
      <c r="BP123" s="812"/>
      <c r="BQ123" s="812"/>
      <c r="BR123" s="812"/>
      <c r="BS123" s="812"/>
      <c r="BT123" s="812"/>
      <c r="BU123" s="42"/>
      <c r="BV123" s="42"/>
      <c r="BW123" s="42"/>
      <c r="BX123" s="42"/>
      <c r="BY123" s="42"/>
      <c r="BZ123" s="42"/>
      <c r="CA123" s="42"/>
      <c r="CB123" s="42"/>
      <c r="CC123" s="42"/>
      <c r="CD123" s="42"/>
      <c r="CE123" s="42"/>
      <c r="CF123" s="42"/>
      <c r="CG123" s="42"/>
      <c r="CH123" s="42"/>
      <c r="CI123" s="42"/>
      <c r="CJ123" s="42"/>
      <c r="CK123" s="42"/>
      <c r="CL123" s="42"/>
      <c r="CM123" s="42"/>
      <c r="CN123" s="42"/>
      <c r="CO123" s="42"/>
      <c r="CP123" s="42"/>
      <c r="CQ123" s="42"/>
      <c r="CR123" s="42"/>
      <c r="CS123" s="42"/>
      <c r="CT123" s="42"/>
      <c r="CU123" s="42"/>
      <c r="CV123" s="42"/>
      <c r="CW123" s="42"/>
      <c r="CX123" s="42"/>
      <c r="CY123" s="42"/>
      <c r="CZ123" s="42"/>
      <c r="DA123" s="42"/>
      <c r="DB123" s="42"/>
      <c r="DC123" s="42"/>
      <c r="DD123" s="42"/>
      <c r="DE123" s="42"/>
      <c r="DF123" s="42"/>
      <c r="DG123" s="42"/>
      <c r="DH123" s="42"/>
      <c r="DI123" s="42"/>
      <c r="DJ123" s="42"/>
      <c r="DK123" s="42"/>
      <c r="DL123" s="42"/>
      <c r="DM123" s="42"/>
      <c r="DN123" s="42"/>
      <c r="DO123" s="42"/>
      <c r="DP123" s="42"/>
      <c r="DQ123" s="42"/>
      <c r="DR123" s="42"/>
      <c r="DS123" s="42"/>
      <c r="DT123" s="42"/>
      <c r="DU123" s="42"/>
      <c r="DV123" s="42"/>
      <c r="DW123" s="42"/>
      <c r="DX123" s="42"/>
      <c r="DY123" s="42"/>
      <c r="DZ123" s="42"/>
    </row>
    <row r="124" spans="2:130" ht="12.75" customHeight="1" x14ac:dyDescent="0.2">
      <c r="B124" s="42"/>
      <c r="C124" s="48" t="str">
        <f t="shared" si="5"/>
        <v>milk</v>
      </c>
      <c r="D124" s="49" t="str">
        <f t="shared" si="3"/>
        <v/>
      </c>
      <c r="E124" s="372" t="s">
        <v>484</v>
      </c>
      <c r="F124" s="372">
        <v>3.9198545299194898E-3</v>
      </c>
      <c r="G124" s="373"/>
      <c r="H124" s="373"/>
      <c r="I124" s="373"/>
      <c r="J124" s="373"/>
      <c r="K124" s="373"/>
      <c r="L124" s="373"/>
      <c r="M124" s="373"/>
      <c r="N124" s="373"/>
      <c r="O124" s="373"/>
      <c r="P124" s="373"/>
      <c r="Q124" s="42"/>
      <c r="R124" s="374" t="s">
        <v>484</v>
      </c>
      <c r="S124" s="374">
        <v>3.9198545299194898E-3</v>
      </c>
      <c r="T124" s="375"/>
      <c r="U124" s="375"/>
      <c r="V124" s="375"/>
      <c r="W124" s="375"/>
      <c r="X124" s="375"/>
      <c r="Y124" s="375"/>
      <c r="Z124" s="375"/>
      <c r="AA124" s="375"/>
      <c r="AB124" s="375"/>
      <c r="AC124" s="375"/>
      <c r="AD124" s="42"/>
      <c r="AE124" s="812"/>
      <c r="AF124" s="812"/>
      <c r="AG124" s="812"/>
      <c r="AH124" s="812"/>
      <c r="AI124" s="986"/>
      <c r="AJ124" s="1023" t="str">
        <f>milk!C69</f>
        <v>lact 3+, phase 1, b</v>
      </c>
      <c r="AK124" s="1018">
        <f>milk!D69</f>
        <v>3.9198545299194898E-3</v>
      </c>
      <c r="AL124" s="1000"/>
      <c r="AM124" s="1000"/>
      <c r="AN124" s="1000"/>
      <c r="AO124" s="1000"/>
      <c r="AP124" s="1000"/>
      <c r="AQ124" s="1000"/>
      <c r="AR124" s="1000"/>
      <c r="AS124" s="1000"/>
      <c r="AT124" s="1000"/>
      <c r="AU124" s="1000"/>
      <c r="AV124" s="986"/>
      <c r="AW124" s="812"/>
      <c r="AX124" s="812"/>
      <c r="AY124" s="812"/>
      <c r="AZ124" s="812"/>
      <c r="BA124" s="812"/>
      <c r="BB124" s="812"/>
      <c r="BC124" s="812"/>
      <c r="BD124" s="812"/>
      <c r="BE124" s="812"/>
      <c r="BF124" s="812"/>
      <c r="BG124" s="812"/>
      <c r="BH124" s="812"/>
      <c r="BI124" s="812"/>
      <c r="BJ124" s="812"/>
      <c r="BK124" s="812"/>
      <c r="BL124" s="812"/>
      <c r="BM124" s="812"/>
      <c r="BN124" s="812"/>
      <c r="BO124" s="812"/>
      <c r="BP124" s="812"/>
      <c r="BQ124" s="812"/>
      <c r="BR124" s="812"/>
      <c r="BS124" s="812"/>
      <c r="BT124" s="812"/>
      <c r="BU124" s="42"/>
      <c r="BV124" s="42"/>
      <c r="BW124" s="42"/>
      <c r="BX124" s="42"/>
      <c r="BY124" s="42"/>
      <c r="BZ124" s="42"/>
      <c r="CA124" s="42"/>
      <c r="CB124" s="42"/>
      <c r="CC124" s="42"/>
      <c r="CD124" s="42"/>
      <c r="CE124" s="42"/>
      <c r="CF124" s="42"/>
      <c r="CG124" s="42"/>
      <c r="CH124" s="42"/>
      <c r="CI124" s="42"/>
      <c r="CJ124" s="42"/>
      <c r="CK124" s="42"/>
      <c r="CL124" s="42"/>
      <c r="CM124" s="42"/>
      <c r="CN124" s="42"/>
      <c r="CO124" s="42"/>
      <c r="CP124" s="42"/>
      <c r="CQ124" s="42"/>
      <c r="CR124" s="42"/>
      <c r="CS124" s="42"/>
      <c r="CT124" s="42"/>
      <c r="CU124" s="42"/>
      <c r="CV124" s="42"/>
      <c r="CW124" s="42"/>
      <c r="CX124" s="42"/>
      <c r="CY124" s="42"/>
      <c r="CZ124" s="42"/>
      <c r="DA124" s="42"/>
      <c r="DB124" s="42"/>
      <c r="DC124" s="42"/>
      <c r="DD124" s="42"/>
      <c r="DE124" s="42"/>
      <c r="DF124" s="42"/>
      <c r="DG124" s="42"/>
      <c r="DH124" s="42"/>
      <c r="DI124" s="42"/>
      <c r="DJ124" s="42"/>
      <c r="DK124" s="42"/>
      <c r="DL124" s="42"/>
      <c r="DM124" s="42"/>
      <c r="DN124" s="42"/>
      <c r="DO124" s="42"/>
      <c r="DP124" s="42"/>
      <c r="DQ124" s="42"/>
      <c r="DR124" s="42"/>
      <c r="DS124" s="42"/>
      <c r="DT124" s="42"/>
      <c r="DU124" s="42"/>
      <c r="DV124" s="42"/>
      <c r="DW124" s="42"/>
      <c r="DX124" s="42"/>
      <c r="DY124" s="42"/>
      <c r="DZ124" s="42"/>
    </row>
    <row r="125" spans="2:130" ht="12.75" customHeight="1" x14ac:dyDescent="0.2">
      <c r="B125" s="42"/>
      <c r="C125" s="48" t="str">
        <f t="shared" si="5"/>
        <v>milk</v>
      </c>
      <c r="D125" s="49" t="str">
        <f t="shared" si="3"/>
        <v/>
      </c>
      <c r="E125" s="372" t="s">
        <v>485</v>
      </c>
      <c r="F125" s="372">
        <v>55.119172393741401</v>
      </c>
      <c r="G125" s="373"/>
      <c r="H125" s="373"/>
      <c r="I125" s="373"/>
      <c r="J125" s="373"/>
      <c r="K125" s="373"/>
      <c r="L125" s="373"/>
      <c r="M125" s="373"/>
      <c r="N125" s="373"/>
      <c r="O125" s="373"/>
      <c r="P125" s="373"/>
      <c r="Q125" s="42"/>
      <c r="R125" s="374" t="s">
        <v>485</v>
      </c>
      <c r="S125" s="374">
        <v>55.119172393741401</v>
      </c>
      <c r="T125" s="375"/>
      <c r="U125" s="375"/>
      <c r="V125" s="375"/>
      <c r="W125" s="375"/>
      <c r="X125" s="375"/>
      <c r="Y125" s="375"/>
      <c r="Z125" s="375"/>
      <c r="AA125" s="375"/>
      <c r="AB125" s="375"/>
      <c r="AC125" s="375"/>
      <c r="AD125" s="42"/>
      <c r="AE125" s="812"/>
      <c r="AF125" s="812"/>
      <c r="AG125" s="812"/>
      <c r="AH125" s="812"/>
      <c r="AI125" s="986"/>
      <c r="AJ125" s="1023" t="str">
        <f>milk!C70</f>
        <v>lact 3+, phase 1, c</v>
      </c>
      <c r="AK125" s="1018">
        <f>milk!D70</f>
        <v>55.119172393741401</v>
      </c>
      <c r="AL125" s="1000"/>
      <c r="AM125" s="1000"/>
      <c r="AN125" s="1000"/>
      <c r="AO125" s="1000"/>
      <c r="AP125" s="1000"/>
      <c r="AQ125" s="1000"/>
      <c r="AR125" s="1000"/>
      <c r="AS125" s="1000"/>
      <c r="AT125" s="1000"/>
      <c r="AU125" s="1000"/>
      <c r="AV125" s="986"/>
      <c r="AW125" s="812"/>
      <c r="AX125" s="812"/>
      <c r="AY125" s="812"/>
      <c r="AZ125" s="812"/>
      <c r="BA125" s="812"/>
      <c r="BB125" s="812"/>
      <c r="BC125" s="812"/>
      <c r="BD125" s="812"/>
      <c r="BE125" s="812"/>
      <c r="BF125" s="812"/>
      <c r="BG125" s="812"/>
      <c r="BH125" s="812"/>
      <c r="BI125" s="812"/>
      <c r="BJ125" s="812"/>
      <c r="BK125" s="812"/>
      <c r="BL125" s="812"/>
      <c r="BM125" s="812"/>
      <c r="BN125" s="812"/>
      <c r="BO125" s="812"/>
      <c r="BP125" s="812"/>
      <c r="BQ125" s="812"/>
      <c r="BR125" s="812"/>
      <c r="BS125" s="812"/>
      <c r="BT125" s="812"/>
      <c r="BU125" s="42"/>
      <c r="BV125" s="42"/>
      <c r="BW125" s="42"/>
      <c r="BX125" s="42"/>
      <c r="BY125" s="42"/>
      <c r="BZ125" s="42"/>
      <c r="CA125" s="42"/>
      <c r="CB125" s="42"/>
      <c r="CC125" s="42"/>
      <c r="CD125" s="42"/>
      <c r="CE125" s="42"/>
      <c r="CF125" s="42"/>
      <c r="CG125" s="42"/>
      <c r="CH125" s="42"/>
      <c r="CI125" s="42"/>
      <c r="CJ125" s="42"/>
      <c r="CK125" s="42"/>
      <c r="CL125" s="42"/>
      <c r="CM125" s="42"/>
      <c r="CN125" s="42"/>
      <c r="CO125" s="42"/>
      <c r="CP125" s="42"/>
      <c r="CQ125" s="42"/>
      <c r="CR125" s="42"/>
      <c r="CS125" s="42"/>
      <c r="CT125" s="42"/>
      <c r="CU125" s="42"/>
      <c r="CV125" s="42"/>
      <c r="CW125" s="42"/>
      <c r="CX125" s="42"/>
      <c r="CY125" s="42"/>
      <c r="CZ125" s="42"/>
      <c r="DA125" s="42"/>
      <c r="DB125" s="42"/>
      <c r="DC125" s="42"/>
      <c r="DD125" s="42"/>
      <c r="DE125" s="42"/>
      <c r="DF125" s="42"/>
      <c r="DG125" s="42"/>
      <c r="DH125" s="42"/>
      <c r="DI125" s="42"/>
      <c r="DJ125" s="42"/>
      <c r="DK125" s="42"/>
      <c r="DL125" s="42"/>
      <c r="DM125" s="42"/>
      <c r="DN125" s="42"/>
      <c r="DO125" s="42"/>
      <c r="DP125" s="42"/>
      <c r="DQ125" s="42"/>
      <c r="DR125" s="42"/>
      <c r="DS125" s="42"/>
      <c r="DT125" s="42"/>
      <c r="DU125" s="42"/>
      <c r="DV125" s="42"/>
      <c r="DW125" s="42"/>
      <c r="DX125" s="42"/>
      <c r="DY125" s="42"/>
      <c r="DZ125" s="42"/>
    </row>
    <row r="126" spans="2:130" ht="12.75" customHeight="1" x14ac:dyDescent="0.2">
      <c r="B126" s="42"/>
      <c r="C126" s="48" t="str">
        <f t="shared" si="5"/>
        <v>milk</v>
      </c>
      <c r="D126" s="49" t="str">
        <f t="shared" si="3"/>
        <v/>
      </c>
      <c r="E126" s="372" t="s">
        <v>486</v>
      </c>
      <c r="F126" s="372">
        <v>4707.01209506332</v>
      </c>
      <c r="G126" s="373"/>
      <c r="H126" s="373"/>
      <c r="I126" s="373"/>
      <c r="J126" s="373"/>
      <c r="K126" s="373"/>
      <c r="L126" s="373"/>
      <c r="M126" s="373"/>
      <c r="N126" s="373"/>
      <c r="O126" s="373"/>
      <c r="P126" s="373"/>
      <c r="Q126" s="42"/>
      <c r="R126" s="374" t="s">
        <v>486</v>
      </c>
      <c r="S126" s="374">
        <v>4707.01209506332</v>
      </c>
      <c r="T126" s="375"/>
      <c r="U126" s="375"/>
      <c r="V126" s="375"/>
      <c r="W126" s="375"/>
      <c r="X126" s="375"/>
      <c r="Y126" s="375"/>
      <c r="Z126" s="375"/>
      <c r="AA126" s="375"/>
      <c r="AB126" s="375"/>
      <c r="AC126" s="375"/>
      <c r="AD126" s="42"/>
      <c r="AE126" s="812"/>
      <c r="AF126" s="812"/>
      <c r="AG126" s="812"/>
      <c r="AH126" s="812"/>
      <c r="AI126" s="986"/>
      <c r="AJ126" s="1023" t="str">
        <f>milk!C71</f>
        <v>lact 3+, phase 2, a</v>
      </c>
      <c r="AK126" s="1018">
        <f>milk!D71</f>
        <v>4707.01209506332</v>
      </c>
      <c r="AL126" s="1000"/>
      <c r="AM126" s="1000"/>
      <c r="AN126" s="1000"/>
      <c r="AO126" s="1000"/>
      <c r="AP126" s="1000"/>
      <c r="AQ126" s="1000"/>
      <c r="AR126" s="1000"/>
      <c r="AS126" s="1000"/>
      <c r="AT126" s="1000"/>
      <c r="AU126" s="1000"/>
      <c r="AV126" s="986"/>
      <c r="AW126" s="812"/>
      <c r="AX126" s="812"/>
      <c r="AY126" s="812"/>
      <c r="AZ126" s="812"/>
      <c r="BA126" s="812"/>
      <c r="BB126" s="812"/>
      <c r="BC126" s="812"/>
      <c r="BD126" s="812"/>
      <c r="BE126" s="812"/>
      <c r="BF126" s="812"/>
      <c r="BG126" s="812"/>
      <c r="BH126" s="812"/>
      <c r="BI126" s="812"/>
      <c r="BJ126" s="812"/>
      <c r="BK126" s="812"/>
      <c r="BL126" s="812"/>
      <c r="BM126" s="812"/>
      <c r="BN126" s="812"/>
      <c r="BO126" s="812"/>
      <c r="BP126" s="812"/>
      <c r="BQ126" s="812"/>
      <c r="BR126" s="812"/>
      <c r="BS126" s="812"/>
      <c r="BT126" s="812"/>
      <c r="BU126" s="42"/>
      <c r="BV126" s="42"/>
      <c r="BW126" s="42"/>
      <c r="BX126" s="42"/>
      <c r="BY126" s="42"/>
      <c r="BZ126" s="42"/>
      <c r="CA126" s="42"/>
      <c r="CB126" s="42"/>
      <c r="CC126" s="42"/>
      <c r="CD126" s="42"/>
      <c r="CE126" s="42"/>
      <c r="CF126" s="42"/>
      <c r="CG126" s="42"/>
      <c r="CH126" s="42"/>
      <c r="CI126" s="42"/>
      <c r="CJ126" s="42"/>
      <c r="CK126" s="42"/>
      <c r="CL126" s="42"/>
      <c r="CM126" s="42"/>
      <c r="CN126" s="42"/>
      <c r="CO126" s="42"/>
      <c r="CP126" s="42"/>
      <c r="CQ126" s="42"/>
      <c r="CR126" s="42"/>
      <c r="CS126" s="42"/>
      <c r="CT126" s="42"/>
      <c r="CU126" s="42"/>
      <c r="CV126" s="42"/>
      <c r="CW126" s="42"/>
      <c r="CX126" s="42"/>
      <c r="CY126" s="42"/>
      <c r="CZ126" s="42"/>
      <c r="DA126" s="42"/>
      <c r="DB126" s="42"/>
      <c r="DC126" s="42"/>
      <c r="DD126" s="42"/>
      <c r="DE126" s="42"/>
      <c r="DF126" s="42"/>
      <c r="DG126" s="42"/>
      <c r="DH126" s="42"/>
      <c r="DI126" s="42"/>
      <c r="DJ126" s="42"/>
      <c r="DK126" s="42"/>
      <c r="DL126" s="42"/>
      <c r="DM126" s="42"/>
      <c r="DN126" s="42"/>
      <c r="DO126" s="42"/>
      <c r="DP126" s="42"/>
      <c r="DQ126" s="42"/>
      <c r="DR126" s="42"/>
      <c r="DS126" s="42"/>
      <c r="DT126" s="42"/>
      <c r="DU126" s="42"/>
      <c r="DV126" s="42"/>
      <c r="DW126" s="42"/>
      <c r="DX126" s="42"/>
      <c r="DY126" s="42"/>
      <c r="DZ126" s="42"/>
    </row>
    <row r="127" spans="2:130" ht="12.75" customHeight="1" x14ac:dyDescent="0.2">
      <c r="B127" s="42"/>
      <c r="C127" s="48" t="str">
        <f t="shared" si="5"/>
        <v>milk</v>
      </c>
      <c r="D127" s="49" t="str">
        <f t="shared" si="3"/>
        <v/>
      </c>
      <c r="E127" s="372" t="s">
        <v>487</v>
      </c>
      <c r="F127" s="372">
        <v>3.2127911962137102E-3</v>
      </c>
      <c r="G127" s="373"/>
      <c r="H127" s="373"/>
      <c r="I127" s="373"/>
      <c r="J127" s="373"/>
      <c r="K127" s="373"/>
      <c r="L127" s="373"/>
      <c r="M127" s="373"/>
      <c r="N127" s="373"/>
      <c r="O127" s="373"/>
      <c r="P127" s="373"/>
      <c r="Q127" s="42"/>
      <c r="R127" s="374" t="s">
        <v>487</v>
      </c>
      <c r="S127" s="374">
        <v>3.2127911962137102E-3</v>
      </c>
      <c r="T127" s="375"/>
      <c r="U127" s="375"/>
      <c r="V127" s="375"/>
      <c r="W127" s="375"/>
      <c r="X127" s="375"/>
      <c r="Y127" s="375"/>
      <c r="Z127" s="375"/>
      <c r="AA127" s="375"/>
      <c r="AB127" s="375"/>
      <c r="AC127" s="375"/>
      <c r="AD127" s="42"/>
      <c r="AE127" s="812"/>
      <c r="AF127" s="812"/>
      <c r="AG127" s="812"/>
      <c r="AH127" s="812"/>
      <c r="AI127" s="986"/>
      <c r="AJ127" s="1023" t="str">
        <f>milk!C72</f>
        <v>lact 3+, phase 2, b</v>
      </c>
      <c r="AK127" s="1018">
        <f>milk!D72</f>
        <v>3.2127911962137102E-3</v>
      </c>
      <c r="AL127" s="1000"/>
      <c r="AM127" s="1000"/>
      <c r="AN127" s="1000"/>
      <c r="AO127" s="1000"/>
      <c r="AP127" s="1000"/>
      <c r="AQ127" s="1000"/>
      <c r="AR127" s="1000"/>
      <c r="AS127" s="1000"/>
      <c r="AT127" s="1000"/>
      <c r="AU127" s="1000"/>
      <c r="AV127" s="986"/>
      <c r="AW127" s="812"/>
      <c r="AX127" s="812"/>
      <c r="AY127" s="812"/>
      <c r="AZ127" s="812"/>
      <c r="BA127" s="812"/>
      <c r="BB127" s="812"/>
      <c r="BC127" s="812"/>
      <c r="BD127" s="812"/>
      <c r="BE127" s="812"/>
      <c r="BF127" s="812"/>
      <c r="BG127" s="812"/>
      <c r="BH127" s="812"/>
      <c r="BI127" s="812"/>
      <c r="BJ127" s="812"/>
      <c r="BK127" s="812"/>
      <c r="BL127" s="812"/>
      <c r="BM127" s="812"/>
      <c r="BN127" s="812"/>
      <c r="BO127" s="812"/>
      <c r="BP127" s="812"/>
      <c r="BQ127" s="812"/>
      <c r="BR127" s="812"/>
      <c r="BS127" s="812"/>
      <c r="BT127" s="812"/>
      <c r="BU127" s="42"/>
      <c r="BV127" s="42"/>
      <c r="BW127" s="42"/>
      <c r="BX127" s="42"/>
      <c r="BY127" s="42"/>
      <c r="BZ127" s="42"/>
      <c r="CA127" s="42"/>
      <c r="CB127" s="42"/>
      <c r="CC127" s="42"/>
      <c r="CD127" s="42"/>
      <c r="CE127" s="42"/>
      <c r="CF127" s="42"/>
      <c r="CG127" s="42"/>
      <c r="CH127" s="42"/>
      <c r="CI127" s="42"/>
      <c r="CJ127" s="42"/>
      <c r="CK127" s="42"/>
      <c r="CL127" s="42"/>
      <c r="CM127" s="42"/>
      <c r="CN127" s="42"/>
      <c r="CO127" s="42"/>
      <c r="CP127" s="42"/>
      <c r="CQ127" s="42"/>
      <c r="CR127" s="42"/>
      <c r="CS127" s="42"/>
      <c r="CT127" s="42"/>
      <c r="CU127" s="42"/>
      <c r="CV127" s="42"/>
      <c r="CW127" s="42"/>
      <c r="CX127" s="42"/>
      <c r="CY127" s="42"/>
      <c r="CZ127" s="42"/>
      <c r="DA127" s="42"/>
      <c r="DB127" s="42"/>
      <c r="DC127" s="42"/>
      <c r="DD127" s="42"/>
      <c r="DE127" s="42"/>
      <c r="DF127" s="42"/>
      <c r="DG127" s="42"/>
      <c r="DH127" s="42"/>
      <c r="DI127" s="42"/>
      <c r="DJ127" s="42"/>
      <c r="DK127" s="42"/>
      <c r="DL127" s="42"/>
      <c r="DM127" s="42"/>
      <c r="DN127" s="42"/>
      <c r="DO127" s="42"/>
      <c r="DP127" s="42"/>
      <c r="DQ127" s="42"/>
      <c r="DR127" s="42"/>
      <c r="DS127" s="42"/>
      <c r="DT127" s="42"/>
      <c r="DU127" s="42"/>
      <c r="DV127" s="42"/>
      <c r="DW127" s="42"/>
      <c r="DX127" s="42"/>
      <c r="DY127" s="42"/>
      <c r="DZ127" s="42"/>
    </row>
    <row r="128" spans="2:130" ht="12.75" customHeight="1" x14ac:dyDescent="0.2">
      <c r="B128" s="42"/>
      <c r="C128" s="48" t="str">
        <f t="shared" si="5"/>
        <v>milk</v>
      </c>
      <c r="D128" s="49" t="str">
        <f t="shared" si="3"/>
        <v/>
      </c>
      <c r="E128" s="372" t="s">
        <v>488</v>
      </c>
      <c r="F128" s="372">
        <v>91.6869714211808</v>
      </c>
      <c r="G128" s="373"/>
      <c r="H128" s="373"/>
      <c r="I128" s="373"/>
      <c r="J128" s="373"/>
      <c r="K128" s="373"/>
      <c r="L128" s="373"/>
      <c r="M128" s="373"/>
      <c r="N128" s="373"/>
      <c r="O128" s="373"/>
      <c r="P128" s="373"/>
      <c r="Q128" s="42"/>
      <c r="R128" s="374" t="s">
        <v>488</v>
      </c>
      <c r="S128" s="374">
        <v>91.6869714211808</v>
      </c>
      <c r="T128" s="375"/>
      <c r="U128" s="375"/>
      <c r="V128" s="375"/>
      <c r="W128" s="375"/>
      <c r="X128" s="375"/>
      <c r="Y128" s="375"/>
      <c r="Z128" s="375"/>
      <c r="AA128" s="375"/>
      <c r="AB128" s="375"/>
      <c r="AC128" s="375"/>
      <c r="AD128" s="42"/>
      <c r="AE128" s="812"/>
      <c r="AF128" s="812"/>
      <c r="AG128" s="812"/>
      <c r="AH128" s="812"/>
      <c r="AI128" s="986"/>
      <c r="AJ128" s="1023" t="str">
        <f>milk!C73</f>
        <v>lact 3+, phase 2, c</v>
      </c>
      <c r="AK128" s="1018">
        <f>milk!D73</f>
        <v>91.6869714211808</v>
      </c>
      <c r="AL128" s="1000"/>
      <c r="AM128" s="1000"/>
      <c r="AN128" s="1000"/>
      <c r="AO128" s="1000"/>
      <c r="AP128" s="1000"/>
      <c r="AQ128" s="1000"/>
      <c r="AR128" s="1000"/>
      <c r="AS128" s="1000"/>
      <c r="AT128" s="1000"/>
      <c r="AU128" s="1000"/>
      <c r="AV128" s="986"/>
      <c r="AW128" s="812"/>
      <c r="AX128" s="812"/>
      <c r="AY128" s="812"/>
      <c r="AZ128" s="812"/>
      <c r="BA128" s="812"/>
      <c r="BB128" s="812"/>
      <c r="BC128" s="812"/>
      <c r="BD128" s="812"/>
      <c r="BE128" s="812"/>
      <c r="BF128" s="812"/>
      <c r="BG128" s="812"/>
      <c r="BH128" s="812"/>
      <c r="BI128" s="812"/>
      <c r="BJ128" s="812"/>
      <c r="BK128" s="812"/>
      <c r="BL128" s="812"/>
      <c r="BM128" s="812"/>
      <c r="BN128" s="812"/>
      <c r="BO128" s="812"/>
      <c r="BP128" s="812"/>
      <c r="BQ128" s="812"/>
      <c r="BR128" s="812"/>
      <c r="BS128" s="812"/>
      <c r="BT128" s="812"/>
      <c r="BU128" s="42"/>
      <c r="BV128" s="42"/>
      <c r="BW128" s="42"/>
      <c r="BX128" s="42"/>
      <c r="BY128" s="42"/>
      <c r="BZ128" s="42"/>
      <c r="CA128" s="42"/>
      <c r="CB128" s="42"/>
      <c r="CC128" s="42"/>
      <c r="CD128" s="42"/>
      <c r="CE128" s="42"/>
      <c r="CF128" s="42"/>
      <c r="CG128" s="42"/>
      <c r="CH128" s="42"/>
      <c r="CI128" s="42"/>
      <c r="CJ128" s="42"/>
      <c r="CK128" s="42"/>
      <c r="CL128" s="42"/>
      <c r="CM128" s="42"/>
      <c r="CN128" s="42"/>
      <c r="CO128" s="42"/>
      <c r="CP128" s="42"/>
      <c r="CQ128" s="42"/>
      <c r="CR128" s="42"/>
      <c r="CS128" s="42"/>
      <c r="CT128" s="42"/>
      <c r="CU128" s="42"/>
      <c r="CV128" s="42"/>
      <c r="CW128" s="42"/>
      <c r="CX128" s="42"/>
      <c r="CY128" s="42"/>
      <c r="CZ128" s="42"/>
      <c r="DA128" s="42"/>
      <c r="DB128" s="42"/>
      <c r="DC128" s="42"/>
      <c r="DD128" s="42"/>
      <c r="DE128" s="42"/>
      <c r="DF128" s="42"/>
      <c r="DG128" s="42"/>
      <c r="DH128" s="42"/>
      <c r="DI128" s="42"/>
      <c r="DJ128" s="42"/>
      <c r="DK128" s="42"/>
      <c r="DL128" s="42"/>
      <c r="DM128" s="42"/>
      <c r="DN128" s="42"/>
      <c r="DO128" s="42"/>
      <c r="DP128" s="42"/>
      <c r="DQ128" s="42"/>
      <c r="DR128" s="42"/>
      <c r="DS128" s="42"/>
      <c r="DT128" s="42"/>
      <c r="DU128" s="42"/>
      <c r="DV128" s="42"/>
      <c r="DW128" s="42"/>
      <c r="DX128" s="42"/>
      <c r="DY128" s="42"/>
      <c r="DZ128" s="42"/>
    </row>
    <row r="129" spans="2:130" ht="12.75" customHeight="1" x14ac:dyDescent="0.2">
      <c r="B129" s="42"/>
      <c r="C129" s="48" t="str">
        <f t="shared" si="4"/>
        <v>milk</v>
      </c>
      <c r="D129" s="49" t="str">
        <f t="shared" si="3"/>
        <v/>
      </c>
      <c r="E129" s="349" t="s">
        <v>257</v>
      </c>
      <c r="F129" s="334"/>
      <c r="G129" s="334"/>
      <c r="H129" s="334"/>
      <c r="I129" s="334"/>
      <c r="J129" s="334"/>
      <c r="K129" s="334"/>
      <c r="L129" s="334"/>
      <c r="M129" s="334"/>
      <c r="N129" s="334"/>
      <c r="O129" s="334"/>
      <c r="P129" s="334"/>
      <c r="Q129" s="42"/>
      <c r="R129" s="342" t="s">
        <v>257</v>
      </c>
      <c r="S129" s="339"/>
      <c r="T129" s="339"/>
      <c r="U129" s="339"/>
      <c r="V129" s="339"/>
      <c r="W129" s="339"/>
      <c r="X129" s="339"/>
      <c r="Y129" s="339"/>
      <c r="Z129" s="339"/>
      <c r="AA129" s="339"/>
      <c r="AB129" s="339"/>
      <c r="AC129" s="339"/>
      <c r="AD129" s="42"/>
      <c r="AE129" s="812"/>
      <c r="AF129" s="812"/>
      <c r="AG129" s="812"/>
      <c r="AH129" s="812"/>
      <c r="AI129" s="986"/>
      <c r="AJ129" s="1005" t="str">
        <f>milk!$G$7</f>
        <v>Lactation 1</v>
      </c>
      <c r="AK129" s="1000"/>
      <c r="AL129" s="1000"/>
      <c r="AM129" s="1000"/>
      <c r="AN129" s="1000"/>
      <c r="AO129" s="1000"/>
      <c r="AP129" s="1000"/>
      <c r="AQ129" s="1000"/>
      <c r="AR129" s="1000"/>
      <c r="AS129" s="1000"/>
      <c r="AT129" s="1000"/>
      <c r="AU129" s="1000"/>
      <c r="AV129" s="986"/>
      <c r="AW129" s="812"/>
      <c r="AX129" s="812"/>
      <c r="AY129" s="812"/>
      <c r="AZ129" s="812"/>
      <c r="BA129" s="812"/>
      <c r="BB129" s="812"/>
      <c r="BC129" s="812"/>
      <c r="BD129" s="812"/>
      <c r="BE129" s="812"/>
      <c r="BF129" s="812"/>
      <c r="BG129" s="812"/>
      <c r="BH129" s="812"/>
      <c r="BI129" s="812"/>
      <c r="BJ129" s="812"/>
      <c r="BK129" s="812"/>
      <c r="BL129" s="812"/>
      <c r="BM129" s="812"/>
      <c r="BN129" s="812"/>
      <c r="BO129" s="812"/>
      <c r="BP129" s="812"/>
      <c r="BQ129" s="812"/>
      <c r="BR129" s="812"/>
      <c r="BS129" s="812"/>
      <c r="BT129" s="812"/>
      <c r="BU129" s="42"/>
      <c r="BV129" s="42"/>
      <c r="BW129" s="42"/>
      <c r="BX129" s="42"/>
      <c r="BY129" s="42"/>
      <c r="BZ129" s="42"/>
      <c r="CA129" s="42"/>
      <c r="CB129" s="42"/>
      <c r="CC129" s="42"/>
      <c r="CD129" s="42"/>
      <c r="CE129" s="42"/>
      <c r="CF129" s="42"/>
      <c r="CG129" s="42"/>
      <c r="CH129" s="42"/>
      <c r="CI129" s="42"/>
      <c r="CJ129" s="42"/>
      <c r="CK129" s="42"/>
      <c r="CL129" s="42"/>
      <c r="CM129" s="42"/>
      <c r="CN129" s="42"/>
      <c r="CO129" s="42"/>
      <c r="CP129" s="42"/>
      <c r="CQ129" s="42"/>
      <c r="CR129" s="42"/>
      <c r="CS129" s="42"/>
      <c r="CT129" s="42"/>
      <c r="CU129" s="42"/>
      <c r="CV129" s="42"/>
      <c r="CW129" s="42"/>
      <c r="CX129" s="42"/>
      <c r="CY129" s="42"/>
      <c r="CZ129" s="42"/>
      <c r="DA129" s="42"/>
      <c r="DB129" s="42"/>
      <c r="DC129" s="42"/>
      <c r="DD129" s="42"/>
      <c r="DE129" s="42"/>
      <c r="DF129" s="42"/>
      <c r="DG129" s="42"/>
      <c r="DH129" s="42"/>
      <c r="DI129" s="42"/>
      <c r="DJ129" s="42"/>
      <c r="DK129" s="42"/>
      <c r="DL129" s="42"/>
      <c r="DM129" s="42"/>
      <c r="DN129" s="42"/>
      <c r="DO129" s="42"/>
      <c r="DP129" s="42"/>
      <c r="DQ129" s="42"/>
      <c r="DR129" s="42"/>
      <c r="DS129" s="42"/>
      <c r="DT129" s="42"/>
      <c r="DU129" s="42"/>
      <c r="DV129" s="42"/>
      <c r="DW129" s="42"/>
      <c r="DX129" s="42"/>
      <c r="DY129" s="42"/>
      <c r="DZ129" s="42"/>
    </row>
    <row r="130" spans="2:130" ht="12.75" customHeight="1" x14ac:dyDescent="0.2">
      <c r="B130" s="42"/>
      <c r="C130" s="48" t="str">
        <f t="shared" si="4"/>
        <v>milk</v>
      </c>
      <c r="D130" s="49" t="str">
        <f t="shared" si="3"/>
        <v/>
      </c>
      <c r="E130" s="371" t="s">
        <v>183</v>
      </c>
      <c r="F130" s="371" t="s">
        <v>184</v>
      </c>
      <c r="G130" s="371" t="s">
        <v>185</v>
      </c>
      <c r="H130" s="371" t="s">
        <v>186</v>
      </c>
      <c r="I130" s="371" t="s">
        <v>187</v>
      </c>
      <c r="J130" s="371" t="s">
        <v>188</v>
      </c>
      <c r="K130" s="371" t="s">
        <v>189</v>
      </c>
      <c r="L130" s="371" t="s">
        <v>190</v>
      </c>
      <c r="M130" s="371" t="s">
        <v>191</v>
      </c>
      <c r="N130" s="371" t="s">
        <v>192</v>
      </c>
      <c r="O130" s="371" t="s">
        <v>193</v>
      </c>
      <c r="P130" s="371" t="s">
        <v>194</v>
      </c>
      <c r="Q130" s="42"/>
      <c r="R130" s="376" t="s">
        <v>183</v>
      </c>
      <c r="S130" s="376" t="s">
        <v>184</v>
      </c>
      <c r="T130" s="376" t="s">
        <v>185</v>
      </c>
      <c r="U130" s="376" t="s">
        <v>186</v>
      </c>
      <c r="V130" s="376" t="s">
        <v>187</v>
      </c>
      <c r="W130" s="376" t="s">
        <v>188</v>
      </c>
      <c r="X130" s="376" t="s">
        <v>189</v>
      </c>
      <c r="Y130" s="376" t="s">
        <v>190</v>
      </c>
      <c r="Z130" s="376" t="s">
        <v>191</v>
      </c>
      <c r="AA130" s="376" t="s">
        <v>192</v>
      </c>
      <c r="AB130" s="376" t="s">
        <v>193</v>
      </c>
      <c r="AC130" s="376" t="s">
        <v>194</v>
      </c>
      <c r="AD130" s="42"/>
      <c r="AE130" s="812"/>
      <c r="AF130" s="812"/>
      <c r="AG130" s="812"/>
      <c r="AH130" s="812"/>
      <c r="AI130" s="986"/>
      <c r="AJ130" s="1023" t="str">
        <f t="shared" ref="AJ130:AU130" si="6">AJ156</f>
        <v>Jan</v>
      </c>
      <c r="AK130" s="1023" t="str">
        <f t="shared" si="6"/>
        <v>Feb</v>
      </c>
      <c r="AL130" s="1023" t="str">
        <f t="shared" si="6"/>
        <v>Mar</v>
      </c>
      <c r="AM130" s="1023" t="str">
        <f t="shared" si="6"/>
        <v>Apr</v>
      </c>
      <c r="AN130" s="1023" t="str">
        <f t="shared" si="6"/>
        <v>May</v>
      </c>
      <c r="AO130" s="1023" t="str">
        <f t="shared" si="6"/>
        <v>Jun</v>
      </c>
      <c r="AP130" s="1023" t="str">
        <f t="shared" si="6"/>
        <v>Jul</v>
      </c>
      <c r="AQ130" s="1023" t="str">
        <f t="shared" si="6"/>
        <v>Aug</v>
      </c>
      <c r="AR130" s="1023" t="str">
        <f t="shared" si="6"/>
        <v>Sep</v>
      </c>
      <c r="AS130" s="1023" t="str">
        <f t="shared" si="6"/>
        <v>Oct</v>
      </c>
      <c r="AT130" s="1023" t="str">
        <f t="shared" si="6"/>
        <v>Nov</v>
      </c>
      <c r="AU130" s="1023" t="str">
        <f t="shared" si="6"/>
        <v>Dec</v>
      </c>
      <c r="AV130" s="986"/>
      <c r="AW130" s="812"/>
      <c r="AX130" s="812"/>
      <c r="AY130" s="812"/>
      <c r="AZ130" s="812"/>
      <c r="BA130" s="812"/>
      <c r="BB130" s="812"/>
      <c r="BC130" s="812"/>
      <c r="BD130" s="812"/>
      <c r="BE130" s="812"/>
      <c r="BF130" s="812"/>
      <c r="BG130" s="812"/>
      <c r="BH130" s="812"/>
      <c r="BI130" s="812"/>
      <c r="BJ130" s="812"/>
      <c r="BK130" s="812"/>
      <c r="BL130" s="812"/>
      <c r="BM130" s="812"/>
      <c r="BN130" s="812"/>
      <c r="BO130" s="812"/>
      <c r="BP130" s="812"/>
      <c r="BQ130" s="812"/>
      <c r="BR130" s="812"/>
      <c r="BS130" s="812"/>
      <c r="BT130" s="812"/>
      <c r="BU130" s="42"/>
      <c r="BV130" s="42"/>
      <c r="BW130" s="42"/>
      <c r="BX130" s="42"/>
      <c r="BY130" s="42"/>
      <c r="BZ130" s="42"/>
      <c r="CA130" s="42"/>
      <c r="CB130" s="42"/>
      <c r="CC130" s="42"/>
      <c r="CD130" s="42"/>
      <c r="CE130" s="42"/>
      <c r="CF130" s="42"/>
      <c r="CG130" s="42"/>
      <c r="CH130" s="42"/>
      <c r="CI130" s="42"/>
      <c r="CJ130" s="42"/>
      <c r="CK130" s="42"/>
      <c r="CL130" s="42"/>
      <c r="CM130" s="42"/>
      <c r="CN130" s="42"/>
      <c r="CO130" s="42"/>
      <c r="CP130" s="42"/>
      <c r="CQ130" s="42"/>
      <c r="CR130" s="42"/>
      <c r="CS130" s="42"/>
      <c r="CT130" s="42"/>
      <c r="CU130" s="42"/>
      <c r="CV130" s="42"/>
      <c r="CW130" s="42"/>
      <c r="CX130" s="42"/>
      <c r="CY130" s="42"/>
      <c r="CZ130" s="42"/>
      <c r="DA130" s="42"/>
      <c r="DB130" s="42"/>
      <c r="DC130" s="42"/>
      <c r="DD130" s="42"/>
      <c r="DE130" s="42"/>
      <c r="DF130" s="42"/>
      <c r="DG130" s="42"/>
      <c r="DH130" s="42"/>
      <c r="DI130" s="42"/>
      <c r="DJ130" s="42"/>
      <c r="DK130" s="42"/>
      <c r="DL130" s="42"/>
      <c r="DM130" s="42"/>
      <c r="DN130" s="42"/>
      <c r="DO130" s="42"/>
      <c r="DP130" s="42"/>
      <c r="DQ130" s="42"/>
      <c r="DR130" s="42"/>
      <c r="DS130" s="42"/>
      <c r="DT130" s="42"/>
      <c r="DU130" s="42"/>
      <c r="DV130" s="42"/>
      <c r="DW130" s="42"/>
      <c r="DX130" s="42"/>
      <c r="DY130" s="42"/>
      <c r="DZ130" s="42"/>
    </row>
    <row r="131" spans="2:130" x14ac:dyDescent="0.2">
      <c r="B131" s="42"/>
      <c r="C131" s="48" t="str">
        <f t="shared" si="4"/>
        <v>milk</v>
      </c>
      <c r="D131" s="49" t="str">
        <f t="shared" ref="D131:D194" si="7">IF(CONCATENATE(E131,F131,G131,H131,I131,J131,K131,L131,M131,N131,O131,P131)=CONCATENATE(R131,S131,T131,U131,V131,W131,X131,Y131,Z131,AA131,AB131,AC131),"",1)</f>
        <v/>
      </c>
      <c r="E131" s="361">
        <v>63.841593188310831</v>
      </c>
      <c r="F131" s="361">
        <v>63.841593188310831</v>
      </c>
      <c r="G131" s="361">
        <v>63.841593188310831</v>
      </c>
      <c r="H131" s="361">
        <v>62.245553358603061</v>
      </c>
      <c r="I131" s="361">
        <v>59.053473699187521</v>
      </c>
      <c r="J131" s="361">
        <v>55.86139403977198</v>
      </c>
      <c r="K131" s="361">
        <v>52.669314380356433</v>
      </c>
      <c r="L131" s="361">
        <v>51.073274550648669</v>
      </c>
      <c r="M131" s="361">
        <v>52.669314380356433</v>
      </c>
      <c r="N131" s="361">
        <v>55.86139403977198</v>
      </c>
      <c r="O131" s="361">
        <v>60.649513528895284</v>
      </c>
      <c r="P131" s="361">
        <v>63.841593188310831</v>
      </c>
      <c r="Q131" s="42"/>
      <c r="R131" s="363">
        <v>63.841593188310831</v>
      </c>
      <c r="S131" s="363">
        <v>63.841593188310831</v>
      </c>
      <c r="T131" s="363">
        <v>63.841593188310831</v>
      </c>
      <c r="U131" s="363">
        <v>62.245553358603061</v>
      </c>
      <c r="V131" s="363">
        <v>59.053473699187521</v>
      </c>
      <c r="W131" s="363">
        <v>55.86139403977198</v>
      </c>
      <c r="X131" s="363">
        <v>52.669314380356433</v>
      </c>
      <c r="Y131" s="363">
        <v>51.073274550648669</v>
      </c>
      <c r="Z131" s="363">
        <v>52.669314380356433</v>
      </c>
      <c r="AA131" s="363">
        <v>55.86139403977198</v>
      </c>
      <c r="AB131" s="363">
        <v>60.649513528895284</v>
      </c>
      <c r="AC131" s="363">
        <v>63.841593188310831</v>
      </c>
      <c r="AD131" s="42"/>
      <c r="AE131" s="812"/>
      <c r="AF131" s="812"/>
      <c r="AG131" s="812"/>
      <c r="AH131" s="812"/>
      <c r="AI131" s="986"/>
      <c r="AJ131" s="1018">
        <f>milk!G9</f>
        <v>63.841593188310831</v>
      </c>
      <c r="AK131" s="1018">
        <f>milk!H9</f>
        <v>63.841593188310831</v>
      </c>
      <c r="AL131" s="1018">
        <f>milk!I9</f>
        <v>63.841593188310831</v>
      </c>
      <c r="AM131" s="1018">
        <f>milk!J9</f>
        <v>62.245553358603061</v>
      </c>
      <c r="AN131" s="1018">
        <f>milk!K9</f>
        <v>59.053473699187521</v>
      </c>
      <c r="AO131" s="1018">
        <f>milk!L9</f>
        <v>55.86139403977198</v>
      </c>
      <c r="AP131" s="1018">
        <f>milk!M9</f>
        <v>52.669314380356433</v>
      </c>
      <c r="AQ131" s="1018">
        <f>milk!N9</f>
        <v>51.073274550648669</v>
      </c>
      <c r="AR131" s="1018">
        <f>milk!O9</f>
        <v>52.669314380356433</v>
      </c>
      <c r="AS131" s="1018">
        <f>milk!P9</f>
        <v>55.86139403977198</v>
      </c>
      <c r="AT131" s="1018">
        <f>milk!Q9</f>
        <v>60.649513528895284</v>
      </c>
      <c r="AU131" s="1018">
        <f>milk!R9</f>
        <v>63.841593188310831</v>
      </c>
      <c r="AV131" s="986"/>
      <c r="AW131" s="812"/>
      <c r="AX131" s="812"/>
      <c r="AY131" s="812"/>
      <c r="AZ131" s="812"/>
      <c r="BA131" s="812"/>
      <c r="BB131" s="812"/>
      <c r="BC131" s="812"/>
      <c r="BD131" s="812"/>
      <c r="BE131" s="812"/>
      <c r="BF131" s="812"/>
      <c r="BG131" s="812"/>
      <c r="BH131" s="812"/>
      <c r="BI131" s="812"/>
      <c r="BJ131" s="812"/>
      <c r="BK131" s="812"/>
      <c r="BL131" s="812"/>
      <c r="BM131" s="812"/>
      <c r="BN131" s="812"/>
      <c r="BO131" s="812"/>
      <c r="BP131" s="812"/>
      <c r="BQ131" s="812"/>
      <c r="BR131" s="812"/>
      <c r="BS131" s="812"/>
      <c r="BT131" s="812"/>
      <c r="BU131" s="42"/>
      <c r="BV131" s="42"/>
      <c r="BW131" s="42"/>
      <c r="BX131" s="42"/>
      <c r="BY131" s="42"/>
      <c r="BZ131" s="42"/>
      <c r="CA131" s="42"/>
      <c r="CB131" s="42"/>
      <c r="CC131" s="42"/>
      <c r="CD131" s="42"/>
      <c r="CE131" s="42"/>
      <c r="CF131" s="42"/>
      <c r="CG131" s="42"/>
      <c r="CH131" s="42"/>
      <c r="CI131" s="42"/>
      <c r="CJ131" s="42"/>
      <c r="CK131" s="42"/>
      <c r="CL131" s="42"/>
      <c r="CM131" s="42"/>
      <c r="CN131" s="42"/>
      <c r="CO131" s="42"/>
      <c r="CP131" s="42"/>
      <c r="CQ131" s="42"/>
      <c r="CR131" s="42"/>
      <c r="CS131" s="42"/>
      <c r="CT131" s="42"/>
      <c r="CU131" s="42"/>
      <c r="CV131" s="42"/>
      <c r="CW131" s="42"/>
      <c r="CX131" s="42"/>
      <c r="CY131" s="42"/>
      <c r="CZ131" s="42"/>
      <c r="DA131" s="42"/>
      <c r="DB131" s="42"/>
      <c r="DC131" s="42"/>
      <c r="DD131" s="42"/>
      <c r="DE131" s="42"/>
      <c r="DF131" s="42"/>
      <c r="DG131" s="42"/>
      <c r="DH131" s="42"/>
      <c r="DI131" s="42"/>
      <c r="DJ131" s="42"/>
      <c r="DK131" s="42"/>
      <c r="DL131" s="42"/>
      <c r="DM131" s="42"/>
      <c r="DN131" s="42"/>
      <c r="DO131" s="42"/>
      <c r="DP131" s="42"/>
      <c r="DQ131" s="42"/>
      <c r="DR131" s="42"/>
      <c r="DS131" s="42"/>
      <c r="DT131" s="42"/>
      <c r="DU131" s="42"/>
      <c r="DV131" s="42"/>
      <c r="DW131" s="42"/>
      <c r="DX131" s="42"/>
      <c r="DY131" s="42"/>
      <c r="DZ131" s="42"/>
    </row>
    <row r="132" spans="2:130" x14ac:dyDescent="0.2">
      <c r="B132" s="42"/>
      <c r="C132" s="48" t="str">
        <f t="shared" si="4"/>
        <v>milk</v>
      </c>
      <c r="D132" s="49" t="str">
        <f t="shared" si="7"/>
        <v/>
      </c>
      <c r="E132" s="361">
        <v>69.64649388647419</v>
      </c>
      <c r="F132" s="361">
        <v>69.64649388647419</v>
      </c>
      <c r="G132" s="361">
        <v>69.64649388647419</v>
      </c>
      <c r="H132" s="361">
        <v>67.905331539312328</v>
      </c>
      <c r="I132" s="361">
        <v>64.423006844988635</v>
      </c>
      <c r="J132" s="361">
        <v>60.940682150664912</v>
      </c>
      <c r="K132" s="361">
        <v>57.458357456341204</v>
      </c>
      <c r="L132" s="361">
        <v>55.717195109179357</v>
      </c>
      <c r="M132" s="361">
        <v>57.458357456341204</v>
      </c>
      <c r="N132" s="361">
        <v>60.940682150664912</v>
      </c>
      <c r="O132" s="361">
        <v>66.164169192150482</v>
      </c>
      <c r="P132" s="361">
        <v>69.64649388647419</v>
      </c>
      <c r="Q132" s="42"/>
      <c r="R132" s="363">
        <v>69.64649388647419</v>
      </c>
      <c r="S132" s="363">
        <v>69.64649388647419</v>
      </c>
      <c r="T132" s="363">
        <v>69.64649388647419</v>
      </c>
      <c r="U132" s="363">
        <v>67.905331539312328</v>
      </c>
      <c r="V132" s="363">
        <v>64.423006844988635</v>
      </c>
      <c r="W132" s="363">
        <v>60.940682150664912</v>
      </c>
      <c r="X132" s="363">
        <v>57.458357456341204</v>
      </c>
      <c r="Y132" s="363">
        <v>55.717195109179357</v>
      </c>
      <c r="Z132" s="363">
        <v>57.458357456341204</v>
      </c>
      <c r="AA132" s="363">
        <v>60.940682150664912</v>
      </c>
      <c r="AB132" s="363">
        <v>66.164169192150482</v>
      </c>
      <c r="AC132" s="363">
        <v>69.64649388647419</v>
      </c>
      <c r="AD132" s="42"/>
      <c r="AE132" s="812"/>
      <c r="AF132" s="812"/>
      <c r="AG132" s="812"/>
      <c r="AH132" s="812"/>
      <c r="AI132" s="986"/>
      <c r="AJ132" s="1018">
        <f>milk!G10</f>
        <v>69.64649388647419</v>
      </c>
      <c r="AK132" s="1018">
        <f>milk!H10</f>
        <v>69.64649388647419</v>
      </c>
      <c r="AL132" s="1018">
        <f>milk!I10</f>
        <v>69.64649388647419</v>
      </c>
      <c r="AM132" s="1018">
        <f>milk!J10</f>
        <v>67.905331539312328</v>
      </c>
      <c r="AN132" s="1018">
        <f>milk!K10</f>
        <v>64.423006844988635</v>
      </c>
      <c r="AO132" s="1018">
        <f>milk!L10</f>
        <v>60.940682150664912</v>
      </c>
      <c r="AP132" s="1018">
        <f>milk!M10</f>
        <v>57.458357456341204</v>
      </c>
      <c r="AQ132" s="1018">
        <f>milk!N10</f>
        <v>55.717195109179357</v>
      </c>
      <c r="AR132" s="1018">
        <f>milk!O10</f>
        <v>57.458357456341204</v>
      </c>
      <c r="AS132" s="1018">
        <f>milk!P10</f>
        <v>60.940682150664912</v>
      </c>
      <c r="AT132" s="1018">
        <f>milk!Q10</f>
        <v>66.164169192150482</v>
      </c>
      <c r="AU132" s="1018">
        <f>milk!R10</f>
        <v>69.64649388647419</v>
      </c>
      <c r="AV132" s="986"/>
      <c r="AW132" s="812"/>
      <c r="AX132" s="812"/>
      <c r="AY132" s="812"/>
      <c r="AZ132" s="812"/>
      <c r="BA132" s="812"/>
      <c r="BB132" s="812"/>
      <c r="BC132" s="812"/>
      <c r="BD132" s="812"/>
      <c r="BE132" s="812"/>
      <c r="BF132" s="812"/>
      <c r="BG132" s="812"/>
      <c r="BH132" s="812"/>
      <c r="BI132" s="812"/>
      <c r="BJ132" s="812"/>
      <c r="BK132" s="812"/>
      <c r="BL132" s="812"/>
      <c r="BM132" s="812"/>
      <c r="BN132" s="812"/>
      <c r="BO132" s="812"/>
      <c r="BP132" s="812"/>
      <c r="BQ132" s="812"/>
      <c r="BR132" s="812"/>
      <c r="BS132" s="812"/>
      <c r="BT132" s="812"/>
      <c r="BU132" s="42"/>
      <c r="BV132" s="42"/>
      <c r="BW132" s="42"/>
      <c r="BX132" s="42"/>
      <c r="BY132" s="42"/>
      <c r="BZ132" s="42"/>
      <c r="CA132" s="42"/>
      <c r="CB132" s="42"/>
      <c r="CC132" s="42"/>
      <c r="CD132" s="42"/>
      <c r="CE132" s="42"/>
      <c r="CF132" s="42"/>
      <c r="CG132" s="42"/>
      <c r="CH132" s="42"/>
      <c r="CI132" s="42"/>
      <c r="CJ132" s="42"/>
      <c r="CK132" s="42"/>
      <c r="CL132" s="42"/>
      <c r="CM132" s="42"/>
      <c r="CN132" s="42"/>
      <c r="CO132" s="42"/>
      <c r="CP132" s="42"/>
      <c r="CQ132" s="42"/>
      <c r="CR132" s="42"/>
      <c r="CS132" s="42"/>
      <c r="CT132" s="42"/>
      <c r="CU132" s="42"/>
      <c r="CV132" s="42"/>
      <c r="CW132" s="42"/>
      <c r="CX132" s="42"/>
      <c r="CY132" s="42"/>
      <c r="CZ132" s="42"/>
      <c r="DA132" s="42"/>
      <c r="DB132" s="42"/>
      <c r="DC132" s="42"/>
      <c r="DD132" s="42"/>
      <c r="DE132" s="42"/>
      <c r="DF132" s="42"/>
      <c r="DG132" s="42"/>
      <c r="DH132" s="42"/>
      <c r="DI132" s="42"/>
      <c r="DJ132" s="42"/>
      <c r="DK132" s="42"/>
      <c r="DL132" s="42"/>
      <c r="DM132" s="42"/>
      <c r="DN132" s="42"/>
      <c r="DO132" s="42"/>
      <c r="DP132" s="42"/>
      <c r="DQ132" s="42"/>
      <c r="DR132" s="42"/>
      <c r="DS132" s="42"/>
      <c r="DT132" s="42"/>
      <c r="DU132" s="42"/>
      <c r="DV132" s="42"/>
      <c r="DW132" s="42"/>
      <c r="DX132" s="42"/>
      <c r="DY132" s="42"/>
      <c r="DZ132" s="42"/>
    </row>
    <row r="133" spans="2:130" x14ac:dyDescent="0.2">
      <c r="B133" s="42"/>
      <c r="C133" s="48" t="str">
        <f t="shared" si="4"/>
        <v>milk</v>
      </c>
      <c r="D133" s="49" t="str">
        <f t="shared" si="7"/>
        <v/>
      </c>
      <c r="E133" s="361">
        <v>69.689092055337227</v>
      </c>
      <c r="F133" s="361">
        <v>69.689092055337227</v>
      </c>
      <c r="G133" s="361">
        <v>69.689092055337227</v>
      </c>
      <c r="H133" s="361">
        <v>67.94686475395379</v>
      </c>
      <c r="I133" s="361">
        <v>64.462410151186944</v>
      </c>
      <c r="J133" s="361">
        <v>60.97795554842007</v>
      </c>
      <c r="K133" s="361">
        <v>57.49350094565321</v>
      </c>
      <c r="L133" s="361">
        <v>55.751273644269787</v>
      </c>
      <c r="M133" s="361">
        <v>57.49350094565321</v>
      </c>
      <c r="N133" s="361">
        <v>60.97795554842007</v>
      </c>
      <c r="O133" s="361">
        <v>66.204637452570367</v>
      </c>
      <c r="P133" s="361">
        <v>69.689092055337227</v>
      </c>
      <c r="Q133" s="42"/>
      <c r="R133" s="363">
        <v>69.689092055337227</v>
      </c>
      <c r="S133" s="363">
        <v>69.689092055337227</v>
      </c>
      <c r="T133" s="363">
        <v>69.689092055337227</v>
      </c>
      <c r="U133" s="363">
        <v>67.94686475395379</v>
      </c>
      <c r="V133" s="363">
        <v>64.462410151186944</v>
      </c>
      <c r="W133" s="363">
        <v>60.97795554842007</v>
      </c>
      <c r="X133" s="363">
        <v>57.49350094565321</v>
      </c>
      <c r="Y133" s="363">
        <v>55.751273644269787</v>
      </c>
      <c r="Z133" s="363">
        <v>57.49350094565321</v>
      </c>
      <c r="AA133" s="363">
        <v>60.97795554842007</v>
      </c>
      <c r="AB133" s="363">
        <v>66.204637452570367</v>
      </c>
      <c r="AC133" s="363">
        <v>69.689092055337227</v>
      </c>
      <c r="AD133" s="42"/>
      <c r="AE133" s="812"/>
      <c r="AF133" s="812"/>
      <c r="AG133" s="812"/>
      <c r="AH133" s="812"/>
      <c r="AI133" s="986"/>
      <c r="AJ133" s="1018">
        <f>milk!G11</f>
        <v>69.689092055337227</v>
      </c>
      <c r="AK133" s="1018">
        <f>milk!H11</f>
        <v>69.689092055337227</v>
      </c>
      <c r="AL133" s="1018">
        <f>milk!I11</f>
        <v>69.689092055337227</v>
      </c>
      <c r="AM133" s="1018">
        <f>milk!J11</f>
        <v>67.94686475395379</v>
      </c>
      <c r="AN133" s="1018">
        <f>milk!K11</f>
        <v>64.462410151186944</v>
      </c>
      <c r="AO133" s="1018">
        <f>milk!L11</f>
        <v>60.97795554842007</v>
      </c>
      <c r="AP133" s="1018">
        <f>milk!M11</f>
        <v>57.49350094565321</v>
      </c>
      <c r="AQ133" s="1018">
        <f>milk!N11</f>
        <v>55.751273644269787</v>
      </c>
      <c r="AR133" s="1018">
        <f>milk!O11</f>
        <v>57.49350094565321</v>
      </c>
      <c r="AS133" s="1018">
        <f>milk!P11</f>
        <v>60.97795554842007</v>
      </c>
      <c r="AT133" s="1018">
        <f>milk!Q11</f>
        <v>66.204637452570367</v>
      </c>
      <c r="AU133" s="1018">
        <f>milk!R11</f>
        <v>69.689092055337227</v>
      </c>
      <c r="AV133" s="986"/>
      <c r="AW133" s="812"/>
      <c r="AX133" s="812"/>
      <c r="AY133" s="812"/>
      <c r="AZ133" s="812"/>
      <c r="BA133" s="812"/>
      <c r="BB133" s="812"/>
      <c r="BC133" s="812"/>
      <c r="BD133" s="812"/>
      <c r="BE133" s="812"/>
      <c r="BF133" s="812"/>
      <c r="BG133" s="812"/>
      <c r="BH133" s="812"/>
      <c r="BI133" s="812"/>
      <c r="BJ133" s="812"/>
      <c r="BK133" s="812"/>
      <c r="BL133" s="812"/>
      <c r="BM133" s="812"/>
      <c r="BN133" s="812"/>
      <c r="BO133" s="812"/>
      <c r="BP133" s="812"/>
      <c r="BQ133" s="812"/>
      <c r="BR133" s="812"/>
      <c r="BS133" s="812"/>
      <c r="BT133" s="812"/>
      <c r="BU133" s="42"/>
      <c r="BV133" s="42"/>
      <c r="BW133" s="42"/>
      <c r="BX133" s="42"/>
      <c r="BY133" s="42"/>
      <c r="BZ133" s="42"/>
      <c r="CA133" s="42"/>
      <c r="CB133" s="42"/>
      <c r="CC133" s="42"/>
      <c r="CD133" s="42"/>
      <c r="CE133" s="42"/>
      <c r="CF133" s="42"/>
      <c r="CG133" s="42"/>
      <c r="CH133" s="42"/>
      <c r="CI133" s="42"/>
      <c r="CJ133" s="42"/>
      <c r="CK133" s="42"/>
      <c r="CL133" s="42"/>
      <c r="CM133" s="42"/>
      <c r="CN133" s="42"/>
      <c r="CO133" s="42"/>
      <c r="CP133" s="42"/>
      <c r="CQ133" s="42"/>
      <c r="CR133" s="42"/>
      <c r="CS133" s="42"/>
      <c r="CT133" s="42"/>
      <c r="CU133" s="42"/>
      <c r="CV133" s="42"/>
      <c r="CW133" s="42"/>
      <c r="CX133" s="42"/>
      <c r="CY133" s="42"/>
      <c r="CZ133" s="42"/>
      <c r="DA133" s="42"/>
      <c r="DB133" s="42"/>
      <c r="DC133" s="42"/>
      <c r="DD133" s="42"/>
      <c r="DE133" s="42"/>
      <c r="DF133" s="42"/>
      <c r="DG133" s="42"/>
      <c r="DH133" s="42"/>
      <c r="DI133" s="42"/>
      <c r="DJ133" s="42"/>
      <c r="DK133" s="42"/>
      <c r="DL133" s="42"/>
      <c r="DM133" s="42"/>
      <c r="DN133" s="42"/>
      <c r="DO133" s="42"/>
      <c r="DP133" s="42"/>
      <c r="DQ133" s="42"/>
      <c r="DR133" s="42"/>
      <c r="DS133" s="42"/>
      <c r="DT133" s="42"/>
      <c r="DU133" s="42"/>
      <c r="DV133" s="42"/>
      <c r="DW133" s="42"/>
      <c r="DX133" s="42"/>
      <c r="DY133" s="42"/>
      <c r="DZ133" s="42"/>
    </row>
    <row r="134" spans="2:130" x14ac:dyDescent="0.2">
      <c r="B134" s="42"/>
      <c r="C134" s="48" t="str">
        <f t="shared" si="4"/>
        <v>milk</v>
      </c>
      <c r="D134" s="49" t="str">
        <f t="shared" si="7"/>
        <v/>
      </c>
      <c r="E134" s="361">
        <v>67.966975667903114</v>
      </c>
      <c r="F134" s="361">
        <v>67.966975667903114</v>
      </c>
      <c r="G134" s="361">
        <v>67.966975667903114</v>
      </c>
      <c r="H134" s="361">
        <v>66.267801276205532</v>
      </c>
      <c r="I134" s="361">
        <v>62.869452492810382</v>
      </c>
      <c r="J134" s="361">
        <v>59.471103709415225</v>
      </c>
      <c r="K134" s="361">
        <v>56.072754926020068</v>
      </c>
      <c r="L134" s="361">
        <v>54.373580534322492</v>
      </c>
      <c r="M134" s="361">
        <v>56.072754926020068</v>
      </c>
      <c r="N134" s="361">
        <v>59.471103709415225</v>
      </c>
      <c r="O134" s="361">
        <v>64.56862688450795</v>
      </c>
      <c r="P134" s="361">
        <v>67.966975667903114</v>
      </c>
      <c r="Q134" s="42"/>
      <c r="R134" s="363">
        <v>67.966975667903114</v>
      </c>
      <c r="S134" s="363">
        <v>67.966975667903114</v>
      </c>
      <c r="T134" s="363">
        <v>67.966975667903114</v>
      </c>
      <c r="U134" s="363">
        <v>66.267801276205532</v>
      </c>
      <c r="V134" s="363">
        <v>62.869452492810382</v>
      </c>
      <c r="W134" s="363">
        <v>59.471103709415225</v>
      </c>
      <c r="X134" s="363">
        <v>56.072754926020068</v>
      </c>
      <c r="Y134" s="363">
        <v>54.373580534322492</v>
      </c>
      <c r="Z134" s="363">
        <v>56.072754926020068</v>
      </c>
      <c r="AA134" s="363">
        <v>59.471103709415225</v>
      </c>
      <c r="AB134" s="363">
        <v>64.56862688450795</v>
      </c>
      <c r="AC134" s="363">
        <v>67.966975667903114</v>
      </c>
      <c r="AD134" s="42"/>
      <c r="AE134" s="812"/>
      <c r="AF134" s="812"/>
      <c r="AG134" s="812"/>
      <c r="AH134" s="812"/>
      <c r="AI134" s="986"/>
      <c r="AJ134" s="1018">
        <f>milk!G12</f>
        <v>67.966975667903114</v>
      </c>
      <c r="AK134" s="1018">
        <f>milk!H12</f>
        <v>67.966975667903114</v>
      </c>
      <c r="AL134" s="1018">
        <f>milk!I12</f>
        <v>67.966975667903114</v>
      </c>
      <c r="AM134" s="1018">
        <f>milk!J12</f>
        <v>66.267801276205532</v>
      </c>
      <c r="AN134" s="1018">
        <f>milk!K12</f>
        <v>62.869452492810382</v>
      </c>
      <c r="AO134" s="1018">
        <f>milk!L12</f>
        <v>59.471103709415225</v>
      </c>
      <c r="AP134" s="1018">
        <f>milk!M12</f>
        <v>56.072754926020068</v>
      </c>
      <c r="AQ134" s="1018">
        <f>milk!N12</f>
        <v>54.373580534322492</v>
      </c>
      <c r="AR134" s="1018">
        <f>milk!O12</f>
        <v>56.072754926020068</v>
      </c>
      <c r="AS134" s="1018">
        <f>milk!P12</f>
        <v>59.471103709415225</v>
      </c>
      <c r="AT134" s="1018">
        <f>milk!Q12</f>
        <v>64.56862688450795</v>
      </c>
      <c r="AU134" s="1018">
        <f>milk!R12</f>
        <v>67.966975667903114</v>
      </c>
      <c r="AV134" s="986"/>
      <c r="AW134" s="812"/>
      <c r="AX134" s="812"/>
      <c r="AY134" s="812"/>
      <c r="AZ134" s="812"/>
      <c r="BA134" s="812"/>
      <c r="BB134" s="812"/>
      <c r="BC134" s="812"/>
      <c r="BD134" s="812"/>
      <c r="BE134" s="812"/>
      <c r="BF134" s="812"/>
      <c r="BG134" s="812"/>
      <c r="BH134" s="812"/>
      <c r="BI134" s="812"/>
      <c r="BJ134" s="812"/>
      <c r="BK134" s="812"/>
      <c r="BL134" s="812"/>
      <c r="BM134" s="812"/>
      <c r="BN134" s="812"/>
      <c r="BO134" s="812"/>
      <c r="BP134" s="812"/>
      <c r="BQ134" s="812"/>
      <c r="BR134" s="812"/>
      <c r="BS134" s="812"/>
      <c r="BT134" s="812"/>
      <c r="BU134" s="42"/>
      <c r="BV134" s="42"/>
      <c r="BW134" s="42"/>
      <c r="BX134" s="42"/>
      <c r="BY134" s="42"/>
      <c r="BZ134" s="42"/>
      <c r="CA134" s="42"/>
      <c r="CB134" s="42"/>
      <c r="CC134" s="42"/>
      <c r="CD134" s="42"/>
      <c r="CE134" s="42"/>
      <c r="CF134" s="42"/>
      <c r="CG134" s="42"/>
      <c r="CH134" s="42"/>
      <c r="CI134" s="42"/>
      <c r="CJ134" s="42"/>
      <c r="CK134" s="42"/>
      <c r="CL134" s="42"/>
      <c r="CM134" s="42"/>
      <c r="CN134" s="42"/>
      <c r="CO134" s="42"/>
      <c r="CP134" s="42"/>
      <c r="CQ134" s="42"/>
      <c r="CR134" s="42"/>
      <c r="CS134" s="42"/>
      <c r="CT134" s="42"/>
      <c r="CU134" s="42"/>
      <c r="CV134" s="42"/>
      <c r="CW134" s="42"/>
      <c r="CX134" s="42"/>
      <c r="CY134" s="42"/>
      <c r="CZ134" s="42"/>
      <c r="DA134" s="42"/>
      <c r="DB134" s="42"/>
      <c r="DC134" s="42"/>
      <c r="DD134" s="42"/>
      <c r="DE134" s="42"/>
      <c r="DF134" s="42"/>
      <c r="DG134" s="42"/>
      <c r="DH134" s="42"/>
      <c r="DI134" s="42"/>
      <c r="DJ134" s="42"/>
      <c r="DK134" s="42"/>
      <c r="DL134" s="42"/>
      <c r="DM134" s="42"/>
      <c r="DN134" s="42"/>
      <c r="DO134" s="42"/>
      <c r="DP134" s="42"/>
      <c r="DQ134" s="42"/>
      <c r="DR134" s="42"/>
      <c r="DS134" s="42"/>
      <c r="DT134" s="42"/>
      <c r="DU134" s="42"/>
      <c r="DV134" s="42"/>
      <c r="DW134" s="42"/>
      <c r="DX134" s="42"/>
      <c r="DY134" s="42"/>
      <c r="DZ134" s="42"/>
    </row>
    <row r="135" spans="2:130" x14ac:dyDescent="0.2">
      <c r="B135" s="42"/>
      <c r="C135" s="48" t="str">
        <f t="shared" si="4"/>
        <v>milk</v>
      </c>
      <c r="D135" s="49" t="str">
        <f t="shared" si="7"/>
        <v/>
      </c>
      <c r="E135" s="361">
        <v>65.462680652220385</v>
      </c>
      <c r="F135" s="361">
        <v>65.462680652220385</v>
      </c>
      <c r="G135" s="361">
        <v>65.462680652220385</v>
      </c>
      <c r="H135" s="361">
        <v>63.826113635914872</v>
      </c>
      <c r="I135" s="361">
        <v>60.552979603303861</v>
      </c>
      <c r="J135" s="361">
        <v>57.279845570692835</v>
      </c>
      <c r="K135" s="361">
        <v>54.006711538081817</v>
      </c>
      <c r="L135" s="361">
        <v>52.370144521776311</v>
      </c>
      <c r="M135" s="361">
        <v>54.006711538081817</v>
      </c>
      <c r="N135" s="361">
        <v>57.279845570692835</v>
      </c>
      <c r="O135" s="361">
        <v>62.189546619609359</v>
      </c>
      <c r="P135" s="361">
        <v>65.462680652220385</v>
      </c>
      <c r="Q135" s="42"/>
      <c r="R135" s="363">
        <v>65.462680652220385</v>
      </c>
      <c r="S135" s="363">
        <v>65.462680652220385</v>
      </c>
      <c r="T135" s="363">
        <v>65.462680652220385</v>
      </c>
      <c r="U135" s="363">
        <v>63.826113635914872</v>
      </c>
      <c r="V135" s="363">
        <v>60.552979603303861</v>
      </c>
      <c r="W135" s="363">
        <v>57.279845570692835</v>
      </c>
      <c r="X135" s="363">
        <v>54.006711538081817</v>
      </c>
      <c r="Y135" s="363">
        <v>52.370144521776311</v>
      </c>
      <c r="Z135" s="363">
        <v>54.006711538081817</v>
      </c>
      <c r="AA135" s="363">
        <v>57.279845570692835</v>
      </c>
      <c r="AB135" s="363">
        <v>62.189546619609359</v>
      </c>
      <c r="AC135" s="363">
        <v>65.462680652220385</v>
      </c>
      <c r="AD135" s="42"/>
      <c r="AE135" s="812"/>
      <c r="AF135" s="812"/>
      <c r="AG135" s="812"/>
      <c r="AH135" s="812"/>
      <c r="AI135" s="986"/>
      <c r="AJ135" s="1018">
        <f>milk!G13</f>
        <v>65.462680652220385</v>
      </c>
      <c r="AK135" s="1018">
        <f>milk!H13</f>
        <v>65.462680652220385</v>
      </c>
      <c r="AL135" s="1018">
        <f>milk!I13</f>
        <v>65.462680652220385</v>
      </c>
      <c r="AM135" s="1018">
        <f>milk!J13</f>
        <v>63.826113635914872</v>
      </c>
      <c r="AN135" s="1018">
        <f>milk!K13</f>
        <v>60.552979603303861</v>
      </c>
      <c r="AO135" s="1018">
        <f>milk!L13</f>
        <v>57.279845570692835</v>
      </c>
      <c r="AP135" s="1018">
        <f>milk!M13</f>
        <v>54.006711538081817</v>
      </c>
      <c r="AQ135" s="1018">
        <f>milk!N13</f>
        <v>52.370144521776311</v>
      </c>
      <c r="AR135" s="1018">
        <f>milk!O13</f>
        <v>54.006711538081817</v>
      </c>
      <c r="AS135" s="1018">
        <f>milk!P13</f>
        <v>57.279845570692835</v>
      </c>
      <c r="AT135" s="1018">
        <f>milk!Q13</f>
        <v>62.189546619609359</v>
      </c>
      <c r="AU135" s="1018">
        <f>milk!R13</f>
        <v>65.462680652220385</v>
      </c>
      <c r="AV135" s="986"/>
      <c r="AW135" s="812"/>
      <c r="AX135" s="812"/>
      <c r="AY135" s="812"/>
      <c r="AZ135" s="812"/>
      <c r="BA135" s="812"/>
      <c r="BB135" s="812"/>
      <c r="BC135" s="812"/>
      <c r="BD135" s="812"/>
      <c r="BE135" s="812"/>
      <c r="BF135" s="812"/>
      <c r="BG135" s="812"/>
      <c r="BH135" s="812"/>
      <c r="BI135" s="812"/>
      <c r="BJ135" s="812"/>
      <c r="BK135" s="812"/>
      <c r="BL135" s="812"/>
      <c r="BM135" s="812"/>
      <c r="BN135" s="812"/>
      <c r="BO135" s="812"/>
      <c r="BP135" s="812"/>
      <c r="BQ135" s="812"/>
      <c r="BR135" s="812"/>
      <c r="BS135" s="812"/>
      <c r="BT135" s="812"/>
      <c r="BU135" s="42"/>
      <c r="BV135" s="42"/>
      <c r="BW135" s="42"/>
      <c r="BX135" s="42"/>
      <c r="BY135" s="42"/>
      <c r="BZ135" s="42"/>
      <c r="CA135" s="42"/>
      <c r="CB135" s="42"/>
      <c r="CC135" s="42"/>
      <c r="CD135" s="42"/>
      <c r="CE135" s="42"/>
      <c r="CF135" s="42"/>
      <c r="CG135" s="42"/>
      <c r="CH135" s="42"/>
      <c r="CI135" s="42"/>
      <c r="CJ135" s="42"/>
      <c r="CK135" s="42"/>
      <c r="CL135" s="42"/>
      <c r="CM135" s="42"/>
      <c r="CN135" s="42"/>
      <c r="CO135" s="42"/>
      <c r="CP135" s="42"/>
      <c r="CQ135" s="42"/>
      <c r="CR135" s="42"/>
      <c r="CS135" s="42"/>
      <c r="CT135" s="42"/>
      <c r="CU135" s="42"/>
      <c r="CV135" s="42"/>
      <c r="CW135" s="42"/>
      <c r="CX135" s="42"/>
      <c r="CY135" s="42"/>
      <c r="CZ135" s="42"/>
      <c r="DA135" s="42"/>
      <c r="DB135" s="42"/>
      <c r="DC135" s="42"/>
      <c r="DD135" s="42"/>
      <c r="DE135" s="42"/>
      <c r="DF135" s="42"/>
      <c r="DG135" s="42"/>
      <c r="DH135" s="42"/>
      <c r="DI135" s="42"/>
      <c r="DJ135" s="42"/>
      <c r="DK135" s="42"/>
      <c r="DL135" s="42"/>
      <c r="DM135" s="42"/>
      <c r="DN135" s="42"/>
      <c r="DO135" s="42"/>
      <c r="DP135" s="42"/>
      <c r="DQ135" s="42"/>
      <c r="DR135" s="42"/>
      <c r="DS135" s="42"/>
      <c r="DT135" s="42"/>
      <c r="DU135" s="42"/>
      <c r="DV135" s="42"/>
      <c r="DW135" s="42"/>
      <c r="DX135" s="42"/>
      <c r="DY135" s="42"/>
      <c r="DZ135" s="42"/>
    </row>
    <row r="136" spans="2:130" x14ac:dyDescent="0.2">
      <c r="B136" s="42"/>
      <c r="C136" s="48" t="str">
        <f t="shared" si="4"/>
        <v>milk</v>
      </c>
      <c r="D136" s="49" t="str">
        <f t="shared" si="7"/>
        <v/>
      </c>
      <c r="E136" s="361">
        <v>62.582951159767447</v>
      </c>
      <c r="F136" s="361">
        <v>62.582951159767447</v>
      </c>
      <c r="G136" s="361">
        <v>62.582951159767447</v>
      </c>
      <c r="H136" s="361">
        <v>61.018377380773259</v>
      </c>
      <c r="I136" s="361">
        <v>57.889229822784891</v>
      </c>
      <c r="J136" s="361">
        <v>54.760082264796516</v>
      </c>
      <c r="K136" s="361">
        <v>51.630934706808141</v>
      </c>
      <c r="L136" s="361">
        <v>50.06636092781396</v>
      </c>
      <c r="M136" s="361">
        <v>51.630934706808141</v>
      </c>
      <c r="N136" s="361">
        <v>54.760082264796516</v>
      </c>
      <c r="O136" s="361">
        <v>59.453803601779072</v>
      </c>
      <c r="P136" s="361">
        <v>62.582951159767447</v>
      </c>
      <c r="Q136" s="42"/>
      <c r="R136" s="363">
        <v>62.582951159767447</v>
      </c>
      <c r="S136" s="363">
        <v>62.582951159767447</v>
      </c>
      <c r="T136" s="363">
        <v>62.582951159767447</v>
      </c>
      <c r="U136" s="363">
        <v>61.018377380773259</v>
      </c>
      <c r="V136" s="363">
        <v>57.889229822784891</v>
      </c>
      <c r="W136" s="363">
        <v>54.760082264796516</v>
      </c>
      <c r="X136" s="363">
        <v>51.630934706808141</v>
      </c>
      <c r="Y136" s="363">
        <v>50.06636092781396</v>
      </c>
      <c r="Z136" s="363">
        <v>51.630934706808141</v>
      </c>
      <c r="AA136" s="363">
        <v>54.760082264796516</v>
      </c>
      <c r="AB136" s="363">
        <v>59.453803601779072</v>
      </c>
      <c r="AC136" s="363">
        <v>62.582951159767447</v>
      </c>
      <c r="AD136" s="42"/>
      <c r="AE136" s="812"/>
      <c r="AF136" s="812"/>
      <c r="AG136" s="812"/>
      <c r="AH136" s="812"/>
      <c r="AI136" s="986"/>
      <c r="AJ136" s="1018">
        <f>milk!G14</f>
        <v>62.582951159767447</v>
      </c>
      <c r="AK136" s="1018">
        <f>milk!H14</f>
        <v>62.582951159767447</v>
      </c>
      <c r="AL136" s="1018">
        <f>milk!I14</f>
        <v>62.582951159767447</v>
      </c>
      <c r="AM136" s="1018">
        <f>milk!J14</f>
        <v>61.018377380773259</v>
      </c>
      <c r="AN136" s="1018">
        <f>milk!K14</f>
        <v>57.889229822784891</v>
      </c>
      <c r="AO136" s="1018">
        <f>milk!L14</f>
        <v>54.760082264796516</v>
      </c>
      <c r="AP136" s="1018">
        <f>milk!M14</f>
        <v>51.630934706808141</v>
      </c>
      <c r="AQ136" s="1018">
        <f>milk!N14</f>
        <v>50.06636092781396</v>
      </c>
      <c r="AR136" s="1018">
        <f>milk!O14</f>
        <v>51.630934706808141</v>
      </c>
      <c r="AS136" s="1018">
        <f>milk!P14</f>
        <v>54.760082264796516</v>
      </c>
      <c r="AT136" s="1018">
        <f>milk!Q14</f>
        <v>59.453803601779072</v>
      </c>
      <c r="AU136" s="1018">
        <f>milk!R14</f>
        <v>62.582951159767447</v>
      </c>
      <c r="AV136" s="986"/>
      <c r="AW136" s="812"/>
      <c r="AX136" s="812"/>
      <c r="AY136" s="812"/>
      <c r="AZ136" s="812"/>
      <c r="BA136" s="812"/>
      <c r="BB136" s="812"/>
      <c r="BC136" s="812"/>
      <c r="BD136" s="812"/>
      <c r="BE136" s="812"/>
      <c r="BF136" s="812"/>
      <c r="BG136" s="812"/>
      <c r="BH136" s="812"/>
      <c r="BI136" s="812"/>
      <c r="BJ136" s="812"/>
      <c r="BK136" s="812"/>
      <c r="BL136" s="812"/>
      <c r="BM136" s="812"/>
      <c r="BN136" s="812"/>
      <c r="BO136" s="812"/>
      <c r="BP136" s="812"/>
      <c r="BQ136" s="812"/>
      <c r="BR136" s="812"/>
      <c r="BS136" s="812"/>
      <c r="BT136" s="812"/>
      <c r="BU136" s="42"/>
      <c r="BV136" s="42"/>
      <c r="BW136" s="42"/>
      <c r="BX136" s="42"/>
      <c r="BY136" s="42"/>
      <c r="BZ136" s="42"/>
      <c r="CA136" s="42"/>
      <c r="CB136" s="42"/>
      <c r="CC136" s="42"/>
      <c r="CD136" s="42"/>
      <c r="CE136" s="42"/>
      <c r="CF136" s="42"/>
      <c r="CG136" s="42"/>
      <c r="CH136" s="42"/>
      <c r="CI136" s="42"/>
      <c r="CJ136" s="42"/>
      <c r="CK136" s="42"/>
      <c r="CL136" s="42"/>
      <c r="CM136" s="42"/>
      <c r="CN136" s="42"/>
      <c r="CO136" s="42"/>
      <c r="CP136" s="42"/>
      <c r="CQ136" s="42"/>
      <c r="CR136" s="42"/>
      <c r="CS136" s="42"/>
      <c r="CT136" s="42"/>
      <c r="CU136" s="42"/>
      <c r="CV136" s="42"/>
      <c r="CW136" s="42"/>
      <c r="CX136" s="42"/>
      <c r="CY136" s="42"/>
      <c r="CZ136" s="42"/>
      <c r="DA136" s="42"/>
      <c r="DB136" s="42"/>
      <c r="DC136" s="42"/>
      <c r="DD136" s="42"/>
      <c r="DE136" s="42"/>
      <c r="DF136" s="42"/>
      <c r="DG136" s="42"/>
      <c r="DH136" s="42"/>
      <c r="DI136" s="42"/>
      <c r="DJ136" s="42"/>
      <c r="DK136" s="42"/>
      <c r="DL136" s="42"/>
      <c r="DM136" s="42"/>
      <c r="DN136" s="42"/>
      <c r="DO136" s="42"/>
      <c r="DP136" s="42"/>
      <c r="DQ136" s="42"/>
      <c r="DR136" s="42"/>
      <c r="DS136" s="42"/>
      <c r="DT136" s="42"/>
      <c r="DU136" s="42"/>
      <c r="DV136" s="42"/>
      <c r="DW136" s="42"/>
      <c r="DX136" s="42"/>
      <c r="DY136" s="42"/>
      <c r="DZ136" s="42"/>
    </row>
    <row r="137" spans="2:130" x14ac:dyDescent="0.2">
      <c r="B137" s="42"/>
      <c r="C137" s="48" t="str">
        <f t="shared" si="4"/>
        <v>milk</v>
      </c>
      <c r="D137" s="49" t="str">
        <f t="shared" si="7"/>
        <v/>
      </c>
      <c r="E137" s="361">
        <v>59.53493479602497</v>
      </c>
      <c r="F137" s="361">
        <v>59.53493479602497</v>
      </c>
      <c r="G137" s="361">
        <v>59.53493479602497</v>
      </c>
      <c r="H137" s="361">
        <v>58.046561426124342</v>
      </c>
      <c r="I137" s="361">
        <v>55.069814686323099</v>
      </c>
      <c r="J137" s="361">
        <v>52.093067946521849</v>
      </c>
      <c r="K137" s="361">
        <v>49.116321206720599</v>
      </c>
      <c r="L137" s="361">
        <v>47.627947836819978</v>
      </c>
      <c r="M137" s="361">
        <v>49.116321206720599</v>
      </c>
      <c r="N137" s="361">
        <v>52.093067946521849</v>
      </c>
      <c r="O137" s="361">
        <v>56.55818805622372</v>
      </c>
      <c r="P137" s="361">
        <v>59.53493479602497</v>
      </c>
      <c r="Q137" s="42"/>
      <c r="R137" s="363">
        <v>59.53493479602497</v>
      </c>
      <c r="S137" s="363">
        <v>59.53493479602497</v>
      </c>
      <c r="T137" s="363">
        <v>59.53493479602497</v>
      </c>
      <c r="U137" s="363">
        <v>58.046561426124342</v>
      </c>
      <c r="V137" s="363">
        <v>55.069814686323099</v>
      </c>
      <c r="W137" s="363">
        <v>52.093067946521849</v>
      </c>
      <c r="X137" s="363">
        <v>49.116321206720599</v>
      </c>
      <c r="Y137" s="363">
        <v>47.627947836819978</v>
      </c>
      <c r="Z137" s="363">
        <v>49.116321206720599</v>
      </c>
      <c r="AA137" s="363">
        <v>52.093067946521849</v>
      </c>
      <c r="AB137" s="363">
        <v>56.55818805622372</v>
      </c>
      <c r="AC137" s="363">
        <v>59.53493479602497</v>
      </c>
      <c r="AD137" s="42"/>
      <c r="AE137" s="812"/>
      <c r="AF137" s="812"/>
      <c r="AG137" s="812"/>
      <c r="AH137" s="812"/>
      <c r="AI137" s="986"/>
      <c r="AJ137" s="1018">
        <f>milk!G15</f>
        <v>59.53493479602497</v>
      </c>
      <c r="AK137" s="1018">
        <f>milk!H15</f>
        <v>59.53493479602497</v>
      </c>
      <c r="AL137" s="1018">
        <f>milk!I15</f>
        <v>59.53493479602497</v>
      </c>
      <c r="AM137" s="1018">
        <f>milk!J15</f>
        <v>58.046561426124342</v>
      </c>
      <c r="AN137" s="1018">
        <f>milk!K15</f>
        <v>55.069814686323099</v>
      </c>
      <c r="AO137" s="1018">
        <f>milk!L15</f>
        <v>52.093067946521849</v>
      </c>
      <c r="AP137" s="1018">
        <f>milk!M15</f>
        <v>49.116321206720599</v>
      </c>
      <c r="AQ137" s="1018">
        <f>milk!N15</f>
        <v>47.627947836819978</v>
      </c>
      <c r="AR137" s="1018">
        <f>milk!O15</f>
        <v>49.116321206720599</v>
      </c>
      <c r="AS137" s="1018">
        <f>milk!P15</f>
        <v>52.093067946521849</v>
      </c>
      <c r="AT137" s="1018">
        <f>milk!Q15</f>
        <v>56.55818805622372</v>
      </c>
      <c r="AU137" s="1018">
        <f>milk!R15</f>
        <v>59.53493479602497</v>
      </c>
      <c r="AV137" s="986"/>
      <c r="AW137" s="812"/>
      <c r="AX137" s="812"/>
      <c r="AY137" s="812"/>
      <c r="AZ137" s="812"/>
      <c r="BA137" s="812"/>
      <c r="BB137" s="812"/>
      <c r="BC137" s="812"/>
      <c r="BD137" s="812"/>
      <c r="BE137" s="812"/>
      <c r="BF137" s="812"/>
      <c r="BG137" s="812"/>
      <c r="BH137" s="812"/>
      <c r="BI137" s="812"/>
      <c r="BJ137" s="812"/>
      <c r="BK137" s="812"/>
      <c r="BL137" s="812"/>
      <c r="BM137" s="812"/>
      <c r="BN137" s="812"/>
      <c r="BO137" s="812"/>
      <c r="BP137" s="812"/>
      <c r="BQ137" s="812"/>
      <c r="BR137" s="812"/>
      <c r="BS137" s="812"/>
      <c r="BT137" s="812"/>
      <c r="BU137" s="42"/>
      <c r="BV137" s="42"/>
      <c r="BW137" s="42"/>
      <c r="BX137" s="42"/>
      <c r="BY137" s="42"/>
      <c r="BZ137" s="42"/>
      <c r="CA137" s="42"/>
      <c r="CB137" s="42"/>
      <c r="CC137" s="42"/>
      <c r="CD137" s="42"/>
      <c r="CE137" s="42"/>
      <c r="CF137" s="42"/>
      <c r="CG137" s="42"/>
      <c r="CH137" s="42"/>
      <c r="CI137" s="42"/>
      <c r="CJ137" s="42"/>
      <c r="CK137" s="42"/>
      <c r="CL137" s="42"/>
      <c r="CM137" s="42"/>
      <c r="CN137" s="42"/>
      <c r="CO137" s="42"/>
      <c r="CP137" s="42"/>
      <c r="CQ137" s="42"/>
      <c r="CR137" s="42"/>
      <c r="CS137" s="42"/>
      <c r="CT137" s="42"/>
      <c r="CU137" s="42"/>
      <c r="CV137" s="42"/>
      <c r="CW137" s="42"/>
      <c r="CX137" s="42"/>
      <c r="CY137" s="42"/>
      <c r="CZ137" s="42"/>
      <c r="DA137" s="42"/>
      <c r="DB137" s="42"/>
      <c r="DC137" s="42"/>
      <c r="DD137" s="42"/>
      <c r="DE137" s="42"/>
      <c r="DF137" s="42"/>
      <c r="DG137" s="42"/>
      <c r="DH137" s="42"/>
      <c r="DI137" s="42"/>
      <c r="DJ137" s="42"/>
      <c r="DK137" s="42"/>
      <c r="DL137" s="42"/>
      <c r="DM137" s="42"/>
      <c r="DN137" s="42"/>
      <c r="DO137" s="42"/>
      <c r="DP137" s="42"/>
      <c r="DQ137" s="42"/>
      <c r="DR137" s="42"/>
      <c r="DS137" s="42"/>
      <c r="DT137" s="42"/>
      <c r="DU137" s="42"/>
      <c r="DV137" s="42"/>
      <c r="DW137" s="42"/>
      <c r="DX137" s="42"/>
      <c r="DY137" s="42"/>
      <c r="DZ137" s="42"/>
    </row>
    <row r="138" spans="2:130" x14ac:dyDescent="0.2">
      <c r="B138" s="42"/>
      <c r="C138" s="48" t="str">
        <f t="shared" si="4"/>
        <v>milk</v>
      </c>
      <c r="D138" s="49" t="str">
        <f t="shared" si="7"/>
        <v/>
      </c>
      <c r="E138" s="361">
        <v>56.436272120732568</v>
      </c>
      <c r="F138" s="361">
        <v>56.436272120732568</v>
      </c>
      <c r="G138" s="361">
        <v>56.436272120732568</v>
      </c>
      <c r="H138" s="361">
        <v>55.025365317714254</v>
      </c>
      <c r="I138" s="361">
        <v>52.203551711677626</v>
      </c>
      <c r="J138" s="361">
        <v>49.381738105640999</v>
      </c>
      <c r="K138" s="361">
        <v>46.559924499604364</v>
      </c>
      <c r="L138" s="361">
        <v>45.149017696586057</v>
      </c>
      <c r="M138" s="361">
        <v>46.559924499604364</v>
      </c>
      <c r="N138" s="361">
        <v>49.381738105640999</v>
      </c>
      <c r="O138" s="361">
        <v>53.61445851469594</v>
      </c>
      <c r="P138" s="361">
        <v>56.436272120732568</v>
      </c>
      <c r="Q138" s="42"/>
      <c r="R138" s="363">
        <v>56.436272120732568</v>
      </c>
      <c r="S138" s="363">
        <v>56.436272120732568</v>
      </c>
      <c r="T138" s="363">
        <v>56.436272120732568</v>
      </c>
      <c r="U138" s="363">
        <v>55.025365317714254</v>
      </c>
      <c r="V138" s="363">
        <v>52.203551711677626</v>
      </c>
      <c r="W138" s="363">
        <v>49.381738105640999</v>
      </c>
      <c r="X138" s="363">
        <v>46.559924499604364</v>
      </c>
      <c r="Y138" s="363">
        <v>45.149017696586057</v>
      </c>
      <c r="Z138" s="363">
        <v>46.559924499604364</v>
      </c>
      <c r="AA138" s="363">
        <v>49.381738105640999</v>
      </c>
      <c r="AB138" s="363">
        <v>53.61445851469594</v>
      </c>
      <c r="AC138" s="363">
        <v>56.436272120732568</v>
      </c>
      <c r="AD138" s="42"/>
      <c r="AE138" s="812"/>
      <c r="AF138" s="812"/>
      <c r="AG138" s="812"/>
      <c r="AH138" s="812"/>
      <c r="AI138" s="986"/>
      <c r="AJ138" s="1018">
        <f>milk!G16</f>
        <v>56.436272120732568</v>
      </c>
      <c r="AK138" s="1018">
        <f>milk!H16</f>
        <v>56.436272120732568</v>
      </c>
      <c r="AL138" s="1018">
        <f>milk!I16</f>
        <v>56.436272120732568</v>
      </c>
      <c r="AM138" s="1018">
        <f>milk!J16</f>
        <v>55.025365317714254</v>
      </c>
      <c r="AN138" s="1018">
        <f>milk!K16</f>
        <v>52.203551711677626</v>
      </c>
      <c r="AO138" s="1018">
        <f>milk!L16</f>
        <v>49.381738105640999</v>
      </c>
      <c r="AP138" s="1018">
        <f>milk!M16</f>
        <v>46.559924499604364</v>
      </c>
      <c r="AQ138" s="1018">
        <f>milk!N16</f>
        <v>45.149017696586057</v>
      </c>
      <c r="AR138" s="1018">
        <f>milk!O16</f>
        <v>46.559924499604364</v>
      </c>
      <c r="AS138" s="1018">
        <f>milk!P16</f>
        <v>49.381738105640999</v>
      </c>
      <c r="AT138" s="1018">
        <f>milk!Q16</f>
        <v>53.61445851469594</v>
      </c>
      <c r="AU138" s="1018">
        <f>milk!R16</f>
        <v>56.436272120732568</v>
      </c>
      <c r="AV138" s="986"/>
      <c r="AW138" s="812"/>
      <c r="AX138" s="812"/>
      <c r="AY138" s="812"/>
      <c r="AZ138" s="812"/>
      <c r="BA138" s="812"/>
      <c r="BB138" s="812"/>
      <c r="BC138" s="812"/>
      <c r="BD138" s="812"/>
      <c r="BE138" s="812"/>
      <c r="BF138" s="812"/>
      <c r="BG138" s="812"/>
      <c r="BH138" s="812"/>
      <c r="BI138" s="812"/>
      <c r="BJ138" s="812"/>
      <c r="BK138" s="812"/>
      <c r="BL138" s="812"/>
      <c r="BM138" s="812"/>
      <c r="BN138" s="812"/>
      <c r="BO138" s="812"/>
      <c r="BP138" s="812"/>
      <c r="BQ138" s="812"/>
      <c r="BR138" s="812"/>
      <c r="BS138" s="812"/>
      <c r="BT138" s="812"/>
      <c r="BU138" s="42"/>
      <c r="BV138" s="42"/>
      <c r="BW138" s="42"/>
      <c r="BX138" s="42"/>
      <c r="BY138" s="42"/>
      <c r="BZ138" s="42"/>
      <c r="CA138" s="42"/>
      <c r="CB138" s="42"/>
      <c r="CC138" s="42"/>
      <c r="CD138" s="42"/>
      <c r="CE138" s="42"/>
      <c r="CF138" s="42"/>
      <c r="CG138" s="42"/>
      <c r="CH138" s="42"/>
      <c r="CI138" s="42"/>
      <c r="CJ138" s="42"/>
      <c r="CK138" s="42"/>
      <c r="CL138" s="42"/>
      <c r="CM138" s="42"/>
      <c r="CN138" s="42"/>
      <c r="CO138" s="42"/>
      <c r="CP138" s="42"/>
      <c r="CQ138" s="42"/>
      <c r="CR138" s="42"/>
      <c r="CS138" s="42"/>
      <c r="CT138" s="42"/>
      <c r="CU138" s="42"/>
      <c r="CV138" s="42"/>
      <c r="CW138" s="42"/>
      <c r="CX138" s="42"/>
      <c r="CY138" s="42"/>
      <c r="CZ138" s="42"/>
      <c r="DA138" s="42"/>
      <c r="DB138" s="42"/>
      <c r="DC138" s="42"/>
      <c r="DD138" s="42"/>
      <c r="DE138" s="42"/>
      <c r="DF138" s="42"/>
      <c r="DG138" s="42"/>
      <c r="DH138" s="42"/>
      <c r="DI138" s="42"/>
      <c r="DJ138" s="42"/>
      <c r="DK138" s="42"/>
      <c r="DL138" s="42"/>
      <c r="DM138" s="42"/>
      <c r="DN138" s="42"/>
      <c r="DO138" s="42"/>
      <c r="DP138" s="42"/>
      <c r="DQ138" s="42"/>
      <c r="DR138" s="42"/>
      <c r="DS138" s="42"/>
      <c r="DT138" s="42"/>
      <c r="DU138" s="42"/>
      <c r="DV138" s="42"/>
      <c r="DW138" s="42"/>
      <c r="DX138" s="42"/>
      <c r="DY138" s="42"/>
      <c r="DZ138" s="42"/>
    </row>
    <row r="139" spans="2:130" x14ac:dyDescent="0.2">
      <c r="B139" s="42"/>
      <c r="C139" s="48" t="str">
        <f t="shared" si="4"/>
        <v>milk</v>
      </c>
      <c r="D139" s="49" t="str">
        <f t="shared" si="7"/>
        <v/>
      </c>
      <c r="E139" s="361">
        <v>53.357987239860357</v>
      </c>
      <c r="F139" s="361">
        <v>53.357987239860357</v>
      </c>
      <c r="G139" s="361">
        <v>53.357987239860357</v>
      </c>
      <c r="H139" s="361">
        <v>52.024037558863846</v>
      </c>
      <c r="I139" s="361">
        <v>49.35613819687083</v>
      </c>
      <c r="J139" s="361">
        <v>46.688238834877815</v>
      </c>
      <c r="K139" s="361">
        <v>44.020339472884793</v>
      </c>
      <c r="L139" s="361">
        <v>42.686389791888288</v>
      </c>
      <c r="M139" s="361">
        <v>44.020339472884793</v>
      </c>
      <c r="N139" s="361">
        <v>46.688238834877815</v>
      </c>
      <c r="O139" s="361">
        <v>50.690087877867334</v>
      </c>
      <c r="P139" s="361">
        <v>53.357987239860357</v>
      </c>
      <c r="Q139" s="42"/>
      <c r="R139" s="363">
        <v>53.357987239860357</v>
      </c>
      <c r="S139" s="363">
        <v>53.357987239860357</v>
      </c>
      <c r="T139" s="363">
        <v>53.357987239860357</v>
      </c>
      <c r="U139" s="363">
        <v>52.024037558863846</v>
      </c>
      <c r="V139" s="363">
        <v>49.35613819687083</v>
      </c>
      <c r="W139" s="363">
        <v>46.688238834877815</v>
      </c>
      <c r="X139" s="363">
        <v>44.020339472884793</v>
      </c>
      <c r="Y139" s="363">
        <v>42.686389791888288</v>
      </c>
      <c r="Z139" s="363">
        <v>44.020339472884793</v>
      </c>
      <c r="AA139" s="363">
        <v>46.688238834877815</v>
      </c>
      <c r="AB139" s="363">
        <v>50.690087877867334</v>
      </c>
      <c r="AC139" s="363">
        <v>53.357987239860357</v>
      </c>
      <c r="AD139" s="42"/>
      <c r="AE139" s="812"/>
      <c r="AF139" s="812"/>
      <c r="AG139" s="812"/>
      <c r="AH139" s="812"/>
      <c r="AI139" s="986"/>
      <c r="AJ139" s="1018">
        <f>milk!G17</f>
        <v>53.357987239860357</v>
      </c>
      <c r="AK139" s="1018">
        <f>milk!H17</f>
        <v>53.357987239860357</v>
      </c>
      <c r="AL139" s="1018">
        <f>milk!I17</f>
        <v>53.357987239860357</v>
      </c>
      <c r="AM139" s="1018">
        <f>milk!J17</f>
        <v>52.024037558863846</v>
      </c>
      <c r="AN139" s="1018">
        <f>milk!K17</f>
        <v>49.35613819687083</v>
      </c>
      <c r="AO139" s="1018">
        <f>milk!L17</f>
        <v>46.688238834877815</v>
      </c>
      <c r="AP139" s="1018">
        <f>milk!M17</f>
        <v>44.020339472884793</v>
      </c>
      <c r="AQ139" s="1018">
        <f>milk!N17</f>
        <v>42.686389791888288</v>
      </c>
      <c r="AR139" s="1018">
        <f>milk!O17</f>
        <v>44.020339472884793</v>
      </c>
      <c r="AS139" s="1018">
        <f>milk!P17</f>
        <v>46.688238834877815</v>
      </c>
      <c r="AT139" s="1018">
        <f>milk!Q17</f>
        <v>50.690087877867334</v>
      </c>
      <c r="AU139" s="1018">
        <f>milk!R17</f>
        <v>53.357987239860357</v>
      </c>
      <c r="AV139" s="986"/>
      <c r="AW139" s="812"/>
      <c r="AX139" s="812"/>
      <c r="AY139" s="812"/>
      <c r="AZ139" s="812"/>
      <c r="BA139" s="812"/>
      <c r="BB139" s="812"/>
      <c r="BC139" s="812"/>
      <c r="BD139" s="812"/>
      <c r="BE139" s="812"/>
      <c r="BF139" s="812"/>
      <c r="BG139" s="812"/>
      <c r="BH139" s="812"/>
      <c r="BI139" s="812"/>
      <c r="BJ139" s="812"/>
      <c r="BK139" s="812"/>
      <c r="BL139" s="812"/>
      <c r="BM139" s="812"/>
      <c r="BN139" s="812"/>
      <c r="BO139" s="812"/>
      <c r="BP139" s="812"/>
      <c r="BQ139" s="812"/>
      <c r="BR139" s="812"/>
      <c r="BS139" s="812"/>
      <c r="BT139" s="812"/>
      <c r="BU139" s="42"/>
      <c r="BV139" s="42"/>
      <c r="BW139" s="42"/>
      <c r="BX139" s="42"/>
      <c r="BY139" s="42"/>
      <c r="BZ139" s="42"/>
      <c r="CA139" s="42"/>
      <c r="CB139" s="42"/>
      <c r="CC139" s="42"/>
      <c r="CD139" s="42"/>
      <c r="CE139" s="42"/>
      <c r="CF139" s="42"/>
      <c r="CG139" s="42"/>
      <c r="CH139" s="42"/>
      <c r="CI139" s="42"/>
      <c r="CJ139" s="42"/>
      <c r="CK139" s="42"/>
      <c r="CL139" s="42"/>
      <c r="CM139" s="42"/>
      <c r="CN139" s="42"/>
      <c r="CO139" s="42"/>
      <c r="CP139" s="42"/>
      <c r="CQ139" s="42"/>
      <c r="CR139" s="42"/>
      <c r="CS139" s="42"/>
      <c r="CT139" s="42"/>
      <c r="CU139" s="42"/>
      <c r="CV139" s="42"/>
      <c r="CW139" s="42"/>
      <c r="CX139" s="42"/>
      <c r="CY139" s="42"/>
      <c r="CZ139" s="42"/>
      <c r="DA139" s="42"/>
      <c r="DB139" s="42"/>
      <c r="DC139" s="42"/>
      <c r="DD139" s="42"/>
      <c r="DE139" s="42"/>
      <c r="DF139" s="42"/>
      <c r="DG139" s="42"/>
      <c r="DH139" s="42"/>
      <c r="DI139" s="42"/>
      <c r="DJ139" s="42"/>
      <c r="DK139" s="42"/>
      <c r="DL139" s="42"/>
      <c r="DM139" s="42"/>
      <c r="DN139" s="42"/>
      <c r="DO139" s="42"/>
      <c r="DP139" s="42"/>
      <c r="DQ139" s="42"/>
      <c r="DR139" s="42"/>
      <c r="DS139" s="42"/>
      <c r="DT139" s="42"/>
      <c r="DU139" s="42"/>
      <c r="DV139" s="42"/>
      <c r="DW139" s="42"/>
      <c r="DX139" s="42"/>
      <c r="DY139" s="42"/>
      <c r="DZ139" s="42"/>
    </row>
    <row r="140" spans="2:130" x14ac:dyDescent="0.2">
      <c r="B140" s="42"/>
      <c r="C140" s="48" t="str">
        <f t="shared" si="4"/>
        <v>milk</v>
      </c>
      <c r="D140" s="49" t="str">
        <f t="shared" si="7"/>
        <v/>
      </c>
      <c r="E140" s="361">
        <v>50.344340183795744</v>
      </c>
      <c r="F140" s="361">
        <v>50.344340183795744</v>
      </c>
      <c r="G140" s="361">
        <v>50.344340183795744</v>
      </c>
      <c r="H140" s="361">
        <v>49.085731679200848</v>
      </c>
      <c r="I140" s="361">
        <v>46.568514670011062</v>
      </c>
      <c r="J140" s="361">
        <v>44.051297660821277</v>
      </c>
      <c r="K140" s="361">
        <v>41.534080651631484</v>
      </c>
      <c r="L140" s="361">
        <v>40.275472147036595</v>
      </c>
      <c r="M140" s="361">
        <v>41.534080651631484</v>
      </c>
      <c r="N140" s="361">
        <v>44.051297660821277</v>
      </c>
      <c r="O140" s="361">
        <v>47.827123174605951</v>
      </c>
      <c r="P140" s="361">
        <v>50.344340183795744</v>
      </c>
      <c r="Q140" s="42"/>
      <c r="R140" s="363">
        <v>50.344340183795744</v>
      </c>
      <c r="S140" s="363">
        <v>50.344340183795744</v>
      </c>
      <c r="T140" s="363">
        <v>50.344340183795744</v>
      </c>
      <c r="U140" s="363">
        <v>49.085731679200848</v>
      </c>
      <c r="V140" s="363">
        <v>46.568514670011062</v>
      </c>
      <c r="W140" s="363">
        <v>44.051297660821277</v>
      </c>
      <c r="X140" s="363">
        <v>41.534080651631484</v>
      </c>
      <c r="Y140" s="363">
        <v>40.275472147036595</v>
      </c>
      <c r="Z140" s="363">
        <v>41.534080651631484</v>
      </c>
      <c r="AA140" s="363">
        <v>44.051297660821277</v>
      </c>
      <c r="AB140" s="363">
        <v>47.827123174605951</v>
      </c>
      <c r="AC140" s="363">
        <v>50.344340183795744</v>
      </c>
      <c r="AD140" s="42"/>
      <c r="AE140" s="812"/>
      <c r="AF140" s="812"/>
      <c r="AG140" s="812"/>
      <c r="AH140" s="812"/>
      <c r="AI140" s="986"/>
      <c r="AJ140" s="1018">
        <f>milk!G18</f>
        <v>50.344340183795744</v>
      </c>
      <c r="AK140" s="1018">
        <f>milk!H18</f>
        <v>50.344340183795744</v>
      </c>
      <c r="AL140" s="1018">
        <f>milk!I18</f>
        <v>50.344340183795744</v>
      </c>
      <c r="AM140" s="1018">
        <f>milk!J18</f>
        <v>49.085731679200848</v>
      </c>
      <c r="AN140" s="1018">
        <f>milk!K18</f>
        <v>46.568514670011062</v>
      </c>
      <c r="AO140" s="1018">
        <f>milk!L18</f>
        <v>44.051297660821277</v>
      </c>
      <c r="AP140" s="1018">
        <f>milk!M18</f>
        <v>41.534080651631484</v>
      </c>
      <c r="AQ140" s="1018">
        <f>milk!N18</f>
        <v>40.275472147036595</v>
      </c>
      <c r="AR140" s="1018">
        <f>milk!O18</f>
        <v>41.534080651631484</v>
      </c>
      <c r="AS140" s="1018">
        <f>milk!P18</f>
        <v>44.051297660821277</v>
      </c>
      <c r="AT140" s="1018">
        <f>milk!Q18</f>
        <v>47.827123174605951</v>
      </c>
      <c r="AU140" s="1018">
        <f>milk!R18</f>
        <v>50.344340183795744</v>
      </c>
      <c r="AV140" s="986"/>
      <c r="AW140" s="812"/>
      <c r="AX140" s="812"/>
      <c r="AY140" s="812"/>
      <c r="AZ140" s="812"/>
      <c r="BA140" s="812"/>
      <c r="BB140" s="812"/>
      <c r="BC140" s="812"/>
      <c r="BD140" s="812"/>
      <c r="BE140" s="812"/>
      <c r="BF140" s="812"/>
      <c r="BG140" s="812"/>
      <c r="BH140" s="812"/>
      <c r="BI140" s="812"/>
      <c r="BJ140" s="812"/>
      <c r="BK140" s="812"/>
      <c r="BL140" s="812"/>
      <c r="BM140" s="812"/>
      <c r="BN140" s="812"/>
      <c r="BO140" s="812"/>
      <c r="BP140" s="812"/>
      <c r="BQ140" s="812"/>
      <c r="BR140" s="812"/>
      <c r="BS140" s="812"/>
      <c r="BT140" s="812"/>
      <c r="BU140" s="42"/>
      <c r="BV140" s="42"/>
      <c r="BW140" s="42"/>
      <c r="BX140" s="42"/>
      <c r="BY140" s="42"/>
      <c r="BZ140" s="42"/>
      <c r="CA140" s="42"/>
      <c r="CB140" s="42"/>
      <c r="CC140" s="42"/>
      <c r="CD140" s="42"/>
      <c r="CE140" s="42"/>
      <c r="CF140" s="42"/>
      <c r="CG140" s="42"/>
      <c r="CH140" s="42"/>
      <c r="CI140" s="42"/>
      <c r="CJ140" s="42"/>
      <c r="CK140" s="42"/>
      <c r="CL140" s="42"/>
      <c r="CM140" s="42"/>
      <c r="CN140" s="42"/>
      <c r="CO140" s="42"/>
      <c r="CP140" s="42"/>
      <c r="CQ140" s="42"/>
      <c r="CR140" s="42"/>
      <c r="CS140" s="42"/>
      <c r="CT140" s="42"/>
      <c r="CU140" s="42"/>
      <c r="CV140" s="42"/>
      <c r="CW140" s="42"/>
      <c r="CX140" s="42"/>
      <c r="CY140" s="42"/>
      <c r="CZ140" s="42"/>
      <c r="DA140" s="42"/>
      <c r="DB140" s="42"/>
      <c r="DC140" s="42"/>
      <c r="DD140" s="42"/>
      <c r="DE140" s="42"/>
      <c r="DF140" s="42"/>
      <c r="DG140" s="42"/>
      <c r="DH140" s="42"/>
      <c r="DI140" s="42"/>
      <c r="DJ140" s="42"/>
      <c r="DK140" s="42"/>
      <c r="DL140" s="42"/>
      <c r="DM140" s="42"/>
      <c r="DN140" s="42"/>
      <c r="DO140" s="42"/>
      <c r="DP140" s="42"/>
      <c r="DQ140" s="42"/>
      <c r="DR140" s="42"/>
      <c r="DS140" s="42"/>
      <c r="DT140" s="42"/>
      <c r="DU140" s="42"/>
      <c r="DV140" s="42"/>
      <c r="DW140" s="42"/>
      <c r="DX140" s="42"/>
      <c r="DY140" s="42"/>
      <c r="DZ140" s="42"/>
    </row>
    <row r="141" spans="2:130" x14ac:dyDescent="0.2">
      <c r="B141" s="42"/>
      <c r="C141" s="48" t="str">
        <f t="shared" si="4"/>
        <v>milk</v>
      </c>
      <c r="D141" s="49" t="str">
        <f t="shared" si="7"/>
        <v/>
      </c>
      <c r="E141" s="361">
        <v>47.423154969833803</v>
      </c>
      <c r="F141" s="361">
        <v>47.423154969833803</v>
      </c>
      <c r="G141" s="361">
        <v>47.423154969833803</v>
      </c>
      <c r="H141" s="361">
        <v>46.237576095587954</v>
      </c>
      <c r="I141" s="361">
        <v>43.866418347096271</v>
      </c>
      <c r="J141" s="361">
        <v>41.495260598604574</v>
      </c>
      <c r="K141" s="361">
        <v>39.124102850112884</v>
      </c>
      <c r="L141" s="361">
        <v>37.938523975867042</v>
      </c>
      <c r="M141" s="361">
        <v>39.124102850112884</v>
      </c>
      <c r="N141" s="361">
        <v>41.495260598604574</v>
      </c>
      <c r="O141" s="361">
        <v>45.051997221342113</v>
      </c>
      <c r="P141" s="361">
        <v>47.423154969833803</v>
      </c>
      <c r="Q141" s="42"/>
      <c r="R141" s="363">
        <v>47.423154969833803</v>
      </c>
      <c r="S141" s="363">
        <v>47.423154969833803</v>
      </c>
      <c r="T141" s="363">
        <v>47.423154969833803</v>
      </c>
      <c r="U141" s="363">
        <v>46.237576095587954</v>
      </c>
      <c r="V141" s="363">
        <v>43.866418347096271</v>
      </c>
      <c r="W141" s="363">
        <v>41.495260598604574</v>
      </c>
      <c r="X141" s="363">
        <v>39.124102850112884</v>
      </c>
      <c r="Y141" s="363">
        <v>37.938523975867042</v>
      </c>
      <c r="Z141" s="363">
        <v>39.124102850112884</v>
      </c>
      <c r="AA141" s="363">
        <v>41.495260598604574</v>
      </c>
      <c r="AB141" s="363">
        <v>45.051997221342113</v>
      </c>
      <c r="AC141" s="363">
        <v>47.423154969833803</v>
      </c>
      <c r="AD141" s="42"/>
      <c r="AE141" s="812"/>
      <c r="AF141" s="812"/>
      <c r="AG141" s="812"/>
      <c r="AH141" s="812"/>
      <c r="AI141" s="986"/>
      <c r="AJ141" s="1018">
        <f>milk!G19</f>
        <v>47.423154969833803</v>
      </c>
      <c r="AK141" s="1018">
        <f>milk!H19</f>
        <v>47.423154969833803</v>
      </c>
      <c r="AL141" s="1018">
        <f>milk!I19</f>
        <v>47.423154969833803</v>
      </c>
      <c r="AM141" s="1018">
        <f>milk!J19</f>
        <v>46.237576095587954</v>
      </c>
      <c r="AN141" s="1018">
        <f>milk!K19</f>
        <v>43.866418347096271</v>
      </c>
      <c r="AO141" s="1018">
        <f>milk!L19</f>
        <v>41.495260598604574</v>
      </c>
      <c r="AP141" s="1018">
        <f>milk!M19</f>
        <v>39.124102850112884</v>
      </c>
      <c r="AQ141" s="1018">
        <f>milk!N19</f>
        <v>37.938523975867042</v>
      </c>
      <c r="AR141" s="1018">
        <f>milk!O19</f>
        <v>39.124102850112884</v>
      </c>
      <c r="AS141" s="1018">
        <f>milk!P19</f>
        <v>41.495260598604574</v>
      </c>
      <c r="AT141" s="1018">
        <f>milk!Q19</f>
        <v>45.051997221342113</v>
      </c>
      <c r="AU141" s="1018">
        <f>milk!R19</f>
        <v>47.423154969833803</v>
      </c>
      <c r="AV141" s="986"/>
      <c r="AW141" s="812"/>
      <c r="AX141" s="812"/>
      <c r="AY141" s="812"/>
      <c r="AZ141" s="812"/>
      <c r="BA141" s="812"/>
      <c r="BB141" s="812"/>
      <c r="BC141" s="812"/>
      <c r="BD141" s="812"/>
      <c r="BE141" s="812"/>
      <c r="BF141" s="812"/>
      <c r="BG141" s="812"/>
      <c r="BH141" s="812"/>
      <c r="BI141" s="812"/>
      <c r="BJ141" s="812"/>
      <c r="BK141" s="812"/>
      <c r="BL141" s="812"/>
      <c r="BM141" s="812"/>
      <c r="BN141" s="812"/>
      <c r="BO141" s="812"/>
      <c r="BP141" s="812"/>
      <c r="BQ141" s="812"/>
      <c r="BR141" s="812"/>
      <c r="BS141" s="812"/>
      <c r="BT141" s="812"/>
      <c r="BU141" s="42"/>
      <c r="BV141" s="42"/>
      <c r="BW141" s="42"/>
      <c r="BX141" s="42"/>
      <c r="BY141" s="42"/>
      <c r="BZ141" s="42"/>
      <c r="CA141" s="42"/>
      <c r="CB141" s="42"/>
      <c r="CC141" s="42"/>
      <c r="CD141" s="42"/>
      <c r="CE141" s="42"/>
      <c r="CF141" s="42"/>
      <c r="CG141" s="42"/>
      <c r="CH141" s="42"/>
      <c r="CI141" s="42"/>
      <c r="CJ141" s="42"/>
      <c r="CK141" s="42"/>
      <c r="CL141" s="42"/>
      <c r="CM141" s="42"/>
      <c r="CN141" s="42"/>
      <c r="CO141" s="42"/>
      <c r="CP141" s="42"/>
      <c r="CQ141" s="42"/>
      <c r="CR141" s="42"/>
      <c r="CS141" s="42"/>
      <c r="CT141" s="42"/>
      <c r="CU141" s="42"/>
      <c r="CV141" s="42"/>
      <c r="CW141" s="42"/>
      <c r="CX141" s="42"/>
      <c r="CY141" s="42"/>
      <c r="CZ141" s="42"/>
      <c r="DA141" s="42"/>
      <c r="DB141" s="42"/>
      <c r="DC141" s="42"/>
      <c r="DD141" s="42"/>
      <c r="DE141" s="42"/>
      <c r="DF141" s="42"/>
      <c r="DG141" s="42"/>
      <c r="DH141" s="42"/>
      <c r="DI141" s="42"/>
      <c r="DJ141" s="42"/>
      <c r="DK141" s="42"/>
      <c r="DL141" s="42"/>
      <c r="DM141" s="42"/>
      <c r="DN141" s="42"/>
      <c r="DO141" s="42"/>
      <c r="DP141" s="42"/>
      <c r="DQ141" s="42"/>
      <c r="DR141" s="42"/>
      <c r="DS141" s="42"/>
      <c r="DT141" s="42"/>
      <c r="DU141" s="42"/>
      <c r="DV141" s="42"/>
      <c r="DW141" s="42"/>
      <c r="DX141" s="42"/>
      <c r="DY141" s="42"/>
      <c r="DZ141" s="42"/>
    </row>
    <row r="142" spans="2:130" x14ac:dyDescent="0.2">
      <c r="B142" s="42"/>
      <c r="C142" s="48" t="str">
        <f t="shared" si="4"/>
        <v>milk</v>
      </c>
      <c r="D142" s="49" t="str">
        <f t="shared" si="7"/>
        <v/>
      </c>
      <c r="E142" s="361">
        <v>44.611667378395218</v>
      </c>
      <c r="F142" s="361">
        <v>44.611667378395218</v>
      </c>
      <c r="G142" s="361">
        <v>44.611667378395218</v>
      </c>
      <c r="H142" s="361">
        <v>43.496375693935335</v>
      </c>
      <c r="I142" s="361">
        <v>41.265792325015582</v>
      </c>
      <c r="J142" s="361">
        <v>39.035208956095815</v>
      </c>
      <c r="K142" s="361">
        <v>36.804625587176055</v>
      </c>
      <c r="L142" s="361">
        <v>35.689333902716179</v>
      </c>
      <c r="M142" s="361">
        <v>36.804625587176055</v>
      </c>
      <c r="N142" s="361">
        <v>39.035208956095815</v>
      </c>
      <c r="O142" s="361">
        <v>42.381084009475458</v>
      </c>
      <c r="P142" s="361">
        <v>44.611667378395218</v>
      </c>
      <c r="Q142" s="42"/>
      <c r="R142" s="363">
        <v>44.611667378395218</v>
      </c>
      <c r="S142" s="363">
        <v>44.611667378395218</v>
      </c>
      <c r="T142" s="363">
        <v>44.611667378395218</v>
      </c>
      <c r="U142" s="363">
        <v>43.496375693935335</v>
      </c>
      <c r="V142" s="363">
        <v>41.265792325015582</v>
      </c>
      <c r="W142" s="363">
        <v>39.035208956095815</v>
      </c>
      <c r="X142" s="363">
        <v>36.804625587176055</v>
      </c>
      <c r="Y142" s="363">
        <v>35.689333902716179</v>
      </c>
      <c r="Z142" s="363">
        <v>36.804625587176055</v>
      </c>
      <c r="AA142" s="363">
        <v>39.035208956095815</v>
      </c>
      <c r="AB142" s="363">
        <v>42.381084009475458</v>
      </c>
      <c r="AC142" s="363">
        <v>44.611667378395218</v>
      </c>
      <c r="AD142" s="42"/>
      <c r="AE142" s="812"/>
      <c r="AF142" s="812"/>
      <c r="AG142" s="812"/>
      <c r="AH142" s="812"/>
      <c r="AI142" s="986"/>
      <c r="AJ142" s="1018">
        <f>milk!G20</f>
        <v>44.611667378395218</v>
      </c>
      <c r="AK142" s="1018">
        <f>milk!H20</f>
        <v>44.611667378395218</v>
      </c>
      <c r="AL142" s="1018">
        <f>milk!I20</f>
        <v>44.611667378395218</v>
      </c>
      <c r="AM142" s="1018">
        <f>milk!J20</f>
        <v>43.496375693935335</v>
      </c>
      <c r="AN142" s="1018">
        <f>milk!K20</f>
        <v>41.265792325015582</v>
      </c>
      <c r="AO142" s="1018">
        <f>milk!L20</f>
        <v>39.035208956095815</v>
      </c>
      <c r="AP142" s="1018">
        <f>milk!M20</f>
        <v>36.804625587176055</v>
      </c>
      <c r="AQ142" s="1018">
        <f>milk!N20</f>
        <v>35.689333902716179</v>
      </c>
      <c r="AR142" s="1018">
        <f>milk!O20</f>
        <v>36.804625587176055</v>
      </c>
      <c r="AS142" s="1018">
        <f>milk!P20</f>
        <v>39.035208956095815</v>
      </c>
      <c r="AT142" s="1018">
        <f>milk!Q20</f>
        <v>42.381084009475458</v>
      </c>
      <c r="AU142" s="1018">
        <f>milk!R20</f>
        <v>44.611667378395218</v>
      </c>
      <c r="AV142" s="986"/>
      <c r="AW142" s="812"/>
      <c r="AX142" s="812"/>
      <c r="AY142" s="812"/>
      <c r="AZ142" s="812"/>
      <c r="BA142" s="812"/>
      <c r="BB142" s="812"/>
      <c r="BC142" s="812"/>
      <c r="BD142" s="812"/>
      <c r="BE142" s="812"/>
      <c r="BF142" s="812"/>
      <c r="BG142" s="812"/>
      <c r="BH142" s="812"/>
      <c r="BI142" s="812"/>
      <c r="BJ142" s="812"/>
      <c r="BK142" s="812"/>
      <c r="BL142" s="812"/>
      <c r="BM142" s="812"/>
      <c r="BN142" s="812"/>
      <c r="BO142" s="812"/>
      <c r="BP142" s="812"/>
      <c r="BQ142" s="812"/>
      <c r="BR142" s="812"/>
      <c r="BS142" s="812"/>
      <c r="BT142" s="812"/>
      <c r="BU142" s="42"/>
      <c r="BV142" s="42"/>
      <c r="BW142" s="42"/>
      <c r="BX142" s="42"/>
      <c r="BY142" s="42"/>
      <c r="BZ142" s="42"/>
      <c r="CA142" s="42"/>
      <c r="CB142" s="42"/>
      <c r="CC142" s="42"/>
      <c r="CD142" s="42"/>
      <c r="CE142" s="42"/>
      <c r="CF142" s="42"/>
      <c r="CG142" s="42"/>
      <c r="CH142" s="42"/>
      <c r="CI142" s="42"/>
      <c r="CJ142" s="42"/>
      <c r="CK142" s="42"/>
      <c r="CL142" s="42"/>
      <c r="CM142" s="42"/>
      <c r="CN142" s="42"/>
      <c r="CO142" s="42"/>
      <c r="CP142" s="42"/>
      <c r="CQ142" s="42"/>
      <c r="CR142" s="42"/>
      <c r="CS142" s="42"/>
      <c r="CT142" s="42"/>
      <c r="CU142" s="42"/>
      <c r="CV142" s="42"/>
      <c r="CW142" s="42"/>
      <c r="CX142" s="42"/>
      <c r="CY142" s="42"/>
      <c r="CZ142" s="42"/>
      <c r="DA142" s="42"/>
      <c r="DB142" s="42"/>
      <c r="DC142" s="42"/>
      <c r="DD142" s="42"/>
      <c r="DE142" s="42"/>
      <c r="DF142" s="42"/>
      <c r="DG142" s="42"/>
      <c r="DH142" s="42"/>
      <c r="DI142" s="42"/>
      <c r="DJ142" s="42"/>
      <c r="DK142" s="42"/>
      <c r="DL142" s="42"/>
      <c r="DM142" s="42"/>
      <c r="DN142" s="42"/>
      <c r="DO142" s="42"/>
      <c r="DP142" s="42"/>
      <c r="DQ142" s="42"/>
      <c r="DR142" s="42"/>
      <c r="DS142" s="42"/>
      <c r="DT142" s="42"/>
      <c r="DU142" s="42"/>
      <c r="DV142" s="42"/>
      <c r="DW142" s="42"/>
      <c r="DX142" s="42"/>
      <c r="DY142" s="42"/>
      <c r="DZ142" s="42"/>
    </row>
    <row r="143" spans="2:130" x14ac:dyDescent="0.2">
      <c r="B143" s="42"/>
      <c r="C143" s="48" t="str">
        <f t="shared" si="4"/>
        <v>milk</v>
      </c>
      <c r="D143" s="49" t="str">
        <f t="shared" si="7"/>
        <v/>
      </c>
      <c r="E143" s="361">
        <v>41.920054408593508</v>
      </c>
      <c r="F143" s="361">
        <v>41.920054408593508</v>
      </c>
      <c r="G143" s="361">
        <v>41.920054408593508</v>
      </c>
      <c r="H143" s="361">
        <v>40.872053048378667</v>
      </c>
      <c r="I143" s="361">
        <v>38.776050327948994</v>
      </c>
      <c r="J143" s="361">
        <v>36.68004760751932</v>
      </c>
      <c r="K143" s="361">
        <v>34.58404488708964</v>
      </c>
      <c r="L143" s="361">
        <v>33.536043526874806</v>
      </c>
      <c r="M143" s="361">
        <v>34.58404488708964</v>
      </c>
      <c r="N143" s="361">
        <v>36.68004760751932</v>
      </c>
      <c r="O143" s="361">
        <v>39.824051688163827</v>
      </c>
      <c r="P143" s="361">
        <v>41.920054408593508</v>
      </c>
      <c r="Q143" s="42"/>
      <c r="R143" s="363">
        <v>41.920054408593508</v>
      </c>
      <c r="S143" s="363">
        <v>41.920054408593508</v>
      </c>
      <c r="T143" s="363">
        <v>41.920054408593508</v>
      </c>
      <c r="U143" s="363">
        <v>40.872053048378667</v>
      </c>
      <c r="V143" s="363">
        <v>38.776050327948994</v>
      </c>
      <c r="W143" s="363">
        <v>36.68004760751932</v>
      </c>
      <c r="X143" s="363">
        <v>34.58404488708964</v>
      </c>
      <c r="Y143" s="363">
        <v>33.536043526874806</v>
      </c>
      <c r="Z143" s="363">
        <v>34.58404488708964</v>
      </c>
      <c r="AA143" s="363">
        <v>36.68004760751932</v>
      </c>
      <c r="AB143" s="363">
        <v>39.824051688163827</v>
      </c>
      <c r="AC143" s="363">
        <v>41.920054408593508</v>
      </c>
      <c r="AD143" s="42"/>
      <c r="AE143" s="812"/>
      <c r="AF143" s="812"/>
      <c r="AG143" s="812"/>
      <c r="AH143" s="812"/>
      <c r="AI143" s="986"/>
      <c r="AJ143" s="1018">
        <f>milk!G21</f>
        <v>41.920054408593508</v>
      </c>
      <c r="AK143" s="1018">
        <f>milk!H21</f>
        <v>41.920054408593508</v>
      </c>
      <c r="AL143" s="1018">
        <f>milk!I21</f>
        <v>41.920054408593508</v>
      </c>
      <c r="AM143" s="1018">
        <f>milk!J21</f>
        <v>40.872053048378667</v>
      </c>
      <c r="AN143" s="1018">
        <f>milk!K21</f>
        <v>38.776050327948994</v>
      </c>
      <c r="AO143" s="1018">
        <f>milk!L21</f>
        <v>36.68004760751932</v>
      </c>
      <c r="AP143" s="1018">
        <f>milk!M21</f>
        <v>34.58404488708964</v>
      </c>
      <c r="AQ143" s="1018">
        <f>milk!N21</f>
        <v>33.536043526874806</v>
      </c>
      <c r="AR143" s="1018">
        <f>milk!O21</f>
        <v>34.58404488708964</v>
      </c>
      <c r="AS143" s="1018">
        <f>milk!P21</f>
        <v>36.68004760751932</v>
      </c>
      <c r="AT143" s="1018">
        <f>milk!Q21</f>
        <v>39.824051688163827</v>
      </c>
      <c r="AU143" s="1018">
        <f>milk!R21</f>
        <v>41.920054408593508</v>
      </c>
      <c r="AV143" s="986"/>
      <c r="AW143" s="812"/>
      <c r="AX143" s="812"/>
      <c r="AY143" s="812"/>
      <c r="AZ143" s="812"/>
      <c r="BA143" s="812"/>
      <c r="BB143" s="812"/>
      <c r="BC143" s="812"/>
      <c r="BD143" s="812"/>
      <c r="BE143" s="812"/>
      <c r="BF143" s="812"/>
      <c r="BG143" s="812"/>
      <c r="BH143" s="812"/>
      <c r="BI143" s="812"/>
      <c r="BJ143" s="812"/>
      <c r="BK143" s="812"/>
      <c r="BL143" s="812"/>
      <c r="BM143" s="812"/>
      <c r="BN143" s="812"/>
      <c r="BO143" s="812"/>
      <c r="BP143" s="812"/>
      <c r="BQ143" s="812"/>
      <c r="BR143" s="812"/>
      <c r="BS143" s="812"/>
      <c r="BT143" s="812"/>
      <c r="BU143" s="42"/>
      <c r="BV143" s="42"/>
      <c r="BW143" s="42"/>
      <c r="BX143" s="42"/>
      <c r="BY143" s="42"/>
      <c r="BZ143" s="42"/>
      <c r="CA143" s="42"/>
      <c r="CB143" s="42"/>
      <c r="CC143" s="42"/>
      <c r="CD143" s="42"/>
      <c r="CE143" s="42"/>
      <c r="CF143" s="42"/>
      <c r="CG143" s="42"/>
      <c r="CH143" s="42"/>
      <c r="CI143" s="42"/>
      <c r="CJ143" s="42"/>
      <c r="CK143" s="42"/>
      <c r="CL143" s="42"/>
      <c r="CM143" s="42"/>
      <c r="CN143" s="42"/>
      <c r="CO143" s="42"/>
      <c r="CP143" s="42"/>
      <c r="CQ143" s="42"/>
      <c r="CR143" s="42"/>
      <c r="CS143" s="42"/>
      <c r="CT143" s="42"/>
      <c r="CU143" s="42"/>
      <c r="CV143" s="42"/>
      <c r="CW143" s="42"/>
      <c r="CX143" s="42"/>
      <c r="CY143" s="42"/>
      <c r="CZ143" s="42"/>
      <c r="DA143" s="42"/>
      <c r="DB143" s="42"/>
      <c r="DC143" s="42"/>
      <c r="DD143" s="42"/>
      <c r="DE143" s="42"/>
      <c r="DF143" s="42"/>
      <c r="DG143" s="42"/>
      <c r="DH143" s="42"/>
      <c r="DI143" s="42"/>
      <c r="DJ143" s="42"/>
      <c r="DK143" s="42"/>
      <c r="DL143" s="42"/>
      <c r="DM143" s="42"/>
      <c r="DN143" s="42"/>
      <c r="DO143" s="42"/>
      <c r="DP143" s="42"/>
      <c r="DQ143" s="42"/>
      <c r="DR143" s="42"/>
      <c r="DS143" s="42"/>
      <c r="DT143" s="42"/>
      <c r="DU143" s="42"/>
      <c r="DV143" s="42"/>
      <c r="DW143" s="42"/>
      <c r="DX143" s="42"/>
      <c r="DY143" s="42"/>
      <c r="DZ143" s="42"/>
    </row>
    <row r="144" spans="2:130" x14ac:dyDescent="0.2">
      <c r="B144" s="42"/>
      <c r="C144" s="48" t="str">
        <f t="shared" si="4"/>
        <v>milk</v>
      </c>
      <c r="D144" s="49" t="str">
        <f t="shared" si="7"/>
        <v/>
      </c>
      <c r="E144" s="361">
        <v>39.353672634499773</v>
      </c>
      <c r="F144" s="361">
        <v>39.353672634499773</v>
      </c>
      <c r="G144" s="361">
        <v>39.353672634499773</v>
      </c>
      <c r="H144" s="361">
        <v>38.369830818637276</v>
      </c>
      <c r="I144" s="361">
        <v>36.402147186912295</v>
      </c>
      <c r="J144" s="361">
        <v>34.4344635551873</v>
      </c>
      <c r="K144" s="361">
        <v>32.466779923462312</v>
      </c>
      <c r="L144" s="361">
        <v>31.482938107599821</v>
      </c>
      <c r="M144" s="361">
        <v>32.466779923462312</v>
      </c>
      <c r="N144" s="361">
        <v>34.4344635551873</v>
      </c>
      <c r="O144" s="361">
        <v>37.385989002774785</v>
      </c>
      <c r="P144" s="361">
        <v>39.353672634499773</v>
      </c>
      <c r="Q144" s="42"/>
      <c r="R144" s="363">
        <v>39.353672634499773</v>
      </c>
      <c r="S144" s="363">
        <v>39.353672634499773</v>
      </c>
      <c r="T144" s="363">
        <v>39.353672634499773</v>
      </c>
      <c r="U144" s="363">
        <v>38.369830818637276</v>
      </c>
      <c r="V144" s="363">
        <v>36.402147186912295</v>
      </c>
      <c r="W144" s="363">
        <v>34.4344635551873</v>
      </c>
      <c r="X144" s="363">
        <v>32.466779923462312</v>
      </c>
      <c r="Y144" s="363">
        <v>31.482938107599821</v>
      </c>
      <c r="Z144" s="363">
        <v>32.466779923462312</v>
      </c>
      <c r="AA144" s="363">
        <v>34.4344635551873</v>
      </c>
      <c r="AB144" s="363">
        <v>37.385989002774785</v>
      </c>
      <c r="AC144" s="363">
        <v>39.353672634499773</v>
      </c>
      <c r="AD144" s="42"/>
      <c r="AE144" s="812"/>
      <c r="AF144" s="812"/>
      <c r="AG144" s="812"/>
      <c r="AH144" s="812"/>
      <c r="AI144" s="986"/>
      <c r="AJ144" s="1018">
        <f>milk!G22</f>
        <v>39.353672634499773</v>
      </c>
      <c r="AK144" s="1018">
        <f>milk!H22</f>
        <v>39.353672634499773</v>
      </c>
      <c r="AL144" s="1018">
        <f>milk!I22</f>
        <v>39.353672634499773</v>
      </c>
      <c r="AM144" s="1018">
        <f>milk!J22</f>
        <v>38.369830818637276</v>
      </c>
      <c r="AN144" s="1018">
        <f>milk!K22</f>
        <v>36.402147186912295</v>
      </c>
      <c r="AO144" s="1018">
        <f>milk!L22</f>
        <v>34.4344635551873</v>
      </c>
      <c r="AP144" s="1018">
        <f>milk!M22</f>
        <v>32.466779923462312</v>
      </c>
      <c r="AQ144" s="1018">
        <f>milk!N22</f>
        <v>31.482938107599821</v>
      </c>
      <c r="AR144" s="1018">
        <f>milk!O22</f>
        <v>32.466779923462312</v>
      </c>
      <c r="AS144" s="1018">
        <f>milk!P22</f>
        <v>34.4344635551873</v>
      </c>
      <c r="AT144" s="1018">
        <f>milk!Q22</f>
        <v>37.385989002774785</v>
      </c>
      <c r="AU144" s="1018">
        <f>milk!R22</f>
        <v>39.353672634499773</v>
      </c>
      <c r="AV144" s="986"/>
      <c r="AW144" s="812"/>
      <c r="AX144" s="812"/>
      <c r="AY144" s="812"/>
      <c r="AZ144" s="812"/>
      <c r="BA144" s="812"/>
      <c r="BB144" s="812"/>
      <c r="BC144" s="812"/>
      <c r="BD144" s="812"/>
      <c r="BE144" s="812"/>
      <c r="BF144" s="812"/>
      <c r="BG144" s="812"/>
      <c r="BH144" s="812"/>
      <c r="BI144" s="812"/>
      <c r="BJ144" s="812"/>
      <c r="BK144" s="812"/>
      <c r="BL144" s="812"/>
      <c r="BM144" s="812"/>
      <c r="BN144" s="812"/>
      <c r="BO144" s="812"/>
      <c r="BP144" s="812"/>
      <c r="BQ144" s="812"/>
      <c r="BR144" s="812"/>
      <c r="BS144" s="812"/>
      <c r="BT144" s="812"/>
      <c r="BU144" s="42"/>
      <c r="BV144" s="42"/>
      <c r="BW144" s="42"/>
      <c r="BX144" s="42"/>
      <c r="BY144" s="42"/>
      <c r="BZ144" s="42"/>
      <c r="CA144" s="42"/>
      <c r="CB144" s="42"/>
      <c r="CC144" s="42"/>
      <c r="CD144" s="42"/>
      <c r="CE144" s="42"/>
      <c r="CF144" s="42"/>
      <c r="CG144" s="42"/>
      <c r="CH144" s="42"/>
      <c r="CI144" s="42"/>
      <c r="CJ144" s="42"/>
      <c r="CK144" s="42"/>
      <c r="CL144" s="42"/>
      <c r="CM144" s="42"/>
      <c r="CN144" s="42"/>
      <c r="CO144" s="42"/>
      <c r="CP144" s="42"/>
      <c r="CQ144" s="42"/>
      <c r="CR144" s="42"/>
      <c r="CS144" s="42"/>
      <c r="CT144" s="42"/>
      <c r="CU144" s="42"/>
      <c r="CV144" s="42"/>
      <c r="CW144" s="42"/>
      <c r="CX144" s="42"/>
      <c r="CY144" s="42"/>
      <c r="CZ144" s="42"/>
      <c r="DA144" s="42"/>
      <c r="DB144" s="42"/>
      <c r="DC144" s="42"/>
      <c r="DD144" s="42"/>
      <c r="DE144" s="42"/>
      <c r="DF144" s="42"/>
      <c r="DG144" s="42"/>
      <c r="DH144" s="42"/>
      <c r="DI144" s="42"/>
      <c r="DJ144" s="42"/>
      <c r="DK144" s="42"/>
      <c r="DL144" s="42"/>
      <c r="DM144" s="42"/>
      <c r="DN144" s="42"/>
      <c r="DO144" s="42"/>
      <c r="DP144" s="42"/>
      <c r="DQ144" s="42"/>
      <c r="DR144" s="42"/>
      <c r="DS144" s="42"/>
      <c r="DT144" s="42"/>
      <c r="DU144" s="42"/>
      <c r="DV144" s="42"/>
      <c r="DW144" s="42"/>
      <c r="DX144" s="42"/>
      <c r="DY144" s="42"/>
      <c r="DZ144" s="42"/>
    </row>
    <row r="145" spans="2:130" x14ac:dyDescent="0.2">
      <c r="B145" s="42"/>
      <c r="C145" s="48" t="str">
        <f t="shared" si="4"/>
        <v>milk</v>
      </c>
      <c r="D145" s="49" t="str">
        <f t="shared" si="7"/>
        <v/>
      </c>
      <c r="E145" s="361">
        <v>36.914534279277781</v>
      </c>
      <c r="F145" s="361">
        <v>36.914534279277781</v>
      </c>
      <c r="G145" s="361">
        <v>36.914534279277781</v>
      </c>
      <c r="H145" s="361">
        <v>35.991670922295839</v>
      </c>
      <c r="I145" s="361">
        <v>34.145944208331947</v>
      </c>
      <c r="J145" s="361">
        <v>32.300217494368056</v>
      </c>
      <c r="K145" s="361">
        <v>30.454490780404168</v>
      </c>
      <c r="L145" s="361">
        <v>29.531627423422226</v>
      </c>
      <c r="M145" s="361">
        <v>30.454490780404168</v>
      </c>
      <c r="N145" s="361">
        <v>32.300217494368056</v>
      </c>
      <c r="O145" s="361">
        <v>35.06880756531389</v>
      </c>
      <c r="P145" s="361">
        <v>36.914534279277781</v>
      </c>
      <c r="Q145" s="42"/>
      <c r="R145" s="363">
        <v>36.914534279277781</v>
      </c>
      <c r="S145" s="363">
        <v>36.914534279277781</v>
      </c>
      <c r="T145" s="363">
        <v>36.914534279277781</v>
      </c>
      <c r="U145" s="363">
        <v>35.991670922295839</v>
      </c>
      <c r="V145" s="363">
        <v>34.145944208331947</v>
      </c>
      <c r="W145" s="363">
        <v>32.300217494368056</v>
      </c>
      <c r="X145" s="363">
        <v>30.454490780404168</v>
      </c>
      <c r="Y145" s="363">
        <v>29.531627423422226</v>
      </c>
      <c r="Z145" s="363">
        <v>30.454490780404168</v>
      </c>
      <c r="AA145" s="363">
        <v>32.300217494368056</v>
      </c>
      <c r="AB145" s="363">
        <v>35.06880756531389</v>
      </c>
      <c r="AC145" s="363">
        <v>36.914534279277781</v>
      </c>
      <c r="AD145" s="42"/>
      <c r="AE145" s="812"/>
      <c r="AF145" s="812"/>
      <c r="AG145" s="812"/>
      <c r="AH145" s="812"/>
      <c r="AI145" s="986"/>
      <c r="AJ145" s="1018">
        <f>milk!G23</f>
        <v>36.914534279277781</v>
      </c>
      <c r="AK145" s="1018">
        <f>milk!H23</f>
        <v>36.914534279277781</v>
      </c>
      <c r="AL145" s="1018">
        <f>milk!I23</f>
        <v>36.914534279277781</v>
      </c>
      <c r="AM145" s="1018">
        <f>milk!J23</f>
        <v>35.991670922295839</v>
      </c>
      <c r="AN145" s="1018">
        <f>milk!K23</f>
        <v>34.145944208331947</v>
      </c>
      <c r="AO145" s="1018">
        <f>milk!L23</f>
        <v>32.300217494368056</v>
      </c>
      <c r="AP145" s="1018">
        <f>milk!M23</f>
        <v>30.454490780404168</v>
      </c>
      <c r="AQ145" s="1018">
        <f>milk!N23</f>
        <v>29.531627423422226</v>
      </c>
      <c r="AR145" s="1018">
        <f>milk!O23</f>
        <v>30.454490780404168</v>
      </c>
      <c r="AS145" s="1018">
        <f>milk!P23</f>
        <v>32.300217494368056</v>
      </c>
      <c r="AT145" s="1018">
        <f>milk!Q23</f>
        <v>35.06880756531389</v>
      </c>
      <c r="AU145" s="1018">
        <f>milk!R23</f>
        <v>36.914534279277781</v>
      </c>
      <c r="AV145" s="986"/>
      <c r="AW145" s="812"/>
      <c r="AX145" s="812"/>
      <c r="AY145" s="812"/>
      <c r="AZ145" s="812"/>
      <c r="BA145" s="812"/>
      <c r="BB145" s="812"/>
      <c r="BC145" s="812"/>
      <c r="BD145" s="812"/>
      <c r="BE145" s="812"/>
      <c r="BF145" s="812"/>
      <c r="BG145" s="812"/>
      <c r="BH145" s="812"/>
      <c r="BI145" s="812"/>
      <c r="BJ145" s="812"/>
      <c r="BK145" s="812"/>
      <c r="BL145" s="812"/>
      <c r="BM145" s="812"/>
      <c r="BN145" s="812"/>
      <c r="BO145" s="812"/>
      <c r="BP145" s="812"/>
      <c r="BQ145" s="812"/>
      <c r="BR145" s="812"/>
      <c r="BS145" s="812"/>
      <c r="BT145" s="812"/>
      <c r="BU145" s="42"/>
      <c r="BV145" s="42"/>
      <c r="BW145" s="42"/>
      <c r="BX145" s="42"/>
      <c r="BY145" s="42"/>
      <c r="BZ145" s="42"/>
      <c r="CA145" s="42"/>
      <c r="CB145" s="42"/>
      <c r="CC145" s="42"/>
      <c r="CD145" s="42"/>
      <c r="CE145" s="42"/>
      <c r="CF145" s="42"/>
      <c r="CG145" s="42"/>
      <c r="CH145" s="42"/>
      <c r="CI145" s="42"/>
      <c r="CJ145" s="42"/>
      <c r="CK145" s="42"/>
      <c r="CL145" s="42"/>
      <c r="CM145" s="42"/>
      <c r="CN145" s="42"/>
      <c r="CO145" s="42"/>
      <c r="CP145" s="42"/>
      <c r="CQ145" s="42"/>
      <c r="CR145" s="42"/>
      <c r="CS145" s="42"/>
      <c r="CT145" s="42"/>
      <c r="CU145" s="42"/>
      <c r="CV145" s="42"/>
      <c r="CW145" s="42"/>
      <c r="CX145" s="42"/>
      <c r="CY145" s="42"/>
      <c r="CZ145" s="42"/>
      <c r="DA145" s="42"/>
      <c r="DB145" s="42"/>
      <c r="DC145" s="42"/>
      <c r="DD145" s="42"/>
      <c r="DE145" s="42"/>
      <c r="DF145" s="42"/>
      <c r="DG145" s="42"/>
      <c r="DH145" s="42"/>
      <c r="DI145" s="42"/>
      <c r="DJ145" s="42"/>
      <c r="DK145" s="42"/>
      <c r="DL145" s="42"/>
      <c r="DM145" s="42"/>
      <c r="DN145" s="42"/>
      <c r="DO145" s="42"/>
      <c r="DP145" s="42"/>
      <c r="DQ145" s="42"/>
      <c r="DR145" s="42"/>
      <c r="DS145" s="42"/>
      <c r="DT145" s="42"/>
      <c r="DU145" s="42"/>
      <c r="DV145" s="42"/>
      <c r="DW145" s="42"/>
      <c r="DX145" s="42"/>
      <c r="DY145" s="42"/>
      <c r="DZ145" s="42"/>
    </row>
    <row r="146" spans="2:130" x14ac:dyDescent="0.2">
      <c r="B146" s="42"/>
      <c r="C146" s="48" t="str">
        <f t="shared" si="4"/>
        <v>milk</v>
      </c>
      <c r="D146" s="49" t="str">
        <f t="shared" si="7"/>
        <v/>
      </c>
      <c r="E146" s="361">
        <v>34.602311353247522</v>
      </c>
      <c r="F146" s="361">
        <v>34.602311353247522</v>
      </c>
      <c r="G146" s="361">
        <v>34.602311353247522</v>
      </c>
      <c r="H146" s="361">
        <v>33.737253569416332</v>
      </c>
      <c r="I146" s="361">
        <v>32.007138001753958</v>
      </c>
      <c r="J146" s="361">
        <v>30.277022434091581</v>
      </c>
      <c r="K146" s="361">
        <v>28.546906866429204</v>
      </c>
      <c r="L146" s="361">
        <v>27.681849082598021</v>
      </c>
      <c r="M146" s="361">
        <v>28.546906866429204</v>
      </c>
      <c r="N146" s="361">
        <v>30.277022434091581</v>
      </c>
      <c r="O146" s="361">
        <v>32.872195785585141</v>
      </c>
      <c r="P146" s="361">
        <v>34.602311353247522</v>
      </c>
      <c r="Q146" s="42"/>
      <c r="R146" s="363">
        <v>34.602311353247522</v>
      </c>
      <c r="S146" s="363">
        <v>34.602311353247522</v>
      </c>
      <c r="T146" s="363">
        <v>34.602311353247522</v>
      </c>
      <c r="U146" s="363">
        <v>33.737253569416332</v>
      </c>
      <c r="V146" s="363">
        <v>32.007138001753958</v>
      </c>
      <c r="W146" s="363">
        <v>30.277022434091581</v>
      </c>
      <c r="X146" s="363">
        <v>28.546906866429204</v>
      </c>
      <c r="Y146" s="363">
        <v>27.681849082598021</v>
      </c>
      <c r="Z146" s="363">
        <v>28.546906866429204</v>
      </c>
      <c r="AA146" s="363">
        <v>30.277022434091581</v>
      </c>
      <c r="AB146" s="363">
        <v>32.872195785585141</v>
      </c>
      <c r="AC146" s="363">
        <v>34.602311353247522</v>
      </c>
      <c r="AD146" s="42"/>
      <c r="AE146" s="812"/>
      <c r="AF146" s="812"/>
      <c r="AG146" s="812"/>
      <c r="AH146" s="812"/>
      <c r="AI146" s="986"/>
      <c r="AJ146" s="1018">
        <f>milk!G24</f>
        <v>34.602311353247522</v>
      </c>
      <c r="AK146" s="1018">
        <f>milk!H24</f>
        <v>34.602311353247522</v>
      </c>
      <c r="AL146" s="1018">
        <f>milk!I24</f>
        <v>34.602311353247522</v>
      </c>
      <c r="AM146" s="1018">
        <f>milk!J24</f>
        <v>33.737253569416332</v>
      </c>
      <c r="AN146" s="1018">
        <f>milk!K24</f>
        <v>32.007138001753958</v>
      </c>
      <c r="AO146" s="1018">
        <f>milk!L24</f>
        <v>30.277022434091581</v>
      </c>
      <c r="AP146" s="1018">
        <f>milk!M24</f>
        <v>28.546906866429204</v>
      </c>
      <c r="AQ146" s="1018">
        <f>milk!N24</f>
        <v>27.681849082598021</v>
      </c>
      <c r="AR146" s="1018">
        <f>milk!O24</f>
        <v>28.546906866429204</v>
      </c>
      <c r="AS146" s="1018">
        <f>milk!P24</f>
        <v>30.277022434091581</v>
      </c>
      <c r="AT146" s="1018">
        <f>milk!Q24</f>
        <v>32.872195785585141</v>
      </c>
      <c r="AU146" s="1018">
        <f>milk!R24</f>
        <v>34.602311353247522</v>
      </c>
      <c r="AV146" s="986"/>
      <c r="AW146" s="812"/>
      <c r="AX146" s="812"/>
      <c r="AY146" s="812"/>
      <c r="AZ146" s="812"/>
      <c r="BA146" s="812"/>
      <c r="BB146" s="812"/>
      <c r="BC146" s="812"/>
      <c r="BD146" s="812"/>
      <c r="BE146" s="812"/>
      <c r="BF146" s="812"/>
      <c r="BG146" s="812"/>
      <c r="BH146" s="812"/>
      <c r="BI146" s="812"/>
      <c r="BJ146" s="812"/>
      <c r="BK146" s="812"/>
      <c r="BL146" s="812"/>
      <c r="BM146" s="812"/>
      <c r="BN146" s="812"/>
      <c r="BO146" s="812"/>
      <c r="BP146" s="812"/>
      <c r="BQ146" s="812"/>
      <c r="BR146" s="812"/>
      <c r="BS146" s="812"/>
      <c r="BT146" s="812"/>
      <c r="BU146" s="42"/>
      <c r="BV146" s="42"/>
      <c r="BW146" s="42"/>
      <c r="BX146" s="42"/>
      <c r="BY146" s="42"/>
      <c r="BZ146" s="42"/>
      <c r="CA146" s="42"/>
      <c r="CB146" s="42"/>
      <c r="CC146" s="42"/>
      <c r="CD146" s="42"/>
      <c r="CE146" s="42"/>
      <c r="CF146" s="42"/>
      <c r="CG146" s="42"/>
      <c r="CH146" s="42"/>
      <c r="CI146" s="42"/>
      <c r="CJ146" s="42"/>
      <c r="CK146" s="42"/>
      <c r="CL146" s="42"/>
      <c r="CM146" s="42"/>
      <c r="CN146" s="42"/>
      <c r="CO146" s="42"/>
      <c r="CP146" s="42"/>
      <c r="CQ146" s="42"/>
      <c r="CR146" s="42"/>
      <c r="CS146" s="42"/>
      <c r="CT146" s="42"/>
      <c r="CU146" s="42"/>
      <c r="CV146" s="42"/>
      <c r="CW146" s="42"/>
      <c r="CX146" s="42"/>
      <c r="CY146" s="42"/>
      <c r="CZ146" s="42"/>
      <c r="DA146" s="42"/>
      <c r="DB146" s="42"/>
      <c r="DC146" s="42"/>
      <c r="DD146" s="42"/>
      <c r="DE146" s="42"/>
      <c r="DF146" s="42"/>
      <c r="DG146" s="42"/>
      <c r="DH146" s="42"/>
      <c r="DI146" s="42"/>
      <c r="DJ146" s="42"/>
      <c r="DK146" s="42"/>
      <c r="DL146" s="42"/>
      <c r="DM146" s="42"/>
      <c r="DN146" s="42"/>
      <c r="DO146" s="42"/>
      <c r="DP146" s="42"/>
      <c r="DQ146" s="42"/>
      <c r="DR146" s="42"/>
      <c r="DS146" s="42"/>
      <c r="DT146" s="42"/>
      <c r="DU146" s="42"/>
      <c r="DV146" s="42"/>
      <c r="DW146" s="42"/>
      <c r="DX146" s="42"/>
      <c r="DY146" s="42"/>
      <c r="DZ146" s="42"/>
    </row>
    <row r="147" spans="2:130" x14ac:dyDescent="0.2">
      <c r="B147" s="42"/>
      <c r="C147" s="48" t="str">
        <f t="shared" si="4"/>
        <v>milk</v>
      </c>
      <c r="D147" s="49" t="str">
        <f t="shared" si="7"/>
        <v/>
      </c>
      <c r="E147" s="361">
        <v>32.41503593697766</v>
      </c>
      <c r="F147" s="361">
        <v>32.41503593697766</v>
      </c>
      <c r="G147" s="361">
        <v>32.41503593697766</v>
      </c>
      <c r="H147" s="361">
        <v>31.604660038553217</v>
      </c>
      <c r="I147" s="361">
        <v>29.983908241704338</v>
      </c>
      <c r="J147" s="361">
        <v>28.363156444855452</v>
      </c>
      <c r="K147" s="361">
        <v>26.742404648006566</v>
      </c>
      <c r="L147" s="361">
        <v>25.93202874958213</v>
      </c>
      <c r="M147" s="361">
        <v>26.742404648006566</v>
      </c>
      <c r="N147" s="361">
        <v>28.363156444855452</v>
      </c>
      <c r="O147" s="361">
        <v>30.794284140128774</v>
      </c>
      <c r="P147" s="361">
        <v>32.41503593697766</v>
      </c>
      <c r="Q147" s="42"/>
      <c r="R147" s="363">
        <v>32.41503593697766</v>
      </c>
      <c r="S147" s="363">
        <v>32.41503593697766</v>
      </c>
      <c r="T147" s="363">
        <v>32.41503593697766</v>
      </c>
      <c r="U147" s="363">
        <v>31.604660038553217</v>
      </c>
      <c r="V147" s="363">
        <v>29.983908241704338</v>
      </c>
      <c r="W147" s="363">
        <v>28.363156444855452</v>
      </c>
      <c r="X147" s="363">
        <v>26.742404648006566</v>
      </c>
      <c r="Y147" s="363">
        <v>25.93202874958213</v>
      </c>
      <c r="Z147" s="363">
        <v>26.742404648006566</v>
      </c>
      <c r="AA147" s="363">
        <v>28.363156444855452</v>
      </c>
      <c r="AB147" s="363">
        <v>30.794284140128774</v>
      </c>
      <c r="AC147" s="363">
        <v>32.41503593697766</v>
      </c>
      <c r="AD147" s="42"/>
      <c r="AE147" s="812"/>
      <c r="AF147" s="812"/>
      <c r="AG147" s="812"/>
      <c r="AH147" s="812"/>
      <c r="AI147" s="986"/>
      <c r="AJ147" s="1018">
        <f>milk!G25</f>
        <v>32.41503593697766</v>
      </c>
      <c r="AK147" s="1018">
        <f>milk!H25</f>
        <v>32.41503593697766</v>
      </c>
      <c r="AL147" s="1018">
        <f>milk!I25</f>
        <v>32.41503593697766</v>
      </c>
      <c r="AM147" s="1018">
        <f>milk!J25</f>
        <v>31.604660038553217</v>
      </c>
      <c r="AN147" s="1018">
        <f>milk!K25</f>
        <v>29.983908241704338</v>
      </c>
      <c r="AO147" s="1018">
        <f>milk!L25</f>
        <v>28.363156444855452</v>
      </c>
      <c r="AP147" s="1018">
        <f>milk!M25</f>
        <v>26.742404648006566</v>
      </c>
      <c r="AQ147" s="1018">
        <f>milk!N25</f>
        <v>25.93202874958213</v>
      </c>
      <c r="AR147" s="1018">
        <f>milk!O25</f>
        <v>26.742404648006566</v>
      </c>
      <c r="AS147" s="1018">
        <f>milk!P25</f>
        <v>28.363156444855452</v>
      </c>
      <c r="AT147" s="1018">
        <f>milk!Q25</f>
        <v>30.794284140128774</v>
      </c>
      <c r="AU147" s="1018">
        <f>milk!R25</f>
        <v>32.41503593697766</v>
      </c>
      <c r="AV147" s="986"/>
      <c r="AW147" s="812"/>
      <c r="AX147" s="812"/>
      <c r="AY147" s="812"/>
      <c r="AZ147" s="812"/>
      <c r="BA147" s="812"/>
      <c r="BB147" s="812"/>
      <c r="BC147" s="812"/>
      <c r="BD147" s="812"/>
      <c r="BE147" s="812"/>
      <c r="BF147" s="812"/>
      <c r="BG147" s="812"/>
      <c r="BH147" s="812"/>
      <c r="BI147" s="812"/>
      <c r="BJ147" s="812"/>
      <c r="BK147" s="812"/>
      <c r="BL147" s="812"/>
      <c r="BM147" s="812"/>
      <c r="BN147" s="812"/>
      <c r="BO147" s="812"/>
      <c r="BP147" s="812"/>
      <c r="BQ147" s="812"/>
      <c r="BR147" s="812"/>
      <c r="BS147" s="812"/>
      <c r="BT147" s="812"/>
      <c r="BU147" s="42"/>
      <c r="BV147" s="42"/>
      <c r="BW147" s="42"/>
      <c r="BX147" s="42"/>
      <c r="BY147" s="42"/>
      <c r="BZ147" s="42"/>
      <c r="CA147" s="42"/>
      <c r="CB147" s="42"/>
      <c r="CC147" s="42"/>
      <c r="CD147" s="42"/>
      <c r="CE147" s="42"/>
      <c r="CF147" s="42"/>
      <c r="CG147" s="42"/>
      <c r="CH147" s="42"/>
      <c r="CI147" s="42"/>
      <c r="CJ147" s="42"/>
      <c r="CK147" s="42"/>
      <c r="CL147" s="42"/>
      <c r="CM147" s="42"/>
      <c r="CN147" s="42"/>
      <c r="CO147" s="42"/>
      <c r="CP147" s="42"/>
      <c r="CQ147" s="42"/>
      <c r="CR147" s="42"/>
      <c r="CS147" s="42"/>
      <c r="CT147" s="42"/>
      <c r="CU147" s="42"/>
      <c r="CV147" s="42"/>
      <c r="CW147" s="42"/>
      <c r="CX147" s="42"/>
      <c r="CY147" s="42"/>
      <c r="CZ147" s="42"/>
      <c r="DA147" s="42"/>
      <c r="DB147" s="42"/>
      <c r="DC147" s="42"/>
      <c r="DD147" s="42"/>
      <c r="DE147" s="42"/>
      <c r="DF147" s="42"/>
      <c r="DG147" s="42"/>
      <c r="DH147" s="42"/>
      <c r="DI147" s="42"/>
      <c r="DJ147" s="42"/>
      <c r="DK147" s="42"/>
      <c r="DL147" s="42"/>
      <c r="DM147" s="42"/>
      <c r="DN147" s="42"/>
      <c r="DO147" s="42"/>
      <c r="DP147" s="42"/>
      <c r="DQ147" s="42"/>
      <c r="DR147" s="42"/>
      <c r="DS147" s="42"/>
      <c r="DT147" s="42"/>
      <c r="DU147" s="42"/>
      <c r="DV147" s="42"/>
      <c r="DW147" s="42"/>
      <c r="DX147" s="42"/>
      <c r="DY147" s="42"/>
      <c r="DZ147" s="42"/>
    </row>
    <row r="148" spans="2:130" x14ac:dyDescent="0.2">
      <c r="B148" s="42"/>
      <c r="C148" s="48" t="str">
        <f t="shared" si="4"/>
        <v>milk</v>
      </c>
      <c r="D148" s="49" t="str">
        <f t="shared" si="7"/>
        <v/>
      </c>
      <c r="E148" s="361">
        <v>30.349598319913056</v>
      </c>
      <c r="F148" s="361">
        <v>30.349598319913056</v>
      </c>
      <c r="G148" s="361">
        <v>30.349598319913056</v>
      </c>
      <c r="H148" s="361">
        <v>29.590858361915231</v>
      </c>
      <c r="I148" s="361">
        <v>28.073378445919577</v>
      </c>
      <c r="J148" s="361">
        <v>26.555898529923923</v>
      </c>
      <c r="K148" s="361">
        <v>25.038418613928272</v>
      </c>
      <c r="L148" s="361">
        <v>24.279678655930446</v>
      </c>
      <c r="M148" s="361">
        <v>25.038418613928272</v>
      </c>
      <c r="N148" s="361">
        <v>26.555898529923923</v>
      </c>
      <c r="O148" s="361">
        <v>28.832118403917402</v>
      </c>
      <c r="P148" s="361">
        <v>30.349598319913056</v>
      </c>
      <c r="Q148" s="42"/>
      <c r="R148" s="363">
        <v>30.349598319913056</v>
      </c>
      <c r="S148" s="363">
        <v>30.349598319913056</v>
      </c>
      <c r="T148" s="363">
        <v>30.349598319913056</v>
      </c>
      <c r="U148" s="363">
        <v>29.590858361915231</v>
      </c>
      <c r="V148" s="363">
        <v>28.073378445919577</v>
      </c>
      <c r="W148" s="363">
        <v>26.555898529923923</v>
      </c>
      <c r="X148" s="363">
        <v>25.038418613928272</v>
      </c>
      <c r="Y148" s="363">
        <v>24.279678655930446</v>
      </c>
      <c r="Z148" s="363">
        <v>25.038418613928272</v>
      </c>
      <c r="AA148" s="363">
        <v>26.555898529923923</v>
      </c>
      <c r="AB148" s="363">
        <v>28.832118403917402</v>
      </c>
      <c r="AC148" s="363">
        <v>30.349598319913056</v>
      </c>
      <c r="AD148" s="42"/>
      <c r="AE148" s="812"/>
      <c r="AF148" s="812"/>
      <c r="AG148" s="812"/>
      <c r="AH148" s="812"/>
      <c r="AI148" s="986"/>
      <c r="AJ148" s="1018">
        <f>milk!G26</f>
        <v>30.349598319913056</v>
      </c>
      <c r="AK148" s="1018">
        <f>milk!H26</f>
        <v>30.349598319913056</v>
      </c>
      <c r="AL148" s="1018">
        <f>milk!I26</f>
        <v>30.349598319913056</v>
      </c>
      <c r="AM148" s="1018">
        <f>milk!J26</f>
        <v>29.590858361915231</v>
      </c>
      <c r="AN148" s="1018">
        <f>milk!K26</f>
        <v>28.073378445919577</v>
      </c>
      <c r="AO148" s="1018">
        <f>milk!L26</f>
        <v>26.555898529923923</v>
      </c>
      <c r="AP148" s="1018">
        <f>milk!M26</f>
        <v>25.038418613928272</v>
      </c>
      <c r="AQ148" s="1018">
        <f>milk!N26</f>
        <v>24.279678655930446</v>
      </c>
      <c r="AR148" s="1018">
        <f>milk!O26</f>
        <v>25.038418613928272</v>
      </c>
      <c r="AS148" s="1018">
        <f>milk!P26</f>
        <v>26.555898529923923</v>
      </c>
      <c r="AT148" s="1018">
        <f>milk!Q26</f>
        <v>28.832118403917402</v>
      </c>
      <c r="AU148" s="1018">
        <f>milk!R26</f>
        <v>30.349598319913056</v>
      </c>
      <c r="AV148" s="986"/>
      <c r="AW148" s="812"/>
      <c r="AX148" s="812"/>
      <c r="AY148" s="812"/>
      <c r="AZ148" s="812"/>
      <c r="BA148" s="812"/>
      <c r="BB148" s="812"/>
      <c r="BC148" s="812"/>
      <c r="BD148" s="812"/>
      <c r="BE148" s="812"/>
      <c r="BF148" s="812"/>
      <c r="BG148" s="812"/>
      <c r="BH148" s="812"/>
      <c r="BI148" s="812"/>
      <c r="BJ148" s="812"/>
      <c r="BK148" s="812"/>
      <c r="BL148" s="812"/>
      <c r="BM148" s="812"/>
      <c r="BN148" s="812"/>
      <c r="BO148" s="812"/>
      <c r="BP148" s="812"/>
      <c r="BQ148" s="812"/>
      <c r="BR148" s="812"/>
      <c r="BS148" s="812"/>
      <c r="BT148" s="812"/>
      <c r="BU148" s="42"/>
      <c r="BV148" s="42"/>
      <c r="BW148" s="42"/>
      <c r="BX148" s="42"/>
      <c r="BY148" s="42"/>
      <c r="BZ148" s="42"/>
      <c r="CA148" s="42"/>
      <c r="CB148" s="42"/>
      <c r="CC148" s="42"/>
      <c r="CD148" s="42"/>
      <c r="CE148" s="42"/>
      <c r="CF148" s="42"/>
      <c r="CG148" s="42"/>
      <c r="CH148" s="42"/>
      <c r="CI148" s="42"/>
      <c r="CJ148" s="42"/>
      <c r="CK148" s="42"/>
      <c r="CL148" s="42"/>
      <c r="CM148" s="42"/>
      <c r="CN148" s="42"/>
      <c r="CO148" s="42"/>
      <c r="CP148" s="42"/>
      <c r="CQ148" s="42"/>
      <c r="CR148" s="42"/>
      <c r="CS148" s="42"/>
      <c r="CT148" s="42"/>
      <c r="CU148" s="42"/>
      <c r="CV148" s="42"/>
      <c r="CW148" s="42"/>
      <c r="CX148" s="42"/>
      <c r="CY148" s="42"/>
      <c r="CZ148" s="42"/>
      <c r="DA148" s="42"/>
      <c r="DB148" s="42"/>
      <c r="DC148" s="42"/>
      <c r="DD148" s="42"/>
      <c r="DE148" s="42"/>
      <c r="DF148" s="42"/>
      <c r="DG148" s="42"/>
      <c r="DH148" s="42"/>
      <c r="DI148" s="42"/>
      <c r="DJ148" s="42"/>
      <c r="DK148" s="42"/>
      <c r="DL148" s="42"/>
      <c r="DM148" s="42"/>
      <c r="DN148" s="42"/>
      <c r="DO148" s="42"/>
      <c r="DP148" s="42"/>
      <c r="DQ148" s="42"/>
      <c r="DR148" s="42"/>
      <c r="DS148" s="42"/>
      <c r="DT148" s="42"/>
      <c r="DU148" s="42"/>
      <c r="DV148" s="42"/>
      <c r="DW148" s="42"/>
      <c r="DX148" s="42"/>
      <c r="DY148" s="42"/>
      <c r="DZ148" s="42"/>
    </row>
    <row r="149" spans="2:130" x14ac:dyDescent="0.2">
      <c r="B149" s="42"/>
      <c r="C149" s="48" t="str">
        <f t="shared" si="4"/>
        <v>milk</v>
      </c>
      <c r="D149" s="49" t="str">
        <f t="shared" si="7"/>
        <v/>
      </c>
      <c r="E149" s="361">
        <v>28.402106901296424</v>
      </c>
      <c r="F149" s="361">
        <v>28.402106901296424</v>
      </c>
      <c r="G149" s="361">
        <v>28.402106901296424</v>
      </c>
      <c r="H149" s="361">
        <v>27.692054228764011</v>
      </c>
      <c r="I149" s="361">
        <v>26.271948883699192</v>
      </c>
      <c r="J149" s="361">
        <v>24.85184353863437</v>
      </c>
      <c r="K149" s="361">
        <v>23.431738193569547</v>
      </c>
      <c r="L149" s="361">
        <v>22.721685521037141</v>
      </c>
      <c r="M149" s="361">
        <v>23.431738193569547</v>
      </c>
      <c r="N149" s="361">
        <v>24.85184353863437</v>
      </c>
      <c r="O149" s="361">
        <v>26.982001556231602</v>
      </c>
      <c r="P149" s="361">
        <v>28.402106901296424</v>
      </c>
      <c r="Q149" s="42"/>
      <c r="R149" s="363">
        <v>28.402106901296424</v>
      </c>
      <c r="S149" s="363">
        <v>28.402106901296424</v>
      </c>
      <c r="T149" s="363">
        <v>28.402106901296424</v>
      </c>
      <c r="U149" s="363">
        <v>27.692054228764011</v>
      </c>
      <c r="V149" s="363">
        <v>26.271948883699192</v>
      </c>
      <c r="W149" s="363">
        <v>24.85184353863437</v>
      </c>
      <c r="X149" s="363">
        <v>23.431738193569547</v>
      </c>
      <c r="Y149" s="363">
        <v>22.721685521037141</v>
      </c>
      <c r="Z149" s="363">
        <v>23.431738193569547</v>
      </c>
      <c r="AA149" s="363">
        <v>24.85184353863437</v>
      </c>
      <c r="AB149" s="363">
        <v>26.982001556231602</v>
      </c>
      <c r="AC149" s="363">
        <v>28.402106901296424</v>
      </c>
      <c r="AD149" s="42"/>
      <c r="AE149" s="812"/>
      <c r="AF149" s="812"/>
      <c r="AG149" s="812"/>
      <c r="AH149" s="812"/>
      <c r="AI149" s="986"/>
      <c r="AJ149" s="1018">
        <f>milk!G27</f>
        <v>28.402106901296424</v>
      </c>
      <c r="AK149" s="1018">
        <f>milk!H27</f>
        <v>28.402106901296424</v>
      </c>
      <c r="AL149" s="1018">
        <f>milk!I27</f>
        <v>28.402106901296424</v>
      </c>
      <c r="AM149" s="1018">
        <f>milk!J27</f>
        <v>27.692054228764011</v>
      </c>
      <c r="AN149" s="1018">
        <f>milk!K27</f>
        <v>26.271948883699192</v>
      </c>
      <c r="AO149" s="1018">
        <f>milk!L27</f>
        <v>24.85184353863437</v>
      </c>
      <c r="AP149" s="1018">
        <f>milk!M27</f>
        <v>23.431738193569547</v>
      </c>
      <c r="AQ149" s="1018">
        <f>milk!N27</f>
        <v>22.721685521037141</v>
      </c>
      <c r="AR149" s="1018">
        <f>milk!O27</f>
        <v>23.431738193569547</v>
      </c>
      <c r="AS149" s="1018">
        <f>milk!P27</f>
        <v>24.85184353863437</v>
      </c>
      <c r="AT149" s="1018">
        <f>milk!Q27</f>
        <v>26.982001556231602</v>
      </c>
      <c r="AU149" s="1018">
        <f>milk!R27</f>
        <v>28.402106901296424</v>
      </c>
      <c r="AV149" s="986"/>
      <c r="AW149" s="812"/>
      <c r="AX149" s="812"/>
      <c r="AY149" s="812"/>
      <c r="AZ149" s="812"/>
      <c r="BA149" s="812"/>
      <c r="BB149" s="812"/>
      <c r="BC149" s="812"/>
      <c r="BD149" s="812"/>
      <c r="BE149" s="812"/>
      <c r="BF149" s="812"/>
      <c r="BG149" s="812"/>
      <c r="BH149" s="812"/>
      <c r="BI149" s="812"/>
      <c r="BJ149" s="812"/>
      <c r="BK149" s="812"/>
      <c r="BL149" s="812"/>
      <c r="BM149" s="812"/>
      <c r="BN149" s="812"/>
      <c r="BO149" s="812"/>
      <c r="BP149" s="812"/>
      <c r="BQ149" s="812"/>
      <c r="BR149" s="812"/>
      <c r="BS149" s="812"/>
      <c r="BT149" s="812"/>
      <c r="BU149" s="42"/>
      <c r="BV149" s="42"/>
      <c r="BW149" s="42"/>
      <c r="BX149" s="42"/>
      <c r="BY149" s="42"/>
      <c r="BZ149" s="42"/>
      <c r="CA149" s="42"/>
      <c r="CB149" s="42"/>
      <c r="CC149" s="42"/>
      <c r="CD149" s="42"/>
      <c r="CE149" s="42"/>
      <c r="CF149" s="42"/>
      <c r="CG149" s="42"/>
      <c r="CH149" s="42"/>
      <c r="CI149" s="42"/>
      <c r="CJ149" s="42"/>
      <c r="CK149" s="42"/>
      <c r="CL149" s="42"/>
      <c r="CM149" s="42"/>
      <c r="CN149" s="42"/>
      <c r="CO149" s="42"/>
      <c r="CP149" s="42"/>
      <c r="CQ149" s="42"/>
      <c r="CR149" s="42"/>
      <c r="CS149" s="42"/>
      <c r="CT149" s="42"/>
      <c r="CU149" s="42"/>
      <c r="CV149" s="42"/>
      <c r="CW149" s="42"/>
      <c r="CX149" s="42"/>
      <c r="CY149" s="42"/>
      <c r="CZ149" s="42"/>
      <c r="DA149" s="42"/>
      <c r="DB149" s="42"/>
      <c r="DC149" s="42"/>
      <c r="DD149" s="42"/>
      <c r="DE149" s="42"/>
      <c r="DF149" s="42"/>
      <c r="DG149" s="42"/>
      <c r="DH149" s="42"/>
      <c r="DI149" s="42"/>
      <c r="DJ149" s="42"/>
      <c r="DK149" s="42"/>
      <c r="DL149" s="42"/>
      <c r="DM149" s="42"/>
      <c r="DN149" s="42"/>
      <c r="DO149" s="42"/>
      <c r="DP149" s="42"/>
      <c r="DQ149" s="42"/>
      <c r="DR149" s="42"/>
      <c r="DS149" s="42"/>
      <c r="DT149" s="42"/>
      <c r="DU149" s="42"/>
      <c r="DV149" s="42"/>
      <c r="DW149" s="42"/>
      <c r="DX149" s="42"/>
      <c r="DY149" s="42"/>
      <c r="DZ149" s="42"/>
    </row>
    <row r="150" spans="2:130" x14ac:dyDescent="0.2">
      <c r="B150" s="42"/>
      <c r="C150" s="48" t="str">
        <f t="shared" si="4"/>
        <v>milk</v>
      </c>
      <c r="D150" s="49" t="str">
        <f t="shared" si="7"/>
        <v/>
      </c>
      <c r="E150" s="361">
        <v>26.568151324503795</v>
      </c>
      <c r="F150" s="361">
        <v>26.568151324503795</v>
      </c>
      <c r="G150" s="361">
        <v>26.568151324503795</v>
      </c>
      <c r="H150" s="361">
        <v>25.903947541391201</v>
      </c>
      <c r="I150" s="361">
        <v>24.575539975166013</v>
      </c>
      <c r="J150" s="361">
        <v>23.247132408940821</v>
      </c>
      <c r="K150" s="361">
        <v>21.91872484271563</v>
      </c>
      <c r="L150" s="361">
        <v>21.254521059603036</v>
      </c>
      <c r="M150" s="361">
        <v>21.91872484271563</v>
      </c>
      <c r="N150" s="361">
        <v>23.247132408940821</v>
      </c>
      <c r="O150" s="361">
        <v>25.239743758278603</v>
      </c>
      <c r="P150" s="361">
        <v>26.568151324503795</v>
      </c>
      <c r="Q150" s="42"/>
      <c r="R150" s="363">
        <v>26.568151324503795</v>
      </c>
      <c r="S150" s="363">
        <v>26.568151324503795</v>
      </c>
      <c r="T150" s="363">
        <v>26.568151324503795</v>
      </c>
      <c r="U150" s="363">
        <v>25.903947541391201</v>
      </c>
      <c r="V150" s="363">
        <v>24.575539975166013</v>
      </c>
      <c r="W150" s="363">
        <v>23.247132408940821</v>
      </c>
      <c r="X150" s="363">
        <v>21.91872484271563</v>
      </c>
      <c r="Y150" s="363">
        <v>21.254521059603036</v>
      </c>
      <c r="Z150" s="363">
        <v>21.91872484271563</v>
      </c>
      <c r="AA150" s="363">
        <v>23.247132408940821</v>
      </c>
      <c r="AB150" s="363">
        <v>25.239743758278603</v>
      </c>
      <c r="AC150" s="363">
        <v>26.568151324503795</v>
      </c>
      <c r="AD150" s="42"/>
      <c r="AE150" s="812"/>
      <c r="AF150" s="812"/>
      <c r="AG150" s="812"/>
      <c r="AH150" s="812"/>
      <c r="AI150" s="986"/>
      <c r="AJ150" s="1018">
        <f>milk!G28</f>
        <v>26.568151324503795</v>
      </c>
      <c r="AK150" s="1018">
        <f>milk!H28</f>
        <v>26.568151324503795</v>
      </c>
      <c r="AL150" s="1018">
        <f>milk!I28</f>
        <v>26.568151324503795</v>
      </c>
      <c r="AM150" s="1018">
        <f>milk!J28</f>
        <v>25.903947541391201</v>
      </c>
      <c r="AN150" s="1018">
        <f>milk!K28</f>
        <v>24.575539975166013</v>
      </c>
      <c r="AO150" s="1018">
        <f>milk!L28</f>
        <v>23.247132408940821</v>
      </c>
      <c r="AP150" s="1018">
        <f>milk!M28</f>
        <v>21.91872484271563</v>
      </c>
      <c r="AQ150" s="1018">
        <f>milk!N28</f>
        <v>21.254521059603036</v>
      </c>
      <c r="AR150" s="1018">
        <f>milk!O28</f>
        <v>21.91872484271563</v>
      </c>
      <c r="AS150" s="1018">
        <f>milk!P28</f>
        <v>23.247132408940821</v>
      </c>
      <c r="AT150" s="1018">
        <f>milk!Q28</f>
        <v>25.239743758278603</v>
      </c>
      <c r="AU150" s="1018">
        <f>milk!R28</f>
        <v>26.568151324503795</v>
      </c>
      <c r="AV150" s="986"/>
      <c r="AW150" s="812"/>
      <c r="AX150" s="812"/>
      <c r="AY150" s="812"/>
      <c r="AZ150" s="812"/>
      <c r="BA150" s="812"/>
      <c r="BB150" s="812"/>
      <c r="BC150" s="812"/>
      <c r="BD150" s="812"/>
      <c r="BE150" s="812"/>
      <c r="BF150" s="812"/>
      <c r="BG150" s="812"/>
      <c r="BH150" s="812"/>
      <c r="BI150" s="812"/>
      <c r="BJ150" s="812"/>
      <c r="BK150" s="812"/>
      <c r="BL150" s="812"/>
      <c r="BM150" s="812"/>
      <c r="BN150" s="812"/>
      <c r="BO150" s="812"/>
      <c r="BP150" s="812"/>
      <c r="BQ150" s="812"/>
      <c r="BR150" s="812"/>
      <c r="BS150" s="812"/>
      <c r="BT150" s="812"/>
      <c r="BU150" s="42"/>
      <c r="BV150" s="42"/>
      <c r="BW150" s="42"/>
      <c r="BX150" s="42"/>
      <c r="BY150" s="42"/>
      <c r="BZ150" s="42"/>
      <c r="CA150" s="42"/>
      <c r="CB150" s="42"/>
      <c r="CC150" s="42"/>
      <c r="CD150" s="42"/>
      <c r="CE150" s="42"/>
      <c r="CF150" s="42"/>
      <c r="CG150" s="42"/>
      <c r="CH150" s="42"/>
      <c r="CI150" s="42"/>
      <c r="CJ150" s="42"/>
      <c r="CK150" s="42"/>
      <c r="CL150" s="42"/>
      <c r="CM150" s="42"/>
      <c r="CN150" s="42"/>
      <c r="CO150" s="42"/>
      <c r="CP150" s="42"/>
      <c r="CQ150" s="42"/>
      <c r="CR150" s="42"/>
      <c r="CS150" s="42"/>
      <c r="CT150" s="42"/>
      <c r="CU150" s="42"/>
      <c r="CV150" s="42"/>
      <c r="CW150" s="42"/>
      <c r="CX150" s="42"/>
      <c r="CY150" s="42"/>
      <c r="CZ150" s="42"/>
      <c r="DA150" s="42"/>
      <c r="DB150" s="42"/>
      <c r="DC150" s="42"/>
      <c r="DD150" s="42"/>
      <c r="DE150" s="42"/>
      <c r="DF150" s="42"/>
      <c r="DG150" s="42"/>
      <c r="DH150" s="42"/>
      <c r="DI150" s="42"/>
      <c r="DJ150" s="42"/>
      <c r="DK150" s="42"/>
      <c r="DL150" s="42"/>
      <c r="DM150" s="42"/>
      <c r="DN150" s="42"/>
      <c r="DO150" s="42"/>
      <c r="DP150" s="42"/>
      <c r="DQ150" s="42"/>
      <c r="DR150" s="42"/>
      <c r="DS150" s="42"/>
      <c r="DT150" s="42"/>
      <c r="DU150" s="42"/>
      <c r="DV150" s="42"/>
      <c r="DW150" s="42"/>
      <c r="DX150" s="42"/>
      <c r="DY150" s="42"/>
      <c r="DZ150" s="42"/>
    </row>
    <row r="151" spans="2:130" x14ac:dyDescent="0.2">
      <c r="B151" s="42"/>
      <c r="C151" s="48" t="str">
        <f t="shared" si="4"/>
        <v>milk</v>
      </c>
      <c r="D151" s="49" t="str">
        <f t="shared" si="7"/>
        <v/>
      </c>
      <c r="E151" s="361">
        <v>24.842996519290843</v>
      </c>
      <c r="F151" s="361">
        <v>24.842996519290843</v>
      </c>
      <c r="G151" s="361">
        <v>24.842996519290843</v>
      </c>
      <c r="H151" s="361">
        <v>24.22192160630857</v>
      </c>
      <c r="I151" s="361">
        <v>22.979771780344031</v>
      </c>
      <c r="J151" s="361">
        <v>21.737621954379488</v>
      </c>
      <c r="K151" s="361">
        <v>20.495472128414946</v>
      </c>
      <c r="L151" s="361">
        <v>19.874397215432676</v>
      </c>
      <c r="M151" s="361">
        <v>20.495472128414946</v>
      </c>
      <c r="N151" s="361">
        <v>21.737621954379488</v>
      </c>
      <c r="O151" s="361">
        <v>23.6008466933263</v>
      </c>
      <c r="P151" s="361">
        <v>24.842996519290843</v>
      </c>
      <c r="Q151" s="42"/>
      <c r="R151" s="363">
        <v>24.842996519290843</v>
      </c>
      <c r="S151" s="363">
        <v>24.842996519290843</v>
      </c>
      <c r="T151" s="363">
        <v>24.842996519290843</v>
      </c>
      <c r="U151" s="363">
        <v>24.22192160630857</v>
      </c>
      <c r="V151" s="363">
        <v>22.979771780344031</v>
      </c>
      <c r="W151" s="363">
        <v>21.737621954379488</v>
      </c>
      <c r="X151" s="363">
        <v>20.495472128414946</v>
      </c>
      <c r="Y151" s="363">
        <v>19.874397215432676</v>
      </c>
      <c r="Z151" s="363">
        <v>20.495472128414946</v>
      </c>
      <c r="AA151" s="363">
        <v>21.737621954379488</v>
      </c>
      <c r="AB151" s="363">
        <v>23.6008466933263</v>
      </c>
      <c r="AC151" s="363">
        <v>24.842996519290843</v>
      </c>
      <c r="AD151" s="42"/>
      <c r="AE151" s="812"/>
      <c r="AF151" s="812"/>
      <c r="AG151" s="812"/>
      <c r="AH151" s="812"/>
      <c r="AI151" s="986"/>
      <c r="AJ151" s="1018">
        <f>milk!G29</f>
        <v>24.842996519290843</v>
      </c>
      <c r="AK151" s="1018">
        <f>milk!H29</f>
        <v>24.842996519290843</v>
      </c>
      <c r="AL151" s="1018">
        <f>milk!I29</f>
        <v>24.842996519290843</v>
      </c>
      <c r="AM151" s="1018">
        <f>milk!J29</f>
        <v>24.22192160630857</v>
      </c>
      <c r="AN151" s="1018">
        <f>milk!K29</f>
        <v>22.979771780344031</v>
      </c>
      <c r="AO151" s="1018">
        <f>milk!L29</f>
        <v>21.737621954379488</v>
      </c>
      <c r="AP151" s="1018">
        <f>milk!M29</f>
        <v>20.495472128414946</v>
      </c>
      <c r="AQ151" s="1018">
        <f>milk!N29</f>
        <v>19.874397215432676</v>
      </c>
      <c r="AR151" s="1018">
        <f>milk!O29</f>
        <v>20.495472128414946</v>
      </c>
      <c r="AS151" s="1018">
        <f>milk!P29</f>
        <v>21.737621954379488</v>
      </c>
      <c r="AT151" s="1018">
        <f>milk!Q29</f>
        <v>23.6008466933263</v>
      </c>
      <c r="AU151" s="1018">
        <f>milk!R29</f>
        <v>24.842996519290843</v>
      </c>
      <c r="AV151" s="986"/>
      <c r="AW151" s="812"/>
      <c r="AX151" s="812"/>
      <c r="AY151" s="812"/>
      <c r="AZ151" s="812"/>
      <c r="BA151" s="812"/>
      <c r="BB151" s="812"/>
      <c r="BC151" s="812"/>
      <c r="BD151" s="812"/>
      <c r="BE151" s="812"/>
      <c r="BF151" s="812"/>
      <c r="BG151" s="812"/>
      <c r="BH151" s="812"/>
      <c r="BI151" s="812"/>
      <c r="BJ151" s="812"/>
      <c r="BK151" s="812"/>
      <c r="BL151" s="812"/>
      <c r="BM151" s="812"/>
      <c r="BN151" s="812"/>
      <c r="BO151" s="812"/>
      <c r="BP151" s="812"/>
      <c r="BQ151" s="812"/>
      <c r="BR151" s="812"/>
      <c r="BS151" s="812"/>
      <c r="BT151" s="812"/>
      <c r="BU151" s="42"/>
      <c r="BV151" s="42"/>
      <c r="BW151" s="42"/>
      <c r="BX151" s="42"/>
      <c r="BY151" s="42"/>
      <c r="BZ151" s="42"/>
      <c r="CA151" s="42"/>
      <c r="CB151" s="42"/>
      <c r="CC151" s="42"/>
      <c r="CD151" s="42"/>
      <c r="CE151" s="42"/>
      <c r="CF151" s="42"/>
      <c r="CG151" s="42"/>
      <c r="CH151" s="42"/>
      <c r="CI151" s="42"/>
      <c r="CJ151" s="42"/>
      <c r="CK151" s="42"/>
      <c r="CL151" s="42"/>
      <c r="CM151" s="42"/>
      <c r="CN151" s="42"/>
      <c r="CO151" s="42"/>
      <c r="CP151" s="42"/>
      <c r="CQ151" s="42"/>
      <c r="CR151" s="42"/>
      <c r="CS151" s="42"/>
      <c r="CT151" s="42"/>
      <c r="CU151" s="42"/>
      <c r="CV151" s="42"/>
      <c r="CW151" s="42"/>
      <c r="CX151" s="42"/>
      <c r="CY151" s="42"/>
      <c r="CZ151" s="42"/>
      <c r="DA151" s="42"/>
      <c r="DB151" s="42"/>
      <c r="DC151" s="42"/>
      <c r="DD151" s="42"/>
      <c r="DE151" s="42"/>
      <c r="DF151" s="42"/>
      <c r="DG151" s="42"/>
      <c r="DH151" s="42"/>
      <c r="DI151" s="42"/>
      <c r="DJ151" s="42"/>
      <c r="DK151" s="42"/>
      <c r="DL151" s="42"/>
      <c r="DM151" s="42"/>
      <c r="DN151" s="42"/>
      <c r="DO151" s="42"/>
      <c r="DP151" s="42"/>
      <c r="DQ151" s="42"/>
      <c r="DR151" s="42"/>
      <c r="DS151" s="42"/>
      <c r="DT151" s="42"/>
      <c r="DU151" s="42"/>
      <c r="DV151" s="42"/>
      <c r="DW151" s="42"/>
      <c r="DX151" s="42"/>
      <c r="DY151" s="42"/>
      <c r="DZ151" s="42"/>
    </row>
    <row r="152" spans="2:130" x14ac:dyDescent="0.2">
      <c r="B152" s="42"/>
      <c r="C152" s="48" t="str">
        <f t="shared" si="4"/>
        <v>milk</v>
      </c>
      <c r="D152" s="49" t="str">
        <f t="shared" si="7"/>
        <v/>
      </c>
      <c r="E152" s="361">
        <v>23.221726574930269</v>
      </c>
      <c r="F152" s="361">
        <v>23.221726574930269</v>
      </c>
      <c r="G152" s="361">
        <v>23.221726574930269</v>
      </c>
      <c r="H152" s="361">
        <v>22.641183410557012</v>
      </c>
      <c r="I152" s="361">
        <v>21.480097081810499</v>
      </c>
      <c r="J152" s="361">
        <v>20.319010753063985</v>
      </c>
      <c r="K152" s="361">
        <v>19.157924424317471</v>
      </c>
      <c r="L152" s="361">
        <v>18.577381259944215</v>
      </c>
      <c r="M152" s="361">
        <v>19.157924424317471</v>
      </c>
      <c r="N152" s="361">
        <v>20.319010753063985</v>
      </c>
      <c r="O152" s="361">
        <v>22.060640246183755</v>
      </c>
      <c r="P152" s="361">
        <v>23.221726574930269</v>
      </c>
      <c r="Q152" s="42"/>
      <c r="R152" s="363">
        <v>23.221726574930269</v>
      </c>
      <c r="S152" s="363">
        <v>23.221726574930269</v>
      </c>
      <c r="T152" s="363">
        <v>23.221726574930269</v>
      </c>
      <c r="U152" s="363">
        <v>22.641183410557012</v>
      </c>
      <c r="V152" s="363">
        <v>21.480097081810499</v>
      </c>
      <c r="W152" s="363">
        <v>20.319010753063985</v>
      </c>
      <c r="X152" s="363">
        <v>19.157924424317471</v>
      </c>
      <c r="Y152" s="363">
        <v>18.577381259944215</v>
      </c>
      <c r="Z152" s="363">
        <v>19.157924424317471</v>
      </c>
      <c r="AA152" s="363">
        <v>20.319010753063985</v>
      </c>
      <c r="AB152" s="363">
        <v>22.060640246183755</v>
      </c>
      <c r="AC152" s="363">
        <v>23.221726574930269</v>
      </c>
      <c r="AD152" s="42"/>
      <c r="AE152" s="812"/>
      <c r="AF152" s="812"/>
      <c r="AG152" s="812"/>
      <c r="AH152" s="812"/>
      <c r="AI152" s="986"/>
      <c r="AJ152" s="1018">
        <f>milk!G30</f>
        <v>23.221726574930269</v>
      </c>
      <c r="AK152" s="1018">
        <f>milk!H30</f>
        <v>23.221726574930269</v>
      </c>
      <c r="AL152" s="1018">
        <f>milk!I30</f>
        <v>23.221726574930269</v>
      </c>
      <c r="AM152" s="1018">
        <f>milk!J30</f>
        <v>22.641183410557012</v>
      </c>
      <c r="AN152" s="1018">
        <f>milk!K30</f>
        <v>21.480097081810499</v>
      </c>
      <c r="AO152" s="1018">
        <f>milk!L30</f>
        <v>20.319010753063985</v>
      </c>
      <c r="AP152" s="1018">
        <f>milk!M30</f>
        <v>19.157924424317471</v>
      </c>
      <c r="AQ152" s="1018">
        <f>milk!N30</f>
        <v>18.577381259944215</v>
      </c>
      <c r="AR152" s="1018">
        <f>milk!O30</f>
        <v>19.157924424317471</v>
      </c>
      <c r="AS152" s="1018">
        <f>milk!P30</f>
        <v>20.319010753063985</v>
      </c>
      <c r="AT152" s="1018">
        <f>milk!Q30</f>
        <v>22.060640246183755</v>
      </c>
      <c r="AU152" s="1018">
        <f>milk!R30</f>
        <v>23.221726574930269</v>
      </c>
      <c r="AV152" s="986"/>
      <c r="AW152" s="812"/>
      <c r="AX152" s="812"/>
      <c r="AY152" s="812"/>
      <c r="AZ152" s="812"/>
      <c r="BA152" s="812"/>
      <c r="BB152" s="812"/>
      <c r="BC152" s="812"/>
      <c r="BD152" s="812"/>
      <c r="BE152" s="812"/>
      <c r="BF152" s="812"/>
      <c r="BG152" s="812"/>
      <c r="BH152" s="812"/>
      <c r="BI152" s="812"/>
      <c r="BJ152" s="812"/>
      <c r="BK152" s="812"/>
      <c r="BL152" s="812"/>
      <c r="BM152" s="812"/>
      <c r="BN152" s="812"/>
      <c r="BO152" s="812"/>
      <c r="BP152" s="812"/>
      <c r="BQ152" s="812"/>
      <c r="BR152" s="812"/>
      <c r="BS152" s="812"/>
      <c r="BT152" s="812"/>
      <c r="BU152" s="42"/>
      <c r="BV152" s="42"/>
      <c r="BW152" s="42"/>
      <c r="BX152" s="42"/>
      <c r="BY152" s="42"/>
      <c r="BZ152" s="42"/>
      <c r="CA152" s="42"/>
      <c r="CB152" s="42"/>
      <c r="CC152" s="42"/>
      <c r="CD152" s="42"/>
      <c r="CE152" s="42"/>
      <c r="CF152" s="42"/>
      <c r="CG152" s="42"/>
      <c r="CH152" s="42"/>
      <c r="CI152" s="42"/>
      <c r="CJ152" s="42"/>
      <c r="CK152" s="42"/>
      <c r="CL152" s="42"/>
      <c r="CM152" s="42"/>
      <c r="CN152" s="42"/>
      <c r="CO152" s="42"/>
      <c r="CP152" s="42"/>
      <c r="CQ152" s="42"/>
      <c r="CR152" s="42"/>
      <c r="CS152" s="42"/>
      <c r="CT152" s="42"/>
      <c r="CU152" s="42"/>
      <c r="CV152" s="42"/>
      <c r="CW152" s="42"/>
      <c r="CX152" s="42"/>
      <c r="CY152" s="42"/>
      <c r="CZ152" s="42"/>
      <c r="DA152" s="42"/>
      <c r="DB152" s="42"/>
      <c r="DC152" s="42"/>
      <c r="DD152" s="42"/>
      <c r="DE152" s="42"/>
      <c r="DF152" s="42"/>
      <c r="DG152" s="42"/>
      <c r="DH152" s="42"/>
      <c r="DI152" s="42"/>
      <c r="DJ152" s="42"/>
      <c r="DK152" s="42"/>
      <c r="DL152" s="42"/>
      <c r="DM152" s="42"/>
      <c r="DN152" s="42"/>
      <c r="DO152" s="42"/>
      <c r="DP152" s="42"/>
      <c r="DQ152" s="42"/>
      <c r="DR152" s="42"/>
      <c r="DS152" s="42"/>
      <c r="DT152" s="42"/>
      <c r="DU152" s="42"/>
      <c r="DV152" s="42"/>
      <c r="DW152" s="42"/>
      <c r="DX152" s="42"/>
      <c r="DY152" s="42"/>
      <c r="DZ152" s="42"/>
    </row>
    <row r="153" spans="2:130" x14ac:dyDescent="0.2">
      <c r="B153" s="42"/>
      <c r="C153" s="48" t="str">
        <f t="shared" si="4"/>
        <v>milk</v>
      </c>
      <c r="D153" s="49" t="str">
        <f t="shared" si="7"/>
        <v/>
      </c>
      <c r="E153" s="361">
        <v>21.699351662159195</v>
      </c>
      <c r="F153" s="361">
        <v>21.699351662159195</v>
      </c>
      <c r="G153" s="361">
        <v>21.699351662159195</v>
      </c>
      <c r="H153" s="361">
        <v>21.156867870605215</v>
      </c>
      <c r="I153" s="361">
        <v>20.071900287497257</v>
      </c>
      <c r="J153" s="361">
        <v>18.986932704389297</v>
      </c>
      <c r="K153" s="361">
        <v>17.901965121281336</v>
      </c>
      <c r="L153" s="361">
        <v>17.359481329727355</v>
      </c>
      <c r="M153" s="361">
        <v>17.901965121281336</v>
      </c>
      <c r="N153" s="361">
        <v>18.986932704389297</v>
      </c>
      <c r="O153" s="361">
        <v>20.614384079051234</v>
      </c>
      <c r="P153" s="361">
        <v>21.699351662159195</v>
      </c>
      <c r="Q153" s="42"/>
      <c r="R153" s="363">
        <v>21.699351662159195</v>
      </c>
      <c r="S153" s="363">
        <v>21.699351662159195</v>
      </c>
      <c r="T153" s="363">
        <v>21.699351662159195</v>
      </c>
      <c r="U153" s="363">
        <v>21.156867870605215</v>
      </c>
      <c r="V153" s="363">
        <v>20.071900287497257</v>
      </c>
      <c r="W153" s="363">
        <v>18.986932704389297</v>
      </c>
      <c r="X153" s="363">
        <v>17.901965121281336</v>
      </c>
      <c r="Y153" s="363">
        <v>17.359481329727355</v>
      </c>
      <c r="Z153" s="363">
        <v>17.901965121281336</v>
      </c>
      <c r="AA153" s="363">
        <v>18.986932704389297</v>
      </c>
      <c r="AB153" s="363">
        <v>20.614384079051234</v>
      </c>
      <c r="AC153" s="363">
        <v>21.699351662159195</v>
      </c>
      <c r="AD153" s="42"/>
      <c r="AE153" s="812"/>
      <c r="AF153" s="812"/>
      <c r="AG153" s="812"/>
      <c r="AH153" s="812"/>
      <c r="AI153" s="986"/>
      <c r="AJ153" s="1018">
        <f>milk!G31</f>
        <v>21.699351662159195</v>
      </c>
      <c r="AK153" s="1018">
        <f>milk!H31</f>
        <v>21.699351662159195</v>
      </c>
      <c r="AL153" s="1018">
        <f>milk!I31</f>
        <v>21.699351662159195</v>
      </c>
      <c r="AM153" s="1018">
        <f>milk!J31</f>
        <v>21.156867870605215</v>
      </c>
      <c r="AN153" s="1018">
        <f>milk!K31</f>
        <v>20.071900287497257</v>
      </c>
      <c r="AO153" s="1018">
        <f>milk!L31</f>
        <v>18.986932704389297</v>
      </c>
      <c r="AP153" s="1018">
        <f>milk!M31</f>
        <v>17.901965121281336</v>
      </c>
      <c r="AQ153" s="1018">
        <f>milk!N31</f>
        <v>17.359481329727355</v>
      </c>
      <c r="AR153" s="1018">
        <f>milk!O31</f>
        <v>17.901965121281336</v>
      </c>
      <c r="AS153" s="1018">
        <f>milk!P31</f>
        <v>18.986932704389297</v>
      </c>
      <c r="AT153" s="1018">
        <f>milk!Q31</f>
        <v>20.614384079051234</v>
      </c>
      <c r="AU153" s="1018">
        <f>milk!R31</f>
        <v>21.699351662159195</v>
      </c>
      <c r="AV153" s="986"/>
      <c r="AW153" s="812"/>
      <c r="AX153" s="812"/>
      <c r="AY153" s="812"/>
      <c r="AZ153" s="812"/>
      <c r="BA153" s="812"/>
      <c r="BB153" s="812"/>
      <c r="BC153" s="812"/>
      <c r="BD153" s="812"/>
      <c r="BE153" s="812"/>
      <c r="BF153" s="812"/>
      <c r="BG153" s="812"/>
      <c r="BH153" s="812"/>
      <c r="BI153" s="812"/>
      <c r="BJ153" s="812"/>
      <c r="BK153" s="812"/>
      <c r="BL153" s="812"/>
      <c r="BM153" s="812"/>
      <c r="BN153" s="812"/>
      <c r="BO153" s="812"/>
      <c r="BP153" s="812"/>
      <c r="BQ153" s="812"/>
      <c r="BR153" s="812"/>
      <c r="BS153" s="812"/>
      <c r="BT153" s="812"/>
      <c r="BU153" s="42"/>
      <c r="BV153" s="42"/>
      <c r="BW153" s="42"/>
      <c r="BX153" s="42"/>
      <c r="BY153" s="42"/>
      <c r="BZ153" s="42"/>
      <c r="CA153" s="42"/>
      <c r="CB153" s="42"/>
      <c r="CC153" s="42"/>
      <c r="CD153" s="42"/>
      <c r="CE153" s="42"/>
      <c r="CF153" s="42"/>
      <c r="CG153" s="42"/>
      <c r="CH153" s="42"/>
      <c r="CI153" s="42"/>
      <c r="CJ153" s="42"/>
      <c r="CK153" s="42"/>
      <c r="CL153" s="42"/>
      <c r="CM153" s="42"/>
      <c r="CN153" s="42"/>
      <c r="CO153" s="42"/>
      <c r="CP153" s="42"/>
      <c r="CQ153" s="42"/>
      <c r="CR153" s="42"/>
      <c r="CS153" s="42"/>
      <c r="CT153" s="42"/>
      <c r="CU153" s="42"/>
      <c r="CV153" s="42"/>
      <c r="CW153" s="42"/>
      <c r="CX153" s="42"/>
      <c r="CY153" s="42"/>
      <c r="CZ153" s="42"/>
      <c r="DA153" s="42"/>
      <c r="DB153" s="42"/>
      <c r="DC153" s="42"/>
      <c r="DD153" s="42"/>
      <c r="DE153" s="42"/>
      <c r="DF153" s="42"/>
      <c r="DG153" s="42"/>
      <c r="DH153" s="42"/>
      <c r="DI153" s="42"/>
      <c r="DJ153" s="42"/>
      <c r="DK153" s="42"/>
      <c r="DL153" s="42"/>
      <c r="DM153" s="42"/>
      <c r="DN153" s="42"/>
      <c r="DO153" s="42"/>
      <c r="DP153" s="42"/>
      <c r="DQ153" s="42"/>
      <c r="DR153" s="42"/>
      <c r="DS153" s="42"/>
      <c r="DT153" s="42"/>
      <c r="DU153" s="42"/>
      <c r="DV153" s="42"/>
      <c r="DW153" s="42"/>
      <c r="DX153" s="42"/>
      <c r="DY153" s="42"/>
      <c r="DZ153" s="42"/>
    </row>
    <row r="154" spans="2:130" x14ac:dyDescent="0.2">
      <c r="B154" s="42"/>
      <c r="C154" s="48" t="str">
        <f t="shared" si="4"/>
        <v>milk</v>
      </c>
      <c r="D154" s="49" t="str">
        <f t="shared" si="7"/>
        <v/>
      </c>
      <c r="E154" s="361">
        <v>20.270887411573575</v>
      </c>
      <c r="F154" s="361">
        <v>20.270887411573575</v>
      </c>
      <c r="G154" s="361">
        <v>20.270887411573575</v>
      </c>
      <c r="H154" s="361">
        <v>19.764115226284236</v>
      </c>
      <c r="I154" s="361">
        <v>18.750570855705558</v>
      </c>
      <c r="J154" s="361">
        <v>17.737026485126879</v>
      </c>
      <c r="K154" s="361">
        <v>16.723482114548197</v>
      </c>
      <c r="L154" s="361">
        <v>16.216709929258862</v>
      </c>
      <c r="M154" s="361">
        <v>16.723482114548197</v>
      </c>
      <c r="N154" s="361">
        <v>17.737026485126879</v>
      </c>
      <c r="O154" s="361">
        <v>19.257343040994897</v>
      </c>
      <c r="P154" s="361">
        <v>20.270887411573575</v>
      </c>
      <c r="Q154" s="42"/>
      <c r="R154" s="363">
        <v>20.270887411573575</v>
      </c>
      <c r="S154" s="363">
        <v>20.270887411573575</v>
      </c>
      <c r="T154" s="363">
        <v>20.270887411573575</v>
      </c>
      <c r="U154" s="363">
        <v>19.764115226284236</v>
      </c>
      <c r="V154" s="363">
        <v>18.750570855705558</v>
      </c>
      <c r="W154" s="363">
        <v>17.737026485126879</v>
      </c>
      <c r="X154" s="363">
        <v>16.723482114548197</v>
      </c>
      <c r="Y154" s="363">
        <v>16.216709929258862</v>
      </c>
      <c r="Z154" s="363">
        <v>16.723482114548197</v>
      </c>
      <c r="AA154" s="363">
        <v>17.737026485126879</v>
      </c>
      <c r="AB154" s="363">
        <v>19.257343040994897</v>
      </c>
      <c r="AC154" s="363">
        <v>20.270887411573575</v>
      </c>
      <c r="AD154" s="42"/>
      <c r="AE154" s="812"/>
      <c r="AF154" s="812"/>
      <c r="AG154" s="812"/>
      <c r="AH154" s="812"/>
      <c r="AI154" s="986"/>
      <c r="AJ154" s="1018">
        <f>milk!G32</f>
        <v>20.270887411573575</v>
      </c>
      <c r="AK154" s="1018">
        <f>milk!H32</f>
        <v>20.270887411573575</v>
      </c>
      <c r="AL154" s="1018">
        <f>milk!I32</f>
        <v>20.270887411573575</v>
      </c>
      <c r="AM154" s="1018">
        <f>milk!J32</f>
        <v>19.764115226284236</v>
      </c>
      <c r="AN154" s="1018">
        <f>milk!K32</f>
        <v>18.750570855705558</v>
      </c>
      <c r="AO154" s="1018">
        <f>milk!L32</f>
        <v>17.737026485126879</v>
      </c>
      <c r="AP154" s="1018">
        <f>milk!M32</f>
        <v>16.723482114548197</v>
      </c>
      <c r="AQ154" s="1018">
        <f>milk!N32</f>
        <v>16.216709929258862</v>
      </c>
      <c r="AR154" s="1018">
        <f>milk!O32</f>
        <v>16.723482114548197</v>
      </c>
      <c r="AS154" s="1018">
        <f>milk!P32</f>
        <v>17.737026485126879</v>
      </c>
      <c r="AT154" s="1018">
        <f>milk!Q32</f>
        <v>19.257343040994897</v>
      </c>
      <c r="AU154" s="1018">
        <f>milk!R32</f>
        <v>20.270887411573575</v>
      </c>
      <c r="AV154" s="986"/>
      <c r="AW154" s="812"/>
      <c r="AX154" s="812"/>
      <c r="AY154" s="812"/>
      <c r="AZ154" s="812"/>
      <c r="BA154" s="812"/>
      <c r="BB154" s="812"/>
      <c r="BC154" s="812"/>
      <c r="BD154" s="812"/>
      <c r="BE154" s="812"/>
      <c r="BF154" s="812"/>
      <c r="BG154" s="812"/>
      <c r="BH154" s="812"/>
      <c r="BI154" s="812"/>
      <c r="BJ154" s="812"/>
      <c r="BK154" s="812"/>
      <c r="BL154" s="812"/>
      <c r="BM154" s="812"/>
      <c r="BN154" s="812"/>
      <c r="BO154" s="812"/>
      <c r="BP154" s="812"/>
      <c r="BQ154" s="812"/>
      <c r="BR154" s="812"/>
      <c r="BS154" s="812"/>
      <c r="BT154" s="812"/>
      <c r="BU154" s="42"/>
      <c r="BV154" s="42"/>
      <c r="BW154" s="42"/>
      <c r="BX154" s="42"/>
      <c r="BY154" s="42"/>
      <c r="BZ154" s="42"/>
      <c r="CA154" s="42"/>
      <c r="CB154" s="42"/>
      <c r="CC154" s="42"/>
      <c r="CD154" s="42"/>
      <c r="CE154" s="42"/>
      <c r="CF154" s="42"/>
      <c r="CG154" s="42"/>
      <c r="CH154" s="42"/>
      <c r="CI154" s="42"/>
      <c r="CJ154" s="42"/>
      <c r="CK154" s="42"/>
      <c r="CL154" s="42"/>
      <c r="CM154" s="42"/>
      <c r="CN154" s="42"/>
      <c r="CO154" s="42"/>
      <c r="CP154" s="42"/>
      <c r="CQ154" s="42"/>
      <c r="CR154" s="42"/>
      <c r="CS154" s="42"/>
      <c r="CT154" s="42"/>
      <c r="CU154" s="42"/>
      <c r="CV154" s="42"/>
      <c r="CW154" s="42"/>
      <c r="CX154" s="42"/>
      <c r="CY154" s="42"/>
      <c r="CZ154" s="42"/>
      <c r="DA154" s="42"/>
      <c r="DB154" s="42"/>
      <c r="DC154" s="42"/>
      <c r="DD154" s="42"/>
      <c r="DE154" s="42"/>
      <c r="DF154" s="42"/>
      <c r="DG154" s="42"/>
      <c r="DH154" s="42"/>
      <c r="DI154" s="42"/>
      <c r="DJ154" s="42"/>
      <c r="DK154" s="42"/>
      <c r="DL154" s="42"/>
      <c r="DM154" s="42"/>
      <c r="DN154" s="42"/>
      <c r="DO154" s="42"/>
      <c r="DP154" s="42"/>
      <c r="DQ154" s="42"/>
      <c r="DR154" s="42"/>
      <c r="DS154" s="42"/>
      <c r="DT154" s="42"/>
      <c r="DU154" s="42"/>
      <c r="DV154" s="42"/>
      <c r="DW154" s="42"/>
      <c r="DX154" s="42"/>
      <c r="DY154" s="42"/>
      <c r="DZ154" s="42"/>
    </row>
    <row r="155" spans="2:130" x14ac:dyDescent="0.2">
      <c r="B155" s="42"/>
      <c r="C155" s="48" t="str">
        <f t="shared" si="4"/>
        <v>milk</v>
      </c>
      <c r="D155" s="49" t="str">
        <f t="shared" si="7"/>
        <v/>
      </c>
      <c r="E155" s="364" t="s">
        <v>256</v>
      </c>
      <c r="F155" s="361"/>
      <c r="G155" s="361"/>
      <c r="H155" s="361"/>
      <c r="I155" s="361"/>
      <c r="J155" s="361"/>
      <c r="K155" s="361"/>
      <c r="L155" s="361"/>
      <c r="M155" s="361"/>
      <c r="N155" s="361"/>
      <c r="O155" s="361"/>
      <c r="P155" s="361"/>
      <c r="Q155" s="42"/>
      <c r="R155" s="365" t="s">
        <v>256</v>
      </c>
      <c r="S155" s="363"/>
      <c r="T155" s="363"/>
      <c r="U155" s="363"/>
      <c r="V155" s="363"/>
      <c r="W155" s="363"/>
      <c r="X155" s="363"/>
      <c r="Y155" s="363"/>
      <c r="Z155" s="363"/>
      <c r="AA155" s="363"/>
      <c r="AB155" s="363"/>
      <c r="AC155" s="363"/>
      <c r="AD155" s="42"/>
      <c r="AE155" s="812"/>
      <c r="AF155" s="812"/>
      <c r="AG155" s="812"/>
      <c r="AH155" s="812"/>
      <c r="AI155" s="986"/>
      <c r="AJ155" s="1019" t="str">
        <f>milk!G34</f>
        <v>Lactation 2</v>
      </c>
      <c r="AK155" s="1018"/>
      <c r="AL155" s="1018"/>
      <c r="AM155" s="1018"/>
      <c r="AN155" s="1018"/>
      <c r="AO155" s="1018"/>
      <c r="AP155" s="1018"/>
      <c r="AQ155" s="1018"/>
      <c r="AR155" s="1018"/>
      <c r="AS155" s="1018"/>
      <c r="AT155" s="1018"/>
      <c r="AU155" s="1018"/>
      <c r="AV155" s="986"/>
      <c r="AW155" s="812"/>
      <c r="AX155" s="812"/>
      <c r="AY155" s="812"/>
      <c r="AZ155" s="812"/>
      <c r="BA155" s="812"/>
      <c r="BB155" s="812"/>
      <c r="BC155" s="812"/>
      <c r="BD155" s="812"/>
      <c r="BE155" s="812"/>
      <c r="BF155" s="812"/>
      <c r="BG155" s="812"/>
      <c r="BH155" s="812"/>
      <c r="BI155" s="812"/>
      <c r="BJ155" s="812"/>
      <c r="BK155" s="812"/>
      <c r="BL155" s="812"/>
      <c r="BM155" s="812"/>
      <c r="BN155" s="812"/>
      <c r="BO155" s="812"/>
      <c r="BP155" s="812"/>
      <c r="BQ155" s="812"/>
      <c r="BR155" s="812"/>
      <c r="BS155" s="812"/>
      <c r="BT155" s="812"/>
      <c r="BU155" s="42"/>
      <c r="BV155" s="42"/>
      <c r="BW155" s="42"/>
      <c r="BX155" s="42"/>
      <c r="BY155" s="42"/>
      <c r="BZ155" s="42"/>
      <c r="CA155" s="42"/>
      <c r="CB155" s="42"/>
      <c r="CC155" s="42"/>
      <c r="CD155" s="42"/>
      <c r="CE155" s="42"/>
      <c r="CF155" s="42"/>
      <c r="CG155" s="42"/>
      <c r="CH155" s="42"/>
      <c r="CI155" s="42"/>
      <c r="CJ155" s="42"/>
      <c r="CK155" s="42"/>
      <c r="CL155" s="42"/>
      <c r="CM155" s="42"/>
      <c r="CN155" s="42"/>
      <c r="CO155" s="42"/>
      <c r="CP155" s="42"/>
      <c r="CQ155" s="42"/>
      <c r="CR155" s="42"/>
      <c r="CS155" s="42"/>
      <c r="CT155" s="42"/>
      <c r="CU155" s="42"/>
      <c r="CV155" s="42"/>
      <c r="CW155" s="42"/>
      <c r="CX155" s="42"/>
      <c r="CY155" s="42"/>
      <c r="CZ155" s="42"/>
      <c r="DA155" s="42"/>
      <c r="DB155" s="42"/>
      <c r="DC155" s="42"/>
      <c r="DD155" s="42"/>
      <c r="DE155" s="42"/>
      <c r="DF155" s="42"/>
      <c r="DG155" s="42"/>
      <c r="DH155" s="42"/>
      <c r="DI155" s="42"/>
      <c r="DJ155" s="42"/>
      <c r="DK155" s="42"/>
      <c r="DL155" s="42"/>
      <c r="DM155" s="42"/>
      <c r="DN155" s="42"/>
      <c r="DO155" s="42"/>
      <c r="DP155" s="42"/>
      <c r="DQ155" s="42"/>
      <c r="DR155" s="42"/>
      <c r="DS155" s="42"/>
      <c r="DT155" s="42"/>
      <c r="DU155" s="42"/>
      <c r="DV155" s="42"/>
      <c r="DW155" s="42"/>
      <c r="DX155" s="42"/>
      <c r="DY155" s="42"/>
      <c r="DZ155" s="42"/>
    </row>
    <row r="156" spans="2:130" x14ac:dyDescent="0.2">
      <c r="B156" s="42"/>
      <c r="C156" s="48" t="str">
        <f t="shared" si="4"/>
        <v>milk</v>
      </c>
      <c r="D156" s="49" t="str">
        <f t="shared" si="7"/>
        <v/>
      </c>
      <c r="E156" s="371" t="s">
        <v>183</v>
      </c>
      <c r="F156" s="371" t="s">
        <v>184</v>
      </c>
      <c r="G156" s="371" t="s">
        <v>185</v>
      </c>
      <c r="H156" s="371" t="s">
        <v>186</v>
      </c>
      <c r="I156" s="371" t="s">
        <v>187</v>
      </c>
      <c r="J156" s="371" t="s">
        <v>188</v>
      </c>
      <c r="K156" s="371" t="s">
        <v>189</v>
      </c>
      <c r="L156" s="371" t="s">
        <v>190</v>
      </c>
      <c r="M156" s="371" t="s">
        <v>191</v>
      </c>
      <c r="N156" s="371" t="s">
        <v>192</v>
      </c>
      <c r="O156" s="371" t="s">
        <v>193</v>
      </c>
      <c r="P156" s="371" t="s">
        <v>194</v>
      </c>
      <c r="Q156" s="42"/>
      <c r="R156" s="376" t="s">
        <v>183</v>
      </c>
      <c r="S156" s="376" t="s">
        <v>184</v>
      </c>
      <c r="T156" s="376" t="s">
        <v>185</v>
      </c>
      <c r="U156" s="376" t="s">
        <v>186</v>
      </c>
      <c r="V156" s="376" t="s">
        <v>187</v>
      </c>
      <c r="W156" s="376" t="s">
        <v>188</v>
      </c>
      <c r="X156" s="376" t="s">
        <v>189</v>
      </c>
      <c r="Y156" s="376" t="s">
        <v>190</v>
      </c>
      <c r="Z156" s="376" t="s">
        <v>191</v>
      </c>
      <c r="AA156" s="376" t="s">
        <v>192</v>
      </c>
      <c r="AB156" s="376" t="s">
        <v>193</v>
      </c>
      <c r="AC156" s="376" t="s">
        <v>194</v>
      </c>
      <c r="AD156" s="42"/>
      <c r="AE156" s="812"/>
      <c r="AF156" s="812"/>
      <c r="AG156" s="812"/>
      <c r="AH156" s="812"/>
      <c r="AI156" s="986"/>
      <c r="AJ156" s="1023" t="str">
        <f>milk!G35</f>
        <v>Jan</v>
      </c>
      <c r="AK156" s="1023" t="str">
        <f>milk!H35</f>
        <v>Feb</v>
      </c>
      <c r="AL156" s="1023" t="str">
        <f>milk!I35</f>
        <v>Mar</v>
      </c>
      <c r="AM156" s="1023" t="str">
        <f>milk!J35</f>
        <v>Apr</v>
      </c>
      <c r="AN156" s="1023" t="str">
        <f>milk!K35</f>
        <v>May</v>
      </c>
      <c r="AO156" s="1023" t="str">
        <f>milk!L35</f>
        <v>Jun</v>
      </c>
      <c r="AP156" s="1023" t="str">
        <f>milk!M35</f>
        <v>Jul</v>
      </c>
      <c r="AQ156" s="1023" t="str">
        <f>milk!N35</f>
        <v>Aug</v>
      </c>
      <c r="AR156" s="1023" t="str">
        <f>milk!O35</f>
        <v>Sep</v>
      </c>
      <c r="AS156" s="1023" t="str">
        <f>milk!P35</f>
        <v>Oct</v>
      </c>
      <c r="AT156" s="1023" t="str">
        <f>milk!Q35</f>
        <v>Nov</v>
      </c>
      <c r="AU156" s="1023" t="str">
        <f>milk!R35</f>
        <v>Dec</v>
      </c>
      <c r="AV156" s="986"/>
      <c r="AW156" s="812"/>
      <c r="AX156" s="812"/>
      <c r="AY156" s="812"/>
      <c r="AZ156" s="812"/>
      <c r="BA156" s="812"/>
      <c r="BB156" s="812"/>
      <c r="BC156" s="812"/>
      <c r="BD156" s="812"/>
      <c r="BE156" s="812"/>
      <c r="BF156" s="812"/>
      <c r="BG156" s="812"/>
      <c r="BH156" s="812"/>
      <c r="BI156" s="812"/>
      <c r="BJ156" s="812"/>
      <c r="BK156" s="812"/>
      <c r="BL156" s="812"/>
      <c r="BM156" s="812"/>
      <c r="BN156" s="812"/>
      <c r="BO156" s="812"/>
      <c r="BP156" s="812"/>
      <c r="BQ156" s="812"/>
      <c r="BR156" s="812"/>
      <c r="BS156" s="812"/>
      <c r="BT156" s="812"/>
      <c r="BU156" s="42"/>
      <c r="BV156" s="42"/>
      <c r="BW156" s="42"/>
      <c r="BX156" s="42"/>
      <c r="BY156" s="42"/>
      <c r="BZ156" s="42"/>
      <c r="CA156" s="42"/>
      <c r="CB156" s="42"/>
      <c r="CC156" s="42"/>
      <c r="CD156" s="42"/>
      <c r="CE156" s="42"/>
      <c r="CF156" s="42"/>
      <c r="CG156" s="42"/>
      <c r="CH156" s="42"/>
      <c r="CI156" s="42"/>
      <c r="CJ156" s="42"/>
      <c r="CK156" s="42"/>
      <c r="CL156" s="42"/>
      <c r="CM156" s="42"/>
      <c r="CN156" s="42"/>
      <c r="CO156" s="42"/>
      <c r="CP156" s="42"/>
      <c r="CQ156" s="42"/>
      <c r="CR156" s="42"/>
      <c r="CS156" s="42"/>
      <c r="CT156" s="42"/>
      <c r="CU156" s="42"/>
      <c r="CV156" s="42"/>
      <c r="CW156" s="42"/>
      <c r="CX156" s="42"/>
      <c r="CY156" s="42"/>
      <c r="CZ156" s="42"/>
      <c r="DA156" s="42"/>
      <c r="DB156" s="42"/>
      <c r="DC156" s="42"/>
      <c r="DD156" s="42"/>
      <c r="DE156" s="42"/>
      <c r="DF156" s="42"/>
      <c r="DG156" s="42"/>
      <c r="DH156" s="42"/>
      <c r="DI156" s="42"/>
      <c r="DJ156" s="42"/>
      <c r="DK156" s="42"/>
      <c r="DL156" s="42"/>
      <c r="DM156" s="42"/>
      <c r="DN156" s="42"/>
      <c r="DO156" s="42"/>
      <c r="DP156" s="42"/>
      <c r="DQ156" s="42"/>
      <c r="DR156" s="42"/>
      <c r="DS156" s="42"/>
      <c r="DT156" s="42"/>
      <c r="DU156" s="42"/>
      <c r="DV156" s="42"/>
      <c r="DW156" s="42"/>
      <c r="DX156" s="42"/>
      <c r="DY156" s="42"/>
      <c r="DZ156" s="42"/>
    </row>
    <row r="157" spans="2:130" x14ac:dyDescent="0.2">
      <c r="B157" s="42"/>
      <c r="C157" s="48" t="str">
        <f t="shared" si="4"/>
        <v>milk</v>
      </c>
      <c r="D157" s="49" t="str">
        <f t="shared" si="7"/>
        <v/>
      </c>
      <c r="E157" s="361">
        <v>84.841664350907166</v>
      </c>
      <c r="F157" s="361">
        <v>84.841664350907166</v>
      </c>
      <c r="G157" s="361">
        <v>84.841664350907166</v>
      </c>
      <c r="H157" s="361">
        <v>82.720622742134481</v>
      </c>
      <c r="I157" s="361">
        <v>78.478539524589138</v>
      </c>
      <c r="J157" s="361">
        <v>74.236456307043767</v>
      </c>
      <c r="K157" s="361">
        <v>69.99437308949841</v>
      </c>
      <c r="L157" s="361">
        <v>67.873331480725739</v>
      </c>
      <c r="M157" s="361">
        <v>69.99437308949841</v>
      </c>
      <c r="N157" s="361">
        <v>74.236456307043767</v>
      </c>
      <c r="O157" s="361">
        <v>80.599581133361809</v>
      </c>
      <c r="P157" s="361">
        <v>84.841664350907166</v>
      </c>
      <c r="Q157" s="42"/>
      <c r="R157" s="363">
        <v>84.841664350907166</v>
      </c>
      <c r="S157" s="363">
        <v>84.841664350907166</v>
      </c>
      <c r="T157" s="363">
        <v>84.841664350907166</v>
      </c>
      <c r="U157" s="363">
        <v>82.720622742134481</v>
      </c>
      <c r="V157" s="363">
        <v>78.478539524589138</v>
      </c>
      <c r="W157" s="363">
        <v>74.236456307043767</v>
      </c>
      <c r="X157" s="363">
        <v>69.99437308949841</v>
      </c>
      <c r="Y157" s="363">
        <v>67.873331480725739</v>
      </c>
      <c r="Z157" s="363">
        <v>69.99437308949841</v>
      </c>
      <c r="AA157" s="363">
        <v>74.236456307043767</v>
      </c>
      <c r="AB157" s="363">
        <v>80.599581133361809</v>
      </c>
      <c r="AC157" s="363">
        <v>84.841664350907166</v>
      </c>
      <c r="AD157" s="42"/>
      <c r="AE157" s="812"/>
      <c r="AF157" s="812"/>
      <c r="AG157" s="812"/>
      <c r="AH157" s="812"/>
      <c r="AI157" s="986"/>
      <c r="AJ157" s="1018">
        <f>milk!G36</f>
        <v>84.841664350907166</v>
      </c>
      <c r="AK157" s="1018">
        <f>milk!H36</f>
        <v>84.841664350907166</v>
      </c>
      <c r="AL157" s="1018">
        <f>milk!I36</f>
        <v>84.841664350907166</v>
      </c>
      <c r="AM157" s="1018">
        <f>milk!J36</f>
        <v>82.720622742134481</v>
      </c>
      <c r="AN157" s="1018">
        <f>milk!K36</f>
        <v>78.478539524589138</v>
      </c>
      <c r="AO157" s="1018">
        <f>milk!L36</f>
        <v>74.236456307043767</v>
      </c>
      <c r="AP157" s="1018">
        <f>milk!M36</f>
        <v>69.99437308949841</v>
      </c>
      <c r="AQ157" s="1018">
        <f>milk!N36</f>
        <v>67.873331480725739</v>
      </c>
      <c r="AR157" s="1018">
        <f>milk!O36</f>
        <v>69.99437308949841</v>
      </c>
      <c r="AS157" s="1018">
        <f>milk!P36</f>
        <v>74.236456307043767</v>
      </c>
      <c r="AT157" s="1018">
        <f>milk!Q36</f>
        <v>80.599581133361809</v>
      </c>
      <c r="AU157" s="1018">
        <f>milk!R36</f>
        <v>84.841664350907166</v>
      </c>
      <c r="AV157" s="986"/>
      <c r="AW157" s="812"/>
      <c r="AX157" s="812"/>
      <c r="AY157" s="812"/>
      <c r="AZ157" s="812"/>
      <c r="BA157" s="812"/>
      <c r="BB157" s="812"/>
      <c r="BC157" s="812"/>
      <c r="BD157" s="812"/>
      <c r="BE157" s="812"/>
      <c r="BF157" s="812"/>
      <c r="BG157" s="812"/>
      <c r="BH157" s="812"/>
      <c r="BI157" s="812"/>
      <c r="BJ157" s="812"/>
      <c r="BK157" s="812"/>
      <c r="BL157" s="812"/>
      <c r="BM157" s="812"/>
      <c r="BN157" s="812"/>
      <c r="BO157" s="812"/>
      <c r="BP157" s="812"/>
      <c r="BQ157" s="812"/>
      <c r="BR157" s="812"/>
      <c r="BS157" s="812"/>
      <c r="BT157" s="812"/>
      <c r="BU157" s="42"/>
      <c r="BV157" s="42"/>
      <c r="BW157" s="42"/>
      <c r="BX157" s="42"/>
      <c r="BY157" s="42"/>
      <c r="BZ157" s="42"/>
      <c r="CA157" s="42"/>
      <c r="CB157" s="42"/>
      <c r="CC157" s="42"/>
      <c r="CD157" s="42"/>
      <c r="CE157" s="42"/>
      <c r="CF157" s="42"/>
      <c r="CG157" s="42"/>
      <c r="CH157" s="42"/>
      <c r="CI157" s="42"/>
      <c r="CJ157" s="42"/>
      <c r="CK157" s="42"/>
      <c r="CL157" s="42"/>
      <c r="CM157" s="42"/>
      <c r="CN157" s="42"/>
      <c r="CO157" s="42"/>
      <c r="CP157" s="42"/>
      <c r="CQ157" s="42"/>
      <c r="CR157" s="42"/>
      <c r="CS157" s="42"/>
      <c r="CT157" s="42"/>
      <c r="CU157" s="42"/>
      <c r="CV157" s="42"/>
      <c r="CW157" s="42"/>
      <c r="CX157" s="42"/>
      <c r="CY157" s="42"/>
      <c r="CZ157" s="42"/>
      <c r="DA157" s="42"/>
      <c r="DB157" s="42"/>
      <c r="DC157" s="42"/>
      <c r="DD157" s="42"/>
      <c r="DE157" s="42"/>
      <c r="DF157" s="42"/>
      <c r="DG157" s="42"/>
      <c r="DH157" s="42"/>
      <c r="DI157" s="42"/>
      <c r="DJ157" s="42"/>
      <c r="DK157" s="42"/>
      <c r="DL157" s="42"/>
      <c r="DM157" s="42"/>
      <c r="DN157" s="42"/>
      <c r="DO157" s="42"/>
      <c r="DP157" s="42"/>
      <c r="DQ157" s="42"/>
      <c r="DR157" s="42"/>
      <c r="DS157" s="42"/>
      <c r="DT157" s="42"/>
      <c r="DU157" s="42"/>
      <c r="DV157" s="42"/>
      <c r="DW157" s="42"/>
      <c r="DX157" s="42"/>
      <c r="DY157" s="42"/>
      <c r="DZ157" s="42"/>
    </row>
    <row r="158" spans="2:130" x14ac:dyDescent="0.2">
      <c r="B158" s="42"/>
      <c r="C158" s="48" t="str">
        <f t="shared" si="4"/>
        <v>milk</v>
      </c>
      <c r="D158" s="49" t="str">
        <f t="shared" si="7"/>
        <v/>
      </c>
      <c r="E158" s="361">
        <v>89.998893936992786</v>
      </c>
      <c r="F158" s="361">
        <v>89.998893936992786</v>
      </c>
      <c r="G158" s="361">
        <v>89.998893936992786</v>
      </c>
      <c r="H158" s="361">
        <v>87.748921588567967</v>
      </c>
      <c r="I158" s="361">
        <v>83.248976891718328</v>
      </c>
      <c r="J158" s="361">
        <v>78.74903219486869</v>
      </c>
      <c r="K158" s="361">
        <v>74.249087498019051</v>
      </c>
      <c r="L158" s="361">
        <v>71.999115149594232</v>
      </c>
      <c r="M158" s="361">
        <v>74.249087498019051</v>
      </c>
      <c r="N158" s="361">
        <v>78.74903219486869</v>
      </c>
      <c r="O158" s="361">
        <v>85.498949240143148</v>
      </c>
      <c r="P158" s="361">
        <v>89.998893936992786</v>
      </c>
      <c r="Q158" s="42"/>
      <c r="R158" s="363">
        <v>89.998893936992786</v>
      </c>
      <c r="S158" s="363">
        <v>89.998893936992786</v>
      </c>
      <c r="T158" s="363">
        <v>89.998893936992786</v>
      </c>
      <c r="U158" s="363">
        <v>87.748921588567967</v>
      </c>
      <c r="V158" s="363">
        <v>83.248976891718328</v>
      </c>
      <c r="W158" s="363">
        <v>78.74903219486869</v>
      </c>
      <c r="X158" s="363">
        <v>74.249087498019051</v>
      </c>
      <c r="Y158" s="363">
        <v>71.999115149594232</v>
      </c>
      <c r="Z158" s="363">
        <v>74.249087498019051</v>
      </c>
      <c r="AA158" s="363">
        <v>78.74903219486869</v>
      </c>
      <c r="AB158" s="363">
        <v>85.498949240143148</v>
      </c>
      <c r="AC158" s="363">
        <v>89.998893936992786</v>
      </c>
      <c r="AD158" s="42"/>
      <c r="AE158" s="812"/>
      <c r="AF158" s="812"/>
      <c r="AG158" s="812"/>
      <c r="AH158" s="812"/>
      <c r="AI158" s="986"/>
      <c r="AJ158" s="1018">
        <f>milk!G37</f>
        <v>89.998893936992786</v>
      </c>
      <c r="AK158" s="1018">
        <f>milk!H37</f>
        <v>89.998893936992786</v>
      </c>
      <c r="AL158" s="1018">
        <f>milk!I37</f>
        <v>89.998893936992786</v>
      </c>
      <c r="AM158" s="1018">
        <f>milk!J37</f>
        <v>87.748921588567967</v>
      </c>
      <c r="AN158" s="1018">
        <f>milk!K37</f>
        <v>83.248976891718328</v>
      </c>
      <c r="AO158" s="1018">
        <f>milk!L37</f>
        <v>78.74903219486869</v>
      </c>
      <c r="AP158" s="1018">
        <f>milk!M37</f>
        <v>74.249087498019051</v>
      </c>
      <c r="AQ158" s="1018">
        <f>milk!N37</f>
        <v>71.999115149594232</v>
      </c>
      <c r="AR158" s="1018">
        <f>milk!O37</f>
        <v>74.249087498019051</v>
      </c>
      <c r="AS158" s="1018">
        <f>milk!P37</f>
        <v>78.74903219486869</v>
      </c>
      <c r="AT158" s="1018">
        <f>milk!Q37</f>
        <v>85.498949240143148</v>
      </c>
      <c r="AU158" s="1018">
        <f>milk!R37</f>
        <v>89.998893936992786</v>
      </c>
      <c r="AV158" s="986"/>
      <c r="AW158" s="812"/>
      <c r="AX158" s="812"/>
      <c r="AY158" s="812"/>
      <c r="AZ158" s="812"/>
      <c r="BA158" s="812"/>
      <c r="BB158" s="812"/>
      <c r="BC158" s="812"/>
      <c r="BD158" s="812"/>
      <c r="BE158" s="812"/>
      <c r="BF158" s="812"/>
      <c r="BG158" s="812"/>
      <c r="BH158" s="812"/>
      <c r="BI158" s="812"/>
      <c r="BJ158" s="812"/>
      <c r="BK158" s="812"/>
      <c r="BL158" s="812"/>
      <c r="BM158" s="812"/>
      <c r="BN158" s="812"/>
      <c r="BO158" s="812"/>
      <c r="BP158" s="812"/>
      <c r="BQ158" s="812"/>
      <c r="BR158" s="812"/>
      <c r="BS158" s="812"/>
      <c r="BT158" s="812"/>
      <c r="BU158" s="42"/>
      <c r="BV158" s="42"/>
      <c r="BW158" s="42"/>
      <c r="BX158" s="42"/>
      <c r="BY158" s="42"/>
      <c r="BZ158" s="42"/>
      <c r="CA158" s="42"/>
      <c r="CB158" s="42"/>
      <c r="CC158" s="42"/>
      <c r="CD158" s="42"/>
      <c r="CE158" s="42"/>
      <c r="CF158" s="42"/>
      <c r="CG158" s="42"/>
      <c r="CH158" s="42"/>
      <c r="CI158" s="42"/>
      <c r="CJ158" s="42"/>
      <c r="CK158" s="42"/>
      <c r="CL158" s="42"/>
      <c r="CM158" s="42"/>
      <c r="CN158" s="42"/>
      <c r="CO158" s="42"/>
      <c r="CP158" s="42"/>
      <c r="CQ158" s="42"/>
      <c r="CR158" s="42"/>
      <c r="CS158" s="42"/>
      <c r="CT158" s="42"/>
      <c r="CU158" s="42"/>
      <c r="CV158" s="42"/>
      <c r="CW158" s="42"/>
      <c r="CX158" s="42"/>
      <c r="CY158" s="42"/>
      <c r="CZ158" s="42"/>
      <c r="DA158" s="42"/>
      <c r="DB158" s="42"/>
      <c r="DC158" s="42"/>
      <c r="DD158" s="42"/>
      <c r="DE158" s="42"/>
      <c r="DF158" s="42"/>
      <c r="DG158" s="42"/>
      <c r="DH158" s="42"/>
      <c r="DI158" s="42"/>
      <c r="DJ158" s="42"/>
      <c r="DK158" s="42"/>
      <c r="DL158" s="42"/>
      <c r="DM158" s="42"/>
      <c r="DN158" s="42"/>
      <c r="DO158" s="42"/>
      <c r="DP158" s="42"/>
      <c r="DQ158" s="42"/>
      <c r="DR158" s="42"/>
      <c r="DS158" s="42"/>
      <c r="DT158" s="42"/>
      <c r="DU158" s="42"/>
      <c r="DV158" s="42"/>
      <c r="DW158" s="42"/>
      <c r="DX158" s="42"/>
      <c r="DY158" s="42"/>
      <c r="DZ158" s="42"/>
    </row>
    <row r="159" spans="2:130" x14ac:dyDescent="0.2">
      <c r="B159" s="42"/>
      <c r="C159" s="48" t="str">
        <f t="shared" si="4"/>
        <v>milk</v>
      </c>
      <c r="D159" s="49" t="str">
        <f t="shared" si="7"/>
        <v/>
      </c>
      <c r="E159" s="361">
        <v>87.954515017002507</v>
      </c>
      <c r="F159" s="361">
        <v>87.954515017002507</v>
      </c>
      <c r="G159" s="361">
        <v>87.954515017002507</v>
      </c>
      <c r="H159" s="361">
        <v>85.755652141577443</v>
      </c>
      <c r="I159" s="361">
        <v>81.357926390727329</v>
      </c>
      <c r="J159" s="361">
        <v>76.960200639877201</v>
      </c>
      <c r="K159" s="361">
        <v>72.562474889027058</v>
      </c>
      <c r="L159" s="361">
        <v>70.363612013602008</v>
      </c>
      <c r="M159" s="361">
        <v>72.562474889027058</v>
      </c>
      <c r="N159" s="361">
        <v>76.960200639877201</v>
      </c>
      <c r="O159" s="361">
        <v>83.556789266152379</v>
      </c>
      <c r="P159" s="361">
        <v>87.954515017002507</v>
      </c>
      <c r="Q159" s="42"/>
      <c r="R159" s="363">
        <v>87.954515017002507</v>
      </c>
      <c r="S159" s="363">
        <v>87.954515017002507</v>
      </c>
      <c r="T159" s="363">
        <v>87.954515017002507</v>
      </c>
      <c r="U159" s="363">
        <v>85.755652141577443</v>
      </c>
      <c r="V159" s="363">
        <v>81.357926390727329</v>
      </c>
      <c r="W159" s="363">
        <v>76.960200639877201</v>
      </c>
      <c r="X159" s="363">
        <v>72.562474889027058</v>
      </c>
      <c r="Y159" s="363">
        <v>70.363612013602008</v>
      </c>
      <c r="Z159" s="363">
        <v>72.562474889027058</v>
      </c>
      <c r="AA159" s="363">
        <v>76.960200639877201</v>
      </c>
      <c r="AB159" s="363">
        <v>83.556789266152379</v>
      </c>
      <c r="AC159" s="363">
        <v>87.954515017002507</v>
      </c>
      <c r="AD159" s="42"/>
      <c r="AE159" s="812"/>
      <c r="AF159" s="812"/>
      <c r="AG159" s="812"/>
      <c r="AH159" s="812"/>
      <c r="AI159" s="986"/>
      <c r="AJ159" s="1018">
        <f>milk!G38</f>
        <v>87.954515017002507</v>
      </c>
      <c r="AK159" s="1018">
        <f>milk!H38</f>
        <v>87.954515017002507</v>
      </c>
      <c r="AL159" s="1018">
        <f>milk!I38</f>
        <v>87.954515017002507</v>
      </c>
      <c r="AM159" s="1018">
        <f>milk!J38</f>
        <v>85.755652141577443</v>
      </c>
      <c r="AN159" s="1018">
        <f>milk!K38</f>
        <v>81.357926390727329</v>
      </c>
      <c r="AO159" s="1018">
        <f>milk!L38</f>
        <v>76.960200639877201</v>
      </c>
      <c r="AP159" s="1018">
        <f>milk!M38</f>
        <v>72.562474889027058</v>
      </c>
      <c r="AQ159" s="1018">
        <f>milk!N38</f>
        <v>70.363612013602008</v>
      </c>
      <c r="AR159" s="1018">
        <f>milk!O38</f>
        <v>72.562474889027058</v>
      </c>
      <c r="AS159" s="1018">
        <f>milk!P38</f>
        <v>76.960200639877201</v>
      </c>
      <c r="AT159" s="1018">
        <f>milk!Q38</f>
        <v>83.556789266152379</v>
      </c>
      <c r="AU159" s="1018">
        <f>milk!R38</f>
        <v>87.954515017002507</v>
      </c>
      <c r="AV159" s="986"/>
      <c r="AW159" s="812"/>
      <c r="AX159" s="812"/>
      <c r="AY159" s="812"/>
      <c r="AZ159" s="812"/>
      <c r="BA159" s="812"/>
      <c r="BB159" s="812"/>
      <c r="BC159" s="812"/>
      <c r="BD159" s="812"/>
      <c r="BE159" s="812"/>
      <c r="BF159" s="812"/>
      <c r="BG159" s="812"/>
      <c r="BH159" s="812"/>
      <c r="BI159" s="812"/>
      <c r="BJ159" s="812"/>
      <c r="BK159" s="812"/>
      <c r="BL159" s="812"/>
      <c r="BM159" s="812"/>
      <c r="BN159" s="812"/>
      <c r="BO159" s="812"/>
      <c r="BP159" s="812"/>
      <c r="BQ159" s="812"/>
      <c r="BR159" s="812"/>
      <c r="BS159" s="812"/>
      <c r="BT159" s="812"/>
      <c r="BU159" s="42"/>
      <c r="BV159" s="42"/>
      <c r="BW159" s="42"/>
      <c r="BX159" s="42"/>
      <c r="BY159" s="42"/>
      <c r="BZ159" s="42"/>
      <c r="CA159" s="42"/>
      <c r="CB159" s="42"/>
      <c r="CC159" s="42"/>
      <c r="CD159" s="42"/>
      <c r="CE159" s="42"/>
      <c r="CF159" s="42"/>
      <c r="CG159" s="42"/>
      <c r="CH159" s="42"/>
      <c r="CI159" s="42"/>
      <c r="CJ159" s="42"/>
      <c r="CK159" s="42"/>
      <c r="CL159" s="42"/>
      <c r="CM159" s="42"/>
      <c r="CN159" s="42"/>
      <c r="CO159" s="42"/>
      <c r="CP159" s="42"/>
      <c r="CQ159" s="42"/>
      <c r="CR159" s="42"/>
      <c r="CS159" s="42"/>
      <c r="CT159" s="42"/>
      <c r="CU159" s="42"/>
      <c r="CV159" s="42"/>
      <c r="CW159" s="42"/>
      <c r="CX159" s="42"/>
      <c r="CY159" s="42"/>
      <c r="CZ159" s="42"/>
      <c r="DA159" s="42"/>
      <c r="DB159" s="42"/>
      <c r="DC159" s="42"/>
      <c r="DD159" s="42"/>
      <c r="DE159" s="42"/>
      <c r="DF159" s="42"/>
      <c r="DG159" s="42"/>
      <c r="DH159" s="42"/>
      <c r="DI159" s="42"/>
      <c r="DJ159" s="42"/>
      <c r="DK159" s="42"/>
      <c r="DL159" s="42"/>
      <c r="DM159" s="42"/>
      <c r="DN159" s="42"/>
      <c r="DO159" s="42"/>
      <c r="DP159" s="42"/>
      <c r="DQ159" s="42"/>
      <c r="DR159" s="42"/>
      <c r="DS159" s="42"/>
      <c r="DT159" s="42"/>
      <c r="DU159" s="42"/>
      <c r="DV159" s="42"/>
      <c r="DW159" s="42"/>
      <c r="DX159" s="42"/>
      <c r="DY159" s="42"/>
      <c r="DZ159" s="42"/>
    </row>
    <row r="160" spans="2:130" x14ac:dyDescent="0.2">
      <c r="B160" s="42"/>
      <c r="C160" s="48" t="str">
        <f t="shared" si="4"/>
        <v>milk</v>
      </c>
      <c r="D160" s="49" t="str">
        <f t="shared" si="7"/>
        <v/>
      </c>
      <c r="E160" s="361">
        <v>83.891333812907774</v>
      </c>
      <c r="F160" s="361">
        <v>83.891333812907774</v>
      </c>
      <c r="G160" s="361">
        <v>83.891333812907774</v>
      </c>
      <c r="H160" s="361">
        <v>81.79405046758508</v>
      </c>
      <c r="I160" s="361">
        <v>77.599483776939692</v>
      </c>
      <c r="J160" s="361">
        <v>73.404917086294304</v>
      </c>
      <c r="K160" s="361">
        <v>69.210350395648916</v>
      </c>
      <c r="L160" s="361">
        <v>67.113067050326222</v>
      </c>
      <c r="M160" s="361">
        <v>69.210350395648916</v>
      </c>
      <c r="N160" s="361">
        <v>73.404917086294304</v>
      </c>
      <c r="O160" s="361">
        <v>79.696767122262386</v>
      </c>
      <c r="P160" s="361">
        <v>83.891333812907774</v>
      </c>
      <c r="Q160" s="42"/>
      <c r="R160" s="363">
        <v>83.891333812907774</v>
      </c>
      <c r="S160" s="363">
        <v>83.891333812907774</v>
      </c>
      <c r="T160" s="363">
        <v>83.891333812907774</v>
      </c>
      <c r="U160" s="363">
        <v>81.79405046758508</v>
      </c>
      <c r="V160" s="363">
        <v>77.599483776939692</v>
      </c>
      <c r="W160" s="363">
        <v>73.404917086294304</v>
      </c>
      <c r="X160" s="363">
        <v>69.210350395648916</v>
      </c>
      <c r="Y160" s="363">
        <v>67.113067050326222</v>
      </c>
      <c r="Z160" s="363">
        <v>69.210350395648916</v>
      </c>
      <c r="AA160" s="363">
        <v>73.404917086294304</v>
      </c>
      <c r="AB160" s="363">
        <v>79.696767122262386</v>
      </c>
      <c r="AC160" s="363">
        <v>83.891333812907774</v>
      </c>
      <c r="AD160" s="42"/>
      <c r="AE160" s="812"/>
      <c r="AF160" s="812"/>
      <c r="AG160" s="812"/>
      <c r="AH160" s="812"/>
      <c r="AI160" s="986"/>
      <c r="AJ160" s="1018">
        <f>milk!G39</f>
        <v>83.891333812907774</v>
      </c>
      <c r="AK160" s="1018">
        <f>milk!H39</f>
        <v>83.891333812907774</v>
      </c>
      <c r="AL160" s="1018">
        <f>milk!I39</f>
        <v>83.891333812907774</v>
      </c>
      <c r="AM160" s="1018">
        <f>milk!J39</f>
        <v>81.79405046758508</v>
      </c>
      <c r="AN160" s="1018">
        <f>milk!K39</f>
        <v>77.599483776939692</v>
      </c>
      <c r="AO160" s="1018">
        <f>milk!L39</f>
        <v>73.404917086294304</v>
      </c>
      <c r="AP160" s="1018">
        <f>milk!M39</f>
        <v>69.210350395648916</v>
      </c>
      <c r="AQ160" s="1018">
        <f>milk!N39</f>
        <v>67.113067050326222</v>
      </c>
      <c r="AR160" s="1018">
        <f>milk!O39</f>
        <v>69.210350395648916</v>
      </c>
      <c r="AS160" s="1018">
        <f>milk!P39</f>
        <v>73.404917086294304</v>
      </c>
      <c r="AT160" s="1018">
        <f>milk!Q39</f>
        <v>79.696767122262386</v>
      </c>
      <c r="AU160" s="1018">
        <f>milk!R39</f>
        <v>83.891333812907774</v>
      </c>
      <c r="AV160" s="986"/>
      <c r="AW160" s="812"/>
      <c r="AX160" s="812"/>
      <c r="AY160" s="812"/>
      <c r="AZ160" s="812"/>
      <c r="BA160" s="812"/>
      <c r="BB160" s="812"/>
      <c r="BC160" s="812"/>
      <c r="BD160" s="812"/>
      <c r="BE160" s="812"/>
      <c r="BF160" s="812"/>
      <c r="BG160" s="812"/>
      <c r="BH160" s="812"/>
      <c r="BI160" s="812"/>
      <c r="BJ160" s="812"/>
      <c r="BK160" s="812"/>
      <c r="BL160" s="812"/>
      <c r="BM160" s="812"/>
      <c r="BN160" s="812"/>
      <c r="BO160" s="812"/>
      <c r="BP160" s="812"/>
      <c r="BQ160" s="812"/>
      <c r="BR160" s="812"/>
      <c r="BS160" s="812"/>
      <c r="BT160" s="812"/>
      <c r="BU160" s="42"/>
      <c r="BV160" s="42"/>
      <c r="BW160" s="42"/>
      <c r="BX160" s="42"/>
      <c r="BY160" s="42"/>
      <c r="BZ160" s="42"/>
      <c r="CA160" s="42"/>
      <c r="CB160" s="42"/>
      <c r="CC160" s="42"/>
      <c r="CD160" s="42"/>
      <c r="CE160" s="42"/>
      <c r="CF160" s="42"/>
      <c r="CG160" s="42"/>
      <c r="CH160" s="42"/>
      <c r="CI160" s="42"/>
      <c r="CJ160" s="42"/>
      <c r="CK160" s="42"/>
      <c r="CL160" s="42"/>
      <c r="CM160" s="42"/>
      <c r="CN160" s="42"/>
      <c r="CO160" s="42"/>
      <c r="CP160" s="42"/>
      <c r="CQ160" s="42"/>
      <c r="CR160" s="42"/>
      <c r="CS160" s="42"/>
      <c r="CT160" s="42"/>
      <c r="CU160" s="42"/>
      <c r="CV160" s="42"/>
      <c r="CW160" s="42"/>
      <c r="CX160" s="42"/>
      <c r="CY160" s="42"/>
      <c r="CZ160" s="42"/>
      <c r="DA160" s="42"/>
      <c r="DB160" s="42"/>
      <c r="DC160" s="42"/>
      <c r="DD160" s="42"/>
      <c r="DE160" s="42"/>
      <c r="DF160" s="42"/>
      <c r="DG160" s="42"/>
      <c r="DH160" s="42"/>
      <c r="DI160" s="42"/>
      <c r="DJ160" s="42"/>
      <c r="DK160" s="42"/>
      <c r="DL160" s="42"/>
      <c r="DM160" s="42"/>
      <c r="DN160" s="42"/>
      <c r="DO160" s="42"/>
      <c r="DP160" s="42"/>
      <c r="DQ160" s="42"/>
      <c r="DR160" s="42"/>
      <c r="DS160" s="42"/>
      <c r="DT160" s="42"/>
      <c r="DU160" s="42"/>
      <c r="DV160" s="42"/>
      <c r="DW160" s="42"/>
      <c r="DX160" s="42"/>
      <c r="DY160" s="42"/>
      <c r="DZ160" s="42"/>
    </row>
    <row r="161" spans="2:130" x14ac:dyDescent="0.2">
      <c r="B161" s="42"/>
      <c r="C161" s="48" t="str">
        <f t="shared" si="4"/>
        <v>milk</v>
      </c>
      <c r="D161" s="49" t="str">
        <f t="shared" si="7"/>
        <v/>
      </c>
      <c r="E161" s="361">
        <v>79.071023153214085</v>
      </c>
      <c r="F161" s="361">
        <v>79.071023153214085</v>
      </c>
      <c r="G161" s="361">
        <v>79.071023153214085</v>
      </c>
      <c r="H161" s="361">
        <v>77.094247574383729</v>
      </c>
      <c r="I161" s="361">
        <v>73.140696416723031</v>
      </c>
      <c r="J161" s="361">
        <v>69.187145259062319</v>
      </c>
      <c r="K161" s="361">
        <v>65.233594101401621</v>
      </c>
      <c r="L161" s="361">
        <v>63.256818522571272</v>
      </c>
      <c r="M161" s="361">
        <v>65.233594101401621</v>
      </c>
      <c r="N161" s="361">
        <v>69.187145259062319</v>
      </c>
      <c r="O161" s="361">
        <v>75.117471995553373</v>
      </c>
      <c r="P161" s="361">
        <v>79.071023153214085</v>
      </c>
      <c r="Q161" s="42"/>
      <c r="R161" s="363">
        <v>79.071023153214085</v>
      </c>
      <c r="S161" s="363">
        <v>79.071023153214085</v>
      </c>
      <c r="T161" s="363">
        <v>79.071023153214085</v>
      </c>
      <c r="U161" s="363">
        <v>77.094247574383729</v>
      </c>
      <c r="V161" s="363">
        <v>73.140696416723031</v>
      </c>
      <c r="W161" s="363">
        <v>69.187145259062319</v>
      </c>
      <c r="X161" s="363">
        <v>65.233594101401621</v>
      </c>
      <c r="Y161" s="363">
        <v>63.256818522571272</v>
      </c>
      <c r="Z161" s="363">
        <v>65.233594101401621</v>
      </c>
      <c r="AA161" s="363">
        <v>69.187145259062319</v>
      </c>
      <c r="AB161" s="363">
        <v>75.117471995553373</v>
      </c>
      <c r="AC161" s="363">
        <v>79.071023153214085</v>
      </c>
      <c r="AD161" s="42"/>
      <c r="AE161" s="812"/>
      <c r="AF161" s="812"/>
      <c r="AG161" s="812"/>
      <c r="AH161" s="812"/>
      <c r="AI161" s="986"/>
      <c r="AJ161" s="1018">
        <f>milk!G40</f>
        <v>79.071023153214085</v>
      </c>
      <c r="AK161" s="1018">
        <f>milk!H40</f>
        <v>79.071023153214085</v>
      </c>
      <c r="AL161" s="1018">
        <f>milk!I40</f>
        <v>79.071023153214085</v>
      </c>
      <c r="AM161" s="1018">
        <f>milk!J40</f>
        <v>77.094247574383729</v>
      </c>
      <c r="AN161" s="1018">
        <f>milk!K40</f>
        <v>73.140696416723031</v>
      </c>
      <c r="AO161" s="1018">
        <f>milk!L40</f>
        <v>69.187145259062319</v>
      </c>
      <c r="AP161" s="1018">
        <f>milk!M40</f>
        <v>65.233594101401621</v>
      </c>
      <c r="AQ161" s="1018">
        <f>milk!N40</f>
        <v>63.256818522571272</v>
      </c>
      <c r="AR161" s="1018">
        <f>milk!O40</f>
        <v>65.233594101401621</v>
      </c>
      <c r="AS161" s="1018">
        <f>milk!P40</f>
        <v>69.187145259062319</v>
      </c>
      <c r="AT161" s="1018">
        <f>milk!Q40</f>
        <v>75.117471995553373</v>
      </c>
      <c r="AU161" s="1018">
        <f>milk!R40</f>
        <v>79.071023153214085</v>
      </c>
      <c r="AV161" s="986"/>
      <c r="AW161" s="812"/>
      <c r="AX161" s="812"/>
      <c r="AY161" s="812"/>
      <c r="AZ161" s="812"/>
      <c r="BA161" s="812"/>
      <c r="BB161" s="812"/>
      <c r="BC161" s="812"/>
      <c r="BD161" s="812"/>
      <c r="BE161" s="812"/>
      <c r="BF161" s="812"/>
      <c r="BG161" s="812"/>
      <c r="BH161" s="812"/>
      <c r="BI161" s="812"/>
      <c r="BJ161" s="812"/>
      <c r="BK161" s="812"/>
      <c r="BL161" s="812"/>
      <c r="BM161" s="812"/>
      <c r="BN161" s="812"/>
      <c r="BO161" s="812"/>
      <c r="BP161" s="812"/>
      <c r="BQ161" s="812"/>
      <c r="BR161" s="812"/>
      <c r="BS161" s="812"/>
      <c r="BT161" s="812"/>
      <c r="BU161" s="42"/>
      <c r="BV161" s="42"/>
      <c r="BW161" s="42"/>
      <c r="BX161" s="42"/>
      <c r="BY161" s="42"/>
      <c r="BZ161" s="42"/>
      <c r="CA161" s="42"/>
      <c r="CB161" s="42"/>
      <c r="CC161" s="42"/>
      <c r="CD161" s="42"/>
      <c r="CE161" s="42"/>
      <c r="CF161" s="42"/>
      <c r="CG161" s="42"/>
      <c r="CH161" s="42"/>
      <c r="CI161" s="42"/>
      <c r="CJ161" s="42"/>
      <c r="CK161" s="42"/>
      <c r="CL161" s="42"/>
      <c r="CM161" s="42"/>
      <c r="CN161" s="42"/>
      <c r="CO161" s="42"/>
      <c r="CP161" s="42"/>
      <c r="CQ161" s="42"/>
      <c r="CR161" s="42"/>
      <c r="CS161" s="42"/>
      <c r="CT161" s="42"/>
      <c r="CU161" s="42"/>
      <c r="CV161" s="42"/>
      <c r="CW161" s="42"/>
      <c r="CX161" s="42"/>
      <c r="CY161" s="42"/>
      <c r="CZ161" s="42"/>
      <c r="DA161" s="42"/>
      <c r="DB161" s="42"/>
      <c r="DC161" s="42"/>
      <c r="DD161" s="42"/>
      <c r="DE161" s="42"/>
      <c r="DF161" s="42"/>
      <c r="DG161" s="42"/>
      <c r="DH161" s="42"/>
      <c r="DI161" s="42"/>
      <c r="DJ161" s="42"/>
      <c r="DK161" s="42"/>
      <c r="DL161" s="42"/>
      <c r="DM161" s="42"/>
      <c r="DN161" s="42"/>
      <c r="DO161" s="42"/>
      <c r="DP161" s="42"/>
      <c r="DQ161" s="42"/>
      <c r="DR161" s="42"/>
      <c r="DS161" s="42"/>
      <c r="DT161" s="42"/>
      <c r="DU161" s="42"/>
      <c r="DV161" s="42"/>
      <c r="DW161" s="42"/>
      <c r="DX161" s="42"/>
      <c r="DY161" s="42"/>
      <c r="DZ161" s="42"/>
    </row>
    <row r="162" spans="2:130" x14ac:dyDescent="0.2">
      <c r="B162" s="42"/>
      <c r="C162" s="48" t="str">
        <f t="shared" si="4"/>
        <v>milk</v>
      </c>
      <c r="D162" s="49" t="str">
        <f t="shared" si="7"/>
        <v/>
      </c>
      <c r="E162" s="361">
        <v>74.003066139862625</v>
      </c>
      <c r="F162" s="361">
        <v>74.003066139862625</v>
      </c>
      <c r="G162" s="361">
        <v>74.003066139862625</v>
      </c>
      <c r="H162" s="361">
        <v>72.152989486366053</v>
      </c>
      <c r="I162" s="361">
        <v>68.452836179372937</v>
      </c>
      <c r="J162" s="361">
        <v>64.752682872379793</v>
      </c>
      <c r="K162" s="361">
        <v>61.052529565386664</v>
      </c>
      <c r="L162" s="361">
        <v>59.202452911890106</v>
      </c>
      <c r="M162" s="361">
        <v>61.052529565386664</v>
      </c>
      <c r="N162" s="361">
        <v>64.752682872379793</v>
      </c>
      <c r="O162" s="361">
        <v>70.302912832869495</v>
      </c>
      <c r="P162" s="361">
        <v>74.003066139862625</v>
      </c>
      <c r="Q162" s="42"/>
      <c r="R162" s="363">
        <v>74.003066139862625</v>
      </c>
      <c r="S162" s="363">
        <v>74.003066139862625</v>
      </c>
      <c r="T162" s="363">
        <v>74.003066139862625</v>
      </c>
      <c r="U162" s="363">
        <v>72.152989486366053</v>
      </c>
      <c r="V162" s="363">
        <v>68.452836179372937</v>
      </c>
      <c r="W162" s="363">
        <v>64.752682872379793</v>
      </c>
      <c r="X162" s="363">
        <v>61.052529565386664</v>
      </c>
      <c r="Y162" s="363">
        <v>59.202452911890106</v>
      </c>
      <c r="Z162" s="363">
        <v>61.052529565386664</v>
      </c>
      <c r="AA162" s="363">
        <v>64.752682872379793</v>
      </c>
      <c r="AB162" s="363">
        <v>70.302912832869495</v>
      </c>
      <c r="AC162" s="363">
        <v>74.003066139862625</v>
      </c>
      <c r="AD162" s="42"/>
      <c r="AE162" s="812"/>
      <c r="AF162" s="812"/>
      <c r="AG162" s="812"/>
      <c r="AH162" s="812"/>
      <c r="AI162" s="986"/>
      <c r="AJ162" s="1018">
        <f>milk!G41</f>
        <v>74.003066139862625</v>
      </c>
      <c r="AK162" s="1018">
        <f>milk!H41</f>
        <v>74.003066139862625</v>
      </c>
      <c r="AL162" s="1018">
        <f>milk!I41</f>
        <v>74.003066139862625</v>
      </c>
      <c r="AM162" s="1018">
        <f>milk!J41</f>
        <v>72.152989486366053</v>
      </c>
      <c r="AN162" s="1018">
        <f>milk!K41</f>
        <v>68.452836179372937</v>
      </c>
      <c r="AO162" s="1018">
        <f>milk!L41</f>
        <v>64.752682872379793</v>
      </c>
      <c r="AP162" s="1018">
        <f>milk!M41</f>
        <v>61.052529565386664</v>
      </c>
      <c r="AQ162" s="1018">
        <f>milk!N41</f>
        <v>59.202452911890106</v>
      </c>
      <c r="AR162" s="1018">
        <f>milk!O41</f>
        <v>61.052529565386664</v>
      </c>
      <c r="AS162" s="1018">
        <f>milk!P41</f>
        <v>64.752682872379793</v>
      </c>
      <c r="AT162" s="1018">
        <f>milk!Q41</f>
        <v>70.302912832869495</v>
      </c>
      <c r="AU162" s="1018">
        <f>milk!R41</f>
        <v>74.003066139862625</v>
      </c>
      <c r="AV162" s="986"/>
      <c r="AW162" s="812"/>
      <c r="AX162" s="812"/>
      <c r="AY162" s="812"/>
      <c r="AZ162" s="812"/>
      <c r="BA162" s="812"/>
      <c r="BB162" s="812"/>
      <c r="BC162" s="812"/>
      <c r="BD162" s="812"/>
      <c r="BE162" s="812"/>
      <c r="BF162" s="812"/>
      <c r="BG162" s="812"/>
      <c r="BH162" s="812"/>
      <c r="BI162" s="812"/>
      <c r="BJ162" s="812"/>
      <c r="BK162" s="812"/>
      <c r="BL162" s="812"/>
      <c r="BM162" s="812"/>
      <c r="BN162" s="812"/>
      <c r="BO162" s="812"/>
      <c r="BP162" s="812"/>
      <c r="BQ162" s="812"/>
      <c r="BR162" s="812"/>
      <c r="BS162" s="812"/>
      <c r="BT162" s="812"/>
      <c r="BU162" s="42"/>
      <c r="BV162" s="42"/>
      <c r="BW162" s="42"/>
      <c r="BX162" s="42"/>
      <c r="BY162" s="42"/>
      <c r="BZ162" s="42"/>
      <c r="CA162" s="42"/>
      <c r="CB162" s="42"/>
      <c r="CC162" s="42"/>
      <c r="CD162" s="42"/>
      <c r="CE162" s="42"/>
      <c r="CF162" s="42"/>
      <c r="CG162" s="42"/>
      <c r="CH162" s="42"/>
      <c r="CI162" s="42"/>
      <c r="CJ162" s="42"/>
      <c r="CK162" s="42"/>
      <c r="CL162" s="42"/>
      <c r="CM162" s="42"/>
      <c r="CN162" s="42"/>
      <c r="CO162" s="42"/>
      <c r="CP162" s="42"/>
      <c r="CQ162" s="42"/>
      <c r="CR162" s="42"/>
      <c r="CS162" s="42"/>
      <c r="CT162" s="42"/>
      <c r="CU162" s="42"/>
      <c r="CV162" s="42"/>
      <c r="CW162" s="42"/>
      <c r="CX162" s="42"/>
      <c r="CY162" s="42"/>
      <c r="CZ162" s="42"/>
      <c r="DA162" s="42"/>
      <c r="DB162" s="42"/>
      <c r="DC162" s="42"/>
      <c r="DD162" s="42"/>
      <c r="DE162" s="42"/>
      <c r="DF162" s="42"/>
      <c r="DG162" s="42"/>
      <c r="DH162" s="42"/>
      <c r="DI162" s="42"/>
      <c r="DJ162" s="42"/>
      <c r="DK162" s="42"/>
      <c r="DL162" s="42"/>
      <c r="DM162" s="42"/>
      <c r="DN162" s="42"/>
      <c r="DO162" s="42"/>
      <c r="DP162" s="42"/>
      <c r="DQ162" s="42"/>
      <c r="DR162" s="42"/>
      <c r="DS162" s="42"/>
      <c r="DT162" s="42"/>
      <c r="DU162" s="42"/>
      <c r="DV162" s="42"/>
      <c r="DW162" s="42"/>
      <c r="DX162" s="42"/>
      <c r="DY162" s="42"/>
      <c r="DZ162" s="42"/>
    </row>
    <row r="163" spans="2:130" x14ac:dyDescent="0.2">
      <c r="B163" s="42"/>
      <c r="C163" s="48" t="str">
        <f t="shared" si="4"/>
        <v>milk</v>
      </c>
      <c r="D163" s="49" t="str">
        <f t="shared" si="7"/>
        <v/>
      </c>
      <c r="E163" s="361">
        <v>68.935929801744138</v>
      </c>
      <c r="F163" s="361">
        <v>68.935929801744138</v>
      </c>
      <c r="G163" s="361">
        <v>68.935929801744138</v>
      </c>
      <c r="H163" s="361">
        <v>67.212531556700526</v>
      </c>
      <c r="I163" s="361">
        <v>63.765735066613331</v>
      </c>
      <c r="J163" s="361">
        <v>60.318938576526122</v>
      </c>
      <c r="K163" s="361">
        <v>56.872142086438913</v>
      </c>
      <c r="L163" s="361">
        <v>55.148743841395316</v>
      </c>
      <c r="M163" s="361">
        <v>56.872142086438913</v>
      </c>
      <c r="N163" s="361">
        <v>60.318938576526122</v>
      </c>
      <c r="O163" s="361">
        <v>65.489133311656929</v>
      </c>
      <c r="P163" s="361">
        <v>68.935929801744138</v>
      </c>
      <c r="Q163" s="42"/>
      <c r="R163" s="363">
        <v>68.935929801744138</v>
      </c>
      <c r="S163" s="363">
        <v>68.935929801744138</v>
      </c>
      <c r="T163" s="363">
        <v>68.935929801744138</v>
      </c>
      <c r="U163" s="363">
        <v>67.212531556700526</v>
      </c>
      <c r="V163" s="363">
        <v>63.765735066613331</v>
      </c>
      <c r="W163" s="363">
        <v>60.318938576526122</v>
      </c>
      <c r="X163" s="363">
        <v>56.872142086438913</v>
      </c>
      <c r="Y163" s="363">
        <v>55.148743841395316</v>
      </c>
      <c r="Z163" s="363">
        <v>56.872142086438913</v>
      </c>
      <c r="AA163" s="363">
        <v>60.318938576526122</v>
      </c>
      <c r="AB163" s="363">
        <v>65.489133311656929</v>
      </c>
      <c r="AC163" s="363">
        <v>68.935929801744138</v>
      </c>
      <c r="AD163" s="42"/>
      <c r="AE163" s="812"/>
      <c r="AF163" s="812"/>
      <c r="AG163" s="812"/>
      <c r="AH163" s="812"/>
      <c r="AI163" s="986"/>
      <c r="AJ163" s="1018">
        <f>milk!G42</f>
        <v>68.935929801744138</v>
      </c>
      <c r="AK163" s="1018">
        <f>milk!H42</f>
        <v>68.935929801744138</v>
      </c>
      <c r="AL163" s="1018">
        <f>milk!I42</f>
        <v>68.935929801744138</v>
      </c>
      <c r="AM163" s="1018">
        <f>milk!J42</f>
        <v>67.212531556700526</v>
      </c>
      <c r="AN163" s="1018">
        <f>milk!K42</f>
        <v>63.765735066613331</v>
      </c>
      <c r="AO163" s="1018">
        <f>milk!L42</f>
        <v>60.318938576526122</v>
      </c>
      <c r="AP163" s="1018">
        <f>milk!M42</f>
        <v>56.872142086438913</v>
      </c>
      <c r="AQ163" s="1018">
        <f>milk!N42</f>
        <v>55.148743841395316</v>
      </c>
      <c r="AR163" s="1018">
        <f>milk!O42</f>
        <v>56.872142086438913</v>
      </c>
      <c r="AS163" s="1018">
        <f>milk!P42</f>
        <v>60.318938576526122</v>
      </c>
      <c r="AT163" s="1018">
        <f>milk!Q42</f>
        <v>65.489133311656929</v>
      </c>
      <c r="AU163" s="1018">
        <f>milk!R42</f>
        <v>68.935929801744138</v>
      </c>
      <c r="AV163" s="986"/>
      <c r="AW163" s="812"/>
      <c r="AX163" s="812"/>
      <c r="AY163" s="812"/>
      <c r="AZ163" s="812"/>
      <c r="BA163" s="812"/>
      <c r="BB163" s="812"/>
      <c r="BC163" s="812"/>
      <c r="BD163" s="812"/>
      <c r="BE163" s="812"/>
      <c r="BF163" s="812"/>
      <c r="BG163" s="812"/>
      <c r="BH163" s="812"/>
      <c r="BI163" s="812"/>
      <c r="BJ163" s="812"/>
      <c r="BK163" s="812"/>
      <c r="BL163" s="812"/>
      <c r="BM163" s="812"/>
      <c r="BN163" s="812"/>
      <c r="BO163" s="812"/>
      <c r="BP163" s="812"/>
      <c r="BQ163" s="812"/>
      <c r="BR163" s="812"/>
      <c r="BS163" s="812"/>
      <c r="BT163" s="812"/>
      <c r="BU163" s="42"/>
      <c r="BV163" s="42"/>
      <c r="BW163" s="42"/>
      <c r="BX163" s="42"/>
      <c r="BY163" s="42"/>
      <c r="BZ163" s="42"/>
      <c r="CA163" s="42"/>
      <c r="CB163" s="42"/>
      <c r="CC163" s="42"/>
      <c r="CD163" s="42"/>
      <c r="CE163" s="42"/>
      <c r="CF163" s="42"/>
      <c r="CG163" s="42"/>
      <c r="CH163" s="42"/>
      <c r="CI163" s="42"/>
      <c r="CJ163" s="42"/>
      <c r="CK163" s="42"/>
      <c r="CL163" s="42"/>
      <c r="CM163" s="42"/>
      <c r="CN163" s="42"/>
      <c r="CO163" s="42"/>
      <c r="CP163" s="42"/>
      <c r="CQ163" s="42"/>
      <c r="CR163" s="42"/>
      <c r="CS163" s="42"/>
      <c r="CT163" s="42"/>
      <c r="CU163" s="42"/>
      <c r="CV163" s="42"/>
      <c r="CW163" s="42"/>
      <c r="CX163" s="42"/>
      <c r="CY163" s="42"/>
      <c r="CZ163" s="42"/>
      <c r="DA163" s="42"/>
      <c r="DB163" s="42"/>
      <c r="DC163" s="42"/>
      <c r="DD163" s="42"/>
      <c r="DE163" s="42"/>
      <c r="DF163" s="42"/>
      <c r="DG163" s="42"/>
      <c r="DH163" s="42"/>
      <c r="DI163" s="42"/>
      <c r="DJ163" s="42"/>
      <c r="DK163" s="42"/>
      <c r="DL163" s="42"/>
      <c r="DM163" s="42"/>
      <c r="DN163" s="42"/>
      <c r="DO163" s="42"/>
      <c r="DP163" s="42"/>
      <c r="DQ163" s="42"/>
      <c r="DR163" s="42"/>
      <c r="DS163" s="42"/>
      <c r="DT163" s="42"/>
      <c r="DU163" s="42"/>
      <c r="DV163" s="42"/>
      <c r="DW163" s="42"/>
      <c r="DX163" s="42"/>
      <c r="DY163" s="42"/>
      <c r="DZ163" s="42"/>
    </row>
    <row r="164" spans="2:130" x14ac:dyDescent="0.2">
      <c r="B164" s="42"/>
      <c r="C164" s="48" t="str">
        <f t="shared" ref="C164:C206" si="8">IF(D164=1," milk ","milk")</f>
        <v>milk</v>
      </c>
      <c r="D164" s="49" t="str">
        <f t="shared" si="7"/>
        <v/>
      </c>
      <c r="E164" s="361">
        <v>64.001553900370382</v>
      </c>
      <c r="F164" s="361">
        <v>64.001553900370382</v>
      </c>
      <c r="G164" s="361">
        <v>64.001553900370382</v>
      </c>
      <c r="H164" s="361">
        <v>62.401515052861122</v>
      </c>
      <c r="I164" s="361">
        <v>59.201437357842607</v>
      </c>
      <c r="J164" s="361">
        <v>56.001359662824086</v>
      </c>
      <c r="K164" s="361">
        <v>52.801281967805565</v>
      </c>
      <c r="L164" s="361">
        <v>51.201243120296311</v>
      </c>
      <c r="M164" s="361">
        <v>52.801281967805565</v>
      </c>
      <c r="N164" s="361">
        <v>56.001359662824086</v>
      </c>
      <c r="O164" s="361">
        <v>60.801476205351861</v>
      </c>
      <c r="P164" s="361">
        <v>64.001553900370382</v>
      </c>
      <c r="Q164" s="42"/>
      <c r="R164" s="363">
        <v>64.001553900370382</v>
      </c>
      <c r="S164" s="363">
        <v>64.001553900370382</v>
      </c>
      <c r="T164" s="363">
        <v>64.001553900370382</v>
      </c>
      <c r="U164" s="363">
        <v>62.401515052861122</v>
      </c>
      <c r="V164" s="363">
        <v>59.201437357842607</v>
      </c>
      <c r="W164" s="363">
        <v>56.001359662824086</v>
      </c>
      <c r="X164" s="363">
        <v>52.801281967805565</v>
      </c>
      <c r="Y164" s="363">
        <v>51.201243120296311</v>
      </c>
      <c r="Z164" s="363">
        <v>52.801281967805565</v>
      </c>
      <c r="AA164" s="363">
        <v>56.001359662824086</v>
      </c>
      <c r="AB164" s="363">
        <v>60.801476205351861</v>
      </c>
      <c r="AC164" s="363">
        <v>64.001553900370382</v>
      </c>
      <c r="AD164" s="42"/>
      <c r="AE164" s="812"/>
      <c r="AF164" s="812"/>
      <c r="AG164" s="812"/>
      <c r="AH164" s="812"/>
      <c r="AI164" s="986"/>
      <c r="AJ164" s="1018">
        <f>milk!G43</f>
        <v>64.001553900370382</v>
      </c>
      <c r="AK164" s="1018">
        <f>milk!H43</f>
        <v>64.001553900370382</v>
      </c>
      <c r="AL164" s="1018">
        <f>milk!I43</f>
        <v>64.001553900370382</v>
      </c>
      <c r="AM164" s="1018">
        <f>milk!J43</f>
        <v>62.401515052861122</v>
      </c>
      <c r="AN164" s="1018">
        <f>milk!K43</f>
        <v>59.201437357842607</v>
      </c>
      <c r="AO164" s="1018">
        <f>milk!L43</f>
        <v>56.001359662824086</v>
      </c>
      <c r="AP164" s="1018">
        <f>milk!M43</f>
        <v>52.801281967805565</v>
      </c>
      <c r="AQ164" s="1018">
        <f>milk!N43</f>
        <v>51.201243120296311</v>
      </c>
      <c r="AR164" s="1018">
        <f>milk!O43</f>
        <v>52.801281967805565</v>
      </c>
      <c r="AS164" s="1018">
        <f>milk!P43</f>
        <v>56.001359662824086</v>
      </c>
      <c r="AT164" s="1018">
        <f>milk!Q43</f>
        <v>60.801476205351861</v>
      </c>
      <c r="AU164" s="1018">
        <f>milk!R43</f>
        <v>64.001553900370382</v>
      </c>
      <c r="AV164" s="986"/>
      <c r="AW164" s="812"/>
      <c r="AX164" s="812"/>
      <c r="AY164" s="812"/>
      <c r="AZ164" s="812"/>
      <c r="BA164" s="812"/>
      <c r="BB164" s="812"/>
      <c r="BC164" s="812"/>
      <c r="BD164" s="812"/>
      <c r="BE164" s="812"/>
      <c r="BF164" s="812"/>
      <c r="BG164" s="812"/>
      <c r="BH164" s="812"/>
      <c r="BI164" s="812"/>
      <c r="BJ164" s="812"/>
      <c r="BK164" s="812"/>
      <c r="BL164" s="812"/>
      <c r="BM164" s="812"/>
      <c r="BN164" s="812"/>
      <c r="BO164" s="812"/>
      <c r="BP164" s="812"/>
      <c r="BQ164" s="812"/>
      <c r="BR164" s="812"/>
      <c r="BS164" s="812"/>
      <c r="BT164" s="812"/>
      <c r="BU164" s="42"/>
      <c r="BV164" s="42"/>
      <c r="BW164" s="42"/>
      <c r="BX164" s="42"/>
      <c r="BY164" s="42"/>
      <c r="BZ164" s="42"/>
      <c r="CA164" s="42"/>
      <c r="CB164" s="42"/>
      <c r="CC164" s="42"/>
      <c r="CD164" s="42"/>
      <c r="CE164" s="42"/>
      <c r="CF164" s="42"/>
      <c r="CG164" s="42"/>
      <c r="CH164" s="42"/>
      <c r="CI164" s="42"/>
      <c r="CJ164" s="42"/>
      <c r="CK164" s="42"/>
      <c r="CL164" s="42"/>
      <c r="CM164" s="42"/>
      <c r="CN164" s="42"/>
      <c r="CO164" s="42"/>
      <c r="CP164" s="42"/>
      <c r="CQ164" s="42"/>
      <c r="CR164" s="42"/>
      <c r="CS164" s="42"/>
      <c r="CT164" s="42"/>
      <c r="CU164" s="42"/>
      <c r="CV164" s="42"/>
      <c r="CW164" s="42"/>
      <c r="CX164" s="42"/>
      <c r="CY164" s="42"/>
      <c r="CZ164" s="42"/>
      <c r="DA164" s="42"/>
      <c r="DB164" s="42"/>
      <c r="DC164" s="42"/>
      <c r="DD164" s="42"/>
      <c r="DE164" s="42"/>
      <c r="DF164" s="42"/>
      <c r="DG164" s="42"/>
      <c r="DH164" s="42"/>
      <c r="DI164" s="42"/>
      <c r="DJ164" s="42"/>
      <c r="DK164" s="42"/>
      <c r="DL164" s="42"/>
      <c r="DM164" s="42"/>
      <c r="DN164" s="42"/>
      <c r="DO164" s="42"/>
      <c r="DP164" s="42"/>
      <c r="DQ164" s="42"/>
      <c r="DR164" s="42"/>
      <c r="DS164" s="42"/>
      <c r="DT164" s="42"/>
      <c r="DU164" s="42"/>
      <c r="DV164" s="42"/>
      <c r="DW164" s="42"/>
      <c r="DX164" s="42"/>
      <c r="DY164" s="42"/>
      <c r="DZ164" s="42"/>
    </row>
    <row r="165" spans="2:130" x14ac:dyDescent="0.2">
      <c r="B165" s="42"/>
      <c r="C165" s="48" t="str">
        <f t="shared" si="8"/>
        <v>milk</v>
      </c>
      <c r="D165" s="49" t="str">
        <f t="shared" si="7"/>
        <v/>
      </c>
      <c r="E165" s="361">
        <v>59.271888724632149</v>
      </c>
      <c r="F165" s="361">
        <v>59.271888724632149</v>
      </c>
      <c r="G165" s="361">
        <v>59.271888724632149</v>
      </c>
      <c r="H165" s="361">
        <v>57.79009150651634</v>
      </c>
      <c r="I165" s="361">
        <v>54.826497070284738</v>
      </c>
      <c r="J165" s="361">
        <v>51.862902634053128</v>
      </c>
      <c r="K165" s="361">
        <v>48.899308197821519</v>
      </c>
      <c r="L165" s="361">
        <v>47.417510979705725</v>
      </c>
      <c r="M165" s="361">
        <v>48.899308197821519</v>
      </c>
      <c r="N165" s="361">
        <v>51.862902634053128</v>
      </c>
      <c r="O165" s="361">
        <v>56.308294288400539</v>
      </c>
      <c r="P165" s="361">
        <v>59.271888724632149</v>
      </c>
      <c r="Q165" s="42"/>
      <c r="R165" s="363">
        <v>59.271888724632149</v>
      </c>
      <c r="S165" s="363">
        <v>59.271888724632149</v>
      </c>
      <c r="T165" s="363">
        <v>59.271888724632149</v>
      </c>
      <c r="U165" s="363">
        <v>57.79009150651634</v>
      </c>
      <c r="V165" s="363">
        <v>54.826497070284738</v>
      </c>
      <c r="W165" s="363">
        <v>51.862902634053128</v>
      </c>
      <c r="X165" s="363">
        <v>48.899308197821519</v>
      </c>
      <c r="Y165" s="363">
        <v>47.417510979705725</v>
      </c>
      <c r="Z165" s="363">
        <v>48.899308197821519</v>
      </c>
      <c r="AA165" s="363">
        <v>51.862902634053128</v>
      </c>
      <c r="AB165" s="363">
        <v>56.308294288400539</v>
      </c>
      <c r="AC165" s="363">
        <v>59.271888724632149</v>
      </c>
      <c r="AD165" s="42"/>
      <c r="AE165" s="812"/>
      <c r="AF165" s="812"/>
      <c r="AG165" s="812"/>
      <c r="AH165" s="812"/>
      <c r="AI165" s="986"/>
      <c r="AJ165" s="1018">
        <f>milk!G44</f>
        <v>59.271888724632149</v>
      </c>
      <c r="AK165" s="1018">
        <f>milk!H44</f>
        <v>59.271888724632149</v>
      </c>
      <c r="AL165" s="1018">
        <f>milk!I44</f>
        <v>59.271888724632149</v>
      </c>
      <c r="AM165" s="1018">
        <f>milk!J44</f>
        <v>57.79009150651634</v>
      </c>
      <c r="AN165" s="1018">
        <f>milk!K44</f>
        <v>54.826497070284738</v>
      </c>
      <c r="AO165" s="1018">
        <f>milk!L44</f>
        <v>51.862902634053128</v>
      </c>
      <c r="AP165" s="1018">
        <f>milk!M44</f>
        <v>48.899308197821519</v>
      </c>
      <c r="AQ165" s="1018">
        <f>milk!N44</f>
        <v>47.417510979705725</v>
      </c>
      <c r="AR165" s="1018">
        <f>milk!O44</f>
        <v>48.899308197821519</v>
      </c>
      <c r="AS165" s="1018">
        <f>milk!P44</f>
        <v>51.862902634053128</v>
      </c>
      <c r="AT165" s="1018">
        <f>milk!Q44</f>
        <v>56.308294288400539</v>
      </c>
      <c r="AU165" s="1018">
        <f>milk!R44</f>
        <v>59.271888724632149</v>
      </c>
      <c r="AV165" s="986"/>
      <c r="AW165" s="812"/>
      <c r="AX165" s="812"/>
      <c r="AY165" s="812"/>
      <c r="AZ165" s="812"/>
      <c r="BA165" s="812"/>
      <c r="BB165" s="812"/>
      <c r="BC165" s="812"/>
      <c r="BD165" s="812"/>
      <c r="BE165" s="812"/>
      <c r="BF165" s="812"/>
      <c r="BG165" s="812"/>
      <c r="BH165" s="812"/>
      <c r="BI165" s="812"/>
      <c r="BJ165" s="812"/>
      <c r="BK165" s="812"/>
      <c r="BL165" s="812"/>
      <c r="BM165" s="812"/>
      <c r="BN165" s="812"/>
      <c r="BO165" s="812"/>
      <c r="BP165" s="812"/>
      <c r="BQ165" s="812"/>
      <c r="BR165" s="812"/>
      <c r="BS165" s="812"/>
      <c r="BT165" s="812"/>
      <c r="BU165" s="42"/>
      <c r="BV165" s="42"/>
      <c r="BW165" s="42"/>
      <c r="BX165" s="42"/>
      <c r="BY165" s="42"/>
      <c r="BZ165" s="42"/>
      <c r="CA165" s="42"/>
      <c r="CB165" s="42"/>
      <c r="CC165" s="42"/>
      <c r="CD165" s="42"/>
      <c r="CE165" s="42"/>
      <c r="CF165" s="42"/>
      <c r="CG165" s="42"/>
      <c r="CH165" s="42"/>
      <c r="CI165" s="42"/>
      <c r="CJ165" s="42"/>
      <c r="CK165" s="42"/>
      <c r="CL165" s="42"/>
      <c r="CM165" s="42"/>
      <c r="CN165" s="42"/>
      <c r="CO165" s="42"/>
      <c r="CP165" s="42"/>
      <c r="CQ165" s="42"/>
      <c r="CR165" s="42"/>
      <c r="CS165" s="42"/>
      <c r="CT165" s="42"/>
      <c r="CU165" s="42"/>
      <c r="CV165" s="42"/>
      <c r="CW165" s="42"/>
      <c r="CX165" s="42"/>
      <c r="CY165" s="42"/>
      <c r="CZ165" s="42"/>
      <c r="DA165" s="42"/>
      <c r="DB165" s="42"/>
      <c r="DC165" s="42"/>
      <c r="DD165" s="42"/>
      <c r="DE165" s="42"/>
      <c r="DF165" s="42"/>
      <c r="DG165" s="42"/>
      <c r="DH165" s="42"/>
      <c r="DI165" s="42"/>
      <c r="DJ165" s="42"/>
      <c r="DK165" s="42"/>
      <c r="DL165" s="42"/>
      <c r="DM165" s="42"/>
      <c r="DN165" s="42"/>
      <c r="DO165" s="42"/>
      <c r="DP165" s="42"/>
      <c r="DQ165" s="42"/>
      <c r="DR165" s="42"/>
      <c r="DS165" s="42"/>
      <c r="DT165" s="42"/>
      <c r="DU165" s="42"/>
      <c r="DV165" s="42"/>
      <c r="DW165" s="42"/>
      <c r="DX165" s="42"/>
      <c r="DY165" s="42"/>
      <c r="DZ165" s="42"/>
    </row>
    <row r="166" spans="2:130" x14ac:dyDescent="0.2">
      <c r="B166" s="42"/>
      <c r="C166" s="48" t="str">
        <f t="shared" si="8"/>
        <v>milk</v>
      </c>
      <c r="D166" s="49" t="str">
        <f t="shared" si="7"/>
        <v/>
      </c>
      <c r="E166" s="361">
        <v>54.785131208625273</v>
      </c>
      <c r="F166" s="361">
        <v>54.785131208625273</v>
      </c>
      <c r="G166" s="361">
        <v>54.785131208625273</v>
      </c>
      <c r="H166" s="361">
        <v>53.415502928409637</v>
      </c>
      <c r="I166" s="361">
        <v>50.676246367978379</v>
      </c>
      <c r="J166" s="361">
        <v>47.936989807547114</v>
      </c>
      <c r="K166" s="361">
        <v>45.197733247115849</v>
      </c>
      <c r="L166" s="361">
        <v>43.82810496690022</v>
      </c>
      <c r="M166" s="361">
        <v>45.197733247115849</v>
      </c>
      <c r="N166" s="361">
        <v>47.936989807547114</v>
      </c>
      <c r="O166" s="361">
        <v>52.045874648194008</v>
      </c>
      <c r="P166" s="361">
        <v>54.785131208625273</v>
      </c>
      <c r="Q166" s="42"/>
      <c r="R166" s="363">
        <v>54.785131208625273</v>
      </c>
      <c r="S166" s="363">
        <v>54.785131208625273</v>
      </c>
      <c r="T166" s="363">
        <v>54.785131208625273</v>
      </c>
      <c r="U166" s="363">
        <v>53.415502928409637</v>
      </c>
      <c r="V166" s="363">
        <v>50.676246367978379</v>
      </c>
      <c r="W166" s="363">
        <v>47.936989807547114</v>
      </c>
      <c r="X166" s="363">
        <v>45.197733247115849</v>
      </c>
      <c r="Y166" s="363">
        <v>43.82810496690022</v>
      </c>
      <c r="Z166" s="363">
        <v>45.197733247115849</v>
      </c>
      <c r="AA166" s="363">
        <v>47.936989807547114</v>
      </c>
      <c r="AB166" s="363">
        <v>52.045874648194008</v>
      </c>
      <c r="AC166" s="363">
        <v>54.785131208625273</v>
      </c>
      <c r="AD166" s="42"/>
      <c r="AE166" s="812"/>
      <c r="AF166" s="812"/>
      <c r="AG166" s="812"/>
      <c r="AH166" s="812"/>
      <c r="AI166" s="986"/>
      <c r="AJ166" s="1018">
        <f>milk!G45</f>
        <v>54.785131208625273</v>
      </c>
      <c r="AK166" s="1018">
        <f>milk!H45</f>
        <v>54.785131208625273</v>
      </c>
      <c r="AL166" s="1018">
        <f>milk!I45</f>
        <v>54.785131208625273</v>
      </c>
      <c r="AM166" s="1018">
        <f>milk!J45</f>
        <v>53.415502928409637</v>
      </c>
      <c r="AN166" s="1018">
        <f>milk!K45</f>
        <v>50.676246367978379</v>
      </c>
      <c r="AO166" s="1018">
        <f>milk!L45</f>
        <v>47.936989807547114</v>
      </c>
      <c r="AP166" s="1018">
        <f>milk!M45</f>
        <v>45.197733247115849</v>
      </c>
      <c r="AQ166" s="1018">
        <f>milk!N45</f>
        <v>43.82810496690022</v>
      </c>
      <c r="AR166" s="1018">
        <f>milk!O45</f>
        <v>45.197733247115849</v>
      </c>
      <c r="AS166" s="1018">
        <f>milk!P45</f>
        <v>47.936989807547114</v>
      </c>
      <c r="AT166" s="1018">
        <f>milk!Q45</f>
        <v>52.045874648194008</v>
      </c>
      <c r="AU166" s="1018">
        <f>milk!R45</f>
        <v>54.785131208625273</v>
      </c>
      <c r="AV166" s="986"/>
      <c r="AW166" s="812"/>
      <c r="AX166" s="812"/>
      <c r="AY166" s="812"/>
      <c r="AZ166" s="812"/>
      <c r="BA166" s="812"/>
      <c r="BB166" s="812"/>
      <c r="BC166" s="812"/>
      <c r="BD166" s="812"/>
      <c r="BE166" s="812"/>
      <c r="BF166" s="812"/>
      <c r="BG166" s="812"/>
      <c r="BH166" s="812"/>
      <c r="BI166" s="812"/>
      <c r="BJ166" s="812"/>
      <c r="BK166" s="812"/>
      <c r="BL166" s="812"/>
      <c r="BM166" s="812"/>
      <c r="BN166" s="812"/>
      <c r="BO166" s="812"/>
      <c r="BP166" s="812"/>
      <c r="BQ166" s="812"/>
      <c r="BR166" s="812"/>
      <c r="BS166" s="812"/>
      <c r="BT166" s="812"/>
      <c r="BU166" s="42"/>
      <c r="BV166" s="42"/>
      <c r="BW166" s="42"/>
      <c r="BX166" s="42"/>
      <c r="BY166" s="42"/>
      <c r="BZ166" s="42"/>
      <c r="CA166" s="42"/>
      <c r="CB166" s="42"/>
      <c r="CC166" s="42"/>
      <c r="CD166" s="42"/>
      <c r="CE166" s="42"/>
      <c r="CF166" s="42"/>
      <c r="CG166" s="42"/>
      <c r="CH166" s="42"/>
      <c r="CI166" s="42"/>
      <c r="CJ166" s="42"/>
      <c r="CK166" s="42"/>
      <c r="CL166" s="42"/>
      <c r="CM166" s="42"/>
      <c r="CN166" s="42"/>
      <c r="CO166" s="42"/>
      <c r="CP166" s="42"/>
      <c r="CQ166" s="42"/>
      <c r="CR166" s="42"/>
      <c r="CS166" s="42"/>
      <c r="CT166" s="42"/>
      <c r="CU166" s="42"/>
      <c r="CV166" s="42"/>
      <c r="CW166" s="42"/>
      <c r="CX166" s="42"/>
      <c r="CY166" s="42"/>
      <c r="CZ166" s="42"/>
      <c r="DA166" s="42"/>
      <c r="DB166" s="42"/>
      <c r="DC166" s="42"/>
      <c r="DD166" s="42"/>
      <c r="DE166" s="42"/>
      <c r="DF166" s="42"/>
      <c r="DG166" s="42"/>
      <c r="DH166" s="42"/>
      <c r="DI166" s="42"/>
      <c r="DJ166" s="42"/>
      <c r="DK166" s="42"/>
      <c r="DL166" s="42"/>
      <c r="DM166" s="42"/>
      <c r="DN166" s="42"/>
      <c r="DO166" s="42"/>
      <c r="DP166" s="42"/>
      <c r="DQ166" s="42"/>
      <c r="DR166" s="42"/>
      <c r="DS166" s="42"/>
      <c r="DT166" s="42"/>
      <c r="DU166" s="42"/>
      <c r="DV166" s="42"/>
      <c r="DW166" s="42"/>
      <c r="DX166" s="42"/>
      <c r="DY166" s="42"/>
      <c r="DZ166" s="42"/>
    </row>
    <row r="167" spans="2:130" x14ac:dyDescent="0.2">
      <c r="B167" s="42"/>
      <c r="C167" s="48" t="str">
        <f t="shared" si="8"/>
        <v>milk</v>
      </c>
      <c r="D167" s="49" t="str">
        <f t="shared" si="7"/>
        <v/>
      </c>
      <c r="E167" s="361">
        <v>50.559372285834066</v>
      </c>
      <c r="F167" s="361">
        <v>50.559372285834066</v>
      </c>
      <c r="G167" s="361">
        <v>50.559372285834066</v>
      </c>
      <c r="H167" s="361">
        <v>49.295387978688211</v>
      </c>
      <c r="I167" s="361">
        <v>46.76741936439651</v>
      </c>
      <c r="J167" s="361">
        <v>44.239450750104808</v>
      </c>
      <c r="K167" s="361">
        <v>41.7114821358131</v>
      </c>
      <c r="L167" s="361">
        <v>40.447497828667252</v>
      </c>
      <c r="M167" s="361">
        <v>41.7114821358131</v>
      </c>
      <c r="N167" s="361">
        <v>44.239450750104808</v>
      </c>
      <c r="O167" s="361">
        <v>48.031403671542357</v>
      </c>
      <c r="P167" s="361">
        <v>50.559372285834066</v>
      </c>
      <c r="Q167" s="42"/>
      <c r="R167" s="363">
        <v>50.559372285834066</v>
      </c>
      <c r="S167" s="363">
        <v>50.559372285834066</v>
      </c>
      <c r="T167" s="363">
        <v>50.559372285834066</v>
      </c>
      <c r="U167" s="363">
        <v>49.295387978688211</v>
      </c>
      <c r="V167" s="363">
        <v>46.76741936439651</v>
      </c>
      <c r="W167" s="363">
        <v>44.239450750104808</v>
      </c>
      <c r="X167" s="363">
        <v>41.7114821358131</v>
      </c>
      <c r="Y167" s="363">
        <v>40.447497828667252</v>
      </c>
      <c r="Z167" s="363">
        <v>41.7114821358131</v>
      </c>
      <c r="AA167" s="363">
        <v>44.239450750104808</v>
      </c>
      <c r="AB167" s="363">
        <v>48.031403671542357</v>
      </c>
      <c r="AC167" s="363">
        <v>50.559372285834066</v>
      </c>
      <c r="AD167" s="42"/>
      <c r="AE167" s="812"/>
      <c r="AF167" s="812"/>
      <c r="AG167" s="812"/>
      <c r="AH167" s="812"/>
      <c r="AI167" s="986"/>
      <c r="AJ167" s="1018">
        <f>milk!G46</f>
        <v>50.559372285834066</v>
      </c>
      <c r="AK167" s="1018">
        <f>milk!H46</f>
        <v>50.559372285834066</v>
      </c>
      <c r="AL167" s="1018">
        <f>milk!I46</f>
        <v>50.559372285834066</v>
      </c>
      <c r="AM167" s="1018">
        <f>milk!J46</f>
        <v>49.295387978688211</v>
      </c>
      <c r="AN167" s="1018">
        <f>milk!K46</f>
        <v>46.76741936439651</v>
      </c>
      <c r="AO167" s="1018">
        <f>milk!L46</f>
        <v>44.239450750104808</v>
      </c>
      <c r="AP167" s="1018">
        <f>milk!M46</f>
        <v>41.7114821358131</v>
      </c>
      <c r="AQ167" s="1018">
        <f>milk!N46</f>
        <v>40.447497828667252</v>
      </c>
      <c r="AR167" s="1018">
        <f>milk!O46</f>
        <v>41.7114821358131</v>
      </c>
      <c r="AS167" s="1018">
        <f>milk!P46</f>
        <v>44.239450750104808</v>
      </c>
      <c r="AT167" s="1018">
        <f>milk!Q46</f>
        <v>48.031403671542357</v>
      </c>
      <c r="AU167" s="1018">
        <f>milk!R46</f>
        <v>50.559372285834066</v>
      </c>
      <c r="AV167" s="986"/>
      <c r="AW167" s="812"/>
      <c r="AX167" s="812"/>
      <c r="AY167" s="812"/>
      <c r="AZ167" s="812"/>
      <c r="BA167" s="812"/>
      <c r="BB167" s="812"/>
      <c r="BC167" s="812"/>
      <c r="BD167" s="812"/>
      <c r="BE167" s="812"/>
      <c r="BF167" s="812"/>
      <c r="BG167" s="812"/>
      <c r="BH167" s="812"/>
      <c r="BI167" s="812"/>
      <c r="BJ167" s="812"/>
      <c r="BK167" s="812"/>
      <c r="BL167" s="812"/>
      <c r="BM167" s="812"/>
      <c r="BN167" s="812"/>
      <c r="BO167" s="812"/>
      <c r="BP167" s="812"/>
      <c r="BQ167" s="812"/>
      <c r="BR167" s="812"/>
      <c r="BS167" s="812"/>
      <c r="BT167" s="812"/>
      <c r="BU167" s="42"/>
      <c r="BV167" s="42"/>
      <c r="BW167" s="42"/>
      <c r="BX167" s="42"/>
      <c r="BY167" s="42"/>
      <c r="BZ167" s="42"/>
      <c r="CA167" s="42"/>
      <c r="CB167" s="42"/>
      <c r="CC167" s="42"/>
      <c r="CD167" s="42"/>
      <c r="CE167" s="42"/>
      <c r="CF167" s="42"/>
      <c r="CG167" s="42"/>
      <c r="CH167" s="42"/>
      <c r="CI167" s="42"/>
      <c r="CJ167" s="42"/>
      <c r="CK167" s="42"/>
      <c r="CL167" s="42"/>
      <c r="CM167" s="42"/>
      <c r="CN167" s="42"/>
      <c r="CO167" s="42"/>
      <c r="CP167" s="42"/>
      <c r="CQ167" s="42"/>
      <c r="CR167" s="42"/>
      <c r="CS167" s="42"/>
      <c r="CT167" s="42"/>
      <c r="CU167" s="42"/>
      <c r="CV167" s="42"/>
      <c r="CW167" s="42"/>
      <c r="CX167" s="42"/>
      <c r="CY167" s="42"/>
      <c r="CZ167" s="42"/>
      <c r="DA167" s="42"/>
      <c r="DB167" s="42"/>
      <c r="DC167" s="42"/>
      <c r="DD167" s="42"/>
      <c r="DE167" s="42"/>
      <c r="DF167" s="42"/>
      <c r="DG167" s="42"/>
      <c r="DH167" s="42"/>
      <c r="DI167" s="42"/>
      <c r="DJ167" s="42"/>
      <c r="DK167" s="42"/>
      <c r="DL167" s="42"/>
      <c r="DM167" s="42"/>
      <c r="DN167" s="42"/>
      <c r="DO167" s="42"/>
      <c r="DP167" s="42"/>
      <c r="DQ167" s="42"/>
      <c r="DR167" s="42"/>
      <c r="DS167" s="42"/>
      <c r="DT167" s="42"/>
      <c r="DU167" s="42"/>
      <c r="DV167" s="42"/>
      <c r="DW167" s="42"/>
      <c r="DX167" s="42"/>
      <c r="DY167" s="42"/>
      <c r="DZ167" s="42"/>
    </row>
    <row r="168" spans="2:130" x14ac:dyDescent="0.2">
      <c r="B168" s="42"/>
      <c r="C168" s="48" t="str">
        <f t="shared" si="8"/>
        <v>milk</v>
      </c>
      <c r="D168" s="49" t="str">
        <f t="shared" si="7"/>
        <v/>
      </c>
      <c r="E168" s="361">
        <v>46.600295640225291</v>
      </c>
      <c r="F168" s="361">
        <v>46.600295640225291</v>
      </c>
      <c r="G168" s="361">
        <v>46.600295640225291</v>
      </c>
      <c r="H168" s="361">
        <v>45.43528824921966</v>
      </c>
      <c r="I168" s="361">
        <v>43.105273467208399</v>
      </c>
      <c r="J168" s="361">
        <v>40.77525868519713</v>
      </c>
      <c r="K168" s="361">
        <v>38.445243903185862</v>
      </c>
      <c r="L168" s="361">
        <v>37.280236512180231</v>
      </c>
      <c r="M168" s="361">
        <v>38.445243903185862</v>
      </c>
      <c r="N168" s="361">
        <v>40.77525868519713</v>
      </c>
      <c r="O168" s="361">
        <v>44.270280858214022</v>
      </c>
      <c r="P168" s="361">
        <v>46.600295640225291</v>
      </c>
      <c r="Q168" s="42"/>
      <c r="R168" s="363">
        <v>46.600295640225291</v>
      </c>
      <c r="S168" s="363">
        <v>46.600295640225291</v>
      </c>
      <c r="T168" s="363">
        <v>46.600295640225291</v>
      </c>
      <c r="U168" s="363">
        <v>45.43528824921966</v>
      </c>
      <c r="V168" s="363">
        <v>43.105273467208399</v>
      </c>
      <c r="W168" s="363">
        <v>40.77525868519713</v>
      </c>
      <c r="X168" s="363">
        <v>38.445243903185862</v>
      </c>
      <c r="Y168" s="363">
        <v>37.280236512180231</v>
      </c>
      <c r="Z168" s="363">
        <v>38.445243903185862</v>
      </c>
      <c r="AA168" s="363">
        <v>40.77525868519713</v>
      </c>
      <c r="AB168" s="363">
        <v>44.270280858214022</v>
      </c>
      <c r="AC168" s="363">
        <v>46.600295640225291</v>
      </c>
      <c r="AD168" s="42"/>
      <c r="AE168" s="812"/>
      <c r="AF168" s="812"/>
      <c r="AG168" s="812"/>
      <c r="AH168" s="812"/>
      <c r="AI168" s="986"/>
      <c r="AJ168" s="1018">
        <f>milk!G47</f>
        <v>46.600295640225291</v>
      </c>
      <c r="AK168" s="1018">
        <f>milk!H47</f>
        <v>46.600295640225291</v>
      </c>
      <c r="AL168" s="1018">
        <f>milk!I47</f>
        <v>46.600295640225291</v>
      </c>
      <c r="AM168" s="1018">
        <f>milk!J47</f>
        <v>45.43528824921966</v>
      </c>
      <c r="AN168" s="1018">
        <f>milk!K47</f>
        <v>43.105273467208399</v>
      </c>
      <c r="AO168" s="1018">
        <f>milk!L47</f>
        <v>40.77525868519713</v>
      </c>
      <c r="AP168" s="1018">
        <f>milk!M47</f>
        <v>38.445243903185862</v>
      </c>
      <c r="AQ168" s="1018">
        <f>milk!N47</f>
        <v>37.280236512180231</v>
      </c>
      <c r="AR168" s="1018">
        <f>milk!O47</f>
        <v>38.445243903185862</v>
      </c>
      <c r="AS168" s="1018">
        <f>milk!P47</f>
        <v>40.77525868519713</v>
      </c>
      <c r="AT168" s="1018">
        <f>milk!Q47</f>
        <v>44.270280858214022</v>
      </c>
      <c r="AU168" s="1018">
        <f>milk!R47</f>
        <v>46.600295640225291</v>
      </c>
      <c r="AV168" s="986"/>
      <c r="AW168" s="812"/>
      <c r="AX168" s="812"/>
      <c r="AY168" s="812"/>
      <c r="AZ168" s="812"/>
      <c r="BA168" s="812"/>
      <c r="BB168" s="812"/>
      <c r="BC168" s="812"/>
      <c r="BD168" s="812"/>
      <c r="BE168" s="812"/>
      <c r="BF168" s="812"/>
      <c r="BG168" s="812"/>
      <c r="BH168" s="812"/>
      <c r="BI168" s="812"/>
      <c r="BJ168" s="812"/>
      <c r="BK168" s="812"/>
      <c r="BL168" s="812"/>
      <c r="BM168" s="812"/>
      <c r="BN168" s="812"/>
      <c r="BO168" s="812"/>
      <c r="BP168" s="812"/>
      <c r="BQ168" s="812"/>
      <c r="BR168" s="812"/>
      <c r="BS168" s="812"/>
      <c r="BT168" s="812"/>
      <c r="BU168" s="42"/>
      <c r="BV168" s="42"/>
      <c r="BW168" s="42"/>
      <c r="BX168" s="42"/>
      <c r="BY168" s="42"/>
      <c r="BZ168" s="42"/>
      <c r="CA168" s="42"/>
      <c r="CB168" s="42"/>
      <c r="CC168" s="42"/>
      <c r="CD168" s="42"/>
      <c r="CE168" s="42"/>
      <c r="CF168" s="42"/>
      <c r="CG168" s="42"/>
      <c r="CH168" s="42"/>
      <c r="CI168" s="42"/>
      <c r="CJ168" s="42"/>
      <c r="CK168" s="42"/>
      <c r="CL168" s="42"/>
      <c r="CM168" s="42"/>
      <c r="CN168" s="42"/>
      <c r="CO168" s="42"/>
      <c r="CP168" s="42"/>
      <c r="CQ168" s="42"/>
      <c r="CR168" s="42"/>
      <c r="CS168" s="42"/>
      <c r="CT168" s="42"/>
      <c r="CU168" s="42"/>
      <c r="CV168" s="42"/>
      <c r="CW168" s="42"/>
      <c r="CX168" s="42"/>
      <c r="CY168" s="42"/>
      <c r="CZ168" s="42"/>
      <c r="DA168" s="42"/>
      <c r="DB168" s="42"/>
      <c r="DC168" s="42"/>
      <c r="DD168" s="42"/>
      <c r="DE168" s="42"/>
      <c r="DF168" s="42"/>
      <c r="DG168" s="42"/>
      <c r="DH168" s="42"/>
      <c r="DI168" s="42"/>
      <c r="DJ168" s="42"/>
      <c r="DK168" s="42"/>
      <c r="DL168" s="42"/>
      <c r="DM168" s="42"/>
      <c r="DN168" s="42"/>
      <c r="DO168" s="42"/>
      <c r="DP168" s="42"/>
      <c r="DQ168" s="42"/>
      <c r="DR168" s="42"/>
      <c r="DS168" s="42"/>
      <c r="DT168" s="42"/>
      <c r="DU168" s="42"/>
      <c r="DV168" s="42"/>
      <c r="DW168" s="42"/>
      <c r="DX168" s="42"/>
      <c r="DY168" s="42"/>
      <c r="DZ168" s="42"/>
    </row>
    <row r="169" spans="2:130" x14ac:dyDescent="0.2">
      <c r="B169" s="42"/>
      <c r="C169" s="48" t="str">
        <f t="shared" si="8"/>
        <v>milk</v>
      </c>
      <c r="D169" s="49" t="str">
        <f t="shared" si="7"/>
        <v/>
      </c>
      <c r="E169" s="361">
        <v>42.905786968833389</v>
      </c>
      <c r="F169" s="361">
        <v>42.905786968833389</v>
      </c>
      <c r="G169" s="361">
        <v>42.905786968833389</v>
      </c>
      <c r="H169" s="361">
        <v>41.833142294612557</v>
      </c>
      <c r="I169" s="361">
        <v>39.687852946170885</v>
      </c>
      <c r="J169" s="361">
        <v>37.542563597729213</v>
      </c>
      <c r="K169" s="361">
        <v>35.397274249287541</v>
      </c>
      <c r="L169" s="361">
        <v>34.324629575066716</v>
      </c>
      <c r="M169" s="361">
        <v>35.397274249287541</v>
      </c>
      <c r="N169" s="361">
        <v>37.542563597729213</v>
      </c>
      <c r="O169" s="361">
        <v>40.760497620391718</v>
      </c>
      <c r="P169" s="361">
        <v>42.905786968833389</v>
      </c>
      <c r="Q169" s="42"/>
      <c r="R169" s="363">
        <v>42.905786968833389</v>
      </c>
      <c r="S169" s="363">
        <v>42.905786968833389</v>
      </c>
      <c r="T169" s="363">
        <v>42.905786968833389</v>
      </c>
      <c r="U169" s="363">
        <v>41.833142294612557</v>
      </c>
      <c r="V169" s="363">
        <v>39.687852946170885</v>
      </c>
      <c r="W169" s="363">
        <v>37.542563597729213</v>
      </c>
      <c r="X169" s="363">
        <v>35.397274249287541</v>
      </c>
      <c r="Y169" s="363">
        <v>34.324629575066716</v>
      </c>
      <c r="Z169" s="363">
        <v>35.397274249287541</v>
      </c>
      <c r="AA169" s="363">
        <v>37.542563597729213</v>
      </c>
      <c r="AB169" s="363">
        <v>40.760497620391718</v>
      </c>
      <c r="AC169" s="363">
        <v>42.905786968833389</v>
      </c>
      <c r="AD169" s="42"/>
      <c r="AE169" s="812"/>
      <c r="AF169" s="812"/>
      <c r="AG169" s="812"/>
      <c r="AH169" s="812"/>
      <c r="AI169" s="986"/>
      <c r="AJ169" s="1018">
        <f>milk!G48</f>
        <v>42.905786968833389</v>
      </c>
      <c r="AK169" s="1018">
        <f>milk!H48</f>
        <v>42.905786968833389</v>
      </c>
      <c r="AL169" s="1018">
        <f>milk!I48</f>
        <v>42.905786968833389</v>
      </c>
      <c r="AM169" s="1018">
        <f>milk!J48</f>
        <v>41.833142294612557</v>
      </c>
      <c r="AN169" s="1018">
        <f>milk!K48</f>
        <v>39.687852946170885</v>
      </c>
      <c r="AO169" s="1018">
        <f>milk!L48</f>
        <v>37.542563597729213</v>
      </c>
      <c r="AP169" s="1018">
        <f>milk!M48</f>
        <v>35.397274249287541</v>
      </c>
      <c r="AQ169" s="1018">
        <f>milk!N48</f>
        <v>34.324629575066716</v>
      </c>
      <c r="AR169" s="1018">
        <f>milk!O48</f>
        <v>35.397274249287541</v>
      </c>
      <c r="AS169" s="1018">
        <f>milk!P48</f>
        <v>37.542563597729213</v>
      </c>
      <c r="AT169" s="1018">
        <f>milk!Q48</f>
        <v>40.760497620391718</v>
      </c>
      <c r="AU169" s="1018">
        <f>milk!R48</f>
        <v>42.905786968833389</v>
      </c>
      <c r="AV169" s="986"/>
      <c r="AW169" s="812"/>
      <c r="AX169" s="812"/>
      <c r="AY169" s="812"/>
      <c r="AZ169" s="812"/>
      <c r="BA169" s="812"/>
      <c r="BB169" s="812"/>
      <c r="BC169" s="812"/>
      <c r="BD169" s="812"/>
      <c r="BE169" s="812"/>
      <c r="BF169" s="812"/>
      <c r="BG169" s="812"/>
      <c r="BH169" s="812"/>
      <c r="BI169" s="812"/>
      <c r="BJ169" s="812"/>
      <c r="BK169" s="812"/>
      <c r="BL169" s="812"/>
      <c r="BM169" s="812"/>
      <c r="BN169" s="812"/>
      <c r="BO169" s="812"/>
      <c r="BP169" s="812"/>
      <c r="BQ169" s="812"/>
      <c r="BR169" s="812"/>
      <c r="BS169" s="812"/>
      <c r="BT169" s="812"/>
      <c r="BU169" s="42"/>
      <c r="BV169" s="42"/>
      <c r="BW169" s="42"/>
      <c r="BX169" s="42"/>
      <c r="BY169" s="42"/>
      <c r="BZ169" s="42"/>
      <c r="CA169" s="42"/>
      <c r="CB169" s="42"/>
      <c r="CC169" s="42"/>
      <c r="CD169" s="42"/>
      <c r="CE169" s="42"/>
      <c r="CF169" s="42"/>
      <c r="CG169" s="42"/>
      <c r="CH169" s="42"/>
      <c r="CI169" s="42"/>
      <c r="CJ169" s="42"/>
      <c r="CK169" s="42"/>
      <c r="CL169" s="42"/>
      <c r="CM169" s="42"/>
      <c r="CN169" s="42"/>
      <c r="CO169" s="42"/>
      <c r="CP169" s="42"/>
      <c r="CQ169" s="42"/>
      <c r="CR169" s="42"/>
      <c r="CS169" s="42"/>
      <c r="CT169" s="42"/>
      <c r="CU169" s="42"/>
      <c r="CV169" s="42"/>
      <c r="CW169" s="42"/>
      <c r="CX169" s="42"/>
      <c r="CY169" s="42"/>
      <c r="CZ169" s="42"/>
      <c r="DA169" s="42"/>
      <c r="DB169" s="42"/>
      <c r="DC169" s="42"/>
      <c r="DD169" s="42"/>
      <c r="DE169" s="42"/>
      <c r="DF169" s="42"/>
      <c r="DG169" s="42"/>
      <c r="DH169" s="42"/>
      <c r="DI169" s="42"/>
      <c r="DJ169" s="42"/>
      <c r="DK169" s="42"/>
      <c r="DL169" s="42"/>
      <c r="DM169" s="42"/>
      <c r="DN169" s="42"/>
      <c r="DO169" s="42"/>
      <c r="DP169" s="42"/>
      <c r="DQ169" s="42"/>
      <c r="DR169" s="42"/>
      <c r="DS169" s="42"/>
      <c r="DT169" s="42"/>
      <c r="DU169" s="42"/>
      <c r="DV169" s="42"/>
      <c r="DW169" s="42"/>
      <c r="DX169" s="42"/>
      <c r="DY169" s="42"/>
      <c r="DZ169" s="42"/>
    </row>
    <row r="170" spans="2:130" x14ac:dyDescent="0.2">
      <c r="B170" s="42"/>
      <c r="C170" s="48" t="str">
        <f t="shared" si="8"/>
        <v>milk</v>
      </c>
      <c r="D170" s="49" t="str">
        <f t="shared" si="7"/>
        <v/>
      </c>
      <c r="E170" s="361">
        <v>39.468818520916699</v>
      </c>
      <c r="F170" s="361">
        <v>39.468818520916699</v>
      </c>
      <c r="G170" s="361">
        <v>39.468818520916699</v>
      </c>
      <c r="H170" s="361">
        <v>38.482098057893779</v>
      </c>
      <c r="I170" s="361">
        <v>36.508657131847947</v>
      </c>
      <c r="J170" s="361">
        <v>34.535216205802115</v>
      </c>
      <c r="K170" s="361">
        <v>32.561775279756276</v>
      </c>
      <c r="L170" s="361">
        <v>31.57505481673336</v>
      </c>
      <c r="M170" s="361">
        <v>32.561775279756276</v>
      </c>
      <c r="N170" s="361">
        <v>34.535216205802115</v>
      </c>
      <c r="O170" s="361">
        <v>37.49537759487086</v>
      </c>
      <c r="P170" s="361">
        <v>39.468818520916699</v>
      </c>
      <c r="Q170" s="42"/>
      <c r="R170" s="363">
        <v>39.468818520916699</v>
      </c>
      <c r="S170" s="363">
        <v>39.468818520916699</v>
      </c>
      <c r="T170" s="363">
        <v>39.468818520916699</v>
      </c>
      <c r="U170" s="363">
        <v>38.482098057893779</v>
      </c>
      <c r="V170" s="363">
        <v>36.508657131847947</v>
      </c>
      <c r="W170" s="363">
        <v>34.535216205802115</v>
      </c>
      <c r="X170" s="363">
        <v>32.561775279756276</v>
      </c>
      <c r="Y170" s="363">
        <v>31.57505481673336</v>
      </c>
      <c r="Z170" s="363">
        <v>32.561775279756276</v>
      </c>
      <c r="AA170" s="363">
        <v>34.535216205802115</v>
      </c>
      <c r="AB170" s="363">
        <v>37.49537759487086</v>
      </c>
      <c r="AC170" s="363">
        <v>39.468818520916699</v>
      </c>
      <c r="AD170" s="42"/>
      <c r="AE170" s="812"/>
      <c r="AF170" s="812"/>
      <c r="AG170" s="812"/>
      <c r="AH170" s="812"/>
      <c r="AI170" s="986"/>
      <c r="AJ170" s="1018">
        <f>milk!G49</f>
        <v>39.468818520916699</v>
      </c>
      <c r="AK170" s="1018">
        <f>milk!H49</f>
        <v>39.468818520916699</v>
      </c>
      <c r="AL170" s="1018">
        <f>milk!I49</f>
        <v>39.468818520916699</v>
      </c>
      <c r="AM170" s="1018">
        <f>milk!J49</f>
        <v>38.482098057893779</v>
      </c>
      <c r="AN170" s="1018">
        <f>milk!K49</f>
        <v>36.508657131847947</v>
      </c>
      <c r="AO170" s="1018">
        <f>milk!L49</f>
        <v>34.535216205802115</v>
      </c>
      <c r="AP170" s="1018">
        <f>milk!M49</f>
        <v>32.561775279756276</v>
      </c>
      <c r="AQ170" s="1018">
        <f>milk!N49</f>
        <v>31.57505481673336</v>
      </c>
      <c r="AR170" s="1018">
        <f>milk!O49</f>
        <v>32.561775279756276</v>
      </c>
      <c r="AS170" s="1018">
        <f>milk!P49</f>
        <v>34.535216205802115</v>
      </c>
      <c r="AT170" s="1018">
        <f>milk!Q49</f>
        <v>37.49537759487086</v>
      </c>
      <c r="AU170" s="1018">
        <f>milk!R49</f>
        <v>39.468818520916699</v>
      </c>
      <c r="AV170" s="986"/>
      <c r="AW170" s="812"/>
      <c r="AX170" s="812"/>
      <c r="AY170" s="812"/>
      <c r="AZ170" s="812"/>
      <c r="BA170" s="812"/>
      <c r="BB170" s="812"/>
      <c r="BC170" s="812"/>
      <c r="BD170" s="812"/>
      <c r="BE170" s="812"/>
      <c r="BF170" s="812"/>
      <c r="BG170" s="812"/>
      <c r="BH170" s="812"/>
      <c r="BI170" s="812"/>
      <c r="BJ170" s="812"/>
      <c r="BK170" s="812"/>
      <c r="BL170" s="812"/>
      <c r="BM170" s="812"/>
      <c r="BN170" s="812"/>
      <c r="BO170" s="812"/>
      <c r="BP170" s="812"/>
      <c r="BQ170" s="812"/>
      <c r="BR170" s="812"/>
      <c r="BS170" s="812"/>
      <c r="BT170" s="812"/>
      <c r="BU170" s="42"/>
      <c r="BV170" s="42"/>
      <c r="BW170" s="42"/>
      <c r="BX170" s="42"/>
      <c r="BY170" s="42"/>
      <c r="BZ170" s="42"/>
      <c r="CA170" s="42"/>
      <c r="CB170" s="42"/>
      <c r="CC170" s="42"/>
      <c r="CD170" s="42"/>
      <c r="CE170" s="42"/>
      <c r="CF170" s="42"/>
      <c r="CG170" s="42"/>
      <c r="CH170" s="42"/>
      <c r="CI170" s="42"/>
      <c r="CJ170" s="42"/>
      <c r="CK170" s="42"/>
      <c r="CL170" s="42"/>
      <c r="CM170" s="42"/>
      <c r="CN170" s="42"/>
      <c r="CO170" s="42"/>
      <c r="CP170" s="42"/>
      <c r="CQ170" s="42"/>
      <c r="CR170" s="42"/>
      <c r="CS170" s="42"/>
      <c r="CT170" s="42"/>
      <c r="CU170" s="42"/>
      <c r="CV170" s="42"/>
      <c r="CW170" s="42"/>
      <c r="CX170" s="42"/>
      <c r="CY170" s="42"/>
      <c r="CZ170" s="42"/>
      <c r="DA170" s="42"/>
      <c r="DB170" s="42"/>
      <c r="DC170" s="42"/>
      <c r="DD170" s="42"/>
      <c r="DE170" s="42"/>
      <c r="DF170" s="42"/>
      <c r="DG170" s="42"/>
      <c r="DH170" s="42"/>
      <c r="DI170" s="42"/>
      <c r="DJ170" s="42"/>
      <c r="DK170" s="42"/>
      <c r="DL170" s="42"/>
      <c r="DM170" s="42"/>
      <c r="DN170" s="42"/>
      <c r="DO170" s="42"/>
      <c r="DP170" s="42"/>
      <c r="DQ170" s="42"/>
      <c r="DR170" s="42"/>
      <c r="DS170" s="42"/>
      <c r="DT170" s="42"/>
      <c r="DU170" s="42"/>
      <c r="DV170" s="42"/>
      <c r="DW170" s="42"/>
      <c r="DX170" s="42"/>
      <c r="DY170" s="42"/>
      <c r="DZ170" s="42"/>
    </row>
    <row r="171" spans="2:130" x14ac:dyDescent="0.2">
      <c r="B171" s="42"/>
      <c r="C171" s="48" t="str">
        <f t="shared" si="8"/>
        <v>milk</v>
      </c>
      <c r="D171" s="49" t="str">
        <f t="shared" si="7"/>
        <v/>
      </c>
      <c r="E171" s="361">
        <v>36.279314685048476</v>
      </c>
      <c r="F171" s="361">
        <v>36.279314685048476</v>
      </c>
      <c r="G171" s="361">
        <v>36.279314685048476</v>
      </c>
      <c r="H171" s="361">
        <v>35.372331817922266</v>
      </c>
      <c r="I171" s="361">
        <v>33.558366083669839</v>
      </c>
      <c r="J171" s="361">
        <v>31.744400349417418</v>
      </c>
      <c r="K171" s="361">
        <v>29.930434615164991</v>
      </c>
      <c r="L171" s="361">
        <v>29.023451748038781</v>
      </c>
      <c r="M171" s="361">
        <v>29.930434615164991</v>
      </c>
      <c r="N171" s="361">
        <v>31.744400349417418</v>
      </c>
      <c r="O171" s="361">
        <v>34.465348950796049</v>
      </c>
      <c r="P171" s="361">
        <v>36.279314685048476</v>
      </c>
      <c r="Q171" s="42"/>
      <c r="R171" s="363">
        <v>36.279314685048476</v>
      </c>
      <c r="S171" s="363">
        <v>36.279314685048476</v>
      </c>
      <c r="T171" s="363">
        <v>36.279314685048476</v>
      </c>
      <c r="U171" s="363">
        <v>35.372331817922266</v>
      </c>
      <c r="V171" s="363">
        <v>33.558366083669839</v>
      </c>
      <c r="W171" s="363">
        <v>31.744400349417418</v>
      </c>
      <c r="X171" s="363">
        <v>29.930434615164991</v>
      </c>
      <c r="Y171" s="363">
        <v>29.023451748038781</v>
      </c>
      <c r="Z171" s="363">
        <v>29.930434615164991</v>
      </c>
      <c r="AA171" s="363">
        <v>31.744400349417418</v>
      </c>
      <c r="AB171" s="363">
        <v>34.465348950796049</v>
      </c>
      <c r="AC171" s="363">
        <v>36.279314685048476</v>
      </c>
      <c r="AD171" s="42"/>
      <c r="AE171" s="812"/>
      <c r="AF171" s="812"/>
      <c r="AG171" s="812"/>
      <c r="AH171" s="812"/>
      <c r="AI171" s="986"/>
      <c r="AJ171" s="1018">
        <f>milk!G50</f>
        <v>36.279314685048476</v>
      </c>
      <c r="AK171" s="1018">
        <f>milk!H50</f>
        <v>36.279314685048476</v>
      </c>
      <c r="AL171" s="1018">
        <f>milk!I50</f>
        <v>36.279314685048476</v>
      </c>
      <c r="AM171" s="1018">
        <f>milk!J50</f>
        <v>35.372331817922266</v>
      </c>
      <c r="AN171" s="1018">
        <f>milk!K50</f>
        <v>33.558366083669839</v>
      </c>
      <c r="AO171" s="1018">
        <f>milk!L50</f>
        <v>31.744400349417418</v>
      </c>
      <c r="AP171" s="1018">
        <f>milk!M50</f>
        <v>29.930434615164991</v>
      </c>
      <c r="AQ171" s="1018">
        <f>milk!N50</f>
        <v>29.023451748038781</v>
      </c>
      <c r="AR171" s="1018">
        <f>milk!O50</f>
        <v>29.930434615164991</v>
      </c>
      <c r="AS171" s="1018">
        <f>milk!P50</f>
        <v>31.744400349417418</v>
      </c>
      <c r="AT171" s="1018">
        <f>milk!Q50</f>
        <v>34.465348950796049</v>
      </c>
      <c r="AU171" s="1018">
        <f>milk!R50</f>
        <v>36.279314685048476</v>
      </c>
      <c r="AV171" s="986"/>
      <c r="AW171" s="812"/>
      <c r="AX171" s="812"/>
      <c r="AY171" s="812"/>
      <c r="AZ171" s="812"/>
      <c r="BA171" s="812"/>
      <c r="BB171" s="812"/>
      <c r="BC171" s="812"/>
      <c r="BD171" s="812"/>
      <c r="BE171" s="812"/>
      <c r="BF171" s="812"/>
      <c r="BG171" s="812"/>
      <c r="BH171" s="812"/>
      <c r="BI171" s="812"/>
      <c r="BJ171" s="812"/>
      <c r="BK171" s="812"/>
      <c r="BL171" s="812"/>
      <c r="BM171" s="812"/>
      <c r="BN171" s="812"/>
      <c r="BO171" s="812"/>
      <c r="BP171" s="812"/>
      <c r="BQ171" s="812"/>
      <c r="BR171" s="812"/>
      <c r="BS171" s="812"/>
      <c r="BT171" s="812"/>
      <c r="BU171" s="42"/>
      <c r="BV171" s="42"/>
      <c r="BW171" s="42"/>
      <c r="BX171" s="42"/>
      <c r="BY171" s="42"/>
      <c r="BZ171" s="42"/>
      <c r="CA171" s="42"/>
      <c r="CB171" s="42"/>
      <c r="CC171" s="42"/>
      <c r="CD171" s="42"/>
      <c r="CE171" s="42"/>
      <c r="CF171" s="42"/>
      <c r="CG171" s="42"/>
      <c r="CH171" s="42"/>
      <c r="CI171" s="42"/>
      <c r="CJ171" s="42"/>
      <c r="CK171" s="42"/>
      <c r="CL171" s="42"/>
      <c r="CM171" s="42"/>
      <c r="CN171" s="42"/>
      <c r="CO171" s="42"/>
      <c r="CP171" s="42"/>
      <c r="CQ171" s="42"/>
      <c r="CR171" s="42"/>
      <c r="CS171" s="42"/>
      <c r="CT171" s="42"/>
      <c r="CU171" s="42"/>
      <c r="CV171" s="42"/>
      <c r="CW171" s="42"/>
      <c r="CX171" s="42"/>
      <c r="CY171" s="42"/>
      <c r="CZ171" s="42"/>
      <c r="DA171" s="42"/>
      <c r="DB171" s="42"/>
      <c r="DC171" s="42"/>
      <c r="DD171" s="42"/>
      <c r="DE171" s="42"/>
      <c r="DF171" s="42"/>
      <c r="DG171" s="42"/>
      <c r="DH171" s="42"/>
      <c r="DI171" s="42"/>
      <c r="DJ171" s="42"/>
      <c r="DK171" s="42"/>
      <c r="DL171" s="42"/>
      <c r="DM171" s="42"/>
      <c r="DN171" s="42"/>
      <c r="DO171" s="42"/>
      <c r="DP171" s="42"/>
      <c r="DQ171" s="42"/>
      <c r="DR171" s="42"/>
      <c r="DS171" s="42"/>
      <c r="DT171" s="42"/>
      <c r="DU171" s="42"/>
      <c r="DV171" s="42"/>
      <c r="DW171" s="42"/>
      <c r="DX171" s="42"/>
      <c r="DY171" s="42"/>
      <c r="DZ171" s="42"/>
    </row>
    <row r="172" spans="2:130" x14ac:dyDescent="0.2">
      <c r="B172" s="42"/>
      <c r="C172" s="48" t="str">
        <f t="shared" si="8"/>
        <v>milk</v>
      </c>
      <c r="D172" s="49" t="str">
        <f t="shared" si="7"/>
        <v/>
      </c>
      <c r="E172" s="361">
        <v>33.325387759942366</v>
      </c>
      <c r="F172" s="361">
        <v>33.325387759942366</v>
      </c>
      <c r="G172" s="361">
        <v>33.325387759942366</v>
      </c>
      <c r="H172" s="361">
        <v>32.492253065943807</v>
      </c>
      <c r="I172" s="361">
        <v>30.825983677946692</v>
      </c>
      <c r="J172" s="361">
        <v>29.159714289949569</v>
      </c>
      <c r="K172" s="361">
        <v>27.493444901952451</v>
      </c>
      <c r="L172" s="361">
        <v>26.660310207953895</v>
      </c>
      <c r="M172" s="361">
        <v>27.493444901952451</v>
      </c>
      <c r="N172" s="361">
        <v>29.159714289949569</v>
      </c>
      <c r="O172" s="361">
        <v>31.659118371945247</v>
      </c>
      <c r="P172" s="361">
        <v>33.325387759942366</v>
      </c>
      <c r="Q172" s="42"/>
      <c r="R172" s="363">
        <v>33.325387759942366</v>
      </c>
      <c r="S172" s="363">
        <v>33.325387759942366</v>
      </c>
      <c r="T172" s="363">
        <v>33.325387759942366</v>
      </c>
      <c r="U172" s="363">
        <v>32.492253065943807</v>
      </c>
      <c r="V172" s="363">
        <v>30.825983677946692</v>
      </c>
      <c r="W172" s="363">
        <v>29.159714289949569</v>
      </c>
      <c r="X172" s="363">
        <v>27.493444901952451</v>
      </c>
      <c r="Y172" s="363">
        <v>26.660310207953895</v>
      </c>
      <c r="Z172" s="363">
        <v>27.493444901952451</v>
      </c>
      <c r="AA172" s="363">
        <v>29.159714289949569</v>
      </c>
      <c r="AB172" s="363">
        <v>31.659118371945247</v>
      </c>
      <c r="AC172" s="363">
        <v>33.325387759942366</v>
      </c>
      <c r="AD172" s="42"/>
      <c r="AE172" s="812"/>
      <c r="AF172" s="812"/>
      <c r="AG172" s="812"/>
      <c r="AH172" s="812"/>
      <c r="AI172" s="986"/>
      <c r="AJ172" s="1018">
        <f>milk!G51</f>
        <v>33.325387759942366</v>
      </c>
      <c r="AK172" s="1018">
        <f>milk!H51</f>
        <v>33.325387759942366</v>
      </c>
      <c r="AL172" s="1018">
        <f>milk!I51</f>
        <v>33.325387759942366</v>
      </c>
      <c r="AM172" s="1018">
        <f>milk!J51</f>
        <v>32.492253065943807</v>
      </c>
      <c r="AN172" s="1018">
        <f>milk!K51</f>
        <v>30.825983677946692</v>
      </c>
      <c r="AO172" s="1018">
        <f>milk!L51</f>
        <v>29.159714289949569</v>
      </c>
      <c r="AP172" s="1018">
        <f>milk!M51</f>
        <v>27.493444901952451</v>
      </c>
      <c r="AQ172" s="1018">
        <f>milk!N51</f>
        <v>26.660310207953895</v>
      </c>
      <c r="AR172" s="1018">
        <f>milk!O51</f>
        <v>27.493444901952451</v>
      </c>
      <c r="AS172" s="1018">
        <f>milk!P51</f>
        <v>29.159714289949569</v>
      </c>
      <c r="AT172" s="1018">
        <f>milk!Q51</f>
        <v>31.659118371945247</v>
      </c>
      <c r="AU172" s="1018">
        <f>milk!R51</f>
        <v>33.325387759942366</v>
      </c>
      <c r="AV172" s="986"/>
      <c r="AW172" s="812"/>
      <c r="AX172" s="812"/>
      <c r="AY172" s="812"/>
      <c r="AZ172" s="812"/>
      <c r="BA172" s="812"/>
      <c r="BB172" s="812"/>
      <c r="BC172" s="812"/>
      <c r="BD172" s="812"/>
      <c r="BE172" s="812"/>
      <c r="BF172" s="812"/>
      <c r="BG172" s="812"/>
      <c r="BH172" s="812"/>
      <c r="BI172" s="812"/>
      <c r="BJ172" s="812"/>
      <c r="BK172" s="812"/>
      <c r="BL172" s="812"/>
      <c r="BM172" s="812"/>
      <c r="BN172" s="812"/>
      <c r="BO172" s="812"/>
      <c r="BP172" s="812"/>
      <c r="BQ172" s="812"/>
      <c r="BR172" s="812"/>
      <c r="BS172" s="812"/>
      <c r="BT172" s="812"/>
      <c r="BU172" s="42"/>
      <c r="BV172" s="42"/>
      <c r="BW172" s="42"/>
      <c r="BX172" s="42"/>
      <c r="BY172" s="42"/>
      <c r="BZ172" s="42"/>
      <c r="CA172" s="42"/>
      <c r="CB172" s="42"/>
      <c r="CC172" s="42"/>
      <c r="CD172" s="42"/>
      <c r="CE172" s="42"/>
      <c r="CF172" s="42"/>
      <c r="CG172" s="42"/>
      <c r="CH172" s="42"/>
      <c r="CI172" s="42"/>
      <c r="CJ172" s="42"/>
      <c r="CK172" s="42"/>
      <c r="CL172" s="42"/>
      <c r="CM172" s="42"/>
      <c r="CN172" s="42"/>
      <c r="CO172" s="42"/>
      <c r="CP172" s="42"/>
      <c r="CQ172" s="42"/>
      <c r="CR172" s="42"/>
      <c r="CS172" s="42"/>
      <c r="CT172" s="42"/>
      <c r="CU172" s="42"/>
      <c r="CV172" s="42"/>
      <c r="CW172" s="42"/>
      <c r="CX172" s="42"/>
      <c r="CY172" s="42"/>
      <c r="CZ172" s="42"/>
      <c r="DA172" s="42"/>
      <c r="DB172" s="42"/>
      <c r="DC172" s="42"/>
      <c r="DD172" s="42"/>
      <c r="DE172" s="42"/>
      <c r="DF172" s="42"/>
      <c r="DG172" s="42"/>
      <c r="DH172" s="42"/>
      <c r="DI172" s="42"/>
      <c r="DJ172" s="42"/>
      <c r="DK172" s="42"/>
      <c r="DL172" s="42"/>
      <c r="DM172" s="42"/>
      <c r="DN172" s="42"/>
      <c r="DO172" s="42"/>
      <c r="DP172" s="42"/>
      <c r="DQ172" s="42"/>
      <c r="DR172" s="42"/>
      <c r="DS172" s="42"/>
      <c r="DT172" s="42"/>
      <c r="DU172" s="42"/>
      <c r="DV172" s="42"/>
      <c r="DW172" s="42"/>
      <c r="DX172" s="42"/>
      <c r="DY172" s="42"/>
      <c r="DZ172" s="42"/>
    </row>
    <row r="173" spans="2:130" x14ac:dyDescent="0.2">
      <c r="B173" s="42"/>
      <c r="C173" s="48" t="str">
        <f t="shared" si="8"/>
        <v>milk</v>
      </c>
      <c r="D173" s="49" t="str">
        <f t="shared" si="7"/>
        <v/>
      </c>
      <c r="E173" s="361">
        <v>30.59417000200515</v>
      </c>
      <c r="F173" s="361">
        <v>30.59417000200515</v>
      </c>
      <c r="G173" s="361">
        <v>30.59417000200515</v>
      </c>
      <c r="H173" s="361">
        <v>29.829315751955022</v>
      </c>
      <c r="I173" s="361">
        <v>28.299607251854766</v>
      </c>
      <c r="J173" s="361">
        <v>26.769898751754507</v>
      </c>
      <c r="K173" s="361">
        <v>25.240190251654248</v>
      </c>
      <c r="L173" s="361">
        <v>24.47533600160412</v>
      </c>
      <c r="M173" s="361">
        <v>25.240190251654248</v>
      </c>
      <c r="N173" s="361">
        <v>26.769898751754507</v>
      </c>
      <c r="O173" s="361">
        <v>29.064461501904891</v>
      </c>
      <c r="P173" s="361">
        <v>30.59417000200515</v>
      </c>
      <c r="Q173" s="42"/>
      <c r="R173" s="363">
        <v>30.59417000200515</v>
      </c>
      <c r="S173" s="363">
        <v>30.59417000200515</v>
      </c>
      <c r="T173" s="363">
        <v>30.59417000200515</v>
      </c>
      <c r="U173" s="363">
        <v>29.829315751955022</v>
      </c>
      <c r="V173" s="363">
        <v>28.299607251854766</v>
      </c>
      <c r="W173" s="363">
        <v>26.769898751754507</v>
      </c>
      <c r="X173" s="363">
        <v>25.240190251654248</v>
      </c>
      <c r="Y173" s="363">
        <v>24.47533600160412</v>
      </c>
      <c r="Z173" s="363">
        <v>25.240190251654248</v>
      </c>
      <c r="AA173" s="363">
        <v>26.769898751754507</v>
      </c>
      <c r="AB173" s="363">
        <v>29.064461501904891</v>
      </c>
      <c r="AC173" s="363">
        <v>30.59417000200515</v>
      </c>
      <c r="AD173" s="42"/>
      <c r="AE173" s="812"/>
      <c r="AF173" s="812"/>
      <c r="AG173" s="812"/>
      <c r="AH173" s="812"/>
      <c r="AI173" s="986"/>
      <c r="AJ173" s="1018">
        <f>milk!G52</f>
        <v>30.59417000200515</v>
      </c>
      <c r="AK173" s="1018">
        <f>milk!H52</f>
        <v>30.59417000200515</v>
      </c>
      <c r="AL173" s="1018">
        <f>milk!I52</f>
        <v>30.59417000200515</v>
      </c>
      <c r="AM173" s="1018">
        <f>milk!J52</f>
        <v>29.829315751955022</v>
      </c>
      <c r="AN173" s="1018">
        <f>milk!K52</f>
        <v>28.299607251854766</v>
      </c>
      <c r="AO173" s="1018">
        <f>milk!L52</f>
        <v>26.769898751754507</v>
      </c>
      <c r="AP173" s="1018">
        <f>milk!M52</f>
        <v>25.240190251654248</v>
      </c>
      <c r="AQ173" s="1018">
        <f>milk!N52</f>
        <v>24.47533600160412</v>
      </c>
      <c r="AR173" s="1018">
        <f>milk!O52</f>
        <v>25.240190251654248</v>
      </c>
      <c r="AS173" s="1018">
        <f>milk!P52</f>
        <v>26.769898751754507</v>
      </c>
      <c r="AT173" s="1018">
        <f>milk!Q52</f>
        <v>29.064461501904891</v>
      </c>
      <c r="AU173" s="1018">
        <f>milk!R52</f>
        <v>30.59417000200515</v>
      </c>
      <c r="AV173" s="986"/>
      <c r="AW173" s="812"/>
      <c r="AX173" s="812"/>
      <c r="AY173" s="812"/>
      <c r="AZ173" s="812"/>
      <c r="BA173" s="812"/>
      <c r="BB173" s="812"/>
      <c r="BC173" s="812"/>
      <c r="BD173" s="812"/>
      <c r="BE173" s="812"/>
      <c r="BF173" s="812"/>
      <c r="BG173" s="812"/>
      <c r="BH173" s="812"/>
      <c r="BI173" s="812"/>
      <c r="BJ173" s="812"/>
      <c r="BK173" s="812"/>
      <c r="BL173" s="812"/>
      <c r="BM173" s="812"/>
      <c r="BN173" s="812"/>
      <c r="BO173" s="812"/>
      <c r="BP173" s="812"/>
      <c r="BQ173" s="812"/>
      <c r="BR173" s="812"/>
      <c r="BS173" s="812"/>
      <c r="BT173" s="812"/>
      <c r="BU173" s="42"/>
      <c r="BV173" s="42"/>
      <c r="BW173" s="42"/>
      <c r="BX173" s="42"/>
      <c r="BY173" s="42"/>
      <c r="BZ173" s="42"/>
      <c r="CA173" s="42"/>
      <c r="CB173" s="42"/>
      <c r="CC173" s="42"/>
      <c r="CD173" s="42"/>
      <c r="CE173" s="42"/>
      <c r="CF173" s="42"/>
      <c r="CG173" s="42"/>
      <c r="CH173" s="42"/>
      <c r="CI173" s="42"/>
      <c r="CJ173" s="42"/>
      <c r="CK173" s="42"/>
      <c r="CL173" s="42"/>
      <c r="CM173" s="42"/>
      <c r="CN173" s="42"/>
      <c r="CO173" s="42"/>
      <c r="CP173" s="42"/>
      <c r="CQ173" s="42"/>
      <c r="CR173" s="42"/>
      <c r="CS173" s="42"/>
      <c r="CT173" s="42"/>
      <c r="CU173" s="42"/>
      <c r="CV173" s="42"/>
      <c r="CW173" s="42"/>
      <c r="CX173" s="42"/>
      <c r="CY173" s="42"/>
      <c r="CZ173" s="42"/>
      <c r="DA173" s="42"/>
      <c r="DB173" s="42"/>
      <c r="DC173" s="42"/>
      <c r="DD173" s="42"/>
      <c r="DE173" s="42"/>
      <c r="DF173" s="42"/>
      <c r="DG173" s="42"/>
      <c r="DH173" s="42"/>
      <c r="DI173" s="42"/>
      <c r="DJ173" s="42"/>
      <c r="DK173" s="42"/>
      <c r="DL173" s="42"/>
      <c r="DM173" s="42"/>
      <c r="DN173" s="42"/>
      <c r="DO173" s="42"/>
      <c r="DP173" s="42"/>
      <c r="DQ173" s="42"/>
      <c r="DR173" s="42"/>
      <c r="DS173" s="42"/>
      <c r="DT173" s="42"/>
      <c r="DU173" s="42"/>
      <c r="DV173" s="42"/>
      <c r="DW173" s="42"/>
      <c r="DX173" s="42"/>
      <c r="DY173" s="42"/>
      <c r="DZ173" s="42"/>
    </row>
    <row r="174" spans="2:130" x14ac:dyDescent="0.2">
      <c r="B174" s="42"/>
      <c r="C174" s="48" t="str">
        <f t="shared" si="8"/>
        <v>milk</v>
      </c>
      <c r="D174" s="49" t="str">
        <f t="shared" si="7"/>
        <v/>
      </c>
      <c r="E174" s="361">
        <v>28.072379149816722</v>
      </c>
      <c r="F174" s="361">
        <v>28.072379149816722</v>
      </c>
      <c r="G174" s="361">
        <v>28.072379149816722</v>
      </c>
      <c r="H174" s="361">
        <v>27.370569671071305</v>
      </c>
      <c r="I174" s="361">
        <v>25.96695071358047</v>
      </c>
      <c r="J174" s="361">
        <v>24.563331756089632</v>
      </c>
      <c r="K174" s="361">
        <v>23.159712798598793</v>
      </c>
      <c r="L174" s="361">
        <v>22.457903319853379</v>
      </c>
      <c r="M174" s="361">
        <v>23.159712798598793</v>
      </c>
      <c r="N174" s="361">
        <v>24.563331756089632</v>
      </c>
      <c r="O174" s="361">
        <v>26.668760192325884</v>
      </c>
      <c r="P174" s="361">
        <v>28.072379149816722</v>
      </c>
      <c r="Q174" s="42"/>
      <c r="R174" s="363">
        <v>28.072379149816722</v>
      </c>
      <c r="S174" s="363">
        <v>28.072379149816722</v>
      </c>
      <c r="T174" s="363">
        <v>28.072379149816722</v>
      </c>
      <c r="U174" s="363">
        <v>27.370569671071305</v>
      </c>
      <c r="V174" s="363">
        <v>25.96695071358047</v>
      </c>
      <c r="W174" s="363">
        <v>24.563331756089632</v>
      </c>
      <c r="X174" s="363">
        <v>23.159712798598793</v>
      </c>
      <c r="Y174" s="363">
        <v>22.457903319853379</v>
      </c>
      <c r="Z174" s="363">
        <v>23.159712798598793</v>
      </c>
      <c r="AA174" s="363">
        <v>24.563331756089632</v>
      </c>
      <c r="AB174" s="363">
        <v>26.668760192325884</v>
      </c>
      <c r="AC174" s="363">
        <v>28.072379149816722</v>
      </c>
      <c r="AD174" s="42"/>
      <c r="AE174" s="812"/>
      <c r="AF174" s="812"/>
      <c r="AG174" s="812"/>
      <c r="AH174" s="812"/>
      <c r="AI174" s="986"/>
      <c r="AJ174" s="1018">
        <f>milk!G53</f>
        <v>28.072379149816722</v>
      </c>
      <c r="AK174" s="1018">
        <f>milk!H53</f>
        <v>28.072379149816722</v>
      </c>
      <c r="AL174" s="1018">
        <f>milk!I53</f>
        <v>28.072379149816722</v>
      </c>
      <c r="AM174" s="1018">
        <f>milk!J53</f>
        <v>27.370569671071305</v>
      </c>
      <c r="AN174" s="1018">
        <f>milk!K53</f>
        <v>25.96695071358047</v>
      </c>
      <c r="AO174" s="1018">
        <f>milk!L53</f>
        <v>24.563331756089632</v>
      </c>
      <c r="AP174" s="1018">
        <f>milk!M53</f>
        <v>23.159712798598793</v>
      </c>
      <c r="AQ174" s="1018">
        <f>milk!N53</f>
        <v>22.457903319853379</v>
      </c>
      <c r="AR174" s="1018">
        <f>milk!O53</f>
        <v>23.159712798598793</v>
      </c>
      <c r="AS174" s="1018">
        <f>milk!P53</f>
        <v>24.563331756089632</v>
      </c>
      <c r="AT174" s="1018">
        <f>milk!Q53</f>
        <v>26.668760192325884</v>
      </c>
      <c r="AU174" s="1018">
        <f>milk!R53</f>
        <v>28.072379149816722</v>
      </c>
      <c r="AV174" s="986"/>
      <c r="AW174" s="812"/>
      <c r="AX174" s="812"/>
      <c r="AY174" s="812"/>
      <c r="AZ174" s="812"/>
      <c r="BA174" s="812"/>
      <c r="BB174" s="812"/>
      <c r="BC174" s="812"/>
      <c r="BD174" s="812"/>
      <c r="BE174" s="812"/>
      <c r="BF174" s="812"/>
      <c r="BG174" s="812"/>
      <c r="BH174" s="812"/>
      <c r="BI174" s="812"/>
      <c r="BJ174" s="812"/>
      <c r="BK174" s="812"/>
      <c r="BL174" s="812"/>
      <c r="BM174" s="812"/>
      <c r="BN174" s="812"/>
      <c r="BO174" s="812"/>
      <c r="BP174" s="812"/>
      <c r="BQ174" s="812"/>
      <c r="BR174" s="812"/>
      <c r="BS174" s="812"/>
      <c r="BT174" s="812"/>
      <c r="BU174" s="42"/>
      <c r="BV174" s="42"/>
      <c r="BW174" s="42"/>
      <c r="BX174" s="42"/>
      <c r="BY174" s="42"/>
      <c r="BZ174" s="42"/>
      <c r="CA174" s="42"/>
      <c r="CB174" s="42"/>
      <c r="CC174" s="42"/>
      <c r="CD174" s="42"/>
      <c r="CE174" s="42"/>
      <c r="CF174" s="42"/>
      <c r="CG174" s="42"/>
      <c r="CH174" s="42"/>
      <c r="CI174" s="42"/>
      <c r="CJ174" s="42"/>
      <c r="CK174" s="42"/>
      <c r="CL174" s="42"/>
      <c r="CM174" s="42"/>
      <c r="CN174" s="42"/>
      <c r="CO174" s="42"/>
      <c r="CP174" s="42"/>
      <c r="CQ174" s="42"/>
      <c r="CR174" s="42"/>
      <c r="CS174" s="42"/>
      <c r="CT174" s="42"/>
      <c r="CU174" s="42"/>
      <c r="CV174" s="42"/>
      <c r="CW174" s="42"/>
      <c r="CX174" s="42"/>
      <c r="CY174" s="42"/>
      <c r="CZ174" s="42"/>
      <c r="DA174" s="42"/>
      <c r="DB174" s="42"/>
      <c r="DC174" s="42"/>
      <c r="DD174" s="42"/>
      <c r="DE174" s="42"/>
      <c r="DF174" s="42"/>
      <c r="DG174" s="42"/>
      <c r="DH174" s="42"/>
      <c r="DI174" s="42"/>
      <c r="DJ174" s="42"/>
      <c r="DK174" s="42"/>
      <c r="DL174" s="42"/>
      <c r="DM174" s="42"/>
      <c r="DN174" s="42"/>
      <c r="DO174" s="42"/>
      <c r="DP174" s="42"/>
      <c r="DQ174" s="42"/>
      <c r="DR174" s="42"/>
      <c r="DS174" s="42"/>
      <c r="DT174" s="42"/>
      <c r="DU174" s="42"/>
      <c r="DV174" s="42"/>
      <c r="DW174" s="42"/>
      <c r="DX174" s="42"/>
      <c r="DY174" s="42"/>
      <c r="DZ174" s="42"/>
    </row>
    <row r="175" spans="2:130" x14ac:dyDescent="0.2">
      <c r="B175" s="42"/>
      <c r="C175" s="48" t="str">
        <f t="shared" si="8"/>
        <v>milk</v>
      </c>
      <c r="D175" s="49" t="str">
        <f t="shared" si="7"/>
        <v/>
      </c>
      <c r="E175" s="361">
        <v>25.746703776200576</v>
      </c>
      <c r="F175" s="361">
        <v>25.746703776200576</v>
      </c>
      <c r="G175" s="361">
        <v>25.746703776200576</v>
      </c>
      <c r="H175" s="361">
        <v>25.103036181795559</v>
      </c>
      <c r="I175" s="361">
        <v>23.815700992985533</v>
      </c>
      <c r="J175" s="361">
        <v>22.528365804175504</v>
      </c>
      <c r="K175" s="361">
        <v>21.241030615365474</v>
      </c>
      <c r="L175" s="361">
        <v>20.597363020960461</v>
      </c>
      <c r="M175" s="361">
        <v>21.241030615365474</v>
      </c>
      <c r="N175" s="361">
        <v>22.528365804175504</v>
      </c>
      <c r="O175" s="361">
        <v>24.459368587390546</v>
      </c>
      <c r="P175" s="361">
        <v>25.746703776200576</v>
      </c>
      <c r="Q175" s="42"/>
      <c r="R175" s="363">
        <v>25.746703776200576</v>
      </c>
      <c r="S175" s="363">
        <v>25.746703776200576</v>
      </c>
      <c r="T175" s="363">
        <v>25.746703776200576</v>
      </c>
      <c r="U175" s="363">
        <v>25.103036181795559</v>
      </c>
      <c r="V175" s="363">
        <v>23.815700992985533</v>
      </c>
      <c r="W175" s="363">
        <v>22.528365804175504</v>
      </c>
      <c r="X175" s="363">
        <v>21.241030615365474</v>
      </c>
      <c r="Y175" s="363">
        <v>20.597363020960461</v>
      </c>
      <c r="Z175" s="363">
        <v>21.241030615365474</v>
      </c>
      <c r="AA175" s="363">
        <v>22.528365804175504</v>
      </c>
      <c r="AB175" s="363">
        <v>24.459368587390546</v>
      </c>
      <c r="AC175" s="363">
        <v>25.746703776200576</v>
      </c>
      <c r="AD175" s="42"/>
      <c r="AE175" s="812"/>
      <c r="AF175" s="812"/>
      <c r="AG175" s="812"/>
      <c r="AH175" s="812"/>
      <c r="AI175" s="986"/>
      <c r="AJ175" s="1018">
        <f>milk!G54</f>
        <v>25.746703776200576</v>
      </c>
      <c r="AK175" s="1018">
        <f>milk!H54</f>
        <v>25.746703776200576</v>
      </c>
      <c r="AL175" s="1018">
        <f>milk!I54</f>
        <v>25.746703776200576</v>
      </c>
      <c r="AM175" s="1018">
        <f>milk!J54</f>
        <v>25.103036181795559</v>
      </c>
      <c r="AN175" s="1018">
        <f>milk!K54</f>
        <v>23.815700992985533</v>
      </c>
      <c r="AO175" s="1018">
        <f>milk!L54</f>
        <v>22.528365804175504</v>
      </c>
      <c r="AP175" s="1018">
        <f>milk!M54</f>
        <v>21.241030615365474</v>
      </c>
      <c r="AQ175" s="1018">
        <f>milk!N54</f>
        <v>20.597363020960461</v>
      </c>
      <c r="AR175" s="1018">
        <f>milk!O54</f>
        <v>21.241030615365474</v>
      </c>
      <c r="AS175" s="1018">
        <f>milk!P54</f>
        <v>22.528365804175504</v>
      </c>
      <c r="AT175" s="1018">
        <f>milk!Q54</f>
        <v>24.459368587390546</v>
      </c>
      <c r="AU175" s="1018">
        <f>milk!R54</f>
        <v>25.746703776200576</v>
      </c>
      <c r="AV175" s="986"/>
      <c r="AW175" s="812"/>
      <c r="AX175" s="812"/>
      <c r="AY175" s="812"/>
      <c r="AZ175" s="812"/>
      <c r="BA175" s="812"/>
      <c r="BB175" s="812"/>
      <c r="BC175" s="812"/>
      <c r="BD175" s="812"/>
      <c r="BE175" s="812"/>
      <c r="BF175" s="812"/>
      <c r="BG175" s="812"/>
      <c r="BH175" s="812"/>
      <c r="BI175" s="812"/>
      <c r="BJ175" s="812"/>
      <c r="BK175" s="812"/>
      <c r="BL175" s="812"/>
      <c r="BM175" s="812"/>
      <c r="BN175" s="812"/>
      <c r="BO175" s="812"/>
      <c r="BP175" s="812"/>
      <c r="BQ175" s="812"/>
      <c r="BR175" s="812"/>
      <c r="BS175" s="812"/>
      <c r="BT175" s="812"/>
      <c r="BU175" s="42"/>
      <c r="BV175" s="42"/>
      <c r="BW175" s="42"/>
      <c r="BX175" s="42"/>
      <c r="BY175" s="42"/>
      <c r="BZ175" s="42"/>
      <c r="CA175" s="42"/>
      <c r="CB175" s="42"/>
      <c r="CC175" s="42"/>
      <c r="CD175" s="42"/>
      <c r="CE175" s="42"/>
      <c r="CF175" s="42"/>
      <c r="CG175" s="42"/>
      <c r="CH175" s="42"/>
      <c r="CI175" s="42"/>
      <c r="CJ175" s="42"/>
      <c r="CK175" s="42"/>
      <c r="CL175" s="42"/>
      <c r="CM175" s="42"/>
      <c r="CN175" s="42"/>
      <c r="CO175" s="42"/>
      <c r="CP175" s="42"/>
      <c r="CQ175" s="42"/>
      <c r="CR175" s="42"/>
      <c r="CS175" s="42"/>
      <c r="CT175" s="42"/>
      <c r="CU175" s="42"/>
      <c r="CV175" s="42"/>
      <c r="CW175" s="42"/>
      <c r="CX175" s="42"/>
      <c r="CY175" s="42"/>
      <c r="CZ175" s="42"/>
      <c r="DA175" s="42"/>
      <c r="DB175" s="42"/>
      <c r="DC175" s="42"/>
      <c r="DD175" s="42"/>
      <c r="DE175" s="42"/>
      <c r="DF175" s="42"/>
      <c r="DG175" s="42"/>
      <c r="DH175" s="42"/>
      <c r="DI175" s="42"/>
      <c r="DJ175" s="42"/>
      <c r="DK175" s="42"/>
      <c r="DL175" s="42"/>
      <c r="DM175" s="42"/>
      <c r="DN175" s="42"/>
      <c r="DO175" s="42"/>
      <c r="DP175" s="42"/>
      <c r="DQ175" s="42"/>
      <c r="DR175" s="42"/>
      <c r="DS175" s="42"/>
      <c r="DT175" s="42"/>
      <c r="DU175" s="42"/>
      <c r="DV175" s="42"/>
      <c r="DW175" s="42"/>
      <c r="DX175" s="42"/>
      <c r="DY175" s="42"/>
      <c r="DZ175" s="42"/>
    </row>
    <row r="176" spans="2:130" x14ac:dyDescent="0.2">
      <c r="B176" s="42"/>
      <c r="C176" s="48" t="str">
        <f t="shared" si="8"/>
        <v>milk</v>
      </c>
      <c r="D176" s="49" t="str">
        <f t="shared" si="7"/>
        <v/>
      </c>
      <c r="E176" s="361">
        <v>23.604064516852954</v>
      </c>
      <c r="F176" s="361">
        <v>23.604064516852954</v>
      </c>
      <c r="G176" s="361">
        <v>23.604064516852954</v>
      </c>
      <c r="H176" s="361">
        <v>23.013962903931631</v>
      </c>
      <c r="I176" s="361">
        <v>21.833759678088985</v>
      </c>
      <c r="J176" s="361">
        <v>20.653556452246335</v>
      </c>
      <c r="K176" s="361">
        <v>19.473353226403685</v>
      </c>
      <c r="L176" s="361">
        <v>18.883251613482365</v>
      </c>
      <c r="M176" s="361">
        <v>19.473353226403685</v>
      </c>
      <c r="N176" s="361">
        <v>20.653556452246335</v>
      </c>
      <c r="O176" s="361">
        <v>22.423861291010304</v>
      </c>
      <c r="P176" s="361">
        <v>23.604064516852954</v>
      </c>
      <c r="Q176" s="42"/>
      <c r="R176" s="363">
        <v>23.604064516852954</v>
      </c>
      <c r="S176" s="363">
        <v>23.604064516852954</v>
      </c>
      <c r="T176" s="363">
        <v>23.604064516852954</v>
      </c>
      <c r="U176" s="363">
        <v>23.013962903931631</v>
      </c>
      <c r="V176" s="363">
        <v>21.833759678088985</v>
      </c>
      <c r="W176" s="363">
        <v>20.653556452246335</v>
      </c>
      <c r="X176" s="363">
        <v>19.473353226403685</v>
      </c>
      <c r="Y176" s="363">
        <v>18.883251613482365</v>
      </c>
      <c r="Z176" s="363">
        <v>19.473353226403685</v>
      </c>
      <c r="AA176" s="363">
        <v>20.653556452246335</v>
      </c>
      <c r="AB176" s="363">
        <v>22.423861291010304</v>
      </c>
      <c r="AC176" s="363">
        <v>23.604064516852954</v>
      </c>
      <c r="AD176" s="42"/>
      <c r="AE176" s="812"/>
      <c r="AF176" s="812"/>
      <c r="AG176" s="812"/>
      <c r="AH176" s="812"/>
      <c r="AI176" s="986"/>
      <c r="AJ176" s="1018">
        <f>milk!G55</f>
        <v>23.604064516852954</v>
      </c>
      <c r="AK176" s="1018">
        <f>milk!H55</f>
        <v>23.604064516852954</v>
      </c>
      <c r="AL176" s="1018">
        <f>milk!I55</f>
        <v>23.604064516852954</v>
      </c>
      <c r="AM176" s="1018">
        <f>milk!J55</f>
        <v>23.013962903931631</v>
      </c>
      <c r="AN176" s="1018">
        <f>milk!K55</f>
        <v>21.833759678088985</v>
      </c>
      <c r="AO176" s="1018">
        <f>milk!L55</f>
        <v>20.653556452246335</v>
      </c>
      <c r="AP176" s="1018">
        <f>milk!M55</f>
        <v>19.473353226403685</v>
      </c>
      <c r="AQ176" s="1018">
        <f>milk!N55</f>
        <v>18.883251613482365</v>
      </c>
      <c r="AR176" s="1018">
        <f>milk!O55</f>
        <v>19.473353226403685</v>
      </c>
      <c r="AS176" s="1018">
        <f>milk!P55</f>
        <v>20.653556452246335</v>
      </c>
      <c r="AT176" s="1018">
        <f>milk!Q55</f>
        <v>22.423861291010304</v>
      </c>
      <c r="AU176" s="1018">
        <f>milk!R55</f>
        <v>23.604064516852954</v>
      </c>
      <c r="AV176" s="986"/>
      <c r="AW176" s="812"/>
      <c r="AX176" s="812"/>
      <c r="AY176" s="812"/>
      <c r="AZ176" s="812"/>
      <c r="BA176" s="812"/>
      <c r="BB176" s="812"/>
      <c r="BC176" s="812"/>
      <c r="BD176" s="812"/>
      <c r="BE176" s="812"/>
      <c r="BF176" s="812"/>
      <c r="BG176" s="812"/>
      <c r="BH176" s="812"/>
      <c r="BI176" s="812"/>
      <c r="BJ176" s="812"/>
      <c r="BK176" s="812"/>
      <c r="BL176" s="812"/>
      <c r="BM176" s="812"/>
      <c r="BN176" s="812"/>
      <c r="BO176" s="812"/>
      <c r="BP176" s="812"/>
      <c r="BQ176" s="812"/>
      <c r="BR176" s="812"/>
      <c r="BS176" s="812"/>
      <c r="BT176" s="812"/>
      <c r="BU176" s="42"/>
      <c r="BV176" s="42"/>
      <c r="BW176" s="42"/>
      <c r="BX176" s="42"/>
      <c r="BY176" s="42"/>
      <c r="BZ176" s="42"/>
      <c r="CA176" s="42"/>
      <c r="CB176" s="42"/>
      <c r="CC176" s="42"/>
      <c r="CD176" s="42"/>
      <c r="CE176" s="42"/>
      <c r="CF176" s="42"/>
      <c r="CG176" s="42"/>
      <c r="CH176" s="42"/>
      <c r="CI176" s="42"/>
      <c r="CJ176" s="42"/>
      <c r="CK176" s="42"/>
      <c r="CL176" s="42"/>
      <c r="CM176" s="42"/>
      <c r="CN176" s="42"/>
      <c r="CO176" s="42"/>
      <c r="CP176" s="42"/>
      <c r="CQ176" s="42"/>
      <c r="CR176" s="42"/>
      <c r="CS176" s="42"/>
      <c r="CT176" s="42"/>
      <c r="CU176" s="42"/>
      <c r="CV176" s="42"/>
      <c r="CW176" s="42"/>
      <c r="CX176" s="42"/>
      <c r="CY176" s="42"/>
      <c r="CZ176" s="42"/>
      <c r="DA176" s="42"/>
      <c r="DB176" s="42"/>
      <c r="DC176" s="42"/>
      <c r="DD176" s="42"/>
      <c r="DE176" s="42"/>
      <c r="DF176" s="42"/>
      <c r="DG176" s="42"/>
      <c r="DH176" s="42"/>
      <c r="DI176" s="42"/>
      <c r="DJ176" s="42"/>
      <c r="DK176" s="42"/>
      <c r="DL176" s="42"/>
      <c r="DM176" s="42"/>
      <c r="DN176" s="42"/>
      <c r="DO176" s="42"/>
      <c r="DP176" s="42"/>
      <c r="DQ176" s="42"/>
      <c r="DR176" s="42"/>
      <c r="DS176" s="42"/>
      <c r="DT176" s="42"/>
      <c r="DU176" s="42"/>
      <c r="DV176" s="42"/>
      <c r="DW176" s="42"/>
      <c r="DX176" s="42"/>
      <c r="DY176" s="42"/>
      <c r="DZ176" s="42"/>
    </row>
    <row r="177" spans="2:130" x14ac:dyDescent="0.2">
      <c r="B177" s="42"/>
      <c r="C177" s="48" t="str">
        <f t="shared" si="8"/>
        <v>milk</v>
      </c>
      <c r="D177" s="49" t="str">
        <f t="shared" si="7"/>
        <v/>
      </c>
      <c r="E177" s="361">
        <v>21.631788520781573</v>
      </c>
      <c r="F177" s="361">
        <v>21.631788520781573</v>
      </c>
      <c r="G177" s="361">
        <v>21.631788520781573</v>
      </c>
      <c r="H177" s="361">
        <v>21.090993807762032</v>
      </c>
      <c r="I177" s="361">
        <v>20.009404381722955</v>
      </c>
      <c r="J177" s="361">
        <v>18.927814955683875</v>
      </c>
      <c r="K177" s="361">
        <v>17.846225529644798</v>
      </c>
      <c r="L177" s="361">
        <v>17.305430816625258</v>
      </c>
      <c r="M177" s="361">
        <v>17.846225529644798</v>
      </c>
      <c r="N177" s="361">
        <v>18.927814955683875</v>
      </c>
      <c r="O177" s="361">
        <v>20.550199094742492</v>
      </c>
      <c r="P177" s="361">
        <v>21.631788520781573</v>
      </c>
      <c r="Q177" s="42"/>
      <c r="R177" s="363">
        <v>21.631788520781573</v>
      </c>
      <c r="S177" s="363">
        <v>21.631788520781573</v>
      </c>
      <c r="T177" s="363">
        <v>21.631788520781573</v>
      </c>
      <c r="U177" s="363">
        <v>21.090993807762032</v>
      </c>
      <c r="V177" s="363">
        <v>20.009404381722955</v>
      </c>
      <c r="W177" s="363">
        <v>18.927814955683875</v>
      </c>
      <c r="X177" s="363">
        <v>17.846225529644798</v>
      </c>
      <c r="Y177" s="363">
        <v>17.305430816625258</v>
      </c>
      <c r="Z177" s="363">
        <v>17.846225529644798</v>
      </c>
      <c r="AA177" s="363">
        <v>18.927814955683875</v>
      </c>
      <c r="AB177" s="363">
        <v>20.550199094742492</v>
      </c>
      <c r="AC177" s="363">
        <v>21.631788520781573</v>
      </c>
      <c r="AD177" s="42"/>
      <c r="AE177" s="812"/>
      <c r="AF177" s="812"/>
      <c r="AG177" s="812"/>
      <c r="AH177" s="812"/>
      <c r="AI177" s="986"/>
      <c r="AJ177" s="1018">
        <f>milk!G56</f>
        <v>21.631788520781573</v>
      </c>
      <c r="AK177" s="1018">
        <f>milk!H56</f>
        <v>21.631788520781573</v>
      </c>
      <c r="AL177" s="1018">
        <f>milk!I56</f>
        <v>21.631788520781573</v>
      </c>
      <c r="AM177" s="1018">
        <f>milk!J56</f>
        <v>21.090993807762032</v>
      </c>
      <c r="AN177" s="1018">
        <f>milk!K56</f>
        <v>20.009404381722955</v>
      </c>
      <c r="AO177" s="1018">
        <f>milk!L56</f>
        <v>18.927814955683875</v>
      </c>
      <c r="AP177" s="1018">
        <f>milk!M56</f>
        <v>17.846225529644798</v>
      </c>
      <c r="AQ177" s="1018">
        <f>milk!N56</f>
        <v>17.305430816625258</v>
      </c>
      <c r="AR177" s="1018">
        <f>milk!O56</f>
        <v>17.846225529644798</v>
      </c>
      <c r="AS177" s="1018">
        <f>milk!P56</f>
        <v>18.927814955683875</v>
      </c>
      <c r="AT177" s="1018">
        <f>milk!Q56</f>
        <v>20.550199094742492</v>
      </c>
      <c r="AU177" s="1018">
        <f>milk!R56</f>
        <v>21.631788520781573</v>
      </c>
      <c r="AV177" s="986"/>
      <c r="AW177" s="812"/>
      <c r="AX177" s="812"/>
      <c r="AY177" s="812"/>
      <c r="AZ177" s="812"/>
      <c r="BA177" s="812"/>
      <c r="BB177" s="812"/>
      <c r="BC177" s="812"/>
      <c r="BD177" s="812"/>
      <c r="BE177" s="812"/>
      <c r="BF177" s="812"/>
      <c r="BG177" s="812"/>
      <c r="BH177" s="812"/>
      <c r="BI177" s="812"/>
      <c r="BJ177" s="812"/>
      <c r="BK177" s="812"/>
      <c r="BL177" s="812"/>
      <c r="BM177" s="812"/>
      <c r="BN177" s="812"/>
      <c r="BO177" s="812"/>
      <c r="BP177" s="812"/>
      <c r="BQ177" s="812"/>
      <c r="BR177" s="812"/>
      <c r="BS177" s="812"/>
      <c r="BT177" s="812"/>
      <c r="BU177" s="42"/>
      <c r="BV177" s="42"/>
      <c r="BW177" s="42"/>
      <c r="BX177" s="42"/>
      <c r="BY177" s="42"/>
      <c r="BZ177" s="42"/>
      <c r="CA177" s="42"/>
      <c r="CB177" s="42"/>
      <c r="CC177" s="42"/>
      <c r="CD177" s="42"/>
      <c r="CE177" s="42"/>
      <c r="CF177" s="42"/>
      <c r="CG177" s="42"/>
      <c r="CH177" s="42"/>
      <c r="CI177" s="42"/>
      <c r="CJ177" s="42"/>
      <c r="CK177" s="42"/>
      <c r="CL177" s="42"/>
      <c r="CM177" s="42"/>
      <c r="CN177" s="42"/>
      <c r="CO177" s="42"/>
      <c r="CP177" s="42"/>
      <c r="CQ177" s="42"/>
      <c r="CR177" s="42"/>
      <c r="CS177" s="42"/>
      <c r="CT177" s="42"/>
      <c r="CU177" s="42"/>
      <c r="CV177" s="42"/>
      <c r="CW177" s="42"/>
      <c r="CX177" s="42"/>
      <c r="CY177" s="42"/>
      <c r="CZ177" s="42"/>
      <c r="DA177" s="42"/>
      <c r="DB177" s="42"/>
      <c r="DC177" s="42"/>
      <c r="DD177" s="42"/>
      <c r="DE177" s="42"/>
      <c r="DF177" s="42"/>
      <c r="DG177" s="42"/>
      <c r="DH177" s="42"/>
      <c r="DI177" s="42"/>
      <c r="DJ177" s="42"/>
      <c r="DK177" s="42"/>
      <c r="DL177" s="42"/>
      <c r="DM177" s="42"/>
      <c r="DN177" s="42"/>
      <c r="DO177" s="42"/>
      <c r="DP177" s="42"/>
      <c r="DQ177" s="42"/>
      <c r="DR177" s="42"/>
      <c r="DS177" s="42"/>
      <c r="DT177" s="42"/>
      <c r="DU177" s="42"/>
      <c r="DV177" s="42"/>
      <c r="DW177" s="42"/>
      <c r="DX177" s="42"/>
      <c r="DY177" s="42"/>
      <c r="DZ177" s="42"/>
    </row>
    <row r="178" spans="2:130" x14ac:dyDescent="0.2">
      <c r="B178" s="42"/>
      <c r="C178" s="48" t="str">
        <f t="shared" si="8"/>
        <v>milk</v>
      </c>
      <c r="D178" s="49" t="str">
        <f t="shared" si="7"/>
        <v/>
      </c>
      <c r="E178" s="361">
        <v>19.81772256519994</v>
      </c>
      <c r="F178" s="361">
        <v>19.81772256519994</v>
      </c>
      <c r="G178" s="361">
        <v>19.81772256519994</v>
      </c>
      <c r="H178" s="361">
        <v>19.322279501069943</v>
      </c>
      <c r="I178" s="361">
        <v>18.331393372809945</v>
      </c>
      <c r="J178" s="361">
        <v>17.340507244549947</v>
      </c>
      <c r="K178" s="361">
        <v>16.349621116289949</v>
      </c>
      <c r="L178" s="361">
        <v>15.854178052159952</v>
      </c>
      <c r="M178" s="361">
        <v>16.349621116289949</v>
      </c>
      <c r="N178" s="361">
        <v>17.340507244549947</v>
      </c>
      <c r="O178" s="361">
        <v>18.826836436939942</v>
      </c>
      <c r="P178" s="361">
        <v>19.81772256519994</v>
      </c>
      <c r="Q178" s="42"/>
      <c r="R178" s="363">
        <v>19.81772256519994</v>
      </c>
      <c r="S178" s="363">
        <v>19.81772256519994</v>
      </c>
      <c r="T178" s="363">
        <v>19.81772256519994</v>
      </c>
      <c r="U178" s="363">
        <v>19.322279501069943</v>
      </c>
      <c r="V178" s="363">
        <v>18.331393372809945</v>
      </c>
      <c r="W178" s="363">
        <v>17.340507244549947</v>
      </c>
      <c r="X178" s="363">
        <v>16.349621116289949</v>
      </c>
      <c r="Y178" s="363">
        <v>15.854178052159952</v>
      </c>
      <c r="Z178" s="363">
        <v>16.349621116289949</v>
      </c>
      <c r="AA178" s="363">
        <v>17.340507244549947</v>
      </c>
      <c r="AB178" s="363">
        <v>18.826836436939942</v>
      </c>
      <c r="AC178" s="363">
        <v>19.81772256519994</v>
      </c>
      <c r="AD178" s="42"/>
      <c r="AE178" s="812"/>
      <c r="AF178" s="812"/>
      <c r="AG178" s="812"/>
      <c r="AH178" s="812"/>
      <c r="AI178" s="986"/>
      <c r="AJ178" s="1018">
        <f>milk!G57</f>
        <v>19.81772256519994</v>
      </c>
      <c r="AK178" s="1018">
        <f>milk!H57</f>
        <v>19.81772256519994</v>
      </c>
      <c r="AL178" s="1018">
        <f>milk!I57</f>
        <v>19.81772256519994</v>
      </c>
      <c r="AM178" s="1018">
        <f>milk!J57</f>
        <v>19.322279501069943</v>
      </c>
      <c r="AN178" s="1018">
        <f>milk!K57</f>
        <v>18.331393372809945</v>
      </c>
      <c r="AO178" s="1018">
        <f>milk!L57</f>
        <v>17.340507244549947</v>
      </c>
      <c r="AP178" s="1018">
        <f>milk!M57</f>
        <v>16.349621116289949</v>
      </c>
      <c r="AQ178" s="1018">
        <f>milk!N57</f>
        <v>15.854178052159952</v>
      </c>
      <c r="AR178" s="1018">
        <f>milk!O57</f>
        <v>16.349621116289949</v>
      </c>
      <c r="AS178" s="1018">
        <f>milk!P57</f>
        <v>17.340507244549947</v>
      </c>
      <c r="AT178" s="1018">
        <f>milk!Q57</f>
        <v>18.826836436939942</v>
      </c>
      <c r="AU178" s="1018">
        <f>milk!R57</f>
        <v>19.81772256519994</v>
      </c>
      <c r="AV178" s="986"/>
      <c r="AW178" s="812"/>
      <c r="AX178" s="812"/>
      <c r="AY178" s="812"/>
      <c r="AZ178" s="812"/>
      <c r="BA178" s="812"/>
      <c r="BB178" s="812"/>
      <c r="BC178" s="812"/>
      <c r="BD178" s="812"/>
      <c r="BE178" s="812"/>
      <c r="BF178" s="812"/>
      <c r="BG178" s="812"/>
      <c r="BH178" s="812"/>
      <c r="BI178" s="812"/>
      <c r="BJ178" s="812"/>
      <c r="BK178" s="812"/>
      <c r="BL178" s="812"/>
      <c r="BM178" s="812"/>
      <c r="BN178" s="812"/>
      <c r="BO178" s="812"/>
      <c r="BP178" s="812"/>
      <c r="BQ178" s="812"/>
      <c r="BR178" s="812"/>
      <c r="BS178" s="812"/>
      <c r="BT178" s="812"/>
      <c r="BU178" s="42"/>
      <c r="BV178" s="42"/>
      <c r="BW178" s="42"/>
      <c r="BX178" s="42"/>
      <c r="BY178" s="42"/>
      <c r="BZ178" s="42"/>
      <c r="CA178" s="42"/>
      <c r="CB178" s="42"/>
      <c r="CC178" s="42"/>
      <c r="CD178" s="42"/>
      <c r="CE178" s="42"/>
      <c r="CF178" s="42"/>
      <c r="CG178" s="42"/>
      <c r="CH178" s="42"/>
      <c r="CI178" s="42"/>
      <c r="CJ178" s="42"/>
      <c r="CK178" s="42"/>
      <c r="CL178" s="42"/>
      <c r="CM178" s="42"/>
      <c r="CN178" s="42"/>
      <c r="CO178" s="42"/>
      <c r="CP178" s="42"/>
      <c r="CQ178" s="42"/>
      <c r="CR178" s="42"/>
      <c r="CS178" s="42"/>
      <c r="CT178" s="42"/>
      <c r="CU178" s="42"/>
      <c r="CV178" s="42"/>
      <c r="CW178" s="42"/>
      <c r="CX178" s="42"/>
      <c r="CY178" s="42"/>
      <c r="CZ178" s="42"/>
      <c r="DA178" s="42"/>
      <c r="DB178" s="42"/>
      <c r="DC178" s="42"/>
      <c r="DD178" s="42"/>
      <c r="DE178" s="42"/>
      <c r="DF178" s="42"/>
      <c r="DG178" s="42"/>
      <c r="DH178" s="42"/>
      <c r="DI178" s="42"/>
      <c r="DJ178" s="42"/>
      <c r="DK178" s="42"/>
      <c r="DL178" s="42"/>
      <c r="DM178" s="42"/>
      <c r="DN178" s="42"/>
      <c r="DO178" s="42"/>
      <c r="DP178" s="42"/>
      <c r="DQ178" s="42"/>
      <c r="DR178" s="42"/>
      <c r="DS178" s="42"/>
      <c r="DT178" s="42"/>
      <c r="DU178" s="42"/>
      <c r="DV178" s="42"/>
      <c r="DW178" s="42"/>
      <c r="DX178" s="42"/>
      <c r="DY178" s="42"/>
      <c r="DZ178" s="42"/>
    </row>
    <row r="179" spans="2:130" x14ac:dyDescent="0.2">
      <c r="B179" s="42"/>
      <c r="C179" s="48" t="str">
        <f t="shared" si="8"/>
        <v>milk</v>
      </c>
      <c r="D179" s="49" t="str">
        <f t="shared" si="7"/>
        <v/>
      </c>
      <c r="E179" s="361">
        <v>18.15030249862976</v>
      </c>
      <c r="F179" s="361">
        <v>18.15030249862976</v>
      </c>
      <c r="G179" s="361">
        <v>18.15030249862976</v>
      </c>
      <c r="H179" s="361">
        <v>17.696544936164017</v>
      </c>
      <c r="I179" s="361">
        <v>16.789029811232528</v>
      </c>
      <c r="J179" s="361">
        <v>15.88151468630104</v>
      </c>
      <c r="K179" s="361">
        <v>14.973999561369551</v>
      </c>
      <c r="L179" s="361">
        <v>14.520241998903808</v>
      </c>
      <c r="M179" s="361">
        <v>14.973999561369551</v>
      </c>
      <c r="N179" s="361">
        <v>15.88151468630104</v>
      </c>
      <c r="O179" s="361">
        <v>17.24278737369827</v>
      </c>
      <c r="P179" s="361">
        <v>18.15030249862976</v>
      </c>
      <c r="Q179" s="42"/>
      <c r="R179" s="363">
        <v>18.15030249862976</v>
      </c>
      <c r="S179" s="363">
        <v>18.15030249862976</v>
      </c>
      <c r="T179" s="363">
        <v>18.15030249862976</v>
      </c>
      <c r="U179" s="363">
        <v>17.696544936164017</v>
      </c>
      <c r="V179" s="363">
        <v>16.789029811232528</v>
      </c>
      <c r="W179" s="363">
        <v>15.88151468630104</v>
      </c>
      <c r="X179" s="363">
        <v>14.973999561369551</v>
      </c>
      <c r="Y179" s="363">
        <v>14.520241998903808</v>
      </c>
      <c r="Z179" s="363">
        <v>14.973999561369551</v>
      </c>
      <c r="AA179" s="363">
        <v>15.88151468630104</v>
      </c>
      <c r="AB179" s="363">
        <v>17.24278737369827</v>
      </c>
      <c r="AC179" s="363">
        <v>18.15030249862976</v>
      </c>
      <c r="AD179" s="42"/>
      <c r="AE179" s="812"/>
      <c r="AF179" s="812"/>
      <c r="AG179" s="812"/>
      <c r="AH179" s="812"/>
      <c r="AI179" s="986"/>
      <c r="AJ179" s="1018">
        <f>milk!G58</f>
        <v>18.15030249862976</v>
      </c>
      <c r="AK179" s="1018">
        <f>milk!H58</f>
        <v>18.15030249862976</v>
      </c>
      <c r="AL179" s="1018">
        <f>milk!I58</f>
        <v>18.15030249862976</v>
      </c>
      <c r="AM179" s="1018">
        <f>milk!J58</f>
        <v>17.696544936164017</v>
      </c>
      <c r="AN179" s="1018">
        <f>milk!K58</f>
        <v>16.789029811232528</v>
      </c>
      <c r="AO179" s="1018">
        <f>milk!L58</f>
        <v>15.88151468630104</v>
      </c>
      <c r="AP179" s="1018">
        <f>milk!M58</f>
        <v>14.973999561369551</v>
      </c>
      <c r="AQ179" s="1018">
        <f>milk!N58</f>
        <v>14.520241998903808</v>
      </c>
      <c r="AR179" s="1018">
        <f>milk!O58</f>
        <v>14.973999561369551</v>
      </c>
      <c r="AS179" s="1018">
        <f>milk!P58</f>
        <v>15.88151468630104</v>
      </c>
      <c r="AT179" s="1018">
        <f>milk!Q58</f>
        <v>17.24278737369827</v>
      </c>
      <c r="AU179" s="1018">
        <f>milk!R58</f>
        <v>18.15030249862976</v>
      </c>
      <c r="AV179" s="986"/>
      <c r="AW179" s="812"/>
      <c r="AX179" s="812"/>
      <c r="AY179" s="812"/>
      <c r="AZ179" s="812"/>
      <c r="BA179" s="812"/>
      <c r="BB179" s="812"/>
      <c r="BC179" s="812"/>
      <c r="BD179" s="812"/>
      <c r="BE179" s="812"/>
      <c r="BF179" s="812"/>
      <c r="BG179" s="812"/>
      <c r="BH179" s="812"/>
      <c r="BI179" s="812"/>
      <c r="BJ179" s="812"/>
      <c r="BK179" s="812"/>
      <c r="BL179" s="812"/>
      <c r="BM179" s="812"/>
      <c r="BN179" s="812"/>
      <c r="BO179" s="812"/>
      <c r="BP179" s="812"/>
      <c r="BQ179" s="812"/>
      <c r="BR179" s="812"/>
      <c r="BS179" s="812"/>
      <c r="BT179" s="812"/>
      <c r="BU179" s="42"/>
      <c r="BV179" s="42"/>
      <c r="BW179" s="42"/>
      <c r="BX179" s="42"/>
      <c r="BY179" s="42"/>
      <c r="BZ179" s="42"/>
      <c r="CA179" s="42"/>
      <c r="CB179" s="42"/>
      <c r="CC179" s="42"/>
      <c r="CD179" s="42"/>
      <c r="CE179" s="42"/>
      <c r="CF179" s="42"/>
      <c r="CG179" s="42"/>
      <c r="CH179" s="42"/>
      <c r="CI179" s="42"/>
      <c r="CJ179" s="42"/>
      <c r="CK179" s="42"/>
      <c r="CL179" s="42"/>
      <c r="CM179" s="42"/>
      <c r="CN179" s="42"/>
      <c r="CO179" s="42"/>
      <c r="CP179" s="42"/>
      <c r="CQ179" s="42"/>
      <c r="CR179" s="42"/>
      <c r="CS179" s="42"/>
      <c r="CT179" s="42"/>
      <c r="CU179" s="42"/>
      <c r="CV179" s="42"/>
      <c r="CW179" s="42"/>
      <c r="CX179" s="42"/>
      <c r="CY179" s="42"/>
      <c r="CZ179" s="42"/>
      <c r="DA179" s="42"/>
      <c r="DB179" s="42"/>
      <c r="DC179" s="42"/>
      <c r="DD179" s="42"/>
      <c r="DE179" s="42"/>
      <c r="DF179" s="42"/>
      <c r="DG179" s="42"/>
      <c r="DH179" s="42"/>
      <c r="DI179" s="42"/>
      <c r="DJ179" s="42"/>
      <c r="DK179" s="42"/>
      <c r="DL179" s="42"/>
      <c r="DM179" s="42"/>
      <c r="DN179" s="42"/>
      <c r="DO179" s="42"/>
      <c r="DP179" s="42"/>
      <c r="DQ179" s="42"/>
      <c r="DR179" s="42"/>
      <c r="DS179" s="42"/>
      <c r="DT179" s="42"/>
      <c r="DU179" s="42"/>
      <c r="DV179" s="42"/>
      <c r="DW179" s="42"/>
      <c r="DX179" s="42"/>
      <c r="DY179" s="42"/>
      <c r="DZ179" s="42"/>
    </row>
    <row r="180" spans="2:130" x14ac:dyDescent="0.2">
      <c r="B180" s="42"/>
      <c r="C180" s="48" t="str">
        <f t="shared" si="8"/>
        <v>milk</v>
      </c>
      <c r="D180" s="49" t="str">
        <f t="shared" si="7"/>
        <v/>
      </c>
      <c r="E180" s="361">
        <v>16.618591472166841</v>
      </c>
      <c r="F180" s="361">
        <v>16.618591472166841</v>
      </c>
      <c r="G180" s="361">
        <v>16.618591472166841</v>
      </c>
      <c r="H180" s="361">
        <v>16.203126685362669</v>
      </c>
      <c r="I180" s="361">
        <v>15.372197111754328</v>
      </c>
      <c r="J180" s="361">
        <v>14.541267538145986</v>
      </c>
      <c r="K180" s="361">
        <v>13.710337964537644</v>
      </c>
      <c r="L180" s="361">
        <v>13.294873177733473</v>
      </c>
      <c r="M180" s="361">
        <v>13.710337964537644</v>
      </c>
      <c r="N180" s="361">
        <v>14.541267538145986</v>
      </c>
      <c r="O180" s="361">
        <v>15.787661898558499</v>
      </c>
      <c r="P180" s="361">
        <v>16.618591472166841</v>
      </c>
      <c r="Q180" s="42"/>
      <c r="R180" s="363">
        <v>16.618591472166841</v>
      </c>
      <c r="S180" s="363">
        <v>16.618591472166841</v>
      </c>
      <c r="T180" s="363">
        <v>16.618591472166841</v>
      </c>
      <c r="U180" s="363">
        <v>16.203126685362669</v>
      </c>
      <c r="V180" s="363">
        <v>15.372197111754328</v>
      </c>
      <c r="W180" s="363">
        <v>14.541267538145986</v>
      </c>
      <c r="X180" s="363">
        <v>13.710337964537644</v>
      </c>
      <c r="Y180" s="363">
        <v>13.294873177733473</v>
      </c>
      <c r="Z180" s="363">
        <v>13.710337964537644</v>
      </c>
      <c r="AA180" s="363">
        <v>14.541267538145986</v>
      </c>
      <c r="AB180" s="363">
        <v>15.787661898558499</v>
      </c>
      <c r="AC180" s="363">
        <v>16.618591472166841</v>
      </c>
      <c r="AD180" s="42"/>
      <c r="AE180" s="812"/>
      <c r="AF180" s="812"/>
      <c r="AG180" s="812"/>
      <c r="AH180" s="812"/>
      <c r="AI180" s="986"/>
      <c r="AJ180" s="1018">
        <f>milk!G59</f>
        <v>16.618591472166841</v>
      </c>
      <c r="AK180" s="1018">
        <f>milk!H59</f>
        <v>16.618591472166841</v>
      </c>
      <c r="AL180" s="1018">
        <f>milk!I59</f>
        <v>16.618591472166841</v>
      </c>
      <c r="AM180" s="1018">
        <f>milk!J59</f>
        <v>16.203126685362669</v>
      </c>
      <c r="AN180" s="1018">
        <f>milk!K59</f>
        <v>15.372197111754328</v>
      </c>
      <c r="AO180" s="1018">
        <f>milk!L59</f>
        <v>14.541267538145986</v>
      </c>
      <c r="AP180" s="1018">
        <f>milk!M59</f>
        <v>13.710337964537644</v>
      </c>
      <c r="AQ180" s="1018">
        <f>milk!N59</f>
        <v>13.294873177733473</v>
      </c>
      <c r="AR180" s="1018">
        <f>milk!O59</f>
        <v>13.710337964537644</v>
      </c>
      <c r="AS180" s="1018">
        <f>milk!P59</f>
        <v>14.541267538145986</v>
      </c>
      <c r="AT180" s="1018">
        <f>milk!Q59</f>
        <v>15.787661898558499</v>
      </c>
      <c r="AU180" s="1018">
        <f>milk!R59</f>
        <v>16.618591472166841</v>
      </c>
      <c r="AV180" s="986"/>
      <c r="AW180" s="812"/>
      <c r="AX180" s="812"/>
      <c r="AY180" s="812"/>
      <c r="AZ180" s="812"/>
      <c r="BA180" s="812"/>
      <c r="BB180" s="812"/>
      <c r="BC180" s="812"/>
      <c r="BD180" s="812"/>
      <c r="BE180" s="812"/>
      <c r="BF180" s="812"/>
      <c r="BG180" s="812"/>
      <c r="BH180" s="812"/>
      <c r="BI180" s="812"/>
      <c r="BJ180" s="812"/>
      <c r="BK180" s="812"/>
      <c r="BL180" s="812"/>
      <c r="BM180" s="812"/>
      <c r="BN180" s="812"/>
      <c r="BO180" s="812"/>
      <c r="BP180" s="812"/>
      <c r="BQ180" s="812"/>
      <c r="BR180" s="812"/>
      <c r="BS180" s="812"/>
      <c r="BT180" s="812"/>
      <c r="BU180" s="42"/>
      <c r="BV180" s="42"/>
      <c r="BW180" s="42"/>
      <c r="BX180" s="42"/>
      <c r="BY180" s="42"/>
      <c r="BZ180" s="42"/>
      <c r="CA180" s="42"/>
      <c r="CB180" s="42"/>
      <c r="CC180" s="42"/>
      <c r="CD180" s="42"/>
      <c r="CE180" s="42"/>
      <c r="CF180" s="42"/>
      <c r="CG180" s="42"/>
      <c r="CH180" s="42"/>
      <c r="CI180" s="42"/>
      <c r="CJ180" s="42"/>
      <c r="CK180" s="42"/>
      <c r="CL180" s="42"/>
      <c r="CM180" s="42"/>
      <c r="CN180" s="42"/>
      <c r="CO180" s="42"/>
      <c r="CP180" s="42"/>
      <c r="CQ180" s="42"/>
      <c r="CR180" s="42"/>
      <c r="CS180" s="42"/>
      <c r="CT180" s="42"/>
      <c r="CU180" s="42"/>
      <c r="CV180" s="42"/>
      <c r="CW180" s="42"/>
      <c r="CX180" s="42"/>
      <c r="CY180" s="42"/>
      <c r="CZ180" s="42"/>
      <c r="DA180" s="42"/>
      <c r="DB180" s="42"/>
      <c r="DC180" s="42"/>
      <c r="DD180" s="42"/>
      <c r="DE180" s="42"/>
      <c r="DF180" s="42"/>
      <c r="DG180" s="42"/>
      <c r="DH180" s="42"/>
      <c r="DI180" s="42"/>
      <c r="DJ180" s="42"/>
      <c r="DK180" s="42"/>
      <c r="DL180" s="42"/>
      <c r="DM180" s="42"/>
      <c r="DN180" s="42"/>
      <c r="DO180" s="42"/>
      <c r="DP180" s="42"/>
      <c r="DQ180" s="42"/>
      <c r="DR180" s="42"/>
      <c r="DS180" s="42"/>
      <c r="DT180" s="42"/>
      <c r="DU180" s="42"/>
      <c r="DV180" s="42"/>
      <c r="DW180" s="42"/>
      <c r="DX180" s="42"/>
      <c r="DY180" s="42"/>
      <c r="DZ180" s="42"/>
    </row>
    <row r="181" spans="2:130" x14ac:dyDescent="0.2">
      <c r="B181" s="42"/>
      <c r="C181" s="48" t="str">
        <f t="shared" si="8"/>
        <v>milk</v>
      </c>
      <c r="D181" s="49" t="str">
        <f t="shared" si="7"/>
        <v/>
      </c>
      <c r="E181" s="364" t="s">
        <v>493</v>
      </c>
      <c r="F181" s="361"/>
      <c r="G181" s="361"/>
      <c r="H181" s="361"/>
      <c r="I181" s="361"/>
      <c r="J181" s="361"/>
      <c r="K181" s="361"/>
      <c r="L181" s="361"/>
      <c r="M181" s="361"/>
      <c r="N181" s="361"/>
      <c r="O181" s="361"/>
      <c r="P181" s="361"/>
      <c r="Q181" s="42"/>
      <c r="R181" s="365" t="s">
        <v>493</v>
      </c>
      <c r="S181" s="363"/>
      <c r="T181" s="363"/>
      <c r="U181" s="363"/>
      <c r="V181" s="363"/>
      <c r="W181" s="363"/>
      <c r="X181" s="363"/>
      <c r="Y181" s="363"/>
      <c r="Z181" s="363"/>
      <c r="AA181" s="363"/>
      <c r="AB181" s="363"/>
      <c r="AC181" s="363"/>
      <c r="AD181" s="42"/>
      <c r="AE181" s="812"/>
      <c r="AF181" s="812"/>
      <c r="AG181" s="812"/>
      <c r="AH181" s="812"/>
      <c r="AI181" s="986"/>
      <c r="AJ181" s="1019" t="str">
        <f>milk!G61</f>
        <v>Lactation 3</v>
      </c>
      <c r="AK181" s="1018"/>
      <c r="AL181" s="1018"/>
      <c r="AM181" s="1018"/>
      <c r="AN181" s="1018"/>
      <c r="AO181" s="1018"/>
      <c r="AP181" s="1018"/>
      <c r="AQ181" s="1018"/>
      <c r="AR181" s="1018"/>
      <c r="AS181" s="1018"/>
      <c r="AT181" s="1018"/>
      <c r="AU181" s="1018"/>
      <c r="AV181" s="986"/>
      <c r="AW181" s="812"/>
      <c r="AX181" s="812"/>
      <c r="AY181" s="812"/>
      <c r="AZ181" s="812"/>
      <c r="BA181" s="812"/>
      <c r="BB181" s="812"/>
      <c r="BC181" s="812"/>
      <c r="BD181" s="812"/>
      <c r="BE181" s="812"/>
      <c r="BF181" s="812"/>
      <c r="BG181" s="812"/>
      <c r="BH181" s="812"/>
      <c r="BI181" s="812"/>
      <c r="BJ181" s="812"/>
      <c r="BK181" s="812"/>
      <c r="BL181" s="812"/>
      <c r="BM181" s="812"/>
      <c r="BN181" s="812"/>
      <c r="BO181" s="812"/>
      <c r="BP181" s="812"/>
      <c r="BQ181" s="812"/>
      <c r="BR181" s="812"/>
      <c r="BS181" s="812"/>
      <c r="BT181" s="812"/>
      <c r="BU181" s="42"/>
      <c r="BV181" s="42"/>
      <c r="BW181" s="42"/>
      <c r="BX181" s="42"/>
      <c r="BY181" s="42"/>
      <c r="BZ181" s="42"/>
      <c r="CA181" s="42"/>
      <c r="CB181" s="42"/>
      <c r="CC181" s="42"/>
      <c r="CD181" s="42"/>
      <c r="CE181" s="42"/>
      <c r="CF181" s="42"/>
      <c r="CG181" s="42"/>
      <c r="CH181" s="42"/>
      <c r="CI181" s="42"/>
      <c r="CJ181" s="42"/>
      <c r="CK181" s="42"/>
      <c r="CL181" s="42"/>
      <c r="CM181" s="42"/>
      <c r="CN181" s="42"/>
      <c r="CO181" s="42"/>
      <c r="CP181" s="42"/>
      <c r="CQ181" s="42"/>
      <c r="CR181" s="42"/>
      <c r="CS181" s="42"/>
      <c r="CT181" s="42"/>
      <c r="CU181" s="42"/>
      <c r="CV181" s="42"/>
      <c r="CW181" s="42"/>
      <c r="CX181" s="42"/>
      <c r="CY181" s="42"/>
      <c r="CZ181" s="42"/>
      <c r="DA181" s="42"/>
      <c r="DB181" s="42"/>
      <c r="DC181" s="42"/>
      <c r="DD181" s="42"/>
      <c r="DE181" s="42"/>
      <c r="DF181" s="42"/>
      <c r="DG181" s="42"/>
      <c r="DH181" s="42"/>
      <c r="DI181" s="42"/>
      <c r="DJ181" s="42"/>
      <c r="DK181" s="42"/>
      <c r="DL181" s="42"/>
      <c r="DM181" s="42"/>
      <c r="DN181" s="42"/>
      <c r="DO181" s="42"/>
      <c r="DP181" s="42"/>
      <c r="DQ181" s="42"/>
      <c r="DR181" s="42"/>
      <c r="DS181" s="42"/>
      <c r="DT181" s="42"/>
      <c r="DU181" s="42"/>
      <c r="DV181" s="42"/>
      <c r="DW181" s="42"/>
      <c r="DX181" s="42"/>
      <c r="DY181" s="42"/>
      <c r="DZ181" s="42"/>
    </row>
    <row r="182" spans="2:130" x14ac:dyDescent="0.2">
      <c r="B182" s="42"/>
      <c r="C182" s="48" t="str">
        <f t="shared" si="8"/>
        <v>milk</v>
      </c>
      <c r="D182" s="49" t="str">
        <f t="shared" si="7"/>
        <v/>
      </c>
      <c r="E182" s="371" t="s">
        <v>183</v>
      </c>
      <c r="F182" s="371" t="s">
        <v>184</v>
      </c>
      <c r="G182" s="371" t="s">
        <v>185</v>
      </c>
      <c r="H182" s="371" t="s">
        <v>186</v>
      </c>
      <c r="I182" s="371" t="s">
        <v>187</v>
      </c>
      <c r="J182" s="371" t="s">
        <v>188</v>
      </c>
      <c r="K182" s="371" t="s">
        <v>189</v>
      </c>
      <c r="L182" s="371" t="s">
        <v>190</v>
      </c>
      <c r="M182" s="371" t="s">
        <v>191</v>
      </c>
      <c r="N182" s="371" t="s">
        <v>192</v>
      </c>
      <c r="O182" s="371" t="s">
        <v>193</v>
      </c>
      <c r="P182" s="371" t="s">
        <v>194</v>
      </c>
      <c r="Q182" s="42"/>
      <c r="R182" s="376" t="s">
        <v>183</v>
      </c>
      <c r="S182" s="376" t="s">
        <v>184</v>
      </c>
      <c r="T182" s="376" t="s">
        <v>185</v>
      </c>
      <c r="U182" s="376" t="s">
        <v>186</v>
      </c>
      <c r="V182" s="376" t="s">
        <v>187</v>
      </c>
      <c r="W182" s="376" t="s">
        <v>188</v>
      </c>
      <c r="X182" s="376" t="s">
        <v>189</v>
      </c>
      <c r="Y182" s="376" t="s">
        <v>190</v>
      </c>
      <c r="Z182" s="376" t="s">
        <v>191</v>
      </c>
      <c r="AA182" s="376" t="s">
        <v>192</v>
      </c>
      <c r="AB182" s="376" t="s">
        <v>193</v>
      </c>
      <c r="AC182" s="376" t="s">
        <v>194</v>
      </c>
      <c r="AD182" s="42"/>
      <c r="AE182" s="812"/>
      <c r="AF182" s="812"/>
      <c r="AG182" s="812"/>
      <c r="AH182" s="812"/>
      <c r="AI182" s="986"/>
      <c r="AJ182" s="1023" t="str">
        <f>milk!G62</f>
        <v>Jan</v>
      </c>
      <c r="AK182" s="1023" t="str">
        <f>milk!H62</f>
        <v>Feb</v>
      </c>
      <c r="AL182" s="1023" t="str">
        <f>milk!I62</f>
        <v>Mar</v>
      </c>
      <c r="AM182" s="1023" t="str">
        <f>milk!J62</f>
        <v>Apr</v>
      </c>
      <c r="AN182" s="1023" t="str">
        <f>milk!K62</f>
        <v>May</v>
      </c>
      <c r="AO182" s="1023" t="str">
        <f>milk!L62</f>
        <v>Jun</v>
      </c>
      <c r="AP182" s="1023" t="str">
        <f>milk!M62</f>
        <v>Jul</v>
      </c>
      <c r="AQ182" s="1023" t="str">
        <f>milk!N62</f>
        <v>Aug</v>
      </c>
      <c r="AR182" s="1023" t="str">
        <f>milk!O62</f>
        <v>Sep</v>
      </c>
      <c r="AS182" s="1023" t="str">
        <f>milk!P62</f>
        <v>Oct</v>
      </c>
      <c r="AT182" s="1023" t="str">
        <f>milk!Q62</f>
        <v>Nov</v>
      </c>
      <c r="AU182" s="1023" t="str">
        <f>milk!R62</f>
        <v>Dec</v>
      </c>
      <c r="AV182" s="986"/>
      <c r="AW182" s="812"/>
      <c r="AX182" s="812"/>
      <c r="AY182" s="812"/>
      <c r="AZ182" s="812"/>
      <c r="BA182" s="812"/>
      <c r="BB182" s="812"/>
      <c r="BC182" s="812"/>
      <c r="BD182" s="812"/>
      <c r="BE182" s="812"/>
      <c r="BF182" s="812"/>
      <c r="BG182" s="812"/>
      <c r="BH182" s="812"/>
      <c r="BI182" s="812"/>
      <c r="BJ182" s="812"/>
      <c r="BK182" s="812"/>
      <c r="BL182" s="812"/>
      <c r="BM182" s="812"/>
      <c r="BN182" s="812"/>
      <c r="BO182" s="812"/>
      <c r="BP182" s="812"/>
      <c r="BQ182" s="812"/>
      <c r="BR182" s="812"/>
      <c r="BS182" s="812"/>
      <c r="BT182" s="812"/>
      <c r="BU182" s="42"/>
      <c r="BV182" s="42"/>
      <c r="BW182" s="42"/>
      <c r="BX182" s="42"/>
      <c r="BY182" s="42"/>
      <c r="BZ182" s="42"/>
      <c r="CA182" s="42"/>
      <c r="CB182" s="42"/>
      <c r="CC182" s="42"/>
      <c r="CD182" s="42"/>
      <c r="CE182" s="42"/>
      <c r="CF182" s="42"/>
      <c r="CG182" s="42"/>
      <c r="CH182" s="42"/>
      <c r="CI182" s="42"/>
      <c r="CJ182" s="42"/>
      <c r="CK182" s="42"/>
      <c r="CL182" s="42"/>
      <c r="CM182" s="42"/>
      <c r="CN182" s="42"/>
      <c r="CO182" s="42"/>
      <c r="CP182" s="42"/>
      <c r="CQ182" s="42"/>
      <c r="CR182" s="42"/>
      <c r="CS182" s="42"/>
      <c r="CT182" s="42"/>
      <c r="CU182" s="42"/>
      <c r="CV182" s="42"/>
      <c r="CW182" s="42"/>
      <c r="CX182" s="42"/>
      <c r="CY182" s="42"/>
      <c r="CZ182" s="42"/>
      <c r="DA182" s="42"/>
      <c r="DB182" s="42"/>
      <c r="DC182" s="42"/>
      <c r="DD182" s="42"/>
      <c r="DE182" s="42"/>
      <c r="DF182" s="42"/>
      <c r="DG182" s="42"/>
      <c r="DH182" s="42"/>
      <c r="DI182" s="42"/>
      <c r="DJ182" s="42"/>
      <c r="DK182" s="42"/>
      <c r="DL182" s="42"/>
      <c r="DM182" s="42"/>
      <c r="DN182" s="42"/>
      <c r="DO182" s="42"/>
      <c r="DP182" s="42"/>
      <c r="DQ182" s="42"/>
      <c r="DR182" s="42"/>
      <c r="DS182" s="42"/>
      <c r="DT182" s="42"/>
      <c r="DU182" s="42"/>
      <c r="DV182" s="42"/>
      <c r="DW182" s="42"/>
      <c r="DX182" s="42"/>
      <c r="DY182" s="42"/>
      <c r="DZ182" s="42"/>
    </row>
    <row r="183" spans="2:130" x14ac:dyDescent="0.2">
      <c r="B183" s="42"/>
      <c r="C183" s="48" t="str">
        <f t="shared" si="8"/>
        <v>milk</v>
      </c>
      <c r="D183" s="49" t="str">
        <f t="shared" si="7"/>
        <v/>
      </c>
      <c r="E183" s="361">
        <v>89.555090148179787</v>
      </c>
      <c r="F183" s="361">
        <v>89.555090148179787</v>
      </c>
      <c r="G183" s="361">
        <v>89.555090148179787</v>
      </c>
      <c r="H183" s="361">
        <v>87.316212894475285</v>
      </c>
      <c r="I183" s="361">
        <v>82.838458387066311</v>
      </c>
      <c r="J183" s="361">
        <v>78.360703879657308</v>
      </c>
      <c r="K183" s="361">
        <v>73.882949372248319</v>
      </c>
      <c r="L183" s="361">
        <v>71.644072118543832</v>
      </c>
      <c r="M183" s="361">
        <v>73.882949372248319</v>
      </c>
      <c r="N183" s="361">
        <v>78.360703879657308</v>
      </c>
      <c r="O183" s="361">
        <v>85.077335640770798</v>
      </c>
      <c r="P183" s="361">
        <v>89.555090148179787</v>
      </c>
      <c r="Q183" s="42"/>
      <c r="R183" s="363">
        <v>89.555090148179787</v>
      </c>
      <c r="S183" s="363">
        <v>89.555090148179787</v>
      </c>
      <c r="T183" s="363">
        <v>89.555090148179787</v>
      </c>
      <c r="U183" s="363">
        <v>87.316212894475285</v>
      </c>
      <c r="V183" s="363">
        <v>82.838458387066311</v>
      </c>
      <c r="W183" s="363">
        <v>78.360703879657308</v>
      </c>
      <c r="X183" s="363">
        <v>73.882949372248319</v>
      </c>
      <c r="Y183" s="363">
        <v>71.644072118543832</v>
      </c>
      <c r="Z183" s="363">
        <v>73.882949372248319</v>
      </c>
      <c r="AA183" s="363">
        <v>78.360703879657308</v>
      </c>
      <c r="AB183" s="363">
        <v>85.077335640770798</v>
      </c>
      <c r="AC183" s="363">
        <v>89.555090148179787</v>
      </c>
      <c r="AD183" s="42"/>
      <c r="AE183" s="812"/>
      <c r="AF183" s="812"/>
      <c r="AG183" s="812"/>
      <c r="AH183" s="812"/>
      <c r="AI183" s="986"/>
      <c r="AJ183" s="1018">
        <f>milk!G63</f>
        <v>89.555090148179787</v>
      </c>
      <c r="AK183" s="1018">
        <f>milk!H63</f>
        <v>89.555090148179787</v>
      </c>
      <c r="AL183" s="1018">
        <f>milk!I63</f>
        <v>89.555090148179787</v>
      </c>
      <c r="AM183" s="1018">
        <f>milk!J63</f>
        <v>87.316212894475285</v>
      </c>
      <c r="AN183" s="1018">
        <f>milk!K63</f>
        <v>82.838458387066311</v>
      </c>
      <c r="AO183" s="1018">
        <f>milk!L63</f>
        <v>78.360703879657308</v>
      </c>
      <c r="AP183" s="1018">
        <f>milk!M63</f>
        <v>73.882949372248319</v>
      </c>
      <c r="AQ183" s="1018">
        <f>milk!N63</f>
        <v>71.644072118543832</v>
      </c>
      <c r="AR183" s="1018">
        <f>milk!O63</f>
        <v>73.882949372248319</v>
      </c>
      <c r="AS183" s="1018">
        <f>milk!P63</f>
        <v>78.360703879657308</v>
      </c>
      <c r="AT183" s="1018">
        <f>milk!Q63</f>
        <v>85.077335640770798</v>
      </c>
      <c r="AU183" s="1018">
        <f>milk!R63</f>
        <v>89.555090148179787</v>
      </c>
      <c r="AV183" s="986"/>
      <c r="AW183" s="812"/>
      <c r="AX183" s="812"/>
      <c r="AY183" s="812"/>
      <c r="AZ183" s="812"/>
      <c r="BA183" s="812"/>
      <c r="BB183" s="812"/>
      <c r="BC183" s="812"/>
      <c r="BD183" s="812"/>
      <c r="BE183" s="812"/>
      <c r="BF183" s="812"/>
      <c r="BG183" s="812"/>
      <c r="BH183" s="812"/>
      <c r="BI183" s="812"/>
      <c r="BJ183" s="812"/>
      <c r="BK183" s="812"/>
      <c r="BL183" s="812"/>
      <c r="BM183" s="812"/>
      <c r="BN183" s="812"/>
      <c r="BO183" s="812"/>
      <c r="BP183" s="812"/>
      <c r="BQ183" s="812"/>
      <c r="BR183" s="812"/>
      <c r="BS183" s="812"/>
      <c r="BT183" s="812"/>
      <c r="BU183" s="42"/>
      <c r="BV183" s="42"/>
      <c r="BW183" s="42"/>
      <c r="BX183" s="42"/>
      <c r="BY183" s="42"/>
      <c r="BZ183" s="42"/>
      <c r="CA183" s="42"/>
      <c r="CB183" s="42"/>
      <c r="CC183" s="42"/>
      <c r="CD183" s="42"/>
      <c r="CE183" s="42"/>
      <c r="CF183" s="42"/>
      <c r="CG183" s="42"/>
      <c r="CH183" s="42"/>
      <c r="CI183" s="42"/>
      <c r="CJ183" s="42"/>
      <c r="CK183" s="42"/>
      <c r="CL183" s="42"/>
      <c r="CM183" s="42"/>
      <c r="CN183" s="42"/>
      <c r="CO183" s="42"/>
      <c r="CP183" s="42"/>
      <c r="CQ183" s="42"/>
      <c r="CR183" s="42"/>
      <c r="CS183" s="42"/>
      <c r="CT183" s="42"/>
      <c r="CU183" s="42"/>
      <c r="CV183" s="42"/>
      <c r="CW183" s="42"/>
      <c r="CX183" s="42"/>
      <c r="CY183" s="42"/>
      <c r="CZ183" s="42"/>
      <c r="DA183" s="42"/>
      <c r="DB183" s="42"/>
      <c r="DC183" s="42"/>
      <c r="DD183" s="42"/>
      <c r="DE183" s="42"/>
      <c r="DF183" s="42"/>
      <c r="DG183" s="42"/>
      <c r="DH183" s="42"/>
      <c r="DI183" s="42"/>
      <c r="DJ183" s="42"/>
      <c r="DK183" s="42"/>
      <c r="DL183" s="42"/>
      <c r="DM183" s="42"/>
      <c r="DN183" s="42"/>
      <c r="DO183" s="42"/>
      <c r="DP183" s="42"/>
      <c r="DQ183" s="42"/>
      <c r="DR183" s="42"/>
      <c r="DS183" s="42"/>
      <c r="DT183" s="42"/>
      <c r="DU183" s="42"/>
      <c r="DV183" s="42"/>
      <c r="DW183" s="42"/>
      <c r="DX183" s="42"/>
      <c r="DY183" s="42"/>
      <c r="DZ183" s="42"/>
    </row>
    <row r="184" spans="2:130" x14ac:dyDescent="0.2">
      <c r="B184" s="42"/>
      <c r="C184" s="48" t="str">
        <f t="shared" si="8"/>
        <v>milk</v>
      </c>
      <c r="D184" s="49" t="str">
        <f t="shared" si="7"/>
        <v/>
      </c>
      <c r="E184" s="361">
        <v>94.998832489047942</v>
      </c>
      <c r="F184" s="361">
        <v>94.998832489047942</v>
      </c>
      <c r="G184" s="361">
        <v>94.998832489047942</v>
      </c>
      <c r="H184" s="361">
        <v>92.623861676821747</v>
      </c>
      <c r="I184" s="361">
        <v>87.873920052369357</v>
      </c>
      <c r="J184" s="361">
        <v>83.123978427916953</v>
      </c>
      <c r="K184" s="361">
        <v>78.374036803464548</v>
      </c>
      <c r="L184" s="361">
        <v>75.999065991238353</v>
      </c>
      <c r="M184" s="361">
        <v>78.374036803464548</v>
      </c>
      <c r="N184" s="361">
        <v>83.123978427916953</v>
      </c>
      <c r="O184" s="361">
        <v>90.248890864595538</v>
      </c>
      <c r="P184" s="361">
        <v>94.998832489047942</v>
      </c>
      <c r="Q184" s="42"/>
      <c r="R184" s="363">
        <v>94.998832489047942</v>
      </c>
      <c r="S184" s="363">
        <v>94.998832489047942</v>
      </c>
      <c r="T184" s="363">
        <v>94.998832489047942</v>
      </c>
      <c r="U184" s="363">
        <v>92.623861676821747</v>
      </c>
      <c r="V184" s="363">
        <v>87.873920052369357</v>
      </c>
      <c r="W184" s="363">
        <v>83.123978427916953</v>
      </c>
      <c r="X184" s="363">
        <v>78.374036803464548</v>
      </c>
      <c r="Y184" s="363">
        <v>75.999065991238353</v>
      </c>
      <c r="Z184" s="363">
        <v>78.374036803464548</v>
      </c>
      <c r="AA184" s="363">
        <v>83.123978427916953</v>
      </c>
      <c r="AB184" s="363">
        <v>90.248890864595538</v>
      </c>
      <c r="AC184" s="363">
        <v>94.998832489047942</v>
      </c>
      <c r="AD184" s="42"/>
      <c r="AE184" s="812"/>
      <c r="AF184" s="812"/>
      <c r="AG184" s="812"/>
      <c r="AH184" s="812"/>
      <c r="AI184" s="986"/>
      <c r="AJ184" s="1018">
        <f>milk!G64</f>
        <v>94.998832489047942</v>
      </c>
      <c r="AK184" s="1018">
        <f>milk!H64</f>
        <v>94.998832489047942</v>
      </c>
      <c r="AL184" s="1018">
        <f>milk!I64</f>
        <v>94.998832489047942</v>
      </c>
      <c r="AM184" s="1018">
        <f>milk!J64</f>
        <v>92.623861676821747</v>
      </c>
      <c r="AN184" s="1018">
        <f>milk!K64</f>
        <v>87.873920052369357</v>
      </c>
      <c r="AO184" s="1018">
        <f>milk!L64</f>
        <v>83.123978427916953</v>
      </c>
      <c r="AP184" s="1018">
        <f>milk!M64</f>
        <v>78.374036803464548</v>
      </c>
      <c r="AQ184" s="1018">
        <f>milk!N64</f>
        <v>75.999065991238353</v>
      </c>
      <c r="AR184" s="1018">
        <f>milk!O64</f>
        <v>78.374036803464548</v>
      </c>
      <c r="AS184" s="1018">
        <f>milk!P64</f>
        <v>83.123978427916953</v>
      </c>
      <c r="AT184" s="1018">
        <f>milk!Q64</f>
        <v>90.248890864595538</v>
      </c>
      <c r="AU184" s="1018">
        <f>milk!R64</f>
        <v>94.998832489047942</v>
      </c>
      <c r="AV184" s="986"/>
      <c r="AW184" s="812"/>
      <c r="AX184" s="812"/>
      <c r="AY184" s="812"/>
      <c r="AZ184" s="812"/>
      <c r="BA184" s="812"/>
      <c r="BB184" s="812"/>
      <c r="BC184" s="812"/>
      <c r="BD184" s="812"/>
      <c r="BE184" s="812"/>
      <c r="BF184" s="812"/>
      <c r="BG184" s="812"/>
      <c r="BH184" s="812"/>
      <c r="BI184" s="812"/>
      <c r="BJ184" s="812"/>
      <c r="BK184" s="812"/>
      <c r="BL184" s="812"/>
      <c r="BM184" s="812"/>
      <c r="BN184" s="812"/>
      <c r="BO184" s="812"/>
      <c r="BP184" s="812"/>
      <c r="BQ184" s="812"/>
      <c r="BR184" s="812"/>
      <c r="BS184" s="812"/>
      <c r="BT184" s="812"/>
      <c r="BU184" s="42"/>
      <c r="BV184" s="42"/>
      <c r="BW184" s="42"/>
      <c r="BX184" s="42"/>
      <c r="BY184" s="42"/>
      <c r="BZ184" s="42"/>
      <c r="CA184" s="42"/>
      <c r="CB184" s="42"/>
      <c r="CC184" s="42"/>
      <c r="CD184" s="42"/>
      <c r="CE184" s="42"/>
      <c r="CF184" s="42"/>
      <c r="CG184" s="42"/>
      <c r="CH184" s="42"/>
      <c r="CI184" s="42"/>
      <c r="CJ184" s="42"/>
      <c r="CK184" s="42"/>
      <c r="CL184" s="42"/>
      <c r="CM184" s="42"/>
      <c r="CN184" s="42"/>
      <c r="CO184" s="42"/>
      <c r="CP184" s="42"/>
      <c r="CQ184" s="42"/>
      <c r="CR184" s="42"/>
      <c r="CS184" s="42"/>
      <c r="CT184" s="42"/>
      <c r="CU184" s="42"/>
      <c r="CV184" s="42"/>
      <c r="CW184" s="42"/>
      <c r="CX184" s="42"/>
      <c r="CY184" s="42"/>
      <c r="CZ184" s="42"/>
      <c r="DA184" s="42"/>
      <c r="DB184" s="42"/>
      <c r="DC184" s="42"/>
      <c r="DD184" s="42"/>
      <c r="DE184" s="42"/>
      <c r="DF184" s="42"/>
      <c r="DG184" s="42"/>
      <c r="DH184" s="42"/>
      <c r="DI184" s="42"/>
      <c r="DJ184" s="42"/>
      <c r="DK184" s="42"/>
      <c r="DL184" s="42"/>
      <c r="DM184" s="42"/>
      <c r="DN184" s="42"/>
      <c r="DO184" s="42"/>
      <c r="DP184" s="42"/>
      <c r="DQ184" s="42"/>
      <c r="DR184" s="42"/>
      <c r="DS184" s="42"/>
      <c r="DT184" s="42"/>
      <c r="DU184" s="42"/>
      <c r="DV184" s="42"/>
      <c r="DW184" s="42"/>
      <c r="DX184" s="42"/>
      <c r="DY184" s="42"/>
      <c r="DZ184" s="42"/>
    </row>
    <row r="185" spans="2:130" x14ac:dyDescent="0.2">
      <c r="B185" s="42"/>
      <c r="C185" s="48" t="str">
        <f t="shared" si="8"/>
        <v>milk</v>
      </c>
      <c r="D185" s="49" t="str">
        <f t="shared" si="7"/>
        <v/>
      </c>
      <c r="E185" s="361">
        <v>92.840876962391548</v>
      </c>
      <c r="F185" s="361">
        <v>92.840876962391548</v>
      </c>
      <c r="G185" s="361">
        <v>92.840876962391548</v>
      </c>
      <c r="H185" s="361">
        <v>90.519855038331755</v>
      </c>
      <c r="I185" s="361">
        <v>85.877811190212185</v>
      </c>
      <c r="J185" s="361">
        <v>81.235767342092601</v>
      </c>
      <c r="K185" s="361">
        <v>76.593723493973016</v>
      </c>
      <c r="L185" s="361">
        <v>74.272701569913238</v>
      </c>
      <c r="M185" s="361">
        <v>76.593723493973016</v>
      </c>
      <c r="N185" s="361">
        <v>81.235767342092601</v>
      </c>
      <c r="O185" s="361">
        <v>88.198833114271963</v>
      </c>
      <c r="P185" s="361">
        <v>92.840876962391548</v>
      </c>
      <c r="Q185" s="42"/>
      <c r="R185" s="363">
        <v>92.840876962391548</v>
      </c>
      <c r="S185" s="363">
        <v>92.840876962391548</v>
      </c>
      <c r="T185" s="363">
        <v>92.840876962391548</v>
      </c>
      <c r="U185" s="363">
        <v>90.519855038331755</v>
      </c>
      <c r="V185" s="363">
        <v>85.877811190212185</v>
      </c>
      <c r="W185" s="363">
        <v>81.235767342092601</v>
      </c>
      <c r="X185" s="363">
        <v>76.593723493973016</v>
      </c>
      <c r="Y185" s="363">
        <v>74.272701569913238</v>
      </c>
      <c r="Z185" s="363">
        <v>76.593723493973016</v>
      </c>
      <c r="AA185" s="363">
        <v>81.235767342092601</v>
      </c>
      <c r="AB185" s="363">
        <v>88.198833114271963</v>
      </c>
      <c r="AC185" s="363">
        <v>92.840876962391548</v>
      </c>
      <c r="AD185" s="42"/>
      <c r="AE185" s="812"/>
      <c r="AF185" s="812"/>
      <c r="AG185" s="812"/>
      <c r="AH185" s="812"/>
      <c r="AI185" s="986"/>
      <c r="AJ185" s="1018">
        <f>milk!G65</f>
        <v>92.840876962391548</v>
      </c>
      <c r="AK185" s="1018">
        <f>milk!H65</f>
        <v>92.840876962391548</v>
      </c>
      <c r="AL185" s="1018">
        <f>milk!I65</f>
        <v>92.840876962391548</v>
      </c>
      <c r="AM185" s="1018">
        <f>milk!J65</f>
        <v>90.519855038331755</v>
      </c>
      <c r="AN185" s="1018">
        <f>milk!K65</f>
        <v>85.877811190212185</v>
      </c>
      <c r="AO185" s="1018">
        <f>milk!L65</f>
        <v>81.235767342092601</v>
      </c>
      <c r="AP185" s="1018">
        <f>milk!M65</f>
        <v>76.593723493973016</v>
      </c>
      <c r="AQ185" s="1018">
        <f>milk!N65</f>
        <v>74.272701569913238</v>
      </c>
      <c r="AR185" s="1018">
        <f>milk!O65</f>
        <v>76.593723493973016</v>
      </c>
      <c r="AS185" s="1018">
        <f>milk!P65</f>
        <v>81.235767342092601</v>
      </c>
      <c r="AT185" s="1018">
        <f>milk!Q65</f>
        <v>88.198833114271963</v>
      </c>
      <c r="AU185" s="1018">
        <f>milk!R65</f>
        <v>92.840876962391548</v>
      </c>
      <c r="AV185" s="986"/>
      <c r="AW185" s="812"/>
      <c r="AX185" s="812"/>
      <c r="AY185" s="812"/>
      <c r="AZ185" s="812"/>
      <c r="BA185" s="812"/>
      <c r="BB185" s="812"/>
      <c r="BC185" s="812"/>
      <c r="BD185" s="812"/>
      <c r="BE185" s="812"/>
      <c r="BF185" s="812"/>
      <c r="BG185" s="812"/>
      <c r="BH185" s="812"/>
      <c r="BI185" s="812"/>
      <c r="BJ185" s="812"/>
      <c r="BK185" s="812"/>
      <c r="BL185" s="812"/>
      <c r="BM185" s="812"/>
      <c r="BN185" s="812"/>
      <c r="BO185" s="812"/>
      <c r="BP185" s="812"/>
      <c r="BQ185" s="812"/>
      <c r="BR185" s="812"/>
      <c r="BS185" s="812"/>
      <c r="BT185" s="812"/>
      <c r="BU185" s="42"/>
      <c r="BV185" s="42"/>
      <c r="BW185" s="42"/>
      <c r="BX185" s="42"/>
      <c r="BY185" s="42"/>
      <c r="BZ185" s="42"/>
      <c r="CA185" s="42"/>
      <c r="CB185" s="42"/>
      <c r="CC185" s="42"/>
      <c r="CD185" s="42"/>
      <c r="CE185" s="42"/>
      <c r="CF185" s="42"/>
      <c r="CG185" s="42"/>
      <c r="CH185" s="42"/>
      <c r="CI185" s="42"/>
      <c r="CJ185" s="42"/>
      <c r="CK185" s="42"/>
      <c r="CL185" s="42"/>
      <c r="CM185" s="42"/>
      <c r="CN185" s="42"/>
      <c r="CO185" s="42"/>
      <c r="CP185" s="42"/>
      <c r="CQ185" s="42"/>
      <c r="CR185" s="42"/>
      <c r="CS185" s="42"/>
      <c r="CT185" s="42"/>
      <c r="CU185" s="42"/>
      <c r="CV185" s="42"/>
      <c r="CW185" s="42"/>
      <c r="CX185" s="42"/>
      <c r="CY185" s="42"/>
      <c r="CZ185" s="42"/>
      <c r="DA185" s="42"/>
      <c r="DB185" s="42"/>
      <c r="DC185" s="42"/>
      <c r="DD185" s="42"/>
      <c r="DE185" s="42"/>
      <c r="DF185" s="42"/>
      <c r="DG185" s="42"/>
      <c r="DH185" s="42"/>
      <c r="DI185" s="42"/>
      <c r="DJ185" s="42"/>
      <c r="DK185" s="42"/>
      <c r="DL185" s="42"/>
      <c r="DM185" s="42"/>
      <c r="DN185" s="42"/>
      <c r="DO185" s="42"/>
      <c r="DP185" s="42"/>
      <c r="DQ185" s="42"/>
      <c r="DR185" s="42"/>
      <c r="DS185" s="42"/>
      <c r="DT185" s="42"/>
      <c r="DU185" s="42"/>
      <c r="DV185" s="42"/>
      <c r="DW185" s="42"/>
      <c r="DX185" s="42"/>
      <c r="DY185" s="42"/>
      <c r="DZ185" s="42"/>
    </row>
    <row r="186" spans="2:130" x14ac:dyDescent="0.2">
      <c r="B186" s="42"/>
      <c r="C186" s="48" t="str">
        <f t="shared" si="8"/>
        <v>milk</v>
      </c>
      <c r="D186" s="49" t="str">
        <f t="shared" si="7"/>
        <v/>
      </c>
      <c r="E186" s="361">
        <v>88.551963469180436</v>
      </c>
      <c r="F186" s="361">
        <v>88.551963469180436</v>
      </c>
      <c r="G186" s="361">
        <v>88.551963469180436</v>
      </c>
      <c r="H186" s="361">
        <v>86.338164382450927</v>
      </c>
      <c r="I186" s="361">
        <v>81.910566208991909</v>
      </c>
      <c r="J186" s="361">
        <v>77.482968035532878</v>
      </c>
      <c r="K186" s="361">
        <v>73.05536986207386</v>
      </c>
      <c r="L186" s="361">
        <v>70.841570775344351</v>
      </c>
      <c r="M186" s="361">
        <v>73.05536986207386</v>
      </c>
      <c r="N186" s="361">
        <v>77.482968035532878</v>
      </c>
      <c r="O186" s="361">
        <v>84.124365295721404</v>
      </c>
      <c r="P186" s="361">
        <v>88.551963469180436</v>
      </c>
      <c r="Q186" s="42"/>
      <c r="R186" s="363">
        <v>88.551963469180436</v>
      </c>
      <c r="S186" s="363">
        <v>88.551963469180436</v>
      </c>
      <c r="T186" s="363">
        <v>88.551963469180436</v>
      </c>
      <c r="U186" s="363">
        <v>86.338164382450927</v>
      </c>
      <c r="V186" s="363">
        <v>81.910566208991909</v>
      </c>
      <c r="W186" s="363">
        <v>77.482968035532878</v>
      </c>
      <c r="X186" s="363">
        <v>73.05536986207386</v>
      </c>
      <c r="Y186" s="363">
        <v>70.841570775344351</v>
      </c>
      <c r="Z186" s="363">
        <v>73.05536986207386</v>
      </c>
      <c r="AA186" s="363">
        <v>77.482968035532878</v>
      </c>
      <c r="AB186" s="363">
        <v>84.124365295721404</v>
      </c>
      <c r="AC186" s="363">
        <v>88.551963469180436</v>
      </c>
      <c r="AD186" s="42"/>
      <c r="AE186" s="812"/>
      <c r="AF186" s="812"/>
      <c r="AG186" s="812"/>
      <c r="AH186" s="812"/>
      <c r="AI186" s="986"/>
      <c r="AJ186" s="1018">
        <f>milk!G66</f>
        <v>88.551963469180436</v>
      </c>
      <c r="AK186" s="1018">
        <f>milk!H66</f>
        <v>88.551963469180436</v>
      </c>
      <c r="AL186" s="1018">
        <f>milk!I66</f>
        <v>88.551963469180436</v>
      </c>
      <c r="AM186" s="1018">
        <f>milk!J66</f>
        <v>86.338164382450927</v>
      </c>
      <c r="AN186" s="1018">
        <f>milk!K66</f>
        <v>81.910566208991909</v>
      </c>
      <c r="AO186" s="1018">
        <f>milk!L66</f>
        <v>77.482968035532878</v>
      </c>
      <c r="AP186" s="1018">
        <f>milk!M66</f>
        <v>73.05536986207386</v>
      </c>
      <c r="AQ186" s="1018">
        <f>milk!N66</f>
        <v>70.841570775344351</v>
      </c>
      <c r="AR186" s="1018">
        <f>milk!O66</f>
        <v>73.05536986207386</v>
      </c>
      <c r="AS186" s="1018">
        <f>milk!P66</f>
        <v>77.482968035532878</v>
      </c>
      <c r="AT186" s="1018">
        <f>milk!Q66</f>
        <v>84.124365295721404</v>
      </c>
      <c r="AU186" s="1018">
        <f>milk!R66</f>
        <v>88.551963469180436</v>
      </c>
      <c r="AV186" s="986"/>
      <c r="AW186" s="812"/>
      <c r="AX186" s="812"/>
      <c r="AY186" s="812"/>
      <c r="AZ186" s="812"/>
      <c r="BA186" s="812"/>
      <c r="BB186" s="812"/>
      <c r="BC186" s="812"/>
      <c r="BD186" s="812"/>
      <c r="BE186" s="812"/>
      <c r="BF186" s="812"/>
      <c r="BG186" s="812"/>
      <c r="BH186" s="812"/>
      <c r="BI186" s="812"/>
      <c r="BJ186" s="812"/>
      <c r="BK186" s="812"/>
      <c r="BL186" s="812"/>
      <c r="BM186" s="812"/>
      <c r="BN186" s="812"/>
      <c r="BO186" s="812"/>
      <c r="BP186" s="812"/>
      <c r="BQ186" s="812"/>
      <c r="BR186" s="812"/>
      <c r="BS186" s="812"/>
      <c r="BT186" s="812"/>
      <c r="BU186" s="42"/>
      <c r="BV186" s="42"/>
      <c r="BW186" s="42"/>
      <c r="BX186" s="42"/>
      <c r="BY186" s="42"/>
      <c r="BZ186" s="42"/>
      <c r="CA186" s="42"/>
      <c r="CB186" s="42"/>
      <c r="CC186" s="42"/>
      <c r="CD186" s="42"/>
      <c r="CE186" s="42"/>
      <c r="CF186" s="42"/>
      <c r="CG186" s="42"/>
      <c r="CH186" s="42"/>
      <c r="CI186" s="42"/>
      <c r="CJ186" s="42"/>
      <c r="CK186" s="42"/>
      <c r="CL186" s="42"/>
      <c r="CM186" s="42"/>
      <c r="CN186" s="42"/>
      <c r="CO186" s="42"/>
      <c r="CP186" s="42"/>
      <c r="CQ186" s="42"/>
      <c r="CR186" s="42"/>
      <c r="CS186" s="42"/>
      <c r="CT186" s="42"/>
      <c r="CU186" s="42"/>
      <c r="CV186" s="42"/>
      <c r="CW186" s="42"/>
      <c r="CX186" s="42"/>
      <c r="CY186" s="42"/>
      <c r="CZ186" s="42"/>
      <c r="DA186" s="42"/>
      <c r="DB186" s="42"/>
      <c r="DC186" s="42"/>
      <c r="DD186" s="42"/>
      <c r="DE186" s="42"/>
      <c r="DF186" s="42"/>
      <c r="DG186" s="42"/>
      <c r="DH186" s="42"/>
      <c r="DI186" s="42"/>
      <c r="DJ186" s="42"/>
      <c r="DK186" s="42"/>
      <c r="DL186" s="42"/>
      <c r="DM186" s="42"/>
      <c r="DN186" s="42"/>
      <c r="DO186" s="42"/>
      <c r="DP186" s="42"/>
      <c r="DQ186" s="42"/>
      <c r="DR186" s="42"/>
      <c r="DS186" s="42"/>
      <c r="DT186" s="42"/>
      <c r="DU186" s="42"/>
      <c r="DV186" s="42"/>
      <c r="DW186" s="42"/>
      <c r="DX186" s="42"/>
      <c r="DY186" s="42"/>
      <c r="DZ186" s="42"/>
    </row>
    <row r="187" spans="2:130" x14ac:dyDescent="0.2">
      <c r="B187" s="42"/>
      <c r="C187" s="48" t="str">
        <f t="shared" si="8"/>
        <v>milk</v>
      </c>
      <c r="D187" s="49" t="str">
        <f t="shared" si="7"/>
        <v/>
      </c>
      <c r="E187" s="361">
        <v>83.463857772837102</v>
      </c>
      <c r="F187" s="361">
        <v>83.463857772837102</v>
      </c>
      <c r="G187" s="361">
        <v>83.463857772837102</v>
      </c>
      <c r="H187" s="361">
        <v>81.37726132851617</v>
      </c>
      <c r="I187" s="361">
        <v>77.20406843987432</v>
      </c>
      <c r="J187" s="361">
        <v>73.030875551232469</v>
      </c>
      <c r="K187" s="361">
        <v>68.857682662590605</v>
      </c>
      <c r="L187" s="361">
        <v>66.771086218269687</v>
      </c>
      <c r="M187" s="361">
        <v>68.857682662590605</v>
      </c>
      <c r="N187" s="361">
        <v>73.030875551232469</v>
      </c>
      <c r="O187" s="361">
        <v>79.290664884195238</v>
      </c>
      <c r="P187" s="361">
        <v>83.463857772837102</v>
      </c>
      <c r="Q187" s="42"/>
      <c r="R187" s="363">
        <v>83.463857772837102</v>
      </c>
      <c r="S187" s="363">
        <v>83.463857772837102</v>
      </c>
      <c r="T187" s="363">
        <v>83.463857772837102</v>
      </c>
      <c r="U187" s="363">
        <v>81.37726132851617</v>
      </c>
      <c r="V187" s="363">
        <v>77.20406843987432</v>
      </c>
      <c r="W187" s="363">
        <v>73.030875551232469</v>
      </c>
      <c r="X187" s="363">
        <v>68.857682662590605</v>
      </c>
      <c r="Y187" s="363">
        <v>66.771086218269687</v>
      </c>
      <c r="Z187" s="363">
        <v>68.857682662590605</v>
      </c>
      <c r="AA187" s="363">
        <v>73.030875551232469</v>
      </c>
      <c r="AB187" s="363">
        <v>79.290664884195238</v>
      </c>
      <c r="AC187" s="363">
        <v>83.463857772837102</v>
      </c>
      <c r="AD187" s="42"/>
      <c r="AE187" s="812"/>
      <c r="AF187" s="812"/>
      <c r="AG187" s="812"/>
      <c r="AH187" s="812"/>
      <c r="AI187" s="986"/>
      <c r="AJ187" s="1018">
        <f>milk!G67</f>
        <v>83.463857772837102</v>
      </c>
      <c r="AK187" s="1018">
        <f>milk!H67</f>
        <v>83.463857772837102</v>
      </c>
      <c r="AL187" s="1018">
        <f>milk!I67</f>
        <v>83.463857772837102</v>
      </c>
      <c r="AM187" s="1018">
        <f>milk!J67</f>
        <v>81.37726132851617</v>
      </c>
      <c r="AN187" s="1018">
        <f>milk!K67</f>
        <v>77.20406843987432</v>
      </c>
      <c r="AO187" s="1018">
        <f>milk!L67</f>
        <v>73.030875551232469</v>
      </c>
      <c r="AP187" s="1018">
        <f>milk!M67</f>
        <v>68.857682662590605</v>
      </c>
      <c r="AQ187" s="1018">
        <f>milk!N67</f>
        <v>66.771086218269687</v>
      </c>
      <c r="AR187" s="1018">
        <f>milk!O67</f>
        <v>68.857682662590605</v>
      </c>
      <c r="AS187" s="1018">
        <f>milk!P67</f>
        <v>73.030875551232469</v>
      </c>
      <c r="AT187" s="1018">
        <f>milk!Q67</f>
        <v>79.290664884195238</v>
      </c>
      <c r="AU187" s="1018">
        <f>milk!R67</f>
        <v>83.463857772837102</v>
      </c>
      <c r="AV187" s="986"/>
      <c r="AW187" s="812"/>
      <c r="AX187" s="812"/>
      <c r="AY187" s="812"/>
      <c r="AZ187" s="812"/>
      <c r="BA187" s="812"/>
      <c r="BB187" s="812"/>
      <c r="BC187" s="812"/>
      <c r="BD187" s="812"/>
      <c r="BE187" s="812"/>
      <c r="BF187" s="812"/>
      <c r="BG187" s="812"/>
      <c r="BH187" s="812"/>
      <c r="BI187" s="812"/>
      <c r="BJ187" s="812"/>
      <c r="BK187" s="812"/>
      <c r="BL187" s="812"/>
      <c r="BM187" s="812"/>
      <c r="BN187" s="812"/>
      <c r="BO187" s="812"/>
      <c r="BP187" s="812"/>
      <c r="BQ187" s="812"/>
      <c r="BR187" s="812"/>
      <c r="BS187" s="812"/>
      <c r="BT187" s="812"/>
      <c r="BU187" s="42"/>
      <c r="BV187" s="42"/>
      <c r="BW187" s="42"/>
      <c r="BX187" s="42"/>
      <c r="BY187" s="42"/>
      <c r="BZ187" s="42"/>
      <c r="CA187" s="42"/>
      <c r="CB187" s="42"/>
      <c r="CC187" s="42"/>
      <c r="CD187" s="42"/>
      <c r="CE187" s="42"/>
      <c r="CF187" s="42"/>
      <c r="CG187" s="42"/>
      <c r="CH187" s="42"/>
      <c r="CI187" s="42"/>
      <c r="CJ187" s="42"/>
      <c r="CK187" s="42"/>
      <c r="CL187" s="42"/>
      <c r="CM187" s="42"/>
      <c r="CN187" s="42"/>
      <c r="CO187" s="42"/>
      <c r="CP187" s="42"/>
      <c r="CQ187" s="42"/>
      <c r="CR187" s="42"/>
      <c r="CS187" s="42"/>
      <c r="CT187" s="42"/>
      <c r="CU187" s="42"/>
      <c r="CV187" s="42"/>
      <c r="CW187" s="42"/>
      <c r="CX187" s="42"/>
      <c r="CY187" s="42"/>
      <c r="CZ187" s="42"/>
      <c r="DA187" s="42"/>
      <c r="DB187" s="42"/>
      <c r="DC187" s="42"/>
      <c r="DD187" s="42"/>
      <c r="DE187" s="42"/>
      <c r="DF187" s="42"/>
      <c r="DG187" s="42"/>
      <c r="DH187" s="42"/>
      <c r="DI187" s="42"/>
      <c r="DJ187" s="42"/>
      <c r="DK187" s="42"/>
      <c r="DL187" s="42"/>
      <c r="DM187" s="42"/>
      <c r="DN187" s="42"/>
      <c r="DO187" s="42"/>
      <c r="DP187" s="42"/>
      <c r="DQ187" s="42"/>
      <c r="DR187" s="42"/>
      <c r="DS187" s="42"/>
      <c r="DT187" s="42"/>
      <c r="DU187" s="42"/>
      <c r="DV187" s="42"/>
      <c r="DW187" s="42"/>
      <c r="DX187" s="42"/>
      <c r="DY187" s="42"/>
      <c r="DZ187" s="42"/>
    </row>
    <row r="188" spans="2:130" x14ac:dyDescent="0.2">
      <c r="B188" s="42"/>
      <c r="C188" s="48" t="str">
        <f t="shared" si="8"/>
        <v>milk</v>
      </c>
      <c r="D188" s="49" t="str">
        <f t="shared" si="7"/>
        <v/>
      </c>
      <c r="E188" s="361">
        <v>78.114347592077223</v>
      </c>
      <c r="F188" s="361">
        <v>78.114347592077223</v>
      </c>
      <c r="G188" s="361">
        <v>78.114347592077223</v>
      </c>
      <c r="H188" s="361">
        <v>76.161488902275295</v>
      </c>
      <c r="I188" s="361">
        <v>72.255771522671438</v>
      </c>
      <c r="J188" s="361">
        <v>68.350054143067567</v>
      </c>
      <c r="K188" s="361">
        <v>64.44433676346371</v>
      </c>
      <c r="L188" s="361">
        <v>62.491478073661781</v>
      </c>
      <c r="M188" s="361">
        <v>64.44433676346371</v>
      </c>
      <c r="N188" s="361">
        <v>68.350054143067567</v>
      </c>
      <c r="O188" s="361">
        <v>74.208630212473352</v>
      </c>
      <c r="P188" s="361">
        <v>78.114347592077223</v>
      </c>
      <c r="Q188" s="42"/>
      <c r="R188" s="363">
        <v>78.114347592077223</v>
      </c>
      <c r="S188" s="363">
        <v>78.114347592077223</v>
      </c>
      <c r="T188" s="363">
        <v>78.114347592077223</v>
      </c>
      <c r="U188" s="363">
        <v>76.161488902275295</v>
      </c>
      <c r="V188" s="363">
        <v>72.255771522671438</v>
      </c>
      <c r="W188" s="363">
        <v>68.350054143067567</v>
      </c>
      <c r="X188" s="363">
        <v>64.44433676346371</v>
      </c>
      <c r="Y188" s="363">
        <v>62.491478073661781</v>
      </c>
      <c r="Z188" s="363">
        <v>64.44433676346371</v>
      </c>
      <c r="AA188" s="363">
        <v>68.350054143067567</v>
      </c>
      <c r="AB188" s="363">
        <v>74.208630212473352</v>
      </c>
      <c r="AC188" s="363">
        <v>78.114347592077223</v>
      </c>
      <c r="AD188" s="42"/>
      <c r="AE188" s="812"/>
      <c r="AF188" s="812"/>
      <c r="AG188" s="812"/>
      <c r="AH188" s="812"/>
      <c r="AI188" s="986"/>
      <c r="AJ188" s="1018">
        <f>milk!G68</f>
        <v>78.114347592077223</v>
      </c>
      <c r="AK188" s="1018">
        <f>milk!H68</f>
        <v>78.114347592077223</v>
      </c>
      <c r="AL188" s="1018">
        <f>milk!I68</f>
        <v>78.114347592077223</v>
      </c>
      <c r="AM188" s="1018">
        <f>milk!J68</f>
        <v>76.161488902275295</v>
      </c>
      <c r="AN188" s="1018">
        <f>milk!K68</f>
        <v>72.255771522671438</v>
      </c>
      <c r="AO188" s="1018">
        <f>milk!L68</f>
        <v>68.350054143067567</v>
      </c>
      <c r="AP188" s="1018">
        <f>milk!M68</f>
        <v>64.44433676346371</v>
      </c>
      <c r="AQ188" s="1018">
        <f>milk!N68</f>
        <v>62.491478073661781</v>
      </c>
      <c r="AR188" s="1018">
        <f>milk!O68</f>
        <v>64.44433676346371</v>
      </c>
      <c r="AS188" s="1018">
        <f>milk!P68</f>
        <v>68.350054143067567</v>
      </c>
      <c r="AT188" s="1018">
        <f>milk!Q68</f>
        <v>74.208630212473352</v>
      </c>
      <c r="AU188" s="1018">
        <f>milk!R68</f>
        <v>78.114347592077223</v>
      </c>
      <c r="AV188" s="986"/>
      <c r="AW188" s="812"/>
      <c r="AX188" s="812"/>
      <c r="AY188" s="812"/>
      <c r="AZ188" s="812"/>
      <c r="BA188" s="812"/>
      <c r="BB188" s="812"/>
      <c r="BC188" s="812"/>
      <c r="BD188" s="812"/>
      <c r="BE188" s="812"/>
      <c r="BF188" s="812"/>
      <c r="BG188" s="812"/>
      <c r="BH188" s="812"/>
      <c r="BI188" s="812"/>
      <c r="BJ188" s="812"/>
      <c r="BK188" s="812"/>
      <c r="BL188" s="812"/>
      <c r="BM188" s="812"/>
      <c r="BN188" s="812"/>
      <c r="BO188" s="812"/>
      <c r="BP188" s="812"/>
      <c r="BQ188" s="812"/>
      <c r="BR188" s="812"/>
      <c r="BS188" s="812"/>
      <c r="BT188" s="812"/>
      <c r="BU188" s="42"/>
      <c r="BV188" s="42"/>
      <c r="BW188" s="42"/>
      <c r="BX188" s="42"/>
      <c r="BY188" s="42"/>
      <c r="BZ188" s="42"/>
      <c r="CA188" s="42"/>
      <c r="CB188" s="42"/>
      <c r="CC188" s="42"/>
      <c r="CD188" s="42"/>
      <c r="CE188" s="42"/>
      <c r="CF188" s="42"/>
      <c r="CG188" s="42"/>
      <c r="CH188" s="42"/>
      <c r="CI188" s="42"/>
      <c r="CJ188" s="42"/>
      <c r="CK188" s="42"/>
      <c r="CL188" s="42"/>
      <c r="CM188" s="42"/>
      <c r="CN188" s="42"/>
      <c r="CO188" s="42"/>
      <c r="CP188" s="42"/>
      <c r="CQ188" s="42"/>
      <c r="CR188" s="42"/>
      <c r="CS188" s="42"/>
      <c r="CT188" s="42"/>
      <c r="CU188" s="42"/>
      <c r="CV188" s="42"/>
      <c r="CW188" s="42"/>
      <c r="CX188" s="42"/>
      <c r="CY188" s="42"/>
      <c r="CZ188" s="42"/>
      <c r="DA188" s="42"/>
      <c r="DB188" s="42"/>
      <c r="DC188" s="42"/>
      <c r="DD188" s="42"/>
      <c r="DE188" s="42"/>
      <c r="DF188" s="42"/>
      <c r="DG188" s="42"/>
      <c r="DH188" s="42"/>
      <c r="DI188" s="42"/>
      <c r="DJ188" s="42"/>
      <c r="DK188" s="42"/>
      <c r="DL188" s="42"/>
      <c r="DM188" s="42"/>
      <c r="DN188" s="42"/>
      <c r="DO188" s="42"/>
      <c r="DP188" s="42"/>
      <c r="DQ188" s="42"/>
      <c r="DR188" s="42"/>
      <c r="DS188" s="42"/>
      <c r="DT188" s="42"/>
      <c r="DU188" s="42"/>
      <c r="DV188" s="42"/>
      <c r="DW188" s="42"/>
      <c r="DX188" s="42"/>
      <c r="DY188" s="42"/>
      <c r="DZ188" s="42"/>
    </row>
    <row r="189" spans="2:130" x14ac:dyDescent="0.2">
      <c r="B189" s="42"/>
      <c r="C189" s="48" t="str">
        <f t="shared" si="8"/>
        <v>milk</v>
      </c>
      <c r="D189" s="49" t="str">
        <f t="shared" si="7"/>
        <v/>
      </c>
      <c r="E189" s="361">
        <v>72.765703679618809</v>
      </c>
      <c r="F189" s="361">
        <v>72.765703679618809</v>
      </c>
      <c r="G189" s="361">
        <v>72.765703679618809</v>
      </c>
      <c r="H189" s="361">
        <v>70.946561087628339</v>
      </c>
      <c r="I189" s="361">
        <v>67.308275903647399</v>
      </c>
      <c r="J189" s="361">
        <v>63.669990719666458</v>
      </c>
      <c r="K189" s="361">
        <v>60.031705535685518</v>
      </c>
      <c r="L189" s="361">
        <v>58.212562943695048</v>
      </c>
      <c r="M189" s="361">
        <v>60.031705535685518</v>
      </c>
      <c r="N189" s="361">
        <v>63.669990719666458</v>
      </c>
      <c r="O189" s="361">
        <v>69.127418495637869</v>
      </c>
      <c r="P189" s="361">
        <v>72.765703679618809</v>
      </c>
      <c r="Q189" s="42"/>
      <c r="R189" s="363">
        <v>72.765703679618809</v>
      </c>
      <c r="S189" s="363">
        <v>72.765703679618809</v>
      </c>
      <c r="T189" s="363">
        <v>72.765703679618809</v>
      </c>
      <c r="U189" s="363">
        <v>70.946561087628339</v>
      </c>
      <c r="V189" s="363">
        <v>67.308275903647399</v>
      </c>
      <c r="W189" s="363">
        <v>63.669990719666458</v>
      </c>
      <c r="X189" s="363">
        <v>60.031705535685518</v>
      </c>
      <c r="Y189" s="363">
        <v>58.212562943695048</v>
      </c>
      <c r="Z189" s="363">
        <v>60.031705535685518</v>
      </c>
      <c r="AA189" s="363">
        <v>63.669990719666458</v>
      </c>
      <c r="AB189" s="363">
        <v>69.127418495637869</v>
      </c>
      <c r="AC189" s="363">
        <v>72.765703679618809</v>
      </c>
      <c r="AD189" s="42"/>
      <c r="AE189" s="812"/>
      <c r="AF189" s="812"/>
      <c r="AG189" s="812"/>
      <c r="AH189" s="812"/>
      <c r="AI189" s="986"/>
      <c r="AJ189" s="1018">
        <f>milk!G69</f>
        <v>72.765703679618809</v>
      </c>
      <c r="AK189" s="1018">
        <f>milk!H69</f>
        <v>72.765703679618809</v>
      </c>
      <c r="AL189" s="1018">
        <f>milk!I69</f>
        <v>72.765703679618809</v>
      </c>
      <c r="AM189" s="1018">
        <f>milk!J69</f>
        <v>70.946561087628339</v>
      </c>
      <c r="AN189" s="1018">
        <f>milk!K69</f>
        <v>67.308275903647399</v>
      </c>
      <c r="AO189" s="1018">
        <f>milk!L69</f>
        <v>63.669990719666458</v>
      </c>
      <c r="AP189" s="1018">
        <f>milk!M69</f>
        <v>60.031705535685518</v>
      </c>
      <c r="AQ189" s="1018">
        <f>milk!N69</f>
        <v>58.212562943695048</v>
      </c>
      <c r="AR189" s="1018">
        <f>milk!O69</f>
        <v>60.031705535685518</v>
      </c>
      <c r="AS189" s="1018">
        <f>milk!P69</f>
        <v>63.669990719666458</v>
      </c>
      <c r="AT189" s="1018">
        <f>milk!Q69</f>
        <v>69.127418495637869</v>
      </c>
      <c r="AU189" s="1018">
        <f>milk!R69</f>
        <v>72.765703679618809</v>
      </c>
      <c r="AV189" s="986"/>
      <c r="AW189" s="812"/>
      <c r="AX189" s="812"/>
      <c r="AY189" s="812"/>
      <c r="AZ189" s="812"/>
      <c r="BA189" s="812"/>
      <c r="BB189" s="812"/>
      <c r="BC189" s="812"/>
      <c r="BD189" s="812"/>
      <c r="BE189" s="812"/>
      <c r="BF189" s="812"/>
      <c r="BG189" s="812"/>
      <c r="BH189" s="812"/>
      <c r="BI189" s="812"/>
      <c r="BJ189" s="812"/>
      <c r="BK189" s="812"/>
      <c r="BL189" s="812"/>
      <c r="BM189" s="812"/>
      <c r="BN189" s="812"/>
      <c r="BO189" s="812"/>
      <c r="BP189" s="812"/>
      <c r="BQ189" s="812"/>
      <c r="BR189" s="812"/>
      <c r="BS189" s="812"/>
      <c r="BT189" s="812"/>
      <c r="BU189" s="42"/>
      <c r="BV189" s="42"/>
      <c r="BW189" s="42"/>
      <c r="BX189" s="42"/>
      <c r="BY189" s="42"/>
      <c r="BZ189" s="42"/>
      <c r="CA189" s="42"/>
      <c r="CB189" s="42"/>
      <c r="CC189" s="42"/>
      <c r="CD189" s="42"/>
      <c r="CE189" s="42"/>
      <c r="CF189" s="42"/>
      <c r="CG189" s="42"/>
      <c r="CH189" s="42"/>
      <c r="CI189" s="42"/>
      <c r="CJ189" s="42"/>
      <c r="CK189" s="42"/>
      <c r="CL189" s="42"/>
      <c r="CM189" s="42"/>
      <c r="CN189" s="42"/>
      <c r="CO189" s="42"/>
      <c r="CP189" s="42"/>
      <c r="CQ189" s="42"/>
      <c r="CR189" s="42"/>
      <c r="CS189" s="42"/>
      <c r="CT189" s="42"/>
      <c r="CU189" s="42"/>
      <c r="CV189" s="42"/>
      <c r="CW189" s="42"/>
      <c r="CX189" s="42"/>
      <c r="CY189" s="42"/>
      <c r="CZ189" s="42"/>
      <c r="DA189" s="42"/>
      <c r="DB189" s="42"/>
      <c r="DC189" s="42"/>
      <c r="DD189" s="42"/>
      <c r="DE189" s="42"/>
      <c r="DF189" s="42"/>
      <c r="DG189" s="42"/>
      <c r="DH189" s="42"/>
      <c r="DI189" s="42"/>
      <c r="DJ189" s="42"/>
      <c r="DK189" s="42"/>
      <c r="DL189" s="42"/>
      <c r="DM189" s="42"/>
      <c r="DN189" s="42"/>
      <c r="DO189" s="42"/>
      <c r="DP189" s="42"/>
      <c r="DQ189" s="42"/>
      <c r="DR189" s="42"/>
      <c r="DS189" s="42"/>
      <c r="DT189" s="42"/>
      <c r="DU189" s="42"/>
      <c r="DV189" s="42"/>
      <c r="DW189" s="42"/>
      <c r="DX189" s="42"/>
      <c r="DY189" s="42"/>
      <c r="DZ189" s="42"/>
    </row>
    <row r="190" spans="2:130" x14ac:dyDescent="0.2">
      <c r="B190" s="42"/>
      <c r="C190" s="48" t="str">
        <f t="shared" si="8"/>
        <v>milk</v>
      </c>
      <c r="D190" s="49" t="str">
        <f t="shared" si="7"/>
        <v/>
      </c>
      <c r="E190" s="361">
        <v>67.557195783724296</v>
      </c>
      <c r="F190" s="361">
        <v>67.557195783724296</v>
      </c>
      <c r="G190" s="361">
        <v>67.557195783724296</v>
      </c>
      <c r="H190" s="361">
        <v>65.86826588913118</v>
      </c>
      <c r="I190" s="361">
        <v>62.490406099944977</v>
      </c>
      <c r="J190" s="361">
        <v>59.112546310758759</v>
      </c>
      <c r="K190" s="361">
        <v>55.734686521572542</v>
      </c>
      <c r="L190" s="361">
        <v>54.04575662697944</v>
      </c>
      <c r="M190" s="361">
        <v>55.734686521572542</v>
      </c>
      <c r="N190" s="361">
        <v>59.112546310758759</v>
      </c>
      <c r="O190" s="361">
        <v>64.179335994538079</v>
      </c>
      <c r="P190" s="361">
        <v>67.557195783724296</v>
      </c>
      <c r="Q190" s="42"/>
      <c r="R190" s="363">
        <v>67.557195783724296</v>
      </c>
      <c r="S190" s="363">
        <v>67.557195783724296</v>
      </c>
      <c r="T190" s="363">
        <v>67.557195783724296</v>
      </c>
      <c r="U190" s="363">
        <v>65.86826588913118</v>
      </c>
      <c r="V190" s="363">
        <v>62.490406099944977</v>
      </c>
      <c r="W190" s="363">
        <v>59.112546310758759</v>
      </c>
      <c r="X190" s="363">
        <v>55.734686521572542</v>
      </c>
      <c r="Y190" s="363">
        <v>54.04575662697944</v>
      </c>
      <c r="Z190" s="363">
        <v>55.734686521572542</v>
      </c>
      <c r="AA190" s="363">
        <v>59.112546310758759</v>
      </c>
      <c r="AB190" s="363">
        <v>64.179335994538079</v>
      </c>
      <c r="AC190" s="363">
        <v>67.557195783724296</v>
      </c>
      <c r="AD190" s="42"/>
      <c r="AE190" s="812"/>
      <c r="AF190" s="812"/>
      <c r="AG190" s="812"/>
      <c r="AH190" s="812"/>
      <c r="AI190" s="986"/>
      <c r="AJ190" s="1018">
        <f>milk!G70</f>
        <v>67.557195783724296</v>
      </c>
      <c r="AK190" s="1018">
        <f>milk!H70</f>
        <v>67.557195783724296</v>
      </c>
      <c r="AL190" s="1018">
        <f>milk!I70</f>
        <v>67.557195783724296</v>
      </c>
      <c r="AM190" s="1018">
        <f>milk!J70</f>
        <v>65.86826588913118</v>
      </c>
      <c r="AN190" s="1018">
        <f>milk!K70</f>
        <v>62.490406099944977</v>
      </c>
      <c r="AO190" s="1018">
        <f>milk!L70</f>
        <v>59.112546310758759</v>
      </c>
      <c r="AP190" s="1018">
        <f>milk!M70</f>
        <v>55.734686521572542</v>
      </c>
      <c r="AQ190" s="1018">
        <f>milk!N70</f>
        <v>54.04575662697944</v>
      </c>
      <c r="AR190" s="1018">
        <f>milk!O70</f>
        <v>55.734686521572542</v>
      </c>
      <c r="AS190" s="1018">
        <f>milk!P70</f>
        <v>59.112546310758759</v>
      </c>
      <c r="AT190" s="1018">
        <f>milk!Q70</f>
        <v>64.179335994538079</v>
      </c>
      <c r="AU190" s="1018">
        <f>milk!R70</f>
        <v>67.557195783724296</v>
      </c>
      <c r="AV190" s="986"/>
      <c r="AW190" s="812"/>
      <c r="AX190" s="812"/>
      <c r="AY190" s="812"/>
      <c r="AZ190" s="812"/>
      <c r="BA190" s="812"/>
      <c r="BB190" s="812"/>
      <c r="BC190" s="812"/>
      <c r="BD190" s="812"/>
      <c r="BE190" s="812"/>
      <c r="BF190" s="812"/>
      <c r="BG190" s="812"/>
      <c r="BH190" s="812"/>
      <c r="BI190" s="812"/>
      <c r="BJ190" s="812"/>
      <c r="BK190" s="812"/>
      <c r="BL190" s="812"/>
      <c r="BM190" s="812"/>
      <c r="BN190" s="812"/>
      <c r="BO190" s="812"/>
      <c r="BP190" s="812"/>
      <c r="BQ190" s="812"/>
      <c r="BR190" s="812"/>
      <c r="BS190" s="812"/>
      <c r="BT190" s="812"/>
      <c r="BU190" s="42"/>
      <c r="BV190" s="42"/>
      <c r="BW190" s="42"/>
      <c r="BX190" s="42"/>
      <c r="BY190" s="42"/>
      <c r="BZ190" s="42"/>
      <c r="CA190" s="42"/>
      <c r="CB190" s="42"/>
      <c r="CC190" s="42"/>
      <c r="CD190" s="42"/>
      <c r="CE190" s="42"/>
      <c r="CF190" s="42"/>
      <c r="CG190" s="42"/>
      <c r="CH190" s="42"/>
      <c r="CI190" s="42"/>
      <c r="CJ190" s="42"/>
      <c r="CK190" s="42"/>
      <c r="CL190" s="42"/>
      <c r="CM190" s="42"/>
      <c r="CN190" s="42"/>
      <c r="CO190" s="42"/>
      <c r="CP190" s="42"/>
      <c r="CQ190" s="42"/>
      <c r="CR190" s="42"/>
      <c r="CS190" s="42"/>
      <c r="CT190" s="42"/>
      <c r="CU190" s="42"/>
      <c r="CV190" s="42"/>
      <c r="CW190" s="42"/>
      <c r="CX190" s="42"/>
      <c r="CY190" s="42"/>
      <c r="CZ190" s="42"/>
      <c r="DA190" s="42"/>
      <c r="DB190" s="42"/>
      <c r="DC190" s="42"/>
      <c r="DD190" s="42"/>
      <c r="DE190" s="42"/>
      <c r="DF190" s="42"/>
      <c r="DG190" s="42"/>
      <c r="DH190" s="42"/>
      <c r="DI190" s="42"/>
      <c r="DJ190" s="42"/>
      <c r="DK190" s="42"/>
      <c r="DL190" s="42"/>
      <c r="DM190" s="42"/>
      <c r="DN190" s="42"/>
      <c r="DO190" s="42"/>
      <c r="DP190" s="42"/>
      <c r="DQ190" s="42"/>
      <c r="DR190" s="42"/>
      <c r="DS190" s="42"/>
      <c r="DT190" s="42"/>
      <c r="DU190" s="42"/>
      <c r="DV190" s="42"/>
      <c r="DW190" s="42"/>
      <c r="DX190" s="42"/>
      <c r="DY190" s="42"/>
      <c r="DZ190" s="42"/>
    </row>
    <row r="191" spans="2:130" x14ac:dyDescent="0.2">
      <c r="B191" s="42"/>
      <c r="C191" s="48" t="str">
        <f t="shared" si="8"/>
        <v>milk</v>
      </c>
      <c r="D191" s="49" t="str">
        <f t="shared" si="7"/>
        <v/>
      </c>
      <c r="E191" s="361">
        <v>62.56477143155616</v>
      </c>
      <c r="F191" s="361">
        <v>62.56477143155616</v>
      </c>
      <c r="G191" s="361">
        <v>62.56477143155616</v>
      </c>
      <c r="H191" s="361">
        <v>61.000652145767255</v>
      </c>
      <c r="I191" s="361">
        <v>57.872413574189451</v>
      </c>
      <c r="J191" s="361">
        <v>54.744175002611641</v>
      </c>
      <c r="K191" s="361">
        <v>51.61593643103383</v>
      </c>
      <c r="L191" s="361">
        <v>50.051817145244932</v>
      </c>
      <c r="M191" s="361">
        <v>51.61593643103383</v>
      </c>
      <c r="N191" s="361">
        <v>54.744175002611641</v>
      </c>
      <c r="O191" s="361">
        <v>59.43653285997835</v>
      </c>
      <c r="P191" s="361">
        <v>62.56477143155616</v>
      </c>
      <c r="Q191" s="42"/>
      <c r="R191" s="363">
        <v>62.56477143155616</v>
      </c>
      <c r="S191" s="363">
        <v>62.56477143155616</v>
      </c>
      <c r="T191" s="363">
        <v>62.56477143155616</v>
      </c>
      <c r="U191" s="363">
        <v>61.000652145767255</v>
      </c>
      <c r="V191" s="363">
        <v>57.872413574189451</v>
      </c>
      <c r="W191" s="363">
        <v>54.744175002611641</v>
      </c>
      <c r="X191" s="363">
        <v>51.61593643103383</v>
      </c>
      <c r="Y191" s="363">
        <v>50.051817145244932</v>
      </c>
      <c r="Z191" s="363">
        <v>51.61593643103383</v>
      </c>
      <c r="AA191" s="363">
        <v>54.744175002611641</v>
      </c>
      <c r="AB191" s="363">
        <v>59.43653285997835</v>
      </c>
      <c r="AC191" s="363">
        <v>62.56477143155616</v>
      </c>
      <c r="AD191" s="42"/>
      <c r="AE191" s="812"/>
      <c r="AF191" s="812"/>
      <c r="AG191" s="812"/>
      <c r="AH191" s="812"/>
      <c r="AI191" s="986"/>
      <c r="AJ191" s="1018">
        <f>milk!G71</f>
        <v>62.56477143155616</v>
      </c>
      <c r="AK191" s="1018">
        <f>milk!H71</f>
        <v>62.56477143155616</v>
      </c>
      <c r="AL191" s="1018">
        <f>milk!I71</f>
        <v>62.56477143155616</v>
      </c>
      <c r="AM191" s="1018">
        <f>milk!J71</f>
        <v>61.000652145767255</v>
      </c>
      <c r="AN191" s="1018">
        <f>milk!K71</f>
        <v>57.872413574189451</v>
      </c>
      <c r="AO191" s="1018">
        <f>milk!L71</f>
        <v>54.744175002611641</v>
      </c>
      <c r="AP191" s="1018">
        <f>milk!M71</f>
        <v>51.61593643103383</v>
      </c>
      <c r="AQ191" s="1018">
        <f>milk!N71</f>
        <v>50.051817145244932</v>
      </c>
      <c r="AR191" s="1018">
        <f>milk!O71</f>
        <v>51.61593643103383</v>
      </c>
      <c r="AS191" s="1018">
        <f>milk!P71</f>
        <v>54.744175002611641</v>
      </c>
      <c r="AT191" s="1018">
        <f>milk!Q71</f>
        <v>59.43653285997835</v>
      </c>
      <c r="AU191" s="1018">
        <f>milk!R71</f>
        <v>62.56477143155616</v>
      </c>
      <c r="AV191" s="986"/>
      <c r="AW191" s="812"/>
      <c r="AX191" s="812"/>
      <c r="AY191" s="812"/>
      <c r="AZ191" s="812"/>
      <c r="BA191" s="812"/>
      <c r="BB191" s="812"/>
      <c r="BC191" s="812"/>
      <c r="BD191" s="812"/>
      <c r="BE191" s="812"/>
      <c r="BF191" s="812"/>
      <c r="BG191" s="812"/>
      <c r="BH191" s="812"/>
      <c r="BI191" s="812"/>
      <c r="BJ191" s="812"/>
      <c r="BK191" s="812"/>
      <c r="BL191" s="812"/>
      <c r="BM191" s="812"/>
      <c r="BN191" s="812"/>
      <c r="BO191" s="812"/>
      <c r="BP191" s="812"/>
      <c r="BQ191" s="812"/>
      <c r="BR191" s="812"/>
      <c r="BS191" s="812"/>
      <c r="BT191" s="812"/>
      <c r="BU191" s="42"/>
      <c r="BV191" s="42"/>
      <c r="BW191" s="42"/>
      <c r="BX191" s="42"/>
      <c r="BY191" s="42"/>
      <c r="BZ191" s="42"/>
      <c r="CA191" s="42"/>
      <c r="CB191" s="42"/>
      <c r="CC191" s="42"/>
      <c r="CD191" s="42"/>
      <c r="CE191" s="42"/>
      <c r="CF191" s="42"/>
      <c r="CG191" s="42"/>
      <c r="CH191" s="42"/>
      <c r="CI191" s="42"/>
      <c r="CJ191" s="42"/>
      <c r="CK191" s="42"/>
      <c r="CL191" s="42"/>
      <c r="CM191" s="42"/>
      <c r="CN191" s="42"/>
      <c r="CO191" s="42"/>
      <c r="CP191" s="42"/>
      <c r="CQ191" s="42"/>
      <c r="CR191" s="42"/>
      <c r="CS191" s="42"/>
      <c r="CT191" s="42"/>
      <c r="CU191" s="42"/>
      <c r="CV191" s="42"/>
      <c r="CW191" s="42"/>
      <c r="CX191" s="42"/>
      <c r="CY191" s="42"/>
      <c r="CZ191" s="42"/>
      <c r="DA191" s="42"/>
      <c r="DB191" s="42"/>
      <c r="DC191" s="42"/>
      <c r="DD191" s="42"/>
      <c r="DE191" s="42"/>
      <c r="DF191" s="42"/>
      <c r="DG191" s="42"/>
      <c r="DH191" s="42"/>
      <c r="DI191" s="42"/>
      <c r="DJ191" s="42"/>
      <c r="DK191" s="42"/>
      <c r="DL191" s="42"/>
      <c r="DM191" s="42"/>
      <c r="DN191" s="42"/>
      <c r="DO191" s="42"/>
      <c r="DP191" s="42"/>
      <c r="DQ191" s="42"/>
      <c r="DR191" s="42"/>
      <c r="DS191" s="42"/>
      <c r="DT191" s="42"/>
      <c r="DU191" s="42"/>
      <c r="DV191" s="42"/>
      <c r="DW191" s="42"/>
      <c r="DX191" s="42"/>
      <c r="DY191" s="42"/>
      <c r="DZ191" s="42"/>
    </row>
    <row r="192" spans="2:130" x14ac:dyDescent="0.2">
      <c r="B192" s="42"/>
      <c r="C192" s="48" t="str">
        <f t="shared" si="8"/>
        <v>milk</v>
      </c>
      <c r="D192" s="49" t="str">
        <f t="shared" si="7"/>
        <v/>
      </c>
      <c r="E192" s="361">
        <v>57.828749609104463</v>
      </c>
      <c r="F192" s="361">
        <v>57.828749609104463</v>
      </c>
      <c r="G192" s="361">
        <v>57.828749609104463</v>
      </c>
      <c r="H192" s="361">
        <v>56.383030868876851</v>
      </c>
      <c r="I192" s="361">
        <v>53.491593388421634</v>
      </c>
      <c r="J192" s="361">
        <v>50.600155907966403</v>
      </c>
      <c r="K192" s="361">
        <v>47.70871842751118</v>
      </c>
      <c r="L192" s="361">
        <v>46.262999687283575</v>
      </c>
      <c r="M192" s="361">
        <v>47.70871842751118</v>
      </c>
      <c r="N192" s="361">
        <v>50.600155907966403</v>
      </c>
      <c r="O192" s="361">
        <v>54.937312128649239</v>
      </c>
      <c r="P192" s="361">
        <v>57.828749609104463</v>
      </c>
      <c r="Q192" s="42"/>
      <c r="R192" s="363">
        <v>57.828749609104463</v>
      </c>
      <c r="S192" s="363">
        <v>57.828749609104463</v>
      </c>
      <c r="T192" s="363">
        <v>57.828749609104463</v>
      </c>
      <c r="U192" s="363">
        <v>56.383030868876851</v>
      </c>
      <c r="V192" s="363">
        <v>53.491593388421634</v>
      </c>
      <c r="W192" s="363">
        <v>50.600155907966403</v>
      </c>
      <c r="X192" s="363">
        <v>47.70871842751118</v>
      </c>
      <c r="Y192" s="363">
        <v>46.262999687283575</v>
      </c>
      <c r="Z192" s="363">
        <v>47.70871842751118</v>
      </c>
      <c r="AA192" s="363">
        <v>50.600155907966403</v>
      </c>
      <c r="AB192" s="363">
        <v>54.937312128649239</v>
      </c>
      <c r="AC192" s="363">
        <v>57.828749609104463</v>
      </c>
      <c r="AD192" s="42"/>
      <c r="AE192" s="812"/>
      <c r="AF192" s="812"/>
      <c r="AG192" s="812"/>
      <c r="AH192" s="812"/>
      <c r="AI192" s="986"/>
      <c r="AJ192" s="1018">
        <f>milk!G72</f>
        <v>57.828749609104463</v>
      </c>
      <c r="AK192" s="1018">
        <f>milk!H72</f>
        <v>57.828749609104463</v>
      </c>
      <c r="AL192" s="1018">
        <f>milk!I72</f>
        <v>57.828749609104463</v>
      </c>
      <c r="AM192" s="1018">
        <f>milk!J72</f>
        <v>56.383030868876851</v>
      </c>
      <c r="AN192" s="1018">
        <f>milk!K72</f>
        <v>53.491593388421634</v>
      </c>
      <c r="AO192" s="1018">
        <f>milk!L72</f>
        <v>50.600155907966403</v>
      </c>
      <c r="AP192" s="1018">
        <f>milk!M72</f>
        <v>47.70871842751118</v>
      </c>
      <c r="AQ192" s="1018">
        <f>milk!N72</f>
        <v>46.262999687283575</v>
      </c>
      <c r="AR192" s="1018">
        <f>milk!O72</f>
        <v>47.70871842751118</v>
      </c>
      <c r="AS192" s="1018">
        <f>milk!P72</f>
        <v>50.600155907966403</v>
      </c>
      <c r="AT192" s="1018">
        <f>milk!Q72</f>
        <v>54.937312128649239</v>
      </c>
      <c r="AU192" s="1018">
        <f>milk!R72</f>
        <v>57.828749609104463</v>
      </c>
      <c r="AV192" s="986"/>
      <c r="AW192" s="812"/>
      <c r="AX192" s="812"/>
      <c r="AY192" s="812"/>
      <c r="AZ192" s="812"/>
      <c r="BA192" s="812"/>
      <c r="BB192" s="812"/>
      <c r="BC192" s="812"/>
      <c r="BD192" s="812"/>
      <c r="BE192" s="812"/>
      <c r="BF192" s="812"/>
      <c r="BG192" s="812"/>
      <c r="BH192" s="812"/>
      <c r="BI192" s="812"/>
      <c r="BJ192" s="812"/>
      <c r="BK192" s="812"/>
      <c r="BL192" s="812"/>
      <c r="BM192" s="812"/>
      <c r="BN192" s="812"/>
      <c r="BO192" s="812"/>
      <c r="BP192" s="812"/>
      <c r="BQ192" s="812"/>
      <c r="BR192" s="812"/>
      <c r="BS192" s="812"/>
      <c r="BT192" s="812"/>
      <c r="BU192" s="42"/>
      <c r="BV192" s="42"/>
      <c r="BW192" s="42"/>
      <c r="BX192" s="42"/>
      <c r="BY192" s="42"/>
      <c r="BZ192" s="42"/>
      <c r="CA192" s="42"/>
      <c r="CB192" s="42"/>
      <c r="CC192" s="42"/>
      <c r="CD192" s="42"/>
      <c r="CE192" s="42"/>
      <c r="CF192" s="42"/>
      <c r="CG192" s="42"/>
      <c r="CH192" s="42"/>
      <c r="CI192" s="42"/>
      <c r="CJ192" s="42"/>
      <c r="CK192" s="42"/>
      <c r="CL192" s="42"/>
      <c r="CM192" s="42"/>
      <c r="CN192" s="42"/>
      <c r="CO192" s="42"/>
      <c r="CP192" s="42"/>
      <c r="CQ192" s="42"/>
      <c r="CR192" s="42"/>
      <c r="CS192" s="42"/>
      <c r="CT192" s="42"/>
      <c r="CU192" s="42"/>
      <c r="CV192" s="42"/>
      <c r="CW192" s="42"/>
      <c r="CX192" s="42"/>
      <c r="CY192" s="42"/>
      <c r="CZ192" s="42"/>
      <c r="DA192" s="42"/>
      <c r="DB192" s="42"/>
      <c r="DC192" s="42"/>
      <c r="DD192" s="42"/>
      <c r="DE192" s="42"/>
      <c r="DF192" s="42"/>
      <c r="DG192" s="42"/>
      <c r="DH192" s="42"/>
      <c r="DI192" s="42"/>
      <c r="DJ192" s="42"/>
      <c r="DK192" s="42"/>
      <c r="DL192" s="42"/>
      <c r="DM192" s="42"/>
      <c r="DN192" s="42"/>
      <c r="DO192" s="42"/>
      <c r="DP192" s="42"/>
      <c r="DQ192" s="42"/>
      <c r="DR192" s="42"/>
      <c r="DS192" s="42"/>
      <c r="DT192" s="42"/>
      <c r="DU192" s="42"/>
      <c r="DV192" s="42"/>
      <c r="DW192" s="42"/>
      <c r="DX192" s="42"/>
      <c r="DY192" s="42"/>
      <c r="DZ192" s="42"/>
    </row>
    <row r="193" spans="2:130" x14ac:dyDescent="0.2">
      <c r="B193" s="42"/>
      <c r="C193" s="48" t="str">
        <f t="shared" si="8"/>
        <v>milk</v>
      </c>
      <c r="D193" s="49" t="str">
        <f t="shared" si="7"/>
        <v/>
      </c>
      <c r="E193" s="361">
        <v>53.36822630171374</v>
      </c>
      <c r="F193" s="361">
        <v>53.36822630171374</v>
      </c>
      <c r="G193" s="361">
        <v>53.36822630171374</v>
      </c>
      <c r="H193" s="361">
        <v>52.034020644170894</v>
      </c>
      <c r="I193" s="361">
        <v>49.36560932908521</v>
      </c>
      <c r="J193" s="361">
        <v>46.697198013999525</v>
      </c>
      <c r="K193" s="361">
        <v>44.028786698913834</v>
      </c>
      <c r="L193" s="361">
        <v>42.694581041370995</v>
      </c>
      <c r="M193" s="361">
        <v>44.028786698913834</v>
      </c>
      <c r="N193" s="361">
        <v>46.697198013999525</v>
      </c>
      <c r="O193" s="361">
        <v>50.699814986628049</v>
      </c>
      <c r="P193" s="361">
        <v>53.36822630171374</v>
      </c>
      <c r="Q193" s="42"/>
      <c r="R193" s="363">
        <v>53.36822630171374</v>
      </c>
      <c r="S193" s="363">
        <v>53.36822630171374</v>
      </c>
      <c r="T193" s="363">
        <v>53.36822630171374</v>
      </c>
      <c r="U193" s="363">
        <v>52.034020644170894</v>
      </c>
      <c r="V193" s="363">
        <v>49.36560932908521</v>
      </c>
      <c r="W193" s="363">
        <v>46.697198013999525</v>
      </c>
      <c r="X193" s="363">
        <v>44.028786698913834</v>
      </c>
      <c r="Y193" s="363">
        <v>42.694581041370995</v>
      </c>
      <c r="Z193" s="363">
        <v>44.028786698913834</v>
      </c>
      <c r="AA193" s="363">
        <v>46.697198013999525</v>
      </c>
      <c r="AB193" s="363">
        <v>50.699814986628049</v>
      </c>
      <c r="AC193" s="363">
        <v>53.36822630171374</v>
      </c>
      <c r="AD193" s="42"/>
      <c r="AE193" s="812"/>
      <c r="AF193" s="812"/>
      <c r="AG193" s="812"/>
      <c r="AH193" s="812"/>
      <c r="AI193" s="986"/>
      <c r="AJ193" s="1018">
        <f>milk!G73</f>
        <v>53.36822630171374</v>
      </c>
      <c r="AK193" s="1018">
        <f>milk!H73</f>
        <v>53.36822630171374</v>
      </c>
      <c r="AL193" s="1018">
        <f>milk!I73</f>
        <v>53.36822630171374</v>
      </c>
      <c r="AM193" s="1018">
        <f>milk!J73</f>
        <v>52.034020644170894</v>
      </c>
      <c r="AN193" s="1018">
        <f>milk!K73</f>
        <v>49.36560932908521</v>
      </c>
      <c r="AO193" s="1018">
        <f>milk!L73</f>
        <v>46.697198013999525</v>
      </c>
      <c r="AP193" s="1018">
        <f>milk!M73</f>
        <v>44.028786698913834</v>
      </c>
      <c r="AQ193" s="1018">
        <f>milk!N73</f>
        <v>42.694581041370995</v>
      </c>
      <c r="AR193" s="1018">
        <f>milk!O73</f>
        <v>44.028786698913834</v>
      </c>
      <c r="AS193" s="1018">
        <f>milk!P73</f>
        <v>46.697198013999525</v>
      </c>
      <c r="AT193" s="1018">
        <f>milk!Q73</f>
        <v>50.699814986628049</v>
      </c>
      <c r="AU193" s="1018">
        <f>milk!R73</f>
        <v>53.36822630171374</v>
      </c>
      <c r="AV193" s="986"/>
      <c r="AW193" s="812"/>
      <c r="AX193" s="812"/>
      <c r="AY193" s="812"/>
      <c r="AZ193" s="812"/>
      <c r="BA193" s="812"/>
      <c r="BB193" s="812"/>
      <c r="BC193" s="812"/>
      <c r="BD193" s="812"/>
      <c r="BE193" s="812"/>
      <c r="BF193" s="812"/>
      <c r="BG193" s="812"/>
      <c r="BH193" s="812"/>
      <c r="BI193" s="812"/>
      <c r="BJ193" s="812"/>
      <c r="BK193" s="812"/>
      <c r="BL193" s="812"/>
      <c r="BM193" s="812"/>
      <c r="BN193" s="812"/>
      <c r="BO193" s="812"/>
      <c r="BP193" s="812"/>
      <c r="BQ193" s="812"/>
      <c r="BR193" s="812"/>
      <c r="BS193" s="812"/>
      <c r="BT193" s="812"/>
      <c r="BU193" s="42"/>
      <c r="BV193" s="42"/>
      <c r="BW193" s="42"/>
      <c r="BX193" s="42"/>
      <c r="BY193" s="42"/>
      <c r="BZ193" s="42"/>
      <c r="CA193" s="42"/>
      <c r="CB193" s="42"/>
      <c r="CC193" s="42"/>
      <c r="CD193" s="42"/>
      <c r="CE193" s="42"/>
      <c r="CF193" s="42"/>
      <c r="CG193" s="42"/>
      <c r="CH193" s="42"/>
      <c r="CI193" s="42"/>
      <c r="CJ193" s="42"/>
      <c r="CK193" s="42"/>
      <c r="CL193" s="42"/>
      <c r="CM193" s="42"/>
      <c r="CN193" s="42"/>
      <c r="CO193" s="42"/>
      <c r="CP193" s="42"/>
      <c r="CQ193" s="42"/>
      <c r="CR193" s="42"/>
      <c r="CS193" s="42"/>
      <c r="CT193" s="42"/>
      <c r="CU193" s="42"/>
      <c r="CV193" s="42"/>
      <c r="CW193" s="42"/>
      <c r="CX193" s="42"/>
      <c r="CY193" s="42"/>
      <c r="CZ193" s="42"/>
      <c r="DA193" s="42"/>
      <c r="DB193" s="42"/>
      <c r="DC193" s="42"/>
      <c r="DD193" s="42"/>
      <c r="DE193" s="42"/>
      <c r="DF193" s="42"/>
      <c r="DG193" s="42"/>
      <c r="DH193" s="42"/>
      <c r="DI193" s="42"/>
      <c r="DJ193" s="42"/>
      <c r="DK193" s="42"/>
      <c r="DL193" s="42"/>
      <c r="DM193" s="42"/>
      <c r="DN193" s="42"/>
      <c r="DO193" s="42"/>
      <c r="DP193" s="42"/>
      <c r="DQ193" s="42"/>
      <c r="DR193" s="42"/>
      <c r="DS193" s="42"/>
      <c r="DT193" s="42"/>
      <c r="DU193" s="42"/>
      <c r="DV193" s="42"/>
      <c r="DW193" s="42"/>
      <c r="DX193" s="42"/>
      <c r="DY193" s="42"/>
      <c r="DZ193" s="42"/>
    </row>
    <row r="194" spans="2:130" x14ac:dyDescent="0.2">
      <c r="B194" s="42"/>
      <c r="C194" s="48" t="str">
        <f t="shared" si="8"/>
        <v>milk</v>
      </c>
      <c r="D194" s="49" t="str">
        <f t="shared" si="7"/>
        <v/>
      </c>
      <c r="E194" s="361">
        <v>49.189200953571138</v>
      </c>
      <c r="F194" s="361">
        <v>49.189200953571138</v>
      </c>
      <c r="G194" s="361">
        <v>49.189200953571138</v>
      </c>
      <c r="H194" s="361">
        <v>47.959470929731857</v>
      </c>
      <c r="I194" s="361">
        <v>45.500010882053303</v>
      </c>
      <c r="J194" s="361">
        <v>43.040550834374748</v>
      </c>
      <c r="K194" s="361">
        <v>40.581090786696187</v>
      </c>
      <c r="L194" s="361">
        <v>39.351360762856913</v>
      </c>
      <c r="M194" s="361">
        <v>40.581090786696187</v>
      </c>
      <c r="N194" s="361">
        <v>43.040550834374748</v>
      </c>
      <c r="O194" s="361">
        <v>46.729740905892577</v>
      </c>
      <c r="P194" s="361">
        <v>49.189200953571138</v>
      </c>
      <c r="Q194" s="42"/>
      <c r="R194" s="363">
        <v>49.189200953571138</v>
      </c>
      <c r="S194" s="363">
        <v>49.189200953571138</v>
      </c>
      <c r="T194" s="363">
        <v>49.189200953571138</v>
      </c>
      <c r="U194" s="363">
        <v>47.959470929731857</v>
      </c>
      <c r="V194" s="363">
        <v>45.500010882053303</v>
      </c>
      <c r="W194" s="363">
        <v>43.040550834374748</v>
      </c>
      <c r="X194" s="363">
        <v>40.581090786696187</v>
      </c>
      <c r="Y194" s="363">
        <v>39.351360762856913</v>
      </c>
      <c r="Z194" s="363">
        <v>40.581090786696187</v>
      </c>
      <c r="AA194" s="363">
        <v>43.040550834374748</v>
      </c>
      <c r="AB194" s="363">
        <v>46.729740905892577</v>
      </c>
      <c r="AC194" s="363">
        <v>49.189200953571138</v>
      </c>
      <c r="AD194" s="42"/>
      <c r="AE194" s="812"/>
      <c r="AF194" s="812"/>
      <c r="AG194" s="812"/>
      <c r="AH194" s="812"/>
      <c r="AI194" s="986"/>
      <c r="AJ194" s="1018">
        <f>milk!G74</f>
        <v>49.189200953571138</v>
      </c>
      <c r="AK194" s="1018">
        <f>milk!H74</f>
        <v>49.189200953571138</v>
      </c>
      <c r="AL194" s="1018">
        <f>milk!I74</f>
        <v>49.189200953571138</v>
      </c>
      <c r="AM194" s="1018">
        <f>milk!J74</f>
        <v>47.959470929731857</v>
      </c>
      <c r="AN194" s="1018">
        <f>milk!K74</f>
        <v>45.500010882053303</v>
      </c>
      <c r="AO194" s="1018">
        <f>milk!L74</f>
        <v>43.040550834374748</v>
      </c>
      <c r="AP194" s="1018">
        <f>milk!M74</f>
        <v>40.581090786696187</v>
      </c>
      <c r="AQ194" s="1018">
        <f>milk!N74</f>
        <v>39.351360762856913</v>
      </c>
      <c r="AR194" s="1018">
        <f>milk!O74</f>
        <v>40.581090786696187</v>
      </c>
      <c r="AS194" s="1018">
        <f>milk!P74</f>
        <v>43.040550834374748</v>
      </c>
      <c r="AT194" s="1018">
        <f>milk!Q74</f>
        <v>46.729740905892577</v>
      </c>
      <c r="AU194" s="1018">
        <f>milk!R74</f>
        <v>49.189200953571138</v>
      </c>
      <c r="AV194" s="986"/>
      <c r="AW194" s="812"/>
      <c r="AX194" s="812"/>
      <c r="AY194" s="812"/>
      <c r="AZ194" s="812"/>
      <c r="BA194" s="812"/>
      <c r="BB194" s="812"/>
      <c r="BC194" s="812"/>
      <c r="BD194" s="812"/>
      <c r="BE194" s="812"/>
      <c r="BF194" s="812"/>
      <c r="BG194" s="812"/>
      <c r="BH194" s="812"/>
      <c r="BI194" s="812"/>
      <c r="BJ194" s="812"/>
      <c r="BK194" s="812"/>
      <c r="BL194" s="812"/>
      <c r="BM194" s="812"/>
      <c r="BN194" s="812"/>
      <c r="BO194" s="812"/>
      <c r="BP194" s="812"/>
      <c r="BQ194" s="812"/>
      <c r="BR194" s="812"/>
      <c r="BS194" s="812"/>
      <c r="BT194" s="812"/>
      <c r="BU194" s="42"/>
      <c r="BV194" s="42"/>
      <c r="BW194" s="42"/>
      <c r="BX194" s="42"/>
      <c r="BY194" s="42"/>
      <c r="BZ194" s="42"/>
      <c r="CA194" s="42"/>
      <c r="CB194" s="42"/>
      <c r="CC194" s="42"/>
      <c r="CD194" s="42"/>
      <c r="CE194" s="42"/>
      <c r="CF194" s="42"/>
      <c r="CG194" s="42"/>
      <c r="CH194" s="42"/>
      <c r="CI194" s="42"/>
      <c r="CJ194" s="42"/>
      <c r="CK194" s="42"/>
      <c r="CL194" s="42"/>
      <c r="CM194" s="42"/>
      <c r="CN194" s="42"/>
      <c r="CO194" s="42"/>
      <c r="CP194" s="42"/>
      <c r="CQ194" s="42"/>
      <c r="CR194" s="42"/>
      <c r="CS194" s="42"/>
      <c r="CT194" s="42"/>
      <c r="CU194" s="42"/>
      <c r="CV194" s="42"/>
      <c r="CW194" s="42"/>
      <c r="CX194" s="42"/>
      <c r="CY194" s="42"/>
      <c r="CZ194" s="42"/>
      <c r="DA194" s="42"/>
      <c r="DB194" s="42"/>
      <c r="DC194" s="42"/>
      <c r="DD194" s="42"/>
      <c r="DE194" s="42"/>
      <c r="DF194" s="42"/>
      <c r="DG194" s="42"/>
      <c r="DH194" s="42"/>
      <c r="DI194" s="42"/>
      <c r="DJ194" s="42"/>
      <c r="DK194" s="42"/>
      <c r="DL194" s="42"/>
      <c r="DM194" s="42"/>
      <c r="DN194" s="42"/>
      <c r="DO194" s="42"/>
      <c r="DP194" s="42"/>
      <c r="DQ194" s="42"/>
      <c r="DR194" s="42"/>
      <c r="DS194" s="42"/>
      <c r="DT194" s="42"/>
      <c r="DU194" s="42"/>
      <c r="DV194" s="42"/>
      <c r="DW194" s="42"/>
      <c r="DX194" s="42"/>
      <c r="DY194" s="42"/>
      <c r="DZ194" s="42"/>
    </row>
    <row r="195" spans="2:130" x14ac:dyDescent="0.2">
      <c r="B195" s="42"/>
      <c r="C195" s="48" t="str">
        <f t="shared" si="8"/>
        <v>milk</v>
      </c>
      <c r="D195" s="49" t="str">
        <f t="shared" ref="D195:D258" si="9">IF(CONCATENATE(E195,F195,G195,H195,I195,J195,K195,L195,M195,N195,O195,P195)=CONCATENATE(R195,S195,T195,U195,V195,W195,X195,Y195,Z195,AA195,AB195,AC195),"",1)</f>
        <v/>
      </c>
      <c r="E195" s="361">
        <v>45.289441800435242</v>
      </c>
      <c r="F195" s="361">
        <v>45.289441800435242</v>
      </c>
      <c r="G195" s="361">
        <v>45.289441800435242</v>
      </c>
      <c r="H195" s="361">
        <v>44.157205755424357</v>
      </c>
      <c r="I195" s="361">
        <v>41.892733665402602</v>
      </c>
      <c r="J195" s="361">
        <v>39.628261575380833</v>
      </c>
      <c r="K195" s="361">
        <v>37.363789485359071</v>
      </c>
      <c r="L195" s="361">
        <v>36.231553440348193</v>
      </c>
      <c r="M195" s="361">
        <v>37.363789485359071</v>
      </c>
      <c r="N195" s="361">
        <v>39.628261575380833</v>
      </c>
      <c r="O195" s="361">
        <v>43.02496971041348</v>
      </c>
      <c r="P195" s="361">
        <v>45.289441800435242</v>
      </c>
      <c r="Q195" s="42"/>
      <c r="R195" s="363">
        <v>45.289441800435242</v>
      </c>
      <c r="S195" s="363">
        <v>45.289441800435242</v>
      </c>
      <c r="T195" s="363">
        <v>45.289441800435242</v>
      </c>
      <c r="U195" s="363">
        <v>44.157205755424357</v>
      </c>
      <c r="V195" s="363">
        <v>41.892733665402602</v>
      </c>
      <c r="W195" s="363">
        <v>39.628261575380833</v>
      </c>
      <c r="X195" s="363">
        <v>37.363789485359071</v>
      </c>
      <c r="Y195" s="363">
        <v>36.231553440348193</v>
      </c>
      <c r="Z195" s="363">
        <v>37.363789485359071</v>
      </c>
      <c r="AA195" s="363">
        <v>39.628261575380833</v>
      </c>
      <c r="AB195" s="363">
        <v>43.02496971041348</v>
      </c>
      <c r="AC195" s="363">
        <v>45.289441800435242</v>
      </c>
      <c r="AD195" s="42"/>
      <c r="AE195" s="812"/>
      <c r="AF195" s="812"/>
      <c r="AG195" s="812"/>
      <c r="AH195" s="812"/>
      <c r="AI195" s="986"/>
      <c r="AJ195" s="1018">
        <f>milk!G75</f>
        <v>45.289441800435242</v>
      </c>
      <c r="AK195" s="1018">
        <f>milk!H75</f>
        <v>45.289441800435242</v>
      </c>
      <c r="AL195" s="1018">
        <f>milk!I75</f>
        <v>45.289441800435242</v>
      </c>
      <c r="AM195" s="1018">
        <f>milk!J75</f>
        <v>44.157205755424357</v>
      </c>
      <c r="AN195" s="1018">
        <f>milk!K75</f>
        <v>41.892733665402602</v>
      </c>
      <c r="AO195" s="1018">
        <f>milk!L75</f>
        <v>39.628261575380833</v>
      </c>
      <c r="AP195" s="1018">
        <f>milk!M75</f>
        <v>37.363789485359071</v>
      </c>
      <c r="AQ195" s="1018">
        <f>milk!N75</f>
        <v>36.231553440348193</v>
      </c>
      <c r="AR195" s="1018">
        <f>milk!O75</f>
        <v>37.363789485359071</v>
      </c>
      <c r="AS195" s="1018">
        <f>milk!P75</f>
        <v>39.628261575380833</v>
      </c>
      <c r="AT195" s="1018">
        <f>milk!Q75</f>
        <v>43.02496971041348</v>
      </c>
      <c r="AU195" s="1018">
        <f>milk!R75</f>
        <v>45.289441800435242</v>
      </c>
      <c r="AV195" s="986"/>
      <c r="AW195" s="812"/>
      <c r="AX195" s="812"/>
      <c r="AY195" s="812"/>
      <c r="AZ195" s="812"/>
      <c r="BA195" s="812"/>
      <c r="BB195" s="812"/>
      <c r="BC195" s="812"/>
      <c r="BD195" s="812"/>
      <c r="BE195" s="812"/>
      <c r="BF195" s="812"/>
      <c r="BG195" s="812"/>
      <c r="BH195" s="812"/>
      <c r="BI195" s="812"/>
      <c r="BJ195" s="812"/>
      <c r="BK195" s="812"/>
      <c r="BL195" s="812"/>
      <c r="BM195" s="812"/>
      <c r="BN195" s="812"/>
      <c r="BO195" s="812"/>
      <c r="BP195" s="812"/>
      <c r="BQ195" s="812"/>
      <c r="BR195" s="812"/>
      <c r="BS195" s="812"/>
      <c r="BT195" s="812"/>
      <c r="BU195" s="42"/>
      <c r="BV195" s="42"/>
      <c r="BW195" s="42"/>
      <c r="BX195" s="42"/>
      <c r="BY195" s="42"/>
      <c r="BZ195" s="42"/>
      <c r="CA195" s="42"/>
      <c r="CB195" s="42"/>
      <c r="CC195" s="42"/>
      <c r="CD195" s="42"/>
      <c r="CE195" s="42"/>
      <c r="CF195" s="42"/>
      <c r="CG195" s="42"/>
      <c r="CH195" s="42"/>
      <c r="CI195" s="42"/>
      <c r="CJ195" s="42"/>
      <c r="CK195" s="42"/>
      <c r="CL195" s="42"/>
      <c r="CM195" s="42"/>
      <c r="CN195" s="42"/>
      <c r="CO195" s="42"/>
      <c r="CP195" s="42"/>
      <c r="CQ195" s="42"/>
      <c r="CR195" s="42"/>
      <c r="CS195" s="42"/>
      <c r="CT195" s="42"/>
      <c r="CU195" s="42"/>
      <c r="CV195" s="42"/>
      <c r="CW195" s="42"/>
      <c r="CX195" s="42"/>
      <c r="CY195" s="42"/>
      <c r="CZ195" s="42"/>
      <c r="DA195" s="42"/>
      <c r="DB195" s="42"/>
      <c r="DC195" s="42"/>
      <c r="DD195" s="42"/>
      <c r="DE195" s="42"/>
      <c r="DF195" s="42"/>
      <c r="DG195" s="42"/>
      <c r="DH195" s="42"/>
      <c r="DI195" s="42"/>
      <c r="DJ195" s="42"/>
      <c r="DK195" s="42"/>
      <c r="DL195" s="42"/>
      <c r="DM195" s="42"/>
      <c r="DN195" s="42"/>
      <c r="DO195" s="42"/>
      <c r="DP195" s="42"/>
      <c r="DQ195" s="42"/>
      <c r="DR195" s="42"/>
      <c r="DS195" s="42"/>
      <c r="DT195" s="42"/>
      <c r="DU195" s="42"/>
      <c r="DV195" s="42"/>
      <c r="DW195" s="42"/>
      <c r="DX195" s="42"/>
      <c r="DY195" s="42"/>
      <c r="DZ195" s="42"/>
    </row>
    <row r="196" spans="2:130" x14ac:dyDescent="0.2">
      <c r="B196" s="42"/>
      <c r="C196" s="48" t="str">
        <f t="shared" si="8"/>
        <v>milk</v>
      </c>
      <c r="D196" s="49" t="str">
        <f t="shared" si="9"/>
        <v/>
      </c>
      <c r="E196" s="361">
        <v>41.661530660967628</v>
      </c>
      <c r="F196" s="361">
        <v>41.661530660967628</v>
      </c>
      <c r="G196" s="361">
        <v>41.661530660967628</v>
      </c>
      <c r="H196" s="361">
        <v>40.619992394443436</v>
      </c>
      <c r="I196" s="361">
        <v>38.536915861395059</v>
      </c>
      <c r="J196" s="361">
        <v>36.453839328346675</v>
      </c>
      <c r="K196" s="361">
        <v>34.37076279529829</v>
      </c>
      <c r="L196" s="361">
        <v>33.329224528774105</v>
      </c>
      <c r="M196" s="361">
        <v>34.37076279529829</v>
      </c>
      <c r="N196" s="361">
        <v>36.453839328346675</v>
      </c>
      <c r="O196" s="361">
        <v>39.578454127919244</v>
      </c>
      <c r="P196" s="361">
        <v>41.661530660967628</v>
      </c>
      <c r="Q196" s="42"/>
      <c r="R196" s="363">
        <v>41.661530660967628</v>
      </c>
      <c r="S196" s="363">
        <v>41.661530660967628</v>
      </c>
      <c r="T196" s="363">
        <v>41.661530660967628</v>
      </c>
      <c r="U196" s="363">
        <v>40.619992394443436</v>
      </c>
      <c r="V196" s="363">
        <v>38.536915861395059</v>
      </c>
      <c r="W196" s="363">
        <v>36.453839328346675</v>
      </c>
      <c r="X196" s="363">
        <v>34.37076279529829</v>
      </c>
      <c r="Y196" s="363">
        <v>33.329224528774105</v>
      </c>
      <c r="Z196" s="363">
        <v>34.37076279529829</v>
      </c>
      <c r="AA196" s="363">
        <v>36.453839328346675</v>
      </c>
      <c r="AB196" s="363">
        <v>39.578454127919244</v>
      </c>
      <c r="AC196" s="363">
        <v>41.661530660967628</v>
      </c>
      <c r="AD196" s="42"/>
      <c r="AE196" s="812"/>
      <c r="AF196" s="812"/>
      <c r="AG196" s="812"/>
      <c r="AH196" s="812"/>
      <c r="AI196" s="986"/>
      <c r="AJ196" s="1018">
        <f>milk!G76</f>
        <v>41.661530660967628</v>
      </c>
      <c r="AK196" s="1018">
        <f>milk!H76</f>
        <v>41.661530660967628</v>
      </c>
      <c r="AL196" s="1018">
        <f>milk!I76</f>
        <v>41.661530660967628</v>
      </c>
      <c r="AM196" s="1018">
        <f>milk!J76</f>
        <v>40.619992394443436</v>
      </c>
      <c r="AN196" s="1018">
        <f>milk!K76</f>
        <v>38.536915861395059</v>
      </c>
      <c r="AO196" s="1018">
        <f>milk!L76</f>
        <v>36.453839328346675</v>
      </c>
      <c r="AP196" s="1018">
        <f>milk!M76</f>
        <v>34.37076279529829</v>
      </c>
      <c r="AQ196" s="1018">
        <f>milk!N76</f>
        <v>33.329224528774105</v>
      </c>
      <c r="AR196" s="1018">
        <f>milk!O76</f>
        <v>34.37076279529829</v>
      </c>
      <c r="AS196" s="1018">
        <f>milk!P76</f>
        <v>36.453839328346675</v>
      </c>
      <c r="AT196" s="1018">
        <f>milk!Q76</f>
        <v>39.578454127919244</v>
      </c>
      <c r="AU196" s="1018">
        <f>milk!R76</f>
        <v>41.661530660967628</v>
      </c>
      <c r="AV196" s="986"/>
      <c r="AW196" s="812"/>
      <c r="AX196" s="812"/>
      <c r="AY196" s="812"/>
      <c r="AZ196" s="812"/>
      <c r="BA196" s="812"/>
      <c r="BB196" s="812"/>
      <c r="BC196" s="812"/>
      <c r="BD196" s="812"/>
      <c r="BE196" s="812"/>
      <c r="BF196" s="812"/>
      <c r="BG196" s="812"/>
      <c r="BH196" s="812"/>
      <c r="BI196" s="812"/>
      <c r="BJ196" s="812"/>
      <c r="BK196" s="812"/>
      <c r="BL196" s="812"/>
      <c r="BM196" s="812"/>
      <c r="BN196" s="812"/>
      <c r="BO196" s="812"/>
      <c r="BP196" s="812"/>
      <c r="BQ196" s="812"/>
      <c r="BR196" s="812"/>
      <c r="BS196" s="812"/>
      <c r="BT196" s="812"/>
      <c r="BU196" s="42"/>
      <c r="BV196" s="42"/>
      <c r="BW196" s="42"/>
      <c r="BX196" s="42"/>
      <c r="BY196" s="42"/>
      <c r="BZ196" s="42"/>
      <c r="CA196" s="42"/>
      <c r="CB196" s="42"/>
      <c r="CC196" s="42"/>
      <c r="CD196" s="42"/>
      <c r="CE196" s="42"/>
      <c r="CF196" s="42"/>
      <c r="CG196" s="42"/>
      <c r="CH196" s="42"/>
      <c r="CI196" s="42"/>
      <c r="CJ196" s="42"/>
      <c r="CK196" s="42"/>
      <c r="CL196" s="42"/>
      <c r="CM196" s="42"/>
      <c r="CN196" s="42"/>
      <c r="CO196" s="42"/>
      <c r="CP196" s="42"/>
      <c r="CQ196" s="42"/>
      <c r="CR196" s="42"/>
      <c r="CS196" s="42"/>
      <c r="CT196" s="42"/>
      <c r="CU196" s="42"/>
      <c r="CV196" s="42"/>
      <c r="CW196" s="42"/>
      <c r="CX196" s="42"/>
      <c r="CY196" s="42"/>
      <c r="CZ196" s="42"/>
      <c r="DA196" s="42"/>
      <c r="DB196" s="42"/>
      <c r="DC196" s="42"/>
      <c r="DD196" s="42"/>
      <c r="DE196" s="42"/>
      <c r="DF196" s="42"/>
      <c r="DG196" s="42"/>
      <c r="DH196" s="42"/>
      <c r="DI196" s="42"/>
      <c r="DJ196" s="42"/>
      <c r="DK196" s="42"/>
      <c r="DL196" s="42"/>
      <c r="DM196" s="42"/>
      <c r="DN196" s="42"/>
      <c r="DO196" s="42"/>
      <c r="DP196" s="42"/>
      <c r="DQ196" s="42"/>
      <c r="DR196" s="42"/>
      <c r="DS196" s="42"/>
      <c r="DT196" s="42"/>
      <c r="DU196" s="42"/>
      <c r="DV196" s="42"/>
      <c r="DW196" s="42"/>
      <c r="DX196" s="42"/>
      <c r="DY196" s="42"/>
      <c r="DZ196" s="42"/>
    </row>
    <row r="197" spans="2:130" x14ac:dyDescent="0.2">
      <c r="B197" s="42"/>
      <c r="C197" s="48" t="str">
        <f t="shared" si="8"/>
        <v>milk</v>
      </c>
      <c r="D197" s="49" t="str">
        <f t="shared" si="9"/>
        <v/>
      </c>
      <c r="E197" s="361">
        <v>38.294832167551171</v>
      </c>
      <c r="F197" s="361">
        <v>38.294832167551171</v>
      </c>
      <c r="G197" s="361">
        <v>38.294832167551171</v>
      </c>
      <c r="H197" s="361">
        <v>37.337461363362394</v>
      </c>
      <c r="I197" s="361">
        <v>35.422719754984833</v>
      </c>
      <c r="J197" s="361">
        <v>33.507978146607272</v>
      </c>
      <c r="K197" s="361">
        <v>31.593236538229714</v>
      </c>
      <c r="L197" s="361">
        <v>30.635865734040937</v>
      </c>
      <c r="M197" s="361">
        <v>31.593236538229714</v>
      </c>
      <c r="N197" s="361">
        <v>33.507978146607272</v>
      </c>
      <c r="O197" s="361">
        <v>36.38009055917361</v>
      </c>
      <c r="P197" s="361">
        <v>38.294832167551171</v>
      </c>
      <c r="Q197" s="42"/>
      <c r="R197" s="363">
        <v>38.294832167551171</v>
      </c>
      <c r="S197" s="363">
        <v>38.294832167551171</v>
      </c>
      <c r="T197" s="363">
        <v>38.294832167551171</v>
      </c>
      <c r="U197" s="363">
        <v>37.337461363362394</v>
      </c>
      <c r="V197" s="363">
        <v>35.422719754984833</v>
      </c>
      <c r="W197" s="363">
        <v>33.507978146607272</v>
      </c>
      <c r="X197" s="363">
        <v>31.593236538229714</v>
      </c>
      <c r="Y197" s="363">
        <v>30.635865734040937</v>
      </c>
      <c r="Z197" s="363">
        <v>31.593236538229714</v>
      </c>
      <c r="AA197" s="363">
        <v>33.507978146607272</v>
      </c>
      <c r="AB197" s="363">
        <v>36.38009055917361</v>
      </c>
      <c r="AC197" s="363">
        <v>38.294832167551171</v>
      </c>
      <c r="AD197" s="42"/>
      <c r="AE197" s="812"/>
      <c r="AF197" s="812"/>
      <c r="AG197" s="812"/>
      <c r="AH197" s="812"/>
      <c r="AI197" s="986"/>
      <c r="AJ197" s="1018">
        <f>milk!G77</f>
        <v>38.294832167551171</v>
      </c>
      <c r="AK197" s="1018">
        <f>milk!H77</f>
        <v>38.294832167551171</v>
      </c>
      <c r="AL197" s="1018">
        <f>milk!I77</f>
        <v>38.294832167551171</v>
      </c>
      <c r="AM197" s="1018">
        <f>milk!J77</f>
        <v>37.337461363362394</v>
      </c>
      <c r="AN197" s="1018">
        <f>milk!K77</f>
        <v>35.422719754984833</v>
      </c>
      <c r="AO197" s="1018">
        <f>milk!L77</f>
        <v>33.507978146607272</v>
      </c>
      <c r="AP197" s="1018">
        <f>milk!M77</f>
        <v>31.593236538229714</v>
      </c>
      <c r="AQ197" s="1018">
        <f>milk!N77</f>
        <v>30.635865734040937</v>
      </c>
      <c r="AR197" s="1018">
        <f>milk!O77</f>
        <v>31.593236538229714</v>
      </c>
      <c r="AS197" s="1018">
        <f>milk!P77</f>
        <v>33.507978146607272</v>
      </c>
      <c r="AT197" s="1018">
        <f>milk!Q77</f>
        <v>36.38009055917361</v>
      </c>
      <c r="AU197" s="1018">
        <f>milk!R77</f>
        <v>38.294832167551171</v>
      </c>
      <c r="AV197" s="986"/>
      <c r="AW197" s="812"/>
      <c r="AX197" s="812"/>
      <c r="AY197" s="812"/>
      <c r="AZ197" s="812"/>
      <c r="BA197" s="812"/>
      <c r="BB197" s="812"/>
      <c r="BC197" s="812"/>
      <c r="BD197" s="812"/>
      <c r="BE197" s="812"/>
      <c r="BF197" s="812"/>
      <c r="BG197" s="812"/>
      <c r="BH197" s="812"/>
      <c r="BI197" s="812"/>
      <c r="BJ197" s="812"/>
      <c r="BK197" s="812"/>
      <c r="BL197" s="812"/>
      <c r="BM197" s="812"/>
      <c r="BN197" s="812"/>
      <c r="BO197" s="812"/>
      <c r="BP197" s="812"/>
      <c r="BQ197" s="812"/>
      <c r="BR197" s="812"/>
      <c r="BS197" s="812"/>
      <c r="BT197" s="812"/>
      <c r="BU197" s="42"/>
      <c r="BV197" s="42"/>
      <c r="BW197" s="42"/>
      <c r="BX197" s="42"/>
      <c r="BY197" s="42"/>
      <c r="BZ197" s="42"/>
      <c r="CA197" s="42"/>
      <c r="CB197" s="42"/>
      <c r="CC197" s="42"/>
      <c r="CD197" s="42"/>
      <c r="CE197" s="42"/>
      <c r="CF197" s="42"/>
      <c r="CG197" s="42"/>
      <c r="CH197" s="42"/>
      <c r="CI197" s="42"/>
      <c r="CJ197" s="42"/>
      <c r="CK197" s="42"/>
      <c r="CL197" s="42"/>
      <c r="CM197" s="42"/>
      <c r="CN197" s="42"/>
      <c r="CO197" s="42"/>
      <c r="CP197" s="42"/>
      <c r="CQ197" s="42"/>
      <c r="CR197" s="42"/>
      <c r="CS197" s="42"/>
      <c r="CT197" s="42"/>
      <c r="CU197" s="42"/>
      <c r="CV197" s="42"/>
      <c r="CW197" s="42"/>
      <c r="CX197" s="42"/>
      <c r="CY197" s="42"/>
      <c r="CZ197" s="42"/>
      <c r="DA197" s="42"/>
      <c r="DB197" s="42"/>
      <c r="DC197" s="42"/>
      <c r="DD197" s="42"/>
      <c r="DE197" s="42"/>
      <c r="DF197" s="42"/>
      <c r="DG197" s="42"/>
      <c r="DH197" s="42"/>
      <c r="DI197" s="42"/>
      <c r="DJ197" s="42"/>
      <c r="DK197" s="42"/>
      <c r="DL197" s="42"/>
      <c r="DM197" s="42"/>
      <c r="DN197" s="42"/>
      <c r="DO197" s="42"/>
      <c r="DP197" s="42"/>
      <c r="DQ197" s="42"/>
      <c r="DR197" s="42"/>
      <c r="DS197" s="42"/>
      <c r="DT197" s="42"/>
      <c r="DU197" s="42"/>
      <c r="DV197" s="42"/>
      <c r="DW197" s="42"/>
      <c r="DX197" s="42"/>
      <c r="DY197" s="42"/>
      <c r="DZ197" s="42"/>
    </row>
    <row r="198" spans="2:130" x14ac:dyDescent="0.2">
      <c r="B198" s="42"/>
      <c r="C198" s="48" t="str">
        <f t="shared" si="8"/>
        <v>milk</v>
      </c>
      <c r="D198" s="49" t="str">
        <f t="shared" si="9"/>
        <v/>
      </c>
      <c r="E198" s="361">
        <v>35.176798191050274</v>
      </c>
      <c r="F198" s="361">
        <v>35.176798191050274</v>
      </c>
      <c r="G198" s="361">
        <v>35.176798191050274</v>
      </c>
      <c r="H198" s="361">
        <v>34.297378236274014</v>
      </c>
      <c r="I198" s="361">
        <v>32.538538326721508</v>
      </c>
      <c r="J198" s="361">
        <v>30.779698417168991</v>
      </c>
      <c r="K198" s="361">
        <v>29.020858507616474</v>
      </c>
      <c r="L198" s="361">
        <v>28.141438552840221</v>
      </c>
      <c r="M198" s="361">
        <v>29.020858507616474</v>
      </c>
      <c r="N198" s="361">
        <v>30.779698417168991</v>
      </c>
      <c r="O198" s="361">
        <v>33.417958281497761</v>
      </c>
      <c r="P198" s="361">
        <v>35.176798191050274</v>
      </c>
      <c r="Q198" s="42"/>
      <c r="R198" s="363">
        <v>35.176798191050274</v>
      </c>
      <c r="S198" s="363">
        <v>35.176798191050274</v>
      </c>
      <c r="T198" s="363">
        <v>35.176798191050274</v>
      </c>
      <c r="U198" s="363">
        <v>34.297378236274014</v>
      </c>
      <c r="V198" s="363">
        <v>32.538538326721508</v>
      </c>
      <c r="W198" s="363">
        <v>30.779698417168991</v>
      </c>
      <c r="X198" s="363">
        <v>29.020858507616474</v>
      </c>
      <c r="Y198" s="363">
        <v>28.141438552840221</v>
      </c>
      <c r="Z198" s="363">
        <v>29.020858507616474</v>
      </c>
      <c r="AA198" s="363">
        <v>30.779698417168991</v>
      </c>
      <c r="AB198" s="363">
        <v>33.417958281497761</v>
      </c>
      <c r="AC198" s="363">
        <v>35.176798191050274</v>
      </c>
      <c r="AD198" s="42"/>
      <c r="AE198" s="812"/>
      <c r="AF198" s="812"/>
      <c r="AG198" s="812"/>
      <c r="AH198" s="812"/>
      <c r="AI198" s="986"/>
      <c r="AJ198" s="1018">
        <f>milk!G78</f>
        <v>35.176798191050274</v>
      </c>
      <c r="AK198" s="1018">
        <f>milk!H78</f>
        <v>35.176798191050274</v>
      </c>
      <c r="AL198" s="1018">
        <f>milk!I78</f>
        <v>35.176798191050274</v>
      </c>
      <c r="AM198" s="1018">
        <f>milk!J78</f>
        <v>34.297378236274014</v>
      </c>
      <c r="AN198" s="1018">
        <f>milk!K78</f>
        <v>32.538538326721508</v>
      </c>
      <c r="AO198" s="1018">
        <f>milk!L78</f>
        <v>30.779698417168991</v>
      </c>
      <c r="AP198" s="1018">
        <f>milk!M78</f>
        <v>29.020858507616474</v>
      </c>
      <c r="AQ198" s="1018">
        <f>milk!N78</f>
        <v>28.141438552840221</v>
      </c>
      <c r="AR198" s="1018">
        <f>milk!O78</f>
        <v>29.020858507616474</v>
      </c>
      <c r="AS198" s="1018">
        <f>milk!P78</f>
        <v>30.779698417168991</v>
      </c>
      <c r="AT198" s="1018">
        <f>milk!Q78</f>
        <v>33.417958281497761</v>
      </c>
      <c r="AU198" s="1018">
        <f>milk!R78</f>
        <v>35.176798191050274</v>
      </c>
      <c r="AV198" s="986"/>
      <c r="AW198" s="812"/>
      <c r="AX198" s="812"/>
      <c r="AY198" s="812"/>
      <c r="AZ198" s="812"/>
      <c r="BA198" s="812"/>
      <c r="BB198" s="812"/>
      <c r="BC198" s="812"/>
      <c r="BD198" s="812"/>
      <c r="BE198" s="812"/>
      <c r="BF198" s="812"/>
      <c r="BG198" s="812"/>
      <c r="BH198" s="812"/>
      <c r="BI198" s="812"/>
      <c r="BJ198" s="812"/>
      <c r="BK198" s="812"/>
      <c r="BL198" s="812"/>
      <c r="BM198" s="812"/>
      <c r="BN198" s="812"/>
      <c r="BO198" s="812"/>
      <c r="BP198" s="812"/>
      <c r="BQ198" s="812"/>
      <c r="BR198" s="812"/>
      <c r="BS198" s="812"/>
      <c r="BT198" s="812"/>
      <c r="BU198" s="42"/>
      <c r="BV198" s="42"/>
      <c r="BW198" s="42"/>
      <c r="BX198" s="42"/>
      <c r="BY198" s="42"/>
      <c r="BZ198" s="42"/>
      <c r="CA198" s="42"/>
      <c r="CB198" s="42"/>
      <c r="CC198" s="42"/>
      <c r="CD198" s="42"/>
      <c r="CE198" s="42"/>
      <c r="CF198" s="42"/>
      <c r="CG198" s="42"/>
      <c r="CH198" s="42"/>
      <c r="CI198" s="42"/>
      <c r="CJ198" s="42"/>
      <c r="CK198" s="42"/>
      <c r="CL198" s="42"/>
      <c r="CM198" s="42"/>
      <c r="CN198" s="42"/>
      <c r="CO198" s="42"/>
      <c r="CP198" s="42"/>
      <c r="CQ198" s="42"/>
      <c r="CR198" s="42"/>
      <c r="CS198" s="42"/>
      <c r="CT198" s="42"/>
      <c r="CU198" s="42"/>
      <c r="CV198" s="42"/>
      <c r="CW198" s="42"/>
      <c r="CX198" s="42"/>
      <c r="CY198" s="42"/>
      <c r="CZ198" s="42"/>
      <c r="DA198" s="42"/>
      <c r="DB198" s="42"/>
      <c r="DC198" s="42"/>
      <c r="DD198" s="42"/>
      <c r="DE198" s="42"/>
      <c r="DF198" s="42"/>
      <c r="DG198" s="42"/>
      <c r="DH198" s="42"/>
      <c r="DI198" s="42"/>
      <c r="DJ198" s="42"/>
      <c r="DK198" s="42"/>
      <c r="DL198" s="42"/>
      <c r="DM198" s="42"/>
      <c r="DN198" s="42"/>
      <c r="DO198" s="42"/>
      <c r="DP198" s="42"/>
      <c r="DQ198" s="42"/>
      <c r="DR198" s="42"/>
      <c r="DS198" s="42"/>
      <c r="DT198" s="42"/>
      <c r="DU198" s="42"/>
      <c r="DV198" s="42"/>
      <c r="DW198" s="42"/>
      <c r="DX198" s="42"/>
      <c r="DY198" s="42"/>
      <c r="DZ198" s="42"/>
    </row>
    <row r="199" spans="2:130" x14ac:dyDescent="0.2">
      <c r="B199" s="42"/>
      <c r="C199" s="48" t="str">
        <f t="shared" si="8"/>
        <v>milk</v>
      </c>
      <c r="D199" s="49" t="str">
        <f t="shared" si="9"/>
        <v/>
      </c>
      <c r="E199" s="361">
        <v>32.293846113227659</v>
      </c>
      <c r="F199" s="361">
        <v>32.293846113227659</v>
      </c>
      <c r="G199" s="361">
        <v>32.293846113227659</v>
      </c>
      <c r="H199" s="361">
        <v>31.486499960396966</v>
      </c>
      <c r="I199" s="361">
        <v>29.871807654735587</v>
      </c>
      <c r="J199" s="361">
        <v>28.257115349074201</v>
      </c>
      <c r="K199" s="361">
        <v>26.642423043412816</v>
      </c>
      <c r="L199" s="361">
        <v>25.83507689058213</v>
      </c>
      <c r="M199" s="361">
        <v>26.642423043412816</v>
      </c>
      <c r="N199" s="361">
        <v>28.257115349074201</v>
      </c>
      <c r="O199" s="361">
        <v>30.679153807566273</v>
      </c>
      <c r="P199" s="361">
        <v>32.293846113227659</v>
      </c>
      <c r="Q199" s="42"/>
      <c r="R199" s="363">
        <v>32.293846113227659</v>
      </c>
      <c r="S199" s="363">
        <v>32.293846113227659</v>
      </c>
      <c r="T199" s="363">
        <v>32.293846113227659</v>
      </c>
      <c r="U199" s="363">
        <v>31.486499960396966</v>
      </c>
      <c r="V199" s="363">
        <v>29.871807654735587</v>
      </c>
      <c r="W199" s="363">
        <v>28.257115349074201</v>
      </c>
      <c r="X199" s="363">
        <v>26.642423043412816</v>
      </c>
      <c r="Y199" s="363">
        <v>25.83507689058213</v>
      </c>
      <c r="Z199" s="363">
        <v>26.642423043412816</v>
      </c>
      <c r="AA199" s="363">
        <v>28.257115349074201</v>
      </c>
      <c r="AB199" s="363">
        <v>30.679153807566273</v>
      </c>
      <c r="AC199" s="363">
        <v>32.293846113227659</v>
      </c>
      <c r="AD199" s="42"/>
      <c r="AE199" s="812"/>
      <c r="AF199" s="812"/>
      <c r="AG199" s="812"/>
      <c r="AH199" s="812"/>
      <c r="AI199" s="986"/>
      <c r="AJ199" s="1018">
        <f>milk!G79</f>
        <v>32.293846113227659</v>
      </c>
      <c r="AK199" s="1018">
        <f>milk!H79</f>
        <v>32.293846113227659</v>
      </c>
      <c r="AL199" s="1018">
        <f>milk!I79</f>
        <v>32.293846113227659</v>
      </c>
      <c r="AM199" s="1018">
        <f>milk!J79</f>
        <v>31.486499960396966</v>
      </c>
      <c r="AN199" s="1018">
        <f>milk!K79</f>
        <v>29.871807654735587</v>
      </c>
      <c r="AO199" s="1018">
        <f>milk!L79</f>
        <v>28.257115349074201</v>
      </c>
      <c r="AP199" s="1018">
        <f>milk!M79</f>
        <v>26.642423043412816</v>
      </c>
      <c r="AQ199" s="1018">
        <f>milk!N79</f>
        <v>25.83507689058213</v>
      </c>
      <c r="AR199" s="1018">
        <f>milk!O79</f>
        <v>26.642423043412816</v>
      </c>
      <c r="AS199" s="1018">
        <f>milk!P79</f>
        <v>28.257115349074201</v>
      </c>
      <c r="AT199" s="1018">
        <f>milk!Q79</f>
        <v>30.679153807566273</v>
      </c>
      <c r="AU199" s="1018">
        <f>milk!R79</f>
        <v>32.293846113227659</v>
      </c>
      <c r="AV199" s="986"/>
      <c r="AW199" s="812"/>
      <c r="AX199" s="812"/>
      <c r="AY199" s="812"/>
      <c r="AZ199" s="812"/>
      <c r="BA199" s="812"/>
      <c r="BB199" s="812"/>
      <c r="BC199" s="812"/>
      <c r="BD199" s="812"/>
      <c r="BE199" s="812"/>
      <c r="BF199" s="812"/>
      <c r="BG199" s="812"/>
      <c r="BH199" s="812"/>
      <c r="BI199" s="812"/>
      <c r="BJ199" s="812"/>
      <c r="BK199" s="812"/>
      <c r="BL199" s="812"/>
      <c r="BM199" s="812"/>
      <c r="BN199" s="812"/>
      <c r="BO199" s="812"/>
      <c r="BP199" s="812"/>
      <c r="BQ199" s="812"/>
      <c r="BR199" s="812"/>
      <c r="BS199" s="812"/>
      <c r="BT199" s="812"/>
      <c r="BU199" s="42"/>
      <c r="BV199" s="42"/>
      <c r="BW199" s="42"/>
      <c r="BX199" s="42"/>
      <c r="BY199" s="42"/>
      <c r="BZ199" s="42"/>
      <c r="CA199" s="42"/>
      <c r="CB199" s="42"/>
      <c r="CC199" s="42"/>
      <c r="CD199" s="42"/>
      <c r="CE199" s="42"/>
      <c r="CF199" s="42"/>
      <c r="CG199" s="42"/>
      <c r="CH199" s="42"/>
      <c r="CI199" s="42"/>
      <c r="CJ199" s="42"/>
      <c r="CK199" s="42"/>
      <c r="CL199" s="42"/>
      <c r="CM199" s="42"/>
      <c r="CN199" s="42"/>
      <c r="CO199" s="42"/>
      <c r="CP199" s="42"/>
      <c r="CQ199" s="42"/>
      <c r="CR199" s="42"/>
      <c r="CS199" s="42"/>
      <c r="CT199" s="42"/>
      <c r="CU199" s="42"/>
      <c r="CV199" s="42"/>
      <c r="CW199" s="42"/>
      <c r="CX199" s="42"/>
      <c r="CY199" s="42"/>
      <c r="CZ199" s="42"/>
      <c r="DA199" s="42"/>
      <c r="DB199" s="42"/>
      <c r="DC199" s="42"/>
      <c r="DD199" s="42"/>
      <c r="DE199" s="42"/>
      <c r="DF199" s="42"/>
      <c r="DG199" s="42"/>
      <c r="DH199" s="42"/>
      <c r="DI199" s="42"/>
      <c r="DJ199" s="42"/>
      <c r="DK199" s="42"/>
      <c r="DL199" s="42"/>
      <c r="DM199" s="42"/>
      <c r="DN199" s="42"/>
      <c r="DO199" s="42"/>
      <c r="DP199" s="42"/>
      <c r="DQ199" s="42"/>
      <c r="DR199" s="42"/>
      <c r="DS199" s="42"/>
      <c r="DT199" s="42"/>
      <c r="DU199" s="42"/>
      <c r="DV199" s="42"/>
      <c r="DW199" s="42"/>
      <c r="DX199" s="42"/>
      <c r="DY199" s="42"/>
      <c r="DZ199" s="42"/>
    </row>
    <row r="200" spans="2:130" x14ac:dyDescent="0.2">
      <c r="B200" s="42"/>
      <c r="C200" s="48" t="str">
        <f t="shared" si="8"/>
        <v>milk</v>
      </c>
      <c r="D200" s="49" t="str">
        <f t="shared" si="9"/>
        <v/>
      </c>
      <c r="E200" s="361">
        <v>29.631955769250983</v>
      </c>
      <c r="F200" s="361">
        <v>29.631955769250983</v>
      </c>
      <c r="G200" s="361">
        <v>29.631955769250983</v>
      </c>
      <c r="H200" s="361">
        <v>28.891156875019707</v>
      </c>
      <c r="I200" s="361">
        <v>27.409559086557159</v>
      </c>
      <c r="J200" s="361">
        <v>25.927961298094608</v>
      </c>
      <c r="K200" s="361">
        <v>24.446363509632061</v>
      </c>
      <c r="L200" s="361">
        <v>23.705564615400789</v>
      </c>
      <c r="M200" s="361">
        <v>24.446363509632061</v>
      </c>
      <c r="N200" s="361">
        <v>25.927961298094608</v>
      </c>
      <c r="O200" s="361">
        <v>28.150357980788431</v>
      </c>
      <c r="P200" s="361">
        <v>29.631955769250983</v>
      </c>
      <c r="Q200" s="42"/>
      <c r="R200" s="363">
        <v>29.631955769250983</v>
      </c>
      <c r="S200" s="363">
        <v>29.631955769250983</v>
      </c>
      <c r="T200" s="363">
        <v>29.631955769250983</v>
      </c>
      <c r="U200" s="363">
        <v>28.891156875019707</v>
      </c>
      <c r="V200" s="363">
        <v>27.409559086557159</v>
      </c>
      <c r="W200" s="363">
        <v>25.927961298094608</v>
      </c>
      <c r="X200" s="363">
        <v>24.446363509632061</v>
      </c>
      <c r="Y200" s="363">
        <v>23.705564615400789</v>
      </c>
      <c r="Z200" s="363">
        <v>24.446363509632061</v>
      </c>
      <c r="AA200" s="363">
        <v>25.927961298094608</v>
      </c>
      <c r="AB200" s="363">
        <v>28.150357980788431</v>
      </c>
      <c r="AC200" s="363">
        <v>29.631955769250983</v>
      </c>
      <c r="AD200" s="42"/>
      <c r="AE200" s="812"/>
      <c r="AF200" s="812"/>
      <c r="AG200" s="812"/>
      <c r="AH200" s="812"/>
      <c r="AI200" s="986"/>
      <c r="AJ200" s="1018">
        <f>milk!G80</f>
        <v>29.631955769250983</v>
      </c>
      <c r="AK200" s="1018">
        <f>milk!H80</f>
        <v>29.631955769250983</v>
      </c>
      <c r="AL200" s="1018">
        <f>milk!I80</f>
        <v>29.631955769250983</v>
      </c>
      <c r="AM200" s="1018">
        <f>milk!J80</f>
        <v>28.891156875019707</v>
      </c>
      <c r="AN200" s="1018">
        <f>milk!K80</f>
        <v>27.409559086557159</v>
      </c>
      <c r="AO200" s="1018">
        <f>milk!L80</f>
        <v>25.927961298094608</v>
      </c>
      <c r="AP200" s="1018">
        <f>milk!M80</f>
        <v>24.446363509632061</v>
      </c>
      <c r="AQ200" s="1018">
        <f>milk!N80</f>
        <v>23.705564615400789</v>
      </c>
      <c r="AR200" s="1018">
        <f>milk!O80</f>
        <v>24.446363509632061</v>
      </c>
      <c r="AS200" s="1018">
        <f>milk!P80</f>
        <v>25.927961298094608</v>
      </c>
      <c r="AT200" s="1018">
        <f>milk!Q80</f>
        <v>28.150357980788431</v>
      </c>
      <c r="AU200" s="1018">
        <f>milk!R80</f>
        <v>29.631955769250983</v>
      </c>
      <c r="AV200" s="986"/>
      <c r="AW200" s="812"/>
      <c r="AX200" s="812"/>
      <c r="AY200" s="812"/>
      <c r="AZ200" s="812"/>
      <c r="BA200" s="812"/>
      <c r="BB200" s="812"/>
      <c r="BC200" s="812"/>
      <c r="BD200" s="812"/>
      <c r="BE200" s="812"/>
      <c r="BF200" s="812"/>
      <c r="BG200" s="812"/>
      <c r="BH200" s="812"/>
      <c r="BI200" s="812"/>
      <c r="BJ200" s="812"/>
      <c r="BK200" s="812"/>
      <c r="BL200" s="812"/>
      <c r="BM200" s="812"/>
      <c r="BN200" s="812"/>
      <c r="BO200" s="812"/>
      <c r="BP200" s="812"/>
      <c r="BQ200" s="812"/>
      <c r="BR200" s="812"/>
      <c r="BS200" s="812"/>
      <c r="BT200" s="812"/>
      <c r="BU200" s="42"/>
      <c r="BV200" s="42"/>
      <c r="BW200" s="42"/>
      <c r="BX200" s="42"/>
      <c r="BY200" s="42"/>
      <c r="BZ200" s="42"/>
      <c r="CA200" s="42"/>
      <c r="CB200" s="42"/>
      <c r="CC200" s="42"/>
      <c r="CD200" s="42"/>
      <c r="CE200" s="42"/>
      <c r="CF200" s="42"/>
      <c r="CG200" s="42"/>
      <c r="CH200" s="42"/>
      <c r="CI200" s="42"/>
      <c r="CJ200" s="42"/>
      <c r="CK200" s="42"/>
      <c r="CL200" s="42"/>
      <c r="CM200" s="42"/>
      <c r="CN200" s="42"/>
      <c r="CO200" s="42"/>
      <c r="CP200" s="42"/>
      <c r="CQ200" s="42"/>
      <c r="CR200" s="42"/>
      <c r="CS200" s="42"/>
      <c r="CT200" s="42"/>
      <c r="CU200" s="42"/>
      <c r="CV200" s="42"/>
      <c r="CW200" s="42"/>
      <c r="CX200" s="42"/>
      <c r="CY200" s="42"/>
      <c r="CZ200" s="42"/>
      <c r="DA200" s="42"/>
      <c r="DB200" s="42"/>
      <c r="DC200" s="42"/>
      <c r="DD200" s="42"/>
      <c r="DE200" s="42"/>
      <c r="DF200" s="42"/>
      <c r="DG200" s="42"/>
      <c r="DH200" s="42"/>
      <c r="DI200" s="42"/>
      <c r="DJ200" s="42"/>
      <c r="DK200" s="42"/>
      <c r="DL200" s="42"/>
      <c r="DM200" s="42"/>
      <c r="DN200" s="42"/>
      <c r="DO200" s="42"/>
      <c r="DP200" s="42"/>
      <c r="DQ200" s="42"/>
      <c r="DR200" s="42"/>
      <c r="DS200" s="42"/>
      <c r="DT200" s="42"/>
      <c r="DU200" s="42"/>
      <c r="DV200" s="42"/>
      <c r="DW200" s="42"/>
      <c r="DX200" s="42"/>
      <c r="DY200" s="42"/>
      <c r="DZ200" s="42"/>
    </row>
    <row r="201" spans="2:130" x14ac:dyDescent="0.2">
      <c r="B201" s="42"/>
      <c r="C201" s="48" t="str">
        <f t="shared" si="8"/>
        <v>milk</v>
      </c>
      <c r="D201" s="49" t="str">
        <f t="shared" si="9"/>
        <v/>
      </c>
      <c r="E201" s="361">
        <v>27.177076208211719</v>
      </c>
      <c r="F201" s="361">
        <v>27.177076208211719</v>
      </c>
      <c r="G201" s="361">
        <v>27.177076208211719</v>
      </c>
      <c r="H201" s="361">
        <v>26.497649303006426</v>
      </c>
      <c r="I201" s="361">
        <v>25.138795492595843</v>
      </c>
      <c r="J201" s="361">
        <v>23.779941682185253</v>
      </c>
      <c r="K201" s="361">
        <v>22.421087871774667</v>
      </c>
      <c r="L201" s="361">
        <v>21.741660966569377</v>
      </c>
      <c r="M201" s="361">
        <v>22.421087871774667</v>
      </c>
      <c r="N201" s="361">
        <v>23.779941682185253</v>
      </c>
      <c r="O201" s="361">
        <v>25.818222397801133</v>
      </c>
      <c r="P201" s="361">
        <v>27.177076208211719</v>
      </c>
      <c r="Q201" s="42"/>
      <c r="R201" s="363">
        <v>27.177076208211719</v>
      </c>
      <c r="S201" s="363">
        <v>27.177076208211719</v>
      </c>
      <c r="T201" s="363">
        <v>27.177076208211719</v>
      </c>
      <c r="U201" s="363">
        <v>26.497649303006426</v>
      </c>
      <c r="V201" s="363">
        <v>25.138795492595843</v>
      </c>
      <c r="W201" s="363">
        <v>23.779941682185253</v>
      </c>
      <c r="X201" s="363">
        <v>22.421087871774667</v>
      </c>
      <c r="Y201" s="363">
        <v>21.741660966569377</v>
      </c>
      <c r="Z201" s="363">
        <v>22.421087871774667</v>
      </c>
      <c r="AA201" s="363">
        <v>23.779941682185253</v>
      </c>
      <c r="AB201" s="363">
        <v>25.818222397801133</v>
      </c>
      <c r="AC201" s="363">
        <v>27.177076208211719</v>
      </c>
      <c r="AD201" s="42"/>
      <c r="AE201" s="812"/>
      <c r="AF201" s="812"/>
      <c r="AG201" s="812"/>
      <c r="AH201" s="812"/>
      <c r="AI201" s="986"/>
      <c r="AJ201" s="1018">
        <f>milk!G81</f>
        <v>27.177076208211719</v>
      </c>
      <c r="AK201" s="1018">
        <f>milk!H81</f>
        <v>27.177076208211719</v>
      </c>
      <c r="AL201" s="1018">
        <f>milk!I81</f>
        <v>27.177076208211719</v>
      </c>
      <c r="AM201" s="1018">
        <f>milk!J81</f>
        <v>26.497649303006426</v>
      </c>
      <c r="AN201" s="1018">
        <f>milk!K81</f>
        <v>25.138795492595843</v>
      </c>
      <c r="AO201" s="1018">
        <f>milk!L81</f>
        <v>23.779941682185253</v>
      </c>
      <c r="AP201" s="1018">
        <f>milk!M81</f>
        <v>22.421087871774667</v>
      </c>
      <c r="AQ201" s="1018">
        <f>milk!N81</f>
        <v>21.741660966569377</v>
      </c>
      <c r="AR201" s="1018">
        <f>milk!O81</f>
        <v>22.421087871774667</v>
      </c>
      <c r="AS201" s="1018">
        <f>milk!P81</f>
        <v>23.779941682185253</v>
      </c>
      <c r="AT201" s="1018">
        <f>milk!Q81</f>
        <v>25.818222397801133</v>
      </c>
      <c r="AU201" s="1018">
        <f>milk!R81</f>
        <v>27.177076208211719</v>
      </c>
      <c r="AV201" s="986"/>
      <c r="AW201" s="812"/>
      <c r="AX201" s="812"/>
      <c r="AY201" s="812"/>
      <c r="AZ201" s="812"/>
      <c r="BA201" s="812"/>
      <c r="BB201" s="812"/>
      <c r="BC201" s="812"/>
      <c r="BD201" s="812"/>
      <c r="BE201" s="812"/>
      <c r="BF201" s="812"/>
      <c r="BG201" s="812"/>
      <c r="BH201" s="812"/>
      <c r="BI201" s="812"/>
      <c r="BJ201" s="812"/>
      <c r="BK201" s="812"/>
      <c r="BL201" s="812"/>
      <c r="BM201" s="812"/>
      <c r="BN201" s="812"/>
      <c r="BO201" s="812"/>
      <c r="BP201" s="812"/>
      <c r="BQ201" s="812"/>
      <c r="BR201" s="812"/>
      <c r="BS201" s="812"/>
      <c r="BT201" s="812"/>
      <c r="BU201" s="42"/>
      <c r="BV201" s="42"/>
      <c r="BW201" s="42"/>
      <c r="BX201" s="42"/>
      <c r="BY201" s="42"/>
      <c r="BZ201" s="42"/>
      <c r="CA201" s="42"/>
      <c r="CB201" s="42"/>
      <c r="CC201" s="42"/>
      <c r="CD201" s="42"/>
      <c r="CE201" s="42"/>
      <c r="CF201" s="42"/>
      <c r="CG201" s="42"/>
      <c r="CH201" s="42"/>
      <c r="CI201" s="42"/>
      <c r="CJ201" s="42"/>
      <c r="CK201" s="42"/>
      <c r="CL201" s="42"/>
      <c r="CM201" s="42"/>
      <c r="CN201" s="42"/>
      <c r="CO201" s="42"/>
      <c r="CP201" s="42"/>
      <c r="CQ201" s="42"/>
      <c r="CR201" s="42"/>
      <c r="CS201" s="42"/>
      <c r="CT201" s="42"/>
      <c r="CU201" s="42"/>
      <c r="CV201" s="42"/>
      <c r="CW201" s="42"/>
      <c r="CX201" s="42"/>
      <c r="CY201" s="42"/>
      <c r="CZ201" s="42"/>
      <c r="DA201" s="42"/>
      <c r="DB201" s="42"/>
      <c r="DC201" s="42"/>
      <c r="DD201" s="42"/>
      <c r="DE201" s="42"/>
      <c r="DF201" s="42"/>
      <c r="DG201" s="42"/>
      <c r="DH201" s="42"/>
      <c r="DI201" s="42"/>
      <c r="DJ201" s="42"/>
      <c r="DK201" s="42"/>
      <c r="DL201" s="42"/>
      <c r="DM201" s="42"/>
      <c r="DN201" s="42"/>
      <c r="DO201" s="42"/>
      <c r="DP201" s="42"/>
      <c r="DQ201" s="42"/>
      <c r="DR201" s="42"/>
      <c r="DS201" s="42"/>
      <c r="DT201" s="42"/>
      <c r="DU201" s="42"/>
      <c r="DV201" s="42"/>
      <c r="DW201" s="42"/>
      <c r="DX201" s="42"/>
      <c r="DY201" s="42"/>
      <c r="DZ201" s="42"/>
    </row>
    <row r="202" spans="2:130" x14ac:dyDescent="0.2">
      <c r="B202" s="42"/>
      <c r="C202" s="48" t="str">
        <f t="shared" si="8"/>
        <v>milk</v>
      </c>
      <c r="D202" s="49" t="str">
        <f t="shared" si="9"/>
        <v/>
      </c>
      <c r="E202" s="361">
        <v>24.915401434455898</v>
      </c>
      <c r="F202" s="361">
        <v>24.915401434455898</v>
      </c>
      <c r="G202" s="361">
        <v>24.915401434455898</v>
      </c>
      <c r="H202" s="361">
        <v>24.292516398594501</v>
      </c>
      <c r="I202" s="361">
        <v>23.046746326871705</v>
      </c>
      <c r="J202" s="361">
        <v>21.80097625514891</v>
      </c>
      <c r="K202" s="361">
        <v>20.555206183426115</v>
      </c>
      <c r="L202" s="361">
        <v>19.932321147564721</v>
      </c>
      <c r="M202" s="361">
        <v>20.555206183426115</v>
      </c>
      <c r="N202" s="361">
        <v>21.80097625514891</v>
      </c>
      <c r="O202" s="361">
        <v>23.669631362733103</v>
      </c>
      <c r="P202" s="361">
        <v>24.915401434455898</v>
      </c>
      <c r="Q202" s="42"/>
      <c r="R202" s="363">
        <v>24.915401434455898</v>
      </c>
      <c r="S202" s="363">
        <v>24.915401434455898</v>
      </c>
      <c r="T202" s="363">
        <v>24.915401434455898</v>
      </c>
      <c r="U202" s="363">
        <v>24.292516398594501</v>
      </c>
      <c r="V202" s="363">
        <v>23.046746326871705</v>
      </c>
      <c r="W202" s="363">
        <v>21.80097625514891</v>
      </c>
      <c r="X202" s="363">
        <v>20.555206183426115</v>
      </c>
      <c r="Y202" s="363">
        <v>19.932321147564721</v>
      </c>
      <c r="Z202" s="363">
        <v>20.555206183426115</v>
      </c>
      <c r="AA202" s="363">
        <v>21.80097625514891</v>
      </c>
      <c r="AB202" s="363">
        <v>23.669631362733103</v>
      </c>
      <c r="AC202" s="363">
        <v>24.915401434455898</v>
      </c>
      <c r="AD202" s="42"/>
      <c r="AE202" s="812"/>
      <c r="AF202" s="812"/>
      <c r="AG202" s="812"/>
      <c r="AH202" s="812"/>
      <c r="AI202" s="986"/>
      <c r="AJ202" s="1018">
        <f>milk!G82</f>
        <v>24.915401434455898</v>
      </c>
      <c r="AK202" s="1018">
        <f>milk!H82</f>
        <v>24.915401434455898</v>
      </c>
      <c r="AL202" s="1018">
        <f>milk!I82</f>
        <v>24.915401434455898</v>
      </c>
      <c r="AM202" s="1018">
        <f>milk!J82</f>
        <v>24.292516398594501</v>
      </c>
      <c r="AN202" s="1018">
        <f>milk!K82</f>
        <v>23.046746326871705</v>
      </c>
      <c r="AO202" s="1018">
        <f>milk!L82</f>
        <v>21.80097625514891</v>
      </c>
      <c r="AP202" s="1018">
        <f>milk!M82</f>
        <v>20.555206183426115</v>
      </c>
      <c r="AQ202" s="1018">
        <f>milk!N82</f>
        <v>19.932321147564721</v>
      </c>
      <c r="AR202" s="1018">
        <f>milk!O82</f>
        <v>20.555206183426115</v>
      </c>
      <c r="AS202" s="1018">
        <f>milk!P82</f>
        <v>21.80097625514891</v>
      </c>
      <c r="AT202" s="1018">
        <f>milk!Q82</f>
        <v>23.669631362733103</v>
      </c>
      <c r="AU202" s="1018">
        <f>milk!R82</f>
        <v>24.915401434455898</v>
      </c>
      <c r="AV202" s="986"/>
      <c r="AW202" s="812"/>
      <c r="AX202" s="812"/>
      <c r="AY202" s="812"/>
      <c r="AZ202" s="812"/>
      <c r="BA202" s="812"/>
      <c r="BB202" s="812"/>
      <c r="BC202" s="812"/>
      <c r="BD202" s="812"/>
      <c r="BE202" s="812"/>
      <c r="BF202" s="812"/>
      <c r="BG202" s="812"/>
      <c r="BH202" s="812"/>
      <c r="BI202" s="812"/>
      <c r="BJ202" s="812"/>
      <c r="BK202" s="812"/>
      <c r="BL202" s="812"/>
      <c r="BM202" s="812"/>
      <c r="BN202" s="812"/>
      <c r="BO202" s="812"/>
      <c r="BP202" s="812"/>
      <c r="BQ202" s="812"/>
      <c r="BR202" s="812"/>
      <c r="BS202" s="812"/>
      <c r="BT202" s="812"/>
      <c r="BU202" s="42"/>
      <c r="BV202" s="42"/>
      <c r="BW202" s="42"/>
      <c r="BX202" s="42"/>
      <c r="BY202" s="42"/>
      <c r="BZ202" s="42"/>
      <c r="CA202" s="42"/>
      <c r="CB202" s="42"/>
      <c r="CC202" s="42"/>
      <c r="CD202" s="42"/>
      <c r="CE202" s="42"/>
      <c r="CF202" s="42"/>
      <c r="CG202" s="42"/>
      <c r="CH202" s="42"/>
      <c r="CI202" s="42"/>
      <c r="CJ202" s="42"/>
      <c r="CK202" s="42"/>
      <c r="CL202" s="42"/>
      <c r="CM202" s="42"/>
      <c r="CN202" s="42"/>
      <c r="CO202" s="42"/>
      <c r="CP202" s="42"/>
      <c r="CQ202" s="42"/>
      <c r="CR202" s="42"/>
      <c r="CS202" s="42"/>
      <c r="CT202" s="42"/>
      <c r="CU202" s="42"/>
      <c r="CV202" s="42"/>
      <c r="CW202" s="42"/>
      <c r="CX202" s="42"/>
      <c r="CY202" s="42"/>
      <c r="CZ202" s="42"/>
      <c r="DA202" s="42"/>
      <c r="DB202" s="42"/>
      <c r="DC202" s="42"/>
      <c r="DD202" s="42"/>
      <c r="DE202" s="42"/>
      <c r="DF202" s="42"/>
      <c r="DG202" s="42"/>
      <c r="DH202" s="42"/>
      <c r="DI202" s="42"/>
      <c r="DJ202" s="42"/>
      <c r="DK202" s="42"/>
      <c r="DL202" s="42"/>
      <c r="DM202" s="42"/>
      <c r="DN202" s="42"/>
      <c r="DO202" s="42"/>
      <c r="DP202" s="42"/>
      <c r="DQ202" s="42"/>
      <c r="DR202" s="42"/>
      <c r="DS202" s="42"/>
      <c r="DT202" s="42"/>
      <c r="DU202" s="42"/>
      <c r="DV202" s="42"/>
      <c r="DW202" s="42"/>
      <c r="DX202" s="42"/>
      <c r="DY202" s="42"/>
      <c r="DZ202" s="42"/>
    </row>
    <row r="203" spans="2:130" x14ac:dyDescent="0.2">
      <c r="B203" s="42"/>
      <c r="C203" s="48" t="str">
        <f t="shared" si="8"/>
        <v>milk</v>
      </c>
      <c r="D203" s="49" t="str">
        <f t="shared" si="9"/>
        <v/>
      </c>
      <c r="E203" s="361">
        <v>22.833554549713881</v>
      </c>
      <c r="F203" s="361">
        <v>22.833554549713881</v>
      </c>
      <c r="G203" s="361">
        <v>22.833554549713881</v>
      </c>
      <c r="H203" s="361">
        <v>22.262715685971035</v>
      </c>
      <c r="I203" s="361">
        <v>21.121037958485342</v>
      </c>
      <c r="J203" s="361">
        <v>19.979360230999646</v>
      </c>
      <c r="K203" s="361">
        <v>18.83768250351395</v>
      </c>
      <c r="L203" s="361">
        <v>18.266843639771107</v>
      </c>
      <c r="M203" s="361">
        <v>18.83768250351395</v>
      </c>
      <c r="N203" s="361">
        <v>19.979360230999646</v>
      </c>
      <c r="O203" s="361">
        <v>21.691876822228185</v>
      </c>
      <c r="P203" s="361">
        <v>22.833554549713881</v>
      </c>
      <c r="Q203" s="42"/>
      <c r="R203" s="363">
        <v>22.833554549713881</v>
      </c>
      <c r="S203" s="363">
        <v>22.833554549713881</v>
      </c>
      <c r="T203" s="363">
        <v>22.833554549713881</v>
      </c>
      <c r="U203" s="363">
        <v>22.262715685971035</v>
      </c>
      <c r="V203" s="363">
        <v>21.121037958485342</v>
      </c>
      <c r="W203" s="363">
        <v>19.979360230999646</v>
      </c>
      <c r="X203" s="363">
        <v>18.83768250351395</v>
      </c>
      <c r="Y203" s="363">
        <v>18.266843639771107</v>
      </c>
      <c r="Z203" s="363">
        <v>18.83768250351395</v>
      </c>
      <c r="AA203" s="363">
        <v>19.979360230999646</v>
      </c>
      <c r="AB203" s="363">
        <v>21.691876822228185</v>
      </c>
      <c r="AC203" s="363">
        <v>22.833554549713881</v>
      </c>
      <c r="AD203" s="42"/>
      <c r="AE203" s="812"/>
      <c r="AF203" s="812"/>
      <c r="AG203" s="812"/>
      <c r="AH203" s="812"/>
      <c r="AI203" s="986"/>
      <c r="AJ203" s="1018">
        <f>milk!G83</f>
        <v>22.833554549713881</v>
      </c>
      <c r="AK203" s="1018">
        <f>milk!H83</f>
        <v>22.833554549713881</v>
      </c>
      <c r="AL203" s="1018">
        <f>milk!I83</f>
        <v>22.833554549713881</v>
      </c>
      <c r="AM203" s="1018">
        <f>milk!J83</f>
        <v>22.262715685971035</v>
      </c>
      <c r="AN203" s="1018">
        <f>milk!K83</f>
        <v>21.121037958485342</v>
      </c>
      <c r="AO203" s="1018">
        <f>milk!L83</f>
        <v>19.979360230999646</v>
      </c>
      <c r="AP203" s="1018">
        <f>milk!M83</f>
        <v>18.83768250351395</v>
      </c>
      <c r="AQ203" s="1018">
        <f>milk!N83</f>
        <v>18.266843639771107</v>
      </c>
      <c r="AR203" s="1018">
        <f>milk!O83</f>
        <v>18.83768250351395</v>
      </c>
      <c r="AS203" s="1018">
        <f>milk!P83</f>
        <v>19.979360230999646</v>
      </c>
      <c r="AT203" s="1018">
        <f>milk!Q83</f>
        <v>21.691876822228185</v>
      </c>
      <c r="AU203" s="1018">
        <f>milk!R83</f>
        <v>22.833554549713881</v>
      </c>
      <c r="AV203" s="986"/>
      <c r="AW203" s="812"/>
      <c r="AX203" s="812"/>
      <c r="AY203" s="812"/>
      <c r="AZ203" s="812"/>
      <c r="BA203" s="812"/>
      <c r="BB203" s="812"/>
      <c r="BC203" s="812"/>
      <c r="BD203" s="812"/>
      <c r="BE203" s="812"/>
      <c r="BF203" s="812"/>
      <c r="BG203" s="812"/>
      <c r="BH203" s="812"/>
      <c r="BI203" s="812"/>
      <c r="BJ203" s="812"/>
      <c r="BK203" s="812"/>
      <c r="BL203" s="812"/>
      <c r="BM203" s="812"/>
      <c r="BN203" s="812"/>
      <c r="BO203" s="812"/>
      <c r="BP203" s="812"/>
      <c r="BQ203" s="812"/>
      <c r="BR203" s="812"/>
      <c r="BS203" s="812"/>
      <c r="BT203" s="812"/>
      <c r="BU203" s="42"/>
      <c r="BV203" s="42"/>
      <c r="BW203" s="42"/>
      <c r="BX203" s="42"/>
      <c r="BY203" s="42"/>
      <c r="BZ203" s="42"/>
      <c r="CA203" s="42"/>
      <c r="CB203" s="42"/>
      <c r="CC203" s="42"/>
      <c r="CD203" s="42"/>
      <c r="CE203" s="42"/>
      <c r="CF203" s="42"/>
      <c r="CG203" s="42"/>
      <c r="CH203" s="42"/>
      <c r="CI203" s="42"/>
      <c r="CJ203" s="42"/>
      <c r="CK203" s="42"/>
      <c r="CL203" s="42"/>
      <c r="CM203" s="42"/>
      <c r="CN203" s="42"/>
      <c r="CO203" s="42"/>
      <c r="CP203" s="42"/>
      <c r="CQ203" s="42"/>
      <c r="CR203" s="42"/>
      <c r="CS203" s="42"/>
      <c r="CT203" s="42"/>
      <c r="CU203" s="42"/>
      <c r="CV203" s="42"/>
      <c r="CW203" s="42"/>
      <c r="CX203" s="42"/>
      <c r="CY203" s="42"/>
      <c r="CZ203" s="42"/>
      <c r="DA203" s="42"/>
      <c r="DB203" s="42"/>
      <c r="DC203" s="42"/>
      <c r="DD203" s="42"/>
      <c r="DE203" s="42"/>
      <c r="DF203" s="42"/>
      <c r="DG203" s="42"/>
      <c r="DH203" s="42"/>
      <c r="DI203" s="42"/>
      <c r="DJ203" s="42"/>
      <c r="DK203" s="42"/>
      <c r="DL203" s="42"/>
      <c r="DM203" s="42"/>
      <c r="DN203" s="42"/>
      <c r="DO203" s="42"/>
      <c r="DP203" s="42"/>
      <c r="DQ203" s="42"/>
      <c r="DR203" s="42"/>
      <c r="DS203" s="42"/>
      <c r="DT203" s="42"/>
      <c r="DU203" s="42"/>
      <c r="DV203" s="42"/>
      <c r="DW203" s="42"/>
      <c r="DX203" s="42"/>
      <c r="DY203" s="42"/>
      <c r="DZ203" s="42"/>
    </row>
    <row r="204" spans="2:130" x14ac:dyDescent="0.2">
      <c r="B204" s="42"/>
      <c r="C204" s="48" t="str">
        <f t="shared" si="8"/>
        <v>milk</v>
      </c>
      <c r="D204" s="49" t="str">
        <f t="shared" si="9"/>
        <v/>
      </c>
      <c r="E204" s="361">
        <v>20.918707152155491</v>
      </c>
      <c r="F204" s="361">
        <v>20.918707152155491</v>
      </c>
      <c r="G204" s="361">
        <v>20.918707152155491</v>
      </c>
      <c r="H204" s="361">
        <v>20.395739473351604</v>
      </c>
      <c r="I204" s="361">
        <v>19.349804115743829</v>
      </c>
      <c r="J204" s="361">
        <v>18.303868758136055</v>
      </c>
      <c r="K204" s="361">
        <v>17.25793340052828</v>
      </c>
      <c r="L204" s="361">
        <v>16.734965721724393</v>
      </c>
      <c r="M204" s="361">
        <v>17.25793340052828</v>
      </c>
      <c r="N204" s="361">
        <v>18.303868758136055</v>
      </c>
      <c r="O204" s="361">
        <v>19.872771794547717</v>
      </c>
      <c r="P204" s="361">
        <v>20.918707152155491</v>
      </c>
      <c r="Q204" s="42"/>
      <c r="R204" s="363">
        <v>20.918707152155491</v>
      </c>
      <c r="S204" s="363">
        <v>20.918707152155491</v>
      </c>
      <c r="T204" s="363">
        <v>20.918707152155491</v>
      </c>
      <c r="U204" s="363">
        <v>20.395739473351604</v>
      </c>
      <c r="V204" s="363">
        <v>19.349804115743829</v>
      </c>
      <c r="W204" s="363">
        <v>18.303868758136055</v>
      </c>
      <c r="X204" s="363">
        <v>17.25793340052828</v>
      </c>
      <c r="Y204" s="363">
        <v>16.734965721724393</v>
      </c>
      <c r="Z204" s="363">
        <v>17.25793340052828</v>
      </c>
      <c r="AA204" s="363">
        <v>18.303868758136055</v>
      </c>
      <c r="AB204" s="363">
        <v>19.872771794547717</v>
      </c>
      <c r="AC204" s="363">
        <v>20.918707152155491</v>
      </c>
      <c r="AD204" s="42"/>
      <c r="AE204" s="812"/>
      <c r="AF204" s="812"/>
      <c r="AG204" s="812"/>
      <c r="AH204" s="812"/>
      <c r="AI204" s="986"/>
      <c r="AJ204" s="1018">
        <f>milk!G84</f>
        <v>20.918707152155491</v>
      </c>
      <c r="AK204" s="1018">
        <f>milk!H84</f>
        <v>20.918707152155491</v>
      </c>
      <c r="AL204" s="1018">
        <f>milk!I84</f>
        <v>20.918707152155491</v>
      </c>
      <c r="AM204" s="1018">
        <f>milk!J84</f>
        <v>20.395739473351604</v>
      </c>
      <c r="AN204" s="1018">
        <f>milk!K84</f>
        <v>19.349804115743829</v>
      </c>
      <c r="AO204" s="1018">
        <f>milk!L84</f>
        <v>18.303868758136055</v>
      </c>
      <c r="AP204" s="1018">
        <f>milk!M84</f>
        <v>17.25793340052828</v>
      </c>
      <c r="AQ204" s="1018">
        <f>milk!N84</f>
        <v>16.734965721724393</v>
      </c>
      <c r="AR204" s="1018">
        <f>milk!O84</f>
        <v>17.25793340052828</v>
      </c>
      <c r="AS204" s="1018">
        <f>milk!P84</f>
        <v>18.303868758136055</v>
      </c>
      <c r="AT204" s="1018">
        <f>milk!Q84</f>
        <v>19.872771794547717</v>
      </c>
      <c r="AU204" s="1018">
        <f>milk!R84</f>
        <v>20.918707152155491</v>
      </c>
      <c r="AV204" s="986"/>
      <c r="AW204" s="812"/>
      <c r="AX204" s="812"/>
      <c r="AY204" s="812"/>
      <c r="AZ204" s="812"/>
      <c r="BA204" s="812"/>
      <c r="BB204" s="812"/>
      <c r="BC204" s="812"/>
      <c r="BD204" s="812"/>
      <c r="BE204" s="812"/>
      <c r="BF204" s="812"/>
      <c r="BG204" s="812"/>
      <c r="BH204" s="812"/>
      <c r="BI204" s="812"/>
      <c r="BJ204" s="812"/>
      <c r="BK204" s="812"/>
      <c r="BL204" s="812"/>
      <c r="BM204" s="812"/>
      <c r="BN204" s="812"/>
      <c r="BO204" s="812"/>
      <c r="BP204" s="812"/>
      <c r="BQ204" s="812"/>
      <c r="BR204" s="812"/>
      <c r="BS204" s="812"/>
      <c r="BT204" s="812"/>
      <c r="BU204" s="42"/>
      <c r="BV204" s="42"/>
      <c r="BW204" s="42"/>
      <c r="BX204" s="42"/>
      <c r="BY204" s="42"/>
      <c r="BZ204" s="42"/>
      <c r="CA204" s="42"/>
      <c r="CB204" s="42"/>
      <c r="CC204" s="42"/>
      <c r="CD204" s="42"/>
      <c r="CE204" s="42"/>
      <c r="CF204" s="42"/>
      <c r="CG204" s="42"/>
      <c r="CH204" s="42"/>
      <c r="CI204" s="42"/>
      <c r="CJ204" s="42"/>
      <c r="CK204" s="42"/>
      <c r="CL204" s="42"/>
      <c r="CM204" s="42"/>
      <c r="CN204" s="42"/>
      <c r="CO204" s="42"/>
      <c r="CP204" s="42"/>
      <c r="CQ204" s="42"/>
      <c r="CR204" s="42"/>
      <c r="CS204" s="42"/>
      <c r="CT204" s="42"/>
      <c r="CU204" s="42"/>
      <c r="CV204" s="42"/>
      <c r="CW204" s="42"/>
      <c r="CX204" s="42"/>
      <c r="CY204" s="42"/>
      <c r="CZ204" s="42"/>
      <c r="DA204" s="42"/>
      <c r="DB204" s="42"/>
      <c r="DC204" s="42"/>
      <c r="DD204" s="42"/>
      <c r="DE204" s="42"/>
      <c r="DF204" s="42"/>
      <c r="DG204" s="42"/>
      <c r="DH204" s="42"/>
      <c r="DI204" s="42"/>
      <c r="DJ204" s="42"/>
      <c r="DK204" s="42"/>
      <c r="DL204" s="42"/>
      <c r="DM204" s="42"/>
      <c r="DN204" s="42"/>
      <c r="DO204" s="42"/>
      <c r="DP204" s="42"/>
      <c r="DQ204" s="42"/>
      <c r="DR204" s="42"/>
      <c r="DS204" s="42"/>
      <c r="DT204" s="42"/>
      <c r="DU204" s="42"/>
      <c r="DV204" s="42"/>
      <c r="DW204" s="42"/>
      <c r="DX204" s="42"/>
      <c r="DY204" s="42"/>
      <c r="DZ204" s="42"/>
    </row>
    <row r="205" spans="2:130" x14ac:dyDescent="0.2">
      <c r="B205" s="42"/>
      <c r="C205" s="48" t="str">
        <f t="shared" si="8"/>
        <v>milk</v>
      </c>
      <c r="D205" s="49" t="str">
        <f t="shared" si="9"/>
        <v/>
      </c>
      <c r="E205" s="361">
        <v>19.158652637442525</v>
      </c>
      <c r="F205" s="361">
        <v>19.158652637442525</v>
      </c>
      <c r="G205" s="361">
        <v>19.158652637442525</v>
      </c>
      <c r="H205" s="361">
        <v>18.679686321506463</v>
      </c>
      <c r="I205" s="361">
        <v>17.721753689634337</v>
      </c>
      <c r="J205" s="361">
        <v>16.763821057762211</v>
      </c>
      <c r="K205" s="361">
        <v>15.805888425890082</v>
      </c>
      <c r="L205" s="361">
        <v>15.326922109954021</v>
      </c>
      <c r="M205" s="361">
        <v>15.805888425890082</v>
      </c>
      <c r="N205" s="361">
        <v>16.763821057762211</v>
      </c>
      <c r="O205" s="361">
        <v>18.2007200055704</v>
      </c>
      <c r="P205" s="361">
        <v>19.158652637442525</v>
      </c>
      <c r="Q205" s="42"/>
      <c r="R205" s="363">
        <v>19.158652637442525</v>
      </c>
      <c r="S205" s="363">
        <v>19.158652637442525</v>
      </c>
      <c r="T205" s="363">
        <v>19.158652637442525</v>
      </c>
      <c r="U205" s="363">
        <v>18.679686321506463</v>
      </c>
      <c r="V205" s="363">
        <v>17.721753689634337</v>
      </c>
      <c r="W205" s="363">
        <v>16.763821057762211</v>
      </c>
      <c r="X205" s="363">
        <v>15.805888425890082</v>
      </c>
      <c r="Y205" s="363">
        <v>15.326922109954021</v>
      </c>
      <c r="Z205" s="363">
        <v>15.805888425890082</v>
      </c>
      <c r="AA205" s="363">
        <v>16.763821057762211</v>
      </c>
      <c r="AB205" s="363">
        <v>18.2007200055704</v>
      </c>
      <c r="AC205" s="363">
        <v>19.158652637442525</v>
      </c>
      <c r="AD205" s="42"/>
      <c r="AE205" s="812"/>
      <c r="AF205" s="812"/>
      <c r="AG205" s="812"/>
      <c r="AH205" s="812"/>
      <c r="AI205" s="986"/>
      <c r="AJ205" s="1018">
        <f>milk!G85</f>
        <v>19.158652637442525</v>
      </c>
      <c r="AK205" s="1018">
        <f>milk!H85</f>
        <v>19.158652637442525</v>
      </c>
      <c r="AL205" s="1018">
        <f>milk!I85</f>
        <v>19.158652637442525</v>
      </c>
      <c r="AM205" s="1018">
        <f>milk!J85</f>
        <v>18.679686321506463</v>
      </c>
      <c r="AN205" s="1018">
        <f>milk!K85</f>
        <v>17.721753689634337</v>
      </c>
      <c r="AO205" s="1018">
        <f>milk!L85</f>
        <v>16.763821057762211</v>
      </c>
      <c r="AP205" s="1018">
        <f>milk!M85</f>
        <v>15.805888425890082</v>
      </c>
      <c r="AQ205" s="1018">
        <f>milk!N85</f>
        <v>15.326922109954021</v>
      </c>
      <c r="AR205" s="1018">
        <f>milk!O85</f>
        <v>15.805888425890082</v>
      </c>
      <c r="AS205" s="1018">
        <f>milk!P85</f>
        <v>16.763821057762211</v>
      </c>
      <c r="AT205" s="1018">
        <f>milk!Q85</f>
        <v>18.2007200055704</v>
      </c>
      <c r="AU205" s="1018">
        <f>milk!R85</f>
        <v>19.158652637442525</v>
      </c>
      <c r="AV205" s="986"/>
      <c r="AW205" s="812"/>
      <c r="AX205" s="812"/>
      <c r="AY205" s="812"/>
      <c r="AZ205" s="812"/>
      <c r="BA205" s="812"/>
      <c r="BB205" s="812"/>
      <c r="BC205" s="812"/>
      <c r="BD205" s="812"/>
      <c r="BE205" s="812"/>
      <c r="BF205" s="812"/>
      <c r="BG205" s="812"/>
      <c r="BH205" s="812"/>
      <c r="BI205" s="812"/>
      <c r="BJ205" s="812"/>
      <c r="BK205" s="812"/>
      <c r="BL205" s="812"/>
      <c r="BM205" s="812"/>
      <c r="BN205" s="812"/>
      <c r="BO205" s="812"/>
      <c r="BP205" s="812"/>
      <c r="BQ205" s="812"/>
      <c r="BR205" s="812"/>
      <c r="BS205" s="812"/>
      <c r="BT205" s="812"/>
      <c r="BU205" s="42"/>
      <c r="BV205" s="42"/>
      <c r="BW205" s="42"/>
      <c r="BX205" s="42"/>
      <c r="BY205" s="42"/>
      <c r="BZ205" s="42"/>
      <c r="CA205" s="42"/>
      <c r="CB205" s="42"/>
      <c r="CC205" s="42"/>
      <c r="CD205" s="42"/>
      <c r="CE205" s="42"/>
      <c r="CF205" s="42"/>
      <c r="CG205" s="42"/>
      <c r="CH205" s="42"/>
      <c r="CI205" s="42"/>
      <c r="CJ205" s="42"/>
      <c r="CK205" s="42"/>
      <c r="CL205" s="42"/>
      <c r="CM205" s="42"/>
      <c r="CN205" s="42"/>
      <c r="CO205" s="42"/>
      <c r="CP205" s="42"/>
      <c r="CQ205" s="42"/>
      <c r="CR205" s="42"/>
      <c r="CS205" s="42"/>
      <c r="CT205" s="42"/>
      <c r="CU205" s="42"/>
      <c r="CV205" s="42"/>
      <c r="CW205" s="42"/>
      <c r="CX205" s="42"/>
      <c r="CY205" s="42"/>
      <c r="CZ205" s="42"/>
      <c r="DA205" s="42"/>
      <c r="DB205" s="42"/>
      <c r="DC205" s="42"/>
      <c r="DD205" s="42"/>
      <c r="DE205" s="42"/>
      <c r="DF205" s="42"/>
      <c r="DG205" s="42"/>
      <c r="DH205" s="42"/>
      <c r="DI205" s="42"/>
      <c r="DJ205" s="42"/>
      <c r="DK205" s="42"/>
      <c r="DL205" s="42"/>
      <c r="DM205" s="42"/>
      <c r="DN205" s="42"/>
      <c r="DO205" s="42"/>
      <c r="DP205" s="42"/>
      <c r="DQ205" s="42"/>
      <c r="DR205" s="42"/>
      <c r="DS205" s="42"/>
      <c r="DT205" s="42"/>
      <c r="DU205" s="42"/>
      <c r="DV205" s="42"/>
      <c r="DW205" s="42"/>
      <c r="DX205" s="42"/>
      <c r="DY205" s="42"/>
      <c r="DZ205" s="42"/>
    </row>
    <row r="206" spans="2:130" x14ac:dyDescent="0.2">
      <c r="B206" s="42"/>
      <c r="C206" s="48" t="str">
        <f t="shared" si="8"/>
        <v>milk</v>
      </c>
      <c r="D206" s="49" t="str">
        <f t="shared" si="9"/>
        <v/>
      </c>
      <c r="E206" s="361">
        <v>17.541846553953889</v>
      </c>
      <c r="F206" s="361">
        <v>17.541846553953889</v>
      </c>
      <c r="G206" s="361">
        <v>17.541846553953889</v>
      </c>
      <c r="H206" s="361">
        <v>17.103300390105041</v>
      </c>
      <c r="I206" s="361">
        <v>16.226208062407348</v>
      </c>
      <c r="J206" s="361">
        <v>15.349115734709653</v>
      </c>
      <c r="K206" s="361">
        <v>14.472023407011957</v>
      </c>
      <c r="L206" s="361">
        <v>14.033477243163112</v>
      </c>
      <c r="M206" s="361">
        <v>14.472023407011957</v>
      </c>
      <c r="N206" s="361">
        <v>15.349115734709653</v>
      </c>
      <c r="O206" s="361">
        <v>16.664754226256193</v>
      </c>
      <c r="P206" s="361">
        <v>17.541846553953889</v>
      </c>
      <c r="Q206" s="42"/>
      <c r="R206" s="363">
        <v>17.541846553953889</v>
      </c>
      <c r="S206" s="363">
        <v>17.541846553953889</v>
      </c>
      <c r="T206" s="363">
        <v>17.541846553953889</v>
      </c>
      <c r="U206" s="363">
        <v>17.103300390105041</v>
      </c>
      <c r="V206" s="363">
        <v>16.226208062407348</v>
      </c>
      <c r="W206" s="363">
        <v>15.349115734709653</v>
      </c>
      <c r="X206" s="363">
        <v>14.472023407011957</v>
      </c>
      <c r="Y206" s="363">
        <v>14.033477243163112</v>
      </c>
      <c r="Z206" s="363">
        <v>14.472023407011957</v>
      </c>
      <c r="AA206" s="363">
        <v>15.349115734709653</v>
      </c>
      <c r="AB206" s="363">
        <v>16.664754226256193</v>
      </c>
      <c r="AC206" s="363">
        <v>17.541846553953889</v>
      </c>
      <c r="AD206" s="42"/>
      <c r="AE206" s="812"/>
      <c r="AF206" s="812"/>
      <c r="AG206" s="812"/>
      <c r="AH206" s="812"/>
      <c r="AI206" s="986"/>
      <c r="AJ206" s="1018">
        <f>milk!G86</f>
        <v>17.541846553953889</v>
      </c>
      <c r="AK206" s="1018">
        <f>milk!H86</f>
        <v>17.541846553953889</v>
      </c>
      <c r="AL206" s="1018">
        <f>milk!I86</f>
        <v>17.541846553953889</v>
      </c>
      <c r="AM206" s="1018">
        <f>milk!J86</f>
        <v>17.103300390105041</v>
      </c>
      <c r="AN206" s="1018">
        <f>milk!K86</f>
        <v>16.226208062407348</v>
      </c>
      <c r="AO206" s="1018">
        <f>milk!L86</f>
        <v>15.349115734709653</v>
      </c>
      <c r="AP206" s="1018">
        <f>milk!M86</f>
        <v>14.472023407011957</v>
      </c>
      <c r="AQ206" s="1018">
        <f>milk!N86</f>
        <v>14.033477243163112</v>
      </c>
      <c r="AR206" s="1018">
        <f>milk!O86</f>
        <v>14.472023407011957</v>
      </c>
      <c r="AS206" s="1018">
        <f>milk!P86</f>
        <v>15.349115734709653</v>
      </c>
      <c r="AT206" s="1018">
        <f>milk!Q86</f>
        <v>16.664754226256193</v>
      </c>
      <c r="AU206" s="1018">
        <f>milk!R86</f>
        <v>17.541846553953889</v>
      </c>
      <c r="AV206" s="986"/>
      <c r="AW206" s="812"/>
      <c r="AX206" s="812"/>
      <c r="AY206" s="812"/>
      <c r="AZ206" s="812"/>
      <c r="BA206" s="812"/>
      <c r="BB206" s="812"/>
      <c r="BC206" s="812"/>
      <c r="BD206" s="812"/>
      <c r="BE206" s="812"/>
      <c r="BF206" s="812"/>
      <c r="BG206" s="812"/>
      <c r="BH206" s="812"/>
      <c r="BI206" s="812"/>
      <c r="BJ206" s="812"/>
      <c r="BK206" s="812"/>
      <c r="BL206" s="812"/>
      <c r="BM206" s="812"/>
      <c r="BN206" s="812"/>
      <c r="BO206" s="812"/>
      <c r="BP206" s="812"/>
      <c r="BQ206" s="812"/>
      <c r="BR206" s="812"/>
      <c r="BS206" s="812"/>
      <c r="BT206" s="812"/>
      <c r="BU206" s="42"/>
      <c r="BV206" s="42"/>
      <c r="BW206" s="42"/>
      <c r="BX206" s="42"/>
      <c r="BY206" s="42"/>
      <c r="BZ206" s="42"/>
      <c r="CA206" s="42"/>
      <c r="CB206" s="42"/>
      <c r="CC206" s="42"/>
      <c r="CD206" s="42"/>
      <c r="CE206" s="42"/>
      <c r="CF206" s="42"/>
      <c r="CG206" s="42"/>
      <c r="CH206" s="42"/>
      <c r="CI206" s="42"/>
      <c r="CJ206" s="42"/>
      <c r="CK206" s="42"/>
      <c r="CL206" s="42"/>
      <c r="CM206" s="42"/>
      <c r="CN206" s="42"/>
      <c r="CO206" s="42"/>
      <c r="CP206" s="42"/>
      <c r="CQ206" s="42"/>
      <c r="CR206" s="42"/>
      <c r="CS206" s="42"/>
      <c r="CT206" s="42"/>
      <c r="CU206" s="42"/>
      <c r="CV206" s="42"/>
      <c r="CW206" s="42"/>
      <c r="CX206" s="42"/>
      <c r="CY206" s="42"/>
      <c r="CZ206" s="42"/>
      <c r="DA206" s="42"/>
      <c r="DB206" s="42"/>
      <c r="DC206" s="42"/>
      <c r="DD206" s="42"/>
      <c r="DE206" s="42"/>
      <c r="DF206" s="42"/>
      <c r="DG206" s="42"/>
      <c r="DH206" s="42"/>
      <c r="DI206" s="42"/>
      <c r="DJ206" s="42"/>
      <c r="DK206" s="42"/>
      <c r="DL206" s="42"/>
      <c r="DM206" s="42"/>
      <c r="DN206" s="42"/>
      <c r="DO206" s="42"/>
      <c r="DP206" s="42"/>
      <c r="DQ206" s="42"/>
      <c r="DR206" s="42"/>
      <c r="DS206" s="42"/>
      <c r="DT206" s="42"/>
      <c r="DU206" s="42"/>
      <c r="DV206" s="42"/>
      <c r="DW206" s="42"/>
      <c r="DX206" s="42"/>
      <c r="DY206" s="42"/>
      <c r="DZ206" s="42"/>
    </row>
    <row r="207" spans="2:130" x14ac:dyDescent="0.2">
      <c r="B207" s="42"/>
      <c r="C207" s="48" t="str">
        <f>IF(D207=1," milk ","milk")</f>
        <v>milk</v>
      </c>
      <c r="D207" s="49" t="str">
        <f t="shared" si="9"/>
        <v/>
      </c>
      <c r="E207" s="361" t="s">
        <v>494</v>
      </c>
      <c r="F207" s="361"/>
      <c r="G207" s="361"/>
      <c r="H207" s="361"/>
      <c r="I207" s="361"/>
      <c r="J207" s="361"/>
      <c r="K207" s="361"/>
      <c r="L207" s="361"/>
      <c r="M207" s="361"/>
      <c r="N207" s="361"/>
      <c r="O207" s="361"/>
      <c r="P207" s="361"/>
      <c r="Q207" s="42"/>
      <c r="R207" s="363" t="s">
        <v>494</v>
      </c>
      <c r="S207" s="363"/>
      <c r="T207" s="363"/>
      <c r="U207" s="363"/>
      <c r="V207" s="363"/>
      <c r="W207" s="363"/>
      <c r="X207" s="363"/>
      <c r="Y207" s="363"/>
      <c r="Z207" s="363"/>
      <c r="AA207" s="363"/>
      <c r="AB207" s="363"/>
      <c r="AC207" s="363"/>
      <c r="AD207" s="42"/>
      <c r="AE207" s="812"/>
      <c r="AF207" s="812"/>
      <c r="AG207" s="812"/>
      <c r="AH207" s="812"/>
      <c r="AI207" s="986"/>
      <c r="AJ207" s="1019" t="str">
        <f>milk!$G$88</f>
        <v>Milk yield in lactations 4+ compared to lactation 3</v>
      </c>
      <c r="AK207" s="1018"/>
      <c r="AL207" s="1018"/>
      <c r="AM207" s="1018"/>
      <c r="AN207" s="1018"/>
      <c r="AO207" s="1018"/>
      <c r="AP207" s="1018"/>
      <c r="AQ207" s="1018"/>
      <c r="AR207" s="1018"/>
      <c r="AS207" s="1018"/>
      <c r="AT207" s="1018"/>
      <c r="AU207" s="1018"/>
      <c r="AV207" s="986"/>
      <c r="AW207" s="812"/>
      <c r="AX207" s="812"/>
      <c r="AY207" s="812"/>
      <c r="AZ207" s="812"/>
      <c r="BA207" s="812"/>
      <c r="BB207" s="812"/>
      <c r="BC207" s="812"/>
      <c r="BD207" s="812"/>
      <c r="BE207" s="812"/>
      <c r="BF207" s="812"/>
      <c r="BG207" s="812"/>
      <c r="BH207" s="812"/>
      <c r="BI207" s="812"/>
      <c r="BJ207" s="812"/>
      <c r="BK207" s="812"/>
      <c r="BL207" s="812"/>
      <c r="BM207" s="812"/>
      <c r="BN207" s="812"/>
      <c r="BO207" s="812"/>
      <c r="BP207" s="812"/>
      <c r="BQ207" s="812"/>
      <c r="BR207" s="812"/>
      <c r="BS207" s="812"/>
      <c r="BT207" s="812"/>
      <c r="BU207" s="42"/>
      <c r="BV207" s="42"/>
      <c r="BW207" s="42"/>
      <c r="BX207" s="42"/>
      <c r="BY207" s="42"/>
      <c r="BZ207" s="42"/>
      <c r="CA207" s="42"/>
      <c r="CB207" s="42"/>
      <c r="CC207" s="42"/>
      <c r="CD207" s="42"/>
      <c r="CE207" s="42"/>
      <c r="CF207" s="42"/>
      <c r="CG207" s="42"/>
      <c r="CH207" s="42"/>
      <c r="CI207" s="42"/>
      <c r="CJ207" s="42"/>
      <c r="CK207" s="42"/>
      <c r="CL207" s="42"/>
      <c r="CM207" s="42"/>
      <c r="CN207" s="42"/>
      <c r="CO207" s="42"/>
      <c r="CP207" s="42"/>
      <c r="CQ207" s="42"/>
      <c r="CR207" s="42"/>
      <c r="CS207" s="42"/>
      <c r="CT207" s="42"/>
      <c r="CU207" s="42"/>
      <c r="CV207" s="42"/>
      <c r="CW207" s="42"/>
      <c r="CX207" s="42"/>
      <c r="CY207" s="42"/>
      <c r="CZ207" s="42"/>
      <c r="DA207" s="42"/>
      <c r="DB207" s="42"/>
      <c r="DC207" s="42"/>
      <c r="DD207" s="42"/>
      <c r="DE207" s="42"/>
      <c r="DF207" s="42"/>
      <c r="DG207" s="42"/>
      <c r="DH207" s="42"/>
      <c r="DI207" s="42"/>
      <c r="DJ207" s="42"/>
      <c r="DK207" s="42"/>
      <c r="DL207" s="42"/>
      <c r="DM207" s="42"/>
      <c r="DN207" s="42"/>
      <c r="DO207" s="42"/>
      <c r="DP207" s="42"/>
      <c r="DQ207" s="42"/>
      <c r="DR207" s="42"/>
      <c r="DS207" s="42"/>
      <c r="DT207" s="42"/>
      <c r="DU207" s="42"/>
      <c r="DV207" s="42"/>
      <c r="DW207" s="42"/>
      <c r="DX207" s="42"/>
      <c r="DY207" s="42"/>
      <c r="DZ207" s="42"/>
    </row>
    <row r="208" spans="2:130" x14ac:dyDescent="0.2">
      <c r="B208" s="42"/>
      <c r="C208" s="48" t="str">
        <f>IF(D208=1," milk ","milk")</f>
        <v>milk</v>
      </c>
      <c r="D208" s="49" t="str">
        <f t="shared" si="9"/>
        <v/>
      </c>
      <c r="E208" s="359">
        <v>4</v>
      </c>
      <c r="F208" s="359">
        <v>5</v>
      </c>
      <c r="G208" s="359">
        <v>6</v>
      </c>
      <c r="H208" s="359">
        <v>7</v>
      </c>
      <c r="I208" s="359">
        <v>8</v>
      </c>
      <c r="J208" s="359">
        <v>9</v>
      </c>
      <c r="K208" s="359">
        <v>10</v>
      </c>
      <c r="L208" s="359">
        <v>11</v>
      </c>
      <c r="M208" s="359">
        <v>12</v>
      </c>
      <c r="N208" s="334"/>
      <c r="O208" s="361"/>
      <c r="P208" s="361"/>
      <c r="Q208" s="42"/>
      <c r="R208" s="362">
        <v>4</v>
      </c>
      <c r="S208" s="362">
        <v>5</v>
      </c>
      <c r="T208" s="362">
        <v>6</v>
      </c>
      <c r="U208" s="362">
        <v>7</v>
      </c>
      <c r="V208" s="362">
        <v>8</v>
      </c>
      <c r="W208" s="362">
        <v>9</v>
      </c>
      <c r="X208" s="362">
        <v>10</v>
      </c>
      <c r="Y208" s="362">
        <v>11</v>
      </c>
      <c r="Z208" s="362">
        <v>12</v>
      </c>
      <c r="AA208" s="339"/>
      <c r="AB208" s="363"/>
      <c r="AC208" s="363"/>
      <c r="AD208" s="42"/>
      <c r="AE208" s="812"/>
      <c r="AF208" s="812"/>
      <c r="AG208" s="812"/>
      <c r="AH208" s="812"/>
      <c r="AI208" s="986"/>
      <c r="AJ208" s="1022">
        <f>milk!G90</f>
        <v>4</v>
      </c>
      <c r="AK208" s="1022">
        <f>milk!H90</f>
        <v>5</v>
      </c>
      <c r="AL208" s="1022">
        <f>milk!I90</f>
        <v>6</v>
      </c>
      <c r="AM208" s="1022">
        <f>milk!J90</f>
        <v>7</v>
      </c>
      <c r="AN208" s="1022">
        <f>milk!K90</f>
        <v>8</v>
      </c>
      <c r="AO208" s="1022">
        <f>milk!L90</f>
        <v>9</v>
      </c>
      <c r="AP208" s="1022">
        <f>milk!M90</f>
        <v>10</v>
      </c>
      <c r="AQ208" s="1022">
        <f>milk!N90</f>
        <v>11</v>
      </c>
      <c r="AR208" s="1022">
        <f>milk!O90</f>
        <v>12</v>
      </c>
      <c r="AS208" s="1000"/>
      <c r="AT208" s="1018"/>
      <c r="AU208" s="1018"/>
      <c r="AV208" s="986"/>
      <c r="AW208" s="812"/>
      <c r="AX208" s="812"/>
      <c r="AY208" s="812"/>
      <c r="AZ208" s="812"/>
      <c r="BA208" s="812"/>
      <c r="BB208" s="812"/>
      <c r="BC208" s="812"/>
      <c r="BD208" s="812"/>
      <c r="BE208" s="812"/>
      <c r="BF208" s="812"/>
      <c r="BG208" s="812"/>
      <c r="BH208" s="812"/>
      <c r="BI208" s="812"/>
      <c r="BJ208" s="812"/>
      <c r="BK208" s="812"/>
      <c r="BL208" s="812"/>
      <c r="BM208" s="812"/>
      <c r="BN208" s="812"/>
      <c r="BO208" s="812"/>
      <c r="BP208" s="812"/>
      <c r="BQ208" s="812"/>
      <c r="BR208" s="812"/>
      <c r="BS208" s="812"/>
      <c r="BT208" s="812"/>
      <c r="BU208" s="42"/>
      <c r="BV208" s="42"/>
      <c r="BW208" s="42"/>
      <c r="BX208" s="42"/>
      <c r="BY208" s="42"/>
      <c r="BZ208" s="42"/>
      <c r="CA208" s="42"/>
      <c r="CB208" s="42"/>
      <c r="CC208" s="42"/>
      <c r="CD208" s="42"/>
      <c r="CE208" s="42"/>
      <c r="CF208" s="42"/>
      <c r="CG208" s="42"/>
      <c r="CH208" s="42"/>
      <c r="CI208" s="42"/>
      <c r="CJ208" s="42"/>
      <c r="CK208" s="42"/>
      <c r="CL208" s="42"/>
      <c r="CM208" s="42"/>
      <c r="CN208" s="42"/>
      <c r="CO208" s="42"/>
      <c r="CP208" s="42"/>
      <c r="CQ208" s="42"/>
      <c r="CR208" s="42"/>
      <c r="CS208" s="42"/>
      <c r="CT208" s="42"/>
      <c r="CU208" s="42"/>
      <c r="CV208" s="42"/>
      <c r="CW208" s="42"/>
      <c r="CX208" s="42"/>
      <c r="CY208" s="42"/>
      <c r="CZ208" s="42"/>
      <c r="DA208" s="42"/>
      <c r="DB208" s="42"/>
      <c r="DC208" s="42"/>
      <c r="DD208" s="42"/>
      <c r="DE208" s="42"/>
      <c r="DF208" s="42"/>
      <c r="DG208" s="42"/>
      <c r="DH208" s="42"/>
      <c r="DI208" s="42"/>
      <c r="DJ208" s="42"/>
      <c r="DK208" s="42"/>
      <c r="DL208" s="42"/>
      <c r="DM208" s="42"/>
      <c r="DN208" s="42"/>
      <c r="DO208" s="42"/>
      <c r="DP208" s="42"/>
      <c r="DQ208" s="42"/>
      <c r="DR208" s="42"/>
      <c r="DS208" s="42"/>
      <c r="DT208" s="42"/>
      <c r="DU208" s="42"/>
      <c r="DV208" s="42"/>
      <c r="DW208" s="42"/>
      <c r="DX208" s="42"/>
      <c r="DY208" s="42"/>
      <c r="DZ208" s="42"/>
    </row>
    <row r="209" spans="2:130" x14ac:dyDescent="0.2">
      <c r="B209" s="42"/>
      <c r="C209" s="48" t="str">
        <f>IF(D209=1," milk ","milk")</f>
        <v>milk</v>
      </c>
      <c r="D209" s="49" t="str">
        <f t="shared" si="9"/>
        <v/>
      </c>
      <c r="E209" s="361">
        <v>1</v>
      </c>
      <c r="F209" s="361">
        <v>1</v>
      </c>
      <c r="G209" s="361">
        <v>1</v>
      </c>
      <c r="H209" s="361">
        <v>1</v>
      </c>
      <c r="I209" s="361">
        <v>1</v>
      </c>
      <c r="J209" s="361">
        <v>1</v>
      </c>
      <c r="K209" s="361">
        <v>1</v>
      </c>
      <c r="L209" s="361">
        <v>1</v>
      </c>
      <c r="M209" s="361">
        <v>0</v>
      </c>
      <c r="N209" s="361"/>
      <c r="O209" s="361"/>
      <c r="P209" s="361"/>
      <c r="Q209" s="42"/>
      <c r="R209" s="363">
        <v>1</v>
      </c>
      <c r="S209" s="363">
        <v>1</v>
      </c>
      <c r="T209" s="363">
        <v>1</v>
      </c>
      <c r="U209" s="363">
        <v>1</v>
      </c>
      <c r="V209" s="363">
        <v>1</v>
      </c>
      <c r="W209" s="363">
        <v>1</v>
      </c>
      <c r="X209" s="363">
        <v>1</v>
      </c>
      <c r="Y209" s="363">
        <v>1</v>
      </c>
      <c r="Z209" s="363">
        <v>0</v>
      </c>
      <c r="AA209" s="363"/>
      <c r="AB209" s="363"/>
      <c r="AC209" s="363"/>
      <c r="AD209" s="42"/>
      <c r="AE209" s="812"/>
      <c r="AF209" s="812"/>
      <c r="AG209" s="812"/>
      <c r="AH209" s="812"/>
      <c r="AI209" s="986"/>
      <c r="AJ209" s="1018">
        <f>milk!G89</f>
        <v>1</v>
      </c>
      <c r="AK209" s="1018">
        <f>milk!H89</f>
        <v>1</v>
      </c>
      <c r="AL209" s="1018">
        <f>milk!I89</f>
        <v>1</v>
      </c>
      <c r="AM209" s="1018">
        <f>milk!J89</f>
        <v>1</v>
      </c>
      <c r="AN209" s="1018">
        <f>milk!K89</f>
        <v>1</v>
      </c>
      <c r="AO209" s="1018">
        <f>milk!L89</f>
        <v>1</v>
      </c>
      <c r="AP209" s="1018">
        <f>milk!M89</f>
        <v>1</v>
      </c>
      <c r="AQ209" s="1018">
        <f>milk!N89</f>
        <v>1</v>
      </c>
      <c r="AR209" s="1018">
        <f>milk!O89</f>
        <v>0</v>
      </c>
      <c r="AS209" s="1018"/>
      <c r="AT209" s="1018"/>
      <c r="AU209" s="1018"/>
      <c r="AV209" s="986"/>
      <c r="AW209" s="812"/>
      <c r="AX209" s="812"/>
      <c r="AY209" s="812"/>
      <c r="AZ209" s="812"/>
      <c r="BA209" s="812"/>
      <c r="BB209" s="812"/>
      <c r="BC209" s="812"/>
      <c r="BD209" s="812"/>
      <c r="BE209" s="812"/>
      <c r="BF209" s="812"/>
      <c r="BG209" s="812"/>
      <c r="BH209" s="812"/>
      <c r="BI209" s="812"/>
      <c r="BJ209" s="812"/>
      <c r="BK209" s="812"/>
      <c r="BL209" s="812"/>
      <c r="BM209" s="812"/>
      <c r="BN209" s="812"/>
      <c r="BO209" s="812"/>
      <c r="BP209" s="812"/>
      <c r="BQ209" s="812"/>
      <c r="BR209" s="812"/>
      <c r="BS209" s="812"/>
      <c r="BT209" s="812"/>
      <c r="BU209" s="42"/>
      <c r="BV209" s="42"/>
      <c r="BW209" s="42"/>
      <c r="BX209" s="42"/>
      <c r="BY209" s="42"/>
      <c r="BZ209" s="42"/>
      <c r="CA209" s="42"/>
      <c r="CB209" s="42"/>
      <c r="CC209" s="42"/>
      <c r="CD209" s="42"/>
      <c r="CE209" s="42"/>
      <c r="CF209" s="42"/>
      <c r="CG209" s="42"/>
      <c r="CH209" s="42"/>
      <c r="CI209" s="42"/>
      <c r="CJ209" s="42"/>
      <c r="CK209" s="42"/>
      <c r="CL209" s="42"/>
      <c r="CM209" s="42"/>
      <c r="CN209" s="42"/>
      <c r="CO209" s="42"/>
      <c r="CP209" s="42"/>
      <c r="CQ209" s="42"/>
      <c r="CR209" s="42"/>
      <c r="CS209" s="42"/>
      <c r="CT209" s="42"/>
      <c r="CU209" s="42"/>
      <c r="CV209" s="42"/>
      <c r="CW209" s="42"/>
      <c r="CX209" s="42"/>
      <c r="CY209" s="42"/>
      <c r="CZ209" s="42"/>
      <c r="DA209" s="42"/>
      <c r="DB209" s="42"/>
      <c r="DC209" s="42"/>
      <c r="DD209" s="42"/>
      <c r="DE209" s="42"/>
      <c r="DF209" s="42"/>
      <c r="DG209" s="42"/>
      <c r="DH209" s="42"/>
      <c r="DI209" s="42"/>
      <c r="DJ209" s="42"/>
      <c r="DK209" s="42"/>
      <c r="DL209" s="42"/>
      <c r="DM209" s="42"/>
      <c r="DN209" s="42"/>
      <c r="DO209" s="42"/>
      <c r="DP209" s="42"/>
      <c r="DQ209" s="42"/>
      <c r="DR209" s="42"/>
      <c r="DS209" s="42"/>
      <c r="DT209" s="42"/>
      <c r="DU209" s="42"/>
      <c r="DV209" s="42"/>
      <c r="DW209" s="42"/>
      <c r="DX209" s="42"/>
      <c r="DY209" s="42"/>
      <c r="DZ209" s="42"/>
    </row>
    <row r="210" spans="2:130" x14ac:dyDescent="0.2">
      <c r="B210" s="42"/>
      <c r="C210" s="56"/>
      <c r="D210" s="49" t="str">
        <f t="shared" si="9"/>
        <v/>
      </c>
      <c r="E210" s="334"/>
      <c r="F210" s="334"/>
      <c r="G210" s="361"/>
      <c r="H210" s="361"/>
      <c r="I210" s="361"/>
      <c r="J210" s="361"/>
      <c r="K210" s="361"/>
      <c r="L210" s="361"/>
      <c r="M210" s="361"/>
      <c r="N210" s="361"/>
      <c r="O210" s="361"/>
      <c r="P210" s="361"/>
      <c r="Q210" s="42"/>
      <c r="R210" s="339"/>
      <c r="S210" s="339"/>
      <c r="T210" s="363"/>
      <c r="U210" s="363"/>
      <c r="V210" s="363"/>
      <c r="W210" s="363"/>
      <c r="X210" s="363"/>
      <c r="Y210" s="363"/>
      <c r="Z210" s="363"/>
      <c r="AA210" s="363"/>
      <c r="AB210" s="363"/>
      <c r="AC210" s="363"/>
      <c r="AD210" s="42"/>
      <c r="AE210" s="812"/>
      <c r="AF210" s="812"/>
      <c r="AG210" s="812"/>
      <c r="AH210" s="812"/>
      <c r="AI210" s="986"/>
      <c r="AJ210" s="1000"/>
      <c r="AK210" s="1000"/>
      <c r="AL210" s="1018"/>
      <c r="AM210" s="1018"/>
      <c r="AN210" s="1018"/>
      <c r="AO210" s="1018"/>
      <c r="AP210" s="1018"/>
      <c r="AQ210" s="1018"/>
      <c r="AR210" s="1018"/>
      <c r="AS210" s="1018"/>
      <c r="AT210" s="1018"/>
      <c r="AU210" s="1018"/>
      <c r="AV210" s="986"/>
      <c r="AW210" s="812"/>
      <c r="AX210" s="812"/>
      <c r="AY210" s="812"/>
      <c r="AZ210" s="812"/>
      <c r="BA210" s="812"/>
      <c r="BB210" s="812"/>
      <c r="BC210" s="812"/>
      <c r="BD210" s="812"/>
      <c r="BE210" s="812"/>
      <c r="BF210" s="812"/>
      <c r="BG210" s="812"/>
      <c r="BH210" s="812"/>
      <c r="BI210" s="812"/>
      <c r="BJ210" s="812"/>
      <c r="BK210" s="812"/>
      <c r="BL210" s="812"/>
      <c r="BM210" s="812"/>
      <c r="BN210" s="812"/>
      <c r="BO210" s="812"/>
      <c r="BP210" s="812"/>
      <c r="BQ210" s="812"/>
      <c r="BR210" s="812"/>
      <c r="BS210" s="812"/>
      <c r="BT210" s="812"/>
      <c r="BU210" s="42"/>
      <c r="BV210" s="42"/>
      <c r="BW210" s="42"/>
      <c r="BX210" s="42"/>
      <c r="BY210" s="42"/>
      <c r="BZ210" s="42"/>
      <c r="CA210" s="42"/>
      <c r="CB210" s="42"/>
      <c r="CC210" s="42"/>
      <c r="CD210" s="42"/>
      <c r="CE210" s="42"/>
      <c r="CF210" s="42"/>
      <c r="CG210" s="42"/>
      <c r="CH210" s="42"/>
      <c r="CI210" s="42"/>
      <c r="CJ210" s="42"/>
      <c r="CK210" s="42"/>
      <c r="CL210" s="42"/>
      <c r="CM210" s="42"/>
      <c r="CN210" s="42"/>
      <c r="CO210" s="42"/>
      <c r="CP210" s="42"/>
      <c r="CQ210" s="42"/>
      <c r="CR210" s="42"/>
      <c r="CS210" s="42"/>
      <c r="CT210" s="42"/>
      <c r="CU210" s="42"/>
      <c r="CV210" s="42"/>
      <c r="CW210" s="42"/>
      <c r="CX210" s="42"/>
      <c r="CY210" s="42"/>
      <c r="CZ210" s="42"/>
      <c r="DA210" s="42"/>
      <c r="DB210" s="42"/>
      <c r="DC210" s="42"/>
      <c r="DD210" s="42"/>
      <c r="DE210" s="42"/>
      <c r="DF210" s="42"/>
      <c r="DG210" s="42"/>
      <c r="DH210" s="42"/>
      <c r="DI210" s="42"/>
      <c r="DJ210" s="42"/>
      <c r="DK210" s="42"/>
      <c r="DL210" s="42"/>
      <c r="DM210" s="42"/>
      <c r="DN210" s="42"/>
      <c r="DO210" s="42"/>
      <c r="DP210" s="42"/>
      <c r="DQ210" s="42"/>
      <c r="DR210" s="42"/>
      <c r="DS210" s="42"/>
      <c r="DT210" s="42"/>
      <c r="DU210" s="42"/>
      <c r="DV210" s="42"/>
      <c r="DW210" s="42"/>
      <c r="DX210" s="42"/>
      <c r="DY210" s="42"/>
      <c r="DZ210" s="42"/>
    </row>
    <row r="211" spans="2:130" x14ac:dyDescent="0.2">
      <c r="B211" s="42"/>
      <c r="C211" s="48" t="str">
        <f>IF(D211=1," repro ","repro")</f>
        <v>repro</v>
      </c>
      <c r="D211" s="49" t="str">
        <f t="shared" si="9"/>
        <v/>
      </c>
      <c r="E211" s="377" t="s">
        <v>195</v>
      </c>
      <c r="F211" s="378"/>
      <c r="G211" s="378"/>
      <c r="H211" s="378"/>
      <c r="I211" s="378"/>
      <c r="J211" s="378"/>
      <c r="K211" s="378"/>
      <c r="L211" s="378"/>
      <c r="M211" s="378"/>
      <c r="N211" s="378"/>
      <c r="O211" s="378"/>
      <c r="P211" s="378"/>
      <c r="Q211" s="42"/>
      <c r="R211" s="379" t="s">
        <v>195</v>
      </c>
      <c r="S211" s="380"/>
      <c r="T211" s="380"/>
      <c r="U211" s="380"/>
      <c r="V211" s="380"/>
      <c r="W211" s="380"/>
      <c r="X211" s="380"/>
      <c r="Y211" s="380"/>
      <c r="Z211" s="380"/>
      <c r="AA211" s="380"/>
      <c r="AB211" s="380"/>
      <c r="AC211" s="380"/>
      <c r="AD211" s="42"/>
      <c r="AE211" s="812"/>
      <c r="AF211" s="812"/>
      <c r="AG211" s="812"/>
      <c r="AH211" s="812"/>
      <c r="AI211" s="986"/>
      <c r="AJ211" s="1024" t="str">
        <f>repro!$B$1</f>
        <v>REPRODUCTION</v>
      </c>
      <c r="AK211" s="1025"/>
      <c r="AL211" s="1025"/>
      <c r="AM211" s="1025"/>
      <c r="AN211" s="1025"/>
      <c r="AO211" s="1025"/>
      <c r="AP211" s="1025"/>
      <c r="AQ211" s="1025"/>
      <c r="AR211" s="1025"/>
      <c r="AS211" s="1025"/>
      <c r="AT211" s="1025"/>
      <c r="AU211" s="1025"/>
      <c r="AV211" s="986"/>
      <c r="AW211" s="812"/>
      <c r="AX211" s="812"/>
      <c r="AY211" s="812"/>
      <c r="AZ211" s="812"/>
      <c r="BA211" s="812"/>
      <c r="BB211" s="812"/>
      <c r="BC211" s="812"/>
      <c r="BD211" s="812"/>
      <c r="BE211" s="812"/>
      <c r="BF211" s="812"/>
      <c r="BG211" s="812"/>
      <c r="BH211" s="812"/>
      <c r="BI211" s="812"/>
      <c r="BJ211" s="812"/>
      <c r="BK211" s="812"/>
      <c r="BL211" s="812"/>
      <c r="BM211" s="812"/>
      <c r="BN211" s="812"/>
      <c r="BO211" s="812"/>
      <c r="BP211" s="812"/>
      <c r="BQ211" s="812"/>
      <c r="BR211" s="812"/>
      <c r="BS211" s="812"/>
      <c r="BT211" s="812"/>
      <c r="BU211" s="42"/>
      <c r="BV211" s="42"/>
      <c r="BW211" s="42"/>
      <c r="BX211" s="42"/>
      <c r="BY211" s="42"/>
      <c r="BZ211" s="42"/>
      <c r="CA211" s="42"/>
      <c r="CB211" s="42"/>
      <c r="CC211" s="42"/>
      <c r="CD211" s="42"/>
      <c r="CE211" s="42"/>
      <c r="CF211" s="42"/>
      <c r="CG211" s="42"/>
      <c r="CH211" s="42"/>
      <c r="CI211" s="42"/>
      <c r="CJ211" s="42"/>
      <c r="CK211" s="42"/>
      <c r="CL211" s="42"/>
      <c r="CM211" s="42"/>
      <c r="CN211" s="42"/>
      <c r="CO211" s="42"/>
      <c r="CP211" s="42"/>
      <c r="CQ211" s="42"/>
      <c r="CR211" s="42"/>
      <c r="CS211" s="42"/>
      <c r="CT211" s="42"/>
      <c r="CU211" s="42"/>
      <c r="CV211" s="42"/>
      <c r="CW211" s="42"/>
      <c r="CX211" s="42"/>
      <c r="CY211" s="42"/>
      <c r="CZ211" s="42"/>
      <c r="DA211" s="42"/>
      <c r="DB211" s="42"/>
      <c r="DC211" s="42"/>
      <c r="DD211" s="42"/>
      <c r="DE211" s="42"/>
      <c r="DF211" s="42"/>
      <c r="DG211" s="42"/>
      <c r="DH211" s="42"/>
      <c r="DI211" s="42"/>
      <c r="DJ211" s="42"/>
      <c r="DK211" s="42"/>
      <c r="DL211" s="42"/>
      <c r="DM211" s="42"/>
      <c r="DN211" s="42"/>
      <c r="DO211" s="42"/>
      <c r="DP211" s="42"/>
      <c r="DQ211" s="42"/>
      <c r="DR211" s="42"/>
      <c r="DS211" s="42"/>
      <c r="DT211" s="42"/>
      <c r="DU211" s="42"/>
      <c r="DV211" s="42"/>
      <c r="DW211" s="42"/>
      <c r="DX211" s="42"/>
      <c r="DY211" s="42"/>
      <c r="DZ211" s="42"/>
    </row>
    <row r="212" spans="2:130" x14ac:dyDescent="0.2">
      <c r="B212" s="42"/>
      <c r="C212" s="48" t="str">
        <f t="shared" ref="C212:C275" si="10">IF(D212=1," repro ","repro")</f>
        <v>repro</v>
      </c>
      <c r="D212" s="49" t="str">
        <f t="shared" si="9"/>
        <v/>
      </c>
      <c r="E212" s="988">
        <v>3</v>
      </c>
      <c r="F212" s="361" t="s">
        <v>629</v>
      </c>
      <c r="G212" s="334"/>
      <c r="H212" s="334"/>
      <c r="I212" s="361"/>
      <c r="J212" s="361"/>
      <c r="K212" s="361"/>
      <c r="L212" s="361"/>
      <c r="M212" s="361"/>
      <c r="N212" s="361"/>
      <c r="O212" s="361"/>
      <c r="P212" s="361"/>
      <c r="Q212" s="42"/>
      <c r="R212" s="370">
        <v>3</v>
      </c>
      <c r="S212" s="363" t="s">
        <v>629</v>
      </c>
      <c r="T212" s="339"/>
      <c r="U212" s="339"/>
      <c r="V212" s="363"/>
      <c r="W212" s="363"/>
      <c r="X212" s="363"/>
      <c r="Y212" s="363"/>
      <c r="Z212" s="363"/>
      <c r="AA212" s="363"/>
      <c r="AB212" s="363"/>
      <c r="AC212" s="363"/>
      <c r="AD212" s="42"/>
      <c r="AE212" s="812"/>
      <c r="AF212" s="812"/>
      <c r="AG212" s="812"/>
      <c r="AH212" s="812"/>
      <c r="AI212" s="986"/>
      <c r="AJ212" s="1022">
        <f>repro!J4</f>
        <v>3</v>
      </c>
      <c r="AK212" s="1017" t="str">
        <f>repro!I4</f>
        <v>First breeding month</v>
      </c>
      <c r="AL212" s="1000"/>
      <c r="AM212" s="1000"/>
      <c r="AN212" s="1018"/>
      <c r="AO212" s="1018"/>
      <c r="AP212" s="1018"/>
      <c r="AQ212" s="1018"/>
      <c r="AR212" s="1018"/>
      <c r="AS212" s="1018"/>
      <c r="AT212" s="1018"/>
      <c r="AU212" s="1018"/>
      <c r="AV212" s="986"/>
      <c r="AW212" s="812"/>
      <c r="AX212" s="812"/>
      <c r="AY212" s="812"/>
      <c r="AZ212" s="812"/>
      <c r="BA212" s="812"/>
      <c r="BB212" s="812"/>
      <c r="BC212" s="812"/>
      <c r="BD212" s="812"/>
      <c r="BE212" s="812"/>
      <c r="BF212" s="812"/>
      <c r="BG212" s="812"/>
      <c r="BH212" s="812"/>
      <c r="BI212" s="812"/>
      <c r="BJ212" s="812"/>
      <c r="BK212" s="812"/>
      <c r="BL212" s="812"/>
      <c r="BM212" s="812"/>
      <c r="BN212" s="812"/>
      <c r="BO212" s="812"/>
      <c r="BP212" s="812"/>
      <c r="BQ212" s="812"/>
      <c r="BR212" s="812"/>
      <c r="BS212" s="812"/>
      <c r="BT212" s="812"/>
      <c r="BU212" s="42"/>
      <c r="BV212" s="42"/>
      <c r="BW212" s="42"/>
      <c r="BX212" s="42"/>
      <c r="BY212" s="42"/>
      <c r="BZ212" s="42"/>
      <c r="CA212" s="42"/>
      <c r="CB212" s="42"/>
      <c r="CC212" s="42"/>
      <c r="CD212" s="42"/>
      <c r="CE212" s="42"/>
      <c r="CF212" s="42"/>
      <c r="CG212" s="42"/>
      <c r="CH212" s="42"/>
      <c r="CI212" s="42"/>
      <c r="CJ212" s="42"/>
      <c r="CK212" s="42"/>
      <c r="CL212" s="42"/>
      <c r="CM212" s="42"/>
      <c r="CN212" s="42"/>
      <c r="CO212" s="42"/>
      <c r="CP212" s="42"/>
      <c r="CQ212" s="42"/>
      <c r="CR212" s="42"/>
      <c r="CS212" s="42"/>
      <c r="CT212" s="42"/>
      <c r="CU212" s="42"/>
      <c r="CV212" s="42"/>
      <c r="CW212" s="42"/>
      <c r="CX212" s="42"/>
      <c r="CY212" s="42"/>
      <c r="CZ212" s="42"/>
      <c r="DA212" s="42"/>
      <c r="DB212" s="42"/>
      <c r="DC212" s="42"/>
      <c r="DD212" s="42"/>
      <c r="DE212" s="42"/>
      <c r="DF212" s="42"/>
      <c r="DG212" s="42"/>
      <c r="DH212" s="42"/>
      <c r="DI212" s="42"/>
      <c r="DJ212" s="42"/>
      <c r="DK212" s="42"/>
      <c r="DL212" s="42"/>
      <c r="DM212" s="42"/>
      <c r="DN212" s="42"/>
      <c r="DO212" s="42"/>
      <c r="DP212" s="42"/>
      <c r="DQ212" s="42"/>
      <c r="DR212" s="42"/>
      <c r="DS212" s="42"/>
      <c r="DT212" s="42"/>
      <c r="DU212" s="42"/>
      <c r="DV212" s="42"/>
      <c r="DW212" s="42"/>
      <c r="DX212" s="42"/>
      <c r="DY212" s="42"/>
      <c r="DZ212" s="42"/>
    </row>
    <row r="213" spans="2:130" x14ac:dyDescent="0.2">
      <c r="B213" s="42"/>
      <c r="C213" s="48" t="str">
        <f t="shared" si="10"/>
        <v>repro</v>
      </c>
      <c r="D213" s="49" t="str">
        <f t="shared" si="9"/>
        <v/>
      </c>
      <c r="E213" s="359">
        <v>3</v>
      </c>
      <c r="F213" s="360" t="s">
        <v>629</v>
      </c>
      <c r="G213" s="334"/>
      <c r="H213" s="334"/>
      <c r="I213" s="361"/>
      <c r="J213" s="361"/>
      <c r="K213" s="361"/>
      <c r="L213" s="361"/>
      <c r="M213" s="361"/>
      <c r="N213" s="361"/>
      <c r="O213" s="361"/>
      <c r="P213" s="361"/>
      <c r="Q213" s="42"/>
      <c r="R213" s="362">
        <v>3</v>
      </c>
      <c r="S213" s="363" t="s">
        <v>629</v>
      </c>
      <c r="T213" s="339"/>
      <c r="U213" s="339"/>
      <c r="V213" s="363"/>
      <c r="W213" s="363"/>
      <c r="X213" s="363"/>
      <c r="Y213" s="363"/>
      <c r="Z213" s="363"/>
      <c r="AA213" s="363"/>
      <c r="AB213" s="363"/>
      <c r="AC213" s="363"/>
      <c r="AD213" s="42"/>
      <c r="AE213" s="812"/>
      <c r="AF213" s="812"/>
      <c r="AG213" s="812"/>
      <c r="AH213" s="812"/>
      <c r="AI213" s="986"/>
      <c r="AJ213" s="1022">
        <f>repro!K4</f>
        <v>3</v>
      </c>
      <c r="AK213" s="1017" t="str">
        <f>repro!I4</f>
        <v>First breeding month</v>
      </c>
      <c r="AL213" s="1000"/>
      <c r="AM213" s="1000"/>
      <c r="AN213" s="1018"/>
      <c r="AO213" s="1018"/>
      <c r="AP213" s="1018"/>
      <c r="AQ213" s="1018"/>
      <c r="AR213" s="1018"/>
      <c r="AS213" s="1018"/>
      <c r="AT213" s="1018"/>
      <c r="AU213" s="1018"/>
      <c r="AV213" s="986"/>
      <c r="AW213" s="812"/>
      <c r="AX213" s="812"/>
      <c r="AY213" s="812"/>
      <c r="AZ213" s="812"/>
      <c r="BA213" s="812"/>
      <c r="BB213" s="812"/>
      <c r="BC213" s="812"/>
      <c r="BD213" s="812"/>
      <c r="BE213" s="812"/>
      <c r="BF213" s="812"/>
      <c r="BG213" s="812"/>
      <c r="BH213" s="812"/>
      <c r="BI213" s="812"/>
      <c r="BJ213" s="812"/>
      <c r="BK213" s="812"/>
      <c r="BL213" s="812"/>
      <c r="BM213" s="812"/>
      <c r="BN213" s="812"/>
      <c r="BO213" s="812"/>
      <c r="BP213" s="812"/>
      <c r="BQ213" s="812"/>
      <c r="BR213" s="812"/>
      <c r="BS213" s="812"/>
      <c r="BT213" s="812"/>
      <c r="BU213" s="42"/>
      <c r="BV213" s="42"/>
      <c r="BW213" s="42"/>
      <c r="BX213" s="42"/>
      <c r="BY213" s="42"/>
      <c r="BZ213" s="42"/>
      <c r="CA213" s="42"/>
      <c r="CB213" s="42"/>
      <c r="CC213" s="42"/>
      <c r="CD213" s="42"/>
      <c r="CE213" s="42"/>
      <c r="CF213" s="42"/>
      <c r="CG213" s="42"/>
      <c r="CH213" s="42"/>
      <c r="CI213" s="42"/>
      <c r="CJ213" s="42"/>
      <c r="CK213" s="42"/>
      <c r="CL213" s="42"/>
      <c r="CM213" s="42"/>
      <c r="CN213" s="42"/>
      <c r="CO213" s="42"/>
      <c r="CP213" s="42"/>
      <c r="CQ213" s="42"/>
      <c r="CR213" s="42"/>
      <c r="CS213" s="42"/>
      <c r="CT213" s="42"/>
      <c r="CU213" s="42"/>
      <c r="CV213" s="42"/>
      <c r="CW213" s="42"/>
      <c r="CX213" s="42"/>
      <c r="CY213" s="42"/>
      <c r="CZ213" s="42"/>
      <c r="DA213" s="42"/>
      <c r="DB213" s="42"/>
      <c r="DC213" s="42"/>
      <c r="DD213" s="42"/>
      <c r="DE213" s="42"/>
      <c r="DF213" s="42"/>
      <c r="DG213" s="42"/>
      <c r="DH213" s="42"/>
      <c r="DI213" s="42"/>
      <c r="DJ213" s="42"/>
      <c r="DK213" s="42"/>
      <c r="DL213" s="42"/>
      <c r="DM213" s="42"/>
      <c r="DN213" s="42"/>
      <c r="DO213" s="42"/>
      <c r="DP213" s="42"/>
      <c r="DQ213" s="42"/>
      <c r="DR213" s="42"/>
      <c r="DS213" s="42"/>
      <c r="DT213" s="42"/>
      <c r="DU213" s="42"/>
      <c r="DV213" s="42"/>
      <c r="DW213" s="42"/>
      <c r="DX213" s="42"/>
      <c r="DY213" s="42"/>
      <c r="DZ213" s="42"/>
    </row>
    <row r="214" spans="2:130" x14ac:dyDescent="0.2">
      <c r="B214" s="42"/>
      <c r="C214" s="48" t="str">
        <f t="shared" si="10"/>
        <v>repro</v>
      </c>
      <c r="D214" s="49" t="str">
        <f t="shared" si="9"/>
        <v/>
      </c>
      <c r="E214" s="359">
        <v>3</v>
      </c>
      <c r="F214" s="360" t="s">
        <v>629</v>
      </c>
      <c r="G214" s="334"/>
      <c r="H214" s="334"/>
      <c r="I214" s="361"/>
      <c r="J214" s="361"/>
      <c r="K214" s="361"/>
      <c r="L214" s="361"/>
      <c r="M214" s="361"/>
      <c r="N214" s="361"/>
      <c r="O214" s="361"/>
      <c r="P214" s="361"/>
      <c r="Q214" s="42"/>
      <c r="R214" s="362">
        <v>3</v>
      </c>
      <c r="S214" s="363" t="s">
        <v>629</v>
      </c>
      <c r="T214" s="339"/>
      <c r="U214" s="339"/>
      <c r="V214" s="363"/>
      <c r="W214" s="363"/>
      <c r="X214" s="363"/>
      <c r="Y214" s="363"/>
      <c r="Z214" s="363"/>
      <c r="AA214" s="363"/>
      <c r="AB214" s="363"/>
      <c r="AC214" s="363"/>
      <c r="AD214" s="42"/>
      <c r="AE214" s="812"/>
      <c r="AF214" s="812"/>
      <c r="AG214" s="812"/>
      <c r="AH214" s="812"/>
      <c r="AI214" s="986"/>
      <c r="AJ214" s="1022">
        <f>repro!L4</f>
        <v>3</v>
      </c>
      <c r="AK214" s="1017" t="str">
        <f>repro!I4</f>
        <v>First breeding month</v>
      </c>
      <c r="AL214" s="1000"/>
      <c r="AM214" s="1000"/>
      <c r="AN214" s="1018"/>
      <c r="AO214" s="1018"/>
      <c r="AP214" s="1018"/>
      <c r="AQ214" s="1018"/>
      <c r="AR214" s="1018"/>
      <c r="AS214" s="1018"/>
      <c r="AT214" s="1018"/>
      <c r="AU214" s="1018"/>
      <c r="AV214" s="986"/>
      <c r="AW214" s="812"/>
      <c r="AX214" s="812"/>
      <c r="AY214" s="812"/>
      <c r="AZ214" s="812"/>
      <c r="BA214" s="812"/>
      <c r="BB214" s="812"/>
      <c r="BC214" s="812"/>
      <c r="BD214" s="812"/>
      <c r="BE214" s="812"/>
      <c r="BF214" s="812"/>
      <c r="BG214" s="812"/>
      <c r="BH214" s="812"/>
      <c r="BI214" s="812"/>
      <c r="BJ214" s="812"/>
      <c r="BK214" s="812"/>
      <c r="BL214" s="812"/>
      <c r="BM214" s="812"/>
      <c r="BN214" s="812"/>
      <c r="BO214" s="812"/>
      <c r="BP214" s="812"/>
      <c r="BQ214" s="812"/>
      <c r="BR214" s="812"/>
      <c r="BS214" s="812"/>
      <c r="BT214" s="812"/>
      <c r="BU214" s="42"/>
      <c r="BV214" s="42"/>
      <c r="BW214" s="42"/>
      <c r="BX214" s="42"/>
      <c r="BY214" s="42"/>
      <c r="BZ214" s="42"/>
      <c r="CA214" s="42"/>
      <c r="CB214" s="42"/>
      <c r="CC214" s="42"/>
      <c r="CD214" s="42"/>
      <c r="CE214" s="42"/>
      <c r="CF214" s="42"/>
      <c r="CG214" s="42"/>
      <c r="CH214" s="42"/>
      <c r="CI214" s="42"/>
      <c r="CJ214" s="42"/>
      <c r="CK214" s="42"/>
      <c r="CL214" s="42"/>
      <c r="CM214" s="42"/>
      <c r="CN214" s="42"/>
      <c r="CO214" s="42"/>
      <c r="CP214" s="42"/>
      <c r="CQ214" s="42"/>
      <c r="CR214" s="42"/>
      <c r="CS214" s="42"/>
      <c r="CT214" s="42"/>
      <c r="CU214" s="42"/>
      <c r="CV214" s="42"/>
      <c r="CW214" s="42"/>
      <c r="CX214" s="42"/>
      <c r="CY214" s="42"/>
      <c r="CZ214" s="42"/>
      <c r="DA214" s="42"/>
      <c r="DB214" s="42"/>
      <c r="DC214" s="42"/>
      <c r="DD214" s="42"/>
      <c r="DE214" s="42"/>
      <c r="DF214" s="42"/>
      <c r="DG214" s="42"/>
      <c r="DH214" s="42"/>
      <c r="DI214" s="42"/>
      <c r="DJ214" s="42"/>
      <c r="DK214" s="42"/>
      <c r="DL214" s="42"/>
      <c r="DM214" s="42"/>
      <c r="DN214" s="42"/>
      <c r="DO214" s="42"/>
      <c r="DP214" s="42"/>
      <c r="DQ214" s="42"/>
      <c r="DR214" s="42"/>
      <c r="DS214" s="42"/>
      <c r="DT214" s="42"/>
      <c r="DU214" s="42"/>
      <c r="DV214" s="42"/>
      <c r="DW214" s="42"/>
      <c r="DX214" s="42"/>
      <c r="DY214" s="42"/>
      <c r="DZ214" s="42"/>
    </row>
    <row r="215" spans="2:130" x14ac:dyDescent="0.2">
      <c r="B215" s="42"/>
      <c r="C215" s="48" t="str">
        <f t="shared" si="10"/>
        <v>repro</v>
      </c>
      <c r="D215" s="49" t="str">
        <f t="shared" si="9"/>
        <v/>
      </c>
      <c r="E215" s="361">
        <v>16</v>
      </c>
      <c r="F215" s="360" t="s">
        <v>630</v>
      </c>
      <c r="G215" s="334"/>
      <c r="H215" s="334"/>
      <c r="I215" s="361"/>
      <c r="J215" s="361"/>
      <c r="K215" s="361"/>
      <c r="L215" s="361"/>
      <c r="M215" s="361"/>
      <c r="N215" s="361"/>
      <c r="O215" s="361"/>
      <c r="P215" s="361"/>
      <c r="Q215" s="42"/>
      <c r="R215" s="363">
        <v>16</v>
      </c>
      <c r="S215" s="363" t="s">
        <v>630</v>
      </c>
      <c r="T215" s="339"/>
      <c r="U215" s="339"/>
      <c r="V215" s="363"/>
      <c r="W215" s="363"/>
      <c r="X215" s="363"/>
      <c r="Y215" s="363"/>
      <c r="Z215" s="363"/>
      <c r="AA215" s="363"/>
      <c r="AB215" s="363"/>
      <c r="AC215" s="363"/>
      <c r="AD215" s="42"/>
      <c r="AE215" s="812"/>
      <c r="AF215" s="812"/>
      <c r="AG215" s="812"/>
      <c r="AH215" s="812"/>
      <c r="AI215" s="986"/>
      <c r="AJ215" s="1018">
        <f>repro!J6</f>
        <v>16</v>
      </c>
      <c r="AK215" s="1017" t="str">
        <f>repro!I6</f>
        <v>Last breeding month</v>
      </c>
      <c r="AL215" s="1000"/>
      <c r="AM215" s="1000"/>
      <c r="AN215" s="1018"/>
      <c r="AO215" s="1018"/>
      <c r="AP215" s="1018"/>
      <c r="AQ215" s="1018"/>
      <c r="AR215" s="1018"/>
      <c r="AS215" s="1018"/>
      <c r="AT215" s="1018"/>
      <c r="AU215" s="1018"/>
      <c r="AV215" s="986"/>
      <c r="AW215" s="812"/>
      <c r="AX215" s="812"/>
      <c r="AY215" s="812"/>
      <c r="AZ215" s="812"/>
      <c r="BA215" s="812"/>
      <c r="BB215" s="812"/>
      <c r="BC215" s="812"/>
      <c r="BD215" s="812"/>
      <c r="BE215" s="812"/>
      <c r="BF215" s="812"/>
      <c r="BG215" s="812"/>
      <c r="BH215" s="812"/>
      <c r="BI215" s="812"/>
      <c r="BJ215" s="812"/>
      <c r="BK215" s="812"/>
      <c r="BL215" s="812"/>
      <c r="BM215" s="812"/>
      <c r="BN215" s="812"/>
      <c r="BO215" s="812"/>
      <c r="BP215" s="812"/>
      <c r="BQ215" s="812"/>
      <c r="BR215" s="812"/>
      <c r="BS215" s="812"/>
      <c r="BT215" s="812"/>
      <c r="BU215" s="42"/>
      <c r="BV215" s="42"/>
      <c r="BW215" s="42"/>
      <c r="BX215" s="42"/>
      <c r="BY215" s="42"/>
      <c r="BZ215" s="42"/>
      <c r="CA215" s="42"/>
      <c r="CB215" s="42"/>
      <c r="CC215" s="42"/>
      <c r="CD215" s="42"/>
      <c r="CE215" s="42"/>
      <c r="CF215" s="42"/>
      <c r="CG215" s="42"/>
      <c r="CH215" s="42"/>
      <c r="CI215" s="42"/>
      <c r="CJ215" s="42"/>
      <c r="CK215" s="42"/>
      <c r="CL215" s="42"/>
      <c r="CM215" s="42"/>
      <c r="CN215" s="42"/>
      <c r="CO215" s="42"/>
      <c r="CP215" s="42"/>
      <c r="CQ215" s="42"/>
      <c r="CR215" s="42"/>
      <c r="CS215" s="42"/>
      <c r="CT215" s="42"/>
      <c r="CU215" s="42"/>
      <c r="CV215" s="42"/>
      <c r="CW215" s="42"/>
      <c r="CX215" s="42"/>
      <c r="CY215" s="42"/>
      <c r="CZ215" s="42"/>
      <c r="DA215" s="42"/>
      <c r="DB215" s="42"/>
      <c r="DC215" s="42"/>
      <c r="DD215" s="42"/>
      <c r="DE215" s="42"/>
      <c r="DF215" s="42"/>
      <c r="DG215" s="42"/>
      <c r="DH215" s="42"/>
      <c r="DI215" s="42"/>
      <c r="DJ215" s="42"/>
      <c r="DK215" s="42"/>
      <c r="DL215" s="42"/>
      <c r="DM215" s="42"/>
      <c r="DN215" s="42"/>
      <c r="DO215" s="42"/>
      <c r="DP215" s="42"/>
      <c r="DQ215" s="42"/>
      <c r="DR215" s="42"/>
      <c r="DS215" s="42"/>
      <c r="DT215" s="42"/>
      <c r="DU215" s="42"/>
      <c r="DV215" s="42"/>
      <c r="DW215" s="42"/>
      <c r="DX215" s="42"/>
      <c r="DY215" s="42"/>
      <c r="DZ215" s="42"/>
    </row>
    <row r="216" spans="2:130" x14ac:dyDescent="0.2">
      <c r="B216" s="42"/>
      <c r="C216" s="48" t="str">
        <f t="shared" si="10"/>
        <v>repro</v>
      </c>
      <c r="D216" s="49" t="str">
        <f t="shared" si="9"/>
        <v/>
      </c>
      <c r="E216" s="361">
        <v>0</v>
      </c>
      <c r="F216" s="360" t="s">
        <v>631</v>
      </c>
      <c r="G216" s="334"/>
      <c r="H216" s="334"/>
      <c r="I216" s="361"/>
      <c r="J216" s="361"/>
      <c r="K216" s="361"/>
      <c r="L216" s="361"/>
      <c r="M216" s="361"/>
      <c r="N216" s="361"/>
      <c r="O216" s="361"/>
      <c r="P216" s="361"/>
      <c r="Q216" s="42"/>
      <c r="R216" s="363">
        <v>0</v>
      </c>
      <c r="S216" s="363" t="s">
        <v>631</v>
      </c>
      <c r="T216" s="339"/>
      <c r="U216" s="339"/>
      <c r="V216" s="363"/>
      <c r="W216" s="363"/>
      <c r="X216" s="363"/>
      <c r="Y216" s="363"/>
      <c r="Z216" s="363"/>
      <c r="AA216" s="363"/>
      <c r="AB216" s="363"/>
      <c r="AC216" s="363"/>
      <c r="AD216" s="42"/>
      <c r="AE216" s="812"/>
      <c r="AF216" s="812"/>
      <c r="AG216" s="812"/>
      <c r="AH216" s="812"/>
      <c r="AI216" s="986"/>
      <c r="AJ216" s="1018">
        <f>repro!J7</f>
        <v>0</v>
      </c>
      <c r="AK216" s="1017" t="str">
        <f>repro!I7</f>
        <v>Minutes labor / cow</v>
      </c>
      <c r="AL216" s="1000"/>
      <c r="AM216" s="1000"/>
      <c r="AN216" s="1018"/>
      <c r="AO216" s="1018"/>
      <c r="AP216" s="1018"/>
      <c r="AQ216" s="1018"/>
      <c r="AR216" s="1018"/>
      <c r="AS216" s="1018"/>
      <c r="AT216" s="1018"/>
      <c r="AU216" s="1018"/>
      <c r="AV216" s="986"/>
      <c r="AW216" s="812"/>
      <c r="AX216" s="812"/>
      <c r="AY216" s="812"/>
      <c r="AZ216" s="812"/>
      <c r="BA216" s="812"/>
      <c r="BB216" s="812"/>
      <c r="BC216" s="812"/>
      <c r="BD216" s="812"/>
      <c r="BE216" s="812"/>
      <c r="BF216" s="812"/>
      <c r="BG216" s="812"/>
      <c r="BH216" s="812"/>
      <c r="BI216" s="812"/>
      <c r="BJ216" s="812"/>
      <c r="BK216" s="812"/>
      <c r="BL216" s="812"/>
      <c r="BM216" s="812"/>
      <c r="BN216" s="812"/>
      <c r="BO216" s="812"/>
      <c r="BP216" s="812"/>
      <c r="BQ216" s="812"/>
      <c r="BR216" s="812"/>
      <c r="BS216" s="812"/>
      <c r="BT216" s="812"/>
      <c r="BU216" s="42"/>
      <c r="BV216" s="42"/>
      <c r="BW216" s="42"/>
      <c r="BX216" s="42"/>
      <c r="BY216" s="42"/>
      <c r="BZ216" s="42"/>
      <c r="CA216" s="42"/>
      <c r="CB216" s="42"/>
      <c r="CC216" s="42"/>
      <c r="CD216" s="42"/>
      <c r="CE216" s="42"/>
      <c r="CF216" s="42"/>
      <c r="CG216" s="42"/>
      <c r="CH216" s="42"/>
      <c r="CI216" s="42"/>
      <c r="CJ216" s="42"/>
      <c r="CK216" s="42"/>
      <c r="CL216" s="42"/>
      <c r="CM216" s="42"/>
      <c r="CN216" s="42"/>
      <c r="CO216" s="42"/>
      <c r="CP216" s="42"/>
      <c r="CQ216" s="42"/>
      <c r="CR216" s="42"/>
      <c r="CS216" s="42"/>
      <c r="CT216" s="42"/>
      <c r="CU216" s="42"/>
      <c r="CV216" s="42"/>
      <c r="CW216" s="42"/>
      <c r="CX216" s="42"/>
      <c r="CY216" s="42"/>
      <c r="CZ216" s="42"/>
      <c r="DA216" s="42"/>
      <c r="DB216" s="42"/>
      <c r="DC216" s="42"/>
      <c r="DD216" s="42"/>
      <c r="DE216" s="42"/>
      <c r="DF216" s="42"/>
      <c r="DG216" s="42"/>
      <c r="DH216" s="42"/>
      <c r="DI216" s="42"/>
      <c r="DJ216" s="42"/>
      <c r="DK216" s="42"/>
      <c r="DL216" s="42"/>
      <c r="DM216" s="42"/>
      <c r="DN216" s="42"/>
      <c r="DO216" s="42"/>
      <c r="DP216" s="42"/>
      <c r="DQ216" s="42"/>
      <c r="DR216" s="42"/>
      <c r="DS216" s="42"/>
      <c r="DT216" s="42"/>
      <c r="DU216" s="42"/>
      <c r="DV216" s="42"/>
      <c r="DW216" s="42"/>
      <c r="DX216" s="42"/>
      <c r="DY216" s="42"/>
      <c r="DZ216" s="42"/>
    </row>
    <row r="217" spans="2:130" x14ac:dyDescent="0.2">
      <c r="B217" s="42"/>
      <c r="C217" s="48" t="str">
        <f t="shared" si="10"/>
        <v>repro</v>
      </c>
      <c r="D217" s="49" t="str">
        <f t="shared" si="9"/>
        <v/>
      </c>
      <c r="E217" s="361">
        <v>20</v>
      </c>
      <c r="F217" s="360" t="s">
        <v>632</v>
      </c>
      <c r="G217" s="334"/>
      <c r="H217" s="334"/>
      <c r="I217" s="361"/>
      <c r="J217" s="361"/>
      <c r="K217" s="361"/>
      <c r="L217" s="361"/>
      <c r="M217" s="361"/>
      <c r="N217" s="361"/>
      <c r="O217" s="361"/>
      <c r="P217" s="361"/>
      <c r="Q217" s="42"/>
      <c r="R217" s="363">
        <v>20</v>
      </c>
      <c r="S217" s="363" t="s">
        <v>632</v>
      </c>
      <c r="T217" s="339"/>
      <c r="U217" s="339"/>
      <c r="V217" s="363"/>
      <c r="W217" s="363"/>
      <c r="X217" s="363"/>
      <c r="Y217" s="363"/>
      <c r="Z217" s="363"/>
      <c r="AA217" s="363"/>
      <c r="AB217" s="363"/>
      <c r="AC217" s="363"/>
      <c r="AD217" s="42"/>
      <c r="AE217" s="812"/>
      <c r="AF217" s="812"/>
      <c r="AG217" s="812"/>
      <c r="AH217" s="812"/>
      <c r="AI217" s="986"/>
      <c r="AJ217" s="1018">
        <f>repro!J8</f>
        <v>20</v>
      </c>
      <c r="AK217" s="1017" t="str">
        <f>repro!I8</f>
        <v>Cost per breeding ($)</v>
      </c>
      <c r="AL217" s="1000"/>
      <c r="AM217" s="1000"/>
      <c r="AN217" s="1018"/>
      <c r="AO217" s="1018"/>
      <c r="AP217" s="1018"/>
      <c r="AQ217" s="1018"/>
      <c r="AR217" s="1018"/>
      <c r="AS217" s="1018"/>
      <c r="AT217" s="1018"/>
      <c r="AU217" s="1018"/>
      <c r="AV217" s="986"/>
      <c r="AW217" s="812"/>
      <c r="AX217" s="812"/>
      <c r="AY217" s="812"/>
      <c r="AZ217" s="812"/>
      <c r="BA217" s="812"/>
      <c r="BB217" s="812"/>
      <c r="BC217" s="812"/>
      <c r="BD217" s="812"/>
      <c r="BE217" s="812"/>
      <c r="BF217" s="812"/>
      <c r="BG217" s="812"/>
      <c r="BH217" s="812"/>
      <c r="BI217" s="812"/>
      <c r="BJ217" s="812"/>
      <c r="BK217" s="812"/>
      <c r="BL217" s="812"/>
      <c r="BM217" s="812"/>
      <c r="BN217" s="812"/>
      <c r="BO217" s="812"/>
      <c r="BP217" s="812"/>
      <c r="BQ217" s="812"/>
      <c r="BR217" s="812"/>
      <c r="BS217" s="812"/>
      <c r="BT217" s="812"/>
      <c r="BU217" s="42"/>
      <c r="BV217" s="42"/>
      <c r="BW217" s="42"/>
      <c r="BX217" s="42"/>
      <c r="BY217" s="42"/>
      <c r="BZ217" s="42"/>
      <c r="CA217" s="42"/>
      <c r="CB217" s="42"/>
      <c r="CC217" s="42"/>
      <c r="CD217" s="42"/>
      <c r="CE217" s="42"/>
      <c r="CF217" s="42"/>
      <c r="CG217" s="42"/>
      <c r="CH217" s="42"/>
      <c r="CI217" s="42"/>
      <c r="CJ217" s="42"/>
      <c r="CK217" s="42"/>
      <c r="CL217" s="42"/>
      <c r="CM217" s="42"/>
      <c r="CN217" s="42"/>
      <c r="CO217" s="42"/>
      <c r="CP217" s="42"/>
      <c r="CQ217" s="42"/>
      <c r="CR217" s="42"/>
      <c r="CS217" s="42"/>
      <c r="CT217" s="42"/>
      <c r="CU217" s="42"/>
      <c r="CV217" s="42"/>
      <c r="CW217" s="42"/>
      <c r="CX217" s="42"/>
      <c r="CY217" s="42"/>
      <c r="CZ217" s="42"/>
      <c r="DA217" s="42"/>
      <c r="DB217" s="42"/>
      <c r="DC217" s="42"/>
      <c r="DD217" s="42"/>
      <c r="DE217" s="42"/>
      <c r="DF217" s="42"/>
      <c r="DG217" s="42"/>
      <c r="DH217" s="42"/>
      <c r="DI217" s="42"/>
      <c r="DJ217" s="42"/>
      <c r="DK217" s="42"/>
      <c r="DL217" s="42"/>
      <c r="DM217" s="42"/>
      <c r="DN217" s="42"/>
      <c r="DO217" s="42"/>
      <c r="DP217" s="42"/>
      <c r="DQ217" s="42"/>
      <c r="DR217" s="42"/>
      <c r="DS217" s="42"/>
      <c r="DT217" s="42"/>
      <c r="DU217" s="42"/>
      <c r="DV217" s="42"/>
      <c r="DW217" s="42"/>
      <c r="DX217" s="42"/>
      <c r="DY217" s="42"/>
      <c r="DZ217" s="42"/>
    </row>
    <row r="218" spans="2:130" x14ac:dyDescent="0.2">
      <c r="B218" s="42"/>
      <c r="C218" s="48" t="str">
        <f t="shared" si="10"/>
        <v>repro</v>
      </c>
      <c r="D218" s="49" t="str">
        <f t="shared" si="9"/>
        <v/>
      </c>
      <c r="E218" s="361" t="s">
        <v>351</v>
      </c>
      <c r="F218" s="360"/>
      <c r="G218" s="361"/>
      <c r="H218" s="361"/>
      <c r="I218" s="361"/>
      <c r="J218" s="361"/>
      <c r="K218" s="361"/>
      <c r="L218" s="361"/>
      <c r="M218" s="361"/>
      <c r="N218" s="361"/>
      <c r="O218" s="361"/>
      <c r="P218" s="361"/>
      <c r="Q218" s="42"/>
      <c r="R218" s="363" t="s">
        <v>351</v>
      </c>
      <c r="S218" s="363"/>
      <c r="T218" s="363"/>
      <c r="U218" s="363"/>
      <c r="V218" s="363"/>
      <c r="W218" s="363"/>
      <c r="X218" s="363"/>
      <c r="Y218" s="363"/>
      <c r="Z218" s="363"/>
      <c r="AA218" s="363"/>
      <c r="AB218" s="363"/>
      <c r="AC218" s="363"/>
      <c r="AD218" s="42"/>
      <c r="AE218" s="812"/>
      <c r="AF218" s="812"/>
      <c r="AG218" s="812"/>
      <c r="AH218" s="812"/>
      <c r="AI218" s="986"/>
      <c r="AJ218" s="1019" t="str">
        <f>repro!N3</f>
        <v>Risk of abortion (%) per month of pregnancy</v>
      </c>
      <c r="AK218" s="1018"/>
      <c r="AL218" s="1018"/>
      <c r="AM218" s="1018"/>
      <c r="AN218" s="1018"/>
      <c r="AO218" s="1018"/>
      <c r="AP218" s="1018"/>
      <c r="AQ218" s="1018"/>
      <c r="AR218" s="1018"/>
      <c r="AS218" s="1018"/>
      <c r="AT218" s="1018"/>
      <c r="AU218" s="1018"/>
      <c r="AV218" s="986"/>
      <c r="AW218" s="812"/>
      <c r="AX218" s="812"/>
      <c r="AY218" s="812"/>
      <c r="AZ218" s="812"/>
      <c r="BA218" s="812"/>
      <c r="BB218" s="812"/>
      <c r="BC218" s="812"/>
      <c r="BD218" s="812"/>
      <c r="BE218" s="812"/>
      <c r="BF218" s="812"/>
      <c r="BG218" s="812"/>
      <c r="BH218" s="812"/>
      <c r="BI218" s="812"/>
      <c r="BJ218" s="812"/>
      <c r="BK218" s="812"/>
      <c r="BL218" s="812"/>
      <c r="BM218" s="812"/>
      <c r="BN218" s="812"/>
      <c r="BO218" s="812"/>
      <c r="BP218" s="812"/>
      <c r="BQ218" s="812"/>
      <c r="BR218" s="812"/>
      <c r="BS218" s="812"/>
      <c r="BT218" s="812"/>
      <c r="BU218" s="42"/>
      <c r="BV218" s="42"/>
      <c r="BW218" s="42"/>
      <c r="BX218" s="42"/>
      <c r="BY218" s="42"/>
      <c r="BZ218" s="42"/>
      <c r="CA218" s="42"/>
      <c r="CB218" s="42"/>
      <c r="CC218" s="42"/>
      <c r="CD218" s="42"/>
      <c r="CE218" s="42"/>
      <c r="CF218" s="42"/>
      <c r="CG218" s="42"/>
      <c r="CH218" s="42"/>
      <c r="CI218" s="42"/>
      <c r="CJ218" s="42"/>
      <c r="CK218" s="42"/>
      <c r="CL218" s="42"/>
      <c r="CM218" s="42"/>
      <c r="CN218" s="42"/>
      <c r="CO218" s="42"/>
      <c r="CP218" s="42"/>
      <c r="CQ218" s="42"/>
      <c r="CR218" s="42"/>
      <c r="CS218" s="42"/>
      <c r="CT218" s="42"/>
      <c r="CU218" s="42"/>
      <c r="CV218" s="42"/>
      <c r="CW218" s="42"/>
      <c r="CX218" s="42"/>
      <c r="CY218" s="42"/>
      <c r="CZ218" s="42"/>
      <c r="DA218" s="42"/>
      <c r="DB218" s="42"/>
      <c r="DC218" s="42"/>
      <c r="DD218" s="42"/>
      <c r="DE218" s="42"/>
      <c r="DF218" s="42"/>
      <c r="DG218" s="42"/>
      <c r="DH218" s="42"/>
      <c r="DI218" s="42"/>
      <c r="DJ218" s="42"/>
      <c r="DK218" s="42"/>
      <c r="DL218" s="42"/>
      <c r="DM218" s="42"/>
      <c r="DN218" s="42"/>
      <c r="DO218" s="42"/>
      <c r="DP218" s="42"/>
      <c r="DQ218" s="42"/>
      <c r="DR218" s="42"/>
      <c r="DS218" s="42"/>
      <c r="DT218" s="42"/>
      <c r="DU218" s="42"/>
      <c r="DV218" s="42"/>
      <c r="DW218" s="42"/>
      <c r="DX218" s="42"/>
      <c r="DY218" s="42"/>
      <c r="DZ218" s="42"/>
    </row>
    <row r="219" spans="2:130" x14ac:dyDescent="0.2">
      <c r="B219" s="42"/>
      <c r="C219" s="48" t="str">
        <f t="shared" si="10"/>
        <v>repro</v>
      </c>
      <c r="D219" s="49" t="str">
        <f t="shared" si="9"/>
        <v/>
      </c>
      <c r="E219" s="369">
        <v>2</v>
      </c>
      <c r="F219" s="361">
        <v>3.5000000000000003E-2</v>
      </c>
      <c r="G219" s="361"/>
      <c r="H219" s="361"/>
      <c r="I219" s="361"/>
      <c r="J219" s="361"/>
      <c r="K219" s="361"/>
      <c r="L219" s="361"/>
      <c r="M219" s="361"/>
      <c r="N219" s="361"/>
      <c r="O219" s="361"/>
      <c r="P219" s="361"/>
      <c r="Q219" s="42"/>
      <c r="R219" s="370">
        <v>2</v>
      </c>
      <c r="S219" s="363">
        <v>3.5000000000000003E-2</v>
      </c>
      <c r="T219" s="363"/>
      <c r="U219" s="363"/>
      <c r="V219" s="363"/>
      <c r="W219" s="363"/>
      <c r="X219" s="363"/>
      <c r="Y219" s="363"/>
      <c r="Z219" s="363"/>
      <c r="AA219" s="363"/>
      <c r="AB219" s="363"/>
      <c r="AC219" s="363"/>
      <c r="AD219" s="42"/>
      <c r="AE219" s="812"/>
      <c r="AF219" s="812"/>
      <c r="AG219" s="812"/>
      <c r="AH219" s="812"/>
      <c r="AI219" s="986"/>
      <c r="AJ219" s="1022">
        <f>repro!O4</f>
        <v>2</v>
      </c>
      <c r="AK219" s="1018">
        <f>repro!P4</f>
        <v>3.5000000000000003E-2</v>
      </c>
      <c r="AL219" s="1018"/>
      <c r="AM219" s="1018"/>
      <c r="AN219" s="1018"/>
      <c r="AO219" s="1018"/>
      <c r="AP219" s="1018"/>
      <c r="AQ219" s="1018"/>
      <c r="AR219" s="1018"/>
      <c r="AS219" s="1018"/>
      <c r="AT219" s="1018"/>
      <c r="AU219" s="1018"/>
      <c r="AV219" s="986"/>
      <c r="AW219" s="812"/>
      <c r="AX219" s="812"/>
      <c r="AY219" s="812"/>
      <c r="AZ219" s="812"/>
      <c r="BA219" s="812"/>
      <c r="BB219" s="812"/>
      <c r="BC219" s="812"/>
      <c r="BD219" s="812"/>
      <c r="BE219" s="812"/>
      <c r="BF219" s="812"/>
      <c r="BG219" s="812"/>
      <c r="BH219" s="812"/>
      <c r="BI219" s="812"/>
      <c r="BJ219" s="812"/>
      <c r="BK219" s="812"/>
      <c r="BL219" s="812"/>
      <c r="BM219" s="812"/>
      <c r="BN219" s="812"/>
      <c r="BO219" s="812"/>
      <c r="BP219" s="812"/>
      <c r="BQ219" s="812"/>
      <c r="BR219" s="812"/>
      <c r="BS219" s="812"/>
      <c r="BT219" s="812"/>
      <c r="BU219" s="42"/>
      <c r="BV219" s="42"/>
      <c r="BW219" s="42"/>
      <c r="BX219" s="42"/>
      <c r="BY219" s="42"/>
      <c r="BZ219" s="42"/>
      <c r="CA219" s="42"/>
      <c r="CB219" s="42"/>
      <c r="CC219" s="42"/>
      <c r="CD219" s="42"/>
      <c r="CE219" s="42"/>
      <c r="CF219" s="42"/>
      <c r="CG219" s="42"/>
      <c r="CH219" s="42"/>
      <c r="CI219" s="42"/>
      <c r="CJ219" s="42"/>
      <c r="CK219" s="42"/>
      <c r="CL219" s="42"/>
      <c r="CM219" s="42"/>
      <c r="CN219" s="42"/>
      <c r="CO219" s="42"/>
      <c r="CP219" s="42"/>
      <c r="CQ219" s="42"/>
      <c r="CR219" s="42"/>
      <c r="CS219" s="42"/>
      <c r="CT219" s="42"/>
      <c r="CU219" s="42"/>
      <c r="CV219" s="42"/>
      <c r="CW219" s="42"/>
      <c r="CX219" s="42"/>
      <c r="CY219" s="42"/>
      <c r="CZ219" s="42"/>
      <c r="DA219" s="42"/>
      <c r="DB219" s="42"/>
      <c r="DC219" s="42"/>
      <c r="DD219" s="42"/>
      <c r="DE219" s="42"/>
      <c r="DF219" s="42"/>
      <c r="DG219" s="42"/>
      <c r="DH219" s="42"/>
      <c r="DI219" s="42"/>
      <c r="DJ219" s="42"/>
      <c r="DK219" s="42"/>
      <c r="DL219" s="42"/>
      <c r="DM219" s="42"/>
      <c r="DN219" s="42"/>
      <c r="DO219" s="42"/>
      <c r="DP219" s="42"/>
      <c r="DQ219" s="42"/>
      <c r="DR219" s="42"/>
      <c r="DS219" s="42"/>
      <c r="DT219" s="42"/>
      <c r="DU219" s="42"/>
      <c r="DV219" s="42"/>
      <c r="DW219" s="42"/>
      <c r="DX219" s="42"/>
      <c r="DY219" s="42"/>
      <c r="DZ219" s="42"/>
    </row>
    <row r="220" spans="2:130" x14ac:dyDescent="0.2">
      <c r="B220" s="42"/>
      <c r="C220" s="48" t="str">
        <f t="shared" si="10"/>
        <v>repro</v>
      </c>
      <c r="D220" s="49" t="str">
        <f t="shared" si="9"/>
        <v/>
      </c>
      <c r="E220" s="359">
        <v>3</v>
      </c>
      <c r="F220" s="361">
        <v>2.5000000000000001E-2</v>
      </c>
      <c r="G220" s="334"/>
      <c r="H220" s="361"/>
      <c r="I220" s="361"/>
      <c r="J220" s="361"/>
      <c r="K220" s="361"/>
      <c r="L220" s="361"/>
      <c r="M220" s="361"/>
      <c r="N220" s="361"/>
      <c r="O220" s="361"/>
      <c r="P220" s="361"/>
      <c r="Q220" s="42"/>
      <c r="R220" s="362">
        <v>3</v>
      </c>
      <c r="S220" s="363">
        <v>2.5000000000000001E-2</v>
      </c>
      <c r="T220" s="339"/>
      <c r="U220" s="363"/>
      <c r="V220" s="363"/>
      <c r="W220" s="363"/>
      <c r="X220" s="363"/>
      <c r="Y220" s="363"/>
      <c r="Z220" s="363"/>
      <c r="AA220" s="363"/>
      <c r="AB220" s="363"/>
      <c r="AC220" s="363"/>
      <c r="AD220" s="42"/>
      <c r="AE220" s="812"/>
      <c r="AF220" s="812"/>
      <c r="AG220" s="812"/>
      <c r="AH220" s="812"/>
      <c r="AI220" s="986"/>
      <c r="AJ220" s="1022">
        <f>repro!O5</f>
        <v>3</v>
      </c>
      <c r="AK220" s="1018">
        <f>repro!P5</f>
        <v>2.5000000000000001E-2</v>
      </c>
      <c r="AL220" s="1000"/>
      <c r="AM220" s="1018"/>
      <c r="AN220" s="1018"/>
      <c r="AO220" s="1018"/>
      <c r="AP220" s="1018"/>
      <c r="AQ220" s="1018"/>
      <c r="AR220" s="1018"/>
      <c r="AS220" s="1018"/>
      <c r="AT220" s="1018"/>
      <c r="AU220" s="1018"/>
      <c r="AV220" s="986"/>
      <c r="AW220" s="812"/>
      <c r="AX220" s="812"/>
      <c r="AY220" s="812"/>
      <c r="AZ220" s="812"/>
      <c r="BA220" s="812"/>
      <c r="BB220" s="812"/>
      <c r="BC220" s="812"/>
      <c r="BD220" s="812"/>
      <c r="BE220" s="812"/>
      <c r="BF220" s="812"/>
      <c r="BG220" s="812"/>
      <c r="BH220" s="812"/>
      <c r="BI220" s="812"/>
      <c r="BJ220" s="812"/>
      <c r="BK220" s="812"/>
      <c r="BL220" s="812"/>
      <c r="BM220" s="812"/>
      <c r="BN220" s="812"/>
      <c r="BO220" s="812"/>
      <c r="BP220" s="812"/>
      <c r="BQ220" s="812"/>
      <c r="BR220" s="812"/>
      <c r="BS220" s="812"/>
      <c r="BT220" s="812"/>
      <c r="BU220" s="42"/>
      <c r="BV220" s="42"/>
      <c r="BW220" s="42"/>
      <c r="BX220" s="42"/>
      <c r="BY220" s="42"/>
      <c r="BZ220" s="42"/>
      <c r="CA220" s="42"/>
      <c r="CB220" s="42"/>
      <c r="CC220" s="42"/>
      <c r="CD220" s="42"/>
      <c r="CE220" s="42"/>
      <c r="CF220" s="42"/>
      <c r="CG220" s="42"/>
      <c r="CH220" s="42"/>
      <c r="CI220" s="42"/>
      <c r="CJ220" s="42"/>
      <c r="CK220" s="42"/>
      <c r="CL220" s="42"/>
      <c r="CM220" s="42"/>
      <c r="CN220" s="42"/>
      <c r="CO220" s="42"/>
      <c r="CP220" s="42"/>
      <c r="CQ220" s="42"/>
      <c r="CR220" s="42"/>
      <c r="CS220" s="42"/>
      <c r="CT220" s="42"/>
      <c r="CU220" s="42"/>
      <c r="CV220" s="42"/>
      <c r="CW220" s="42"/>
      <c r="CX220" s="42"/>
      <c r="CY220" s="42"/>
      <c r="CZ220" s="42"/>
      <c r="DA220" s="42"/>
      <c r="DB220" s="42"/>
      <c r="DC220" s="42"/>
      <c r="DD220" s="42"/>
      <c r="DE220" s="42"/>
      <c r="DF220" s="42"/>
      <c r="DG220" s="42"/>
      <c r="DH220" s="42"/>
      <c r="DI220" s="42"/>
      <c r="DJ220" s="42"/>
      <c r="DK220" s="42"/>
      <c r="DL220" s="42"/>
      <c r="DM220" s="42"/>
      <c r="DN220" s="42"/>
      <c r="DO220" s="42"/>
      <c r="DP220" s="42"/>
      <c r="DQ220" s="42"/>
      <c r="DR220" s="42"/>
      <c r="DS220" s="42"/>
      <c r="DT220" s="42"/>
      <c r="DU220" s="42"/>
      <c r="DV220" s="42"/>
      <c r="DW220" s="42"/>
      <c r="DX220" s="42"/>
      <c r="DY220" s="42"/>
      <c r="DZ220" s="42"/>
    </row>
    <row r="221" spans="2:130" x14ac:dyDescent="0.2">
      <c r="B221" s="42"/>
      <c r="C221" s="48" t="str">
        <f t="shared" si="10"/>
        <v>repro</v>
      </c>
      <c r="D221" s="49" t="str">
        <f t="shared" si="9"/>
        <v/>
      </c>
      <c r="E221" s="359">
        <v>4</v>
      </c>
      <c r="F221" s="361">
        <v>1.4999999999999999E-2</v>
      </c>
      <c r="G221" s="334"/>
      <c r="H221" s="361"/>
      <c r="I221" s="361"/>
      <c r="J221" s="361"/>
      <c r="K221" s="361"/>
      <c r="L221" s="361"/>
      <c r="M221" s="361"/>
      <c r="N221" s="361"/>
      <c r="O221" s="361"/>
      <c r="P221" s="361"/>
      <c r="Q221" s="42"/>
      <c r="R221" s="362">
        <v>4</v>
      </c>
      <c r="S221" s="363">
        <v>1.4999999999999999E-2</v>
      </c>
      <c r="T221" s="339"/>
      <c r="U221" s="363"/>
      <c r="V221" s="363"/>
      <c r="W221" s="363"/>
      <c r="X221" s="363"/>
      <c r="Y221" s="363"/>
      <c r="Z221" s="363"/>
      <c r="AA221" s="363"/>
      <c r="AB221" s="363"/>
      <c r="AC221" s="363"/>
      <c r="AD221" s="42"/>
      <c r="AE221" s="812"/>
      <c r="AF221" s="812"/>
      <c r="AG221" s="812"/>
      <c r="AH221" s="812"/>
      <c r="AI221" s="986"/>
      <c r="AJ221" s="1022">
        <f>repro!O6</f>
        <v>4</v>
      </c>
      <c r="AK221" s="1018">
        <f>repro!P6</f>
        <v>1.4999999999999999E-2</v>
      </c>
      <c r="AL221" s="1000"/>
      <c r="AM221" s="1018"/>
      <c r="AN221" s="1018"/>
      <c r="AO221" s="1018"/>
      <c r="AP221" s="1018"/>
      <c r="AQ221" s="1018"/>
      <c r="AR221" s="1018"/>
      <c r="AS221" s="1018"/>
      <c r="AT221" s="1018"/>
      <c r="AU221" s="1018"/>
      <c r="AV221" s="986"/>
      <c r="AW221" s="812"/>
      <c r="AX221" s="812"/>
      <c r="AY221" s="812"/>
      <c r="AZ221" s="812"/>
      <c r="BA221" s="812"/>
      <c r="BB221" s="812"/>
      <c r="BC221" s="812"/>
      <c r="BD221" s="812"/>
      <c r="BE221" s="812"/>
      <c r="BF221" s="812"/>
      <c r="BG221" s="812"/>
      <c r="BH221" s="812"/>
      <c r="BI221" s="812"/>
      <c r="BJ221" s="812"/>
      <c r="BK221" s="812"/>
      <c r="BL221" s="812"/>
      <c r="BM221" s="812"/>
      <c r="BN221" s="812"/>
      <c r="BO221" s="812"/>
      <c r="BP221" s="812"/>
      <c r="BQ221" s="812"/>
      <c r="BR221" s="812"/>
      <c r="BS221" s="812"/>
      <c r="BT221" s="812"/>
      <c r="BU221" s="42"/>
      <c r="BV221" s="42"/>
      <c r="BW221" s="42"/>
      <c r="BX221" s="42"/>
      <c r="BY221" s="42"/>
      <c r="BZ221" s="42"/>
      <c r="CA221" s="42"/>
      <c r="CB221" s="42"/>
      <c r="CC221" s="42"/>
      <c r="CD221" s="42"/>
      <c r="CE221" s="42"/>
      <c r="CF221" s="42"/>
      <c r="CG221" s="42"/>
      <c r="CH221" s="42"/>
      <c r="CI221" s="42"/>
      <c r="CJ221" s="42"/>
      <c r="CK221" s="42"/>
      <c r="CL221" s="42"/>
      <c r="CM221" s="42"/>
      <c r="CN221" s="42"/>
      <c r="CO221" s="42"/>
      <c r="CP221" s="42"/>
      <c r="CQ221" s="42"/>
      <c r="CR221" s="42"/>
      <c r="CS221" s="42"/>
      <c r="CT221" s="42"/>
      <c r="CU221" s="42"/>
      <c r="CV221" s="42"/>
      <c r="CW221" s="42"/>
      <c r="CX221" s="42"/>
      <c r="CY221" s="42"/>
      <c r="CZ221" s="42"/>
      <c r="DA221" s="42"/>
      <c r="DB221" s="42"/>
      <c r="DC221" s="42"/>
      <c r="DD221" s="42"/>
      <c r="DE221" s="42"/>
      <c r="DF221" s="42"/>
      <c r="DG221" s="42"/>
      <c r="DH221" s="42"/>
      <c r="DI221" s="42"/>
      <c r="DJ221" s="42"/>
      <c r="DK221" s="42"/>
      <c r="DL221" s="42"/>
      <c r="DM221" s="42"/>
      <c r="DN221" s="42"/>
      <c r="DO221" s="42"/>
      <c r="DP221" s="42"/>
      <c r="DQ221" s="42"/>
      <c r="DR221" s="42"/>
      <c r="DS221" s="42"/>
      <c r="DT221" s="42"/>
      <c r="DU221" s="42"/>
      <c r="DV221" s="42"/>
      <c r="DW221" s="42"/>
      <c r="DX221" s="42"/>
      <c r="DY221" s="42"/>
      <c r="DZ221" s="42"/>
    </row>
    <row r="222" spans="2:130" x14ac:dyDescent="0.2">
      <c r="B222" s="42"/>
      <c r="C222" s="48" t="str">
        <f t="shared" si="10"/>
        <v>repro</v>
      </c>
      <c r="D222" s="49" t="str">
        <f t="shared" si="9"/>
        <v/>
      </c>
      <c r="E222" s="359">
        <v>5</v>
      </c>
      <c r="F222" s="361">
        <v>5.0000000000000001E-3</v>
      </c>
      <c r="G222" s="334"/>
      <c r="H222" s="361"/>
      <c r="I222" s="361"/>
      <c r="J222" s="361"/>
      <c r="K222" s="361"/>
      <c r="L222" s="361"/>
      <c r="M222" s="361"/>
      <c r="N222" s="361"/>
      <c r="O222" s="361"/>
      <c r="P222" s="361"/>
      <c r="Q222" s="42"/>
      <c r="R222" s="362">
        <v>5</v>
      </c>
      <c r="S222" s="363">
        <v>5.0000000000000001E-3</v>
      </c>
      <c r="T222" s="339"/>
      <c r="U222" s="363"/>
      <c r="V222" s="363"/>
      <c r="W222" s="363"/>
      <c r="X222" s="363"/>
      <c r="Y222" s="363"/>
      <c r="Z222" s="363"/>
      <c r="AA222" s="363"/>
      <c r="AB222" s="363"/>
      <c r="AC222" s="363"/>
      <c r="AD222" s="42"/>
      <c r="AE222" s="812"/>
      <c r="AF222" s="812"/>
      <c r="AG222" s="812"/>
      <c r="AH222" s="812"/>
      <c r="AI222" s="986"/>
      <c r="AJ222" s="1022">
        <f>repro!O7</f>
        <v>5</v>
      </c>
      <c r="AK222" s="1018">
        <f>repro!P7</f>
        <v>5.0000000000000001E-3</v>
      </c>
      <c r="AL222" s="1000"/>
      <c r="AM222" s="1018"/>
      <c r="AN222" s="1018"/>
      <c r="AO222" s="1018"/>
      <c r="AP222" s="1018"/>
      <c r="AQ222" s="1018"/>
      <c r="AR222" s="1018"/>
      <c r="AS222" s="1018"/>
      <c r="AT222" s="1018"/>
      <c r="AU222" s="1018"/>
      <c r="AV222" s="986"/>
      <c r="AW222" s="812"/>
      <c r="AX222" s="812"/>
      <c r="AY222" s="812"/>
      <c r="AZ222" s="812"/>
      <c r="BA222" s="812"/>
      <c r="BB222" s="812"/>
      <c r="BC222" s="812"/>
      <c r="BD222" s="812"/>
      <c r="BE222" s="812"/>
      <c r="BF222" s="812"/>
      <c r="BG222" s="812"/>
      <c r="BH222" s="812"/>
      <c r="BI222" s="812"/>
      <c r="BJ222" s="812"/>
      <c r="BK222" s="812"/>
      <c r="BL222" s="812"/>
      <c r="BM222" s="812"/>
      <c r="BN222" s="812"/>
      <c r="BO222" s="812"/>
      <c r="BP222" s="812"/>
      <c r="BQ222" s="812"/>
      <c r="BR222" s="812"/>
      <c r="BS222" s="812"/>
      <c r="BT222" s="812"/>
      <c r="BU222" s="42"/>
      <c r="BV222" s="42"/>
      <c r="BW222" s="42"/>
      <c r="BX222" s="42"/>
      <c r="BY222" s="42"/>
      <c r="BZ222" s="42"/>
      <c r="CA222" s="42"/>
      <c r="CB222" s="42"/>
      <c r="CC222" s="42"/>
      <c r="CD222" s="42"/>
      <c r="CE222" s="42"/>
      <c r="CF222" s="42"/>
      <c r="CG222" s="42"/>
      <c r="CH222" s="42"/>
      <c r="CI222" s="42"/>
      <c r="CJ222" s="42"/>
      <c r="CK222" s="42"/>
      <c r="CL222" s="42"/>
      <c r="CM222" s="42"/>
      <c r="CN222" s="42"/>
      <c r="CO222" s="42"/>
      <c r="CP222" s="42"/>
      <c r="CQ222" s="42"/>
      <c r="CR222" s="42"/>
      <c r="CS222" s="42"/>
      <c r="CT222" s="42"/>
      <c r="CU222" s="42"/>
      <c r="CV222" s="42"/>
      <c r="CW222" s="42"/>
      <c r="CX222" s="42"/>
      <c r="CY222" s="42"/>
      <c r="CZ222" s="42"/>
      <c r="DA222" s="42"/>
      <c r="DB222" s="42"/>
      <c r="DC222" s="42"/>
      <c r="DD222" s="42"/>
      <c r="DE222" s="42"/>
      <c r="DF222" s="42"/>
      <c r="DG222" s="42"/>
      <c r="DH222" s="42"/>
      <c r="DI222" s="42"/>
      <c r="DJ222" s="42"/>
      <c r="DK222" s="42"/>
      <c r="DL222" s="42"/>
      <c r="DM222" s="42"/>
      <c r="DN222" s="42"/>
      <c r="DO222" s="42"/>
      <c r="DP222" s="42"/>
      <c r="DQ222" s="42"/>
      <c r="DR222" s="42"/>
      <c r="DS222" s="42"/>
      <c r="DT222" s="42"/>
      <c r="DU222" s="42"/>
      <c r="DV222" s="42"/>
      <c r="DW222" s="42"/>
      <c r="DX222" s="42"/>
      <c r="DY222" s="42"/>
      <c r="DZ222" s="42"/>
    </row>
    <row r="223" spans="2:130" x14ac:dyDescent="0.2">
      <c r="B223" s="42"/>
      <c r="C223" s="48" t="str">
        <f t="shared" si="10"/>
        <v>repro</v>
      </c>
      <c r="D223" s="49" t="str">
        <f t="shared" si="9"/>
        <v/>
      </c>
      <c r="E223" s="359">
        <v>6</v>
      </c>
      <c r="F223" s="361">
        <v>2.5000000000000001E-3</v>
      </c>
      <c r="G223" s="334"/>
      <c r="H223" s="361"/>
      <c r="I223" s="361"/>
      <c r="J223" s="361"/>
      <c r="K223" s="361"/>
      <c r="L223" s="361"/>
      <c r="M223" s="361"/>
      <c r="N223" s="361"/>
      <c r="O223" s="361"/>
      <c r="P223" s="361"/>
      <c r="Q223" s="42"/>
      <c r="R223" s="362">
        <v>6</v>
      </c>
      <c r="S223" s="363">
        <v>2.5000000000000001E-3</v>
      </c>
      <c r="T223" s="339"/>
      <c r="U223" s="363"/>
      <c r="V223" s="363"/>
      <c r="W223" s="363"/>
      <c r="X223" s="363"/>
      <c r="Y223" s="363"/>
      <c r="Z223" s="363"/>
      <c r="AA223" s="363"/>
      <c r="AB223" s="363"/>
      <c r="AC223" s="363"/>
      <c r="AD223" s="42"/>
      <c r="AE223" s="812"/>
      <c r="AF223" s="812"/>
      <c r="AG223" s="812"/>
      <c r="AH223" s="812"/>
      <c r="AI223" s="986"/>
      <c r="AJ223" s="1022">
        <f>repro!R4</f>
        <v>6</v>
      </c>
      <c r="AK223" s="1018">
        <f>repro!Q4</f>
        <v>2.5000000000000001E-3</v>
      </c>
      <c r="AL223" s="1000"/>
      <c r="AM223" s="1018"/>
      <c r="AN223" s="1018"/>
      <c r="AO223" s="1018"/>
      <c r="AP223" s="1018"/>
      <c r="AQ223" s="1018"/>
      <c r="AR223" s="1018"/>
      <c r="AS223" s="1018"/>
      <c r="AT223" s="1018"/>
      <c r="AU223" s="1018"/>
      <c r="AV223" s="986"/>
      <c r="AW223" s="812"/>
      <c r="AX223" s="812"/>
      <c r="AY223" s="812"/>
      <c r="AZ223" s="812"/>
      <c r="BA223" s="812"/>
      <c r="BB223" s="812"/>
      <c r="BC223" s="812"/>
      <c r="BD223" s="812"/>
      <c r="BE223" s="812"/>
      <c r="BF223" s="812"/>
      <c r="BG223" s="812"/>
      <c r="BH223" s="812"/>
      <c r="BI223" s="812"/>
      <c r="BJ223" s="812"/>
      <c r="BK223" s="812"/>
      <c r="BL223" s="812"/>
      <c r="BM223" s="812"/>
      <c r="BN223" s="812"/>
      <c r="BO223" s="812"/>
      <c r="BP223" s="812"/>
      <c r="BQ223" s="812"/>
      <c r="BR223" s="812"/>
      <c r="BS223" s="812"/>
      <c r="BT223" s="812"/>
      <c r="BU223" s="42"/>
      <c r="BV223" s="42"/>
      <c r="BW223" s="42"/>
      <c r="BX223" s="42"/>
      <c r="BY223" s="42"/>
      <c r="BZ223" s="42"/>
      <c r="CA223" s="42"/>
      <c r="CB223" s="42"/>
      <c r="CC223" s="42"/>
      <c r="CD223" s="42"/>
      <c r="CE223" s="42"/>
      <c r="CF223" s="42"/>
      <c r="CG223" s="42"/>
      <c r="CH223" s="42"/>
      <c r="CI223" s="42"/>
      <c r="CJ223" s="42"/>
      <c r="CK223" s="42"/>
      <c r="CL223" s="42"/>
      <c r="CM223" s="42"/>
      <c r="CN223" s="42"/>
      <c r="CO223" s="42"/>
      <c r="CP223" s="42"/>
      <c r="CQ223" s="42"/>
      <c r="CR223" s="42"/>
      <c r="CS223" s="42"/>
      <c r="CT223" s="42"/>
      <c r="CU223" s="42"/>
      <c r="CV223" s="42"/>
      <c r="CW223" s="42"/>
      <c r="CX223" s="42"/>
      <c r="CY223" s="42"/>
      <c r="CZ223" s="42"/>
      <c r="DA223" s="42"/>
      <c r="DB223" s="42"/>
      <c r="DC223" s="42"/>
      <c r="DD223" s="42"/>
      <c r="DE223" s="42"/>
      <c r="DF223" s="42"/>
      <c r="DG223" s="42"/>
      <c r="DH223" s="42"/>
      <c r="DI223" s="42"/>
      <c r="DJ223" s="42"/>
      <c r="DK223" s="42"/>
      <c r="DL223" s="42"/>
      <c r="DM223" s="42"/>
      <c r="DN223" s="42"/>
      <c r="DO223" s="42"/>
      <c r="DP223" s="42"/>
      <c r="DQ223" s="42"/>
      <c r="DR223" s="42"/>
      <c r="DS223" s="42"/>
      <c r="DT223" s="42"/>
      <c r="DU223" s="42"/>
      <c r="DV223" s="42"/>
      <c r="DW223" s="42"/>
      <c r="DX223" s="42"/>
      <c r="DY223" s="42"/>
      <c r="DZ223" s="42"/>
    </row>
    <row r="224" spans="2:130" x14ac:dyDescent="0.2">
      <c r="B224" s="42"/>
      <c r="C224" s="48" t="str">
        <f t="shared" si="10"/>
        <v>repro</v>
      </c>
      <c r="D224" s="49" t="str">
        <f t="shared" si="9"/>
        <v/>
      </c>
      <c r="E224" s="359">
        <v>7</v>
      </c>
      <c r="F224" s="361">
        <v>1E-3</v>
      </c>
      <c r="G224" s="334"/>
      <c r="H224" s="361"/>
      <c r="I224" s="361"/>
      <c r="J224" s="361"/>
      <c r="K224" s="361"/>
      <c r="L224" s="361"/>
      <c r="M224" s="361"/>
      <c r="N224" s="361"/>
      <c r="O224" s="361"/>
      <c r="P224" s="361"/>
      <c r="Q224" s="42"/>
      <c r="R224" s="362">
        <v>7</v>
      </c>
      <c r="S224" s="363">
        <v>1E-3</v>
      </c>
      <c r="T224" s="339"/>
      <c r="U224" s="363"/>
      <c r="V224" s="363"/>
      <c r="W224" s="363"/>
      <c r="X224" s="363"/>
      <c r="Y224" s="363"/>
      <c r="Z224" s="363"/>
      <c r="AA224" s="363"/>
      <c r="AB224" s="363"/>
      <c r="AC224" s="363"/>
      <c r="AD224" s="42"/>
      <c r="AE224" s="812"/>
      <c r="AF224" s="812"/>
      <c r="AG224" s="812"/>
      <c r="AH224" s="812"/>
      <c r="AI224" s="986"/>
      <c r="AJ224" s="1022">
        <f>repro!R5</f>
        <v>7</v>
      </c>
      <c r="AK224" s="1018">
        <f>repro!Q5</f>
        <v>1E-3</v>
      </c>
      <c r="AL224" s="1000"/>
      <c r="AM224" s="1018"/>
      <c r="AN224" s="1018"/>
      <c r="AO224" s="1018"/>
      <c r="AP224" s="1018"/>
      <c r="AQ224" s="1018"/>
      <c r="AR224" s="1018"/>
      <c r="AS224" s="1018"/>
      <c r="AT224" s="1018"/>
      <c r="AU224" s="1018"/>
      <c r="AV224" s="986"/>
      <c r="AW224" s="812"/>
      <c r="AX224" s="812"/>
      <c r="AY224" s="812"/>
      <c r="AZ224" s="812"/>
      <c r="BA224" s="812"/>
      <c r="BB224" s="812"/>
      <c r="BC224" s="812"/>
      <c r="BD224" s="812"/>
      <c r="BE224" s="812"/>
      <c r="BF224" s="812"/>
      <c r="BG224" s="812"/>
      <c r="BH224" s="812"/>
      <c r="BI224" s="812"/>
      <c r="BJ224" s="812"/>
      <c r="BK224" s="812"/>
      <c r="BL224" s="812"/>
      <c r="BM224" s="812"/>
      <c r="BN224" s="812"/>
      <c r="BO224" s="812"/>
      <c r="BP224" s="812"/>
      <c r="BQ224" s="812"/>
      <c r="BR224" s="812"/>
      <c r="BS224" s="812"/>
      <c r="BT224" s="812"/>
      <c r="BU224" s="42"/>
      <c r="BV224" s="42"/>
      <c r="BW224" s="42"/>
      <c r="BX224" s="42"/>
      <c r="BY224" s="42"/>
      <c r="BZ224" s="42"/>
      <c r="CA224" s="42"/>
      <c r="CB224" s="42"/>
      <c r="CC224" s="42"/>
      <c r="CD224" s="42"/>
      <c r="CE224" s="42"/>
      <c r="CF224" s="42"/>
      <c r="CG224" s="42"/>
      <c r="CH224" s="42"/>
      <c r="CI224" s="42"/>
      <c r="CJ224" s="42"/>
      <c r="CK224" s="42"/>
      <c r="CL224" s="42"/>
      <c r="CM224" s="42"/>
      <c r="CN224" s="42"/>
      <c r="CO224" s="42"/>
      <c r="CP224" s="42"/>
      <c r="CQ224" s="42"/>
      <c r="CR224" s="42"/>
      <c r="CS224" s="42"/>
      <c r="CT224" s="42"/>
      <c r="CU224" s="42"/>
      <c r="CV224" s="42"/>
      <c r="CW224" s="42"/>
      <c r="CX224" s="42"/>
      <c r="CY224" s="42"/>
      <c r="CZ224" s="42"/>
      <c r="DA224" s="42"/>
      <c r="DB224" s="42"/>
      <c r="DC224" s="42"/>
      <c r="DD224" s="42"/>
      <c r="DE224" s="42"/>
      <c r="DF224" s="42"/>
      <c r="DG224" s="42"/>
      <c r="DH224" s="42"/>
      <c r="DI224" s="42"/>
      <c r="DJ224" s="42"/>
      <c r="DK224" s="42"/>
      <c r="DL224" s="42"/>
      <c r="DM224" s="42"/>
      <c r="DN224" s="42"/>
      <c r="DO224" s="42"/>
      <c r="DP224" s="42"/>
      <c r="DQ224" s="42"/>
      <c r="DR224" s="42"/>
      <c r="DS224" s="42"/>
      <c r="DT224" s="42"/>
      <c r="DU224" s="42"/>
      <c r="DV224" s="42"/>
      <c r="DW224" s="42"/>
      <c r="DX224" s="42"/>
      <c r="DY224" s="42"/>
      <c r="DZ224" s="42"/>
    </row>
    <row r="225" spans="2:130" x14ac:dyDescent="0.2">
      <c r="B225" s="42"/>
      <c r="C225" s="48" t="str">
        <f t="shared" si="10"/>
        <v>repro</v>
      </c>
      <c r="D225" s="49" t="str">
        <f t="shared" si="9"/>
        <v/>
      </c>
      <c r="E225" s="359">
        <v>8</v>
      </c>
      <c r="F225" s="361">
        <v>1E-3</v>
      </c>
      <c r="G225" s="334"/>
      <c r="H225" s="361"/>
      <c r="I225" s="361"/>
      <c r="J225" s="361"/>
      <c r="K225" s="361"/>
      <c r="L225" s="361"/>
      <c r="M225" s="361"/>
      <c r="N225" s="361"/>
      <c r="O225" s="361"/>
      <c r="P225" s="361"/>
      <c r="Q225" s="42"/>
      <c r="R225" s="362">
        <v>8</v>
      </c>
      <c r="S225" s="363">
        <v>1E-3</v>
      </c>
      <c r="T225" s="339"/>
      <c r="U225" s="363"/>
      <c r="V225" s="363"/>
      <c r="W225" s="363"/>
      <c r="X225" s="363"/>
      <c r="Y225" s="363"/>
      <c r="Z225" s="363"/>
      <c r="AA225" s="363"/>
      <c r="AB225" s="363"/>
      <c r="AC225" s="363"/>
      <c r="AD225" s="42"/>
      <c r="AE225" s="812"/>
      <c r="AF225" s="812"/>
      <c r="AG225" s="812"/>
      <c r="AH225" s="812"/>
      <c r="AI225" s="986"/>
      <c r="AJ225" s="1022">
        <f>repro!R6</f>
        <v>8</v>
      </c>
      <c r="AK225" s="1018">
        <f>repro!Q6</f>
        <v>1E-3</v>
      </c>
      <c r="AL225" s="1000"/>
      <c r="AM225" s="1018"/>
      <c r="AN225" s="1018"/>
      <c r="AO225" s="1018"/>
      <c r="AP225" s="1018"/>
      <c r="AQ225" s="1018"/>
      <c r="AR225" s="1018"/>
      <c r="AS225" s="1018"/>
      <c r="AT225" s="1018"/>
      <c r="AU225" s="1018"/>
      <c r="AV225" s="986"/>
      <c r="AW225" s="812"/>
      <c r="AX225" s="812"/>
      <c r="AY225" s="812"/>
      <c r="AZ225" s="812"/>
      <c r="BA225" s="812"/>
      <c r="BB225" s="812"/>
      <c r="BC225" s="812"/>
      <c r="BD225" s="812"/>
      <c r="BE225" s="812"/>
      <c r="BF225" s="812"/>
      <c r="BG225" s="812"/>
      <c r="BH225" s="812"/>
      <c r="BI225" s="812"/>
      <c r="BJ225" s="812"/>
      <c r="BK225" s="812"/>
      <c r="BL225" s="812"/>
      <c r="BM225" s="812"/>
      <c r="BN225" s="812"/>
      <c r="BO225" s="812"/>
      <c r="BP225" s="812"/>
      <c r="BQ225" s="812"/>
      <c r="BR225" s="812"/>
      <c r="BS225" s="812"/>
      <c r="BT225" s="812"/>
      <c r="BU225" s="42"/>
      <c r="BV225" s="42"/>
      <c r="BW225" s="42"/>
      <c r="BX225" s="42"/>
      <c r="BY225" s="42"/>
      <c r="BZ225" s="42"/>
      <c r="CA225" s="42"/>
      <c r="CB225" s="42"/>
      <c r="CC225" s="42"/>
      <c r="CD225" s="42"/>
      <c r="CE225" s="42"/>
      <c r="CF225" s="42"/>
      <c r="CG225" s="42"/>
      <c r="CH225" s="42"/>
      <c r="CI225" s="42"/>
      <c r="CJ225" s="42"/>
      <c r="CK225" s="42"/>
      <c r="CL225" s="42"/>
      <c r="CM225" s="42"/>
      <c r="CN225" s="42"/>
      <c r="CO225" s="42"/>
      <c r="CP225" s="42"/>
      <c r="CQ225" s="42"/>
      <c r="CR225" s="42"/>
      <c r="CS225" s="42"/>
      <c r="CT225" s="42"/>
      <c r="CU225" s="42"/>
      <c r="CV225" s="42"/>
      <c r="CW225" s="42"/>
      <c r="CX225" s="42"/>
      <c r="CY225" s="42"/>
      <c r="CZ225" s="42"/>
      <c r="DA225" s="42"/>
      <c r="DB225" s="42"/>
      <c r="DC225" s="42"/>
      <c r="DD225" s="42"/>
      <c r="DE225" s="42"/>
      <c r="DF225" s="42"/>
      <c r="DG225" s="42"/>
      <c r="DH225" s="42"/>
      <c r="DI225" s="42"/>
      <c r="DJ225" s="42"/>
      <c r="DK225" s="42"/>
      <c r="DL225" s="42"/>
      <c r="DM225" s="42"/>
      <c r="DN225" s="42"/>
      <c r="DO225" s="42"/>
      <c r="DP225" s="42"/>
      <c r="DQ225" s="42"/>
      <c r="DR225" s="42"/>
      <c r="DS225" s="42"/>
      <c r="DT225" s="42"/>
      <c r="DU225" s="42"/>
      <c r="DV225" s="42"/>
      <c r="DW225" s="42"/>
      <c r="DX225" s="42"/>
      <c r="DY225" s="42"/>
      <c r="DZ225" s="42"/>
    </row>
    <row r="226" spans="2:130" x14ac:dyDescent="0.2">
      <c r="B226" s="42"/>
      <c r="C226" s="48" t="str">
        <f t="shared" si="10"/>
        <v>repro</v>
      </c>
      <c r="D226" s="49" t="str">
        <f t="shared" si="9"/>
        <v/>
      </c>
      <c r="E226" s="359">
        <v>0</v>
      </c>
      <c r="F226" s="361">
        <v>0</v>
      </c>
      <c r="G226" s="334"/>
      <c r="H226" s="361"/>
      <c r="I226" s="361"/>
      <c r="J226" s="361"/>
      <c r="K226" s="361"/>
      <c r="L226" s="361"/>
      <c r="M226" s="361"/>
      <c r="N226" s="361"/>
      <c r="O226" s="361"/>
      <c r="P226" s="361"/>
      <c r="Q226" s="42"/>
      <c r="R226" s="362">
        <v>0</v>
      </c>
      <c r="S226" s="363">
        <v>0</v>
      </c>
      <c r="T226" s="339"/>
      <c r="U226" s="363"/>
      <c r="V226" s="363"/>
      <c r="W226" s="363"/>
      <c r="X226" s="363"/>
      <c r="Y226" s="363"/>
      <c r="Z226" s="363"/>
      <c r="AA226" s="363"/>
      <c r="AB226" s="363"/>
      <c r="AC226" s="363"/>
      <c r="AD226" s="42"/>
      <c r="AE226" s="812"/>
      <c r="AF226" s="812"/>
      <c r="AG226" s="812"/>
      <c r="AH226" s="812"/>
      <c r="AI226" s="986"/>
      <c r="AJ226" s="1022">
        <f>repro!R7</f>
        <v>0</v>
      </c>
      <c r="AK226" s="1018">
        <f>repro!Q7</f>
        <v>0</v>
      </c>
      <c r="AL226" s="1000"/>
      <c r="AM226" s="1018"/>
      <c r="AN226" s="1018"/>
      <c r="AO226" s="1018"/>
      <c r="AP226" s="1018"/>
      <c r="AQ226" s="1018"/>
      <c r="AR226" s="1018"/>
      <c r="AS226" s="1018"/>
      <c r="AT226" s="1018"/>
      <c r="AU226" s="1018"/>
      <c r="AV226" s="986"/>
      <c r="AW226" s="812"/>
      <c r="AX226" s="812"/>
      <c r="AY226" s="812"/>
      <c r="AZ226" s="812"/>
      <c r="BA226" s="812"/>
      <c r="BB226" s="812"/>
      <c r="BC226" s="812"/>
      <c r="BD226" s="812"/>
      <c r="BE226" s="812"/>
      <c r="BF226" s="812"/>
      <c r="BG226" s="812"/>
      <c r="BH226" s="812"/>
      <c r="BI226" s="812"/>
      <c r="BJ226" s="812"/>
      <c r="BK226" s="812"/>
      <c r="BL226" s="812"/>
      <c r="BM226" s="812"/>
      <c r="BN226" s="812"/>
      <c r="BO226" s="812"/>
      <c r="BP226" s="812"/>
      <c r="BQ226" s="812"/>
      <c r="BR226" s="812"/>
      <c r="BS226" s="812"/>
      <c r="BT226" s="812"/>
      <c r="BU226" s="42"/>
      <c r="BV226" s="42"/>
      <c r="BW226" s="42"/>
      <c r="BX226" s="42"/>
      <c r="BY226" s="42"/>
      <c r="BZ226" s="42"/>
      <c r="CA226" s="42"/>
      <c r="CB226" s="42"/>
      <c r="CC226" s="42"/>
      <c r="CD226" s="42"/>
      <c r="CE226" s="42"/>
      <c r="CF226" s="42"/>
      <c r="CG226" s="42"/>
      <c r="CH226" s="42"/>
      <c r="CI226" s="42"/>
      <c r="CJ226" s="42"/>
      <c r="CK226" s="42"/>
      <c r="CL226" s="42"/>
      <c r="CM226" s="42"/>
      <c r="CN226" s="42"/>
      <c r="CO226" s="42"/>
      <c r="CP226" s="42"/>
      <c r="CQ226" s="42"/>
      <c r="CR226" s="42"/>
      <c r="CS226" s="42"/>
      <c r="CT226" s="42"/>
      <c r="CU226" s="42"/>
      <c r="CV226" s="42"/>
      <c r="CW226" s="42"/>
      <c r="CX226" s="42"/>
      <c r="CY226" s="42"/>
      <c r="CZ226" s="42"/>
      <c r="DA226" s="42"/>
      <c r="DB226" s="42"/>
      <c r="DC226" s="42"/>
      <c r="DD226" s="42"/>
      <c r="DE226" s="42"/>
      <c r="DF226" s="42"/>
      <c r="DG226" s="42"/>
      <c r="DH226" s="42"/>
      <c r="DI226" s="42"/>
      <c r="DJ226" s="42"/>
      <c r="DK226" s="42"/>
      <c r="DL226" s="42"/>
      <c r="DM226" s="42"/>
      <c r="DN226" s="42"/>
      <c r="DO226" s="42"/>
      <c r="DP226" s="42"/>
      <c r="DQ226" s="42"/>
      <c r="DR226" s="42"/>
      <c r="DS226" s="42"/>
      <c r="DT226" s="42"/>
      <c r="DU226" s="42"/>
      <c r="DV226" s="42"/>
      <c r="DW226" s="42"/>
      <c r="DX226" s="42"/>
      <c r="DY226" s="42"/>
      <c r="DZ226" s="42"/>
    </row>
    <row r="227" spans="2:130" x14ac:dyDescent="0.2">
      <c r="B227" s="42"/>
      <c r="C227" s="48" t="str">
        <f t="shared" si="10"/>
        <v>repro</v>
      </c>
      <c r="D227" s="49" t="str">
        <f t="shared" si="9"/>
        <v/>
      </c>
      <c r="E227" s="359">
        <v>0</v>
      </c>
      <c r="F227" s="334">
        <v>0</v>
      </c>
      <c r="G227" s="334"/>
      <c r="H227" s="361"/>
      <c r="I227" s="361"/>
      <c r="J227" s="361"/>
      <c r="K227" s="361"/>
      <c r="L227" s="361"/>
      <c r="M227" s="361"/>
      <c r="N227" s="361"/>
      <c r="O227" s="361"/>
      <c r="P227" s="361"/>
      <c r="Q227" s="42"/>
      <c r="R227" s="362">
        <v>0</v>
      </c>
      <c r="S227" s="339">
        <v>0</v>
      </c>
      <c r="T227" s="339"/>
      <c r="U227" s="363"/>
      <c r="V227" s="363"/>
      <c r="W227" s="363"/>
      <c r="X227" s="363"/>
      <c r="Y227" s="363"/>
      <c r="Z227" s="363"/>
      <c r="AA227" s="363"/>
      <c r="AB227" s="363"/>
      <c r="AC227" s="363"/>
      <c r="AD227" s="42"/>
      <c r="AE227" s="812"/>
      <c r="AF227" s="812"/>
      <c r="AG227" s="812"/>
      <c r="AH227" s="812"/>
      <c r="AI227" s="986"/>
      <c r="AJ227" s="1022">
        <f>repro!$AG2</f>
        <v>0</v>
      </c>
      <c r="AK227" s="1000">
        <f>repro!AF2</f>
        <v>0</v>
      </c>
      <c r="AL227" s="1000"/>
      <c r="AM227" s="1018"/>
      <c r="AN227" s="1018"/>
      <c r="AO227" s="1018"/>
      <c r="AP227" s="1018"/>
      <c r="AQ227" s="1018"/>
      <c r="AR227" s="1018"/>
      <c r="AS227" s="1018"/>
      <c r="AT227" s="1018"/>
      <c r="AU227" s="1018"/>
      <c r="AV227" s="986"/>
      <c r="AW227" s="812"/>
      <c r="AX227" s="812"/>
      <c r="AY227" s="812"/>
      <c r="AZ227" s="812"/>
      <c r="BA227" s="812"/>
      <c r="BB227" s="812"/>
      <c r="BC227" s="812"/>
      <c r="BD227" s="812"/>
      <c r="BE227" s="812"/>
      <c r="BF227" s="812"/>
      <c r="BG227" s="812"/>
      <c r="BH227" s="812"/>
      <c r="BI227" s="812"/>
      <c r="BJ227" s="812"/>
      <c r="BK227" s="812"/>
      <c r="BL227" s="812"/>
      <c r="BM227" s="812"/>
      <c r="BN227" s="812"/>
      <c r="BO227" s="812"/>
      <c r="BP227" s="812"/>
      <c r="BQ227" s="812"/>
      <c r="BR227" s="812"/>
      <c r="BS227" s="812"/>
      <c r="BT227" s="812"/>
      <c r="BU227" s="42"/>
      <c r="BV227" s="42"/>
      <c r="BW227" s="42"/>
      <c r="BX227" s="42"/>
      <c r="BY227" s="42"/>
      <c r="BZ227" s="42"/>
      <c r="CA227" s="42"/>
      <c r="CB227" s="42"/>
      <c r="CC227" s="42"/>
      <c r="CD227" s="42"/>
      <c r="CE227" s="42"/>
      <c r="CF227" s="42"/>
      <c r="CG227" s="42"/>
      <c r="CH227" s="42"/>
      <c r="CI227" s="42"/>
      <c r="CJ227" s="42"/>
      <c r="CK227" s="42"/>
      <c r="CL227" s="42"/>
      <c r="CM227" s="42"/>
      <c r="CN227" s="42"/>
      <c r="CO227" s="42"/>
      <c r="CP227" s="42"/>
      <c r="CQ227" s="42"/>
      <c r="CR227" s="42"/>
      <c r="CS227" s="42"/>
      <c r="CT227" s="42"/>
      <c r="CU227" s="42"/>
      <c r="CV227" s="42"/>
      <c r="CW227" s="42"/>
      <c r="CX227" s="42"/>
      <c r="CY227" s="42"/>
      <c r="CZ227" s="42"/>
      <c r="DA227" s="42"/>
      <c r="DB227" s="42"/>
      <c r="DC227" s="42"/>
      <c r="DD227" s="42"/>
      <c r="DE227" s="42"/>
      <c r="DF227" s="42"/>
      <c r="DG227" s="42"/>
      <c r="DH227" s="42"/>
      <c r="DI227" s="42"/>
      <c r="DJ227" s="42"/>
      <c r="DK227" s="42"/>
      <c r="DL227" s="42"/>
      <c r="DM227" s="42"/>
      <c r="DN227" s="42"/>
      <c r="DO227" s="42"/>
      <c r="DP227" s="42"/>
      <c r="DQ227" s="42"/>
      <c r="DR227" s="42"/>
      <c r="DS227" s="42"/>
      <c r="DT227" s="42"/>
      <c r="DU227" s="42"/>
      <c r="DV227" s="42"/>
      <c r="DW227" s="42"/>
      <c r="DX227" s="42"/>
      <c r="DY227" s="42"/>
      <c r="DZ227" s="42"/>
    </row>
    <row r="228" spans="2:130" x14ac:dyDescent="0.2">
      <c r="B228" s="42"/>
      <c r="C228" s="48" t="str">
        <f t="shared" si="10"/>
        <v>repro</v>
      </c>
      <c r="D228" s="49" t="str">
        <f t="shared" si="9"/>
        <v/>
      </c>
      <c r="E228" s="989" t="s">
        <v>200</v>
      </c>
      <c r="F228" s="382">
        <v>0</v>
      </c>
      <c r="G228" s="361"/>
      <c r="H228" s="361"/>
      <c r="I228" s="361"/>
      <c r="J228" s="361"/>
      <c r="K228" s="361"/>
      <c r="L228" s="361"/>
      <c r="M228" s="361"/>
      <c r="N228" s="361"/>
      <c r="O228" s="361"/>
      <c r="P228" s="361"/>
      <c r="Q228" s="42"/>
      <c r="R228" s="995" t="s">
        <v>200</v>
      </c>
      <c r="S228" s="367">
        <v>0</v>
      </c>
      <c r="T228" s="363"/>
      <c r="U228" s="363"/>
      <c r="V228" s="363"/>
      <c r="W228" s="363"/>
      <c r="X228" s="363"/>
      <c r="Y228" s="363"/>
      <c r="Z228" s="363"/>
      <c r="AA228" s="363"/>
      <c r="AB228" s="363"/>
      <c r="AC228" s="363"/>
      <c r="AD228" s="42"/>
      <c r="AE228" s="812"/>
      <c r="AF228" s="812"/>
      <c r="AG228" s="812"/>
      <c r="AH228" s="812"/>
      <c r="AI228" s="986"/>
      <c r="AJ228" s="1023" t="str">
        <f>repro!C35</f>
        <v>+/- (%)</v>
      </c>
      <c r="AK228" s="1026">
        <f>repro!D35</f>
        <v>0</v>
      </c>
      <c r="AL228" s="1018"/>
      <c r="AM228" s="1018"/>
      <c r="AN228" s="1018"/>
      <c r="AO228" s="1018"/>
      <c r="AP228" s="1018"/>
      <c r="AQ228" s="1018"/>
      <c r="AR228" s="1018"/>
      <c r="AS228" s="1018"/>
      <c r="AT228" s="1018"/>
      <c r="AU228" s="1018"/>
      <c r="AV228" s="986"/>
      <c r="AW228" s="812"/>
      <c r="AX228" s="812"/>
      <c r="AY228" s="812"/>
      <c r="AZ228" s="812"/>
      <c r="BA228" s="812"/>
      <c r="BB228" s="812"/>
      <c r="BC228" s="812"/>
      <c r="BD228" s="812"/>
      <c r="BE228" s="812"/>
      <c r="BF228" s="812"/>
      <c r="BG228" s="812"/>
      <c r="BH228" s="812"/>
      <c r="BI228" s="812"/>
      <c r="BJ228" s="812"/>
      <c r="BK228" s="812"/>
      <c r="BL228" s="812"/>
      <c r="BM228" s="812"/>
      <c r="BN228" s="812"/>
      <c r="BO228" s="812"/>
      <c r="BP228" s="812"/>
      <c r="BQ228" s="812"/>
      <c r="BR228" s="812"/>
      <c r="BS228" s="812"/>
      <c r="BT228" s="812"/>
      <c r="BU228" s="42"/>
      <c r="BV228" s="42"/>
      <c r="BW228" s="42"/>
      <c r="BX228" s="42"/>
      <c r="BY228" s="42"/>
      <c r="BZ228" s="42"/>
      <c r="CA228" s="42"/>
      <c r="CB228" s="42"/>
      <c r="CC228" s="42"/>
      <c r="CD228" s="42"/>
      <c r="CE228" s="42"/>
      <c r="CF228" s="42"/>
      <c r="CG228" s="42"/>
      <c r="CH228" s="42"/>
      <c r="CI228" s="42"/>
      <c r="CJ228" s="42"/>
      <c r="CK228" s="42"/>
      <c r="CL228" s="42"/>
      <c r="CM228" s="42"/>
      <c r="CN228" s="42"/>
      <c r="CO228" s="42"/>
      <c r="CP228" s="42"/>
      <c r="CQ228" s="42"/>
      <c r="CR228" s="42"/>
      <c r="CS228" s="42"/>
      <c r="CT228" s="42"/>
      <c r="CU228" s="42"/>
      <c r="CV228" s="42"/>
      <c r="CW228" s="42"/>
      <c r="CX228" s="42"/>
      <c r="CY228" s="42"/>
      <c r="CZ228" s="42"/>
      <c r="DA228" s="42"/>
      <c r="DB228" s="42"/>
      <c r="DC228" s="42"/>
      <c r="DD228" s="42"/>
      <c r="DE228" s="42"/>
      <c r="DF228" s="42"/>
      <c r="DG228" s="42"/>
      <c r="DH228" s="42"/>
      <c r="DI228" s="42"/>
      <c r="DJ228" s="42"/>
      <c r="DK228" s="42"/>
      <c r="DL228" s="42"/>
      <c r="DM228" s="42"/>
      <c r="DN228" s="42"/>
      <c r="DO228" s="42"/>
      <c r="DP228" s="42"/>
      <c r="DQ228" s="42"/>
      <c r="DR228" s="42"/>
      <c r="DS228" s="42"/>
      <c r="DT228" s="42"/>
      <c r="DU228" s="42"/>
      <c r="DV228" s="42"/>
      <c r="DW228" s="42"/>
      <c r="DX228" s="42"/>
      <c r="DY228" s="42"/>
      <c r="DZ228" s="42"/>
    </row>
    <row r="229" spans="2:130" x14ac:dyDescent="0.2">
      <c r="B229" s="42"/>
      <c r="C229" s="48" t="str">
        <f t="shared" si="10"/>
        <v>repro</v>
      </c>
      <c r="D229" s="49" t="str">
        <f t="shared" si="9"/>
        <v/>
      </c>
      <c r="E229" s="360" t="s">
        <v>465</v>
      </c>
      <c r="F229" s="382">
        <v>1</v>
      </c>
      <c r="G229" s="361"/>
      <c r="H229" s="361"/>
      <c r="I229" s="361"/>
      <c r="J229" s="361"/>
      <c r="K229" s="361"/>
      <c r="L229" s="361"/>
      <c r="M229" s="361"/>
      <c r="N229" s="361"/>
      <c r="O229" s="361"/>
      <c r="P229" s="361"/>
      <c r="Q229" s="42"/>
      <c r="R229" s="381" t="s">
        <v>465</v>
      </c>
      <c r="S229" s="367">
        <v>1</v>
      </c>
      <c r="T229" s="363"/>
      <c r="U229" s="363"/>
      <c r="V229" s="363"/>
      <c r="W229" s="363"/>
      <c r="X229" s="363"/>
      <c r="Y229" s="363"/>
      <c r="Z229" s="363"/>
      <c r="AA229" s="363"/>
      <c r="AB229" s="363"/>
      <c r="AC229" s="363"/>
      <c r="AD229" s="42"/>
      <c r="AE229" s="812"/>
      <c r="AF229" s="812"/>
      <c r="AG229" s="812"/>
      <c r="AH229" s="812"/>
      <c r="AI229" s="986"/>
      <c r="AJ229" s="1023" t="str">
        <f>repro!C36</f>
        <v>Seasonality</v>
      </c>
      <c r="AK229" s="1026">
        <f>repro!D36</f>
        <v>1</v>
      </c>
      <c r="AL229" s="1018"/>
      <c r="AM229" s="1018"/>
      <c r="AN229" s="1018"/>
      <c r="AO229" s="1018"/>
      <c r="AP229" s="1018"/>
      <c r="AQ229" s="1018"/>
      <c r="AR229" s="1018"/>
      <c r="AS229" s="1018"/>
      <c r="AT229" s="1018"/>
      <c r="AU229" s="1018"/>
      <c r="AV229" s="986"/>
      <c r="AW229" s="812"/>
      <c r="AX229" s="812"/>
      <c r="AY229" s="812"/>
      <c r="AZ229" s="812"/>
      <c r="BA229" s="812"/>
      <c r="BB229" s="812"/>
      <c r="BC229" s="812"/>
      <c r="BD229" s="812"/>
      <c r="BE229" s="812"/>
      <c r="BF229" s="812"/>
      <c r="BG229" s="812"/>
      <c r="BH229" s="812"/>
      <c r="BI229" s="812"/>
      <c r="BJ229" s="812"/>
      <c r="BK229" s="812"/>
      <c r="BL229" s="812"/>
      <c r="BM229" s="812"/>
      <c r="BN229" s="812"/>
      <c r="BO229" s="812"/>
      <c r="BP229" s="812"/>
      <c r="BQ229" s="812"/>
      <c r="BR229" s="812"/>
      <c r="BS229" s="812"/>
      <c r="BT229" s="812"/>
      <c r="BU229" s="42"/>
      <c r="BV229" s="42"/>
      <c r="BW229" s="42"/>
      <c r="BX229" s="42"/>
      <c r="BY229" s="42"/>
      <c r="BZ229" s="42"/>
      <c r="CA229" s="42"/>
      <c r="CB229" s="42"/>
      <c r="CC229" s="42"/>
      <c r="CD229" s="42"/>
      <c r="CE229" s="42"/>
      <c r="CF229" s="42"/>
      <c r="CG229" s="42"/>
      <c r="CH229" s="42"/>
      <c r="CI229" s="42"/>
      <c r="CJ229" s="42"/>
      <c r="CK229" s="42"/>
      <c r="CL229" s="42"/>
      <c r="CM229" s="42"/>
      <c r="CN229" s="42"/>
      <c r="CO229" s="42"/>
      <c r="CP229" s="42"/>
      <c r="CQ229" s="42"/>
      <c r="CR229" s="42"/>
      <c r="CS229" s="42"/>
      <c r="CT229" s="42"/>
      <c r="CU229" s="42"/>
      <c r="CV229" s="42"/>
      <c r="CW229" s="42"/>
      <c r="CX229" s="42"/>
      <c r="CY229" s="42"/>
      <c r="CZ229" s="42"/>
      <c r="DA229" s="42"/>
      <c r="DB229" s="42"/>
      <c r="DC229" s="42"/>
      <c r="DD229" s="42"/>
      <c r="DE229" s="42"/>
      <c r="DF229" s="42"/>
      <c r="DG229" s="42"/>
      <c r="DH229" s="42"/>
      <c r="DI229" s="42"/>
      <c r="DJ229" s="42"/>
      <c r="DK229" s="42"/>
      <c r="DL229" s="42"/>
      <c r="DM229" s="42"/>
      <c r="DN229" s="42"/>
      <c r="DO229" s="42"/>
      <c r="DP229" s="42"/>
      <c r="DQ229" s="42"/>
      <c r="DR229" s="42"/>
      <c r="DS229" s="42"/>
      <c r="DT229" s="42"/>
      <c r="DU229" s="42"/>
      <c r="DV229" s="42"/>
      <c r="DW229" s="42"/>
      <c r="DX229" s="42"/>
      <c r="DY229" s="42"/>
      <c r="DZ229" s="42"/>
    </row>
    <row r="230" spans="2:130" x14ac:dyDescent="0.2">
      <c r="B230" s="42"/>
      <c r="C230" s="48" t="str">
        <f t="shared" si="10"/>
        <v>repro</v>
      </c>
      <c r="D230" s="49" t="str">
        <f t="shared" si="9"/>
        <v/>
      </c>
      <c r="E230" s="360" t="s">
        <v>183</v>
      </c>
      <c r="F230" s="382">
        <v>1</v>
      </c>
      <c r="G230" s="334"/>
      <c r="H230" s="361"/>
      <c r="I230" s="361"/>
      <c r="J230" s="361"/>
      <c r="K230" s="361"/>
      <c r="L230" s="361"/>
      <c r="M230" s="361"/>
      <c r="N230" s="361"/>
      <c r="O230" s="361"/>
      <c r="P230" s="361"/>
      <c r="Q230" s="42"/>
      <c r="R230" s="381" t="s">
        <v>183</v>
      </c>
      <c r="S230" s="367">
        <v>1</v>
      </c>
      <c r="T230" s="339"/>
      <c r="U230" s="363"/>
      <c r="V230" s="363"/>
      <c r="W230" s="363"/>
      <c r="X230" s="363"/>
      <c r="Y230" s="363"/>
      <c r="Z230" s="363"/>
      <c r="AA230" s="363"/>
      <c r="AB230" s="363"/>
      <c r="AC230" s="363"/>
      <c r="AD230" s="42"/>
      <c r="AE230" s="812"/>
      <c r="AF230" s="812"/>
      <c r="AG230" s="812"/>
      <c r="AH230" s="812"/>
      <c r="AI230" s="986"/>
      <c r="AJ230" s="1023" t="str">
        <f>repro!C37</f>
        <v>Jan</v>
      </c>
      <c r="AK230" s="1026">
        <f>repro!D37</f>
        <v>1</v>
      </c>
      <c r="AL230" s="1000"/>
      <c r="AM230" s="1018"/>
      <c r="AN230" s="1018"/>
      <c r="AO230" s="1018"/>
      <c r="AP230" s="1018"/>
      <c r="AQ230" s="1018"/>
      <c r="AR230" s="1018"/>
      <c r="AS230" s="1018"/>
      <c r="AT230" s="1018"/>
      <c r="AU230" s="1018"/>
      <c r="AV230" s="986"/>
      <c r="AW230" s="812"/>
      <c r="AX230" s="812"/>
      <c r="AY230" s="812"/>
      <c r="AZ230" s="812"/>
      <c r="BA230" s="812"/>
      <c r="BB230" s="812"/>
      <c r="BC230" s="812"/>
      <c r="BD230" s="812"/>
      <c r="BE230" s="812"/>
      <c r="BF230" s="812"/>
      <c r="BG230" s="812"/>
      <c r="BH230" s="812"/>
      <c r="BI230" s="812"/>
      <c r="BJ230" s="812"/>
      <c r="BK230" s="812"/>
      <c r="BL230" s="812"/>
      <c r="BM230" s="812"/>
      <c r="BN230" s="812"/>
      <c r="BO230" s="812"/>
      <c r="BP230" s="812"/>
      <c r="BQ230" s="812"/>
      <c r="BR230" s="812"/>
      <c r="BS230" s="812"/>
      <c r="BT230" s="812"/>
      <c r="BU230" s="42"/>
      <c r="BV230" s="42"/>
      <c r="BW230" s="42"/>
      <c r="BX230" s="42"/>
      <c r="BY230" s="42"/>
      <c r="BZ230" s="42"/>
      <c r="CA230" s="42"/>
      <c r="CB230" s="42"/>
      <c r="CC230" s="42"/>
      <c r="CD230" s="42"/>
      <c r="CE230" s="42"/>
      <c r="CF230" s="42"/>
      <c r="CG230" s="42"/>
      <c r="CH230" s="42"/>
      <c r="CI230" s="42"/>
      <c r="CJ230" s="42"/>
      <c r="CK230" s="42"/>
      <c r="CL230" s="42"/>
      <c r="CM230" s="42"/>
      <c r="CN230" s="42"/>
      <c r="CO230" s="42"/>
      <c r="CP230" s="42"/>
      <c r="CQ230" s="42"/>
      <c r="CR230" s="42"/>
      <c r="CS230" s="42"/>
      <c r="CT230" s="42"/>
      <c r="CU230" s="42"/>
      <c r="CV230" s="42"/>
      <c r="CW230" s="42"/>
      <c r="CX230" s="42"/>
      <c r="CY230" s="42"/>
      <c r="CZ230" s="42"/>
      <c r="DA230" s="42"/>
      <c r="DB230" s="42"/>
      <c r="DC230" s="42"/>
      <c r="DD230" s="42"/>
      <c r="DE230" s="42"/>
      <c r="DF230" s="42"/>
      <c r="DG230" s="42"/>
      <c r="DH230" s="42"/>
      <c r="DI230" s="42"/>
      <c r="DJ230" s="42"/>
      <c r="DK230" s="42"/>
      <c r="DL230" s="42"/>
      <c r="DM230" s="42"/>
      <c r="DN230" s="42"/>
      <c r="DO230" s="42"/>
      <c r="DP230" s="42"/>
      <c r="DQ230" s="42"/>
      <c r="DR230" s="42"/>
      <c r="DS230" s="42"/>
      <c r="DT230" s="42"/>
      <c r="DU230" s="42"/>
      <c r="DV230" s="42"/>
      <c r="DW230" s="42"/>
      <c r="DX230" s="42"/>
      <c r="DY230" s="42"/>
      <c r="DZ230" s="42"/>
    </row>
    <row r="231" spans="2:130" x14ac:dyDescent="0.2">
      <c r="B231" s="42"/>
      <c r="C231" s="48" t="str">
        <f t="shared" si="10"/>
        <v>repro</v>
      </c>
      <c r="D231" s="49" t="str">
        <f t="shared" si="9"/>
        <v/>
      </c>
      <c r="E231" s="371" t="s">
        <v>184</v>
      </c>
      <c r="F231" s="382">
        <v>1</v>
      </c>
      <c r="G231" s="334"/>
      <c r="H231" s="361"/>
      <c r="I231" s="361"/>
      <c r="J231" s="361"/>
      <c r="K231" s="361"/>
      <c r="L231" s="361"/>
      <c r="M231" s="361"/>
      <c r="N231" s="361"/>
      <c r="O231" s="361"/>
      <c r="P231" s="361"/>
      <c r="Q231" s="42"/>
      <c r="R231" s="376" t="s">
        <v>184</v>
      </c>
      <c r="S231" s="367">
        <v>1</v>
      </c>
      <c r="T231" s="339"/>
      <c r="U231" s="363"/>
      <c r="V231" s="363"/>
      <c r="W231" s="363"/>
      <c r="X231" s="363"/>
      <c r="Y231" s="363"/>
      <c r="Z231" s="363"/>
      <c r="AA231" s="363"/>
      <c r="AB231" s="363"/>
      <c r="AC231" s="363"/>
      <c r="AD231" s="42"/>
      <c r="AE231" s="812"/>
      <c r="AF231" s="812"/>
      <c r="AG231" s="812"/>
      <c r="AH231" s="812"/>
      <c r="AI231" s="986"/>
      <c r="AJ231" s="1023" t="str">
        <f>repro!C38</f>
        <v>Feb</v>
      </c>
      <c r="AK231" s="1026">
        <f>repro!D38</f>
        <v>1</v>
      </c>
      <c r="AL231" s="1000"/>
      <c r="AM231" s="1018"/>
      <c r="AN231" s="1018"/>
      <c r="AO231" s="1018"/>
      <c r="AP231" s="1018"/>
      <c r="AQ231" s="1018"/>
      <c r="AR231" s="1018"/>
      <c r="AS231" s="1018"/>
      <c r="AT231" s="1018"/>
      <c r="AU231" s="1018"/>
      <c r="AV231" s="986"/>
      <c r="AW231" s="812"/>
      <c r="AX231" s="812"/>
      <c r="AY231" s="812"/>
      <c r="AZ231" s="812"/>
      <c r="BA231" s="812"/>
      <c r="BB231" s="812"/>
      <c r="BC231" s="812"/>
      <c r="BD231" s="812"/>
      <c r="BE231" s="812"/>
      <c r="BF231" s="812"/>
      <c r="BG231" s="812"/>
      <c r="BH231" s="812"/>
      <c r="BI231" s="812"/>
      <c r="BJ231" s="812"/>
      <c r="BK231" s="812"/>
      <c r="BL231" s="812"/>
      <c r="BM231" s="812"/>
      <c r="BN231" s="812"/>
      <c r="BO231" s="812"/>
      <c r="BP231" s="812"/>
      <c r="BQ231" s="812"/>
      <c r="BR231" s="812"/>
      <c r="BS231" s="812"/>
      <c r="BT231" s="812"/>
      <c r="BU231" s="42"/>
      <c r="BV231" s="42"/>
      <c r="BW231" s="42"/>
      <c r="BX231" s="42"/>
      <c r="BY231" s="42"/>
      <c r="BZ231" s="42"/>
      <c r="CA231" s="42"/>
      <c r="CB231" s="42"/>
      <c r="CC231" s="42"/>
      <c r="CD231" s="42"/>
      <c r="CE231" s="42"/>
      <c r="CF231" s="42"/>
      <c r="CG231" s="42"/>
      <c r="CH231" s="42"/>
      <c r="CI231" s="42"/>
      <c r="CJ231" s="42"/>
      <c r="CK231" s="42"/>
      <c r="CL231" s="42"/>
      <c r="CM231" s="42"/>
      <c r="CN231" s="42"/>
      <c r="CO231" s="42"/>
      <c r="CP231" s="42"/>
      <c r="CQ231" s="42"/>
      <c r="CR231" s="42"/>
      <c r="CS231" s="42"/>
      <c r="CT231" s="42"/>
      <c r="CU231" s="42"/>
      <c r="CV231" s="42"/>
      <c r="CW231" s="42"/>
      <c r="CX231" s="42"/>
      <c r="CY231" s="42"/>
      <c r="CZ231" s="42"/>
      <c r="DA231" s="42"/>
      <c r="DB231" s="42"/>
      <c r="DC231" s="42"/>
      <c r="DD231" s="42"/>
      <c r="DE231" s="42"/>
      <c r="DF231" s="42"/>
      <c r="DG231" s="42"/>
      <c r="DH231" s="42"/>
      <c r="DI231" s="42"/>
      <c r="DJ231" s="42"/>
      <c r="DK231" s="42"/>
      <c r="DL231" s="42"/>
      <c r="DM231" s="42"/>
      <c r="DN231" s="42"/>
      <c r="DO231" s="42"/>
      <c r="DP231" s="42"/>
      <c r="DQ231" s="42"/>
      <c r="DR231" s="42"/>
      <c r="DS231" s="42"/>
      <c r="DT231" s="42"/>
      <c r="DU231" s="42"/>
      <c r="DV231" s="42"/>
      <c r="DW231" s="42"/>
      <c r="DX231" s="42"/>
      <c r="DY231" s="42"/>
      <c r="DZ231" s="42"/>
    </row>
    <row r="232" spans="2:130" x14ac:dyDescent="0.2">
      <c r="B232" s="42"/>
      <c r="C232" s="48" t="str">
        <f t="shared" si="10"/>
        <v>repro</v>
      </c>
      <c r="D232" s="49" t="str">
        <f t="shared" si="9"/>
        <v/>
      </c>
      <c r="E232" s="371" t="s">
        <v>185</v>
      </c>
      <c r="F232" s="382">
        <v>1</v>
      </c>
      <c r="G232" s="334"/>
      <c r="H232" s="361"/>
      <c r="I232" s="361"/>
      <c r="J232" s="361"/>
      <c r="K232" s="361"/>
      <c r="L232" s="361"/>
      <c r="M232" s="361"/>
      <c r="N232" s="361"/>
      <c r="O232" s="361"/>
      <c r="P232" s="361"/>
      <c r="Q232" s="42"/>
      <c r="R232" s="376" t="s">
        <v>185</v>
      </c>
      <c r="S232" s="367">
        <v>1</v>
      </c>
      <c r="T232" s="339"/>
      <c r="U232" s="363"/>
      <c r="V232" s="363"/>
      <c r="W232" s="363"/>
      <c r="X232" s="363"/>
      <c r="Y232" s="363"/>
      <c r="Z232" s="363"/>
      <c r="AA232" s="363"/>
      <c r="AB232" s="363"/>
      <c r="AC232" s="363"/>
      <c r="AD232" s="42"/>
      <c r="AE232" s="812"/>
      <c r="AF232" s="812"/>
      <c r="AG232" s="812"/>
      <c r="AH232" s="812"/>
      <c r="AI232" s="986"/>
      <c r="AJ232" s="1023" t="str">
        <f>repro!C39</f>
        <v>Mar</v>
      </c>
      <c r="AK232" s="1026">
        <f>repro!D39</f>
        <v>1</v>
      </c>
      <c r="AL232" s="1000"/>
      <c r="AM232" s="1018"/>
      <c r="AN232" s="1018"/>
      <c r="AO232" s="1018"/>
      <c r="AP232" s="1018"/>
      <c r="AQ232" s="1018"/>
      <c r="AR232" s="1018"/>
      <c r="AS232" s="1018"/>
      <c r="AT232" s="1018"/>
      <c r="AU232" s="1018"/>
      <c r="AV232" s="986"/>
      <c r="AW232" s="812"/>
      <c r="AX232" s="812"/>
      <c r="AY232" s="812"/>
      <c r="AZ232" s="812"/>
      <c r="BA232" s="812"/>
      <c r="BB232" s="812"/>
      <c r="BC232" s="812"/>
      <c r="BD232" s="812"/>
      <c r="BE232" s="812"/>
      <c r="BF232" s="812"/>
      <c r="BG232" s="812"/>
      <c r="BH232" s="812"/>
      <c r="BI232" s="812"/>
      <c r="BJ232" s="812"/>
      <c r="BK232" s="812"/>
      <c r="BL232" s="812"/>
      <c r="BM232" s="812"/>
      <c r="BN232" s="812"/>
      <c r="BO232" s="812"/>
      <c r="BP232" s="812"/>
      <c r="BQ232" s="812"/>
      <c r="BR232" s="812"/>
      <c r="BS232" s="812"/>
      <c r="BT232" s="812"/>
      <c r="BU232" s="42"/>
      <c r="BV232" s="42"/>
      <c r="BW232" s="42"/>
      <c r="BX232" s="42"/>
      <c r="BY232" s="42"/>
      <c r="BZ232" s="42"/>
      <c r="CA232" s="42"/>
      <c r="CB232" s="42"/>
      <c r="CC232" s="42"/>
      <c r="CD232" s="42"/>
      <c r="CE232" s="42"/>
      <c r="CF232" s="42"/>
      <c r="CG232" s="42"/>
      <c r="CH232" s="42"/>
      <c r="CI232" s="42"/>
      <c r="CJ232" s="42"/>
      <c r="CK232" s="42"/>
      <c r="CL232" s="42"/>
      <c r="CM232" s="42"/>
      <c r="CN232" s="42"/>
      <c r="CO232" s="42"/>
      <c r="CP232" s="42"/>
      <c r="CQ232" s="42"/>
      <c r="CR232" s="42"/>
      <c r="CS232" s="42"/>
      <c r="CT232" s="42"/>
      <c r="CU232" s="42"/>
      <c r="CV232" s="42"/>
      <c r="CW232" s="42"/>
      <c r="CX232" s="42"/>
      <c r="CY232" s="42"/>
      <c r="CZ232" s="42"/>
      <c r="DA232" s="42"/>
      <c r="DB232" s="42"/>
      <c r="DC232" s="42"/>
      <c r="DD232" s="42"/>
      <c r="DE232" s="42"/>
      <c r="DF232" s="42"/>
      <c r="DG232" s="42"/>
      <c r="DH232" s="42"/>
      <c r="DI232" s="42"/>
      <c r="DJ232" s="42"/>
      <c r="DK232" s="42"/>
      <c r="DL232" s="42"/>
      <c r="DM232" s="42"/>
      <c r="DN232" s="42"/>
      <c r="DO232" s="42"/>
      <c r="DP232" s="42"/>
      <c r="DQ232" s="42"/>
      <c r="DR232" s="42"/>
      <c r="DS232" s="42"/>
      <c r="DT232" s="42"/>
      <c r="DU232" s="42"/>
      <c r="DV232" s="42"/>
      <c r="DW232" s="42"/>
      <c r="DX232" s="42"/>
      <c r="DY232" s="42"/>
      <c r="DZ232" s="42"/>
    </row>
    <row r="233" spans="2:130" x14ac:dyDescent="0.2">
      <c r="B233" s="42"/>
      <c r="C233" s="48" t="str">
        <f t="shared" si="10"/>
        <v>repro</v>
      </c>
      <c r="D233" s="49" t="str">
        <f t="shared" si="9"/>
        <v/>
      </c>
      <c r="E233" s="371" t="s">
        <v>186</v>
      </c>
      <c r="F233" s="382">
        <v>0.95</v>
      </c>
      <c r="G233" s="334"/>
      <c r="H233" s="361"/>
      <c r="I233" s="361"/>
      <c r="J233" s="361"/>
      <c r="K233" s="361"/>
      <c r="L233" s="361"/>
      <c r="M233" s="361"/>
      <c r="N233" s="361"/>
      <c r="O233" s="361"/>
      <c r="P233" s="361"/>
      <c r="Q233" s="42"/>
      <c r="R233" s="376" t="s">
        <v>186</v>
      </c>
      <c r="S233" s="367">
        <v>0.95</v>
      </c>
      <c r="T233" s="339"/>
      <c r="U233" s="363"/>
      <c r="V233" s="363"/>
      <c r="W233" s="363"/>
      <c r="X233" s="363"/>
      <c r="Y233" s="363"/>
      <c r="Z233" s="363"/>
      <c r="AA233" s="363"/>
      <c r="AB233" s="363"/>
      <c r="AC233" s="363"/>
      <c r="AD233" s="42"/>
      <c r="AE233" s="812"/>
      <c r="AF233" s="812"/>
      <c r="AG233" s="812"/>
      <c r="AH233" s="812"/>
      <c r="AI233" s="986"/>
      <c r="AJ233" s="1023" t="str">
        <f>repro!C40</f>
        <v>Apr</v>
      </c>
      <c r="AK233" s="1026">
        <f>repro!D40</f>
        <v>0.95</v>
      </c>
      <c r="AL233" s="1000"/>
      <c r="AM233" s="1018"/>
      <c r="AN233" s="1018"/>
      <c r="AO233" s="1018"/>
      <c r="AP233" s="1018"/>
      <c r="AQ233" s="1018"/>
      <c r="AR233" s="1018"/>
      <c r="AS233" s="1018"/>
      <c r="AT233" s="1018"/>
      <c r="AU233" s="1018"/>
      <c r="AV233" s="986"/>
      <c r="AW233" s="812"/>
      <c r="AX233" s="812"/>
      <c r="AY233" s="812"/>
      <c r="AZ233" s="812"/>
      <c r="BA233" s="812"/>
      <c r="BB233" s="812"/>
      <c r="BC233" s="812"/>
      <c r="BD233" s="812"/>
      <c r="BE233" s="812"/>
      <c r="BF233" s="812"/>
      <c r="BG233" s="812"/>
      <c r="BH233" s="812"/>
      <c r="BI233" s="812"/>
      <c r="BJ233" s="812"/>
      <c r="BK233" s="812"/>
      <c r="BL233" s="812"/>
      <c r="BM233" s="812"/>
      <c r="BN233" s="812"/>
      <c r="BO233" s="812"/>
      <c r="BP233" s="812"/>
      <c r="BQ233" s="812"/>
      <c r="BR233" s="812"/>
      <c r="BS233" s="812"/>
      <c r="BT233" s="812"/>
      <c r="BU233" s="42"/>
      <c r="BV233" s="42"/>
      <c r="BW233" s="42"/>
      <c r="BX233" s="42"/>
      <c r="BY233" s="42"/>
      <c r="BZ233" s="42"/>
      <c r="CA233" s="42"/>
      <c r="CB233" s="42"/>
      <c r="CC233" s="42"/>
      <c r="CD233" s="42"/>
      <c r="CE233" s="42"/>
      <c r="CF233" s="42"/>
      <c r="CG233" s="42"/>
      <c r="CH233" s="42"/>
      <c r="CI233" s="42"/>
      <c r="CJ233" s="42"/>
      <c r="CK233" s="42"/>
      <c r="CL233" s="42"/>
      <c r="CM233" s="42"/>
      <c r="CN233" s="42"/>
      <c r="CO233" s="42"/>
      <c r="CP233" s="42"/>
      <c r="CQ233" s="42"/>
      <c r="CR233" s="42"/>
      <c r="CS233" s="42"/>
      <c r="CT233" s="42"/>
      <c r="CU233" s="42"/>
      <c r="CV233" s="42"/>
      <c r="CW233" s="42"/>
      <c r="CX233" s="42"/>
      <c r="CY233" s="42"/>
      <c r="CZ233" s="42"/>
      <c r="DA233" s="42"/>
      <c r="DB233" s="42"/>
      <c r="DC233" s="42"/>
      <c r="DD233" s="42"/>
      <c r="DE233" s="42"/>
      <c r="DF233" s="42"/>
      <c r="DG233" s="42"/>
      <c r="DH233" s="42"/>
      <c r="DI233" s="42"/>
      <c r="DJ233" s="42"/>
      <c r="DK233" s="42"/>
      <c r="DL233" s="42"/>
      <c r="DM233" s="42"/>
      <c r="DN233" s="42"/>
      <c r="DO233" s="42"/>
      <c r="DP233" s="42"/>
      <c r="DQ233" s="42"/>
      <c r="DR233" s="42"/>
      <c r="DS233" s="42"/>
      <c r="DT233" s="42"/>
      <c r="DU233" s="42"/>
      <c r="DV233" s="42"/>
      <c r="DW233" s="42"/>
      <c r="DX233" s="42"/>
      <c r="DY233" s="42"/>
      <c r="DZ233" s="42"/>
    </row>
    <row r="234" spans="2:130" x14ac:dyDescent="0.2">
      <c r="B234" s="42"/>
      <c r="C234" s="48" t="str">
        <f t="shared" si="10"/>
        <v>repro</v>
      </c>
      <c r="D234" s="49" t="str">
        <f t="shared" si="9"/>
        <v/>
      </c>
      <c r="E234" s="371" t="s">
        <v>187</v>
      </c>
      <c r="F234" s="382">
        <v>0.85</v>
      </c>
      <c r="G234" s="334"/>
      <c r="H234" s="361"/>
      <c r="I234" s="361"/>
      <c r="J234" s="361"/>
      <c r="K234" s="361"/>
      <c r="L234" s="361"/>
      <c r="M234" s="361"/>
      <c r="N234" s="361"/>
      <c r="O234" s="361"/>
      <c r="P234" s="361"/>
      <c r="Q234" s="42"/>
      <c r="R234" s="376" t="s">
        <v>187</v>
      </c>
      <c r="S234" s="367">
        <v>0.85</v>
      </c>
      <c r="T234" s="339"/>
      <c r="U234" s="363"/>
      <c r="V234" s="363"/>
      <c r="W234" s="363"/>
      <c r="X234" s="363"/>
      <c r="Y234" s="363"/>
      <c r="Z234" s="363"/>
      <c r="AA234" s="363"/>
      <c r="AB234" s="363"/>
      <c r="AC234" s="363"/>
      <c r="AD234" s="42"/>
      <c r="AE234" s="812"/>
      <c r="AF234" s="812"/>
      <c r="AG234" s="812"/>
      <c r="AH234" s="812"/>
      <c r="AI234" s="986"/>
      <c r="AJ234" s="1023" t="str">
        <f>repro!C41</f>
        <v>May</v>
      </c>
      <c r="AK234" s="1026">
        <f>repro!D41</f>
        <v>0.85</v>
      </c>
      <c r="AL234" s="1000"/>
      <c r="AM234" s="1018"/>
      <c r="AN234" s="1018"/>
      <c r="AO234" s="1018"/>
      <c r="AP234" s="1018"/>
      <c r="AQ234" s="1018"/>
      <c r="AR234" s="1018"/>
      <c r="AS234" s="1018"/>
      <c r="AT234" s="1018"/>
      <c r="AU234" s="1018"/>
      <c r="AV234" s="986"/>
      <c r="AW234" s="812"/>
      <c r="AX234" s="812"/>
      <c r="AY234" s="812"/>
      <c r="AZ234" s="812"/>
      <c r="BA234" s="812"/>
      <c r="BB234" s="812"/>
      <c r="BC234" s="812"/>
      <c r="BD234" s="812"/>
      <c r="BE234" s="812"/>
      <c r="BF234" s="812"/>
      <c r="BG234" s="812"/>
      <c r="BH234" s="812"/>
      <c r="BI234" s="812"/>
      <c r="BJ234" s="812"/>
      <c r="BK234" s="812"/>
      <c r="BL234" s="812"/>
      <c r="BM234" s="812"/>
      <c r="BN234" s="812"/>
      <c r="BO234" s="812"/>
      <c r="BP234" s="812"/>
      <c r="BQ234" s="812"/>
      <c r="BR234" s="812"/>
      <c r="BS234" s="812"/>
      <c r="BT234" s="812"/>
      <c r="BU234" s="42"/>
      <c r="BV234" s="42"/>
      <c r="BW234" s="42"/>
      <c r="BX234" s="42"/>
      <c r="BY234" s="42"/>
      <c r="BZ234" s="42"/>
      <c r="CA234" s="42"/>
      <c r="CB234" s="42"/>
      <c r="CC234" s="42"/>
      <c r="CD234" s="42"/>
      <c r="CE234" s="42"/>
      <c r="CF234" s="42"/>
      <c r="CG234" s="42"/>
      <c r="CH234" s="42"/>
      <c r="CI234" s="42"/>
      <c r="CJ234" s="42"/>
      <c r="CK234" s="42"/>
      <c r="CL234" s="42"/>
      <c r="CM234" s="42"/>
      <c r="CN234" s="42"/>
      <c r="CO234" s="42"/>
      <c r="CP234" s="42"/>
      <c r="CQ234" s="42"/>
      <c r="CR234" s="42"/>
      <c r="CS234" s="42"/>
      <c r="CT234" s="42"/>
      <c r="CU234" s="42"/>
      <c r="CV234" s="42"/>
      <c r="CW234" s="42"/>
      <c r="CX234" s="42"/>
      <c r="CY234" s="42"/>
      <c r="CZ234" s="42"/>
      <c r="DA234" s="42"/>
      <c r="DB234" s="42"/>
      <c r="DC234" s="42"/>
      <c r="DD234" s="42"/>
      <c r="DE234" s="42"/>
      <c r="DF234" s="42"/>
      <c r="DG234" s="42"/>
      <c r="DH234" s="42"/>
      <c r="DI234" s="42"/>
      <c r="DJ234" s="42"/>
      <c r="DK234" s="42"/>
      <c r="DL234" s="42"/>
      <c r="DM234" s="42"/>
      <c r="DN234" s="42"/>
      <c r="DO234" s="42"/>
      <c r="DP234" s="42"/>
      <c r="DQ234" s="42"/>
      <c r="DR234" s="42"/>
      <c r="DS234" s="42"/>
      <c r="DT234" s="42"/>
      <c r="DU234" s="42"/>
      <c r="DV234" s="42"/>
      <c r="DW234" s="42"/>
      <c r="DX234" s="42"/>
      <c r="DY234" s="42"/>
      <c r="DZ234" s="42"/>
    </row>
    <row r="235" spans="2:130" x14ac:dyDescent="0.2">
      <c r="B235" s="42"/>
      <c r="C235" s="48" t="str">
        <f t="shared" si="10"/>
        <v>repro</v>
      </c>
      <c r="D235" s="49" t="str">
        <f t="shared" si="9"/>
        <v/>
      </c>
      <c r="E235" s="371" t="s">
        <v>188</v>
      </c>
      <c r="F235" s="382">
        <v>0.75</v>
      </c>
      <c r="G235" s="334"/>
      <c r="H235" s="361"/>
      <c r="I235" s="361"/>
      <c r="J235" s="361"/>
      <c r="K235" s="361"/>
      <c r="L235" s="361"/>
      <c r="M235" s="361"/>
      <c r="N235" s="361"/>
      <c r="O235" s="361"/>
      <c r="P235" s="361"/>
      <c r="Q235" s="42"/>
      <c r="R235" s="376" t="s">
        <v>188</v>
      </c>
      <c r="S235" s="367">
        <v>0.75</v>
      </c>
      <c r="T235" s="339"/>
      <c r="U235" s="363"/>
      <c r="V235" s="363"/>
      <c r="W235" s="363"/>
      <c r="X235" s="363"/>
      <c r="Y235" s="363"/>
      <c r="Z235" s="363"/>
      <c r="AA235" s="363"/>
      <c r="AB235" s="363"/>
      <c r="AC235" s="363"/>
      <c r="AD235" s="42"/>
      <c r="AE235" s="812"/>
      <c r="AF235" s="812"/>
      <c r="AG235" s="812"/>
      <c r="AH235" s="812"/>
      <c r="AI235" s="986"/>
      <c r="AJ235" s="1023" t="str">
        <f>repro!C42</f>
        <v>Jun</v>
      </c>
      <c r="AK235" s="1026">
        <f>repro!D42</f>
        <v>0.75</v>
      </c>
      <c r="AL235" s="1000"/>
      <c r="AM235" s="1018"/>
      <c r="AN235" s="1018"/>
      <c r="AO235" s="1018"/>
      <c r="AP235" s="1018"/>
      <c r="AQ235" s="1018"/>
      <c r="AR235" s="1018"/>
      <c r="AS235" s="1018"/>
      <c r="AT235" s="1018"/>
      <c r="AU235" s="1018"/>
      <c r="AV235" s="986"/>
      <c r="AW235" s="812"/>
      <c r="AX235" s="812"/>
      <c r="AY235" s="812"/>
      <c r="AZ235" s="812"/>
      <c r="BA235" s="812"/>
      <c r="BB235" s="812"/>
      <c r="BC235" s="812"/>
      <c r="BD235" s="812"/>
      <c r="BE235" s="812"/>
      <c r="BF235" s="812"/>
      <c r="BG235" s="812"/>
      <c r="BH235" s="812"/>
      <c r="BI235" s="812"/>
      <c r="BJ235" s="812"/>
      <c r="BK235" s="812"/>
      <c r="BL235" s="812"/>
      <c r="BM235" s="812"/>
      <c r="BN235" s="812"/>
      <c r="BO235" s="812"/>
      <c r="BP235" s="812"/>
      <c r="BQ235" s="812"/>
      <c r="BR235" s="812"/>
      <c r="BS235" s="812"/>
      <c r="BT235" s="812"/>
      <c r="BU235" s="42"/>
      <c r="BV235" s="42"/>
      <c r="BW235" s="42"/>
      <c r="BX235" s="42"/>
      <c r="BY235" s="42"/>
      <c r="BZ235" s="42"/>
      <c r="CA235" s="42"/>
      <c r="CB235" s="42"/>
      <c r="CC235" s="42"/>
      <c r="CD235" s="42"/>
      <c r="CE235" s="42"/>
      <c r="CF235" s="42"/>
      <c r="CG235" s="42"/>
      <c r="CH235" s="42"/>
      <c r="CI235" s="42"/>
      <c r="CJ235" s="42"/>
      <c r="CK235" s="42"/>
      <c r="CL235" s="42"/>
      <c r="CM235" s="42"/>
      <c r="CN235" s="42"/>
      <c r="CO235" s="42"/>
      <c r="CP235" s="42"/>
      <c r="CQ235" s="42"/>
      <c r="CR235" s="42"/>
      <c r="CS235" s="42"/>
      <c r="CT235" s="42"/>
      <c r="CU235" s="42"/>
      <c r="CV235" s="42"/>
      <c r="CW235" s="42"/>
      <c r="CX235" s="42"/>
      <c r="CY235" s="42"/>
      <c r="CZ235" s="42"/>
      <c r="DA235" s="42"/>
      <c r="DB235" s="42"/>
      <c r="DC235" s="42"/>
      <c r="DD235" s="42"/>
      <c r="DE235" s="42"/>
      <c r="DF235" s="42"/>
      <c r="DG235" s="42"/>
      <c r="DH235" s="42"/>
      <c r="DI235" s="42"/>
      <c r="DJ235" s="42"/>
      <c r="DK235" s="42"/>
      <c r="DL235" s="42"/>
      <c r="DM235" s="42"/>
      <c r="DN235" s="42"/>
      <c r="DO235" s="42"/>
      <c r="DP235" s="42"/>
      <c r="DQ235" s="42"/>
      <c r="DR235" s="42"/>
      <c r="DS235" s="42"/>
      <c r="DT235" s="42"/>
      <c r="DU235" s="42"/>
      <c r="DV235" s="42"/>
      <c r="DW235" s="42"/>
      <c r="DX235" s="42"/>
      <c r="DY235" s="42"/>
      <c r="DZ235" s="42"/>
    </row>
    <row r="236" spans="2:130" x14ac:dyDescent="0.2">
      <c r="B236" s="42"/>
      <c r="C236" s="48" t="str">
        <f t="shared" si="10"/>
        <v>repro</v>
      </c>
      <c r="D236" s="49" t="str">
        <f t="shared" si="9"/>
        <v/>
      </c>
      <c r="E236" s="371" t="s">
        <v>189</v>
      </c>
      <c r="F236" s="382">
        <v>0.65</v>
      </c>
      <c r="G236" s="334"/>
      <c r="H236" s="361"/>
      <c r="I236" s="361"/>
      <c r="J236" s="361"/>
      <c r="K236" s="361"/>
      <c r="L236" s="361"/>
      <c r="M236" s="361"/>
      <c r="N236" s="361"/>
      <c r="O236" s="361"/>
      <c r="P236" s="361"/>
      <c r="Q236" s="42"/>
      <c r="R236" s="376" t="s">
        <v>189</v>
      </c>
      <c r="S236" s="367">
        <v>0.65</v>
      </c>
      <c r="T236" s="339"/>
      <c r="U236" s="363"/>
      <c r="V236" s="363"/>
      <c r="W236" s="363"/>
      <c r="X236" s="363"/>
      <c r="Y236" s="363"/>
      <c r="Z236" s="363"/>
      <c r="AA236" s="363"/>
      <c r="AB236" s="363"/>
      <c r="AC236" s="363"/>
      <c r="AD236" s="42"/>
      <c r="AE236" s="812"/>
      <c r="AF236" s="812"/>
      <c r="AG236" s="812"/>
      <c r="AH236" s="812"/>
      <c r="AI236" s="986"/>
      <c r="AJ236" s="1023" t="str">
        <f>repro!C43</f>
        <v>Jul</v>
      </c>
      <c r="AK236" s="1026">
        <f>repro!D43</f>
        <v>0.65</v>
      </c>
      <c r="AL236" s="1000"/>
      <c r="AM236" s="1018"/>
      <c r="AN236" s="1018"/>
      <c r="AO236" s="1018"/>
      <c r="AP236" s="1018"/>
      <c r="AQ236" s="1018"/>
      <c r="AR236" s="1018"/>
      <c r="AS236" s="1018"/>
      <c r="AT236" s="1018"/>
      <c r="AU236" s="1018"/>
      <c r="AV236" s="986"/>
      <c r="AW236" s="812"/>
      <c r="AX236" s="812"/>
      <c r="AY236" s="812"/>
      <c r="AZ236" s="812"/>
      <c r="BA236" s="812"/>
      <c r="BB236" s="812"/>
      <c r="BC236" s="812"/>
      <c r="BD236" s="812"/>
      <c r="BE236" s="812"/>
      <c r="BF236" s="812"/>
      <c r="BG236" s="812"/>
      <c r="BH236" s="812"/>
      <c r="BI236" s="812"/>
      <c r="BJ236" s="812"/>
      <c r="BK236" s="812"/>
      <c r="BL236" s="812"/>
      <c r="BM236" s="812"/>
      <c r="BN236" s="812"/>
      <c r="BO236" s="812"/>
      <c r="BP236" s="812"/>
      <c r="BQ236" s="812"/>
      <c r="BR236" s="812"/>
      <c r="BS236" s="812"/>
      <c r="BT236" s="812"/>
      <c r="BU236" s="42"/>
      <c r="BV236" s="42"/>
      <c r="BW236" s="42"/>
      <c r="BX236" s="42"/>
      <c r="BY236" s="42"/>
      <c r="BZ236" s="42"/>
      <c r="CA236" s="42"/>
      <c r="CB236" s="42"/>
      <c r="CC236" s="42"/>
      <c r="CD236" s="42"/>
      <c r="CE236" s="42"/>
      <c r="CF236" s="42"/>
      <c r="CG236" s="42"/>
      <c r="CH236" s="42"/>
      <c r="CI236" s="42"/>
      <c r="CJ236" s="42"/>
      <c r="CK236" s="42"/>
      <c r="CL236" s="42"/>
      <c r="CM236" s="42"/>
      <c r="CN236" s="42"/>
      <c r="CO236" s="42"/>
      <c r="CP236" s="42"/>
      <c r="CQ236" s="42"/>
      <c r="CR236" s="42"/>
      <c r="CS236" s="42"/>
      <c r="CT236" s="42"/>
      <c r="CU236" s="42"/>
      <c r="CV236" s="42"/>
      <c r="CW236" s="42"/>
      <c r="CX236" s="42"/>
      <c r="CY236" s="42"/>
      <c r="CZ236" s="42"/>
      <c r="DA236" s="42"/>
      <c r="DB236" s="42"/>
      <c r="DC236" s="42"/>
      <c r="DD236" s="42"/>
      <c r="DE236" s="42"/>
      <c r="DF236" s="42"/>
      <c r="DG236" s="42"/>
      <c r="DH236" s="42"/>
      <c r="DI236" s="42"/>
      <c r="DJ236" s="42"/>
      <c r="DK236" s="42"/>
      <c r="DL236" s="42"/>
      <c r="DM236" s="42"/>
      <c r="DN236" s="42"/>
      <c r="DO236" s="42"/>
      <c r="DP236" s="42"/>
      <c r="DQ236" s="42"/>
      <c r="DR236" s="42"/>
      <c r="DS236" s="42"/>
      <c r="DT236" s="42"/>
      <c r="DU236" s="42"/>
      <c r="DV236" s="42"/>
      <c r="DW236" s="42"/>
      <c r="DX236" s="42"/>
      <c r="DY236" s="42"/>
      <c r="DZ236" s="42"/>
    </row>
    <row r="237" spans="2:130" x14ac:dyDescent="0.2">
      <c r="B237" s="42"/>
      <c r="C237" s="48" t="str">
        <f t="shared" si="10"/>
        <v>repro</v>
      </c>
      <c r="D237" s="49" t="str">
        <f t="shared" si="9"/>
        <v/>
      </c>
      <c r="E237" s="371" t="s">
        <v>190</v>
      </c>
      <c r="F237" s="382">
        <v>0.6</v>
      </c>
      <c r="G237" s="334"/>
      <c r="H237" s="361"/>
      <c r="I237" s="361"/>
      <c r="J237" s="361"/>
      <c r="K237" s="361"/>
      <c r="L237" s="361"/>
      <c r="M237" s="361"/>
      <c r="N237" s="361"/>
      <c r="O237" s="361"/>
      <c r="P237" s="361"/>
      <c r="Q237" s="42"/>
      <c r="R237" s="376" t="s">
        <v>190</v>
      </c>
      <c r="S237" s="367">
        <v>0.6</v>
      </c>
      <c r="T237" s="339"/>
      <c r="U237" s="363"/>
      <c r="V237" s="363"/>
      <c r="W237" s="363"/>
      <c r="X237" s="363"/>
      <c r="Y237" s="363"/>
      <c r="Z237" s="363"/>
      <c r="AA237" s="363"/>
      <c r="AB237" s="363"/>
      <c r="AC237" s="363"/>
      <c r="AD237" s="42"/>
      <c r="AE237" s="812"/>
      <c r="AF237" s="812"/>
      <c r="AG237" s="812"/>
      <c r="AH237" s="812"/>
      <c r="AI237" s="986"/>
      <c r="AJ237" s="1023" t="str">
        <f>repro!C44</f>
        <v>Aug</v>
      </c>
      <c r="AK237" s="1026">
        <f>repro!D44</f>
        <v>0.6</v>
      </c>
      <c r="AL237" s="1000"/>
      <c r="AM237" s="1018"/>
      <c r="AN237" s="1018"/>
      <c r="AO237" s="1018"/>
      <c r="AP237" s="1018"/>
      <c r="AQ237" s="1018"/>
      <c r="AR237" s="1018"/>
      <c r="AS237" s="1018"/>
      <c r="AT237" s="1018"/>
      <c r="AU237" s="1018"/>
      <c r="AV237" s="986"/>
      <c r="AW237" s="812"/>
      <c r="AX237" s="812"/>
      <c r="AY237" s="812"/>
      <c r="AZ237" s="812"/>
      <c r="BA237" s="812"/>
      <c r="BB237" s="812"/>
      <c r="BC237" s="812"/>
      <c r="BD237" s="812"/>
      <c r="BE237" s="812"/>
      <c r="BF237" s="812"/>
      <c r="BG237" s="812"/>
      <c r="BH237" s="812"/>
      <c r="BI237" s="812"/>
      <c r="BJ237" s="812"/>
      <c r="BK237" s="812"/>
      <c r="BL237" s="812"/>
      <c r="BM237" s="812"/>
      <c r="BN237" s="812"/>
      <c r="BO237" s="812"/>
      <c r="BP237" s="812"/>
      <c r="BQ237" s="812"/>
      <c r="BR237" s="812"/>
      <c r="BS237" s="812"/>
      <c r="BT237" s="812"/>
      <c r="BU237" s="42"/>
      <c r="BV237" s="42"/>
      <c r="BW237" s="42"/>
      <c r="BX237" s="42"/>
      <c r="BY237" s="42"/>
      <c r="BZ237" s="42"/>
      <c r="CA237" s="42"/>
      <c r="CB237" s="42"/>
      <c r="CC237" s="42"/>
      <c r="CD237" s="42"/>
      <c r="CE237" s="42"/>
      <c r="CF237" s="42"/>
      <c r="CG237" s="42"/>
      <c r="CH237" s="42"/>
      <c r="CI237" s="42"/>
      <c r="CJ237" s="42"/>
      <c r="CK237" s="42"/>
      <c r="CL237" s="42"/>
      <c r="CM237" s="42"/>
      <c r="CN237" s="42"/>
      <c r="CO237" s="42"/>
      <c r="CP237" s="42"/>
      <c r="CQ237" s="42"/>
      <c r="CR237" s="42"/>
      <c r="CS237" s="42"/>
      <c r="CT237" s="42"/>
      <c r="CU237" s="42"/>
      <c r="CV237" s="42"/>
      <c r="CW237" s="42"/>
      <c r="CX237" s="42"/>
      <c r="CY237" s="42"/>
      <c r="CZ237" s="42"/>
      <c r="DA237" s="42"/>
      <c r="DB237" s="42"/>
      <c r="DC237" s="42"/>
      <c r="DD237" s="42"/>
      <c r="DE237" s="42"/>
      <c r="DF237" s="42"/>
      <c r="DG237" s="42"/>
      <c r="DH237" s="42"/>
      <c r="DI237" s="42"/>
      <c r="DJ237" s="42"/>
      <c r="DK237" s="42"/>
      <c r="DL237" s="42"/>
      <c r="DM237" s="42"/>
      <c r="DN237" s="42"/>
      <c r="DO237" s="42"/>
      <c r="DP237" s="42"/>
      <c r="DQ237" s="42"/>
      <c r="DR237" s="42"/>
      <c r="DS237" s="42"/>
      <c r="DT237" s="42"/>
      <c r="DU237" s="42"/>
      <c r="DV237" s="42"/>
      <c r="DW237" s="42"/>
      <c r="DX237" s="42"/>
      <c r="DY237" s="42"/>
      <c r="DZ237" s="42"/>
    </row>
    <row r="238" spans="2:130" x14ac:dyDescent="0.2">
      <c r="B238" s="42"/>
      <c r="C238" s="48" t="str">
        <f t="shared" si="10"/>
        <v>repro</v>
      </c>
      <c r="D238" s="49" t="str">
        <f t="shared" si="9"/>
        <v/>
      </c>
      <c r="E238" s="371" t="s">
        <v>191</v>
      </c>
      <c r="F238" s="382">
        <v>0.65</v>
      </c>
      <c r="G238" s="334"/>
      <c r="H238" s="361"/>
      <c r="I238" s="361"/>
      <c r="J238" s="361"/>
      <c r="K238" s="361"/>
      <c r="L238" s="361"/>
      <c r="M238" s="361"/>
      <c r="N238" s="361"/>
      <c r="O238" s="361"/>
      <c r="P238" s="361"/>
      <c r="Q238" s="42"/>
      <c r="R238" s="376" t="s">
        <v>191</v>
      </c>
      <c r="S238" s="367">
        <v>0.65</v>
      </c>
      <c r="T238" s="339"/>
      <c r="U238" s="363"/>
      <c r="V238" s="363"/>
      <c r="W238" s="363"/>
      <c r="X238" s="363"/>
      <c r="Y238" s="363"/>
      <c r="Z238" s="363"/>
      <c r="AA238" s="363"/>
      <c r="AB238" s="363"/>
      <c r="AC238" s="363"/>
      <c r="AD238" s="42"/>
      <c r="AE238" s="812"/>
      <c r="AF238" s="812"/>
      <c r="AG238" s="812"/>
      <c r="AH238" s="812"/>
      <c r="AI238" s="986"/>
      <c r="AJ238" s="1023" t="str">
        <f>repro!C45</f>
        <v>Sep</v>
      </c>
      <c r="AK238" s="1026">
        <f>repro!D45</f>
        <v>0.65</v>
      </c>
      <c r="AL238" s="1000"/>
      <c r="AM238" s="1018"/>
      <c r="AN238" s="1018"/>
      <c r="AO238" s="1018"/>
      <c r="AP238" s="1018"/>
      <c r="AQ238" s="1018"/>
      <c r="AR238" s="1018"/>
      <c r="AS238" s="1018"/>
      <c r="AT238" s="1018"/>
      <c r="AU238" s="1018"/>
      <c r="AV238" s="986"/>
      <c r="AW238" s="812"/>
      <c r="AX238" s="812"/>
      <c r="AY238" s="812"/>
      <c r="AZ238" s="812"/>
      <c r="BA238" s="812"/>
      <c r="BB238" s="812"/>
      <c r="BC238" s="812"/>
      <c r="BD238" s="812"/>
      <c r="BE238" s="812"/>
      <c r="BF238" s="812"/>
      <c r="BG238" s="812"/>
      <c r="BH238" s="812"/>
      <c r="BI238" s="812"/>
      <c r="BJ238" s="812"/>
      <c r="BK238" s="812"/>
      <c r="BL238" s="812"/>
      <c r="BM238" s="812"/>
      <c r="BN238" s="812"/>
      <c r="BO238" s="812"/>
      <c r="BP238" s="812"/>
      <c r="BQ238" s="812"/>
      <c r="BR238" s="812"/>
      <c r="BS238" s="812"/>
      <c r="BT238" s="812"/>
      <c r="BU238" s="42"/>
      <c r="BV238" s="42"/>
      <c r="BW238" s="42"/>
      <c r="BX238" s="42"/>
      <c r="BY238" s="42"/>
      <c r="BZ238" s="42"/>
      <c r="CA238" s="42"/>
      <c r="CB238" s="42"/>
      <c r="CC238" s="42"/>
      <c r="CD238" s="42"/>
      <c r="CE238" s="42"/>
      <c r="CF238" s="42"/>
      <c r="CG238" s="42"/>
      <c r="CH238" s="42"/>
      <c r="CI238" s="42"/>
      <c r="CJ238" s="42"/>
      <c r="CK238" s="42"/>
      <c r="CL238" s="42"/>
      <c r="CM238" s="42"/>
      <c r="CN238" s="42"/>
      <c r="CO238" s="42"/>
      <c r="CP238" s="42"/>
      <c r="CQ238" s="42"/>
      <c r="CR238" s="42"/>
      <c r="CS238" s="42"/>
      <c r="CT238" s="42"/>
      <c r="CU238" s="42"/>
      <c r="CV238" s="42"/>
      <c r="CW238" s="42"/>
      <c r="CX238" s="42"/>
      <c r="CY238" s="42"/>
      <c r="CZ238" s="42"/>
      <c r="DA238" s="42"/>
      <c r="DB238" s="42"/>
      <c r="DC238" s="42"/>
      <c r="DD238" s="42"/>
      <c r="DE238" s="42"/>
      <c r="DF238" s="42"/>
      <c r="DG238" s="42"/>
      <c r="DH238" s="42"/>
      <c r="DI238" s="42"/>
      <c r="DJ238" s="42"/>
      <c r="DK238" s="42"/>
      <c r="DL238" s="42"/>
      <c r="DM238" s="42"/>
      <c r="DN238" s="42"/>
      <c r="DO238" s="42"/>
      <c r="DP238" s="42"/>
      <c r="DQ238" s="42"/>
      <c r="DR238" s="42"/>
      <c r="DS238" s="42"/>
      <c r="DT238" s="42"/>
      <c r="DU238" s="42"/>
      <c r="DV238" s="42"/>
      <c r="DW238" s="42"/>
      <c r="DX238" s="42"/>
      <c r="DY238" s="42"/>
      <c r="DZ238" s="42"/>
    </row>
    <row r="239" spans="2:130" x14ac:dyDescent="0.2">
      <c r="B239" s="42"/>
      <c r="C239" s="48" t="str">
        <f t="shared" si="10"/>
        <v>repro</v>
      </c>
      <c r="D239" s="49" t="str">
        <f t="shared" si="9"/>
        <v/>
      </c>
      <c r="E239" s="371" t="s">
        <v>192</v>
      </c>
      <c r="F239" s="382">
        <v>0.75</v>
      </c>
      <c r="G239" s="334"/>
      <c r="H239" s="361"/>
      <c r="I239" s="361"/>
      <c r="J239" s="361"/>
      <c r="K239" s="361"/>
      <c r="L239" s="361"/>
      <c r="M239" s="361"/>
      <c r="N239" s="361"/>
      <c r="O239" s="361"/>
      <c r="P239" s="361"/>
      <c r="Q239" s="42"/>
      <c r="R239" s="376" t="s">
        <v>192</v>
      </c>
      <c r="S239" s="367">
        <v>0.75</v>
      </c>
      <c r="T239" s="339"/>
      <c r="U239" s="363"/>
      <c r="V239" s="363"/>
      <c r="W239" s="363"/>
      <c r="X239" s="363"/>
      <c r="Y239" s="363"/>
      <c r="Z239" s="363"/>
      <c r="AA239" s="363"/>
      <c r="AB239" s="363"/>
      <c r="AC239" s="363"/>
      <c r="AD239" s="42"/>
      <c r="AE239" s="812"/>
      <c r="AF239" s="812"/>
      <c r="AG239" s="812"/>
      <c r="AH239" s="812"/>
      <c r="AI239" s="986"/>
      <c r="AJ239" s="1023" t="str">
        <f>repro!C46</f>
        <v>Oct</v>
      </c>
      <c r="AK239" s="1026">
        <f>repro!D46</f>
        <v>0.75</v>
      </c>
      <c r="AL239" s="1000"/>
      <c r="AM239" s="1018"/>
      <c r="AN239" s="1018"/>
      <c r="AO239" s="1018"/>
      <c r="AP239" s="1018"/>
      <c r="AQ239" s="1018"/>
      <c r="AR239" s="1018"/>
      <c r="AS239" s="1018"/>
      <c r="AT239" s="1018"/>
      <c r="AU239" s="1018"/>
      <c r="AV239" s="986"/>
      <c r="AW239" s="812"/>
      <c r="AX239" s="812"/>
      <c r="AY239" s="812"/>
      <c r="AZ239" s="812"/>
      <c r="BA239" s="812"/>
      <c r="BB239" s="812"/>
      <c r="BC239" s="812"/>
      <c r="BD239" s="812"/>
      <c r="BE239" s="812"/>
      <c r="BF239" s="812"/>
      <c r="BG239" s="812"/>
      <c r="BH239" s="812"/>
      <c r="BI239" s="812"/>
      <c r="BJ239" s="812"/>
      <c r="BK239" s="812"/>
      <c r="BL239" s="812"/>
      <c r="BM239" s="812"/>
      <c r="BN239" s="812"/>
      <c r="BO239" s="812"/>
      <c r="BP239" s="812"/>
      <c r="BQ239" s="812"/>
      <c r="BR239" s="812"/>
      <c r="BS239" s="812"/>
      <c r="BT239" s="812"/>
      <c r="BU239" s="42"/>
      <c r="BV239" s="42"/>
      <c r="BW239" s="42"/>
      <c r="BX239" s="42"/>
      <c r="BY239" s="42"/>
      <c r="BZ239" s="42"/>
      <c r="CA239" s="42"/>
      <c r="CB239" s="42"/>
      <c r="CC239" s="42"/>
      <c r="CD239" s="42"/>
      <c r="CE239" s="42"/>
      <c r="CF239" s="42"/>
      <c r="CG239" s="42"/>
      <c r="CH239" s="42"/>
      <c r="CI239" s="42"/>
      <c r="CJ239" s="42"/>
      <c r="CK239" s="42"/>
      <c r="CL239" s="42"/>
      <c r="CM239" s="42"/>
      <c r="CN239" s="42"/>
      <c r="CO239" s="42"/>
      <c r="CP239" s="42"/>
      <c r="CQ239" s="42"/>
      <c r="CR239" s="42"/>
      <c r="CS239" s="42"/>
      <c r="CT239" s="42"/>
      <c r="CU239" s="42"/>
      <c r="CV239" s="42"/>
      <c r="CW239" s="42"/>
      <c r="CX239" s="42"/>
      <c r="CY239" s="42"/>
      <c r="CZ239" s="42"/>
      <c r="DA239" s="42"/>
      <c r="DB239" s="42"/>
      <c r="DC239" s="42"/>
      <c r="DD239" s="42"/>
      <c r="DE239" s="42"/>
      <c r="DF239" s="42"/>
      <c r="DG239" s="42"/>
      <c r="DH239" s="42"/>
      <c r="DI239" s="42"/>
      <c r="DJ239" s="42"/>
      <c r="DK239" s="42"/>
      <c r="DL239" s="42"/>
      <c r="DM239" s="42"/>
      <c r="DN239" s="42"/>
      <c r="DO239" s="42"/>
      <c r="DP239" s="42"/>
      <c r="DQ239" s="42"/>
      <c r="DR239" s="42"/>
      <c r="DS239" s="42"/>
      <c r="DT239" s="42"/>
      <c r="DU239" s="42"/>
      <c r="DV239" s="42"/>
      <c r="DW239" s="42"/>
      <c r="DX239" s="42"/>
      <c r="DY239" s="42"/>
      <c r="DZ239" s="42"/>
    </row>
    <row r="240" spans="2:130" x14ac:dyDescent="0.2">
      <c r="B240" s="42"/>
      <c r="C240" s="48" t="str">
        <f t="shared" si="10"/>
        <v>repro</v>
      </c>
      <c r="D240" s="49" t="str">
        <f t="shared" si="9"/>
        <v/>
      </c>
      <c r="E240" s="371" t="s">
        <v>193</v>
      </c>
      <c r="F240" s="382">
        <v>0.9</v>
      </c>
      <c r="G240" s="334"/>
      <c r="H240" s="361"/>
      <c r="I240" s="361"/>
      <c r="J240" s="361"/>
      <c r="K240" s="361"/>
      <c r="L240" s="361"/>
      <c r="M240" s="361"/>
      <c r="N240" s="361"/>
      <c r="O240" s="361"/>
      <c r="P240" s="361"/>
      <c r="Q240" s="42"/>
      <c r="R240" s="376" t="s">
        <v>193</v>
      </c>
      <c r="S240" s="367">
        <v>0.9</v>
      </c>
      <c r="T240" s="339"/>
      <c r="U240" s="363"/>
      <c r="V240" s="363"/>
      <c r="W240" s="363"/>
      <c r="X240" s="363"/>
      <c r="Y240" s="363"/>
      <c r="Z240" s="363"/>
      <c r="AA240" s="363"/>
      <c r="AB240" s="363"/>
      <c r="AC240" s="363"/>
      <c r="AD240" s="42"/>
      <c r="AE240" s="812"/>
      <c r="AF240" s="812"/>
      <c r="AG240" s="812"/>
      <c r="AH240" s="812"/>
      <c r="AI240" s="986"/>
      <c r="AJ240" s="1023" t="str">
        <f>repro!C47</f>
        <v>Nov</v>
      </c>
      <c r="AK240" s="1026">
        <f>repro!D47</f>
        <v>0.9</v>
      </c>
      <c r="AL240" s="1000"/>
      <c r="AM240" s="1018"/>
      <c r="AN240" s="1018"/>
      <c r="AO240" s="1018"/>
      <c r="AP240" s="1018"/>
      <c r="AQ240" s="1018"/>
      <c r="AR240" s="1018"/>
      <c r="AS240" s="1018"/>
      <c r="AT240" s="1018"/>
      <c r="AU240" s="1018"/>
      <c r="AV240" s="986"/>
      <c r="AW240" s="812"/>
      <c r="AX240" s="812"/>
      <c r="AY240" s="812"/>
      <c r="AZ240" s="812"/>
      <c r="BA240" s="812"/>
      <c r="BB240" s="812"/>
      <c r="BC240" s="812"/>
      <c r="BD240" s="812"/>
      <c r="BE240" s="812"/>
      <c r="BF240" s="812"/>
      <c r="BG240" s="812"/>
      <c r="BH240" s="812"/>
      <c r="BI240" s="812"/>
      <c r="BJ240" s="812"/>
      <c r="BK240" s="812"/>
      <c r="BL240" s="812"/>
      <c r="BM240" s="812"/>
      <c r="BN240" s="812"/>
      <c r="BO240" s="812"/>
      <c r="BP240" s="812"/>
      <c r="BQ240" s="812"/>
      <c r="BR240" s="812"/>
      <c r="BS240" s="812"/>
      <c r="BT240" s="812"/>
      <c r="BU240" s="42"/>
      <c r="BV240" s="42"/>
      <c r="BW240" s="42"/>
      <c r="BX240" s="42"/>
      <c r="BY240" s="42"/>
      <c r="BZ240" s="42"/>
      <c r="CA240" s="42"/>
      <c r="CB240" s="42"/>
      <c r="CC240" s="42"/>
      <c r="CD240" s="42"/>
      <c r="CE240" s="42"/>
      <c r="CF240" s="42"/>
      <c r="CG240" s="42"/>
      <c r="CH240" s="42"/>
      <c r="CI240" s="42"/>
      <c r="CJ240" s="42"/>
      <c r="CK240" s="42"/>
      <c r="CL240" s="42"/>
      <c r="CM240" s="42"/>
      <c r="CN240" s="42"/>
      <c r="CO240" s="42"/>
      <c r="CP240" s="42"/>
      <c r="CQ240" s="42"/>
      <c r="CR240" s="42"/>
      <c r="CS240" s="42"/>
      <c r="CT240" s="42"/>
      <c r="CU240" s="42"/>
      <c r="CV240" s="42"/>
      <c r="CW240" s="42"/>
      <c r="CX240" s="42"/>
      <c r="CY240" s="42"/>
      <c r="CZ240" s="42"/>
      <c r="DA240" s="42"/>
      <c r="DB240" s="42"/>
      <c r="DC240" s="42"/>
      <c r="DD240" s="42"/>
      <c r="DE240" s="42"/>
      <c r="DF240" s="42"/>
      <c r="DG240" s="42"/>
      <c r="DH240" s="42"/>
      <c r="DI240" s="42"/>
      <c r="DJ240" s="42"/>
      <c r="DK240" s="42"/>
      <c r="DL240" s="42"/>
      <c r="DM240" s="42"/>
      <c r="DN240" s="42"/>
      <c r="DO240" s="42"/>
      <c r="DP240" s="42"/>
      <c r="DQ240" s="42"/>
      <c r="DR240" s="42"/>
      <c r="DS240" s="42"/>
      <c r="DT240" s="42"/>
      <c r="DU240" s="42"/>
      <c r="DV240" s="42"/>
      <c r="DW240" s="42"/>
      <c r="DX240" s="42"/>
      <c r="DY240" s="42"/>
      <c r="DZ240" s="42"/>
    </row>
    <row r="241" spans="2:130" x14ac:dyDescent="0.2">
      <c r="B241" s="42"/>
      <c r="C241" s="48" t="str">
        <f t="shared" si="10"/>
        <v>repro</v>
      </c>
      <c r="D241" s="49" t="str">
        <f t="shared" si="9"/>
        <v/>
      </c>
      <c r="E241" s="371" t="s">
        <v>194</v>
      </c>
      <c r="F241" s="382">
        <v>1</v>
      </c>
      <c r="G241" s="334"/>
      <c r="H241" s="361"/>
      <c r="I241" s="361"/>
      <c r="J241" s="361"/>
      <c r="K241" s="361"/>
      <c r="L241" s="361"/>
      <c r="M241" s="361"/>
      <c r="N241" s="361"/>
      <c r="O241" s="361"/>
      <c r="P241" s="361"/>
      <c r="Q241" s="42"/>
      <c r="R241" s="376" t="s">
        <v>194</v>
      </c>
      <c r="S241" s="367">
        <v>1</v>
      </c>
      <c r="T241" s="339"/>
      <c r="U241" s="363"/>
      <c r="V241" s="363"/>
      <c r="W241" s="363"/>
      <c r="X241" s="363"/>
      <c r="Y241" s="363"/>
      <c r="Z241" s="363"/>
      <c r="AA241" s="363"/>
      <c r="AB241" s="363"/>
      <c r="AC241" s="363"/>
      <c r="AD241" s="42"/>
      <c r="AE241" s="812"/>
      <c r="AF241" s="812"/>
      <c r="AG241" s="812"/>
      <c r="AH241" s="812"/>
      <c r="AI241" s="986"/>
      <c r="AJ241" s="1023" t="str">
        <f>repro!C48</f>
        <v>Dec</v>
      </c>
      <c r="AK241" s="1026">
        <f>repro!D48</f>
        <v>1</v>
      </c>
      <c r="AL241" s="1000"/>
      <c r="AM241" s="1018"/>
      <c r="AN241" s="1018"/>
      <c r="AO241" s="1018"/>
      <c r="AP241" s="1018"/>
      <c r="AQ241" s="1018"/>
      <c r="AR241" s="1018"/>
      <c r="AS241" s="1018"/>
      <c r="AT241" s="1018"/>
      <c r="AU241" s="1018"/>
      <c r="AV241" s="986"/>
      <c r="AW241" s="812"/>
      <c r="AX241" s="812"/>
      <c r="AY241" s="812"/>
      <c r="AZ241" s="812"/>
      <c r="BA241" s="812"/>
      <c r="BB241" s="812"/>
      <c r="BC241" s="812"/>
      <c r="BD241" s="812"/>
      <c r="BE241" s="812"/>
      <c r="BF241" s="812"/>
      <c r="BG241" s="812"/>
      <c r="BH241" s="812"/>
      <c r="BI241" s="812"/>
      <c r="BJ241" s="812"/>
      <c r="BK241" s="812"/>
      <c r="BL241" s="812"/>
      <c r="BM241" s="812"/>
      <c r="BN241" s="812"/>
      <c r="BO241" s="812"/>
      <c r="BP241" s="812"/>
      <c r="BQ241" s="812"/>
      <c r="BR241" s="812"/>
      <c r="BS241" s="812"/>
      <c r="BT241" s="812"/>
      <c r="BU241" s="42"/>
      <c r="BV241" s="42"/>
      <c r="BW241" s="42"/>
      <c r="BX241" s="42"/>
      <c r="BY241" s="42"/>
      <c r="BZ241" s="42"/>
      <c r="CA241" s="42"/>
      <c r="CB241" s="42"/>
      <c r="CC241" s="42"/>
      <c r="CD241" s="42"/>
      <c r="CE241" s="42"/>
      <c r="CF241" s="42"/>
      <c r="CG241" s="42"/>
      <c r="CH241" s="42"/>
      <c r="CI241" s="42"/>
      <c r="CJ241" s="42"/>
      <c r="CK241" s="42"/>
      <c r="CL241" s="42"/>
      <c r="CM241" s="42"/>
      <c r="CN241" s="42"/>
      <c r="CO241" s="42"/>
      <c r="CP241" s="42"/>
      <c r="CQ241" s="42"/>
      <c r="CR241" s="42"/>
      <c r="CS241" s="42"/>
      <c r="CT241" s="42"/>
      <c r="CU241" s="42"/>
      <c r="CV241" s="42"/>
      <c r="CW241" s="42"/>
      <c r="CX241" s="42"/>
      <c r="CY241" s="42"/>
      <c r="CZ241" s="42"/>
      <c r="DA241" s="42"/>
      <c r="DB241" s="42"/>
      <c r="DC241" s="42"/>
      <c r="DD241" s="42"/>
      <c r="DE241" s="42"/>
      <c r="DF241" s="42"/>
      <c r="DG241" s="42"/>
      <c r="DH241" s="42"/>
      <c r="DI241" s="42"/>
      <c r="DJ241" s="42"/>
      <c r="DK241" s="42"/>
      <c r="DL241" s="42"/>
      <c r="DM241" s="42"/>
      <c r="DN241" s="42"/>
      <c r="DO241" s="42"/>
      <c r="DP241" s="42"/>
      <c r="DQ241" s="42"/>
      <c r="DR241" s="42"/>
      <c r="DS241" s="42"/>
      <c r="DT241" s="42"/>
      <c r="DU241" s="42"/>
      <c r="DV241" s="42"/>
      <c r="DW241" s="42"/>
      <c r="DX241" s="42"/>
      <c r="DY241" s="42"/>
      <c r="DZ241" s="42"/>
    </row>
    <row r="242" spans="2:130" x14ac:dyDescent="0.2">
      <c r="B242" s="42"/>
      <c r="C242" s="48" t="str">
        <f t="shared" si="10"/>
        <v>repro</v>
      </c>
      <c r="D242" s="49" t="str">
        <f t="shared" si="9"/>
        <v/>
      </c>
      <c r="E242" s="371" t="s">
        <v>468</v>
      </c>
      <c r="F242" s="334"/>
      <c r="G242" s="334"/>
      <c r="H242" s="361"/>
      <c r="I242" s="361"/>
      <c r="J242" s="361"/>
      <c r="K242" s="361"/>
      <c r="L242" s="361"/>
      <c r="M242" s="361"/>
      <c r="N242" s="361"/>
      <c r="O242" s="361"/>
      <c r="P242" s="361"/>
      <c r="Q242" s="42"/>
      <c r="R242" s="376" t="s">
        <v>468</v>
      </c>
      <c r="S242" s="339"/>
      <c r="T242" s="339"/>
      <c r="U242" s="363"/>
      <c r="V242" s="363"/>
      <c r="W242" s="363"/>
      <c r="X242" s="363"/>
      <c r="Y242" s="363"/>
      <c r="Z242" s="363"/>
      <c r="AA242" s="363"/>
      <c r="AB242" s="363"/>
      <c r="AC242" s="363"/>
      <c r="AD242" s="42"/>
      <c r="AE242" s="812"/>
      <c r="AF242" s="812"/>
      <c r="AG242" s="812"/>
      <c r="AH242" s="812"/>
      <c r="AI242" s="986"/>
      <c r="AJ242" s="1019" t="str">
        <f>repro!T34</f>
        <v>Default</v>
      </c>
      <c r="AK242" s="1000"/>
      <c r="AL242" s="1000"/>
      <c r="AM242" s="1018"/>
      <c r="AN242" s="1018"/>
      <c r="AO242" s="1018"/>
      <c r="AP242" s="1018"/>
      <c r="AQ242" s="1018"/>
      <c r="AR242" s="1018"/>
      <c r="AS242" s="1018"/>
      <c r="AT242" s="1018"/>
      <c r="AU242" s="1018"/>
      <c r="AV242" s="986"/>
      <c r="AW242" s="812"/>
      <c r="AX242" s="812"/>
      <c r="AY242" s="812"/>
      <c r="AZ242" s="812"/>
      <c r="BA242" s="812"/>
      <c r="BB242" s="812"/>
      <c r="BC242" s="812"/>
      <c r="BD242" s="812"/>
      <c r="BE242" s="812"/>
      <c r="BF242" s="812"/>
      <c r="BG242" s="812"/>
      <c r="BH242" s="812"/>
      <c r="BI242" s="812"/>
      <c r="BJ242" s="812"/>
      <c r="BK242" s="812"/>
      <c r="BL242" s="812"/>
      <c r="BM242" s="812"/>
      <c r="BN242" s="812"/>
      <c r="BO242" s="812"/>
      <c r="BP242" s="812"/>
      <c r="BQ242" s="812"/>
      <c r="BR242" s="812"/>
      <c r="BS242" s="812"/>
      <c r="BT242" s="812"/>
      <c r="BU242" s="42"/>
      <c r="BV242" s="42"/>
      <c r="BW242" s="42"/>
      <c r="BX242" s="42"/>
      <c r="BY242" s="42"/>
      <c r="BZ242" s="42"/>
      <c r="CA242" s="42"/>
      <c r="CB242" s="42"/>
      <c r="CC242" s="42"/>
      <c r="CD242" s="42"/>
      <c r="CE242" s="42"/>
      <c r="CF242" s="42"/>
      <c r="CG242" s="42"/>
      <c r="CH242" s="42"/>
      <c r="CI242" s="42"/>
      <c r="CJ242" s="42"/>
      <c r="CK242" s="42"/>
      <c r="CL242" s="42"/>
      <c r="CM242" s="42"/>
      <c r="CN242" s="42"/>
      <c r="CO242" s="42"/>
      <c r="CP242" s="42"/>
      <c r="CQ242" s="42"/>
      <c r="CR242" s="42"/>
      <c r="CS242" s="42"/>
      <c r="CT242" s="42"/>
      <c r="CU242" s="42"/>
      <c r="CV242" s="42"/>
      <c r="CW242" s="42"/>
      <c r="CX242" s="42"/>
      <c r="CY242" s="42"/>
      <c r="CZ242" s="42"/>
      <c r="DA242" s="42"/>
      <c r="DB242" s="42"/>
      <c r="DC242" s="42"/>
      <c r="DD242" s="42"/>
      <c r="DE242" s="42"/>
      <c r="DF242" s="42"/>
      <c r="DG242" s="42"/>
      <c r="DH242" s="42"/>
      <c r="DI242" s="42"/>
      <c r="DJ242" s="42"/>
      <c r="DK242" s="42"/>
      <c r="DL242" s="42"/>
      <c r="DM242" s="42"/>
      <c r="DN242" s="42"/>
      <c r="DO242" s="42"/>
      <c r="DP242" s="42"/>
      <c r="DQ242" s="42"/>
      <c r="DR242" s="42"/>
      <c r="DS242" s="42"/>
      <c r="DT242" s="42"/>
      <c r="DU242" s="42"/>
      <c r="DV242" s="42"/>
      <c r="DW242" s="42"/>
      <c r="DX242" s="42"/>
      <c r="DY242" s="42"/>
      <c r="DZ242" s="42"/>
    </row>
    <row r="243" spans="2:130" x14ac:dyDescent="0.2">
      <c r="B243" s="42"/>
      <c r="C243" s="48" t="str">
        <f t="shared" si="10"/>
        <v>repro</v>
      </c>
      <c r="D243" s="49" t="str">
        <f t="shared" si="9"/>
        <v/>
      </c>
      <c r="E243" s="369">
        <v>60.8</v>
      </c>
      <c r="F243" s="382">
        <v>0.39</v>
      </c>
      <c r="G243" s="334"/>
      <c r="H243" s="361"/>
      <c r="I243" s="361"/>
      <c r="J243" s="361"/>
      <c r="K243" s="361"/>
      <c r="L243" s="361"/>
      <c r="M243" s="361"/>
      <c r="N243" s="361"/>
      <c r="O243" s="361"/>
      <c r="P243" s="361"/>
      <c r="Q243" s="42"/>
      <c r="R243" s="370">
        <v>60.8</v>
      </c>
      <c r="S243" s="367">
        <v>0.39</v>
      </c>
      <c r="T243" s="339"/>
      <c r="U243" s="363"/>
      <c r="V243" s="363"/>
      <c r="W243" s="363"/>
      <c r="X243" s="363"/>
      <c r="Y243" s="363"/>
      <c r="Z243" s="363"/>
      <c r="AA243" s="363"/>
      <c r="AB243" s="363"/>
      <c r="AC243" s="363"/>
      <c r="AD243" s="42"/>
      <c r="AE243" s="812"/>
      <c r="AF243" s="812"/>
      <c r="AG243" s="812"/>
      <c r="AH243" s="812"/>
      <c r="AI243" s="986"/>
      <c r="AJ243" s="1022">
        <f>repro!S35</f>
        <v>60.8</v>
      </c>
      <c r="AK243" s="1026">
        <f>repro!T35</f>
        <v>0.39</v>
      </c>
      <c r="AL243" s="1000"/>
      <c r="AM243" s="1018"/>
      <c r="AN243" s="1018"/>
      <c r="AO243" s="1018"/>
      <c r="AP243" s="1018"/>
      <c r="AQ243" s="1018"/>
      <c r="AR243" s="1018"/>
      <c r="AS243" s="1018"/>
      <c r="AT243" s="1018"/>
      <c r="AU243" s="1018"/>
      <c r="AV243" s="986"/>
      <c r="AW243" s="812"/>
      <c r="AX243" s="812"/>
      <c r="AY243" s="812"/>
      <c r="AZ243" s="812"/>
      <c r="BA243" s="812"/>
      <c r="BB243" s="812"/>
      <c r="BC243" s="812"/>
      <c r="BD243" s="812"/>
      <c r="BE243" s="812"/>
      <c r="BF243" s="812"/>
      <c r="BG243" s="812"/>
      <c r="BH243" s="812"/>
      <c r="BI243" s="812"/>
      <c r="BJ243" s="812"/>
      <c r="BK243" s="812"/>
      <c r="BL243" s="812"/>
      <c r="BM243" s="812"/>
      <c r="BN243" s="812"/>
      <c r="BO243" s="812"/>
      <c r="BP243" s="812"/>
      <c r="BQ243" s="812"/>
      <c r="BR243" s="812"/>
      <c r="BS243" s="812"/>
      <c r="BT243" s="812"/>
      <c r="BU243" s="42"/>
      <c r="BV243" s="42"/>
      <c r="BW243" s="42"/>
      <c r="BX243" s="42"/>
      <c r="BY243" s="42"/>
      <c r="BZ243" s="42"/>
      <c r="CA243" s="42"/>
      <c r="CB243" s="42"/>
      <c r="CC243" s="42"/>
      <c r="CD243" s="42"/>
      <c r="CE243" s="42"/>
      <c r="CF243" s="42"/>
      <c r="CG243" s="42"/>
      <c r="CH243" s="42"/>
      <c r="CI243" s="42"/>
      <c r="CJ243" s="42"/>
      <c r="CK243" s="42"/>
      <c r="CL243" s="42"/>
      <c r="CM243" s="42"/>
      <c r="CN243" s="42"/>
      <c r="CO243" s="42"/>
      <c r="CP243" s="42"/>
      <c r="CQ243" s="42"/>
      <c r="CR243" s="42"/>
      <c r="CS243" s="42"/>
      <c r="CT243" s="42"/>
      <c r="CU243" s="42"/>
      <c r="CV243" s="42"/>
      <c r="CW243" s="42"/>
      <c r="CX243" s="42"/>
      <c r="CY243" s="42"/>
      <c r="CZ243" s="42"/>
      <c r="DA243" s="42"/>
      <c r="DB243" s="42"/>
      <c r="DC243" s="42"/>
      <c r="DD243" s="42"/>
      <c r="DE243" s="42"/>
      <c r="DF243" s="42"/>
      <c r="DG243" s="42"/>
      <c r="DH243" s="42"/>
      <c r="DI243" s="42"/>
      <c r="DJ243" s="42"/>
      <c r="DK243" s="42"/>
      <c r="DL243" s="42"/>
      <c r="DM243" s="42"/>
      <c r="DN243" s="42"/>
      <c r="DO243" s="42"/>
      <c r="DP243" s="42"/>
      <c r="DQ243" s="42"/>
      <c r="DR243" s="42"/>
      <c r="DS243" s="42"/>
      <c r="DT243" s="42"/>
      <c r="DU243" s="42"/>
      <c r="DV243" s="42"/>
      <c r="DW243" s="42"/>
      <c r="DX243" s="42"/>
      <c r="DY243" s="42"/>
      <c r="DZ243" s="42"/>
    </row>
    <row r="244" spans="2:130" x14ac:dyDescent="0.2">
      <c r="B244" s="42"/>
      <c r="C244" s="48" t="str">
        <f t="shared" si="10"/>
        <v>repro</v>
      </c>
      <c r="D244" s="49" t="str">
        <f t="shared" si="9"/>
        <v/>
      </c>
      <c r="E244" s="359">
        <v>91.2</v>
      </c>
      <c r="F244" s="382">
        <v>0.41</v>
      </c>
      <c r="G244" s="334"/>
      <c r="H244" s="361"/>
      <c r="I244" s="361"/>
      <c r="J244" s="361"/>
      <c r="K244" s="361"/>
      <c r="L244" s="361"/>
      <c r="M244" s="361"/>
      <c r="N244" s="361"/>
      <c r="O244" s="361"/>
      <c r="P244" s="361"/>
      <c r="Q244" s="42"/>
      <c r="R244" s="362">
        <v>91.2</v>
      </c>
      <c r="S244" s="367">
        <v>0.41</v>
      </c>
      <c r="T244" s="339"/>
      <c r="U244" s="363"/>
      <c r="V244" s="363"/>
      <c r="W244" s="363"/>
      <c r="X244" s="363"/>
      <c r="Y244" s="363"/>
      <c r="Z244" s="363"/>
      <c r="AA244" s="363"/>
      <c r="AB244" s="363"/>
      <c r="AC244" s="363"/>
      <c r="AD244" s="42"/>
      <c r="AE244" s="812"/>
      <c r="AF244" s="812"/>
      <c r="AG244" s="812"/>
      <c r="AH244" s="812"/>
      <c r="AI244" s="986"/>
      <c r="AJ244" s="1022">
        <f>repro!S36</f>
        <v>91.2</v>
      </c>
      <c r="AK244" s="1026">
        <f>repro!T36</f>
        <v>0.41</v>
      </c>
      <c r="AL244" s="1000"/>
      <c r="AM244" s="1018"/>
      <c r="AN244" s="1018"/>
      <c r="AO244" s="1018"/>
      <c r="AP244" s="1018"/>
      <c r="AQ244" s="1018"/>
      <c r="AR244" s="1018"/>
      <c r="AS244" s="1018"/>
      <c r="AT244" s="1018"/>
      <c r="AU244" s="1018"/>
      <c r="AV244" s="986"/>
      <c r="AW244" s="812"/>
      <c r="AX244" s="812"/>
      <c r="AY244" s="812"/>
      <c r="AZ244" s="812"/>
      <c r="BA244" s="812"/>
      <c r="BB244" s="812"/>
      <c r="BC244" s="812"/>
      <c r="BD244" s="812"/>
      <c r="BE244" s="812"/>
      <c r="BF244" s="812"/>
      <c r="BG244" s="812"/>
      <c r="BH244" s="812"/>
      <c r="BI244" s="812"/>
      <c r="BJ244" s="812"/>
      <c r="BK244" s="812"/>
      <c r="BL244" s="812"/>
      <c r="BM244" s="812"/>
      <c r="BN244" s="812"/>
      <c r="BO244" s="812"/>
      <c r="BP244" s="812"/>
      <c r="BQ244" s="812"/>
      <c r="BR244" s="812"/>
      <c r="BS244" s="812"/>
      <c r="BT244" s="812"/>
      <c r="BU244" s="42"/>
      <c r="BV244" s="42"/>
      <c r="BW244" s="42"/>
      <c r="BX244" s="42"/>
      <c r="BY244" s="42"/>
      <c r="BZ244" s="42"/>
      <c r="CA244" s="42"/>
      <c r="CB244" s="42"/>
      <c r="CC244" s="42"/>
      <c r="CD244" s="42"/>
      <c r="CE244" s="42"/>
      <c r="CF244" s="42"/>
      <c r="CG244" s="42"/>
      <c r="CH244" s="42"/>
      <c r="CI244" s="42"/>
      <c r="CJ244" s="42"/>
      <c r="CK244" s="42"/>
      <c r="CL244" s="42"/>
      <c r="CM244" s="42"/>
      <c r="CN244" s="42"/>
      <c r="CO244" s="42"/>
      <c r="CP244" s="42"/>
      <c r="CQ244" s="42"/>
      <c r="CR244" s="42"/>
      <c r="CS244" s="42"/>
      <c r="CT244" s="42"/>
      <c r="CU244" s="42"/>
      <c r="CV244" s="42"/>
      <c r="CW244" s="42"/>
      <c r="CX244" s="42"/>
      <c r="CY244" s="42"/>
      <c r="CZ244" s="42"/>
      <c r="DA244" s="42"/>
      <c r="DB244" s="42"/>
      <c r="DC244" s="42"/>
      <c r="DD244" s="42"/>
      <c r="DE244" s="42"/>
      <c r="DF244" s="42"/>
      <c r="DG244" s="42"/>
      <c r="DH244" s="42"/>
      <c r="DI244" s="42"/>
      <c r="DJ244" s="42"/>
      <c r="DK244" s="42"/>
      <c r="DL244" s="42"/>
      <c r="DM244" s="42"/>
      <c r="DN244" s="42"/>
      <c r="DO244" s="42"/>
      <c r="DP244" s="42"/>
      <c r="DQ244" s="42"/>
      <c r="DR244" s="42"/>
      <c r="DS244" s="42"/>
      <c r="DT244" s="42"/>
      <c r="DU244" s="42"/>
      <c r="DV244" s="42"/>
      <c r="DW244" s="42"/>
      <c r="DX244" s="42"/>
      <c r="DY244" s="42"/>
      <c r="DZ244" s="42"/>
    </row>
    <row r="245" spans="2:130" x14ac:dyDescent="0.2">
      <c r="B245" s="42"/>
      <c r="C245" s="48" t="str">
        <f t="shared" si="10"/>
        <v>repro</v>
      </c>
      <c r="D245" s="49" t="str">
        <f t="shared" si="9"/>
        <v/>
      </c>
      <c r="E245" s="359">
        <v>121.6</v>
      </c>
      <c r="F245" s="382">
        <v>0.39</v>
      </c>
      <c r="G245" s="334"/>
      <c r="H245" s="361"/>
      <c r="I245" s="361"/>
      <c r="J245" s="361"/>
      <c r="K245" s="361"/>
      <c r="L245" s="361"/>
      <c r="M245" s="361"/>
      <c r="N245" s="361"/>
      <c r="O245" s="361"/>
      <c r="P245" s="361"/>
      <c r="Q245" s="42"/>
      <c r="R245" s="362">
        <v>121.6</v>
      </c>
      <c r="S245" s="367">
        <v>0.39</v>
      </c>
      <c r="T245" s="339"/>
      <c r="U245" s="363"/>
      <c r="V245" s="363"/>
      <c r="W245" s="363"/>
      <c r="X245" s="363"/>
      <c r="Y245" s="363"/>
      <c r="Z245" s="363"/>
      <c r="AA245" s="363"/>
      <c r="AB245" s="363"/>
      <c r="AC245" s="363"/>
      <c r="AD245" s="42"/>
      <c r="AE245" s="812"/>
      <c r="AF245" s="812"/>
      <c r="AG245" s="812"/>
      <c r="AH245" s="812"/>
      <c r="AI245" s="986"/>
      <c r="AJ245" s="1022">
        <f>repro!S37</f>
        <v>121.6</v>
      </c>
      <c r="AK245" s="1026">
        <f>repro!T37</f>
        <v>0.39</v>
      </c>
      <c r="AL245" s="1000"/>
      <c r="AM245" s="1018"/>
      <c r="AN245" s="1018"/>
      <c r="AO245" s="1018"/>
      <c r="AP245" s="1018"/>
      <c r="AQ245" s="1018"/>
      <c r="AR245" s="1018"/>
      <c r="AS245" s="1018"/>
      <c r="AT245" s="1018"/>
      <c r="AU245" s="1018"/>
      <c r="AV245" s="986"/>
      <c r="AW245" s="812"/>
      <c r="AX245" s="812"/>
      <c r="AY245" s="812"/>
      <c r="AZ245" s="812"/>
      <c r="BA245" s="812"/>
      <c r="BB245" s="812"/>
      <c r="BC245" s="812"/>
      <c r="BD245" s="812"/>
      <c r="BE245" s="812"/>
      <c r="BF245" s="812"/>
      <c r="BG245" s="812"/>
      <c r="BH245" s="812"/>
      <c r="BI245" s="812"/>
      <c r="BJ245" s="812"/>
      <c r="BK245" s="812"/>
      <c r="BL245" s="812"/>
      <c r="BM245" s="812"/>
      <c r="BN245" s="812"/>
      <c r="BO245" s="812"/>
      <c r="BP245" s="812"/>
      <c r="BQ245" s="812"/>
      <c r="BR245" s="812"/>
      <c r="BS245" s="812"/>
      <c r="BT245" s="812"/>
      <c r="BU245" s="42"/>
      <c r="BV245" s="42"/>
      <c r="BW245" s="42"/>
      <c r="BX245" s="42"/>
      <c r="BY245" s="42"/>
      <c r="BZ245" s="42"/>
      <c r="CA245" s="42"/>
      <c r="CB245" s="42"/>
      <c r="CC245" s="42"/>
      <c r="CD245" s="42"/>
      <c r="CE245" s="42"/>
      <c r="CF245" s="42"/>
      <c r="CG245" s="42"/>
      <c r="CH245" s="42"/>
      <c r="CI245" s="42"/>
      <c r="CJ245" s="42"/>
      <c r="CK245" s="42"/>
      <c r="CL245" s="42"/>
      <c r="CM245" s="42"/>
      <c r="CN245" s="42"/>
      <c r="CO245" s="42"/>
      <c r="CP245" s="42"/>
      <c r="CQ245" s="42"/>
      <c r="CR245" s="42"/>
      <c r="CS245" s="42"/>
      <c r="CT245" s="42"/>
      <c r="CU245" s="42"/>
      <c r="CV245" s="42"/>
      <c r="CW245" s="42"/>
      <c r="CX245" s="42"/>
      <c r="CY245" s="42"/>
      <c r="CZ245" s="42"/>
      <c r="DA245" s="42"/>
      <c r="DB245" s="42"/>
      <c r="DC245" s="42"/>
      <c r="DD245" s="42"/>
      <c r="DE245" s="42"/>
      <c r="DF245" s="42"/>
      <c r="DG245" s="42"/>
      <c r="DH245" s="42"/>
      <c r="DI245" s="42"/>
      <c r="DJ245" s="42"/>
      <c r="DK245" s="42"/>
      <c r="DL245" s="42"/>
      <c r="DM245" s="42"/>
      <c r="DN245" s="42"/>
      <c r="DO245" s="42"/>
      <c r="DP245" s="42"/>
      <c r="DQ245" s="42"/>
      <c r="DR245" s="42"/>
      <c r="DS245" s="42"/>
      <c r="DT245" s="42"/>
      <c r="DU245" s="42"/>
      <c r="DV245" s="42"/>
      <c r="DW245" s="42"/>
      <c r="DX245" s="42"/>
      <c r="DY245" s="42"/>
      <c r="DZ245" s="42"/>
    </row>
    <row r="246" spans="2:130" x14ac:dyDescent="0.2">
      <c r="B246" s="42"/>
      <c r="C246" s="48" t="str">
        <f t="shared" si="10"/>
        <v>repro</v>
      </c>
      <c r="D246" s="49" t="str">
        <f t="shared" si="9"/>
        <v/>
      </c>
      <c r="E246" s="359">
        <v>152</v>
      </c>
      <c r="F246" s="382">
        <v>0.37</v>
      </c>
      <c r="G246" s="334"/>
      <c r="H246" s="361"/>
      <c r="I246" s="361"/>
      <c r="J246" s="361"/>
      <c r="K246" s="361"/>
      <c r="L246" s="361"/>
      <c r="M246" s="361"/>
      <c r="N246" s="361"/>
      <c r="O246" s="361"/>
      <c r="P246" s="361"/>
      <c r="Q246" s="42"/>
      <c r="R246" s="362">
        <v>152</v>
      </c>
      <c r="S246" s="367">
        <v>0.37</v>
      </c>
      <c r="T246" s="339"/>
      <c r="U246" s="363"/>
      <c r="V246" s="363"/>
      <c r="W246" s="363"/>
      <c r="X246" s="363"/>
      <c r="Y246" s="363"/>
      <c r="Z246" s="363"/>
      <c r="AA246" s="363"/>
      <c r="AB246" s="363"/>
      <c r="AC246" s="363"/>
      <c r="AD246" s="42"/>
      <c r="AE246" s="812"/>
      <c r="AF246" s="812"/>
      <c r="AG246" s="812"/>
      <c r="AH246" s="812"/>
      <c r="AI246" s="986"/>
      <c r="AJ246" s="1022">
        <f>repro!S38</f>
        <v>152</v>
      </c>
      <c r="AK246" s="1026">
        <f>repro!T38</f>
        <v>0.37</v>
      </c>
      <c r="AL246" s="1000"/>
      <c r="AM246" s="1018"/>
      <c r="AN246" s="1018"/>
      <c r="AO246" s="1018"/>
      <c r="AP246" s="1018"/>
      <c r="AQ246" s="1018"/>
      <c r="AR246" s="1018"/>
      <c r="AS246" s="1018"/>
      <c r="AT246" s="1018"/>
      <c r="AU246" s="1018"/>
      <c r="AV246" s="986"/>
      <c r="AW246" s="812"/>
      <c r="AX246" s="812"/>
      <c r="AY246" s="812"/>
      <c r="AZ246" s="812"/>
      <c r="BA246" s="812"/>
      <c r="BB246" s="812"/>
      <c r="BC246" s="812"/>
      <c r="BD246" s="812"/>
      <c r="BE246" s="812"/>
      <c r="BF246" s="812"/>
      <c r="BG246" s="812"/>
      <c r="BH246" s="812"/>
      <c r="BI246" s="812"/>
      <c r="BJ246" s="812"/>
      <c r="BK246" s="812"/>
      <c r="BL246" s="812"/>
      <c r="BM246" s="812"/>
      <c r="BN246" s="812"/>
      <c r="BO246" s="812"/>
      <c r="BP246" s="812"/>
      <c r="BQ246" s="812"/>
      <c r="BR246" s="812"/>
      <c r="BS246" s="812"/>
      <c r="BT246" s="812"/>
      <c r="BU246" s="42"/>
      <c r="BV246" s="42"/>
      <c r="BW246" s="42"/>
      <c r="BX246" s="42"/>
      <c r="BY246" s="42"/>
      <c r="BZ246" s="42"/>
      <c r="CA246" s="42"/>
      <c r="CB246" s="42"/>
      <c r="CC246" s="42"/>
      <c r="CD246" s="42"/>
      <c r="CE246" s="42"/>
      <c r="CF246" s="42"/>
      <c r="CG246" s="42"/>
      <c r="CH246" s="42"/>
      <c r="CI246" s="42"/>
      <c r="CJ246" s="42"/>
      <c r="CK246" s="42"/>
      <c r="CL246" s="42"/>
      <c r="CM246" s="42"/>
      <c r="CN246" s="42"/>
      <c r="CO246" s="42"/>
      <c r="CP246" s="42"/>
      <c r="CQ246" s="42"/>
      <c r="CR246" s="42"/>
      <c r="CS246" s="42"/>
      <c r="CT246" s="42"/>
      <c r="CU246" s="42"/>
      <c r="CV246" s="42"/>
      <c r="CW246" s="42"/>
      <c r="CX246" s="42"/>
      <c r="CY246" s="42"/>
      <c r="CZ246" s="42"/>
      <c r="DA246" s="42"/>
      <c r="DB246" s="42"/>
      <c r="DC246" s="42"/>
      <c r="DD246" s="42"/>
      <c r="DE246" s="42"/>
      <c r="DF246" s="42"/>
      <c r="DG246" s="42"/>
      <c r="DH246" s="42"/>
      <c r="DI246" s="42"/>
      <c r="DJ246" s="42"/>
      <c r="DK246" s="42"/>
      <c r="DL246" s="42"/>
      <c r="DM246" s="42"/>
      <c r="DN246" s="42"/>
      <c r="DO246" s="42"/>
      <c r="DP246" s="42"/>
      <c r="DQ246" s="42"/>
      <c r="DR246" s="42"/>
      <c r="DS246" s="42"/>
      <c r="DT246" s="42"/>
      <c r="DU246" s="42"/>
      <c r="DV246" s="42"/>
      <c r="DW246" s="42"/>
      <c r="DX246" s="42"/>
      <c r="DY246" s="42"/>
      <c r="DZ246" s="42"/>
    </row>
    <row r="247" spans="2:130" x14ac:dyDescent="0.2">
      <c r="B247" s="42"/>
      <c r="C247" s="48" t="str">
        <f t="shared" si="10"/>
        <v>repro</v>
      </c>
      <c r="D247" s="49" t="str">
        <f t="shared" si="9"/>
        <v/>
      </c>
      <c r="E247" s="359">
        <v>182.4</v>
      </c>
      <c r="F247" s="382">
        <v>0.35</v>
      </c>
      <c r="G247" s="334"/>
      <c r="H247" s="361"/>
      <c r="I247" s="361"/>
      <c r="J247" s="361"/>
      <c r="K247" s="361"/>
      <c r="L247" s="361"/>
      <c r="M247" s="361"/>
      <c r="N247" s="361"/>
      <c r="O247" s="361"/>
      <c r="P247" s="361"/>
      <c r="Q247" s="42"/>
      <c r="R247" s="362">
        <v>182.4</v>
      </c>
      <c r="S247" s="367">
        <v>0.35</v>
      </c>
      <c r="T247" s="339"/>
      <c r="U247" s="363"/>
      <c r="V247" s="363"/>
      <c r="W247" s="363"/>
      <c r="X247" s="363"/>
      <c r="Y247" s="363"/>
      <c r="Z247" s="363"/>
      <c r="AA247" s="363"/>
      <c r="AB247" s="363"/>
      <c r="AC247" s="363"/>
      <c r="AD247" s="42"/>
      <c r="AE247" s="812"/>
      <c r="AF247" s="812"/>
      <c r="AG247" s="812"/>
      <c r="AH247" s="812"/>
      <c r="AI247" s="986"/>
      <c r="AJ247" s="1022">
        <f>repro!S39</f>
        <v>182.4</v>
      </c>
      <c r="AK247" s="1026">
        <f>repro!T39</f>
        <v>0.35</v>
      </c>
      <c r="AL247" s="1000"/>
      <c r="AM247" s="1018"/>
      <c r="AN247" s="1018"/>
      <c r="AO247" s="1018"/>
      <c r="AP247" s="1018"/>
      <c r="AQ247" s="1018"/>
      <c r="AR247" s="1018"/>
      <c r="AS247" s="1018"/>
      <c r="AT247" s="1018"/>
      <c r="AU247" s="1018"/>
      <c r="AV247" s="986"/>
      <c r="AW247" s="812"/>
      <c r="AX247" s="812"/>
      <c r="AY247" s="812"/>
      <c r="AZ247" s="812"/>
      <c r="BA247" s="812"/>
      <c r="BB247" s="812"/>
      <c r="BC247" s="812"/>
      <c r="BD247" s="812"/>
      <c r="BE247" s="812"/>
      <c r="BF247" s="812"/>
      <c r="BG247" s="812"/>
      <c r="BH247" s="812"/>
      <c r="BI247" s="812"/>
      <c r="BJ247" s="812"/>
      <c r="BK247" s="812"/>
      <c r="BL247" s="812"/>
      <c r="BM247" s="812"/>
      <c r="BN247" s="812"/>
      <c r="BO247" s="812"/>
      <c r="BP247" s="812"/>
      <c r="BQ247" s="812"/>
      <c r="BR247" s="812"/>
      <c r="BS247" s="812"/>
      <c r="BT247" s="812"/>
      <c r="BU247" s="42"/>
      <c r="BV247" s="42"/>
      <c r="BW247" s="42"/>
      <c r="BX247" s="42"/>
      <c r="BY247" s="42"/>
      <c r="BZ247" s="42"/>
      <c r="CA247" s="42"/>
      <c r="CB247" s="42"/>
      <c r="CC247" s="42"/>
      <c r="CD247" s="42"/>
      <c r="CE247" s="42"/>
      <c r="CF247" s="42"/>
      <c r="CG247" s="42"/>
      <c r="CH247" s="42"/>
      <c r="CI247" s="42"/>
      <c r="CJ247" s="42"/>
      <c r="CK247" s="42"/>
      <c r="CL247" s="42"/>
      <c r="CM247" s="42"/>
      <c r="CN247" s="42"/>
      <c r="CO247" s="42"/>
      <c r="CP247" s="42"/>
      <c r="CQ247" s="42"/>
      <c r="CR247" s="42"/>
      <c r="CS247" s="42"/>
      <c r="CT247" s="42"/>
      <c r="CU247" s="42"/>
      <c r="CV247" s="42"/>
      <c r="CW247" s="42"/>
      <c r="CX247" s="42"/>
      <c r="CY247" s="42"/>
      <c r="CZ247" s="42"/>
      <c r="DA247" s="42"/>
      <c r="DB247" s="42"/>
      <c r="DC247" s="42"/>
      <c r="DD247" s="42"/>
      <c r="DE247" s="42"/>
      <c r="DF247" s="42"/>
      <c r="DG247" s="42"/>
      <c r="DH247" s="42"/>
      <c r="DI247" s="42"/>
      <c r="DJ247" s="42"/>
      <c r="DK247" s="42"/>
      <c r="DL247" s="42"/>
      <c r="DM247" s="42"/>
      <c r="DN247" s="42"/>
      <c r="DO247" s="42"/>
      <c r="DP247" s="42"/>
      <c r="DQ247" s="42"/>
      <c r="DR247" s="42"/>
      <c r="DS247" s="42"/>
      <c r="DT247" s="42"/>
      <c r="DU247" s="42"/>
      <c r="DV247" s="42"/>
      <c r="DW247" s="42"/>
      <c r="DX247" s="42"/>
      <c r="DY247" s="42"/>
      <c r="DZ247" s="42"/>
    </row>
    <row r="248" spans="2:130" x14ac:dyDescent="0.2">
      <c r="B248" s="42"/>
      <c r="C248" s="48" t="str">
        <f t="shared" si="10"/>
        <v>repro</v>
      </c>
      <c r="D248" s="49" t="str">
        <f t="shared" si="9"/>
        <v/>
      </c>
      <c r="E248" s="359">
        <v>212.8</v>
      </c>
      <c r="F248" s="382">
        <v>0.33</v>
      </c>
      <c r="G248" s="334"/>
      <c r="H248" s="361"/>
      <c r="I248" s="361"/>
      <c r="J248" s="361"/>
      <c r="K248" s="361"/>
      <c r="L248" s="361"/>
      <c r="M248" s="361"/>
      <c r="N248" s="361"/>
      <c r="O248" s="361"/>
      <c r="P248" s="361"/>
      <c r="Q248" s="42"/>
      <c r="R248" s="362">
        <v>212.8</v>
      </c>
      <c r="S248" s="367">
        <v>0.33</v>
      </c>
      <c r="T248" s="339"/>
      <c r="U248" s="363"/>
      <c r="V248" s="363"/>
      <c r="W248" s="363"/>
      <c r="X248" s="363"/>
      <c r="Y248" s="363"/>
      <c r="Z248" s="363"/>
      <c r="AA248" s="363"/>
      <c r="AB248" s="363"/>
      <c r="AC248" s="363"/>
      <c r="AD248" s="42"/>
      <c r="AE248" s="812"/>
      <c r="AF248" s="812"/>
      <c r="AG248" s="812"/>
      <c r="AH248" s="812"/>
      <c r="AI248" s="986"/>
      <c r="AJ248" s="1022">
        <f>repro!S40</f>
        <v>212.8</v>
      </c>
      <c r="AK248" s="1026">
        <f>repro!T40</f>
        <v>0.33</v>
      </c>
      <c r="AL248" s="1000"/>
      <c r="AM248" s="1018"/>
      <c r="AN248" s="1018"/>
      <c r="AO248" s="1018"/>
      <c r="AP248" s="1018"/>
      <c r="AQ248" s="1018"/>
      <c r="AR248" s="1018"/>
      <c r="AS248" s="1018"/>
      <c r="AT248" s="1018"/>
      <c r="AU248" s="1018"/>
      <c r="AV248" s="986"/>
      <c r="AW248" s="812"/>
      <c r="AX248" s="812"/>
      <c r="AY248" s="812"/>
      <c r="AZ248" s="812"/>
      <c r="BA248" s="812"/>
      <c r="BB248" s="812"/>
      <c r="BC248" s="812"/>
      <c r="BD248" s="812"/>
      <c r="BE248" s="812"/>
      <c r="BF248" s="812"/>
      <c r="BG248" s="812"/>
      <c r="BH248" s="812"/>
      <c r="BI248" s="812"/>
      <c r="BJ248" s="812"/>
      <c r="BK248" s="812"/>
      <c r="BL248" s="812"/>
      <c r="BM248" s="812"/>
      <c r="BN248" s="812"/>
      <c r="BO248" s="812"/>
      <c r="BP248" s="812"/>
      <c r="BQ248" s="812"/>
      <c r="BR248" s="812"/>
      <c r="BS248" s="812"/>
      <c r="BT248" s="812"/>
      <c r="BU248" s="42"/>
      <c r="BV248" s="42"/>
      <c r="BW248" s="42"/>
      <c r="BX248" s="42"/>
      <c r="BY248" s="42"/>
      <c r="BZ248" s="42"/>
      <c r="CA248" s="42"/>
      <c r="CB248" s="42"/>
      <c r="CC248" s="42"/>
      <c r="CD248" s="42"/>
      <c r="CE248" s="42"/>
      <c r="CF248" s="42"/>
      <c r="CG248" s="42"/>
      <c r="CH248" s="42"/>
      <c r="CI248" s="42"/>
      <c r="CJ248" s="42"/>
      <c r="CK248" s="42"/>
      <c r="CL248" s="42"/>
      <c r="CM248" s="42"/>
      <c r="CN248" s="42"/>
      <c r="CO248" s="42"/>
      <c r="CP248" s="42"/>
      <c r="CQ248" s="42"/>
      <c r="CR248" s="42"/>
      <c r="CS248" s="42"/>
      <c r="CT248" s="42"/>
      <c r="CU248" s="42"/>
      <c r="CV248" s="42"/>
      <c r="CW248" s="42"/>
      <c r="CX248" s="42"/>
      <c r="CY248" s="42"/>
      <c r="CZ248" s="42"/>
      <c r="DA248" s="42"/>
      <c r="DB248" s="42"/>
      <c r="DC248" s="42"/>
      <c r="DD248" s="42"/>
      <c r="DE248" s="42"/>
      <c r="DF248" s="42"/>
      <c r="DG248" s="42"/>
      <c r="DH248" s="42"/>
      <c r="DI248" s="42"/>
      <c r="DJ248" s="42"/>
      <c r="DK248" s="42"/>
      <c r="DL248" s="42"/>
      <c r="DM248" s="42"/>
      <c r="DN248" s="42"/>
      <c r="DO248" s="42"/>
      <c r="DP248" s="42"/>
      <c r="DQ248" s="42"/>
      <c r="DR248" s="42"/>
      <c r="DS248" s="42"/>
      <c r="DT248" s="42"/>
      <c r="DU248" s="42"/>
      <c r="DV248" s="42"/>
      <c r="DW248" s="42"/>
      <c r="DX248" s="42"/>
      <c r="DY248" s="42"/>
      <c r="DZ248" s="42"/>
    </row>
    <row r="249" spans="2:130" x14ac:dyDescent="0.2">
      <c r="B249" s="42"/>
      <c r="C249" s="48" t="str">
        <f t="shared" si="10"/>
        <v>repro</v>
      </c>
      <c r="D249" s="49" t="str">
        <f t="shared" si="9"/>
        <v/>
      </c>
      <c r="E249" s="359">
        <v>243.2</v>
      </c>
      <c r="F249" s="382">
        <v>0.31</v>
      </c>
      <c r="G249" s="334"/>
      <c r="H249" s="361"/>
      <c r="I249" s="361"/>
      <c r="J249" s="361"/>
      <c r="K249" s="361"/>
      <c r="L249" s="361"/>
      <c r="M249" s="361"/>
      <c r="N249" s="361"/>
      <c r="O249" s="361"/>
      <c r="P249" s="361"/>
      <c r="Q249" s="42"/>
      <c r="R249" s="362">
        <v>243.2</v>
      </c>
      <c r="S249" s="367">
        <v>0.31</v>
      </c>
      <c r="T249" s="339"/>
      <c r="U249" s="363"/>
      <c r="V249" s="363"/>
      <c r="W249" s="363"/>
      <c r="X249" s="363"/>
      <c r="Y249" s="363"/>
      <c r="Z249" s="363"/>
      <c r="AA249" s="363"/>
      <c r="AB249" s="363"/>
      <c r="AC249" s="363"/>
      <c r="AD249" s="42"/>
      <c r="AE249" s="812"/>
      <c r="AF249" s="812"/>
      <c r="AG249" s="812"/>
      <c r="AH249" s="812"/>
      <c r="AI249" s="986"/>
      <c r="AJ249" s="1022">
        <f>repro!S41</f>
        <v>243.2</v>
      </c>
      <c r="AK249" s="1026">
        <f>repro!T41</f>
        <v>0.31</v>
      </c>
      <c r="AL249" s="1000"/>
      <c r="AM249" s="1018"/>
      <c r="AN249" s="1018"/>
      <c r="AO249" s="1018"/>
      <c r="AP249" s="1018"/>
      <c r="AQ249" s="1018"/>
      <c r="AR249" s="1018"/>
      <c r="AS249" s="1018"/>
      <c r="AT249" s="1018"/>
      <c r="AU249" s="1018"/>
      <c r="AV249" s="986"/>
      <c r="AW249" s="812"/>
      <c r="AX249" s="812"/>
      <c r="AY249" s="812"/>
      <c r="AZ249" s="812"/>
      <c r="BA249" s="812"/>
      <c r="BB249" s="812"/>
      <c r="BC249" s="812"/>
      <c r="BD249" s="812"/>
      <c r="BE249" s="812"/>
      <c r="BF249" s="812"/>
      <c r="BG249" s="812"/>
      <c r="BH249" s="812"/>
      <c r="BI249" s="812"/>
      <c r="BJ249" s="812"/>
      <c r="BK249" s="812"/>
      <c r="BL249" s="812"/>
      <c r="BM249" s="812"/>
      <c r="BN249" s="812"/>
      <c r="BO249" s="812"/>
      <c r="BP249" s="812"/>
      <c r="BQ249" s="812"/>
      <c r="BR249" s="812"/>
      <c r="BS249" s="812"/>
      <c r="BT249" s="812"/>
      <c r="BU249" s="42"/>
      <c r="BV249" s="42"/>
      <c r="BW249" s="42"/>
      <c r="BX249" s="42"/>
      <c r="BY249" s="42"/>
      <c r="BZ249" s="42"/>
      <c r="CA249" s="42"/>
      <c r="CB249" s="42"/>
      <c r="CC249" s="42"/>
      <c r="CD249" s="42"/>
      <c r="CE249" s="42"/>
      <c r="CF249" s="42"/>
      <c r="CG249" s="42"/>
      <c r="CH249" s="42"/>
      <c r="CI249" s="42"/>
      <c r="CJ249" s="42"/>
      <c r="CK249" s="42"/>
      <c r="CL249" s="42"/>
      <c r="CM249" s="42"/>
      <c r="CN249" s="42"/>
      <c r="CO249" s="42"/>
      <c r="CP249" s="42"/>
      <c r="CQ249" s="42"/>
      <c r="CR249" s="42"/>
      <c r="CS249" s="42"/>
      <c r="CT249" s="42"/>
      <c r="CU249" s="42"/>
      <c r="CV249" s="42"/>
      <c r="CW249" s="42"/>
      <c r="CX249" s="42"/>
      <c r="CY249" s="42"/>
      <c r="CZ249" s="42"/>
      <c r="DA249" s="42"/>
      <c r="DB249" s="42"/>
      <c r="DC249" s="42"/>
      <c r="DD249" s="42"/>
      <c r="DE249" s="42"/>
      <c r="DF249" s="42"/>
      <c r="DG249" s="42"/>
      <c r="DH249" s="42"/>
      <c r="DI249" s="42"/>
      <c r="DJ249" s="42"/>
      <c r="DK249" s="42"/>
      <c r="DL249" s="42"/>
      <c r="DM249" s="42"/>
      <c r="DN249" s="42"/>
      <c r="DO249" s="42"/>
      <c r="DP249" s="42"/>
      <c r="DQ249" s="42"/>
      <c r="DR249" s="42"/>
      <c r="DS249" s="42"/>
      <c r="DT249" s="42"/>
      <c r="DU249" s="42"/>
      <c r="DV249" s="42"/>
      <c r="DW249" s="42"/>
      <c r="DX249" s="42"/>
      <c r="DY249" s="42"/>
      <c r="DZ249" s="42"/>
    </row>
    <row r="250" spans="2:130" x14ac:dyDescent="0.2">
      <c r="B250" s="42"/>
      <c r="C250" s="48" t="str">
        <f t="shared" si="10"/>
        <v>repro</v>
      </c>
      <c r="D250" s="49" t="str">
        <f t="shared" si="9"/>
        <v/>
      </c>
      <c r="E250" s="359">
        <v>273.60000000000002</v>
      </c>
      <c r="F250" s="382">
        <v>0.28999999999999998</v>
      </c>
      <c r="G250" s="334"/>
      <c r="H250" s="361"/>
      <c r="I250" s="361"/>
      <c r="J250" s="361"/>
      <c r="K250" s="361"/>
      <c r="L250" s="361"/>
      <c r="M250" s="361"/>
      <c r="N250" s="361"/>
      <c r="O250" s="361"/>
      <c r="P250" s="361"/>
      <c r="Q250" s="42"/>
      <c r="R250" s="362">
        <v>273.60000000000002</v>
      </c>
      <c r="S250" s="367">
        <v>0.28999999999999998</v>
      </c>
      <c r="T250" s="339"/>
      <c r="U250" s="363"/>
      <c r="V250" s="363"/>
      <c r="W250" s="363"/>
      <c r="X250" s="363"/>
      <c r="Y250" s="363"/>
      <c r="Z250" s="363"/>
      <c r="AA250" s="363"/>
      <c r="AB250" s="363"/>
      <c r="AC250" s="363"/>
      <c r="AD250" s="42"/>
      <c r="AE250" s="812"/>
      <c r="AF250" s="812"/>
      <c r="AG250" s="812"/>
      <c r="AH250" s="812"/>
      <c r="AI250" s="986"/>
      <c r="AJ250" s="1022">
        <f>repro!S42</f>
        <v>273.60000000000002</v>
      </c>
      <c r="AK250" s="1026">
        <f>repro!T42</f>
        <v>0.28999999999999998</v>
      </c>
      <c r="AL250" s="1000"/>
      <c r="AM250" s="1018"/>
      <c r="AN250" s="1018"/>
      <c r="AO250" s="1018"/>
      <c r="AP250" s="1018"/>
      <c r="AQ250" s="1018"/>
      <c r="AR250" s="1018"/>
      <c r="AS250" s="1018"/>
      <c r="AT250" s="1018"/>
      <c r="AU250" s="1018"/>
      <c r="AV250" s="986"/>
      <c r="AW250" s="812"/>
      <c r="AX250" s="812"/>
      <c r="AY250" s="812"/>
      <c r="AZ250" s="812"/>
      <c r="BA250" s="812"/>
      <c r="BB250" s="812"/>
      <c r="BC250" s="812"/>
      <c r="BD250" s="812"/>
      <c r="BE250" s="812"/>
      <c r="BF250" s="812"/>
      <c r="BG250" s="812"/>
      <c r="BH250" s="812"/>
      <c r="BI250" s="812"/>
      <c r="BJ250" s="812"/>
      <c r="BK250" s="812"/>
      <c r="BL250" s="812"/>
      <c r="BM250" s="812"/>
      <c r="BN250" s="812"/>
      <c r="BO250" s="812"/>
      <c r="BP250" s="812"/>
      <c r="BQ250" s="812"/>
      <c r="BR250" s="812"/>
      <c r="BS250" s="812"/>
      <c r="BT250" s="812"/>
      <c r="BU250" s="42"/>
      <c r="BV250" s="42"/>
      <c r="BW250" s="42"/>
      <c r="BX250" s="42"/>
      <c r="BY250" s="42"/>
      <c r="BZ250" s="42"/>
      <c r="CA250" s="42"/>
      <c r="CB250" s="42"/>
      <c r="CC250" s="42"/>
      <c r="CD250" s="42"/>
      <c r="CE250" s="42"/>
      <c r="CF250" s="42"/>
      <c r="CG250" s="42"/>
      <c r="CH250" s="42"/>
      <c r="CI250" s="42"/>
      <c r="CJ250" s="42"/>
      <c r="CK250" s="42"/>
      <c r="CL250" s="42"/>
      <c r="CM250" s="42"/>
      <c r="CN250" s="42"/>
      <c r="CO250" s="42"/>
      <c r="CP250" s="42"/>
      <c r="CQ250" s="42"/>
      <c r="CR250" s="42"/>
      <c r="CS250" s="42"/>
      <c r="CT250" s="42"/>
      <c r="CU250" s="42"/>
      <c r="CV250" s="42"/>
      <c r="CW250" s="42"/>
      <c r="CX250" s="42"/>
      <c r="CY250" s="42"/>
      <c r="CZ250" s="42"/>
      <c r="DA250" s="42"/>
      <c r="DB250" s="42"/>
      <c r="DC250" s="42"/>
      <c r="DD250" s="42"/>
      <c r="DE250" s="42"/>
      <c r="DF250" s="42"/>
      <c r="DG250" s="42"/>
      <c r="DH250" s="42"/>
      <c r="DI250" s="42"/>
      <c r="DJ250" s="42"/>
      <c r="DK250" s="42"/>
      <c r="DL250" s="42"/>
      <c r="DM250" s="42"/>
      <c r="DN250" s="42"/>
      <c r="DO250" s="42"/>
      <c r="DP250" s="42"/>
      <c r="DQ250" s="42"/>
      <c r="DR250" s="42"/>
      <c r="DS250" s="42"/>
      <c r="DT250" s="42"/>
      <c r="DU250" s="42"/>
      <c r="DV250" s="42"/>
      <c r="DW250" s="42"/>
      <c r="DX250" s="42"/>
      <c r="DY250" s="42"/>
      <c r="DZ250" s="42"/>
    </row>
    <row r="251" spans="2:130" x14ac:dyDescent="0.2">
      <c r="B251" s="42"/>
      <c r="C251" s="48" t="str">
        <f t="shared" si="10"/>
        <v>repro</v>
      </c>
      <c r="D251" s="49" t="str">
        <f t="shared" si="9"/>
        <v/>
      </c>
      <c r="E251" s="359">
        <v>304</v>
      </c>
      <c r="F251" s="382">
        <v>0.27</v>
      </c>
      <c r="G251" s="334"/>
      <c r="H251" s="361"/>
      <c r="I251" s="361"/>
      <c r="J251" s="361"/>
      <c r="K251" s="361"/>
      <c r="L251" s="361"/>
      <c r="M251" s="361"/>
      <c r="N251" s="361"/>
      <c r="O251" s="361"/>
      <c r="P251" s="361"/>
      <c r="Q251" s="42"/>
      <c r="R251" s="362">
        <v>304</v>
      </c>
      <c r="S251" s="367">
        <v>0.27</v>
      </c>
      <c r="T251" s="339"/>
      <c r="U251" s="363"/>
      <c r="V251" s="363"/>
      <c r="W251" s="363"/>
      <c r="X251" s="363"/>
      <c r="Y251" s="363"/>
      <c r="Z251" s="363"/>
      <c r="AA251" s="363"/>
      <c r="AB251" s="363"/>
      <c r="AC251" s="363"/>
      <c r="AD251" s="42"/>
      <c r="AE251" s="812"/>
      <c r="AF251" s="812"/>
      <c r="AG251" s="812"/>
      <c r="AH251" s="812"/>
      <c r="AI251" s="986"/>
      <c r="AJ251" s="1022">
        <f>repro!S43</f>
        <v>304</v>
      </c>
      <c r="AK251" s="1026">
        <f>repro!T43</f>
        <v>0.27</v>
      </c>
      <c r="AL251" s="1000"/>
      <c r="AM251" s="1018"/>
      <c r="AN251" s="1018"/>
      <c r="AO251" s="1018"/>
      <c r="AP251" s="1018"/>
      <c r="AQ251" s="1018"/>
      <c r="AR251" s="1018"/>
      <c r="AS251" s="1018"/>
      <c r="AT251" s="1018"/>
      <c r="AU251" s="1018"/>
      <c r="AV251" s="986"/>
      <c r="AW251" s="812"/>
      <c r="AX251" s="812"/>
      <c r="AY251" s="812"/>
      <c r="AZ251" s="812"/>
      <c r="BA251" s="812"/>
      <c r="BB251" s="812"/>
      <c r="BC251" s="812"/>
      <c r="BD251" s="812"/>
      <c r="BE251" s="812"/>
      <c r="BF251" s="812"/>
      <c r="BG251" s="812"/>
      <c r="BH251" s="812"/>
      <c r="BI251" s="812"/>
      <c r="BJ251" s="812"/>
      <c r="BK251" s="812"/>
      <c r="BL251" s="812"/>
      <c r="BM251" s="812"/>
      <c r="BN251" s="812"/>
      <c r="BO251" s="812"/>
      <c r="BP251" s="812"/>
      <c r="BQ251" s="812"/>
      <c r="BR251" s="812"/>
      <c r="BS251" s="812"/>
      <c r="BT251" s="812"/>
      <c r="BU251" s="42"/>
      <c r="BV251" s="42"/>
      <c r="BW251" s="42"/>
      <c r="BX251" s="42"/>
      <c r="BY251" s="42"/>
      <c r="BZ251" s="42"/>
      <c r="CA251" s="42"/>
      <c r="CB251" s="42"/>
      <c r="CC251" s="42"/>
      <c r="CD251" s="42"/>
      <c r="CE251" s="42"/>
      <c r="CF251" s="42"/>
      <c r="CG251" s="42"/>
      <c r="CH251" s="42"/>
      <c r="CI251" s="42"/>
      <c r="CJ251" s="42"/>
      <c r="CK251" s="42"/>
      <c r="CL251" s="42"/>
      <c r="CM251" s="42"/>
      <c r="CN251" s="42"/>
      <c r="CO251" s="42"/>
      <c r="CP251" s="42"/>
      <c r="CQ251" s="42"/>
      <c r="CR251" s="42"/>
      <c r="CS251" s="42"/>
      <c r="CT251" s="42"/>
      <c r="CU251" s="42"/>
      <c r="CV251" s="42"/>
      <c r="CW251" s="42"/>
      <c r="CX251" s="42"/>
      <c r="CY251" s="42"/>
      <c r="CZ251" s="42"/>
      <c r="DA251" s="42"/>
      <c r="DB251" s="42"/>
      <c r="DC251" s="42"/>
      <c r="DD251" s="42"/>
      <c r="DE251" s="42"/>
      <c r="DF251" s="42"/>
      <c r="DG251" s="42"/>
      <c r="DH251" s="42"/>
      <c r="DI251" s="42"/>
      <c r="DJ251" s="42"/>
      <c r="DK251" s="42"/>
      <c r="DL251" s="42"/>
      <c r="DM251" s="42"/>
      <c r="DN251" s="42"/>
      <c r="DO251" s="42"/>
      <c r="DP251" s="42"/>
      <c r="DQ251" s="42"/>
      <c r="DR251" s="42"/>
      <c r="DS251" s="42"/>
      <c r="DT251" s="42"/>
      <c r="DU251" s="42"/>
      <c r="DV251" s="42"/>
      <c r="DW251" s="42"/>
      <c r="DX251" s="42"/>
      <c r="DY251" s="42"/>
      <c r="DZ251" s="42"/>
    </row>
    <row r="252" spans="2:130" x14ac:dyDescent="0.2">
      <c r="B252" s="42"/>
      <c r="C252" s="48" t="str">
        <f t="shared" si="10"/>
        <v>repro</v>
      </c>
      <c r="D252" s="49" t="str">
        <f t="shared" si="9"/>
        <v/>
      </c>
      <c r="E252" s="359">
        <v>334.4</v>
      </c>
      <c r="F252" s="382">
        <v>0.25</v>
      </c>
      <c r="G252" s="334"/>
      <c r="H252" s="361"/>
      <c r="I252" s="361"/>
      <c r="J252" s="361"/>
      <c r="K252" s="361"/>
      <c r="L252" s="361"/>
      <c r="M252" s="361"/>
      <c r="N252" s="361"/>
      <c r="O252" s="361"/>
      <c r="P252" s="361"/>
      <c r="Q252" s="42"/>
      <c r="R252" s="362">
        <v>334.4</v>
      </c>
      <c r="S252" s="367">
        <v>0.25</v>
      </c>
      <c r="T252" s="339"/>
      <c r="U252" s="363"/>
      <c r="V252" s="363"/>
      <c r="W252" s="363"/>
      <c r="X252" s="363"/>
      <c r="Y252" s="363"/>
      <c r="Z252" s="363"/>
      <c r="AA252" s="363"/>
      <c r="AB252" s="363"/>
      <c r="AC252" s="363"/>
      <c r="AD252" s="42"/>
      <c r="AE252" s="812"/>
      <c r="AF252" s="812"/>
      <c r="AG252" s="812"/>
      <c r="AH252" s="812"/>
      <c r="AI252" s="986"/>
      <c r="AJ252" s="1022">
        <f>repro!S44</f>
        <v>334.4</v>
      </c>
      <c r="AK252" s="1026">
        <f>repro!T44</f>
        <v>0.25</v>
      </c>
      <c r="AL252" s="1000"/>
      <c r="AM252" s="1018"/>
      <c r="AN252" s="1018"/>
      <c r="AO252" s="1018"/>
      <c r="AP252" s="1018"/>
      <c r="AQ252" s="1018"/>
      <c r="AR252" s="1018"/>
      <c r="AS252" s="1018"/>
      <c r="AT252" s="1018"/>
      <c r="AU252" s="1018"/>
      <c r="AV252" s="986"/>
      <c r="AW252" s="812"/>
      <c r="AX252" s="812"/>
      <c r="AY252" s="812"/>
      <c r="AZ252" s="812"/>
      <c r="BA252" s="812"/>
      <c r="BB252" s="812"/>
      <c r="BC252" s="812"/>
      <c r="BD252" s="812"/>
      <c r="BE252" s="812"/>
      <c r="BF252" s="812"/>
      <c r="BG252" s="812"/>
      <c r="BH252" s="812"/>
      <c r="BI252" s="812"/>
      <c r="BJ252" s="812"/>
      <c r="BK252" s="812"/>
      <c r="BL252" s="812"/>
      <c r="BM252" s="812"/>
      <c r="BN252" s="812"/>
      <c r="BO252" s="812"/>
      <c r="BP252" s="812"/>
      <c r="BQ252" s="812"/>
      <c r="BR252" s="812"/>
      <c r="BS252" s="812"/>
      <c r="BT252" s="812"/>
      <c r="BU252" s="42"/>
      <c r="BV252" s="42"/>
      <c r="BW252" s="42"/>
      <c r="BX252" s="42"/>
      <c r="BY252" s="42"/>
      <c r="BZ252" s="42"/>
      <c r="CA252" s="42"/>
      <c r="CB252" s="42"/>
      <c r="CC252" s="42"/>
      <c r="CD252" s="42"/>
      <c r="CE252" s="42"/>
      <c r="CF252" s="42"/>
      <c r="CG252" s="42"/>
      <c r="CH252" s="42"/>
      <c r="CI252" s="42"/>
      <c r="CJ252" s="42"/>
      <c r="CK252" s="42"/>
      <c r="CL252" s="42"/>
      <c r="CM252" s="42"/>
      <c r="CN252" s="42"/>
      <c r="CO252" s="42"/>
      <c r="CP252" s="42"/>
      <c r="CQ252" s="42"/>
      <c r="CR252" s="42"/>
      <c r="CS252" s="42"/>
      <c r="CT252" s="42"/>
      <c r="CU252" s="42"/>
      <c r="CV252" s="42"/>
      <c r="CW252" s="42"/>
      <c r="CX252" s="42"/>
      <c r="CY252" s="42"/>
      <c r="CZ252" s="42"/>
      <c r="DA252" s="42"/>
      <c r="DB252" s="42"/>
      <c r="DC252" s="42"/>
      <c r="DD252" s="42"/>
      <c r="DE252" s="42"/>
      <c r="DF252" s="42"/>
      <c r="DG252" s="42"/>
      <c r="DH252" s="42"/>
      <c r="DI252" s="42"/>
      <c r="DJ252" s="42"/>
      <c r="DK252" s="42"/>
      <c r="DL252" s="42"/>
      <c r="DM252" s="42"/>
      <c r="DN252" s="42"/>
      <c r="DO252" s="42"/>
      <c r="DP252" s="42"/>
      <c r="DQ252" s="42"/>
      <c r="DR252" s="42"/>
      <c r="DS252" s="42"/>
      <c r="DT252" s="42"/>
      <c r="DU252" s="42"/>
      <c r="DV252" s="42"/>
      <c r="DW252" s="42"/>
      <c r="DX252" s="42"/>
      <c r="DY252" s="42"/>
      <c r="DZ252" s="42"/>
    </row>
    <row r="253" spans="2:130" x14ac:dyDescent="0.2">
      <c r="B253" s="42"/>
      <c r="C253" s="48" t="str">
        <f t="shared" si="10"/>
        <v>repro</v>
      </c>
      <c r="D253" s="49" t="str">
        <f t="shared" si="9"/>
        <v/>
      </c>
      <c r="E253" s="359">
        <v>364.8</v>
      </c>
      <c r="F253" s="382">
        <v>0.23</v>
      </c>
      <c r="G253" s="334"/>
      <c r="H253" s="361"/>
      <c r="I253" s="361"/>
      <c r="J253" s="361"/>
      <c r="K253" s="361"/>
      <c r="L253" s="361"/>
      <c r="M253" s="361"/>
      <c r="N253" s="361"/>
      <c r="O253" s="361"/>
      <c r="P253" s="361"/>
      <c r="Q253" s="42"/>
      <c r="R253" s="362">
        <v>364.8</v>
      </c>
      <c r="S253" s="367">
        <v>0.23</v>
      </c>
      <c r="T253" s="339"/>
      <c r="U253" s="363"/>
      <c r="V253" s="363"/>
      <c r="W253" s="363"/>
      <c r="X253" s="363"/>
      <c r="Y253" s="363"/>
      <c r="Z253" s="363"/>
      <c r="AA253" s="363"/>
      <c r="AB253" s="363"/>
      <c r="AC253" s="363"/>
      <c r="AD253" s="42"/>
      <c r="AE253" s="812"/>
      <c r="AF253" s="812"/>
      <c r="AG253" s="812"/>
      <c r="AH253" s="812"/>
      <c r="AI253" s="986"/>
      <c r="AJ253" s="1022">
        <f>repro!S45</f>
        <v>364.8</v>
      </c>
      <c r="AK253" s="1026">
        <f>repro!T45</f>
        <v>0.23</v>
      </c>
      <c r="AL253" s="1000"/>
      <c r="AM253" s="1018"/>
      <c r="AN253" s="1018"/>
      <c r="AO253" s="1018"/>
      <c r="AP253" s="1018"/>
      <c r="AQ253" s="1018"/>
      <c r="AR253" s="1018"/>
      <c r="AS253" s="1018"/>
      <c r="AT253" s="1018"/>
      <c r="AU253" s="1018"/>
      <c r="AV253" s="986"/>
      <c r="AW253" s="812"/>
      <c r="AX253" s="812"/>
      <c r="AY253" s="812"/>
      <c r="AZ253" s="812"/>
      <c r="BA253" s="812"/>
      <c r="BB253" s="812"/>
      <c r="BC253" s="812"/>
      <c r="BD253" s="812"/>
      <c r="BE253" s="812"/>
      <c r="BF253" s="812"/>
      <c r="BG253" s="812"/>
      <c r="BH253" s="812"/>
      <c r="BI253" s="812"/>
      <c r="BJ253" s="812"/>
      <c r="BK253" s="812"/>
      <c r="BL253" s="812"/>
      <c r="BM253" s="812"/>
      <c r="BN253" s="812"/>
      <c r="BO253" s="812"/>
      <c r="BP253" s="812"/>
      <c r="BQ253" s="812"/>
      <c r="BR253" s="812"/>
      <c r="BS253" s="812"/>
      <c r="BT253" s="812"/>
      <c r="BU253" s="42"/>
      <c r="BV253" s="42"/>
      <c r="BW253" s="42"/>
      <c r="BX253" s="42"/>
      <c r="BY253" s="42"/>
      <c r="BZ253" s="42"/>
      <c r="CA253" s="42"/>
      <c r="CB253" s="42"/>
      <c r="CC253" s="42"/>
      <c r="CD253" s="42"/>
      <c r="CE253" s="42"/>
      <c r="CF253" s="42"/>
      <c r="CG253" s="42"/>
      <c r="CH253" s="42"/>
      <c r="CI253" s="42"/>
      <c r="CJ253" s="42"/>
      <c r="CK253" s="42"/>
      <c r="CL253" s="42"/>
      <c r="CM253" s="42"/>
      <c r="CN253" s="42"/>
      <c r="CO253" s="42"/>
      <c r="CP253" s="42"/>
      <c r="CQ253" s="42"/>
      <c r="CR253" s="42"/>
      <c r="CS253" s="42"/>
      <c r="CT253" s="42"/>
      <c r="CU253" s="42"/>
      <c r="CV253" s="42"/>
      <c r="CW253" s="42"/>
      <c r="CX253" s="42"/>
      <c r="CY253" s="42"/>
      <c r="CZ253" s="42"/>
      <c r="DA253" s="42"/>
      <c r="DB253" s="42"/>
      <c r="DC253" s="42"/>
      <c r="DD253" s="42"/>
      <c r="DE253" s="42"/>
      <c r="DF253" s="42"/>
      <c r="DG253" s="42"/>
      <c r="DH253" s="42"/>
      <c r="DI253" s="42"/>
      <c r="DJ253" s="42"/>
      <c r="DK253" s="42"/>
      <c r="DL253" s="42"/>
      <c r="DM253" s="42"/>
      <c r="DN253" s="42"/>
      <c r="DO253" s="42"/>
      <c r="DP253" s="42"/>
      <c r="DQ253" s="42"/>
      <c r="DR253" s="42"/>
      <c r="DS253" s="42"/>
      <c r="DT253" s="42"/>
      <c r="DU253" s="42"/>
      <c r="DV253" s="42"/>
      <c r="DW253" s="42"/>
      <c r="DX253" s="42"/>
      <c r="DY253" s="42"/>
      <c r="DZ253" s="42"/>
    </row>
    <row r="254" spans="2:130" x14ac:dyDescent="0.2">
      <c r="B254" s="42"/>
      <c r="C254" s="48" t="str">
        <f t="shared" si="10"/>
        <v>repro</v>
      </c>
      <c r="D254" s="49" t="str">
        <f t="shared" si="9"/>
        <v/>
      </c>
      <c r="E254" s="359">
        <v>395.2</v>
      </c>
      <c r="F254" s="382">
        <v>0.21</v>
      </c>
      <c r="G254" s="334"/>
      <c r="H254" s="361"/>
      <c r="I254" s="361"/>
      <c r="J254" s="361"/>
      <c r="K254" s="361"/>
      <c r="L254" s="361"/>
      <c r="M254" s="361"/>
      <c r="N254" s="361"/>
      <c r="O254" s="361"/>
      <c r="P254" s="361"/>
      <c r="Q254" s="42"/>
      <c r="R254" s="362">
        <v>395.2</v>
      </c>
      <c r="S254" s="367">
        <v>0.21</v>
      </c>
      <c r="T254" s="339"/>
      <c r="U254" s="363"/>
      <c r="V254" s="363"/>
      <c r="W254" s="363"/>
      <c r="X254" s="363"/>
      <c r="Y254" s="363"/>
      <c r="Z254" s="363"/>
      <c r="AA254" s="363"/>
      <c r="AB254" s="363"/>
      <c r="AC254" s="363"/>
      <c r="AD254" s="42"/>
      <c r="AE254" s="812"/>
      <c r="AF254" s="812"/>
      <c r="AG254" s="812"/>
      <c r="AH254" s="812"/>
      <c r="AI254" s="986"/>
      <c r="AJ254" s="1022">
        <f>repro!S46</f>
        <v>395.2</v>
      </c>
      <c r="AK254" s="1026">
        <f>repro!T46</f>
        <v>0.21</v>
      </c>
      <c r="AL254" s="1000"/>
      <c r="AM254" s="1018"/>
      <c r="AN254" s="1018"/>
      <c r="AO254" s="1018"/>
      <c r="AP254" s="1018"/>
      <c r="AQ254" s="1018"/>
      <c r="AR254" s="1018"/>
      <c r="AS254" s="1018"/>
      <c r="AT254" s="1018"/>
      <c r="AU254" s="1018"/>
      <c r="AV254" s="986"/>
      <c r="AW254" s="812"/>
      <c r="AX254" s="812"/>
      <c r="AY254" s="812"/>
      <c r="AZ254" s="812"/>
      <c r="BA254" s="812"/>
      <c r="BB254" s="812"/>
      <c r="BC254" s="812"/>
      <c r="BD254" s="812"/>
      <c r="BE254" s="812"/>
      <c r="BF254" s="812"/>
      <c r="BG254" s="812"/>
      <c r="BH254" s="812"/>
      <c r="BI254" s="812"/>
      <c r="BJ254" s="812"/>
      <c r="BK254" s="812"/>
      <c r="BL254" s="812"/>
      <c r="BM254" s="812"/>
      <c r="BN254" s="812"/>
      <c r="BO254" s="812"/>
      <c r="BP254" s="812"/>
      <c r="BQ254" s="812"/>
      <c r="BR254" s="812"/>
      <c r="BS254" s="812"/>
      <c r="BT254" s="812"/>
      <c r="BU254" s="42"/>
      <c r="BV254" s="42"/>
      <c r="BW254" s="42"/>
      <c r="BX254" s="42"/>
      <c r="BY254" s="42"/>
      <c r="BZ254" s="42"/>
      <c r="CA254" s="42"/>
      <c r="CB254" s="42"/>
      <c r="CC254" s="42"/>
      <c r="CD254" s="42"/>
      <c r="CE254" s="42"/>
      <c r="CF254" s="42"/>
      <c r="CG254" s="42"/>
      <c r="CH254" s="42"/>
      <c r="CI254" s="42"/>
      <c r="CJ254" s="42"/>
      <c r="CK254" s="42"/>
      <c r="CL254" s="42"/>
      <c r="CM254" s="42"/>
      <c r="CN254" s="42"/>
      <c r="CO254" s="42"/>
      <c r="CP254" s="42"/>
      <c r="CQ254" s="42"/>
      <c r="CR254" s="42"/>
      <c r="CS254" s="42"/>
      <c r="CT254" s="42"/>
      <c r="CU254" s="42"/>
      <c r="CV254" s="42"/>
      <c r="CW254" s="42"/>
      <c r="CX254" s="42"/>
      <c r="CY254" s="42"/>
      <c r="CZ254" s="42"/>
      <c r="DA254" s="42"/>
      <c r="DB254" s="42"/>
      <c r="DC254" s="42"/>
      <c r="DD254" s="42"/>
      <c r="DE254" s="42"/>
      <c r="DF254" s="42"/>
      <c r="DG254" s="42"/>
      <c r="DH254" s="42"/>
      <c r="DI254" s="42"/>
      <c r="DJ254" s="42"/>
      <c r="DK254" s="42"/>
      <c r="DL254" s="42"/>
      <c r="DM254" s="42"/>
      <c r="DN254" s="42"/>
      <c r="DO254" s="42"/>
      <c r="DP254" s="42"/>
      <c r="DQ254" s="42"/>
      <c r="DR254" s="42"/>
      <c r="DS254" s="42"/>
      <c r="DT254" s="42"/>
      <c r="DU254" s="42"/>
      <c r="DV254" s="42"/>
      <c r="DW254" s="42"/>
      <c r="DX254" s="42"/>
      <c r="DY254" s="42"/>
      <c r="DZ254" s="42"/>
    </row>
    <row r="255" spans="2:130" x14ac:dyDescent="0.2">
      <c r="B255" s="42"/>
      <c r="C255" s="48" t="str">
        <f t="shared" si="10"/>
        <v>repro</v>
      </c>
      <c r="D255" s="49" t="str">
        <f t="shared" si="9"/>
        <v/>
      </c>
      <c r="E255" s="359">
        <v>425.6</v>
      </c>
      <c r="F255" s="382">
        <v>0.19</v>
      </c>
      <c r="G255" s="334"/>
      <c r="H255" s="361"/>
      <c r="I255" s="361"/>
      <c r="J255" s="361"/>
      <c r="K255" s="361"/>
      <c r="L255" s="361"/>
      <c r="M255" s="361"/>
      <c r="N255" s="361"/>
      <c r="O255" s="361"/>
      <c r="P255" s="361"/>
      <c r="Q255" s="42"/>
      <c r="R255" s="362">
        <v>425.6</v>
      </c>
      <c r="S255" s="367">
        <v>0.19</v>
      </c>
      <c r="T255" s="339"/>
      <c r="U255" s="363"/>
      <c r="V255" s="363"/>
      <c r="W255" s="363"/>
      <c r="X255" s="363"/>
      <c r="Y255" s="363"/>
      <c r="Z255" s="363"/>
      <c r="AA255" s="363"/>
      <c r="AB255" s="363"/>
      <c r="AC255" s="363"/>
      <c r="AD255" s="42"/>
      <c r="AE255" s="812"/>
      <c r="AF255" s="812"/>
      <c r="AG255" s="812"/>
      <c r="AH255" s="812"/>
      <c r="AI255" s="986"/>
      <c r="AJ255" s="1022">
        <f>repro!S47</f>
        <v>425.6</v>
      </c>
      <c r="AK255" s="1026">
        <f>repro!T47</f>
        <v>0.19</v>
      </c>
      <c r="AL255" s="1000"/>
      <c r="AM255" s="1018"/>
      <c r="AN255" s="1018"/>
      <c r="AO255" s="1018"/>
      <c r="AP255" s="1018"/>
      <c r="AQ255" s="1018"/>
      <c r="AR255" s="1018"/>
      <c r="AS255" s="1018"/>
      <c r="AT255" s="1018"/>
      <c r="AU255" s="1018"/>
      <c r="AV255" s="986"/>
      <c r="AW255" s="812"/>
      <c r="AX255" s="812"/>
      <c r="AY255" s="812"/>
      <c r="AZ255" s="812"/>
      <c r="BA255" s="812"/>
      <c r="BB255" s="812"/>
      <c r="BC255" s="812"/>
      <c r="BD255" s="812"/>
      <c r="BE255" s="812"/>
      <c r="BF255" s="812"/>
      <c r="BG255" s="812"/>
      <c r="BH255" s="812"/>
      <c r="BI255" s="812"/>
      <c r="BJ255" s="812"/>
      <c r="BK255" s="812"/>
      <c r="BL255" s="812"/>
      <c r="BM255" s="812"/>
      <c r="BN255" s="812"/>
      <c r="BO255" s="812"/>
      <c r="BP255" s="812"/>
      <c r="BQ255" s="812"/>
      <c r="BR255" s="812"/>
      <c r="BS255" s="812"/>
      <c r="BT255" s="812"/>
      <c r="BU255" s="42"/>
      <c r="BV255" s="42"/>
      <c r="BW255" s="42"/>
      <c r="BX255" s="42"/>
      <c r="BY255" s="42"/>
      <c r="BZ255" s="42"/>
      <c r="CA255" s="42"/>
      <c r="CB255" s="42"/>
      <c r="CC255" s="42"/>
      <c r="CD255" s="42"/>
      <c r="CE255" s="42"/>
      <c r="CF255" s="42"/>
      <c r="CG255" s="42"/>
      <c r="CH255" s="42"/>
      <c r="CI255" s="42"/>
      <c r="CJ255" s="42"/>
      <c r="CK255" s="42"/>
      <c r="CL255" s="42"/>
      <c r="CM255" s="42"/>
      <c r="CN255" s="42"/>
      <c r="CO255" s="42"/>
      <c r="CP255" s="42"/>
      <c r="CQ255" s="42"/>
      <c r="CR255" s="42"/>
      <c r="CS255" s="42"/>
      <c r="CT255" s="42"/>
      <c r="CU255" s="42"/>
      <c r="CV255" s="42"/>
      <c r="CW255" s="42"/>
      <c r="CX255" s="42"/>
      <c r="CY255" s="42"/>
      <c r="CZ255" s="42"/>
      <c r="DA255" s="42"/>
      <c r="DB255" s="42"/>
      <c r="DC255" s="42"/>
      <c r="DD255" s="42"/>
      <c r="DE255" s="42"/>
      <c r="DF255" s="42"/>
      <c r="DG255" s="42"/>
      <c r="DH255" s="42"/>
      <c r="DI255" s="42"/>
      <c r="DJ255" s="42"/>
      <c r="DK255" s="42"/>
      <c r="DL255" s="42"/>
      <c r="DM255" s="42"/>
      <c r="DN255" s="42"/>
      <c r="DO255" s="42"/>
      <c r="DP255" s="42"/>
      <c r="DQ255" s="42"/>
      <c r="DR255" s="42"/>
      <c r="DS255" s="42"/>
      <c r="DT255" s="42"/>
      <c r="DU255" s="42"/>
      <c r="DV255" s="42"/>
      <c r="DW255" s="42"/>
      <c r="DX255" s="42"/>
      <c r="DY255" s="42"/>
      <c r="DZ255" s="42"/>
    </row>
    <row r="256" spans="2:130" x14ac:dyDescent="0.2">
      <c r="B256" s="42"/>
      <c r="C256" s="48" t="str">
        <f t="shared" si="10"/>
        <v>repro</v>
      </c>
      <c r="D256" s="49" t="str">
        <f t="shared" si="9"/>
        <v/>
      </c>
      <c r="E256" s="359">
        <v>456</v>
      </c>
      <c r="F256" s="382">
        <v>0.17</v>
      </c>
      <c r="G256" s="334"/>
      <c r="H256" s="361"/>
      <c r="I256" s="361"/>
      <c r="J256" s="361"/>
      <c r="K256" s="361"/>
      <c r="L256" s="361"/>
      <c r="M256" s="361"/>
      <c r="N256" s="361"/>
      <c r="O256" s="361"/>
      <c r="P256" s="361"/>
      <c r="Q256" s="42"/>
      <c r="R256" s="362">
        <v>456</v>
      </c>
      <c r="S256" s="367">
        <v>0.17</v>
      </c>
      <c r="T256" s="339"/>
      <c r="U256" s="363"/>
      <c r="V256" s="363"/>
      <c r="W256" s="363"/>
      <c r="X256" s="363"/>
      <c r="Y256" s="363"/>
      <c r="Z256" s="363"/>
      <c r="AA256" s="363"/>
      <c r="AB256" s="363"/>
      <c r="AC256" s="363"/>
      <c r="AD256" s="42"/>
      <c r="AE256" s="812"/>
      <c r="AF256" s="812"/>
      <c r="AG256" s="812"/>
      <c r="AH256" s="812"/>
      <c r="AI256" s="986"/>
      <c r="AJ256" s="1022">
        <f>repro!S48</f>
        <v>456</v>
      </c>
      <c r="AK256" s="1026">
        <f>repro!T48</f>
        <v>0.17</v>
      </c>
      <c r="AL256" s="1000"/>
      <c r="AM256" s="1018"/>
      <c r="AN256" s="1018"/>
      <c r="AO256" s="1018"/>
      <c r="AP256" s="1018"/>
      <c r="AQ256" s="1018"/>
      <c r="AR256" s="1018"/>
      <c r="AS256" s="1018"/>
      <c r="AT256" s="1018"/>
      <c r="AU256" s="1018"/>
      <c r="AV256" s="986"/>
      <c r="AW256" s="812"/>
      <c r="AX256" s="812"/>
      <c r="AY256" s="812"/>
      <c r="AZ256" s="812"/>
      <c r="BA256" s="812"/>
      <c r="BB256" s="812"/>
      <c r="BC256" s="812"/>
      <c r="BD256" s="812"/>
      <c r="BE256" s="812"/>
      <c r="BF256" s="812"/>
      <c r="BG256" s="812"/>
      <c r="BH256" s="812"/>
      <c r="BI256" s="812"/>
      <c r="BJ256" s="812"/>
      <c r="BK256" s="812"/>
      <c r="BL256" s="812"/>
      <c r="BM256" s="812"/>
      <c r="BN256" s="812"/>
      <c r="BO256" s="812"/>
      <c r="BP256" s="812"/>
      <c r="BQ256" s="812"/>
      <c r="BR256" s="812"/>
      <c r="BS256" s="812"/>
      <c r="BT256" s="812"/>
      <c r="BU256" s="42"/>
      <c r="BV256" s="42"/>
      <c r="BW256" s="42"/>
      <c r="BX256" s="42"/>
      <c r="BY256" s="42"/>
      <c r="BZ256" s="42"/>
      <c r="CA256" s="42"/>
      <c r="CB256" s="42"/>
      <c r="CC256" s="42"/>
      <c r="CD256" s="42"/>
      <c r="CE256" s="42"/>
      <c r="CF256" s="42"/>
      <c r="CG256" s="42"/>
      <c r="CH256" s="42"/>
      <c r="CI256" s="42"/>
      <c r="CJ256" s="42"/>
      <c r="CK256" s="42"/>
      <c r="CL256" s="42"/>
      <c r="CM256" s="42"/>
      <c r="CN256" s="42"/>
      <c r="CO256" s="42"/>
      <c r="CP256" s="42"/>
      <c r="CQ256" s="42"/>
      <c r="CR256" s="42"/>
      <c r="CS256" s="42"/>
      <c r="CT256" s="42"/>
      <c r="CU256" s="42"/>
      <c r="CV256" s="42"/>
      <c r="CW256" s="42"/>
      <c r="CX256" s="42"/>
      <c r="CY256" s="42"/>
      <c r="CZ256" s="42"/>
      <c r="DA256" s="42"/>
      <c r="DB256" s="42"/>
      <c r="DC256" s="42"/>
      <c r="DD256" s="42"/>
      <c r="DE256" s="42"/>
      <c r="DF256" s="42"/>
      <c r="DG256" s="42"/>
      <c r="DH256" s="42"/>
      <c r="DI256" s="42"/>
      <c r="DJ256" s="42"/>
      <c r="DK256" s="42"/>
      <c r="DL256" s="42"/>
      <c r="DM256" s="42"/>
      <c r="DN256" s="42"/>
      <c r="DO256" s="42"/>
      <c r="DP256" s="42"/>
      <c r="DQ256" s="42"/>
      <c r="DR256" s="42"/>
      <c r="DS256" s="42"/>
      <c r="DT256" s="42"/>
      <c r="DU256" s="42"/>
      <c r="DV256" s="42"/>
      <c r="DW256" s="42"/>
      <c r="DX256" s="42"/>
      <c r="DY256" s="42"/>
      <c r="DZ256" s="42"/>
    </row>
    <row r="257" spans="2:130" x14ac:dyDescent="0.2">
      <c r="B257" s="42"/>
      <c r="C257" s="48" t="str">
        <f t="shared" si="10"/>
        <v xml:space="preserve"> repro </v>
      </c>
      <c r="D257" s="49">
        <f t="shared" si="9"/>
        <v>1</v>
      </c>
      <c r="E257" s="334" t="s">
        <v>983</v>
      </c>
      <c r="F257" s="382"/>
      <c r="G257" s="334"/>
      <c r="H257" s="361"/>
      <c r="I257" s="361"/>
      <c r="J257" s="361"/>
      <c r="K257" s="361"/>
      <c r="L257" s="361"/>
      <c r="M257" s="361"/>
      <c r="N257" s="361"/>
      <c r="O257" s="361"/>
      <c r="P257" s="361"/>
      <c r="Q257" s="42"/>
      <c r="R257" s="339" t="s">
        <v>914</v>
      </c>
      <c r="S257" s="367"/>
      <c r="T257" s="339"/>
      <c r="U257" s="363"/>
      <c r="V257" s="363"/>
      <c r="W257" s="363"/>
      <c r="X257" s="363"/>
      <c r="Y257" s="363"/>
      <c r="Z257" s="363"/>
      <c r="AA257" s="363"/>
      <c r="AB257" s="363"/>
      <c r="AC257" s="363"/>
      <c r="AD257" s="42"/>
      <c r="AE257" s="812"/>
      <c r="AF257" s="812"/>
      <c r="AG257" s="812"/>
      <c r="AH257" s="812"/>
      <c r="AI257" s="986"/>
      <c r="AJ257" s="1027" t="str">
        <f>repro!$G$51</f>
        <v>Relative probability of conception per lactation</v>
      </c>
      <c r="AK257" s="1026"/>
      <c r="AL257" s="1000"/>
      <c r="AM257" s="1018"/>
      <c r="AN257" s="1018"/>
      <c r="AO257" s="1018"/>
      <c r="AP257" s="1018"/>
      <c r="AQ257" s="1018"/>
      <c r="AR257" s="1018"/>
      <c r="AS257" s="1018"/>
      <c r="AT257" s="1018"/>
      <c r="AU257" s="1018"/>
      <c r="AV257" s="986"/>
      <c r="AW257" s="812"/>
      <c r="AX257" s="812"/>
      <c r="AY257" s="812"/>
      <c r="AZ257" s="812"/>
      <c r="BA257" s="812"/>
      <c r="BB257" s="812"/>
      <c r="BC257" s="812"/>
      <c r="BD257" s="812"/>
      <c r="BE257" s="812"/>
      <c r="BF257" s="812"/>
      <c r="BG257" s="812"/>
      <c r="BH257" s="812"/>
      <c r="BI257" s="812"/>
      <c r="BJ257" s="812"/>
      <c r="BK257" s="812"/>
      <c r="BL257" s="812"/>
      <c r="BM257" s="812"/>
      <c r="BN257" s="812"/>
      <c r="BO257" s="812"/>
      <c r="BP257" s="812"/>
      <c r="BQ257" s="812"/>
      <c r="BR257" s="812"/>
      <c r="BS257" s="812"/>
      <c r="BT257" s="812"/>
      <c r="BU257" s="42"/>
      <c r="BV257" s="42"/>
      <c r="BW257" s="42"/>
      <c r="BX257" s="42"/>
      <c r="BY257" s="42"/>
      <c r="BZ257" s="42"/>
      <c r="CA257" s="42"/>
      <c r="CB257" s="42"/>
      <c r="CC257" s="42"/>
      <c r="CD257" s="42"/>
      <c r="CE257" s="42"/>
      <c r="CF257" s="42"/>
      <c r="CG257" s="42"/>
      <c r="CH257" s="42"/>
      <c r="CI257" s="42"/>
      <c r="CJ257" s="42"/>
      <c r="CK257" s="42"/>
      <c r="CL257" s="42"/>
      <c r="CM257" s="42"/>
      <c r="CN257" s="42"/>
      <c r="CO257" s="42"/>
      <c r="CP257" s="42"/>
      <c r="CQ257" s="42"/>
      <c r="CR257" s="42"/>
      <c r="CS257" s="42"/>
      <c r="CT257" s="42"/>
      <c r="CU257" s="42"/>
      <c r="CV257" s="42"/>
      <c r="CW257" s="42"/>
      <c r="CX257" s="42"/>
      <c r="CY257" s="42"/>
      <c r="CZ257" s="42"/>
      <c r="DA257" s="42"/>
      <c r="DB257" s="42"/>
      <c r="DC257" s="42"/>
      <c r="DD257" s="42"/>
      <c r="DE257" s="42"/>
      <c r="DF257" s="42"/>
      <c r="DG257" s="42"/>
      <c r="DH257" s="42"/>
      <c r="DI257" s="42"/>
      <c r="DJ257" s="42"/>
      <c r="DK257" s="42"/>
      <c r="DL257" s="42"/>
      <c r="DM257" s="42"/>
      <c r="DN257" s="42"/>
      <c r="DO257" s="42"/>
      <c r="DP257" s="42"/>
      <c r="DQ257" s="42"/>
      <c r="DR257" s="42"/>
      <c r="DS257" s="42"/>
      <c r="DT257" s="42"/>
      <c r="DU257" s="42"/>
      <c r="DV257" s="42"/>
      <c r="DW257" s="42"/>
      <c r="DX257" s="42"/>
      <c r="DY257" s="42"/>
      <c r="DZ257" s="42"/>
    </row>
    <row r="258" spans="2:130" x14ac:dyDescent="0.2">
      <c r="B258" s="42"/>
      <c r="C258" s="48" t="str">
        <f t="shared" si="10"/>
        <v>repro</v>
      </c>
      <c r="D258" s="49" t="str">
        <f t="shared" si="9"/>
        <v/>
      </c>
      <c r="E258" s="382">
        <v>1</v>
      </c>
      <c r="F258" s="382">
        <v>1</v>
      </c>
      <c r="G258" s="382">
        <v>1</v>
      </c>
      <c r="H258" s="361">
        <v>1</v>
      </c>
      <c r="I258" s="361">
        <v>1</v>
      </c>
      <c r="J258" s="361">
        <v>1</v>
      </c>
      <c r="K258" s="361">
        <v>1</v>
      </c>
      <c r="L258" s="361">
        <v>1</v>
      </c>
      <c r="M258" s="361">
        <v>1</v>
      </c>
      <c r="N258" s="361">
        <v>1</v>
      </c>
      <c r="O258" s="361">
        <v>1</v>
      </c>
      <c r="P258" s="361">
        <v>1</v>
      </c>
      <c r="Q258" s="42"/>
      <c r="R258" s="367">
        <v>1</v>
      </c>
      <c r="S258" s="367">
        <v>1</v>
      </c>
      <c r="T258" s="367">
        <v>1</v>
      </c>
      <c r="U258" s="363">
        <v>1</v>
      </c>
      <c r="V258" s="363">
        <v>1</v>
      </c>
      <c r="W258" s="363">
        <v>1</v>
      </c>
      <c r="X258" s="363">
        <v>1</v>
      </c>
      <c r="Y258" s="363">
        <v>1</v>
      </c>
      <c r="Z258" s="363">
        <v>1</v>
      </c>
      <c r="AA258" s="363">
        <v>1</v>
      </c>
      <c r="AB258" s="363">
        <v>1</v>
      </c>
      <c r="AC258" s="363">
        <v>1</v>
      </c>
      <c r="AD258" s="42"/>
      <c r="AE258" s="812"/>
      <c r="AF258" s="812"/>
      <c r="AG258" s="812"/>
      <c r="AH258" s="812"/>
      <c r="AI258" s="986"/>
      <c r="AJ258" s="1026">
        <f>repro!G52</f>
        <v>1</v>
      </c>
      <c r="AK258" s="1026">
        <f>repro!H52</f>
        <v>1</v>
      </c>
      <c r="AL258" s="1026">
        <f>repro!I52</f>
        <v>1</v>
      </c>
      <c r="AM258" s="1018">
        <f>repro!J52</f>
        <v>1</v>
      </c>
      <c r="AN258" s="1018">
        <f>repro!K52</f>
        <v>1</v>
      </c>
      <c r="AO258" s="1018">
        <f>repro!L52</f>
        <v>1</v>
      </c>
      <c r="AP258" s="1018">
        <f>repro!M52</f>
        <v>1</v>
      </c>
      <c r="AQ258" s="1018">
        <f>repro!N52</f>
        <v>1</v>
      </c>
      <c r="AR258" s="1018">
        <f>repro!O52</f>
        <v>1</v>
      </c>
      <c r="AS258" s="1018">
        <f>repro!P52</f>
        <v>1</v>
      </c>
      <c r="AT258" s="1018">
        <f>repro!Q52</f>
        <v>1</v>
      </c>
      <c r="AU258" s="1018">
        <f>repro!R52</f>
        <v>1</v>
      </c>
      <c r="AV258" s="986"/>
      <c r="AW258" s="812"/>
      <c r="AX258" s="812"/>
      <c r="AY258" s="812"/>
      <c r="AZ258" s="812"/>
      <c r="BA258" s="812"/>
      <c r="BB258" s="812"/>
      <c r="BC258" s="812"/>
      <c r="BD258" s="812"/>
      <c r="BE258" s="812"/>
      <c r="BF258" s="812"/>
      <c r="BG258" s="812"/>
      <c r="BH258" s="812"/>
      <c r="BI258" s="812"/>
      <c r="BJ258" s="812"/>
      <c r="BK258" s="812"/>
      <c r="BL258" s="812"/>
      <c r="BM258" s="812"/>
      <c r="BN258" s="812"/>
      <c r="BO258" s="812"/>
      <c r="BP258" s="812"/>
      <c r="BQ258" s="812"/>
      <c r="BR258" s="812"/>
      <c r="BS258" s="812"/>
      <c r="BT258" s="812"/>
      <c r="BU258" s="42"/>
      <c r="BV258" s="42"/>
      <c r="BW258" s="42"/>
      <c r="BX258" s="42"/>
      <c r="BY258" s="42"/>
      <c r="BZ258" s="42"/>
      <c r="CA258" s="42"/>
      <c r="CB258" s="42"/>
      <c r="CC258" s="42"/>
      <c r="CD258" s="42"/>
      <c r="CE258" s="42"/>
      <c r="CF258" s="42"/>
      <c r="CG258" s="42"/>
      <c r="CH258" s="42"/>
      <c r="CI258" s="42"/>
      <c r="CJ258" s="42"/>
      <c r="CK258" s="42"/>
      <c r="CL258" s="42"/>
      <c r="CM258" s="42"/>
      <c r="CN258" s="42"/>
      <c r="CO258" s="42"/>
      <c r="CP258" s="42"/>
      <c r="CQ258" s="42"/>
      <c r="CR258" s="42"/>
      <c r="CS258" s="42"/>
      <c r="CT258" s="42"/>
      <c r="CU258" s="42"/>
      <c r="CV258" s="42"/>
      <c r="CW258" s="42"/>
      <c r="CX258" s="42"/>
      <c r="CY258" s="42"/>
      <c r="CZ258" s="42"/>
      <c r="DA258" s="42"/>
      <c r="DB258" s="42"/>
      <c r="DC258" s="42"/>
      <c r="DD258" s="42"/>
      <c r="DE258" s="42"/>
      <c r="DF258" s="42"/>
      <c r="DG258" s="42"/>
      <c r="DH258" s="42"/>
      <c r="DI258" s="42"/>
      <c r="DJ258" s="42"/>
      <c r="DK258" s="42"/>
      <c r="DL258" s="42"/>
      <c r="DM258" s="42"/>
      <c r="DN258" s="42"/>
      <c r="DO258" s="42"/>
      <c r="DP258" s="42"/>
      <c r="DQ258" s="42"/>
      <c r="DR258" s="42"/>
      <c r="DS258" s="42"/>
      <c r="DT258" s="42"/>
      <c r="DU258" s="42"/>
      <c r="DV258" s="42"/>
      <c r="DW258" s="42"/>
      <c r="DX258" s="42"/>
      <c r="DY258" s="42"/>
      <c r="DZ258" s="42"/>
    </row>
    <row r="259" spans="2:130" x14ac:dyDescent="0.2">
      <c r="B259" s="42"/>
      <c r="C259" s="48" t="str">
        <f t="shared" si="10"/>
        <v xml:space="preserve"> repro </v>
      </c>
      <c r="D259" s="49">
        <f t="shared" ref="D259:D322" si="11">IF(CONCATENATE(E259,F259,G259,H259,I259,J259,K259,L259,M259,N259,O259,P259)=CONCATENATE(R259,S259,T259,U259,V259,W259,X259,Y259,Z259,AA259,AB259,AC259),"",1)</f>
        <v>1</v>
      </c>
      <c r="E259" s="361" t="s">
        <v>982</v>
      </c>
      <c r="F259" s="361"/>
      <c r="G259" s="361"/>
      <c r="H259" s="361"/>
      <c r="I259" s="361"/>
      <c r="J259" s="361"/>
      <c r="K259" s="361"/>
      <c r="L259" s="361"/>
      <c r="M259" s="361"/>
      <c r="N259" s="361"/>
      <c r="O259" s="361"/>
      <c r="P259" s="334"/>
      <c r="Q259" s="42"/>
      <c r="R259" s="363" t="s">
        <v>912</v>
      </c>
      <c r="S259" s="363"/>
      <c r="T259" s="363"/>
      <c r="U259" s="363"/>
      <c r="V259" s="363"/>
      <c r="W259" s="363"/>
      <c r="X259" s="363"/>
      <c r="Y259" s="363"/>
      <c r="Z259" s="363"/>
      <c r="AA259" s="363"/>
      <c r="AB259" s="363"/>
      <c r="AC259" s="339"/>
      <c r="AD259" s="42"/>
      <c r="AE259" s="812"/>
      <c r="AF259" s="812"/>
      <c r="AG259" s="812"/>
      <c r="AH259" s="812"/>
      <c r="AI259" s="986"/>
      <c r="AJ259" s="1019" t="str">
        <f>repro!$G$33</f>
        <v>Probability of conception</v>
      </c>
      <c r="AK259" s="1018"/>
      <c r="AL259" s="1018"/>
      <c r="AM259" s="1018"/>
      <c r="AN259" s="1018"/>
      <c r="AO259" s="1018"/>
      <c r="AP259" s="1018"/>
      <c r="AQ259" s="1018"/>
      <c r="AR259" s="1018"/>
      <c r="AS259" s="1018"/>
      <c r="AT259" s="1018"/>
      <c r="AU259" s="1000"/>
      <c r="AV259" s="986"/>
      <c r="AW259" s="812"/>
      <c r="AX259" s="812"/>
      <c r="AY259" s="812"/>
      <c r="AZ259" s="812"/>
      <c r="BA259" s="812"/>
      <c r="BB259" s="812"/>
      <c r="BC259" s="812"/>
      <c r="BD259" s="812"/>
      <c r="BE259" s="812"/>
      <c r="BF259" s="812"/>
      <c r="BG259" s="812"/>
      <c r="BH259" s="812"/>
      <c r="BI259" s="812"/>
      <c r="BJ259" s="812"/>
      <c r="BK259" s="812"/>
      <c r="BL259" s="812"/>
      <c r="BM259" s="812"/>
      <c r="BN259" s="812"/>
      <c r="BO259" s="812"/>
      <c r="BP259" s="812"/>
      <c r="BQ259" s="812"/>
      <c r="BR259" s="812"/>
      <c r="BS259" s="812"/>
      <c r="BT259" s="812"/>
      <c r="BU259" s="42"/>
      <c r="BV259" s="42"/>
      <c r="BW259" s="42"/>
      <c r="BX259" s="42"/>
      <c r="BY259" s="42"/>
      <c r="BZ259" s="42"/>
      <c r="CA259" s="42"/>
      <c r="CB259" s="42"/>
      <c r="CC259" s="42"/>
      <c r="CD259" s="42"/>
      <c r="CE259" s="42"/>
      <c r="CF259" s="42"/>
      <c r="CG259" s="42"/>
      <c r="CH259" s="42"/>
      <c r="CI259" s="42"/>
      <c r="CJ259" s="42"/>
      <c r="CK259" s="42"/>
      <c r="CL259" s="42"/>
      <c r="CM259" s="42"/>
      <c r="CN259" s="42"/>
      <c r="CO259" s="42"/>
      <c r="CP259" s="42"/>
      <c r="CQ259" s="42"/>
      <c r="CR259" s="42"/>
      <c r="CS259" s="42"/>
      <c r="CT259" s="42"/>
      <c r="CU259" s="42"/>
      <c r="CV259" s="42"/>
      <c r="CW259" s="42"/>
      <c r="CX259" s="42"/>
      <c r="CY259" s="42"/>
      <c r="CZ259" s="42"/>
      <c r="DA259" s="42"/>
      <c r="DB259" s="42"/>
      <c r="DC259" s="42"/>
      <c r="DD259" s="42"/>
      <c r="DE259" s="42"/>
      <c r="DF259" s="42"/>
      <c r="DG259" s="42"/>
      <c r="DH259" s="42"/>
      <c r="DI259" s="42"/>
      <c r="DJ259" s="42"/>
      <c r="DK259" s="42"/>
      <c r="DL259" s="42"/>
      <c r="DM259" s="42"/>
      <c r="DN259" s="42"/>
      <c r="DO259" s="42"/>
      <c r="DP259" s="42"/>
      <c r="DQ259" s="42"/>
      <c r="DR259" s="42"/>
      <c r="DS259" s="42"/>
      <c r="DT259" s="42"/>
      <c r="DU259" s="42"/>
      <c r="DV259" s="42"/>
      <c r="DW259" s="42"/>
      <c r="DX259" s="42"/>
      <c r="DY259" s="42"/>
      <c r="DZ259" s="42"/>
    </row>
    <row r="260" spans="2:130" x14ac:dyDescent="0.2">
      <c r="B260" s="42"/>
      <c r="C260" s="48" t="str">
        <f t="shared" si="10"/>
        <v>repro</v>
      </c>
      <c r="D260" s="49" t="str">
        <f t="shared" si="11"/>
        <v/>
      </c>
      <c r="E260" s="364" t="s">
        <v>183</v>
      </c>
      <c r="F260" s="361" t="s">
        <v>184</v>
      </c>
      <c r="G260" s="361" t="s">
        <v>185</v>
      </c>
      <c r="H260" s="361" t="s">
        <v>186</v>
      </c>
      <c r="I260" s="361" t="s">
        <v>187</v>
      </c>
      <c r="J260" s="361" t="s">
        <v>188</v>
      </c>
      <c r="K260" s="361" t="s">
        <v>189</v>
      </c>
      <c r="L260" s="361" t="s">
        <v>190</v>
      </c>
      <c r="M260" s="361" t="s">
        <v>191</v>
      </c>
      <c r="N260" s="361" t="s">
        <v>192</v>
      </c>
      <c r="O260" s="361" t="s">
        <v>193</v>
      </c>
      <c r="P260" s="361" t="s">
        <v>194</v>
      </c>
      <c r="Q260" s="42"/>
      <c r="R260" s="365" t="s">
        <v>183</v>
      </c>
      <c r="S260" s="363" t="s">
        <v>184</v>
      </c>
      <c r="T260" s="363" t="s">
        <v>185</v>
      </c>
      <c r="U260" s="363" t="s">
        <v>186</v>
      </c>
      <c r="V260" s="363" t="s">
        <v>187</v>
      </c>
      <c r="W260" s="363" t="s">
        <v>188</v>
      </c>
      <c r="X260" s="363" t="s">
        <v>189</v>
      </c>
      <c r="Y260" s="363" t="s">
        <v>190</v>
      </c>
      <c r="Z260" s="363" t="s">
        <v>191</v>
      </c>
      <c r="AA260" s="363" t="s">
        <v>192</v>
      </c>
      <c r="AB260" s="363" t="s">
        <v>193</v>
      </c>
      <c r="AC260" s="363" t="s">
        <v>194</v>
      </c>
      <c r="AD260" s="42"/>
      <c r="AE260" s="812"/>
      <c r="AF260" s="812"/>
      <c r="AG260" s="812"/>
      <c r="AH260" s="812"/>
      <c r="AI260" s="986"/>
      <c r="AJ260" s="1018" t="str">
        <f>repro!G34</f>
        <v>Jan</v>
      </c>
      <c r="AK260" s="1018" t="str">
        <f>repro!H34</f>
        <v>Feb</v>
      </c>
      <c r="AL260" s="1018" t="str">
        <f>repro!I34</f>
        <v>Mar</v>
      </c>
      <c r="AM260" s="1018" t="str">
        <f>repro!J34</f>
        <v>Apr</v>
      </c>
      <c r="AN260" s="1018" t="str">
        <f>repro!K34</f>
        <v>May</v>
      </c>
      <c r="AO260" s="1018" t="str">
        <f>repro!L34</f>
        <v>Jun</v>
      </c>
      <c r="AP260" s="1018" t="str">
        <f>repro!M34</f>
        <v>Jul</v>
      </c>
      <c r="AQ260" s="1018" t="str">
        <f>repro!N34</f>
        <v>Aug</v>
      </c>
      <c r="AR260" s="1018" t="str">
        <f>repro!O34</f>
        <v>Sep</v>
      </c>
      <c r="AS260" s="1018" t="str">
        <f>repro!P34</f>
        <v>Oct</v>
      </c>
      <c r="AT260" s="1018" t="str">
        <f>repro!Q34</f>
        <v>Nov</v>
      </c>
      <c r="AU260" s="1018" t="str">
        <f>repro!R34</f>
        <v>Dec</v>
      </c>
      <c r="AV260" s="986"/>
      <c r="AW260" s="812"/>
      <c r="AX260" s="812"/>
      <c r="AY260" s="812"/>
      <c r="AZ260" s="812"/>
      <c r="BA260" s="812"/>
      <c r="BB260" s="812"/>
      <c r="BC260" s="812"/>
      <c r="BD260" s="812"/>
      <c r="BE260" s="812"/>
      <c r="BF260" s="812"/>
      <c r="BG260" s="812"/>
      <c r="BH260" s="812"/>
      <c r="BI260" s="812"/>
      <c r="BJ260" s="812"/>
      <c r="BK260" s="812"/>
      <c r="BL260" s="812"/>
      <c r="BM260" s="812"/>
      <c r="BN260" s="812"/>
      <c r="BO260" s="812"/>
      <c r="BP260" s="812"/>
      <c r="BQ260" s="812"/>
      <c r="BR260" s="812"/>
      <c r="BS260" s="812"/>
      <c r="BT260" s="812"/>
      <c r="BU260" s="42"/>
      <c r="BV260" s="42"/>
      <c r="BW260" s="42"/>
      <c r="BX260" s="42"/>
      <c r="BY260" s="42"/>
      <c r="BZ260" s="42"/>
      <c r="CA260" s="42"/>
      <c r="CB260" s="42"/>
      <c r="CC260" s="42"/>
      <c r="CD260" s="42"/>
      <c r="CE260" s="42"/>
      <c r="CF260" s="42"/>
      <c r="CG260" s="42"/>
      <c r="CH260" s="42"/>
      <c r="CI260" s="42"/>
      <c r="CJ260" s="42"/>
      <c r="CK260" s="42"/>
      <c r="CL260" s="42"/>
      <c r="CM260" s="42"/>
      <c r="CN260" s="42"/>
      <c r="CO260" s="42"/>
      <c r="CP260" s="42"/>
      <c r="CQ260" s="42"/>
      <c r="CR260" s="42"/>
      <c r="CS260" s="42"/>
      <c r="CT260" s="42"/>
      <c r="CU260" s="42"/>
      <c r="CV260" s="42"/>
      <c r="CW260" s="42"/>
      <c r="CX260" s="42"/>
      <c r="CY260" s="42"/>
      <c r="CZ260" s="42"/>
      <c r="DA260" s="42"/>
      <c r="DB260" s="42"/>
      <c r="DC260" s="42"/>
      <c r="DD260" s="42"/>
      <c r="DE260" s="42"/>
      <c r="DF260" s="42"/>
      <c r="DG260" s="42"/>
      <c r="DH260" s="42"/>
      <c r="DI260" s="42"/>
      <c r="DJ260" s="42"/>
      <c r="DK260" s="42"/>
      <c r="DL260" s="42"/>
      <c r="DM260" s="42"/>
      <c r="DN260" s="42"/>
      <c r="DO260" s="42"/>
      <c r="DP260" s="42"/>
      <c r="DQ260" s="42"/>
      <c r="DR260" s="42"/>
      <c r="DS260" s="42"/>
      <c r="DT260" s="42"/>
      <c r="DU260" s="42"/>
      <c r="DV260" s="42"/>
      <c r="DW260" s="42"/>
      <c r="DX260" s="42"/>
      <c r="DY260" s="42"/>
      <c r="DZ260" s="42"/>
    </row>
    <row r="261" spans="2:130" x14ac:dyDescent="0.2">
      <c r="B261" s="42"/>
      <c r="C261" s="48" t="str">
        <f t="shared" si="10"/>
        <v>repro</v>
      </c>
      <c r="D261" s="49" t="str">
        <f t="shared" si="11"/>
        <v/>
      </c>
      <c r="E261" s="990">
        <v>0.39</v>
      </c>
      <c r="F261" s="990">
        <v>0.39</v>
      </c>
      <c r="G261" s="990">
        <v>0.39</v>
      </c>
      <c r="H261" s="990">
        <v>0.3705</v>
      </c>
      <c r="I261" s="990">
        <v>0.33150000000000002</v>
      </c>
      <c r="J261" s="990">
        <v>0.29249999999999998</v>
      </c>
      <c r="K261" s="990">
        <v>0.2535</v>
      </c>
      <c r="L261" s="990">
        <v>0.23400000000000001</v>
      </c>
      <c r="M261" s="990">
        <v>0.2535</v>
      </c>
      <c r="N261" s="990">
        <v>0.29249999999999998</v>
      </c>
      <c r="O261" s="990">
        <v>0.35099999999999998</v>
      </c>
      <c r="P261" s="990">
        <v>0.39</v>
      </c>
      <c r="Q261" s="42"/>
      <c r="R261" s="996">
        <v>0.39</v>
      </c>
      <c r="S261" s="996">
        <v>0.39</v>
      </c>
      <c r="T261" s="996">
        <v>0.39</v>
      </c>
      <c r="U261" s="996">
        <v>0.3705</v>
      </c>
      <c r="V261" s="996">
        <v>0.33150000000000002</v>
      </c>
      <c r="W261" s="996">
        <v>0.29249999999999998</v>
      </c>
      <c r="X261" s="996">
        <v>0.2535</v>
      </c>
      <c r="Y261" s="996">
        <v>0.23400000000000001</v>
      </c>
      <c r="Z261" s="996">
        <v>0.2535</v>
      </c>
      <c r="AA261" s="996">
        <v>0.29249999999999998</v>
      </c>
      <c r="AB261" s="996">
        <v>0.35099999999999998</v>
      </c>
      <c r="AC261" s="996">
        <v>0.39</v>
      </c>
      <c r="AD261" s="42"/>
      <c r="AE261" s="812"/>
      <c r="AF261" s="812"/>
      <c r="AG261" s="812"/>
      <c r="AH261" s="812"/>
      <c r="AI261" s="986"/>
      <c r="AJ261" s="1028">
        <f>repro!G35</f>
        <v>0.39</v>
      </c>
      <c r="AK261" s="1028">
        <f>repro!H35</f>
        <v>0.39</v>
      </c>
      <c r="AL261" s="1028">
        <f>repro!I35</f>
        <v>0.39</v>
      </c>
      <c r="AM261" s="1028">
        <f>repro!J35</f>
        <v>0.3705</v>
      </c>
      <c r="AN261" s="1028">
        <f>repro!K35</f>
        <v>0.33150000000000002</v>
      </c>
      <c r="AO261" s="1028">
        <f>repro!L35</f>
        <v>0.29249999999999998</v>
      </c>
      <c r="AP261" s="1028">
        <f>repro!M35</f>
        <v>0.2535</v>
      </c>
      <c r="AQ261" s="1028">
        <f>repro!N35</f>
        <v>0.23400000000000001</v>
      </c>
      <c r="AR261" s="1028">
        <f>repro!O35</f>
        <v>0.2535</v>
      </c>
      <c r="AS261" s="1028">
        <f>repro!P35</f>
        <v>0.29249999999999998</v>
      </c>
      <c r="AT261" s="1028">
        <f>repro!Q35</f>
        <v>0.35099999999999998</v>
      </c>
      <c r="AU261" s="1028">
        <f>repro!R35</f>
        <v>0.39</v>
      </c>
      <c r="AV261" s="986"/>
      <c r="AW261" s="812"/>
      <c r="AX261" s="812"/>
      <c r="AY261" s="812"/>
      <c r="AZ261" s="812"/>
      <c r="BA261" s="812"/>
      <c r="BB261" s="812"/>
      <c r="BC261" s="812"/>
      <c r="BD261" s="812"/>
      <c r="BE261" s="812"/>
      <c r="BF261" s="812"/>
      <c r="BG261" s="812"/>
      <c r="BH261" s="812"/>
      <c r="BI261" s="812"/>
      <c r="BJ261" s="812"/>
      <c r="BK261" s="812"/>
      <c r="BL261" s="812"/>
      <c r="BM261" s="812"/>
      <c r="BN261" s="812"/>
      <c r="BO261" s="812"/>
      <c r="BP261" s="812"/>
      <c r="BQ261" s="812"/>
      <c r="BR261" s="812"/>
      <c r="BS261" s="812"/>
      <c r="BT261" s="812"/>
      <c r="BU261" s="42"/>
      <c r="BV261" s="42"/>
      <c r="BW261" s="42"/>
      <c r="BX261" s="42"/>
      <c r="BY261" s="42"/>
      <c r="BZ261" s="42"/>
      <c r="CA261" s="42"/>
      <c r="CB261" s="42"/>
      <c r="CC261" s="42"/>
      <c r="CD261" s="42"/>
      <c r="CE261" s="42"/>
      <c r="CF261" s="42"/>
      <c r="CG261" s="42"/>
      <c r="CH261" s="42"/>
      <c r="CI261" s="42"/>
      <c r="CJ261" s="42"/>
      <c r="CK261" s="42"/>
      <c r="CL261" s="42"/>
      <c r="CM261" s="42"/>
      <c r="CN261" s="42"/>
      <c r="CO261" s="42"/>
      <c r="CP261" s="42"/>
      <c r="CQ261" s="42"/>
      <c r="CR261" s="42"/>
      <c r="CS261" s="42"/>
      <c r="CT261" s="42"/>
      <c r="CU261" s="42"/>
      <c r="CV261" s="42"/>
      <c r="CW261" s="42"/>
      <c r="CX261" s="42"/>
      <c r="CY261" s="42"/>
      <c r="CZ261" s="42"/>
      <c r="DA261" s="42"/>
      <c r="DB261" s="42"/>
      <c r="DC261" s="42"/>
      <c r="DD261" s="42"/>
      <c r="DE261" s="42"/>
      <c r="DF261" s="42"/>
      <c r="DG261" s="42"/>
      <c r="DH261" s="42"/>
      <c r="DI261" s="42"/>
      <c r="DJ261" s="42"/>
      <c r="DK261" s="42"/>
      <c r="DL261" s="42"/>
      <c r="DM261" s="42"/>
      <c r="DN261" s="42"/>
      <c r="DO261" s="42"/>
      <c r="DP261" s="42"/>
      <c r="DQ261" s="42"/>
      <c r="DR261" s="42"/>
      <c r="DS261" s="42"/>
      <c r="DT261" s="42"/>
      <c r="DU261" s="42"/>
      <c r="DV261" s="42"/>
      <c r="DW261" s="42"/>
      <c r="DX261" s="42"/>
      <c r="DY261" s="42"/>
      <c r="DZ261" s="42"/>
    </row>
    <row r="262" spans="2:130" x14ac:dyDescent="0.2">
      <c r="B262" s="42"/>
      <c r="C262" s="48" t="str">
        <f t="shared" si="10"/>
        <v>repro</v>
      </c>
      <c r="D262" s="49" t="str">
        <f t="shared" si="11"/>
        <v/>
      </c>
      <c r="E262" s="383">
        <v>0.41</v>
      </c>
      <c r="F262" s="383">
        <v>0.41</v>
      </c>
      <c r="G262" s="383">
        <v>0.41</v>
      </c>
      <c r="H262" s="383">
        <v>0.38950000000000001</v>
      </c>
      <c r="I262" s="383">
        <v>0.34849999999999998</v>
      </c>
      <c r="J262" s="383">
        <v>0.3075</v>
      </c>
      <c r="K262" s="383">
        <v>0.26650000000000001</v>
      </c>
      <c r="L262" s="383">
        <v>0.246</v>
      </c>
      <c r="M262" s="383">
        <v>0.26650000000000001</v>
      </c>
      <c r="N262" s="383">
        <v>0.3075</v>
      </c>
      <c r="O262" s="383">
        <v>0.36899999999999999</v>
      </c>
      <c r="P262" s="383">
        <v>0.41</v>
      </c>
      <c r="Q262" s="42"/>
      <c r="R262" s="384">
        <v>0.41</v>
      </c>
      <c r="S262" s="384">
        <v>0.41</v>
      </c>
      <c r="T262" s="384">
        <v>0.41</v>
      </c>
      <c r="U262" s="384">
        <v>0.38950000000000001</v>
      </c>
      <c r="V262" s="384">
        <v>0.34849999999999998</v>
      </c>
      <c r="W262" s="384">
        <v>0.3075</v>
      </c>
      <c r="X262" s="384">
        <v>0.26650000000000001</v>
      </c>
      <c r="Y262" s="384">
        <v>0.246</v>
      </c>
      <c r="Z262" s="384">
        <v>0.26650000000000001</v>
      </c>
      <c r="AA262" s="384">
        <v>0.3075</v>
      </c>
      <c r="AB262" s="384">
        <v>0.36899999999999999</v>
      </c>
      <c r="AC262" s="384">
        <v>0.41</v>
      </c>
      <c r="AD262" s="42"/>
      <c r="AE262" s="812"/>
      <c r="AF262" s="812"/>
      <c r="AG262" s="812"/>
      <c r="AH262" s="812"/>
      <c r="AI262" s="986"/>
      <c r="AJ262" s="1028">
        <f>repro!G36</f>
        <v>0.41</v>
      </c>
      <c r="AK262" s="1028">
        <f>repro!H36</f>
        <v>0.41</v>
      </c>
      <c r="AL262" s="1028">
        <f>repro!I36</f>
        <v>0.41</v>
      </c>
      <c r="AM262" s="1028">
        <f>repro!J36</f>
        <v>0.38950000000000001</v>
      </c>
      <c r="AN262" s="1028">
        <f>repro!K36</f>
        <v>0.34849999999999998</v>
      </c>
      <c r="AO262" s="1028">
        <f>repro!L36</f>
        <v>0.3075</v>
      </c>
      <c r="AP262" s="1028">
        <f>repro!M36</f>
        <v>0.26650000000000001</v>
      </c>
      <c r="AQ262" s="1028">
        <f>repro!N36</f>
        <v>0.246</v>
      </c>
      <c r="AR262" s="1028">
        <f>repro!O36</f>
        <v>0.26650000000000001</v>
      </c>
      <c r="AS262" s="1028">
        <f>repro!P36</f>
        <v>0.3075</v>
      </c>
      <c r="AT262" s="1028">
        <f>repro!Q36</f>
        <v>0.36899999999999999</v>
      </c>
      <c r="AU262" s="1028">
        <f>repro!R36</f>
        <v>0.41</v>
      </c>
      <c r="AV262" s="986"/>
      <c r="AW262" s="812"/>
      <c r="AX262" s="812"/>
      <c r="AY262" s="812"/>
      <c r="AZ262" s="812"/>
      <c r="BA262" s="812"/>
      <c r="BB262" s="812"/>
      <c r="BC262" s="812"/>
      <c r="BD262" s="812"/>
      <c r="BE262" s="812"/>
      <c r="BF262" s="812"/>
      <c r="BG262" s="812"/>
      <c r="BH262" s="812"/>
      <c r="BI262" s="812"/>
      <c r="BJ262" s="812"/>
      <c r="BK262" s="812"/>
      <c r="BL262" s="812"/>
      <c r="BM262" s="812"/>
      <c r="BN262" s="812"/>
      <c r="BO262" s="812"/>
      <c r="BP262" s="812"/>
      <c r="BQ262" s="812"/>
      <c r="BR262" s="812"/>
      <c r="BS262" s="812"/>
      <c r="BT262" s="812"/>
      <c r="BU262" s="42"/>
      <c r="BV262" s="42"/>
      <c r="BW262" s="42"/>
      <c r="BX262" s="42"/>
      <c r="BY262" s="42"/>
      <c r="BZ262" s="42"/>
      <c r="CA262" s="42"/>
      <c r="CB262" s="42"/>
      <c r="CC262" s="42"/>
      <c r="CD262" s="42"/>
      <c r="CE262" s="42"/>
      <c r="CF262" s="42"/>
      <c r="CG262" s="42"/>
      <c r="CH262" s="42"/>
      <c r="CI262" s="42"/>
      <c r="CJ262" s="42"/>
      <c r="CK262" s="42"/>
      <c r="CL262" s="42"/>
      <c r="CM262" s="42"/>
      <c r="CN262" s="42"/>
      <c r="CO262" s="42"/>
      <c r="CP262" s="42"/>
      <c r="CQ262" s="42"/>
      <c r="CR262" s="42"/>
      <c r="CS262" s="42"/>
      <c r="CT262" s="42"/>
      <c r="CU262" s="42"/>
      <c r="CV262" s="42"/>
      <c r="CW262" s="42"/>
      <c r="CX262" s="42"/>
      <c r="CY262" s="42"/>
      <c r="CZ262" s="42"/>
      <c r="DA262" s="42"/>
      <c r="DB262" s="42"/>
      <c r="DC262" s="42"/>
      <c r="DD262" s="42"/>
      <c r="DE262" s="42"/>
      <c r="DF262" s="42"/>
      <c r="DG262" s="42"/>
      <c r="DH262" s="42"/>
      <c r="DI262" s="42"/>
      <c r="DJ262" s="42"/>
      <c r="DK262" s="42"/>
      <c r="DL262" s="42"/>
      <c r="DM262" s="42"/>
      <c r="DN262" s="42"/>
      <c r="DO262" s="42"/>
      <c r="DP262" s="42"/>
      <c r="DQ262" s="42"/>
      <c r="DR262" s="42"/>
      <c r="DS262" s="42"/>
      <c r="DT262" s="42"/>
      <c r="DU262" s="42"/>
      <c r="DV262" s="42"/>
      <c r="DW262" s="42"/>
      <c r="DX262" s="42"/>
      <c r="DY262" s="42"/>
      <c r="DZ262" s="42"/>
    </row>
    <row r="263" spans="2:130" x14ac:dyDescent="0.2">
      <c r="B263" s="42"/>
      <c r="C263" s="48" t="str">
        <f t="shared" si="10"/>
        <v>repro</v>
      </c>
      <c r="D263" s="49" t="str">
        <f t="shared" si="11"/>
        <v/>
      </c>
      <c r="E263" s="383">
        <v>0.39</v>
      </c>
      <c r="F263" s="383">
        <v>0.39</v>
      </c>
      <c r="G263" s="383">
        <v>0.39</v>
      </c>
      <c r="H263" s="383">
        <v>0.3705</v>
      </c>
      <c r="I263" s="383">
        <v>0.33150000000000002</v>
      </c>
      <c r="J263" s="383">
        <v>0.29249999999999998</v>
      </c>
      <c r="K263" s="383">
        <v>0.2535</v>
      </c>
      <c r="L263" s="383">
        <v>0.23400000000000001</v>
      </c>
      <c r="M263" s="383">
        <v>0.2535</v>
      </c>
      <c r="N263" s="383">
        <v>0.29249999999999998</v>
      </c>
      <c r="O263" s="383">
        <v>0.35099999999999998</v>
      </c>
      <c r="P263" s="383">
        <v>0.39</v>
      </c>
      <c r="Q263" s="42"/>
      <c r="R263" s="384">
        <v>0.39</v>
      </c>
      <c r="S263" s="384">
        <v>0.39</v>
      </c>
      <c r="T263" s="384">
        <v>0.39</v>
      </c>
      <c r="U263" s="384">
        <v>0.3705</v>
      </c>
      <c r="V263" s="384">
        <v>0.33150000000000002</v>
      </c>
      <c r="W263" s="384">
        <v>0.29249999999999998</v>
      </c>
      <c r="X263" s="384">
        <v>0.2535</v>
      </c>
      <c r="Y263" s="384">
        <v>0.23400000000000001</v>
      </c>
      <c r="Z263" s="384">
        <v>0.2535</v>
      </c>
      <c r="AA263" s="384">
        <v>0.29249999999999998</v>
      </c>
      <c r="AB263" s="384">
        <v>0.35099999999999998</v>
      </c>
      <c r="AC263" s="384">
        <v>0.39</v>
      </c>
      <c r="AD263" s="42"/>
      <c r="AE263" s="812"/>
      <c r="AF263" s="812"/>
      <c r="AG263" s="812"/>
      <c r="AH263" s="812"/>
      <c r="AI263" s="986"/>
      <c r="AJ263" s="1028">
        <f>repro!G37</f>
        <v>0.39</v>
      </c>
      <c r="AK263" s="1028">
        <f>repro!H37</f>
        <v>0.39</v>
      </c>
      <c r="AL263" s="1028">
        <f>repro!I37</f>
        <v>0.39</v>
      </c>
      <c r="AM263" s="1028">
        <f>repro!J37</f>
        <v>0.3705</v>
      </c>
      <c r="AN263" s="1028">
        <f>repro!K37</f>
        <v>0.33150000000000002</v>
      </c>
      <c r="AO263" s="1028">
        <f>repro!L37</f>
        <v>0.29249999999999998</v>
      </c>
      <c r="AP263" s="1028">
        <f>repro!M37</f>
        <v>0.2535</v>
      </c>
      <c r="AQ263" s="1028">
        <f>repro!N37</f>
        <v>0.23400000000000001</v>
      </c>
      <c r="AR263" s="1028">
        <f>repro!O37</f>
        <v>0.2535</v>
      </c>
      <c r="AS263" s="1028">
        <f>repro!P37</f>
        <v>0.29249999999999998</v>
      </c>
      <c r="AT263" s="1028">
        <f>repro!Q37</f>
        <v>0.35099999999999998</v>
      </c>
      <c r="AU263" s="1028">
        <f>repro!R37</f>
        <v>0.39</v>
      </c>
      <c r="AV263" s="986"/>
      <c r="AW263" s="812"/>
      <c r="AX263" s="812"/>
      <c r="AY263" s="812"/>
      <c r="AZ263" s="812"/>
      <c r="BA263" s="812"/>
      <c r="BB263" s="812"/>
      <c r="BC263" s="812"/>
      <c r="BD263" s="812"/>
      <c r="BE263" s="812"/>
      <c r="BF263" s="812"/>
      <c r="BG263" s="812"/>
      <c r="BH263" s="812"/>
      <c r="BI263" s="812"/>
      <c r="BJ263" s="812"/>
      <c r="BK263" s="812"/>
      <c r="BL263" s="812"/>
      <c r="BM263" s="812"/>
      <c r="BN263" s="812"/>
      <c r="BO263" s="812"/>
      <c r="BP263" s="812"/>
      <c r="BQ263" s="812"/>
      <c r="BR263" s="812"/>
      <c r="BS263" s="812"/>
      <c r="BT263" s="812"/>
      <c r="BU263" s="42"/>
      <c r="BV263" s="42"/>
      <c r="BW263" s="42"/>
      <c r="BX263" s="42"/>
      <c r="BY263" s="42"/>
      <c r="BZ263" s="42"/>
      <c r="CA263" s="42"/>
      <c r="CB263" s="42"/>
      <c r="CC263" s="42"/>
      <c r="CD263" s="42"/>
      <c r="CE263" s="42"/>
      <c r="CF263" s="42"/>
      <c r="CG263" s="42"/>
      <c r="CH263" s="42"/>
      <c r="CI263" s="42"/>
      <c r="CJ263" s="42"/>
      <c r="CK263" s="42"/>
      <c r="CL263" s="42"/>
      <c r="CM263" s="42"/>
      <c r="CN263" s="42"/>
      <c r="CO263" s="42"/>
      <c r="CP263" s="42"/>
      <c r="CQ263" s="42"/>
      <c r="CR263" s="42"/>
      <c r="CS263" s="42"/>
      <c r="CT263" s="42"/>
      <c r="CU263" s="42"/>
      <c r="CV263" s="42"/>
      <c r="CW263" s="42"/>
      <c r="CX263" s="42"/>
      <c r="CY263" s="42"/>
      <c r="CZ263" s="42"/>
      <c r="DA263" s="42"/>
      <c r="DB263" s="42"/>
      <c r="DC263" s="42"/>
      <c r="DD263" s="42"/>
      <c r="DE263" s="42"/>
      <c r="DF263" s="42"/>
      <c r="DG263" s="42"/>
      <c r="DH263" s="42"/>
      <c r="DI263" s="42"/>
      <c r="DJ263" s="42"/>
      <c r="DK263" s="42"/>
      <c r="DL263" s="42"/>
      <c r="DM263" s="42"/>
      <c r="DN263" s="42"/>
      <c r="DO263" s="42"/>
      <c r="DP263" s="42"/>
      <c r="DQ263" s="42"/>
      <c r="DR263" s="42"/>
      <c r="DS263" s="42"/>
      <c r="DT263" s="42"/>
      <c r="DU263" s="42"/>
      <c r="DV263" s="42"/>
      <c r="DW263" s="42"/>
      <c r="DX263" s="42"/>
      <c r="DY263" s="42"/>
      <c r="DZ263" s="42"/>
    </row>
    <row r="264" spans="2:130" x14ac:dyDescent="0.2">
      <c r="B264" s="42"/>
      <c r="C264" s="48" t="str">
        <f t="shared" si="10"/>
        <v>repro</v>
      </c>
      <c r="D264" s="49" t="str">
        <f t="shared" si="11"/>
        <v/>
      </c>
      <c r="E264" s="383">
        <v>0.37</v>
      </c>
      <c r="F264" s="383">
        <v>0.37</v>
      </c>
      <c r="G264" s="383">
        <v>0.37</v>
      </c>
      <c r="H264" s="383">
        <v>0.35149999999999998</v>
      </c>
      <c r="I264" s="383">
        <v>0.3145</v>
      </c>
      <c r="J264" s="383">
        <v>0.27750000000000002</v>
      </c>
      <c r="K264" s="383">
        <v>0.24049999999999999</v>
      </c>
      <c r="L264" s="383">
        <v>0.222</v>
      </c>
      <c r="M264" s="383">
        <v>0.24049999999999999</v>
      </c>
      <c r="N264" s="383">
        <v>0.27750000000000002</v>
      </c>
      <c r="O264" s="383">
        <v>0.33300000000000002</v>
      </c>
      <c r="P264" s="383">
        <v>0.37</v>
      </c>
      <c r="Q264" s="42"/>
      <c r="R264" s="384">
        <v>0.37</v>
      </c>
      <c r="S264" s="384">
        <v>0.37</v>
      </c>
      <c r="T264" s="384">
        <v>0.37</v>
      </c>
      <c r="U264" s="384">
        <v>0.35149999999999998</v>
      </c>
      <c r="V264" s="384">
        <v>0.3145</v>
      </c>
      <c r="W264" s="384">
        <v>0.27750000000000002</v>
      </c>
      <c r="X264" s="384">
        <v>0.24049999999999999</v>
      </c>
      <c r="Y264" s="384">
        <v>0.222</v>
      </c>
      <c r="Z264" s="384">
        <v>0.24049999999999999</v>
      </c>
      <c r="AA264" s="384">
        <v>0.27750000000000002</v>
      </c>
      <c r="AB264" s="384">
        <v>0.33300000000000002</v>
      </c>
      <c r="AC264" s="384">
        <v>0.37</v>
      </c>
      <c r="AD264" s="42"/>
      <c r="AE264" s="812"/>
      <c r="AF264" s="812"/>
      <c r="AG264" s="812"/>
      <c r="AH264" s="812"/>
      <c r="AI264" s="986"/>
      <c r="AJ264" s="1028">
        <f>repro!G38</f>
        <v>0.37</v>
      </c>
      <c r="AK264" s="1028">
        <f>repro!H38</f>
        <v>0.37</v>
      </c>
      <c r="AL264" s="1028">
        <f>repro!I38</f>
        <v>0.37</v>
      </c>
      <c r="AM264" s="1028">
        <f>repro!J38</f>
        <v>0.35149999999999998</v>
      </c>
      <c r="AN264" s="1028">
        <f>repro!K38</f>
        <v>0.3145</v>
      </c>
      <c r="AO264" s="1028">
        <f>repro!L38</f>
        <v>0.27750000000000002</v>
      </c>
      <c r="AP264" s="1028">
        <f>repro!M38</f>
        <v>0.24049999999999999</v>
      </c>
      <c r="AQ264" s="1028">
        <f>repro!N38</f>
        <v>0.222</v>
      </c>
      <c r="AR264" s="1028">
        <f>repro!O38</f>
        <v>0.24049999999999999</v>
      </c>
      <c r="AS264" s="1028">
        <f>repro!P38</f>
        <v>0.27750000000000002</v>
      </c>
      <c r="AT264" s="1028">
        <f>repro!Q38</f>
        <v>0.33300000000000002</v>
      </c>
      <c r="AU264" s="1028">
        <f>repro!R38</f>
        <v>0.37</v>
      </c>
      <c r="AV264" s="986"/>
      <c r="AW264" s="812"/>
      <c r="AX264" s="812"/>
      <c r="AY264" s="812"/>
      <c r="AZ264" s="812"/>
      <c r="BA264" s="812"/>
      <c r="BB264" s="812"/>
      <c r="BC264" s="812"/>
      <c r="BD264" s="812"/>
      <c r="BE264" s="812"/>
      <c r="BF264" s="812"/>
      <c r="BG264" s="812"/>
      <c r="BH264" s="812"/>
      <c r="BI264" s="812"/>
      <c r="BJ264" s="812"/>
      <c r="BK264" s="812"/>
      <c r="BL264" s="812"/>
      <c r="BM264" s="812"/>
      <c r="BN264" s="812"/>
      <c r="BO264" s="812"/>
      <c r="BP264" s="812"/>
      <c r="BQ264" s="812"/>
      <c r="BR264" s="812"/>
      <c r="BS264" s="812"/>
      <c r="BT264" s="812"/>
      <c r="BU264" s="42"/>
      <c r="BV264" s="42"/>
      <c r="BW264" s="42"/>
      <c r="BX264" s="42"/>
      <c r="BY264" s="42"/>
      <c r="BZ264" s="42"/>
      <c r="CA264" s="42"/>
      <c r="CB264" s="42"/>
      <c r="CC264" s="42"/>
      <c r="CD264" s="42"/>
      <c r="CE264" s="42"/>
      <c r="CF264" s="42"/>
      <c r="CG264" s="42"/>
      <c r="CH264" s="42"/>
      <c r="CI264" s="42"/>
      <c r="CJ264" s="42"/>
      <c r="CK264" s="42"/>
      <c r="CL264" s="42"/>
      <c r="CM264" s="42"/>
      <c r="CN264" s="42"/>
      <c r="CO264" s="42"/>
      <c r="CP264" s="42"/>
      <c r="CQ264" s="42"/>
      <c r="CR264" s="42"/>
      <c r="CS264" s="42"/>
      <c r="CT264" s="42"/>
      <c r="CU264" s="42"/>
      <c r="CV264" s="42"/>
      <c r="CW264" s="42"/>
      <c r="CX264" s="42"/>
      <c r="CY264" s="42"/>
      <c r="CZ264" s="42"/>
      <c r="DA264" s="42"/>
      <c r="DB264" s="42"/>
      <c r="DC264" s="42"/>
      <c r="DD264" s="42"/>
      <c r="DE264" s="42"/>
      <c r="DF264" s="42"/>
      <c r="DG264" s="42"/>
      <c r="DH264" s="42"/>
      <c r="DI264" s="42"/>
      <c r="DJ264" s="42"/>
      <c r="DK264" s="42"/>
      <c r="DL264" s="42"/>
      <c r="DM264" s="42"/>
      <c r="DN264" s="42"/>
      <c r="DO264" s="42"/>
      <c r="DP264" s="42"/>
      <c r="DQ264" s="42"/>
      <c r="DR264" s="42"/>
      <c r="DS264" s="42"/>
      <c r="DT264" s="42"/>
      <c r="DU264" s="42"/>
      <c r="DV264" s="42"/>
      <c r="DW264" s="42"/>
      <c r="DX264" s="42"/>
      <c r="DY264" s="42"/>
      <c r="DZ264" s="42"/>
    </row>
    <row r="265" spans="2:130" x14ac:dyDescent="0.2">
      <c r="B265" s="42"/>
      <c r="C265" s="48" t="str">
        <f t="shared" si="10"/>
        <v>repro</v>
      </c>
      <c r="D265" s="49" t="str">
        <f t="shared" si="11"/>
        <v/>
      </c>
      <c r="E265" s="383">
        <v>0.35</v>
      </c>
      <c r="F265" s="383">
        <v>0.35</v>
      </c>
      <c r="G265" s="383">
        <v>0.35</v>
      </c>
      <c r="H265" s="383">
        <v>0.33250000000000002</v>
      </c>
      <c r="I265" s="383">
        <v>0.29749999999999999</v>
      </c>
      <c r="J265" s="383">
        <v>0.26250000000000001</v>
      </c>
      <c r="K265" s="383">
        <v>0.22750000000000001</v>
      </c>
      <c r="L265" s="383">
        <v>0.21</v>
      </c>
      <c r="M265" s="383">
        <v>0.22750000000000001</v>
      </c>
      <c r="N265" s="383">
        <v>0.26250000000000001</v>
      </c>
      <c r="O265" s="383">
        <v>0.315</v>
      </c>
      <c r="P265" s="383">
        <v>0.35</v>
      </c>
      <c r="Q265" s="42"/>
      <c r="R265" s="384">
        <v>0.35</v>
      </c>
      <c r="S265" s="384">
        <v>0.35</v>
      </c>
      <c r="T265" s="384">
        <v>0.35</v>
      </c>
      <c r="U265" s="384">
        <v>0.33250000000000002</v>
      </c>
      <c r="V265" s="384">
        <v>0.29749999999999999</v>
      </c>
      <c r="W265" s="384">
        <v>0.26250000000000001</v>
      </c>
      <c r="X265" s="384">
        <v>0.22750000000000001</v>
      </c>
      <c r="Y265" s="384">
        <v>0.21</v>
      </c>
      <c r="Z265" s="384">
        <v>0.22750000000000001</v>
      </c>
      <c r="AA265" s="384">
        <v>0.26250000000000001</v>
      </c>
      <c r="AB265" s="384">
        <v>0.315</v>
      </c>
      <c r="AC265" s="384">
        <v>0.35</v>
      </c>
      <c r="AD265" s="42"/>
      <c r="AE265" s="812"/>
      <c r="AF265" s="812"/>
      <c r="AG265" s="812"/>
      <c r="AH265" s="812"/>
      <c r="AI265" s="986"/>
      <c r="AJ265" s="1028">
        <f>repro!G39</f>
        <v>0.35</v>
      </c>
      <c r="AK265" s="1028">
        <f>repro!H39</f>
        <v>0.35</v>
      </c>
      <c r="AL265" s="1028">
        <f>repro!I39</f>
        <v>0.35</v>
      </c>
      <c r="AM265" s="1028">
        <f>repro!J39</f>
        <v>0.33250000000000002</v>
      </c>
      <c r="AN265" s="1028">
        <f>repro!K39</f>
        <v>0.29749999999999999</v>
      </c>
      <c r="AO265" s="1028">
        <f>repro!L39</f>
        <v>0.26250000000000001</v>
      </c>
      <c r="AP265" s="1028">
        <f>repro!M39</f>
        <v>0.22750000000000001</v>
      </c>
      <c r="AQ265" s="1028">
        <f>repro!N39</f>
        <v>0.21</v>
      </c>
      <c r="AR265" s="1028">
        <f>repro!O39</f>
        <v>0.22750000000000001</v>
      </c>
      <c r="AS265" s="1028">
        <f>repro!P39</f>
        <v>0.26250000000000001</v>
      </c>
      <c r="AT265" s="1028">
        <f>repro!Q39</f>
        <v>0.315</v>
      </c>
      <c r="AU265" s="1028">
        <f>repro!R39</f>
        <v>0.35</v>
      </c>
      <c r="AV265" s="986"/>
      <c r="AW265" s="812"/>
      <c r="AX265" s="812"/>
      <c r="AY265" s="812"/>
      <c r="AZ265" s="812"/>
      <c r="BA265" s="812"/>
      <c r="BB265" s="812"/>
      <c r="BC265" s="812"/>
      <c r="BD265" s="812"/>
      <c r="BE265" s="812"/>
      <c r="BF265" s="812"/>
      <c r="BG265" s="812"/>
      <c r="BH265" s="812"/>
      <c r="BI265" s="812"/>
      <c r="BJ265" s="812"/>
      <c r="BK265" s="812"/>
      <c r="BL265" s="812"/>
      <c r="BM265" s="812"/>
      <c r="BN265" s="812"/>
      <c r="BO265" s="812"/>
      <c r="BP265" s="812"/>
      <c r="BQ265" s="812"/>
      <c r="BR265" s="812"/>
      <c r="BS265" s="812"/>
      <c r="BT265" s="812"/>
      <c r="BU265" s="42"/>
      <c r="BV265" s="42"/>
      <c r="BW265" s="42"/>
      <c r="BX265" s="42"/>
      <c r="BY265" s="42"/>
      <c r="BZ265" s="42"/>
      <c r="CA265" s="42"/>
      <c r="CB265" s="42"/>
      <c r="CC265" s="42"/>
      <c r="CD265" s="42"/>
      <c r="CE265" s="42"/>
      <c r="CF265" s="42"/>
      <c r="CG265" s="42"/>
      <c r="CH265" s="42"/>
      <c r="CI265" s="42"/>
      <c r="CJ265" s="42"/>
      <c r="CK265" s="42"/>
      <c r="CL265" s="42"/>
      <c r="CM265" s="42"/>
      <c r="CN265" s="42"/>
      <c r="CO265" s="42"/>
      <c r="CP265" s="42"/>
      <c r="CQ265" s="42"/>
      <c r="CR265" s="42"/>
      <c r="CS265" s="42"/>
      <c r="CT265" s="42"/>
      <c r="CU265" s="42"/>
      <c r="CV265" s="42"/>
      <c r="CW265" s="42"/>
      <c r="CX265" s="42"/>
      <c r="CY265" s="42"/>
      <c r="CZ265" s="42"/>
      <c r="DA265" s="42"/>
      <c r="DB265" s="42"/>
      <c r="DC265" s="42"/>
      <c r="DD265" s="42"/>
      <c r="DE265" s="42"/>
      <c r="DF265" s="42"/>
      <c r="DG265" s="42"/>
      <c r="DH265" s="42"/>
      <c r="DI265" s="42"/>
      <c r="DJ265" s="42"/>
      <c r="DK265" s="42"/>
      <c r="DL265" s="42"/>
      <c r="DM265" s="42"/>
      <c r="DN265" s="42"/>
      <c r="DO265" s="42"/>
      <c r="DP265" s="42"/>
      <c r="DQ265" s="42"/>
      <c r="DR265" s="42"/>
      <c r="DS265" s="42"/>
      <c r="DT265" s="42"/>
      <c r="DU265" s="42"/>
      <c r="DV265" s="42"/>
      <c r="DW265" s="42"/>
      <c r="DX265" s="42"/>
      <c r="DY265" s="42"/>
      <c r="DZ265" s="42"/>
    </row>
    <row r="266" spans="2:130" x14ac:dyDescent="0.2">
      <c r="B266" s="42"/>
      <c r="C266" s="48" t="str">
        <f t="shared" si="10"/>
        <v>repro</v>
      </c>
      <c r="D266" s="49" t="str">
        <f t="shared" si="11"/>
        <v/>
      </c>
      <c r="E266" s="383">
        <v>0.33</v>
      </c>
      <c r="F266" s="383">
        <v>0.33</v>
      </c>
      <c r="G266" s="383">
        <v>0.33</v>
      </c>
      <c r="H266" s="383">
        <v>0.3135</v>
      </c>
      <c r="I266" s="383">
        <v>0.28050000000000003</v>
      </c>
      <c r="J266" s="383">
        <v>0.2475</v>
      </c>
      <c r="K266" s="383">
        <v>0.2145</v>
      </c>
      <c r="L266" s="383">
        <v>0.19800000000000001</v>
      </c>
      <c r="M266" s="383">
        <v>0.2145</v>
      </c>
      <c r="N266" s="383">
        <v>0.2475</v>
      </c>
      <c r="O266" s="383">
        <v>0.29699999999999999</v>
      </c>
      <c r="P266" s="383">
        <v>0.33</v>
      </c>
      <c r="Q266" s="42"/>
      <c r="R266" s="384">
        <v>0.33</v>
      </c>
      <c r="S266" s="384">
        <v>0.33</v>
      </c>
      <c r="T266" s="384">
        <v>0.33</v>
      </c>
      <c r="U266" s="384">
        <v>0.3135</v>
      </c>
      <c r="V266" s="384">
        <v>0.28050000000000003</v>
      </c>
      <c r="W266" s="384">
        <v>0.2475</v>
      </c>
      <c r="X266" s="384">
        <v>0.2145</v>
      </c>
      <c r="Y266" s="384">
        <v>0.19800000000000001</v>
      </c>
      <c r="Z266" s="384">
        <v>0.2145</v>
      </c>
      <c r="AA266" s="384">
        <v>0.2475</v>
      </c>
      <c r="AB266" s="384">
        <v>0.29699999999999999</v>
      </c>
      <c r="AC266" s="384">
        <v>0.33</v>
      </c>
      <c r="AD266" s="42"/>
      <c r="AE266" s="812"/>
      <c r="AF266" s="812"/>
      <c r="AG266" s="812"/>
      <c r="AH266" s="812"/>
      <c r="AI266" s="986"/>
      <c r="AJ266" s="1028">
        <f>repro!G40</f>
        <v>0.33</v>
      </c>
      <c r="AK266" s="1028">
        <f>repro!H40</f>
        <v>0.33</v>
      </c>
      <c r="AL266" s="1028">
        <f>repro!I40</f>
        <v>0.33</v>
      </c>
      <c r="AM266" s="1028">
        <f>repro!J40</f>
        <v>0.3135</v>
      </c>
      <c r="AN266" s="1028">
        <f>repro!K40</f>
        <v>0.28050000000000003</v>
      </c>
      <c r="AO266" s="1028">
        <f>repro!L40</f>
        <v>0.2475</v>
      </c>
      <c r="AP266" s="1028">
        <f>repro!M40</f>
        <v>0.2145</v>
      </c>
      <c r="AQ266" s="1028">
        <f>repro!N40</f>
        <v>0.19800000000000001</v>
      </c>
      <c r="AR266" s="1028">
        <f>repro!O40</f>
        <v>0.2145</v>
      </c>
      <c r="AS266" s="1028">
        <f>repro!P40</f>
        <v>0.2475</v>
      </c>
      <c r="AT266" s="1028">
        <f>repro!Q40</f>
        <v>0.29699999999999999</v>
      </c>
      <c r="AU266" s="1028">
        <f>repro!R40</f>
        <v>0.33</v>
      </c>
      <c r="AV266" s="986"/>
      <c r="AW266" s="812"/>
      <c r="AX266" s="812"/>
      <c r="AY266" s="812"/>
      <c r="AZ266" s="812"/>
      <c r="BA266" s="812"/>
      <c r="BB266" s="812"/>
      <c r="BC266" s="812"/>
      <c r="BD266" s="812"/>
      <c r="BE266" s="812"/>
      <c r="BF266" s="812"/>
      <c r="BG266" s="812"/>
      <c r="BH266" s="812"/>
      <c r="BI266" s="812"/>
      <c r="BJ266" s="812"/>
      <c r="BK266" s="812"/>
      <c r="BL266" s="812"/>
      <c r="BM266" s="812"/>
      <c r="BN266" s="812"/>
      <c r="BO266" s="812"/>
      <c r="BP266" s="812"/>
      <c r="BQ266" s="812"/>
      <c r="BR266" s="812"/>
      <c r="BS266" s="812"/>
      <c r="BT266" s="812"/>
      <c r="BU266" s="42"/>
      <c r="BV266" s="42"/>
      <c r="BW266" s="42"/>
      <c r="BX266" s="42"/>
      <c r="BY266" s="42"/>
      <c r="BZ266" s="42"/>
      <c r="CA266" s="42"/>
      <c r="CB266" s="42"/>
      <c r="CC266" s="42"/>
      <c r="CD266" s="42"/>
      <c r="CE266" s="42"/>
      <c r="CF266" s="42"/>
      <c r="CG266" s="42"/>
      <c r="CH266" s="42"/>
      <c r="CI266" s="42"/>
      <c r="CJ266" s="42"/>
      <c r="CK266" s="42"/>
      <c r="CL266" s="42"/>
      <c r="CM266" s="42"/>
      <c r="CN266" s="42"/>
      <c r="CO266" s="42"/>
      <c r="CP266" s="42"/>
      <c r="CQ266" s="42"/>
      <c r="CR266" s="42"/>
      <c r="CS266" s="42"/>
      <c r="CT266" s="42"/>
      <c r="CU266" s="42"/>
      <c r="CV266" s="42"/>
      <c r="CW266" s="42"/>
      <c r="CX266" s="42"/>
      <c r="CY266" s="42"/>
      <c r="CZ266" s="42"/>
      <c r="DA266" s="42"/>
      <c r="DB266" s="42"/>
      <c r="DC266" s="42"/>
      <c r="DD266" s="42"/>
      <c r="DE266" s="42"/>
      <c r="DF266" s="42"/>
      <c r="DG266" s="42"/>
      <c r="DH266" s="42"/>
      <c r="DI266" s="42"/>
      <c r="DJ266" s="42"/>
      <c r="DK266" s="42"/>
      <c r="DL266" s="42"/>
      <c r="DM266" s="42"/>
      <c r="DN266" s="42"/>
      <c r="DO266" s="42"/>
      <c r="DP266" s="42"/>
      <c r="DQ266" s="42"/>
      <c r="DR266" s="42"/>
      <c r="DS266" s="42"/>
      <c r="DT266" s="42"/>
      <c r="DU266" s="42"/>
      <c r="DV266" s="42"/>
      <c r="DW266" s="42"/>
      <c r="DX266" s="42"/>
      <c r="DY266" s="42"/>
      <c r="DZ266" s="42"/>
    </row>
    <row r="267" spans="2:130" x14ac:dyDescent="0.2">
      <c r="B267" s="42"/>
      <c r="C267" s="48" t="str">
        <f t="shared" si="10"/>
        <v>repro</v>
      </c>
      <c r="D267" s="49" t="str">
        <f t="shared" si="11"/>
        <v/>
      </c>
      <c r="E267" s="383">
        <v>0.31</v>
      </c>
      <c r="F267" s="383">
        <v>0.31</v>
      </c>
      <c r="G267" s="383">
        <v>0.31</v>
      </c>
      <c r="H267" s="383">
        <v>0.29449999999999998</v>
      </c>
      <c r="I267" s="383">
        <v>0.26350000000000001</v>
      </c>
      <c r="J267" s="383">
        <v>0.23250000000000001</v>
      </c>
      <c r="K267" s="383">
        <v>0.20150000000000001</v>
      </c>
      <c r="L267" s="383">
        <v>0.186</v>
      </c>
      <c r="M267" s="383">
        <v>0.20150000000000001</v>
      </c>
      <c r="N267" s="383">
        <v>0.23250000000000001</v>
      </c>
      <c r="O267" s="383">
        <v>0.27900000000000003</v>
      </c>
      <c r="P267" s="383">
        <v>0.31</v>
      </c>
      <c r="Q267" s="42"/>
      <c r="R267" s="384">
        <v>0.31</v>
      </c>
      <c r="S267" s="384">
        <v>0.31</v>
      </c>
      <c r="T267" s="384">
        <v>0.31</v>
      </c>
      <c r="U267" s="384">
        <v>0.29449999999999998</v>
      </c>
      <c r="V267" s="384">
        <v>0.26350000000000001</v>
      </c>
      <c r="W267" s="384">
        <v>0.23250000000000001</v>
      </c>
      <c r="X267" s="384">
        <v>0.20150000000000001</v>
      </c>
      <c r="Y267" s="384">
        <v>0.186</v>
      </c>
      <c r="Z267" s="384">
        <v>0.20150000000000001</v>
      </c>
      <c r="AA267" s="384">
        <v>0.23250000000000001</v>
      </c>
      <c r="AB267" s="384">
        <v>0.27900000000000003</v>
      </c>
      <c r="AC267" s="384">
        <v>0.31</v>
      </c>
      <c r="AD267" s="42"/>
      <c r="AE267" s="812"/>
      <c r="AF267" s="812"/>
      <c r="AG267" s="812"/>
      <c r="AH267" s="812"/>
      <c r="AI267" s="986"/>
      <c r="AJ267" s="1028">
        <f>repro!G41</f>
        <v>0.31</v>
      </c>
      <c r="AK267" s="1028">
        <f>repro!H41</f>
        <v>0.31</v>
      </c>
      <c r="AL267" s="1028">
        <f>repro!I41</f>
        <v>0.31</v>
      </c>
      <c r="AM267" s="1028">
        <f>repro!J41</f>
        <v>0.29449999999999998</v>
      </c>
      <c r="AN267" s="1028">
        <f>repro!K41</f>
        <v>0.26350000000000001</v>
      </c>
      <c r="AO267" s="1028">
        <f>repro!L41</f>
        <v>0.23250000000000001</v>
      </c>
      <c r="AP267" s="1028">
        <f>repro!M41</f>
        <v>0.20150000000000001</v>
      </c>
      <c r="AQ267" s="1028">
        <f>repro!N41</f>
        <v>0.186</v>
      </c>
      <c r="AR267" s="1028">
        <f>repro!O41</f>
        <v>0.20150000000000001</v>
      </c>
      <c r="AS267" s="1028">
        <f>repro!P41</f>
        <v>0.23250000000000001</v>
      </c>
      <c r="AT267" s="1028">
        <f>repro!Q41</f>
        <v>0.27900000000000003</v>
      </c>
      <c r="AU267" s="1028">
        <f>repro!R41</f>
        <v>0.31</v>
      </c>
      <c r="AV267" s="986"/>
      <c r="AW267" s="812"/>
      <c r="AX267" s="812"/>
      <c r="AY267" s="812"/>
      <c r="AZ267" s="812"/>
      <c r="BA267" s="812"/>
      <c r="BB267" s="812"/>
      <c r="BC267" s="812"/>
      <c r="BD267" s="812"/>
      <c r="BE267" s="812"/>
      <c r="BF267" s="812"/>
      <c r="BG267" s="812"/>
      <c r="BH267" s="812"/>
      <c r="BI267" s="812"/>
      <c r="BJ267" s="812"/>
      <c r="BK267" s="812"/>
      <c r="BL267" s="812"/>
      <c r="BM267" s="812"/>
      <c r="BN267" s="812"/>
      <c r="BO267" s="812"/>
      <c r="BP267" s="812"/>
      <c r="BQ267" s="812"/>
      <c r="BR267" s="812"/>
      <c r="BS267" s="812"/>
      <c r="BT267" s="812"/>
      <c r="BU267" s="42"/>
      <c r="BV267" s="42"/>
      <c r="BW267" s="42"/>
      <c r="BX267" s="42"/>
      <c r="BY267" s="42"/>
      <c r="BZ267" s="42"/>
      <c r="CA267" s="42"/>
      <c r="CB267" s="42"/>
      <c r="CC267" s="42"/>
      <c r="CD267" s="42"/>
      <c r="CE267" s="42"/>
      <c r="CF267" s="42"/>
      <c r="CG267" s="42"/>
      <c r="CH267" s="42"/>
      <c r="CI267" s="42"/>
      <c r="CJ267" s="42"/>
      <c r="CK267" s="42"/>
      <c r="CL267" s="42"/>
      <c r="CM267" s="42"/>
      <c r="CN267" s="42"/>
      <c r="CO267" s="42"/>
      <c r="CP267" s="42"/>
      <c r="CQ267" s="42"/>
      <c r="CR267" s="42"/>
      <c r="CS267" s="42"/>
      <c r="CT267" s="42"/>
      <c r="CU267" s="42"/>
      <c r="CV267" s="42"/>
      <c r="CW267" s="42"/>
      <c r="CX267" s="42"/>
      <c r="CY267" s="42"/>
      <c r="CZ267" s="42"/>
      <c r="DA267" s="42"/>
      <c r="DB267" s="42"/>
      <c r="DC267" s="42"/>
      <c r="DD267" s="42"/>
      <c r="DE267" s="42"/>
      <c r="DF267" s="42"/>
      <c r="DG267" s="42"/>
      <c r="DH267" s="42"/>
      <c r="DI267" s="42"/>
      <c r="DJ267" s="42"/>
      <c r="DK267" s="42"/>
      <c r="DL267" s="42"/>
      <c r="DM267" s="42"/>
      <c r="DN267" s="42"/>
      <c r="DO267" s="42"/>
      <c r="DP267" s="42"/>
      <c r="DQ267" s="42"/>
      <c r="DR267" s="42"/>
      <c r="DS267" s="42"/>
      <c r="DT267" s="42"/>
      <c r="DU267" s="42"/>
      <c r="DV267" s="42"/>
      <c r="DW267" s="42"/>
      <c r="DX267" s="42"/>
      <c r="DY267" s="42"/>
      <c r="DZ267" s="42"/>
    </row>
    <row r="268" spans="2:130" x14ac:dyDescent="0.2">
      <c r="B268" s="42"/>
      <c r="C268" s="48" t="str">
        <f t="shared" si="10"/>
        <v>repro</v>
      </c>
      <c r="D268" s="49" t="str">
        <f t="shared" si="11"/>
        <v/>
      </c>
      <c r="E268" s="383">
        <v>0.28999999999999998</v>
      </c>
      <c r="F268" s="383">
        <v>0.28999999999999998</v>
      </c>
      <c r="G268" s="383">
        <v>0.28999999999999998</v>
      </c>
      <c r="H268" s="383">
        <v>0.27550000000000002</v>
      </c>
      <c r="I268" s="383">
        <v>0.2465</v>
      </c>
      <c r="J268" s="383">
        <v>0.2175</v>
      </c>
      <c r="K268" s="383">
        <v>0.1885</v>
      </c>
      <c r="L268" s="383">
        <v>0.17399999999999999</v>
      </c>
      <c r="M268" s="383">
        <v>0.1885</v>
      </c>
      <c r="N268" s="383">
        <v>0.2175</v>
      </c>
      <c r="O268" s="383">
        <v>0.26100000000000001</v>
      </c>
      <c r="P268" s="383">
        <v>0.28999999999999998</v>
      </c>
      <c r="Q268" s="42"/>
      <c r="R268" s="384">
        <v>0.28999999999999998</v>
      </c>
      <c r="S268" s="384">
        <v>0.28999999999999998</v>
      </c>
      <c r="T268" s="384">
        <v>0.28999999999999998</v>
      </c>
      <c r="U268" s="384">
        <v>0.27550000000000002</v>
      </c>
      <c r="V268" s="384">
        <v>0.2465</v>
      </c>
      <c r="W268" s="384">
        <v>0.2175</v>
      </c>
      <c r="X268" s="384">
        <v>0.1885</v>
      </c>
      <c r="Y268" s="384">
        <v>0.17399999999999999</v>
      </c>
      <c r="Z268" s="384">
        <v>0.1885</v>
      </c>
      <c r="AA268" s="384">
        <v>0.2175</v>
      </c>
      <c r="AB268" s="384">
        <v>0.26100000000000001</v>
      </c>
      <c r="AC268" s="384">
        <v>0.28999999999999998</v>
      </c>
      <c r="AD268" s="42"/>
      <c r="AE268" s="812"/>
      <c r="AF268" s="812"/>
      <c r="AG268" s="812"/>
      <c r="AH268" s="812"/>
      <c r="AI268" s="986"/>
      <c r="AJ268" s="1028">
        <f>repro!G42</f>
        <v>0.28999999999999998</v>
      </c>
      <c r="AK268" s="1028">
        <f>repro!H42</f>
        <v>0.28999999999999998</v>
      </c>
      <c r="AL268" s="1028">
        <f>repro!I42</f>
        <v>0.28999999999999998</v>
      </c>
      <c r="AM268" s="1028">
        <f>repro!J42</f>
        <v>0.27550000000000002</v>
      </c>
      <c r="AN268" s="1028">
        <f>repro!K42</f>
        <v>0.2465</v>
      </c>
      <c r="AO268" s="1028">
        <f>repro!L42</f>
        <v>0.2175</v>
      </c>
      <c r="AP268" s="1028">
        <f>repro!M42</f>
        <v>0.1885</v>
      </c>
      <c r="AQ268" s="1028">
        <f>repro!N42</f>
        <v>0.17399999999999999</v>
      </c>
      <c r="AR268" s="1028">
        <f>repro!O42</f>
        <v>0.1885</v>
      </c>
      <c r="AS268" s="1028">
        <f>repro!P42</f>
        <v>0.2175</v>
      </c>
      <c r="AT268" s="1028">
        <f>repro!Q42</f>
        <v>0.26100000000000001</v>
      </c>
      <c r="AU268" s="1028">
        <f>repro!R42</f>
        <v>0.28999999999999998</v>
      </c>
      <c r="AV268" s="986"/>
      <c r="AW268" s="812"/>
      <c r="AX268" s="812"/>
      <c r="AY268" s="812"/>
      <c r="AZ268" s="812"/>
      <c r="BA268" s="812"/>
      <c r="BB268" s="812"/>
      <c r="BC268" s="812"/>
      <c r="BD268" s="812"/>
      <c r="BE268" s="812"/>
      <c r="BF268" s="812"/>
      <c r="BG268" s="812"/>
      <c r="BH268" s="812"/>
      <c r="BI268" s="812"/>
      <c r="BJ268" s="812"/>
      <c r="BK268" s="812"/>
      <c r="BL268" s="812"/>
      <c r="BM268" s="812"/>
      <c r="BN268" s="812"/>
      <c r="BO268" s="812"/>
      <c r="BP268" s="812"/>
      <c r="BQ268" s="812"/>
      <c r="BR268" s="812"/>
      <c r="BS268" s="812"/>
      <c r="BT268" s="812"/>
      <c r="BU268" s="42"/>
      <c r="BV268" s="42"/>
      <c r="BW268" s="42"/>
      <c r="BX268" s="42"/>
      <c r="BY268" s="42"/>
      <c r="BZ268" s="42"/>
      <c r="CA268" s="42"/>
      <c r="CB268" s="42"/>
      <c r="CC268" s="42"/>
      <c r="CD268" s="42"/>
      <c r="CE268" s="42"/>
      <c r="CF268" s="42"/>
      <c r="CG268" s="42"/>
      <c r="CH268" s="42"/>
      <c r="CI268" s="42"/>
      <c r="CJ268" s="42"/>
      <c r="CK268" s="42"/>
      <c r="CL268" s="42"/>
      <c r="CM268" s="42"/>
      <c r="CN268" s="42"/>
      <c r="CO268" s="42"/>
      <c r="CP268" s="42"/>
      <c r="CQ268" s="42"/>
      <c r="CR268" s="42"/>
      <c r="CS268" s="42"/>
      <c r="CT268" s="42"/>
      <c r="CU268" s="42"/>
      <c r="CV268" s="42"/>
      <c r="CW268" s="42"/>
      <c r="CX268" s="42"/>
      <c r="CY268" s="42"/>
      <c r="CZ268" s="42"/>
      <c r="DA268" s="42"/>
      <c r="DB268" s="42"/>
      <c r="DC268" s="42"/>
      <c r="DD268" s="42"/>
      <c r="DE268" s="42"/>
      <c r="DF268" s="42"/>
      <c r="DG268" s="42"/>
      <c r="DH268" s="42"/>
      <c r="DI268" s="42"/>
      <c r="DJ268" s="42"/>
      <c r="DK268" s="42"/>
      <c r="DL268" s="42"/>
      <c r="DM268" s="42"/>
      <c r="DN268" s="42"/>
      <c r="DO268" s="42"/>
      <c r="DP268" s="42"/>
      <c r="DQ268" s="42"/>
      <c r="DR268" s="42"/>
      <c r="DS268" s="42"/>
      <c r="DT268" s="42"/>
      <c r="DU268" s="42"/>
      <c r="DV268" s="42"/>
      <c r="DW268" s="42"/>
      <c r="DX268" s="42"/>
      <c r="DY268" s="42"/>
      <c r="DZ268" s="42"/>
    </row>
    <row r="269" spans="2:130" x14ac:dyDescent="0.2">
      <c r="B269" s="42"/>
      <c r="C269" s="48" t="str">
        <f t="shared" si="10"/>
        <v>repro</v>
      </c>
      <c r="D269" s="49" t="str">
        <f t="shared" si="11"/>
        <v/>
      </c>
      <c r="E269" s="383">
        <v>0.27</v>
      </c>
      <c r="F269" s="383">
        <v>0.27</v>
      </c>
      <c r="G269" s="383">
        <v>0.27</v>
      </c>
      <c r="H269" s="383">
        <v>0.25650000000000001</v>
      </c>
      <c r="I269" s="383">
        <v>0.22950000000000001</v>
      </c>
      <c r="J269" s="383">
        <v>0.20250000000000001</v>
      </c>
      <c r="K269" s="383">
        <v>0.17549999999999999</v>
      </c>
      <c r="L269" s="383">
        <v>0.16200000000000001</v>
      </c>
      <c r="M269" s="383">
        <v>0.17549999999999999</v>
      </c>
      <c r="N269" s="383">
        <v>0.20250000000000001</v>
      </c>
      <c r="O269" s="383">
        <v>0.24299999999999999</v>
      </c>
      <c r="P269" s="383">
        <v>0.27</v>
      </c>
      <c r="Q269" s="42"/>
      <c r="R269" s="384">
        <v>0.27</v>
      </c>
      <c r="S269" s="384">
        <v>0.27</v>
      </c>
      <c r="T269" s="384">
        <v>0.27</v>
      </c>
      <c r="U269" s="384">
        <v>0.25650000000000001</v>
      </c>
      <c r="V269" s="384">
        <v>0.22950000000000001</v>
      </c>
      <c r="W269" s="384">
        <v>0.20250000000000001</v>
      </c>
      <c r="X269" s="384">
        <v>0.17549999999999999</v>
      </c>
      <c r="Y269" s="384">
        <v>0.16200000000000001</v>
      </c>
      <c r="Z269" s="384">
        <v>0.17549999999999999</v>
      </c>
      <c r="AA269" s="384">
        <v>0.20250000000000001</v>
      </c>
      <c r="AB269" s="384">
        <v>0.24299999999999999</v>
      </c>
      <c r="AC269" s="384">
        <v>0.27</v>
      </c>
      <c r="AD269" s="42"/>
      <c r="AE269" s="812"/>
      <c r="AF269" s="812"/>
      <c r="AG269" s="812"/>
      <c r="AH269" s="812"/>
      <c r="AI269" s="986"/>
      <c r="AJ269" s="1028">
        <f>repro!G43</f>
        <v>0.27</v>
      </c>
      <c r="AK269" s="1028">
        <f>repro!H43</f>
        <v>0.27</v>
      </c>
      <c r="AL269" s="1028">
        <f>repro!I43</f>
        <v>0.27</v>
      </c>
      <c r="AM269" s="1028">
        <f>repro!J43</f>
        <v>0.25650000000000001</v>
      </c>
      <c r="AN269" s="1028">
        <f>repro!K43</f>
        <v>0.22950000000000001</v>
      </c>
      <c r="AO269" s="1028">
        <f>repro!L43</f>
        <v>0.20250000000000001</v>
      </c>
      <c r="AP269" s="1028">
        <f>repro!M43</f>
        <v>0.17549999999999999</v>
      </c>
      <c r="AQ269" s="1028">
        <f>repro!N43</f>
        <v>0.16200000000000001</v>
      </c>
      <c r="AR269" s="1028">
        <f>repro!O43</f>
        <v>0.17549999999999999</v>
      </c>
      <c r="AS269" s="1028">
        <f>repro!P43</f>
        <v>0.20250000000000001</v>
      </c>
      <c r="AT269" s="1028">
        <f>repro!Q43</f>
        <v>0.24299999999999999</v>
      </c>
      <c r="AU269" s="1028">
        <f>repro!R43</f>
        <v>0.27</v>
      </c>
      <c r="AV269" s="986"/>
      <c r="AW269" s="812"/>
      <c r="AX269" s="812"/>
      <c r="AY269" s="812"/>
      <c r="AZ269" s="812"/>
      <c r="BA269" s="812"/>
      <c r="BB269" s="812"/>
      <c r="BC269" s="812"/>
      <c r="BD269" s="812"/>
      <c r="BE269" s="812"/>
      <c r="BF269" s="812"/>
      <c r="BG269" s="812"/>
      <c r="BH269" s="812"/>
      <c r="BI269" s="812"/>
      <c r="BJ269" s="812"/>
      <c r="BK269" s="812"/>
      <c r="BL269" s="812"/>
      <c r="BM269" s="812"/>
      <c r="BN269" s="812"/>
      <c r="BO269" s="812"/>
      <c r="BP269" s="812"/>
      <c r="BQ269" s="812"/>
      <c r="BR269" s="812"/>
      <c r="BS269" s="812"/>
      <c r="BT269" s="812"/>
      <c r="BU269" s="42"/>
      <c r="BV269" s="42"/>
      <c r="BW269" s="42"/>
      <c r="BX269" s="42"/>
      <c r="BY269" s="42"/>
      <c r="BZ269" s="42"/>
      <c r="CA269" s="42"/>
      <c r="CB269" s="42"/>
      <c r="CC269" s="42"/>
      <c r="CD269" s="42"/>
      <c r="CE269" s="42"/>
      <c r="CF269" s="42"/>
      <c r="CG269" s="42"/>
      <c r="CH269" s="42"/>
      <c r="CI269" s="42"/>
      <c r="CJ269" s="42"/>
      <c r="CK269" s="42"/>
      <c r="CL269" s="42"/>
      <c r="CM269" s="42"/>
      <c r="CN269" s="42"/>
      <c r="CO269" s="42"/>
      <c r="CP269" s="42"/>
      <c r="CQ269" s="42"/>
      <c r="CR269" s="42"/>
      <c r="CS269" s="42"/>
      <c r="CT269" s="42"/>
      <c r="CU269" s="42"/>
      <c r="CV269" s="42"/>
      <c r="CW269" s="42"/>
      <c r="CX269" s="42"/>
      <c r="CY269" s="42"/>
      <c r="CZ269" s="42"/>
      <c r="DA269" s="42"/>
      <c r="DB269" s="42"/>
      <c r="DC269" s="42"/>
      <c r="DD269" s="42"/>
      <c r="DE269" s="42"/>
      <c r="DF269" s="42"/>
      <c r="DG269" s="42"/>
      <c r="DH269" s="42"/>
      <c r="DI269" s="42"/>
      <c r="DJ269" s="42"/>
      <c r="DK269" s="42"/>
      <c r="DL269" s="42"/>
      <c r="DM269" s="42"/>
      <c r="DN269" s="42"/>
      <c r="DO269" s="42"/>
      <c r="DP269" s="42"/>
      <c r="DQ269" s="42"/>
      <c r="DR269" s="42"/>
      <c r="DS269" s="42"/>
      <c r="DT269" s="42"/>
      <c r="DU269" s="42"/>
      <c r="DV269" s="42"/>
      <c r="DW269" s="42"/>
      <c r="DX269" s="42"/>
      <c r="DY269" s="42"/>
      <c r="DZ269" s="42"/>
    </row>
    <row r="270" spans="2:130" x14ac:dyDescent="0.2">
      <c r="B270" s="42"/>
      <c r="C270" s="48" t="str">
        <f t="shared" si="10"/>
        <v>repro</v>
      </c>
      <c r="D270" s="49" t="str">
        <f t="shared" si="11"/>
        <v/>
      </c>
      <c r="E270" s="383">
        <v>0.25</v>
      </c>
      <c r="F270" s="383">
        <v>0.25</v>
      </c>
      <c r="G270" s="383">
        <v>0.25</v>
      </c>
      <c r="H270" s="383">
        <v>0.23749999999999999</v>
      </c>
      <c r="I270" s="383">
        <v>0.21249999999999999</v>
      </c>
      <c r="J270" s="383">
        <v>0.1875</v>
      </c>
      <c r="K270" s="383">
        <v>0.16250000000000001</v>
      </c>
      <c r="L270" s="383">
        <v>0.15</v>
      </c>
      <c r="M270" s="383">
        <v>0.16250000000000001</v>
      </c>
      <c r="N270" s="383">
        <v>0.1875</v>
      </c>
      <c r="O270" s="383">
        <v>0.22500000000000001</v>
      </c>
      <c r="P270" s="383">
        <v>0.25</v>
      </c>
      <c r="Q270" s="42"/>
      <c r="R270" s="384">
        <v>0.25</v>
      </c>
      <c r="S270" s="384">
        <v>0.25</v>
      </c>
      <c r="T270" s="384">
        <v>0.25</v>
      </c>
      <c r="U270" s="384">
        <v>0.23749999999999999</v>
      </c>
      <c r="V270" s="384">
        <v>0.21249999999999999</v>
      </c>
      <c r="W270" s="384">
        <v>0.1875</v>
      </c>
      <c r="X270" s="384">
        <v>0.16250000000000001</v>
      </c>
      <c r="Y270" s="384">
        <v>0.15</v>
      </c>
      <c r="Z270" s="384">
        <v>0.16250000000000001</v>
      </c>
      <c r="AA270" s="384">
        <v>0.1875</v>
      </c>
      <c r="AB270" s="384">
        <v>0.22500000000000001</v>
      </c>
      <c r="AC270" s="384">
        <v>0.25</v>
      </c>
      <c r="AD270" s="42"/>
      <c r="AE270" s="812"/>
      <c r="AF270" s="812"/>
      <c r="AG270" s="812"/>
      <c r="AH270" s="812"/>
      <c r="AI270" s="986"/>
      <c r="AJ270" s="1028">
        <f>repro!G44</f>
        <v>0.25</v>
      </c>
      <c r="AK270" s="1028">
        <f>repro!H44</f>
        <v>0.25</v>
      </c>
      <c r="AL270" s="1028">
        <f>repro!I44</f>
        <v>0.25</v>
      </c>
      <c r="AM270" s="1028">
        <f>repro!J44</f>
        <v>0.23749999999999999</v>
      </c>
      <c r="AN270" s="1028">
        <f>repro!K44</f>
        <v>0.21249999999999999</v>
      </c>
      <c r="AO270" s="1028">
        <f>repro!L44</f>
        <v>0.1875</v>
      </c>
      <c r="AP270" s="1028">
        <f>repro!M44</f>
        <v>0.16250000000000001</v>
      </c>
      <c r="AQ270" s="1028">
        <f>repro!N44</f>
        <v>0.15</v>
      </c>
      <c r="AR270" s="1028">
        <f>repro!O44</f>
        <v>0.16250000000000001</v>
      </c>
      <c r="AS270" s="1028">
        <f>repro!P44</f>
        <v>0.1875</v>
      </c>
      <c r="AT270" s="1028">
        <f>repro!Q44</f>
        <v>0.22500000000000001</v>
      </c>
      <c r="AU270" s="1028">
        <f>repro!R44</f>
        <v>0.25</v>
      </c>
      <c r="AV270" s="986"/>
      <c r="AW270" s="812"/>
      <c r="AX270" s="812"/>
      <c r="AY270" s="812"/>
      <c r="AZ270" s="812"/>
      <c r="BA270" s="812"/>
      <c r="BB270" s="812"/>
      <c r="BC270" s="812"/>
      <c r="BD270" s="812"/>
      <c r="BE270" s="812"/>
      <c r="BF270" s="812"/>
      <c r="BG270" s="812"/>
      <c r="BH270" s="812"/>
      <c r="BI270" s="812"/>
      <c r="BJ270" s="812"/>
      <c r="BK270" s="812"/>
      <c r="BL270" s="812"/>
      <c r="BM270" s="812"/>
      <c r="BN270" s="812"/>
      <c r="BO270" s="812"/>
      <c r="BP270" s="812"/>
      <c r="BQ270" s="812"/>
      <c r="BR270" s="812"/>
      <c r="BS270" s="812"/>
      <c r="BT270" s="812"/>
      <c r="BU270" s="42"/>
      <c r="BV270" s="42"/>
      <c r="BW270" s="42"/>
      <c r="BX270" s="42"/>
      <c r="BY270" s="42"/>
      <c r="BZ270" s="42"/>
      <c r="CA270" s="42"/>
      <c r="CB270" s="42"/>
      <c r="CC270" s="42"/>
      <c r="CD270" s="42"/>
      <c r="CE270" s="42"/>
      <c r="CF270" s="42"/>
      <c r="CG270" s="42"/>
      <c r="CH270" s="42"/>
      <c r="CI270" s="42"/>
      <c r="CJ270" s="42"/>
      <c r="CK270" s="42"/>
      <c r="CL270" s="42"/>
      <c r="CM270" s="42"/>
      <c r="CN270" s="42"/>
      <c r="CO270" s="42"/>
      <c r="CP270" s="42"/>
      <c r="CQ270" s="42"/>
      <c r="CR270" s="42"/>
      <c r="CS270" s="42"/>
      <c r="CT270" s="42"/>
      <c r="CU270" s="42"/>
      <c r="CV270" s="42"/>
      <c r="CW270" s="42"/>
      <c r="CX270" s="42"/>
      <c r="CY270" s="42"/>
      <c r="CZ270" s="42"/>
      <c r="DA270" s="42"/>
      <c r="DB270" s="42"/>
      <c r="DC270" s="42"/>
      <c r="DD270" s="42"/>
      <c r="DE270" s="42"/>
      <c r="DF270" s="42"/>
      <c r="DG270" s="42"/>
      <c r="DH270" s="42"/>
      <c r="DI270" s="42"/>
      <c r="DJ270" s="42"/>
      <c r="DK270" s="42"/>
      <c r="DL270" s="42"/>
      <c r="DM270" s="42"/>
      <c r="DN270" s="42"/>
      <c r="DO270" s="42"/>
      <c r="DP270" s="42"/>
      <c r="DQ270" s="42"/>
      <c r="DR270" s="42"/>
      <c r="DS270" s="42"/>
      <c r="DT270" s="42"/>
      <c r="DU270" s="42"/>
      <c r="DV270" s="42"/>
      <c r="DW270" s="42"/>
      <c r="DX270" s="42"/>
      <c r="DY270" s="42"/>
      <c r="DZ270" s="42"/>
    </row>
    <row r="271" spans="2:130" x14ac:dyDescent="0.2">
      <c r="B271" s="42"/>
      <c r="C271" s="48" t="str">
        <f t="shared" si="10"/>
        <v>repro</v>
      </c>
      <c r="D271" s="49" t="str">
        <f t="shared" si="11"/>
        <v/>
      </c>
      <c r="E271" s="383">
        <v>0.23</v>
      </c>
      <c r="F271" s="383">
        <v>0.23</v>
      </c>
      <c r="G271" s="383">
        <v>0.23</v>
      </c>
      <c r="H271" s="383">
        <v>0.2185</v>
      </c>
      <c r="I271" s="383">
        <v>0.19550000000000001</v>
      </c>
      <c r="J271" s="383">
        <v>0.17249999999999999</v>
      </c>
      <c r="K271" s="383">
        <v>0.14949999999999999</v>
      </c>
      <c r="L271" s="383">
        <v>0.13800000000000001</v>
      </c>
      <c r="M271" s="383">
        <v>0.14949999999999999</v>
      </c>
      <c r="N271" s="383">
        <v>0.17249999999999999</v>
      </c>
      <c r="O271" s="383">
        <v>0.20699999999999999</v>
      </c>
      <c r="P271" s="383">
        <v>0.23</v>
      </c>
      <c r="Q271" s="42"/>
      <c r="R271" s="384">
        <v>0.23</v>
      </c>
      <c r="S271" s="384">
        <v>0.23</v>
      </c>
      <c r="T271" s="384">
        <v>0.23</v>
      </c>
      <c r="U271" s="384">
        <v>0.2185</v>
      </c>
      <c r="V271" s="384">
        <v>0.19550000000000001</v>
      </c>
      <c r="W271" s="384">
        <v>0.17249999999999999</v>
      </c>
      <c r="X271" s="384">
        <v>0.14949999999999999</v>
      </c>
      <c r="Y271" s="384">
        <v>0.13800000000000001</v>
      </c>
      <c r="Z271" s="384">
        <v>0.14949999999999999</v>
      </c>
      <c r="AA271" s="384">
        <v>0.17249999999999999</v>
      </c>
      <c r="AB271" s="384">
        <v>0.20699999999999999</v>
      </c>
      <c r="AC271" s="384">
        <v>0.23</v>
      </c>
      <c r="AD271" s="42"/>
      <c r="AE271" s="812"/>
      <c r="AF271" s="812"/>
      <c r="AG271" s="812"/>
      <c r="AH271" s="812"/>
      <c r="AI271" s="986"/>
      <c r="AJ271" s="1028">
        <f>repro!G45</f>
        <v>0.23</v>
      </c>
      <c r="AK271" s="1028">
        <f>repro!H45</f>
        <v>0.23</v>
      </c>
      <c r="AL271" s="1028">
        <f>repro!I45</f>
        <v>0.23</v>
      </c>
      <c r="AM271" s="1028">
        <f>repro!J45</f>
        <v>0.2185</v>
      </c>
      <c r="AN271" s="1028">
        <f>repro!K45</f>
        <v>0.19550000000000001</v>
      </c>
      <c r="AO271" s="1028">
        <f>repro!L45</f>
        <v>0.17249999999999999</v>
      </c>
      <c r="AP271" s="1028">
        <f>repro!M45</f>
        <v>0.14949999999999999</v>
      </c>
      <c r="AQ271" s="1028">
        <f>repro!N45</f>
        <v>0.13800000000000001</v>
      </c>
      <c r="AR271" s="1028">
        <f>repro!O45</f>
        <v>0.14949999999999999</v>
      </c>
      <c r="AS271" s="1028">
        <f>repro!P45</f>
        <v>0.17249999999999999</v>
      </c>
      <c r="AT271" s="1028">
        <f>repro!Q45</f>
        <v>0.20699999999999999</v>
      </c>
      <c r="AU271" s="1028">
        <f>repro!R45</f>
        <v>0.23</v>
      </c>
      <c r="AV271" s="986"/>
      <c r="AW271" s="812"/>
      <c r="AX271" s="812"/>
      <c r="AY271" s="812"/>
      <c r="AZ271" s="812"/>
      <c r="BA271" s="812"/>
      <c r="BB271" s="812"/>
      <c r="BC271" s="812"/>
      <c r="BD271" s="812"/>
      <c r="BE271" s="812"/>
      <c r="BF271" s="812"/>
      <c r="BG271" s="812"/>
      <c r="BH271" s="812"/>
      <c r="BI271" s="812"/>
      <c r="BJ271" s="812"/>
      <c r="BK271" s="812"/>
      <c r="BL271" s="812"/>
      <c r="BM271" s="812"/>
      <c r="BN271" s="812"/>
      <c r="BO271" s="812"/>
      <c r="BP271" s="812"/>
      <c r="BQ271" s="812"/>
      <c r="BR271" s="812"/>
      <c r="BS271" s="812"/>
      <c r="BT271" s="812"/>
      <c r="BU271" s="42"/>
      <c r="BV271" s="42"/>
      <c r="BW271" s="42"/>
      <c r="BX271" s="42"/>
      <c r="BY271" s="42"/>
      <c r="BZ271" s="42"/>
      <c r="CA271" s="42"/>
      <c r="CB271" s="42"/>
      <c r="CC271" s="42"/>
      <c r="CD271" s="42"/>
      <c r="CE271" s="42"/>
      <c r="CF271" s="42"/>
      <c r="CG271" s="42"/>
      <c r="CH271" s="42"/>
      <c r="CI271" s="42"/>
      <c r="CJ271" s="42"/>
      <c r="CK271" s="42"/>
      <c r="CL271" s="42"/>
      <c r="CM271" s="42"/>
      <c r="CN271" s="42"/>
      <c r="CO271" s="42"/>
      <c r="CP271" s="42"/>
      <c r="CQ271" s="42"/>
      <c r="CR271" s="42"/>
      <c r="CS271" s="42"/>
      <c r="CT271" s="42"/>
      <c r="CU271" s="42"/>
      <c r="CV271" s="42"/>
      <c r="CW271" s="42"/>
      <c r="CX271" s="42"/>
      <c r="CY271" s="42"/>
      <c r="CZ271" s="42"/>
      <c r="DA271" s="42"/>
      <c r="DB271" s="42"/>
      <c r="DC271" s="42"/>
      <c r="DD271" s="42"/>
      <c r="DE271" s="42"/>
      <c r="DF271" s="42"/>
      <c r="DG271" s="42"/>
      <c r="DH271" s="42"/>
      <c r="DI271" s="42"/>
      <c r="DJ271" s="42"/>
      <c r="DK271" s="42"/>
      <c r="DL271" s="42"/>
      <c r="DM271" s="42"/>
      <c r="DN271" s="42"/>
      <c r="DO271" s="42"/>
      <c r="DP271" s="42"/>
      <c r="DQ271" s="42"/>
      <c r="DR271" s="42"/>
      <c r="DS271" s="42"/>
      <c r="DT271" s="42"/>
      <c r="DU271" s="42"/>
      <c r="DV271" s="42"/>
      <c r="DW271" s="42"/>
      <c r="DX271" s="42"/>
      <c r="DY271" s="42"/>
      <c r="DZ271" s="42"/>
    </row>
    <row r="272" spans="2:130" x14ac:dyDescent="0.2">
      <c r="B272" s="42"/>
      <c r="C272" s="48" t="str">
        <f t="shared" si="10"/>
        <v>repro</v>
      </c>
      <c r="D272" s="49" t="str">
        <f t="shared" si="11"/>
        <v/>
      </c>
      <c r="E272" s="383">
        <v>0.21</v>
      </c>
      <c r="F272" s="383">
        <v>0.21</v>
      </c>
      <c r="G272" s="383">
        <v>0.21</v>
      </c>
      <c r="H272" s="383">
        <v>0.19950000000000001</v>
      </c>
      <c r="I272" s="383">
        <v>0.17849999999999999</v>
      </c>
      <c r="J272" s="383">
        <v>0.1575</v>
      </c>
      <c r="K272" s="383">
        <v>0.13650000000000001</v>
      </c>
      <c r="L272" s="383">
        <v>0.126</v>
      </c>
      <c r="M272" s="383">
        <v>0.13650000000000001</v>
      </c>
      <c r="N272" s="383">
        <v>0.1575</v>
      </c>
      <c r="O272" s="383">
        <v>0.189</v>
      </c>
      <c r="P272" s="383">
        <v>0.21</v>
      </c>
      <c r="Q272" s="42"/>
      <c r="R272" s="384">
        <v>0.21</v>
      </c>
      <c r="S272" s="384">
        <v>0.21</v>
      </c>
      <c r="T272" s="384">
        <v>0.21</v>
      </c>
      <c r="U272" s="384">
        <v>0.19950000000000001</v>
      </c>
      <c r="V272" s="384">
        <v>0.17849999999999999</v>
      </c>
      <c r="W272" s="384">
        <v>0.1575</v>
      </c>
      <c r="X272" s="384">
        <v>0.13650000000000001</v>
      </c>
      <c r="Y272" s="384">
        <v>0.126</v>
      </c>
      <c r="Z272" s="384">
        <v>0.13650000000000001</v>
      </c>
      <c r="AA272" s="384">
        <v>0.1575</v>
      </c>
      <c r="AB272" s="384">
        <v>0.189</v>
      </c>
      <c r="AC272" s="384">
        <v>0.21</v>
      </c>
      <c r="AD272" s="42"/>
      <c r="AE272" s="812"/>
      <c r="AF272" s="812"/>
      <c r="AG272" s="812"/>
      <c r="AH272" s="812"/>
      <c r="AI272" s="986"/>
      <c r="AJ272" s="1028">
        <f>repro!G46</f>
        <v>0.21</v>
      </c>
      <c r="AK272" s="1028">
        <f>repro!H46</f>
        <v>0.21</v>
      </c>
      <c r="AL272" s="1028">
        <f>repro!I46</f>
        <v>0.21</v>
      </c>
      <c r="AM272" s="1028">
        <f>repro!J46</f>
        <v>0.19950000000000001</v>
      </c>
      <c r="AN272" s="1028">
        <f>repro!K46</f>
        <v>0.17849999999999999</v>
      </c>
      <c r="AO272" s="1028">
        <f>repro!L46</f>
        <v>0.1575</v>
      </c>
      <c r="AP272" s="1028">
        <f>repro!M46</f>
        <v>0.13650000000000001</v>
      </c>
      <c r="AQ272" s="1028">
        <f>repro!N46</f>
        <v>0.126</v>
      </c>
      <c r="AR272" s="1028">
        <f>repro!O46</f>
        <v>0.13650000000000001</v>
      </c>
      <c r="AS272" s="1028">
        <f>repro!P46</f>
        <v>0.1575</v>
      </c>
      <c r="AT272" s="1028">
        <f>repro!Q46</f>
        <v>0.189</v>
      </c>
      <c r="AU272" s="1028">
        <f>repro!R46</f>
        <v>0.21</v>
      </c>
      <c r="AV272" s="986"/>
      <c r="AW272" s="812"/>
      <c r="AX272" s="812"/>
      <c r="AY272" s="812"/>
      <c r="AZ272" s="812"/>
      <c r="BA272" s="812"/>
      <c r="BB272" s="812"/>
      <c r="BC272" s="812"/>
      <c r="BD272" s="812"/>
      <c r="BE272" s="812"/>
      <c r="BF272" s="812"/>
      <c r="BG272" s="812"/>
      <c r="BH272" s="812"/>
      <c r="BI272" s="812"/>
      <c r="BJ272" s="812"/>
      <c r="BK272" s="812"/>
      <c r="BL272" s="812"/>
      <c r="BM272" s="812"/>
      <c r="BN272" s="812"/>
      <c r="BO272" s="812"/>
      <c r="BP272" s="812"/>
      <c r="BQ272" s="812"/>
      <c r="BR272" s="812"/>
      <c r="BS272" s="812"/>
      <c r="BT272" s="812"/>
      <c r="BU272" s="42"/>
      <c r="BV272" s="42"/>
      <c r="BW272" s="42"/>
      <c r="BX272" s="42"/>
      <c r="BY272" s="42"/>
      <c r="BZ272" s="42"/>
      <c r="CA272" s="42"/>
      <c r="CB272" s="42"/>
      <c r="CC272" s="42"/>
      <c r="CD272" s="42"/>
      <c r="CE272" s="42"/>
      <c r="CF272" s="42"/>
      <c r="CG272" s="42"/>
      <c r="CH272" s="42"/>
      <c r="CI272" s="42"/>
      <c r="CJ272" s="42"/>
      <c r="CK272" s="42"/>
      <c r="CL272" s="42"/>
      <c r="CM272" s="42"/>
      <c r="CN272" s="42"/>
      <c r="CO272" s="42"/>
      <c r="CP272" s="42"/>
      <c r="CQ272" s="42"/>
      <c r="CR272" s="42"/>
      <c r="CS272" s="42"/>
      <c r="CT272" s="42"/>
      <c r="CU272" s="42"/>
      <c r="CV272" s="42"/>
      <c r="CW272" s="42"/>
      <c r="CX272" s="42"/>
      <c r="CY272" s="42"/>
      <c r="CZ272" s="42"/>
      <c r="DA272" s="42"/>
      <c r="DB272" s="42"/>
      <c r="DC272" s="42"/>
      <c r="DD272" s="42"/>
      <c r="DE272" s="42"/>
      <c r="DF272" s="42"/>
      <c r="DG272" s="42"/>
      <c r="DH272" s="42"/>
      <c r="DI272" s="42"/>
      <c r="DJ272" s="42"/>
      <c r="DK272" s="42"/>
      <c r="DL272" s="42"/>
      <c r="DM272" s="42"/>
      <c r="DN272" s="42"/>
      <c r="DO272" s="42"/>
      <c r="DP272" s="42"/>
      <c r="DQ272" s="42"/>
      <c r="DR272" s="42"/>
      <c r="DS272" s="42"/>
      <c r="DT272" s="42"/>
      <c r="DU272" s="42"/>
      <c r="DV272" s="42"/>
      <c r="DW272" s="42"/>
      <c r="DX272" s="42"/>
      <c r="DY272" s="42"/>
      <c r="DZ272" s="42"/>
    </row>
    <row r="273" spans="2:130" x14ac:dyDescent="0.2">
      <c r="B273" s="42"/>
      <c r="C273" s="48" t="str">
        <f t="shared" si="10"/>
        <v>repro</v>
      </c>
      <c r="D273" s="49" t="str">
        <f t="shared" si="11"/>
        <v/>
      </c>
      <c r="E273" s="383">
        <v>0.19</v>
      </c>
      <c r="F273" s="383">
        <v>0.19</v>
      </c>
      <c r="G273" s="383">
        <v>0.19</v>
      </c>
      <c r="H273" s="383">
        <v>0.18049999999999999</v>
      </c>
      <c r="I273" s="383">
        <v>0.1615</v>
      </c>
      <c r="J273" s="383">
        <v>0.14249999999999999</v>
      </c>
      <c r="K273" s="383">
        <v>0.1235</v>
      </c>
      <c r="L273" s="383">
        <v>0.114</v>
      </c>
      <c r="M273" s="383">
        <v>0.1235</v>
      </c>
      <c r="N273" s="383">
        <v>0.14249999999999999</v>
      </c>
      <c r="O273" s="383">
        <v>0.17100000000000001</v>
      </c>
      <c r="P273" s="383">
        <v>0.19</v>
      </c>
      <c r="Q273" s="42"/>
      <c r="R273" s="384">
        <v>0.19</v>
      </c>
      <c r="S273" s="384">
        <v>0.19</v>
      </c>
      <c r="T273" s="384">
        <v>0.19</v>
      </c>
      <c r="U273" s="384">
        <v>0.18049999999999999</v>
      </c>
      <c r="V273" s="384">
        <v>0.1615</v>
      </c>
      <c r="W273" s="384">
        <v>0.14249999999999999</v>
      </c>
      <c r="X273" s="384">
        <v>0.1235</v>
      </c>
      <c r="Y273" s="384">
        <v>0.114</v>
      </c>
      <c r="Z273" s="384">
        <v>0.1235</v>
      </c>
      <c r="AA273" s="384">
        <v>0.14249999999999999</v>
      </c>
      <c r="AB273" s="384">
        <v>0.17100000000000001</v>
      </c>
      <c r="AC273" s="384">
        <v>0.19</v>
      </c>
      <c r="AD273" s="42"/>
      <c r="AE273" s="812"/>
      <c r="AF273" s="812"/>
      <c r="AG273" s="812"/>
      <c r="AH273" s="812"/>
      <c r="AI273" s="986"/>
      <c r="AJ273" s="1028">
        <f>repro!G47</f>
        <v>0.19</v>
      </c>
      <c r="AK273" s="1028">
        <f>repro!H47</f>
        <v>0.19</v>
      </c>
      <c r="AL273" s="1028">
        <f>repro!I47</f>
        <v>0.19</v>
      </c>
      <c r="AM273" s="1028">
        <f>repro!J47</f>
        <v>0.18049999999999999</v>
      </c>
      <c r="AN273" s="1028">
        <f>repro!K47</f>
        <v>0.1615</v>
      </c>
      <c r="AO273" s="1028">
        <f>repro!L47</f>
        <v>0.14249999999999999</v>
      </c>
      <c r="AP273" s="1028">
        <f>repro!M47</f>
        <v>0.1235</v>
      </c>
      <c r="AQ273" s="1028">
        <f>repro!N47</f>
        <v>0.114</v>
      </c>
      <c r="AR273" s="1028">
        <f>repro!O47</f>
        <v>0.1235</v>
      </c>
      <c r="AS273" s="1028">
        <f>repro!P47</f>
        <v>0.14249999999999999</v>
      </c>
      <c r="AT273" s="1028">
        <f>repro!Q47</f>
        <v>0.17100000000000001</v>
      </c>
      <c r="AU273" s="1028">
        <f>repro!R47</f>
        <v>0.19</v>
      </c>
      <c r="AV273" s="986"/>
      <c r="AW273" s="812"/>
      <c r="AX273" s="812"/>
      <c r="AY273" s="812"/>
      <c r="AZ273" s="812"/>
      <c r="BA273" s="812"/>
      <c r="BB273" s="812"/>
      <c r="BC273" s="812"/>
      <c r="BD273" s="812"/>
      <c r="BE273" s="812"/>
      <c r="BF273" s="812"/>
      <c r="BG273" s="812"/>
      <c r="BH273" s="812"/>
      <c r="BI273" s="812"/>
      <c r="BJ273" s="812"/>
      <c r="BK273" s="812"/>
      <c r="BL273" s="812"/>
      <c r="BM273" s="812"/>
      <c r="BN273" s="812"/>
      <c r="BO273" s="812"/>
      <c r="BP273" s="812"/>
      <c r="BQ273" s="812"/>
      <c r="BR273" s="812"/>
      <c r="BS273" s="812"/>
      <c r="BT273" s="812"/>
      <c r="BU273" s="42"/>
      <c r="BV273" s="42"/>
      <c r="BW273" s="42"/>
      <c r="BX273" s="42"/>
      <c r="BY273" s="42"/>
      <c r="BZ273" s="42"/>
      <c r="CA273" s="42"/>
      <c r="CB273" s="42"/>
      <c r="CC273" s="42"/>
      <c r="CD273" s="42"/>
      <c r="CE273" s="42"/>
      <c r="CF273" s="42"/>
      <c r="CG273" s="42"/>
      <c r="CH273" s="42"/>
      <c r="CI273" s="42"/>
      <c r="CJ273" s="42"/>
      <c r="CK273" s="42"/>
      <c r="CL273" s="42"/>
      <c r="CM273" s="42"/>
      <c r="CN273" s="42"/>
      <c r="CO273" s="42"/>
      <c r="CP273" s="42"/>
      <c r="CQ273" s="42"/>
      <c r="CR273" s="42"/>
      <c r="CS273" s="42"/>
      <c r="CT273" s="42"/>
      <c r="CU273" s="42"/>
      <c r="CV273" s="42"/>
      <c r="CW273" s="42"/>
      <c r="CX273" s="42"/>
      <c r="CY273" s="42"/>
      <c r="CZ273" s="42"/>
      <c r="DA273" s="42"/>
      <c r="DB273" s="42"/>
      <c r="DC273" s="42"/>
      <c r="DD273" s="42"/>
      <c r="DE273" s="42"/>
      <c r="DF273" s="42"/>
      <c r="DG273" s="42"/>
      <c r="DH273" s="42"/>
      <c r="DI273" s="42"/>
      <c r="DJ273" s="42"/>
      <c r="DK273" s="42"/>
      <c r="DL273" s="42"/>
      <c r="DM273" s="42"/>
      <c r="DN273" s="42"/>
      <c r="DO273" s="42"/>
      <c r="DP273" s="42"/>
      <c r="DQ273" s="42"/>
      <c r="DR273" s="42"/>
      <c r="DS273" s="42"/>
      <c r="DT273" s="42"/>
      <c r="DU273" s="42"/>
      <c r="DV273" s="42"/>
      <c r="DW273" s="42"/>
      <c r="DX273" s="42"/>
      <c r="DY273" s="42"/>
      <c r="DZ273" s="42"/>
    </row>
    <row r="274" spans="2:130" x14ac:dyDescent="0.2">
      <c r="B274" s="42"/>
      <c r="C274" s="48" t="str">
        <f t="shared" si="10"/>
        <v>repro</v>
      </c>
      <c r="D274" s="49" t="str">
        <f t="shared" si="11"/>
        <v/>
      </c>
      <c r="E274" s="383">
        <v>0.17</v>
      </c>
      <c r="F274" s="383">
        <v>0.17</v>
      </c>
      <c r="G274" s="383">
        <v>0.17</v>
      </c>
      <c r="H274" s="383">
        <v>0.1615</v>
      </c>
      <c r="I274" s="383">
        <v>0.14449999999999999</v>
      </c>
      <c r="J274" s="383">
        <v>0.1275</v>
      </c>
      <c r="K274" s="383">
        <v>0.1105</v>
      </c>
      <c r="L274" s="383">
        <v>0.10199999999999999</v>
      </c>
      <c r="M274" s="383">
        <v>0.1105</v>
      </c>
      <c r="N274" s="383">
        <v>0.1275</v>
      </c>
      <c r="O274" s="383">
        <v>0.153</v>
      </c>
      <c r="P274" s="383">
        <v>0.17</v>
      </c>
      <c r="Q274" s="42"/>
      <c r="R274" s="384">
        <v>0.17</v>
      </c>
      <c r="S274" s="384">
        <v>0.17</v>
      </c>
      <c r="T274" s="384">
        <v>0.17</v>
      </c>
      <c r="U274" s="384">
        <v>0.1615</v>
      </c>
      <c r="V274" s="384">
        <v>0.14449999999999999</v>
      </c>
      <c r="W274" s="384">
        <v>0.1275</v>
      </c>
      <c r="X274" s="384">
        <v>0.1105</v>
      </c>
      <c r="Y274" s="384">
        <v>0.10199999999999999</v>
      </c>
      <c r="Z274" s="384">
        <v>0.1105</v>
      </c>
      <c r="AA274" s="384">
        <v>0.1275</v>
      </c>
      <c r="AB274" s="384">
        <v>0.153</v>
      </c>
      <c r="AC274" s="384">
        <v>0.17</v>
      </c>
      <c r="AD274" s="42"/>
      <c r="AE274" s="812"/>
      <c r="AF274" s="812"/>
      <c r="AG274" s="812"/>
      <c r="AH274" s="812"/>
      <c r="AI274" s="986"/>
      <c r="AJ274" s="1028">
        <f>repro!G48</f>
        <v>0.17</v>
      </c>
      <c r="AK274" s="1028">
        <f>repro!H48</f>
        <v>0.17</v>
      </c>
      <c r="AL274" s="1028">
        <f>repro!I48</f>
        <v>0.17</v>
      </c>
      <c r="AM274" s="1028">
        <f>repro!J48</f>
        <v>0.1615</v>
      </c>
      <c r="AN274" s="1028">
        <f>repro!K48</f>
        <v>0.14449999999999999</v>
      </c>
      <c r="AO274" s="1028">
        <f>repro!L48</f>
        <v>0.1275</v>
      </c>
      <c r="AP274" s="1028">
        <f>repro!M48</f>
        <v>0.1105</v>
      </c>
      <c r="AQ274" s="1028">
        <f>repro!N48</f>
        <v>0.10199999999999999</v>
      </c>
      <c r="AR274" s="1028">
        <f>repro!O48</f>
        <v>0.1105</v>
      </c>
      <c r="AS274" s="1028">
        <f>repro!P48</f>
        <v>0.1275</v>
      </c>
      <c r="AT274" s="1028">
        <f>repro!Q48</f>
        <v>0.153</v>
      </c>
      <c r="AU274" s="1028">
        <f>repro!R48</f>
        <v>0.17</v>
      </c>
      <c r="AV274" s="986"/>
      <c r="AW274" s="812"/>
      <c r="AX274" s="812"/>
      <c r="AY274" s="812"/>
      <c r="AZ274" s="812"/>
      <c r="BA274" s="812"/>
      <c r="BB274" s="812"/>
      <c r="BC274" s="812"/>
      <c r="BD274" s="812"/>
      <c r="BE274" s="812"/>
      <c r="BF274" s="812"/>
      <c r="BG274" s="812"/>
      <c r="BH274" s="812"/>
      <c r="BI274" s="812"/>
      <c r="BJ274" s="812"/>
      <c r="BK274" s="812"/>
      <c r="BL274" s="812"/>
      <c r="BM274" s="812"/>
      <c r="BN274" s="812"/>
      <c r="BO274" s="812"/>
      <c r="BP274" s="812"/>
      <c r="BQ274" s="812"/>
      <c r="BR274" s="812"/>
      <c r="BS274" s="812"/>
      <c r="BT274" s="812"/>
      <c r="BU274" s="42"/>
      <c r="BV274" s="42"/>
      <c r="BW274" s="42"/>
      <c r="BX274" s="42"/>
      <c r="BY274" s="42"/>
      <c r="BZ274" s="42"/>
      <c r="CA274" s="42"/>
      <c r="CB274" s="42"/>
      <c r="CC274" s="42"/>
      <c r="CD274" s="42"/>
      <c r="CE274" s="42"/>
      <c r="CF274" s="42"/>
      <c r="CG274" s="42"/>
      <c r="CH274" s="42"/>
      <c r="CI274" s="42"/>
      <c r="CJ274" s="42"/>
      <c r="CK274" s="42"/>
      <c r="CL274" s="42"/>
      <c r="CM274" s="42"/>
      <c r="CN274" s="42"/>
      <c r="CO274" s="42"/>
      <c r="CP274" s="42"/>
      <c r="CQ274" s="42"/>
      <c r="CR274" s="42"/>
      <c r="CS274" s="42"/>
      <c r="CT274" s="42"/>
      <c r="CU274" s="42"/>
      <c r="CV274" s="42"/>
      <c r="CW274" s="42"/>
      <c r="CX274" s="42"/>
      <c r="CY274" s="42"/>
      <c r="CZ274" s="42"/>
      <c r="DA274" s="42"/>
      <c r="DB274" s="42"/>
      <c r="DC274" s="42"/>
      <c r="DD274" s="42"/>
      <c r="DE274" s="42"/>
      <c r="DF274" s="42"/>
      <c r="DG274" s="42"/>
      <c r="DH274" s="42"/>
      <c r="DI274" s="42"/>
      <c r="DJ274" s="42"/>
      <c r="DK274" s="42"/>
      <c r="DL274" s="42"/>
      <c r="DM274" s="42"/>
      <c r="DN274" s="42"/>
      <c r="DO274" s="42"/>
      <c r="DP274" s="42"/>
      <c r="DQ274" s="42"/>
      <c r="DR274" s="42"/>
      <c r="DS274" s="42"/>
      <c r="DT274" s="42"/>
      <c r="DU274" s="42"/>
      <c r="DV274" s="42"/>
      <c r="DW274" s="42"/>
      <c r="DX274" s="42"/>
      <c r="DY274" s="42"/>
      <c r="DZ274" s="42"/>
    </row>
    <row r="275" spans="2:130" x14ac:dyDescent="0.2">
      <c r="B275" s="42"/>
      <c r="C275" s="48" t="str">
        <f t="shared" si="10"/>
        <v>repro</v>
      </c>
      <c r="D275" s="49" t="str">
        <f t="shared" si="11"/>
        <v/>
      </c>
      <c r="E275" s="359"/>
      <c r="F275" s="361"/>
      <c r="G275" s="361"/>
      <c r="H275" s="361"/>
      <c r="I275" s="361"/>
      <c r="J275" s="361"/>
      <c r="K275" s="361"/>
      <c r="L275" s="361"/>
      <c r="M275" s="361"/>
      <c r="N275" s="361"/>
      <c r="O275" s="361"/>
      <c r="P275" s="334"/>
      <c r="Q275" s="42"/>
      <c r="R275" s="362"/>
      <c r="S275" s="363"/>
      <c r="T275" s="363"/>
      <c r="U275" s="363"/>
      <c r="V275" s="363"/>
      <c r="W275" s="363"/>
      <c r="X275" s="363"/>
      <c r="Y275" s="363"/>
      <c r="Z275" s="363"/>
      <c r="AA275" s="363"/>
      <c r="AB275" s="363"/>
      <c r="AC275" s="339"/>
      <c r="AD275" s="42"/>
      <c r="AE275" s="812"/>
      <c r="AF275" s="812"/>
      <c r="AG275" s="812"/>
      <c r="AH275" s="812"/>
      <c r="AI275" s="986"/>
      <c r="AJ275" s="1022"/>
      <c r="AK275" s="1018"/>
      <c r="AL275" s="1018"/>
      <c r="AM275" s="1018"/>
      <c r="AN275" s="1018"/>
      <c r="AO275" s="1018"/>
      <c r="AP275" s="1018"/>
      <c r="AQ275" s="1018"/>
      <c r="AR275" s="1018"/>
      <c r="AS275" s="1018"/>
      <c r="AT275" s="1018"/>
      <c r="AU275" s="1000"/>
      <c r="AV275" s="986"/>
      <c r="AW275" s="812"/>
      <c r="AX275" s="812"/>
      <c r="AY275" s="812"/>
      <c r="AZ275" s="812"/>
      <c r="BA275" s="812"/>
      <c r="BB275" s="812"/>
      <c r="BC275" s="812"/>
      <c r="BD275" s="812"/>
      <c r="BE275" s="812"/>
      <c r="BF275" s="812"/>
      <c r="BG275" s="812"/>
      <c r="BH275" s="812"/>
      <c r="BI275" s="812"/>
      <c r="BJ275" s="812"/>
      <c r="BK275" s="812"/>
      <c r="BL275" s="812"/>
      <c r="BM275" s="812"/>
      <c r="BN275" s="812"/>
      <c r="BO275" s="812"/>
      <c r="BP275" s="812"/>
      <c r="BQ275" s="812"/>
      <c r="BR275" s="812"/>
      <c r="BS275" s="812"/>
      <c r="BT275" s="812"/>
      <c r="BU275" s="42"/>
      <c r="BV275" s="42"/>
      <c r="BW275" s="42"/>
      <c r="BX275" s="42"/>
      <c r="BY275" s="42"/>
      <c r="BZ275" s="42"/>
      <c r="CA275" s="42"/>
      <c r="CB275" s="42"/>
      <c r="CC275" s="42"/>
      <c r="CD275" s="42"/>
      <c r="CE275" s="42"/>
      <c r="CF275" s="42"/>
      <c r="CG275" s="42"/>
      <c r="CH275" s="42"/>
      <c r="CI275" s="42"/>
      <c r="CJ275" s="42"/>
      <c r="CK275" s="42"/>
      <c r="CL275" s="42"/>
      <c r="CM275" s="42"/>
      <c r="CN275" s="42"/>
      <c r="CO275" s="42"/>
      <c r="CP275" s="42"/>
      <c r="CQ275" s="42"/>
      <c r="CR275" s="42"/>
      <c r="CS275" s="42"/>
      <c r="CT275" s="42"/>
      <c r="CU275" s="42"/>
      <c r="CV275" s="42"/>
      <c r="CW275" s="42"/>
      <c r="CX275" s="42"/>
      <c r="CY275" s="42"/>
      <c r="CZ275" s="42"/>
      <c r="DA275" s="42"/>
      <c r="DB275" s="42"/>
      <c r="DC275" s="42"/>
      <c r="DD275" s="42"/>
      <c r="DE275" s="42"/>
      <c r="DF275" s="42"/>
      <c r="DG275" s="42"/>
      <c r="DH275" s="42"/>
      <c r="DI275" s="42"/>
      <c r="DJ275" s="42"/>
      <c r="DK275" s="42"/>
      <c r="DL275" s="42"/>
      <c r="DM275" s="42"/>
      <c r="DN275" s="42"/>
      <c r="DO275" s="42"/>
      <c r="DP275" s="42"/>
      <c r="DQ275" s="42"/>
      <c r="DR275" s="42"/>
      <c r="DS275" s="42"/>
      <c r="DT275" s="42"/>
      <c r="DU275" s="42"/>
      <c r="DV275" s="42"/>
      <c r="DW275" s="42"/>
      <c r="DX275" s="42"/>
      <c r="DY275" s="42"/>
      <c r="DZ275" s="42"/>
    </row>
    <row r="276" spans="2:130" x14ac:dyDescent="0.2">
      <c r="B276" s="42"/>
      <c r="C276" s="48" t="str">
        <f t="shared" ref="C276:C321" si="12">IF(D276=1," repro ","repro")</f>
        <v>repro</v>
      </c>
      <c r="D276" s="49" t="str">
        <f t="shared" si="11"/>
        <v/>
      </c>
      <c r="E276" s="989" t="s">
        <v>200</v>
      </c>
      <c r="F276" s="382">
        <v>0</v>
      </c>
      <c r="G276" s="361"/>
      <c r="H276" s="361"/>
      <c r="I276" s="361"/>
      <c r="J276" s="361"/>
      <c r="K276" s="361"/>
      <c r="L276" s="361"/>
      <c r="M276" s="361"/>
      <c r="N276" s="361"/>
      <c r="O276" s="361"/>
      <c r="P276" s="334"/>
      <c r="Q276" s="42"/>
      <c r="R276" s="995" t="s">
        <v>200</v>
      </c>
      <c r="S276" s="367">
        <v>0</v>
      </c>
      <c r="T276" s="363"/>
      <c r="U276" s="363"/>
      <c r="V276" s="363"/>
      <c r="W276" s="363"/>
      <c r="X276" s="363"/>
      <c r="Y276" s="363"/>
      <c r="Z276" s="363"/>
      <c r="AA276" s="363"/>
      <c r="AB276" s="363"/>
      <c r="AC276" s="339"/>
      <c r="AD276" s="42"/>
      <c r="AE276" s="812"/>
      <c r="AF276" s="812"/>
      <c r="AG276" s="812"/>
      <c r="AH276" s="812"/>
      <c r="AI276" s="986"/>
      <c r="AJ276" s="1023" t="str">
        <f>repro!C13</f>
        <v>+/- (%)</v>
      </c>
      <c r="AK276" s="1026">
        <f>repro!D13</f>
        <v>0</v>
      </c>
      <c r="AL276" s="1018"/>
      <c r="AM276" s="1018"/>
      <c r="AN276" s="1018"/>
      <c r="AO276" s="1018"/>
      <c r="AP276" s="1018"/>
      <c r="AQ276" s="1018"/>
      <c r="AR276" s="1018"/>
      <c r="AS276" s="1018"/>
      <c r="AT276" s="1018"/>
      <c r="AU276" s="1000"/>
      <c r="AV276" s="986"/>
      <c r="AW276" s="812"/>
      <c r="AX276" s="812"/>
      <c r="AY276" s="812"/>
      <c r="AZ276" s="812"/>
      <c r="BA276" s="812"/>
      <c r="BB276" s="812"/>
      <c r="BC276" s="812"/>
      <c r="BD276" s="812"/>
      <c r="BE276" s="812"/>
      <c r="BF276" s="812"/>
      <c r="BG276" s="812"/>
      <c r="BH276" s="812"/>
      <c r="BI276" s="812"/>
      <c r="BJ276" s="812"/>
      <c r="BK276" s="812"/>
      <c r="BL276" s="812"/>
      <c r="BM276" s="812"/>
      <c r="BN276" s="812"/>
      <c r="BO276" s="812"/>
      <c r="BP276" s="812"/>
      <c r="BQ276" s="812"/>
      <c r="BR276" s="812"/>
      <c r="BS276" s="812"/>
      <c r="BT276" s="812"/>
      <c r="BU276" s="42"/>
      <c r="BV276" s="42"/>
      <c r="BW276" s="42"/>
      <c r="BX276" s="42"/>
      <c r="BY276" s="42"/>
      <c r="BZ276" s="42"/>
      <c r="CA276" s="42"/>
      <c r="CB276" s="42"/>
      <c r="CC276" s="42"/>
      <c r="CD276" s="42"/>
      <c r="CE276" s="42"/>
      <c r="CF276" s="42"/>
      <c r="CG276" s="42"/>
      <c r="CH276" s="42"/>
      <c r="CI276" s="42"/>
      <c r="CJ276" s="42"/>
      <c r="CK276" s="42"/>
      <c r="CL276" s="42"/>
      <c r="CM276" s="42"/>
      <c r="CN276" s="42"/>
      <c r="CO276" s="42"/>
      <c r="CP276" s="42"/>
      <c r="CQ276" s="42"/>
      <c r="CR276" s="42"/>
      <c r="CS276" s="42"/>
      <c r="CT276" s="42"/>
      <c r="CU276" s="42"/>
      <c r="CV276" s="42"/>
      <c r="CW276" s="42"/>
      <c r="CX276" s="42"/>
      <c r="CY276" s="42"/>
      <c r="CZ276" s="42"/>
      <c r="DA276" s="42"/>
      <c r="DB276" s="42"/>
      <c r="DC276" s="42"/>
      <c r="DD276" s="42"/>
      <c r="DE276" s="42"/>
      <c r="DF276" s="42"/>
      <c r="DG276" s="42"/>
      <c r="DH276" s="42"/>
      <c r="DI276" s="42"/>
      <c r="DJ276" s="42"/>
      <c r="DK276" s="42"/>
      <c r="DL276" s="42"/>
      <c r="DM276" s="42"/>
      <c r="DN276" s="42"/>
      <c r="DO276" s="42"/>
      <c r="DP276" s="42"/>
      <c r="DQ276" s="42"/>
      <c r="DR276" s="42"/>
      <c r="DS276" s="42"/>
      <c r="DT276" s="42"/>
      <c r="DU276" s="42"/>
      <c r="DV276" s="42"/>
      <c r="DW276" s="42"/>
      <c r="DX276" s="42"/>
      <c r="DY276" s="42"/>
      <c r="DZ276" s="42"/>
    </row>
    <row r="277" spans="2:130" x14ac:dyDescent="0.2">
      <c r="B277" s="42"/>
      <c r="C277" s="48" t="str">
        <f t="shared" si="12"/>
        <v>repro</v>
      </c>
      <c r="D277" s="49" t="str">
        <f t="shared" si="11"/>
        <v/>
      </c>
      <c r="E277" s="360" t="s">
        <v>196</v>
      </c>
      <c r="F277" s="382">
        <v>1</v>
      </c>
      <c r="G277" s="361"/>
      <c r="H277" s="361"/>
      <c r="I277" s="361"/>
      <c r="J277" s="361"/>
      <c r="K277" s="361"/>
      <c r="L277" s="361"/>
      <c r="M277" s="361"/>
      <c r="N277" s="361"/>
      <c r="O277" s="361"/>
      <c r="P277" s="334"/>
      <c r="Q277" s="42"/>
      <c r="R277" s="363" t="s">
        <v>196</v>
      </c>
      <c r="S277" s="367">
        <v>1</v>
      </c>
      <c r="T277" s="363"/>
      <c r="U277" s="363"/>
      <c r="V277" s="363"/>
      <c r="W277" s="363"/>
      <c r="X277" s="363"/>
      <c r="Y277" s="363"/>
      <c r="Z277" s="363"/>
      <c r="AA277" s="363"/>
      <c r="AB277" s="363"/>
      <c r="AC277" s="339"/>
      <c r="AD277" s="42"/>
      <c r="AE277" s="812"/>
      <c r="AF277" s="812"/>
      <c r="AG277" s="812"/>
      <c r="AH277" s="812"/>
      <c r="AI277" s="986"/>
      <c r="AJ277" s="1023" t="str">
        <f>repro!C14</f>
        <v>seasonality</v>
      </c>
      <c r="AK277" s="1026">
        <f>repro!D14</f>
        <v>1</v>
      </c>
      <c r="AL277" s="1018"/>
      <c r="AM277" s="1018"/>
      <c r="AN277" s="1018"/>
      <c r="AO277" s="1018"/>
      <c r="AP277" s="1018"/>
      <c r="AQ277" s="1018"/>
      <c r="AR277" s="1018"/>
      <c r="AS277" s="1018"/>
      <c r="AT277" s="1018"/>
      <c r="AU277" s="1000"/>
      <c r="AV277" s="986"/>
      <c r="AW277" s="812"/>
      <c r="AX277" s="812"/>
      <c r="AY277" s="812"/>
      <c r="AZ277" s="812"/>
      <c r="BA277" s="812"/>
      <c r="BB277" s="812"/>
      <c r="BC277" s="812"/>
      <c r="BD277" s="812"/>
      <c r="BE277" s="812"/>
      <c r="BF277" s="812"/>
      <c r="BG277" s="812"/>
      <c r="BH277" s="812"/>
      <c r="BI277" s="812"/>
      <c r="BJ277" s="812"/>
      <c r="BK277" s="812"/>
      <c r="BL277" s="812"/>
      <c r="BM277" s="812"/>
      <c r="BN277" s="812"/>
      <c r="BO277" s="812"/>
      <c r="BP277" s="812"/>
      <c r="BQ277" s="812"/>
      <c r="BR277" s="812"/>
      <c r="BS277" s="812"/>
      <c r="BT277" s="812"/>
      <c r="BU277" s="42"/>
      <c r="BV277" s="42"/>
      <c r="BW277" s="42"/>
      <c r="BX277" s="42"/>
      <c r="BY277" s="42"/>
      <c r="BZ277" s="42"/>
      <c r="CA277" s="42"/>
      <c r="CB277" s="42"/>
      <c r="CC277" s="42"/>
      <c r="CD277" s="42"/>
      <c r="CE277" s="42"/>
      <c r="CF277" s="42"/>
      <c r="CG277" s="42"/>
      <c r="CH277" s="42"/>
      <c r="CI277" s="42"/>
      <c r="CJ277" s="42"/>
      <c r="CK277" s="42"/>
      <c r="CL277" s="42"/>
      <c r="CM277" s="42"/>
      <c r="CN277" s="42"/>
      <c r="CO277" s="42"/>
      <c r="CP277" s="42"/>
      <c r="CQ277" s="42"/>
      <c r="CR277" s="42"/>
      <c r="CS277" s="42"/>
      <c r="CT277" s="42"/>
      <c r="CU277" s="42"/>
      <c r="CV277" s="42"/>
      <c r="CW277" s="42"/>
      <c r="CX277" s="42"/>
      <c r="CY277" s="42"/>
      <c r="CZ277" s="42"/>
      <c r="DA277" s="42"/>
      <c r="DB277" s="42"/>
      <c r="DC277" s="42"/>
      <c r="DD277" s="42"/>
      <c r="DE277" s="42"/>
      <c r="DF277" s="42"/>
      <c r="DG277" s="42"/>
      <c r="DH277" s="42"/>
      <c r="DI277" s="42"/>
      <c r="DJ277" s="42"/>
      <c r="DK277" s="42"/>
      <c r="DL277" s="42"/>
      <c r="DM277" s="42"/>
      <c r="DN277" s="42"/>
      <c r="DO277" s="42"/>
      <c r="DP277" s="42"/>
      <c r="DQ277" s="42"/>
      <c r="DR277" s="42"/>
      <c r="DS277" s="42"/>
      <c r="DT277" s="42"/>
      <c r="DU277" s="42"/>
      <c r="DV277" s="42"/>
      <c r="DW277" s="42"/>
      <c r="DX277" s="42"/>
      <c r="DY277" s="42"/>
      <c r="DZ277" s="42"/>
    </row>
    <row r="278" spans="2:130" x14ac:dyDescent="0.2">
      <c r="B278" s="42"/>
      <c r="C278" s="48" t="str">
        <f t="shared" si="12"/>
        <v>repro</v>
      </c>
      <c r="D278" s="49" t="str">
        <f t="shared" si="11"/>
        <v/>
      </c>
      <c r="E278" s="360" t="s">
        <v>183</v>
      </c>
      <c r="F278" s="382">
        <v>1</v>
      </c>
      <c r="G278" s="361"/>
      <c r="H278" s="361"/>
      <c r="I278" s="361"/>
      <c r="J278" s="361"/>
      <c r="K278" s="361"/>
      <c r="L278" s="361"/>
      <c r="M278" s="361"/>
      <c r="N278" s="361"/>
      <c r="O278" s="361"/>
      <c r="P278" s="334"/>
      <c r="Q278" s="42"/>
      <c r="R278" s="363" t="s">
        <v>183</v>
      </c>
      <c r="S278" s="367">
        <v>1</v>
      </c>
      <c r="T278" s="363"/>
      <c r="U278" s="363"/>
      <c r="V278" s="363"/>
      <c r="W278" s="363"/>
      <c r="X278" s="363"/>
      <c r="Y278" s="363"/>
      <c r="Z278" s="363"/>
      <c r="AA278" s="363"/>
      <c r="AB278" s="363"/>
      <c r="AC278" s="339"/>
      <c r="AD278" s="42"/>
      <c r="AE278" s="812"/>
      <c r="AF278" s="812"/>
      <c r="AG278" s="812"/>
      <c r="AH278" s="812"/>
      <c r="AI278" s="986"/>
      <c r="AJ278" s="1023" t="str">
        <f>repro!C15</f>
        <v>Jan</v>
      </c>
      <c r="AK278" s="1026">
        <f>repro!D15</f>
        <v>1</v>
      </c>
      <c r="AL278" s="1018"/>
      <c r="AM278" s="1018"/>
      <c r="AN278" s="1018"/>
      <c r="AO278" s="1018"/>
      <c r="AP278" s="1018"/>
      <c r="AQ278" s="1018"/>
      <c r="AR278" s="1018"/>
      <c r="AS278" s="1018"/>
      <c r="AT278" s="1018"/>
      <c r="AU278" s="1000"/>
      <c r="AV278" s="986"/>
      <c r="AW278" s="812"/>
      <c r="AX278" s="812"/>
      <c r="AY278" s="812"/>
      <c r="AZ278" s="812"/>
      <c r="BA278" s="812"/>
      <c r="BB278" s="812"/>
      <c r="BC278" s="812"/>
      <c r="BD278" s="812"/>
      <c r="BE278" s="812"/>
      <c r="BF278" s="812"/>
      <c r="BG278" s="812"/>
      <c r="BH278" s="812"/>
      <c r="BI278" s="812"/>
      <c r="BJ278" s="812"/>
      <c r="BK278" s="812"/>
      <c r="BL278" s="812"/>
      <c r="BM278" s="812"/>
      <c r="BN278" s="812"/>
      <c r="BO278" s="812"/>
      <c r="BP278" s="812"/>
      <c r="BQ278" s="812"/>
      <c r="BR278" s="812"/>
      <c r="BS278" s="812"/>
      <c r="BT278" s="812"/>
      <c r="BU278" s="42"/>
      <c r="BV278" s="42"/>
      <c r="BW278" s="42"/>
      <c r="BX278" s="42"/>
      <c r="BY278" s="42"/>
      <c r="BZ278" s="42"/>
      <c r="CA278" s="42"/>
      <c r="CB278" s="42"/>
      <c r="CC278" s="42"/>
      <c r="CD278" s="42"/>
      <c r="CE278" s="42"/>
      <c r="CF278" s="42"/>
      <c r="CG278" s="42"/>
      <c r="CH278" s="42"/>
      <c r="CI278" s="42"/>
      <c r="CJ278" s="42"/>
      <c r="CK278" s="42"/>
      <c r="CL278" s="42"/>
      <c r="CM278" s="42"/>
      <c r="CN278" s="42"/>
      <c r="CO278" s="42"/>
      <c r="CP278" s="42"/>
      <c r="CQ278" s="42"/>
      <c r="CR278" s="42"/>
      <c r="CS278" s="42"/>
      <c r="CT278" s="42"/>
      <c r="CU278" s="42"/>
      <c r="CV278" s="42"/>
      <c r="CW278" s="42"/>
      <c r="CX278" s="42"/>
      <c r="CY278" s="42"/>
      <c r="CZ278" s="42"/>
      <c r="DA278" s="42"/>
      <c r="DB278" s="42"/>
      <c r="DC278" s="42"/>
      <c r="DD278" s="42"/>
      <c r="DE278" s="42"/>
      <c r="DF278" s="42"/>
      <c r="DG278" s="42"/>
      <c r="DH278" s="42"/>
      <c r="DI278" s="42"/>
      <c r="DJ278" s="42"/>
      <c r="DK278" s="42"/>
      <c r="DL278" s="42"/>
      <c r="DM278" s="42"/>
      <c r="DN278" s="42"/>
      <c r="DO278" s="42"/>
      <c r="DP278" s="42"/>
      <c r="DQ278" s="42"/>
      <c r="DR278" s="42"/>
      <c r="DS278" s="42"/>
      <c r="DT278" s="42"/>
      <c r="DU278" s="42"/>
      <c r="DV278" s="42"/>
      <c r="DW278" s="42"/>
      <c r="DX278" s="42"/>
      <c r="DY278" s="42"/>
      <c r="DZ278" s="42"/>
    </row>
    <row r="279" spans="2:130" x14ac:dyDescent="0.2">
      <c r="B279" s="42"/>
      <c r="C279" s="48" t="str">
        <f t="shared" si="12"/>
        <v>repro</v>
      </c>
      <c r="D279" s="49" t="str">
        <f t="shared" si="11"/>
        <v/>
      </c>
      <c r="E279" s="371" t="s">
        <v>184</v>
      </c>
      <c r="F279" s="382">
        <v>1</v>
      </c>
      <c r="G279" s="361"/>
      <c r="H279" s="361"/>
      <c r="I279" s="361"/>
      <c r="J279" s="361"/>
      <c r="K279" s="361"/>
      <c r="L279" s="361"/>
      <c r="M279" s="361"/>
      <c r="N279" s="361"/>
      <c r="O279" s="361"/>
      <c r="P279" s="334"/>
      <c r="Q279" s="42"/>
      <c r="R279" s="363" t="s">
        <v>184</v>
      </c>
      <c r="S279" s="367">
        <v>1</v>
      </c>
      <c r="T279" s="363"/>
      <c r="U279" s="363"/>
      <c r="V279" s="363"/>
      <c r="W279" s="363"/>
      <c r="X279" s="363"/>
      <c r="Y279" s="363"/>
      <c r="Z279" s="363"/>
      <c r="AA279" s="363"/>
      <c r="AB279" s="363"/>
      <c r="AC279" s="339"/>
      <c r="AD279" s="42"/>
      <c r="AE279" s="812"/>
      <c r="AF279" s="812"/>
      <c r="AG279" s="812"/>
      <c r="AH279" s="812"/>
      <c r="AI279" s="986"/>
      <c r="AJ279" s="1023" t="str">
        <f>repro!C16</f>
        <v>Feb</v>
      </c>
      <c r="AK279" s="1026">
        <f>repro!D16</f>
        <v>1</v>
      </c>
      <c r="AL279" s="1018"/>
      <c r="AM279" s="1018"/>
      <c r="AN279" s="1018"/>
      <c r="AO279" s="1018"/>
      <c r="AP279" s="1018"/>
      <c r="AQ279" s="1018"/>
      <c r="AR279" s="1018"/>
      <c r="AS279" s="1018"/>
      <c r="AT279" s="1018"/>
      <c r="AU279" s="1000"/>
      <c r="AV279" s="986"/>
      <c r="AW279" s="812"/>
      <c r="AX279" s="812"/>
      <c r="AY279" s="812"/>
      <c r="AZ279" s="812"/>
      <c r="BA279" s="812"/>
      <c r="BB279" s="812"/>
      <c r="BC279" s="812"/>
      <c r="BD279" s="812"/>
      <c r="BE279" s="812"/>
      <c r="BF279" s="812"/>
      <c r="BG279" s="812"/>
      <c r="BH279" s="812"/>
      <c r="BI279" s="812"/>
      <c r="BJ279" s="812"/>
      <c r="BK279" s="812"/>
      <c r="BL279" s="812"/>
      <c r="BM279" s="812"/>
      <c r="BN279" s="812"/>
      <c r="BO279" s="812"/>
      <c r="BP279" s="812"/>
      <c r="BQ279" s="812"/>
      <c r="BR279" s="812"/>
      <c r="BS279" s="812"/>
      <c r="BT279" s="812"/>
      <c r="BU279" s="42"/>
      <c r="BV279" s="42"/>
      <c r="BW279" s="42"/>
      <c r="BX279" s="42"/>
      <c r="BY279" s="42"/>
      <c r="BZ279" s="42"/>
      <c r="CA279" s="42"/>
      <c r="CB279" s="42"/>
      <c r="CC279" s="42"/>
      <c r="CD279" s="42"/>
      <c r="CE279" s="42"/>
      <c r="CF279" s="42"/>
      <c r="CG279" s="42"/>
      <c r="CH279" s="42"/>
      <c r="CI279" s="42"/>
      <c r="CJ279" s="42"/>
      <c r="CK279" s="42"/>
      <c r="CL279" s="42"/>
      <c r="CM279" s="42"/>
      <c r="CN279" s="42"/>
      <c r="CO279" s="42"/>
      <c r="CP279" s="42"/>
      <c r="CQ279" s="42"/>
      <c r="CR279" s="42"/>
      <c r="CS279" s="42"/>
      <c r="CT279" s="42"/>
      <c r="CU279" s="42"/>
      <c r="CV279" s="42"/>
      <c r="CW279" s="42"/>
      <c r="CX279" s="42"/>
      <c r="CY279" s="42"/>
      <c r="CZ279" s="42"/>
      <c r="DA279" s="42"/>
      <c r="DB279" s="42"/>
      <c r="DC279" s="42"/>
      <c r="DD279" s="42"/>
      <c r="DE279" s="42"/>
      <c r="DF279" s="42"/>
      <c r="DG279" s="42"/>
      <c r="DH279" s="42"/>
      <c r="DI279" s="42"/>
      <c r="DJ279" s="42"/>
      <c r="DK279" s="42"/>
      <c r="DL279" s="42"/>
      <c r="DM279" s="42"/>
      <c r="DN279" s="42"/>
      <c r="DO279" s="42"/>
      <c r="DP279" s="42"/>
      <c r="DQ279" s="42"/>
      <c r="DR279" s="42"/>
      <c r="DS279" s="42"/>
      <c r="DT279" s="42"/>
      <c r="DU279" s="42"/>
      <c r="DV279" s="42"/>
      <c r="DW279" s="42"/>
      <c r="DX279" s="42"/>
      <c r="DY279" s="42"/>
      <c r="DZ279" s="42"/>
    </row>
    <row r="280" spans="2:130" x14ac:dyDescent="0.2">
      <c r="B280" s="42"/>
      <c r="C280" s="48" t="str">
        <f t="shared" si="12"/>
        <v>repro</v>
      </c>
      <c r="D280" s="49" t="str">
        <f t="shared" si="11"/>
        <v/>
      </c>
      <c r="E280" s="371" t="s">
        <v>185</v>
      </c>
      <c r="F280" s="382">
        <v>1</v>
      </c>
      <c r="G280" s="361"/>
      <c r="H280" s="361"/>
      <c r="I280" s="361"/>
      <c r="J280" s="361"/>
      <c r="K280" s="361"/>
      <c r="L280" s="361"/>
      <c r="M280" s="361"/>
      <c r="N280" s="361"/>
      <c r="O280" s="361"/>
      <c r="P280" s="334"/>
      <c r="Q280" s="42"/>
      <c r="R280" s="363" t="s">
        <v>185</v>
      </c>
      <c r="S280" s="367">
        <v>1</v>
      </c>
      <c r="T280" s="363"/>
      <c r="U280" s="363"/>
      <c r="V280" s="363"/>
      <c r="W280" s="363"/>
      <c r="X280" s="363"/>
      <c r="Y280" s="363"/>
      <c r="Z280" s="363"/>
      <c r="AA280" s="363"/>
      <c r="AB280" s="363"/>
      <c r="AC280" s="339"/>
      <c r="AD280" s="42"/>
      <c r="AE280" s="812"/>
      <c r="AF280" s="812"/>
      <c r="AG280" s="812"/>
      <c r="AH280" s="812"/>
      <c r="AI280" s="986"/>
      <c r="AJ280" s="1023" t="str">
        <f>repro!C17</f>
        <v>Mar</v>
      </c>
      <c r="AK280" s="1026">
        <f>repro!D17</f>
        <v>1</v>
      </c>
      <c r="AL280" s="1018"/>
      <c r="AM280" s="1018"/>
      <c r="AN280" s="1018"/>
      <c r="AO280" s="1018"/>
      <c r="AP280" s="1018"/>
      <c r="AQ280" s="1018"/>
      <c r="AR280" s="1018"/>
      <c r="AS280" s="1018"/>
      <c r="AT280" s="1018"/>
      <c r="AU280" s="1000"/>
      <c r="AV280" s="986"/>
      <c r="AW280" s="812"/>
      <c r="AX280" s="812"/>
      <c r="AY280" s="812"/>
      <c r="AZ280" s="812"/>
      <c r="BA280" s="812"/>
      <c r="BB280" s="812"/>
      <c r="BC280" s="812"/>
      <c r="BD280" s="812"/>
      <c r="BE280" s="812"/>
      <c r="BF280" s="812"/>
      <c r="BG280" s="812"/>
      <c r="BH280" s="812"/>
      <c r="BI280" s="812"/>
      <c r="BJ280" s="812"/>
      <c r="BK280" s="812"/>
      <c r="BL280" s="812"/>
      <c r="BM280" s="812"/>
      <c r="BN280" s="812"/>
      <c r="BO280" s="812"/>
      <c r="BP280" s="812"/>
      <c r="BQ280" s="812"/>
      <c r="BR280" s="812"/>
      <c r="BS280" s="812"/>
      <c r="BT280" s="812"/>
      <c r="BU280" s="42"/>
      <c r="BV280" s="42"/>
      <c r="BW280" s="42"/>
      <c r="BX280" s="42"/>
      <c r="BY280" s="42"/>
      <c r="BZ280" s="42"/>
      <c r="CA280" s="42"/>
      <c r="CB280" s="42"/>
      <c r="CC280" s="42"/>
      <c r="CD280" s="42"/>
      <c r="CE280" s="42"/>
      <c r="CF280" s="42"/>
      <c r="CG280" s="42"/>
      <c r="CH280" s="42"/>
      <c r="CI280" s="42"/>
      <c r="CJ280" s="42"/>
      <c r="CK280" s="42"/>
      <c r="CL280" s="42"/>
      <c r="CM280" s="42"/>
      <c r="CN280" s="42"/>
      <c r="CO280" s="42"/>
      <c r="CP280" s="42"/>
      <c r="CQ280" s="42"/>
      <c r="CR280" s="42"/>
      <c r="CS280" s="42"/>
      <c r="CT280" s="42"/>
      <c r="CU280" s="42"/>
      <c r="CV280" s="42"/>
      <c r="CW280" s="42"/>
      <c r="CX280" s="42"/>
      <c r="CY280" s="42"/>
      <c r="CZ280" s="42"/>
      <c r="DA280" s="42"/>
      <c r="DB280" s="42"/>
      <c r="DC280" s="42"/>
      <c r="DD280" s="42"/>
      <c r="DE280" s="42"/>
      <c r="DF280" s="42"/>
      <c r="DG280" s="42"/>
      <c r="DH280" s="42"/>
      <c r="DI280" s="42"/>
      <c r="DJ280" s="42"/>
      <c r="DK280" s="42"/>
      <c r="DL280" s="42"/>
      <c r="DM280" s="42"/>
      <c r="DN280" s="42"/>
      <c r="DO280" s="42"/>
      <c r="DP280" s="42"/>
      <c r="DQ280" s="42"/>
      <c r="DR280" s="42"/>
      <c r="DS280" s="42"/>
      <c r="DT280" s="42"/>
      <c r="DU280" s="42"/>
      <c r="DV280" s="42"/>
      <c r="DW280" s="42"/>
      <c r="DX280" s="42"/>
      <c r="DY280" s="42"/>
      <c r="DZ280" s="42"/>
    </row>
    <row r="281" spans="2:130" x14ac:dyDescent="0.2">
      <c r="B281" s="42"/>
      <c r="C281" s="48" t="str">
        <f t="shared" si="12"/>
        <v>repro</v>
      </c>
      <c r="D281" s="49" t="str">
        <f t="shared" si="11"/>
        <v/>
      </c>
      <c r="E281" s="371" t="s">
        <v>186</v>
      </c>
      <c r="F281" s="382">
        <v>1</v>
      </c>
      <c r="G281" s="361"/>
      <c r="H281" s="361"/>
      <c r="I281" s="361"/>
      <c r="J281" s="361"/>
      <c r="K281" s="361"/>
      <c r="L281" s="361"/>
      <c r="M281" s="361"/>
      <c r="N281" s="361"/>
      <c r="O281" s="361"/>
      <c r="P281" s="334"/>
      <c r="Q281" s="42"/>
      <c r="R281" s="363" t="s">
        <v>186</v>
      </c>
      <c r="S281" s="367">
        <v>1</v>
      </c>
      <c r="T281" s="363"/>
      <c r="U281" s="363"/>
      <c r="V281" s="363"/>
      <c r="W281" s="363"/>
      <c r="X281" s="363"/>
      <c r="Y281" s="363"/>
      <c r="Z281" s="363"/>
      <c r="AA281" s="363"/>
      <c r="AB281" s="363"/>
      <c r="AC281" s="339"/>
      <c r="AD281" s="42"/>
      <c r="AE281" s="812"/>
      <c r="AF281" s="812"/>
      <c r="AG281" s="812"/>
      <c r="AH281" s="812"/>
      <c r="AI281" s="986"/>
      <c r="AJ281" s="1023" t="str">
        <f>repro!C18</f>
        <v>Apr</v>
      </c>
      <c r="AK281" s="1026">
        <f>repro!D18</f>
        <v>1</v>
      </c>
      <c r="AL281" s="1018"/>
      <c r="AM281" s="1018"/>
      <c r="AN281" s="1018"/>
      <c r="AO281" s="1018"/>
      <c r="AP281" s="1018"/>
      <c r="AQ281" s="1018"/>
      <c r="AR281" s="1018"/>
      <c r="AS281" s="1018"/>
      <c r="AT281" s="1018"/>
      <c r="AU281" s="1000"/>
      <c r="AV281" s="986"/>
      <c r="AW281" s="812"/>
      <c r="AX281" s="812"/>
      <c r="AY281" s="812"/>
      <c r="AZ281" s="812"/>
      <c r="BA281" s="812"/>
      <c r="BB281" s="812"/>
      <c r="BC281" s="812"/>
      <c r="BD281" s="812"/>
      <c r="BE281" s="812"/>
      <c r="BF281" s="812"/>
      <c r="BG281" s="812"/>
      <c r="BH281" s="812"/>
      <c r="BI281" s="812"/>
      <c r="BJ281" s="812"/>
      <c r="BK281" s="812"/>
      <c r="BL281" s="812"/>
      <c r="BM281" s="812"/>
      <c r="BN281" s="812"/>
      <c r="BO281" s="812"/>
      <c r="BP281" s="812"/>
      <c r="BQ281" s="812"/>
      <c r="BR281" s="812"/>
      <c r="BS281" s="812"/>
      <c r="BT281" s="812"/>
      <c r="BU281" s="42"/>
      <c r="BV281" s="42"/>
      <c r="BW281" s="42"/>
      <c r="BX281" s="42"/>
      <c r="BY281" s="42"/>
      <c r="BZ281" s="42"/>
      <c r="CA281" s="42"/>
      <c r="CB281" s="42"/>
      <c r="CC281" s="42"/>
      <c r="CD281" s="42"/>
      <c r="CE281" s="42"/>
      <c r="CF281" s="42"/>
      <c r="CG281" s="42"/>
      <c r="CH281" s="42"/>
      <c r="CI281" s="42"/>
      <c r="CJ281" s="42"/>
      <c r="CK281" s="42"/>
      <c r="CL281" s="42"/>
      <c r="CM281" s="42"/>
      <c r="CN281" s="42"/>
      <c r="CO281" s="42"/>
      <c r="CP281" s="42"/>
      <c r="CQ281" s="42"/>
      <c r="CR281" s="42"/>
      <c r="CS281" s="42"/>
      <c r="CT281" s="42"/>
      <c r="CU281" s="42"/>
      <c r="CV281" s="42"/>
      <c r="CW281" s="42"/>
      <c r="CX281" s="42"/>
      <c r="CY281" s="42"/>
      <c r="CZ281" s="42"/>
      <c r="DA281" s="42"/>
      <c r="DB281" s="42"/>
      <c r="DC281" s="42"/>
      <c r="DD281" s="42"/>
      <c r="DE281" s="42"/>
      <c r="DF281" s="42"/>
      <c r="DG281" s="42"/>
      <c r="DH281" s="42"/>
      <c r="DI281" s="42"/>
      <c r="DJ281" s="42"/>
      <c r="DK281" s="42"/>
      <c r="DL281" s="42"/>
      <c r="DM281" s="42"/>
      <c r="DN281" s="42"/>
      <c r="DO281" s="42"/>
      <c r="DP281" s="42"/>
      <c r="DQ281" s="42"/>
      <c r="DR281" s="42"/>
      <c r="DS281" s="42"/>
      <c r="DT281" s="42"/>
      <c r="DU281" s="42"/>
      <c r="DV281" s="42"/>
      <c r="DW281" s="42"/>
      <c r="DX281" s="42"/>
      <c r="DY281" s="42"/>
      <c r="DZ281" s="42"/>
    </row>
    <row r="282" spans="2:130" x14ac:dyDescent="0.2">
      <c r="B282" s="42"/>
      <c r="C282" s="48" t="str">
        <f t="shared" si="12"/>
        <v>repro</v>
      </c>
      <c r="D282" s="49" t="str">
        <f t="shared" si="11"/>
        <v/>
      </c>
      <c r="E282" s="371" t="s">
        <v>187</v>
      </c>
      <c r="F282" s="382">
        <v>0.95</v>
      </c>
      <c r="G282" s="361"/>
      <c r="H282" s="361"/>
      <c r="I282" s="361"/>
      <c r="J282" s="361"/>
      <c r="K282" s="361"/>
      <c r="L282" s="361"/>
      <c r="M282" s="361"/>
      <c r="N282" s="361"/>
      <c r="O282" s="361"/>
      <c r="P282" s="334"/>
      <c r="Q282" s="42"/>
      <c r="R282" s="363" t="s">
        <v>187</v>
      </c>
      <c r="S282" s="367">
        <v>0.95</v>
      </c>
      <c r="T282" s="363"/>
      <c r="U282" s="363"/>
      <c r="V282" s="363"/>
      <c r="W282" s="363"/>
      <c r="X282" s="363"/>
      <c r="Y282" s="363"/>
      <c r="Z282" s="363"/>
      <c r="AA282" s="363"/>
      <c r="AB282" s="363"/>
      <c r="AC282" s="339"/>
      <c r="AD282" s="42"/>
      <c r="AE282" s="812"/>
      <c r="AF282" s="812"/>
      <c r="AG282" s="812"/>
      <c r="AH282" s="812"/>
      <c r="AI282" s="986"/>
      <c r="AJ282" s="1023" t="str">
        <f>repro!C19</f>
        <v>May</v>
      </c>
      <c r="AK282" s="1026">
        <f>repro!D19</f>
        <v>0.95</v>
      </c>
      <c r="AL282" s="1018"/>
      <c r="AM282" s="1018"/>
      <c r="AN282" s="1018"/>
      <c r="AO282" s="1018"/>
      <c r="AP282" s="1018"/>
      <c r="AQ282" s="1018"/>
      <c r="AR282" s="1018"/>
      <c r="AS282" s="1018"/>
      <c r="AT282" s="1018"/>
      <c r="AU282" s="1000"/>
      <c r="AV282" s="986"/>
      <c r="AW282" s="812"/>
      <c r="AX282" s="812"/>
      <c r="AY282" s="812"/>
      <c r="AZ282" s="812"/>
      <c r="BA282" s="812"/>
      <c r="BB282" s="812"/>
      <c r="BC282" s="812"/>
      <c r="BD282" s="812"/>
      <c r="BE282" s="812"/>
      <c r="BF282" s="812"/>
      <c r="BG282" s="812"/>
      <c r="BH282" s="812"/>
      <c r="BI282" s="812"/>
      <c r="BJ282" s="812"/>
      <c r="BK282" s="812"/>
      <c r="BL282" s="812"/>
      <c r="BM282" s="812"/>
      <c r="BN282" s="812"/>
      <c r="BO282" s="812"/>
      <c r="BP282" s="812"/>
      <c r="BQ282" s="812"/>
      <c r="BR282" s="812"/>
      <c r="BS282" s="812"/>
      <c r="BT282" s="812"/>
      <c r="BU282" s="42"/>
      <c r="BV282" s="42"/>
      <c r="BW282" s="42"/>
      <c r="BX282" s="42"/>
      <c r="BY282" s="42"/>
      <c r="BZ282" s="42"/>
      <c r="CA282" s="42"/>
      <c r="CB282" s="42"/>
      <c r="CC282" s="42"/>
      <c r="CD282" s="42"/>
      <c r="CE282" s="42"/>
      <c r="CF282" s="42"/>
      <c r="CG282" s="42"/>
      <c r="CH282" s="42"/>
      <c r="CI282" s="42"/>
      <c r="CJ282" s="42"/>
      <c r="CK282" s="42"/>
      <c r="CL282" s="42"/>
      <c r="CM282" s="42"/>
      <c r="CN282" s="42"/>
      <c r="CO282" s="42"/>
      <c r="CP282" s="42"/>
      <c r="CQ282" s="42"/>
      <c r="CR282" s="42"/>
      <c r="CS282" s="42"/>
      <c r="CT282" s="42"/>
      <c r="CU282" s="42"/>
      <c r="CV282" s="42"/>
      <c r="CW282" s="42"/>
      <c r="CX282" s="42"/>
      <c r="CY282" s="42"/>
      <c r="CZ282" s="42"/>
      <c r="DA282" s="42"/>
      <c r="DB282" s="42"/>
      <c r="DC282" s="42"/>
      <c r="DD282" s="42"/>
      <c r="DE282" s="42"/>
      <c r="DF282" s="42"/>
      <c r="DG282" s="42"/>
      <c r="DH282" s="42"/>
      <c r="DI282" s="42"/>
      <c r="DJ282" s="42"/>
      <c r="DK282" s="42"/>
      <c r="DL282" s="42"/>
      <c r="DM282" s="42"/>
      <c r="DN282" s="42"/>
      <c r="DO282" s="42"/>
      <c r="DP282" s="42"/>
      <c r="DQ282" s="42"/>
      <c r="DR282" s="42"/>
      <c r="DS282" s="42"/>
      <c r="DT282" s="42"/>
      <c r="DU282" s="42"/>
      <c r="DV282" s="42"/>
      <c r="DW282" s="42"/>
      <c r="DX282" s="42"/>
      <c r="DY282" s="42"/>
      <c r="DZ282" s="42"/>
    </row>
    <row r="283" spans="2:130" x14ac:dyDescent="0.2">
      <c r="B283" s="42"/>
      <c r="C283" s="48" t="str">
        <f t="shared" si="12"/>
        <v>repro</v>
      </c>
      <c r="D283" s="49" t="str">
        <f t="shared" si="11"/>
        <v/>
      </c>
      <c r="E283" s="371" t="s">
        <v>188</v>
      </c>
      <c r="F283" s="382">
        <v>0.9</v>
      </c>
      <c r="G283" s="361"/>
      <c r="H283" s="361"/>
      <c r="I283" s="361"/>
      <c r="J283" s="361"/>
      <c r="K283" s="361"/>
      <c r="L283" s="361"/>
      <c r="M283" s="361"/>
      <c r="N283" s="361"/>
      <c r="O283" s="361"/>
      <c r="P283" s="334"/>
      <c r="Q283" s="42"/>
      <c r="R283" s="363" t="s">
        <v>188</v>
      </c>
      <c r="S283" s="367">
        <v>0.9</v>
      </c>
      <c r="T283" s="363"/>
      <c r="U283" s="363"/>
      <c r="V283" s="363"/>
      <c r="W283" s="363"/>
      <c r="X283" s="363"/>
      <c r="Y283" s="363"/>
      <c r="Z283" s="363"/>
      <c r="AA283" s="363"/>
      <c r="AB283" s="363"/>
      <c r="AC283" s="339"/>
      <c r="AD283" s="42"/>
      <c r="AE283" s="812"/>
      <c r="AF283" s="812"/>
      <c r="AG283" s="812"/>
      <c r="AH283" s="812"/>
      <c r="AI283" s="986"/>
      <c r="AJ283" s="1023" t="str">
        <f>repro!C20</f>
        <v>Jun</v>
      </c>
      <c r="AK283" s="1026">
        <f>repro!D20</f>
        <v>0.9</v>
      </c>
      <c r="AL283" s="1018"/>
      <c r="AM283" s="1018"/>
      <c r="AN283" s="1018"/>
      <c r="AO283" s="1018"/>
      <c r="AP283" s="1018"/>
      <c r="AQ283" s="1018"/>
      <c r="AR283" s="1018"/>
      <c r="AS283" s="1018"/>
      <c r="AT283" s="1018"/>
      <c r="AU283" s="1000"/>
      <c r="AV283" s="986"/>
      <c r="AW283" s="812"/>
      <c r="AX283" s="812"/>
      <c r="AY283" s="812"/>
      <c r="AZ283" s="812"/>
      <c r="BA283" s="812"/>
      <c r="BB283" s="812"/>
      <c r="BC283" s="812"/>
      <c r="BD283" s="812"/>
      <c r="BE283" s="812"/>
      <c r="BF283" s="812"/>
      <c r="BG283" s="812"/>
      <c r="BH283" s="812"/>
      <c r="BI283" s="812"/>
      <c r="BJ283" s="812"/>
      <c r="BK283" s="812"/>
      <c r="BL283" s="812"/>
      <c r="BM283" s="812"/>
      <c r="BN283" s="812"/>
      <c r="BO283" s="812"/>
      <c r="BP283" s="812"/>
      <c r="BQ283" s="812"/>
      <c r="BR283" s="812"/>
      <c r="BS283" s="812"/>
      <c r="BT283" s="812"/>
      <c r="BU283" s="42"/>
      <c r="BV283" s="42"/>
      <c r="BW283" s="42"/>
      <c r="BX283" s="42"/>
      <c r="BY283" s="42"/>
      <c r="BZ283" s="42"/>
      <c r="CA283" s="42"/>
      <c r="CB283" s="42"/>
      <c r="CC283" s="42"/>
      <c r="CD283" s="42"/>
      <c r="CE283" s="42"/>
      <c r="CF283" s="42"/>
      <c r="CG283" s="42"/>
      <c r="CH283" s="42"/>
      <c r="CI283" s="42"/>
      <c r="CJ283" s="42"/>
      <c r="CK283" s="42"/>
      <c r="CL283" s="42"/>
      <c r="CM283" s="42"/>
      <c r="CN283" s="42"/>
      <c r="CO283" s="42"/>
      <c r="CP283" s="42"/>
      <c r="CQ283" s="42"/>
      <c r="CR283" s="42"/>
      <c r="CS283" s="42"/>
      <c r="CT283" s="42"/>
      <c r="CU283" s="42"/>
      <c r="CV283" s="42"/>
      <c r="CW283" s="42"/>
      <c r="CX283" s="42"/>
      <c r="CY283" s="42"/>
      <c r="CZ283" s="42"/>
      <c r="DA283" s="42"/>
      <c r="DB283" s="42"/>
      <c r="DC283" s="42"/>
      <c r="DD283" s="42"/>
      <c r="DE283" s="42"/>
      <c r="DF283" s="42"/>
      <c r="DG283" s="42"/>
      <c r="DH283" s="42"/>
      <c r="DI283" s="42"/>
      <c r="DJ283" s="42"/>
      <c r="DK283" s="42"/>
      <c r="DL283" s="42"/>
      <c r="DM283" s="42"/>
      <c r="DN283" s="42"/>
      <c r="DO283" s="42"/>
      <c r="DP283" s="42"/>
      <c r="DQ283" s="42"/>
      <c r="DR283" s="42"/>
      <c r="DS283" s="42"/>
      <c r="DT283" s="42"/>
      <c r="DU283" s="42"/>
      <c r="DV283" s="42"/>
      <c r="DW283" s="42"/>
      <c r="DX283" s="42"/>
      <c r="DY283" s="42"/>
      <c r="DZ283" s="42"/>
    </row>
    <row r="284" spans="2:130" x14ac:dyDescent="0.2">
      <c r="B284" s="42"/>
      <c r="C284" s="48" t="str">
        <f t="shared" si="12"/>
        <v>repro</v>
      </c>
      <c r="D284" s="49" t="str">
        <f t="shared" si="11"/>
        <v/>
      </c>
      <c r="E284" s="371" t="s">
        <v>189</v>
      </c>
      <c r="F284" s="382">
        <v>0.85</v>
      </c>
      <c r="G284" s="361"/>
      <c r="H284" s="361"/>
      <c r="I284" s="361"/>
      <c r="J284" s="361"/>
      <c r="K284" s="361"/>
      <c r="L284" s="361"/>
      <c r="M284" s="361"/>
      <c r="N284" s="361"/>
      <c r="O284" s="361"/>
      <c r="P284" s="334"/>
      <c r="Q284" s="42"/>
      <c r="R284" s="363" t="s">
        <v>189</v>
      </c>
      <c r="S284" s="367">
        <v>0.85</v>
      </c>
      <c r="T284" s="363"/>
      <c r="U284" s="363"/>
      <c r="V284" s="363"/>
      <c r="W284" s="363"/>
      <c r="X284" s="363"/>
      <c r="Y284" s="363"/>
      <c r="Z284" s="363"/>
      <c r="AA284" s="363"/>
      <c r="AB284" s="363"/>
      <c r="AC284" s="339"/>
      <c r="AD284" s="42"/>
      <c r="AE284" s="812"/>
      <c r="AF284" s="812"/>
      <c r="AG284" s="812"/>
      <c r="AH284" s="812"/>
      <c r="AI284" s="986"/>
      <c r="AJ284" s="1023" t="str">
        <f>repro!C21</f>
        <v>Jul</v>
      </c>
      <c r="AK284" s="1026">
        <f>repro!D21</f>
        <v>0.85</v>
      </c>
      <c r="AL284" s="1018"/>
      <c r="AM284" s="1018"/>
      <c r="AN284" s="1018"/>
      <c r="AO284" s="1018"/>
      <c r="AP284" s="1018"/>
      <c r="AQ284" s="1018"/>
      <c r="AR284" s="1018"/>
      <c r="AS284" s="1018"/>
      <c r="AT284" s="1018"/>
      <c r="AU284" s="1000"/>
      <c r="AV284" s="986"/>
      <c r="AW284" s="812"/>
      <c r="AX284" s="812"/>
      <c r="AY284" s="812"/>
      <c r="AZ284" s="812"/>
      <c r="BA284" s="812"/>
      <c r="BB284" s="812"/>
      <c r="BC284" s="812"/>
      <c r="BD284" s="812"/>
      <c r="BE284" s="812"/>
      <c r="BF284" s="812"/>
      <c r="BG284" s="812"/>
      <c r="BH284" s="812"/>
      <c r="BI284" s="812"/>
      <c r="BJ284" s="812"/>
      <c r="BK284" s="812"/>
      <c r="BL284" s="812"/>
      <c r="BM284" s="812"/>
      <c r="BN284" s="812"/>
      <c r="BO284" s="812"/>
      <c r="BP284" s="812"/>
      <c r="BQ284" s="812"/>
      <c r="BR284" s="812"/>
      <c r="BS284" s="812"/>
      <c r="BT284" s="812"/>
      <c r="BU284" s="42"/>
      <c r="BV284" s="42"/>
      <c r="BW284" s="42"/>
      <c r="BX284" s="42"/>
      <c r="BY284" s="42"/>
      <c r="BZ284" s="42"/>
      <c r="CA284" s="42"/>
      <c r="CB284" s="42"/>
      <c r="CC284" s="42"/>
      <c r="CD284" s="42"/>
      <c r="CE284" s="42"/>
      <c r="CF284" s="42"/>
      <c r="CG284" s="42"/>
      <c r="CH284" s="42"/>
      <c r="CI284" s="42"/>
      <c r="CJ284" s="42"/>
      <c r="CK284" s="42"/>
      <c r="CL284" s="42"/>
      <c r="CM284" s="42"/>
      <c r="CN284" s="42"/>
      <c r="CO284" s="42"/>
      <c r="CP284" s="42"/>
      <c r="CQ284" s="42"/>
      <c r="CR284" s="42"/>
      <c r="CS284" s="42"/>
      <c r="CT284" s="42"/>
      <c r="CU284" s="42"/>
      <c r="CV284" s="42"/>
      <c r="CW284" s="42"/>
      <c r="CX284" s="42"/>
      <c r="CY284" s="42"/>
      <c r="CZ284" s="42"/>
      <c r="DA284" s="42"/>
      <c r="DB284" s="42"/>
      <c r="DC284" s="42"/>
      <c r="DD284" s="42"/>
      <c r="DE284" s="42"/>
      <c r="DF284" s="42"/>
      <c r="DG284" s="42"/>
      <c r="DH284" s="42"/>
      <c r="DI284" s="42"/>
      <c r="DJ284" s="42"/>
      <c r="DK284" s="42"/>
      <c r="DL284" s="42"/>
      <c r="DM284" s="42"/>
      <c r="DN284" s="42"/>
      <c r="DO284" s="42"/>
      <c r="DP284" s="42"/>
      <c r="DQ284" s="42"/>
      <c r="DR284" s="42"/>
      <c r="DS284" s="42"/>
      <c r="DT284" s="42"/>
      <c r="DU284" s="42"/>
      <c r="DV284" s="42"/>
      <c r="DW284" s="42"/>
      <c r="DX284" s="42"/>
      <c r="DY284" s="42"/>
      <c r="DZ284" s="42"/>
    </row>
    <row r="285" spans="2:130" x14ac:dyDescent="0.2">
      <c r="B285" s="42"/>
      <c r="C285" s="48" t="str">
        <f t="shared" si="12"/>
        <v>repro</v>
      </c>
      <c r="D285" s="49" t="str">
        <f t="shared" si="11"/>
        <v/>
      </c>
      <c r="E285" s="371" t="s">
        <v>190</v>
      </c>
      <c r="F285" s="382">
        <v>0.8</v>
      </c>
      <c r="G285" s="361"/>
      <c r="H285" s="361"/>
      <c r="I285" s="361"/>
      <c r="J285" s="361"/>
      <c r="K285" s="361"/>
      <c r="L285" s="361"/>
      <c r="M285" s="361"/>
      <c r="N285" s="361"/>
      <c r="O285" s="361"/>
      <c r="P285" s="334"/>
      <c r="Q285" s="42"/>
      <c r="R285" s="363" t="s">
        <v>190</v>
      </c>
      <c r="S285" s="367">
        <v>0.8</v>
      </c>
      <c r="T285" s="363"/>
      <c r="U285" s="363"/>
      <c r="V285" s="363"/>
      <c r="W285" s="363"/>
      <c r="X285" s="363"/>
      <c r="Y285" s="363"/>
      <c r="Z285" s="363"/>
      <c r="AA285" s="363"/>
      <c r="AB285" s="363"/>
      <c r="AC285" s="339"/>
      <c r="AD285" s="42"/>
      <c r="AE285" s="812"/>
      <c r="AF285" s="812"/>
      <c r="AG285" s="812"/>
      <c r="AH285" s="812"/>
      <c r="AI285" s="986"/>
      <c r="AJ285" s="1023" t="str">
        <f>repro!C22</f>
        <v>Aug</v>
      </c>
      <c r="AK285" s="1026">
        <f>repro!D22</f>
        <v>0.8</v>
      </c>
      <c r="AL285" s="1018"/>
      <c r="AM285" s="1018"/>
      <c r="AN285" s="1018"/>
      <c r="AO285" s="1018"/>
      <c r="AP285" s="1018"/>
      <c r="AQ285" s="1018"/>
      <c r="AR285" s="1018"/>
      <c r="AS285" s="1018"/>
      <c r="AT285" s="1018"/>
      <c r="AU285" s="1000"/>
      <c r="AV285" s="986"/>
      <c r="AW285" s="812"/>
      <c r="AX285" s="812"/>
      <c r="AY285" s="812"/>
      <c r="AZ285" s="812"/>
      <c r="BA285" s="812"/>
      <c r="BB285" s="812"/>
      <c r="BC285" s="812"/>
      <c r="BD285" s="812"/>
      <c r="BE285" s="812"/>
      <c r="BF285" s="812"/>
      <c r="BG285" s="812"/>
      <c r="BH285" s="812"/>
      <c r="BI285" s="812"/>
      <c r="BJ285" s="812"/>
      <c r="BK285" s="812"/>
      <c r="BL285" s="812"/>
      <c r="BM285" s="812"/>
      <c r="BN285" s="812"/>
      <c r="BO285" s="812"/>
      <c r="BP285" s="812"/>
      <c r="BQ285" s="812"/>
      <c r="BR285" s="812"/>
      <c r="BS285" s="812"/>
      <c r="BT285" s="812"/>
      <c r="BU285" s="42"/>
      <c r="BV285" s="42"/>
      <c r="BW285" s="42"/>
      <c r="BX285" s="42"/>
      <c r="BY285" s="42"/>
      <c r="BZ285" s="42"/>
      <c r="CA285" s="42"/>
      <c r="CB285" s="42"/>
      <c r="CC285" s="42"/>
      <c r="CD285" s="42"/>
      <c r="CE285" s="42"/>
      <c r="CF285" s="42"/>
      <c r="CG285" s="42"/>
      <c r="CH285" s="42"/>
      <c r="CI285" s="42"/>
      <c r="CJ285" s="42"/>
      <c r="CK285" s="42"/>
      <c r="CL285" s="42"/>
      <c r="CM285" s="42"/>
      <c r="CN285" s="42"/>
      <c r="CO285" s="42"/>
      <c r="CP285" s="42"/>
      <c r="CQ285" s="42"/>
      <c r="CR285" s="42"/>
      <c r="CS285" s="42"/>
      <c r="CT285" s="42"/>
      <c r="CU285" s="42"/>
      <c r="CV285" s="42"/>
      <c r="CW285" s="42"/>
      <c r="CX285" s="42"/>
      <c r="CY285" s="42"/>
      <c r="CZ285" s="42"/>
      <c r="DA285" s="42"/>
      <c r="DB285" s="42"/>
      <c r="DC285" s="42"/>
      <c r="DD285" s="42"/>
      <c r="DE285" s="42"/>
      <c r="DF285" s="42"/>
      <c r="DG285" s="42"/>
      <c r="DH285" s="42"/>
      <c r="DI285" s="42"/>
      <c r="DJ285" s="42"/>
      <c r="DK285" s="42"/>
      <c r="DL285" s="42"/>
      <c r="DM285" s="42"/>
      <c r="DN285" s="42"/>
      <c r="DO285" s="42"/>
      <c r="DP285" s="42"/>
      <c r="DQ285" s="42"/>
      <c r="DR285" s="42"/>
      <c r="DS285" s="42"/>
      <c r="DT285" s="42"/>
      <c r="DU285" s="42"/>
      <c r="DV285" s="42"/>
      <c r="DW285" s="42"/>
      <c r="DX285" s="42"/>
      <c r="DY285" s="42"/>
      <c r="DZ285" s="42"/>
    </row>
    <row r="286" spans="2:130" x14ac:dyDescent="0.2">
      <c r="B286" s="42"/>
      <c r="C286" s="48" t="str">
        <f t="shared" si="12"/>
        <v>repro</v>
      </c>
      <c r="D286" s="49" t="str">
        <f t="shared" si="11"/>
        <v/>
      </c>
      <c r="E286" s="371" t="s">
        <v>191</v>
      </c>
      <c r="F286" s="382">
        <v>0.85</v>
      </c>
      <c r="G286" s="361"/>
      <c r="H286" s="361"/>
      <c r="I286" s="361"/>
      <c r="J286" s="361"/>
      <c r="K286" s="361"/>
      <c r="L286" s="361"/>
      <c r="M286" s="361"/>
      <c r="N286" s="361"/>
      <c r="O286" s="361"/>
      <c r="P286" s="334"/>
      <c r="Q286" s="42"/>
      <c r="R286" s="363" t="s">
        <v>191</v>
      </c>
      <c r="S286" s="367">
        <v>0.85</v>
      </c>
      <c r="T286" s="363"/>
      <c r="U286" s="363"/>
      <c r="V286" s="363"/>
      <c r="W286" s="363"/>
      <c r="X286" s="363"/>
      <c r="Y286" s="363"/>
      <c r="Z286" s="363"/>
      <c r="AA286" s="363"/>
      <c r="AB286" s="363"/>
      <c r="AC286" s="339"/>
      <c r="AD286" s="42"/>
      <c r="AE286" s="812"/>
      <c r="AF286" s="812"/>
      <c r="AG286" s="812"/>
      <c r="AH286" s="812"/>
      <c r="AI286" s="986"/>
      <c r="AJ286" s="1023" t="str">
        <f>repro!C23</f>
        <v>Sep</v>
      </c>
      <c r="AK286" s="1026">
        <f>repro!D23</f>
        <v>0.85</v>
      </c>
      <c r="AL286" s="1018"/>
      <c r="AM286" s="1018"/>
      <c r="AN286" s="1018"/>
      <c r="AO286" s="1018"/>
      <c r="AP286" s="1018"/>
      <c r="AQ286" s="1018"/>
      <c r="AR286" s="1018"/>
      <c r="AS286" s="1018"/>
      <c r="AT286" s="1018"/>
      <c r="AU286" s="1000"/>
      <c r="AV286" s="986"/>
      <c r="AW286" s="812"/>
      <c r="AX286" s="812"/>
      <c r="AY286" s="812"/>
      <c r="AZ286" s="812"/>
      <c r="BA286" s="812"/>
      <c r="BB286" s="812"/>
      <c r="BC286" s="812"/>
      <c r="BD286" s="812"/>
      <c r="BE286" s="812"/>
      <c r="BF286" s="812"/>
      <c r="BG286" s="812"/>
      <c r="BH286" s="812"/>
      <c r="BI286" s="812"/>
      <c r="BJ286" s="812"/>
      <c r="BK286" s="812"/>
      <c r="BL286" s="812"/>
      <c r="BM286" s="812"/>
      <c r="BN286" s="812"/>
      <c r="BO286" s="812"/>
      <c r="BP286" s="812"/>
      <c r="BQ286" s="812"/>
      <c r="BR286" s="812"/>
      <c r="BS286" s="812"/>
      <c r="BT286" s="812"/>
      <c r="BU286" s="42"/>
      <c r="BV286" s="42"/>
      <c r="BW286" s="42"/>
      <c r="BX286" s="42"/>
      <c r="BY286" s="42"/>
      <c r="BZ286" s="42"/>
      <c r="CA286" s="42"/>
      <c r="CB286" s="42"/>
      <c r="CC286" s="42"/>
      <c r="CD286" s="42"/>
      <c r="CE286" s="42"/>
      <c r="CF286" s="42"/>
      <c r="CG286" s="42"/>
      <c r="CH286" s="42"/>
      <c r="CI286" s="42"/>
      <c r="CJ286" s="42"/>
      <c r="CK286" s="42"/>
      <c r="CL286" s="42"/>
      <c r="CM286" s="42"/>
      <c r="CN286" s="42"/>
      <c r="CO286" s="42"/>
      <c r="CP286" s="42"/>
      <c r="CQ286" s="42"/>
      <c r="CR286" s="42"/>
      <c r="CS286" s="42"/>
      <c r="CT286" s="42"/>
      <c r="CU286" s="42"/>
      <c r="CV286" s="42"/>
      <c r="CW286" s="42"/>
      <c r="CX286" s="42"/>
      <c r="CY286" s="42"/>
      <c r="CZ286" s="42"/>
      <c r="DA286" s="42"/>
      <c r="DB286" s="42"/>
      <c r="DC286" s="42"/>
      <c r="DD286" s="42"/>
      <c r="DE286" s="42"/>
      <c r="DF286" s="42"/>
      <c r="DG286" s="42"/>
      <c r="DH286" s="42"/>
      <c r="DI286" s="42"/>
      <c r="DJ286" s="42"/>
      <c r="DK286" s="42"/>
      <c r="DL286" s="42"/>
      <c r="DM286" s="42"/>
      <c r="DN286" s="42"/>
      <c r="DO286" s="42"/>
      <c r="DP286" s="42"/>
      <c r="DQ286" s="42"/>
      <c r="DR286" s="42"/>
      <c r="DS286" s="42"/>
      <c r="DT286" s="42"/>
      <c r="DU286" s="42"/>
      <c r="DV286" s="42"/>
      <c r="DW286" s="42"/>
      <c r="DX286" s="42"/>
      <c r="DY286" s="42"/>
      <c r="DZ286" s="42"/>
    </row>
    <row r="287" spans="2:130" x14ac:dyDescent="0.2">
      <c r="B287" s="42"/>
      <c r="C287" s="48" t="str">
        <f t="shared" si="12"/>
        <v>repro</v>
      </c>
      <c r="D287" s="49" t="str">
        <f t="shared" si="11"/>
        <v/>
      </c>
      <c r="E287" s="371" t="s">
        <v>192</v>
      </c>
      <c r="F287" s="382">
        <v>0.9</v>
      </c>
      <c r="G287" s="361"/>
      <c r="H287" s="361"/>
      <c r="I287" s="361"/>
      <c r="J287" s="361"/>
      <c r="K287" s="361"/>
      <c r="L287" s="361"/>
      <c r="M287" s="361"/>
      <c r="N287" s="361"/>
      <c r="O287" s="361"/>
      <c r="P287" s="334"/>
      <c r="Q287" s="42"/>
      <c r="R287" s="363" t="s">
        <v>192</v>
      </c>
      <c r="S287" s="367">
        <v>0.9</v>
      </c>
      <c r="T287" s="363"/>
      <c r="U287" s="363"/>
      <c r="V287" s="363"/>
      <c r="W287" s="363"/>
      <c r="X287" s="363"/>
      <c r="Y287" s="363"/>
      <c r="Z287" s="363"/>
      <c r="AA287" s="363"/>
      <c r="AB287" s="363"/>
      <c r="AC287" s="339"/>
      <c r="AD287" s="42"/>
      <c r="AE287" s="812"/>
      <c r="AF287" s="812"/>
      <c r="AG287" s="812"/>
      <c r="AH287" s="812"/>
      <c r="AI287" s="986"/>
      <c r="AJ287" s="1023" t="str">
        <f>repro!C24</f>
        <v>Oct</v>
      </c>
      <c r="AK287" s="1026">
        <f>repro!D24</f>
        <v>0.9</v>
      </c>
      <c r="AL287" s="1018"/>
      <c r="AM287" s="1018"/>
      <c r="AN287" s="1018"/>
      <c r="AO287" s="1018"/>
      <c r="AP287" s="1018"/>
      <c r="AQ287" s="1018"/>
      <c r="AR287" s="1018"/>
      <c r="AS287" s="1018"/>
      <c r="AT287" s="1018"/>
      <c r="AU287" s="1000"/>
      <c r="AV287" s="986"/>
      <c r="AW287" s="812"/>
      <c r="AX287" s="812"/>
      <c r="AY287" s="812"/>
      <c r="AZ287" s="812"/>
      <c r="BA287" s="812"/>
      <c r="BB287" s="812"/>
      <c r="BC287" s="812"/>
      <c r="BD287" s="812"/>
      <c r="BE287" s="812"/>
      <c r="BF287" s="812"/>
      <c r="BG287" s="812"/>
      <c r="BH287" s="812"/>
      <c r="BI287" s="812"/>
      <c r="BJ287" s="812"/>
      <c r="BK287" s="812"/>
      <c r="BL287" s="812"/>
      <c r="BM287" s="812"/>
      <c r="BN287" s="812"/>
      <c r="BO287" s="812"/>
      <c r="BP287" s="812"/>
      <c r="BQ287" s="812"/>
      <c r="BR287" s="812"/>
      <c r="BS287" s="812"/>
      <c r="BT287" s="812"/>
      <c r="BU287" s="42"/>
      <c r="BV287" s="42"/>
      <c r="BW287" s="42"/>
      <c r="BX287" s="42"/>
      <c r="BY287" s="42"/>
      <c r="BZ287" s="42"/>
      <c r="CA287" s="42"/>
      <c r="CB287" s="42"/>
      <c r="CC287" s="42"/>
      <c r="CD287" s="42"/>
      <c r="CE287" s="42"/>
      <c r="CF287" s="42"/>
      <c r="CG287" s="42"/>
      <c r="CH287" s="42"/>
      <c r="CI287" s="42"/>
      <c r="CJ287" s="42"/>
      <c r="CK287" s="42"/>
      <c r="CL287" s="42"/>
      <c r="CM287" s="42"/>
      <c r="CN287" s="42"/>
      <c r="CO287" s="42"/>
      <c r="CP287" s="42"/>
      <c r="CQ287" s="42"/>
      <c r="CR287" s="42"/>
      <c r="CS287" s="42"/>
      <c r="CT287" s="42"/>
      <c r="CU287" s="42"/>
      <c r="CV287" s="42"/>
      <c r="CW287" s="42"/>
      <c r="CX287" s="42"/>
      <c r="CY287" s="42"/>
      <c r="CZ287" s="42"/>
      <c r="DA287" s="42"/>
      <c r="DB287" s="42"/>
      <c r="DC287" s="42"/>
      <c r="DD287" s="42"/>
      <c r="DE287" s="42"/>
      <c r="DF287" s="42"/>
      <c r="DG287" s="42"/>
      <c r="DH287" s="42"/>
      <c r="DI287" s="42"/>
      <c r="DJ287" s="42"/>
      <c r="DK287" s="42"/>
      <c r="DL287" s="42"/>
      <c r="DM287" s="42"/>
      <c r="DN287" s="42"/>
      <c r="DO287" s="42"/>
      <c r="DP287" s="42"/>
      <c r="DQ287" s="42"/>
      <c r="DR287" s="42"/>
      <c r="DS287" s="42"/>
      <c r="DT287" s="42"/>
      <c r="DU287" s="42"/>
      <c r="DV287" s="42"/>
      <c r="DW287" s="42"/>
      <c r="DX287" s="42"/>
      <c r="DY287" s="42"/>
      <c r="DZ287" s="42"/>
    </row>
    <row r="288" spans="2:130" x14ac:dyDescent="0.2">
      <c r="B288" s="42"/>
      <c r="C288" s="48" t="str">
        <f t="shared" si="12"/>
        <v>repro</v>
      </c>
      <c r="D288" s="49" t="str">
        <f t="shared" si="11"/>
        <v/>
      </c>
      <c r="E288" s="371" t="s">
        <v>193</v>
      </c>
      <c r="F288" s="382">
        <v>1</v>
      </c>
      <c r="G288" s="361"/>
      <c r="H288" s="361"/>
      <c r="I288" s="361"/>
      <c r="J288" s="361"/>
      <c r="K288" s="361"/>
      <c r="L288" s="361"/>
      <c r="M288" s="361"/>
      <c r="N288" s="361"/>
      <c r="O288" s="361"/>
      <c r="P288" s="334"/>
      <c r="Q288" s="42"/>
      <c r="R288" s="363" t="s">
        <v>193</v>
      </c>
      <c r="S288" s="367">
        <v>1</v>
      </c>
      <c r="T288" s="363"/>
      <c r="U288" s="363"/>
      <c r="V288" s="363"/>
      <c r="W288" s="363"/>
      <c r="X288" s="363"/>
      <c r="Y288" s="363"/>
      <c r="Z288" s="363"/>
      <c r="AA288" s="363"/>
      <c r="AB288" s="363"/>
      <c r="AC288" s="339"/>
      <c r="AD288" s="42"/>
      <c r="AE288" s="812"/>
      <c r="AF288" s="812"/>
      <c r="AG288" s="812"/>
      <c r="AH288" s="812"/>
      <c r="AI288" s="986"/>
      <c r="AJ288" s="1023" t="str">
        <f>repro!C25</f>
        <v>Nov</v>
      </c>
      <c r="AK288" s="1026">
        <f>repro!D25</f>
        <v>1</v>
      </c>
      <c r="AL288" s="1018"/>
      <c r="AM288" s="1018"/>
      <c r="AN288" s="1018"/>
      <c r="AO288" s="1018"/>
      <c r="AP288" s="1018"/>
      <c r="AQ288" s="1018"/>
      <c r="AR288" s="1018"/>
      <c r="AS288" s="1018"/>
      <c r="AT288" s="1018"/>
      <c r="AU288" s="1000"/>
      <c r="AV288" s="986"/>
      <c r="AW288" s="812"/>
      <c r="AX288" s="812"/>
      <c r="AY288" s="812"/>
      <c r="AZ288" s="812"/>
      <c r="BA288" s="812"/>
      <c r="BB288" s="812"/>
      <c r="BC288" s="812"/>
      <c r="BD288" s="812"/>
      <c r="BE288" s="812"/>
      <c r="BF288" s="812"/>
      <c r="BG288" s="812"/>
      <c r="BH288" s="812"/>
      <c r="BI288" s="812"/>
      <c r="BJ288" s="812"/>
      <c r="BK288" s="812"/>
      <c r="BL288" s="812"/>
      <c r="BM288" s="812"/>
      <c r="BN288" s="812"/>
      <c r="BO288" s="812"/>
      <c r="BP288" s="812"/>
      <c r="BQ288" s="812"/>
      <c r="BR288" s="812"/>
      <c r="BS288" s="812"/>
      <c r="BT288" s="812"/>
      <c r="BU288" s="42"/>
      <c r="BV288" s="42"/>
      <c r="BW288" s="42"/>
      <c r="BX288" s="42"/>
      <c r="BY288" s="42"/>
      <c r="BZ288" s="42"/>
      <c r="CA288" s="42"/>
      <c r="CB288" s="42"/>
      <c r="CC288" s="42"/>
      <c r="CD288" s="42"/>
      <c r="CE288" s="42"/>
      <c r="CF288" s="42"/>
      <c r="CG288" s="42"/>
      <c r="CH288" s="42"/>
      <c r="CI288" s="42"/>
      <c r="CJ288" s="42"/>
      <c r="CK288" s="42"/>
      <c r="CL288" s="42"/>
      <c r="CM288" s="42"/>
      <c r="CN288" s="42"/>
      <c r="CO288" s="42"/>
      <c r="CP288" s="42"/>
      <c r="CQ288" s="42"/>
      <c r="CR288" s="42"/>
      <c r="CS288" s="42"/>
      <c r="CT288" s="42"/>
      <c r="CU288" s="42"/>
      <c r="CV288" s="42"/>
      <c r="CW288" s="42"/>
      <c r="CX288" s="42"/>
      <c r="CY288" s="42"/>
      <c r="CZ288" s="42"/>
      <c r="DA288" s="42"/>
      <c r="DB288" s="42"/>
      <c r="DC288" s="42"/>
      <c r="DD288" s="42"/>
      <c r="DE288" s="42"/>
      <c r="DF288" s="42"/>
      <c r="DG288" s="42"/>
      <c r="DH288" s="42"/>
      <c r="DI288" s="42"/>
      <c r="DJ288" s="42"/>
      <c r="DK288" s="42"/>
      <c r="DL288" s="42"/>
      <c r="DM288" s="42"/>
      <c r="DN288" s="42"/>
      <c r="DO288" s="42"/>
      <c r="DP288" s="42"/>
      <c r="DQ288" s="42"/>
      <c r="DR288" s="42"/>
      <c r="DS288" s="42"/>
      <c r="DT288" s="42"/>
      <c r="DU288" s="42"/>
      <c r="DV288" s="42"/>
      <c r="DW288" s="42"/>
      <c r="DX288" s="42"/>
      <c r="DY288" s="42"/>
      <c r="DZ288" s="42"/>
    </row>
    <row r="289" spans="2:130" x14ac:dyDescent="0.2">
      <c r="B289" s="42"/>
      <c r="C289" s="48" t="str">
        <f t="shared" si="12"/>
        <v>repro</v>
      </c>
      <c r="D289" s="49" t="str">
        <f t="shared" si="11"/>
        <v/>
      </c>
      <c r="E289" s="371" t="s">
        <v>194</v>
      </c>
      <c r="F289" s="382">
        <v>1</v>
      </c>
      <c r="G289" s="361"/>
      <c r="H289" s="361"/>
      <c r="I289" s="361"/>
      <c r="J289" s="361"/>
      <c r="K289" s="361"/>
      <c r="L289" s="361"/>
      <c r="M289" s="361"/>
      <c r="N289" s="361"/>
      <c r="O289" s="361"/>
      <c r="P289" s="334"/>
      <c r="Q289" s="42"/>
      <c r="R289" s="363" t="s">
        <v>194</v>
      </c>
      <c r="S289" s="367">
        <v>1</v>
      </c>
      <c r="T289" s="363"/>
      <c r="U289" s="363"/>
      <c r="V289" s="363"/>
      <c r="W289" s="363"/>
      <c r="X289" s="363"/>
      <c r="Y289" s="363"/>
      <c r="Z289" s="363"/>
      <c r="AA289" s="363"/>
      <c r="AB289" s="363"/>
      <c r="AC289" s="339"/>
      <c r="AD289" s="42"/>
      <c r="AE289" s="812"/>
      <c r="AF289" s="812"/>
      <c r="AG289" s="812"/>
      <c r="AH289" s="812"/>
      <c r="AI289" s="986"/>
      <c r="AJ289" s="1023" t="str">
        <f>repro!C26</f>
        <v>Dec</v>
      </c>
      <c r="AK289" s="1026">
        <f>repro!D26</f>
        <v>1</v>
      </c>
      <c r="AL289" s="1018"/>
      <c r="AM289" s="1018"/>
      <c r="AN289" s="1018"/>
      <c r="AO289" s="1018"/>
      <c r="AP289" s="1018"/>
      <c r="AQ289" s="1018"/>
      <c r="AR289" s="1018"/>
      <c r="AS289" s="1018"/>
      <c r="AT289" s="1018"/>
      <c r="AU289" s="1000"/>
      <c r="AV289" s="986"/>
      <c r="AW289" s="812"/>
      <c r="AX289" s="812"/>
      <c r="AY289" s="812"/>
      <c r="AZ289" s="812"/>
      <c r="BA289" s="812"/>
      <c r="BB289" s="812"/>
      <c r="BC289" s="812"/>
      <c r="BD289" s="812"/>
      <c r="BE289" s="812"/>
      <c r="BF289" s="812"/>
      <c r="BG289" s="812"/>
      <c r="BH289" s="812"/>
      <c r="BI289" s="812"/>
      <c r="BJ289" s="812"/>
      <c r="BK289" s="812"/>
      <c r="BL289" s="812"/>
      <c r="BM289" s="812"/>
      <c r="BN289" s="812"/>
      <c r="BO289" s="812"/>
      <c r="BP289" s="812"/>
      <c r="BQ289" s="812"/>
      <c r="BR289" s="812"/>
      <c r="BS289" s="812"/>
      <c r="BT289" s="812"/>
      <c r="BU289" s="42"/>
      <c r="BV289" s="42"/>
      <c r="BW289" s="42"/>
      <c r="BX289" s="42"/>
      <c r="BY289" s="42"/>
      <c r="BZ289" s="42"/>
      <c r="CA289" s="42"/>
      <c r="CB289" s="42"/>
      <c r="CC289" s="42"/>
      <c r="CD289" s="42"/>
      <c r="CE289" s="42"/>
      <c r="CF289" s="42"/>
      <c r="CG289" s="42"/>
      <c r="CH289" s="42"/>
      <c r="CI289" s="42"/>
      <c r="CJ289" s="42"/>
      <c r="CK289" s="42"/>
      <c r="CL289" s="42"/>
      <c r="CM289" s="42"/>
      <c r="CN289" s="42"/>
      <c r="CO289" s="42"/>
      <c r="CP289" s="42"/>
      <c r="CQ289" s="42"/>
      <c r="CR289" s="42"/>
      <c r="CS289" s="42"/>
      <c r="CT289" s="42"/>
      <c r="CU289" s="42"/>
      <c r="CV289" s="42"/>
      <c r="CW289" s="42"/>
      <c r="CX289" s="42"/>
      <c r="CY289" s="42"/>
      <c r="CZ289" s="42"/>
      <c r="DA289" s="42"/>
      <c r="DB289" s="42"/>
      <c r="DC289" s="42"/>
      <c r="DD289" s="42"/>
      <c r="DE289" s="42"/>
      <c r="DF289" s="42"/>
      <c r="DG289" s="42"/>
      <c r="DH289" s="42"/>
      <c r="DI289" s="42"/>
      <c r="DJ289" s="42"/>
      <c r="DK289" s="42"/>
      <c r="DL289" s="42"/>
      <c r="DM289" s="42"/>
      <c r="DN289" s="42"/>
      <c r="DO289" s="42"/>
      <c r="DP289" s="42"/>
      <c r="DQ289" s="42"/>
      <c r="DR289" s="42"/>
      <c r="DS289" s="42"/>
      <c r="DT289" s="42"/>
      <c r="DU289" s="42"/>
      <c r="DV289" s="42"/>
      <c r="DW289" s="42"/>
      <c r="DX289" s="42"/>
      <c r="DY289" s="42"/>
      <c r="DZ289" s="42"/>
    </row>
    <row r="290" spans="2:130" x14ac:dyDescent="0.2">
      <c r="B290" s="42"/>
      <c r="C290" s="48" t="str">
        <f t="shared" si="12"/>
        <v>repro</v>
      </c>
      <c r="D290" s="49" t="str">
        <f t="shared" si="11"/>
        <v/>
      </c>
      <c r="E290" s="354" t="s">
        <v>469</v>
      </c>
      <c r="F290" s="334"/>
      <c r="G290" s="334"/>
      <c r="H290" s="334"/>
      <c r="I290" s="334"/>
      <c r="J290" s="334"/>
      <c r="K290" s="334"/>
      <c r="L290" s="334"/>
      <c r="M290" s="334"/>
      <c r="N290" s="334"/>
      <c r="O290" s="334"/>
      <c r="P290" s="334"/>
      <c r="Q290" s="42"/>
      <c r="R290" s="339" t="s">
        <v>469</v>
      </c>
      <c r="S290" s="339"/>
      <c r="T290" s="339"/>
      <c r="U290" s="339"/>
      <c r="V290" s="339"/>
      <c r="W290" s="339"/>
      <c r="X290" s="339"/>
      <c r="Y290" s="339"/>
      <c r="Z290" s="339"/>
      <c r="AA290" s="339"/>
      <c r="AB290" s="339"/>
      <c r="AC290" s="339"/>
      <c r="AD290" s="42"/>
      <c r="AE290" s="812"/>
      <c r="AF290" s="812"/>
      <c r="AG290" s="812"/>
      <c r="AH290" s="812"/>
      <c r="AI290" s="986"/>
      <c r="AJ290" s="1005" t="str">
        <f>repro!G11</f>
        <v>Probability of service per 21 days</v>
      </c>
      <c r="AK290" s="1000"/>
      <c r="AL290" s="1000"/>
      <c r="AM290" s="1000"/>
      <c r="AN290" s="1000"/>
      <c r="AO290" s="1000"/>
      <c r="AP290" s="1000"/>
      <c r="AQ290" s="1000"/>
      <c r="AR290" s="1000"/>
      <c r="AS290" s="1000"/>
      <c r="AT290" s="1000"/>
      <c r="AU290" s="1000"/>
      <c r="AV290" s="986"/>
      <c r="AW290" s="812"/>
      <c r="AX290" s="812"/>
      <c r="AY290" s="812"/>
      <c r="AZ290" s="812"/>
      <c r="BA290" s="812"/>
      <c r="BB290" s="812"/>
      <c r="BC290" s="812"/>
      <c r="BD290" s="812"/>
      <c r="BE290" s="812"/>
      <c r="BF290" s="812"/>
      <c r="BG290" s="812"/>
      <c r="BH290" s="812"/>
      <c r="BI290" s="812"/>
      <c r="BJ290" s="812"/>
      <c r="BK290" s="812"/>
      <c r="BL290" s="812"/>
      <c r="BM290" s="812"/>
      <c r="BN290" s="812"/>
      <c r="BO290" s="812"/>
      <c r="BP290" s="812"/>
      <c r="BQ290" s="812"/>
      <c r="BR290" s="812"/>
      <c r="BS290" s="812"/>
      <c r="BT290" s="812"/>
      <c r="BU290" s="42"/>
      <c r="BV290" s="42"/>
      <c r="BW290" s="42"/>
      <c r="BX290" s="42"/>
      <c r="BY290" s="42"/>
      <c r="BZ290" s="42"/>
      <c r="CA290" s="42"/>
      <c r="CB290" s="42"/>
      <c r="CC290" s="42"/>
      <c r="CD290" s="42"/>
      <c r="CE290" s="42"/>
      <c r="CF290" s="42"/>
      <c r="CG290" s="42"/>
      <c r="CH290" s="42"/>
      <c r="CI290" s="42"/>
      <c r="CJ290" s="42"/>
      <c r="CK290" s="42"/>
      <c r="CL290" s="42"/>
      <c r="CM290" s="42"/>
      <c r="CN290" s="42"/>
      <c r="CO290" s="42"/>
      <c r="CP290" s="42"/>
      <c r="CQ290" s="42"/>
      <c r="CR290" s="42"/>
      <c r="CS290" s="42"/>
      <c r="CT290" s="42"/>
      <c r="CU290" s="42"/>
      <c r="CV290" s="42"/>
      <c r="CW290" s="42"/>
      <c r="CX290" s="42"/>
      <c r="CY290" s="42"/>
      <c r="CZ290" s="42"/>
      <c r="DA290" s="42"/>
      <c r="DB290" s="42"/>
      <c r="DC290" s="42"/>
      <c r="DD290" s="42"/>
      <c r="DE290" s="42"/>
      <c r="DF290" s="42"/>
      <c r="DG290" s="42"/>
      <c r="DH290" s="42"/>
      <c r="DI290" s="42"/>
      <c r="DJ290" s="42"/>
      <c r="DK290" s="42"/>
      <c r="DL290" s="42"/>
      <c r="DM290" s="42"/>
      <c r="DN290" s="42"/>
      <c r="DO290" s="42"/>
      <c r="DP290" s="42"/>
      <c r="DQ290" s="42"/>
      <c r="DR290" s="42"/>
      <c r="DS290" s="42"/>
      <c r="DT290" s="42"/>
      <c r="DU290" s="42"/>
      <c r="DV290" s="42"/>
      <c r="DW290" s="42"/>
      <c r="DX290" s="42"/>
      <c r="DY290" s="42"/>
      <c r="DZ290" s="42"/>
    </row>
    <row r="291" spans="2:130" x14ac:dyDescent="0.2">
      <c r="B291" s="42"/>
      <c r="C291" s="48" t="str">
        <f t="shared" si="12"/>
        <v>repro</v>
      </c>
      <c r="D291" s="49" t="str">
        <f t="shared" si="11"/>
        <v/>
      </c>
      <c r="E291" s="349" t="s">
        <v>183</v>
      </c>
      <c r="F291" s="334" t="s">
        <v>184</v>
      </c>
      <c r="G291" s="334" t="s">
        <v>185</v>
      </c>
      <c r="H291" s="334" t="s">
        <v>186</v>
      </c>
      <c r="I291" s="334" t="s">
        <v>187</v>
      </c>
      <c r="J291" s="334" t="s">
        <v>188</v>
      </c>
      <c r="K291" s="334" t="s">
        <v>189</v>
      </c>
      <c r="L291" s="334" t="s">
        <v>190</v>
      </c>
      <c r="M291" s="334" t="s">
        <v>191</v>
      </c>
      <c r="N291" s="334" t="s">
        <v>192</v>
      </c>
      <c r="O291" s="334" t="s">
        <v>193</v>
      </c>
      <c r="P291" s="334" t="s">
        <v>194</v>
      </c>
      <c r="Q291" s="42"/>
      <c r="R291" s="342" t="s">
        <v>183</v>
      </c>
      <c r="S291" s="339" t="s">
        <v>184</v>
      </c>
      <c r="T291" s="339" t="s">
        <v>185</v>
      </c>
      <c r="U291" s="339" t="s">
        <v>186</v>
      </c>
      <c r="V291" s="339" t="s">
        <v>187</v>
      </c>
      <c r="W291" s="339" t="s">
        <v>188</v>
      </c>
      <c r="X291" s="339" t="s">
        <v>189</v>
      </c>
      <c r="Y291" s="339" t="s">
        <v>190</v>
      </c>
      <c r="Z291" s="339" t="s">
        <v>191</v>
      </c>
      <c r="AA291" s="339" t="s">
        <v>192</v>
      </c>
      <c r="AB291" s="339" t="s">
        <v>193</v>
      </c>
      <c r="AC291" s="339" t="s">
        <v>194</v>
      </c>
      <c r="AD291" s="42"/>
      <c r="AE291" s="812"/>
      <c r="AF291" s="812"/>
      <c r="AG291" s="812"/>
      <c r="AH291" s="812"/>
      <c r="AI291" s="986"/>
      <c r="AJ291" s="1020" t="str">
        <f>repro!G12</f>
        <v>Jan</v>
      </c>
      <c r="AK291" s="1020" t="str">
        <f>repro!H12</f>
        <v>Feb</v>
      </c>
      <c r="AL291" s="1020" t="str">
        <f>repro!I12</f>
        <v>Mar</v>
      </c>
      <c r="AM291" s="1020" t="str">
        <f>repro!J12</f>
        <v>Apr</v>
      </c>
      <c r="AN291" s="1020" t="str">
        <f>repro!K12</f>
        <v>May</v>
      </c>
      <c r="AO291" s="1020" t="str">
        <f>repro!L12</f>
        <v>Jun</v>
      </c>
      <c r="AP291" s="1020" t="str">
        <f>repro!M12</f>
        <v>Jul</v>
      </c>
      <c r="AQ291" s="1020" t="str">
        <f>repro!N12</f>
        <v>Aug</v>
      </c>
      <c r="AR291" s="1020" t="str">
        <f>repro!O12</f>
        <v>Sep</v>
      </c>
      <c r="AS291" s="1020" t="str">
        <f>repro!P12</f>
        <v>Oct</v>
      </c>
      <c r="AT291" s="1020" t="str">
        <f>repro!Q12</f>
        <v>Nov</v>
      </c>
      <c r="AU291" s="1020" t="str">
        <f>repro!R12</f>
        <v>Dec</v>
      </c>
      <c r="AV291" s="986"/>
      <c r="AW291" s="812"/>
      <c r="AX291" s="812"/>
      <c r="AY291" s="812"/>
      <c r="AZ291" s="812"/>
      <c r="BA291" s="812"/>
      <c r="BB291" s="812"/>
      <c r="BC291" s="812"/>
      <c r="BD291" s="812"/>
      <c r="BE291" s="812"/>
      <c r="BF291" s="812"/>
      <c r="BG291" s="812"/>
      <c r="BH291" s="812"/>
      <c r="BI291" s="812"/>
      <c r="BJ291" s="812"/>
      <c r="BK291" s="812"/>
      <c r="BL291" s="812"/>
      <c r="BM291" s="812"/>
      <c r="BN291" s="812"/>
      <c r="BO291" s="812"/>
      <c r="BP291" s="812"/>
      <c r="BQ291" s="812"/>
      <c r="BR291" s="812"/>
      <c r="BS291" s="812"/>
      <c r="BT291" s="812"/>
      <c r="BU291" s="42"/>
      <c r="BV291" s="42"/>
      <c r="BW291" s="42"/>
      <c r="BX291" s="42"/>
      <c r="BY291" s="42"/>
      <c r="BZ291" s="42"/>
      <c r="CA291" s="42"/>
      <c r="CB291" s="42"/>
      <c r="CC291" s="42"/>
      <c r="CD291" s="42"/>
      <c r="CE291" s="42"/>
      <c r="CF291" s="42"/>
      <c r="CG291" s="42"/>
      <c r="CH291" s="42"/>
      <c r="CI291" s="42"/>
      <c r="CJ291" s="42"/>
      <c r="CK291" s="42"/>
      <c r="CL291" s="42"/>
      <c r="CM291" s="42"/>
      <c r="CN291" s="42"/>
      <c r="CO291" s="42"/>
      <c r="CP291" s="42"/>
      <c r="CQ291" s="42"/>
      <c r="CR291" s="42"/>
      <c r="CS291" s="42"/>
      <c r="CT291" s="42"/>
      <c r="CU291" s="42"/>
      <c r="CV291" s="42"/>
      <c r="CW291" s="42"/>
      <c r="CX291" s="42"/>
      <c r="CY291" s="42"/>
      <c r="CZ291" s="42"/>
      <c r="DA291" s="42"/>
      <c r="DB291" s="42"/>
      <c r="DC291" s="42"/>
      <c r="DD291" s="42"/>
      <c r="DE291" s="42"/>
      <c r="DF291" s="42"/>
      <c r="DG291" s="42"/>
      <c r="DH291" s="42"/>
      <c r="DI291" s="42"/>
      <c r="DJ291" s="42"/>
      <c r="DK291" s="42"/>
      <c r="DL291" s="42"/>
      <c r="DM291" s="42"/>
      <c r="DN291" s="42"/>
      <c r="DO291" s="42"/>
      <c r="DP291" s="42"/>
      <c r="DQ291" s="42"/>
      <c r="DR291" s="42"/>
      <c r="DS291" s="42"/>
      <c r="DT291" s="42"/>
      <c r="DU291" s="42"/>
      <c r="DV291" s="42"/>
      <c r="DW291" s="42"/>
      <c r="DX291" s="42"/>
      <c r="DY291" s="42"/>
      <c r="DZ291" s="42"/>
    </row>
    <row r="292" spans="2:130" x14ac:dyDescent="0.2">
      <c r="B292" s="42"/>
      <c r="C292" s="48" t="str">
        <f t="shared" si="12"/>
        <v>repro</v>
      </c>
      <c r="D292" s="49" t="str">
        <f t="shared" si="11"/>
        <v/>
      </c>
      <c r="E292" s="990">
        <v>0.5</v>
      </c>
      <c r="F292" s="990">
        <v>0.5</v>
      </c>
      <c r="G292" s="990">
        <v>0.55000000000000004</v>
      </c>
      <c r="H292" s="990">
        <v>0.5</v>
      </c>
      <c r="I292" s="990">
        <v>0.47499999999999998</v>
      </c>
      <c r="J292" s="990">
        <v>0.45</v>
      </c>
      <c r="K292" s="990">
        <v>0.42499999999999999</v>
      </c>
      <c r="L292" s="990">
        <v>0.4</v>
      </c>
      <c r="M292" s="990">
        <v>0.42499999999999999</v>
      </c>
      <c r="N292" s="990">
        <v>0.45</v>
      </c>
      <c r="O292" s="990">
        <v>0.5</v>
      </c>
      <c r="P292" s="990">
        <v>0.5</v>
      </c>
      <c r="Q292" s="42"/>
      <c r="R292" s="996">
        <v>0.5</v>
      </c>
      <c r="S292" s="996">
        <v>0.5</v>
      </c>
      <c r="T292" s="996">
        <v>0.55000000000000004</v>
      </c>
      <c r="U292" s="996">
        <v>0.5</v>
      </c>
      <c r="V292" s="996">
        <v>0.47499999999999998</v>
      </c>
      <c r="W292" s="996">
        <v>0.45</v>
      </c>
      <c r="X292" s="996">
        <v>0.42499999999999999</v>
      </c>
      <c r="Y292" s="996">
        <v>0.4</v>
      </c>
      <c r="Z292" s="996">
        <v>0.42499999999999999</v>
      </c>
      <c r="AA292" s="996">
        <v>0.45</v>
      </c>
      <c r="AB292" s="996">
        <v>0.5</v>
      </c>
      <c r="AC292" s="996">
        <v>0.5</v>
      </c>
      <c r="AD292" s="42"/>
      <c r="AE292" s="812"/>
      <c r="AF292" s="812"/>
      <c r="AG292" s="812"/>
      <c r="AH292" s="812"/>
      <c r="AI292" s="986"/>
      <c r="AJ292" s="1028">
        <f>repro!G13</f>
        <v>0.5</v>
      </c>
      <c r="AK292" s="1028">
        <f>repro!H13</f>
        <v>0.5</v>
      </c>
      <c r="AL292" s="1028">
        <f>repro!I13</f>
        <v>0.55000000000000004</v>
      </c>
      <c r="AM292" s="1028">
        <f>repro!J13</f>
        <v>0.5</v>
      </c>
      <c r="AN292" s="1028">
        <f>repro!K13</f>
        <v>0.47499999999999998</v>
      </c>
      <c r="AO292" s="1028">
        <f>repro!L13</f>
        <v>0.45</v>
      </c>
      <c r="AP292" s="1028">
        <f>repro!M13</f>
        <v>0.42499999999999999</v>
      </c>
      <c r="AQ292" s="1028">
        <f>repro!N13</f>
        <v>0.4</v>
      </c>
      <c r="AR292" s="1028">
        <f>repro!O13</f>
        <v>0.42499999999999999</v>
      </c>
      <c r="AS292" s="1028">
        <f>repro!P13</f>
        <v>0.45</v>
      </c>
      <c r="AT292" s="1028">
        <f>repro!Q13</f>
        <v>0.5</v>
      </c>
      <c r="AU292" s="1028">
        <f>repro!R13</f>
        <v>0.5</v>
      </c>
      <c r="AV292" s="986"/>
      <c r="AW292" s="812"/>
      <c r="AX292" s="812"/>
      <c r="AY292" s="812"/>
      <c r="AZ292" s="812"/>
      <c r="BA292" s="812"/>
      <c r="BB292" s="812"/>
      <c r="BC292" s="812"/>
      <c r="BD292" s="812"/>
      <c r="BE292" s="812"/>
      <c r="BF292" s="812"/>
      <c r="BG292" s="812"/>
      <c r="BH292" s="812"/>
      <c r="BI292" s="812"/>
      <c r="BJ292" s="812"/>
      <c r="BK292" s="812"/>
      <c r="BL292" s="812"/>
      <c r="BM292" s="812"/>
      <c r="BN292" s="812"/>
      <c r="BO292" s="812"/>
      <c r="BP292" s="812"/>
      <c r="BQ292" s="812"/>
      <c r="BR292" s="812"/>
      <c r="BS292" s="812"/>
      <c r="BT292" s="812"/>
      <c r="BU292" s="42"/>
      <c r="BV292" s="42"/>
      <c r="BW292" s="42"/>
      <c r="BX292" s="42"/>
      <c r="BY292" s="42"/>
      <c r="BZ292" s="42"/>
      <c r="CA292" s="42"/>
      <c r="CB292" s="42"/>
      <c r="CC292" s="42"/>
      <c r="CD292" s="42"/>
      <c r="CE292" s="42"/>
      <c r="CF292" s="42"/>
      <c r="CG292" s="42"/>
      <c r="CH292" s="42"/>
      <c r="CI292" s="42"/>
      <c r="CJ292" s="42"/>
      <c r="CK292" s="42"/>
      <c r="CL292" s="42"/>
      <c r="CM292" s="42"/>
      <c r="CN292" s="42"/>
      <c r="CO292" s="42"/>
      <c r="CP292" s="42"/>
      <c r="CQ292" s="42"/>
      <c r="CR292" s="42"/>
      <c r="CS292" s="42"/>
      <c r="CT292" s="42"/>
      <c r="CU292" s="42"/>
      <c r="CV292" s="42"/>
      <c r="CW292" s="42"/>
      <c r="CX292" s="42"/>
      <c r="CY292" s="42"/>
      <c r="CZ292" s="42"/>
      <c r="DA292" s="42"/>
      <c r="DB292" s="42"/>
      <c r="DC292" s="42"/>
      <c r="DD292" s="42"/>
      <c r="DE292" s="42"/>
      <c r="DF292" s="42"/>
      <c r="DG292" s="42"/>
      <c r="DH292" s="42"/>
      <c r="DI292" s="42"/>
      <c r="DJ292" s="42"/>
      <c r="DK292" s="42"/>
      <c r="DL292" s="42"/>
      <c r="DM292" s="42"/>
      <c r="DN292" s="42"/>
      <c r="DO292" s="42"/>
      <c r="DP292" s="42"/>
      <c r="DQ292" s="42"/>
      <c r="DR292" s="42"/>
      <c r="DS292" s="42"/>
      <c r="DT292" s="42"/>
      <c r="DU292" s="42"/>
      <c r="DV292" s="42"/>
      <c r="DW292" s="42"/>
      <c r="DX292" s="42"/>
      <c r="DY292" s="42"/>
      <c r="DZ292" s="42"/>
    </row>
    <row r="293" spans="2:130" x14ac:dyDescent="0.2">
      <c r="B293" s="42"/>
      <c r="C293" s="48" t="str">
        <f t="shared" si="12"/>
        <v>repro</v>
      </c>
      <c r="D293" s="49" t="str">
        <f t="shared" si="11"/>
        <v/>
      </c>
      <c r="E293" s="383">
        <v>0.5</v>
      </c>
      <c r="F293" s="383">
        <v>0.5</v>
      </c>
      <c r="G293" s="383">
        <v>0.55000000000000004</v>
      </c>
      <c r="H293" s="383">
        <v>0.5</v>
      </c>
      <c r="I293" s="383">
        <v>0.47499999999999998</v>
      </c>
      <c r="J293" s="383">
        <v>0.45</v>
      </c>
      <c r="K293" s="383">
        <v>0.42499999999999999</v>
      </c>
      <c r="L293" s="383">
        <v>0.4</v>
      </c>
      <c r="M293" s="383">
        <v>0.42499999999999999</v>
      </c>
      <c r="N293" s="383">
        <v>0.45</v>
      </c>
      <c r="O293" s="383">
        <v>0.5</v>
      </c>
      <c r="P293" s="383">
        <v>0.5</v>
      </c>
      <c r="Q293" s="42"/>
      <c r="R293" s="384">
        <v>0.5</v>
      </c>
      <c r="S293" s="384">
        <v>0.5</v>
      </c>
      <c r="T293" s="384">
        <v>0.55000000000000004</v>
      </c>
      <c r="U293" s="384">
        <v>0.5</v>
      </c>
      <c r="V293" s="384">
        <v>0.47499999999999998</v>
      </c>
      <c r="W293" s="384">
        <v>0.45</v>
      </c>
      <c r="X293" s="384">
        <v>0.42499999999999999</v>
      </c>
      <c r="Y293" s="384">
        <v>0.4</v>
      </c>
      <c r="Z293" s="384">
        <v>0.42499999999999999</v>
      </c>
      <c r="AA293" s="384">
        <v>0.45</v>
      </c>
      <c r="AB293" s="384">
        <v>0.5</v>
      </c>
      <c r="AC293" s="384">
        <v>0.5</v>
      </c>
      <c r="AD293" s="42"/>
      <c r="AE293" s="812"/>
      <c r="AF293" s="812"/>
      <c r="AG293" s="812"/>
      <c r="AH293" s="812"/>
      <c r="AI293" s="986"/>
      <c r="AJ293" s="1028">
        <f>repro!G14</f>
        <v>0.5</v>
      </c>
      <c r="AK293" s="1028">
        <f>repro!H14</f>
        <v>0.5</v>
      </c>
      <c r="AL293" s="1028">
        <f>repro!I14</f>
        <v>0.55000000000000004</v>
      </c>
      <c r="AM293" s="1028">
        <f>repro!J14</f>
        <v>0.5</v>
      </c>
      <c r="AN293" s="1028">
        <f>repro!K14</f>
        <v>0.47499999999999998</v>
      </c>
      <c r="AO293" s="1028">
        <f>repro!L14</f>
        <v>0.45</v>
      </c>
      <c r="AP293" s="1028">
        <f>repro!M14</f>
        <v>0.42499999999999999</v>
      </c>
      <c r="AQ293" s="1028">
        <f>repro!N14</f>
        <v>0.4</v>
      </c>
      <c r="AR293" s="1028">
        <f>repro!O14</f>
        <v>0.42499999999999999</v>
      </c>
      <c r="AS293" s="1028">
        <f>repro!P14</f>
        <v>0.45</v>
      </c>
      <c r="AT293" s="1028">
        <f>repro!Q14</f>
        <v>0.5</v>
      </c>
      <c r="AU293" s="1028">
        <f>repro!R14</f>
        <v>0.5</v>
      </c>
      <c r="AV293" s="986"/>
      <c r="AW293" s="812"/>
      <c r="AX293" s="812"/>
      <c r="AY293" s="812"/>
      <c r="AZ293" s="812"/>
      <c r="BA293" s="812"/>
      <c r="BB293" s="812"/>
      <c r="BC293" s="812"/>
      <c r="BD293" s="812"/>
      <c r="BE293" s="812"/>
      <c r="BF293" s="812"/>
      <c r="BG293" s="812"/>
      <c r="BH293" s="812"/>
      <c r="BI293" s="812"/>
      <c r="BJ293" s="812"/>
      <c r="BK293" s="812"/>
      <c r="BL293" s="812"/>
      <c r="BM293" s="812"/>
      <c r="BN293" s="812"/>
      <c r="BO293" s="812"/>
      <c r="BP293" s="812"/>
      <c r="BQ293" s="812"/>
      <c r="BR293" s="812"/>
      <c r="BS293" s="812"/>
      <c r="BT293" s="812"/>
      <c r="BU293" s="42"/>
      <c r="BV293" s="42"/>
      <c r="BW293" s="42"/>
      <c r="BX293" s="42"/>
      <c r="BY293" s="42"/>
      <c r="BZ293" s="42"/>
      <c r="CA293" s="42"/>
      <c r="CB293" s="42"/>
      <c r="CC293" s="42"/>
      <c r="CD293" s="42"/>
      <c r="CE293" s="42"/>
      <c r="CF293" s="42"/>
      <c r="CG293" s="42"/>
      <c r="CH293" s="42"/>
      <c r="CI293" s="42"/>
      <c r="CJ293" s="42"/>
      <c r="CK293" s="42"/>
      <c r="CL293" s="42"/>
      <c r="CM293" s="42"/>
      <c r="CN293" s="42"/>
      <c r="CO293" s="42"/>
      <c r="CP293" s="42"/>
      <c r="CQ293" s="42"/>
      <c r="CR293" s="42"/>
      <c r="CS293" s="42"/>
      <c r="CT293" s="42"/>
      <c r="CU293" s="42"/>
      <c r="CV293" s="42"/>
      <c r="CW293" s="42"/>
      <c r="CX293" s="42"/>
      <c r="CY293" s="42"/>
      <c r="CZ293" s="42"/>
      <c r="DA293" s="42"/>
      <c r="DB293" s="42"/>
      <c r="DC293" s="42"/>
      <c r="DD293" s="42"/>
      <c r="DE293" s="42"/>
      <c r="DF293" s="42"/>
      <c r="DG293" s="42"/>
      <c r="DH293" s="42"/>
      <c r="DI293" s="42"/>
      <c r="DJ293" s="42"/>
      <c r="DK293" s="42"/>
      <c r="DL293" s="42"/>
      <c r="DM293" s="42"/>
      <c r="DN293" s="42"/>
      <c r="DO293" s="42"/>
      <c r="DP293" s="42"/>
      <c r="DQ293" s="42"/>
      <c r="DR293" s="42"/>
      <c r="DS293" s="42"/>
      <c r="DT293" s="42"/>
      <c r="DU293" s="42"/>
      <c r="DV293" s="42"/>
      <c r="DW293" s="42"/>
      <c r="DX293" s="42"/>
      <c r="DY293" s="42"/>
      <c r="DZ293" s="42"/>
    </row>
    <row r="294" spans="2:130" x14ac:dyDescent="0.2">
      <c r="B294" s="42"/>
      <c r="C294" s="48" t="str">
        <f t="shared" si="12"/>
        <v>repro</v>
      </c>
      <c r="D294" s="49" t="str">
        <f t="shared" si="11"/>
        <v/>
      </c>
      <c r="E294" s="383">
        <v>0.5</v>
      </c>
      <c r="F294" s="383">
        <v>0.5</v>
      </c>
      <c r="G294" s="383">
        <v>0.55000000000000004</v>
      </c>
      <c r="H294" s="383">
        <v>0.5</v>
      </c>
      <c r="I294" s="383">
        <v>0.47499999999999998</v>
      </c>
      <c r="J294" s="383">
        <v>0.45</v>
      </c>
      <c r="K294" s="383">
        <v>0.42499999999999999</v>
      </c>
      <c r="L294" s="383">
        <v>0.4</v>
      </c>
      <c r="M294" s="383">
        <v>0.42499999999999999</v>
      </c>
      <c r="N294" s="383">
        <v>0.45</v>
      </c>
      <c r="O294" s="383">
        <v>0.5</v>
      </c>
      <c r="P294" s="383">
        <v>0.5</v>
      </c>
      <c r="Q294" s="42"/>
      <c r="R294" s="384">
        <v>0.5</v>
      </c>
      <c r="S294" s="384">
        <v>0.5</v>
      </c>
      <c r="T294" s="384">
        <v>0.55000000000000004</v>
      </c>
      <c r="U294" s="384">
        <v>0.5</v>
      </c>
      <c r="V294" s="384">
        <v>0.47499999999999998</v>
      </c>
      <c r="W294" s="384">
        <v>0.45</v>
      </c>
      <c r="X294" s="384">
        <v>0.42499999999999999</v>
      </c>
      <c r="Y294" s="384">
        <v>0.4</v>
      </c>
      <c r="Z294" s="384">
        <v>0.42499999999999999</v>
      </c>
      <c r="AA294" s="384">
        <v>0.45</v>
      </c>
      <c r="AB294" s="384">
        <v>0.5</v>
      </c>
      <c r="AC294" s="384">
        <v>0.5</v>
      </c>
      <c r="AD294" s="42"/>
      <c r="AE294" s="812"/>
      <c r="AF294" s="812"/>
      <c r="AG294" s="812"/>
      <c r="AH294" s="812"/>
      <c r="AI294" s="986"/>
      <c r="AJ294" s="1028">
        <f>repro!G15</f>
        <v>0.5</v>
      </c>
      <c r="AK294" s="1028">
        <f>repro!H15</f>
        <v>0.5</v>
      </c>
      <c r="AL294" s="1028">
        <f>repro!I15</f>
        <v>0.55000000000000004</v>
      </c>
      <c r="AM294" s="1028">
        <f>repro!J15</f>
        <v>0.5</v>
      </c>
      <c r="AN294" s="1028">
        <f>repro!K15</f>
        <v>0.47499999999999998</v>
      </c>
      <c r="AO294" s="1028">
        <f>repro!L15</f>
        <v>0.45</v>
      </c>
      <c r="AP294" s="1028">
        <f>repro!M15</f>
        <v>0.42499999999999999</v>
      </c>
      <c r="AQ294" s="1028">
        <f>repro!N15</f>
        <v>0.4</v>
      </c>
      <c r="AR294" s="1028">
        <f>repro!O15</f>
        <v>0.42499999999999999</v>
      </c>
      <c r="AS294" s="1028">
        <f>repro!P15</f>
        <v>0.45</v>
      </c>
      <c r="AT294" s="1028">
        <f>repro!Q15</f>
        <v>0.5</v>
      </c>
      <c r="AU294" s="1028">
        <f>repro!R15</f>
        <v>0.5</v>
      </c>
      <c r="AV294" s="986"/>
      <c r="AW294" s="812"/>
      <c r="AX294" s="812"/>
      <c r="AY294" s="812"/>
      <c r="AZ294" s="812"/>
      <c r="BA294" s="812"/>
      <c r="BB294" s="812"/>
      <c r="BC294" s="812"/>
      <c r="BD294" s="812"/>
      <c r="BE294" s="812"/>
      <c r="BF294" s="812"/>
      <c r="BG294" s="812"/>
      <c r="BH294" s="812"/>
      <c r="BI294" s="812"/>
      <c r="BJ294" s="812"/>
      <c r="BK294" s="812"/>
      <c r="BL294" s="812"/>
      <c r="BM294" s="812"/>
      <c r="BN294" s="812"/>
      <c r="BO294" s="812"/>
      <c r="BP294" s="812"/>
      <c r="BQ294" s="812"/>
      <c r="BR294" s="812"/>
      <c r="BS294" s="812"/>
      <c r="BT294" s="812"/>
      <c r="BU294" s="42"/>
      <c r="BV294" s="42"/>
      <c r="BW294" s="42"/>
      <c r="BX294" s="42"/>
      <c r="BY294" s="42"/>
      <c r="BZ294" s="42"/>
      <c r="CA294" s="42"/>
      <c r="CB294" s="42"/>
      <c r="CC294" s="42"/>
      <c r="CD294" s="42"/>
      <c r="CE294" s="42"/>
      <c r="CF294" s="42"/>
      <c r="CG294" s="42"/>
      <c r="CH294" s="42"/>
      <c r="CI294" s="42"/>
      <c r="CJ294" s="42"/>
      <c r="CK294" s="42"/>
      <c r="CL294" s="42"/>
      <c r="CM294" s="42"/>
      <c r="CN294" s="42"/>
      <c r="CO294" s="42"/>
      <c r="CP294" s="42"/>
      <c r="CQ294" s="42"/>
      <c r="CR294" s="42"/>
      <c r="CS294" s="42"/>
      <c r="CT294" s="42"/>
      <c r="CU294" s="42"/>
      <c r="CV294" s="42"/>
      <c r="CW294" s="42"/>
      <c r="CX294" s="42"/>
      <c r="CY294" s="42"/>
      <c r="CZ294" s="42"/>
      <c r="DA294" s="42"/>
      <c r="DB294" s="42"/>
      <c r="DC294" s="42"/>
      <c r="DD294" s="42"/>
      <c r="DE294" s="42"/>
      <c r="DF294" s="42"/>
      <c r="DG294" s="42"/>
      <c r="DH294" s="42"/>
      <c r="DI294" s="42"/>
      <c r="DJ294" s="42"/>
      <c r="DK294" s="42"/>
      <c r="DL294" s="42"/>
      <c r="DM294" s="42"/>
      <c r="DN294" s="42"/>
      <c r="DO294" s="42"/>
      <c r="DP294" s="42"/>
      <c r="DQ294" s="42"/>
      <c r="DR294" s="42"/>
      <c r="DS294" s="42"/>
      <c r="DT294" s="42"/>
      <c r="DU294" s="42"/>
      <c r="DV294" s="42"/>
      <c r="DW294" s="42"/>
      <c r="DX294" s="42"/>
      <c r="DY294" s="42"/>
      <c r="DZ294" s="42"/>
    </row>
    <row r="295" spans="2:130" x14ac:dyDescent="0.2">
      <c r="B295" s="42"/>
      <c r="C295" s="48" t="str">
        <f t="shared" si="12"/>
        <v>repro</v>
      </c>
      <c r="D295" s="49" t="str">
        <f t="shared" si="11"/>
        <v/>
      </c>
      <c r="E295" s="383">
        <v>0.5</v>
      </c>
      <c r="F295" s="383">
        <v>0.5</v>
      </c>
      <c r="G295" s="383">
        <v>0.55000000000000004</v>
      </c>
      <c r="H295" s="383">
        <v>0.5</v>
      </c>
      <c r="I295" s="383">
        <v>0.47499999999999998</v>
      </c>
      <c r="J295" s="383">
        <v>0.45</v>
      </c>
      <c r="K295" s="383">
        <v>0.42499999999999999</v>
      </c>
      <c r="L295" s="383">
        <v>0.4</v>
      </c>
      <c r="M295" s="383">
        <v>0.42499999999999999</v>
      </c>
      <c r="N295" s="383">
        <v>0.45</v>
      </c>
      <c r="O295" s="383">
        <v>0.5</v>
      </c>
      <c r="P295" s="383">
        <v>0.5</v>
      </c>
      <c r="Q295" s="42"/>
      <c r="R295" s="384">
        <v>0.5</v>
      </c>
      <c r="S295" s="384">
        <v>0.5</v>
      </c>
      <c r="T295" s="384">
        <v>0.55000000000000004</v>
      </c>
      <c r="U295" s="384">
        <v>0.5</v>
      </c>
      <c r="V295" s="384">
        <v>0.47499999999999998</v>
      </c>
      <c r="W295" s="384">
        <v>0.45</v>
      </c>
      <c r="X295" s="384">
        <v>0.42499999999999999</v>
      </c>
      <c r="Y295" s="384">
        <v>0.4</v>
      </c>
      <c r="Z295" s="384">
        <v>0.42499999999999999</v>
      </c>
      <c r="AA295" s="384">
        <v>0.45</v>
      </c>
      <c r="AB295" s="384">
        <v>0.5</v>
      </c>
      <c r="AC295" s="384">
        <v>0.5</v>
      </c>
      <c r="AD295" s="42"/>
      <c r="AE295" s="812"/>
      <c r="AF295" s="812"/>
      <c r="AG295" s="812"/>
      <c r="AH295" s="812"/>
      <c r="AI295" s="986"/>
      <c r="AJ295" s="1028">
        <f>repro!G16</f>
        <v>0.5</v>
      </c>
      <c r="AK295" s="1028">
        <f>repro!H16</f>
        <v>0.5</v>
      </c>
      <c r="AL295" s="1028">
        <f>repro!I16</f>
        <v>0.55000000000000004</v>
      </c>
      <c r="AM295" s="1028">
        <f>repro!J16</f>
        <v>0.5</v>
      </c>
      <c r="AN295" s="1028">
        <f>repro!K16</f>
        <v>0.47499999999999998</v>
      </c>
      <c r="AO295" s="1028">
        <f>repro!L16</f>
        <v>0.45</v>
      </c>
      <c r="AP295" s="1028">
        <f>repro!M16</f>
        <v>0.42499999999999999</v>
      </c>
      <c r="AQ295" s="1028">
        <f>repro!N16</f>
        <v>0.4</v>
      </c>
      <c r="AR295" s="1028">
        <f>repro!O16</f>
        <v>0.42499999999999999</v>
      </c>
      <c r="AS295" s="1028">
        <f>repro!P16</f>
        <v>0.45</v>
      </c>
      <c r="AT295" s="1028">
        <f>repro!Q16</f>
        <v>0.5</v>
      </c>
      <c r="AU295" s="1028">
        <f>repro!R16</f>
        <v>0.5</v>
      </c>
      <c r="AV295" s="986"/>
      <c r="AW295" s="812"/>
      <c r="AX295" s="812"/>
      <c r="AY295" s="812"/>
      <c r="AZ295" s="812"/>
      <c r="BA295" s="812"/>
      <c r="BB295" s="812"/>
      <c r="BC295" s="812"/>
      <c r="BD295" s="812"/>
      <c r="BE295" s="812"/>
      <c r="BF295" s="812"/>
      <c r="BG295" s="812"/>
      <c r="BH295" s="812"/>
      <c r="BI295" s="812"/>
      <c r="BJ295" s="812"/>
      <c r="BK295" s="812"/>
      <c r="BL295" s="812"/>
      <c r="BM295" s="812"/>
      <c r="BN295" s="812"/>
      <c r="BO295" s="812"/>
      <c r="BP295" s="812"/>
      <c r="BQ295" s="812"/>
      <c r="BR295" s="812"/>
      <c r="BS295" s="812"/>
      <c r="BT295" s="812"/>
      <c r="BU295" s="42"/>
      <c r="BV295" s="42"/>
      <c r="BW295" s="42"/>
      <c r="BX295" s="42"/>
      <c r="BY295" s="42"/>
      <c r="BZ295" s="42"/>
      <c r="CA295" s="42"/>
      <c r="CB295" s="42"/>
      <c r="CC295" s="42"/>
      <c r="CD295" s="42"/>
      <c r="CE295" s="42"/>
      <c r="CF295" s="42"/>
      <c r="CG295" s="42"/>
      <c r="CH295" s="42"/>
      <c r="CI295" s="42"/>
      <c r="CJ295" s="42"/>
      <c r="CK295" s="42"/>
      <c r="CL295" s="42"/>
      <c r="CM295" s="42"/>
      <c r="CN295" s="42"/>
      <c r="CO295" s="42"/>
      <c r="CP295" s="42"/>
      <c r="CQ295" s="42"/>
      <c r="CR295" s="42"/>
      <c r="CS295" s="42"/>
      <c r="CT295" s="42"/>
      <c r="CU295" s="42"/>
      <c r="CV295" s="42"/>
      <c r="CW295" s="42"/>
      <c r="CX295" s="42"/>
      <c r="CY295" s="42"/>
      <c r="CZ295" s="42"/>
      <c r="DA295" s="42"/>
      <c r="DB295" s="42"/>
      <c r="DC295" s="42"/>
      <c r="DD295" s="42"/>
      <c r="DE295" s="42"/>
      <c r="DF295" s="42"/>
      <c r="DG295" s="42"/>
      <c r="DH295" s="42"/>
      <c r="DI295" s="42"/>
      <c r="DJ295" s="42"/>
      <c r="DK295" s="42"/>
      <c r="DL295" s="42"/>
      <c r="DM295" s="42"/>
      <c r="DN295" s="42"/>
      <c r="DO295" s="42"/>
      <c r="DP295" s="42"/>
      <c r="DQ295" s="42"/>
      <c r="DR295" s="42"/>
      <c r="DS295" s="42"/>
      <c r="DT295" s="42"/>
      <c r="DU295" s="42"/>
      <c r="DV295" s="42"/>
      <c r="DW295" s="42"/>
      <c r="DX295" s="42"/>
      <c r="DY295" s="42"/>
      <c r="DZ295" s="42"/>
    </row>
    <row r="296" spans="2:130" x14ac:dyDescent="0.2">
      <c r="B296" s="42"/>
      <c r="C296" s="48" t="str">
        <f t="shared" si="12"/>
        <v>repro</v>
      </c>
      <c r="D296" s="49" t="str">
        <f t="shared" si="11"/>
        <v/>
      </c>
      <c r="E296" s="383">
        <v>0.5</v>
      </c>
      <c r="F296" s="383">
        <v>0.5</v>
      </c>
      <c r="G296" s="383">
        <v>0.55000000000000004</v>
      </c>
      <c r="H296" s="383">
        <v>0.5</v>
      </c>
      <c r="I296" s="383">
        <v>0.47499999999999998</v>
      </c>
      <c r="J296" s="383">
        <v>0.45</v>
      </c>
      <c r="K296" s="383">
        <v>0.42499999999999999</v>
      </c>
      <c r="L296" s="383">
        <v>0.4</v>
      </c>
      <c r="M296" s="383">
        <v>0.42499999999999999</v>
      </c>
      <c r="N296" s="383">
        <v>0.45</v>
      </c>
      <c r="O296" s="383">
        <v>0.5</v>
      </c>
      <c r="P296" s="383">
        <v>0.5</v>
      </c>
      <c r="Q296" s="42"/>
      <c r="R296" s="384">
        <v>0.5</v>
      </c>
      <c r="S296" s="384">
        <v>0.5</v>
      </c>
      <c r="T296" s="384">
        <v>0.55000000000000004</v>
      </c>
      <c r="U296" s="384">
        <v>0.5</v>
      </c>
      <c r="V296" s="384">
        <v>0.47499999999999998</v>
      </c>
      <c r="W296" s="384">
        <v>0.45</v>
      </c>
      <c r="X296" s="384">
        <v>0.42499999999999999</v>
      </c>
      <c r="Y296" s="384">
        <v>0.4</v>
      </c>
      <c r="Z296" s="384">
        <v>0.42499999999999999</v>
      </c>
      <c r="AA296" s="384">
        <v>0.45</v>
      </c>
      <c r="AB296" s="384">
        <v>0.5</v>
      </c>
      <c r="AC296" s="384">
        <v>0.5</v>
      </c>
      <c r="AD296" s="42"/>
      <c r="AE296" s="812"/>
      <c r="AF296" s="812"/>
      <c r="AG296" s="812"/>
      <c r="AH296" s="812"/>
      <c r="AI296" s="986"/>
      <c r="AJ296" s="1028">
        <f>repro!G17</f>
        <v>0.5</v>
      </c>
      <c r="AK296" s="1028">
        <f>repro!H17</f>
        <v>0.5</v>
      </c>
      <c r="AL296" s="1028">
        <f>repro!I17</f>
        <v>0.55000000000000004</v>
      </c>
      <c r="AM296" s="1028">
        <f>repro!J17</f>
        <v>0.5</v>
      </c>
      <c r="AN296" s="1028">
        <f>repro!K17</f>
        <v>0.47499999999999998</v>
      </c>
      <c r="AO296" s="1028">
        <f>repro!L17</f>
        <v>0.45</v>
      </c>
      <c r="AP296" s="1028">
        <f>repro!M17</f>
        <v>0.42499999999999999</v>
      </c>
      <c r="AQ296" s="1028">
        <f>repro!N17</f>
        <v>0.4</v>
      </c>
      <c r="AR296" s="1028">
        <f>repro!O17</f>
        <v>0.42499999999999999</v>
      </c>
      <c r="AS296" s="1028">
        <f>repro!P17</f>
        <v>0.45</v>
      </c>
      <c r="AT296" s="1028">
        <f>repro!Q17</f>
        <v>0.5</v>
      </c>
      <c r="AU296" s="1028">
        <f>repro!R17</f>
        <v>0.5</v>
      </c>
      <c r="AV296" s="986"/>
      <c r="AW296" s="812"/>
      <c r="AX296" s="812"/>
      <c r="AY296" s="812"/>
      <c r="AZ296" s="812"/>
      <c r="BA296" s="812"/>
      <c r="BB296" s="812"/>
      <c r="BC296" s="812"/>
      <c r="BD296" s="812"/>
      <c r="BE296" s="812"/>
      <c r="BF296" s="812"/>
      <c r="BG296" s="812"/>
      <c r="BH296" s="812"/>
      <c r="BI296" s="812"/>
      <c r="BJ296" s="812"/>
      <c r="BK296" s="812"/>
      <c r="BL296" s="812"/>
      <c r="BM296" s="812"/>
      <c r="BN296" s="812"/>
      <c r="BO296" s="812"/>
      <c r="BP296" s="812"/>
      <c r="BQ296" s="812"/>
      <c r="BR296" s="812"/>
      <c r="BS296" s="812"/>
      <c r="BT296" s="812"/>
      <c r="BU296" s="42"/>
      <c r="BV296" s="42"/>
      <c r="BW296" s="42"/>
      <c r="BX296" s="42"/>
      <c r="BY296" s="42"/>
      <c r="BZ296" s="42"/>
      <c r="CA296" s="42"/>
      <c r="CB296" s="42"/>
      <c r="CC296" s="42"/>
      <c r="CD296" s="42"/>
      <c r="CE296" s="42"/>
      <c r="CF296" s="42"/>
      <c r="CG296" s="42"/>
      <c r="CH296" s="42"/>
      <c r="CI296" s="42"/>
      <c r="CJ296" s="42"/>
      <c r="CK296" s="42"/>
      <c r="CL296" s="42"/>
      <c r="CM296" s="42"/>
      <c r="CN296" s="42"/>
      <c r="CO296" s="42"/>
      <c r="CP296" s="42"/>
      <c r="CQ296" s="42"/>
      <c r="CR296" s="42"/>
      <c r="CS296" s="42"/>
      <c r="CT296" s="42"/>
      <c r="CU296" s="42"/>
      <c r="CV296" s="42"/>
      <c r="CW296" s="42"/>
      <c r="CX296" s="42"/>
      <c r="CY296" s="42"/>
      <c r="CZ296" s="42"/>
      <c r="DA296" s="42"/>
      <c r="DB296" s="42"/>
      <c r="DC296" s="42"/>
      <c r="DD296" s="42"/>
      <c r="DE296" s="42"/>
      <c r="DF296" s="42"/>
      <c r="DG296" s="42"/>
      <c r="DH296" s="42"/>
      <c r="DI296" s="42"/>
      <c r="DJ296" s="42"/>
      <c r="DK296" s="42"/>
      <c r="DL296" s="42"/>
      <c r="DM296" s="42"/>
      <c r="DN296" s="42"/>
      <c r="DO296" s="42"/>
      <c r="DP296" s="42"/>
      <c r="DQ296" s="42"/>
      <c r="DR296" s="42"/>
      <c r="DS296" s="42"/>
      <c r="DT296" s="42"/>
      <c r="DU296" s="42"/>
      <c r="DV296" s="42"/>
      <c r="DW296" s="42"/>
      <c r="DX296" s="42"/>
      <c r="DY296" s="42"/>
      <c r="DZ296" s="42"/>
    </row>
    <row r="297" spans="2:130" x14ac:dyDescent="0.2">
      <c r="B297" s="42"/>
      <c r="C297" s="48" t="str">
        <f t="shared" si="12"/>
        <v>repro</v>
      </c>
      <c r="D297" s="49" t="str">
        <f t="shared" si="11"/>
        <v/>
      </c>
      <c r="E297" s="383">
        <v>0.5</v>
      </c>
      <c r="F297" s="383">
        <v>0.5</v>
      </c>
      <c r="G297" s="383">
        <v>0.55000000000000004</v>
      </c>
      <c r="H297" s="383">
        <v>0.5</v>
      </c>
      <c r="I297" s="383">
        <v>0.47499999999999998</v>
      </c>
      <c r="J297" s="383">
        <v>0.45</v>
      </c>
      <c r="K297" s="383">
        <v>0.42499999999999999</v>
      </c>
      <c r="L297" s="383">
        <v>0.4</v>
      </c>
      <c r="M297" s="383">
        <v>0.42499999999999999</v>
      </c>
      <c r="N297" s="383">
        <v>0.45</v>
      </c>
      <c r="O297" s="383">
        <v>0.5</v>
      </c>
      <c r="P297" s="383">
        <v>0.5</v>
      </c>
      <c r="Q297" s="42"/>
      <c r="R297" s="384">
        <v>0.5</v>
      </c>
      <c r="S297" s="384">
        <v>0.5</v>
      </c>
      <c r="T297" s="384">
        <v>0.55000000000000004</v>
      </c>
      <c r="U297" s="384">
        <v>0.5</v>
      </c>
      <c r="V297" s="384">
        <v>0.47499999999999998</v>
      </c>
      <c r="W297" s="384">
        <v>0.45</v>
      </c>
      <c r="X297" s="384">
        <v>0.42499999999999999</v>
      </c>
      <c r="Y297" s="384">
        <v>0.4</v>
      </c>
      <c r="Z297" s="384">
        <v>0.42499999999999999</v>
      </c>
      <c r="AA297" s="384">
        <v>0.45</v>
      </c>
      <c r="AB297" s="384">
        <v>0.5</v>
      </c>
      <c r="AC297" s="384">
        <v>0.5</v>
      </c>
      <c r="AD297" s="42"/>
      <c r="AE297" s="812"/>
      <c r="AF297" s="812"/>
      <c r="AG297" s="812"/>
      <c r="AH297" s="812"/>
      <c r="AI297" s="986"/>
      <c r="AJ297" s="1028">
        <f>repro!G18</f>
        <v>0.5</v>
      </c>
      <c r="AK297" s="1028">
        <f>repro!H18</f>
        <v>0.5</v>
      </c>
      <c r="AL297" s="1028">
        <f>repro!I18</f>
        <v>0.55000000000000004</v>
      </c>
      <c r="AM297" s="1028">
        <f>repro!J18</f>
        <v>0.5</v>
      </c>
      <c r="AN297" s="1028">
        <f>repro!K18</f>
        <v>0.47499999999999998</v>
      </c>
      <c r="AO297" s="1028">
        <f>repro!L18</f>
        <v>0.45</v>
      </c>
      <c r="AP297" s="1028">
        <f>repro!M18</f>
        <v>0.42499999999999999</v>
      </c>
      <c r="AQ297" s="1028">
        <f>repro!N18</f>
        <v>0.4</v>
      </c>
      <c r="AR297" s="1028">
        <f>repro!O18</f>
        <v>0.42499999999999999</v>
      </c>
      <c r="AS297" s="1028">
        <f>repro!P18</f>
        <v>0.45</v>
      </c>
      <c r="AT297" s="1028">
        <f>repro!Q18</f>
        <v>0.5</v>
      </c>
      <c r="AU297" s="1028">
        <f>repro!R18</f>
        <v>0.5</v>
      </c>
      <c r="AV297" s="986"/>
      <c r="AW297" s="812"/>
      <c r="AX297" s="812"/>
      <c r="AY297" s="812"/>
      <c r="AZ297" s="812"/>
      <c r="BA297" s="812"/>
      <c r="BB297" s="812"/>
      <c r="BC297" s="812"/>
      <c r="BD297" s="812"/>
      <c r="BE297" s="812"/>
      <c r="BF297" s="812"/>
      <c r="BG297" s="812"/>
      <c r="BH297" s="812"/>
      <c r="BI297" s="812"/>
      <c r="BJ297" s="812"/>
      <c r="BK297" s="812"/>
      <c r="BL297" s="812"/>
      <c r="BM297" s="812"/>
      <c r="BN297" s="812"/>
      <c r="BO297" s="812"/>
      <c r="BP297" s="812"/>
      <c r="BQ297" s="812"/>
      <c r="BR297" s="812"/>
      <c r="BS297" s="812"/>
      <c r="BT297" s="812"/>
      <c r="BU297" s="42"/>
      <c r="BV297" s="42"/>
      <c r="BW297" s="42"/>
      <c r="BX297" s="42"/>
      <c r="BY297" s="42"/>
      <c r="BZ297" s="42"/>
      <c r="CA297" s="42"/>
      <c r="CB297" s="42"/>
      <c r="CC297" s="42"/>
      <c r="CD297" s="42"/>
      <c r="CE297" s="42"/>
      <c r="CF297" s="42"/>
      <c r="CG297" s="42"/>
      <c r="CH297" s="42"/>
      <c r="CI297" s="42"/>
      <c r="CJ297" s="42"/>
      <c r="CK297" s="42"/>
      <c r="CL297" s="42"/>
      <c r="CM297" s="42"/>
      <c r="CN297" s="42"/>
      <c r="CO297" s="42"/>
      <c r="CP297" s="42"/>
      <c r="CQ297" s="42"/>
      <c r="CR297" s="42"/>
      <c r="CS297" s="42"/>
      <c r="CT297" s="42"/>
      <c r="CU297" s="42"/>
      <c r="CV297" s="42"/>
      <c r="CW297" s="42"/>
      <c r="CX297" s="42"/>
      <c r="CY297" s="42"/>
      <c r="CZ297" s="42"/>
      <c r="DA297" s="42"/>
      <c r="DB297" s="42"/>
      <c r="DC297" s="42"/>
      <c r="DD297" s="42"/>
      <c r="DE297" s="42"/>
      <c r="DF297" s="42"/>
      <c r="DG297" s="42"/>
      <c r="DH297" s="42"/>
      <c r="DI297" s="42"/>
      <c r="DJ297" s="42"/>
      <c r="DK297" s="42"/>
      <c r="DL297" s="42"/>
      <c r="DM297" s="42"/>
      <c r="DN297" s="42"/>
      <c r="DO297" s="42"/>
      <c r="DP297" s="42"/>
      <c r="DQ297" s="42"/>
      <c r="DR297" s="42"/>
      <c r="DS297" s="42"/>
      <c r="DT297" s="42"/>
      <c r="DU297" s="42"/>
      <c r="DV297" s="42"/>
      <c r="DW297" s="42"/>
      <c r="DX297" s="42"/>
      <c r="DY297" s="42"/>
      <c r="DZ297" s="42"/>
    </row>
    <row r="298" spans="2:130" x14ac:dyDescent="0.2">
      <c r="B298" s="42"/>
      <c r="C298" s="48" t="str">
        <f t="shared" si="12"/>
        <v>repro</v>
      </c>
      <c r="D298" s="49" t="str">
        <f t="shared" si="11"/>
        <v/>
      </c>
      <c r="E298" s="383">
        <v>0.5</v>
      </c>
      <c r="F298" s="383">
        <v>0.5</v>
      </c>
      <c r="G298" s="383">
        <v>0.55000000000000004</v>
      </c>
      <c r="H298" s="383">
        <v>0.5</v>
      </c>
      <c r="I298" s="383">
        <v>0.47499999999999998</v>
      </c>
      <c r="J298" s="383">
        <v>0.45</v>
      </c>
      <c r="K298" s="383">
        <v>0.42499999999999999</v>
      </c>
      <c r="L298" s="383">
        <v>0.4</v>
      </c>
      <c r="M298" s="383">
        <v>0.42499999999999999</v>
      </c>
      <c r="N298" s="383">
        <v>0.45</v>
      </c>
      <c r="O298" s="383">
        <v>0.5</v>
      </c>
      <c r="P298" s="383">
        <v>0.5</v>
      </c>
      <c r="Q298" s="42"/>
      <c r="R298" s="384">
        <v>0.5</v>
      </c>
      <c r="S298" s="384">
        <v>0.5</v>
      </c>
      <c r="T298" s="384">
        <v>0.55000000000000004</v>
      </c>
      <c r="U298" s="384">
        <v>0.5</v>
      </c>
      <c r="V298" s="384">
        <v>0.47499999999999998</v>
      </c>
      <c r="W298" s="384">
        <v>0.45</v>
      </c>
      <c r="X298" s="384">
        <v>0.42499999999999999</v>
      </c>
      <c r="Y298" s="384">
        <v>0.4</v>
      </c>
      <c r="Z298" s="384">
        <v>0.42499999999999999</v>
      </c>
      <c r="AA298" s="384">
        <v>0.45</v>
      </c>
      <c r="AB298" s="384">
        <v>0.5</v>
      </c>
      <c r="AC298" s="384">
        <v>0.5</v>
      </c>
      <c r="AD298" s="42"/>
      <c r="AE298" s="812"/>
      <c r="AF298" s="812"/>
      <c r="AG298" s="812"/>
      <c r="AH298" s="812"/>
      <c r="AI298" s="986"/>
      <c r="AJ298" s="1028">
        <f>repro!G19</f>
        <v>0.5</v>
      </c>
      <c r="AK298" s="1028">
        <f>repro!H19</f>
        <v>0.5</v>
      </c>
      <c r="AL298" s="1028">
        <f>repro!I19</f>
        <v>0.55000000000000004</v>
      </c>
      <c r="AM298" s="1028">
        <f>repro!J19</f>
        <v>0.5</v>
      </c>
      <c r="AN298" s="1028">
        <f>repro!K19</f>
        <v>0.47499999999999998</v>
      </c>
      <c r="AO298" s="1028">
        <f>repro!L19</f>
        <v>0.45</v>
      </c>
      <c r="AP298" s="1028">
        <f>repro!M19</f>
        <v>0.42499999999999999</v>
      </c>
      <c r="AQ298" s="1028">
        <f>repro!N19</f>
        <v>0.4</v>
      </c>
      <c r="AR298" s="1028">
        <f>repro!O19</f>
        <v>0.42499999999999999</v>
      </c>
      <c r="AS298" s="1028">
        <f>repro!P19</f>
        <v>0.45</v>
      </c>
      <c r="AT298" s="1028">
        <f>repro!Q19</f>
        <v>0.5</v>
      </c>
      <c r="AU298" s="1028">
        <f>repro!R19</f>
        <v>0.5</v>
      </c>
      <c r="AV298" s="986"/>
      <c r="AW298" s="812"/>
      <c r="AX298" s="812"/>
      <c r="AY298" s="812"/>
      <c r="AZ298" s="812"/>
      <c r="BA298" s="812"/>
      <c r="BB298" s="812"/>
      <c r="BC298" s="812"/>
      <c r="BD298" s="812"/>
      <c r="BE298" s="812"/>
      <c r="BF298" s="812"/>
      <c r="BG298" s="812"/>
      <c r="BH298" s="812"/>
      <c r="BI298" s="812"/>
      <c r="BJ298" s="812"/>
      <c r="BK298" s="812"/>
      <c r="BL298" s="812"/>
      <c r="BM298" s="812"/>
      <c r="BN298" s="812"/>
      <c r="BO298" s="812"/>
      <c r="BP298" s="812"/>
      <c r="BQ298" s="812"/>
      <c r="BR298" s="812"/>
      <c r="BS298" s="812"/>
      <c r="BT298" s="812"/>
      <c r="BU298" s="42"/>
      <c r="BV298" s="42"/>
      <c r="BW298" s="42"/>
      <c r="BX298" s="42"/>
      <c r="BY298" s="42"/>
      <c r="BZ298" s="42"/>
      <c r="CA298" s="42"/>
      <c r="CB298" s="42"/>
      <c r="CC298" s="42"/>
      <c r="CD298" s="42"/>
      <c r="CE298" s="42"/>
      <c r="CF298" s="42"/>
      <c r="CG298" s="42"/>
      <c r="CH298" s="42"/>
      <c r="CI298" s="42"/>
      <c r="CJ298" s="42"/>
      <c r="CK298" s="42"/>
      <c r="CL298" s="42"/>
      <c r="CM298" s="42"/>
      <c r="CN298" s="42"/>
      <c r="CO298" s="42"/>
      <c r="CP298" s="42"/>
      <c r="CQ298" s="42"/>
      <c r="CR298" s="42"/>
      <c r="CS298" s="42"/>
      <c r="CT298" s="42"/>
      <c r="CU298" s="42"/>
      <c r="CV298" s="42"/>
      <c r="CW298" s="42"/>
      <c r="CX298" s="42"/>
      <c r="CY298" s="42"/>
      <c r="CZ298" s="42"/>
      <c r="DA298" s="42"/>
      <c r="DB298" s="42"/>
      <c r="DC298" s="42"/>
      <c r="DD298" s="42"/>
      <c r="DE298" s="42"/>
      <c r="DF298" s="42"/>
      <c r="DG298" s="42"/>
      <c r="DH298" s="42"/>
      <c r="DI298" s="42"/>
      <c r="DJ298" s="42"/>
      <c r="DK298" s="42"/>
      <c r="DL298" s="42"/>
      <c r="DM298" s="42"/>
      <c r="DN298" s="42"/>
      <c r="DO298" s="42"/>
      <c r="DP298" s="42"/>
      <c r="DQ298" s="42"/>
      <c r="DR298" s="42"/>
      <c r="DS298" s="42"/>
      <c r="DT298" s="42"/>
      <c r="DU298" s="42"/>
      <c r="DV298" s="42"/>
      <c r="DW298" s="42"/>
      <c r="DX298" s="42"/>
      <c r="DY298" s="42"/>
      <c r="DZ298" s="42"/>
    </row>
    <row r="299" spans="2:130" x14ac:dyDescent="0.2">
      <c r="B299" s="42"/>
      <c r="C299" s="48" t="str">
        <f t="shared" si="12"/>
        <v>repro</v>
      </c>
      <c r="D299" s="49" t="str">
        <f t="shared" si="11"/>
        <v/>
      </c>
      <c r="E299" s="383">
        <v>0.5</v>
      </c>
      <c r="F299" s="383">
        <v>0.5</v>
      </c>
      <c r="G299" s="383">
        <v>0.55000000000000004</v>
      </c>
      <c r="H299" s="383">
        <v>0.5</v>
      </c>
      <c r="I299" s="383">
        <v>0.47499999999999998</v>
      </c>
      <c r="J299" s="383">
        <v>0.45</v>
      </c>
      <c r="K299" s="383">
        <v>0.42499999999999999</v>
      </c>
      <c r="L299" s="383">
        <v>0.4</v>
      </c>
      <c r="M299" s="383">
        <v>0.42499999999999999</v>
      </c>
      <c r="N299" s="383">
        <v>0.45</v>
      </c>
      <c r="O299" s="383">
        <v>0.5</v>
      </c>
      <c r="P299" s="383">
        <v>0.5</v>
      </c>
      <c r="Q299" s="42"/>
      <c r="R299" s="384">
        <v>0.5</v>
      </c>
      <c r="S299" s="384">
        <v>0.5</v>
      </c>
      <c r="T299" s="384">
        <v>0.55000000000000004</v>
      </c>
      <c r="U299" s="384">
        <v>0.5</v>
      </c>
      <c r="V299" s="384">
        <v>0.47499999999999998</v>
      </c>
      <c r="W299" s="384">
        <v>0.45</v>
      </c>
      <c r="X299" s="384">
        <v>0.42499999999999999</v>
      </c>
      <c r="Y299" s="384">
        <v>0.4</v>
      </c>
      <c r="Z299" s="384">
        <v>0.42499999999999999</v>
      </c>
      <c r="AA299" s="384">
        <v>0.45</v>
      </c>
      <c r="AB299" s="384">
        <v>0.5</v>
      </c>
      <c r="AC299" s="384">
        <v>0.5</v>
      </c>
      <c r="AD299" s="42"/>
      <c r="AE299" s="812"/>
      <c r="AF299" s="812"/>
      <c r="AG299" s="812"/>
      <c r="AH299" s="812"/>
      <c r="AI299" s="986"/>
      <c r="AJ299" s="1028">
        <f>repro!G20</f>
        <v>0.5</v>
      </c>
      <c r="AK299" s="1028">
        <f>repro!H20</f>
        <v>0.5</v>
      </c>
      <c r="AL299" s="1028">
        <f>repro!I20</f>
        <v>0.55000000000000004</v>
      </c>
      <c r="AM299" s="1028">
        <f>repro!J20</f>
        <v>0.5</v>
      </c>
      <c r="AN299" s="1028">
        <f>repro!K20</f>
        <v>0.47499999999999998</v>
      </c>
      <c r="AO299" s="1028">
        <f>repro!L20</f>
        <v>0.45</v>
      </c>
      <c r="AP299" s="1028">
        <f>repro!M20</f>
        <v>0.42499999999999999</v>
      </c>
      <c r="AQ299" s="1028">
        <f>repro!N20</f>
        <v>0.4</v>
      </c>
      <c r="AR299" s="1028">
        <f>repro!O20</f>
        <v>0.42499999999999999</v>
      </c>
      <c r="AS299" s="1028">
        <f>repro!P20</f>
        <v>0.45</v>
      </c>
      <c r="AT299" s="1028">
        <f>repro!Q20</f>
        <v>0.5</v>
      </c>
      <c r="AU299" s="1028">
        <f>repro!R20</f>
        <v>0.5</v>
      </c>
      <c r="AV299" s="986"/>
      <c r="AW299" s="812"/>
      <c r="AX299" s="812"/>
      <c r="AY299" s="812"/>
      <c r="AZ299" s="812"/>
      <c r="BA299" s="812"/>
      <c r="BB299" s="812"/>
      <c r="BC299" s="812"/>
      <c r="BD299" s="812"/>
      <c r="BE299" s="812"/>
      <c r="BF299" s="812"/>
      <c r="BG299" s="812"/>
      <c r="BH299" s="812"/>
      <c r="BI299" s="812"/>
      <c r="BJ299" s="812"/>
      <c r="BK299" s="812"/>
      <c r="BL299" s="812"/>
      <c r="BM299" s="812"/>
      <c r="BN299" s="812"/>
      <c r="BO299" s="812"/>
      <c r="BP299" s="812"/>
      <c r="BQ299" s="812"/>
      <c r="BR299" s="812"/>
      <c r="BS299" s="812"/>
      <c r="BT299" s="812"/>
      <c r="BU299" s="42"/>
      <c r="BV299" s="42"/>
      <c r="BW299" s="42"/>
      <c r="BX299" s="42"/>
      <c r="BY299" s="42"/>
      <c r="BZ299" s="42"/>
      <c r="CA299" s="42"/>
      <c r="CB299" s="42"/>
      <c r="CC299" s="42"/>
      <c r="CD299" s="42"/>
      <c r="CE299" s="42"/>
      <c r="CF299" s="42"/>
      <c r="CG299" s="42"/>
      <c r="CH299" s="42"/>
      <c r="CI299" s="42"/>
      <c r="CJ299" s="42"/>
      <c r="CK299" s="42"/>
      <c r="CL299" s="42"/>
      <c r="CM299" s="42"/>
      <c r="CN299" s="42"/>
      <c r="CO299" s="42"/>
      <c r="CP299" s="42"/>
      <c r="CQ299" s="42"/>
      <c r="CR299" s="42"/>
      <c r="CS299" s="42"/>
      <c r="CT299" s="42"/>
      <c r="CU299" s="42"/>
      <c r="CV299" s="42"/>
      <c r="CW299" s="42"/>
      <c r="CX299" s="42"/>
      <c r="CY299" s="42"/>
      <c r="CZ299" s="42"/>
      <c r="DA299" s="42"/>
      <c r="DB299" s="42"/>
      <c r="DC299" s="42"/>
      <c r="DD299" s="42"/>
      <c r="DE299" s="42"/>
      <c r="DF299" s="42"/>
      <c r="DG299" s="42"/>
      <c r="DH299" s="42"/>
      <c r="DI299" s="42"/>
      <c r="DJ299" s="42"/>
      <c r="DK299" s="42"/>
      <c r="DL299" s="42"/>
      <c r="DM299" s="42"/>
      <c r="DN299" s="42"/>
      <c r="DO299" s="42"/>
      <c r="DP299" s="42"/>
      <c r="DQ299" s="42"/>
      <c r="DR299" s="42"/>
      <c r="DS299" s="42"/>
      <c r="DT299" s="42"/>
      <c r="DU299" s="42"/>
      <c r="DV299" s="42"/>
      <c r="DW299" s="42"/>
      <c r="DX299" s="42"/>
      <c r="DY299" s="42"/>
      <c r="DZ299" s="42"/>
    </row>
    <row r="300" spans="2:130" x14ac:dyDescent="0.2">
      <c r="B300" s="42"/>
      <c r="C300" s="48" t="str">
        <f t="shared" si="12"/>
        <v>repro</v>
      </c>
      <c r="D300" s="49" t="str">
        <f t="shared" si="11"/>
        <v/>
      </c>
      <c r="E300" s="383">
        <v>0.5</v>
      </c>
      <c r="F300" s="383">
        <v>0.5</v>
      </c>
      <c r="G300" s="383">
        <v>0.55000000000000004</v>
      </c>
      <c r="H300" s="383">
        <v>0.5</v>
      </c>
      <c r="I300" s="383">
        <v>0.47499999999999998</v>
      </c>
      <c r="J300" s="383">
        <v>0.45</v>
      </c>
      <c r="K300" s="383">
        <v>0.42499999999999999</v>
      </c>
      <c r="L300" s="383">
        <v>0.4</v>
      </c>
      <c r="M300" s="383">
        <v>0.42499999999999999</v>
      </c>
      <c r="N300" s="383">
        <v>0.45</v>
      </c>
      <c r="O300" s="383">
        <v>0.5</v>
      </c>
      <c r="P300" s="383">
        <v>0.5</v>
      </c>
      <c r="Q300" s="42"/>
      <c r="R300" s="384">
        <v>0.5</v>
      </c>
      <c r="S300" s="384">
        <v>0.5</v>
      </c>
      <c r="T300" s="384">
        <v>0.55000000000000004</v>
      </c>
      <c r="U300" s="384">
        <v>0.5</v>
      </c>
      <c r="V300" s="384">
        <v>0.47499999999999998</v>
      </c>
      <c r="W300" s="384">
        <v>0.45</v>
      </c>
      <c r="X300" s="384">
        <v>0.42499999999999999</v>
      </c>
      <c r="Y300" s="384">
        <v>0.4</v>
      </c>
      <c r="Z300" s="384">
        <v>0.42499999999999999</v>
      </c>
      <c r="AA300" s="384">
        <v>0.45</v>
      </c>
      <c r="AB300" s="384">
        <v>0.5</v>
      </c>
      <c r="AC300" s="384">
        <v>0.5</v>
      </c>
      <c r="AD300" s="42"/>
      <c r="AE300" s="812"/>
      <c r="AF300" s="812"/>
      <c r="AG300" s="812"/>
      <c r="AH300" s="812"/>
      <c r="AI300" s="986"/>
      <c r="AJ300" s="1028">
        <f>repro!G21</f>
        <v>0.5</v>
      </c>
      <c r="AK300" s="1028">
        <f>repro!H21</f>
        <v>0.5</v>
      </c>
      <c r="AL300" s="1028">
        <f>repro!I21</f>
        <v>0.55000000000000004</v>
      </c>
      <c r="AM300" s="1028">
        <f>repro!J21</f>
        <v>0.5</v>
      </c>
      <c r="AN300" s="1028">
        <f>repro!K21</f>
        <v>0.47499999999999998</v>
      </c>
      <c r="AO300" s="1028">
        <f>repro!L21</f>
        <v>0.45</v>
      </c>
      <c r="AP300" s="1028">
        <f>repro!M21</f>
        <v>0.42499999999999999</v>
      </c>
      <c r="AQ300" s="1028">
        <f>repro!N21</f>
        <v>0.4</v>
      </c>
      <c r="AR300" s="1028">
        <f>repro!O21</f>
        <v>0.42499999999999999</v>
      </c>
      <c r="AS300" s="1028">
        <f>repro!P21</f>
        <v>0.45</v>
      </c>
      <c r="AT300" s="1028">
        <f>repro!Q21</f>
        <v>0.5</v>
      </c>
      <c r="AU300" s="1028">
        <f>repro!R21</f>
        <v>0.5</v>
      </c>
      <c r="AV300" s="986"/>
      <c r="AW300" s="812"/>
      <c r="AX300" s="812"/>
      <c r="AY300" s="812"/>
      <c r="AZ300" s="812"/>
      <c r="BA300" s="812"/>
      <c r="BB300" s="812"/>
      <c r="BC300" s="812"/>
      <c r="BD300" s="812"/>
      <c r="BE300" s="812"/>
      <c r="BF300" s="812"/>
      <c r="BG300" s="812"/>
      <c r="BH300" s="812"/>
      <c r="BI300" s="812"/>
      <c r="BJ300" s="812"/>
      <c r="BK300" s="812"/>
      <c r="BL300" s="812"/>
      <c r="BM300" s="812"/>
      <c r="BN300" s="812"/>
      <c r="BO300" s="812"/>
      <c r="BP300" s="812"/>
      <c r="BQ300" s="812"/>
      <c r="BR300" s="812"/>
      <c r="BS300" s="812"/>
      <c r="BT300" s="812"/>
      <c r="BU300" s="42"/>
      <c r="BV300" s="42"/>
      <c r="BW300" s="42"/>
      <c r="BX300" s="42"/>
      <c r="BY300" s="42"/>
      <c r="BZ300" s="42"/>
      <c r="CA300" s="42"/>
      <c r="CB300" s="42"/>
      <c r="CC300" s="42"/>
      <c r="CD300" s="42"/>
      <c r="CE300" s="42"/>
      <c r="CF300" s="42"/>
      <c r="CG300" s="42"/>
      <c r="CH300" s="42"/>
      <c r="CI300" s="42"/>
      <c r="CJ300" s="42"/>
      <c r="CK300" s="42"/>
      <c r="CL300" s="42"/>
      <c r="CM300" s="42"/>
      <c r="CN300" s="42"/>
      <c r="CO300" s="42"/>
      <c r="CP300" s="42"/>
      <c r="CQ300" s="42"/>
      <c r="CR300" s="42"/>
      <c r="CS300" s="42"/>
      <c r="CT300" s="42"/>
      <c r="CU300" s="42"/>
      <c r="CV300" s="42"/>
      <c r="CW300" s="42"/>
      <c r="CX300" s="42"/>
      <c r="CY300" s="42"/>
      <c r="CZ300" s="42"/>
      <c r="DA300" s="42"/>
      <c r="DB300" s="42"/>
      <c r="DC300" s="42"/>
      <c r="DD300" s="42"/>
      <c r="DE300" s="42"/>
      <c r="DF300" s="42"/>
      <c r="DG300" s="42"/>
      <c r="DH300" s="42"/>
      <c r="DI300" s="42"/>
      <c r="DJ300" s="42"/>
      <c r="DK300" s="42"/>
      <c r="DL300" s="42"/>
      <c r="DM300" s="42"/>
      <c r="DN300" s="42"/>
      <c r="DO300" s="42"/>
      <c r="DP300" s="42"/>
      <c r="DQ300" s="42"/>
      <c r="DR300" s="42"/>
      <c r="DS300" s="42"/>
      <c r="DT300" s="42"/>
      <c r="DU300" s="42"/>
      <c r="DV300" s="42"/>
      <c r="DW300" s="42"/>
      <c r="DX300" s="42"/>
      <c r="DY300" s="42"/>
      <c r="DZ300" s="42"/>
    </row>
    <row r="301" spans="2:130" x14ac:dyDescent="0.2">
      <c r="B301" s="42"/>
      <c r="C301" s="48" t="str">
        <f t="shared" si="12"/>
        <v>repro</v>
      </c>
      <c r="D301" s="49" t="str">
        <f t="shared" si="11"/>
        <v/>
      </c>
      <c r="E301" s="383">
        <v>0.5</v>
      </c>
      <c r="F301" s="383">
        <v>0.5</v>
      </c>
      <c r="G301" s="383">
        <v>0.55000000000000004</v>
      </c>
      <c r="H301" s="383">
        <v>0.5</v>
      </c>
      <c r="I301" s="383">
        <v>0.47499999999999998</v>
      </c>
      <c r="J301" s="383">
        <v>0.45</v>
      </c>
      <c r="K301" s="383">
        <v>0.42499999999999999</v>
      </c>
      <c r="L301" s="383">
        <v>0.4</v>
      </c>
      <c r="M301" s="383">
        <v>0.42499999999999999</v>
      </c>
      <c r="N301" s="383">
        <v>0.45</v>
      </c>
      <c r="O301" s="383">
        <v>0.5</v>
      </c>
      <c r="P301" s="383">
        <v>0.5</v>
      </c>
      <c r="Q301" s="42"/>
      <c r="R301" s="384">
        <v>0.5</v>
      </c>
      <c r="S301" s="384">
        <v>0.5</v>
      </c>
      <c r="T301" s="384">
        <v>0.55000000000000004</v>
      </c>
      <c r="U301" s="384">
        <v>0.5</v>
      </c>
      <c r="V301" s="384">
        <v>0.47499999999999998</v>
      </c>
      <c r="W301" s="384">
        <v>0.45</v>
      </c>
      <c r="X301" s="384">
        <v>0.42499999999999999</v>
      </c>
      <c r="Y301" s="384">
        <v>0.4</v>
      </c>
      <c r="Z301" s="384">
        <v>0.42499999999999999</v>
      </c>
      <c r="AA301" s="384">
        <v>0.45</v>
      </c>
      <c r="AB301" s="384">
        <v>0.5</v>
      </c>
      <c r="AC301" s="384">
        <v>0.5</v>
      </c>
      <c r="AD301" s="42"/>
      <c r="AE301" s="812"/>
      <c r="AF301" s="812"/>
      <c r="AG301" s="812"/>
      <c r="AH301" s="812"/>
      <c r="AI301" s="986"/>
      <c r="AJ301" s="1028">
        <f>repro!G22</f>
        <v>0.5</v>
      </c>
      <c r="AK301" s="1028">
        <f>repro!H22</f>
        <v>0.5</v>
      </c>
      <c r="AL301" s="1028">
        <f>repro!I22</f>
        <v>0.55000000000000004</v>
      </c>
      <c r="AM301" s="1028">
        <f>repro!J22</f>
        <v>0.5</v>
      </c>
      <c r="AN301" s="1028">
        <f>repro!K22</f>
        <v>0.47499999999999998</v>
      </c>
      <c r="AO301" s="1028">
        <f>repro!L22</f>
        <v>0.45</v>
      </c>
      <c r="AP301" s="1028">
        <f>repro!M22</f>
        <v>0.42499999999999999</v>
      </c>
      <c r="AQ301" s="1028">
        <f>repro!N22</f>
        <v>0.4</v>
      </c>
      <c r="AR301" s="1028">
        <f>repro!O22</f>
        <v>0.42499999999999999</v>
      </c>
      <c r="AS301" s="1028">
        <f>repro!P22</f>
        <v>0.45</v>
      </c>
      <c r="AT301" s="1028">
        <f>repro!Q22</f>
        <v>0.5</v>
      </c>
      <c r="AU301" s="1028">
        <f>repro!R22</f>
        <v>0.5</v>
      </c>
      <c r="AV301" s="986"/>
      <c r="AW301" s="812"/>
      <c r="AX301" s="812"/>
      <c r="AY301" s="812"/>
      <c r="AZ301" s="812"/>
      <c r="BA301" s="812"/>
      <c r="BB301" s="812"/>
      <c r="BC301" s="812"/>
      <c r="BD301" s="812"/>
      <c r="BE301" s="812"/>
      <c r="BF301" s="812"/>
      <c r="BG301" s="812"/>
      <c r="BH301" s="812"/>
      <c r="BI301" s="812"/>
      <c r="BJ301" s="812"/>
      <c r="BK301" s="812"/>
      <c r="BL301" s="812"/>
      <c r="BM301" s="812"/>
      <c r="BN301" s="812"/>
      <c r="BO301" s="812"/>
      <c r="BP301" s="812"/>
      <c r="BQ301" s="812"/>
      <c r="BR301" s="812"/>
      <c r="BS301" s="812"/>
      <c r="BT301" s="812"/>
      <c r="BU301" s="42"/>
      <c r="BV301" s="42"/>
      <c r="BW301" s="42"/>
      <c r="BX301" s="42"/>
      <c r="BY301" s="42"/>
      <c r="BZ301" s="42"/>
      <c r="CA301" s="42"/>
      <c r="CB301" s="42"/>
      <c r="CC301" s="42"/>
      <c r="CD301" s="42"/>
      <c r="CE301" s="42"/>
      <c r="CF301" s="42"/>
      <c r="CG301" s="42"/>
      <c r="CH301" s="42"/>
      <c r="CI301" s="42"/>
      <c r="CJ301" s="42"/>
      <c r="CK301" s="42"/>
      <c r="CL301" s="42"/>
      <c r="CM301" s="42"/>
      <c r="CN301" s="42"/>
      <c r="CO301" s="42"/>
      <c r="CP301" s="42"/>
      <c r="CQ301" s="42"/>
      <c r="CR301" s="42"/>
      <c r="CS301" s="42"/>
      <c r="CT301" s="42"/>
      <c r="CU301" s="42"/>
      <c r="CV301" s="42"/>
      <c r="CW301" s="42"/>
      <c r="CX301" s="42"/>
      <c r="CY301" s="42"/>
      <c r="CZ301" s="42"/>
      <c r="DA301" s="42"/>
      <c r="DB301" s="42"/>
      <c r="DC301" s="42"/>
      <c r="DD301" s="42"/>
      <c r="DE301" s="42"/>
      <c r="DF301" s="42"/>
      <c r="DG301" s="42"/>
      <c r="DH301" s="42"/>
      <c r="DI301" s="42"/>
      <c r="DJ301" s="42"/>
      <c r="DK301" s="42"/>
      <c r="DL301" s="42"/>
      <c r="DM301" s="42"/>
      <c r="DN301" s="42"/>
      <c r="DO301" s="42"/>
      <c r="DP301" s="42"/>
      <c r="DQ301" s="42"/>
      <c r="DR301" s="42"/>
      <c r="DS301" s="42"/>
      <c r="DT301" s="42"/>
      <c r="DU301" s="42"/>
      <c r="DV301" s="42"/>
      <c r="DW301" s="42"/>
      <c r="DX301" s="42"/>
      <c r="DY301" s="42"/>
      <c r="DZ301" s="42"/>
    </row>
    <row r="302" spans="2:130" x14ac:dyDescent="0.2">
      <c r="B302" s="42"/>
      <c r="C302" s="48" t="str">
        <f t="shared" si="12"/>
        <v>repro</v>
      </c>
      <c r="D302" s="49" t="str">
        <f t="shared" si="11"/>
        <v/>
      </c>
      <c r="E302" s="383">
        <v>0.5</v>
      </c>
      <c r="F302" s="383">
        <v>0.5</v>
      </c>
      <c r="G302" s="383">
        <v>0.55000000000000004</v>
      </c>
      <c r="H302" s="383">
        <v>0.5</v>
      </c>
      <c r="I302" s="383">
        <v>0.47499999999999998</v>
      </c>
      <c r="J302" s="383">
        <v>0.45</v>
      </c>
      <c r="K302" s="383">
        <v>0.42499999999999999</v>
      </c>
      <c r="L302" s="383">
        <v>0.4</v>
      </c>
      <c r="M302" s="383">
        <v>0.42499999999999999</v>
      </c>
      <c r="N302" s="383">
        <v>0.45</v>
      </c>
      <c r="O302" s="383">
        <v>0.5</v>
      </c>
      <c r="P302" s="383">
        <v>0.5</v>
      </c>
      <c r="Q302" s="42"/>
      <c r="R302" s="384">
        <v>0.5</v>
      </c>
      <c r="S302" s="384">
        <v>0.5</v>
      </c>
      <c r="T302" s="384">
        <v>0.55000000000000004</v>
      </c>
      <c r="U302" s="384">
        <v>0.5</v>
      </c>
      <c r="V302" s="384">
        <v>0.47499999999999998</v>
      </c>
      <c r="W302" s="384">
        <v>0.45</v>
      </c>
      <c r="X302" s="384">
        <v>0.42499999999999999</v>
      </c>
      <c r="Y302" s="384">
        <v>0.4</v>
      </c>
      <c r="Z302" s="384">
        <v>0.42499999999999999</v>
      </c>
      <c r="AA302" s="384">
        <v>0.45</v>
      </c>
      <c r="AB302" s="384">
        <v>0.5</v>
      </c>
      <c r="AC302" s="384">
        <v>0.5</v>
      </c>
      <c r="AD302" s="42"/>
      <c r="AE302" s="812"/>
      <c r="AF302" s="812"/>
      <c r="AG302" s="812"/>
      <c r="AH302" s="812"/>
      <c r="AI302" s="986"/>
      <c r="AJ302" s="1028">
        <f>repro!G23</f>
        <v>0.5</v>
      </c>
      <c r="AK302" s="1028">
        <f>repro!H23</f>
        <v>0.5</v>
      </c>
      <c r="AL302" s="1028">
        <f>repro!I23</f>
        <v>0.55000000000000004</v>
      </c>
      <c r="AM302" s="1028">
        <f>repro!J23</f>
        <v>0.5</v>
      </c>
      <c r="AN302" s="1028">
        <f>repro!K23</f>
        <v>0.47499999999999998</v>
      </c>
      <c r="AO302" s="1028">
        <f>repro!L23</f>
        <v>0.45</v>
      </c>
      <c r="AP302" s="1028">
        <f>repro!M23</f>
        <v>0.42499999999999999</v>
      </c>
      <c r="AQ302" s="1028">
        <f>repro!N23</f>
        <v>0.4</v>
      </c>
      <c r="AR302" s="1028">
        <f>repro!O23</f>
        <v>0.42499999999999999</v>
      </c>
      <c r="AS302" s="1028">
        <f>repro!P23</f>
        <v>0.45</v>
      </c>
      <c r="AT302" s="1028">
        <f>repro!Q23</f>
        <v>0.5</v>
      </c>
      <c r="AU302" s="1028">
        <f>repro!R23</f>
        <v>0.5</v>
      </c>
      <c r="AV302" s="986"/>
      <c r="AW302" s="812"/>
      <c r="AX302" s="812"/>
      <c r="AY302" s="812"/>
      <c r="AZ302" s="812"/>
      <c r="BA302" s="812"/>
      <c r="BB302" s="812"/>
      <c r="BC302" s="812"/>
      <c r="BD302" s="812"/>
      <c r="BE302" s="812"/>
      <c r="BF302" s="812"/>
      <c r="BG302" s="812"/>
      <c r="BH302" s="812"/>
      <c r="BI302" s="812"/>
      <c r="BJ302" s="812"/>
      <c r="BK302" s="812"/>
      <c r="BL302" s="812"/>
      <c r="BM302" s="812"/>
      <c r="BN302" s="812"/>
      <c r="BO302" s="812"/>
      <c r="BP302" s="812"/>
      <c r="BQ302" s="812"/>
      <c r="BR302" s="812"/>
      <c r="BS302" s="812"/>
      <c r="BT302" s="812"/>
      <c r="BU302" s="42"/>
      <c r="BV302" s="42"/>
      <c r="BW302" s="42"/>
      <c r="BX302" s="42"/>
      <c r="BY302" s="42"/>
      <c r="BZ302" s="42"/>
      <c r="CA302" s="42"/>
      <c r="CB302" s="42"/>
      <c r="CC302" s="42"/>
      <c r="CD302" s="42"/>
      <c r="CE302" s="42"/>
      <c r="CF302" s="42"/>
      <c r="CG302" s="42"/>
      <c r="CH302" s="42"/>
      <c r="CI302" s="42"/>
      <c r="CJ302" s="42"/>
      <c r="CK302" s="42"/>
      <c r="CL302" s="42"/>
      <c r="CM302" s="42"/>
      <c r="CN302" s="42"/>
      <c r="CO302" s="42"/>
      <c r="CP302" s="42"/>
      <c r="CQ302" s="42"/>
      <c r="CR302" s="42"/>
      <c r="CS302" s="42"/>
      <c r="CT302" s="42"/>
      <c r="CU302" s="42"/>
      <c r="CV302" s="42"/>
      <c r="CW302" s="42"/>
      <c r="CX302" s="42"/>
      <c r="CY302" s="42"/>
      <c r="CZ302" s="42"/>
      <c r="DA302" s="42"/>
      <c r="DB302" s="42"/>
      <c r="DC302" s="42"/>
      <c r="DD302" s="42"/>
      <c r="DE302" s="42"/>
      <c r="DF302" s="42"/>
      <c r="DG302" s="42"/>
      <c r="DH302" s="42"/>
      <c r="DI302" s="42"/>
      <c r="DJ302" s="42"/>
      <c r="DK302" s="42"/>
      <c r="DL302" s="42"/>
      <c r="DM302" s="42"/>
      <c r="DN302" s="42"/>
      <c r="DO302" s="42"/>
      <c r="DP302" s="42"/>
      <c r="DQ302" s="42"/>
      <c r="DR302" s="42"/>
      <c r="DS302" s="42"/>
      <c r="DT302" s="42"/>
      <c r="DU302" s="42"/>
      <c r="DV302" s="42"/>
      <c r="DW302" s="42"/>
      <c r="DX302" s="42"/>
      <c r="DY302" s="42"/>
      <c r="DZ302" s="42"/>
    </row>
    <row r="303" spans="2:130" x14ac:dyDescent="0.2">
      <c r="B303" s="42"/>
      <c r="C303" s="48" t="str">
        <f t="shared" si="12"/>
        <v>repro</v>
      </c>
      <c r="D303" s="49" t="str">
        <f t="shared" si="11"/>
        <v/>
      </c>
      <c r="E303" s="383">
        <v>0.5</v>
      </c>
      <c r="F303" s="383">
        <v>0.5</v>
      </c>
      <c r="G303" s="383">
        <v>0.55000000000000004</v>
      </c>
      <c r="H303" s="383">
        <v>0.5</v>
      </c>
      <c r="I303" s="383">
        <v>0.47499999999999998</v>
      </c>
      <c r="J303" s="383">
        <v>0.45</v>
      </c>
      <c r="K303" s="383">
        <v>0.42499999999999999</v>
      </c>
      <c r="L303" s="383">
        <v>0.4</v>
      </c>
      <c r="M303" s="383">
        <v>0.42499999999999999</v>
      </c>
      <c r="N303" s="383">
        <v>0.45</v>
      </c>
      <c r="O303" s="383">
        <v>0.5</v>
      </c>
      <c r="P303" s="383">
        <v>0.5</v>
      </c>
      <c r="Q303" s="42"/>
      <c r="R303" s="384">
        <v>0.5</v>
      </c>
      <c r="S303" s="384">
        <v>0.5</v>
      </c>
      <c r="T303" s="384">
        <v>0.55000000000000004</v>
      </c>
      <c r="U303" s="384">
        <v>0.5</v>
      </c>
      <c r="V303" s="384">
        <v>0.47499999999999998</v>
      </c>
      <c r="W303" s="384">
        <v>0.45</v>
      </c>
      <c r="X303" s="384">
        <v>0.42499999999999999</v>
      </c>
      <c r="Y303" s="384">
        <v>0.4</v>
      </c>
      <c r="Z303" s="384">
        <v>0.42499999999999999</v>
      </c>
      <c r="AA303" s="384">
        <v>0.45</v>
      </c>
      <c r="AB303" s="384">
        <v>0.5</v>
      </c>
      <c r="AC303" s="384">
        <v>0.5</v>
      </c>
      <c r="AD303" s="42"/>
      <c r="AE303" s="812"/>
      <c r="AF303" s="812"/>
      <c r="AG303" s="812"/>
      <c r="AH303" s="812"/>
      <c r="AI303" s="986"/>
      <c r="AJ303" s="1028">
        <f>repro!G24</f>
        <v>0.5</v>
      </c>
      <c r="AK303" s="1028">
        <f>repro!H24</f>
        <v>0.5</v>
      </c>
      <c r="AL303" s="1028">
        <f>repro!I24</f>
        <v>0.55000000000000004</v>
      </c>
      <c r="AM303" s="1028">
        <f>repro!J24</f>
        <v>0.5</v>
      </c>
      <c r="AN303" s="1028">
        <f>repro!K24</f>
        <v>0.47499999999999998</v>
      </c>
      <c r="AO303" s="1028">
        <f>repro!L24</f>
        <v>0.45</v>
      </c>
      <c r="AP303" s="1028">
        <f>repro!M24</f>
        <v>0.42499999999999999</v>
      </c>
      <c r="AQ303" s="1028">
        <f>repro!N24</f>
        <v>0.4</v>
      </c>
      <c r="AR303" s="1028">
        <f>repro!O24</f>
        <v>0.42499999999999999</v>
      </c>
      <c r="AS303" s="1028">
        <f>repro!P24</f>
        <v>0.45</v>
      </c>
      <c r="AT303" s="1028">
        <f>repro!Q24</f>
        <v>0.5</v>
      </c>
      <c r="AU303" s="1028">
        <f>repro!R24</f>
        <v>0.5</v>
      </c>
      <c r="AV303" s="986"/>
      <c r="AW303" s="812"/>
      <c r="AX303" s="812"/>
      <c r="AY303" s="812"/>
      <c r="AZ303" s="812"/>
      <c r="BA303" s="812"/>
      <c r="BB303" s="812"/>
      <c r="BC303" s="812"/>
      <c r="BD303" s="812"/>
      <c r="BE303" s="812"/>
      <c r="BF303" s="812"/>
      <c r="BG303" s="812"/>
      <c r="BH303" s="812"/>
      <c r="BI303" s="812"/>
      <c r="BJ303" s="812"/>
      <c r="BK303" s="812"/>
      <c r="BL303" s="812"/>
      <c r="BM303" s="812"/>
      <c r="BN303" s="812"/>
      <c r="BO303" s="812"/>
      <c r="BP303" s="812"/>
      <c r="BQ303" s="812"/>
      <c r="BR303" s="812"/>
      <c r="BS303" s="812"/>
      <c r="BT303" s="812"/>
      <c r="BU303" s="42"/>
      <c r="BV303" s="42"/>
      <c r="BW303" s="42"/>
      <c r="BX303" s="42"/>
      <c r="BY303" s="42"/>
      <c r="BZ303" s="42"/>
      <c r="CA303" s="42"/>
      <c r="CB303" s="42"/>
      <c r="CC303" s="42"/>
      <c r="CD303" s="42"/>
      <c r="CE303" s="42"/>
      <c r="CF303" s="42"/>
      <c r="CG303" s="42"/>
      <c r="CH303" s="42"/>
      <c r="CI303" s="42"/>
      <c r="CJ303" s="42"/>
      <c r="CK303" s="42"/>
      <c r="CL303" s="42"/>
      <c r="CM303" s="42"/>
      <c r="CN303" s="42"/>
      <c r="CO303" s="42"/>
      <c r="CP303" s="42"/>
      <c r="CQ303" s="42"/>
      <c r="CR303" s="42"/>
      <c r="CS303" s="42"/>
      <c r="CT303" s="42"/>
      <c r="CU303" s="42"/>
      <c r="CV303" s="42"/>
      <c r="CW303" s="42"/>
      <c r="CX303" s="42"/>
      <c r="CY303" s="42"/>
      <c r="CZ303" s="42"/>
      <c r="DA303" s="42"/>
      <c r="DB303" s="42"/>
      <c r="DC303" s="42"/>
      <c r="DD303" s="42"/>
      <c r="DE303" s="42"/>
      <c r="DF303" s="42"/>
      <c r="DG303" s="42"/>
      <c r="DH303" s="42"/>
      <c r="DI303" s="42"/>
      <c r="DJ303" s="42"/>
      <c r="DK303" s="42"/>
      <c r="DL303" s="42"/>
      <c r="DM303" s="42"/>
      <c r="DN303" s="42"/>
      <c r="DO303" s="42"/>
      <c r="DP303" s="42"/>
      <c r="DQ303" s="42"/>
      <c r="DR303" s="42"/>
      <c r="DS303" s="42"/>
      <c r="DT303" s="42"/>
      <c r="DU303" s="42"/>
      <c r="DV303" s="42"/>
      <c r="DW303" s="42"/>
      <c r="DX303" s="42"/>
      <c r="DY303" s="42"/>
      <c r="DZ303" s="42"/>
    </row>
    <row r="304" spans="2:130" x14ac:dyDescent="0.2">
      <c r="B304" s="42"/>
      <c r="C304" s="48" t="str">
        <f t="shared" si="12"/>
        <v>repro</v>
      </c>
      <c r="D304" s="49" t="str">
        <f t="shared" si="11"/>
        <v/>
      </c>
      <c r="E304" s="383">
        <v>0.5</v>
      </c>
      <c r="F304" s="383">
        <v>0.5</v>
      </c>
      <c r="G304" s="383">
        <v>0.55000000000000004</v>
      </c>
      <c r="H304" s="383">
        <v>0.5</v>
      </c>
      <c r="I304" s="383">
        <v>0.47499999999999998</v>
      </c>
      <c r="J304" s="383">
        <v>0.45</v>
      </c>
      <c r="K304" s="383">
        <v>0.42499999999999999</v>
      </c>
      <c r="L304" s="383">
        <v>0.4</v>
      </c>
      <c r="M304" s="383">
        <v>0.42499999999999999</v>
      </c>
      <c r="N304" s="383">
        <v>0.45</v>
      </c>
      <c r="O304" s="383">
        <v>0.5</v>
      </c>
      <c r="P304" s="383">
        <v>0.5</v>
      </c>
      <c r="Q304" s="42"/>
      <c r="R304" s="384">
        <v>0.5</v>
      </c>
      <c r="S304" s="384">
        <v>0.5</v>
      </c>
      <c r="T304" s="384">
        <v>0.55000000000000004</v>
      </c>
      <c r="U304" s="384">
        <v>0.5</v>
      </c>
      <c r="V304" s="384">
        <v>0.47499999999999998</v>
      </c>
      <c r="W304" s="384">
        <v>0.45</v>
      </c>
      <c r="X304" s="384">
        <v>0.42499999999999999</v>
      </c>
      <c r="Y304" s="384">
        <v>0.4</v>
      </c>
      <c r="Z304" s="384">
        <v>0.42499999999999999</v>
      </c>
      <c r="AA304" s="384">
        <v>0.45</v>
      </c>
      <c r="AB304" s="384">
        <v>0.5</v>
      </c>
      <c r="AC304" s="384">
        <v>0.5</v>
      </c>
      <c r="AD304" s="42"/>
      <c r="AE304" s="812"/>
      <c r="AF304" s="812"/>
      <c r="AG304" s="812"/>
      <c r="AH304" s="812"/>
      <c r="AI304" s="986"/>
      <c r="AJ304" s="1028">
        <f>repro!G25</f>
        <v>0.5</v>
      </c>
      <c r="AK304" s="1028">
        <f>repro!H25</f>
        <v>0.5</v>
      </c>
      <c r="AL304" s="1028">
        <f>repro!I25</f>
        <v>0.55000000000000004</v>
      </c>
      <c r="AM304" s="1028">
        <f>repro!J25</f>
        <v>0.5</v>
      </c>
      <c r="AN304" s="1028">
        <f>repro!K25</f>
        <v>0.47499999999999998</v>
      </c>
      <c r="AO304" s="1028">
        <f>repro!L25</f>
        <v>0.45</v>
      </c>
      <c r="AP304" s="1028">
        <f>repro!M25</f>
        <v>0.42499999999999999</v>
      </c>
      <c r="AQ304" s="1028">
        <f>repro!N25</f>
        <v>0.4</v>
      </c>
      <c r="AR304" s="1028">
        <f>repro!O25</f>
        <v>0.42499999999999999</v>
      </c>
      <c r="AS304" s="1028">
        <f>repro!P25</f>
        <v>0.45</v>
      </c>
      <c r="AT304" s="1028">
        <f>repro!Q25</f>
        <v>0.5</v>
      </c>
      <c r="AU304" s="1028">
        <f>repro!R25</f>
        <v>0.5</v>
      </c>
      <c r="AV304" s="986"/>
      <c r="AW304" s="812"/>
      <c r="AX304" s="812"/>
      <c r="AY304" s="812"/>
      <c r="AZ304" s="812"/>
      <c r="BA304" s="812"/>
      <c r="BB304" s="812"/>
      <c r="BC304" s="812"/>
      <c r="BD304" s="812"/>
      <c r="BE304" s="812"/>
      <c r="BF304" s="812"/>
      <c r="BG304" s="812"/>
      <c r="BH304" s="812"/>
      <c r="BI304" s="812"/>
      <c r="BJ304" s="812"/>
      <c r="BK304" s="812"/>
      <c r="BL304" s="812"/>
      <c r="BM304" s="812"/>
      <c r="BN304" s="812"/>
      <c r="BO304" s="812"/>
      <c r="BP304" s="812"/>
      <c r="BQ304" s="812"/>
      <c r="BR304" s="812"/>
      <c r="BS304" s="812"/>
      <c r="BT304" s="812"/>
      <c r="BU304" s="42"/>
      <c r="BV304" s="42"/>
      <c r="BW304" s="42"/>
      <c r="BX304" s="42"/>
      <c r="BY304" s="42"/>
      <c r="BZ304" s="42"/>
      <c r="CA304" s="42"/>
      <c r="CB304" s="42"/>
      <c r="CC304" s="42"/>
      <c r="CD304" s="42"/>
      <c r="CE304" s="42"/>
      <c r="CF304" s="42"/>
      <c r="CG304" s="42"/>
      <c r="CH304" s="42"/>
      <c r="CI304" s="42"/>
      <c r="CJ304" s="42"/>
      <c r="CK304" s="42"/>
      <c r="CL304" s="42"/>
      <c r="CM304" s="42"/>
      <c r="CN304" s="42"/>
      <c r="CO304" s="42"/>
      <c r="CP304" s="42"/>
      <c r="CQ304" s="42"/>
      <c r="CR304" s="42"/>
      <c r="CS304" s="42"/>
      <c r="CT304" s="42"/>
      <c r="CU304" s="42"/>
      <c r="CV304" s="42"/>
      <c r="CW304" s="42"/>
      <c r="CX304" s="42"/>
      <c r="CY304" s="42"/>
      <c r="CZ304" s="42"/>
      <c r="DA304" s="42"/>
      <c r="DB304" s="42"/>
      <c r="DC304" s="42"/>
      <c r="DD304" s="42"/>
      <c r="DE304" s="42"/>
      <c r="DF304" s="42"/>
      <c r="DG304" s="42"/>
      <c r="DH304" s="42"/>
      <c r="DI304" s="42"/>
      <c r="DJ304" s="42"/>
      <c r="DK304" s="42"/>
      <c r="DL304" s="42"/>
      <c r="DM304" s="42"/>
      <c r="DN304" s="42"/>
      <c r="DO304" s="42"/>
      <c r="DP304" s="42"/>
      <c r="DQ304" s="42"/>
      <c r="DR304" s="42"/>
      <c r="DS304" s="42"/>
      <c r="DT304" s="42"/>
      <c r="DU304" s="42"/>
      <c r="DV304" s="42"/>
      <c r="DW304" s="42"/>
      <c r="DX304" s="42"/>
      <c r="DY304" s="42"/>
      <c r="DZ304" s="42"/>
    </row>
    <row r="305" spans="2:130" x14ac:dyDescent="0.2">
      <c r="B305" s="42"/>
      <c r="C305" s="48" t="str">
        <f t="shared" si="12"/>
        <v>repro</v>
      </c>
      <c r="D305" s="49" t="str">
        <f t="shared" si="11"/>
        <v/>
      </c>
      <c r="E305" s="383">
        <v>0.5</v>
      </c>
      <c r="F305" s="383">
        <v>0.5</v>
      </c>
      <c r="G305" s="383">
        <v>0.55000000000000004</v>
      </c>
      <c r="H305" s="383">
        <v>0.5</v>
      </c>
      <c r="I305" s="383">
        <v>0.47499999999999998</v>
      </c>
      <c r="J305" s="383">
        <v>0.45</v>
      </c>
      <c r="K305" s="383">
        <v>0.42499999999999999</v>
      </c>
      <c r="L305" s="383">
        <v>0.4</v>
      </c>
      <c r="M305" s="383">
        <v>0.42499999999999999</v>
      </c>
      <c r="N305" s="383">
        <v>0.45</v>
      </c>
      <c r="O305" s="383">
        <v>0.5</v>
      </c>
      <c r="P305" s="383">
        <v>0.5</v>
      </c>
      <c r="Q305" s="42"/>
      <c r="R305" s="384">
        <v>0.5</v>
      </c>
      <c r="S305" s="384">
        <v>0.5</v>
      </c>
      <c r="T305" s="384">
        <v>0.55000000000000004</v>
      </c>
      <c r="U305" s="384">
        <v>0.5</v>
      </c>
      <c r="V305" s="384">
        <v>0.47499999999999998</v>
      </c>
      <c r="W305" s="384">
        <v>0.45</v>
      </c>
      <c r="X305" s="384">
        <v>0.42499999999999999</v>
      </c>
      <c r="Y305" s="384">
        <v>0.4</v>
      </c>
      <c r="Z305" s="384">
        <v>0.42499999999999999</v>
      </c>
      <c r="AA305" s="384">
        <v>0.45</v>
      </c>
      <c r="AB305" s="384">
        <v>0.5</v>
      </c>
      <c r="AC305" s="384">
        <v>0.5</v>
      </c>
      <c r="AD305" s="42"/>
      <c r="AE305" s="812"/>
      <c r="AF305" s="812"/>
      <c r="AG305" s="812"/>
      <c r="AH305" s="812"/>
      <c r="AI305" s="986"/>
      <c r="AJ305" s="1028">
        <f>repro!G26</f>
        <v>0.5</v>
      </c>
      <c r="AK305" s="1028">
        <f>repro!H26</f>
        <v>0.5</v>
      </c>
      <c r="AL305" s="1028">
        <f>repro!I26</f>
        <v>0.55000000000000004</v>
      </c>
      <c r="AM305" s="1028">
        <f>repro!J26</f>
        <v>0.5</v>
      </c>
      <c r="AN305" s="1028">
        <f>repro!K26</f>
        <v>0.47499999999999998</v>
      </c>
      <c r="AO305" s="1028">
        <f>repro!L26</f>
        <v>0.45</v>
      </c>
      <c r="AP305" s="1028">
        <f>repro!M26</f>
        <v>0.42499999999999999</v>
      </c>
      <c r="AQ305" s="1028">
        <f>repro!N26</f>
        <v>0.4</v>
      </c>
      <c r="AR305" s="1028">
        <f>repro!O26</f>
        <v>0.42499999999999999</v>
      </c>
      <c r="AS305" s="1028">
        <f>repro!P26</f>
        <v>0.45</v>
      </c>
      <c r="AT305" s="1028">
        <f>repro!Q26</f>
        <v>0.5</v>
      </c>
      <c r="AU305" s="1028">
        <f>repro!R26</f>
        <v>0.5</v>
      </c>
      <c r="AV305" s="986"/>
      <c r="AW305" s="812"/>
      <c r="AX305" s="812"/>
      <c r="AY305" s="812"/>
      <c r="AZ305" s="812"/>
      <c r="BA305" s="812"/>
      <c r="BB305" s="812"/>
      <c r="BC305" s="812"/>
      <c r="BD305" s="812"/>
      <c r="BE305" s="812"/>
      <c r="BF305" s="812"/>
      <c r="BG305" s="812"/>
      <c r="BH305" s="812"/>
      <c r="BI305" s="812"/>
      <c r="BJ305" s="812"/>
      <c r="BK305" s="812"/>
      <c r="BL305" s="812"/>
      <c r="BM305" s="812"/>
      <c r="BN305" s="812"/>
      <c r="BO305" s="812"/>
      <c r="BP305" s="812"/>
      <c r="BQ305" s="812"/>
      <c r="BR305" s="812"/>
      <c r="BS305" s="812"/>
      <c r="BT305" s="812"/>
      <c r="BU305" s="42"/>
      <c r="BV305" s="42"/>
      <c r="BW305" s="42"/>
      <c r="BX305" s="42"/>
      <c r="BY305" s="42"/>
      <c r="BZ305" s="42"/>
      <c r="CA305" s="42"/>
      <c r="CB305" s="42"/>
      <c r="CC305" s="42"/>
      <c r="CD305" s="42"/>
      <c r="CE305" s="42"/>
      <c r="CF305" s="42"/>
      <c r="CG305" s="42"/>
      <c r="CH305" s="42"/>
      <c r="CI305" s="42"/>
      <c r="CJ305" s="42"/>
      <c r="CK305" s="42"/>
      <c r="CL305" s="42"/>
      <c r="CM305" s="42"/>
      <c r="CN305" s="42"/>
      <c r="CO305" s="42"/>
      <c r="CP305" s="42"/>
      <c r="CQ305" s="42"/>
      <c r="CR305" s="42"/>
      <c r="CS305" s="42"/>
      <c r="CT305" s="42"/>
      <c r="CU305" s="42"/>
      <c r="CV305" s="42"/>
      <c r="CW305" s="42"/>
      <c r="CX305" s="42"/>
      <c r="CY305" s="42"/>
      <c r="CZ305" s="42"/>
      <c r="DA305" s="42"/>
      <c r="DB305" s="42"/>
      <c r="DC305" s="42"/>
      <c r="DD305" s="42"/>
      <c r="DE305" s="42"/>
      <c r="DF305" s="42"/>
      <c r="DG305" s="42"/>
      <c r="DH305" s="42"/>
      <c r="DI305" s="42"/>
      <c r="DJ305" s="42"/>
      <c r="DK305" s="42"/>
      <c r="DL305" s="42"/>
      <c r="DM305" s="42"/>
      <c r="DN305" s="42"/>
      <c r="DO305" s="42"/>
      <c r="DP305" s="42"/>
      <c r="DQ305" s="42"/>
      <c r="DR305" s="42"/>
      <c r="DS305" s="42"/>
      <c r="DT305" s="42"/>
      <c r="DU305" s="42"/>
      <c r="DV305" s="42"/>
      <c r="DW305" s="42"/>
      <c r="DX305" s="42"/>
      <c r="DY305" s="42"/>
      <c r="DZ305" s="42"/>
    </row>
    <row r="306" spans="2:130" x14ac:dyDescent="0.2">
      <c r="B306" s="42"/>
      <c r="C306" s="48" t="str">
        <f t="shared" si="12"/>
        <v>repro</v>
      </c>
      <c r="D306" s="49" t="str">
        <f t="shared" si="11"/>
        <v/>
      </c>
      <c r="E306" s="334" t="s">
        <v>353</v>
      </c>
      <c r="F306" s="334"/>
      <c r="G306" s="334"/>
      <c r="H306" s="334"/>
      <c r="I306" s="334"/>
      <c r="J306" s="334"/>
      <c r="K306" s="334"/>
      <c r="L306" s="334"/>
      <c r="M306" s="334"/>
      <c r="N306" s="334"/>
      <c r="O306" s="334"/>
      <c r="P306" s="334"/>
      <c r="Q306" s="42"/>
      <c r="R306" s="339" t="s">
        <v>353</v>
      </c>
      <c r="S306" s="339"/>
      <c r="T306" s="339"/>
      <c r="U306" s="339"/>
      <c r="V306" s="339"/>
      <c r="W306" s="339"/>
      <c r="X306" s="339"/>
      <c r="Y306" s="339"/>
      <c r="Z306" s="339"/>
      <c r="AA306" s="339"/>
      <c r="AB306" s="339"/>
      <c r="AC306" s="339"/>
      <c r="AD306" s="42"/>
      <c r="AE306" s="812"/>
      <c r="AF306" s="812"/>
      <c r="AG306" s="812"/>
      <c r="AH306" s="812"/>
      <c r="AI306" s="986"/>
      <c r="AJ306" s="1005" t="str">
        <f>repro!G57</f>
        <v>Additional breeding cost per month</v>
      </c>
      <c r="AK306" s="1000"/>
      <c r="AL306" s="1000"/>
      <c r="AM306" s="1000"/>
      <c r="AN306" s="1000"/>
      <c r="AO306" s="1000"/>
      <c r="AP306" s="1000"/>
      <c r="AQ306" s="1000"/>
      <c r="AR306" s="1000"/>
      <c r="AS306" s="1000"/>
      <c r="AT306" s="1000"/>
      <c r="AU306" s="1000"/>
      <c r="AV306" s="986"/>
      <c r="AW306" s="812"/>
      <c r="AX306" s="812"/>
      <c r="AY306" s="812"/>
      <c r="AZ306" s="812"/>
      <c r="BA306" s="812"/>
      <c r="BB306" s="812"/>
      <c r="BC306" s="812"/>
      <c r="BD306" s="812"/>
      <c r="BE306" s="812"/>
      <c r="BF306" s="812"/>
      <c r="BG306" s="812"/>
      <c r="BH306" s="812"/>
      <c r="BI306" s="812"/>
      <c r="BJ306" s="812"/>
      <c r="BK306" s="812"/>
      <c r="BL306" s="812"/>
      <c r="BM306" s="812"/>
      <c r="BN306" s="812"/>
      <c r="BO306" s="812"/>
      <c r="BP306" s="812"/>
      <c r="BQ306" s="812"/>
      <c r="BR306" s="812"/>
      <c r="BS306" s="812"/>
      <c r="BT306" s="812"/>
      <c r="BU306" s="42"/>
      <c r="BV306" s="42"/>
      <c r="BW306" s="42"/>
      <c r="BX306" s="42"/>
      <c r="BY306" s="42"/>
      <c r="BZ306" s="42"/>
      <c r="CA306" s="42"/>
      <c r="CB306" s="42"/>
      <c r="CC306" s="42"/>
      <c r="CD306" s="42"/>
      <c r="CE306" s="42"/>
      <c r="CF306" s="42"/>
      <c r="CG306" s="42"/>
      <c r="CH306" s="42"/>
      <c r="CI306" s="42"/>
      <c r="CJ306" s="42"/>
      <c r="CK306" s="42"/>
      <c r="CL306" s="42"/>
      <c r="CM306" s="42"/>
      <c r="CN306" s="42"/>
      <c r="CO306" s="42"/>
      <c r="CP306" s="42"/>
      <c r="CQ306" s="42"/>
      <c r="CR306" s="42"/>
      <c r="CS306" s="42"/>
      <c r="CT306" s="42"/>
      <c r="CU306" s="42"/>
      <c r="CV306" s="42"/>
      <c r="CW306" s="42"/>
      <c r="CX306" s="42"/>
      <c r="CY306" s="42"/>
      <c r="CZ306" s="42"/>
      <c r="DA306" s="42"/>
      <c r="DB306" s="42"/>
      <c r="DC306" s="42"/>
      <c r="DD306" s="42"/>
      <c r="DE306" s="42"/>
      <c r="DF306" s="42"/>
      <c r="DG306" s="42"/>
      <c r="DH306" s="42"/>
      <c r="DI306" s="42"/>
      <c r="DJ306" s="42"/>
      <c r="DK306" s="42"/>
      <c r="DL306" s="42"/>
      <c r="DM306" s="42"/>
      <c r="DN306" s="42"/>
      <c r="DO306" s="42"/>
      <c r="DP306" s="42"/>
      <c r="DQ306" s="42"/>
      <c r="DR306" s="42"/>
      <c r="DS306" s="42"/>
      <c r="DT306" s="42"/>
      <c r="DU306" s="42"/>
      <c r="DV306" s="42"/>
      <c r="DW306" s="42"/>
      <c r="DX306" s="42"/>
      <c r="DY306" s="42"/>
      <c r="DZ306" s="42"/>
    </row>
    <row r="307" spans="2:130" x14ac:dyDescent="0.2">
      <c r="B307" s="42"/>
      <c r="C307" s="48" t="str">
        <f t="shared" si="12"/>
        <v>repro</v>
      </c>
      <c r="D307" s="49" t="str">
        <f t="shared" si="11"/>
        <v/>
      </c>
      <c r="E307" s="349" t="s">
        <v>183</v>
      </c>
      <c r="F307" s="334" t="s">
        <v>184</v>
      </c>
      <c r="G307" s="334" t="s">
        <v>185</v>
      </c>
      <c r="H307" s="334" t="s">
        <v>186</v>
      </c>
      <c r="I307" s="334" t="s">
        <v>187</v>
      </c>
      <c r="J307" s="334" t="s">
        <v>188</v>
      </c>
      <c r="K307" s="334" t="s">
        <v>189</v>
      </c>
      <c r="L307" s="334" t="s">
        <v>190</v>
      </c>
      <c r="M307" s="334" t="s">
        <v>191</v>
      </c>
      <c r="N307" s="334" t="s">
        <v>192</v>
      </c>
      <c r="O307" s="334" t="s">
        <v>193</v>
      </c>
      <c r="P307" s="334" t="s">
        <v>194</v>
      </c>
      <c r="Q307" s="42"/>
      <c r="R307" s="342" t="s">
        <v>183</v>
      </c>
      <c r="S307" s="339" t="s">
        <v>184</v>
      </c>
      <c r="T307" s="339" t="s">
        <v>185</v>
      </c>
      <c r="U307" s="339" t="s">
        <v>186</v>
      </c>
      <c r="V307" s="339" t="s">
        <v>187</v>
      </c>
      <c r="W307" s="339" t="s">
        <v>188</v>
      </c>
      <c r="X307" s="339" t="s">
        <v>189</v>
      </c>
      <c r="Y307" s="339" t="s">
        <v>190</v>
      </c>
      <c r="Z307" s="339" t="s">
        <v>191</v>
      </c>
      <c r="AA307" s="339" t="s">
        <v>192</v>
      </c>
      <c r="AB307" s="339" t="s">
        <v>193</v>
      </c>
      <c r="AC307" s="339" t="s">
        <v>194</v>
      </c>
      <c r="AD307" s="42"/>
      <c r="AE307" s="812"/>
      <c r="AF307" s="812"/>
      <c r="AG307" s="812"/>
      <c r="AH307" s="812"/>
      <c r="AI307" s="986"/>
      <c r="AJ307" s="1020" t="str">
        <f>repro!G58</f>
        <v>Jan</v>
      </c>
      <c r="AK307" s="1020" t="str">
        <f>repro!H58</f>
        <v>Feb</v>
      </c>
      <c r="AL307" s="1020" t="str">
        <f>repro!I58</f>
        <v>Mar</v>
      </c>
      <c r="AM307" s="1020" t="str">
        <f>repro!J58</f>
        <v>Apr</v>
      </c>
      <c r="AN307" s="1020" t="str">
        <f>repro!K58</f>
        <v>May</v>
      </c>
      <c r="AO307" s="1020" t="str">
        <f>repro!L58</f>
        <v>Jun</v>
      </c>
      <c r="AP307" s="1020" t="str">
        <f>repro!M58</f>
        <v>Jul</v>
      </c>
      <c r="AQ307" s="1020" t="str">
        <f>repro!N58</f>
        <v>Aug</v>
      </c>
      <c r="AR307" s="1020" t="str">
        <f>repro!O58</f>
        <v>Sep</v>
      </c>
      <c r="AS307" s="1020" t="str">
        <f>repro!P58</f>
        <v>Oct</v>
      </c>
      <c r="AT307" s="1020" t="str">
        <f>repro!Q58</f>
        <v>Nov</v>
      </c>
      <c r="AU307" s="1020" t="str">
        <f>repro!R58</f>
        <v>Dec</v>
      </c>
      <c r="AV307" s="986"/>
      <c r="AW307" s="812"/>
      <c r="AX307" s="812"/>
      <c r="AY307" s="812"/>
      <c r="AZ307" s="812"/>
      <c r="BA307" s="812"/>
      <c r="BB307" s="812"/>
      <c r="BC307" s="812"/>
      <c r="BD307" s="812"/>
      <c r="BE307" s="812"/>
      <c r="BF307" s="812"/>
      <c r="BG307" s="812"/>
      <c r="BH307" s="812"/>
      <c r="BI307" s="812"/>
      <c r="BJ307" s="812"/>
      <c r="BK307" s="812"/>
      <c r="BL307" s="812"/>
      <c r="BM307" s="812"/>
      <c r="BN307" s="812"/>
      <c r="BO307" s="812"/>
      <c r="BP307" s="812"/>
      <c r="BQ307" s="812"/>
      <c r="BR307" s="812"/>
      <c r="BS307" s="812"/>
      <c r="BT307" s="81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row>
    <row r="308" spans="2:130" x14ac:dyDescent="0.2">
      <c r="B308" s="42"/>
      <c r="C308" s="48" t="str">
        <f t="shared" si="12"/>
        <v>repro</v>
      </c>
      <c r="D308" s="49" t="str">
        <f t="shared" si="11"/>
        <v/>
      </c>
      <c r="E308" s="371">
        <v>0</v>
      </c>
      <c r="F308" s="371">
        <v>0</v>
      </c>
      <c r="G308" s="371">
        <v>0</v>
      </c>
      <c r="H308" s="371">
        <v>0</v>
      </c>
      <c r="I308" s="371">
        <v>0</v>
      </c>
      <c r="J308" s="371">
        <v>0</v>
      </c>
      <c r="K308" s="371">
        <v>0</v>
      </c>
      <c r="L308" s="371">
        <v>0</v>
      </c>
      <c r="M308" s="371">
        <v>0</v>
      </c>
      <c r="N308" s="371">
        <v>0</v>
      </c>
      <c r="O308" s="371">
        <v>0</v>
      </c>
      <c r="P308" s="371">
        <v>0</v>
      </c>
      <c r="Q308" s="42"/>
      <c r="R308" s="376">
        <v>0</v>
      </c>
      <c r="S308" s="376">
        <v>0</v>
      </c>
      <c r="T308" s="376">
        <v>0</v>
      </c>
      <c r="U308" s="376">
        <v>0</v>
      </c>
      <c r="V308" s="376">
        <v>0</v>
      </c>
      <c r="W308" s="376">
        <v>0</v>
      </c>
      <c r="X308" s="376">
        <v>0</v>
      </c>
      <c r="Y308" s="376">
        <v>0</v>
      </c>
      <c r="Z308" s="376">
        <v>0</v>
      </c>
      <c r="AA308" s="376">
        <v>0</v>
      </c>
      <c r="AB308" s="376">
        <v>0</v>
      </c>
      <c r="AC308" s="376">
        <v>0</v>
      </c>
      <c r="AD308" s="42"/>
      <c r="AE308" s="812"/>
      <c r="AF308" s="812"/>
      <c r="AG308" s="812"/>
      <c r="AH308" s="812"/>
      <c r="AI308" s="986"/>
      <c r="AJ308" s="1018">
        <f>repro!G59</f>
        <v>0</v>
      </c>
      <c r="AK308" s="1018">
        <f>repro!H59</f>
        <v>0</v>
      </c>
      <c r="AL308" s="1018">
        <f>repro!I59</f>
        <v>0</v>
      </c>
      <c r="AM308" s="1018">
        <f>repro!J59</f>
        <v>0</v>
      </c>
      <c r="AN308" s="1018">
        <f>repro!K59</f>
        <v>0</v>
      </c>
      <c r="AO308" s="1018">
        <f>repro!L59</f>
        <v>0</v>
      </c>
      <c r="AP308" s="1018">
        <f>repro!M59</f>
        <v>0</v>
      </c>
      <c r="AQ308" s="1018">
        <f>repro!N59</f>
        <v>0</v>
      </c>
      <c r="AR308" s="1018">
        <f>repro!O59</f>
        <v>0</v>
      </c>
      <c r="AS308" s="1018">
        <f>repro!P59</f>
        <v>0</v>
      </c>
      <c r="AT308" s="1018">
        <f>repro!Q59</f>
        <v>0</v>
      </c>
      <c r="AU308" s="1018">
        <f>repro!R59</f>
        <v>0</v>
      </c>
      <c r="AV308" s="986"/>
      <c r="AW308" s="812"/>
      <c r="AX308" s="812"/>
      <c r="AY308" s="812"/>
      <c r="AZ308" s="812"/>
      <c r="BA308" s="812"/>
      <c r="BB308" s="812"/>
      <c r="BC308" s="812"/>
      <c r="BD308" s="812"/>
      <c r="BE308" s="812"/>
      <c r="BF308" s="812"/>
      <c r="BG308" s="812"/>
      <c r="BH308" s="812"/>
      <c r="BI308" s="812"/>
      <c r="BJ308" s="812"/>
      <c r="BK308" s="812"/>
      <c r="BL308" s="812"/>
      <c r="BM308" s="812"/>
      <c r="BN308" s="812"/>
      <c r="BO308" s="812"/>
      <c r="BP308" s="812"/>
      <c r="BQ308" s="812"/>
      <c r="BR308" s="812"/>
      <c r="BS308" s="812"/>
      <c r="BT308" s="812"/>
      <c r="BU308" s="42"/>
      <c r="BV308" s="42"/>
      <c r="BW308" s="42"/>
      <c r="BX308" s="42"/>
      <c r="BY308" s="42"/>
      <c r="BZ308" s="42"/>
      <c r="CA308" s="42"/>
      <c r="CB308" s="42"/>
      <c r="CC308" s="42"/>
      <c r="CD308" s="42"/>
      <c r="CE308" s="42"/>
      <c r="CF308" s="42"/>
      <c r="CG308" s="42"/>
      <c r="CH308" s="42"/>
      <c r="CI308" s="42"/>
      <c r="CJ308" s="42"/>
      <c r="CK308" s="42"/>
      <c r="CL308" s="42"/>
      <c r="CM308" s="42"/>
      <c r="CN308" s="42"/>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row>
    <row r="309" spans="2:130" x14ac:dyDescent="0.2">
      <c r="B309" s="42"/>
      <c r="C309" s="48" t="str">
        <f t="shared" si="12"/>
        <v>repro</v>
      </c>
      <c r="D309" s="49" t="str">
        <f t="shared" si="11"/>
        <v/>
      </c>
      <c r="E309" s="361">
        <v>0</v>
      </c>
      <c r="F309" s="361">
        <v>0</v>
      </c>
      <c r="G309" s="361">
        <v>0</v>
      </c>
      <c r="H309" s="361">
        <v>0</v>
      </c>
      <c r="I309" s="361">
        <v>0</v>
      </c>
      <c r="J309" s="361">
        <v>0</v>
      </c>
      <c r="K309" s="361">
        <v>0</v>
      </c>
      <c r="L309" s="361">
        <v>0</v>
      </c>
      <c r="M309" s="361">
        <v>0</v>
      </c>
      <c r="N309" s="361">
        <v>0</v>
      </c>
      <c r="O309" s="361">
        <v>0</v>
      </c>
      <c r="P309" s="361">
        <v>0</v>
      </c>
      <c r="Q309" s="42"/>
      <c r="R309" s="363">
        <v>0</v>
      </c>
      <c r="S309" s="363">
        <v>0</v>
      </c>
      <c r="T309" s="363">
        <v>0</v>
      </c>
      <c r="U309" s="363">
        <v>0</v>
      </c>
      <c r="V309" s="363">
        <v>0</v>
      </c>
      <c r="W309" s="363">
        <v>0</v>
      </c>
      <c r="X309" s="363">
        <v>0</v>
      </c>
      <c r="Y309" s="363">
        <v>0</v>
      </c>
      <c r="Z309" s="363">
        <v>0</v>
      </c>
      <c r="AA309" s="363">
        <v>0</v>
      </c>
      <c r="AB309" s="363">
        <v>0</v>
      </c>
      <c r="AC309" s="363">
        <v>0</v>
      </c>
      <c r="AD309" s="42"/>
      <c r="AE309" s="812"/>
      <c r="AF309" s="812"/>
      <c r="AG309" s="812"/>
      <c r="AH309" s="812"/>
      <c r="AI309" s="986"/>
      <c r="AJ309" s="1018">
        <f>repro!G60</f>
        <v>0</v>
      </c>
      <c r="AK309" s="1018">
        <f>repro!H60</f>
        <v>0</v>
      </c>
      <c r="AL309" s="1018">
        <f>repro!I60</f>
        <v>0</v>
      </c>
      <c r="AM309" s="1018">
        <f>repro!J60</f>
        <v>0</v>
      </c>
      <c r="AN309" s="1018">
        <f>repro!K60</f>
        <v>0</v>
      </c>
      <c r="AO309" s="1018">
        <f>repro!L60</f>
        <v>0</v>
      </c>
      <c r="AP309" s="1018">
        <f>repro!M60</f>
        <v>0</v>
      </c>
      <c r="AQ309" s="1018">
        <f>repro!N60</f>
        <v>0</v>
      </c>
      <c r="AR309" s="1018">
        <f>repro!O60</f>
        <v>0</v>
      </c>
      <c r="AS309" s="1018">
        <f>repro!P60</f>
        <v>0</v>
      </c>
      <c r="AT309" s="1018">
        <f>repro!Q60</f>
        <v>0</v>
      </c>
      <c r="AU309" s="1018">
        <f>repro!R60</f>
        <v>0</v>
      </c>
      <c r="AV309" s="986"/>
      <c r="AW309" s="812"/>
      <c r="AX309" s="812"/>
      <c r="AY309" s="812"/>
      <c r="AZ309" s="812"/>
      <c r="BA309" s="812"/>
      <c r="BB309" s="812"/>
      <c r="BC309" s="812"/>
      <c r="BD309" s="812"/>
      <c r="BE309" s="812"/>
      <c r="BF309" s="812"/>
      <c r="BG309" s="812"/>
      <c r="BH309" s="812"/>
      <c r="BI309" s="812"/>
      <c r="BJ309" s="812"/>
      <c r="BK309" s="812"/>
      <c r="BL309" s="812"/>
      <c r="BM309" s="812"/>
      <c r="BN309" s="812"/>
      <c r="BO309" s="812"/>
      <c r="BP309" s="812"/>
      <c r="BQ309" s="812"/>
      <c r="BR309" s="812"/>
      <c r="BS309" s="812"/>
      <c r="BT309" s="812"/>
      <c r="BU309" s="42"/>
      <c r="BV309" s="42"/>
      <c r="BW309" s="42"/>
      <c r="BX309" s="42"/>
      <c r="BY309" s="42"/>
      <c r="BZ309" s="42"/>
      <c r="CA309" s="42"/>
      <c r="CB309" s="42"/>
      <c r="CC309" s="42"/>
      <c r="CD309" s="42"/>
      <c r="CE309" s="42"/>
      <c r="CF309" s="42"/>
      <c r="CG309" s="42"/>
      <c r="CH309" s="42"/>
      <c r="CI309" s="42"/>
      <c r="CJ309" s="42"/>
      <c r="CK309" s="42"/>
      <c r="CL309" s="42"/>
      <c r="CM309" s="42"/>
      <c r="CN309" s="42"/>
      <c r="CO309" s="42"/>
      <c r="CP309" s="42"/>
      <c r="CQ309" s="42"/>
      <c r="CR309" s="42"/>
      <c r="CS309" s="42"/>
      <c r="CT309" s="42"/>
      <c r="CU309" s="42"/>
      <c r="CV309" s="42"/>
      <c r="CW309" s="42"/>
      <c r="CX309" s="42"/>
      <c r="CY309" s="42"/>
      <c r="CZ309" s="42"/>
      <c r="DA309" s="42"/>
      <c r="DB309" s="42"/>
      <c r="DC309" s="42"/>
      <c r="DD309" s="42"/>
      <c r="DE309" s="42"/>
      <c r="DF309" s="42"/>
      <c r="DG309" s="42"/>
      <c r="DH309" s="42"/>
      <c r="DI309" s="42"/>
      <c r="DJ309" s="42"/>
      <c r="DK309" s="42"/>
      <c r="DL309" s="42"/>
      <c r="DM309" s="42"/>
      <c r="DN309" s="42"/>
      <c r="DO309" s="42"/>
      <c r="DP309" s="42"/>
      <c r="DQ309" s="42"/>
      <c r="DR309" s="42"/>
      <c r="DS309" s="42"/>
      <c r="DT309" s="42"/>
      <c r="DU309" s="42"/>
      <c r="DV309" s="42"/>
      <c r="DW309" s="42"/>
      <c r="DX309" s="42"/>
      <c r="DY309" s="42"/>
      <c r="DZ309" s="42"/>
    </row>
    <row r="310" spans="2:130" x14ac:dyDescent="0.2">
      <c r="B310" s="42"/>
      <c r="C310" s="48" t="str">
        <f t="shared" si="12"/>
        <v>repro</v>
      </c>
      <c r="D310" s="49" t="str">
        <f t="shared" si="11"/>
        <v/>
      </c>
      <c r="E310" s="361">
        <v>0</v>
      </c>
      <c r="F310" s="361">
        <v>0</v>
      </c>
      <c r="G310" s="361">
        <v>0</v>
      </c>
      <c r="H310" s="361">
        <v>0</v>
      </c>
      <c r="I310" s="361">
        <v>0</v>
      </c>
      <c r="J310" s="361">
        <v>0</v>
      </c>
      <c r="K310" s="361">
        <v>0</v>
      </c>
      <c r="L310" s="361">
        <v>0</v>
      </c>
      <c r="M310" s="361">
        <v>0</v>
      </c>
      <c r="N310" s="361">
        <v>0</v>
      </c>
      <c r="O310" s="361">
        <v>0</v>
      </c>
      <c r="P310" s="361">
        <v>0</v>
      </c>
      <c r="Q310" s="42"/>
      <c r="R310" s="363">
        <v>0</v>
      </c>
      <c r="S310" s="363">
        <v>0</v>
      </c>
      <c r="T310" s="363">
        <v>0</v>
      </c>
      <c r="U310" s="363">
        <v>0</v>
      </c>
      <c r="V310" s="363">
        <v>0</v>
      </c>
      <c r="W310" s="363">
        <v>0</v>
      </c>
      <c r="X310" s="363">
        <v>0</v>
      </c>
      <c r="Y310" s="363">
        <v>0</v>
      </c>
      <c r="Z310" s="363">
        <v>0</v>
      </c>
      <c r="AA310" s="363">
        <v>0</v>
      </c>
      <c r="AB310" s="363">
        <v>0</v>
      </c>
      <c r="AC310" s="363">
        <v>0</v>
      </c>
      <c r="AD310" s="42"/>
      <c r="AE310" s="812"/>
      <c r="AF310" s="812"/>
      <c r="AG310" s="812"/>
      <c r="AH310" s="812"/>
      <c r="AI310" s="986"/>
      <c r="AJ310" s="1018">
        <f>repro!G61</f>
        <v>0</v>
      </c>
      <c r="AK310" s="1018">
        <f>repro!H61</f>
        <v>0</v>
      </c>
      <c r="AL310" s="1018">
        <f>repro!I61</f>
        <v>0</v>
      </c>
      <c r="AM310" s="1018">
        <f>repro!J61</f>
        <v>0</v>
      </c>
      <c r="AN310" s="1018">
        <f>repro!K61</f>
        <v>0</v>
      </c>
      <c r="AO310" s="1018">
        <f>repro!L61</f>
        <v>0</v>
      </c>
      <c r="AP310" s="1018">
        <f>repro!M61</f>
        <v>0</v>
      </c>
      <c r="AQ310" s="1018">
        <f>repro!N61</f>
        <v>0</v>
      </c>
      <c r="AR310" s="1018">
        <f>repro!O61</f>
        <v>0</v>
      </c>
      <c r="AS310" s="1018">
        <f>repro!P61</f>
        <v>0</v>
      </c>
      <c r="AT310" s="1018">
        <f>repro!Q61</f>
        <v>0</v>
      </c>
      <c r="AU310" s="1018">
        <f>repro!R61</f>
        <v>0</v>
      </c>
      <c r="AV310" s="986"/>
      <c r="AW310" s="812"/>
      <c r="AX310" s="812"/>
      <c r="AY310" s="812"/>
      <c r="AZ310" s="812"/>
      <c r="BA310" s="812"/>
      <c r="BB310" s="812"/>
      <c r="BC310" s="812"/>
      <c r="BD310" s="812"/>
      <c r="BE310" s="812"/>
      <c r="BF310" s="812"/>
      <c r="BG310" s="812"/>
      <c r="BH310" s="812"/>
      <c r="BI310" s="812"/>
      <c r="BJ310" s="812"/>
      <c r="BK310" s="812"/>
      <c r="BL310" s="812"/>
      <c r="BM310" s="812"/>
      <c r="BN310" s="812"/>
      <c r="BO310" s="812"/>
      <c r="BP310" s="812"/>
      <c r="BQ310" s="812"/>
      <c r="BR310" s="812"/>
      <c r="BS310" s="812"/>
      <c r="BT310" s="812"/>
      <c r="BU310" s="42"/>
      <c r="BV310" s="42"/>
      <c r="BW310" s="42"/>
      <c r="BX310" s="42"/>
      <c r="BY310" s="42"/>
      <c r="BZ310" s="42"/>
      <c r="CA310" s="42"/>
      <c r="CB310" s="42"/>
      <c r="CC310" s="42"/>
      <c r="CD310" s="42"/>
      <c r="CE310" s="42"/>
      <c r="CF310" s="42"/>
      <c r="CG310" s="42"/>
      <c r="CH310" s="42"/>
      <c r="CI310" s="42"/>
      <c r="CJ310" s="42"/>
      <c r="CK310" s="42"/>
      <c r="CL310" s="42"/>
      <c r="CM310" s="42"/>
      <c r="CN310" s="42"/>
      <c r="CO310" s="42"/>
      <c r="CP310" s="42"/>
      <c r="CQ310" s="42"/>
      <c r="CR310" s="42"/>
      <c r="CS310" s="42"/>
      <c r="CT310" s="42"/>
      <c r="CU310" s="42"/>
      <c r="CV310" s="42"/>
      <c r="CW310" s="42"/>
      <c r="CX310" s="42"/>
      <c r="CY310" s="42"/>
      <c r="CZ310" s="42"/>
      <c r="DA310" s="42"/>
      <c r="DB310" s="42"/>
      <c r="DC310" s="42"/>
      <c r="DD310" s="42"/>
      <c r="DE310" s="42"/>
      <c r="DF310" s="42"/>
      <c r="DG310" s="42"/>
      <c r="DH310" s="42"/>
      <c r="DI310" s="42"/>
      <c r="DJ310" s="42"/>
      <c r="DK310" s="42"/>
      <c r="DL310" s="42"/>
      <c r="DM310" s="42"/>
      <c r="DN310" s="42"/>
      <c r="DO310" s="42"/>
      <c r="DP310" s="42"/>
      <c r="DQ310" s="42"/>
      <c r="DR310" s="42"/>
      <c r="DS310" s="42"/>
      <c r="DT310" s="42"/>
      <c r="DU310" s="42"/>
      <c r="DV310" s="42"/>
      <c r="DW310" s="42"/>
      <c r="DX310" s="42"/>
      <c r="DY310" s="42"/>
      <c r="DZ310" s="42"/>
    </row>
    <row r="311" spans="2:130" x14ac:dyDescent="0.2">
      <c r="B311" s="42"/>
      <c r="C311" s="48" t="str">
        <f t="shared" si="12"/>
        <v>repro</v>
      </c>
      <c r="D311" s="49" t="str">
        <f t="shared" si="11"/>
        <v/>
      </c>
      <c r="E311" s="361">
        <v>0</v>
      </c>
      <c r="F311" s="361">
        <v>0</v>
      </c>
      <c r="G311" s="361">
        <v>0</v>
      </c>
      <c r="H311" s="361">
        <v>0</v>
      </c>
      <c r="I311" s="361">
        <v>0</v>
      </c>
      <c r="J311" s="361">
        <v>0</v>
      </c>
      <c r="K311" s="361">
        <v>0</v>
      </c>
      <c r="L311" s="361">
        <v>0</v>
      </c>
      <c r="M311" s="361">
        <v>0</v>
      </c>
      <c r="N311" s="361">
        <v>0</v>
      </c>
      <c r="O311" s="361">
        <v>0</v>
      </c>
      <c r="P311" s="361">
        <v>0</v>
      </c>
      <c r="Q311" s="42"/>
      <c r="R311" s="363">
        <v>0</v>
      </c>
      <c r="S311" s="363">
        <v>0</v>
      </c>
      <c r="T311" s="363">
        <v>0</v>
      </c>
      <c r="U311" s="363">
        <v>0</v>
      </c>
      <c r="V311" s="363">
        <v>0</v>
      </c>
      <c r="W311" s="363">
        <v>0</v>
      </c>
      <c r="X311" s="363">
        <v>0</v>
      </c>
      <c r="Y311" s="363">
        <v>0</v>
      </c>
      <c r="Z311" s="363">
        <v>0</v>
      </c>
      <c r="AA311" s="363">
        <v>0</v>
      </c>
      <c r="AB311" s="363">
        <v>0</v>
      </c>
      <c r="AC311" s="363">
        <v>0</v>
      </c>
      <c r="AD311" s="42"/>
      <c r="AE311" s="812"/>
      <c r="AF311" s="812"/>
      <c r="AG311" s="812"/>
      <c r="AH311" s="812"/>
      <c r="AI311" s="986"/>
      <c r="AJ311" s="1018">
        <f>repro!G62</f>
        <v>0</v>
      </c>
      <c r="AK311" s="1018">
        <f>repro!H62</f>
        <v>0</v>
      </c>
      <c r="AL311" s="1018">
        <f>repro!I62</f>
        <v>0</v>
      </c>
      <c r="AM311" s="1018">
        <f>repro!J62</f>
        <v>0</v>
      </c>
      <c r="AN311" s="1018">
        <f>repro!K62</f>
        <v>0</v>
      </c>
      <c r="AO311" s="1018">
        <f>repro!L62</f>
        <v>0</v>
      </c>
      <c r="AP311" s="1018">
        <f>repro!M62</f>
        <v>0</v>
      </c>
      <c r="AQ311" s="1018">
        <f>repro!N62</f>
        <v>0</v>
      </c>
      <c r="AR311" s="1018">
        <f>repro!O62</f>
        <v>0</v>
      </c>
      <c r="AS311" s="1018">
        <f>repro!P62</f>
        <v>0</v>
      </c>
      <c r="AT311" s="1018">
        <f>repro!Q62</f>
        <v>0</v>
      </c>
      <c r="AU311" s="1018">
        <f>repro!R62</f>
        <v>0</v>
      </c>
      <c r="AV311" s="986"/>
      <c r="AW311" s="812"/>
      <c r="AX311" s="812"/>
      <c r="AY311" s="812"/>
      <c r="AZ311" s="812"/>
      <c r="BA311" s="812"/>
      <c r="BB311" s="812"/>
      <c r="BC311" s="812"/>
      <c r="BD311" s="812"/>
      <c r="BE311" s="812"/>
      <c r="BF311" s="812"/>
      <c r="BG311" s="812"/>
      <c r="BH311" s="812"/>
      <c r="BI311" s="812"/>
      <c r="BJ311" s="812"/>
      <c r="BK311" s="812"/>
      <c r="BL311" s="812"/>
      <c r="BM311" s="812"/>
      <c r="BN311" s="812"/>
      <c r="BO311" s="812"/>
      <c r="BP311" s="812"/>
      <c r="BQ311" s="812"/>
      <c r="BR311" s="812"/>
      <c r="BS311" s="812"/>
      <c r="BT311" s="812"/>
      <c r="BU311" s="42"/>
      <c r="BV311" s="42"/>
      <c r="BW311" s="42"/>
      <c r="BX311" s="42"/>
      <c r="BY311" s="42"/>
      <c r="BZ311" s="42"/>
      <c r="CA311" s="42"/>
      <c r="CB311" s="42"/>
      <c r="CC311" s="42"/>
      <c r="CD311" s="42"/>
      <c r="CE311" s="42"/>
      <c r="CF311" s="42"/>
      <c r="CG311" s="42"/>
      <c r="CH311" s="42"/>
      <c r="CI311" s="42"/>
      <c r="CJ311" s="42"/>
      <c r="CK311" s="42"/>
      <c r="CL311" s="42"/>
      <c r="CM311" s="42"/>
      <c r="CN311" s="42"/>
      <c r="CO311" s="42"/>
      <c r="CP311" s="42"/>
      <c r="CQ311" s="42"/>
      <c r="CR311" s="42"/>
      <c r="CS311" s="42"/>
      <c r="CT311" s="42"/>
      <c r="CU311" s="42"/>
      <c r="CV311" s="42"/>
      <c r="CW311" s="42"/>
      <c r="CX311" s="42"/>
      <c r="CY311" s="42"/>
      <c r="CZ311" s="42"/>
      <c r="DA311" s="42"/>
      <c r="DB311" s="42"/>
      <c r="DC311" s="42"/>
      <c r="DD311" s="42"/>
      <c r="DE311" s="42"/>
      <c r="DF311" s="42"/>
      <c r="DG311" s="42"/>
      <c r="DH311" s="42"/>
      <c r="DI311" s="42"/>
      <c r="DJ311" s="42"/>
      <c r="DK311" s="42"/>
      <c r="DL311" s="42"/>
      <c r="DM311" s="42"/>
      <c r="DN311" s="42"/>
      <c r="DO311" s="42"/>
      <c r="DP311" s="42"/>
      <c r="DQ311" s="42"/>
      <c r="DR311" s="42"/>
      <c r="DS311" s="42"/>
      <c r="DT311" s="42"/>
      <c r="DU311" s="42"/>
      <c r="DV311" s="42"/>
      <c r="DW311" s="42"/>
      <c r="DX311" s="42"/>
      <c r="DY311" s="42"/>
      <c r="DZ311" s="42"/>
    </row>
    <row r="312" spans="2:130" x14ac:dyDescent="0.2">
      <c r="B312" s="42"/>
      <c r="C312" s="48" t="str">
        <f t="shared" si="12"/>
        <v>repro</v>
      </c>
      <c r="D312" s="49" t="str">
        <f t="shared" si="11"/>
        <v/>
      </c>
      <c r="E312" s="361">
        <v>0</v>
      </c>
      <c r="F312" s="361">
        <v>0</v>
      </c>
      <c r="G312" s="361">
        <v>0</v>
      </c>
      <c r="H312" s="361">
        <v>0</v>
      </c>
      <c r="I312" s="361">
        <v>0</v>
      </c>
      <c r="J312" s="361">
        <v>0</v>
      </c>
      <c r="K312" s="361">
        <v>0</v>
      </c>
      <c r="L312" s="361">
        <v>0</v>
      </c>
      <c r="M312" s="361">
        <v>0</v>
      </c>
      <c r="N312" s="361">
        <v>0</v>
      </c>
      <c r="O312" s="361">
        <v>0</v>
      </c>
      <c r="P312" s="361">
        <v>0</v>
      </c>
      <c r="Q312" s="42"/>
      <c r="R312" s="363">
        <v>0</v>
      </c>
      <c r="S312" s="363">
        <v>0</v>
      </c>
      <c r="T312" s="363">
        <v>0</v>
      </c>
      <c r="U312" s="363">
        <v>0</v>
      </c>
      <c r="V312" s="363">
        <v>0</v>
      </c>
      <c r="W312" s="363">
        <v>0</v>
      </c>
      <c r="X312" s="363">
        <v>0</v>
      </c>
      <c r="Y312" s="363">
        <v>0</v>
      </c>
      <c r="Z312" s="363">
        <v>0</v>
      </c>
      <c r="AA312" s="363">
        <v>0</v>
      </c>
      <c r="AB312" s="363">
        <v>0</v>
      </c>
      <c r="AC312" s="363">
        <v>0</v>
      </c>
      <c r="AD312" s="42"/>
      <c r="AE312" s="812"/>
      <c r="AF312" s="812"/>
      <c r="AG312" s="812"/>
      <c r="AH312" s="812"/>
      <c r="AI312" s="986"/>
      <c r="AJ312" s="1018">
        <f>repro!G63</f>
        <v>0</v>
      </c>
      <c r="AK312" s="1018">
        <f>repro!H63</f>
        <v>0</v>
      </c>
      <c r="AL312" s="1018">
        <f>repro!I63</f>
        <v>0</v>
      </c>
      <c r="AM312" s="1018">
        <f>repro!J63</f>
        <v>0</v>
      </c>
      <c r="AN312" s="1018">
        <f>repro!K63</f>
        <v>0</v>
      </c>
      <c r="AO312" s="1018">
        <f>repro!L63</f>
        <v>0</v>
      </c>
      <c r="AP312" s="1018">
        <f>repro!M63</f>
        <v>0</v>
      </c>
      <c r="AQ312" s="1018">
        <f>repro!N63</f>
        <v>0</v>
      </c>
      <c r="AR312" s="1018">
        <f>repro!O63</f>
        <v>0</v>
      </c>
      <c r="AS312" s="1018">
        <f>repro!P63</f>
        <v>0</v>
      </c>
      <c r="AT312" s="1018">
        <f>repro!Q63</f>
        <v>0</v>
      </c>
      <c r="AU312" s="1018">
        <f>repro!R63</f>
        <v>0</v>
      </c>
      <c r="AV312" s="986"/>
      <c r="AW312" s="812"/>
      <c r="AX312" s="812"/>
      <c r="AY312" s="812"/>
      <c r="AZ312" s="812"/>
      <c r="BA312" s="812"/>
      <c r="BB312" s="812"/>
      <c r="BC312" s="812"/>
      <c r="BD312" s="812"/>
      <c r="BE312" s="812"/>
      <c r="BF312" s="812"/>
      <c r="BG312" s="812"/>
      <c r="BH312" s="812"/>
      <c r="BI312" s="812"/>
      <c r="BJ312" s="812"/>
      <c r="BK312" s="812"/>
      <c r="BL312" s="812"/>
      <c r="BM312" s="812"/>
      <c r="BN312" s="812"/>
      <c r="BO312" s="812"/>
      <c r="BP312" s="812"/>
      <c r="BQ312" s="812"/>
      <c r="BR312" s="812"/>
      <c r="BS312" s="812"/>
      <c r="BT312" s="812"/>
      <c r="BU312" s="42"/>
      <c r="BV312" s="42"/>
      <c r="BW312" s="42"/>
      <c r="BX312" s="42"/>
      <c r="BY312" s="42"/>
      <c r="BZ312" s="42"/>
      <c r="CA312" s="42"/>
      <c r="CB312" s="42"/>
      <c r="CC312" s="42"/>
      <c r="CD312" s="42"/>
      <c r="CE312" s="42"/>
      <c r="CF312" s="42"/>
      <c r="CG312" s="42"/>
      <c r="CH312" s="42"/>
      <c r="CI312" s="42"/>
      <c r="CJ312" s="42"/>
      <c r="CK312" s="42"/>
      <c r="CL312" s="42"/>
      <c r="CM312" s="42"/>
      <c r="CN312" s="42"/>
      <c r="CO312" s="42"/>
      <c r="CP312" s="42"/>
      <c r="CQ312" s="42"/>
      <c r="CR312" s="42"/>
      <c r="CS312" s="42"/>
      <c r="CT312" s="42"/>
      <c r="CU312" s="42"/>
      <c r="CV312" s="42"/>
      <c r="CW312" s="42"/>
      <c r="CX312" s="42"/>
      <c r="CY312" s="42"/>
      <c r="CZ312" s="42"/>
      <c r="DA312" s="42"/>
      <c r="DB312" s="42"/>
      <c r="DC312" s="42"/>
      <c r="DD312" s="42"/>
      <c r="DE312" s="42"/>
      <c r="DF312" s="42"/>
      <c r="DG312" s="42"/>
      <c r="DH312" s="42"/>
      <c r="DI312" s="42"/>
      <c r="DJ312" s="42"/>
      <c r="DK312" s="42"/>
      <c r="DL312" s="42"/>
      <c r="DM312" s="42"/>
      <c r="DN312" s="42"/>
      <c r="DO312" s="42"/>
      <c r="DP312" s="42"/>
      <c r="DQ312" s="42"/>
      <c r="DR312" s="42"/>
      <c r="DS312" s="42"/>
      <c r="DT312" s="42"/>
      <c r="DU312" s="42"/>
      <c r="DV312" s="42"/>
      <c r="DW312" s="42"/>
      <c r="DX312" s="42"/>
      <c r="DY312" s="42"/>
      <c r="DZ312" s="42"/>
    </row>
    <row r="313" spans="2:130" x14ac:dyDescent="0.2">
      <c r="B313" s="42"/>
      <c r="C313" s="48" t="str">
        <f t="shared" si="12"/>
        <v>repro</v>
      </c>
      <c r="D313" s="49" t="str">
        <f t="shared" si="11"/>
        <v/>
      </c>
      <c r="E313" s="361">
        <v>0</v>
      </c>
      <c r="F313" s="361">
        <v>0</v>
      </c>
      <c r="G313" s="361">
        <v>0</v>
      </c>
      <c r="H313" s="361">
        <v>0</v>
      </c>
      <c r="I313" s="361">
        <v>0</v>
      </c>
      <c r="J313" s="361">
        <v>0</v>
      </c>
      <c r="K313" s="361">
        <v>0</v>
      </c>
      <c r="L313" s="361">
        <v>0</v>
      </c>
      <c r="M313" s="361">
        <v>0</v>
      </c>
      <c r="N313" s="361">
        <v>0</v>
      </c>
      <c r="O313" s="361">
        <v>0</v>
      </c>
      <c r="P313" s="361">
        <v>0</v>
      </c>
      <c r="Q313" s="42"/>
      <c r="R313" s="363">
        <v>0</v>
      </c>
      <c r="S313" s="363">
        <v>0</v>
      </c>
      <c r="T313" s="363">
        <v>0</v>
      </c>
      <c r="U313" s="363">
        <v>0</v>
      </c>
      <c r="V313" s="363">
        <v>0</v>
      </c>
      <c r="W313" s="363">
        <v>0</v>
      </c>
      <c r="X313" s="363">
        <v>0</v>
      </c>
      <c r="Y313" s="363">
        <v>0</v>
      </c>
      <c r="Z313" s="363">
        <v>0</v>
      </c>
      <c r="AA313" s="363">
        <v>0</v>
      </c>
      <c r="AB313" s="363">
        <v>0</v>
      </c>
      <c r="AC313" s="363">
        <v>0</v>
      </c>
      <c r="AD313" s="42"/>
      <c r="AE313" s="812"/>
      <c r="AF313" s="812"/>
      <c r="AG313" s="812"/>
      <c r="AH313" s="812"/>
      <c r="AI313" s="986"/>
      <c r="AJ313" s="1018">
        <f>repro!G64</f>
        <v>0</v>
      </c>
      <c r="AK313" s="1018">
        <f>repro!H64</f>
        <v>0</v>
      </c>
      <c r="AL313" s="1018">
        <f>repro!I64</f>
        <v>0</v>
      </c>
      <c r="AM313" s="1018">
        <f>repro!J64</f>
        <v>0</v>
      </c>
      <c r="AN313" s="1018">
        <f>repro!K64</f>
        <v>0</v>
      </c>
      <c r="AO313" s="1018">
        <f>repro!L64</f>
        <v>0</v>
      </c>
      <c r="AP313" s="1018">
        <f>repro!M64</f>
        <v>0</v>
      </c>
      <c r="AQ313" s="1018">
        <f>repro!N64</f>
        <v>0</v>
      </c>
      <c r="AR313" s="1018">
        <f>repro!O64</f>
        <v>0</v>
      </c>
      <c r="AS313" s="1018">
        <f>repro!P64</f>
        <v>0</v>
      </c>
      <c r="AT313" s="1018">
        <f>repro!Q64</f>
        <v>0</v>
      </c>
      <c r="AU313" s="1018">
        <f>repro!R64</f>
        <v>0</v>
      </c>
      <c r="AV313" s="986"/>
      <c r="AW313" s="812"/>
      <c r="AX313" s="812"/>
      <c r="AY313" s="812"/>
      <c r="AZ313" s="812"/>
      <c r="BA313" s="812"/>
      <c r="BB313" s="812"/>
      <c r="BC313" s="812"/>
      <c r="BD313" s="812"/>
      <c r="BE313" s="812"/>
      <c r="BF313" s="812"/>
      <c r="BG313" s="812"/>
      <c r="BH313" s="812"/>
      <c r="BI313" s="812"/>
      <c r="BJ313" s="812"/>
      <c r="BK313" s="812"/>
      <c r="BL313" s="812"/>
      <c r="BM313" s="812"/>
      <c r="BN313" s="812"/>
      <c r="BO313" s="812"/>
      <c r="BP313" s="812"/>
      <c r="BQ313" s="812"/>
      <c r="BR313" s="812"/>
      <c r="BS313" s="812"/>
      <c r="BT313" s="812"/>
      <c r="BU313" s="42"/>
      <c r="BV313" s="42"/>
      <c r="BW313" s="42"/>
      <c r="BX313" s="42"/>
      <c r="BY313" s="42"/>
      <c r="BZ313" s="42"/>
      <c r="CA313" s="42"/>
      <c r="CB313" s="42"/>
      <c r="CC313" s="42"/>
      <c r="CD313" s="42"/>
      <c r="CE313" s="42"/>
      <c r="CF313" s="42"/>
      <c r="CG313" s="42"/>
      <c r="CH313" s="42"/>
      <c r="CI313" s="42"/>
      <c r="CJ313" s="42"/>
      <c r="CK313" s="42"/>
      <c r="CL313" s="42"/>
      <c r="CM313" s="42"/>
      <c r="CN313" s="42"/>
      <c r="CO313" s="42"/>
      <c r="CP313" s="42"/>
      <c r="CQ313" s="42"/>
      <c r="CR313" s="42"/>
      <c r="CS313" s="42"/>
      <c r="CT313" s="42"/>
      <c r="CU313" s="42"/>
      <c r="CV313" s="42"/>
      <c r="CW313" s="42"/>
      <c r="CX313" s="42"/>
      <c r="CY313" s="42"/>
      <c r="CZ313" s="42"/>
      <c r="DA313" s="42"/>
      <c r="DB313" s="42"/>
      <c r="DC313" s="42"/>
      <c r="DD313" s="42"/>
      <c r="DE313" s="42"/>
      <c r="DF313" s="42"/>
      <c r="DG313" s="42"/>
      <c r="DH313" s="42"/>
      <c r="DI313" s="42"/>
      <c r="DJ313" s="42"/>
      <c r="DK313" s="42"/>
      <c r="DL313" s="42"/>
      <c r="DM313" s="42"/>
      <c r="DN313" s="42"/>
      <c r="DO313" s="42"/>
      <c r="DP313" s="42"/>
      <c r="DQ313" s="42"/>
      <c r="DR313" s="42"/>
      <c r="DS313" s="42"/>
      <c r="DT313" s="42"/>
      <c r="DU313" s="42"/>
      <c r="DV313" s="42"/>
      <c r="DW313" s="42"/>
      <c r="DX313" s="42"/>
      <c r="DY313" s="42"/>
      <c r="DZ313" s="42"/>
    </row>
    <row r="314" spans="2:130" x14ac:dyDescent="0.2">
      <c r="B314" s="42"/>
      <c r="C314" s="48" t="str">
        <f t="shared" si="12"/>
        <v>repro</v>
      </c>
      <c r="D314" s="49" t="str">
        <f t="shared" si="11"/>
        <v/>
      </c>
      <c r="E314" s="361">
        <v>0</v>
      </c>
      <c r="F314" s="361">
        <v>0</v>
      </c>
      <c r="G314" s="361">
        <v>0</v>
      </c>
      <c r="H314" s="361">
        <v>0</v>
      </c>
      <c r="I314" s="361">
        <v>0</v>
      </c>
      <c r="J314" s="361">
        <v>0</v>
      </c>
      <c r="K314" s="361">
        <v>0</v>
      </c>
      <c r="L314" s="361">
        <v>0</v>
      </c>
      <c r="M314" s="361">
        <v>0</v>
      </c>
      <c r="N314" s="361">
        <v>0</v>
      </c>
      <c r="O314" s="361">
        <v>0</v>
      </c>
      <c r="P314" s="361">
        <v>0</v>
      </c>
      <c r="Q314" s="42"/>
      <c r="R314" s="363">
        <v>0</v>
      </c>
      <c r="S314" s="363">
        <v>0</v>
      </c>
      <c r="T314" s="363">
        <v>0</v>
      </c>
      <c r="U314" s="363">
        <v>0</v>
      </c>
      <c r="V314" s="363">
        <v>0</v>
      </c>
      <c r="W314" s="363">
        <v>0</v>
      </c>
      <c r="X314" s="363">
        <v>0</v>
      </c>
      <c r="Y314" s="363">
        <v>0</v>
      </c>
      <c r="Z314" s="363">
        <v>0</v>
      </c>
      <c r="AA314" s="363">
        <v>0</v>
      </c>
      <c r="AB314" s="363">
        <v>0</v>
      </c>
      <c r="AC314" s="363">
        <v>0</v>
      </c>
      <c r="AD314" s="42"/>
      <c r="AE314" s="812"/>
      <c r="AF314" s="812"/>
      <c r="AG314" s="812"/>
      <c r="AH314" s="812"/>
      <c r="AI314" s="986"/>
      <c r="AJ314" s="1018">
        <f>repro!G65</f>
        <v>0</v>
      </c>
      <c r="AK314" s="1018">
        <f>repro!H65</f>
        <v>0</v>
      </c>
      <c r="AL314" s="1018">
        <f>repro!I65</f>
        <v>0</v>
      </c>
      <c r="AM314" s="1018">
        <f>repro!J65</f>
        <v>0</v>
      </c>
      <c r="AN314" s="1018">
        <f>repro!K65</f>
        <v>0</v>
      </c>
      <c r="AO314" s="1018">
        <f>repro!L65</f>
        <v>0</v>
      </c>
      <c r="AP314" s="1018">
        <f>repro!M65</f>
        <v>0</v>
      </c>
      <c r="AQ314" s="1018">
        <f>repro!N65</f>
        <v>0</v>
      </c>
      <c r="AR314" s="1018">
        <f>repro!O65</f>
        <v>0</v>
      </c>
      <c r="AS314" s="1018">
        <f>repro!P65</f>
        <v>0</v>
      </c>
      <c r="AT314" s="1018">
        <f>repro!Q65</f>
        <v>0</v>
      </c>
      <c r="AU314" s="1018">
        <f>repro!R65</f>
        <v>0</v>
      </c>
      <c r="AV314" s="986"/>
      <c r="AW314" s="812"/>
      <c r="AX314" s="812"/>
      <c r="AY314" s="812"/>
      <c r="AZ314" s="812"/>
      <c r="BA314" s="812"/>
      <c r="BB314" s="812"/>
      <c r="BC314" s="812"/>
      <c r="BD314" s="812"/>
      <c r="BE314" s="812"/>
      <c r="BF314" s="812"/>
      <c r="BG314" s="812"/>
      <c r="BH314" s="812"/>
      <c r="BI314" s="812"/>
      <c r="BJ314" s="812"/>
      <c r="BK314" s="812"/>
      <c r="BL314" s="812"/>
      <c r="BM314" s="812"/>
      <c r="BN314" s="812"/>
      <c r="BO314" s="812"/>
      <c r="BP314" s="812"/>
      <c r="BQ314" s="812"/>
      <c r="BR314" s="812"/>
      <c r="BS314" s="812"/>
      <c r="BT314" s="812"/>
      <c r="BU314" s="42"/>
      <c r="BV314" s="42"/>
      <c r="BW314" s="42"/>
      <c r="BX314" s="42"/>
      <c r="BY314" s="42"/>
      <c r="BZ314" s="42"/>
      <c r="CA314" s="42"/>
      <c r="CB314" s="42"/>
      <c r="CC314" s="42"/>
      <c r="CD314" s="42"/>
      <c r="CE314" s="42"/>
      <c r="CF314" s="42"/>
      <c r="CG314" s="42"/>
      <c r="CH314" s="42"/>
      <c r="CI314" s="42"/>
      <c r="CJ314" s="42"/>
      <c r="CK314" s="42"/>
      <c r="CL314" s="42"/>
      <c r="CM314" s="42"/>
      <c r="CN314" s="42"/>
      <c r="CO314" s="42"/>
      <c r="CP314" s="42"/>
      <c r="CQ314" s="42"/>
      <c r="CR314" s="42"/>
      <c r="CS314" s="42"/>
      <c r="CT314" s="42"/>
      <c r="CU314" s="42"/>
      <c r="CV314" s="42"/>
      <c r="CW314" s="42"/>
      <c r="CX314" s="42"/>
      <c r="CY314" s="42"/>
      <c r="CZ314" s="42"/>
      <c r="DA314" s="42"/>
      <c r="DB314" s="42"/>
      <c r="DC314" s="42"/>
      <c r="DD314" s="42"/>
      <c r="DE314" s="42"/>
      <c r="DF314" s="42"/>
      <c r="DG314" s="42"/>
      <c r="DH314" s="42"/>
      <c r="DI314" s="42"/>
      <c r="DJ314" s="42"/>
      <c r="DK314" s="42"/>
      <c r="DL314" s="42"/>
      <c r="DM314" s="42"/>
      <c r="DN314" s="42"/>
      <c r="DO314" s="42"/>
      <c r="DP314" s="42"/>
      <c r="DQ314" s="42"/>
      <c r="DR314" s="42"/>
      <c r="DS314" s="42"/>
      <c r="DT314" s="42"/>
      <c r="DU314" s="42"/>
      <c r="DV314" s="42"/>
      <c r="DW314" s="42"/>
      <c r="DX314" s="42"/>
      <c r="DY314" s="42"/>
      <c r="DZ314" s="42"/>
    </row>
    <row r="315" spans="2:130" x14ac:dyDescent="0.2">
      <c r="B315" s="42"/>
      <c r="C315" s="48" t="str">
        <f t="shared" si="12"/>
        <v>repro</v>
      </c>
      <c r="D315" s="49" t="str">
        <f t="shared" si="11"/>
        <v/>
      </c>
      <c r="E315" s="361">
        <v>0</v>
      </c>
      <c r="F315" s="361">
        <v>0</v>
      </c>
      <c r="G315" s="361">
        <v>0</v>
      </c>
      <c r="H315" s="361">
        <v>0</v>
      </c>
      <c r="I315" s="361">
        <v>0</v>
      </c>
      <c r="J315" s="361">
        <v>0</v>
      </c>
      <c r="K315" s="361">
        <v>0</v>
      </c>
      <c r="L315" s="361">
        <v>0</v>
      </c>
      <c r="M315" s="361">
        <v>0</v>
      </c>
      <c r="N315" s="361">
        <v>0</v>
      </c>
      <c r="O315" s="361">
        <v>0</v>
      </c>
      <c r="P315" s="361">
        <v>0</v>
      </c>
      <c r="Q315" s="42"/>
      <c r="R315" s="363">
        <v>0</v>
      </c>
      <c r="S315" s="363">
        <v>0</v>
      </c>
      <c r="T315" s="363">
        <v>0</v>
      </c>
      <c r="U315" s="363">
        <v>0</v>
      </c>
      <c r="V315" s="363">
        <v>0</v>
      </c>
      <c r="W315" s="363">
        <v>0</v>
      </c>
      <c r="X315" s="363">
        <v>0</v>
      </c>
      <c r="Y315" s="363">
        <v>0</v>
      </c>
      <c r="Z315" s="363">
        <v>0</v>
      </c>
      <c r="AA315" s="363">
        <v>0</v>
      </c>
      <c r="AB315" s="363">
        <v>0</v>
      </c>
      <c r="AC315" s="363">
        <v>0</v>
      </c>
      <c r="AD315" s="42"/>
      <c r="AE315" s="812"/>
      <c r="AF315" s="812"/>
      <c r="AG315" s="812"/>
      <c r="AH315" s="812"/>
      <c r="AI315" s="986"/>
      <c r="AJ315" s="1018">
        <f>repro!G66</f>
        <v>0</v>
      </c>
      <c r="AK315" s="1018">
        <f>repro!H66</f>
        <v>0</v>
      </c>
      <c r="AL315" s="1018">
        <f>repro!I66</f>
        <v>0</v>
      </c>
      <c r="AM315" s="1018">
        <f>repro!J66</f>
        <v>0</v>
      </c>
      <c r="AN315" s="1018">
        <f>repro!K66</f>
        <v>0</v>
      </c>
      <c r="AO315" s="1018">
        <f>repro!L66</f>
        <v>0</v>
      </c>
      <c r="AP315" s="1018">
        <f>repro!M66</f>
        <v>0</v>
      </c>
      <c r="AQ315" s="1018">
        <f>repro!N66</f>
        <v>0</v>
      </c>
      <c r="AR315" s="1018">
        <f>repro!O66</f>
        <v>0</v>
      </c>
      <c r="AS315" s="1018">
        <f>repro!P66</f>
        <v>0</v>
      </c>
      <c r="AT315" s="1018">
        <f>repro!Q66</f>
        <v>0</v>
      </c>
      <c r="AU315" s="1018">
        <f>repro!R66</f>
        <v>0</v>
      </c>
      <c r="AV315" s="986"/>
      <c r="AW315" s="812"/>
      <c r="AX315" s="812"/>
      <c r="AY315" s="812"/>
      <c r="AZ315" s="812"/>
      <c r="BA315" s="812"/>
      <c r="BB315" s="812"/>
      <c r="BC315" s="812"/>
      <c r="BD315" s="812"/>
      <c r="BE315" s="812"/>
      <c r="BF315" s="812"/>
      <c r="BG315" s="812"/>
      <c r="BH315" s="812"/>
      <c r="BI315" s="812"/>
      <c r="BJ315" s="812"/>
      <c r="BK315" s="812"/>
      <c r="BL315" s="812"/>
      <c r="BM315" s="812"/>
      <c r="BN315" s="812"/>
      <c r="BO315" s="812"/>
      <c r="BP315" s="812"/>
      <c r="BQ315" s="812"/>
      <c r="BR315" s="812"/>
      <c r="BS315" s="812"/>
      <c r="BT315" s="812"/>
      <c r="BU315" s="42"/>
      <c r="BV315" s="42"/>
      <c r="BW315" s="42"/>
      <c r="BX315" s="42"/>
      <c r="BY315" s="42"/>
      <c r="BZ315" s="42"/>
      <c r="CA315" s="42"/>
      <c r="CB315" s="42"/>
      <c r="CC315" s="42"/>
      <c r="CD315" s="42"/>
      <c r="CE315" s="42"/>
      <c r="CF315" s="42"/>
      <c r="CG315" s="42"/>
      <c r="CH315" s="42"/>
      <c r="CI315" s="42"/>
      <c r="CJ315" s="42"/>
      <c r="CK315" s="42"/>
      <c r="CL315" s="42"/>
      <c r="CM315" s="42"/>
      <c r="CN315" s="42"/>
      <c r="CO315" s="42"/>
      <c r="CP315" s="42"/>
      <c r="CQ315" s="42"/>
      <c r="CR315" s="42"/>
      <c r="CS315" s="42"/>
      <c r="CT315" s="42"/>
      <c r="CU315" s="42"/>
      <c r="CV315" s="42"/>
      <c r="CW315" s="42"/>
      <c r="CX315" s="42"/>
      <c r="CY315" s="42"/>
      <c r="CZ315" s="42"/>
      <c r="DA315" s="42"/>
      <c r="DB315" s="42"/>
      <c r="DC315" s="42"/>
      <c r="DD315" s="42"/>
      <c r="DE315" s="42"/>
      <c r="DF315" s="42"/>
      <c r="DG315" s="42"/>
      <c r="DH315" s="42"/>
      <c r="DI315" s="42"/>
      <c r="DJ315" s="42"/>
      <c r="DK315" s="42"/>
      <c r="DL315" s="42"/>
      <c r="DM315" s="42"/>
      <c r="DN315" s="42"/>
      <c r="DO315" s="42"/>
      <c r="DP315" s="42"/>
      <c r="DQ315" s="42"/>
      <c r="DR315" s="42"/>
      <c r="DS315" s="42"/>
      <c r="DT315" s="42"/>
      <c r="DU315" s="42"/>
      <c r="DV315" s="42"/>
      <c r="DW315" s="42"/>
      <c r="DX315" s="42"/>
      <c r="DY315" s="42"/>
      <c r="DZ315" s="42"/>
    </row>
    <row r="316" spans="2:130" x14ac:dyDescent="0.2">
      <c r="B316" s="42"/>
      <c r="C316" s="48" t="str">
        <f t="shared" si="12"/>
        <v>repro</v>
      </c>
      <c r="D316" s="49" t="str">
        <f t="shared" si="11"/>
        <v/>
      </c>
      <c r="E316" s="361">
        <v>0</v>
      </c>
      <c r="F316" s="361">
        <v>0</v>
      </c>
      <c r="G316" s="361">
        <v>0</v>
      </c>
      <c r="H316" s="361">
        <v>0</v>
      </c>
      <c r="I316" s="361">
        <v>0</v>
      </c>
      <c r="J316" s="361">
        <v>0</v>
      </c>
      <c r="K316" s="361">
        <v>0</v>
      </c>
      <c r="L316" s="361">
        <v>0</v>
      </c>
      <c r="M316" s="361">
        <v>0</v>
      </c>
      <c r="N316" s="361">
        <v>0</v>
      </c>
      <c r="O316" s="361">
        <v>0</v>
      </c>
      <c r="P316" s="361">
        <v>0</v>
      </c>
      <c r="Q316" s="42"/>
      <c r="R316" s="363">
        <v>0</v>
      </c>
      <c r="S316" s="363">
        <v>0</v>
      </c>
      <c r="T316" s="363">
        <v>0</v>
      </c>
      <c r="U316" s="363">
        <v>0</v>
      </c>
      <c r="V316" s="363">
        <v>0</v>
      </c>
      <c r="W316" s="363">
        <v>0</v>
      </c>
      <c r="X316" s="363">
        <v>0</v>
      </c>
      <c r="Y316" s="363">
        <v>0</v>
      </c>
      <c r="Z316" s="363">
        <v>0</v>
      </c>
      <c r="AA316" s="363">
        <v>0</v>
      </c>
      <c r="AB316" s="363">
        <v>0</v>
      </c>
      <c r="AC316" s="363">
        <v>0</v>
      </c>
      <c r="AD316" s="42"/>
      <c r="AE316" s="812"/>
      <c r="AF316" s="812"/>
      <c r="AG316" s="812"/>
      <c r="AH316" s="812"/>
      <c r="AI316" s="986"/>
      <c r="AJ316" s="1018">
        <f>repro!G67</f>
        <v>0</v>
      </c>
      <c r="AK316" s="1018">
        <f>repro!H67</f>
        <v>0</v>
      </c>
      <c r="AL316" s="1018">
        <f>repro!I67</f>
        <v>0</v>
      </c>
      <c r="AM316" s="1018">
        <f>repro!J67</f>
        <v>0</v>
      </c>
      <c r="AN316" s="1018">
        <f>repro!K67</f>
        <v>0</v>
      </c>
      <c r="AO316" s="1018">
        <f>repro!L67</f>
        <v>0</v>
      </c>
      <c r="AP316" s="1018">
        <f>repro!M67</f>
        <v>0</v>
      </c>
      <c r="AQ316" s="1018">
        <f>repro!N67</f>
        <v>0</v>
      </c>
      <c r="AR316" s="1018">
        <f>repro!O67</f>
        <v>0</v>
      </c>
      <c r="AS316" s="1018">
        <f>repro!P67</f>
        <v>0</v>
      </c>
      <c r="AT316" s="1018">
        <f>repro!Q67</f>
        <v>0</v>
      </c>
      <c r="AU316" s="1018">
        <f>repro!R67</f>
        <v>0</v>
      </c>
      <c r="AV316" s="986"/>
      <c r="AW316" s="812"/>
      <c r="AX316" s="812"/>
      <c r="AY316" s="812"/>
      <c r="AZ316" s="812"/>
      <c r="BA316" s="812"/>
      <c r="BB316" s="812"/>
      <c r="BC316" s="812"/>
      <c r="BD316" s="812"/>
      <c r="BE316" s="812"/>
      <c r="BF316" s="812"/>
      <c r="BG316" s="812"/>
      <c r="BH316" s="812"/>
      <c r="BI316" s="812"/>
      <c r="BJ316" s="812"/>
      <c r="BK316" s="812"/>
      <c r="BL316" s="812"/>
      <c r="BM316" s="812"/>
      <c r="BN316" s="812"/>
      <c r="BO316" s="812"/>
      <c r="BP316" s="812"/>
      <c r="BQ316" s="812"/>
      <c r="BR316" s="812"/>
      <c r="BS316" s="812"/>
      <c r="BT316" s="812"/>
      <c r="BU316" s="42"/>
      <c r="BV316" s="42"/>
      <c r="BW316" s="42"/>
      <c r="BX316" s="42"/>
      <c r="BY316" s="42"/>
      <c r="BZ316" s="42"/>
      <c r="CA316" s="42"/>
      <c r="CB316" s="42"/>
      <c r="CC316" s="42"/>
      <c r="CD316" s="42"/>
      <c r="CE316" s="42"/>
      <c r="CF316" s="42"/>
      <c r="CG316" s="42"/>
      <c r="CH316" s="42"/>
      <c r="CI316" s="42"/>
      <c r="CJ316" s="42"/>
      <c r="CK316" s="42"/>
      <c r="CL316" s="42"/>
      <c r="CM316" s="42"/>
      <c r="CN316" s="42"/>
      <c r="CO316" s="42"/>
      <c r="CP316" s="42"/>
      <c r="CQ316" s="42"/>
      <c r="CR316" s="42"/>
      <c r="CS316" s="42"/>
      <c r="CT316" s="42"/>
      <c r="CU316" s="42"/>
      <c r="CV316" s="42"/>
      <c r="CW316" s="42"/>
      <c r="CX316" s="42"/>
      <c r="CY316" s="42"/>
      <c r="CZ316" s="42"/>
      <c r="DA316" s="42"/>
      <c r="DB316" s="42"/>
      <c r="DC316" s="42"/>
      <c r="DD316" s="42"/>
      <c r="DE316" s="42"/>
      <c r="DF316" s="42"/>
      <c r="DG316" s="42"/>
      <c r="DH316" s="42"/>
      <c r="DI316" s="42"/>
      <c r="DJ316" s="42"/>
      <c r="DK316" s="42"/>
      <c r="DL316" s="42"/>
      <c r="DM316" s="42"/>
      <c r="DN316" s="42"/>
      <c r="DO316" s="42"/>
      <c r="DP316" s="42"/>
      <c r="DQ316" s="42"/>
      <c r="DR316" s="42"/>
      <c r="DS316" s="42"/>
      <c r="DT316" s="42"/>
      <c r="DU316" s="42"/>
      <c r="DV316" s="42"/>
      <c r="DW316" s="42"/>
      <c r="DX316" s="42"/>
      <c r="DY316" s="42"/>
      <c r="DZ316" s="42"/>
    </row>
    <row r="317" spans="2:130" x14ac:dyDescent="0.2">
      <c r="B317" s="42"/>
      <c r="C317" s="48" t="str">
        <f t="shared" si="12"/>
        <v>repro</v>
      </c>
      <c r="D317" s="49" t="str">
        <f t="shared" si="11"/>
        <v/>
      </c>
      <c r="E317" s="361">
        <v>0</v>
      </c>
      <c r="F317" s="361">
        <v>0</v>
      </c>
      <c r="G317" s="361">
        <v>0</v>
      </c>
      <c r="H317" s="361">
        <v>0</v>
      </c>
      <c r="I317" s="361">
        <v>0</v>
      </c>
      <c r="J317" s="361">
        <v>0</v>
      </c>
      <c r="K317" s="361">
        <v>0</v>
      </c>
      <c r="L317" s="361">
        <v>0</v>
      </c>
      <c r="M317" s="361">
        <v>0</v>
      </c>
      <c r="N317" s="361">
        <v>0</v>
      </c>
      <c r="O317" s="361">
        <v>0</v>
      </c>
      <c r="P317" s="361">
        <v>0</v>
      </c>
      <c r="Q317" s="42"/>
      <c r="R317" s="363">
        <v>0</v>
      </c>
      <c r="S317" s="363">
        <v>0</v>
      </c>
      <c r="T317" s="363">
        <v>0</v>
      </c>
      <c r="U317" s="363">
        <v>0</v>
      </c>
      <c r="V317" s="363">
        <v>0</v>
      </c>
      <c r="W317" s="363">
        <v>0</v>
      </c>
      <c r="X317" s="363">
        <v>0</v>
      </c>
      <c r="Y317" s="363">
        <v>0</v>
      </c>
      <c r="Z317" s="363">
        <v>0</v>
      </c>
      <c r="AA317" s="363">
        <v>0</v>
      </c>
      <c r="AB317" s="363">
        <v>0</v>
      </c>
      <c r="AC317" s="363">
        <v>0</v>
      </c>
      <c r="AD317" s="42"/>
      <c r="AE317" s="812"/>
      <c r="AF317" s="812"/>
      <c r="AG317" s="812"/>
      <c r="AH317" s="812"/>
      <c r="AI317" s="986"/>
      <c r="AJ317" s="1018">
        <f>repro!G68</f>
        <v>0</v>
      </c>
      <c r="AK317" s="1018">
        <f>repro!H68</f>
        <v>0</v>
      </c>
      <c r="AL317" s="1018">
        <f>repro!I68</f>
        <v>0</v>
      </c>
      <c r="AM317" s="1018">
        <f>repro!J68</f>
        <v>0</v>
      </c>
      <c r="AN317" s="1018">
        <f>repro!K68</f>
        <v>0</v>
      </c>
      <c r="AO317" s="1018">
        <f>repro!L68</f>
        <v>0</v>
      </c>
      <c r="AP317" s="1018">
        <f>repro!M68</f>
        <v>0</v>
      </c>
      <c r="AQ317" s="1018">
        <f>repro!N68</f>
        <v>0</v>
      </c>
      <c r="AR317" s="1018">
        <f>repro!O68</f>
        <v>0</v>
      </c>
      <c r="AS317" s="1018">
        <f>repro!P68</f>
        <v>0</v>
      </c>
      <c r="AT317" s="1018">
        <f>repro!Q68</f>
        <v>0</v>
      </c>
      <c r="AU317" s="1018">
        <f>repro!R68</f>
        <v>0</v>
      </c>
      <c r="AV317" s="986"/>
      <c r="AW317" s="812"/>
      <c r="AX317" s="812"/>
      <c r="AY317" s="812"/>
      <c r="AZ317" s="812"/>
      <c r="BA317" s="812"/>
      <c r="BB317" s="812"/>
      <c r="BC317" s="812"/>
      <c r="BD317" s="812"/>
      <c r="BE317" s="812"/>
      <c r="BF317" s="812"/>
      <c r="BG317" s="812"/>
      <c r="BH317" s="812"/>
      <c r="BI317" s="812"/>
      <c r="BJ317" s="812"/>
      <c r="BK317" s="812"/>
      <c r="BL317" s="812"/>
      <c r="BM317" s="812"/>
      <c r="BN317" s="812"/>
      <c r="BO317" s="812"/>
      <c r="BP317" s="812"/>
      <c r="BQ317" s="812"/>
      <c r="BR317" s="812"/>
      <c r="BS317" s="812"/>
      <c r="BT317" s="812"/>
      <c r="BU317" s="42"/>
      <c r="BV317" s="42"/>
      <c r="BW317" s="42"/>
      <c r="BX317" s="42"/>
      <c r="BY317" s="42"/>
      <c r="BZ317" s="42"/>
      <c r="CA317" s="42"/>
      <c r="CB317" s="42"/>
      <c r="CC317" s="42"/>
      <c r="CD317" s="42"/>
      <c r="CE317" s="42"/>
      <c r="CF317" s="42"/>
      <c r="CG317" s="42"/>
      <c r="CH317" s="42"/>
      <c r="CI317" s="42"/>
      <c r="CJ317" s="42"/>
      <c r="CK317" s="42"/>
      <c r="CL317" s="42"/>
      <c r="CM317" s="42"/>
      <c r="CN317" s="42"/>
      <c r="CO317" s="42"/>
      <c r="CP317" s="42"/>
      <c r="CQ317" s="42"/>
      <c r="CR317" s="42"/>
      <c r="CS317" s="42"/>
      <c r="CT317" s="42"/>
      <c r="CU317" s="42"/>
      <c r="CV317" s="42"/>
      <c r="CW317" s="42"/>
      <c r="CX317" s="42"/>
      <c r="CY317" s="42"/>
      <c r="CZ317" s="42"/>
      <c r="DA317" s="42"/>
      <c r="DB317" s="42"/>
      <c r="DC317" s="42"/>
      <c r="DD317" s="42"/>
      <c r="DE317" s="42"/>
      <c r="DF317" s="42"/>
      <c r="DG317" s="42"/>
      <c r="DH317" s="42"/>
      <c r="DI317" s="42"/>
      <c r="DJ317" s="42"/>
      <c r="DK317" s="42"/>
      <c r="DL317" s="42"/>
      <c r="DM317" s="42"/>
      <c r="DN317" s="42"/>
      <c r="DO317" s="42"/>
      <c r="DP317" s="42"/>
      <c r="DQ317" s="42"/>
      <c r="DR317" s="42"/>
      <c r="DS317" s="42"/>
      <c r="DT317" s="42"/>
      <c r="DU317" s="42"/>
      <c r="DV317" s="42"/>
      <c r="DW317" s="42"/>
      <c r="DX317" s="42"/>
      <c r="DY317" s="42"/>
      <c r="DZ317" s="42"/>
    </row>
    <row r="318" spans="2:130" x14ac:dyDescent="0.2">
      <c r="B318" s="42"/>
      <c r="C318" s="48" t="str">
        <f t="shared" si="12"/>
        <v>repro</v>
      </c>
      <c r="D318" s="49" t="str">
        <f t="shared" si="11"/>
        <v/>
      </c>
      <c r="E318" s="361">
        <v>0</v>
      </c>
      <c r="F318" s="361">
        <v>0</v>
      </c>
      <c r="G318" s="361">
        <v>0</v>
      </c>
      <c r="H318" s="361">
        <v>0</v>
      </c>
      <c r="I318" s="361">
        <v>0</v>
      </c>
      <c r="J318" s="361">
        <v>0</v>
      </c>
      <c r="K318" s="361">
        <v>0</v>
      </c>
      <c r="L318" s="361">
        <v>0</v>
      </c>
      <c r="M318" s="361">
        <v>0</v>
      </c>
      <c r="N318" s="361">
        <v>0</v>
      </c>
      <c r="O318" s="361">
        <v>0</v>
      </c>
      <c r="P318" s="361">
        <v>0</v>
      </c>
      <c r="Q318" s="42"/>
      <c r="R318" s="363">
        <v>0</v>
      </c>
      <c r="S318" s="363">
        <v>0</v>
      </c>
      <c r="T318" s="363">
        <v>0</v>
      </c>
      <c r="U318" s="363">
        <v>0</v>
      </c>
      <c r="V318" s="363">
        <v>0</v>
      </c>
      <c r="W318" s="363">
        <v>0</v>
      </c>
      <c r="X318" s="363">
        <v>0</v>
      </c>
      <c r="Y318" s="363">
        <v>0</v>
      </c>
      <c r="Z318" s="363">
        <v>0</v>
      </c>
      <c r="AA318" s="363">
        <v>0</v>
      </c>
      <c r="AB318" s="363">
        <v>0</v>
      </c>
      <c r="AC318" s="363">
        <v>0</v>
      </c>
      <c r="AD318" s="42"/>
      <c r="AE318" s="812"/>
      <c r="AF318" s="812"/>
      <c r="AG318" s="812"/>
      <c r="AH318" s="812"/>
      <c r="AI318" s="986"/>
      <c r="AJ318" s="1018">
        <f>repro!G69</f>
        <v>0</v>
      </c>
      <c r="AK318" s="1018">
        <f>repro!H69</f>
        <v>0</v>
      </c>
      <c r="AL318" s="1018">
        <f>repro!I69</f>
        <v>0</v>
      </c>
      <c r="AM318" s="1018">
        <f>repro!J69</f>
        <v>0</v>
      </c>
      <c r="AN318" s="1018">
        <f>repro!K69</f>
        <v>0</v>
      </c>
      <c r="AO318" s="1018">
        <f>repro!L69</f>
        <v>0</v>
      </c>
      <c r="AP318" s="1018">
        <f>repro!M69</f>
        <v>0</v>
      </c>
      <c r="AQ318" s="1018">
        <f>repro!N69</f>
        <v>0</v>
      </c>
      <c r="AR318" s="1018">
        <f>repro!O69</f>
        <v>0</v>
      </c>
      <c r="AS318" s="1018">
        <f>repro!P69</f>
        <v>0</v>
      </c>
      <c r="AT318" s="1018">
        <f>repro!Q69</f>
        <v>0</v>
      </c>
      <c r="AU318" s="1018">
        <f>repro!R69</f>
        <v>0</v>
      </c>
      <c r="AV318" s="986"/>
      <c r="AW318" s="812"/>
      <c r="AX318" s="812"/>
      <c r="AY318" s="812"/>
      <c r="AZ318" s="812"/>
      <c r="BA318" s="812"/>
      <c r="BB318" s="812"/>
      <c r="BC318" s="812"/>
      <c r="BD318" s="812"/>
      <c r="BE318" s="812"/>
      <c r="BF318" s="812"/>
      <c r="BG318" s="812"/>
      <c r="BH318" s="812"/>
      <c r="BI318" s="812"/>
      <c r="BJ318" s="812"/>
      <c r="BK318" s="812"/>
      <c r="BL318" s="812"/>
      <c r="BM318" s="812"/>
      <c r="BN318" s="812"/>
      <c r="BO318" s="812"/>
      <c r="BP318" s="812"/>
      <c r="BQ318" s="812"/>
      <c r="BR318" s="812"/>
      <c r="BS318" s="812"/>
      <c r="BT318" s="812"/>
      <c r="BU318" s="42"/>
      <c r="BV318" s="42"/>
      <c r="BW318" s="42"/>
      <c r="BX318" s="42"/>
      <c r="BY318" s="42"/>
      <c r="BZ318" s="42"/>
      <c r="CA318" s="42"/>
      <c r="CB318" s="42"/>
      <c r="CC318" s="42"/>
      <c r="CD318" s="42"/>
      <c r="CE318" s="42"/>
      <c r="CF318" s="42"/>
      <c r="CG318" s="42"/>
      <c r="CH318" s="42"/>
      <c r="CI318" s="42"/>
      <c r="CJ318" s="42"/>
      <c r="CK318" s="42"/>
      <c r="CL318" s="42"/>
      <c r="CM318" s="42"/>
      <c r="CN318" s="42"/>
      <c r="CO318" s="42"/>
      <c r="CP318" s="42"/>
      <c r="CQ318" s="42"/>
      <c r="CR318" s="42"/>
      <c r="CS318" s="42"/>
      <c r="CT318" s="42"/>
      <c r="CU318" s="42"/>
      <c r="CV318" s="42"/>
      <c r="CW318" s="42"/>
      <c r="CX318" s="42"/>
      <c r="CY318" s="42"/>
      <c r="CZ318" s="42"/>
      <c r="DA318" s="42"/>
      <c r="DB318" s="42"/>
      <c r="DC318" s="42"/>
      <c r="DD318" s="42"/>
      <c r="DE318" s="42"/>
      <c r="DF318" s="42"/>
      <c r="DG318" s="42"/>
      <c r="DH318" s="42"/>
      <c r="DI318" s="42"/>
      <c r="DJ318" s="42"/>
      <c r="DK318" s="42"/>
      <c r="DL318" s="42"/>
      <c r="DM318" s="42"/>
      <c r="DN318" s="42"/>
      <c r="DO318" s="42"/>
      <c r="DP318" s="42"/>
      <c r="DQ318" s="42"/>
      <c r="DR318" s="42"/>
      <c r="DS318" s="42"/>
      <c r="DT318" s="42"/>
      <c r="DU318" s="42"/>
      <c r="DV318" s="42"/>
      <c r="DW318" s="42"/>
      <c r="DX318" s="42"/>
      <c r="DY318" s="42"/>
      <c r="DZ318" s="42"/>
    </row>
    <row r="319" spans="2:130" x14ac:dyDescent="0.2">
      <c r="B319" s="42"/>
      <c r="C319" s="48" t="str">
        <f t="shared" si="12"/>
        <v>repro</v>
      </c>
      <c r="D319" s="49" t="str">
        <f t="shared" si="11"/>
        <v/>
      </c>
      <c r="E319" s="361">
        <v>0</v>
      </c>
      <c r="F319" s="361">
        <v>0</v>
      </c>
      <c r="G319" s="361">
        <v>0</v>
      </c>
      <c r="H319" s="361">
        <v>0</v>
      </c>
      <c r="I319" s="361">
        <v>0</v>
      </c>
      <c r="J319" s="361">
        <v>0</v>
      </c>
      <c r="K319" s="361">
        <v>0</v>
      </c>
      <c r="L319" s="361">
        <v>0</v>
      </c>
      <c r="M319" s="361">
        <v>0</v>
      </c>
      <c r="N319" s="361">
        <v>0</v>
      </c>
      <c r="O319" s="361">
        <v>0</v>
      </c>
      <c r="P319" s="361">
        <v>0</v>
      </c>
      <c r="Q319" s="42"/>
      <c r="R319" s="363">
        <v>0</v>
      </c>
      <c r="S319" s="363">
        <v>0</v>
      </c>
      <c r="T319" s="363">
        <v>0</v>
      </c>
      <c r="U319" s="363">
        <v>0</v>
      </c>
      <c r="V319" s="363">
        <v>0</v>
      </c>
      <c r="W319" s="363">
        <v>0</v>
      </c>
      <c r="X319" s="363">
        <v>0</v>
      </c>
      <c r="Y319" s="363">
        <v>0</v>
      </c>
      <c r="Z319" s="363">
        <v>0</v>
      </c>
      <c r="AA319" s="363">
        <v>0</v>
      </c>
      <c r="AB319" s="363">
        <v>0</v>
      </c>
      <c r="AC319" s="363">
        <v>0</v>
      </c>
      <c r="AD319" s="42"/>
      <c r="AE319" s="812"/>
      <c r="AF319" s="812"/>
      <c r="AG319" s="812"/>
      <c r="AH319" s="812"/>
      <c r="AI319" s="986"/>
      <c r="AJ319" s="1018">
        <f>repro!G70</f>
        <v>0</v>
      </c>
      <c r="AK319" s="1018">
        <f>repro!H70</f>
        <v>0</v>
      </c>
      <c r="AL319" s="1018">
        <f>repro!I70</f>
        <v>0</v>
      </c>
      <c r="AM319" s="1018">
        <f>repro!J70</f>
        <v>0</v>
      </c>
      <c r="AN319" s="1018">
        <f>repro!K70</f>
        <v>0</v>
      </c>
      <c r="AO319" s="1018">
        <f>repro!L70</f>
        <v>0</v>
      </c>
      <c r="AP319" s="1018">
        <f>repro!M70</f>
        <v>0</v>
      </c>
      <c r="AQ319" s="1018">
        <f>repro!N70</f>
        <v>0</v>
      </c>
      <c r="AR319" s="1018">
        <f>repro!O70</f>
        <v>0</v>
      </c>
      <c r="AS319" s="1018">
        <f>repro!P70</f>
        <v>0</v>
      </c>
      <c r="AT319" s="1018">
        <f>repro!Q70</f>
        <v>0</v>
      </c>
      <c r="AU319" s="1018">
        <f>repro!R70</f>
        <v>0</v>
      </c>
      <c r="AV319" s="986"/>
      <c r="AW319" s="812"/>
      <c r="AX319" s="812"/>
      <c r="AY319" s="812"/>
      <c r="AZ319" s="812"/>
      <c r="BA319" s="812"/>
      <c r="BB319" s="812"/>
      <c r="BC319" s="812"/>
      <c r="BD319" s="812"/>
      <c r="BE319" s="812"/>
      <c r="BF319" s="812"/>
      <c r="BG319" s="812"/>
      <c r="BH319" s="812"/>
      <c r="BI319" s="812"/>
      <c r="BJ319" s="812"/>
      <c r="BK319" s="812"/>
      <c r="BL319" s="812"/>
      <c r="BM319" s="812"/>
      <c r="BN319" s="812"/>
      <c r="BO319" s="812"/>
      <c r="BP319" s="812"/>
      <c r="BQ319" s="812"/>
      <c r="BR319" s="812"/>
      <c r="BS319" s="812"/>
      <c r="BT319" s="812"/>
      <c r="BU319" s="42"/>
      <c r="BV319" s="42"/>
      <c r="BW319" s="42"/>
      <c r="BX319" s="42"/>
      <c r="BY319" s="42"/>
      <c r="BZ319" s="42"/>
      <c r="CA319" s="42"/>
      <c r="CB319" s="42"/>
      <c r="CC319" s="42"/>
      <c r="CD319" s="42"/>
      <c r="CE319" s="42"/>
      <c r="CF319" s="42"/>
      <c r="CG319" s="42"/>
      <c r="CH319" s="42"/>
      <c r="CI319" s="42"/>
      <c r="CJ319" s="42"/>
      <c r="CK319" s="42"/>
      <c r="CL319" s="42"/>
      <c r="CM319" s="42"/>
      <c r="CN319" s="42"/>
      <c r="CO319" s="42"/>
      <c r="CP319" s="42"/>
      <c r="CQ319" s="42"/>
      <c r="CR319" s="42"/>
      <c r="CS319" s="42"/>
      <c r="CT319" s="42"/>
      <c r="CU319" s="42"/>
      <c r="CV319" s="42"/>
      <c r="CW319" s="42"/>
      <c r="CX319" s="42"/>
      <c r="CY319" s="42"/>
      <c r="CZ319" s="42"/>
      <c r="DA319" s="42"/>
      <c r="DB319" s="42"/>
      <c r="DC319" s="42"/>
      <c r="DD319" s="42"/>
      <c r="DE319" s="42"/>
      <c r="DF319" s="42"/>
      <c r="DG319" s="42"/>
      <c r="DH319" s="42"/>
      <c r="DI319" s="42"/>
      <c r="DJ319" s="42"/>
      <c r="DK319" s="42"/>
      <c r="DL319" s="42"/>
      <c r="DM319" s="42"/>
      <c r="DN319" s="42"/>
      <c r="DO319" s="42"/>
      <c r="DP319" s="42"/>
      <c r="DQ319" s="42"/>
      <c r="DR319" s="42"/>
      <c r="DS319" s="42"/>
      <c r="DT319" s="42"/>
      <c r="DU319" s="42"/>
      <c r="DV319" s="42"/>
      <c r="DW319" s="42"/>
      <c r="DX319" s="42"/>
      <c r="DY319" s="42"/>
      <c r="DZ319" s="42"/>
    </row>
    <row r="320" spans="2:130" x14ac:dyDescent="0.2">
      <c r="B320" s="42"/>
      <c r="C320" s="48" t="str">
        <f t="shared" si="12"/>
        <v>repro</v>
      </c>
      <c r="D320" s="49" t="str">
        <f t="shared" si="11"/>
        <v/>
      </c>
      <c r="E320" s="361">
        <v>0</v>
      </c>
      <c r="F320" s="361">
        <v>0</v>
      </c>
      <c r="G320" s="361">
        <v>0</v>
      </c>
      <c r="H320" s="361">
        <v>0</v>
      </c>
      <c r="I320" s="361">
        <v>0</v>
      </c>
      <c r="J320" s="361">
        <v>0</v>
      </c>
      <c r="K320" s="361">
        <v>0</v>
      </c>
      <c r="L320" s="361">
        <v>0</v>
      </c>
      <c r="M320" s="361">
        <v>0</v>
      </c>
      <c r="N320" s="361">
        <v>0</v>
      </c>
      <c r="O320" s="361">
        <v>0</v>
      </c>
      <c r="P320" s="361">
        <v>0</v>
      </c>
      <c r="Q320" s="42"/>
      <c r="R320" s="363">
        <v>0</v>
      </c>
      <c r="S320" s="363">
        <v>0</v>
      </c>
      <c r="T320" s="363">
        <v>0</v>
      </c>
      <c r="U320" s="363">
        <v>0</v>
      </c>
      <c r="V320" s="363">
        <v>0</v>
      </c>
      <c r="W320" s="363">
        <v>0</v>
      </c>
      <c r="X320" s="363">
        <v>0</v>
      </c>
      <c r="Y320" s="363">
        <v>0</v>
      </c>
      <c r="Z320" s="363">
        <v>0</v>
      </c>
      <c r="AA320" s="363">
        <v>0</v>
      </c>
      <c r="AB320" s="363">
        <v>0</v>
      </c>
      <c r="AC320" s="363">
        <v>0</v>
      </c>
      <c r="AD320" s="42"/>
      <c r="AE320" s="812"/>
      <c r="AF320" s="812"/>
      <c r="AG320" s="812"/>
      <c r="AH320" s="812"/>
      <c r="AI320" s="986"/>
      <c r="AJ320" s="1018">
        <f>repro!G71</f>
        <v>0</v>
      </c>
      <c r="AK320" s="1018">
        <f>repro!H71</f>
        <v>0</v>
      </c>
      <c r="AL320" s="1018">
        <f>repro!I71</f>
        <v>0</v>
      </c>
      <c r="AM320" s="1018">
        <f>repro!J71</f>
        <v>0</v>
      </c>
      <c r="AN320" s="1018">
        <f>repro!K71</f>
        <v>0</v>
      </c>
      <c r="AO320" s="1018">
        <f>repro!L71</f>
        <v>0</v>
      </c>
      <c r="AP320" s="1018">
        <f>repro!M71</f>
        <v>0</v>
      </c>
      <c r="AQ320" s="1018">
        <f>repro!N71</f>
        <v>0</v>
      </c>
      <c r="AR320" s="1018">
        <f>repro!O71</f>
        <v>0</v>
      </c>
      <c r="AS320" s="1018">
        <f>repro!P71</f>
        <v>0</v>
      </c>
      <c r="AT320" s="1018">
        <f>repro!Q71</f>
        <v>0</v>
      </c>
      <c r="AU320" s="1018">
        <f>repro!R71</f>
        <v>0</v>
      </c>
      <c r="AV320" s="987"/>
      <c r="AW320" s="812"/>
      <c r="AX320" s="812"/>
      <c r="AY320" s="812"/>
      <c r="AZ320" s="812"/>
      <c r="BA320" s="812"/>
      <c r="BB320" s="812"/>
      <c r="BC320" s="812"/>
      <c r="BD320" s="812"/>
      <c r="BE320" s="812"/>
      <c r="BF320" s="812"/>
      <c r="BG320" s="812"/>
      <c r="BH320" s="812"/>
      <c r="BI320" s="812"/>
      <c r="BJ320" s="812"/>
      <c r="BK320" s="812"/>
      <c r="BL320" s="812"/>
      <c r="BM320" s="812"/>
      <c r="BN320" s="812"/>
      <c r="BO320" s="812"/>
      <c r="BP320" s="812"/>
      <c r="BQ320" s="812"/>
      <c r="BR320" s="812"/>
      <c r="BS320" s="812"/>
      <c r="BT320" s="812"/>
      <c r="BU320" s="42"/>
      <c r="BV320" s="42"/>
      <c r="BW320" s="42"/>
      <c r="BX320" s="42"/>
      <c r="BY320" s="42"/>
      <c r="BZ320" s="42"/>
      <c r="CA320" s="42"/>
      <c r="CB320" s="42"/>
      <c r="CC320" s="42"/>
      <c r="CD320" s="42"/>
      <c r="CE320" s="42"/>
      <c r="CF320" s="42"/>
      <c r="CG320" s="42"/>
      <c r="CH320" s="42"/>
      <c r="CI320" s="42"/>
      <c r="CJ320" s="42"/>
      <c r="CK320" s="42"/>
      <c r="CL320" s="42"/>
      <c r="CM320" s="42"/>
      <c r="CN320" s="42"/>
      <c r="CO320" s="42"/>
      <c r="CP320" s="42"/>
      <c r="CQ320" s="42"/>
      <c r="CR320" s="42"/>
      <c r="CS320" s="42"/>
      <c r="CT320" s="42"/>
      <c r="CU320" s="42"/>
      <c r="CV320" s="42"/>
      <c r="CW320" s="42"/>
      <c r="CX320" s="42"/>
      <c r="CY320" s="42"/>
      <c r="CZ320" s="42"/>
      <c r="DA320" s="42"/>
      <c r="DB320" s="42"/>
      <c r="DC320" s="42"/>
      <c r="DD320" s="42"/>
      <c r="DE320" s="42"/>
      <c r="DF320" s="42"/>
      <c r="DG320" s="42"/>
      <c r="DH320" s="42"/>
      <c r="DI320" s="42"/>
      <c r="DJ320" s="42"/>
      <c r="DK320" s="42"/>
      <c r="DL320" s="42"/>
      <c r="DM320" s="42"/>
      <c r="DN320" s="42"/>
      <c r="DO320" s="42"/>
      <c r="DP320" s="42"/>
      <c r="DQ320" s="42"/>
      <c r="DR320" s="42"/>
      <c r="DS320" s="42"/>
      <c r="DT320" s="42"/>
      <c r="DU320" s="42"/>
      <c r="DV320" s="42"/>
      <c r="DW320" s="42"/>
      <c r="DX320" s="42"/>
      <c r="DY320" s="42"/>
      <c r="DZ320" s="42"/>
    </row>
    <row r="321" spans="2:130" x14ac:dyDescent="0.2">
      <c r="B321" s="42"/>
      <c r="C321" s="48" t="str">
        <f t="shared" si="12"/>
        <v>repro</v>
      </c>
      <c r="D321" s="49" t="str">
        <f t="shared" si="11"/>
        <v/>
      </c>
      <c r="E321" s="361">
        <v>0</v>
      </c>
      <c r="F321" s="361">
        <v>0</v>
      </c>
      <c r="G321" s="361">
        <v>0</v>
      </c>
      <c r="H321" s="361">
        <v>0</v>
      </c>
      <c r="I321" s="361">
        <v>0</v>
      </c>
      <c r="J321" s="361">
        <v>0</v>
      </c>
      <c r="K321" s="361">
        <v>0</v>
      </c>
      <c r="L321" s="361">
        <v>0</v>
      </c>
      <c r="M321" s="361">
        <v>0</v>
      </c>
      <c r="N321" s="361">
        <v>0</v>
      </c>
      <c r="O321" s="361">
        <v>0</v>
      </c>
      <c r="P321" s="361">
        <v>0</v>
      </c>
      <c r="Q321" s="42"/>
      <c r="R321" s="363">
        <v>0</v>
      </c>
      <c r="S321" s="363">
        <v>0</v>
      </c>
      <c r="T321" s="363">
        <v>0</v>
      </c>
      <c r="U321" s="363">
        <v>0</v>
      </c>
      <c r="V321" s="363">
        <v>0</v>
      </c>
      <c r="W321" s="363">
        <v>0</v>
      </c>
      <c r="X321" s="363">
        <v>0</v>
      </c>
      <c r="Y321" s="363">
        <v>0</v>
      </c>
      <c r="Z321" s="363">
        <v>0</v>
      </c>
      <c r="AA321" s="363">
        <v>0</v>
      </c>
      <c r="AB321" s="363">
        <v>0</v>
      </c>
      <c r="AC321" s="363">
        <v>0</v>
      </c>
      <c r="AD321" s="42"/>
      <c r="AE321" s="812"/>
      <c r="AF321" s="812"/>
      <c r="AG321" s="812"/>
      <c r="AH321" s="812"/>
      <c r="AI321" s="986"/>
      <c r="AJ321" s="1018">
        <f>repro!G72</f>
        <v>0</v>
      </c>
      <c r="AK321" s="1018">
        <f>repro!H72</f>
        <v>0</v>
      </c>
      <c r="AL321" s="1018">
        <f>repro!I72</f>
        <v>0</v>
      </c>
      <c r="AM321" s="1018">
        <f>repro!J72</f>
        <v>0</v>
      </c>
      <c r="AN321" s="1018">
        <f>repro!K72</f>
        <v>0</v>
      </c>
      <c r="AO321" s="1018">
        <f>repro!L72</f>
        <v>0</v>
      </c>
      <c r="AP321" s="1018">
        <f>repro!M72</f>
        <v>0</v>
      </c>
      <c r="AQ321" s="1018">
        <f>repro!N72</f>
        <v>0</v>
      </c>
      <c r="AR321" s="1018">
        <f>repro!O72</f>
        <v>0</v>
      </c>
      <c r="AS321" s="1018">
        <f>repro!P72</f>
        <v>0</v>
      </c>
      <c r="AT321" s="1018">
        <f>repro!Q72</f>
        <v>0</v>
      </c>
      <c r="AU321" s="1018">
        <f>repro!R72</f>
        <v>0</v>
      </c>
      <c r="AV321" s="987"/>
      <c r="AW321" s="812"/>
      <c r="AX321" s="812"/>
      <c r="AY321" s="812"/>
      <c r="AZ321" s="812"/>
      <c r="BA321" s="812"/>
      <c r="BB321" s="812"/>
      <c r="BC321" s="812"/>
      <c r="BD321" s="812"/>
      <c r="BE321" s="812"/>
      <c r="BF321" s="812"/>
      <c r="BG321" s="812"/>
      <c r="BH321" s="812"/>
      <c r="BI321" s="812"/>
      <c r="BJ321" s="812"/>
      <c r="BK321" s="812"/>
      <c r="BL321" s="812"/>
      <c r="BM321" s="812"/>
      <c r="BN321" s="812"/>
      <c r="BO321" s="812"/>
      <c r="BP321" s="812"/>
      <c r="BQ321" s="812"/>
      <c r="BR321" s="812"/>
      <c r="BS321" s="812"/>
      <c r="BT321" s="812"/>
      <c r="BU321" s="42"/>
      <c r="BV321" s="42"/>
      <c r="BW321" s="42"/>
      <c r="BX321" s="42"/>
      <c r="BY321" s="42"/>
      <c r="BZ321" s="42"/>
      <c r="CA321" s="42"/>
      <c r="CB321" s="42"/>
      <c r="CC321" s="42"/>
      <c r="CD321" s="42"/>
      <c r="CE321" s="42"/>
      <c r="CF321" s="42"/>
      <c r="CG321" s="42"/>
      <c r="CH321" s="42"/>
      <c r="CI321" s="42"/>
      <c r="CJ321" s="42"/>
      <c r="CK321" s="42"/>
      <c r="CL321" s="42"/>
      <c r="CM321" s="42"/>
      <c r="CN321" s="42"/>
      <c r="CO321" s="42"/>
      <c r="CP321" s="42"/>
      <c r="CQ321" s="42"/>
      <c r="CR321" s="42"/>
      <c r="CS321" s="42"/>
      <c r="CT321" s="42"/>
      <c r="CU321" s="42"/>
      <c r="CV321" s="42"/>
      <c r="CW321" s="42"/>
      <c r="CX321" s="42"/>
      <c r="CY321" s="42"/>
      <c r="CZ321" s="42"/>
      <c r="DA321" s="42"/>
      <c r="DB321" s="42"/>
      <c r="DC321" s="42"/>
      <c r="DD321" s="42"/>
      <c r="DE321" s="42"/>
      <c r="DF321" s="42"/>
      <c r="DG321" s="42"/>
      <c r="DH321" s="42"/>
      <c r="DI321" s="42"/>
      <c r="DJ321" s="42"/>
      <c r="DK321" s="42"/>
      <c r="DL321" s="42"/>
      <c r="DM321" s="42"/>
      <c r="DN321" s="42"/>
      <c r="DO321" s="42"/>
      <c r="DP321" s="42"/>
      <c r="DQ321" s="42"/>
      <c r="DR321" s="42"/>
      <c r="DS321" s="42"/>
      <c r="DT321" s="42"/>
      <c r="DU321" s="42"/>
      <c r="DV321" s="42"/>
      <c r="DW321" s="42"/>
      <c r="DX321" s="42"/>
      <c r="DY321" s="42"/>
      <c r="DZ321" s="42"/>
    </row>
    <row r="322" spans="2:130" x14ac:dyDescent="0.2">
      <c r="B322" s="42"/>
      <c r="C322" s="56"/>
      <c r="D322" s="49" t="str">
        <f t="shared" si="11"/>
        <v/>
      </c>
      <c r="E322" s="334"/>
      <c r="F322" s="361"/>
      <c r="G322" s="361"/>
      <c r="H322" s="361"/>
      <c r="I322" s="361"/>
      <c r="J322" s="361"/>
      <c r="K322" s="361"/>
      <c r="L322" s="361"/>
      <c r="M322" s="361"/>
      <c r="N322" s="361"/>
      <c r="O322" s="361"/>
      <c r="P322" s="361"/>
      <c r="Q322" s="42"/>
      <c r="R322" s="339"/>
      <c r="S322" s="363"/>
      <c r="T322" s="363"/>
      <c r="U322" s="363"/>
      <c r="V322" s="363"/>
      <c r="W322" s="363"/>
      <c r="X322" s="363"/>
      <c r="Y322" s="363"/>
      <c r="Z322" s="363"/>
      <c r="AA322" s="363"/>
      <c r="AB322" s="363"/>
      <c r="AC322" s="363"/>
      <c r="AD322" s="42"/>
      <c r="AE322" s="812"/>
      <c r="AF322" s="812"/>
      <c r="AG322" s="812"/>
      <c r="AH322" s="812"/>
      <c r="AI322" s="986"/>
      <c r="AJ322" s="1000"/>
      <c r="AK322" s="1018"/>
      <c r="AL322" s="1018"/>
      <c r="AM322" s="1018"/>
      <c r="AN322" s="1018"/>
      <c r="AO322" s="1018"/>
      <c r="AP322" s="1018"/>
      <c r="AQ322" s="1018"/>
      <c r="AR322" s="1018"/>
      <c r="AS322" s="1018"/>
      <c r="AT322" s="1018"/>
      <c r="AU322" s="1018"/>
      <c r="AV322" s="987"/>
      <c r="AW322" s="812"/>
      <c r="AX322" s="812"/>
      <c r="AY322" s="812"/>
      <c r="AZ322" s="812"/>
      <c r="BA322" s="812"/>
      <c r="BB322" s="812"/>
      <c r="BC322" s="812"/>
      <c r="BD322" s="812"/>
      <c r="BE322" s="812"/>
      <c r="BF322" s="812"/>
      <c r="BG322" s="812"/>
      <c r="BH322" s="812"/>
      <c r="BI322" s="812"/>
      <c r="BJ322" s="812"/>
      <c r="BK322" s="812"/>
      <c r="BL322" s="812"/>
      <c r="BM322" s="812"/>
      <c r="BN322" s="812"/>
      <c r="BO322" s="812"/>
      <c r="BP322" s="812"/>
      <c r="BQ322" s="812"/>
      <c r="BR322" s="812"/>
      <c r="BS322" s="812"/>
      <c r="BT322" s="812"/>
      <c r="BU322" s="42"/>
      <c r="BV322" s="42"/>
      <c r="BW322" s="42"/>
      <c r="BX322" s="42"/>
      <c r="BY322" s="42"/>
      <c r="BZ322" s="42"/>
      <c r="CA322" s="42"/>
      <c r="CB322" s="42"/>
      <c r="CC322" s="42"/>
      <c r="CD322" s="42"/>
      <c r="CE322" s="42"/>
      <c r="CF322" s="42"/>
      <c r="CG322" s="42"/>
      <c r="CH322" s="42"/>
      <c r="CI322" s="42"/>
      <c r="CJ322" s="42"/>
      <c r="CK322" s="42"/>
      <c r="CL322" s="42"/>
      <c r="CM322" s="42"/>
      <c r="CN322" s="42"/>
      <c r="CO322" s="42"/>
      <c r="CP322" s="42"/>
      <c r="CQ322" s="42"/>
      <c r="CR322" s="42"/>
      <c r="CS322" s="42"/>
      <c r="CT322" s="42"/>
      <c r="CU322" s="42"/>
      <c r="CV322" s="42"/>
      <c r="CW322" s="42"/>
      <c r="CX322" s="42"/>
      <c r="CY322" s="42"/>
      <c r="CZ322" s="42"/>
      <c r="DA322" s="42"/>
      <c r="DB322" s="42"/>
      <c r="DC322" s="42"/>
      <c r="DD322" s="42"/>
      <c r="DE322" s="42"/>
      <c r="DF322" s="42"/>
      <c r="DG322" s="42"/>
      <c r="DH322" s="42"/>
      <c r="DI322" s="42"/>
      <c r="DJ322" s="42"/>
      <c r="DK322" s="42"/>
      <c r="DL322" s="42"/>
      <c r="DM322" s="42"/>
      <c r="DN322" s="42"/>
      <c r="DO322" s="42"/>
      <c r="DP322" s="42"/>
      <c r="DQ322" s="42"/>
      <c r="DR322" s="42"/>
      <c r="DS322" s="42"/>
      <c r="DT322" s="42"/>
      <c r="DU322" s="42"/>
      <c r="DV322" s="42"/>
      <c r="DW322" s="42"/>
      <c r="DX322" s="42"/>
      <c r="DY322" s="42"/>
      <c r="DZ322" s="42"/>
    </row>
    <row r="323" spans="2:130" x14ac:dyDescent="0.2">
      <c r="B323" s="42"/>
      <c r="C323" s="48" t="str">
        <f>IF(D323=1," cull ","cull")</f>
        <v>cull</v>
      </c>
      <c r="D323" s="49" t="str">
        <f t="shared" ref="D323:D386" si="13">IF(CONCATENATE(E323,F323,G323,H323,I323,J323,K323,L323,M323,N323,O323,P323)=CONCATENATE(R323,S323,T323,U323,V323,W323,X323,Y323,Z323,AA323,AB323,AC323),"",1)</f>
        <v/>
      </c>
      <c r="E323" s="334" t="s">
        <v>254</v>
      </c>
      <c r="F323" s="334"/>
      <c r="G323" s="361"/>
      <c r="H323" s="361"/>
      <c r="I323" s="361"/>
      <c r="J323" s="361"/>
      <c r="K323" s="361"/>
      <c r="L323" s="361"/>
      <c r="M323" s="361"/>
      <c r="N323" s="361"/>
      <c r="O323" s="361"/>
      <c r="P323" s="361"/>
      <c r="Q323" s="42"/>
      <c r="R323" s="339" t="s">
        <v>254</v>
      </c>
      <c r="S323" s="339"/>
      <c r="T323" s="363"/>
      <c r="U323" s="363"/>
      <c r="V323" s="363"/>
      <c r="W323" s="363"/>
      <c r="X323" s="363"/>
      <c r="Y323" s="363"/>
      <c r="Z323" s="363"/>
      <c r="AA323" s="363"/>
      <c r="AB323" s="363"/>
      <c r="AC323" s="363"/>
      <c r="AD323" s="42"/>
      <c r="AE323" s="812"/>
      <c r="AF323" s="812"/>
      <c r="AG323" s="812"/>
      <c r="AH323" s="812"/>
      <c r="AI323" s="986"/>
      <c r="AJ323" s="1005" t="str">
        <f>cull!$B$1</f>
        <v>INVOLUNTARY CULLING</v>
      </c>
      <c r="AK323" s="1000"/>
      <c r="AL323" s="1018"/>
      <c r="AM323" s="1018"/>
      <c r="AN323" s="1018"/>
      <c r="AO323" s="1018"/>
      <c r="AP323" s="1018"/>
      <c r="AQ323" s="1018"/>
      <c r="AR323" s="1018"/>
      <c r="AS323" s="1018"/>
      <c r="AT323" s="1018"/>
      <c r="AU323" s="1018"/>
      <c r="AV323" s="987"/>
      <c r="AW323" s="812"/>
      <c r="AX323" s="812"/>
      <c r="AY323" s="812"/>
      <c r="AZ323" s="812"/>
      <c r="BA323" s="812"/>
      <c r="BB323" s="812"/>
      <c r="BC323" s="812"/>
      <c r="BD323" s="812"/>
      <c r="BE323" s="812"/>
      <c r="BF323" s="812"/>
      <c r="BG323" s="812"/>
      <c r="BH323" s="812"/>
      <c r="BI323" s="812"/>
      <c r="BJ323" s="812"/>
      <c r="BK323" s="812"/>
      <c r="BL323" s="812"/>
      <c r="BM323" s="812"/>
      <c r="BN323" s="812"/>
      <c r="BO323" s="812"/>
      <c r="BP323" s="812"/>
      <c r="BQ323" s="812"/>
      <c r="BR323" s="812"/>
      <c r="BS323" s="812"/>
      <c r="BT323" s="812"/>
      <c r="BU323" s="42"/>
      <c r="BV323" s="42"/>
      <c r="BW323" s="42"/>
      <c r="BX323" s="42"/>
      <c r="BY323" s="42"/>
      <c r="BZ323" s="42"/>
      <c r="CA323" s="42"/>
      <c r="CB323" s="42"/>
      <c r="CC323" s="42"/>
      <c r="CD323" s="42"/>
      <c r="CE323" s="42"/>
      <c r="CF323" s="42"/>
      <c r="CG323" s="42"/>
      <c r="CH323" s="42"/>
      <c r="CI323" s="42"/>
      <c r="CJ323" s="42"/>
      <c r="CK323" s="42"/>
      <c r="CL323" s="42"/>
      <c r="CM323" s="42"/>
      <c r="CN323" s="42"/>
      <c r="CO323" s="42"/>
      <c r="CP323" s="42"/>
      <c r="CQ323" s="42"/>
      <c r="CR323" s="42"/>
      <c r="CS323" s="42"/>
      <c r="CT323" s="42"/>
      <c r="CU323" s="42"/>
      <c r="CV323" s="42"/>
      <c r="CW323" s="42"/>
      <c r="CX323" s="42"/>
      <c r="CY323" s="42"/>
      <c r="CZ323" s="42"/>
      <c r="DA323" s="42"/>
      <c r="DB323" s="42"/>
      <c r="DC323" s="42"/>
      <c r="DD323" s="42"/>
      <c r="DE323" s="42"/>
      <c r="DF323" s="42"/>
      <c r="DG323" s="42"/>
      <c r="DH323" s="42"/>
      <c r="DI323" s="42"/>
      <c r="DJ323" s="42"/>
      <c r="DK323" s="42"/>
      <c r="DL323" s="42"/>
      <c r="DM323" s="42"/>
      <c r="DN323" s="42"/>
      <c r="DO323" s="42"/>
      <c r="DP323" s="42"/>
      <c r="DQ323" s="42"/>
      <c r="DR323" s="42"/>
      <c r="DS323" s="42"/>
      <c r="DT323" s="42"/>
      <c r="DU323" s="42"/>
      <c r="DV323" s="42"/>
      <c r="DW323" s="42"/>
      <c r="DX323" s="42"/>
      <c r="DY323" s="42"/>
      <c r="DZ323" s="42"/>
    </row>
    <row r="324" spans="2:130" x14ac:dyDescent="0.2">
      <c r="B324" s="42"/>
      <c r="C324" s="48" t="str">
        <f t="shared" ref="C324:C387" si="14">IF(D324=1," cull ","cull")</f>
        <v>cull</v>
      </c>
      <c r="D324" s="49" t="str">
        <f t="shared" si="13"/>
        <v/>
      </c>
      <c r="E324" s="364" t="s">
        <v>157</v>
      </c>
      <c r="F324" s="361">
        <v>0</v>
      </c>
      <c r="G324" s="361"/>
      <c r="H324" s="361"/>
      <c r="I324" s="361"/>
      <c r="J324" s="361"/>
      <c r="K324" s="361"/>
      <c r="L324" s="361"/>
      <c r="M324" s="361"/>
      <c r="N324" s="361"/>
      <c r="O324" s="361"/>
      <c r="P324" s="361"/>
      <c r="Q324" s="42"/>
      <c r="R324" s="365" t="s">
        <v>157</v>
      </c>
      <c r="S324" s="363">
        <v>0</v>
      </c>
      <c r="T324" s="363"/>
      <c r="U324" s="363"/>
      <c r="V324" s="363"/>
      <c r="W324" s="363"/>
      <c r="X324" s="363"/>
      <c r="Y324" s="363"/>
      <c r="Z324" s="363"/>
      <c r="AA324" s="363"/>
      <c r="AB324" s="363"/>
      <c r="AC324" s="363"/>
      <c r="AD324" s="42"/>
      <c r="AE324" s="812"/>
      <c r="AF324" s="812"/>
      <c r="AG324" s="812"/>
      <c r="AH324" s="812"/>
      <c r="AI324" s="986"/>
      <c r="AJ324" s="1023" t="str">
        <f>cull!C7</f>
        <v>+/- (abs)</v>
      </c>
      <c r="AK324" s="1018">
        <f>cull!D7</f>
        <v>0</v>
      </c>
      <c r="AL324" s="1018"/>
      <c r="AM324" s="1018"/>
      <c r="AN324" s="1018"/>
      <c r="AO324" s="1018"/>
      <c r="AP324" s="1018"/>
      <c r="AQ324" s="1018"/>
      <c r="AR324" s="1018"/>
      <c r="AS324" s="1018"/>
      <c r="AT324" s="1018"/>
      <c r="AU324" s="1018"/>
      <c r="AV324" s="987"/>
      <c r="AW324" s="812"/>
      <c r="AX324" s="812"/>
      <c r="AY324" s="812"/>
      <c r="AZ324" s="812"/>
      <c r="BA324" s="812"/>
      <c r="BB324" s="812"/>
      <c r="BC324" s="812"/>
      <c r="BD324" s="812"/>
      <c r="BE324" s="812"/>
      <c r="BF324" s="812"/>
      <c r="BG324" s="812"/>
      <c r="BH324" s="812"/>
      <c r="BI324" s="812"/>
      <c r="BJ324" s="812"/>
      <c r="BK324" s="812"/>
      <c r="BL324" s="812"/>
      <c r="BM324" s="812"/>
      <c r="BN324" s="812"/>
      <c r="BO324" s="812"/>
      <c r="BP324" s="812"/>
      <c r="BQ324" s="812"/>
      <c r="BR324" s="812"/>
      <c r="BS324" s="812"/>
      <c r="BT324" s="812"/>
      <c r="BU324" s="42"/>
      <c r="BV324" s="42"/>
      <c r="BW324" s="42"/>
      <c r="BX324" s="42"/>
      <c r="BY324" s="42"/>
      <c r="BZ324" s="42"/>
      <c r="CA324" s="42"/>
      <c r="CB324" s="42"/>
      <c r="CC324" s="42"/>
      <c r="CD324" s="42"/>
      <c r="CE324" s="42"/>
      <c r="CF324" s="42"/>
      <c r="CG324" s="42"/>
      <c r="CH324" s="42"/>
      <c r="CI324" s="42"/>
      <c r="CJ324" s="42"/>
      <c r="CK324" s="42"/>
      <c r="CL324" s="42"/>
      <c r="CM324" s="42"/>
      <c r="CN324" s="42"/>
      <c r="CO324" s="42"/>
      <c r="CP324" s="42"/>
      <c r="CQ324" s="42"/>
      <c r="CR324" s="42"/>
      <c r="CS324" s="42"/>
      <c r="CT324" s="42"/>
      <c r="CU324" s="42"/>
      <c r="CV324" s="42"/>
      <c r="CW324" s="42"/>
      <c r="CX324" s="42"/>
      <c r="CY324" s="42"/>
      <c r="CZ324" s="42"/>
      <c r="DA324" s="42"/>
      <c r="DB324" s="42"/>
      <c r="DC324" s="42"/>
      <c r="DD324" s="42"/>
      <c r="DE324" s="42"/>
      <c r="DF324" s="42"/>
      <c r="DG324" s="42"/>
      <c r="DH324" s="42"/>
      <c r="DI324" s="42"/>
      <c r="DJ324" s="42"/>
      <c r="DK324" s="42"/>
      <c r="DL324" s="42"/>
      <c r="DM324" s="42"/>
      <c r="DN324" s="42"/>
      <c r="DO324" s="42"/>
      <c r="DP324" s="42"/>
      <c r="DQ324" s="42"/>
      <c r="DR324" s="42"/>
      <c r="DS324" s="42"/>
      <c r="DT324" s="42"/>
      <c r="DU324" s="42"/>
      <c r="DV324" s="42"/>
      <c r="DW324" s="42"/>
      <c r="DX324" s="42"/>
      <c r="DY324" s="42"/>
      <c r="DZ324" s="42"/>
    </row>
    <row r="325" spans="2:130" x14ac:dyDescent="0.2">
      <c r="B325" s="42"/>
      <c r="C325" s="48" t="str">
        <f t="shared" si="14"/>
        <v>cull</v>
      </c>
      <c r="D325" s="49" t="str">
        <f t="shared" si="13"/>
        <v/>
      </c>
      <c r="E325" s="364" t="s">
        <v>200</v>
      </c>
      <c r="F325" s="382">
        <v>-0.5</v>
      </c>
      <c r="G325" s="361"/>
      <c r="H325" s="334"/>
      <c r="I325" s="361"/>
      <c r="J325" s="361"/>
      <c r="K325" s="361"/>
      <c r="L325" s="361"/>
      <c r="M325" s="361"/>
      <c r="N325" s="361"/>
      <c r="O325" s="361"/>
      <c r="P325" s="361"/>
      <c r="Q325" s="42"/>
      <c r="R325" s="365" t="s">
        <v>200</v>
      </c>
      <c r="S325" s="367">
        <v>-0.5</v>
      </c>
      <c r="T325" s="363"/>
      <c r="U325" s="339"/>
      <c r="V325" s="363"/>
      <c r="W325" s="363"/>
      <c r="X325" s="363"/>
      <c r="Y325" s="363"/>
      <c r="Z325" s="363"/>
      <c r="AA325" s="363"/>
      <c r="AB325" s="363"/>
      <c r="AC325" s="363"/>
      <c r="AD325" s="42"/>
      <c r="AE325" s="812"/>
      <c r="AF325" s="812"/>
      <c r="AG325" s="812"/>
      <c r="AH325" s="812"/>
      <c r="AI325" s="986"/>
      <c r="AJ325" s="1023" t="str">
        <f>cull!C8</f>
        <v>+/- (%)</v>
      </c>
      <c r="AK325" s="1026">
        <f>cull!D8</f>
        <v>-0.5</v>
      </c>
      <c r="AL325" s="1018"/>
      <c r="AM325" s="1000"/>
      <c r="AN325" s="1018"/>
      <c r="AO325" s="1018"/>
      <c r="AP325" s="1018"/>
      <c r="AQ325" s="1018"/>
      <c r="AR325" s="1018"/>
      <c r="AS325" s="1018"/>
      <c r="AT325" s="1018"/>
      <c r="AU325" s="1018"/>
      <c r="AV325" s="987"/>
      <c r="AW325" s="812"/>
      <c r="AX325" s="812"/>
      <c r="AY325" s="812"/>
      <c r="AZ325" s="812"/>
      <c r="BA325" s="812"/>
      <c r="BB325" s="812"/>
      <c r="BC325" s="812"/>
      <c r="BD325" s="812"/>
      <c r="BE325" s="812"/>
      <c r="BF325" s="812"/>
      <c r="BG325" s="812"/>
      <c r="BH325" s="812"/>
      <c r="BI325" s="812"/>
      <c r="BJ325" s="812"/>
      <c r="BK325" s="812"/>
      <c r="BL325" s="812"/>
      <c r="BM325" s="812"/>
      <c r="BN325" s="812"/>
      <c r="BO325" s="812"/>
      <c r="BP325" s="812"/>
      <c r="BQ325" s="812"/>
      <c r="BR325" s="812"/>
      <c r="BS325" s="812"/>
      <c r="BT325" s="812"/>
      <c r="BU325" s="42"/>
      <c r="BV325" s="42"/>
      <c r="BW325" s="42"/>
      <c r="BX325" s="42"/>
      <c r="BY325" s="42"/>
      <c r="BZ325" s="42"/>
      <c r="CA325" s="42"/>
      <c r="CB325" s="42"/>
      <c r="CC325" s="42"/>
      <c r="CD325" s="42"/>
      <c r="CE325" s="42"/>
      <c r="CF325" s="42"/>
      <c r="CG325" s="42"/>
      <c r="CH325" s="42"/>
      <c r="CI325" s="42"/>
      <c r="CJ325" s="42"/>
      <c r="CK325" s="42"/>
      <c r="CL325" s="42"/>
      <c r="CM325" s="42"/>
      <c r="CN325" s="42"/>
      <c r="CO325" s="42"/>
      <c r="CP325" s="42"/>
      <c r="CQ325" s="42"/>
      <c r="CR325" s="42"/>
      <c r="CS325" s="42"/>
      <c r="CT325" s="42"/>
      <c r="CU325" s="42"/>
      <c r="CV325" s="42"/>
      <c r="CW325" s="42"/>
      <c r="CX325" s="42"/>
      <c r="CY325" s="42"/>
      <c r="CZ325" s="42"/>
      <c r="DA325" s="42"/>
      <c r="DB325" s="42"/>
      <c r="DC325" s="42"/>
      <c r="DD325" s="42"/>
      <c r="DE325" s="42"/>
      <c r="DF325" s="42"/>
      <c r="DG325" s="42"/>
      <c r="DH325" s="42"/>
      <c r="DI325" s="42"/>
      <c r="DJ325" s="42"/>
      <c r="DK325" s="42"/>
      <c r="DL325" s="42"/>
      <c r="DM325" s="42"/>
      <c r="DN325" s="42"/>
      <c r="DO325" s="42"/>
      <c r="DP325" s="42"/>
      <c r="DQ325" s="42"/>
      <c r="DR325" s="42"/>
      <c r="DS325" s="42"/>
      <c r="DT325" s="42"/>
      <c r="DU325" s="42"/>
      <c r="DV325" s="42"/>
      <c r="DW325" s="42"/>
      <c r="DX325" s="42"/>
      <c r="DY325" s="42"/>
      <c r="DZ325" s="42"/>
    </row>
    <row r="326" spans="2:130" x14ac:dyDescent="0.2">
      <c r="B326" s="42"/>
      <c r="C326" s="48" t="str">
        <f t="shared" si="14"/>
        <v>cull</v>
      </c>
      <c r="D326" s="49" t="str">
        <f t="shared" si="13"/>
        <v/>
      </c>
      <c r="E326" s="361" t="s">
        <v>465</v>
      </c>
      <c r="F326" s="382">
        <v>1</v>
      </c>
      <c r="G326" s="361"/>
      <c r="H326" s="334"/>
      <c r="I326" s="361"/>
      <c r="J326" s="361"/>
      <c r="K326" s="361"/>
      <c r="L326" s="361"/>
      <c r="M326" s="361"/>
      <c r="N326" s="361"/>
      <c r="O326" s="361"/>
      <c r="P326" s="361"/>
      <c r="Q326" s="42"/>
      <c r="R326" s="363" t="s">
        <v>465</v>
      </c>
      <c r="S326" s="367">
        <v>1</v>
      </c>
      <c r="T326" s="363"/>
      <c r="U326" s="339"/>
      <c r="V326" s="363"/>
      <c r="W326" s="363"/>
      <c r="X326" s="363"/>
      <c r="Y326" s="363"/>
      <c r="Z326" s="363"/>
      <c r="AA326" s="363"/>
      <c r="AB326" s="363"/>
      <c r="AC326" s="363"/>
      <c r="AD326" s="42"/>
      <c r="AE326" s="812"/>
      <c r="AF326" s="812"/>
      <c r="AG326" s="812"/>
      <c r="AH326" s="812"/>
      <c r="AI326" s="986"/>
      <c r="AJ326" s="1023" t="str">
        <f>cull!C9</f>
        <v>Seasonality</v>
      </c>
      <c r="AK326" s="1026">
        <f>cull!D9</f>
        <v>1</v>
      </c>
      <c r="AL326" s="1018"/>
      <c r="AM326" s="1000"/>
      <c r="AN326" s="1018"/>
      <c r="AO326" s="1018"/>
      <c r="AP326" s="1018"/>
      <c r="AQ326" s="1018"/>
      <c r="AR326" s="1018"/>
      <c r="AS326" s="1018"/>
      <c r="AT326" s="1018"/>
      <c r="AU326" s="1018"/>
      <c r="AV326" s="987"/>
      <c r="AW326" s="812"/>
      <c r="AX326" s="812"/>
      <c r="AY326" s="812"/>
      <c r="AZ326" s="812"/>
      <c r="BA326" s="812"/>
      <c r="BB326" s="812"/>
      <c r="BC326" s="812"/>
      <c r="BD326" s="812"/>
      <c r="BE326" s="812"/>
      <c r="BF326" s="812"/>
      <c r="BG326" s="812"/>
      <c r="BH326" s="812"/>
      <c r="BI326" s="812"/>
      <c r="BJ326" s="812"/>
      <c r="BK326" s="812"/>
      <c r="BL326" s="812"/>
      <c r="BM326" s="812"/>
      <c r="BN326" s="812"/>
      <c r="BO326" s="812"/>
      <c r="BP326" s="812"/>
      <c r="BQ326" s="812"/>
      <c r="BR326" s="812"/>
      <c r="BS326" s="812"/>
      <c r="BT326" s="812"/>
      <c r="BU326" s="42"/>
      <c r="BV326" s="42"/>
      <c r="BW326" s="42"/>
      <c r="BX326" s="42"/>
      <c r="BY326" s="42"/>
      <c r="BZ326" s="42"/>
      <c r="CA326" s="42"/>
      <c r="CB326" s="42"/>
      <c r="CC326" s="42"/>
      <c r="CD326" s="42"/>
      <c r="CE326" s="42"/>
      <c r="CF326" s="42"/>
      <c r="CG326" s="42"/>
      <c r="CH326" s="42"/>
      <c r="CI326" s="42"/>
      <c r="CJ326" s="42"/>
      <c r="CK326" s="42"/>
      <c r="CL326" s="42"/>
      <c r="CM326" s="42"/>
      <c r="CN326" s="42"/>
      <c r="CO326" s="42"/>
      <c r="CP326" s="42"/>
      <c r="CQ326" s="42"/>
      <c r="CR326" s="42"/>
      <c r="CS326" s="42"/>
      <c r="CT326" s="42"/>
      <c r="CU326" s="42"/>
      <c r="CV326" s="42"/>
      <c r="CW326" s="42"/>
      <c r="CX326" s="42"/>
      <c r="CY326" s="42"/>
      <c r="CZ326" s="42"/>
      <c r="DA326" s="42"/>
      <c r="DB326" s="42"/>
      <c r="DC326" s="42"/>
      <c r="DD326" s="42"/>
      <c r="DE326" s="42"/>
      <c r="DF326" s="42"/>
      <c r="DG326" s="42"/>
      <c r="DH326" s="42"/>
      <c r="DI326" s="42"/>
      <c r="DJ326" s="42"/>
      <c r="DK326" s="42"/>
      <c r="DL326" s="42"/>
      <c r="DM326" s="42"/>
      <c r="DN326" s="42"/>
      <c r="DO326" s="42"/>
      <c r="DP326" s="42"/>
      <c r="DQ326" s="42"/>
      <c r="DR326" s="42"/>
      <c r="DS326" s="42"/>
      <c r="DT326" s="42"/>
      <c r="DU326" s="42"/>
      <c r="DV326" s="42"/>
      <c r="DW326" s="42"/>
      <c r="DX326" s="42"/>
      <c r="DY326" s="42"/>
      <c r="DZ326" s="42"/>
    </row>
    <row r="327" spans="2:130" x14ac:dyDescent="0.2">
      <c r="B327" s="42"/>
      <c r="C327" s="48" t="str">
        <f t="shared" si="14"/>
        <v>cull</v>
      </c>
      <c r="D327" s="49" t="str">
        <f t="shared" si="13"/>
        <v/>
      </c>
      <c r="E327" s="361" t="s">
        <v>183</v>
      </c>
      <c r="F327" s="382">
        <v>1</v>
      </c>
      <c r="G327" s="361"/>
      <c r="H327" s="361"/>
      <c r="I327" s="361"/>
      <c r="J327" s="361"/>
      <c r="K327" s="361"/>
      <c r="L327" s="361"/>
      <c r="M327" s="361"/>
      <c r="N327" s="361"/>
      <c r="O327" s="361"/>
      <c r="P327" s="361"/>
      <c r="Q327" s="42"/>
      <c r="R327" s="363" t="s">
        <v>183</v>
      </c>
      <c r="S327" s="367">
        <v>1</v>
      </c>
      <c r="T327" s="363"/>
      <c r="U327" s="363"/>
      <c r="V327" s="363"/>
      <c r="W327" s="363"/>
      <c r="X327" s="363"/>
      <c r="Y327" s="363"/>
      <c r="Z327" s="363"/>
      <c r="AA327" s="363"/>
      <c r="AB327" s="363"/>
      <c r="AC327" s="363"/>
      <c r="AD327" s="42"/>
      <c r="AE327" s="812"/>
      <c r="AF327" s="812"/>
      <c r="AG327" s="812"/>
      <c r="AH327" s="812"/>
      <c r="AI327" s="986"/>
      <c r="AJ327" s="1023" t="str">
        <f>cull!C24</f>
        <v>Jan</v>
      </c>
      <c r="AK327" s="1026">
        <f>cull!D24</f>
        <v>1</v>
      </c>
      <c r="AL327" s="1018"/>
      <c r="AM327" s="1018"/>
      <c r="AN327" s="1018"/>
      <c r="AO327" s="1018"/>
      <c r="AP327" s="1018"/>
      <c r="AQ327" s="1018"/>
      <c r="AR327" s="1018"/>
      <c r="AS327" s="1018"/>
      <c r="AT327" s="1018"/>
      <c r="AU327" s="1018"/>
      <c r="AV327" s="987"/>
      <c r="AW327" s="812"/>
      <c r="AX327" s="812"/>
      <c r="AY327" s="812"/>
      <c r="AZ327" s="812"/>
      <c r="BA327" s="812"/>
      <c r="BB327" s="812"/>
      <c r="BC327" s="812"/>
      <c r="BD327" s="812"/>
      <c r="BE327" s="812"/>
      <c r="BF327" s="812"/>
      <c r="BG327" s="812"/>
      <c r="BH327" s="812"/>
      <c r="BI327" s="812"/>
      <c r="BJ327" s="812"/>
      <c r="BK327" s="812"/>
      <c r="BL327" s="812"/>
      <c r="BM327" s="812"/>
      <c r="BN327" s="812"/>
      <c r="BO327" s="812"/>
      <c r="BP327" s="812"/>
      <c r="BQ327" s="812"/>
      <c r="BR327" s="812"/>
      <c r="BS327" s="812"/>
      <c r="BT327" s="812"/>
      <c r="BU327" s="42"/>
      <c r="BV327" s="42"/>
      <c r="BW327" s="42"/>
      <c r="BX327" s="42"/>
      <c r="BY327" s="42"/>
      <c r="BZ327" s="42"/>
      <c r="CA327" s="42"/>
      <c r="CB327" s="42"/>
      <c r="CC327" s="42"/>
      <c r="CD327" s="42"/>
      <c r="CE327" s="42"/>
      <c r="CF327" s="42"/>
      <c r="CG327" s="42"/>
      <c r="CH327" s="42"/>
      <c r="CI327" s="42"/>
      <c r="CJ327" s="42"/>
      <c r="CK327" s="42"/>
      <c r="CL327" s="42"/>
      <c r="CM327" s="42"/>
      <c r="CN327" s="42"/>
      <c r="CO327" s="42"/>
      <c r="CP327" s="42"/>
      <c r="CQ327" s="42"/>
      <c r="CR327" s="42"/>
      <c r="CS327" s="42"/>
      <c r="CT327" s="42"/>
      <c r="CU327" s="42"/>
      <c r="CV327" s="42"/>
      <c r="CW327" s="42"/>
      <c r="CX327" s="42"/>
      <c r="CY327" s="42"/>
      <c r="CZ327" s="42"/>
      <c r="DA327" s="42"/>
      <c r="DB327" s="42"/>
      <c r="DC327" s="42"/>
      <c r="DD327" s="42"/>
      <c r="DE327" s="42"/>
      <c r="DF327" s="42"/>
      <c r="DG327" s="42"/>
      <c r="DH327" s="42"/>
      <c r="DI327" s="42"/>
      <c r="DJ327" s="42"/>
      <c r="DK327" s="42"/>
      <c r="DL327" s="42"/>
      <c r="DM327" s="42"/>
      <c r="DN327" s="42"/>
      <c r="DO327" s="42"/>
      <c r="DP327" s="42"/>
      <c r="DQ327" s="42"/>
      <c r="DR327" s="42"/>
      <c r="DS327" s="42"/>
      <c r="DT327" s="42"/>
      <c r="DU327" s="42"/>
      <c r="DV327" s="42"/>
      <c r="DW327" s="42"/>
      <c r="DX327" s="42"/>
      <c r="DY327" s="42"/>
      <c r="DZ327" s="42"/>
    </row>
    <row r="328" spans="2:130" x14ac:dyDescent="0.2">
      <c r="B328" s="42"/>
      <c r="C328" s="48" t="str">
        <f t="shared" si="14"/>
        <v>cull</v>
      </c>
      <c r="D328" s="49" t="str">
        <f t="shared" si="13"/>
        <v/>
      </c>
      <c r="E328" s="989" t="s">
        <v>184</v>
      </c>
      <c r="F328" s="382">
        <v>1</v>
      </c>
      <c r="G328" s="361"/>
      <c r="H328" s="361"/>
      <c r="I328" s="361"/>
      <c r="J328" s="361"/>
      <c r="K328" s="361"/>
      <c r="L328" s="361"/>
      <c r="M328" s="361"/>
      <c r="N328" s="361"/>
      <c r="O328" s="361"/>
      <c r="P328" s="361"/>
      <c r="Q328" s="42"/>
      <c r="R328" s="995" t="s">
        <v>184</v>
      </c>
      <c r="S328" s="367">
        <v>1</v>
      </c>
      <c r="T328" s="363"/>
      <c r="U328" s="363"/>
      <c r="V328" s="363"/>
      <c r="W328" s="363"/>
      <c r="X328" s="363"/>
      <c r="Y328" s="363"/>
      <c r="Z328" s="363"/>
      <c r="AA328" s="363"/>
      <c r="AB328" s="363"/>
      <c r="AC328" s="363"/>
      <c r="AD328" s="42"/>
      <c r="AE328" s="812"/>
      <c r="AF328" s="812"/>
      <c r="AG328" s="812"/>
      <c r="AH328" s="812"/>
      <c r="AI328" s="986"/>
      <c r="AJ328" s="1023" t="str">
        <f>cull!C25</f>
        <v>Feb</v>
      </c>
      <c r="AK328" s="1026">
        <f>cull!D25</f>
        <v>1</v>
      </c>
      <c r="AL328" s="1018"/>
      <c r="AM328" s="1018"/>
      <c r="AN328" s="1018"/>
      <c r="AO328" s="1018"/>
      <c r="AP328" s="1018"/>
      <c r="AQ328" s="1018"/>
      <c r="AR328" s="1018"/>
      <c r="AS328" s="1018"/>
      <c r="AT328" s="1018"/>
      <c r="AU328" s="1018"/>
      <c r="AV328" s="987"/>
      <c r="AW328" s="812"/>
      <c r="AX328" s="812"/>
      <c r="AY328" s="812"/>
      <c r="AZ328" s="812"/>
      <c r="BA328" s="812"/>
      <c r="BB328" s="812"/>
      <c r="BC328" s="812"/>
      <c r="BD328" s="812"/>
      <c r="BE328" s="812"/>
      <c r="BF328" s="812"/>
      <c r="BG328" s="812"/>
      <c r="BH328" s="812"/>
      <c r="BI328" s="812"/>
      <c r="BJ328" s="812"/>
      <c r="BK328" s="812"/>
      <c r="BL328" s="812"/>
      <c r="BM328" s="812"/>
      <c r="BN328" s="812"/>
      <c r="BO328" s="812"/>
      <c r="BP328" s="812"/>
      <c r="BQ328" s="812"/>
      <c r="BR328" s="812"/>
      <c r="BS328" s="812"/>
      <c r="BT328" s="812"/>
      <c r="BU328" s="42"/>
      <c r="BV328" s="42"/>
      <c r="BW328" s="42"/>
      <c r="BX328" s="42"/>
      <c r="BY328" s="42"/>
      <c r="BZ328" s="42"/>
      <c r="CA328" s="42"/>
      <c r="CB328" s="42"/>
      <c r="CC328" s="42"/>
      <c r="CD328" s="42"/>
      <c r="CE328" s="42"/>
      <c r="CF328" s="42"/>
      <c r="CG328" s="42"/>
      <c r="CH328" s="42"/>
      <c r="CI328" s="42"/>
      <c r="CJ328" s="42"/>
      <c r="CK328" s="42"/>
      <c r="CL328" s="42"/>
      <c r="CM328" s="42"/>
      <c r="CN328" s="42"/>
      <c r="CO328" s="42"/>
      <c r="CP328" s="42"/>
      <c r="CQ328" s="42"/>
      <c r="CR328" s="42"/>
      <c r="CS328" s="42"/>
      <c r="CT328" s="42"/>
      <c r="CU328" s="42"/>
      <c r="CV328" s="42"/>
      <c r="CW328" s="42"/>
      <c r="CX328" s="42"/>
      <c r="CY328" s="42"/>
      <c r="CZ328" s="42"/>
      <c r="DA328" s="42"/>
      <c r="DB328" s="42"/>
      <c r="DC328" s="42"/>
      <c r="DD328" s="42"/>
      <c r="DE328" s="42"/>
      <c r="DF328" s="42"/>
      <c r="DG328" s="42"/>
      <c r="DH328" s="42"/>
      <c r="DI328" s="42"/>
      <c r="DJ328" s="42"/>
      <c r="DK328" s="42"/>
      <c r="DL328" s="42"/>
      <c r="DM328" s="42"/>
      <c r="DN328" s="42"/>
      <c r="DO328" s="42"/>
      <c r="DP328" s="42"/>
      <c r="DQ328" s="42"/>
      <c r="DR328" s="42"/>
      <c r="DS328" s="42"/>
      <c r="DT328" s="42"/>
      <c r="DU328" s="42"/>
      <c r="DV328" s="42"/>
      <c r="DW328" s="42"/>
      <c r="DX328" s="42"/>
      <c r="DY328" s="42"/>
      <c r="DZ328" s="42"/>
    </row>
    <row r="329" spans="2:130" x14ac:dyDescent="0.2">
      <c r="B329" s="42"/>
      <c r="C329" s="48" t="str">
        <f t="shared" si="14"/>
        <v>cull</v>
      </c>
      <c r="D329" s="49" t="str">
        <f t="shared" si="13"/>
        <v/>
      </c>
      <c r="E329" s="360" t="s">
        <v>185</v>
      </c>
      <c r="F329" s="382">
        <v>1</v>
      </c>
      <c r="G329" s="361"/>
      <c r="H329" s="361"/>
      <c r="I329" s="361"/>
      <c r="J329" s="361"/>
      <c r="K329" s="361"/>
      <c r="L329" s="361"/>
      <c r="M329" s="361"/>
      <c r="N329" s="361"/>
      <c r="O329" s="361"/>
      <c r="P329" s="361"/>
      <c r="Q329" s="42"/>
      <c r="R329" s="381" t="s">
        <v>185</v>
      </c>
      <c r="S329" s="367">
        <v>1</v>
      </c>
      <c r="T329" s="363"/>
      <c r="U329" s="363"/>
      <c r="V329" s="363"/>
      <c r="W329" s="363"/>
      <c r="X329" s="363"/>
      <c r="Y329" s="363"/>
      <c r="Z329" s="363"/>
      <c r="AA329" s="363"/>
      <c r="AB329" s="363"/>
      <c r="AC329" s="363"/>
      <c r="AD329" s="42"/>
      <c r="AE329" s="812"/>
      <c r="AF329" s="812"/>
      <c r="AG329" s="812"/>
      <c r="AH329" s="812"/>
      <c r="AI329" s="986"/>
      <c r="AJ329" s="1023" t="str">
        <f>cull!C26</f>
        <v>Mar</v>
      </c>
      <c r="AK329" s="1026">
        <f>cull!D26</f>
        <v>1</v>
      </c>
      <c r="AL329" s="1018"/>
      <c r="AM329" s="1018"/>
      <c r="AN329" s="1018"/>
      <c r="AO329" s="1018"/>
      <c r="AP329" s="1018"/>
      <c r="AQ329" s="1018"/>
      <c r="AR329" s="1018"/>
      <c r="AS329" s="1018"/>
      <c r="AT329" s="1018"/>
      <c r="AU329" s="1018"/>
      <c r="AV329" s="987"/>
      <c r="AW329" s="812"/>
      <c r="AX329" s="812"/>
      <c r="AY329" s="812"/>
      <c r="AZ329" s="812"/>
      <c r="BA329" s="812"/>
      <c r="BB329" s="812"/>
      <c r="BC329" s="812"/>
      <c r="BD329" s="812"/>
      <c r="BE329" s="812"/>
      <c r="BF329" s="812"/>
      <c r="BG329" s="812"/>
      <c r="BH329" s="812"/>
      <c r="BI329" s="812"/>
      <c r="BJ329" s="812"/>
      <c r="BK329" s="812"/>
      <c r="BL329" s="812"/>
      <c r="BM329" s="812"/>
      <c r="BN329" s="812"/>
      <c r="BO329" s="812"/>
      <c r="BP329" s="812"/>
      <c r="BQ329" s="812"/>
      <c r="BR329" s="812"/>
      <c r="BS329" s="812"/>
      <c r="BT329" s="812"/>
      <c r="BU329" s="42"/>
      <c r="BV329" s="42"/>
      <c r="BW329" s="42"/>
      <c r="BX329" s="42"/>
      <c r="BY329" s="42"/>
      <c r="BZ329" s="42"/>
      <c r="CA329" s="42"/>
      <c r="CB329" s="42"/>
      <c r="CC329" s="42"/>
      <c r="CD329" s="42"/>
      <c r="CE329" s="42"/>
      <c r="CF329" s="42"/>
      <c r="CG329" s="42"/>
      <c r="CH329" s="42"/>
      <c r="CI329" s="42"/>
      <c r="CJ329" s="42"/>
      <c r="CK329" s="42"/>
      <c r="CL329" s="42"/>
      <c r="CM329" s="42"/>
      <c r="CN329" s="42"/>
      <c r="CO329" s="42"/>
      <c r="CP329" s="42"/>
      <c r="CQ329" s="42"/>
      <c r="CR329" s="42"/>
      <c r="CS329" s="42"/>
      <c r="CT329" s="42"/>
      <c r="CU329" s="42"/>
      <c r="CV329" s="42"/>
      <c r="CW329" s="42"/>
      <c r="CX329" s="42"/>
      <c r="CY329" s="42"/>
      <c r="CZ329" s="42"/>
      <c r="DA329" s="42"/>
      <c r="DB329" s="42"/>
      <c r="DC329" s="42"/>
      <c r="DD329" s="42"/>
      <c r="DE329" s="42"/>
      <c r="DF329" s="42"/>
      <c r="DG329" s="42"/>
      <c r="DH329" s="42"/>
      <c r="DI329" s="42"/>
      <c r="DJ329" s="42"/>
      <c r="DK329" s="42"/>
      <c r="DL329" s="42"/>
      <c r="DM329" s="42"/>
      <c r="DN329" s="42"/>
      <c r="DO329" s="42"/>
      <c r="DP329" s="42"/>
      <c r="DQ329" s="42"/>
      <c r="DR329" s="42"/>
      <c r="DS329" s="42"/>
      <c r="DT329" s="42"/>
      <c r="DU329" s="42"/>
      <c r="DV329" s="42"/>
      <c r="DW329" s="42"/>
      <c r="DX329" s="42"/>
      <c r="DY329" s="42"/>
      <c r="DZ329" s="42"/>
    </row>
    <row r="330" spans="2:130" x14ac:dyDescent="0.2">
      <c r="B330" s="42"/>
      <c r="C330" s="48" t="str">
        <f t="shared" si="14"/>
        <v>cull</v>
      </c>
      <c r="D330" s="49" t="str">
        <f t="shared" si="13"/>
        <v/>
      </c>
      <c r="E330" s="360" t="s">
        <v>186</v>
      </c>
      <c r="F330" s="382">
        <v>1</v>
      </c>
      <c r="G330" s="361"/>
      <c r="H330" s="361"/>
      <c r="I330" s="361"/>
      <c r="J330" s="361"/>
      <c r="K330" s="361"/>
      <c r="L330" s="361"/>
      <c r="M330" s="361"/>
      <c r="N330" s="361"/>
      <c r="O330" s="361"/>
      <c r="P330" s="361"/>
      <c r="Q330" s="42"/>
      <c r="R330" s="381" t="s">
        <v>186</v>
      </c>
      <c r="S330" s="367">
        <v>1</v>
      </c>
      <c r="T330" s="363"/>
      <c r="U330" s="363"/>
      <c r="V330" s="363"/>
      <c r="W330" s="363"/>
      <c r="X330" s="363"/>
      <c r="Y330" s="363"/>
      <c r="Z330" s="363"/>
      <c r="AA330" s="363"/>
      <c r="AB330" s="363"/>
      <c r="AC330" s="363"/>
      <c r="AD330" s="42"/>
      <c r="AE330" s="812"/>
      <c r="AF330" s="812"/>
      <c r="AG330" s="812"/>
      <c r="AH330" s="812"/>
      <c r="AI330" s="986"/>
      <c r="AJ330" s="1023" t="str">
        <f>cull!C27</f>
        <v>Apr</v>
      </c>
      <c r="AK330" s="1026">
        <f>cull!D27</f>
        <v>1</v>
      </c>
      <c r="AL330" s="1018"/>
      <c r="AM330" s="1018"/>
      <c r="AN330" s="1018"/>
      <c r="AO330" s="1018"/>
      <c r="AP330" s="1018"/>
      <c r="AQ330" s="1018"/>
      <c r="AR330" s="1018"/>
      <c r="AS330" s="1018"/>
      <c r="AT330" s="1018"/>
      <c r="AU330" s="1018"/>
      <c r="AV330" s="987"/>
      <c r="AW330" s="812"/>
      <c r="AX330" s="812"/>
      <c r="AY330" s="812"/>
      <c r="AZ330" s="812"/>
      <c r="BA330" s="812"/>
      <c r="BB330" s="812"/>
      <c r="BC330" s="812"/>
      <c r="BD330" s="812"/>
      <c r="BE330" s="812"/>
      <c r="BF330" s="812"/>
      <c r="BG330" s="812"/>
      <c r="BH330" s="812"/>
      <c r="BI330" s="812"/>
      <c r="BJ330" s="812"/>
      <c r="BK330" s="812"/>
      <c r="BL330" s="812"/>
      <c r="BM330" s="812"/>
      <c r="BN330" s="812"/>
      <c r="BO330" s="812"/>
      <c r="BP330" s="812"/>
      <c r="BQ330" s="812"/>
      <c r="BR330" s="812"/>
      <c r="BS330" s="812"/>
      <c r="BT330" s="812"/>
      <c r="BU330" s="42"/>
      <c r="BV330" s="42"/>
      <c r="BW330" s="42"/>
      <c r="BX330" s="42"/>
      <c r="BY330" s="42"/>
      <c r="BZ330" s="42"/>
      <c r="CA330" s="42"/>
      <c r="CB330" s="42"/>
      <c r="CC330" s="42"/>
      <c r="CD330" s="42"/>
      <c r="CE330" s="42"/>
      <c r="CF330" s="42"/>
      <c r="CG330" s="42"/>
      <c r="CH330" s="42"/>
      <c r="CI330" s="42"/>
      <c r="CJ330" s="42"/>
      <c r="CK330" s="42"/>
      <c r="CL330" s="42"/>
      <c r="CM330" s="42"/>
      <c r="CN330" s="42"/>
      <c r="CO330" s="42"/>
      <c r="CP330" s="42"/>
      <c r="CQ330" s="42"/>
      <c r="CR330" s="42"/>
      <c r="CS330" s="42"/>
      <c r="CT330" s="42"/>
      <c r="CU330" s="42"/>
      <c r="CV330" s="42"/>
      <c r="CW330" s="42"/>
      <c r="CX330" s="42"/>
      <c r="CY330" s="42"/>
      <c r="CZ330" s="42"/>
      <c r="DA330" s="42"/>
      <c r="DB330" s="42"/>
      <c r="DC330" s="42"/>
      <c r="DD330" s="42"/>
      <c r="DE330" s="42"/>
      <c r="DF330" s="42"/>
      <c r="DG330" s="42"/>
      <c r="DH330" s="42"/>
      <c r="DI330" s="42"/>
      <c r="DJ330" s="42"/>
      <c r="DK330" s="42"/>
      <c r="DL330" s="42"/>
      <c r="DM330" s="42"/>
      <c r="DN330" s="42"/>
      <c r="DO330" s="42"/>
      <c r="DP330" s="42"/>
      <c r="DQ330" s="42"/>
      <c r="DR330" s="42"/>
      <c r="DS330" s="42"/>
      <c r="DT330" s="42"/>
      <c r="DU330" s="42"/>
      <c r="DV330" s="42"/>
      <c r="DW330" s="42"/>
      <c r="DX330" s="42"/>
      <c r="DY330" s="42"/>
      <c r="DZ330" s="42"/>
    </row>
    <row r="331" spans="2:130" x14ac:dyDescent="0.2">
      <c r="B331" s="42"/>
      <c r="C331" s="48" t="str">
        <f t="shared" si="14"/>
        <v>cull</v>
      </c>
      <c r="D331" s="49" t="str">
        <f t="shared" si="13"/>
        <v/>
      </c>
      <c r="E331" s="360" t="s">
        <v>187</v>
      </c>
      <c r="F331" s="382">
        <v>1</v>
      </c>
      <c r="G331" s="361"/>
      <c r="H331" s="361"/>
      <c r="I331" s="361"/>
      <c r="J331" s="361"/>
      <c r="K331" s="361"/>
      <c r="L331" s="361"/>
      <c r="M331" s="361"/>
      <c r="N331" s="361"/>
      <c r="O331" s="361"/>
      <c r="P331" s="361"/>
      <c r="Q331" s="42"/>
      <c r="R331" s="381" t="s">
        <v>187</v>
      </c>
      <c r="S331" s="367">
        <v>1</v>
      </c>
      <c r="T331" s="363"/>
      <c r="U331" s="363"/>
      <c r="V331" s="363"/>
      <c r="W331" s="363"/>
      <c r="X331" s="363"/>
      <c r="Y331" s="363"/>
      <c r="Z331" s="363"/>
      <c r="AA331" s="363"/>
      <c r="AB331" s="363"/>
      <c r="AC331" s="363"/>
      <c r="AD331" s="42"/>
      <c r="AE331" s="812"/>
      <c r="AF331" s="812"/>
      <c r="AG331" s="812"/>
      <c r="AH331" s="812"/>
      <c r="AI331" s="986"/>
      <c r="AJ331" s="1023" t="str">
        <f>cull!C28</f>
        <v>May</v>
      </c>
      <c r="AK331" s="1026">
        <f>cull!D28</f>
        <v>1</v>
      </c>
      <c r="AL331" s="1018"/>
      <c r="AM331" s="1018"/>
      <c r="AN331" s="1018"/>
      <c r="AO331" s="1018"/>
      <c r="AP331" s="1018"/>
      <c r="AQ331" s="1018"/>
      <c r="AR331" s="1018"/>
      <c r="AS331" s="1018"/>
      <c r="AT331" s="1018"/>
      <c r="AU331" s="1018"/>
      <c r="AV331" s="987"/>
      <c r="AW331" s="812"/>
      <c r="AX331" s="812"/>
      <c r="AY331" s="812"/>
      <c r="AZ331" s="812"/>
      <c r="BA331" s="812"/>
      <c r="BB331" s="812"/>
      <c r="BC331" s="812"/>
      <c r="BD331" s="812"/>
      <c r="BE331" s="812"/>
      <c r="BF331" s="812"/>
      <c r="BG331" s="812"/>
      <c r="BH331" s="812"/>
      <c r="BI331" s="812"/>
      <c r="BJ331" s="812"/>
      <c r="BK331" s="812"/>
      <c r="BL331" s="812"/>
      <c r="BM331" s="812"/>
      <c r="BN331" s="812"/>
      <c r="BO331" s="812"/>
      <c r="BP331" s="812"/>
      <c r="BQ331" s="812"/>
      <c r="BR331" s="812"/>
      <c r="BS331" s="812"/>
      <c r="BT331" s="812"/>
      <c r="BU331" s="42"/>
      <c r="BV331" s="42"/>
      <c r="BW331" s="42"/>
      <c r="BX331" s="42"/>
      <c r="BY331" s="42"/>
      <c r="BZ331" s="42"/>
      <c r="CA331" s="42"/>
      <c r="CB331" s="42"/>
      <c r="CC331" s="42"/>
      <c r="CD331" s="42"/>
      <c r="CE331" s="42"/>
      <c r="CF331" s="42"/>
      <c r="CG331" s="42"/>
      <c r="CH331" s="42"/>
      <c r="CI331" s="42"/>
      <c r="CJ331" s="42"/>
      <c r="CK331" s="42"/>
      <c r="CL331" s="42"/>
      <c r="CM331" s="42"/>
      <c r="CN331" s="42"/>
      <c r="CO331" s="42"/>
      <c r="CP331" s="42"/>
      <c r="CQ331" s="42"/>
      <c r="CR331" s="42"/>
      <c r="CS331" s="42"/>
      <c r="CT331" s="42"/>
      <c r="CU331" s="42"/>
      <c r="CV331" s="42"/>
      <c r="CW331" s="42"/>
      <c r="CX331" s="42"/>
      <c r="CY331" s="42"/>
      <c r="CZ331" s="42"/>
      <c r="DA331" s="42"/>
      <c r="DB331" s="42"/>
      <c r="DC331" s="42"/>
      <c r="DD331" s="42"/>
      <c r="DE331" s="42"/>
      <c r="DF331" s="42"/>
      <c r="DG331" s="42"/>
      <c r="DH331" s="42"/>
      <c r="DI331" s="42"/>
      <c r="DJ331" s="42"/>
      <c r="DK331" s="42"/>
      <c r="DL331" s="42"/>
      <c r="DM331" s="42"/>
      <c r="DN331" s="42"/>
      <c r="DO331" s="42"/>
      <c r="DP331" s="42"/>
      <c r="DQ331" s="42"/>
      <c r="DR331" s="42"/>
      <c r="DS331" s="42"/>
      <c r="DT331" s="42"/>
      <c r="DU331" s="42"/>
      <c r="DV331" s="42"/>
      <c r="DW331" s="42"/>
      <c r="DX331" s="42"/>
      <c r="DY331" s="42"/>
      <c r="DZ331" s="42"/>
    </row>
    <row r="332" spans="2:130" x14ac:dyDescent="0.2">
      <c r="B332" s="42"/>
      <c r="C332" s="48" t="str">
        <f t="shared" si="14"/>
        <v>cull</v>
      </c>
      <c r="D332" s="49" t="str">
        <f t="shared" si="13"/>
        <v/>
      </c>
      <c r="E332" s="371" t="s">
        <v>188</v>
      </c>
      <c r="F332" s="382">
        <v>1</v>
      </c>
      <c r="G332" s="361"/>
      <c r="H332" s="361"/>
      <c r="I332" s="361"/>
      <c r="J332" s="361"/>
      <c r="K332" s="361"/>
      <c r="L332" s="361"/>
      <c r="M332" s="361"/>
      <c r="N332" s="361"/>
      <c r="O332" s="361"/>
      <c r="P332" s="361"/>
      <c r="Q332" s="42"/>
      <c r="R332" s="376" t="s">
        <v>188</v>
      </c>
      <c r="S332" s="367">
        <v>1</v>
      </c>
      <c r="T332" s="363"/>
      <c r="U332" s="363"/>
      <c r="V332" s="363"/>
      <c r="W332" s="363"/>
      <c r="X332" s="363"/>
      <c r="Y332" s="363"/>
      <c r="Z332" s="363"/>
      <c r="AA332" s="363"/>
      <c r="AB332" s="363"/>
      <c r="AC332" s="363"/>
      <c r="AD332" s="42"/>
      <c r="AE332" s="812"/>
      <c r="AF332" s="812"/>
      <c r="AG332" s="812"/>
      <c r="AH332" s="812"/>
      <c r="AI332" s="986"/>
      <c r="AJ332" s="1023" t="str">
        <f>cull!C29</f>
        <v>Jun</v>
      </c>
      <c r="AK332" s="1026">
        <f>cull!D29</f>
        <v>1</v>
      </c>
      <c r="AL332" s="1018"/>
      <c r="AM332" s="1018"/>
      <c r="AN332" s="1018"/>
      <c r="AO332" s="1018"/>
      <c r="AP332" s="1018"/>
      <c r="AQ332" s="1018"/>
      <c r="AR332" s="1018"/>
      <c r="AS332" s="1018"/>
      <c r="AT332" s="1018"/>
      <c r="AU332" s="1018"/>
      <c r="AV332" s="987"/>
      <c r="AW332" s="812"/>
      <c r="AX332" s="812"/>
      <c r="AY332" s="812"/>
      <c r="AZ332" s="812"/>
      <c r="BA332" s="812"/>
      <c r="BB332" s="812"/>
      <c r="BC332" s="812"/>
      <c r="BD332" s="812"/>
      <c r="BE332" s="812"/>
      <c r="BF332" s="812"/>
      <c r="BG332" s="812"/>
      <c r="BH332" s="812"/>
      <c r="BI332" s="812"/>
      <c r="BJ332" s="812"/>
      <c r="BK332" s="812"/>
      <c r="BL332" s="812"/>
      <c r="BM332" s="812"/>
      <c r="BN332" s="812"/>
      <c r="BO332" s="812"/>
      <c r="BP332" s="812"/>
      <c r="BQ332" s="812"/>
      <c r="BR332" s="812"/>
      <c r="BS332" s="812"/>
      <c r="BT332" s="812"/>
      <c r="BU332" s="42"/>
      <c r="BV332" s="42"/>
      <c r="BW332" s="42"/>
      <c r="BX332" s="42"/>
      <c r="BY332" s="42"/>
      <c r="BZ332" s="42"/>
      <c r="CA332" s="42"/>
      <c r="CB332" s="42"/>
      <c r="CC332" s="42"/>
      <c r="CD332" s="42"/>
      <c r="CE332" s="42"/>
      <c r="CF332" s="42"/>
      <c r="CG332" s="42"/>
      <c r="CH332" s="42"/>
      <c r="CI332" s="42"/>
      <c r="CJ332" s="42"/>
      <c r="CK332" s="42"/>
      <c r="CL332" s="42"/>
      <c r="CM332" s="42"/>
      <c r="CN332" s="42"/>
      <c r="CO332" s="42"/>
      <c r="CP332" s="42"/>
      <c r="CQ332" s="42"/>
      <c r="CR332" s="42"/>
      <c r="CS332" s="42"/>
      <c r="CT332" s="42"/>
      <c r="CU332" s="42"/>
      <c r="CV332" s="42"/>
      <c r="CW332" s="42"/>
      <c r="CX332" s="42"/>
      <c r="CY332" s="42"/>
      <c r="CZ332" s="42"/>
      <c r="DA332" s="42"/>
      <c r="DB332" s="42"/>
      <c r="DC332" s="42"/>
      <c r="DD332" s="42"/>
      <c r="DE332" s="42"/>
      <c r="DF332" s="42"/>
      <c r="DG332" s="42"/>
      <c r="DH332" s="42"/>
      <c r="DI332" s="42"/>
      <c r="DJ332" s="42"/>
      <c r="DK332" s="42"/>
      <c r="DL332" s="42"/>
      <c r="DM332" s="42"/>
      <c r="DN332" s="42"/>
      <c r="DO332" s="42"/>
      <c r="DP332" s="42"/>
      <c r="DQ332" s="42"/>
      <c r="DR332" s="42"/>
      <c r="DS332" s="42"/>
      <c r="DT332" s="42"/>
      <c r="DU332" s="42"/>
      <c r="DV332" s="42"/>
      <c r="DW332" s="42"/>
      <c r="DX332" s="42"/>
      <c r="DY332" s="42"/>
      <c r="DZ332" s="42"/>
    </row>
    <row r="333" spans="2:130" x14ac:dyDescent="0.2">
      <c r="B333" s="42"/>
      <c r="C333" s="48" t="str">
        <f t="shared" si="14"/>
        <v>cull</v>
      </c>
      <c r="D333" s="49" t="str">
        <f t="shared" si="13"/>
        <v/>
      </c>
      <c r="E333" s="371" t="s">
        <v>189</v>
      </c>
      <c r="F333" s="382">
        <v>1</v>
      </c>
      <c r="G333" s="361"/>
      <c r="H333" s="361"/>
      <c r="I333" s="361"/>
      <c r="J333" s="361"/>
      <c r="K333" s="361"/>
      <c r="L333" s="361"/>
      <c r="M333" s="361"/>
      <c r="N333" s="361"/>
      <c r="O333" s="361"/>
      <c r="P333" s="361"/>
      <c r="Q333" s="42"/>
      <c r="R333" s="376" t="s">
        <v>189</v>
      </c>
      <c r="S333" s="367">
        <v>1</v>
      </c>
      <c r="T333" s="363"/>
      <c r="U333" s="363"/>
      <c r="V333" s="363"/>
      <c r="W333" s="363"/>
      <c r="X333" s="363"/>
      <c r="Y333" s="363"/>
      <c r="Z333" s="363"/>
      <c r="AA333" s="363"/>
      <c r="AB333" s="363"/>
      <c r="AC333" s="363"/>
      <c r="AD333" s="42"/>
      <c r="AE333" s="812"/>
      <c r="AF333" s="812"/>
      <c r="AG333" s="812"/>
      <c r="AH333" s="812"/>
      <c r="AI333" s="986"/>
      <c r="AJ333" s="1023" t="str">
        <f>cull!C30</f>
        <v>Jul</v>
      </c>
      <c r="AK333" s="1026">
        <f>cull!D30</f>
        <v>1</v>
      </c>
      <c r="AL333" s="1018"/>
      <c r="AM333" s="1018"/>
      <c r="AN333" s="1018"/>
      <c r="AO333" s="1018"/>
      <c r="AP333" s="1018"/>
      <c r="AQ333" s="1018"/>
      <c r="AR333" s="1018"/>
      <c r="AS333" s="1018"/>
      <c r="AT333" s="1018"/>
      <c r="AU333" s="1018"/>
      <c r="AV333" s="987"/>
      <c r="AW333" s="812"/>
      <c r="AX333" s="812"/>
      <c r="AY333" s="812"/>
      <c r="AZ333" s="812"/>
      <c r="BA333" s="812"/>
      <c r="BB333" s="812"/>
      <c r="BC333" s="812"/>
      <c r="BD333" s="812"/>
      <c r="BE333" s="812"/>
      <c r="BF333" s="812"/>
      <c r="BG333" s="812"/>
      <c r="BH333" s="812"/>
      <c r="BI333" s="812"/>
      <c r="BJ333" s="812"/>
      <c r="BK333" s="812"/>
      <c r="BL333" s="812"/>
      <c r="BM333" s="812"/>
      <c r="BN333" s="812"/>
      <c r="BO333" s="812"/>
      <c r="BP333" s="812"/>
      <c r="BQ333" s="812"/>
      <c r="BR333" s="812"/>
      <c r="BS333" s="812"/>
      <c r="BT333" s="812"/>
      <c r="BU333" s="42"/>
      <c r="BV333" s="42"/>
      <c r="BW333" s="42"/>
      <c r="BX333" s="42"/>
      <c r="BY333" s="42"/>
      <c r="BZ333" s="42"/>
      <c r="CA333" s="42"/>
      <c r="CB333" s="42"/>
      <c r="CC333" s="42"/>
      <c r="CD333" s="42"/>
      <c r="CE333" s="42"/>
      <c r="CF333" s="42"/>
      <c r="CG333" s="42"/>
      <c r="CH333" s="42"/>
      <c r="CI333" s="42"/>
      <c r="CJ333" s="42"/>
      <c r="CK333" s="42"/>
      <c r="CL333" s="42"/>
      <c r="CM333" s="42"/>
      <c r="CN333" s="42"/>
      <c r="CO333" s="42"/>
      <c r="CP333" s="42"/>
      <c r="CQ333" s="42"/>
      <c r="CR333" s="42"/>
      <c r="CS333" s="42"/>
      <c r="CT333" s="42"/>
      <c r="CU333" s="42"/>
      <c r="CV333" s="42"/>
      <c r="CW333" s="42"/>
      <c r="CX333" s="42"/>
      <c r="CY333" s="42"/>
      <c r="CZ333" s="42"/>
      <c r="DA333" s="42"/>
      <c r="DB333" s="42"/>
      <c r="DC333" s="42"/>
      <c r="DD333" s="42"/>
      <c r="DE333" s="42"/>
      <c r="DF333" s="42"/>
      <c r="DG333" s="42"/>
      <c r="DH333" s="42"/>
      <c r="DI333" s="42"/>
      <c r="DJ333" s="42"/>
      <c r="DK333" s="42"/>
      <c r="DL333" s="42"/>
      <c r="DM333" s="42"/>
      <c r="DN333" s="42"/>
      <c r="DO333" s="42"/>
      <c r="DP333" s="42"/>
      <c r="DQ333" s="42"/>
      <c r="DR333" s="42"/>
      <c r="DS333" s="42"/>
      <c r="DT333" s="42"/>
      <c r="DU333" s="42"/>
      <c r="DV333" s="42"/>
      <c r="DW333" s="42"/>
      <c r="DX333" s="42"/>
      <c r="DY333" s="42"/>
      <c r="DZ333" s="42"/>
    </row>
    <row r="334" spans="2:130" x14ac:dyDescent="0.2">
      <c r="B334" s="42"/>
      <c r="C334" s="48" t="str">
        <f t="shared" si="14"/>
        <v>cull</v>
      </c>
      <c r="D334" s="49" t="str">
        <f t="shared" si="13"/>
        <v/>
      </c>
      <c r="E334" s="371" t="s">
        <v>190</v>
      </c>
      <c r="F334" s="382">
        <v>1</v>
      </c>
      <c r="G334" s="361"/>
      <c r="H334" s="361"/>
      <c r="I334" s="361"/>
      <c r="J334" s="361"/>
      <c r="K334" s="361"/>
      <c r="L334" s="361"/>
      <c r="M334" s="361"/>
      <c r="N334" s="361"/>
      <c r="O334" s="361"/>
      <c r="P334" s="361"/>
      <c r="Q334" s="42"/>
      <c r="R334" s="376" t="s">
        <v>190</v>
      </c>
      <c r="S334" s="367">
        <v>1</v>
      </c>
      <c r="T334" s="363"/>
      <c r="U334" s="363"/>
      <c r="V334" s="363"/>
      <c r="W334" s="363"/>
      <c r="X334" s="363"/>
      <c r="Y334" s="363"/>
      <c r="Z334" s="363"/>
      <c r="AA334" s="363"/>
      <c r="AB334" s="363"/>
      <c r="AC334" s="363"/>
      <c r="AD334" s="42"/>
      <c r="AE334" s="812"/>
      <c r="AF334" s="812"/>
      <c r="AG334" s="812"/>
      <c r="AH334" s="812"/>
      <c r="AI334" s="986"/>
      <c r="AJ334" s="1023" t="str">
        <f>cull!C31</f>
        <v>Aug</v>
      </c>
      <c r="AK334" s="1026">
        <f>cull!D31</f>
        <v>1</v>
      </c>
      <c r="AL334" s="1018"/>
      <c r="AM334" s="1018"/>
      <c r="AN334" s="1018"/>
      <c r="AO334" s="1018"/>
      <c r="AP334" s="1018"/>
      <c r="AQ334" s="1018"/>
      <c r="AR334" s="1018"/>
      <c r="AS334" s="1018"/>
      <c r="AT334" s="1018"/>
      <c r="AU334" s="1018"/>
      <c r="AV334" s="987"/>
      <c r="AW334" s="812"/>
      <c r="AX334" s="812"/>
      <c r="AY334" s="812"/>
      <c r="AZ334" s="812"/>
      <c r="BA334" s="812"/>
      <c r="BB334" s="812"/>
      <c r="BC334" s="812"/>
      <c r="BD334" s="812"/>
      <c r="BE334" s="812"/>
      <c r="BF334" s="812"/>
      <c r="BG334" s="812"/>
      <c r="BH334" s="812"/>
      <c r="BI334" s="812"/>
      <c r="BJ334" s="812"/>
      <c r="BK334" s="812"/>
      <c r="BL334" s="812"/>
      <c r="BM334" s="812"/>
      <c r="BN334" s="812"/>
      <c r="BO334" s="812"/>
      <c r="BP334" s="812"/>
      <c r="BQ334" s="812"/>
      <c r="BR334" s="812"/>
      <c r="BS334" s="812"/>
      <c r="BT334" s="812"/>
      <c r="BU334" s="42"/>
      <c r="BV334" s="42"/>
      <c r="BW334" s="42"/>
      <c r="BX334" s="42"/>
      <c r="BY334" s="42"/>
      <c r="BZ334" s="42"/>
      <c r="CA334" s="42"/>
      <c r="CB334" s="42"/>
      <c r="CC334" s="42"/>
      <c r="CD334" s="42"/>
      <c r="CE334" s="42"/>
      <c r="CF334" s="42"/>
      <c r="CG334" s="42"/>
      <c r="CH334" s="42"/>
      <c r="CI334" s="42"/>
      <c r="CJ334" s="42"/>
      <c r="CK334" s="42"/>
      <c r="CL334" s="42"/>
      <c r="CM334" s="42"/>
      <c r="CN334" s="42"/>
      <c r="CO334" s="42"/>
      <c r="CP334" s="42"/>
      <c r="CQ334" s="42"/>
      <c r="CR334" s="42"/>
      <c r="CS334" s="42"/>
      <c r="CT334" s="42"/>
      <c r="CU334" s="42"/>
      <c r="CV334" s="42"/>
      <c r="CW334" s="42"/>
      <c r="CX334" s="42"/>
      <c r="CY334" s="42"/>
      <c r="CZ334" s="42"/>
      <c r="DA334" s="42"/>
      <c r="DB334" s="42"/>
      <c r="DC334" s="42"/>
      <c r="DD334" s="42"/>
      <c r="DE334" s="42"/>
      <c r="DF334" s="42"/>
      <c r="DG334" s="42"/>
      <c r="DH334" s="42"/>
      <c r="DI334" s="42"/>
      <c r="DJ334" s="42"/>
      <c r="DK334" s="42"/>
      <c r="DL334" s="42"/>
      <c r="DM334" s="42"/>
      <c r="DN334" s="42"/>
      <c r="DO334" s="42"/>
      <c r="DP334" s="42"/>
      <c r="DQ334" s="42"/>
      <c r="DR334" s="42"/>
      <c r="DS334" s="42"/>
      <c r="DT334" s="42"/>
      <c r="DU334" s="42"/>
      <c r="DV334" s="42"/>
      <c r="DW334" s="42"/>
      <c r="DX334" s="42"/>
      <c r="DY334" s="42"/>
      <c r="DZ334" s="42"/>
    </row>
    <row r="335" spans="2:130" x14ac:dyDescent="0.2">
      <c r="B335" s="42"/>
      <c r="C335" s="48" t="str">
        <f t="shared" si="14"/>
        <v>cull</v>
      </c>
      <c r="D335" s="49" t="str">
        <f t="shared" si="13"/>
        <v/>
      </c>
      <c r="E335" s="371" t="s">
        <v>191</v>
      </c>
      <c r="F335" s="382">
        <v>1</v>
      </c>
      <c r="G335" s="361"/>
      <c r="H335" s="361"/>
      <c r="I335" s="361"/>
      <c r="J335" s="361"/>
      <c r="K335" s="361"/>
      <c r="L335" s="361"/>
      <c r="M335" s="361"/>
      <c r="N335" s="361"/>
      <c r="O335" s="361"/>
      <c r="P335" s="361"/>
      <c r="Q335" s="42"/>
      <c r="R335" s="376" t="s">
        <v>191</v>
      </c>
      <c r="S335" s="367">
        <v>1</v>
      </c>
      <c r="T335" s="363"/>
      <c r="U335" s="363"/>
      <c r="V335" s="363"/>
      <c r="W335" s="363"/>
      <c r="X335" s="363"/>
      <c r="Y335" s="363"/>
      <c r="Z335" s="363"/>
      <c r="AA335" s="363"/>
      <c r="AB335" s="363"/>
      <c r="AC335" s="363"/>
      <c r="AD335" s="42"/>
      <c r="AE335" s="812"/>
      <c r="AF335" s="812"/>
      <c r="AG335" s="812"/>
      <c r="AH335" s="812"/>
      <c r="AI335" s="986"/>
      <c r="AJ335" s="1023" t="str">
        <f>cull!C32</f>
        <v>Sep</v>
      </c>
      <c r="AK335" s="1026">
        <f>cull!D32</f>
        <v>1</v>
      </c>
      <c r="AL335" s="1018"/>
      <c r="AM335" s="1018"/>
      <c r="AN335" s="1018"/>
      <c r="AO335" s="1018"/>
      <c r="AP335" s="1018"/>
      <c r="AQ335" s="1018"/>
      <c r="AR335" s="1018"/>
      <c r="AS335" s="1018"/>
      <c r="AT335" s="1018"/>
      <c r="AU335" s="1018"/>
      <c r="AV335" s="987"/>
      <c r="AW335" s="812"/>
      <c r="AX335" s="812"/>
      <c r="AY335" s="812"/>
      <c r="AZ335" s="812"/>
      <c r="BA335" s="812"/>
      <c r="BB335" s="812"/>
      <c r="BC335" s="812"/>
      <c r="BD335" s="812"/>
      <c r="BE335" s="812"/>
      <c r="BF335" s="812"/>
      <c r="BG335" s="812"/>
      <c r="BH335" s="812"/>
      <c r="BI335" s="812"/>
      <c r="BJ335" s="812"/>
      <c r="BK335" s="812"/>
      <c r="BL335" s="812"/>
      <c r="BM335" s="812"/>
      <c r="BN335" s="812"/>
      <c r="BO335" s="812"/>
      <c r="BP335" s="812"/>
      <c r="BQ335" s="812"/>
      <c r="BR335" s="812"/>
      <c r="BS335" s="812"/>
      <c r="BT335" s="812"/>
      <c r="BU335" s="42"/>
      <c r="BV335" s="42"/>
      <c r="BW335" s="42"/>
      <c r="BX335" s="42"/>
      <c r="BY335" s="42"/>
      <c r="BZ335" s="42"/>
      <c r="CA335" s="42"/>
      <c r="CB335" s="42"/>
      <c r="CC335" s="42"/>
      <c r="CD335" s="42"/>
      <c r="CE335" s="42"/>
      <c r="CF335" s="42"/>
      <c r="CG335" s="42"/>
      <c r="CH335" s="42"/>
      <c r="CI335" s="42"/>
      <c r="CJ335" s="42"/>
      <c r="CK335" s="42"/>
      <c r="CL335" s="42"/>
      <c r="CM335" s="42"/>
      <c r="CN335" s="42"/>
      <c r="CO335" s="42"/>
      <c r="CP335" s="42"/>
      <c r="CQ335" s="42"/>
      <c r="CR335" s="42"/>
      <c r="CS335" s="42"/>
      <c r="CT335" s="42"/>
      <c r="CU335" s="42"/>
      <c r="CV335" s="42"/>
      <c r="CW335" s="42"/>
      <c r="CX335" s="42"/>
      <c r="CY335" s="42"/>
      <c r="CZ335" s="42"/>
      <c r="DA335" s="42"/>
      <c r="DB335" s="42"/>
      <c r="DC335" s="42"/>
      <c r="DD335" s="42"/>
      <c r="DE335" s="42"/>
      <c r="DF335" s="42"/>
      <c r="DG335" s="42"/>
      <c r="DH335" s="42"/>
      <c r="DI335" s="42"/>
      <c r="DJ335" s="42"/>
      <c r="DK335" s="42"/>
      <c r="DL335" s="42"/>
      <c r="DM335" s="42"/>
      <c r="DN335" s="42"/>
      <c r="DO335" s="42"/>
      <c r="DP335" s="42"/>
      <c r="DQ335" s="42"/>
      <c r="DR335" s="42"/>
      <c r="DS335" s="42"/>
      <c r="DT335" s="42"/>
      <c r="DU335" s="42"/>
      <c r="DV335" s="42"/>
      <c r="DW335" s="42"/>
      <c r="DX335" s="42"/>
      <c r="DY335" s="42"/>
      <c r="DZ335" s="42"/>
    </row>
    <row r="336" spans="2:130" x14ac:dyDescent="0.2">
      <c r="B336" s="42"/>
      <c r="C336" s="48" t="str">
        <f t="shared" si="14"/>
        <v>cull</v>
      </c>
      <c r="D336" s="49" t="str">
        <f t="shared" si="13"/>
        <v/>
      </c>
      <c r="E336" s="371" t="s">
        <v>192</v>
      </c>
      <c r="F336" s="382">
        <v>1</v>
      </c>
      <c r="G336" s="361"/>
      <c r="H336" s="361"/>
      <c r="I336" s="361"/>
      <c r="J336" s="361"/>
      <c r="K336" s="361"/>
      <c r="L336" s="361"/>
      <c r="M336" s="361"/>
      <c r="N336" s="361"/>
      <c r="O336" s="361"/>
      <c r="P336" s="361"/>
      <c r="Q336" s="42"/>
      <c r="R336" s="376" t="s">
        <v>192</v>
      </c>
      <c r="S336" s="367">
        <v>1</v>
      </c>
      <c r="T336" s="363"/>
      <c r="U336" s="363"/>
      <c r="V336" s="363"/>
      <c r="W336" s="363"/>
      <c r="X336" s="363"/>
      <c r="Y336" s="363"/>
      <c r="Z336" s="363"/>
      <c r="AA336" s="363"/>
      <c r="AB336" s="363"/>
      <c r="AC336" s="363"/>
      <c r="AD336" s="42"/>
      <c r="AE336" s="812"/>
      <c r="AF336" s="812"/>
      <c r="AG336" s="812"/>
      <c r="AH336" s="812"/>
      <c r="AI336" s="986"/>
      <c r="AJ336" s="1023" t="str">
        <f>cull!C33</f>
        <v>Oct</v>
      </c>
      <c r="AK336" s="1026">
        <f>cull!D33</f>
        <v>1</v>
      </c>
      <c r="AL336" s="1018"/>
      <c r="AM336" s="1018"/>
      <c r="AN336" s="1018"/>
      <c r="AO336" s="1018"/>
      <c r="AP336" s="1018"/>
      <c r="AQ336" s="1018"/>
      <c r="AR336" s="1018"/>
      <c r="AS336" s="1018"/>
      <c r="AT336" s="1018"/>
      <c r="AU336" s="1018"/>
      <c r="AV336" s="987"/>
      <c r="AW336" s="812"/>
      <c r="AX336" s="812"/>
      <c r="AY336" s="812"/>
      <c r="AZ336" s="812"/>
      <c r="BA336" s="812"/>
      <c r="BB336" s="812"/>
      <c r="BC336" s="812"/>
      <c r="BD336" s="812"/>
      <c r="BE336" s="812"/>
      <c r="BF336" s="812"/>
      <c r="BG336" s="812"/>
      <c r="BH336" s="812"/>
      <c r="BI336" s="812"/>
      <c r="BJ336" s="812"/>
      <c r="BK336" s="812"/>
      <c r="BL336" s="812"/>
      <c r="BM336" s="812"/>
      <c r="BN336" s="812"/>
      <c r="BO336" s="812"/>
      <c r="BP336" s="812"/>
      <c r="BQ336" s="812"/>
      <c r="BR336" s="812"/>
      <c r="BS336" s="812"/>
      <c r="BT336" s="812"/>
      <c r="BU336" s="42"/>
      <c r="BV336" s="42"/>
      <c r="BW336" s="42"/>
      <c r="BX336" s="42"/>
      <c r="BY336" s="42"/>
      <c r="BZ336" s="42"/>
      <c r="CA336" s="42"/>
      <c r="CB336" s="42"/>
      <c r="CC336" s="42"/>
      <c r="CD336" s="42"/>
      <c r="CE336" s="42"/>
      <c r="CF336" s="42"/>
      <c r="CG336" s="42"/>
      <c r="CH336" s="42"/>
      <c r="CI336" s="42"/>
      <c r="CJ336" s="42"/>
      <c r="CK336" s="42"/>
      <c r="CL336" s="42"/>
      <c r="CM336" s="42"/>
      <c r="CN336" s="42"/>
      <c r="CO336" s="42"/>
      <c r="CP336" s="42"/>
      <c r="CQ336" s="42"/>
      <c r="CR336" s="42"/>
      <c r="CS336" s="42"/>
      <c r="CT336" s="42"/>
      <c r="CU336" s="42"/>
      <c r="CV336" s="42"/>
      <c r="CW336" s="42"/>
      <c r="CX336" s="42"/>
      <c r="CY336" s="42"/>
      <c r="CZ336" s="42"/>
      <c r="DA336" s="42"/>
      <c r="DB336" s="42"/>
      <c r="DC336" s="42"/>
      <c r="DD336" s="42"/>
      <c r="DE336" s="42"/>
      <c r="DF336" s="42"/>
      <c r="DG336" s="42"/>
      <c r="DH336" s="42"/>
      <c r="DI336" s="42"/>
      <c r="DJ336" s="42"/>
      <c r="DK336" s="42"/>
      <c r="DL336" s="42"/>
      <c r="DM336" s="42"/>
      <c r="DN336" s="42"/>
      <c r="DO336" s="42"/>
      <c r="DP336" s="42"/>
      <c r="DQ336" s="42"/>
      <c r="DR336" s="42"/>
      <c r="DS336" s="42"/>
      <c r="DT336" s="42"/>
      <c r="DU336" s="42"/>
      <c r="DV336" s="42"/>
      <c r="DW336" s="42"/>
      <c r="DX336" s="42"/>
      <c r="DY336" s="42"/>
      <c r="DZ336" s="42"/>
    </row>
    <row r="337" spans="2:130" x14ac:dyDescent="0.2">
      <c r="B337" s="42"/>
      <c r="C337" s="48" t="str">
        <f t="shared" si="14"/>
        <v>cull</v>
      </c>
      <c r="D337" s="49" t="str">
        <f t="shared" si="13"/>
        <v/>
      </c>
      <c r="E337" s="371" t="s">
        <v>193</v>
      </c>
      <c r="F337" s="382">
        <v>1</v>
      </c>
      <c r="G337" s="361"/>
      <c r="H337" s="361"/>
      <c r="I337" s="361"/>
      <c r="J337" s="361"/>
      <c r="K337" s="361"/>
      <c r="L337" s="361"/>
      <c r="M337" s="361"/>
      <c r="N337" s="361"/>
      <c r="O337" s="361"/>
      <c r="P337" s="361"/>
      <c r="Q337" s="42"/>
      <c r="R337" s="376" t="s">
        <v>193</v>
      </c>
      <c r="S337" s="367">
        <v>1</v>
      </c>
      <c r="T337" s="363"/>
      <c r="U337" s="363"/>
      <c r="V337" s="363"/>
      <c r="W337" s="363"/>
      <c r="X337" s="363"/>
      <c r="Y337" s="363"/>
      <c r="Z337" s="363"/>
      <c r="AA337" s="363"/>
      <c r="AB337" s="363"/>
      <c r="AC337" s="363"/>
      <c r="AD337" s="42"/>
      <c r="AE337" s="812"/>
      <c r="AF337" s="812"/>
      <c r="AG337" s="812"/>
      <c r="AH337" s="812"/>
      <c r="AI337" s="986"/>
      <c r="AJ337" s="1023" t="str">
        <f>cull!C34</f>
        <v>Nov</v>
      </c>
      <c r="AK337" s="1026">
        <f>cull!D34</f>
        <v>1</v>
      </c>
      <c r="AL337" s="1018"/>
      <c r="AM337" s="1018"/>
      <c r="AN337" s="1018"/>
      <c r="AO337" s="1018"/>
      <c r="AP337" s="1018"/>
      <c r="AQ337" s="1018"/>
      <c r="AR337" s="1018"/>
      <c r="AS337" s="1018"/>
      <c r="AT337" s="1018"/>
      <c r="AU337" s="1018"/>
      <c r="AV337" s="987"/>
      <c r="AW337" s="812"/>
      <c r="AX337" s="812"/>
      <c r="AY337" s="812"/>
      <c r="AZ337" s="812"/>
      <c r="BA337" s="812"/>
      <c r="BB337" s="812"/>
      <c r="BC337" s="812"/>
      <c r="BD337" s="812"/>
      <c r="BE337" s="812"/>
      <c r="BF337" s="812"/>
      <c r="BG337" s="812"/>
      <c r="BH337" s="812"/>
      <c r="BI337" s="812"/>
      <c r="BJ337" s="812"/>
      <c r="BK337" s="812"/>
      <c r="BL337" s="812"/>
      <c r="BM337" s="812"/>
      <c r="BN337" s="812"/>
      <c r="BO337" s="812"/>
      <c r="BP337" s="812"/>
      <c r="BQ337" s="812"/>
      <c r="BR337" s="812"/>
      <c r="BS337" s="812"/>
      <c r="BT337" s="812"/>
      <c r="BU337" s="42"/>
      <c r="BV337" s="42"/>
      <c r="BW337" s="42"/>
      <c r="BX337" s="42"/>
      <c r="BY337" s="42"/>
      <c r="BZ337" s="42"/>
      <c r="CA337" s="42"/>
      <c r="CB337" s="42"/>
      <c r="CC337" s="42"/>
      <c r="CD337" s="42"/>
      <c r="CE337" s="42"/>
      <c r="CF337" s="42"/>
      <c r="CG337" s="42"/>
      <c r="CH337" s="42"/>
      <c r="CI337" s="42"/>
      <c r="CJ337" s="42"/>
      <c r="CK337" s="42"/>
      <c r="CL337" s="42"/>
      <c r="CM337" s="42"/>
      <c r="CN337" s="42"/>
      <c r="CO337" s="42"/>
      <c r="CP337" s="42"/>
      <c r="CQ337" s="42"/>
      <c r="CR337" s="42"/>
      <c r="CS337" s="42"/>
      <c r="CT337" s="42"/>
      <c r="CU337" s="42"/>
      <c r="CV337" s="42"/>
      <c r="CW337" s="42"/>
      <c r="CX337" s="42"/>
      <c r="CY337" s="42"/>
      <c r="CZ337" s="42"/>
      <c r="DA337" s="42"/>
      <c r="DB337" s="42"/>
      <c r="DC337" s="42"/>
      <c r="DD337" s="42"/>
      <c r="DE337" s="42"/>
      <c r="DF337" s="42"/>
      <c r="DG337" s="42"/>
      <c r="DH337" s="42"/>
      <c r="DI337" s="42"/>
      <c r="DJ337" s="42"/>
      <c r="DK337" s="42"/>
      <c r="DL337" s="42"/>
      <c r="DM337" s="42"/>
      <c r="DN337" s="42"/>
      <c r="DO337" s="42"/>
      <c r="DP337" s="42"/>
      <c r="DQ337" s="42"/>
      <c r="DR337" s="42"/>
      <c r="DS337" s="42"/>
      <c r="DT337" s="42"/>
      <c r="DU337" s="42"/>
      <c r="DV337" s="42"/>
      <c r="DW337" s="42"/>
      <c r="DX337" s="42"/>
      <c r="DY337" s="42"/>
      <c r="DZ337" s="42"/>
    </row>
    <row r="338" spans="2:130" x14ac:dyDescent="0.2">
      <c r="B338" s="42"/>
      <c r="C338" s="48" t="str">
        <f t="shared" si="14"/>
        <v>cull</v>
      </c>
      <c r="D338" s="49" t="str">
        <f t="shared" si="13"/>
        <v/>
      </c>
      <c r="E338" s="371" t="s">
        <v>194</v>
      </c>
      <c r="F338" s="382">
        <v>1</v>
      </c>
      <c r="G338" s="361"/>
      <c r="H338" s="361"/>
      <c r="I338" s="361"/>
      <c r="J338" s="361"/>
      <c r="K338" s="361"/>
      <c r="L338" s="361"/>
      <c r="M338" s="361"/>
      <c r="N338" s="361"/>
      <c r="O338" s="361"/>
      <c r="P338" s="361"/>
      <c r="Q338" s="42"/>
      <c r="R338" s="376" t="s">
        <v>194</v>
      </c>
      <c r="S338" s="367">
        <v>1</v>
      </c>
      <c r="T338" s="363"/>
      <c r="U338" s="363"/>
      <c r="V338" s="363"/>
      <c r="W338" s="363"/>
      <c r="X338" s="363"/>
      <c r="Y338" s="363"/>
      <c r="Z338" s="363"/>
      <c r="AA338" s="363"/>
      <c r="AB338" s="363"/>
      <c r="AC338" s="363"/>
      <c r="AD338" s="42"/>
      <c r="AE338" s="812"/>
      <c r="AF338" s="812"/>
      <c r="AG338" s="812"/>
      <c r="AH338" s="812"/>
      <c r="AI338" s="986"/>
      <c r="AJ338" s="1023" t="str">
        <f>cull!C35</f>
        <v>Dec</v>
      </c>
      <c r="AK338" s="1026">
        <f>cull!D35</f>
        <v>1</v>
      </c>
      <c r="AL338" s="1018"/>
      <c r="AM338" s="1018"/>
      <c r="AN338" s="1018"/>
      <c r="AO338" s="1018"/>
      <c r="AP338" s="1018"/>
      <c r="AQ338" s="1018"/>
      <c r="AR338" s="1018"/>
      <c r="AS338" s="1018"/>
      <c r="AT338" s="1018"/>
      <c r="AU338" s="1018"/>
      <c r="AV338" s="987"/>
      <c r="AW338" s="812"/>
      <c r="AX338" s="812"/>
      <c r="AY338" s="812"/>
      <c r="AZ338" s="812"/>
      <c r="BA338" s="812"/>
      <c r="BB338" s="812"/>
      <c r="BC338" s="812"/>
      <c r="BD338" s="812"/>
      <c r="BE338" s="812"/>
      <c r="BF338" s="812"/>
      <c r="BG338" s="812"/>
      <c r="BH338" s="812"/>
      <c r="BI338" s="812"/>
      <c r="BJ338" s="812"/>
      <c r="BK338" s="812"/>
      <c r="BL338" s="812"/>
      <c r="BM338" s="812"/>
      <c r="BN338" s="812"/>
      <c r="BO338" s="812"/>
      <c r="BP338" s="812"/>
      <c r="BQ338" s="812"/>
      <c r="BR338" s="812"/>
      <c r="BS338" s="812"/>
      <c r="BT338" s="812"/>
      <c r="BU338" s="42"/>
      <c r="BV338" s="42"/>
      <c r="BW338" s="42"/>
      <c r="BX338" s="42"/>
      <c r="BY338" s="42"/>
      <c r="BZ338" s="42"/>
      <c r="CA338" s="42"/>
      <c r="CB338" s="42"/>
      <c r="CC338" s="42"/>
      <c r="CD338" s="42"/>
      <c r="CE338" s="42"/>
      <c r="CF338" s="42"/>
      <c r="CG338" s="42"/>
      <c r="CH338" s="42"/>
      <c r="CI338" s="42"/>
      <c r="CJ338" s="42"/>
      <c r="CK338" s="42"/>
      <c r="CL338" s="42"/>
      <c r="CM338" s="42"/>
      <c r="CN338" s="42"/>
      <c r="CO338" s="42"/>
      <c r="CP338" s="42"/>
      <c r="CQ338" s="42"/>
      <c r="CR338" s="42"/>
      <c r="CS338" s="42"/>
      <c r="CT338" s="42"/>
      <c r="CU338" s="42"/>
      <c r="CV338" s="42"/>
      <c r="CW338" s="42"/>
      <c r="CX338" s="42"/>
      <c r="CY338" s="42"/>
      <c r="CZ338" s="42"/>
      <c r="DA338" s="42"/>
      <c r="DB338" s="42"/>
      <c r="DC338" s="42"/>
      <c r="DD338" s="42"/>
      <c r="DE338" s="42"/>
      <c r="DF338" s="42"/>
      <c r="DG338" s="42"/>
      <c r="DH338" s="42"/>
      <c r="DI338" s="42"/>
      <c r="DJ338" s="42"/>
      <c r="DK338" s="42"/>
      <c r="DL338" s="42"/>
      <c r="DM338" s="42"/>
      <c r="DN338" s="42"/>
      <c r="DO338" s="42"/>
      <c r="DP338" s="42"/>
      <c r="DQ338" s="42"/>
      <c r="DR338" s="42"/>
      <c r="DS338" s="42"/>
      <c r="DT338" s="42"/>
      <c r="DU338" s="42"/>
      <c r="DV338" s="42"/>
      <c r="DW338" s="42"/>
      <c r="DX338" s="42"/>
      <c r="DY338" s="42"/>
      <c r="DZ338" s="42"/>
    </row>
    <row r="339" spans="2:130" x14ac:dyDescent="0.2">
      <c r="B339" s="42"/>
      <c r="C339" s="48" t="str">
        <f t="shared" si="14"/>
        <v>cull</v>
      </c>
      <c r="D339" s="49" t="str">
        <f t="shared" si="13"/>
        <v/>
      </c>
      <c r="E339" s="371" t="s">
        <v>468</v>
      </c>
      <c r="F339" s="334"/>
      <c r="G339" s="361"/>
      <c r="H339" s="334"/>
      <c r="I339" s="334"/>
      <c r="J339" s="334"/>
      <c r="K339" s="361"/>
      <c r="L339" s="361"/>
      <c r="M339" s="361"/>
      <c r="N339" s="361"/>
      <c r="O339" s="361"/>
      <c r="P339" s="361"/>
      <c r="Q339" s="42"/>
      <c r="R339" s="376" t="s">
        <v>468</v>
      </c>
      <c r="S339" s="339"/>
      <c r="T339" s="363"/>
      <c r="U339" s="339"/>
      <c r="V339" s="339"/>
      <c r="W339" s="339"/>
      <c r="X339" s="363"/>
      <c r="Y339" s="363"/>
      <c r="Z339" s="363"/>
      <c r="AA339" s="363"/>
      <c r="AB339" s="363"/>
      <c r="AC339" s="363"/>
      <c r="AD339" s="42"/>
      <c r="AE339" s="812"/>
      <c r="AF339" s="812"/>
      <c r="AG339" s="812"/>
      <c r="AH339" s="812"/>
      <c r="AI339" s="986"/>
      <c r="AJ339" s="1019" t="str">
        <f>cull!T6</f>
        <v>Default</v>
      </c>
      <c r="AK339" s="1000"/>
      <c r="AL339" s="1018"/>
      <c r="AM339" s="1000"/>
      <c r="AN339" s="1000"/>
      <c r="AO339" s="1000"/>
      <c r="AP339" s="1018"/>
      <c r="AQ339" s="1018"/>
      <c r="AR339" s="1018"/>
      <c r="AS339" s="1018"/>
      <c r="AT339" s="1018"/>
      <c r="AU339" s="1018"/>
      <c r="AV339" s="987"/>
      <c r="AW339" s="812"/>
      <c r="AX339" s="812"/>
      <c r="AY339" s="812"/>
      <c r="AZ339" s="812"/>
      <c r="BA339" s="812"/>
      <c r="BB339" s="812"/>
      <c r="BC339" s="812"/>
      <c r="BD339" s="812"/>
      <c r="BE339" s="812"/>
      <c r="BF339" s="812"/>
      <c r="BG339" s="812"/>
      <c r="BH339" s="812"/>
      <c r="BI339" s="812"/>
      <c r="BJ339" s="812"/>
      <c r="BK339" s="812"/>
      <c r="BL339" s="812"/>
      <c r="BM339" s="812"/>
      <c r="BN339" s="812"/>
      <c r="BO339" s="812"/>
      <c r="BP339" s="812"/>
      <c r="BQ339" s="812"/>
      <c r="BR339" s="812"/>
      <c r="BS339" s="812"/>
      <c r="BT339" s="812"/>
      <c r="BU339" s="42"/>
      <c r="BV339" s="42"/>
      <c r="BW339" s="42"/>
      <c r="BX339" s="42"/>
      <c r="BY339" s="42"/>
      <c r="BZ339" s="42"/>
      <c r="CA339" s="42"/>
      <c r="CB339" s="42"/>
      <c r="CC339" s="42"/>
      <c r="CD339" s="42"/>
      <c r="CE339" s="42"/>
      <c r="CF339" s="42"/>
      <c r="CG339" s="42"/>
      <c r="CH339" s="42"/>
      <c r="CI339" s="42"/>
      <c r="CJ339" s="42"/>
      <c r="CK339" s="42"/>
      <c r="CL339" s="42"/>
      <c r="CM339" s="42"/>
      <c r="CN339" s="42"/>
      <c r="CO339" s="42"/>
      <c r="CP339" s="42"/>
      <c r="CQ339" s="42"/>
      <c r="CR339" s="42"/>
      <c r="CS339" s="42"/>
      <c r="CT339" s="42"/>
      <c r="CU339" s="42"/>
      <c r="CV339" s="42"/>
      <c r="CW339" s="42"/>
      <c r="CX339" s="42"/>
      <c r="CY339" s="42"/>
      <c r="CZ339" s="42"/>
      <c r="DA339" s="42"/>
      <c r="DB339" s="42"/>
      <c r="DC339" s="42"/>
      <c r="DD339" s="42"/>
      <c r="DE339" s="42"/>
      <c r="DF339" s="42"/>
      <c r="DG339" s="42"/>
      <c r="DH339" s="42"/>
      <c r="DI339" s="42"/>
      <c r="DJ339" s="42"/>
      <c r="DK339" s="42"/>
      <c r="DL339" s="42"/>
      <c r="DM339" s="42"/>
      <c r="DN339" s="42"/>
      <c r="DO339" s="42"/>
      <c r="DP339" s="42"/>
      <c r="DQ339" s="42"/>
      <c r="DR339" s="42"/>
      <c r="DS339" s="42"/>
      <c r="DT339" s="42"/>
      <c r="DU339" s="42"/>
      <c r="DV339" s="42"/>
      <c r="DW339" s="42"/>
      <c r="DX339" s="42"/>
      <c r="DY339" s="42"/>
      <c r="DZ339" s="42"/>
    </row>
    <row r="340" spans="2:130" x14ac:dyDescent="0.2">
      <c r="B340" s="42"/>
      <c r="C340" s="48" t="str">
        <f t="shared" si="14"/>
        <v>cull</v>
      </c>
      <c r="D340" s="49" t="str">
        <f t="shared" si="13"/>
        <v/>
      </c>
      <c r="E340" s="991">
        <v>15.2</v>
      </c>
      <c r="F340" s="378">
        <v>3.5872000000000001E-2</v>
      </c>
      <c r="G340" s="378">
        <v>2.2495999999999999E-2</v>
      </c>
      <c r="H340" s="378">
        <v>3.9823999999999998E-2</v>
      </c>
      <c r="I340" s="334"/>
      <c r="J340" s="334"/>
      <c r="K340" s="361"/>
      <c r="L340" s="361"/>
      <c r="M340" s="361"/>
      <c r="N340" s="361"/>
      <c r="O340" s="361"/>
      <c r="P340" s="361"/>
      <c r="Q340" s="42"/>
      <c r="R340" s="997">
        <v>15.2</v>
      </c>
      <c r="S340" s="380">
        <v>3.5872000000000001E-2</v>
      </c>
      <c r="T340" s="380">
        <v>2.2495999999999999E-2</v>
      </c>
      <c r="U340" s="380">
        <v>3.9823999999999998E-2</v>
      </c>
      <c r="V340" s="339"/>
      <c r="W340" s="339"/>
      <c r="X340" s="363"/>
      <c r="Y340" s="363"/>
      <c r="Z340" s="363"/>
      <c r="AA340" s="363"/>
      <c r="AB340" s="363"/>
      <c r="AC340" s="363"/>
      <c r="AD340" s="42"/>
      <c r="AE340" s="812"/>
      <c r="AF340" s="812"/>
      <c r="AG340" s="812"/>
      <c r="AH340" s="812"/>
      <c r="AI340" s="986"/>
      <c r="AJ340" s="1022">
        <f>cull!S7</f>
        <v>15.2</v>
      </c>
      <c r="AK340" s="1025">
        <f>cull!T7</f>
        <v>3.5872000000000001E-2</v>
      </c>
      <c r="AL340" s="1025">
        <f>cull!T34</f>
        <v>2.2495999999999999E-2</v>
      </c>
      <c r="AM340" s="1025">
        <f>cull!T61</f>
        <v>3.9823999999999998E-2</v>
      </c>
      <c r="AN340" s="1000"/>
      <c r="AO340" s="1000"/>
      <c r="AP340" s="1018"/>
      <c r="AQ340" s="1018"/>
      <c r="AR340" s="1018"/>
      <c r="AS340" s="1018"/>
      <c r="AT340" s="1018"/>
      <c r="AU340" s="1018"/>
      <c r="AV340" s="987"/>
      <c r="AW340" s="812"/>
      <c r="AX340" s="812"/>
      <c r="AY340" s="812"/>
      <c r="AZ340" s="812"/>
      <c r="BA340" s="812"/>
      <c r="BB340" s="812"/>
      <c r="BC340" s="812"/>
      <c r="BD340" s="812"/>
      <c r="BE340" s="812"/>
      <c r="BF340" s="812"/>
      <c r="BG340" s="812"/>
      <c r="BH340" s="812"/>
      <c r="BI340" s="812"/>
      <c r="BJ340" s="812"/>
      <c r="BK340" s="812"/>
      <c r="BL340" s="812"/>
      <c r="BM340" s="812"/>
      <c r="BN340" s="812"/>
      <c r="BO340" s="812"/>
      <c r="BP340" s="812"/>
      <c r="BQ340" s="812"/>
      <c r="BR340" s="812"/>
      <c r="BS340" s="812"/>
      <c r="BT340" s="812"/>
      <c r="BU340" s="42"/>
      <c r="BV340" s="42"/>
      <c r="BW340" s="42"/>
      <c r="BX340" s="42"/>
      <c r="BY340" s="42"/>
      <c r="BZ340" s="42"/>
      <c r="CA340" s="42"/>
      <c r="CB340" s="42"/>
      <c r="CC340" s="42"/>
      <c r="CD340" s="42"/>
      <c r="CE340" s="42"/>
      <c r="CF340" s="42"/>
      <c r="CG340" s="42"/>
      <c r="CH340" s="42"/>
      <c r="CI340" s="42"/>
      <c r="CJ340" s="42"/>
      <c r="CK340" s="42"/>
      <c r="CL340" s="42"/>
      <c r="CM340" s="42"/>
      <c r="CN340" s="42"/>
      <c r="CO340" s="42"/>
      <c r="CP340" s="42"/>
      <c r="CQ340" s="42"/>
      <c r="CR340" s="42"/>
      <c r="CS340" s="42"/>
      <c r="CT340" s="42"/>
      <c r="CU340" s="42"/>
      <c r="CV340" s="42"/>
      <c r="CW340" s="42"/>
      <c r="CX340" s="42"/>
      <c r="CY340" s="42"/>
      <c r="CZ340" s="42"/>
      <c r="DA340" s="42"/>
      <c r="DB340" s="42"/>
      <c r="DC340" s="42"/>
      <c r="DD340" s="42"/>
      <c r="DE340" s="42"/>
      <c r="DF340" s="42"/>
      <c r="DG340" s="42"/>
      <c r="DH340" s="42"/>
      <c r="DI340" s="42"/>
      <c r="DJ340" s="42"/>
      <c r="DK340" s="42"/>
      <c r="DL340" s="42"/>
      <c r="DM340" s="42"/>
      <c r="DN340" s="42"/>
      <c r="DO340" s="42"/>
      <c r="DP340" s="42"/>
      <c r="DQ340" s="42"/>
      <c r="DR340" s="42"/>
      <c r="DS340" s="42"/>
      <c r="DT340" s="42"/>
      <c r="DU340" s="42"/>
      <c r="DV340" s="42"/>
      <c r="DW340" s="42"/>
      <c r="DX340" s="42"/>
      <c r="DY340" s="42"/>
      <c r="DZ340" s="42"/>
    </row>
    <row r="341" spans="2:130" x14ac:dyDescent="0.2">
      <c r="B341" s="42"/>
      <c r="C341" s="48" t="str">
        <f t="shared" si="14"/>
        <v>cull</v>
      </c>
      <c r="D341" s="49" t="str">
        <f t="shared" si="13"/>
        <v/>
      </c>
      <c r="E341" s="991">
        <v>45.6</v>
      </c>
      <c r="F341" s="378">
        <v>2.4624E-2</v>
      </c>
      <c r="G341" s="378">
        <v>2.3104E-2</v>
      </c>
      <c r="H341" s="378">
        <v>3.7696E-2</v>
      </c>
      <c r="I341" s="334"/>
      <c r="J341" s="334"/>
      <c r="K341" s="361"/>
      <c r="L341" s="361"/>
      <c r="M341" s="361"/>
      <c r="N341" s="361"/>
      <c r="O341" s="361"/>
      <c r="P341" s="361"/>
      <c r="Q341" s="42"/>
      <c r="R341" s="997">
        <v>45.6</v>
      </c>
      <c r="S341" s="380">
        <v>2.4624E-2</v>
      </c>
      <c r="T341" s="380">
        <v>2.3104E-2</v>
      </c>
      <c r="U341" s="380">
        <v>3.7696E-2</v>
      </c>
      <c r="V341" s="339"/>
      <c r="W341" s="339"/>
      <c r="X341" s="363"/>
      <c r="Y341" s="363"/>
      <c r="Z341" s="363"/>
      <c r="AA341" s="363"/>
      <c r="AB341" s="363"/>
      <c r="AC341" s="363"/>
      <c r="AD341" s="42"/>
      <c r="AE341" s="812"/>
      <c r="AF341" s="812"/>
      <c r="AG341" s="812"/>
      <c r="AH341" s="812"/>
      <c r="AI341" s="986"/>
      <c r="AJ341" s="1022">
        <f>cull!S8</f>
        <v>45.6</v>
      </c>
      <c r="AK341" s="1025">
        <f>cull!T8</f>
        <v>2.4624E-2</v>
      </c>
      <c r="AL341" s="1025">
        <f>cull!T35</f>
        <v>2.3104E-2</v>
      </c>
      <c r="AM341" s="1025">
        <f>cull!T62</f>
        <v>3.7696E-2</v>
      </c>
      <c r="AN341" s="1000"/>
      <c r="AO341" s="1000"/>
      <c r="AP341" s="1018"/>
      <c r="AQ341" s="1018"/>
      <c r="AR341" s="1018"/>
      <c r="AS341" s="1018"/>
      <c r="AT341" s="1018"/>
      <c r="AU341" s="1018"/>
      <c r="AV341" s="987"/>
      <c r="AW341" s="812"/>
      <c r="AX341" s="812"/>
      <c r="AY341" s="812"/>
      <c r="AZ341" s="812"/>
      <c r="BA341" s="812"/>
      <c r="BB341" s="812"/>
      <c r="BC341" s="812"/>
      <c r="BD341" s="812"/>
      <c r="BE341" s="812"/>
      <c r="BF341" s="812"/>
      <c r="BG341" s="812"/>
      <c r="BH341" s="812"/>
      <c r="BI341" s="812"/>
      <c r="BJ341" s="812"/>
      <c r="BK341" s="812"/>
      <c r="BL341" s="812"/>
      <c r="BM341" s="812"/>
      <c r="BN341" s="812"/>
      <c r="BO341" s="812"/>
      <c r="BP341" s="812"/>
      <c r="BQ341" s="812"/>
      <c r="BR341" s="812"/>
      <c r="BS341" s="812"/>
      <c r="BT341" s="812"/>
      <c r="BU341" s="42"/>
      <c r="BV341" s="42"/>
      <c r="BW341" s="42"/>
      <c r="BX341" s="42"/>
      <c r="BY341" s="42"/>
      <c r="BZ341" s="42"/>
      <c r="CA341" s="42"/>
      <c r="CB341" s="42"/>
      <c r="CC341" s="42"/>
      <c r="CD341" s="42"/>
      <c r="CE341" s="42"/>
      <c r="CF341" s="42"/>
      <c r="CG341" s="42"/>
      <c r="CH341" s="42"/>
      <c r="CI341" s="42"/>
      <c r="CJ341" s="42"/>
      <c r="CK341" s="42"/>
      <c r="CL341" s="42"/>
      <c r="CM341" s="42"/>
      <c r="CN341" s="42"/>
      <c r="CO341" s="42"/>
      <c r="CP341" s="42"/>
      <c r="CQ341" s="42"/>
      <c r="CR341" s="42"/>
      <c r="CS341" s="42"/>
      <c r="CT341" s="42"/>
      <c r="CU341" s="42"/>
      <c r="CV341" s="42"/>
      <c r="CW341" s="42"/>
      <c r="CX341" s="42"/>
      <c r="CY341" s="42"/>
      <c r="CZ341" s="42"/>
      <c r="DA341" s="42"/>
      <c r="DB341" s="42"/>
      <c r="DC341" s="42"/>
      <c r="DD341" s="42"/>
      <c r="DE341" s="42"/>
      <c r="DF341" s="42"/>
      <c r="DG341" s="42"/>
      <c r="DH341" s="42"/>
      <c r="DI341" s="42"/>
      <c r="DJ341" s="42"/>
      <c r="DK341" s="42"/>
      <c r="DL341" s="42"/>
      <c r="DM341" s="42"/>
      <c r="DN341" s="42"/>
      <c r="DO341" s="42"/>
      <c r="DP341" s="42"/>
      <c r="DQ341" s="42"/>
      <c r="DR341" s="42"/>
      <c r="DS341" s="42"/>
      <c r="DT341" s="42"/>
      <c r="DU341" s="42"/>
      <c r="DV341" s="42"/>
      <c r="DW341" s="42"/>
      <c r="DX341" s="42"/>
      <c r="DY341" s="42"/>
      <c r="DZ341" s="42"/>
    </row>
    <row r="342" spans="2:130" x14ac:dyDescent="0.2">
      <c r="B342" s="42"/>
      <c r="C342" s="48" t="str">
        <f t="shared" si="14"/>
        <v>cull</v>
      </c>
      <c r="D342" s="49" t="str">
        <f t="shared" si="13"/>
        <v/>
      </c>
      <c r="E342" s="991">
        <v>76</v>
      </c>
      <c r="F342" s="378">
        <v>1.7024000000000001E-2</v>
      </c>
      <c r="G342" s="378">
        <v>2.0368000000000001E-2</v>
      </c>
      <c r="H342" s="378">
        <v>2.8879999999999999E-2</v>
      </c>
      <c r="I342" s="334"/>
      <c r="J342" s="334"/>
      <c r="K342" s="361"/>
      <c r="L342" s="361"/>
      <c r="M342" s="361"/>
      <c r="N342" s="361"/>
      <c r="O342" s="361"/>
      <c r="P342" s="361"/>
      <c r="Q342" s="42"/>
      <c r="R342" s="997">
        <v>76</v>
      </c>
      <c r="S342" s="380">
        <v>1.7024000000000001E-2</v>
      </c>
      <c r="T342" s="380">
        <v>2.0368000000000001E-2</v>
      </c>
      <c r="U342" s="380">
        <v>2.8879999999999999E-2</v>
      </c>
      <c r="V342" s="339"/>
      <c r="W342" s="339"/>
      <c r="X342" s="363"/>
      <c r="Y342" s="363"/>
      <c r="Z342" s="363"/>
      <c r="AA342" s="363"/>
      <c r="AB342" s="363"/>
      <c r="AC342" s="363"/>
      <c r="AD342" s="42"/>
      <c r="AE342" s="812"/>
      <c r="AF342" s="812"/>
      <c r="AG342" s="812"/>
      <c r="AH342" s="812"/>
      <c r="AI342" s="986"/>
      <c r="AJ342" s="1022">
        <f>cull!S9</f>
        <v>76</v>
      </c>
      <c r="AK342" s="1025">
        <f>cull!T9</f>
        <v>1.7024000000000001E-2</v>
      </c>
      <c r="AL342" s="1025">
        <f>cull!T36</f>
        <v>2.0368000000000001E-2</v>
      </c>
      <c r="AM342" s="1025">
        <f>cull!T63</f>
        <v>2.8879999999999999E-2</v>
      </c>
      <c r="AN342" s="1000"/>
      <c r="AO342" s="1000"/>
      <c r="AP342" s="1018"/>
      <c r="AQ342" s="1018"/>
      <c r="AR342" s="1018"/>
      <c r="AS342" s="1018"/>
      <c r="AT342" s="1018"/>
      <c r="AU342" s="1018"/>
      <c r="AV342" s="987"/>
      <c r="AW342" s="812"/>
      <c r="AX342" s="812"/>
      <c r="AY342" s="812"/>
      <c r="AZ342" s="812"/>
      <c r="BA342" s="812"/>
      <c r="BB342" s="812"/>
      <c r="BC342" s="812"/>
      <c r="BD342" s="812"/>
      <c r="BE342" s="812"/>
      <c r="BF342" s="812"/>
      <c r="BG342" s="812"/>
      <c r="BH342" s="812"/>
      <c r="BI342" s="812"/>
      <c r="BJ342" s="812"/>
      <c r="BK342" s="812"/>
      <c r="BL342" s="812"/>
      <c r="BM342" s="812"/>
      <c r="BN342" s="812"/>
      <c r="BO342" s="812"/>
      <c r="BP342" s="812"/>
      <c r="BQ342" s="812"/>
      <c r="BR342" s="812"/>
      <c r="BS342" s="812"/>
      <c r="BT342" s="812"/>
      <c r="BU342" s="42"/>
      <c r="BV342" s="42"/>
      <c r="BW342" s="42"/>
      <c r="BX342" s="42"/>
      <c r="BY342" s="42"/>
      <c r="BZ342" s="42"/>
      <c r="CA342" s="42"/>
      <c r="CB342" s="42"/>
      <c r="CC342" s="42"/>
      <c r="CD342" s="42"/>
      <c r="CE342" s="42"/>
      <c r="CF342" s="42"/>
      <c r="CG342" s="42"/>
      <c r="CH342" s="42"/>
      <c r="CI342" s="42"/>
      <c r="CJ342" s="42"/>
      <c r="CK342" s="42"/>
      <c r="CL342" s="42"/>
      <c r="CM342" s="42"/>
      <c r="CN342" s="42"/>
      <c r="CO342" s="42"/>
      <c r="CP342" s="42"/>
      <c r="CQ342" s="42"/>
      <c r="CR342" s="42"/>
      <c r="CS342" s="42"/>
      <c r="CT342" s="42"/>
      <c r="CU342" s="42"/>
      <c r="CV342" s="42"/>
      <c r="CW342" s="42"/>
      <c r="CX342" s="42"/>
      <c r="CY342" s="42"/>
      <c r="CZ342" s="42"/>
      <c r="DA342" s="42"/>
      <c r="DB342" s="42"/>
      <c r="DC342" s="42"/>
      <c r="DD342" s="42"/>
      <c r="DE342" s="42"/>
      <c r="DF342" s="42"/>
      <c r="DG342" s="42"/>
      <c r="DH342" s="42"/>
      <c r="DI342" s="42"/>
      <c r="DJ342" s="42"/>
      <c r="DK342" s="42"/>
      <c r="DL342" s="42"/>
      <c r="DM342" s="42"/>
      <c r="DN342" s="42"/>
      <c r="DO342" s="42"/>
      <c r="DP342" s="42"/>
      <c r="DQ342" s="42"/>
      <c r="DR342" s="42"/>
      <c r="DS342" s="42"/>
      <c r="DT342" s="42"/>
      <c r="DU342" s="42"/>
      <c r="DV342" s="42"/>
      <c r="DW342" s="42"/>
      <c r="DX342" s="42"/>
      <c r="DY342" s="42"/>
      <c r="DZ342" s="42"/>
    </row>
    <row r="343" spans="2:130" x14ac:dyDescent="0.2">
      <c r="B343" s="42"/>
      <c r="C343" s="48" t="str">
        <f t="shared" si="14"/>
        <v>cull</v>
      </c>
      <c r="D343" s="49" t="str">
        <f t="shared" si="13"/>
        <v/>
      </c>
      <c r="E343" s="991">
        <v>106.4</v>
      </c>
      <c r="F343" s="378">
        <v>1.6416E-2</v>
      </c>
      <c r="G343" s="378">
        <v>2.4015999999999999E-2</v>
      </c>
      <c r="H343" s="378">
        <v>3.1615999999999998E-2</v>
      </c>
      <c r="I343" s="334"/>
      <c r="J343" s="334"/>
      <c r="K343" s="361"/>
      <c r="L343" s="361"/>
      <c r="M343" s="361"/>
      <c r="N343" s="361"/>
      <c r="O343" s="361"/>
      <c r="P343" s="361"/>
      <c r="Q343" s="42"/>
      <c r="R343" s="997">
        <v>106.4</v>
      </c>
      <c r="S343" s="380">
        <v>1.6416E-2</v>
      </c>
      <c r="T343" s="380">
        <v>2.4015999999999999E-2</v>
      </c>
      <c r="U343" s="380">
        <v>3.1615999999999998E-2</v>
      </c>
      <c r="V343" s="339"/>
      <c r="W343" s="339"/>
      <c r="X343" s="363"/>
      <c r="Y343" s="363"/>
      <c r="Z343" s="363"/>
      <c r="AA343" s="363"/>
      <c r="AB343" s="363"/>
      <c r="AC343" s="363"/>
      <c r="AD343" s="42"/>
      <c r="AE343" s="812"/>
      <c r="AF343" s="812"/>
      <c r="AG343" s="812"/>
      <c r="AH343" s="812"/>
      <c r="AI343" s="986"/>
      <c r="AJ343" s="1022">
        <f>cull!S10</f>
        <v>106.4</v>
      </c>
      <c r="AK343" s="1025">
        <f>cull!T10</f>
        <v>1.6416E-2</v>
      </c>
      <c r="AL343" s="1025">
        <f>cull!T37</f>
        <v>2.4015999999999999E-2</v>
      </c>
      <c r="AM343" s="1025">
        <f>cull!T64</f>
        <v>3.1615999999999998E-2</v>
      </c>
      <c r="AN343" s="1000"/>
      <c r="AO343" s="1000"/>
      <c r="AP343" s="1018"/>
      <c r="AQ343" s="1018"/>
      <c r="AR343" s="1018"/>
      <c r="AS343" s="1018"/>
      <c r="AT343" s="1018"/>
      <c r="AU343" s="1018"/>
      <c r="AV343" s="987"/>
      <c r="AW343" s="812"/>
      <c r="AX343" s="812"/>
      <c r="AY343" s="812"/>
      <c r="AZ343" s="812"/>
      <c r="BA343" s="812"/>
      <c r="BB343" s="812"/>
      <c r="BC343" s="812"/>
      <c r="BD343" s="812"/>
      <c r="BE343" s="812"/>
      <c r="BF343" s="812"/>
      <c r="BG343" s="812"/>
      <c r="BH343" s="812"/>
      <c r="BI343" s="812"/>
      <c r="BJ343" s="812"/>
      <c r="BK343" s="812"/>
      <c r="BL343" s="812"/>
      <c r="BM343" s="812"/>
      <c r="BN343" s="812"/>
      <c r="BO343" s="812"/>
      <c r="BP343" s="812"/>
      <c r="BQ343" s="812"/>
      <c r="BR343" s="812"/>
      <c r="BS343" s="812"/>
      <c r="BT343" s="812"/>
      <c r="BU343" s="42"/>
      <c r="BV343" s="42"/>
      <c r="BW343" s="42"/>
      <c r="BX343" s="42"/>
      <c r="BY343" s="42"/>
      <c r="BZ343" s="42"/>
      <c r="CA343" s="42"/>
      <c r="CB343" s="42"/>
      <c r="CC343" s="42"/>
      <c r="CD343" s="42"/>
      <c r="CE343" s="42"/>
      <c r="CF343" s="42"/>
      <c r="CG343" s="42"/>
      <c r="CH343" s="42"/>
      <c r="CI343" s="42"/>
      <c r="CJ343" s="42"/>
      <c r="CK343" s="42"/>
      <c r="CL343" s="42"/>
      <c r="CM343" s="42"/>
      <c r="CN343" s="42"/>
      <c r="CO343" s="42"/>
      <c r="CP343" s="42"/>
      <c r="CQ343" s="42"/>
      <c r="CR343" s="42"/>
      <c r="CS343" s="42"/>
      <c r="CT343" s="42"/>
      <c r="CU343" s="42"/>
      <c r="CV343" s="42"/>
      <c r="CW343" s="42"/>
      <c r="CX343" s="42"/>
      <c r="CY343" s="42"/>
      <c r="CZ343" s="42"/>
      <c r="DA343" s="42"/>
      <c r="DB343" s="42"/>
      <c r="DC343" s="42"/>
      <c r="DD343" s="42"/>
      <c r="DE343" s="42"/>
      <c r="DF343" s="42"/>
      <c r="DG343" s="42"/>
      <c r="DH343" s="42"/>
      <c r="DI343" s="42"/>
      <c r="DJ343" s="42"/>
      <c r="DK343" s="42"/>
      <c r="DL343" s="42"/>
      <c r="DM343" s="42"/>
      <c r="DN343" s="42"/>
      <c r="DO343" s="42"/>
      <c r="DP343" s="42"/>
      <c r="DQ343" s="42"/>
      <c r="DR343" s="42"/>
      <c r="DS343" s="42"/>
      <c r="DT343" s="42"/>
      <c r="DU343" s="42"/>
      <c r="DV343" s="42"/>
      <c r="DW343" s="42"/>
      <c r="DX343" s="42"/>
      <c r="DY343" s="42"/>
      <c r="DZ343" s="42"/>
    </row>
    <row r="344" spans="2:130" x14ac:dyDescent="0.2">
      <c r="B344" s="42"/>
      <c r="C344" s="48" t="str">
        <f t="shared" si="14"/>
        <v>cull</v>
      </c>
      <c r="D344" s="49" t="str">
        <f t="shared" si="13"/>
        <v/>
      </c>
      <c r="E344" s="369">
        <v>136.80000000000001</v>
      </c>
      <c r="F344" s="378">
        <v>1.7936000000000001E-2</v>
      </c>
      <c r="G344" s="378">
        <v>2.7968E-2</v>
      </c>
      <c r="H344" s="378">
        <v>3.6479999999999999E-2</v>
      </c>
      <c r="I344" s="334"/>
      <c r="J344" s="334"/>
      <c r="K344" s="361"/>
      <c r="L344" s="361"/>
      <c r="M344" s="361"/>
      <c r="N344" s="361"/>
      <c r="O344" s="361"/>
      <c r="P344" s="361"/>
      <c r="Q344" s="42"/>
      <c r="R344" s="370">
        <v>136.80000000000001</v>
      </c>
      <c r="S344" s="380">
        <v>1.7936000000000001E-2</v>
      </c>
      <c r="T344" s="380">
        <v>2.7968E-2</v>
      </c>
      <c r="U344" s="380">
        <v>3.6479999999999999E-2</v>
      </c>
      <c r="V344" s="339"/>
      <c r="W344" s="339"/>
      <c r="X344" s="363"/>
      <c r="Y344" s="363"/>
      <c r="Z344" s="363"/>
      <c r="AA344" s="363"/>
      <c r="AB344" s="363"/>
      <c r="AC344" s="363"/>
      <c r="AD344" s="42"/>
      <c r="AE344" s="812"/>
      <c r="AF344" s="812"/>
      <c r="AG344" s="812"/>
      <c r="AH344" s="812"/>
      <c r="AI344" s="986"/>
      <c r="AJ344" s="1022">
        <f>cull!S11</f>
        <v>136.80000000000001</v>
      </c>
      <c r="AK344" s="1025">
        <f>cull!T11</f>
        <v>1.7936000000000001E-2</v>
      </c>
      <c r="AL344" s="1025">
        <f>cull!T38</f>
        <v>2.7968E-2</v>
      </c>
      <c r="AM344" s="1025">
        <f>cull!T65</f>
        <v>3.6479999999999999E-2</v>
      </c>
      <c r="AN344" s="1000"/>
      <c r="AO344" s="1000"/>
      <c r="AP344" s="1018"/>
      <c r="AQ344" s="1018"/>
      <c r="AR344" s="1018"/>
      <c r="AS344" s="1018"/>
      <c r="AT344" s="1018"/>
      <c r="AU344" s="1018"/>
      <c r="AV344" s="987"/>
      <c r="AW344" s="812"/>
      <c r="AX344" s="812"/>
      <c r="AY344" s="812"/>
      <c r="AZ344" s="812"/>
      <c r="BA344" s="812"/>
      <c r="BB344" s="812"/>
      <c r="BC344" s="812"/>
      <c r="BD344" s="812"/>
      <c r="BE344" s="812"/>
      <c r="BF344" s="812"/>
      <c r="BG344" s="812"/>
      <c r="BH344" s="812"/>
      <c r="BI344" s="812"/>
      <c r="BJ344" s="812"/>
      <c r="BK344" s="812"/>
      <c r="BL344" s="812"/>
      <c r="BM344" s="812"/>
      <c r="BN344" s="812"/>
      <c r="BO344" s="812"/>
      <c r="BP344" s="812"/>
      <c r="BQ344" s="812"/>
      <c r="BR344" s="812"/>
      <c r="BS344" s="812"/>
      <c r="BT344" s="812"/>
      <c r="BU344" s="42"/>
      <c r="BV344" s="42"/>
      <c r="BW344" s="42"/>
      <c r="BX344" s="42"/>
      <c r="BY344" s="42"/>
      <c r="BZ344" s="42"/>
      <c r="CA344" s="42"/>
      <c r="CB344" s="42"/>
      <c r="CC344" s="42"/>
      <c r="CD344" s="42"/>
      <c r="CE344" s="42"/>
      <c r="CF344" s="42"/>
      <c r="CG344" s="42"/>
      <c r="CH344" s="42"/>
      <c r="CI344" s="42"/>
      <c r="CJ344" s="42"/>
      <c r="CK344" s="42"/>
      <c r="CL344" s="42"/>
      <c r="CM344" s="42"/>
      <c r="CN344" s="42"/>
      <c r="CO344" s="42"/>
      <c r="CP344" s="42"/>
      <c r="CQ344" s="42"/>
      <c r="CR344" s="42"/>
      <c r="CS344" s="42"/>
      <c r="CT344" s="42"/>
      <c r="CU344" s="42"/>
      <c r="CV344" s="42"/>
      <c r="CW344" s="42"/>
      <c r="CX344" s="42"/>
      <c r="CY344" s="42"/>
      <c r="CZ344" s="42"/>
      <c r="DA344" s="42"/>
      <c r="DB344" s="42"/>
      <c r="DC344" s="42"/>
      <c r="DD344" s="42"/>
      <c r="DE344" s="42"/>
      <c r="DF344" s="42"/>
      <c r="DG344" s="42"/>
      <c r="DH344" s="42"/>
      <c r="DI344" s="42"/>
      <c r="DJ344" s="42"/>
      <c r="DK344" s="42"/>
      <c r="DL344" s="42"/>
      <c r="DM344" s="42"/>
      <c r="DN344" s="42"/>
      <c r="DO344" s="42"/>
      <c r="DP344" s="42"/>
      <c r="DQ344" s="42"/>
      <c r="DR344" s="42"/>
      <c r="DS344" s="42"/>
      <c r="DT344" s="42"/>
      <c r="DU344" s="42"/>
      <c r="DV344" s="42"/>
      <c r="DW344" s="42"/>
      <c r="DX344" s="42"/>
      <c r="DY344" s="42"/>
      <c r="DZ344" s="42"/>
    </row>
    <row r="345" spans="2:130" x14ac:dyDescent="0.2">
      <c r="B345" s="42"/>
      <c r="C345" s="48" t="str">
        <f t="shared" si="14"/>
        <v>cull</v>
      </c>
      <c r="D345" s="49" t="str">
        <f t="shared" si="13"/>
        <v/>
      </c>
      <c r="E345" s="359">
        <v>167.2</v>
      </c>
      <c r="F345" s="378">
        <v>1.8544000000000001E-2</v>
      </c>
      <c r="G345" s="378">
        <v>3.0096000000000001E-2</v>
      </c>
      <c r="H345" s="378">
        <v>3.8912000000000002E-2</v>
      </c>
      <c r="I345" s="334"/>
      <c r="J345" s="334"/>
      <c r="K345" s="361"/>
      <c r="L345" s="361"/>
      <c r="M345" s="361"/>
      <c r="N345" s="361"/>
      <c r="O345" s="361"/>
      <c r="P345" s="361"/>
      <c r="Q345" s="42"/>
      <c r="R345" s="362">
        <v>167.2</v>
      </c>
      <c r="S345" s="380">
        <v>1.8544000000000001E-2</v>
      </c>
      <c r="T345" s="380">
        <v>3.0096000000000001E-2</v>
      </c>
      <c r="U345" s="380">
        <v>3.8912000000000002E-2</v>
      </c>
      <c r="V345" s="339"/>
      <c r="W345" s="339"/>
      <c r="X345" s="363"/>
      <c r="Y345" s="363"/>
      <c r="Z345" s="363"/>
      <c r="AA345" s="363"/>
      <c r="AB345" s="363"/>
      <c r="AC345" s="363"/>
      <c r="AD345" s="42"/>
      <c r="AE345" s="812"/>
      <c r="AF345" s="812"/>
      <c r="AG345" s="812"/>
      <c r="AH345" s="812"/>
      <c r="AI345" s="986"/>
      <c r="AJ345" s="1022">
        <f>cull!S12</f>
        <v>167.2</v>
      </c>
      <c r="AK345" s="1025">
        <f>cull!T12</f>
        <v>1.8544000000000001E-2</v>
      </c>
      <c r="AL345" s="1025">
        <f>cull!T39</f>
        <v>3.0096000000000001E-2</v>
      </c>
      <c r="AM345" s="1025">
        <f>cull!T66</f>
        <v>3.8912000000000002E-2</v>
      </c>
      <c r="AN345" s="1000"/>
      <c r="AO345" s="1000"/>
      <c r="AP345" s="1018"/>
      <c r="AQ345" s="1018"/>
      <c r="AR345" s="1018"/>
      <c r="AS345" s="1018"/>
      <c r="AT345" s="1018"/>
      <c r="AU345" s="1018"/>
      <c r="AV345" s="987"/>
      <c r="AW345" s="812"/>
      <c r="AX345" s="812"/>
      <c r="AY345" s="812"/>
      <c r="AZ345" s="812"/>
      <c r="BA345" s="812"/>
      <c r="BB345" s="812"/>
      <c r="BC345" s="812"/>
      <c r="BD345" s="812"/>
      <c r="BE345" s="812"/>
      <c r="BF345" s="812"/>
      <c r="BG345" s="812"/>
      <c r="BH345" s="812"/>
      <c r="BI345" s="812"/>
      <c r="BJ345" s="812"/>
      <c r="BK345" s="812"/>
      <c r="BL345" s="812"/>
      <c r="BM345" s="812"/>
      <c r="BN345" s="812"/>
      <c r="BO345" s="812"/>
      <c r="BP345" s="812"/>
      <c r="BQ345" s="812"/>
      <c r="BR345" s="812"/>
      <c r="BS345" s="812"/>
      <c r="BT345" s="812"/>
      <c r="BU345" s="42"/>
      <c r="BV345" s="42"/>
      <c r="BW345" s="42"/>
      <c r="BX345" s="42"/>
      <c r="BY345" s="42"/>
      <c r="BZ345" s="42"/>
      <c r="CA345" s="42"/>
      <c r="CB345" s="42"/>
      <c r="CC345" s="42"/>
      <c r="CD345" s="42"/>
      <c r="CE345" s="42"/>
      <c r="CF345" s="42"/>
      <c r="CG345" s="42"/>
      <c r="CH345" s="42"/>
      <c r="CI345" s="42"/>
      <c r="CJ345" s="42"/>
      <c r="CK345" s="42"/>
      <c r="CL345" s="42"/>
      <c r="CM345" s="42"/>
      <c r="CN345" s="42"/>
      <c r="CO345" s="42"/>
      <c r="CP345" s="42"/>
      <c r="CQ345" s="42"/>
      <c r="CR345" s="42"/>
      <c r="CS345" s="42"/>
      <c r="CT345" s="42"/>
      <c r="CU345" s="42"/>
      <c r="CV345" s="42"/>
      <c r="CW345" s="42"/>
      <c r="CX345" s="42"/>
      <c r="CY345" s="42"/>
      <c r="CZ345" s="42"/>
      <c r="DA345" s="42"/>
      <c r="DB345" s="42"/>
      <c r="DC345" s="42"/>
      <c r="DD345" s="42"/>
      <c r="DE345" s="42"/>
      <c r="DF345" s="42"/>
      <c r="DG345" s="42"/>
      <c r="DH345" s="42"/>
      <c r="DI345" s="42"/>
      <c r="DJ345" s="42"/>
      <c r="DK345" s="42"/>
      <c r="DL345" s="42"/>
      <c r="DM345" s="42"/>
      <c r="DN345" s="42"/>
      <c r="DO345" s="42"/>
      <c r="DP345" s="42"/>
      <c r="DQ345" s="42"/>
      <c r="DR345" s="42"/>
      <c r="DS345" s="42"/>
      <c r="DT345" s="42"/>
      <c r="DU345" s="42"/>
      <c r="DV345" s="42"/>
      <c r="DW345" s="42"/>
      <c r="DX345" s="42"/>
      <c r="DY345" s="42"/>
      <c r="DZ345" s="42"/>
    </row>
    <row r="346" spans="2:130" x14ac:dyDescent="0.2">
      <c r="B346" s="42"/>
      <c r="C346" s="48" t="str">
        <f t="shared" si="14"/>
        <v>cull</v>
      </c>
      <c r="D346" s="49" t="str">
        <f t="shared" si="13"/>
        <v/>
      </c>
      <c r="E346" s="359">
        <v>197.6</v>
      </c>
      <c r="F346" s="378">
        <v>1.8848E-2</v>
      </c>
      <c r="G346" s="378">
        <v>3.3135999999999999E-2</v>
      </c>
      <c r="H346" s="378">
        <v>4.2256000000000002E-2</v>
      </c>
      <c r="I346" s="334"/>
      <c r="J346" s="334"/>
      <c r="K346" s="361"/>
      <c r="L346" s="361"/>
      <c r="M346" s="361"/>
      <c r="N346" s="361"/>
      <c r="O346" s="361"/>
      <c r="P346" s="361"/>
      <c r="Q346" s="42"/>
      <c r="R346" s="362">
        <v>197.6</v>
      </c>
      <c r="S346" s="380">
        <v>1.8848E-2</v>
      </c>
      <c r="T346" s="380">
        <v>3.3135999999999999E-2</v>
      </c>
      <c r="U346" s="380">
        <v>4.2256000000000002E-2</v>
      </c>
      <c r="V346" s="339"/>
      <c r="W346" s="339"/>
      <c r="X346" s="363"/>
      <c r="Y346" s="363"/>
      <c r="Z346" s="363"/>
      <c r="AA346" s="363"/>
      <c r="AB346" s="363"/>
      <c r="AC346" s="363"/>
      <c r="AD346" s="42"/>
      <c r="AE346" s="812"/>
      <c r="AF346" s="812"/>
      <c r="AG346" s="812"/>
      <c r="AH346" s="812"/>
      <c r="AI346" s="986"/>
      <c r="AJ346" s="1022">
        <f>cull!S13</f>
        <v>197.6</v>
      </c>
      <c r="AK346" s="1025">
        <f>cull!T13</f>
        <v>1.8848E-2</v>
      </c>
      <c r="AL346" s="1025">
        <f>cull!T40</f>
        <v>3.3135999999999999E-2</v>
      </c>
      <c r="AM346" s="1025">
        <f>cull!T67</f>
        <v>4.2256000000000002E-2</v>
      </c>
      <c r="AN346" s="1000"/>
      <c r="AO346" s="1000"/>
      <c r="AP346" s="1018"/>
      <c r="AQ346" s="1018"/>
      <c r="AR346" s="1018"/>
      <c r="AS346" s="1018"/>
      <c r="AT346" s="1018"/>
      <c r="AU346" s="1018"/>
      <c r="AV346" s="987"/>
      <c r="AW346" s="812"/>
      <c r="AX346" s="812"/>
      <c r="AY346" s="812"/>
      <c r="AZ346" s="812"/>
      <c r="BA346" s="812"/>
      <c r="BB346" s="812"/>
      <c r="BC346" s="812"/>
      <c r="BD346" s="812"/>
      <c r="BE346" s="812"/>
      <c r="BF346" s="812"/>
      <c r="BG346" s="812"/>
      <c r="BH346" s="812"/>
      <c r="BI346" s="812"/>
      <c r="BJ346" s="812"/>
      <c r="BK346" s="812"/>
      <c r="BL346" s="812"/>
      <c r="BM346" s="812"/>
      <c r="BN346" s="812"/>
      <c r="BO346" s="812"/>
      <c r="BP346" s="812"/>
      <c r="BQ346" s="812"/>
      <c r="BR346" s="812"/>
      <c r="BS346" s="812"/>
      <c r="BT346" s="812"/>
      <c r="BU346" s="42"/>
      <c r="BV346" s="42"/>
      <c r="BW346" s="42"/>
      <c r="BX346" s="42"/>
      <c r="BY346" s="42"/>
      <c r="BZ346" s="42"/>
      <c r="CA346" s="42"/>
      <c r="CB346" s="42"/>
      <c r="CC346" s="42"/>
      <c r="CD346" s="42"/>
      <c r="CE346" s="42"/>
      <c r="CF346" s="42"/>
      <c r="CG346" s="42"/>
      <c r="CH346" s="42"/>
      <c r="CI346" s="42"/>
      <c r="CJ346" s="42"/>
      <c r="CK346" s="42"/>
      <c r="CL346" s="42"/>
      <c r="CM346" s="42"/>
      <c r="CN346" s="42"/>
      <c r="CO346" s="42"/>
      <c r="CP346" s="42"/>
      <c r="CQ346" s="42"/>
      <c r="CR346" s="42"/>
      <c r="CS346" s="42"/>
      <c r="CT346" s="42"/>
      <c r="CU346" s="42"/>
      <c r="CV346" s="42"/>
      <c r="CW346" s="42"/>
      <c r="CX346" s="42"/>
      <c r="CY346" s="42"/>
      <c r="CZ346" s="42"/>
      <c r="DA346" s="42"/>
      <c r="DB346" s="42"/>
      <c r="DC346" s="42"/>
      <c r="DD346" s="42"/>
      <c r="DE346" s="42"/>
      <c r="DF346" s="42"/>
      <c r="DG346" s="42"/>
      <c r="DH346" s="42"/>
      <c r="DI346" s="42"/>
      <c r="DJ346" s="42"/>
      <c r="DK346" s="42"/>
      <c r="DL346" s="42"/>
      <c r="DM346" s="42"/>
      <c r="DN346" s="42"/>
      <c r="DO346" s="42"/>
      <c r="DP346" s="42"/>
      <c r="DQ346" s="42"/>
      <c r="DR346" s="42"/>
      <c r="DS346" s="42"/>
      <c r="DT346" s="42"/>
      <c r="DU346" s="42"/>
      <c r="DV346" s="42"/>
      <c r="DW346" s="42"/>
      <c r="DX346" s="42"/>
      <c r="DY346" s="42"/>
      <c r="DZ346" s="42"/>
    </row>
    <row r="347" spans="2:130" x14ac:dyDescent="0.2">
      <c r="B347" s="42"/>
      <c r="C347" s="48" t="str">
        <f t="shared" si="14"/>
        <v>cull</v>
      </c>
      <c r="D347" s="49" t="str">
        <f t="shared" si="13"/>
        <v/>
      </c>
      <c r="E347" s="359">
        <v>228</v>
      </c>
      <c r="F347" s="378">
        <v>2.0063999999999999E-2</v>
      </c>
      <c r="G347" s="378">
        <v>4.0736000000000001E-2</v>
      </c>
      <c r="H347" s="378">
        <v>5.2592E-2</v>
      </c>
      <c r="I347" s="334"/>
      <c r="J347" s="334"/>
      <c r="K347" s="361"/>
      <c r="L347" s="361"/>
      <c r="M347" s="361"/>
      <c r="N347" s="361"/>
      <c r="O347" s="361"/>
      <c r="P347" s="361"/>
      <c r="Q347" s="42"/>
      <c r="R347" s="362">
        <v>228</v>
      </c>
      <c r="S347" s="380">
        <v>2.0063999999999999E-2</v>
      </c>
      <c r="T347" s="380">
        <v>4.0736000000000001E-2</v>
      </c>
      <c r="U347" s="380">
        <v>5.2592E-2</v>
      </c>
      <c r="V347" s="339"/>
      <c r="W347" s="339"/>
      <c r="X347" s="363"/>
      <c r="Y347" s="363"/>
      <c r="Z347" s="363"/>
      <c r="AA347" s="363"/>
      <c r="AB347" s="363"/>
      <c r="AC347" s="363"/>
      <c r="AD347" s="42"/>
      <c r="AE347" s="812"/>
      <c r="AF347" s="812"/>
      <c r="AG347" s="812"/>
      <c r="AH347" s="812"/>
      <c r="AI347" s="986"/>
      <c r="AJ347" s="1022">
        <f>cull!S14</f>
        <v>228</v>
      </c>
      <c r="AK347" s="1025">
        <f>cull!T14</f>
        <v>2.0063999999999999E-2</v>
      </c>
      <c r="AL347" s="1025">
        <f>cull!T41</f>
        <v>4.0736000000000001E-2</v>
      </c>
      <c r="AM347" s="1025">
        <f>cull!T68</f>
        <v>5.2592E-2</v>
      </c>
      <c r="AN347" s="1000"/>
      <c r="AO347" s="1000"/>
      <c r="AP347" s="1018"/>
      <c r="AQ347" s="1018"/>
      <c r="AR347" s="1018"/>
      <c r="AS347" s="1018"/>
      <c r="AT347" s="1018"/>
      <c r="AU347" s="1018"/>
      <c r="AV347" s="987"/>
      <c r="AW347" s="812"/>
      <c r="AX347" s="812"/>
      <c r="AY347" s="812"/>
      <c r="AZ347" s="812"/>
      <c r="BA347" s="812"/>
      <c r="BB347" s="812"/>
      <c r="BC347" s="812"/>
      <c r="BD347" s="812"/>
      <c r="BE347" s="812"/>
      <c r="BF347" s="812"/>
      <c r="BG347" s="812"/>
      <c r="BH347" s="812"/>
      <c r="BI347" s="812"/>
      <c r="BJ347" s="812"/>
      <c r="BK347" s="812"/>
      <c r="BL347" s="812"/>
      <c r="BM347" s="812"/>
      <c r="BN347" s="812"/>
      <c r="BO347" s="812"/>
      <c r="BP347" s="812"/>
      <c r="BQ347" s="812"/>
      <c r="BR347" s="812"/>
      <c r="BS347" s="812"/>
      <c r="BT347" s="812"/>
      <c r="BU347" s="42"/>
      <c r="BV347" s="42"/>
      <c r="BW347" s="42"/>
      <c r="BX347" s="42"/>
      <c r="BY347" s="42"/>
      <c r="BZ347" s="42"/>
      <c r="CA347" s="42"/>
      <c r="CB347" s="42"/>
      <c r="CC347" s="42"/>
      <c r="CD347" s="42"/>
      <c r="CE347" s="42"/>
      <c r="CF347" s="42"/>
      <c r="CG347" s="42"/>
      <c r="CH347" s="42"/>
      <c r="CI347" s="42"/>
      <c r="CJ347" s="42"/>
      <c r="CK347" s="42"/>
      <c r="CL347" s="42"/>
      <c r="CM347" s="42"/>
      <c r="CN347" s="42"/>
      <c r="CO347" s="42"/>
      <c r="CP347" s="42"/>
      <c r="CQ347" s="42"/>
      <c r="CR347" s="42"/>
      <c r="CS347" s="42"/>
      <c r="CT347" s="42"/>
      <c r="CU347" s="42"/>
      <c r="CV347" s="42"/>
      <c r="CW347" s="42"/>
      <c r="CX347" s="42"/>
      <c r="CY347" s="42"/>
      <c r="CZ347" s="42"/>
      <c r="DA347" s="42"/>
      <c r="DB347" s="42"/>
      <c r="DC347" s="42"/>
      <c r="DD347" s="42"/>
      <c r="DE347" s="42"/>
      <c r="DF347" s="42"/>
      <c r="DG347" s="42"/>
      <c r="DH347" s="42"/>
      <c r="DI347" s="42"/>
      <c r="DJ347" s="42"/>
      <c r="DK347" s="42"/>
      <c r="DL347" s="42"/>
      <c r="DM347" s="42"/>
      <c r="DN347" s="42"/>
      <c r="DO347" s="42"/>
      <c r="DP347" s="42"/>
      <c r="DQ347" s="42"/>
      <c r="DR347" s="42"/>
      <c r="DS347" s="42"/>
      <c r="DT347" s="42"/>
      <c r="DU347" s="42"/>
      <c r="DV347" s="42"/>
      <c r="DW347" s="42"/>
      <c r="DX347" s="42"/>
      <c r="DY347" s="42"/>
      <c r="DZ347" s="42"/>
    </row>
    <row r="348" spans="2:130" x14ac:dyDescent="0.2">
      <c r="B348" s="42"/>
      <c r="C348" s="48" t="str">
        <f t="shared" si="14"/>
        <v>cull</v>
      </c>
      <c r="D348" s="49" t="str">
        <f t="shared" si="13"/>
        <v/>
      </c>
      <c r="E348" s="359">
        <v>258.39999999999998</v>
      </c>
      <c r="F348" s="378">
        <v>2.2800000000000001E-2</v>
      </c>
      <c r="G348" s="378">
        <v>5.2895999999999999E-2</v>
      </c>
      <c r="H348" s="378">
        <v>6.9008E-2</v>
      </c>
      <c r="I348" s="334"/>
      <c r="J348" s="334"/>
      <c r="K348" s="361"/>
      <c r="L348" s="361"/>
      <c r="M348" s="361"/>
      <c r="N348" s="361"/>
      <c r="O348" s="361"/>
      <c r="P348" s="361"/>
      <c r="Q348" s="42"/>
      <c r="R348" s="362">
        <v>258.39999999999998</v>
      </c>
      <c r="S348" s="380">
        <v>2.2800000000000001E-2</v>
      </c>
      <c r="T348" s="380">
        <v>5.2895999999999999E-2</v>
      </c>
      <c r="U348" s="380">
        <v>6.9008E-2</v>
      </c>
      <c r="V348" s="339"/>
      <c r="W348" s="339"/>
      <c r="X348" s="363"/>
      <c r="Y348" s="363"/>
      <c r="Z348" s="363"/>
      <c r="AA348" s="363"/>
      <c r="AB348" s="363"/>
      <c r="AC348" s="363"/>
      <c r="AD348" s="42"/>
      <c r="AE348" s="812"/>
      <c r="AF348" s="812"/>
      <c r="AG348" s="812"/>
      <c r="AH348" s="812"/>
      <c r="AI348" s="986"/>
      <c r="AJ348" s="1022">
        <f>cull!S15</f>
        <v>258.39999999999998</v>
      </c>
      <c r="AK348" s="1025">
        <f>cull!T15</f>
        <v>2.2800000000000001E-2</v>
      </c>
      <c r="AL348" s="1025">
        <f>cull!T42</f>
        <v>5.2895999999999999E-2</v>
      </c>
      <c r="AM348" s="1025">
        <f>cull!T69</f>
        <v>6.9008E-2</v>
      </c>
      <c r="AN348" s="1000"/>
      <c r="AO348" s="1000"/>
      <c r="AP348" s="1018"/>
      <c r="AQ348" s="1018"/>
      <c r="AR348" s="1018"/>
      <c r="AS348" s="1018"/>
      <c r="AT348" s="1018"/>
      <c r="AU348" s="1018"/>
      <c r="AV348" s="987"/>
      <c r="AW348" s="812"/>
      <c r="AX348" s="812"/>
      <c r="AY348" s="812"/>
      <c r="AZ348" s="812"/>
      <c r="BA348" s="812"/>
      <c r="BB348" s="812"/>
      <c r="BC348" s="812"/>
      <c r="BD348" s="812"/>
      <c r="BE348" s="812"/>
      <c r="BF348" s="812"/>
      <c r="BG348" s="812"/>
      <c r="BH348" s="812"/>
      <c r="BI348" s="812"/>
      <c r="BJ348" s="812"/>
      <c r="BK348" s="812"/>
      <c r="BL348" s="812"/>
      <c r="BM348" s="812"/>
      <c r="BN348" s="812"/>
      <c r="BO348" s="812"/>
      <c r="BP348" s="812"/>
      <c r="BQ348" s="812"/>
      <c r="BR348" s="812"/>
      <c r="BS348" s="812"/>
      <c r="BT348" s="812"/>
      <c r="BU348" s="42"/>
      <c r="BV348" s="42"/>
      <c r="BW348" s="42"/>
      <c r="BX348" s="42"/>
      <c r="BY348" s="42"/>
      <c r="BZ348" s="42"/>
      <c r="CA348" s="42"/>
      <c r="CB348" s="42"/>
      <c r="CC348" s="42"/>
      <c r="CD348" s="42"/>
      <c r="CE348" s="42"/>
      <c r="CF348" s="42"/>
      <c r="CG348" s="42"/>
      <c r="CH348" s="42"/>
      <c r="CI348" s="42"/>
      <c r="CJ348" s="42"/>
      <c r="CK348" s="42"/>
      <c r="CL348" s="42"/>
      <c r="CM348" s="42"/>
      <c r="CN348" s="42"/>
      <c r="CO348" s="42"/>
      <c r="CP348" s="42"/>
      <c r="CQ348" s="42"/>
      <c r="CR348" s="42"/>
      <c r="CS348" s="42"/>
      <c r="CT348" s="42"/>
      <c r="CU348" s="42"/>
      <c r="CV348" s="42"/>
      <c r="CW348" s="42"/>
      <c r="CX348" s="42"/>
      <c r="CY348" s="42"/>
      <c r="CZ348" s="42"/>
      <c r="DA348" s="42"/>
      <c r="DB348" s="42"/>
      <c r="DC348" s="42"/>
      <c r="DD348" s="42"/>
      <c r="DE348" s="42"/>
      <c r="DF348" s="42"/>
      <c r="DG348" s="42"/>
      <c r="DH348" s="42"/>
      <c r="DI348" s="42"/>
      <c r="DJ348" s="42"/>
      <c r="DK348" s="42"/>
      <c r="DL348" s="42"/>
      <c r="DM348" s="42"/>
      <c r="DN348" s="42"/>
      <c r="DO348" s="42"/>
      <c r="DP348" s="42"/>
      <c r="DQ348" s="42"/>
      <c r="DR348" s="42"/>
      <c r="DS348" s="42"/>
      <c r="DT348" s="42"/>
      <c r="DU348" s="42"/>
      <c r="DV348" s="42"/>
      <c r="DW348" s="42"/>
      <c r="DX348" s="42"/>
      <c r="DY348" s="42"/>
      <c r="DZ348" s="42"/>
    </row>
    <row r="349" spans="2:130" x14ac:dyDescent="0.2">
      <c r="B349" s="42"/>
      <c r="C349" s="48" t="str">
        <f t="shared" si="14"/>
        <v>cull</v>
      </c>
      <c r="D349" s="49" t="str">
        <f t="shared" si="13"/>
        <v/>
      </c>
      <c r="E349" s="359">
        <v>288.8</v>
      </c>
      <c r="F349" s="378">
        <v>2.7056E-2</v>
      </c>
      <c r="G349" s="378">
        <v>6.9008E-2</v>
      </c>
      <c r="H349" s="378">
        <v>8.9679999999999996E-2</v>
      </c>
      <c r="I349" s="334"/>
      <c r="J349" s="334"/>
      <c r="K349" s="361"/>
      <c r="L349" s="361"/>
      <c r="M349" s="361"/>
      <c r="N349" s="361"/>
      <c r="O349" s="361"/>
      <c r="P349" s="361"/>
      <c r="Q349" s="42"/>
      <c r="R349" s="362">
        <v>288.8</v>
      </c>
      <c r="S349" s="380">
        <v>2.7056E-2</v>
      </c>
      <c r="T349" s="380">
        <v>6.9008E-2</v>
      </c>
      <c r="U349" s="380">
        <v>8.9679999999999996E-2</v>
      </c>
      <c r="V349" s="339"/>
      <c r="W349" s="339"/>
      <c r="X349" s="363"/>
      <c r="Y349" s="363"/>
      <c r="Z349" s="363"/>
      <c r="AA349" s="363"/>
      <c r="AB349" s="363"/>
      <c r="AC349" s="363"/>
      <c r="AD349" s="42"/>
      <c r="AE349" s="812"/>
      <c r="AF349" s="812"/>
      <c r="AG349" s="812"/>
      <c r="AH349" s="812"/>
      <c r="AI349" s="986"/>
      <c r="AJ349" s="1022">
        <f>cull!S16</f>
        <v>288.8</v>
      </c>
      <c r="AK349" s="1025">
        <f>cull!T16</f>
        <v>2.7056E-2</v>
      </c>
      <c r="AL349" s="1025">
        <f>cull!T43</f>
        <v>6.9008E-2</v>
      </c>
      <c r="AM349" s="1025">
        <f>cull!T70</f>
        <v>8.9679999999999996E-2</v>
      </c>
      <c r="AN349" s="1000"/>
      <c r="AO349" s="1000"/>
      <c r="AP349" s="1018"/>
      <c r="AQ349" s="1018"/>
      <c r="AR349" s="1018"/>
      <c r="AS349" s="1018"/>
      <c r="AT349" s="1018"/>
      <c r="AU349" s="1018"/>
      <c r="AV349" s="987"/>
      <c r="AW349" s="812"/>
      <c r="AX349" s="812"/>
      <c r="AY349" s="812"/>
      <c r="AZ349" s="812"/>
      <c r="BA349" s="812"/>
      <c r="BB349" s="812"/>
      <c r="BC349" s="812"/>
      <c r="BD349" s="812"/>
      <c r="BE349" s="812"/>
      <c r="BF349" s="812"/>
      <c r="BG349" s="812"/>
      <c r="BH349" s="812"/>
      <c r="BI349" s="812"/>
      <c r="BJ349" s="812"/>
      <c r="BK349" s="812"/>
      <c r="BL349" s="812"/>
      <c r="BM349" s="812"/>
      <c r="BN349" s="812"/>
      <c r="BO349" s="812"/>
      <c r="BP349" s="812"/>
      <c r="BQ349" s="812"/>
      <c r="BR349" s="812"/>
      <c r="BS349" s="812"/>
      <c r="BT349" s="812"/>
      <c r="BU349" s="42"/>
      <c r="BV349" s="42"/>
      <c r="BW349" s="42"/>
      <c r="BX349" s="42"/>
      <c r="BY349" s="42"/>
      <c r="BZ349" s="42"/>
      <c r="CA349" s="42"/>
      <c r="CB349" s="42"/>
      <c r="CC349" s="42"/>
      <c r="CD349" s="42"/>
      <c r="CE349" s="42"/>
      <c r="CF349" s="42"/>
      <c r="CG349" s="42"/>
      <c r="CH349" s="42"/>
      <c r="CI349" s="42"/>
      <c r="CJ349" s="42"/>
      <c r="CK349" s="42"/>
      <c r="CL349" s="42"/>
      <c r="CM349" s="42"/>
      <c r="CN349" s="42"/>
      <c r="CO349" s="42"/>
      <c r="CP349" s="42"/>
      <c r="CQ349" s="42"/>
      <c r="CR349" s="42"/>
      <c r="CS349" s="42"/>
      <c r="CT349" s="42"/>
      <c r="CU349" s="42"/>
      <c r="CV349" s="42"/>
      <c r="CW349" s="42"/>
      <c r="CX349" s="42"/>
      <c r="CY349" s="42"/>
      <c r="CZ349" s="42"/>
      <c r="DA349" s="42"/>
      <c r="DB349" s="42"/>
      <c r="DC349" s="42"/>
      <c r="DD349" s="42"/>
      <c r="DE349" s="42"/>
      <c r="DF349" s="42"/>
      <c r="DG349" s="42"/>
      <c r="DH349" s="42"/>
      <c r="DI349" s="42"/>
      <c r="DJ349" s="42"/>
      <c r="DK349" s="42"/>
      <c r="DL349" s="42"/>
      <c r="DM349" s="42"/>
      <c r="DN349" s="42"/>
      <c r="DO349" s="42"/>
      <c r="DP349" s="42"/>
      <c r="DQ349" s="42"/>
      <c r="DR349" s="42"/>
      <c r="DS349" s="42"/>
      <c r="DT349" s="42"/>
      <c r="DU349" s="42"/>
      <c r="DV349" s="42"/>
      <c r="DW349" s="42"/>
      <c r="DX349" s="42"/>
      <c r="DY349" s="42"/>
      <c r="DZ349" s="42"/>
    </row>
    <row r="350" spans="2:130" x14ac:dyDescent="0.2">
      <c r="B350" s="42"/>
      <c r="C350" s="48" t="str">
        <f t="shared" si="14"/>
        <v>cull</v>
      </c>
      <c r="D350" s="49" t="str">
        <f t="shared" si="13"/>
        <v/>
      </c>
      <c r="E350" s="359">
        <v>319.2</v>
      </c>
      <c r="F350" s="378">
        <v>3.2528000000000001E-2</v>
      </c>
      <c r="G350" s="378">
        <v>8.5424E-2</v>
      </c>
      <c r="H350" s="378">
        <v>0.10974399999999999</v>
      </c>
      <c r="I350" s="334"/>
      <c r="J350" s="334"/>
      <c r="K350" s="361"/>
      <c r="L350" s="361"/>
      <c r="M350" s="361"/>
      <c r="N350" s="361"/>
      <c r="O350" s="361"/>
      <c r="P350" s="361"/>
      <c r="Q350" s="42"/>
      <c r="R350" s="362">
        <v>319.2</v>
      </c>
      <c r="S350" s="380">
        <v>3.2528000000000001E-2</v>
      </c>
      <c r="T350" s="380">
        <v>8.5424E-2</v>
      </c>
      <c r="U350" s="380">
        <v>0.10974399999999999</v>
      </c>
      <c r="V350" s="339"/>
      <c r="W350" s="339"/>
      <c r="X350" s="363"/>
      <c r="Y350" s="363"/>
      <c r="Z350" s="363"/>
      <c r="AA350" s="363"/>
      <c r="AB350" s="363"/>
      <c r="AC350" s="363"/>
      <c r="AD350" s="42"/>
      <c r="AE350" s="812"/>
      <c r="AF350" s="812"/>
      <c r="AG350" s="812"/>
      <c r="AH350" s="812"/>
      <c r="AI350" s="986"/>
      <c r="AJ350" s="1022">
        <f>cull!S17</f>
        <v>319.2</v>
      </c>
      <c r="AK350" s="1025">
        <f>cull!T17</f>
        <v>3.2528000000000001E-2</v>
      </c>
      <c r="AL350" s="1025">
        <f>cull!T44</f>
        <v>8.5424E-2</v>
      </c>
      <c r="AM350" s="1025">
        <f>cull!T71</f>
        <v>0.10974399999999999</v>
      </c>
      <c r="AN350" s="1000"/>
      <c r="AO350" s="1000"/>
      <c r="AP350" s="1018"/>
      <c r="AQ350" s="1018"/>
      <c r="AR350" s="1018"/>
      <c r="AS350" s="1018"/>
      <c r="AT350" s="1018"/>
      <c r="AU350" s="1018"/>
      <c r="AV350" s="987"/>
      <c r="AW350" s="812"/>
      <c r="AX350" s="812"/>
      <c r="AY350" s="812"/>
      <c r="AZ350" s="812"/>
      <c r="BA350" s="812"/>
      <c r="BB350" s="812"/>
      <c r="BC350" s="812"/>
      <c r="BD350" s="812"/>
      <c r="BE350" s="812"/>
      <c r="BF350" s="812"/>
      <c r="BG350" s="812"/>
      <c r="BH350" s="812"/>
      <c r="BI350" s="812"/>
      <c r="BJ350" s="812"/>
      <c r="BK350" s="812"/>
      <c r="BL350" s="812"/>
      <c r="BM350" s="812"/>
      <c r="BN350" s="812"/>
      <c r="BO350" s="812"/>
      <c r="BP350" s="812"/>
      <c r="BQ350" s="812"/>
      <c r="BR350" s="812"/>
      <c r="BS350" s="812"/>
      <c r="BT350" s="812"/>
      <c r="BU350" s="42"/>
      <c r="BV350" s="42"/>
      <c r="BW350" s="42"/>
      <c r="BX350" s="42"/>
      <c r="BY350" s="42"/>
      <c r="BZ350" s="42"/>
      <c r="CA350" s="42"/>
      <c r="CB350" s="42"/>
      <c r="CC350" s="42"/>
      <c r="CD350" s="42"/>
      <c r="CE350" s="42"/>
      <c r="CF350" s="42"/>
      <c r="CG350" s="42"/>
      <c r="CH350" s="42"/>
      <c r="CI350" s="42"/>
      <c r="CJ350" s="42"/>
      <c r="CK350" s="42"/>
      <c r="CL350" s="42"/>
      <c r="CM350" s="42"/>
      <c r="CN350" s="42"/>
      <c r="CO350" s="42"/>
      <c r="CP350" s="42"/>
      <c r="CQ350" s="42"/>
      <c r="CR350" s="42"/>
      <c r="CS350" s="42"/>
      <c r="CT350" s="42"/>
      <c r="CU350" s="42"/>
      <c r="CV350" s="42"/>
      <c r="CW350" s="42"/>
      <c r="CX350" s="42"/>
      <c r="CY350" s="42"/>
      <c r="CZ350" s="42"/>
      <c r="DA350" s="42"/>
      <c r="DB350" s="42"/>
      <c r="DC350" s="42"/>
      <c r="DD350" s="42"/>
      <c r="DE350" s="42"/>
      <c r="DF350" s="42"/>
      <c r="DG350" s="42"/>
      <c r="DH350" s="42"/>
      <c r="DI350" s="42"/>
      <c r="DJ350" s="42"/>
      <c r="DK350" s="42"/>
      <c r="DL350" s="42"/>
      <c r="DM350" s="42"/>
      <c r="DN350" s="42"/>
      <c r="DO350" s="42"/>
      <c r="DP350" s="42"/>
      <c r="DQ350" s="42"/>
      <c r="DR350" s="42"/>
      <c r="DS350" s="42"/>
      <c r="DT350" s="42"/>
      <c r="DU350" s="42"/>
      <c r="DV350" s="42"/>
      <c r="DW350" s="42"/>
      <c r="DX350" s="42"/>
      <c r="DY350" s="42"/>
      <c r="DZ350" s="42"/>
    </row>
    <row r="351" spans="2:130" x14ac:dyDescent="0.2">
      <c r="B351" s="42"/>
      <c r="C351" s="48" t="str">
        <f t="shared" si="14"/>
        <v>cull</v>
      </c>
      <c r="D351" s="49" t="str">
        <f t="shared" si="13"/>
        <v/>
      </c>
      <c r="E351" s="359">
        <v>349.6</v>
      </c>
      <c r="F351" s="378">
        <v>3.9823999999999998E-2</v>
      </c>
      <c r="G351" s="378">
        <v>0.10062400000000001</v>
      </c>
      <c r="H351" s="378">
        <v>0.12646399999999999</v>
      </c>
      <c r="I351" s="334"/>
      <c r="J351" s="334"/>
      <c r="K351" s="361"/>
      <c r="L351" s="361"/>
      <c r="M351" s="361"/>
      <c r="N351" s="361"/>
      <c r="O351" s="361"/>
      <c r="P351" s="361"/>
      <c r="Q351" s="42"/>
      <c r="R351" s="362">
        <v>349.6</v>
      </c>
      <c r="S351" s="380">
        <v>3.9823999999999998E-2</v>
      </c>
      <c r="T351" s="380">
        <v>0.10062400000000001</v>
      </c>
      <c r="U351" s="380">
        <v>0.12646399999999999</v>
      </c>
      <c r="V351" s="339"/>
      <c r="W351" s="339"/>
      <c r="X351" s="363"/>
      <c r="Y351" s="363"/>
      <c r="Z351" s="363"/>
      <c r="AA351" s="363"/>
      <c r="AB351" s="363"/>
      <c r="AC351" s="363"/>
      <c r="AD351" s="42"/>
      <c r="AE351" s="812"/>
      <c r="AF351" s="812"/>
      <c r="AG351" s="812"/>
      <c r="AH351" s="812"/>
      <c r="AI351" s="986"/>
      <c r="AJ351" s="1022">
        <f>cull!S18</f>
        <v>349.6</v>
      </c>
      <c r="AK351" s="1025">
        <f>cull!T18</f>
        <v>3.9823999999999998E-2</v>
      </c>
      <c r="AL351" s="1025">
        <f>cull!T45</f>
        <v>0.10062400000000001</v>
      </c>
      <c r="AM351" s="1025">
        <f>cull!T72</f>
        <v>0.12646399999999999</v>
      </c>
      <c r="AN351" s="1000"/>
      <c r="AO351" s="1000"/>
      <c r="AP351" s="1018"/>
      <c r="AQ351" s="1018"/>
      <c r="AR351" s="1018"/>
      <c r="AS351" s="1018"/>
      <c r="AT351" s="1018"/>
      <c r="AU351" s="1018"/>
      <c r="AV351" s="987"/>
      <c r="AW351" s="812"/>
      <c r="AX351" s="812"/>
      <c r="AY351" s="812"/>
      <c r="AZ351" s="812"/>
      <c r="BA351" s="812"/>
      <c r="BB351" s="812"/>
      <c r="BC351" s="812"/>
      <c r="BD351" s="812"/>
      <c r="BE351" s="812"/>
      <c r="BF351" s="812"/>
      <c r="BG351" s="812"/>
      <c r="BH351" s="812"/>
      <c r="BI351" s="812"/>
      <c r="BJ351" s="812"/>
      <c r="BK351" s="812"/>
      <c r="BL351" s="812"/>
      <c r="BM351" s="812"/>
      <c r="BN351" s="812"/>
      <c r="BO351" s="812"/>
      <c r="BP351" s="812"/>
      <c r="BQ351" s="812"/>
      <c r="BR351" s="812"/>
      <c r="BS351" s="812"/>
      <c r="BT351" s="812"/>
      <c r="BU351" s="42"/>
      <c r="BV351" s="42"/>
      <c r="BW351" s="42"/>
      <c r="BX351" s="42"/>
      <c r="BY351" s="42"/>
      <c r="BZ351" s="42"/>
      <c r="CA351" s="42"/>
      <c r="CB351" s="42"/>
      <c r="CC351" s="42"/>
      <c r="CD351" s="42"/>
      <c r="CE351" s="42"/>
      <c r="CF351" s="42"/>
      <c r="CG351" s="42"/>
      <c r="CH351" s="42"/>
      <c r="CI351" s="42"/>
      <c r="CJ351" s="42"/>
      <c r="CK351" s="42"/>
      <c r="CL351" s="42"/>
      <c r="CM351" s="42"/>
      <c r="CN351" s="42"/>
      <c r="CO351" s="42"/>
      <c r="CP351" s="42"/>
      <c r="CQ351" s="42"/>
      <c r="CR351" s="42"/>
      <c r="CS351" s="42"/>
      <c r="CT351" s="42"/>
      <c r="CU351" s="42"/>
      <c r="CV351" s="42"/>
      <c r="CW351" s="42"/>
      <c r="CX351" s="42"/>
      <c r="CY351" s="42"/>
      <c r="CZ351" s="42"/>
      <c r="DA351" s="42"/>
      <c r="DB351" s="42"/>
      <c r="DC351" s="42"/>
      <c r="DD351" s="42"/>
      <c r="DE351" s="42"/>
      <c r="DF351" s="42"/>
      <c r="DG351" s="42"/>
      <c r="DH351" s="42"/>
      <c r="DI351" s="42"/>
      <c r="DJ351" s="42"/>
      <c r="DK351" s="42"/>
      <c r="DL351" s="42"/>
      <c r="DM351" s="42"/>
      <c r="DN351" s="42"/>
      <c r="DO351" s="42"/>
      <c r="DP351" s="42"/>
      <c r="DQ351" s="42"/>
      <c r="DR351" s="42"/>
      <c r="DS351" s="42"/>
      <c r="DT351" s="42"/>
      <c r="DU351" s="42"/>
      <c r="DV351" s="42"/>
      <c r="DW351" s="42"/>
      <c r="DX351" s="42"/>
      <c r="DY351" s="42"/>
      <c r="DZ351" s="42"/>
    </row>
    <row r="352" spans="2:130" x14ac:dyDescent="0.2">
      <c r="B352" s="42"/>
      <c r="C352" s="48" t="str">
        <f t="shared" si="14"/>
        <v>cull</v>
      </c>
      <c r="D352" s="49" t="str">
        <f t="shared" si="13"/>
        <v/>
      </c>
      <c r="E352" s="359">
        <v>380</v>
      </c>
      <c r="F352" s="378">
        <v>4.9551999999999999E-2</v>
      </c>
      <c r="G352" s="378">
        <v>0.115216</v>
      </c>
      <c r="H352" s="378">
        <v>0.14075199999999999</v>
      </c>
      <c r="I352" s="334"/>
      <c r="J352" s="334"/>
      <c r="K352" s="361"/>
      <c r="L352" s="361"/>
      <c r="M352" s="361"/>
      <c r="N352" s="361"/>
      <c r="O352" s="361"/>
      <c r="P352" s="361"/>
      <c r="Q352" s="42"/>
      <c r="R352" s="362">
        <v>380</v>
      </c>
      <c r="S352" s="380">
        <v>4.9551999999999999E-2</v>
      </c>
      <c r="T352" s="380">
        <v>0.115216</v>
      </c>
      <c r="U352" s="380">
        <v>0.14075199999999999</v>
      </c>
      <c r="V352" s="339"/>
      <c r="W352" s="339"/>
      <c r="X352" s="363"/>
      <c r="Y352" s="363"/>
      <c r="Z352" s="363"/>
      <c r="AA352" s="363"/>
      <c r="AB352" s="363"/>
      <c r="AC352" s="363"/>
      <c r="AD352" s="42"/>
      <c r="AE352" s="812"/>
      <c r="AF352" s="812"/>
      <c r="AG352" s="812"/>
      <c r="AH352" s="812"/>
      <c r="AI352" s="986"/>
      <c r="AJ352" s="1022">
        <f>cull!S19</f>
        <v>380</v>
      </c>
      <c r="AK352" s="1025">
        <f>cull!T19</f>
        <v>4.9551999999999999E-2</v>
      </c>
      <c r="AL352" s="1025">
        <f>cull!T46</f>
        <v>0.115216</v>
      </c>
      <c r="AM352" s="1025">
        <f>cull!T73</f>
        <v>0.14075199999999999</v>
      </c>
      <c r="AN352" s="1000"/>
      <c r="AO352" s="1000"/>
      <c r="AP352" s="1018"/>
      <c r="AQ352" s="1018"/>
      <c r="AR352" s="1018"/>
      <c r="AS352" s="1018"/>
      <c r="AT352" s="1018"/>
      <c r="AU352" s="1018"/>
      <c r="AV352" s="987"/>
      <c r="AW352" s="812"/>
      <c r="AX352" s="812"/>
      <c r="AY352" s="812"/>
      <c r="AZ352" s="812"/>
      <c r="BA352" s="812"/>
      <c r="BB352" s="812"/>
      <c r="BC352" s="812"/>
      <c r="BD352" s="812"/>
      <c r="BE352" s="812"/>
      <c r="BF352" s="812"/>
      <c r="BG352" s="812"/>
      <c r="BH352" s="812"/>
      <c r="BI352" s="812"/>
      <c r="BJ352" s="812"/>
      <c r="BK352" s="812"/>
      <c r="BL352" s="812"/>
      <c r="BM352" s="812"/>
      <c r="BN352" s="812"/>
      <c r="BO352" s="812"/>
      <c r="BP352" s="812"/>
      <c r="BQ352" s="812"/>
      <c r="BR352" s="812"/>
      <c r="BS352" s="812"/>
      <c r="BT352" s="812"/>
      <c r="BU352" s="42"/>
      <c r="BV352" s="42"/>
      <c r="BW352" s="42"/>
      <c r="BX352" s="42"/>
      <c r="BY352" s="42"/>
      <c r="BZ352" s="42"/>
      <c r="CA352" s="42"/>
      <c r="CB352" s="42"/>
      <c r="CC352" s="42"/>
      <c r="CD352" s="42"/>
      <c r="CE352" s="42"/>
      <c r="CF352" s="42"/>
      <c r="CG352" s="42"/>
      <c r="CH352" s="42"/>
      <c r="CI352" s="42"/>
      <c r="CJ352" s="42"/>
      <c r="CK352" s="42"/>
      <c r="CL352" s="42"/>
      <c r="CM352" s="42"/>
      <c r="CN352" s="42"/>
      <c r="CO352" s="42"/>
      <c r="CP352" s="42"/>
      <c r="CQ352" s="42"/>
      <c r="CR352" s="42"/>
      <c r="CS352" s="42"/>
      <c r="CT352" s="42"/>
      <c r="CU352" s="42"/>
      <c r="CV352" s="42"/>
      <c r="CW352" s="42"/>
      <c r="CX352" s="42"/>
      <c r="CY352" s="42"/>
      <c r="CZ352" s="42"/>
      <c r="DA352" s="42"/>
      <c r="DB352" s="42"/>
      <c r="DC352" s="42"/>
      <c r="DD352" s="42"/>
      <c r="DE352" s="42"/>
      <c r="DF352" s="42"/>
      <c r="DG352" s="42"/>
      <c r="DH352" s="42"/>
      <c r="DI352" s="42"/>
      <c r="DJ352" s="42"/>
      <c r="DK352" s="42"/>
      <c r="DL352" s="42"/>
      <c r="DM352" s="42"/>
      <c r="DN352" s="42"/>
      <c r="DO352" s="42"/>
      <c r="DP352" s="42"/>
      <c r="DQ352" s="42"/>
      <c r="DR352" s="42"/>
      <c r="DS352" s="42"/>
      <c r="DT352" s="42"/>
      <c r="DU352" s="42"/>
      <c r="DV352" s="42"/>
      <c r="DW352" s="42"/>
      <c r="DX352" s="42"/>
      <c r="DY352" s="42"/>
      <c r="DZ352" s="42"/>
    </row>
    <row r="353" spans="2:130" x14ac:dyDescent="0.2">
      <c r="B353" s="42"/>
      <c r="C353" s="48" t="str">
        <f t="shared" si="14"/>
        <v>cull</v>
      </c>
      <c r="D353" s="49" t="str">
        <f t="shared" si="13"/>
        <v/>
      </c>
      <c r="E353" s="359">
        <v>410.4</v>
      </c>
      <c r="F353" s="378">
        <v>5.9583999999999998E-2</v>
      </c>
      <c r="G353" s="378">
        <v>0.12980800000000001</v>
      </c>
      <c r="H353" s="378">
        <v>0.15351999999999999</v>
      </c>
      <c r="I353" s="334"/>
      <c r="J353" s="334"/>
      <c r="K353" s="361"/>
      <c r="L353" s="361"/>
      <c r="M353" s="361"/>
      <c r="N353" s="361"/>
      <c r="O353" s="361"/>
      <c r="P353" s="361"/>
      <c r="Q353" s="42"/>
      <c r="R353" s="362">
        <v>410.4</v>
      </c>
      <c r="S353" s="380">
        <v>5.9583999999999998E-2</v>
      </c>
      <c r="T353" s="380">
        <v>0.12980800000000001</v>
      </c>
      <c r="U353" s="380">
        <v>0.15351999999999999</v>
      </c>
      <c r="V353" s="339"/>
      <c r="W353" s="339"/>
      <c r="X353" s="363"/>
      <c r="Y353" s="363"/>
      <c r="Z353" s="363"/>
      <c r="AA353" s="363"/>
      <c r="AB353" s="363"/>
      <c r="AC353" s="363"/>
      <c r="AD353" s="42"/>
      <c r="AE353" s="812"/>
      <c r="AF353" s="812"/>
      <c r="AG353" s="812"/>
      <c r="AH353" s="812"/>
      <c r="AI353" s="986"/>
      <c r="AJ353" s="1022">
        <f>cull!S20</f>
        <v>410.4</v>
      </c>
      <c r="AK353" s="1025">
        <f>cull!T20</f>
        <v>5.9583999999999998E-2</v>
      </c>
      <c r="AL353" s="1025">
        <f>cull!T47</f>
        <v>0.12980800000000001</v>
      </c>
      <c r="AM353" s="1025">
        <f>cull!T74</f>
        <v>0.15351999999999999</v>
      </c>
      <c r="AN353" s="1000"/>
      <c r="AO353" s="1000"/>
      <c r="AP353" s="1018"/>
      <c r="AQ353" s="1018"/>
      <c r="AR353" s="1018"/>
      <c r="AS353" s="1018"/>
      <c r="AT353" s="1018"/>
      <c r="AU353" s="1018"/>
      <c r="AV353" s="987"/>
      <c r="AW353" s="812"/>
      <c r="AX353" s="812"/>
      <c r="AY353" s="812"/>
      <c r="AZ353" s="812"/>
      <c r="BA353" s="812"/>
      <c r="BB353" s="812"/>
      <c r="BC353" s="812"/>
      <c r="BD353" s="812"/>
      <c r="BE353" s="812"/>
      <c r="BF353" s="812"/>
      <c r="BG353" s="812"/>
      <c r="BH353" s="812"/>
      <c r="BI353" s="812"/>
      <c r="BJ353" s="812"/>
      <c r="BK353" s="812"/>
      <c r="BL353" s="812"/>
      <c r="BM353" s="812"/>
      <c r="BN353" s="812"/>
      <c r="BO353" s="812"/>
      <c r="BP353" s="812"/>
      <c r="BQ353" s="812"/>
      <c r="BR353" s="812"/>
      <c r="BS353" s="812"/>
      <c r="BT353" s="812"/>
      <c r="BU353" s="42"/>
      <c r="BV353" s="42"/>
      <c r="BW353" s="42"/>
      <c r="BX353" s="42"/>
      <c r="BY353" s="42"/>
      <c r="BZ353" s="42"/>
      <c r="CA353" s="42"/>
      <c r="CB353" s="42"/>
      <c r="CC353" s="42"/>
      <c r="CD353" s="42"/>
      <c r="CE353" s="42"/>
      <c r="CF353" s="42"/>
      <c r="CG353" s="42"/>
      <c r="CH353" s="42"/>
      <c r="CI353" s="42"/>
      <c r="CJ353" s="42"/>
      <c r="CK353" s="42"/>
      <c r="CL353" s="42"/>
      <c r="CM353" s="42"/>
      <c r="CN353" s="42"/>
      <c r="CO353" s="42"/>
      <c r="CP353" s="42"/>
      <c r="CQ353" s="42"/>
      <c r="CR353" s="42"/>
      <c r="CS353" s="42"/>
      <c r="CT353" s="42"/>
      <c r="CU353" s="42"/>
      <c r="CV353" s="42"/>
      <c r="CW353" s="42"/>
      <c r="CX353" s="42"/>
      <c r="CY353" s="42"/>
      <c r="CZ353" s="42"/>
      <c r="DA353" s="42"/>
      <c r="DB353" s="42"/>
      <c r="DC353" s="42"/>
      <c r="DD353" s="42"/>
      <c r="DE353" s="42"/>
      <c r="DF353" s="42"/>
      <c r="DG353" s="42"/>
      <c r="DH353" s="42"/>
      <c r="DI353" s="42"/>
      <c r="DJ353" s="42"/>
      <c r="DK353" s="42"/>
      <c r="DL353" s="42"/>
      <c r="DM353" s="42"/>
      <c r="DN353" s="42"/>
      <c r="DO353" s="42"/>
      <c r="DP353" s="42"/>
      <c r="DQ353" s="42"/>
      <c r="DR353" s="42"/>
      <c r="DS353" s="42"/>
      <c r="DT353" s="42"/>
      <c r="DU353" s="42"/>
      <c r="DV353" s="42"/>
      <c r="DW353" s="42"/>
      <c r="DX353" s="42"/>
      <c r="DY353" s="42"/>
      <c r="DZ353" s="42"/>
    </row>
    <row r="354" spans="2:130" x14ac:dyDescent="0.2">
      <c r="B354" s="42"/>
      <c r="C354" s="48" t="str">
        <f t="shared" si="14"/>
        <v>cull</v>
      </c>
      <c r="D354" s="49" t="str">
        <f t="shared" si="13"/>
        <v/>
      </c>
      <c r="E354" s="359">
        <v>440.8</v>
      </c>
      <c r="F354" s="378">
        <v>7.0223999999999995E-2</v>
      </c>
      <c r="G354" s="378">
        <v>0.14318400000000001</v>
      </c>
      <c r="H354" s="378">
        <v>0.163552</v>
      </c>
      <c r="I354" s="334"/>
      <c r="J354" s="334"/>
      <c r="K354" s="361"/>
      <c r="L354" s="361"/>
      <c r="M354" s="361"/>
      <c r="N354" s="361"/>
      <c r="O354" s="361"/>
      <c r="P354" s="361"/>
      <c r="Q354" s="42"/>
      <c r="R354" s="362">
        <v>440.8</v>
      </c>
      <c r="S354" s="380">
        <v>7.0223999999999995E-2</v>
      </c>
      <c r="T354" s="380">
        <v>0.14318400000000001</v>
      </c>
      <c r="U354" s="380">
        <v>0.163552</v>
      </c>
      <c r="V354" s="339"/>
      <c r="W354" s="339"/>
      <c r="X354" s="363"/>
      <c r="Y354" s="363"/>
      <c r="Z354" s="363"/>
      <c r="AA354" s="363"/>
      <c r="AB354" s="363"/>
      <c r="AC354" s="363"/>
      <c r="AD354" s="42"/>
      <c r="AE354" s="812"/>
      <c r="AF354" s="812"/>
      <c r="AG354" s="812"/>
      <c r="AH354" s="812"/>
      <c r="AI354" s="986"/>
      <c r="AJ354" s="1022">
        <f>cull!S21</f>
        <v>440.8</v>
      </c>
      <c r="AK354" s="1025">
        <f>cull!T21</f>
        <v>7.0223999999999995E-2</v>
      </c>
      <c r="AL354" s="1025">
        <f>cull!T48</f>
        <v>0.14318400000000001</v>
      </c>
      <c r="AM354" s="1025">
        <f>cull!T75</f>
        <v>0.163552</v>
      </c>
      <c r="AN354" s="1000"/>
      <c r="AO354" s="1000"/>
      <c r="AP354" s="1018"/>
      <c r="AQ354" s="1018"/>
      <c r="AR354" s="1018"/>
      <c r="AS354" s="1018"/>
      <c r="AT354" s="1018"/>
      <c r="AU354" s="1018"/>
      <c r="AV354" s="987"/>
      <c r="AW354" s="812"/>
      <c r="AX354" s="812"/>
      <c r="AY354" s="812"/>
      <c r="AZ354" s="812"/>
      <c r="BA354" s="812"/>
      <c r="BB354" s="812"/>
      <c r="BC354" s="812"/>
      <c r="BD354" s="812"/>
      <c r="BE354" s="812"/>
      <c r="BF354" s="812"/>
      <c r="BG354" s="812"/>
      <c r="BH354" s="812"/>
      <c r="BI354" s="812"/>
      <c r="BJ354" s="812"/>
      <c r="BK354" s="812"/>
      <c r="BL354" s="812"/>
      <c r="BM354" s="812"/>
      <c r="BN354" s="812"/>
      <c r="BO354" s="812"/>
      <c r="BP354" s="812"/>
      <c r="BQ354" s="812"/>
      <c r="BR354" s="812"/>
      <c r="BS354" s="812"/>
      <c r="BT354" s="812"/>
      <c r="BU354" s="42"/>
      <c r="BV354" s="42"/>
      <c r="BW354" s="42"/>
      <c r="BX354" s="42"/>
      <c r="BY354" s="42"/>
      <c r="BZ354" s="42"/>
      <c r="CA354" s="42"/>
      <c r="CB354" s="42"/>
      <c r="CC354" s="42"/>
      <c r="CD354" s="42"/>
      <c r="CE354" s="42"/>
      <c r="CF354" s="42"/>
      <c r="CG354" s="42"/>
      <c r="CH354" s="42"/>
      <c r="CI354" s="42"/>
      <c r="CJ354" s="42"/>
      <c r="CK354" s="42"/>
      <c r="CL354" s="42"/>
      <c r="CM354" s="42"/>
      <c r="CN354" s="42"/>
      <c r="CO354" s="42"/>
      <c r="CP354" s="42"/>
      <c r="CQ354" s="42"/>
      <c r="CR354" s="42"/>
      <c r="CS354" s="42"/>
      <c r="CT354" s="42"/>
      <c r="CU354" s="42"/>
      <c r="CV354" s="42"/>
      <c r="CW354" s="42"/>
      <c r="CX354" s="42"/>
      <c r="CY354" s="42"/>
      <c r="CZ354" s="42"/>
      <c r="DA354" s="42"/>
      <c r="DB354" s="42"/>
      <c r="DC354" s="42"/>
      <c r="DD354" s="42"/>
      <c r="DE354" s="42"/>
      <c r="DF354" s="42"/>
      <c r="DG354" s="42"/>
      <c r="DH354" s="42"/>
      <c r="DI354" s="42"/>
      <c r="DJ354" s="42"/>
      <c r="DK354" s="42"/>
      <c r="DL354" s="42"/>
      <c r="DM354" s="42"/>
      <c r="DN354" s="42"/>
      <c r="DO354" s="42"/>
      <c r="DP354" s="42"/>
      <c r="DQ354" s="42"/>
      <c r="DR354" s="42"/>
      <c r="DS354" s="42"/>
      <c r="DT354" s="42"/>
      <c r="DU354" s="42"/>
      <c r="DV354" s="42"/>
      <c r="DW354" s="42"/>
      <c r="DX354" s="42"/>
      <c r="DY354" s="42"/>
      <c r="DZ354" s="42"/>
    </row>
    <row r="355" spans="2:130" x14ac:dyDescent="0.2">
      <c r="B355" s="42"/>
      <c r="C355" s="48" t="str">
        <f t="shared" si="14"/>
        <v>cull</v>
      </c>
      <c r="D355" s="49" t="str">
        <f t="shared" si="13"/>
        <v/>
      </c>
      <c r="E355" s="359">
        <v>471.2</v>
      </c>
      <c r="F355" s="378">
        <v>8.208E-2</v>
      </c>
      <c r="G355" s="378">
        <v>0.15351999999999999</v>
      </c>
      <c r="H355" s="378">
        <v>0.17206399999999999</v>
      </c>
      <c r="I355" s="334"/>
      <c r="J355" s="334"/>
      <c r="K355" s="361"/>
      <c r="L355" s="361"/>
      <c r="M355" s="361"/>
      <c r="N355" s="361"/>
      <c r="O355" s="361"/>
      <c r="P355" s="361"/>
      <c r="Q355" s="42"/>
      <c r="R355" s="362">
        <v>471.2</v>
      </c>
      <c r="S355" s="380">
        <v>8.208E-2</v>
      </c>
      <c r="T355" s="380">
        <v>0.15351999999999999</v>
      </c>
      <c r="U355" s="380">
        <v>0.17206399999999999</v>
      </c>
      <c r="V355" s="339"/>
      <c r="W355" s="339"/>
      <c r="X355" s="363"/>
      <c r="Y355" s="363"/>
      <c r="Z355" s="363"/>
      <c r="AA355" s="363"/>
      <c r="AB355" s="363"/>
      <c r="AC355" s="363"/>
      <c r="AD355" s="42"/>
      <c r="AE355" s="812"/>
      <c r="AF355" s="812"/>
      <c r="AG355" s="812"/>
      <c r="AH355" s="812"/>
      <c r="AI355" s="986"/>
      <c r="AJ355" s="1022">
        <f>cull!S22</f>
        <v>471.2</v>
      </c>
      <c r="AK355" s="1025">
        <f>cull!T22</f>
        <v>8.208E-2</v>
      </c>
      <c r="AL355" s="1025">
        <f>cull!T49</f>
        <v>0.15351999999999999</v>
      </c>
      <c r="AM355" s="1025">
        <f>cull!T76</f>
        <v>0.17206399999999999</v>
      </c>
      <c r="AN355" s="1000"/>
      <c r="AO355" s="1000"/>
      <c r="AP355" s="1018"/>
      <c r="AQ355" s="1018"/>
      <c r="AR355" s="1018"/>
      <c r="AS355" s="1018"/>
      <c r="AT355" s="1018"/>
      <c r="AU355" s="1018"/>
      <c r="AV355" s="987"/>
      <c r="AW355" s="812"/>
      <c r="AX355" s="812"/>
      <c r="AY355" s="812"/>
      <c r="AZ355" s="812"/>
      <c r="BA355" s="812"/>
      <c r="BB355" s="812"/>
      <c r="BC355" s="812"/>
      <c r="BD355" s="812"/>
      <c r="BE355" s="812"/>
      <c r="BF355" s="812"/>
      <c r="BG355" s="812"/>
      <c r="BH355" s="812"/>
      <c r="BI355" s="812"/>
      <c r="BJ355" s="812"/>
      <c r="BK355" s="812"/>
      <c r="BL355" s="812"/>
      <c r="BM355" s="812"/>
      <c r="BN355" s="812"/>
      <c r="BO355" s="812"/>
      <c r="BP355" s="812"/>
      <c r="BQ355" s="812"/>
      <c r="BR355" s="812"/>
      <c r="BS355" s="812"/>
      <c r="BT355" s="812"/>
      <c r="BU355" s="42"/>
      <c r="BV355" s="42"/>
      <c r="BW355" s="42"/>
      <c r="BX355" s="42"/>
      <c r="BY355" s="42"/>
      <c r="BZ355" s="42"/>
      <c r="CA355" s="42"/>
      <c r="CB355" s="42"/>
      <c r="CC355" s="42"/>
      <c r="CD355" s="42"/>
      <c r="CE355" s="42"/>
      <c r="CF355" s="42"/>
      <c r="CG355" s="42"/>
      <c r="CH355" s="42"/>
      <c r="CI355" s="42"/>
      <c r="CJ355" s="42"/>
      <c r="CK355" s="42"/>
      <c r="CL355" s="42"/>
      <c r="CM355" s="42"/>
      <c r="CN355" s="42"/>
      <c r="CO355" s="42"/>
      <c r="CP355" s="42"/>
      <c r="CQ355" s="42"/>
      <c r="CR355" s="42"/>
      <c r="CS355" s="42"/>
      <c r="CT355" s="42"/>
      <c r="CU355" s="42"/>
      <c r="CV355" s="42"/>
      <c r="CW355" s="42"/>
      <c r="CX355" s="42"/>
      <c r="CY355" s="42"/>
      <c r="CZ355" s="42"/>
      <c r="DA355" s="42"/>
      <c r="DB355" s="42"/>
      <c r="DC355" s="42"/>
      <c r="DD355" s="42"/>
      <c r="DE355" s="42"/>
      <c r="DF355" s="42"/>
      <c r="DG355" s="42"/>
      <c r="DH355" s="42"/>
      <c r="DI355" s="42"/>
      <c r="DJ355" s="42"/>
      <c r="DK355" s="42"/>
      <c r="DL355" s="42"/>
      <c r="DM355" s="42"/>
      <c r="DN355" s="42"/>
      <c r="DO355" s="42"/>
      <c r="DP355" s="42"/>
      <c r="DQ355" s="42"/>
      <c r="DR355" s="42"/>
      <c r="DS355" s="42"/>
      <c r="DT355" s="42"/>
      <c r="DU355" s="42"/>
      <c r="DV355" s="42"/>
      <c r="DW355" s="42"/>
      <c r="DX355" s="42"/>
      <c r="DY355" s="42"/>
      <c r="DZ355" s="42"/>
    </row>
    <row r="356" spans="2:130" x14ac:dyDescent="0.2">
      <c r="B356" s="42"/>
      <c r="C356" s="48" t="str">
        <f t="shared" si="14"/>
        <v>cull</v>
      </c>
      <c r="D356" s="49" t="str">
        <f t="shared" si="13"/>
        <v/>
      </c>
      <c r="E356" s="359">
        <v>501.6</v>
      </c>
      <c r="F356" s="378">
        <v>9.4848000000000002E-2</v>
      </c>
      <c r="G356" s="378">
        <v>0.16233600000000001</v>
      </c>
      <c r="H356" s="378">
        <v>0.17905599999999999</v>
      </c>
      <c r="I356" s="334"/>
      <c r="J356" s="334"/>
      <c r="K356" s="361"/>
      <c r="L356" s="361"/>
      <c r="M356" s="361"/>
      <c r="N356" s="361"/>
      <c r="O356" s="361"/>
      <c r="P356" s="361"/>
      <c r="Q356" s="42"/>
      <c r="R356" s="362">
        <v>501.6</v>
      </c>
      <c r="S356" s="380">
        <v>9.4848000000000002E-2</v>
      </c>
      <c r="T356" s="380">
        <v>0.16233600000000001</v>
      </c>
      <c r="U356" s="380">
        <v>0.17905599999999999</v>
      </c>
      <c r="V356" s="339"/>
      <c r="W356" s="339"/>
      <c r="X356" s="363"/>
      <c r="Y356" s="363"/>
      <c r="Z356" s="363"/>
      <c r="AA356" s="363"/>
      <c r="AB356" s="363"/>
      <c r="AC356" s="363"/>
      <c r="AD356" s="42"/>
      <c r="AE356" s="812"/>
      <c r="AF356" s="812"/>
      <c r="AG356" s="812"/>
      <c r="AH356" s="812"/>
      <c r="AI356" s="986"/>
      <c r="AJ356" s="1022">
        <f>cull!S23</f>
        <v>501.6</v>
      </c>
      <c r="AK356" s="1025">
        <f>cull!T23</f>
        <v>9.4848000000000002E-2</v>
      </c>
      <c r="AL356" s="1025">
        <f>cull!T50</f>
        <v>0.16233600000000001</v>
      </c>
      <c r="AM356" s="1025">
        <f>cull!T77</f>
        <v>0.17905599999999999</v>
      </c>
      <c r="AN356" s="1000"/>
      <c r="AO356" s="1000"/>
      <c r="AP356" s="1018"/>
      <c r="AQ356" s="1018"/>
      <c r="AR356" s="1018"/>
      <c r="AS356" s="1018"/>
      <c r="AT356" s="1018"/>
      <c r="AU356" s="1018"/>
      <c r="AV356" s="987"/>
      <c r="AW356" s="812"/>
      <c r="AX356" s="812"/>
      <c r="AY356" s="812"/>
      <c r="AZ356" s="812"/>
      <c r="BA356" s="812"/>
      <c r="BB356" s="812"/>
      <c r="BC356" s="812"/>
      <c r="BD356" s="812"/>
      <c r="BE356" s="812"/>
      <c r="BF356" s="812"/>
      <c r="BG356" s="812"/>
      <c r="BH356" s="812"/>
      <c r="BI356" s="812"/>
      <c r="BJ356" s="812"/>
      <c r="BK356" s="812"/>
      <c r="BL356" s="812"/>
      <c r="BM356" s="812"/>
      <c r="BN356" s="812"/>
      <c r="BO356" s="812"/>
      <c r="BP356" s="812"/>
      <c r="BQ356" s="812"/>
      <c r="BR356" s="812"/>
      <c r="BS356" s="812"/>
      <c r="BT356" s="812"/>
      <c r="BU356" s="42"/>
      <c r="BV356" s="42"/>
      <c r="BW356" s="42"/>
      <c r="BX356" s="42"/>
      <c r="BY356" s="42"/>
      <c r="BZ356" s="42"/>
      <c r="CA356" s="42"/>
      <c r="CB356" s="42"/>
      <c r="CC356" s="42"/>
      <c r="CD356" s="42"/>
      <c r="CE356" s="42"/>
      <c r="CF356" s="42"/>
      <c r="CG356" s="42"/>
      <c r="CH356" s="42"/>
      <c r="CI356" s="42"/>
      <c r="CJ356" s="42"/>
      <c r="CK356" s="42"/>
      <c r="CL356" s="42"/>
      <c r="CM356" s="42"/>
      <c r="CN356" s="42"/>
      <c r="CO356" s="42"/>
      <c r="CP356" s="42"/>
      <c r="CQ356" s="42"/>
      <c r="CR356" s="42"/>
      <c r="CS356" s="42"/>
      <c r="CT356" s="42"/>
      <c r="CU356" s="42"/>
      <c r="CV356" s="42"/>
      <c r="CW356" s="42"/>
      <c r="CX356" s="42"/>
      <c r="CY356" s="42"/>
      <c r="CZ356" s="42"/>
      <c r="DA356" s="42"/>
      <c r="DB356" s="42"/>
      <c r="DC356" s="42"/>
      <c r="DD356" s="42"/>
      <c r="DE356" s="42"/>
      <c r="DF356" s="42"/>
      <c r="DG356" s="42"/>
      <c r="DH356" s="42"/>
      <c r="DI356" s="42"/>
      <c r="DJ356" s="42"/>
      <c r="DK356" s="42"/>
      <c r="DL356" s="42"/>
      <c r="DM356" s="42"/>
      <c r="DN356" s="42"/>
      <c r="DO356" s="42"/>
      <c r="DP356" s="42"/>
      <c r="DQ356" s="42"/>
      <c r="DR356" s="42"/>
      <c r="DS356" s="42"/>
      <c r="DT356" s="42"/>
      <c r="DU356" s="42"/>
      <c r="DV356" s="42"/>
      <c r="DW356" s="42"/>
      <c r="DX356" s="42"/>
      <c r="DY356" s="42"/>
      <c r="DZ356" s="42"/>
    </row>
    <row r="357" spans="2:130" x14ac:dyDescent="0.2">
      <c r="B357" s="42"/>
      <c r="C357" s="48" t="str">
        <f t="shared" si="14"/>
        <v>cull</v>
      </c>
      <c r="D357" s="49" t="str">
        <f t="shared" si="13"/>
        <v/>
      </c>
      <c r="E357" s="359">
        <v>532</v>
      </c>
      <c r="F357" s="378">
        <v>0.10792</v>
      </c>
      <c r="G357" s="378">
        <v>0.169936</v>
      </c>
      <c r="H357" s="378">
        <v>0.18543999999999999</v>
      </c>
      <c r="I357" s="334"/>
      <c r="J357" s="334"/>
      <c r="K357" s="361"/>
      <c r="L357" s="361"/>
      <c r="M357" s="361"/>
      <c r="N357" s="361"/>
      <c r="O357" s="361"/>
      <c r="P357" s="361"/>
      <c r="Q357" s="42"/>
      <c r="R357" s="362">
        <v>532</v>
      </c>
      <c r="S357" s="380">
        <v>0.10792</v>
      </c>
      <c r="T357" s="380">
        <v>0.169936</v>
      </c>
      <c r="U357" s="380">
        <v>0.18543999999999999</v>
      </c>
      <c r="V357" s="339"/>
      <c r="W357" s="339"/>
      <c r="X357" s="363"/>
      <c r="Y357" s="363"/>
      <c r="Z357" s="363"/>
      <c r="AA357" s="363"/>
      <c r="AB357" s="363"/>
      <c r="AC357" s="363"/>
      <c r="AD357" s="42"/>
      <c r="AE357" s="812"/>
      <c r="AF357" s="812"/>
      <c r="AG357" s="812"/>
      <c r="AH357" s="812"/>
      <c r="AI357" s="986"/>
      <c r="AJ357" s="1022">
        <f>cull!S24</f>
        <v>532</v>
      </c>
      <c r="AK357" s="1025">
        <f>cull!T24</f>
        <v>0.10792</v>
      </c>
      <c r="AL357" s="1025">
        <f>cull!T51</f>
        <v>0.169936</v>
      </c>
      <c r="AM357" s="1025">
        <f>cull!T78</f>
        <v>0.18543999999999999</v>
      </c>
      <c r="AN357" s="1000"/>
      <c r="AO357" s="1000"/>
      <c r="AP357" s="1018"/>
      <c r="AQ357" s="1018"/>
      <c r="AR357" s="1018"/>
      <c r="AS357" s="1018"/>
      <c r="AT357" s="1018"/>
      <c r="AU357" s="1018"/>
      <c r="AV357" s="987"/>
      <c r="AW357" s="812"/>
      <c r="AX357" s="812"/>
      <c r="AY357" s="812"/>
      <c r="AZ357" s="812"/>
      <c r="BA357" s="812"/>
      <c r="BB357" s="812"/>
      <c r="BC357" s="812"/>
      <c r="BD357" s="812"/>
      <c r="BE357" s="812"/>
      <c r="BF357" s="812"/>
      <c r="BG357" s="812"/>
      <c r="BH357" s="812"/>
      <c r="BI357" s="812"/>
      <c r="BJ357" s="812"/>
      <c r="BK357" s="812"/>
      <c r="BL357" s="812"/>
      <c r="BM357" s="812"/>
      <c r="BN357" s="812"/>
      <c r="BO357" s="812"/>
      <c r="BP357" s="812"/>
      <c r="BQ357" s="812"/>
      <c r="BR357" s="812"/>
      <c r="BS357" s="812"/>
      <c r="BT357" s="812"/>
      <c r="BU357" s="42"/>
      <c r="BV357" s="42"/>
      <c r="BW357" s="42"/>
      <c r="BX357" s="42"/>
      <c r="BY357" s="42"/>
      <c r="BZ357" s="42"/>
      <c r="CA357" s="42"/>
      <c r="CB357" s="42"/>
      <c r="CC357" s="42"/>
      <c r="CD357" s="42"/>
      <c r="CE357" s="42"/>
      <c r="CF357" s="42"/>
      <c r="CG357" s="42"/>
      <c r="CH357" s="42"/>
      <c r="CI357" s="42"/>
      <c r="CJ357" s="42"/>
      <c r="CK357" s="42"/>
      <c r="CL357" s="42"/>
      <c r="CM357" s="42"/>
      <c r="CN357" s="42"/>
      <c r="CO357" s="42"/>
      <c r="CP357" s="42"/>
      <c r="CQ357" s="42"/>
      <c r="CR357" s="42"/>
      <c r="CS357" s="42"/>
      <c r="CT357" s="42"/>
      <c r="CU357" s="42"/>
      <c r="CV357" s="42"/>
      <c r="CW357" s="42"/>
      <c r="CX357" s="42"/>
      <c r="CY357" s="42"/>
      <c r="CZ357" s="42"/>
      <c r="DA357" s="42"/>
      <c r="DB357" s="42"/>
      <c r="DC357" s="42"/>
      <c r="DD357" s="42"/>
      <c r="DE357" s="42"/>
      <c r="DF357" s="42"/>
      <c r="DG357" s="42"/>
      <c r="DH357" s="42"/>
      <c r="DI357" s="42"/>
      <c r="DJ357" s="42"/>
      <c r="DK357" s="42"/>
      <c r="DL357" s="42"/>
      <c r="DM357" s="42"/>
      <c r="DN357" s="42"/>
      <c r="DO357" s="42"/>
      <c r="DP357" s="42"/>
      <c r="DQ357" s="42"/>
      <c r="DR357" s="42"/>
      <c r="DS357" s="42"/>
      <c r="DT357" s="42"/>
      <c r="DU357" s="42"/>
      <c r="DV357" s="42"/>
      <c r="DW357" s="42"/>
      <c r="DX357" s="42"/>
      <c r="DY357" s="42"/>
      <c r="DZ357" s="42"/>
    </row>
    <row r="358" spans="2:130" x14ac:dyDescent="0.2">
      <c r="B358" s="42"/>
      <c r="C358" s="48" t="str">
        <f t="shared" si="14"/>
        <v>cull</v>
      </c>
      <c r="D358" s="49" t="str">
        <f t="shared" si="13"/>
        <v/>
      </c>
      <c r="E358" s="359">
        <v>562.4</v>
      </c>
      <c r="F358" s="378">
        <v>0.120384</v>
      </c>
      <c r="G358" s="378">
        <v>0.17632</v>
      </c>
      <c r="H358" s="378">
        <v>0.190608</v>
      </c>
      <c r="I358" s="334"/>
      <c r="J358" s="334"/>
      <c r="K358" s="361"/>
      <c r="L358" s="361"/>
      <c r="M358" s="361"/>
      <c r="N358" s="361"/>
      <c r="O358" s="361"/>
      <c r="P358" s="361"/>
      <c r="Q358" s="42"/>
      <c r="R358" s="362">
        <v>562.4</v>
      </c>
      <c r="S358" s="380">
        <v>0.120384</v>
      </c>
      <c r="T358" s="380">
        <v>0.17632</v>
      </c>
      <c r="U358" s="380">
        <v>0.190608</v>
      </c>
      <c r="V358" s="339"/>
      <c r="W358" s="339"/>
      <c r="X358" s="363"/>
      <c r="Y358" s="363"/>
      <c r="Z358" s="363"/>
      <c r="AA358" s="363"/>
      <c r="AB358" s="363"/>
      <c r="AC358" s="363"/>
      <c r="AD358" s="42"/>
      <c r="AE358" s="812"/>
      <c r="AF358" s="812"/>
      <c r="AG358" s="812"/>
      <c r="AH358" s="812"/>
      <c r="AI358" s="986"/>
      <c r="AJ358" s="1022">
        <f>cull!S25</f>
        <v>562.4</v>
      </c>
      <c r="AK358" s="1025">
        <f>cull!T25</f>
        <v>0.120384</v>
      </c>
      <c r="AL358" s="1025">
        <f>cull!T52</f>
        <v>0.17632</v>
      </c>
      <c r="AM358" s="1025">
        <f>cull!T79</f>
        <v>0.190608</v>
      </c>
      <c r="AN358" s="1000"/>
      <c r="AO358" s="1000"/>
      <c r="AP358" s="1018"/>
      <c r="AQ358" s="1018"/>
      <c r="AR358" s="1018"/>
      <c r="AS358" s="1018"/>
      <c r="AT358" s="1018"/>
      <c r="AU358" s="1018"/>
      <c r="AV358" s="987"/>
      <c r="AW358" s="812"/>
      <c r="AX358" s="812"/>
      <c r="AY358" s="812"/>
      <c r="AZ358" s="812"/>
      <c r="BA358" s="812"/>
      <c r="BB358" s="812"/>
      <c r="BC358" s="812"/>
      <c r="BD358" s="812"/>
      <c r="BE358" s="812"/>
      <c r="BF358" s="812"/>
      <c r="BG358" s="812"/>
      <c r="BH358" s="812"/>
      <c r="BI358" s="812"/>
      <c r="BJ358" s="812"/>
      <c r="BK358" s="812"/>
      <c r="BL358" s="812"/>
      <c r="BM358" s="812"/>
      <c r="BN358" s="812"/>
      <c r="BO358" s="812"/>
      <c r="BP358" s="812"/>
      <c r="BQ358" s="812"/>
      <c r="BR358" s="812"/>
      <c r="BS358" s="812"/>
      <c r="BT358" s="812"/>
      <c r="BU358" s="42"/>
      <c r="BV358" s="42"/>
      <c r="BW358" s="42"/>
      <c r="BX358" s="42"/>
      <c r="BY358" s="42"/>
      <c r="BZ358" s="42"/>
      <c r="CA358" s="42"/>
      <c r="CB358" s="42"/>
      <c r="CC358" s="42"/>
      <c r="CD358" s="42"/>
      <c r="CE358" s="42"/>
      <c r="CF358" s="42"/>
      <c r="CG358" s="42"/>
      <c r="CH358" s="42"/>
      <c r="CI358" s="42"/>
      <c r="CJ358" s="42"/>
      <c r="CK358" s="42"/>
      <c r="CL358" s="42"/>
      <c r="CM358" s="42"/>
      <c r="CN358" s="42"/>
      <c r="CO358" s="42"/>
      <c r="CP358" s="42"/>
      <c r="CQ358" s="42"/>
      <c r="CR358" s="42"/>
      <c r="CS358" s="42"/>
      <c r="CT358" s="42"/>
      <c r="CU358" s="42"/>
      <c r="CV358" s="42"/>
      <c r="CW358" s="42"/>
      <c r="CX358" s="42"/>
      <c r="CY358" s="42"/>
      <c r="CZ358" s="42"/>
      <c r="DA358" s="42"/>
      <c r="DB358" s="42"/>
      <c r="DC358" s="42"/>
      <c r="DD358" s="42"/>
      <c r="DE358" s="42"/>
      <c r="DF358" s="42"/>
      <c r="DG358" s="42"/>
      <c r="DH358" s="42"/>
      <c r="DI358" s="42"/>
      <c r="DJ358" s="42"/>
      <c r="DK358" s="42"/>
      <c r="DL358" s="42"/>
      <c r="DM358" s="42"/>
      <c r="DN358" s="42"/>
      <c r="DO358" s="42"/>
      <c r="DP358" s="42"/>
      <c r="DQ358" s="42"/>
      <c r="DR358" s="42"/>
      <c r="DS358" s="42"/>
      <c r="DT358" s="42"/>
      <c r="DU358" s="42"/>
      <c r="DV358" s="42"/>
      <c r="DW358" s="42"/>
      <c r="DX358" s="42"/>
      <c r="DY358" s="42"/>
      <c r="DZ358" s="42"/>
    </row>
    <row r="359" spans="2:130" x14ac:dyDescent="0.2">
      <c r="B359" s="42"/>
      <c r="C359" s="48" t="str">
        <f t="shared" si="14"/>
        <v>cull</v>
      </c>
      <c r="D359" s="49" t="str">
        <f t="shared" si="13"/>
        <v/>
      </c>
      <c r="E359" s="359">
        <v>592.79999999999995</v>
      </c>
      <c r="F359" s="378">
        <v>0.132544</v>
      </c>
      <c r="G359" s="378">
        <v>0.18209600000000001</v>
      </c>
      <c r="H359" s="378">
        <v>0.19547200000000001</v>
      </c>
      <c r="I359" s="334"/>
      <c r="J359" s="334"/>
      <c r="K359" s="361"/>
      <c r="L359" s="361"/>
      <c r="M359" s="361"/>
      <c r="N359" s="361"/>
      <c r="O359" s="361"/>
      <c r="P359" s="361"/>
      <c r="Q359" s="42"/>
      <c r="R359" s="362">
        <v>592.79999999999995</v>
      </c>
      <c r="S359" s="380">
        <v>0.132544</v>
      </c>
      <c r="T359" s="380">
        <v>0.18209600000000001</v>
      </c>
      <c r="U359" s="380">
        <v>0.19547200000000001</v>
      </c>
      <c r="V359" s="339"/>
      <c r="W359" s="339"/>
      <c r="X359" s="363"/>
      <c r="Y359" s="363"/>
      <c r="Z359" s="363"/>
      <c r="AA359" s="363"/>
      <c r="AB359" s="363"/>
      <c r="AC359" s="363"/>
      <c r="AD359" s="42"/>
      <c r="AE359" s="812"/>
      <c r="AF359" s="812"/>
      <c r="AG359" s="812"/>
      <c r="AH359" s="812"/>
      <c r="AI359" s="986"/>
      <c r="AJ359" s="1022">
        <f>cull!S26</f>
        <v>592.79999999999995</v>
      </c>
      <c r="AK359" s="1025">
        <f>cull!T26</f>
        <v>0.132544</v>
      </c>
      <c r="AL359" s="1025">
        <f>cull!T53</f>
        <v>0.18209600000000001</v>
      </c>
      <c r="AM359" s="1025">
        <f>cull!T80</f>
        <v>0.19547200000000001</v>
      </c>
      <c r="AN359" s="1000"/>
      <c r="AO359" s="1000"/>
      <c r="AP359" s="1018"/>
      <c r="AQ359" s="1018"/>
      <c r="AR359" s="1018"/>
      <c r="AS359" s="1018"/>
      <c r="AT359" s="1018"/>
      <c r="AU359" s="1018"/>
      <c r="AV359" s="987"/>
      <c r="AW359" s="812"/>
      <c r="AX359" s="812"/>
      <c r="AY359" s="812"/>
      <c r="AZ359" s="812"/>
      <c r="BA359" s="812"/>
      <c r="BB359" s="812"/>
      <c r="BC359" s="812"/>
      <c r="BD359" s="812"/>
      <c r="BE359" s="812"/>
      <c r="BF359" s="812"/>
      <c r="BG359" s="812"/>
      <c r="BH359" s="812"/>
      <c r="BI359" s="812"/>
      <c r="BJ359" s="812"/>
      <c r="BK359" s="812"/>
      <c r="BL359" s="812"/>
      <c r="BM359" s="812"/>
      <c r="BN359" s="812"/>
      <c r="BO359" s="812"/>
      <c r="BP359" s="812"/>
      <c r="BQ359" s="812"/>
      <c r="BR359" s="812"/>
      <c r="BS359" s="812"/>
      <c r="BT359" s="812"/>
      <c r="BU359" s="42"/>
      <c r="BV359" s="42"/>
      <c r="BW359" s="42"/>
      <c r="BX359" s="42"/>
      <c r="BY359" s="42"/>
      <c r="BZ359" s="42"/>
      <c r="CA359" s="42"/>
      <c r="CB359" s="42"/>
      <c r="CC359" s="42"/>
      <c r="CD359" s="42"/>
      <c r="CE359" s="42"/>
      <c r="CF359" s="42"/>
      <c r="CG359" s="42"/>
      <c r="CH359" s="42"/>
      <c r="CI359" s="42"/>
      <c r="CJ359" s="42"/>
      <c r="CK359" s="42"/>
      <c r="CL359" s="42"/>
      <c r="CM359" s="42"/>
      <c r="CN359" s="42"/>
      <c r="CO359" s="42"/>
      <c r="CP359" s="42"/>
      <c r="CQ359" s="42"/>
      <c r="CR359" s="42"/>
      <c r="CS359" s="42"/>
      <c r="CT359" s="42"/>
      <c r="CU359" s="42"/>
      <c r="CV359" s="42"/>
      <c r="CW359" s="42"/>
      <c r="CX359" s="42"/>
      <c r="CY359" s="42"/>
      <c r="CZ359" s="42"/>
      <c r="DA359" s="42"/>
      <c r="DB359" s="42"/>
      <c r="DC359" s="42"/>
      <c r="DD359" s="42"/>
      <c r="DE359" s="42"/>
      <c r="DF359" s="42"/>
      <c r="DG359" s="42"/>
      <c r="DH359" s="42"/>
      <c r="DI359" s="42"/>
      <c r="DJ359" s="42"/>
      <c r="DK359" s="42"/>
      <c r="DL359" s="42"/>
      <c r="DM359" s="42"/>
      <c r="DN359" s="42"/>
      <c r="DO359" s="42"/>
      <c r="DP359" s="42"/>
      <c r="DQ359" s="42"/>
      <c r="DR359" s="42"/>
      <c r="DS359" s="42"/>
      <c r="DT359" s="42"/>
      <c r="DU359" s="42"/>
      <c r="DV359" s="42"/>
      <c r="DW359" s="42"/>
      <c r="DX359" s="42"/>
      <c r="DY359" s="42"/>
      <c r="DZ359" s="42"/>
    </row>
    <row r="360" spans="2:130" x14ac:dyDescent="0.2">
      <c r="B360" s="42"/>
      <c r="C360" s="48" t="str">
        <f t="shared" si="14"/>
        <v>cull</v>
      </c>
      <c r="D360" s="49" t="str">
        <f t="shared" si="13"/>
        <v/>
      </c>
      <c r="E360" s="359">
        <v>623.20000000000005</v>
      </c>
      <c r="F360" s="378">
        <v>0.14318400000000001</v>
      </c>
      <c r="G360" s="378">
        <v>0.18726400000000001</v>
      </c>
      <c r="H360" s="378">
        <v>0.19972799999999999</v>
      </c>
      <c r="I360" s="334"/>
      <c r="J360" s="334"/>
      <c r="K360" s="361"/>
      <c r="L360" s="361"/>
      <c r="M360" s="361"/>
      <c r="N360" s="361"/>
      <c r="O360" s="361"/>
      <c r="P360" s="361"/>
      <c r="Q360" s="42"/>
      <c r="R360" s="362">
        <v>623.20000000000005</v>
      </c>
      <c r="S360" s="380">
        <v>0.14318400000000001</v>
      </c>
      <c r="T360" s="380">
        <v>0.18726400000000001</v>
      </c>
      <c r="U360" s="380">
        <v>0.19972799999999999</v>
      </c>
      <c r="V360" s="339"/>
      <c r="W360" s="339"/>
      <c r="X360" s="363"/>
      <c r="Y360" s="363"/>
      <c r="Z360" s="363"/>
      <c r="AA360" s="363"/>
      <c r="AB360" s="363"/>
      <c r="AC360" s="363"/>
      <c r="AD360" s="42"/>
      <c r="AE360" s="812"/>
      <c r="AF360" s="812"/>
      <c r="AG360" s="812"/>
      <c r="AH360" s="812"/>
      <c r="AI360" s="986"/>
      <c r="AJ360" s="1022">
        <f>cull!S27</f>
        <v>623.20000000000005</v>
      </c>
      <c r="AK360" s="1025">
        <f>cull!T27</f>
        <v>0.14318400000000001</v>
      </c>
      <c r="AL360" s="1025">
        <f>cull!T54</f>
        <v>0.18726400000000001</v>
      </c>
      <c r="AM360" s="1025">
        <f>cull!T81</f>
        <v>0.19972799999999999</v>
      </c>
      <c r="AN360" s="1000"/>
      <c r="AO360" s="1000"/>
      <c r="AP360" s="1018"/>
      <c r="AQ360" s="1018"/>
      <c r="AR360" s="1018"/>
      <c r="AS360" s="1018"/>
      <c r="AT360" s="1018"/>
      <c r="AU360" s="1018"/>
      <c r="AV360" s="987"/>
      <c r="AW360" s="812"/>
      <c r="AX360" s="812"/>
      <c r="AY360" s="812"/>
      <c r="AZ360" s="812"/>
      <c r="BA360" s="812"/>
      <c r="BB360" s="812"/>
      <c r="BC360" s="812"/>
      <c r="BD360" s="812"/>
      <c r="BE360" s="812"/>
      <c r="BF360" s="812"/>
      <c r="BG360" s="812"/>
      <c r="BH360" s="812"/>
      <c r="BI360" s="812"/>
      <c r="BJ360" s="812"/>
      <c r="BK360" s="812"/>
      <c r="BL360" s="812"/>
      <c r="BM360" s="812"/>
      <c r="BN360" s="812"/>
      <c r="BO360" s="812"/>
      <c r="BP360" s="812"/>
      <c r="BQ360" s="812"/>
      <c r="BR360" s="812"/>
      <c r="BS360" s="812"/>
      <c r="BT360" s="812"/>
      <c r="BU360" s="42"/>
      <c r="BV360" s="42"/>
      <c r="BW360" s="42"/>
      <c r="BX360" s="42"/>
      <c r="BY360" s="42"/>
      <c r="BZ360" s="42"/>
      <c r="CA360" s="42"/>
      <c r="CB360" s="42"/>
      <c r="CC360" s="42"/>
      <c r="CD360" s="42"/>
      <c r="CE360" s="42"/>
      <c r="CF360" s="42"/>
      <c r="CG360" s="42"/>
      <c r="CH360" s="42"/>
      <c r="CI360" s="42"/>
      <c r="CJ360" s="42"/>
      <c r="CK360" s="42"/>
      <c r="CL360" s="42"/>
      <c r="CM360" s="42"/>
      <c r="CN360" s="42"/>
      <c r="CO360" s="42"/>
      <c r="CP360" s="42"/>
      <c r="CQ360" s="42"/>
      <c r="CR360" s="42"/>
      <c r="CS360" s="42"/>
      <c r="CT360" s="42"/>
      <c r="CU360" s="42"/>
      <c r="CV360" s="42"/>
      <c r="CW360" s="42"/>
      <c r="CX360" s="42"/>
      <c r="CY360" s="42"/>
      <c r="CZ360" s="42"/>
      <c r="DA360" s="42"/>
      <c r="DB360" s="42"/>
      <c r="DC360" s="42"/>
      <c r="DD360" s="42"/>
      <c r="DE360" s="42"/>
      <c r="DF360" s="42"/>
      <c r="DG360" s="42"/>
      <c r="DH360" s="42"/>
      <c r="DI360" s="42"/>
      <c r="DJ360" s="42"/>
      <c r="DK360" s="42"/>
      <c r="DL360" s="42"/>
      <c r="DM360" s="42"/>
      <c r="DN360" s="42"/>
      <c r="DO360" s="42"/>
      <c r="DP360" s="42"/>
      <c r="DQ360" s="42"/>
      <c r="DR360" s="42"/>
      <c r="DS360" s="42"/>
      <c r="DT360" s="42"/>
      <c r="DU360" s="42"/>
      <c r="DV360" s="42"/>
      <c r="DW360" s="42"/>
      <c r="DX360" s="42"/>
      <c r="DY360" s="42"/>
      <c r="DZ360" s="42"/>
    </row>
    <row r="361" spans="2:130" x14ac:dyDescent="0.2">
      <c r="B361" s="42"/>
      <c r="C361" s="48" t="str">
        <f t="shared" si="14"/>
        <v>cull</v>
      </c>
      <c r="D361" s="49" t="str">
        <f t="shared" si="13"/>
        <v/>
      </c>
      <c r="E361" s="359">
        <v>653.6</v>
      </c>
      <c r="F361" s="378">
        <v>0.15260799999999999</v>
      </c>
      <c r="G361" s="378">
        <v>0.19212799999999999</v>
      </c>
      <c r="H361" s="378">
        <v>0.203376</v>
      </c>
      <c r="I361" s="334"/>
      <c r="J361" s="334"/>
      <c r="K361" s="361"/>
      <c r="L361" s="361"/>
      <c r="M361" s="361"/>
      <c r="N361" s="361"/>
      <c r="O361" s="361"/>
      <c r="P361" s="361"/>
      <c r="Q361" s="42"/>
      <c r="R361" s="362">
        <v>653.6</v>
      </c>
      <c r="S361" s="380">
        <v>0.15260799999999999</v>
      </c>
      <c r="T361" s="380">
        <v>0.19212799999999999</v>
      </c>
      <c r="U361" s="380">
        <v>0.203376</v>
      </c>
      <c r="V361" s="339"/>
      <c r="W361" s="339"/>
      <c r="X361" s="363"/>
      <c r="Y361" s="363"/>
      <c r="Z361" s="363"/>
      <c r="AA361" s="363"/>
      <c r="AB361" s="363"/>
      <c r="AC361" s="363"/>
      <c r="AD361" s="42"/>
      <c r="AE361" s="812"/>
      <c r="AF361" s="812"/>
      <c r="AG361" s="812"/>
      <c r="AH361" s="812"/>
      <c r="AI361" s="986"/>
      <c r="AJ361" s="1022">
        <f>cull!S28</f>
        <v>653.6</v>
      </c>
      <c r="AK361" s="1025">
        <f>cull!T28</f>
        <v>0.15260799999999999</v>
      </c>
      <c r="AL361" s="1025">
        <f>cull!T55</f>
        <v>0.19212799999999999</v>
      </c>
      <c r="AM361" s="1025">
        <f>cull!T82</f>
        <v>0.203376</v>
      </c>
      <c r="AN361" s="1000"/>
      <c r="AO361" s="1000"/>
      <c r="AP361" s="1018"/>
      <c r="AQ361" s="1018"/>
      <c r="AR361" s="1018"/>
      <c r="AS361" s="1018"/>
      <c r="AT361" s="1018"/>
      <c r="AU361" s="1018"/>
      <c r="AV361" s="987"/>
      <c r="AW361" s="812"/>
      <c r="AX361" s="812"/>
      <c r="AY361" s="812"/>
      <c r="AZ361" s="812"/>
      <c r="BA361" s="812"/>
      <c r="BB361" s="812"/>
      <c r="BC361" s="812"/>
      <c r="BD361" s="812"/>
      <c r="BE361" s="812"/>
      <c r="BF361" s="812"/>
      <c r="BG361" s="812"/>
      <c r="BH361" s="812"/>
      <c r="BI361" s="812"/>
      <c r="BJ361" s="812"/>
      <c r="BK361" s="812"/>
      <c r="BL361" s="812"/>
      <c r="BM361" s="812"/>
      <c r="BN361" s="812"/>
      <c r="BO361" s="812"/>
      <c r="BP361" s="812"/>
      <c r="BQ361" s="812"/>
      <c r="BR361" s="812"/>
      <c r="BS361" s="812"/>
      <c r="BT361" s="812"/>
      <c r="BU361" s="42"/>
      <c r="BV361" s="42"/>
      <c r="BW361" s="42"/>
      <c r="BX361" s="42"/>
      <c r="BY361" s="42"/>
      <c r="BZ361" s="42"/>
      <c r="CA361" s="42"/>
      <c r="CB361" s="42"/>
      <c r="CC361" s="42"/>
      <c r="CD361" s="42"/>
      <c r="CE361" s="42"/>
      <c r="CF361" s="42"/>
      <c r="CG361" s="42"/>
      <c r="CH361" s="42"/>
      <c r="CI361" s="42"/>
      <c r="CJ361" s="42"/>
      <c r="CK361" s="42"/>
      <c r="CL361" s="42"/>
      <c r="CM361" s="42"/>
      <c r="CN361" s="42"/>
      <c r="CO361" s="42"/>
      <c r="CP361" s="42"/>
      <c r="CQ361" s="42"/>
      <c r="CR361" s="42"/>
      <c r="CS361" s="42"/>
      <c r="CT361" s="42"/>
      <c r="CU361" s="42"/>
      <c r="CV361" s="42"/>
      <c r="CW361" s="42"/>
      <c r="CX361" s="42"/>
      <c r="CY361" s="42"/>
      <c r="CZ361" s="42"/>
      <c r="DA361" s="42"/>
      <c r="DB361" s="42"/>
      <c r="DC361" s="42"/>
      <c r="DD361" s="42"/>
      <c r="DE361" s="42"/>
      <c r="DF361" s="42"/>
      <c r="DG361" s="42"/>
      <c r="DH361" s="42"/>
      <c r="DI361" s="42"/>
      <c r="DJ361" s="42"/>
      <c r="DK361" s="42"/>
      <c r="DL361" s="42"/>
      <c r="DM361" s="42"/>
      <c r="DN361" s="42"/>
      <c r="DO361" s="42"/>
      <c r="DP361" s="42"/>
      <c r="DQ361" s="42"/>
      <c r="DR361" s="42"/>
      <c r="DS361" s="42"/>
      <c r="DT361" s="42"/>
      <c r="DU361" s="42"/>
      <c r="DV361" s="42"/>
      <c r="DW361" s="42"/>
      <c r="DX361" s="42"/>
      <c r="DY361" s="42"/>
      <c r="DZ361" s="42"/>
    </row>
    <row r="362" spans="2:130" x14ac:dyDescent="0.2">
      <c r="B362" s="42"/>
      <c r="C362" s="48" t="str">
        <f t="shared" si="14"/>
        <v>cull</v>
      </c>
      <c r="D362" s="49" t="str">
        <f t="shared" si="13"/>
        <v/>
      </c>
      <c r="E362" s="359">
        <v>684</v>
      </c>
      <c r="F362" s="378">
        <v>0.16081599999999999</v>
      </c>
      <c r="G362" s="378">
        <v>0.196992</v>
      </c>
      <c r="H362" s="378">
        <v>0.20702400000000001</v>
      </c>
      <c r="I362" s="334"/>
      <c r="J362" s="334"/>
      <c r="K362" s="361"/>
      <c r="L362" s="361"/>
      <c r="M362" s="361"/>
      <c r="N362" s="361"/>
      <c r="O362" s="361"/>
      <c r="P362" s="361"/>
      <c r="Q362" s="42"/>
      <c r="R362" s="362">
        <v>684</v>
      </c>
      <c r="S362" s="380">
        <v>0.16081599999999999</v>
      </c>
      <c r="T362" s="380">
        <v>0.196992</v>
      </c>
      <c r="U362" s="380">
        <v>0.20702400000000001</v>
      </c>
      <c r="V362" s="339"/>
      <c r="W362" s="339"/>
      <c r="X362" s="363"/>
      <c r="Y362" s="363"/>
      <c r="Z362" s="363"/>
      <c r="AA362" s="363"/>
      <c r="AB362" s="363"/>
      <c r="AC362" s="363"/>
      <c r="AD362" s="42"/>
      <c r="AE362" s="812"/>
      <c r="AF362" s="812"/>
      <c r="AG362" s="812"/>
      <c r="AH362" s="812"/>
      <c r="AI362" s="986"/>
      <c r="AJ362" s="1022">
        <f>cull!S29</f>
        <v>684</v>
      </c>
      <c r="AK362" s="1025">
        <f>cull!T29</f>
        <v>0.16081599999999999</v>
      </c>
      <c r="AL362" s="1025">
        <f>cull!T56</f>
        <v>0.196992</v>
      </c>
      <c r="AM362" s="1025">
        <f>cull!T83</f>
        <v>0.20702400000000001</v>
      </c>
      <c r="AN362" s="1000"/>
      <c r="AO362" s="1000"/>
      <c r="AP362" s="1018"/>
      <c r="AQ362" s="1018"/>
      <c r="AR362" s="1018"/>
      <c r="AS362" s="1018"/>
      <c r="AT362" s="1018"/>
      <c r="AU362" s="1018"/>
      <c r="AV362" s="987"/>
      <c r="AW362" s="812"/>
      <c r="AX362" s="812"/>
      <c r="AY362" s="812"/>
      <c r="AZ362" s="812"/>
      <c r="BA362" s="812"/>
      <c r="BB362" s="812"/>
      <c r="BC362" s="812"/>
      <c r="BD362" s="812"/>
      <c r="BE362" s="812"/>
      <c r="BF362" s="812"/>
      <c r="BG362" s="812"/>
      <c r="BH362" s="812"/>
      <c r="BI362" s="812"/>
      <c r="BJ362" s="812"/>
      <c r="BK362" s="812"/>
      <c r="BL362" s="812"/>
      <c r="BM362" s="812"/>
      <c r="BN362" s="812"/>
      <c r="BO362" s="812"/>
      <c r="BP362" s="812"/>
      <c r="BQ362" s="812"/>
      <c r="BR362" s="812"/>
      <c r="BS362" s="812"/>
      <c r="BT362" s="812"/>
      <c r="BU362" s="42"/>
      <c r="BV362" s="42"/>
      <c r="BW362" s="42"/>
      <c r="BX362" s="42"/>
      <c r="BY362" s="42"/>
      <c r="BZ362" s="42"/>
      <c r="CA362" s="42"/>
      <c r="CB362" s="42"/>
      <c r="CC362" s="42"/>
      <c r="CD362" s="42"/>
      <c r="CE362" s="42"/>
      <c r="CF362" s="42"/>
      <c r="CG362" s="42"/>
      <c r="CH362" s="42"/>
      <c r="CI362" s="42"/>
      <c r="CJ362" s="42"/>
      <c r="CK362" s="42"/>
      <c r="CL362" s="42"/>
      <c r="CM362" s="42"/>
      <c r="CN362" s="42"/>
      <c r="CO362" s="42"/>
      <c r="CP362" s="42"/>
      <c r="CQ362" s="42"/>
      <c r="CR362" s="42"/>
      <c r="CS362" s="42"/>
      <c r="CT362" s="42"/>
      <c r="CU362" s="42"/>
      <c r="CV362" s="42"/>
      <c r="CW362" s="42"/>
      <c r="CX362" s="42"/>
      <c r="CY362" s="42"/>
      <c r="CZ362" s="42"/>
      <c r="DA362" s="42"/>
      <c r="DB362" s="42"/>
      <c r="DC362" s="42"/>
      <c r="DD362" s="42"/>
      <c r="DE362" s="42"/>
      <c r="DF362" s="42"/>
      <c r="DG362" s="42"/>
      <c r="DH362" s="42"/>
      <c r="DI362" s="42"/>
      <c r="DJ362" s="42"/>
      <c r="DK362" s="42"/>
      <c r="DL362" s="42"/>
      <c r="DM362" s="42"/>
      <c r="DN362" s="42"/>
      <c r="DO362" s="42"/>
      <c r="DP362" s="42"/>
      <c r="DQ362" s="42"/>
      <c r="DR362" s="42"/>
      <c r="DS362" s="42"/>
      <c r="DT362" s="42"/>
      <c r="DU362" s="42"/>
      <c r="DV362" s="42"/>
      <c r="DW362" s="42"/>
      <c r="DX362" s="42"/>
      <c r="DY362" s="42"/>
      <c r="DZ362" s="42"/>
    </row>
    <row r="363" spans="2:130" x14ac:dyDescent="0.2">
      <c r="B363" s="42"/>
      <c r="C363" s="48" t="str">
        <f t="shared" si="14"/>
        <v>cull</v>
      </c>
      <c r="D363" s="49" t="str">
        <f t="shared" si="13"/>
        <v/>
      </c>
      <c r="E363" s="359">
        <v>714.4</v>
      </c>
      <c r="F363" s="378">
        <v>0.16780800000000001</v>
      </c>
      <c r="G363" s="378">
        <v>0.20155200000000001</v>
      </c>
      <c r="H363" s="378">
        <v>0.210368</v>
      </c>
      <c r="I363" s="334"/>
      <c r="J363" s="334"/>
      <c r="K363" s="361"/>
      <c r="L363" s="361"/>
      <c r="M363" s="361"/>
      <c r="N363" s="361"/>
      <c r="O363" s="361"/>
      <c r="P363" s="361"/>
      <c r="Q363" s="42"/>
      <c r="R363" s="362">
        <v>714.4</v>
      </c>
      <c r="S363" s="380">
        <v>0.16780800000000001</v>
      </c>
      <c r="T363" s="380">
        <v>0.20155200000000001</v>
      </c>
      <c r="U363" s="380">
        <v>0.210368</v>
      </c>
      <c r="V363" s="339"/>
      <c r="W363" s="339"/>
      <c r="X363" s="363"/>
      <c r="Y363" s="363"/>
      <c r="Z363" s="363"/>
      <c r="AA363" s="363"/>
      <c r="AB363" s="363"/>
      <c r="AC363" s="363"/>
      <c r="AD363" s="42"/>
      <c r="AE363" s="812"/>
      <c r="AF363" s="812"/>
      <c r="AG363" s="812"/>
      <c r="AH363" s="812"/>
      <c r="AI363" s="986"/>
      <c r="AJ363" s="1022">
        <f>cull!S30</f>
        <v>714.4</v>
      </c>
      <c r="AK363" s="1025">
        <f>cull!T30</f>
        <v>0.16780800000000001</v>
      </c>
      <c r="AL363" s="1025">
        <f>cull!T57</f>
        <v>0.20155200000000001</v>
      </c>
      <c r="AM363" s="1025">
        <f>cull!T84</f>
        <v>0.210368</v>
      </c>
      <c r="AN363" s="1000"/>
      <c r="AO363" s="1000"/>
      <c r="AP363" s="1018"/>
      <c r="AQ363" s="1018"/>
      <c r="AR363" s="1018"/>
      <c r="AS363" s="1018"/>
      <c r="AT363" s="1018"/>
      <c r="AU363" s="1018"/>
      <c r="AV363" s="987"/>
      <c r="AW363" s="812"/>
      <c r="AX363" s="812"/>
      <c r="AY363" s="812"/>
      <c r="AZ363" s="812"/>
      <c r="BA363" s="812"/>
      <c r="BB363" s="812"/>
      <c r="BC363" s="812"/>
      <c r="BD363" s="812"/>
      <c r="BE363" s="812"/>
      <c r="BF363" s="812"/>
      <c r="BG363" s="812"/>
      <c r="BH363" s="812"/>
      <c r="BI363" s="812"/>
      <c r="BJ363" s="812"/>
      <c r="BK363" s="812"/>
      <c r="BL363" s="812"/>
      <c r="BM363" s="812"/>
      <c r="BN363" s="812"/>
      <c r="BO363" s="812"/>
      <c r="BP363" s="812"/>
      <c r="BQ363" s="812"/>
      <c r="BR363" s="812"/>
      <c r="BS363" s="812"/>
      <c r="BT363" s="812"/>
      <c r="BU363" s="42"/>
      <c r="BV363" s="42"/>
      <c r="BW363" s="42"/>
      <c r="BX363" s="42"/>
      <c r="BY363" s="42"/>
      <c r="BZ363" s="42"/>
      <c r="CA363" s="42"/>
      <c r="CB363" s="42"/>
      <c r="CC363" s="42"/>
      <c r="CD363" s="42"/>
      <c r="CE363" s="42"/>
      <c r="CF363" s="42"/>
      <c r="CG363" s="42"/>
      <c r="CH363" s="42"/>
      <c r="CI363" s="42"/>
      <c r="CJ363" s="42"/>
      <c r="CK363" s="42"/>
      <c r="CL363" s="42"/>
      <c r="CM363" s="42"/>
      <c r="CN363" s="42"/>
      <c r="CO363" s="42"/>
      <c r="CP363" s="42"/>
      <c r="CQ363" s="42"/>
      <c r="CR363" s="42"/>
      <c r="CS363" s="42"/>
      <c r="CT363" s="42"/>
      <c r="CU363" s="42"/>
      <c r="CV363" s="42"/>
      <c r="CW363" s="42"/>
      <c r="CX363" s="42"/>
      <c r="CY363" s="42"/>
      <c r="CZ363" s="42"/>
      <c r="DA363" s="42"/>
      <c r="DB363" s="42"/>
      <c r="DC363" s="42"/>
      <c r="DD363" s="42"/>
      <c r="DE363" s="42"/>
      <c r="DF363" s="42"/>
      <c r="DG363" s="42"/>
      <c r="DH363" s="42"/>
      <c r="DI363" s="42"/>
      <c r="DJ363" s="42"/>
      <c r="DK363" s="42"/>
      <c r="DL363" s="42"/>
      <c r="DM363" s="42"/>
      <c r="DN363" s="42"/>
      <c r="DO363" s="42"/>
      <c r="DP363" s="42"/>
      <c r="DQ363" s="42"/>
      <c r="DR363" s="42"/>
      <c r="DS363" s="42"/>
      <c r="DT363" s="42"/>
      <c r="DU363" s="42"/>
      <c r="DV363" s="42"/>
      <c r="DW363" s="42"/>
      <c r="DX363" s="42"/>
      <c r="DY363" s="42"/>
      <c r="DZ363" s="42"/>
    </row>
    <row r="364" spans="2:130" x14ac:dyDescent="0.2">
      <c r="B364" s="42"/>
      <c r="C364" s="48" t="str">
        <f t="shared" si="14"/>
        <v>cull</v>
      </c>
      <c r="D364" s="49" t="str">
        <f t="shared" si="13"/>
        <v/>
      </c>
      <c r="E364" s="334" t="s">
        <v>567</v>
      </c>
      <c r="F364" s="334"/>
      <c r="G364" s="334"/>
      <c r="H364" s="334"/>
      <c r="I364" s="334"/>
      <c r="J364" s="334"/>
      <c r="K364" s="334"/>
      <c r="L364" s="334"/>
      <c r="M364" s="334"/>
      <c r="N364" s="334"/>
      <c r="O364" s="334"/>
      <c r="P364" s="334"/>
      <c r="Q364" s="42"/>
      <c r="R364" s="339" t="s">
        <v>567</v>
      </c>
      <c r="S364" s="339"/>
      <c r="T364" s="339"/>
      <c r="U364" s="339"/>
      <c r="V364" s="339"/>
      <c r="W364" s="339"/>
      <c r="X364" s="339"/>
      <c r="Y364" s="339"/>
      <c r="Z364" s="339"/>
      <c r="AA364" s="339"/>
      <c r="AB364" s="339"/>
      <c r="AC364" s="339"/>
      <c r="AD364" s="42"/>
      <c r="AE364" s="812"/>
      <c r="AF364" s="812"/>
      <c r="AG364" s="812"/>
      <c r="AH364" s="812"/>
      <c r="AI364" s="986"/>
      <c r="AJ364" s="1005" t="s">
        <v>567</v>
      </c>
      <c r="AK364" s="1000"/>
      <c r="AL364" s="1000"/>
      <c r="AM364" s="1000"/>
      <c r="AN364" s="1000"/>
      <c r="AO364" s="1000"/>
      <c r="AP364" s="1000"/>
      <c r="AQ364" s="1000"/>
      <c r="AR364" s="1000"/>
      <c r="AS364" s="1000"/>
      <c r="AT364" s="1000"/>
      <c r="AU364" s="1000"/>
      <c r="AV364" s="987"/>
      <c r="AW364" s="812"/>
      <c r="AX364" s="812"/>
      <c r="AY364" s="812"/>
      <c r="AZ364" s="812"/>
      <c r="BA364" s="812"/>
      <c r="BB364" s="812"/>
      <c r="BC364" s="812"/>
      <c r="BD364" s="812"/>
      <c r="BE364" s="812"/>
      <c r="BF364" s="812"/>
      <c r="BG364" s="812"/>
      <c r="BH364" s="812"/>
      <c r="BI364" s="812"/>
      <c r="BJ364" s="812"/>
      <c r="BK364" s="812"/>
      <c r="BL364" s="812"/>
      <c r="BM364" s="812"/>
      <c r="BN364" s="812"/>
      <c r="BO364" s="812"/>
      <c r="BP364" s="812"/>
      <c r="BQ364" s="812"/>
      <c r="BR364" s="812"/>
      <c r="BS364" s="812"/>
      <c r="BT364" s="812"/>
      <c r="BU364" s="42"/>
      <c r="BV364" s="42"/>
      <c r="BW364" s="42"/>
      <c r="BX364" s="42"/>
      <c r="BY364" s="42"/>
      <c r="BZ364" s="42"/>
      <c r="CA364" s="42"/>
      <c r="CB364" s="42"/>
      <c r="CC364" s="42"/>
      <c r="CD364" s="42"/>
      <c r="CE364" s="42"/>
      <c r="CF364" s="42"/>
      <c r="CG364" s="42"/>
      <c r="CH364" s="42"/>
      <c r="CI364" s="42"/>
      <c r="CJ364" s="42"/>
      <c r="CK364" s="42"/>
      <c r="CL364" s="42"/>
      <c r="CM364" s="42"/>
      <c r="CN364" s="42"/>
      <c r="CO364" s="42"/>
      <c r="CP364" s="42"/>
      <c r="CQ364" s="42"/>
      <c r="CR364" s="42"/>
      <c r="CS364" s="42"/>
      <c r="CT364" s="42"/>
      <c r="CU364" s="42"/>
      <c r="CV364" s="42"/>
      <c r="CW364" s="42"/>
      <c r="CX364" s="42"/>
      <c r="CY364" s="42"/>
      <c r="CZ364" s="42"/>
      <c r="DA364" s="42"/>
      <c r="DB364" s="42"/>
      <c r="DC364" s="42"/>
      <c r="DD364" s="42"/>
      <c r="DE364" s="42"/>
      <c r="DF364" s="42"/>
      <c r="DG364" s="42"/>
      <c r="DH364" s="42"/>
      <c r="DI364" s="42"/>
      <c r="DJ364" s="42"/>
      <c r="DK364" s="42"/>
      <c r="DL364" s="42"/>
      <c r="DM364" s="42"/>
      <c r="DN364" s="42"/>
      <c r="DO364" s="42"/>
      <c r="DP364" s="42"/>
      <c r="DQ364" s="42"/>
      <c r="DR364" s="42"/>
      <c r="DS364" s="42"/>
      <c r="DT364" s="42"/>
      <c r="DU364" s="42"/>
      <c r="DV364" s="42"/>
      <c r="DW364" s="42"/>
      <c r="DX364" s="42"/>
      <c r="DY364" s="42"/>
      <c r="DZ364" s="42"/>
    </row>
    <row r="365" spans="2:130" x14ac:dyDescent="0.2">
      <c r="B365" s="42"/>
      <c r="C365" s="48" t="str">
        <f t="shared" si="14"/>
        <v>cull</v>
      </c>
      <c r="D365" s="49" t="str">
        <f t="shared" si="13"/>
        <v/>
      </c>
      <c r="E365" s="334" t="s">
        <v>183</v>
      </c>
      <c r="F365" s="334" t="s">
        <v>184</v>
      </c>
      <c r="G365" s="334" t="s">
        <v>185</v>
      </c>
      <c r="H365" s="334" t="s">
        <v>186</v>
      </c>
      <c r="I365" s="334" t="s">
        <v>187</v>
      </c>
      <c r="J365" s="334" t="s">
        <v>188</v>
      </c>
      <c r="K365" s="334" t="s">
        <v>189</v>
      </c>
      <c r="L365" s="334" t="s">
        <v>190</v>
      </c>
      <c r="M365" s="334" t="s">
        <v>191</v>
      </c>
      <c r="N365" s="334" t="s">
        <v>192</v>
      </c>
      <c r="O365" s="334" t="s">
        <v>193</v>
      </c>
      <c r="P365" s="334" t="s">
        <v>194</v>
      </c>
      <c r="Q365" s="42"/>
      <c r="R365" s="339" t="s">
        <v>183</v>
      </c>
      <c r="S365" s="339" t="s">
        <v>184</v>
      </c>
      <c r="T365" s="339" t="s">
        <v>185</v>
      </c>
      <c r="U365" s="339" t="s">
        <v>186</v>
      </c>
      <c r="V365" s="339" t="s">
        <v>187</v>
      </c>
      <c r="W365" s="339" t="s">
        <v>188</v>
      </c>
      <c r="X365" s="339" t="s">
        <v>189</v>
      </c>
      <c r="Y365" s="339" t="s">
        <v>190</v>
      </c>
      <c r="Z365" s="339" t="s">
        <v>191</v>
      </c>
      <c r="AA365" s="339" t="s">
        <v>192</v>
      </c>
      <c r="AB365" s="339" t="s">
        <v>193</v>
      </c>
      <c r="AC365" s="339" t="s">
        <v>194</v>
      </c>
      <c r="AD365" s="42"/>
      <c r="AE365" s="812"/>
      <c r="AF365" s="812"/>
      <c r="AG365" s="812"/>
      <c r="AH365" s="812"/>
      <c r="AI365" s="986"/>
      <c r="AJ365" s="1010" t="s">
        <v>183</v>
      </c>
      <c r="AK365" s="1010" t="s">
        <v>184</v>
      </c>
      <c r="AL365" s="1010" t="s">
        <v>185</v>
      </c>
      <c r="AM365" s="1010" t="s">
        <v>186</v>
      </c>
      <c r="AN365" s="1010" t="s">
        <v>187</v>
      </c>
      <c r="AO365" s="1010" t="s">
        <v>188</v>
      </c>
      <c r="AP365" s="1010" t="s">
        <v>189</v>
      </c>
      <c r="AQ365" s="1010" t="s">
        <v>190</v>
      </c>
      <c r="AR365" s="1010" t="s">
        <v>191</v>
      </c>
      <c r="AS365" s="1010" t="s">
        <v>192</v>
      </c>
      <c r="AT365" s="1010" t="s">
        <v>193</v>
      </c>
      <c r="AU365" s="1010" t="s">
        <v>194</v>
      </c>
      <c r="AV365" s="987"/>
      <c r="AW365" s="812"/>
      <c r="AX365" s="812"/>
      <c r="AY365" s="812"/>
      <c r="AZ365" s="812"/>
      <c r="BA365" s="812"/>
      <c r="BB365" s="812"/>
      <c r="BC365" s="812"/>
      <c r="BD365" s="812"/>
      <c r="BE365" s="812"/>
      <c r="BF365" s="812"/>
      <c r="BG365" s="812"/>
      <c r="BH365" s="812"/>
      <c r="BI365" s="812"/>
      <c r="BJ365" s="812"/>
      <c r="BK365" s="812"/>
      <c r="BL365" s="812"/>
      <c r="BM365" s="812"/>
      <c r="BN365" s="812"/>
      <c r="BO365" s="812"/>
      <c r="BP365" s="812"/>
      <c r="BQ365" s="812"/>
      <c r="BR365" s="812"/>
      <c r="BS365" s="812"/>
      <c r="BT365" s="812"/>
      <c r="BU365" s="42"/>
      <c r="BV365" s="42"/>
      <c r="BW365" s="42"/>
      <c r="BX365" s="42"/>
      <c r="BY365" s="42"/>
      <c r="BZ365" s="42"/>
      <c r="CA365" s="42"/>
      <c r="CB365" s="42"/>
      <c r="CC365" s="42"/>
      <c r="CD365" s="42"/>
      <c r="CE365" s="42"/>
      <c r="CF365" s="42"/>
      <c r="CG365" s="42"/>
      <c r="CH365" s="42"/>
      <c r="CI365" s="42"/>
      <c r="CJ365" s="42"/>
      <c r="CK365" s="42"/>
      <c r="CL365" s="42"/>
      <c r="CM365" s="42"/>
      <c r="CN365" s="42"/>
      <c r="CO365" s="42"/>
      <c r="CP365" s="42"/>
      <c r="CQ365" s="42"/>
      <c r="CR365" s="42"/>
      <c r="CS365" s="42"/>
      <c r="CT365" s="42"/>
      <c r="CU365" s="42"/>
      <c r="CV365" s="42"/>
      <c r="CW365" s="42"/>
      <c r="CX365" s="42"/>
      <c r="CY365" s="42"/>
      <c r="CZ365" s="42"/>
      <c r="DA365" s="42"/>
      <c r="DB365" s="42"/>
      <c r="DC365" s="42"/>
      <c r="DD365" s="42"/>
      <c r="DE365" s="42"/>
      <c r="DF365" s="42"/>
      <c r="DG365" s="42"/>
      <c r="DH365" s="42"/>
      <c r="DI365" s="42"/>
      <c r="DJ365" s="42"/>
      <c r="DK365" s="42"/>
      <c r="DL365" s="42"/>
      <c r="DM365" s="42"/>
      <c r="DN365" s="42"/>
      <c r="DO365" s="42"/>
      <c r="DP365" s="42"/>
      <c r="DQ365" s="42"/>
      <c r="DR365" s="42"/>
      <c r="DS365" s="42"/>
      <c r="DT365" s="42"/>
      <c r="DU365" s="42"/>
      <c r="DV365" s="42"/>
      <c r="DW365" s="42"/>
      <c r="DX365" s="42"/>
      <c r="DY365" s="42"/>
      <c r="DZ365" s="42"/>
    </row>
    <row r="366" spans="2:130" x14ac:dyDescent="0.2">
      <c r="B366" s="42"/>
      <c r="C366" s="48" t="str">
        <f t="shared" si="14"/>
        <v>cull</v>
      </c>
      <c r="D366" s="49" t="str">
        <f t="shared" si="13"/>
        <v/>
      </c>
      <c r="E366" s="334" t="s">
        <v>257</v>
      </c>
      <c r="F366" s="334"/>
      <c r="G366" s="334"/>
      <c r="H366" s="334"/>
      <c r="I366" s="334"/>
      <c r="J366" s="334"/>
      <c r="K366" s="334"/>
      <c r="L366" s="334"/>
      <c r="M366" s="334"/>
      <c r="N366" s="334"/>
      <c r="O366" s="334"/>
      <c r="P366" s="334"/>
      <c r="Q366" s="42"/>
      <c r="R366" s="339" t="s">
        <v>257</v>
      </c>
      <c r="S366" s="339"/>
      <c r="T366" s="339"/>
      <c r="U366" s="339"/>
      <c r="V366" s="339"/>
      <c r="W366" s="339"/>
      <c r="X366" s="339"/>
      <c r="Y366" s="339"/>
      <c r="Z366" s="339"/>
      <c r="AA366" s="339"/>
      <c r="AB366" s="339"/>
      <c r="AC366" s="339"/>
      <c r="AD366" s="42"/>
      <c r="AE366" s="812"/>
      <c r="AF366" s="812"/>
      <c r="AG366" s="812"/>
      <c r="AH366" s="812"/>
      <c r="AI366" s="986"/>
      <c r="AJ366" s="1000" t="s">
        <v>257</v>
      </c>
      <c r="AK366" s="1000"/>
      <c r="AL366" s="1000"/>
      <c r="AM366" s="1000"/>
      <c r="AN366" s="1000"/>
      <c r="AO366" s="1000"/>
      <c r="AP366" s="1000"/>
      <c r="AQ366" s="1000"/>
      <c r="AR366" s="1000"/>
      <c r="AS366" s="1000"/>
      <c r="AT366" s="1000"/>
      <c r="AU366" s="1000"/>
      <c r="AV366" s="987"/>
      <c r="AW366" s="812"/>
      <c r="AX366" s="812"/>
      <c r="AY366" s="812"/>
      <c r="AZ366" s="812"/>
      <c r="BA366" s="812"/>
      <c r="BB366" s="812"/>
      <c r="BC366" s="812"/>
      <c r="BD366" s="812"/>
      <c r="BE366" s="812"/>
      <c r="BF366" s="812"/>
      <c r="BG366" s="812"/>
      <c r="BH366" s="812"/>
      <c r="BI366" s="812"/>
      <c r="BJ366" s="812"/>
      <c r="BK366" s="812"/>
      <c r="BL366" s="812"/>
      <c r="BM366" s="812"/>
      <c r="BN366" s="812"/>
      <c r="BO366" s="812"/>
      <c r="BP366" s="812"/>
      <c r="BQ366" s="812"/>
      <c r="BR366" s="812"/>
      <c r="BS366" s="812"/>
      <c r="BT366" s="812"/>
      <c r="BU366" s="42"/>
      <c r="BV366" s="42"/>
      <c r="BW366" s="42"/>
      <c r="BX366" s="42"/>
      <c r="BY366" s="42"/>
      <c r="BZ366" s="42"/>
      <c r="CA366" s="42"/>
      <c r="CB366" s="42"/>
      <c r="CC366" s="42"/>
      <c r="CD366" s="42"/>
      <c r="CE366" s="42"/>
      <c r="CF366" s="42"/>
      <c r="CG366" s="42"/>
      <c r="CH366" s="42"/>
      <c r="CI366" s="42"/>
      <c r="CJ366" s="42"/>
      <c r="CK366" s="42"/>
      <c r="CL366" s="42"/>
      <c r="CM366" s="42"/>
      <c r="CN366" s="42"/>
      <c r="CO366" s="42"/>
      <c r="CP366" s="42"/>
      <c r="CQ366" s="42"/>
      <c r="CR366" s="42"/>
      <c r="CS366" s="42"/>
      <c r="CT366" s="42"/>
      <c r="CU366" s="42"/>
      <c r="CV366" s="42"/>
      <c r="CW366" s="42"/>
      <c r="CX366" s="42"/>
      <c r="CY366" s="42"/>
      <c r="CZ366" s="42"/>
      <c r="DA366" s="42"/>
      <c r="DB366" s="42"/>
      <c r="DC366" s="42"/>
      <c r="DD366" s="42"/>
      <c r="DE366" s="42"/>
      <c r="DF366" s="42"/>
      <c r="DG366" s="42"/>
      <c r="DH366" s="42"/>
      <c r="DI366" s="42"/>
      <c r="DJ366" s="42"/>
      <c r="DK366" s="42"/>
      <c r="DL366" s="42"/>
      <c r="DM366" s="42"/>
      <c r="DN366" s="42"/>
      <c r="DO366" s="42"/>
      <c r="DP366" s="42"/>
      <c r="DQ366" s="42"/>
      <c r="DR366" s="42"/>
      <c r="DS366" s="42"/>
      <c r="DT366" s="42"/>
      <c r="DU366" s="42"/>
      <c r="DV366" s="42"/>
      <c r="DW366" s="42"/>
      <c r="DX366" s="42"/>
      <c r="DY366" s="42"/>
      <c r="DZ366" s="42"/>
    </row>
    <row r="367" spans="2:130" x14ac:dyDescent="0.2">
      <c r="B367" s="42"/>
      <c r="C367" s="48" t="str">
        <f t="shared" si="14"/>
        <v>cull</v>
      </c>
      <c r="D367" s="49" t="str">
        <f t="shared" si="13"/>
        <v/>
      </c>
      <c r="E367" s="378">
        <v>1.7936000000000001E-2</v>
      </c>
      <c r="F367" s="378">
        <v>1.7936000000000001E-2</v>
      </c>
      <c r="G367" s="378">
        <v>1.7936000000000001E-2</v>
      </c>
      <c r="H367" s="378">
        <v>1.7936000000000001E-2</v>
      </c>
      <c r="I367" s="378">
        <v>1.7936000000000001E-2</v>
      </c>
      <c r="J367" s="378">
        <v>1.7936000000000001E-2</v>
      </c>
      <c r="K367" s="378">
        <v>1.7936000000000001E-2</v>
      </c>
      <c r="L367" s="378">
        <v>1.7936000000000001E-2</v>
      </c>
      <c r="M367" s="378">
        <v>1.7936000000000001E-2</v>
      </c>
      <c r="N367" s="378">
        <v>1.7936000000000001E-2</v>
      </c>
      <c r="O367" s="378">
        <v>1.7936000000000001E-2</v>
      </c>
      <c r="P367" s="378">
        <v>1.7936000000000001E-2</v>
      </c>
      <c r="Q367" s="42"/>
      <c r="R367" s="380">
        <v>1.7936000000000001E-2</v>
      </c>
      <c r="S367" s="380">
        <v>1.7936000000000001E-2</v>
      </c>
      <c r="T367" s="380">
        <v>1.7936000000000001E-2</v>
      </c>
      <c r="U367" s="380">
        <v>1.7936000000000001E-2</v>
      </c>
      <c r="V367" s="380">
        <v>1.7936000000000001E-2</v>
      </c>
      <c r="W367" s="380">
        <v>1.7936000000000001E-2</v>
      </c>
      <c r="X367" s="380">
        <v>1.7936000000000001E-2</v>
      </c>
      <c r="Y367" s="380">
        <v>1.7936000000000001E-2</v>
      </c>
      <c r="Z367" s="380">
        <v>1.7936000000000001E-2</v>
      </c>
      <c r="AA367" s="380">
        <v>1.7936000000000001E-2</v>
      </c>
      <c r="AB367" s="380">
        <v>1.7936000000000001E-2</v>
      </c>
      <c r="AC367" s="380">
        <v>1.7936000000000001E-2</v>
      </c>
      <c r="AD367" s="42"/>
      <c r="AE367" s="812"/>
      <c r="AF367" s="812"/>
      <c r="AG367" s="812"/>
      <c r="AH367" s="812"/>
      <c r="AI367" s="986"/>
      <c r="AJ367" s="1025">
        <f>cull!G7</f>
        <v>1.7936000000000001E-2</v>
      </c>
      <c r="AK367" s="1025">
        <f>cull!H7</f>
        <v>1.7936000000000001E-2</v>
      </c>
      <c r="AL367" s="1025">
        <f>cull!I7</f>
        <v>1.7936000000000001E-2</v>
      </c>
      <c r="AM367" s="1025">
        <f>cull!J7</f>
        <v>1.7936000000000001E-2</v>
      </c>
      <c r="AN367" s="1025">
        <f>cull!K7</f>
        <v>1.7936000000000001E-2</v>
      </c>
      <c r="AO367" s="1025">
        <f>cull!L7</f>
        <v>1.7936000000000001E-2</v>
      </c>
      <c r="AP367" s="1025">
        <f>cull!M7</f>
        <v>1.7936000000000001E-2</v>
      </c>
      <c r="AQ367" s="1025">
        <f>cull!N7</f>
        <v>1.7936000000000001E-2</v>
      </c>
      <c r="AR367" s="1025">
        <f>cull!O7</f>
        <v>1.7936000000000001E-2</v>
      </c>
      <c r="AS367" s="1025">
        <f>cull!P7</f>
        <v>1.7936000000000001E-2</v>
      </c>
      <c r="AT367" s="1025">
        <f>cull!Q7</f>
        <v>1.7936000000000001E-2</v>
      </c>
      <c r="AU367" s="1025">
        <f>cull!R7</f>
        <v>1.7936000000000001E-2</v>
      </c>
      <c r="AV367" s="987"/>
      <c r="AW367" s="812"/>
      <c r="AX367" s="812"/>
      <c r="AY367" s="812"/>
      <c r="AZ367" s="812"/>
      <c r="BA367" s="812"/>
      <c r="BB367" s="812"/>
      <c r="BC367" s="812"/>
      <c r="BD367" s="812"/>
      <c r="BE367" s="812"/>
      <c r="BF367" s="812"/>
      <c r="BG367" s="812"/>
      <c r="BH367" s="812"/>
      <c r="BI367" s="812"/>
      <c r="BJ367" s="812"/>
      <c r="BK367" s="812"/>
      <c r="BL367" s="812"/>
      <c r="BM367" s="812"/>
      <c r="BN367" s="812"/>
      <c r="BO367" s="812"/>
      <c r="BP367" s="812"/>
      <c r="BQ367" s="812"/>
      <c r="BR367" s="812"/>
      <c r="BS367" s="812"/>
      <c r="BT367" s="812"/>
      <c r="BU367" s="42"/>
      <c r="BV367" s="42"/>
      <c r="BW367" s="42"/>
      <c r="BX367" s="42"/>
      <c r="BY367" s="42"/>
      <c r="BZ367" s="42"/>
      <c r="CA367" s="42"/>
      <c r="CB367" s="42"/>
      <c r="CC367" s="42"/>
      <c r="CD367" s="42"/>
      <c r="CE367" s="42"/>
      <c r="CF367" s="42"/>
      <c r="CG367" s="42"/>
      <c r="CH367" s="42"/>
      <c r="CI367" s="42"/>
      <c r="CJ367" s="42"/>
      <c r="CK367" s="42"/>
      <c r="CL367" s="42"/>
      <c r="CM367" s="42"/>
      <c r="CN367" s="42"/>
      <c r="CO367" s="42"/>
      <c r="CP367" s="42"/>
      <c r="CQ367" s="42"/>
      <c r="CR367" s="42"/>
      <c r="CS367" s="42"/>
      <c r="CT367" s="42"/>
      <c r="CU367" s="42"/>
      <c r="CV367" s="42"/>
      <c r="CW367" s="42"/>
      <c r="CX367" s="42"/>
      <c r="CY367" s="42"/>
      <c r="CZ367" s="42"/>
      <c r="DA367" s="42"/>
      <c r="DB367" s="42"/>
      <c r="DC367" s="42"/>
      <c r="DD367" s="42"/>
      <c r="DE367" s="42"/>
      <c r="DF367" s="42"/>
      <c r="DG367" s="42"/>
      <c r="DH367" s="42"/>
      <c r="DI367" s="42"/>
      <c r="DJ367" s="42"/>
      <c r="DK367" s="42"/>
      <c r="DL367" s="42"/>
      <c r="DM367" s="42"/>
      <c r="DN367" s="42"/>
      <c r="DO367" s="42"/>
      <c r="DP367" s="42"/>
      <c r="DQ367" s="42"/>
      <c r="DR367" s="42"/>
      <c r="DS367" s="42"/>
      <c r="DT367" s="42"/>
      <c r="DU367" s="42"/>
      <c r="DV367" s="42"/>
      <c r="DW367" s="42"/>
      <c r="DX367" s="42"/>
      <c r="DY367" s="42"/>
      <c r="DZ367" s="42"/>
    </row>
    <row r="368" spans="2:130" x14ac:dyDescent="0.2">
      <c r="B368" s="42"/>
      <c r="C368" s="48" t="str">
        <f t="shared" si="14"/>
        <v>cull</v>
      </c>
      <c r="D368" s="49" t="str">
        <f t="shared" si="13"/>
        <v/>
      </c>
      <c r="E368" s="378">
        <v>1.2312E-2</v>
      </c>
      <c r="F368" s="378">
        <v>1.2312E-2</v>
      </c>
      <c r="G368" s="378">
        <v>1.2312E-2</v>
      </c>
      <c r="H368" s="378">
        <v>1.2312E-2</v>
      </c>
      <c r="I368" s="378">
        <v>1.2312E-2</v>
      </c>
      <c r="J368" s="378">
        <v>1.2312E-2</v>
      </c>
      <c r="K368" s="378">
        <v>1.2312E-2</v>
      </c>
      <c r="L368" s="378">
        <v>1.2312E-2</v>
      </c>
      <c r="M368" s="378">
        <v>1.2312E-2</v>
      </c>
      <c r="N368" s="378">
        <v>1.2312E-2</v>
      </c>
      <c r="O368" s="378">
        <v>1.2312E-2</v>
      </c>
      <c r="P368" s="378">
        <v>1.2312E-2</v>
      </c>
      <c r="Q368" s="42"/>
      <c r="R368" s="380">
        <v>1.2312E-2</v>
      </c>
      <c r="S368" s="380">
        <v>1.2312E-2</v>
      </c>
      <c r="T368" s="380">
        <v>1.2312E-2</v>
      </c>
      <c r="U368" s="380">
        <v>1.2312E-2</v>
      </c>
      <c r="V368" s="380">
        <v>1.2312E-2</v>
      </c>
      <c r="W368" s="380">
        <v>1.2312E-2</v>
      </c>
      <c r="X368" s="380">
        <v>1.2312E-2</v>
      </c>
      <c r="Y368" s="380">
        <v>1.2312E-2</v>
      </c>
      <c r="Z368" s="380">
        <v>1.2312E-2</v>
      </c>
      <c r="AA368" s="380">
        <v>1.2312E-2</v>
      </c>
      <c r="AB368" s="380">
        <v>1.2312E-2</v>
      </c>
      <c r="AC368" s="380">
        <v>1.2312E-2</v>
      </c>
      <c r="AD368" s="42"/>
      <c r="AE368" s="812"/>
      <c r="AF368" s="812"/>
      <c r="AG368" s="812"/>
      <c r="AH368" s="812"/>
      <c r="AI368" s="986"/>
      <c r="AJ368" s="1025">
        <f>cull!G8</f>
        <v>1.2312E-2</v>
      </c>
      <c r="AK368" s="1025">
        <f>cull!H8</f>
        <v>1.2312E-2</v>
      </c>
      <c r="AL368" s="1025">
        <f>cull!I8</f>
        <v>1.2312E-2</v>
      </c>
      <c r="AM368" s="1025">
        <f>cull!J8</f>
        <v>1.2312E-2</v>
      </c>
      <c r="AN368" s="1025">
        <f>cull!K8</f>
        <v>1.2312E-2</v>
      </c>
      <c r="AO368" s="1025">
        <f>cull!L8</f>
        <v>1.2312E-2</v>
      </c>
      <c r="AP368" s="1025">
        <f>cull!M8</f>
        <v>1.2312E-2</v>
      </c>
      <c r="AQ368" s="1025">
        <f>cull!N8</f>
        <v>1.2312E-2</v>
      </c>
      <c r="AR368" s="1025">
        <f>cull!O8</f>
        <v>1.2312E-2</v>
      </c>
      <c r="AS368" s="1025">
        <f>cull!P8</f>
        <v>1.2312E-2</v>
      </c>
      <c r="AT368" s="1025">
        <f>cull!Q8</f>
        <v>1.2312E-2</v>
      </c>
      <c r="AU368" s="1025">
        <f>cull!R8</f>
        <v>1.2312E-2</v>
      </c>
      <c r="AV368" s="987"/>
      <c r="AW368" s="812"/>
      <c r="AX368" s="812"/>
      <c r="AY368" s="812"/>
      <c r="AZ368" s="812"/>
      <c r="BA368" s="812"/>
      <c r="BB368" s="812"/>
      <c r="BC368" s="812"/>
      <c r="BD368" s="812"/>
      <c r="BE368" s="812"/>
      <c r="BF368" s="812"/>
      <c r="BG368" s="812"/>
      <c r="BH368" s="812"/>
      <c r="BI368" s="812"/>
      <c r="BJ368" s="812"/>
      <c r="BK368" s="812"/>
      <c r="BL368" s="812"/>
      <c r="BM368" s="812"/>
      <c r="BN368" s="812"/>
      <c r="BO368" s="812"/>
      <c r="BP368" s="812"/>
      <c r="BQ368" s="812"/>
      <c r="BR368" s="812"/>
      <c r="BS368" s="812"/>
      <c r="BT368" s="812"/>
      <c r="BU368" s="42"/>
      <c r="BV368" s="42"/>
      <c r="BW368" s="42"/>
      <c r="BX368" s="42"/>
      <c r="BY368" s="42"/>
      <c r="BZ368" s="42"/>
      <c r="CA368" s="42"/>
      <c r="CB368" s="42"/>
      <c r="CC368" s="42"/>
      <c r="CD368" s="42"/>
      <c r="CE368" s="42"/>
      <c r="CF368" s="42"/>
      <c r="CG368" s="42"/>
      <c r="CH368" s="42"/>
      <c r="CI368" s="42"/>
      <c r="CJ368" s="42"/>
      <c r="CK368" s="42"/>
      <c r="CL368" s="42"/>
      <c r="CM368" s="42"/>
      <c r="CN368" s="42"/>
      <c r="CO368" s="42"/>
      <c r="CP368" s="42"/>
      <c r="CQ368" s="42"/>
      <c r="CR368" s="42"/>
      <c r="CS368" s="42"/>
      <c r="CT368" s="42"/>
      <c r="CU368" s="42"/>
      <c r="CV368" s="42"/>
      <c r="CW368" s="42"/>
      <c r="CX368" s="42"/>
      <c r="CY368" s="42"/>
      <c r="CZ368" s="42"/>
      <c r="DA368" s="42"/>
      <c r="DB368" s="42"/>
      <c r="DC368" s="42"/>
      <c r="DD368" s="42"/>
      <c r="DE368" s="42"/>
      <c r="DF368" s="42"/>
      <c r="DG368" s="42"/>
      <c r="DH368" s="42"/>
      <c r="DI368" s="42"/>
      <c r="DJ368" s="42"/>
      <c r="DK368" s="42"/>
      <c r="DL368" s="42"/>
      <c r="DM368" s="42"/>
      <c r="DN368" s="42"/>
      <c r="DO368" s="42"/>
      <c r="DP368" s="42"/>
      <c r="DQ368" s="42"/>
      <c r="DR368" s="42"/>
      <c r="DS368" s="42"/>
      <c r="DT368" s="42"/>
      <c r="DU368" s="42"/>
      <c r="DV368" s="42"/>
      <c r="DW368" s="42"/>
      <c r="DX368" s="42"/>
      <c r="DY368" s="42"/>
      <c r="DZ368" s="42"/>
    </row>
    <row r="369" spans="2:130" x14ac:dyDescent="0.2">
      <c r="B369" s="42"/>
      <c r="C369" s="48" t="str">
        <f t="shared" si="14"/>
        <v>cull</v>
      </c>
      <c r="D369" s="49" t="str">
        <f t="shared" si="13"/>
        <v/>
      </c>
      <c r="E369" s="377">
        <v>8.5120000000000005E-3</v>
      </c>
      <c r="F369" s="378">
        <v>8.5120000000000005E-3</v>
      </c>
      <c r="G369" s="378">
        <v>8.5120000000000005E-3</v>
      </c>
      <c r="H369" s="378">
        <v>8.5120000000000005E-3</v>
      </c>
      <c r="I369" s="378">
        <v>8.5120000000000005E-3</v>
      </c>
      <c r="J369" s="378">
        <v>8.5120000000000005E-3</v>
      </c>
      <c r="K369" s="378">
        <v>8.5120000000000005E-3</v>
      </c>
      <c r="L369" s="378">
        <v>8.5120000000000005E-3</v>
      </c>
      <c r="M369" s="378">
        <v>8.5120000000000005E-3</v>
      </c>
      <c r="N369" s="378">
        <v>8.5120000000000005E-3</v>
      </c>
      <c r="O369" s="378">
        <v>8.5120000000000005E-3</v>
      </c>
      <c r="P369" s="378">
        <v>8.5120000000000005E-3</v>
      </c>
      <c r="Q369" s="42"/>
      <c r="R369" s="379">
        <v>8.5120000000000005E-3</v>
      </c>
      <c r="S369" s="380">
        <v>8.5120000000000005E-3</v>
      </c>
      <c r="T369" s="380">
        <v>8.5120000000000005E-3</v>
      </c>
      <c r="U369" s="380">
        <v>8.5120000000000005E-3</v>
      </c>
      <c r="V369" s="380">
        <v>8.5120000000000005E-3</v>
      </c>
      <c r="W369" s="380">
        <v>8.5120000000000005E-3</v>
      </c>
      <c r="X369" s="380">
        <v>8.5120000000000005E-3</v>
      </c>
      <c r="Y369" s="380">
        <v>8.5120000000000005E-3</v>
      </c>
      <c r="Z369" s="380">
        <v>8.5120000000000005E-3</v>
      </c>
      <c r="AA369" s="380">
        <v>8.5120000000000005E-3</v>
      </c>
      <c r="AB369" s="380">
        <v>8.5120000000000005E-3</v>
      </c>
      <c r="AC369" s="380">
        <v>8.5120000000000005E-3</v>
      </c>
      <c r="AD369" s="42"/>
      <c r="AE369" s="812"/>
      <c r="AF369" s="812"/>
      <c r="AG369" s="812"/>
      <c r="AH369" s="812"/>
      <c r="AI369" s="986"/>
      <c r="AJ369" s="1025">
        <f>cull!G9</f>
        <v>8.5120000000000005E-3</v>
      </c>
      <c r="AK369" s="1025">
        <f>cull!H9</f>
        <v>8.5120000000000005E-3</v>
      </c>
      <c r="AL369" s="1025">
        <f>cull!I9</f>
        <v>8.5120000000000005E-3</v>
      </c>
      <c r="AM369" s="1025">
        <f>cull!J9</f>
        <v>8.5120000000000005E-3</v>
      </c>
      <c r="AN369" s="1025">
        <f>cull!K9</f>
        <v>8.5120000000000005E-3</v>
      </c>
      <c r="AO369" s="1025">
        <f>cull!L9</f>
        <v>8.5120000000000005E-3</v>
      </c>
      <c r="AP369" s="1025">
        <f>cull!M9</f>
        <v>8.5120000000000005E-3</v>
      </c>
      <c r="AQ369" s="1025">
        <f>cull!N9</f>
        <v>8.5120000000000005E-3</v>
      </c>
      <c r="AR369" s="1025">
        <f>cull!O9</f>
        <v>8.5120000000000005E-3</v>
      </c>
      <c r="AS369" s="1025">
        <f>cull!P9</f>
        <v>8.5120000000000005E-3</v>
      </c>
      <c r="AT369" s="1025">
        <f>cull!Q9</f>
        <v>8.5120000000000005E-3</v>
      </c>
      <c r="AU369" s="1025">
        <f>cull!R9</f>
        <v>8.5120000000000005E-3</v>
      </c>
      <c r="AV369" s="987"/>
      <c r="AW369" s="812"/>
      <c r="AX369" s="812"/>
      <c r="AY369" s="812"/>
      <c r="AZ369" s="812"/>
      <c r="BA369" s="812"/>
      <c r="BB369" s="812"/>
      <c r="BC369" s="812"/>
      <c r="BD369" s="812"/>
      <c r="BE369" s="812"/>
      <c r="BF369" s="812"/>
      <c r="BG369" s="812"/>
      <c r="BH369" s="812"/>
      <c r="BI369" s="812"/>
      <c r="BJ369" s="812"/>
      <c r="BK369" s="812"/>
      <c r="BL369" s="812"/>
      <c r="BM369" s="812"/>
      <c r="BN369" s="812"/>
      <c r="BO369" s="812"/>
      <c r="BP369" s="812"/>
      <c r="BQ369" s="812"/>
      <c r="BR369" s="812"/>
      <c r="BS369" s="812"/>
      <c r="BT369" s="812"/>
      <c r="BU369" s="42"/>
      <c r="BV369" s="42"/>
      <c r="BW369" s="42"/>
      <c r="BX369" s="42"/>
      <c r="BY369" s="42"/>
      <c r="BZ369" s="42"/>
      <c r="CA369" s="42"/>
      <c r="CB369" s="42"/>
      <c r="CC369" s="42"/>
      <c r="CD369" s="42"/>
      <c r="CE369" s="42"/>
      <c r="CF369" s="42"/>
      <c r="CG369" s="42"/>
      <c r="CH369" s="42"/>
      <c r="CI369" s="42"/>
      <c r="CJ369" s="42"/>
      <c r="CK369" s="42"/>
      <c r="CL369" s="42"/>
      <c r="CM369" s="42"/>
      <c r="CN369" s="42"/>
      <c r="CO369" s="42"/>
      <c r="CP369" s="42"/>
      <c r="CQ369" s="42"/>
      <c r="CR369" s="42"/>
      <c r="CS369" s="42"/>
      <c r="CT369" s="42"/>
      <c r="CU369" s="42"/>
      <c r="CV369" s="42"/>
      <c r="CW369" s="42"/>
      <c r="CX369" s="42"/>
      <c r="CY369" s="42"/>
      <c r="CZ369" s="42"/>
      <c r="DA369" s="42"/>
      <c r="DB369" s="42"/>
      <c r="DC369" s="42"/>
      <c r="DD369" s="42"/>
      <c r="DE369" s="42"/>
      <c r="DF369" s="42"/>
      <c r="DG369" s="42"/>
      <c r="DH369" s="42"/>
      <c r="DI369" s="42"/>
      <c r="DJ369" s="42"/>
      <c r="DK369" s="42"/>
      <c r="DL369" s="42"/>
      <c r="DM369" s="42"/>
      <c r="DN369" s="42"/>
      <c r="DO369" s="42"/>
      <c r="DP369" s="42"/>
      <c r="DQ369" s="42"/>
      <c r="DR369" s="42"/>
      <c r="DS369" s="42"/>
      <c r="DT369" s="42"/>
      <c r="DU369" s="42"/>
      <c r="DV369" s="42"/>
      <c r="DW369" s="42"/>
      <c r="DX369" s="42"/>
      <c r="DY369" s="42"/>
      <c r="DZ369" s="42"/>
    </row>
    <row r="370" spans="2:130" x14ac:dyDescent="0.2">
      <c r="B370" s="42"/>
      <c r="C370" s="48" t="str">
        <f t="shared" si="14"/>
        <v>cull</v>
      </c>
      <c r="D370" s="49" t="str">
        <f t="shared" si="13"/>
        <v/>
      </c>
      <c r="E370" s="992">
        <v>8.208E-3</v>
      </c>
      <c r="F370" s="992">
        <v>8.208E-3</v>
      </c>
      <c r="G370" s="992">
        <v>8.208E-3</v>
      </c>
      <c r="H370" s="992">
        <v>8.208E-3</v>
      </c>
      <c r="I370" s="992">
        <v>8.208E-3</v>
      </c>
      <c r="J370" s="992">
        <v>8.208E-3</v>
      </c>
      <c r="K370" s="992">
        <v>8.208E-3</v>
      </c>
      <c r="L370" s="992">
        <v>8.208E-3</v>
      </c>
      <c r="M370" s="992">
        <v>8.208E-3</v>
      </c>
      <c r="N370" s="992">
        <v>8.208E-3</v>
      </c>
      <c r="O370" s="992">
        <v>8.208E-3</v>
      </c>
      <c r="P370" s="992">
        <v>8.208E-3</v>
      </c>
      <c r="Q370" s="42"/>
      <c r="R370" s="998">
        <v>8.208E-3</v>
      </c>
      <c r="S370" s="998">
        <v>8.208E-3</v>
      </c>
      <c r="T370" s="998">
        <v>8.208E-3</v>
      </c>
      <c r="U370" s="998">
        <v>8.208E-3</v>
      </c>
      <c r="V370" s="998">
        <v>8.208E-3</v>
      </c>
      <c r="W370" s="998">
        <v>8.208E-3</v>
      </c>
      <c r="X370" s="998">
        <v>8.208E-3</v>
      </c>
      <c r="Y370" s="998">
        <v>8.208E-3</v>
      </c>
      <c r="Z370" s="998">
        <v>8.208E-3</v>
      </c>
      <c r="AA370" s="998">
        <v>8.208E-3</v>
      </c>
      <c r="AB370" s="998">
        <v>8.208E-3</v>
      </c>
      <c r="AC370" s="998">
        <v>8.208E-3</v>
      </c>
      <c r="AD370" s="42"/>
      <c r="AE370" s="812"/>
      <c r="AF370" s="812"/>
      <c r="AG370" s="812"/>
      <c r="AH370" s="812"/>
      <c r="AI370" s="986"/>
      <c r="AJ370" s="1025">
        <f>cull!G10</f>
        <v>8.208E-3</v>
      </c>
      <c r="AK370" s="1025">
        <f>cull!H10</f>
        <v>8.208E-3</v>
      </c>
      <c r="AL370" s="1025">
        <f>cull!I10</f>
        <v>8.208E-3</v>
      </c>
      <c r="AM370" s="1025">
        <f>cull!J10</f>
        <v>8.208E-3</v>
      </c>
      <c r="AN370" s="1025">
        <f>cull!K10</f>
        <v>8.208E-3</v>
      </c>
      <c r="AO370" s="1025">
        <f>cull!L10</f>
        <v>8.208E-3</v>
      </c>
      <c r="AP370" s="1025">
        <f>cull!M10</f>
        <v>8.208E-3</v>
      </c>
      <c r="AQ370" s="1025">
        <f>cull!N10</f>
        <v>8.208E-3</v>
      </c>
      <c r="AR370" s="1025">
        <f>cull!O10</f>
        <v>8.208E-3</v>
      </c>
      <c r="AS370" s="1025">
        <f>cull!P10</f>
        <v>8.208E-3</v>
      </c>
      <c r="AT370" s="1025">
        <f>cull!Q10</f>
        <v>8.208E-3</v>
      </c>
      <c r="AU370" s="1025">
        <f>cull!R10</f>
        <v>8.208E-3</v>
      </c>
      <c r="AV370" s="987"/>
      <c r="AW370" s="812"/>
      <c r="AX370" s="812"/>
      <c r="AY370" s="812"/>
      <c r="AZ370" s="812"/>
      <c r="BA370" s="812"/>
      <c r="BB370" s="812"/>
      <c r="BC370" s="812"/>
      <c r="BD370" s="812"/>
      <c r="BE370" s="812"/>
      <c r="BF370" s="812"/>
      <c r="BG370" s="812"/>
      <c r="BH370" s="812"/>
      <c r="BI370" s="812"/>
      <c r="BJ370" s="812"/>
      <c r="BK370" s="812"/>
      <c r="BL370" s="812"/>
      <c r="BM370" s="812"/>
      <c r="BN370" s="812"/>
      <c r="BO370" s="812"/>
      <c r="BP370" s="812"/>
      <c r="BQ370" s="812"/>
      <c r="BR370" s="812"/>
      <c r="BS370" s="812"/>
      <c r="BT370" s="812"/>
      <c r="BU370" s="42"/>
      <c r="BV370" s="42"/>
      <c r="BW370" s="42"/>
      <c r="BX370" s="42"/>
      <c r="BY370" s="42"/>
      <c r="BZ370" s="42"/>
      <c r="CA370" s="42"/>
      <c r="CB370" s="42"/>
      <c r="CC370" s="42"/>
      <c r="CD370" s="42"/>
      <c r="CE370" s="42"/>
      <c r="CF370" s="42"/>
      <c r="CG370" s="42"/>
      <c r="CH370" s="42"/>
      <c r="CI370" s="42"/>
      <c r="CJ370" s="42"/>
      <c r="CK370" s="42"/>
      <c r="CL370" s="42"/>
      <c r="CM370" s="42"/>
      <c r="CN370" s="42"/>
      <c r="CO370" s="42"/>
      <c r="CP370" s="42"/>
      <c r="CQ370" s="42"/>
      <c r="CR370" s="42"/>
      <c r="CS370" s="42"/>
      <c r="CT370" s="42"/>
      <c r="CU370" s="42"/>
      <c r="CV370" s="42"/>
      <c r="CW370" s="42"/>
      <c r="CX370" s="42"/>
      <c r="CY370" s="42"/>
      <c r="CZ370" s="42"/>
      <c r="DA370" s="42"/>
      <c r="DB370" s="42"/>
      <c r="DC370" s="42"/>
      <c r="DD370" s="42"/>
      <c r="DE370" s="42"/>
      <c r="DF370" s="42"/>
      <c r="DG370" s="42"/>
      <c r="DH370" s="42"/>
      <c r="DI370" s="42"/>
      <c r="DJ370" s="42"/>
      <c r="DK370" s="42"/>
      <c r="DL370" s="42"/>
      <c r="DM370" s="42"/>
      <c r="DN370" s="42"/>
      <c r="DO370" s="42"/>
      <c r="DP370" s="42"/>
      <c r="DQ370" s="42"/>
      <c r="DR370" s="42"/>
      <c r="DS370" s="42"/>
      <c r="DT370" s="42"/>
      <c r="DU370" s="42"/>
      <c r="DV370" s="42"/>
      <c r="DW370" s="42"/>
      <c r="DX370" s="42"/>
      <c r="DY370" s="42"/>
      <c r="DZ370" s="42"/>
    </row>
    <row r="371" spans="2:130" x14ac:dyDescent="0.2">
      <c r="B371" s="42"/>
      <c r="C371" s="48" t="str">
        <f t="shared" si="14"/>
        <v>cull</v>
      </c>
      <c r="D371" s="49" t="str">
        <f t="shared" si="13"/>
        <v/>
      </c>
      <c r="E371" s="378">
        <v>8.9680000000000003E-3</v>
      </c>
      <c r="F371" s="378">
        <v>8.9680000000000003E-3</v>
      </c>
      <c r="G371" s="378">
        <v>8.9680000000000003E-3</v>
      </c>
      <c r="H371" s="378">
        <v>8.9680000000000003E-3</v>
      </c>
      <c r="I371" s="378">
        <v>8.9680000000000003E-3</v>
      </c>
      <c r="J371" s="378">
        <v>8.9680000000000003E-3</v>
      </c>
      <c r="K371" s="378">
        <v>8.9680000000000003E-3</v>
      </c>
      <c r="L371" s="378">
        <v>8.9680000000000003E-3</v>
      </c>
      <c r="M371" s="378">
        <v>8.9680000000000003E-3</v>
      </c>
      <c r="N371" s="378">
        <v>8.9680000000000003E-3</v>
      </c>
      <c r="O371" s="378">
        <v>8.9680000000000003E-3</v>
      </c>
      <c r="P371" s="378">
        <v>8.9680000000000003E-3</v>
      </c>
      <c r="Q371" s="42"/>
      <c r="R371" s="380">
        <v>8.9680000000000003E-3</v>
      </c>
      <c r="S371" s="380">
        <v>8.9680000000000003E-3</v>
      </c>
      <c r="T371" s="380">
        <v>8.9680000000000003E-3</v>
      </c>
      <c r="U371" s="380">
        <v>8.9680000000000003E-3</v>
      </c>
      <c r="V371" s="380">
        <v>8.9680000000000003E-3</v>
      </c>
      <c r="W371" s="380">
        <v>8.9680000000000003E-3</v>
      </c>
      <c r="X371" s="380">
        <v>8.9680000000000003E-3</v>
      </c>
      <c r="Y371" s="380">
        <v>8.9680000000000003E-3</v>
      </c>
      <c r="Z371" s="380">
        <v>8.9680000000000003E-3</v>
      </c>
      <c r="AA371" s="380">
        <v>8.9680000000000003E-3</v>
      </c>
      <c r="AB371" s="380">
        <v>8.9680000000000003E-3</v>
      </c>
      <c r="AC371" s="380">
        <v>8.9680000000000003E-3</v>
      </c>
      <c r="AD371" s="42"/>
      <c r="AE371" s="812"/>
      <c r="AF371" s="812"/>
      <c r="AG371" s="812"/>
      <c r="AH371" s="812"/>
      <c r="AI371" s="986"/>
      <c r="AJ371" s="1025">
        <f>cull!G11</f>
        <v>8.9680000000000003E-3</v>
      </c>
      <c r="AK371" s="1025">
        <f>cull!H11</f>
        <v>8.9680000000000003E-3</v>
      </c>
      <c r="AL371" s="1025">
        <f>cull!I11</f>
        <v>8.9680000000000003E-3</v>
      </c>
      <c r="AM371" s="1025">
        <f>cull!J11</f>
        <v>8.9680000000000003E-3</v>
      </c>
      <c r="AN371" s="1025">
        <f>cull!K11</f>
        <v>8.9680000000000003E-3</v>
      </c>
      <c r="AO371" s="1025">
        <f>cull!L11</f>
        <v>8.9680000000000003E-3</v>
      </c>
      <c r="AP371" s="1025">
        <f>cull!M11</f>
        <v>8.9680000000000003E-3</v>
      </c>
      <c r="AQ371" s="1025">
        <f>cull!N11</f>
        <v>8.9680000000000003E-3</v>
      </c>
      <c r="AR371" s="1025">
        <f>cull!O11</f>
        <v>8.9680000000000003E-3</v>
      </c>
      <c r="AS371" s="1025">
        <f>cull!P11</f>
        <v>8.9680000000000003E-3</v>
      </c>
      <c r="AT371" s="1025">
        <f>cull!Q11</f>
        <v>8.9680000000000003E-3</v>
      </c>
      <c r="AU371" s="1025">
        <f>cull!R11</f>
        <v>8.9680000000000003E-3</v>
      </c>
      <c r="AV371" s="987"/>
      <c r="AW371" s="812"/>
      <c r="AX371" s="812"/>
      <c r="AY371" s="812"/>
      <c r="AZ371" s="812"/>
      <c r="BA371" s="812"/>
      <c r="BB371" s="812"/>
      <c r="BC371" s="812"/>
      <c r="BD371" s="812"/>
      <c r="BE371" s="812"/>
      <c r="BF371" s="812"/>
      <c r="BG371" s="812"/>
      <c r="BH371" s="812"/>
      <c r="BI371" s="812"/>
      <c r="BJ371" s="812"/>
      <c r="BK371" s="812"/>
      <c r="BL371" s="812"/>
      <c r="BM371" s="812"/>
      <c r="BN371" s="812"/>
      <c r="BO371" s="812"/>
      <c r="BP371" s="812"/>
      <c r="BQ371" s="812"/>
      <c r="BR371" s="812"/>
      <c r="BS371" s="812"/>
      <c r="BT371" s="812"/>
      <c r="BU371" s="42"/>
      <c r="BV371" s="42"/>
      <c r="BW371" s="42"/>
      <c r="BX371" s="42"/>
      <c r="BY371" s="42"/>
      <c r="BZ371" s="42"/>
      <c r="CA371" s="42"/>
      <c r="CB371" s="42"/>
      <c r="CC371" s="42"/>
      <c r="CD371" s="42"/>
      <c r="CE371" s="42"/>
      <c r="CF371" s="42"/>
      <c r="CG371" s="42"/>
      <c r="CH371" s="42"/>
      <c r="CI371" s="42"/>
      <c r="CJ371" s="42"/>
      <c r="CK371" s="42"/>
      <c r="CL371" s="42"/>
      <c r="CM371" s="42"/>
      <c r="CN371" s="42"/>
      <c r="CO371" s="42"/>
      <c r="CP371" s="42"/>
      <c r="CQ371" s="42"/>
      <c r="CR371" s="42"/>
      <c r="CS371" s="42"/>
      <c r="CT371" s="42"/>
      <c r="CU371" s="42"/>
      <c r="CV371" s="42"/>
      <c r="CW371" s="42"/>
      <c r="CX371" s="42"/>
      <c r="CY371" s="42"/>
      <c r="CZ371" s="42"/>
      <c r="DA371" s="42"/>
      <c r="DB371" s="42"/>
      <c r="DC371" s="42"/>
      <c r="DD371" s="42"/>
      <c r="DE371" s="42"/>
      <c r="DF371" s="42"/>
      <c r="DG371" s="42"/>
      <c r="DH371" s="42"/>
      <c r="DI371" s="42"/>
      <c r="DJ371" s="42"/>
      <c r="DK371" s="42"/>
      <c r="DL371" s="42"/>
      <c r="DM371" s="42"/>
      <c r="DN371" s="42"/>
      <c r="DO371" s="42"/>
      <c r="DP371" s="42"/>
      <c r="DQ371" s="42"/>
      <c r="DR371" s="42"/>
      <c r="DS371" s="42"/>
      <c r="DT371" s="42"/>
      <c r="DU371" s="42"/>
      <c r="DV371" s="42"/>
      <c r="DW371" s="42"/>
      <c r="DX371" s="42"/>
      <c r="DY371" s="42"/>
      <c r="DZ371" s="42"/>
    </row>
    <row r="372" spans="2:130" x14ac:dyDescent="0.2">
      <c r="B372" s="42"/>
      <c r="C372" s="48" t="str">
        <f t="shared" si="14"/>
        <v>cull</v>
      </c>
      <c r="D372" s="49" t="str">
        <f t="shared" si="13"/>
        <v/>
      </c>
      <c r="E372" s="378">
        <v>9.2720000000000007E-3</v>
      </c>
      <c r="F372" s="378">
        <v>9.2720000000000007E-3</v>
      </c>
      <c r="G372" s="378">
        <v>9.2720000000000007E-3</v>
      </c>
      <c r="H372" s="378">
        <v>9.2720000000000007E-3</v>
      </c>
      <c r="I372" s="378">
        <v>9.2720000000000007E-3</v>
      </c>
      <c r="J372" s="378">
        <v>9.2720000000000007E-3</v>
      </c>
      <c r="K372" s="378">
        <v>9.2720000000000007E-3</v>
      </c>
      <c r="L372" s="378">
        <v>9.2720000000000007E-3</v>
      </c>
      <c r="M372" s="378">
        <v>9.2720000000000007E-3</v>
      </c>
      <c r="N372" s="378">
        <v>9.2720000000000007E-3</v>
      </c>
      <c r="O372" s="378">
        <v>9.2720000000000007E-3</v>
      </c>
      <c r="P372" s="378">
        <v>9.2720000000000007E-3</v>
      </c>
      <c r="Q372" s="42"/>
      <c r="R372" s="380">
        <v>9.2720000000000007E-3</v>
      </c>
      <c r="S372" s="380">
        <v>9.2720000000000007E-3</v>
      </c>
      <c r="T372" s="380">
        <v>9.2720000000000007E-3</v>
      </c>
      <c r="U372" s="380">
        <v>9.2720000000000007E-3</v>
      </c>
      <c r="V372" s="380">
        <v>9.2720000000000007E-3</v>
      </c>
      <c r="W372" s="380">
        <v>9.2720000000000007E-3</v>
      </c>
      <c r="X372" s="380">
        <v>9.2720000000000007E-3</v>
      </c>
      <c r="Y372" s="380">
        <v>9.2720000000000007E-3</v>
      </c>
      <c r="Z372" s="380">
        <v>9.2720000000000007E-3</v>
      </c>
      <c r="AA372" s="380">
        <v>9.2720000000000007E-3</v>
      </c>
      <c r="AB372" s="380">
        <v>9.2720000000000007E-3</v>
      </c>
      <c r="AC372" s="380">
        <v>9.2720000000000007E-3</v>
      </c>
      <c r="AD372" s="42"/>
      <c r="AE372" s="812"/>
      <c r="AF372" s="812"/>
      <c r="AG372" s="812"/>
      <c r="AH372" s="812"/>
      <c r="AI372" s="986"/>
      <c r="AJ372" s="1025">
        <f>cull!G12</f>
        <v>9.2720000000000007E-3</v>
      </c>
      <c r="AK372" s="1025">
        <f>cull!H12</f>
        <v>9.2720000000000007E-3</v>
      </c>
      <c r="AL372" s="1025">
        <f>cull!I12</f>
        <v>9.2720000000000007E-3</v>
      </c>
      <c r="AM372" s="1025">
        <f>cull!J12</f>
        <v>9.2720000000000007E-3</v>
      </c>
      <c r="AN372" s="1025">
        <f>cull!K12</f>
        <v>9.2720000000000007E-3</v>
      </c>
      <c r="AO372" s="1025">
        <f>cull!L12</f>
        <v>9.2720000000000007E-3</v>
      </c>
      <c r="AP372" s="1025">
        <f>cull!M12</f>
        <v>9.2720000000000007E-3</v>
      </c>
      <c r="AQ372" s="1025">
        <f>cull!N12</f>
        <v>9.2720000000000007E-3</v>
      </c>
      <c r="AR372" s="1025">
        <f>cull!O12</f>
        <v>9.2720000000000007E-3</v>
      </c>
      <c r="AS372" s="1025">
        <f>cull!P12</f>
        <v>9.2720000000000007E-3</v>
      </c>
      <c r="AT372" s="1025">
        <f>cull!Q12</f>
        <v>9.2720000000000007E-3</v>
      </c>
      <c r="AU372" s="1025">
        <f>cull!R12</f>
        <v>9.2720000000000007E-3</v>
      </c>
      <c r="AV372" s="987"/>
      <c r="AW372" s="812"/>
      <c r="AX372" s="812"/>
      <c r="AY372" s="812"/>
      <c r="AZ372" s="812"/>
      <c r="BA372" s="812"/>
      <c r="BB372" s="812"/>
      <c r="BC372" s="812"/>
      <c r="BD372" s="812"/>
      <c r="BE372" s="812"/>
      <c r="BF372" s="812"/>
      <c r="BG372" s="812"/>
      <c r="BH372" s="812"/>
      <c r="BI372" s="812"/>
      <c r="BJ372" s="812"/>
      <c r="BK372" s="812"/>
      <c r="BL372" s="812"/>
      <c r="BM372" s="812"/>
      <c r="BN372" s="812"/>
      <c r="BO372" s="812"/>
      <c r="BP372" s="812"/>
      <c r="BQ372" s="812"/>
      <c r="BR372" s="812"/>
      <c r="BS372" s="812"/>
      <c r="BT372" s="812"/>
      <c r="BU372" s="42"/>
      <c r="BV372" s="42"/>
      <c r="BW372" s="42"/>
      <c r="BX372" s="42"/>
      <c r="BY372" s="42"/>
      <c r="BZ372" s="42"/>
      <c r="CA372" s="42"/>
      <c r="CB372" s="42"/>
      <c r="CC372" s="42"/>
      <c r="CD372" s="42"/>
      <c r="CE372" s="42"/>
      <c r="CF372" s="42"/>
      <c r="CG372" s="42"/>
      <c r="CH372" s="42"/>
      <c r="CI372" s="42"/>
      <c r="CJ372" s="42"/>
      <c r="CK372" s="42"/>
      <c r="CL372" s="42"/>
      <c r="CM372" s="42"/>
      <c r="CN372" s="42"/>
      <c r="CO372" s="42"/>
      <c r="CP372" s="42"/>
      <c r="CQ372" s="42"/>
      <c r="CR372" s="42"/>
      <c r="CS372" s="42"/>
      <c r="CT372" s="42"/>
      <c r="CU372" s="42"/>
      <c r="CV372" s="42"/>
      <c r="CW372" s="42"/>
      <c r="CX372" s="42"/>
      <c r="CY372" s="42"/>
      <c r="CZ372" s="42"/>
      <c r="DA372" s="42"/>
      <c r="DB372" s="42"/>
      <c r="DC372" s="42"/>
      <c r="DD372" s="42"/>
      <c r="DE372" s="42"/>
      <c r="DF372" s="42"/>
      <c r="DG372" s="42"/>
      <c r="DH372" s="42"/>
      <c r="DI372" s="42"/>
      <c r="DJ372" s="42"/>
      <c r="DK372" s="42"/>
      <c r="DL372" s="42"/>
      <c r="DM372" s="42"/>
      <c r="DN372" s="42"/>
      <c r="DO372" s="42"/>
      <c r="DP372" s="42"/>
      <c r="DQ372" s="42"/>
      <c r="DR372" s="42"/>
      <c r="DS372" s="42"/>
      <c r="DT372" s="42"/>
      <c r="DU372" s="42"/>
      <c r="DV372" s="42"/>
      <c r="DW372" s="42"/>
      <c r="DX372" s="42"/>
      <c r="DY372" s="42"/>
      <c r="DZ372" s="42"/>
    </row>
    <row r="373" spans="2:130" x14ac:dyDescent="0.2">
      <c r="B373" s="42"/>
      <c r="C373" s="48" t="str">
        <f t="shared" si="14"/>
        <v>cull</v>
      </c>
      <c r="D373" s="49" t="str">
        <f t="shared" si="13"/>
        <v/>
      </c>
      <c r="E373" s="378">
        <v>9.4240000000000001E-3</v>
      </c>
      <c r="F373" s="378">
        <v>9.4240000000000001E-3</v>
      </c>
      <c r="G373" s="378">
        <v>9.4240000000000001E-3</v>
      </c>
      <c r="H373" s="378">
        <v>9.4240000000000001E-3</v>
      </c>
      <c r="I373" s="378">
        <v>9.4240000000000001E-3</v>
      </c>
      <c r="J373" s="378">
        <v>9.4240000000000001E-3</v>
      </c>
      <c r="K373" s="378">
        <v>9.4240000000000001E-3</v>
      </c>
      <c r="L373" s="378">
        <v>9.4240000000000001E-3</v>
      </c>
      <c r="M373" s="378">
        <v>9.4240000000000001E-3</v>
      </c>
      <c r="N373" s="378">
        <v>9.4240000000000001E-3</v>
      </c>
      <c r="O373" s="378">
        <v>9.4240000000000001E-3</v>
      </c>
      <c r="P373" s="378">
        <v>9.4240000000000001E-3</v>
      </c>
      <c r="Q373" s="42"/>
      <c r="R373" s="380">
        <v>9.4240000000000001E-3</v>
      </c>
      <c r="S373" s="380">
        <v>9.4240000000000001E-3</v>
      </c>
      <c r="T373" s="380">
        <v>9.4240000000000001E-3</v>
      </c>
      <c r="U373" s="380">
        <v>9.4240000000000001E-3</v>
      </c>
      <c r="V373" s="380">
        <v>9.4240000000000001E-3</v>
      </c>
      <c r="W373" s="380">
        <v>9.4240000000000001E-3</v>
      </c>
      <c r="X373" s="380">
        <v>9.4240000000000001E-3</v>
      </c>
      <c r="Y373" s="380">
        <v>9.4240000000000001E-3</v>
      </c>
      <c r="Z373" s="380">
        <v>9.4240000000000001E-3</v>
      </c>
      <c r="AA373" s="380">
        <v>9.4240000000000001E-3</v>
      </c>
      <c r="AB373" s="380">
        <v>9.4240000000000001E-3</v>
      </c>
      <c r="AC373" s="380">
        <v>9.4240000000000001E-3</v>
      </c>
      <c r="AD373" s="42"/>
      <c r="AE373" s="812"/>
      <c r="AF373" s="812"/>
      <c r="AG373" s="812"/>
      <c r="AH373" s="812"/>
      <c r="AI373" s="986"/>
      <c r="AJ373" s="1025">
        <f>cull!G13</f>
        <v>9.4240000000000001E-3</v>
      </c>
      <c r="AK373" s="1025">
        <f>cull!H13</f>
        <v>9.4240000000000001E-3</v>
      </c>
      <c r="AL373" s="1025">
        <f>cull!I13</f>
        <v>9.4240000000000001E-3</v>
      </c>
      <c r="AM373" s="1025">
        <f>cull!J13</f>
        <v>9.4240000000000001E-3</v>
      </c>
      <c r="AN373" s="1025">
        <f>cull!K13</f>
        <v>9.4240000000000001E-3</v>
      </c>
      <c r="AO373" s="1025">
        <f>cull!L13</f>
        <v>9.4240000000000001E-3</v>
      </c>
      <c r="AP373" s="1025">
        <f>cull!M13</f>
        <v>9.4240000000000001E-3</v>
      </c>
      <c r="AQ373" s="1025">
        <f>cull!N13</f>
        <v>9.4240000000000001E-3</v>
      </c>
      <c r="AR373" s="1025">
        <f>cull!O13</f>
        <v>9.4240000000000001E-3</v>
      </c>
      <c r="AS373" s="1025">
        <f>cull!P13</f>
        <v>9.4240000000000001E-3</v>
      </c>
      <c r="AT373" s="1025">
        <f>cull!Q13</f>
        <v>9.4240000000000001E-3</v>
      </c>
      <c r="AU373" s="1025">
        <f>cull!R13</f>
        <v>9.4240000000000001E-3</v>
      </c>
      <c r="AV373" s="987"/>
      <c r="AW373" s="812"/>
      <c r="AX373" s="812"/>
      <c r="AY373" s="812"/>
      <c r="AZ373" s="812"/>
      <c r="BA373" s="812"/>
      <c r="BB373" s="812"/>
      <c r="BC373" s="812"/>
      <c r="BD373" s="812"/>
      <c r="BE373" s="812"/>
      <c r="BF373" s="812"/>
      <c r="BG373" s="812"/>
      <c r="BH373" s="812"/>
      <c r="BI373" s="812"/>
      <c r="BJ373" s="812"/>
      <c r="BK373" s="812"/>
      <c r="BL373" s="812"/>
      <c r="BM373" s="812"/>
      <c r="BN373" s="812"/>
      <c r="BO373" s="812"/>
      <c r="BP373" s="812"/>
      <c r="BQ373" s="812"/>
      <c r="BR373" s="812"/>
      <c r="BS373" s="812"/>
      <c r="BT373" s="812"/>
      <c r="BU373" s="42"/>
      <c r="BV373" s="42"/>
      <c r="BW373" s="42"/>
      <c r="BX373" s="42"/>
      <c r="BY373" s="42"/>
      <c r="BZ373" s="42"/>
      <c r="CA373" s="42"/>
      <c r="CB373" s="42"/>
      <c r="CC373" s="42"/>
      <c r="CD373" s="42"/>
      <c r="CE373" s="42"/>
      <c r="CF373" s="42"/>
      <c r="CG373" s="42"/>
      <c r="CH373" s="42"/>
      <c r="CI373" s="42"/>
      <c r="CJ373" s="42"/>
      <c r="CK373" s="42"/>
      <c r="CL373" s="42"/>
      <c r="CM373" s="42"/>
      <c r="CN373" s="42"/>
      <c r="CO373" s="42"/>
      <c r="CP373" s="42"/>
      <c r="CQ373" s="42"/>
      <c r="CR373" s="42"/>
      <c r="CS373" s="42"/>
      <c r="CT373" s="42"/>
      <c r="CU373" s="42"/>
      <c r="CV373" s="42"/>
      <c r="CW373" s="42"/>
      <c r="CX373" s="42"/>
      <c r="CY373" s="42"/>
      <c r="CZ373" s="42"/>
      <c r="DA373" s="42"/>
      <c r="DB373" s="42"/>
      <c r="DC373" s="42"/>
      <c r="DD373" s="42"/>
      <c r="DE373" s="42"/>
      <c r="DF373" s="42"/>
      <c r="DG373" s="42"/>
      <c r="DH373" s="42"/>
      <c r="DI373" s="42"/>
      <c r="DJ373" s="42"/>
      <c r="DK373" s="42"/>
      <c r="DL373" s="42"/>
      <c r="DM373" s="42"/>
      <c r="DN373" s="42"/>
      <c r="DO373" s="42"/>
      <c r="DP373" s="42"/>
      <c r="DQ373" s="42"/>
      <c r="DR373" s="42"/>
      <c r="DS373" s="42"/>
      <c r="DT373" s="42"/>
      <c r="DU373" s="42"/>
      <c r="DV373" s="42"/>
      <c r="DW373" s="42"/>
      <c r="DX373" s="42"/>
      <c r="DY373" s="42"/>
      <c r="DZ373" s="42"/>
    </row>
    <row r="374" spans="2:130" x14ac:dyDescent="0.2">
      <c r="B374" s="42"/>
      <c r="C374" s="48" t="str">
        <f t="shared" si="14"/>
        <v>cull</v>
      </c>
      <c r="D374" s="49" t="str">
        <f t="shared" si="13"/>
        <v/>
      </c>
      <c r="E374" s="378">
        <v>1.0031999999999999E-2</v>
      </c>
      <c r="F374" s="378">
        <v>1.0031999999999999E-2</v>
      </c>
      <c r="G374" s="378">
        <v>1.0031999999999999E-2</v>
      </c>
      <c r="H374" s="378">
        <v>1.0031999999999999E-2</v>
      </c>
      <c r="I374" s="378">
        <v>1.0031999999999999E-2</v>
      </c>
      <c r="J374" s="378">
        <v>1.0031999999999999E-2</v>
      </c>
      <c r="K374" s="378">
        <v>1.0031999999999999E-2</v>
      </c>
      <c r="L374" s="378">
        <v>1.0031999999999999E-2</v>
      </c>
      <c r="M374" s="378">
        <v>1.0031999999999999E-2</v>
      </c>
      <c r="N374" s="378">
        <v>1.0031999999999999E-2</v>
      </c>
      <c r="O374" s="378">
        <v>1.0031999999999999E-2</v>
      </c>
      <c r="P374" s="378">
        <v>1.0031999999999999E-2</v>
      </c>
      <c r="Q374" s="42"/>
      <c r="R374" s="380">
        <v>1.0031999999999999E-2</v>
      </c>
      <c r="S374" s="380">
        <v>1.0031999999999999E-2</v>
      </c>
      <c r="T374" s="380">
        <v>1.0031999999999999E-2</v>
      </c>
      <c r="U374" s="380">
        <v>1.0031999999999999E-2</v>
      </c>
      <c r="V374" s="380">
        <v>1.0031999999999999E-2</v>
      </c>
      <c r="W374" s="380">
        <v>1.0031999999999999E-2</v>
      </c>
      <c r="X374" s="380">
        <v>1.0031999999999999E-2</v>
      </c>
      <c r="Y374" s="380">
        <v>1.0031999999999999E-2</v>
      </c>
      <c r="Z374" s="380">
        <v>1.0031999999999999E-2</v>
      </c>
      <c r="AA374" s="380">
        <v>1.0031999999999999E-2</v>
      </c>
      <c r="AB374" s="380">
        <v>1.0031999999999999E-2</v>
      </c>
      <c r="AC374" s="380">
        <v>1.0031999999999999E-2</v>
      </c>
      <c r="AD374" s="42"/>
      <c r="AE374" s="812"/>
      <c r="AF374" s="812"/>
      <c r="AG374" s="812"/>
      <c r="AH374" s="812"/>
      <c r="AI374" s="986"/>
      <c r="AJ374" s="1025">
        <f>cull!G14</f>
        <v>1.0031999999999999E-2</v>
      </c>
      <c r="AK374" s="1025">
        <f>cull!H14</f>
        <v>1.0031999999999999E-2</v>
      </c>
      <c r="AL374" s="1025">
        <f>cull!I14</f>
        <v>1.0031999999999999E-2</v>
      </c>
      <c r="AM374" s="1025">
        <f>cull!J14</f>
        <v>1.0031999999999999E-2</v>
      </c>
      <c r="AN374" s="1025">
        <f>cull!K14</f>
        <v>1.0031999999999999E-2</v>
      </c>
      <c r="AO374" s="1025">
        <f>cull!L14</f>
        <v>1.0031999999999999E-2</v>
      </c>
      <c r="AP374" s="1025">
        <f>cull!M14</f>
        <v>1.0031999999999999E-2</v>
      </c>
      <c r="AQ374" s="1025">
        <f>cull!N14</f>
        <v>1.0031999999999999E-2</v>
      </c>
      <c r="AR374" s="1025">
        <f>cull!O14</f>
        <v>1.0031999999999999E-2</v>
      </c>
      <c r="AS374" s="1025">
        <f>cull!P14</f>
        <v>1.0031999999999999E-2</v>
      </c>
      <c r="AT374" s="1025">
        <f>cull!Q14</f>
        <v>1.0031999999999999E-2</v>
      </c>
      <c r="AU374" s="1025">
        <f>cull!R14</f>
        <v>1.0031999999999999E-2</v>
      </c>
      <c r="AV374" s="987"/>
      <c r="AW374" s="812"/>
      <c r="AX374" s="812"/>
      <c r="AY374" s="812"/>
      <c r="AZ374" s="812"/>
      <c r="BA374" s="812"/>
      <c r="BB374" s="812"/>
      <c r="BC374" s="812"/>
      <c r="BD374" s="812"/>
      <c r="BE374" s="812"/>
      <c r="BF374" s="812"/>
      <c r="BG374" s="812"/>
      <c r="BH374" s="812"/>
      <c r="BI374" s="812"/>
      <c r="BJ374" s="812"/>
      <c r="BK374" s="812"/>
      <c r="BL374" s="812"/>
      <c r="BM374" s="812"/>
      <c r="BN374" s="812"/>
      <c r="BO374" s="812"/>
      <c r="BP374" s="812"/>
      <c r="BQ374" s="812"/>
      <c r="BR374" s="812"/>
      <c r="BS374" s="812"/>
      <c r="BT374" s="812"/>
      <c r="BU374" s="42"/>
      <c r="BV374" s="42"/>
      <c r="BW374" s="42"/>
      <c r="BX374" s="42"/>
      <c r="BY374" s="42"/>
      <c r="BZ374" s="42"/>
      <c r="CA374" s="42"/>
      <c r="CB374" s="42"/>
      <c r="CC374" s="42"/>
      <c r="CD374" s="42"/>
      <c r="CE374" s="42"/>
      <c r="CF374" s="42"/>
      <c r="CG374" s="42"/>
      <c r="CH374" s="42"/>
      <c r="CI374" s="42"/>
      <c r="CJ374" s="42"/>
      <c r="CK374" s="42"/>
      <c r="CL374" s="42"/>
      <c r="CM374" s="42"/>
      <c r="CN374" s="42"/>
      <c r="CO374" s="42"/>
      <c r="CP374" s="42"/>
      <c r="CQ374" s="42"/>
      <c r="CR374" s="42"/>
      <c r="CS374" s="42"/>
      <c r="CT374" s="42"/>
      <c r="CU374" s="42"/>
      <c r="CV374" s="42"/>
      <c r="CW374" s="42"/>
      <c r="CX374" s="42"/>
      <c r="CY374" s="42"/>
      <c r="CZ374" s="42"/>
      <c r="DA374" s="42"/>
      <c r="DB374" s="42"/>
      <c r="DC374" s="42"/>
      <c r="DD374" s="42"/>
      <c r="DE374" s="42"/>
      <c r="DF374" s="42"/>
      <c r="DG374" s="42"/>
      <c r="DH374" s="42"/>
      <c r="DI374" s="42"/>
      <c r="DJ374" s="42"/>
      <c r="DK374" s="42"/>
      <c r="DL374" s="42"/>
      <c r="DM374" s="42"/>
      <c r="DN374" s="42"/>
      <c r="DO374" s="42"/>
      <c r="DP374" s="42"/>
      <c r="DQ374" s="42"/>
      <c r="DR374" s="42"/>
      <c r="DS374" s="42"/>
      <c r="DT374" s="42"/>
      <c r="DU374" s="42"/>
      <c r="DV374" s="42"/>
      <c r="DW374" s="42"/>
      <c r="DX374" s="42"/>
      <c r="DY374" s="42"/>
      <c r="DZ374" s="42"/>
    </row>
    <row r="375" spans="2:130" x14ac:dyDescent="0.2">
      <c r="B375" s="42"/>
      <c r="C375" s="48" t="str">
        <f t="shared" si="14"/>
        <v>cull</v>
      </c>
      <c r="D375" s="49" t="str">
        <f t="shared" si="13"/>
        <v/>
      </c>
      <c r="E375" s="378">
        <v>1.14E-2</v>
      </c>
      <c r="F375" s="378">
        <v>1.14E-2</v>
      </c>
      <c r="G375" s="378">
        <v>1.14E-2</v>
      </c>
      <c r="H375" s="378">
        <v>1.14E-2</v>
      </c>
      <c r="I375" s="378">
        <v>1.14E-2</v>
      </c>
      <c r="J375" s="378">
        <v>1.14E-2</v>
      </c>
      <c r="K375" s="378">
        <v>1.14E-2</v>
      </c>
      <c r="L375" s="378">
        <v>1.14E-2</v>
      </c>
      <c r="M375" s="378">
        <v>1.14E-2</v>
      </c>
      <c r="N375" s="378">
        <v>1.14E-2</v>
      </c>
      <c r="O375" s="378">
        <v>1.14E-2</v>
      </c>
      <c r="P375" s="378">
        <v>1.14E-2</v>
      </c>
      <c r="Q375" s="42"/>
      <c r="R375" s="380">
        <v>1.14E-2</v>
      </c>
      <c r="S375" s="380">
        <v>1.14E-2</v>
      </c>
      <c r="T375" s="380">
        <v>1.14E-2</v>
      </c>
      <c r="U375" s="380">
        <v>1.14E-2</v>
      </c>
      <c r="V375" s="380">
        <v>1.14E-2</v>
      </c>
      <c r="W375" s="380">
        <v>1.14E-2</v>
      </c>
      <c r="X375" s="380">
        <v>1.14E-2</v>
      </c>
      <c r="Y375" s="380">
        <v>1.14E-2</v>
      </c>
      <c r="Z375" s="380">
        <v>1.14E-2</v>
      </c>
      <c r="AA375" s="380">
        <v>1.14E-2</v>
      </c>
      <c r="AB375" s="380">
        <v>1.14E-2</v>
      </c>
      <c r="AC375" s="380">
        <v>1.14E-2</v>
      </c>
      <c r="AD375" s="42"/>
      <c r="AE375" s="812"/>
      <c r="AF375" s="812"/>
      <c r="AG375" s="812"/>
      <c r="AH375" s="812"/>
      <c r="AI375" s="986"/>
      <c r="AJ375" s="1025">
        <f>cull!G15</f>
        <v>1.14E-2</v>
      </c>
      <c r="AK375" s="1025">
        <f>cull!H15</f>
        <v>1.14E-2</v>
      </c>
      <c r="AL375" s="1025">
        <f>cull!I15</f>
        <v>1.14E-2</v>
      </c>
      <c r="AM375" s="1025">
        <f>cull!J15</f>
        <v>1.14E-2</v>
      </c>
      <c r="AN375" s="1025">
        <f>cull!K15</f>
        <v>1.14E-2</v>
      </c>
      <c r="AO375" s="1025">
        <f>cull!L15</f>
        <v>1.14E-2</v>
      </c>
      <c r="AP375" s="1025">
        <f>cull!M15</f>
        <v>1.14E-2</v>
      </c>
      <c r="AQ375" s="1025">
        <f>cull!N15</f>
        <v>1.14E-2</v>
      </c>
      <c r="AR375" s="1025">
        <f>cull!O15</f>
        <v>1.14E-2</v>
      </c>
      <c r="AS375" s="1025">
        <f>cull!P15</f>
        <v>1.14E-2</v>
      </c>
      <c r="AT375" s="1025">
        <f>cull!Q15</f>
        <v>1.14E-2</v>
      </c>
      <c r="AU375" s="1025">
        <f>cull!R15</f>
        <v>1.14E-2</v>
      </c>
      <c r="AV375" s="987"/>
      <c r="AW375" s="812"/>
      <c r="AX375" s="812"/>
      <c r="AY375" s="812"/>
      <c r="AZ375" s="812"/>
      <c r="BA375" s="812"/>
      <c r="BB375" s="812"/>
      <c r="BC375" s="812"/>
      <c r="BD375" s="812"/>
      <c r="BE375" s="812"/>
      <c r="BF375" s="812"/>
      <c r="BG375" s="812"/>
      <c r="BH375" s="812"/>
      <c r="BI375" s="812"/>
      <c r="BJ375" s="812"/>
      <c r="BK375" s="812"/>
      <c r="BL375" s="812"/>
      <c r="BM375" s="812"/>
      <c r="BN375" s="812"/>
      <c r="BO375" s="812"/>
      <c r="BP375" s="812"/>
      <c r="BQ375" s="812"/>
      <c r="BR375" s="812"/>
      <c r="BS375" s="812"/>
      <c r="BT375" s="812"/>
      <c r="BU375" s="42"/>
      <c r="BV375" s="42"/>
      <c r="BW375" s="42"/>
      <c r="BX375" s="42"/>
      <c r="BY375" s="42"/>
      <c r="BZ375" s="42"/>
      <c r="CA375" s="42"/>
      <c r="CB375" s="42"/>
      <c r="CC375" s="42"/>
      <c r="CD375" s="42"/>
      <c r="CE375" s="42"/>
      <c r="CF375" s="42"/>
      <c r="CG375" s="42"/>
      <c r="CH375" s="42"/>
      <c r="CI375" s="42"/>
      <c r="CJ375" s="42"/>
      <c r="CK375" s="42"/>
      <c r="CL375" s="42"/>
      <c r="CM375" s="42"/>
      <c r="CN375" s="42"/>
      <c r="CO375" s="42"/>
      <c r="CP375" s="42"/>
      <c r="CQ375" s="42"/>
      <c r="CR375" s="42"/>
      <c r="CS375" s="42"/>
      <c r="CT375" s="42"/>
      <c r="CU375" s="42"/>
      <c r="CV375" s="42"/>
      <c r="CW375" s="42"/>
      <c r="CX375" s="42"/>
      <c r="CY375" s="42"/>
      <c r="CZ375" s="42"/>
      <c r="DA375" s="42"/>
      <c r="DB375" s="42"/>
      <c r="DC375" s="42"/>
      <c r="DD375" s="42"/>
      <c r="DE375" s="42"/>
      <c r="DF375" s="42"/>
      <c r="DG375" s="42"/>
      <c r="DH375" s="42"/>
      <c r="DI375" s="42"/>
      <c r="DJ375" s="42"/>
      <c r="DK375" s="42"/>
      <c r="DL375" s="42"/>
      <c r="DM375" s="42"/>
      <c r="DN375" s="42"/>
      <c r="DO375" s="42"/>
      <c r="DP375" s="42"/>
      <c r="DQ375" s="42"/>
      <c r="DR375" s="42"/>
      <c r="DS375" s="42"/>
      <c r="DT375" s="42"/>
      <c r="DU375" s="42"/>
      <c r="DV375" s="42"/>
      <c r="DW375" s="42"/>
      <c r="DX375" s="42"/>
      <c r="DY375" s="42"/>
      <c r="DZ375" s="42"/>
    </row>
    <row r="376" spans="2:130" x14ac:dyDescent="0.2">
      <c r="B376" s="42"/>
      <c r="C376" s="48" t="str">
        <f t="shared" si="14"/>
        <v>cull</v>
      </c>
      <c r="D376" s="49" t="str">
        <f t="shared" si="13"/>
        <v/>
      </c>
      <c r="E376" s="378">
        <v>1.3528E-2</v>
      </c>
      <c r="F376" s="378">
        <v>1.3528E-2</v>
      </c>
      <c r="G376" s="378">
        <v>1.3528E-2</v>
      </c>
      <c r="H376" s="378">
        <v>1.3528E-2</v>
      </c>
      <c r="I376" s="378">
        <v>1.3528E-2</v>
      </c>
      <c r="J376" s="378">
        <v>1.3528E-2</v>
      </c>
      <c r="K376" s="378">
        <v>1.3528E-2</v>
      </c>
      <c r="L376" s="378">
        <v>1.3528E-2</v>
      </c>
      <c r="M376" s="378">
        <v>1.3528E-2</v>
      </c>
      <c r="N376" s="378">
        <v>1.3528E-2</v>
      </c>
      <c r="O376" s="378">
        <v>1.3528E-2</v>
      </c>
      <c r="P376" s="378">
        <v>1.3528E-2</v>
      </c>
      <c r="Q376" s="42"/>
      <c r="R376" s="380">
        <v>1.3528E-2</v>
      </c>
      <c r="S376" s="380">
        <v>1.3528E-2</v>
      </c>
      <c r="T376" s="380">
        <v>1.3528E-2</v>
      </c>
      <c r="U376" s="380">
        <v>1.3528E-2</v>
      </c>
      <c r="V376" s="380">
        <v>1.3528E-2</v>
      </c>
      <c r="W376" s="380">
        <v>1.3528E-2</v>
      </c>
      <c r="X376" s="380">
        <v>1.3528E-2</v>
      </c>
      <c r="Y376" s="380">
        <v>1.3528E-2</v>
      </c>
      <c r="Z376" s="380">
        <v>1.3528E-2</v>
      </c>
      <c r="AA376" s="380">
        <v>1.3528E-2</v>
      </c>
      <c r="AB376" s="380">
        <v>1.3528E-2</v>
      </c>
      <c r="AC376" s="380">
        <v>1.3528E-2</v>
      </c>
      <c r="AD376" s="42"/>
      <c r="AE376" s="812"/>
      <c r="AF376" s="812"/>
      <c r="AG376" s="812"/>
      <c r="AH376" s="812"/>
      <c r="AI376" s="986"/>
      <c r="AJ376" s="1025">
        <f>cull!G16</f>
        <v>1.3528E-2</v>
      </c>
      <c r="AK376" s="1025">
        <f>cull!H16</f>
        <v>1.3528E-2</v>
      </c>
      <c r="AL376" s="1025">
        <f>cull!I16</f>
        <v>1.3528E-2</v>
      </c>
      <c r="AM376" s="1025">
        <f>cull!J16</f>
        <v>1.3528E-2</v>
      </c>
      <c r="AN376" s="1025">
        <f>cull!K16</f>
        <v>1.3528E-2</v>
      </c>
      <c r="AO376" s="1025">
        <f>cull!L16</f>
        <v>1.3528E-2</v>
      </c>
      <c r="AP376" s="1025">
        <f>cull!M16</f>
        <v>1.3528E-2</v>
      </c>
      <c r="AQ376" s="1025">
        <f>cull!N16</f>
        <v>1.3528E-2</v>
      </c>
      <c r="AR376" s="1025">
        <f>cull!O16</f>
        <v>1.3528E-2</v>
      </c>
      <c r="AS376" s="1025">
        <f>cull!P16</f>
        <v>1.3528E-2</v>
      </c>
      <c r="AT376" s="1025">
        <f>cull!Q16</f>
        <v>1.3528E-2</v>
      </c>
      <c r="AU376" s="1025">
        <f>cull!R16</f>
        <v>1.3528E-2</v>
      </c>
      <c r="AV376" s="987"/>
      <c r="AW376" s="812"/>
      <c r="AX376" s="812"/>
      <c r="AY376" s="812"/>
      <c r="AZ376" s="812"/>
      <c r="BA376" s="812"/>
      <c r="BB376" s="812"/>
      <c r="BC376" s="812"/>
      <c r="BD376" s="812"/>
      <c r="BE376" s="812"/>
      <c r="BF376" s="812"/>
      <c r="BG376" s="812"/>
      <c r="BH376" s="812"/>
      <c r="BI376" s="812"/>
      <c r="BJ376" s="812"/>
      <c r="BK376" s="812"/>
      <c r="BL376" s="812"/>
      <c r="BM376" s="812"/>
      <c r="BN376" s="812"/>
      <c r="BO376" s="812"/>
      <c r="BP376" s="812"/>
      <c r="BQ376" s="812"/>
      <c r="BR376" s="812"/>
      <c r="BS376" s="812"/>
      <c r="BT376" s="812"/>
      <c r="BU376" s="42"/>
      <c r="BV376" s="42"/>
      <c r="BW376" s="42"/>
      <c r="BX376" s="42"/>
      <c r="BY376" s="42"/>
      <c r="BZ376" s="42"/>
      <c r="CA376" s="42"/>
      <c r="CB376" s="42"/>
      <c r="CC376" s="42"/>
      <c r="CD376" s="42"/>
      <c r="CE376" s="42"/>
      <c r="CF376" s="42"/>
      <c r="CG376" s="42"/>
      <c r="CH376" s="42"/>
      <c r="CI376" s="42"/>
      <c r="CJ376" s="42"/>
      <c r="CK376" s="42"/>
      <c r="CL376" s="42"/>
      <c r="CM376" s="42"/>
      <c r="CN376" s="42"/>
      <c r="CO376" s="42"/>
      <c r="CP376" s="42"/>
      <c r="CQ376" s="42"/>
      <c r="CR376" s="42"/>
      <c r="CS376" s="42"/>
      <c r="CT376" s="42"/>
      <c r="CU376" s="42"/>
      <c r="CV376" s="42"/>
      <c r="CW376" s="42"/>
      <c r="CX376" s="42"/>
      <c r="CY376" s="42"/>
      <c r="CZ376" s="42"/>
      <c r="DA376" s="42"/>
      <c r="DB376" s="42"/>
      <c r="DC376" s="42"/>
      <c r="DD376" s="42"/>
      <c r="DE376" s="42"/>
      <c r="DF376" s="42"/>
      <c r="DG376" s="42"/>
      <c r="DH376" s="42"/>
      <c r="DI376" s="42"/>
      <c r="DJ376" s="42"/>
      <c r="DK376" s="42"/>
      <c r="DL376" s="42"/>
      <c r="DM376" s="42"/>
      <c r="DN376" s="42"/>
      <c r="DO376" s="42"/>
      <c r="DP376" s="42"/>
      <c r="DQ376" s="42"/>
      <c r="DR376" s="42"/>
      <c r="DS376" s="42"/>
      <c r="DT376" s="42"/>
      <c r="DU376" s="42"/>
      <c r="DV376" s="42"/>
      <c r="DW376" s="42"/>
      <c r="DX376" s="42"/>
      <c r="DY376" s="42"/>
      <c r="DZ376" s="42"/>
    </row>
    <row r="377" spans="2:130" x14ac:dyDescent="0.2">
      <c r="B377" s="42"/>
      <c r="C377" s="48" t="str">
        <f t="shared" si="14"/>
        <v>cull</v>
      </c>
      <c r="D377" s="49" t="str">
        <f t="shared" si="13"/>
        <v/>
      </c>
      <c r="E377" s="378">
        <v>1.6264000000000001E-2</v>
      </c>
      <c r="F377" s="378">
        <v>1.6264000000000001E-2</v>
      </c>
      <c r="G377" s="378">
        <v>1.6264000000000001E-2</v>
      </c>
      <c r="H377" s="378">
        <v>1.6264000000000001E-2</v>
      </c>
      <c r="I377" s="378">
        <v>1.6264000000000001E-2</v>
      </c>
      <c r="J377" s="378">
        <v>1.6264000000000001E-2</v>
      </c>
      <c r="K377" s="378">
        <v>1.6264000000000001E-2</v>
      </c>
      <c r="L377" s="378">
        <v>1.6264000000000001E-2</v>
      </c>
      <c r="M377" s="378">
        <v>1.6264000000000001E-2</v>
      </c>
      <c r="N377" s="378">
        <v>1.6264000000000001E-2</v>
      </c>
      <c r="O377" s="378">
        <v>1.6264000000000001E-2</v>
      </c>
      <c r="P377" s="378">
        <v>1.6264000000000001E-2</v>
      </c>
      <c r="Q377" s="42"/>
      <c r="R377" s="380">
        <v>1.6264000000000001E-2</v>
      </c>
      <c r="S377" s="380">
        <v>1.6264000000000001E-2</v>
      </c>
      <c r="T377" s="380">
        <v>1.6264000000000001E-2</v>
      </c>
      <c r="U377" s="380">
        <v>1.6264000000000001E-2</v>
      </c>
      <c r="V377" s="380">
        <v>1.6264000000000001E-2</v>
      </c>
      <c r="W377" s="380">
        <v>1.6264000000000001E-2</v>
      </c>
      <c r="X377" s="380">
        <v>1.6264000000000001E-2</v>
      </c>
      <c r="Y377" s="380">
        <v>1.6264000000000001E-2</v>
      </c>
      <c r="Z377" s="380">
        <v>1.6264000000000001E-2</v>
      </c>
      <c r="AA377" s="380">
        <v>1.6264000000000001E-2</v>
      </c>
      <c r="AB377" s="380">
        <v>1.6264000000000001E-2</v>
      </c>
      <c r="AC377" s="380">
        <v>1.6264000000000001E-2</v>
      </c>
      <c r="AD377" s="42"/>
      <c r="AE377" s="812"/>
      <c r="AF377" s="812"/>
      <c r="AG377" s="812"/>
      <c r="AH377" s="812"/>
      <c r="AI377" s="986"/>
      <c r="AJ377" s="1025">
        <f>cull!G17</f>
        <v>1.6264000000000001E-2</v>
      </c>
      <c r="AK377" s="1025">
        <f>cull!H17</f>
        <v>1.6264000000000001E-2</v>
      </c>
      <c r="AL377" s="1025">
        <f>cull!I17</f>
        <v>1.6264000000000001E-2</v>
      </c>
      <c r="AM377" s="1025">
        <f>cull!J17</f>
        <v>1.6264000000000001E-2</v>
      </c>
      <c r="AN377" s="1025">
        <f>cull!K17</f>
        <v>1.6264000000000001E-2</v>
      </c>
      <c r="AO377" s="1025">
        <f>cull!L17</f>
        <v>1.6264000000000001E-2</v>
      </c>
      <c r="AP377" s="1025">
        <f>cull!M17</f>
        <v>1.6264000000000001E-2</v>
      </c>
      <c r="AQ377" s="1025">
        <f>cull!N17</f>
        <v>1.6264000000000001E-2</v>
      </c>
      <c r="AR377" s="1025">
        <f>cull!O17</f>
        <v>1.6264000000000001E-2</v>
      </c>
      <c r="AS377" s="1025">
        <f>cull!P17</f>
        <v>1.6264000000000001E-2</v>
      </c>
      <c r="AT377" s="1025">
        <f>cull!Q17</f>
        <v>1.6264000000000001E-2</v>
      </c>
      <c r="AU377" s="1025">
        <f>cull!R17</f>
        <v>1.6264000000000001E-2</v>
      </c>
      <c r="AV377" s="987"/>
      <c r="AW377" s="812"/>
      <c r="AX377" s="812"/>
      <c r="AY377" s="812"/>
      <c r="AZ377" s="812"/>
      <c r="BA377" s="812"/>
      <c r="BB377" s="812"/>
      <c r="BC377" s="812"/>
      <c r="BD377" s="812"/>
      <c r="BE377" s="812"/>
      <c r="BF377" s="812"/>
      <c r="BG377" s="812"/>
      <c r="BH377" s="812"/>
      <c r="BI377" s="812"/>
      <c r="BJ377" s="812"/>
      <c r="BK377" s="812"/>
      <c r="BL377" s="812"/>
      <c r="BM377" s="812"/>
      <c r="BN377" s="812"/>
      <c r="BO377" s="812"/>
      <c r="BP377" s="812"/>
      <c r="BQ377" s="812"/>
      <c r="BR377" s="812"/>
      <c r="BS377" s="812"/>
      <c r="BT377" s="812"/>
      <c r="BU377" s="42"/>
      <c r="BV377" s="42"/>
      <c r="BW377" s="42"/>
      <c r="BX377" s="42"/>
      <c r="BY377" s="42"/>
      <c r="BZ377" s="42"/>
      <c r="CA377" s="42"/>
      <c r="CB377" s="42"/>
      <c r="CC377" s="42"/>
      <c r="CD377" s="42"/>
      <c r="CE377" s="42"/>
      <c r="CF377" s="42"/>
      <c r="CG377" s="42"/>
      <c r="CH377" s="42"/>
      <c r="CI377" s="42"/>
      <c r="CJ377" s="42"/>
      <c r="CK377" s="42"/>
      <c r="CL377" s="42"/>
      <c r="CM377" s="42"/>
      <c r="CN377" s="42"/>
      <c r="CO377" s="42"/>
      <c r="CP377" s="42"/>
      <c r="CQ377" s="42"/>
      <c r="CR377" s="42"/>
      <c r="CS377" s="42"/>
      <c r="CT377" s="42"/>
      <c r="CU377" s="42"/>
      <c r="CV377" s="42"/>
      <c r="CW377" s="42"/>
      <c r="CX377" s="42"/>
      <c r="CY377" s="42"/>
      <c r="CZ377" s="42"/>
      <c r="DA377" s="42"/>
      <c r="DB377" s="42"/>
      <c r="DC377" s="42"/>
      <c r="DD377" s="42"/>
      <c r="DE377" s="42"/>
      <c r="DF377" s="42"/>
      <c r="DG377" s="42"/>
      <c r="DH377" s="42"/>
      <c r="DI377" s="42"/>
      <c r="DJ377" s="42"/>
      <c r="DK377" s="42"/>
      <c r="DL377" s="42"/>
      <c r="DM377" s="42"/>
      <c r="DN377" s="42"/>
      <c r="DO377" s="42"/>
      <c r="DP377" s="42"/>
      <c r="DQ377" s="42"/>
      <c r="DR377" s="42"/>
      <c r="DS377" s="42"/>
      <c r="DT377" s="42"/>
      <c r="DU377" s="42"/>
      <c r="DV377" s="42"/>
      <c r="DW377" s="42"/>
      <c r="DX377" s="42"/>
      <c r="DY377" s="42"/>
      <c r="DZ377" s="42"/>
    </row>
    <row r="378" spans="2:130" x14ac:dyDescent="0.2">
      <c r="B378" s="42"/>
      <c r="C378" s="48" t="str">
        <f t="shared" si="14"/>
        <v>cull</v>
      </c>
      <c r="D378" s="49" t="str">
        <f t="shared" si="13"/>
        <v/>
      </c>
      <c r="E378" s="378">
        <v>1.9911999999999999E-2</v>
      </c>
      <c r="F378" s="378">
        <v>1.9911999999999999E-2</v>
      </c>
      <c r="G378" s="378">
        <v>1.9911999999999999E-2</v>
      </c>
      <c r="H378" s="378">
        <v>1.9911999999999999E-2</v>
      </c>
      <c r="I378" s="378">
        <v>1.9911999999999999E-2</v>
      </c>
      <c r="J378" s="378">
        <v>1.9911999999999999E-2</v>
      </c>
      <c r="K378" s="378">
        <v>1.9911999999999999E-2</v>
      </c>
      <c r="L378" s="378">
        <v>1.9911999999999999E-2</v>
      </c>
      <c r="M378" s="378">
        <v>1.9911999999999999E-2</v>
      </c>
      <c r="N378" s="378">
        <v>1.9911999999999999E-2</v>
      </c>
      <c r="O378" s="378">
        <v>1.9911999999999999E-2</v>
      </c>
      <c r="P378" s="378">
        <v>1.9911999999999999E-2</v>
      </c>
      <c r="Q378" s="42"/>
      <c r="R378" s="380">
        <v>1.9911999999999999E-2</v>
      </c>
      <c r="S378" s="380">
        <v>1.9911999999999999E-2</v>
      </c>
      <c r="T378" s="380">
        <v>1.9911999999999999E-2</v>
      </c>
      <c r="U378" s="380">
        <v>1.9911999999999999E-2</v>
      </c>
      <c r="V378" s="380">
        <v>1.9911999999999999E-2</v>
      </c>
      <c r="W378" s="380">
        <v>1.9911999999999999E-2</v>
      </c>
      <c r="X378" s="380">
        <v>1.9911999999999999E-2</v>
      </c>
      <c r="Y378" s="380">
        <v>1.9911999999999999E-2</v>
      </c>
      <c r="Z378" s="380">
        <v>1.9911999999999999E-2</v>
      </c>
      <c r="AA378" s="380">
        <v>1.9911999999999999E-2</v>
      </c>
      <c r="AB378" s="380">
        <v>1.9911999999999999E-2</v>
      </c>
      <c r="AC378" s="380">
        <v>1.9911999999999999E-2</v>
      </c>
      <c r="AD378" s="42"/>
      <c r="AE378" s="812"/>
      <c r="AF378" s="812"/>
      <c r="AG378" s="812"/>
      <c r="AH378" s="812"/>
      <c r="AI378" s="986"/>
      <c r="AJ378" s="1025">
        <f>cull!G18</f>
        <v>1.9911999999999999E-2</v>
      </c>
      <c r="AK378" s="1025">
        <f>cull!H18</f>
        <v>1.9911999999999999E-2</v>
      </c>
      <c r="AL378" s="1025">
        <f>cull!I18</f>
        <v>1.9911999999999999E-2</v>
      </c>
      <c r="AM378" s="1025">
        <f>cull!J18</f>
        <v>1.9911999999999999E-2</v>
      </c>
      <c r="AN378" s="1025">
        <f>cull!K18</f>
        <v>1.9911999999999999E-2</v>
      </c>
      <c r="AO378" s="1025">
        <f>cull!L18</f>
        <v>1.9911999999999999E-2</v>
      </c>
      <c r="AP378" s="1025">
        <f>cull!M18</f>
        <v>1.9911999999999999E-2</v>
      </c>
      <c r="AQ378" s="1025">
        <f>cull!N18</f>
        <v>1.9911999999999999E-2</v>
      </c>
      <c r="AR378" s="1025">
        <f>cull!O18</f>
        <v>1.9911999999999999E-2</v>
      </c>
      <c r="AS378" s="1025">
        <f>cull!P18</f>
        <v>1.9911999999999999E-2</v>
      </c>
      <c r="AT378" s="1025">
        <f>cull!Q18</f>
        <v>1.9911999999999999E-2</v>
      </c>
      <c r="AU378" s="1025">
        <f>cull!R18</f>
        <v>1.9911999999999999E-2</v>
      </c>
      <c r="AV378" s="987"/>
      <c r="AW378" s="812"/>
      <c r="AX378" s="812"/>
      <c r="AY378" s="812"/>
      <c r="AZ378" s="812"/>
      <c r="BA378" s="812"/>
      <c r="BB378" s="812"/>
      <c r="BC378" s="812"/>
      <c r="BD378" s="812"/>
      <c r="BE378" s="812"/>
      <c r="BF378" s="812"/>
      <c r="BG378" s="812"/>
      <c r="BH378" s="812"/>
      <c r="BI378" s="812"/>
      <c r="BJ378" s="812"/>
      <c r="BK378" s="812"/>
      <c r="BL378" s="812"/>
      <c r="BM378" s="812"/>
      <c r="BN378" s="812"/>
      <c r="BO378" s="812"/>
      <c r="BP378" s="812"/>
      <c r="BQ378" s="812"/>
      <c r="BR378" s="812"/>
      <c r="BS378" s="812"/>
      <c r="BT378" s="812"/>
      <c r="BU378" s="42"/>
      <c r="BV378" s="42"/>
      <c r="BW378" s="42"/>
      <c r="BX378" s="42"/>
      <c r="BY378" s="42"/>
      <c r="BZ378" s="42"/>
      <c r="CA378" s="42"/>
      <c r="CB378" s="42"/>
      <c r="CC378" s="42"/>
      <c r="CD378" s="42"/>
      <c r="CE378" s="42"/>
      <c r="CF378" s="42"/>
      <c r="CG378" s="42"/>
      <c r="CH378" s="42"/>
      <c r="CI378" s="42"/>
      <c r="CJ378" s="42"/>
      <c r="CK378" s="42"/>
      <c r="CL378" s="42"/>
      <c r="CM378" s="42"/>
      <c r="CN378" s="42"/>
      <c r="CO378" s="42"/>
      <c r="CP378" s="42"/>
      <c r="CQ378" s="42"/>
      <c r="CR378" s="42"/>
      <c r="CS378" s="42"/>
      <c r="CT378" s="42"/>
      <c r="CU378" s="42"/>
      <c r="CV378" s="42"/>
      <c r="CW378" s="42"/>
      <c r="CX378" s="42"/>
      <c r="CY378" s="42"/>
      <c r="CZ378" s="42"/>
      <c r="DA378" s="42"/>
      <c r="DB378" s="42"/>
      <c r="DC378" s="42"/>
      <c r="DD378" s="42"/>
      <c r="DE378" s="42"/>
      <c r="DF378" s="42"/>
      <c r="DG378" s="42"/>
      <c r="DH378" s="42"/>
      <c r="DI378" s="42"/>
      <c r="DJ378" s="42"/>
      <c r="DK378" s="42"/>
      <c r="DL378" s="42"/>
      <c r="DM378" s="42"/>
      <c r="DN378" s="42"/>
      <c r="DO378" s="42"/>
      <c r="DP378" s="42"/>
      <c r="DQ378" s="42"/>
      <c r="DR378" s="42"/>
      <c r="DS378" s="42"/>
      <c r="DT378" s="42"/>
      <c r="DU378" s="42"/>
      <c r="DV378" s="42"/>
      <c r="DW378" s="42"/>
      <c r="DX378" s="42"/>
      <c r="DY378" s="42"/>
      <c r="DZ378" s="42"/>
    </row>
    <row r="379" spans="2:130" x14ac:dyDescent="0.2">
      <c r="B379" s="42"/>
      <c r="C379" s="48" t="str">
        <f t="shared" si="14"/>
        <v>cull</v>
      </c>
      <c r="D379" s="49" t="str">
        <f t="shared" si="13"/>
        <v/>
      </c>
      <c r="E379" s="378">
        <v>2.4775999999999999E-2</v>
      </c>
      <c r="F379" s="378">
        <v>2.4775999999999999E-2</v>
      </c>
      <c r="G379" s="378">
        <v>2.4775999999999999E-2</v>
      </c>
      <c r="H379" s="378">
        <v>2.4775999999999999E-2</v>
      </c>
      <c r="I379" s="378">
        <v>2.4775999999999999E-2</v>
      </c>
      <c r="J379" s="378">
        <v>2.4775999999999999E-2</v>
      </c>
      <c r="K379" s="378">
        <v>2.4775999999999999E-2</v>
      </c>
      <c r="L379" s="378">
        <v>2.4775999999999999E-2</v>
      </c>
      <c r="M379" s="378">
        <v>2.4775999999999999E-2</v>
      </c>
      <c r="N379" s="378">
        <v>2.4775999999999999E-2</v>
      </c>
      <c r="O379" s="378">
        <v>2.4775999999999999E-2</v>
      </c>
      <c r="P379" s="378">
        <v>2.4775999999999999E-2</v>
      </c>
      <c r="Q379" s="42"/>
      <c r="R379" s="380">
        <v>2.4775999999999999E-2</v>
      </c>
      <c r="S379" s="380">
        <v>2.4775999999999999E-2</v>
      </c>
      <c r="T379" s="380">
        <v>2.4775999999999999E-2</v>
      </c>
      <c r="U379" s="380">
        <v>2.4775999999999999E-2</v>
      </c>
      <c r="V379" s="380">
        <v>2.4775999999999999E-2</v>
      </c>
      <c r="W379" s="380">
        <v>2.4775999999999999E-2</v>
      </c>
      <c r="X379" s="380">
        <v>2.4775999999999999E-2</v>
      </c>
      <c r="Y379" s="380">
        <v>2.4775999999999999E-2</v>
      </c>
      <c r="Z379" s="380">
        <v>2.4775999999999999E-2</v>
      </c>
      <c r="AA379" s="380">
        <v>2.4775999999999999E-2</v>
      </c>
      <c r="AB379" s="380">
        <v>2.4775999999999999E-2</v>
      </c>
      <c r="AC379" s="380">
        <v>2.4775999999999999E-2</v>
      </c>
      <c r="AD379" s="42"/>
      <c r="AE379" s="812"/>
      <c r="AF379" s="812"/>
      <c r="AG379" s="812"/>
      <c r="AH379" s="812"/>
      <c r="AI379" s="986"/>
      <c r="AJ379" s="1025">
        <f>cull!G19</f>
        <v>2.4775999999999999E-2</v>
      </c>
      <c r="AK379" s="1025">
        <f>cull!H19</f>
        <v>2.4775999999999999E-2</v>
      </c>
      <c r="AL379" s="1025">
        <f>cull!I19</f>
        <v>2.4775999999999999E-2</v>
      </c>
      <c r="AM379" s="1025">
        <f>cull!J19</f>
        <v>2.4775999999999999E-2</v>
      </c>
      <c r="AN379" s="1025">
        <f>cull!K19</f>
        <v>2.4775999999999999E-2</v>
      </c>
      <c r="AO379" s="1025">
        <f>cull!L19</f>
        <v>2.4775999999999999E-2</v>
      </c>
      <c r="AP379" s="1025">
        <f>cull!M19</f>
        <v>2.4775999999999999E-2</v>
      </c>
      <c r="AQ379" s="1025">
        <f>cull!N19</f>
        <v>2.4775999999999999E-2</v>
      </c>
      <c r="AR379" s="1025">
        <f>cull!O19</f>
        <v>2.4775999999999999E-2</v>
      </c>
      <c r="AS379" s="1025">
        <f>cull!P19</f>
        <v>2.4775999999999999E-2</v>
      </c>
      <c r="AT379" s="1025">
        <f>cull!Q19</f>
        <v>2.4775999999999999E-2</v>
      </c>
      <c r="AU379" s="1025">
        <f>cull!R19</f>
        <v>2.4775999999999999E-2</v>
      </c>
      <c r="AV379" s="987"/>
      <c r="AW379" s="812"/>
      <c r="AX379" s="812"/>
      <c r="AY379" s="812"/>
      <c r="AZ379" s="812"/>
      <c r="BA379" s="812"/>
      <c r="BB379" s="812"/>
      <c r="BC379" s="812"/>
      <c r="BD379" s="812"/>
      <c r="BE379" s="812"/>
      <c r="BF379" s="812"/>
      <c r="BG379" s="812"/>
      <c r="BH379" s="812"/>
      <c r="BI379" s="812"/>
      <c r="BJ379" s="812"/>
      <c r="BK379" s="812"/>
      <c r="BL379" s="812"/>
      <c r="BM379" s="812"/>
      <c r="BN379" s="812"/>
      <c r="BO379" s="812"/>
      <c r="BP379" s="812"/>
      <c r="BQ379" s="812"/>
      <c r="BR379" s="812"/>
      <c r="BS379" s="812"/>
      <c r="BT379" s="812"/>
      <c r="BU379" s="42"/>
      <c r="BV379" s="42"/>
      <c r="BW379" s="42"/>
      <c r="BX379" s="42"/>
      <c r="BY379" s="42"/>
      <c r="BZ379" s="42"/>
      <c r="CA379" s="42"/>
      <c r="CB379" s="42"/>
      <c r="CC379" s="42"/>
      <c r="CD379" s="42"/>
      <c r="CE379" s="42"/>
      <c r="CF379" s="42"/>
      <c r="CG379" s="42"/>
      <c r="CH379" s="42"/>
      <c r="CI379" s="42"/>
      <c r="CJ379" s="42"/>
      <c r="CK379" s="42"/>
      <c r="CL379" s="42"/>
      <c r="CM379" s="42"/>
      <c r="CN379" s="42"/>
      <c r="CO379" s="42"/>
      <c r="CP379" s="42"/>
      <c r="CQ379" s="42"/>
      <c r="CR379" s="42"/>
      <c r="CS379" s="42"/>
      <c r="CT379" s="42"/>
      <c r="CU379" s="42"/>
      <c r="CV379" s="42"/>
      <c r="CW379" s="42"/>
      <c r="CX379" s="42"/>
      <c r="CY379" s="42"/>
      <c r="CZ379" s="42"/>
      <c r="DA379" s="42"/>
      <c r="DB379" s="42"/>
      <c r="DC379" s="42"/>
      <c r="DD379" s="42"/>
      <c r="DE379" s="42"/>
      <c r="DF379" s="42"/>
      <c r="DG379" s="42"/>
      <c r="DH379" s="42"/>
      <c r="DI379" s="42"/>
      <c r="DJ379" s="42"/>
      <c r="DK379" s="42"/>
      <c r="DL379" s="42"/>
      <c r="DM379" s="42"/>
      <c r="DN379" s="42"/>
      <c r="DO379" s="42"/>
      <c r="DP379" s="42"/>
      <c r="DQ379" s="42"/>
      <c r="DR379" s="42"/>
      <c r="DS379" s="42"/>
      <c r="DT379" s="42"/>
      <c r="DU379" s="42"/>
      <c r="DV379" s="42"/>
      <c r="DW379" s="42"/>
      <c r="DX379" s="42"/>
      <c r="DY379" s="42"/>
      <c r="DZ379" s="42"/>
    </row>
    <row r="380" spans="2:130" x14ac:dyDescent="0.2">
      <c r="B380" s="42"/>
      <c r="C380" s="48" t="str">
        <f t="shared" si="14"/>
        <v>cull</v>
      </c>
      <c r="D380" s="49" t="str">
        <f t="shared" si="13"/>
        <v/>
      </c>
      <c r="E380" s="378">
        <v>2.9791999999999999E-2</v>
      </c>
      <c r="F380" s="378">
        <v>2.9791999999999999E-2</v>
      </c>
      <c r="G380" s="378">
        <v>2.9791999999999999E-2</v>
      </c>
      <c r="H380" s="378">
        <v>2.9791999999999999E-2</v>
      </c>
      <c r="I380" s="378">
        <v>2.9791999999999999E-2</v>
      </c>
      <c r="J380" s="378">
        <v>2.9791999999999999E-2</v>
      </c>
      <c r="K380" s="378">
        <v>2.9791999999999999E-2</v>
      </c>
      <c r="L380" s="378">
        <v>2.9791999999999999E-2</v>
      </c>
      <c r="M380" s="378">
        <v>2.9791999999999999E-2</v>
      </c>
      <c r="N380" s="378">
        <v>2.9791999999999999E-2</v>
      </c>
      <c r="O380" s="378">
        <v>2.9791999999999999E-2</v>
      </c>
      <c r="P380" s="378">
        <v>2.9791999999999999E-2</v>
      </c>
      <c r="Q380" s="42"/>
      <c r="R380" s="380">
        <v>2.9791999999999999E-2</v>
      </c>
      <c r="S380" s="380">
        <v>2.9791999999999999E-2</v>
      </c>
      <c r="T380" s="380">
        <v>2.9791999999999999E-2</v>
      </c>
      <c r="U380" s="380">
        <v>2.9791999999999999E-2</v>
      </c>
      <c r="V380" s="380">
        <v>2.9791999999999999E-2</v>
      </c>
      <c r="W380" s="380">
        <v>2.9791999999999999E-2</v>
      </c>
      <c r="X380" s="380">
        <v>2.9791999999999999E-2</v>
      </c>
      <c r="Y380" s="380">
        <v>2.9791999999999999E-2</v>
      </c>
      <c r="Z380" s="380">
        <v>2.9791999999999999E-2</v>
      </c>
      <c r="AA380" s="380">
        <v>2.9791999999999999E-2</v>
      </c>
      <c r="AB380" s="380">
        <v>2.9791999999999999E-2</v>
      </c>
      <c r="AC380" s="380">
        <v>2.9791999999999999E-2</v>
      </c>
      <c r="AD380" s="42"/>
      <c r="AE380" s="812"/>
      <c r="AF380" s="812"/>
      <c r="AG380" s="812"/>
      <c r="AH380" s="812"/>
      <c r="AI380" s="986"/>
      <c r="AJ380" s="1025">
        <f>cull!G20</f>
        <v>2.9791999999999999E-2</v>
      </c>
      <c r="AK380" s="1025">
        <f>cull!H20</f>
        <v>2.9791999999999999E-2</v>
      </c>
      <c r="AL380" s="1025">
        <f>cull!I20</f>
        <v>2.9791999999999999E-2</v>
      </c>
      <c r="AM380" s="1025">
        <f>cull!J20</f>
        <v>2.9791999999999999E-2</v>
      </c>
      <c r="AN380" s="1025">
        <f>cull!K20</f>
        <v>2.9791999999999999E-2</v>
      </c>
      <c r="AO380" s="1025">
        <f>cull!L20</f>
        <v>2.9791999999999999E-2</v>
      </c>
      <c r="AP380" s="1025">
        <f>cull!M20</f>
        <v>2.9791999999999999E-2</v>
      </c>
      <c r="AQ380" s="1025">
        <f>cull!N20</f>
        <v>2.9791999999999999E-2</v>
      </c>
      <c r="AR380" s="1025">
        <f>cull!O20</f>
        <v>2.9791999999999999E-2</v>
      </c>
      <c r="AS380" s="1025">
        <f>cull!P20</f>
        <v>2.9791999999999999E-2</v>
      </c>
      <c r="AT380" s="1025">
        <f>cull!Q20</f>
        <v>2.9791999999999999E-2</v>
      </c>
      <c r="AU380" s="1025">
        <f>cull!R20</f>
        <v>2.9791999999999999E-2</v>
      </c>
      <c r="AV380" s="987"/>
      <c r="AW380" s="812"/>
      <c r="AX380" s="812"/>
      <c r="AY380" s="812"/>
      <c r="AZ380" s="812"/>
      <c r="BA380" s="812"/>
      <c r="BB380" s="812"/>
      <c r="BC380" s="812"/>
      <c r="BD380" s="812"/>
      <c r="BE380" s="812"/>
      <c r="BF380" s="812"/>
      <c r="BG380" s="812"/>
      <c r="BH380" s="812"/>
      <c r="BI380" s="812"/>
      <c r="BJ380" s="812"/>
      <c r="BK380" s="812"/>
      <c r="BL380" s="812"/>
      <c r="BM380" s="812"/>
      <c r="BN380" s="812"/>
      <c r="BO380" s="812"/>
      <c r="BP380" s="812"/>
      <c r="BQ380" s="812"/>
      <c r="BR380" s="812"/>
      <c r="BS380" s="812"/>
      <c r="BT380" s="812"/>
      <c r="BU380" s="42"/>
      <c r="BV380" s="42"/>
      <c r="BW380" s="42"/>
      <c r="BX380" s="42"/>
      <c r="BY380" s="42"/>
      <c r="BZ380" s="42"/>
      <c r="CA380" s="42"/>
      <c r="CB380" s="42"/>
      <c r="CC380" s="42"/>
      <c r="CD380" s="42"/>
      <c r="CE380" s="42"/>
      <c r="CF380" s="42"/>
      <c r="CG380" s="42"/>
      <c r="CH380" s="42"/>
      <c r="CI380" s="42"/>
      <c r="CJ380" s="42"/>
      <c r="CK380" s="42"/>
      <c r="CL380" s="42"/>
      <c r="CM380" s="42"/>
      <c r="CN380" s="42"/>
      <c r="CO380" s="42"/>
      <c r="CP380" s="42"/>
      <c r="CQ380" s="42"/>
      <c r="CR380" s="42"/>
      <c r="CS380" s="42"/>
      <c r="CT380" s="42"/>
      <c r="CU380" s="42"/>
      <c r="CV380" s="42"/>
      <c r="CW380" s="42"/>
      <c r="CX380" s="42"/>
      <c r="CY380" s="42"/>
      <c r="CZ380" s="42"/>
      <c r="DA380" s="42"/>
      <c r="DB380" s="42"/>
      <c r="DC380" s="42"/>
      <c r="DD380" s="42"/>
      <c r="DE380" s="42"/>
      <c r="DF380" s="42"/>
      <c r="DG380" s="42"/>
      <c r="DH380" s="42"/>
      <c r="DI380" s="42"/>
      <c r="DJ380" s="42"/>
      <c r="DK380" s="42"/>
      <c r="DL380" s="42"/>
      <c r="DM380" s="42"/>
      <c r="DN380" s="42"/>
      <c r="DO380" s="42"/>
      <c r="DP380" s="42"/>
      <c r="DQ380" s="42"/>
      <c r="DR380" s="42"/>
      <c r="DS380" s="42"/>
      <c r="DT380" s="42"/>
      <c r="DU380" s="42"/>
      <c r="DV380" s="42"/>
      <c r="DW380" s="42"/>
      <c r="DX380" s="42"/>
      <c r="DY380" s="42"/>
      <c r="DZ380" s="42"/>
    </row>
    <row r="381" spans="2:130" x14ac:dyDescent="0.2">
      <c r="B381" s="42"/>
      <c r="C381" s="48" t="str">
        <f t="shared" si="14"/>
        <v>cull</v>
      </c>
      <c r="D381" s="49" t="str">
        <f t="shared" si="13"/>
        <v/>
      </c>
      <c r="E381" s="378">
        <v>3.5111999999999997E-2</v>
      </c>
      <c r="F381" s="378">
        <v>3.5111999999999997E-2</v>
      </c>
      <c r="G381" s="378">
        <v>3.5111999999999997E-2</v>
      </c>
      <c r="H381" s="378">
        <v>3.5111999999999997E-2</v>
      </c>
      <c r="I381" s="378">
        <v>3.5111999999999997E-2</v>
      </c>
      <c r="J381" s="378">
        <v>3.5111999999999997E-2</v>
      </c>
      <c r="K381" s="378">
        <v>3.5111999999999997E-2</v>
      </c>
      <c r="L381" s="378">
        <v>3.5111999999999997E-2</v>
      </c>
      <c r="M381" s="378">
        <v>3.5111999999999997E-2</v>
      </c>
      <c r="N381" s="378">
        <v>3.5111999999999997E-2</v>
      </c>
      <c r="O381" s="378">
        <v>3.5111999999999997E-2</v>
      </c>
      <c r="P381" s="378">
        <v>3.5111999999999997E-2</v>
      </c>
      <c r="Q381" s="42"/>
      <c r="R381" s="380">
        <v>3.5111999999999997E-2</v>
      </c>
      <c r="S381" s="380">
        <v>3.5111999999999997E-2</v>
      </c>
      <c r="T381" s="380">
        <v>3.5111999999999997E-2</v>
      </c>
      <c r="U381" s="380">
        <v>3.5111999999999997E-2</v>
      </c>
      <c r="V381" s="380">
        <v>3.5111999999999997E-2</v>
      </c>
      <c r="W381" s="380">
        <v>3.5111999999999997E-2</v>
      </c>
      <c r="X381" s="380">
        <v>3.5111999999999997E-2</v>
      </c>
      <c r="Y381" s="380">
        <v>3.5111999999999997E-2</v>
      </c>
      <c r="Z381" s="380">
        <v>3.5111999999999997E-2</v>
      </c>
      <c r="AA381" s="380">
        <v>3.5111999999999997E-2</v>
      </c>
      <c r="AB381" s="380">
        <v>3.5111999999999997E-2</v>
      </c>
      <c r="AC381" s="380">
        <v>3.5111999999999997E-2</v>
      </c>
      <c r="AD381" s="42"/>
      <c r="AE381" s="812"/>
      <c r="AF381" s="812"/>
      <c r="AG381" s="812"/>
      <c r="AH381" s="812"/>
      <c r="AI381" s="986"/>
      <c r="AJ381" s="1025">
        <f>cull!G21</f>
        <v>3.5111999999999997E-2</v>
      </c>
      <c r="AK381" s="1025">
        <f>cull!H21</f>
        <v>3.5111999999999997E-2</v>
      </c>
      <c r="AL381" s="1025">
        <f>cull!I21</f>
        <v>3.5111999999999997E-2</v>
      </c>
      <c r="AM381" s="1025">
        <f>cull!J21</f>
        <v>3.5111999999999997E-2</v>
      </c>
      <c r="AN381" s="1025">
        <f>cull!K21</f>
        <v>3.5111999999999997E-2</v>
      </c>
      <c r="AO381" s="1025">
        <f>cull!L21</f>
        <v>3.5111999999999997E-2</v>
      </c>
      <c r="AP381" s="1025">
        <f>cull!M21</f>
        <v>3.5111999999999997E-2</v>
      </c>
      <c r="AQ381" s="1025">
        <f>cull!N21</f>
        <v>3.5111999999999997E-2</v>
      </c>
      <c r="AR381" s="1025">
        <f>cull!O21</f>
        <v>3.5111999999999997E-2</v>
      </c>
      <c r="AS381" s="1025">
        <f>cull!P21</f>
        <v>3.5111999999999997E-2</v>
      </c>
      <c r="AT381" s="1025">
        <f>cull!Q21</f>
        <v>3.5111999999999997E-2</v>
      </c>
      <c r="AU381" s="1025">
        <f>cull!R21</f>
        <v>3.5111999999999997E-2</v>
      </c>
      <c r="AV381" s="987"/>
      <c r="AW381" s="812"/>
      <c r="AX381" s="812"/>
      <c r="AY381" s="812"/>
      <c r="AZ381" s="812"/>
      <c r="BA381" s="812"/>
      <c r="BB381" s="812"/>
      <c r="BC381" s="812"/>
      <c r="BD381" s="812"/>
      <c r="BE381" s="812"/>
      <c r="BF381" s="812"/>
      <c r="BG381" s="812"/>
      <c r="BH381" s="812"/>
      <c r="BI381" s="812"/>
      <c r="BJ381" s="812"/>
      <c r="BK381" s="812"/>
      <c r="BL381" s="812"/>
      <c r="BM381" s="812"/>
      <c r="BN381" s="812"/>
      <c r="BO381" s="812"/>
      <c r="BP381" s="812"/>
      <c r="BQ381" s="812"/>
      <c r="BR381" s="812"/>
      <c r="BS381" s="812"/>
      <c r="BT381" s="812"/>
      <c r="BU381" s="42"/>
      <c r="BV381" s="42"/>
      <c r="BW381" s="42"/>
      <c r="BX381" s="42"/>
      <c r="BY381" s="42"/>
      <c r="BZ381" s="42"/>
      <c r="CA381" s="42"/>
      <c r="CB381" s="42"/>
      <c r="CC381" s="42"/>
      <c r="CD381" s="42"/>
      <c r="CE381" s="42"/>
      <c r="CF381" s="42"/>
      <c r="CG381" s="42"/>
      <c r="CH381" s="42"/>
      <c r="CI381" s="42"/>
      <c r="CJ381" s="42"/>
      <c r="CK381" s="42"/>
      <c r="CL381" s="42"/>
      <c r="CM381" s="42"/>
      <c r="CN381" s="42"/>
      <c r="CO381" s="42"/>
      <c r="CP381" s="42"/>
      <c r="CQ381" s="42"/>
      <c r="CR381" s="42"/>
      <c r="CS381" s="42"/>
      <c r="CT381" s="42"/>
      <c r="CU381" s="42"/>
      <c r="CV381" s="42"/>
      <c r="CW381" s="42"/>
      <c r="CX381" s="42"/>
      <c r="CY381" s="42"/>
      <c r="CZ381" s="42"/>
      <c r="DA381" s="42"/>
      <c r="DB381" s="42"/>
      <c r="DC381" s="42"/>
      <c r="DD381" s="42"/>
      <c r="DE381" s="42"/>
      <c r="DF381" s="42"/>
      <c r="DG381" s="42"/>
      <c r="DH381" s="42"/>
      <c r="DI381" s="42"/>
      <c r="DJ381" s="42"/>
      <c r="DK381" s="42"/>
      <c r="DL381" s="42"/>
      <c r="DM381" s="42"/>
      <c r="DN381" s="42"/>
      <c r="DO381" s="42"/>
      <c r="DP381" s="42"/>
      <c r="DQ381" s="42"/>
      <c r="DR381" s="42"/>
      <c r="DS381" s="42"/>
      <c r="DT381" s="42"/>
      <c r="DU381" s="42"/>
      <c r="DV381" s="42"/>
      <c r="DW381" s="42"/>
      <c r="DX381" s="42"/>
      <c r="DY381" s="42"/>
      <c r="DZ381" s="42"/>
    </row>
    <row r="382" spans="2:130" x14ac:dyDescent="0.2">
      <c r="B382" s="42"/>
      <c r="C382" s="48" t="str">
        <f t="shared" si="14"/>
        <v>cull</v>
      </c>
      <c r="D382" s="49" t="str">
        <f t="shared" si="13"/>
        <v/>
      </c>
      <c r="E382" s="378">
        <v>4.104E-2</v>
      </c>
      <c r="F382" s="378">
        <v>4.104E-2</v>
      </c>
      <c r="G382" s="378">
        <v>4.104E-2</v>
      </c>
      <c r="H382" s="378">
        <v>4.104E-2</v>
      </c>
      <c r="I382" s="378">
        <v>4.104E-2</v>
      </c>
      <c r="J382" s="378">
        <v>4.104E-2</v>
      </c>
      <c r="K382" s="378">
        <v>4.104E-2</v>
      </c>
      <c r="L382" s="378">
        <v>4.104E-2</v>
      </c>
      <c r="M382" s="378">
        <v>4.104E-2</v>
      </c>
      <c r="N382" s="378">
        <v>4.104E-2</v>
      </c>
      <c r="O382" s="378">
        <v>4.104E-2</v>
      </c>
      <c r="P382" s="378">
        <v>4.104E-2</v>
      </c>
      <c r="Q382" s="42"/>
      <c r="R382" s="380">
        <v>4.104E-2</v>
      </c>
      <c r="S382" s="380">
        <v>4.104E-2</v>
      </c>
      <c r="T382" s="380">
        <v>4.104E-2</v>
      </c>
      <c r="U382" s="380">
        <v>4.104E-2</v>
      </c>
      <c r="V382" s="380">
        <v>4.104E-2</v>
      </c>
      <c r="W382" s="380">
        <v>4.104E-2</v>
      </c>
      <c r="X382" s="380">
        <v>4.104E-2</v>
      </c>
      <c r="Y382" s="380">
        <v>4.104E-2</v>
      </c>
      <c r="Z382" s="380">
        <v>4.104E-2</v>
      </c>
      <c r="AA382" s="380">
        <v>4.104E-2</v>
      </c>
      <c r="AB382" s="380">
        <v>4.104E-2</v>
      </c>
      <c r="AC382" s="380">
        <v>4.104E-2</v>
      </c>
      <c r="AD382" s="42"/>
      <c r="AE382" s="812"/>
      <c r="AF382" s="812"/>
      <c r="AG382" s="812"/>
      <c r="AH382" s="812"/>
      <c r="AI382" s="986"/>
      <c r="AJ382" s="1025">
        <f>cull!G22</f>
        <v>4.104E-2</v>
      </c>
      <c r="AK382" s="1025">
        <f>cull!H22</f>
        <v>4.104E-2</v>
      </c>
      <c r="AL382" s="1025">
        <f>cull!I22</f>
        <v>4.104E-2</v>
      </c>
      <c r="AM382" s="1025">
        <f>cull!J22</f>
        <v>4.104E-2</v>
      </c>
      <c r="AN382" s="1025">
        <f>cull!K22</f>
        <v>4.104E-2</v>
      </c>
      <c r="AO382" s="1025">
        <f>cull!L22</f>
        <v>4.104E-2</v>
      </c>
      <c r="AP382" s="1025">
        <f>cull!M22</f>
        <v>4.104E-2</v>
      </c>
      <c r="AQ382" s="1025">
        <f>cull!N22</f>
        <v>4.104E-2</v>
      </c>
      <c r="AR382" s="1025">
        <f>cull!O22</f>
        <v>4.104E-2</v>
      </c>
      <c r="AS382" s="1025">
        <f>cull!P22</f>
        <v>4.104E-2</v>
      </c>
      <c r="AT382" s="1025">
        <f>cull!Q22</f>
        <v>4.104E-2</v>
      </c>
      <c r="AU382" s="1025">
        <f>cull!R22</f>
        <v>4.104E-2</v>
      </c>
      <c r="AV382" s="987"/>
      <c r="AW382" s="812"/>
      <c r="AX382" s="812"/>
      <c r="AY382" s="812"/>
      <c r="AZ382" s="812"/>
      <c r="BA382" s="812"/>
      <c r="BB382" s="812"/>
      <c r="BC382" s="812"/>
      <c r="BD382" s="812"/>
      <c r="BE382" s="812"/>
      <c r="BF382" s="812"/>
      <c r="BG382" s="812"/>
      <c r="BH382" s="812"/>
      <c r="BI382" s="812"/>
      <c r="BJ382" s="812"/>
      <c r="BK382" s="812"/>
      <c r="BL382" s="812"/>
      <c r="BM382" s="812"/>
      <c r="BN382" s="812"/>
      <c r="BO382" s="812"/>
      <c r="BP382" s="812"/>
      <c r="BQ382" s="812"/>
      <c r="BR382" s="812"/>
      <c r="BS382" s="812"/>
      <c r="BT382" s="812"/>
      <c r="BU382" s="42"/>
      <c r="BV382" s="42"/>
      <c r="BW382" s="42"/>
      <c r="BX382" s="42"/>
      <c r="BY382" s="42"/>
      <c r="BZ382" s="42"/>
      <c r="CA382" s="42"/>
      <c r="CB382" s="42"/>
      <c r="CC382" s="42"/>
      <c r="CD382" s="42"/>
      <c r="CE382" s="42"/>
      <c r="CF382" s="42"/>
      <c r="CG382" s="42"/>
      <c r="CH382" s="42"/>
      <c r="CI382" s="42"/>
      <c r="CJ382" s="42"/>
      <c r="CK382" s="42"/>
      <c r="CL382" s="42"/>
      <c r="CM382" s="42"/>
      <c r="CN382" s="42"/>
      <c r="CO382" s="42"/>
      <c r="CP382" s="42"/>
      <c r="CQ382" s="42"/>
      <c r="CR382" s="42"/>
      <c r="CS382" s="42"/>
      <c r="CT382" s="42"/>
      <c r="CU382" s="42"/>
      <c r="CV382" s="42"/>
      <c r="CW382" s="42"/>
      <c r="CX382" s="42"/>
      <c r="CY382" s="42"/>
      <c r="CZ382" s="42"/>
      <c r="DA382" s="42"/>
      <c r="DB382" s="42"/>
      <c r="DC382" s="42"/>
      <c r="DD382" s="42"/>
      <c r="DE382" s="42"/>
      <c r="DF382" s="42"/>
      <c r="DG382" s="42"/>
      <c r="DH382" s="42"/>
      <c r="DI382" s="42"/>
      <c r="DJ382" s="42"/>
      <c r="DK382" s="42"/>
      <c r="DL382" s="42"/>
      <c r="DM382" s="42"/>
      <c r="DN382" s="42"/>
      <c r="DO382" s="42"/>
      <c r="DP382" s="42"/>
      <c r="DQ382" s="42"/>
      <c r="DR382" s="42"/>
      <c r="DS382" s="42"/>
      <c r="DT382" s="42"/>
      <c r="DU382" s="42"/>
      <c r="DV382" s="42"/>
      <c r="DW382" s="42"/>
      <c r="DX382" s="42"/>
      <c r="DY382" s="42"/>
      <c r="DZ382" s="42"/>
    </row>
    <row r="383" spans="2:130" x14ac:dyDescent="0.2">
      <c r="B383" s="42"/>
      <c r="C383" s="48" t="str">
        <f t="shared" si="14"/>
        <v>cull</v>
      </c>
      <c r="D383" s="49" t="str">
        <f t="shared" si="13"/>
        <v/>
      </c>
      <c r="E383" s="378">
        <v>4.7424000000000001E-2</v>
      </c>
      <c r="F383" s="378">
        <v>4.7424000000000001E-2</v>
      </c>
      <c r="G383" s="378">
        <v>4.7424000000000001E-2</v>
      </c>
      <c r="H383" s="378">
        <v>4.7424000000000001E-2</v>
      </c>
      <c r="I383" s="378">
        <v>4.7424000000000001E-2</v>
      </c>
      <c r="J383" s="378">
        <v>4.7424000000000001E-2</v>
      </c>
      <c r="K383" s="378">
        <v>4.7424000000000001E-2</v>
      </c>
      <c r="L383" s="378">
        <v>4.7424000000000001E-2</v>
      </c>
      <c r="M383" s="378">
        <v>4.7424000000000001E-2</v>
      </c>
      <c r="N383" s="378">
        <v>4.7424000000000001E-2</v>
      </c>
      <c r="O383" s="378">
        <v>4.7424000000000001E-2</v>
      </c>
      <c r="P383" s="378">
        <v>4.7424000000000001E-2</v>
      </c>
      <c r="Q383" s="42"/>
      <c r="R383" s="380">
        <v>4.7424000000000001E-2</v>
      </c>
      <c r="S383" s="380">
        <v>4.7424000000000001E-2</v>
      </c>
      <c r="T383" s="380">
        <v>4.7424000000000001E-2</v>
      </c>
      <c r="U383" s="380">
        <v>4.7424000000000001E-2</v>
      </c>
      <c r="V383" s="380">
        <v>4.7424000000000001E-2</v>
      </c>
      <c r="W383" s="380">
        <v>4.7424000000000001E-2</v>
      </c>
      <c r="X383" s="380">
        <v>4.7424000000000001E-2</v>
      </c>
      <c r="Y383" s="380">
        <v>4.7424000000000001E-2</v>
      </c>
      <c r="Z383" s="380">
        <v>4.7424000000000001E-2</v>
      </c>
      <c r="AA383" s="380">
        <v>4.7424000000000001E-2</v>
      </c>
      <c r="AB383" s="380">
        <v>4.7424000000000001E-2</v>
      </c>
      <c r="AC383" s="380">
        <v>4.7424000000000001E-2</v>
      </c>
      <c r="AD383" s="42"/>
      <c r="AE383" s="812"/>
      <c r="AF383" s="812"/>
      <c r="AG383" s="812"/>
      <c r="AH383" s="812"/>
      <c r="AI383" s="986"/>
      <c r="AJ383" s="1025">
        <f>cull!G23</f>
        <v>4.7424000000000001E-2</v>
      </c>
      <c r="AK383" s="1025">
        <f>cull!H23</f>
        <v>4.7424000000000001E-2</v>
      </c>
      <c r="AL383" s="1025">
        <f>cull!I23</f>
        <v>4.7424000000000001E-2</v>
      </c>
      <c r="AM383" s="1025">
        <f>cull!J23</f>
        <v>4.7424000000000001E-2</v>
      </c>
      <c r="AN383" s="1025">
        <f>cull!K23</f>
        <v>4.7424000000000001E-2</v>
      </c>
      <c r="AO383" s="1025">
        <f>cull!L23</f>
        <v>4.7424000000000001E-2</v>
      </c>
      <c r="AP383" s="1025">
        <f>cull!M23</f>
        <v>4.7424000000000001E-2</v>
      </c>
      <c r="AQ383" s="1025">
        <f>cull!N23</f>
        <v>4.7424000000000001E-2</v>
      </c>
      <c r="AR383" s="1025">
        <f>cull!O23</f>
        <v>4.7424000000000001E-2</v>
      </c>
      <c r="AS383" s="1025">
        <f>cull!P23</f>
        <v>4.7424000000000001E-2</v>
      </c>
      <c r="AT383" s="1025">
        <f>cull!Q23</f>
        <v>4.7424000000000001E-2</v>
      </c>
      <c r="AU383" s="1025">
        <f>cull!R23</f>
        <v>4.7424000000000001E-2</v>
      </c>
      <c r="AV383" s="987"/>
      <c r="AW383" s="812"/>
      <c r="AX383" s="812"/>
      <c r="AY383" s="812"/>
      <c r="AZ383" s="812"/>
      <c r="BA383" s="812"/>
      <c r="BB383" s="812"/>
      <c r="BC383" s="812"/>
      <c r="BD383" s="812"/>
      <c r="BE383" s="812"/>
      <c r="BF383" s="812"/>
      <c r="BG383" s="812"/>
      <c r="BH383" s="812"/>
      <c r="BI383" s="812"/>
      <c r="BJ383" s="812"/>
      <c r="BK383" s="812"/>
      <c r="BL383" s="812"/>
      <c r="BM383" s="812"/>
      <c r="BN383" s="812"/>
      <c r="BO383" s="812"/>
      <c r="BP383" s="812"/>
      <c r="BQ383" s="812"/>
      <c r="BR383" s="812"/>
      <c r="BS383" s="812"/>
      <c r="BT383" s="812"/>
      <c r="BU383" s="42"/>
      <c r="BV383" s="42"/>
      <c r="BW383" s="42"/>
      <c r="BX383" s="42"/>
      <c r="BY383" s="42"/>
      <c r="BZ383" s="42"/>
      <c r="CA383" s="42"/>
      <c r="CB383" s="42"/>
      <c r="CC383" s="42"/>
      <c r="CD383" s="42"/>
      <c r="CE383" s="42"/>
      <c r="CF383" s="42"/>
      <c r="CG383" s="42"/>
      <c r="CH383" s="42"/>
      <c r="CI383" s="42"/>
      <c r="CJ383" s="42"/>
      <c r="CK383" s="42"/>
      <c r="CL383" s="42"/>
      <c r="CM383" s="42"/>
      <c r="CN383" s="42"/>
      <c r="CO383" s="42"/>
      <c r="CP383" s="42"/>
      <c r="CQ383" s="42"/>
      <c r="CR383" s="42"/>
      <c r="CS383" s="42"/>
      <c r="CT383" s="42"/>
      <c r="CU383" s="42"/>
      <c r="CV383" s="42"/>
      <c r="CW383" s="42"/>
      <c r="CX383" s="42"/>
      <c r="CY383" s="42"/>
      <c r="CZ383" s="42"/>
      <c r="DA383" s="42"/>
      <c r="DB383" s="42"/>
      <c r="DC383" s="42"/>
      <c r="DD383" s="42"/>
      <c r="DE383" s="42"/>
      <c r="DF383" s="42"/>
      <c r="DG383" s="42"/>
      <c r="DH383" s="42"/>
      <c r="DI383" s="42"/>
      <c r="DJ383" s="42"/>
      <c r="DK383" s="42"/>
      <c r="DL383" s="42"/>
      <c r="DM383" s="42"/>
      <c r="DN383" s="42"/>
      <c r="DO383" s="42"/>
      <c r="DP383" s="42"/>
      <c r="DQ383" s="42"/>
      <c r="DR383" s="42"/>
      <c r="DS383" s="42"/>
      <c r="DT383" s="42"/>
      <c r="DU383" s="42"/>
      <c r="DV383" s="42"/>
      <c r="DW383" s="42"/>
      <c r="DX383" s="42"/>
      <c r="DY383" s="42"/>
      <c r="DZ383" s="42"/>
    </row>
    <row r="384" spans="2:130" x14ac:dyDescent="0.2">
      <c r="B384" s="42"/>
      <c r="C384" s="48" t="str">
        <f t="shared" si="14"/>
        <v>cull</v>
      </c>
      <c r="D384" s="49" t="str">
        <f t="shared" si="13"/>
        <v/>
      </c>
      <c r="E384" s="378">
        <v>5.3960000000000001E-2</v>
      </c>
      <c r="F384" s="378">
        <v>5.3960000000000001E-2</v>
      </c>
      <c r="G384" s="378">
        <v>5.3960000000000001E-2</v>
      </c>
      <c r="H384" s="378">
        <v>5.3960000000000001E-2</v>
      </c>
      <c r="I384" s="378">
        <v>5.3960000000000001E-2</v>
      </c>
      <c r="J384" s="378">
        <v>5.3960000000000001E-2</v>
      </c>
      <c r="K384" s="378">
        <v>5.3960000000000001E-2</v>
      </c>
      <c r="L384" s="378">
        <v>5.3960000000000001E-2</v>
      </c>
      <c r="M384" s="378">
        <v>5.3960000000000001E-2</v>
      </c>
      <c r="N384" s="378">
        <v>5.3960000000000001E-2</v>
      </c>
      <c r="O384" s="378">
        <v>5.3960000000000001E-2</v>
      </c>
      <c r="P384" s="378">
        <v>5.3960000000000001E-2</v>
      </c>
      <c r="Q384" s="42"/>
      <c r="R384" s="380">
        <v>5.3960000000000001E-2</v>
      </c>
      <c r="S384" s="380">
        <v>5.3960000000000001E-2</v>
      </c>
      <c r="T384" s="380">
        <v>5.3960000000000001E-2</v>
      </c>
      <c r="U384" s="380">
        <v>5.3960000000000001E-2</v>
      </c>
      <c r="V384" s="380">
        <v>5.3960000000000001E-2</v>
      </c>
      <c r="W384" s="380">
        <v>5.3960000000000001E-2</v>
      </c>
      <c r="X384" s="380">
        <v>5.3960000000000001E-2</v>
      </c>
      <c r="Y384" s="380">
        <v>5.3960000000000001E-2</v>
      </c>
      <c r="Z384" s="380">
        <v>5.3960000000000001E-2</v>
      </c>
      <c r="AA384" s="380">
        <v>5.3960000000000001E-2</v>
      </c>
      <c r="AB384" s="380">
        <v>5.3960000000000001E-2</v>
      </c>
      <c r="AC384" s="380">
        <v>5.3960000000000001E-2</v>
      </c>
      <c r="AD384" s="42"/>
      <c r="AE384" s="812"/>
      <c r="AF384" s="812"/>
      <c r="AG384" s="812"/>
      <c r="AH384" s="812"/>
      <c r="AI384" s="986"/>
      <c r="AJ384" s="1025">
        <f>cull!G24</f>
        <v>5.3960000000000001E-2</v>
      </c>
      <c r="AK384" s="1025">
        <f>cull!H24</f>
        <v>5.3960000000000001E-2</v>
      </c>
      <c r="AL384" s="1025">
        <f>cull!I24</f>
        <v>5.3960000000000001E-2</v>
      </c>
      <c r="AM384" s="1025">
        <f>cull!J24</f>
        <v>5.3960000000000001E-2</v>
      </c>
      <c r="AN384" s="1025">
        <f>cull!K24</f>
        <v>5.3960000000000001E-2</v>
      </c>
      <c r="AO384" s="1025">
        <f>cull!L24</f>
        <v>5.3960000000000001E-2</v>
      </c>
      <c r="AP384" s="1025">
        <f>cull!M24</f>
        <v>5.3960000000000001E-2</v>
      </c>
      <c r="AQ384" s="1025">
        <f>cull!N24</f>
        <v>5.3960000000000001E-2</v>
      </c>
      <c r="AR384" s="1025">
        <f>cull!O24</f>
        <v>5.3960000000000001E-2</v>
      </c>
      <c r="AS384" s="1025">
        <f>cull!P24</f>
        <v>5.3960000000000001E-2</v>
      </c>
      <c r="AT384" s="1025">
        <f>cull!Q24</f>
        <v>5.3960000000000001E-2</v>
      </c>
      <c r="AU384" s="1025">
        <f>cull!R24</f>
        <v>5.3960000000000001E-2</v>
      </c>
      <c r="AV384" s="987"/>
      <c r="AW384" s="812"/>
      <c r="AX384" s="812"/>
      <c r="AY384" s="812"/>
      <c r="AZ384" s="812"/>
      <c r="BA384" s="812"/>
      <c r="BB384" s="812"/>
      <c r="BC384" s="812"/>
      <c r="BD384" s="812"/>
      <c r="BE384" s="812"/>
      <c r="BF384" s="812"/>
      <c r="BG384" s="812"/>
      <c r="BH384" s="812"/>
      <c r="BI384" s="812"/>
      <c r="BJ384" s="812"/>
      <c r="BK384" s="812"/>
      <c r="BL384" s="812"/>
      <c r="BM384" s="812"/>
      <c r="BN384" s="812"/>
      <c r="BO384" s="812"/>
      <c r="BP384" s="812"/>
      <c r="BQ384" s="812"/>
      <c r="BR384" s="812"/>
      <c r="BS384" s="812"/>
      <c r="BT384" s="812"/>
      <c r="BU384" s="42"/>
      <c r="BV384" s="42"/>
      <c r="BW384" s="42"/>
      <c r="BX384" s="42"/>
      <c r="BY384" s="42"/>
      <c r="BZ384" s="42"/>
      <c r="CA384" s="42"/>
      <c r="CB384" s="42"/>
      <c r="CC384" s="42"/>
      <c r="CD384" s="42"/>
      <c r="CE384" s="42"/>
      <c r="CF384" s="42"/>
      <c r="CG384" s="42"/>
      <c r="CH384" s="42"/>
      <c r="CI384" s="42"/>
      <c r="CJ384" s="42"/>
      <c r="CK384" s="42"/>
      <c r="CL384" s="42"/>
      <c r="CM384" s="42"/>
      <c r="CN384" s="42"/>
      <c r="CO384" s="42"/>
      <c r="CP384" s="42"/>
      <c r="CQ384" s="42"/>
      <c r="CR384" s="42"/>
      <c r="CS384" s="42"/>
      <c r="CT384" s="42"/>
      <c r="CU384" s="42"/>
      <c r="CV384" s="42"/>
      <c r="CW384" s="42"/>
      <c r="CX384" s="42"/>
      <c r="CY384" s="42"/>
      <c r="CZ384" s="42"/>
      <c r="DA384" s="42"/>
      <c r="DB384" s="42"/>
      <c r="DC384" s="42"/>
      <c r="DD384" s="42"/>
      <c r="DE384" s="42"/>
      <c r="DF384" s="42"/>
      <c r="DG384" s="42"/>
      <c r="DH384" s="42"/>
      <c r="DI384" s="42"/>
      <c r="DJ384" s="42"/>
      <c r="DK384" s="42"/>
      <c r="DL384" s="42"/>
      <c r="DM384" s="42"/>
      <c r="DN384" s="42"/>
      <c r="DO384" s="42"/>
      <c r="DP384" s="42"/>
      <c r="DQ384" s="42"/>
      <c r="DR384" s="42"/>
      <c r="DS384" s="42"/>
      <c r="DT384" s="42"/>
      <c r="DU384" s="42"/>
      <c r="DV384" s="42"/>
      <c r="DW384" s="42"/>
      <c r="DX384" s="42"/>
      <c r="DY384" s="42"/>
      <c r="DZ384" s="42"/>
    </row>
    <row r="385" spans="2:130" x14ac:dyDescent="0.2">
      <c r="B385" s="42"/>
      <c r="C385" s="48" t="str">
        <f t="shared" si="14"/>
        <v>cull</v>
      </c>
      <c r="D385" s="49" t="str">
        <f t="shared" si="13"/>
        <v/>
      </c>
      <c r="E385" s="378">
        <v>6.0192000000000002E-2</v>
      </c>
      <c r="F385" s="378">
        <v>6.0192000000000002E-2</v>
      </c>
      <c r="G385" s="378">
        <v>6.0192000000000002E-2</v>
      </c>
      <c r="H385" s="378">
        <v>6.0192000000000002E-2</v>
      </c>
      <c r="I385" s="378">
        <v>6.0192000000000002E-2</v>
      </c>
      <c r="J385" s="378">
        <v>6.0192000000000002E-2</v>
      </c>
      <c r="K385" s="378">
        <v>6.0192000000000002E-2</v>
      </c>
      <c r="L385" s="378">
        <v>6.0192000000000002E-2</v>
      </c>
      <c r="M385" s="378">
        <v>6.0192000000000002E-2</v>
      </c>
      <c r="N385" s="378">
        <v>6.0192000000000002E-2</v>
      </c>
      <c r="O385" s="378">
        <v>6.0192000000000002E-2</v>
      </c>
      <c r="P385" s="378">
        <v>6.0192000000000002E-2</v>
      </c>
      <c r="Q385" s="42"/>
      <c r="R385" s="380">
        <v>6.0192000000000002E-2</v>
      </c>
      <c r="S385" s="380">
        <v>6.0192000000000002E-2</v>
      </c>
      <c r="T385" s="380">
        <v>6.0192000000000002E-2</v>
      </c>
      <c r="U385" s="380">
        <v>6.0192000000000002E-2</v>
      </c>
      <c r="V385" s="380">
        <v>6.0192000000000002E-2</v>
      </c>
      <c r="W385" s="380">
        <v>6.0192000000000002E-2</v>
      </c>
      <c r="X385" s="380">
        <v>6.0192000000000002E-2</v>
      </c>
      <c r="Y385" s="380">
        <v>6.0192000000000002E-2</v>
      </c>
      <c r="Z385" s="380">
        <v>6.0192000000000002E-2</v>
      </c>
      <c r="AA385" s="380">
        <v>6.0192000000000002E-2</v>
      </c>
      <c r="AB385" s="380">
        <v>6.0192000000000002E-2</v>
      </c>
      <c r="AC385" s="380">
        <v>6.0192000000000002E-2</v>
      </c>
      <c r="AD385" s="42"/>
      <c r="AE385" s="812"/>
      <c r="AF385" s="812"/>
      <c r="AG385" s="812"/>
      <c r="AH385" s="812"/>
      <c r="AI385" s="986"/>
      <c r="AJ385" s="1025">
        <f>cull!G25</f>
        <v>6.0192000000000002E-2</v>
      </c>
      <c r="AK385" s="1025">
        <f>cull!H25</f>
        <v>6.0192000000000002E-2</v>
      </c>
      <c r="AL385" s="1025">
        <f>cull!I25</f>
        <v>6.0192000000000002E-2</v>
      </c>
      <c r="AM385" s="1025">
        <f>cull!J25</f>
        <v>6.0192000000000002E-2</v>
      </c>
      <c r="AN385" s="1025">
        <f>cull!K25</f>
        <v>6.0192000000000002E-2</v>
      </c>
      <c r="AO385" s="1025">
        <f>cull!L25</f>
        <v>6.0192000000000002E-2</v>
      </c>
      <c r="AP385" s="1025">
        <f>cull!M25</f>
        <v>6.0192000000000002E-2</v>
      </c>
      <c r="AQ385" s="1025">
        <f>cull!N25</f>
        <v>6.0192000000000002E-2</v>
      </c>
      <c r="AR385" s="1025">
        <f>cull!O25</f>
        <v>6.0192000000000002E-2</v>
      </c>
      <c r="AS385" s="1025">
        <f>cull!P25</f>
        <v>6.0192000000000002E-2</v>
      </c>
      <c r="AT385" s="1025">
        <f>cull!Q25</f>
        <v>6.0192000000000002E-2</v>
      </c>
      <c r="AU385" s="1025">
        <f>cull!R25</f>
        <v>6.0192000000000002E-2</v>
      </c>
      <c r="AV385" s="987"/>
      <c r="AW385" s="812"/>
      <c r="AX385" s="812"/>
      <c r="AY385" s="812"/>
      <c r="AZ385" s="812"/>
      <c r="BA385" s="812"/>
      <c r="BB385" s="812"/>
      <c r="BC385" s="812"/>
      <c r="BD385" s="812"/>
      <c r="BE385" s="812"/>
      <c r="BF385" s="812"/>
      <c r="BG385" s="812"/>
      <c r="BH385" s="812"/>
      <c r="BI385" s="812"/>
      <c r="BJ385" s="812"/>
      <c r="BK385" s="812"/>
      <c r="BL385" s="812"/>
      <c r="BM385" s="812"/>
      <c r="BN385" s="812"/>
      <c r="BO385" s="812"/>
      <c r="BP385" s="812"/>
      <c r="BQ385" s="812"/>
      <c r="BR385" s="812"/>
      <c r="BS385" s="812"/>
      <c r="BT385" s="812"/>
      <c r="BU385" s="42"/>
      <c r="BV385" s="42"/>
      <c r="BW385" s="42"/>
      <c r="BX385" s="42"/>
      <c r="BY385" s="42"/>
      <c r="BZ385" s="42"/>
      <c r="CA385" s="42"/>
      <c r="CB385" s="42"/>
      <c r="CC385" s="42"/>
      <c r="CD385" s="42"/>
      <c r="CE385" s="42"/>
      <c r="CF385" s="42"/>
      <c r="CG385" s="42"/>
      <c r="CH385" s="42"/>
      <c r="CI385" s="42"/>
      <c r="CJ385" s="42"/>
      <c r="CK385" s="42"/>
      <c r="CL385" s="42"/>
      <c r="CM385" s="42"/>
      <c r="CN385" s="42"/>
      <c r="CO385" s="42"/>
      <c r="CP385" s="42"/>
      <c r="CQ385" s="42"/>
      <c r="CR385" s="42"/>
      <c r="CS385" s="42"/>
      <c r="CT385" s="42"/>
      <c r="CU385" s="42"/>
      <c r="CV385" s="42"/>
      <c r="CW385" s="42"/>
      <c r="CX385" s="42"/>
      <c r="CY385" s="42"/>
      <c r="CZ385" s="42"/>
      <c r="DA385" s="42"/>
      <c r="DB385" s="42"/>
      <c r="DC385" s="42"/>
      <c r="DD385" s="42"/>
      <c r="DE385" s="42"/>
      <c r="DF385" s="42"/>
      <c r="DG385" s="42"/>
      <c r="DH385" s="42"/>
      <c r="DI385" s="42"/>
      <c r="DJ385" s="42"/>
      <c r="DK385" s="42"/>
      <c r="DL385" s="42"/>
      <c r="DM385" s="42"/>
      <c r="DN385" s="42"/>
      <c r="DO385" s="42"/>
      <c r="DP385" s="42"/>
      <c r="DQ385" s="42"/>
      <c r="DR385" s="42"/>
      <c r="DS385" s="42"/>
      <c r="DT385" s="42"/>
      <c r="DU385" s="42"/>
      <c r="DV385" s="42"/>
      <c r="DW385" s="42"/>
      <c r="DX385" s="42"/>
      <c r="DY385" s="42"/>
      <c r="DZ385" s="42"/>
    </row>
    <row r="386" spans="2:130" x14ac:dyDescent="0.2">
      <c r="B386" s="42"/>
      <c r="C386" s="48" t="str">
        <f t="shared" si="14"/>
        <v>cull</v>
      </c>
      <c r="D386" s="49" t="str">
        <f t="shared" si="13"/>
        <v/>
      </c>
      <c r="E386" s="378">
        <v>6.6271999999999998E-2</v>
      </c>
      <c r="F386" s="378">
        <v>6.6271999999999998E-2</v>
      </c>
      <c r="G386" s="378">
        <v>6.6271999999999998E-2</v>
      </c>
      <c r="H386" s="378">
        <v>6.6271999999999998E-2</v>
      </c>
      <c r="I386" s="378">
        <v>6.6271999999999998E-2</v>
      </c>
      <c r="J386" s="378">
        <v>6.6271999999999998E-2</v>
      </c>
      <c r="K386" s="378">
        <v>6.6271999999999998E-2</v>
      </c>
      <c r="L386" s="378">
        <v>6.6271999999999998E-2</v>
      </c>
      <c r="M386" s="378">
        <v>6.6271999999999998E-2</v>
      </c>
      <c r="N386" s="378">
        <v>6.6271999999999998E-2</v>
      </c>
      <c r="O386" s="378">
        <v>6.6271999999999998E-2</v>
      </c>
      <c r="P386" s="378">
        <v>6.6271999999999998E-2</v>
      </c>
      <c r="Q386" s="42"/>
      <c r="R386" s="380">
        <v>6.6271999999999998E-2</v>
      </c>
      <c r="S386" s="380">
        <v>6.6271999999999998E-2</v>
      </c>
      <c r="T386" s="380">
        <v>6.6271999999999998E-2</v>
      </c>
      <c r="U386" s="380">
        <v>6.6271999999999998E-2</v>
      </c>
      <c r="V386" s="380">
        <v>6.6271999999999998E-2</v>
      </c>
      <c r="W386" s="380">
        <v>6.6271999999999998E-2</v>
      </c>
      <c r="X386" s="380">
        <v>6.6271999999999998E-2</v>
      </c>
      <c r="Y386" s="380">
        <v>6.6271999999999998E-2</v>
      </c>
      <c r="Z386" s="380">
        <v>6.6271999999999998E-2</v>
      </c>
      <c r="AA386" s="380">
        <v>6.6271999999999998E-2</v>
      </c>
      <c r="AB386" s="380">
        <v>6.6271999999999998E-2</v>
      </c>
      <c r="AC386" s="380">
        <v>6.6271999999999998E-2</v>
      </c>
      <c r="AD386" s="42"/>
      <c r="AE386" s="812"/>
      <c r="AF386" s="812"/>
      <c r="AG386" s="812"/>
      <c r="AH386" s="812"/>
      <c r="AI386" s="986"/>
      <c r="AJ386" s="1025">
        <f>cull!G26</f>
        <v>6.6271999999999998E-2</v>
      </c>
      <c r="AK386" s="1025">
        <f>cull!H26</f>
        <v>6.6271999999999998E-2</v>
      </c>
      <c r="AL386" s="1025">
        <f>cull!I26</f>
        <v>6.6271999999999998E-2</v>
      </c>
      <c r="AM386" s="1025">
        <f>cull!J26</f>
        <v>6.6271999999999998E-2</v>
      </c>
      <c r="AN386" s="1025">
        <f>cull!K26</f>
        <v>6.6271999999999998E-2</v>
      </c>
      <c r="AO386" s="1025">
        <f>cull!L26</f>
        <v>6.6271999999999998E-2</v>
      </c>
      <c r="AP386" s="1025">
        <f>cull!M26</f>
        <v>6.6271999999999998E-2</v>
      </c>
      <c r="AQ386" s="1025">
        <f>cull!N26</f>
        <v>6.6271999999999998E-2</v>
      </c>
      <c r="AR386" s="1025">
        <f>cull!O26</f>
        <v>6.6271999999999998E-2</v>
      </c>
      <c r="AS386" s="1025">
        <f>cull!P26</f>
        <v>6.6271999999999998E-2</v>
      </c>
      <c r="AT386" s="1025">
        <f>cull!Q26</f>
        <v>6.6271999999999998E-2</v>
      </c>
      <c r="AU386" s="1025">
        <f>cull!R26</f>
        <v>6.6271999999999998E-2</v>
      </c>
      <c r="AV386" s="987"/>
      <c r="AW386" s="812"/>
      <c r="AX386" s="812"/>
      <c r="AY386" s="812"/>
      <c r="AZ386" s="812"/>
      <c r="BA386" s="812"/>
      <c r="BB386" s="812"/>
      <c r="BC386" s="812"/>
      <c r="BD386" s="812"/>
      <c r="BE386" s="812"/>
      <c r="BF386" s="812"/>
      <c r="BG386" s="812"/>
      <c r="BH386" s="812"/>
      <c r="BI386" s="812"/>
      <c r="BJ386" s="812"/>
      <c r="BK386" s="812"/>
      <c r="BL386" s="812"/>
      <c r="BM386" s="812"/>
      <c r="BN386" s="812"/>
      <c r="BO386" s="812"/>
      <c r="BP386" s="812"/>
      <c r="BQ386" s="812"/>
      <c r="BR386" s="812"/>
      <c r="BS386" s="812"/>
      <c r="BT386" s="812"/>
      <c r="BU386" s="42"/>
      <c r="BV386" s="42"/>
      <c r="BW386" s="42"/>
      <c r="BX386" s="42"/>
      <c r="BY386" s="42"/>
      <c r="BZ386" s="42"/>
      <c r="CA386" s="42"/>
      <c r="CB386" s="42"/>
      <c r="CC386" s="42"/>
      <c r="CD386" s="42"/>
      <c r="CE386" s="42"/>
      <c r="CF386" s="42"/>
      <c r="CG386" s="42"/>
      <c r="CH386" s="42"/>
      <c r="CI386" s="42"/>
      <c r="CJ386" s="42"/>
      <c r="CK386" s="42"/>
      <c r="CL386" s="42"/>
      <c r="CM386" s="42"/>
      <c r="CN386" s="42"/>
      <c r="CO386" s="42"/>
      <c r="CP386" s="42"/>
      <c r="CQ386" s="42"/>
      <c r="CR386" s="42"/>
      <c r="CS386" s="42"/>
      <c r="CT386" s="42"/>
      <c r="CU386" s="42"/>
      <c r="CV386" s="42"/>
      <c r="CW386" s="42"/>
      <c r="CX386" s="42"/>
      <c r="CY386" s="42"/>
      <c r="CZ386" s="42"/>
      <c r="DA386" s="42"/>
      <c r="DB386" s="42"/>
      <c r="DC386" s="42"/>
      <c r="DD386" s="42"/>
      <c r="DE386" s="42"/>
      <c r="DF386" s="42"/>
      <c r="DG386" s="42"/>
      <c r="DH386" s="42"/>
      <c r="DI386" s="42"/>
      <c r="DJ386" s="42"/>
      <c r="DK386" s="42"/>
      <c r="DL386" s="42"/>
      <c r="DM386" s="42"/>
      <c r="DN386" s="42"/>
      <c r="DO386" s="42"/>
      <c r="DP386" s="42"/>
      <c r="DQ386" s="42"/>
      <c r="DR386" s="42"/>
      <c r="DS386" s="42"/>
      <c r="DT386" s="42"/>
      <c r="DU386" s="42"/>
      <c r="DV386" s="42"/>
      <c r="DW386" s="42"/>
      <c r="DX386" s="42"/>
      <c r="DY386" s="42"/>
      <c r="DZ386" s="42"/>
    </row>
    <row r="387" spans="2:130" x14ac:dyDescent="0.2">
      <c r="B387" s="42"/>
      <c r="C387" s="48" t="str">
        <f t="shared" si="14"/>
        <v>cull</v>
      </c>
      <c r="D387" s="49" t="str">
        <f t="shared" ref="D387:D451" si="15">IF(CONCATENATE(E387,F387,G387,H387,I387,J387,K387,L387,M387,N387,O387,P387)=CONCATENATE(R387,S387,T387,U387,V387,W387,X387,Y387,Z387,AA387,AB387,AC387),"",1)</f>
        <v/>
      </c>
      <c r="E387" s="378">
        <v>7.1592000000000003E-2</v>
      </c>
      <c r="F387" s="378">
        <v>7.1592000000000003E-2</v>
      </c>
      <c r="G387" s="378">
        <v>7.1592000000000003E-2</v>
      </c>
      <c r="H387" s="378">
        <v>7.1592000000000003E-2</v>
      </c>
      <c r="I387" s="378">
        <v>7.1592000000000003E-2</v>
      </c>
      <c r="J387" s="378">
        <v>7.1592000000000003E-2</v>
      </c>
      <c r="K387" s="378">
        <v>7.1592000000000003E-2</v>
      </c>
      <c r="L387" s="378">
        <v>7.1592000000000003E-2</v>
      </c>
      <c r="M387" s="378">
        <v>7.1592000000000003E-2</v>
      </c>
      <c r="N387" s="378">
        <v>7.1592000000000003E-2</v>
      </c>
      <c r="O387" s="378">
        <v>7.1592000000000003E-2</v>
      </c>
      <c r="P387" s="378">
        <v>7.1592000000000003E-2</v>
      </c>
      <c r="Q387" s="42"/>
      <c r="R387" s="380">
        <v>7.1592000000000003E-2</v>
      </c>
      <c r="S387" s="380">
        <v>7.1592000000000003E-2</v>
      </c>
      <c r="T387" s="380">
        <v>7.1592000000000003E-2</v>
      </c>
      <c r="U387" s="380">
        <v>7.1592000000000003E-2</v>
      </c>
      <c r="V387" s="380">
        <v>7.1592000000000003E-2</v>
      </c>
      <c r="W387" s="380">
        <v>7.1592000000000003E-2</v>
      </c>
      <c r="X387" s="380">
        <v>7.1592000000000003E-2</v>
      </c>
      <c r="Y387" s="380">
        <v>7.1592000000000003E-2</v>
      </c>
      <c r="Z387" s="380">
        <v>7.1592000000000003E-2</v>
      </c>
      <c r="AA387" s="380">
        <v>7.1592000000000003E-2</v>
      </c>
      <c r="AB387" s="380">
        <v>7.1592000000000003E-2</v>
      </c>
      <c r="AC387" s="380">
        <v>7.1592000000000003E-2</v>
      </c>
      <c r="AD387" s="42"/>
      <c r="AE387" s="812"/>
      <c r="AF387" s="812"/>
      <c r="AG387" s="812"/>
      <c r="AH387" s="812"/>
      <c r="AI387" s="986"/>
      <c r="AJ387" s="1025">
        <f>cull!G27</f>
        <v>7.1592000000000003E-2</v>
      </c>
      <c r="AK387" s="1025">
        <f>cull!H27</f>
        <v>7.1592000000000003E-2</v>
      </c>
      <c r="AL387" s="1025">
        <f>cull!I27</f>
        <v>7.1592000000000003E-2</v>
      </c>
      <c r="AM387" s="1025">
        <f>cull!J27</f>
        <v>7.1592000000000003E-2</v>
      </c>
      <c r="AN387" s="1025">
        <f>cull!K27</f>
        <v>7.1592000000000003E-2</v>
      </c>
      <c r="AO387" s="1025">
        <f>cull!L27</f>
        <v>7.1592000000000003E-2</v>
      </c>
      <c r="AP387" s="1025">
        <f>cull!M27</f>
        <v>7.1592000000000003E-2</v>
      </c>
      <c r="AQ387" s="1025">
        <f>cull!N27</f>
        <v>7.1592000000000003E-2</v>
      </c>
      <c r="AR387" s="1025">
        <f>cull!O27</f>
        <v>7.1592000000000003E-2</v>
      </c>
      <c r="AS387" s="1025">
        <f>cull!P27</f>
        <v>7.1592000000000003E-2</v>
      </c>
      <c r="AT387" s="1025">
        <f>cull!Q27</f>
        <v>7.1592000000000003E-2</v>
      </c>
      <c r="AU387" s="1025">
        <f>cull!R27</f>
        <v>7.1592000000000003E-2</v>
      </c>
      <c r="AV387" s="987"/>
      <c r="AW387" s="812"/>
      <c r="AX387" s="812"/>
      <c r="AY387" s="812"/>
      <c r="AZ387" s="812"/>
      <c r="BA387" s="812"/>
      <c r="BB387" s="812"/>
      <c r="BC387" s="812"/>
      <c r="BD387" s="812"/>
      <c r="BE387" s="812"/>
      <c r="BF387" s="812"/>
      <c r="BG387" s="812"/>
      <c r="BH387" s="812"/>
      <c r="BI387" s="812"/>
      <c r="BJ387" s="812"/>
      <c r="BK387" s="812"/>
      <c r="BL387" s="812"/>
      <c r="BM387" s="812"/>
      <c r="BN387" s="812"/>
      <c r="BO387" s="812"/>
      <c r="BP387" s="812"/>
      <c r="BQ387" s="812"/>
      <c r="BR387" s="812"/>
      <c r="BS387" s="812"/>
      <c r="BT387" s="812"/>
      <c r="BU387" s="42"/>
      <c r="BV387" s="42"/>
      <c r="BW387" s="42"/>
      <c r="BX387" s="42"/>
      <c r="BY387" s="42"/>
      <c r="BZ387" s="42"/>
      <c r="CA387" s="42"/>
      <c r="CB387" s="42"/>
      <c r="CC387" s="42"/>
      <c r="CD387" s="42"/>
      <c r="CE387" s="42"/>
      <c r="CF387" s="42"/>
      <c r="CG387" s="42"/>
      <c r="CH387" s="42"/>
      <c r="CI387" s="42"/>
      <c r="CJ387" s="42"/>
      <c r="CK387" s="42"/>
      <c r="CL387" s="42"/>
      <c r="CM387" s="42"/>
      <c r="CN387" s="42"/>
      <c r="CO387" s="42"/>
      <c r="CP387" s="42"/>
      <c r="CQ387" s="42"/>
      <c r="CR387" s="42"/>
      <c r="CS387" s="42"/>
      <c r="CT387" s="42"/>
      <c r="CU387" s="42"/>
      <c r="CV387" s="42"/>
      <c r="CW387" s="42"/>
      <c r="CX387" s="42"/>
      <c r="CY387" s="42"/>
      <c r="CZ387" s="42"/>
      <c r="DA387" s="42"/>
      <c r="DB387" s="42"/>
      <c r="DC387" s="42"/>
      <c r="DD387" s="42"/>
      <c r="DE387" s="42"/>
      <c r="DF387" s="42"/>
      <c r="DG387" s="42"/>
      <c r="DH387" s="42"/>
      <c r="DI387" s="42"/>
      <c r="DJ387" s="42"/>
      <c r="DK387" s="42"/>
      <c r="DL387" s="42"/>
      <c r="DM387" s="42"/>
      <c r="DN387" s="42"/>
      <c r="DO387" s="42"/>
      <c r="DP387" s="42"/>
      <c r="DQ387" s="42"/>
      <c r="DR387" s="42"/>
      <c r="DS387" s="42"/>
      <c r="DT387" s="42"/>
      <c r="DU387" s="42"/>
      <c r="DV387" s="42"/>
      <c r="DW387" s="42"/>
      <c r="DX387" s="42"/>
      <c r="DY387" s="42"/>
      <c r="DZ387" s="42"/>
    </row>
    <row r="388" spans="2:130" x14ac:dyDescent="0.2">
      <c r="B388" s="42"/>
      <c r="C388" s="48" t="str">
        <f t="shared" ref="C388:C448" si="16">IF(D388=1," cull ","cull")</f>
        <v>cull</v>
      </c>
      <c r="D388" s="49" t="str">
        <f t="shared" si="15"/>
        <v/>
      </c>
      <c r="E388" s="378">
        <v>7.6303999999999997E-2</v>
      </c>
      <c r="F388" s="378">
        <v>7.6303999999999997E-2</v>
      </c>
      <c r="G388" s="378">
        <v>7.6303999999999997E-2</v>
      </c>
      <c r="H388" s="378">
        <v>7.6303999999999997E-2</v>
      </c>
      <c r="I388" s="378">
        <v>7.6303999999999997E-2</v>
      </c>
      <c r="J388" s="378">
        <v>7.6303999999999997E-2</v>
      </c>
      <c r="K388" s="378">
        <v>7.6303999999999997E-2</v>
      </c>
      <c r="L388" s="378">
        <v>7.6303999999999997E-2</v>
      </c>
      <c r="M388" s="378">
        <v>7.6303999999999997E-2</v>
      </c>
      <c r="N388" s="378">
        <v>7.6303999999999997E-2</v>
      </c>
      <c r="O388" s="378">
        <v>7.6303999999999997E-2</v>
      </c>
      <c r="P388" s="378">
        <v>7.6303999999999997E-2</v>
      </c>
      <c r="Q388" s="42"/>
      <c r="R388" s="380">
        <v>7.6303999999999997E-2</v>
      </c>
      <c r="S388" s="380">
        <v>7.6303999999999997E-2</v>
      </c>
      <c r="T388" s="380">
        <v>7.6303999999999997E-2</v>
      </c>
      <c r="U388" s="380">
        <v>7.6303999999999997E-2</v>
      </c>
      <c r="V388" s="380">
        <v>7.6303999999999997E-2</v>
      </c>
      <c r="W388" s="380">
        <v>7.6303999999999997E-2</v>
      </c>
      <c r="X388" s="380">
        <v>7.6303999999999997E-2</v>
      </c>
      <c r="Y388" s="380">
        <v>7.6303999999999997E-2</v>
      </c>
      <c r="Z388" s="380">
        <v>7.6303999999999997E-2</v>
      </c>
      <c r="AA388" s="380">
        <v>7.6303999999999997E-2</v>
      </c>
      <c r="AB388" s="380">
        <v>7.6303999999999997E-2</v>
      </c>
      <c r="AC388" s="380">
        <v>7.6303999999999997E-2</v>
      </c>
      <c r="AD388" s="42"/>
      <c r="AE388" s="812"/>
      <c r="AF388" s="812"/>
      <c r="AG388" s="812"/>
      <c r="AH388" s="812"/>
      <c r="AI388" s="986"/>
      <c r="AJ388" s="1025">
        <f>cull!G28</f>
        <v>7.6303999999999997E-2</v>
      </c>
      <c r="AK388" s="1025">
        <f>cull!H28</f>
        <v>7.6303999999999997E-2</v>
      </c>
      <c r="AL388" s="1025">
        <f>cull!I28</f>
        <v>7.6303999999999997E-2</v>
      </c>
      <c r="AM388" s="1025">
        <f>cull!J28</f>
        <v>7.6303999999999997E-2</v>
      </c>
      <c r="AN388" s="1025">
        <f>cull!K28</f>
        <v>7.6303999999999997E-2</v>
      </c>
      <c r="AO388" s="1025">
        <f>cull!L28</f>
        <v>7.6303999999999997E-2</v>
      </c>
      <c r="AP388" s="1025">
        <f>cull!M28</f>
        <v>7.6303999999999997E-2</v>
      </c>
      <c r="AQ388" s="1025">
        <f>cull!N28</f>
        <v>7.6303999999999997E-2</v>
      </c>
      <c r="AR388" s="1025">
        <f>cull!O28</f>
        <v>7.6303999999999997E-2</v>
      </c>
      <c r="AS388" s="1025">
        <f>cull!P28</f>
        <v>7.6303999999999997E-2</v>
      </c>
      <c r="AT388" s="1025">
        <f>cull!Q28</f>
        <v>7.6303999999999997E-2</v>
      </c>
      <c r="AU388" s="1025">
        <f>cull!R28</f>
        <v>7.6303999999999997E-2</v>
      </c>
      <c r="AV388" s="987"/>
      <c r="AW388" s="812"/>
      <c r="AX388" s="812"/>
      <c r="AY388" s="812"/>
      <c r="AZ388" s="812"/>
      <c r="BA388" s="812"/>
      <c r="BB388" s="812"/>
      <c r="BC388" s="812"/>
      <c r="BD388" s="812"/>
      <c r="BE388" s="812"/>
      <c r="BF388" s="812"/>
      <c r="BG388" s="812"/>
      <c r="BH388" s="812"/>
      <c r="BI388" s="812"/>
      <c r="BJ388" s="812"/>
      <c r="BK388" s="812"/>
      <c r="BL388" s="812"/>
      <c r="BM388" s="812"/>
      <c r="BN388" s="812"/>
      <c r="BO388" s="812"/>
      <c r="BP388" s="812"/>
      <c r="BQ388" s="812"/>
      <c r="BR388" s="812"/>
      <c r="BS388" s="812"/>
      <c r="BT388" s="812"/>
      <c r="BU388" s="42"/>
      <c r="BV388" s="42"/>
      <c r="BW388" s="42"/>
      <c r="BX388" s="42"/>
      <c r="BY388" s="42"/>
      <c r="BZ388" s="42"/>
      <c r="CA388" s="42"/>
      <c r="CB388" s="42"/>
      <c r="CC388" s="42"/>
      <c r="CD388" s="42"/>
      <c r="CE388" s="42"/>
      <c r="CF388" s="42"/>
      <c r="CG388" s="42"/>
      <c r="CH388" s="42"/>
      <c r="CI388" s="42"/>
      <c r="CJ388" s="42"/>
      <c r="CK388" s="42"/>
      <c r="CL388" s="42"/>
      <c r="CM388" s="42"/>
      <c r="CN388" s="42"/>
      <c r="CO388" s="42"/>
      <c r="CP388" s="42"/>
      <c r="CQ388" s="42"/>
      <c r="CR388" s="42"/>
      <c r="CS388" s="42"/>
      <c r="CT388" s="42"/>
      <c r="CU388" s="42"/>
      <c r="CV388" s="42"/>
      <c r="CW388" s="42"/>
      <c r="CX388" s="42"/>
      <c r="CY388" s="42"/>
      <c r="CZ388" s="42"/>
      <c r="DA388" s="42"/>
      <c r="DB388" s="42"/>
      <c r="DC388" s="42"/>
      <c r="DD388" s="42"/>
      <c r="DE388" s="42"/>
      <c r="DF388" s="42"/>
      <c r="DG388" s="42"/>
      <c r="DH388" s="42"/>
      <c r="DI388" s="42"/>
      <c r="DJ388" s="42"/>
      <c r="DK388" s="42"/>
      <c r="DL388" s="42"/>
      <c r="DM388" s="42"/>
      <c r="DN388" s="42"/>
      <c r="DO388" s="42"/>
      <c r="DP388" s="42"/>
      <c r="DQ388" s="42"/>
      <c r="DR388" s="42"/>
      <c r="DS388" s="42"/>
      <c r="DT388" s="42"/>
      <c r="DU388" s="42"/>
      <c r="DV388" s="42"/>
      <c r="DW388" s="42"/>
      <c r="DX388" s="42"/>
      <c r="DY388" s="42"/>
      <c r="DZ388" s="42"/>
    </row>
    <row r="389" spans="2:130" x14ac:dyDescent="0.2">
      <c r="B389" s="42"/>
      <c r="C389" s="48" t="str">
        <f t="shared" si="16"/>
        <v>cull</v>
      </c>
      <c r="D389" s="49" t="str">
        <f t="shared" si="15"/>
        <v/>
      </c>
      <c r="E389" s="378">
        <v>8.0407999999999993E-2</v>
      </c>
      <c r="F389" s="378">
        <v>8.0407999999999993E-2</v>
      </c>
      <c r="G389" s="378">
        <v>8.0407999999999993E-2</v>
      </c>
      <c r="H389" s="378">
        <v>8.0407999999999993E-2</v>
      </c>
      <c r="I389" s="378">
        <v>8.0407999999999993E-2</v>
      </c>
      <c r="J389" s="378">
        <v>8.0407999999999993E-2</v>
      </c>
      <c r="K389" s="378">
        <v>8.0407999999999993E-2</v>
      </c>
      <c r="L389" s="378">
        <v>8.0407999999999993E-2</v>
      </c>
      <c r="M389" s="378">
        <v>8.0407999999999993E-2</v>
      </c>
      <c r="N389" s="378">
        <v>8.0407999999999993E-2</v>
      </c>
      <c r="O389" s="378">
        <v>8.0407999999999993E-2</v>
      </c>
      <c r="P389" s="378">
        <v>8.0407999999999993E-2</v>
      </c>
      <c r="Q389" s="42"/>
      <c r="R389" s="380">
        <v>8.0407999999999993E-2</v>
      </c>
      <c r="S389" s="380">
        <v>8.0407999999999993E-2</v>
      </c>
      <c r="T389" s="380">
        <v>8.0407999999999993E-2</v>
      </c>
      <c r="U389" s="380">
        <v>8.0407999999999993E-2</v>
      </c>
      <c r="V389" s="380">
        <v>8.0407999999999993E-2</v>
      </c>
      <c r="W389" s="380">
        <v>8.0407999999999993E-2</v>
      </c>
      <c r="X389" s="380">
        <v>8.0407999999999993E-2</v>
      </c>
      <c r="Y389" s="380">
        <v>8.0407999999999993E-2</v>
      </c>
      <c r="Z389" s="380">
        <v>8.0407999999999993E-2</v>
      </c>
      <c r="AA389" s="380">
        <v>8.0407999999999993E-2</v>
      </c>
      <c r="AB389" s="380">
        <v>8.0407999999999993E-2</v>
      </c>
      <c r="AC389" s="380">
        <v>8.0407999999999993E-2</v>
      </c>
      <c r="AD389" s="42"/>
      <c r="AE389" s="812"/>
      <c r="AF389" s="812"/>
      <c r="AG389" s="812"/>
      <c r="AH389" s="812"/>
      <c r="AI389" s="986"/>
      <c r="AJ389" s="1025">
        <f>cull!G29</f>
        <v>8.0407999999999993E-2</v>
      </c>
      <c r="AK389" s="1025">
        <f>cull!H29</f>
        <v>8.0407999999999993E-2</v>
      </c>
      <c r="AL389" s="1025">
        <f>cull!I29</f>
        <v>8.0407999999999993E-2</v>
      </c>
      <c r="AM389" s="1025">
        <f>cull!J29</f>
        <v>8.0407999999999993E-2</v>
      </c>
      <c r="AN389" s="1025">
        <f>cull!K29</f>
        <v>8.0407999999999993E-2</v>
      </c>
      <c r="AO389" s="1025">
        <f>cull!L29</f>
        <v>8.0407999999999993E-2</v>
      </c>
      <c r="AP389" s="1025">
        <f>cull!M29</f>
        <v>8.0407999999999993E-2</v>
      </c>
      <c r="AQ389" s="1025">
        <f>cull!N29</f>
        <v>8.0407999999999993E-2</v>
      </c>
      <c r="AR389" s="1025">
        <f>cull!O29</f>
        <v>8.0407999999999993E-2</v>
      </c>
      <c r="AS389" s="1025">
        <f>cull!P29</f>
        <v>8.0407999999999993E-2</v>
      </c>
      <c r="AT389" s="1025">
        <f>cull!Q29</f>
        <v>8.0407999999999993E-2</v>
      </c>
      <c r="AU389" s="1025">
        <f>cull!R29</f>
        <v>8.0407999999999993E-2</v>
      </c>
      <c r="AV389" s="987"/>
      <c r="AW389" s="812"/>
      <c r="AX389" s="812"/>
      <c r="AY389" s="812"/>
      <c r="AZ389" s="812"/>
      <c r="BA389" s="812"/>
      <c r="BB389" s="812"/>
      <c r="BC389" s="812"/>
      <c r="BD389" s="812"/>
      <c r="BE389" s="812"/>
      <c r="BF389" s="812"/>
      <c r="BG389" s="812"/>
      <c r="BH389" s="812"/>
      <c r="BI389" s="812"/>
      <c r="BJ389" s="812"/>
      <c r="BK389" s="812"/>
      <c r="BL389" s="812"/>
      <c r="BM389" s="812"/>
      <c r="BN389" s="812"/>
      <c r="BO389" s="812"/>
      <c r="BP389" s="812"/>
      <c r="BQ389" s="812"/>
      <c r="BR389" s="812"/>
      <c r="BS389" s="812"/>
      <c r="BT389" s="812"/>
      <c r="BU389" s="42"/>
      <c r="BV389" s="42"/>
      <c r="BW389" s="42"/>
      <c r="BX389" s="42"/>
      <c r="BY389" s="42"/>
      <c r="BZ389" s="42"/>
      <c r="CA389" s="42"/>
      <c r="CB389" s="42"/>
      <c r="CC389" s="42"/>
      <c r="CD389" s="42"/>
      <c r="CE389" s="42"/>
      <c r="CF389" s="42"/>
      <c r="CG389" s="42"/>
      <c r="CH389" s="42"/>
      <c r="CI389" s="42"/>
      <c r="CJ389" s="42"/>
      <c r="CK389" s="42"/>
      <c r="CL389" s="42"/>
      <c r="CM389" s="42"/>
      <c r="CN389" s="42"/>
      <c r="CO389" s="42"/>
      <c r="CP389" s="42"/>
      <c r="CQ389" s="42"/>
      <c r="CR389" s="42"/>
      <c r="CS389" s="42"/>
      <c r="CT389" s="42"/>
      <c r="CU389" s="42"/>
      <c r="CV389" s="42"/>
      <c r="CW389" s="42"/>
      <c r="CX389" s="42"/>
      <c r="CY389" s="42"/>
      <c r="CZ389" s="42"/>
      <c r="DA389" s="42"/>
      <c r="DB389" s="42"/>
      <c r="DC389" s="42"/>
      <c r="DD389" s="42"/>
      <c r="DE389" s="42"/>
      <c r="DF389" s="42"/>
      <c r="DG389" s="42"/>
      <c r="DH389" s="42"/>
      <c r="DI389" s="42"/>
      <c r="DJ389" s="42"/>
      <c r="DK389" s="42"/>
      <c r="DL389" s="42"/>
      <c r="DM389" s="42"/>
      <c r="DN389" s="42"/>
      <c r="DO389" s="42"/>
      <c r="DP389" s="42"/>
      <c r="DQ389" s="42"/>
      <c r="DR389" s="42"/>
      <c r="DS389" s="42"/>
      <c r="DT389" s="42"/>
      <c r="DU389" s="42"/>
      <c r="DV389" s="42"/>
      <c r="DW389" s="42"/>
      <c r="DX389" s="42"/>
      <c r="DY389" s="42"/>
      <c r="DZ389" s="42"/>
    </row>
    <row r="390" spans="2:130" x14ac:dyDescent="0.2">
      <c r="B390" s="42"/>
      <c r="C390" s="48" t="str">
        <f t="shared" si="16"/>
        <v>cull</v>
      </c>
      <c r="D390" s="49" t="str">
        <f t="shared" si="15"/>
        <v/>
      </c>
      <c r="E390" s="378">
        <v>8.3904000000000006E-2</v>
      </c>
      <c r="F390" s="378">
        <v>8.3904000000000006E-2</v>
      </c>
      <c r="G390" s="378">
        <v>8.3904000000000006E-2</v>
      </c>
      <c r="H390" s="378">
        <v>8.3904000000000006E-2</v>
      </c>
      <c r="I390" s="378">
        <v>8.3904000000000006E-2</v>
      </c>
      <c r="J390" s="378">
        <v>8.3904000000000006E-2</v>
      </c>
      <c r="K390" s="378">
        <v>8.3904000000000006E-2</v>
      </c>
      <c r="L390" s="378">
        <v>8.3904000000000006E-2</v>
      </c>
      <c r="M390" s="378">
        <v>8.3904000000000006E-2</v>
      </c>
      <c r="N390" s="378">
        <v>8.3904000000000006E-2</v>
      </c>
      <c r="O390" s="378">
        <v>8.3904000000000006E-2</v>
      </c>
      <c r="P390" s="378">
        <v>8.3904000000000006E-2</v>
      </c>
      <c r="Q390" s="42"/>
      <c r="R390" s="380">
        <v>8.3904000000000006E-2</v>
      </c>
      <c r="S390" s="380">
        <v>8.3904000000000006E-2</v>
      </c>
      <c r="T390" s="380">
        <v>8.3904000000000006E-2</v>
      </c>
      <c r="U390" s="380">
        <v>8.3904000000000006E-2</v>
      </c>
      <c r="V390" s="380">
        <v>8.3904000000000006E-2</v>
      </c>
      <c r="W390" s="380">
        <v>8.3904000000000006E-2</v>
      </c>
      <c r="X390" s="380">
        <v>8.3904000000000006E-2</v>
      </c>
      <c r="Y390" s="380">
        <v>8.3904000000000006E-2</v>
      </c>
      <c r="Z390" s="380">
        <v>8.3904000000000006E-2</v>
      </c>
      <c r="AA390" s="380">
        <v>8.3904000000000006E-2</v>
      </c>
      <c r="AB390" s="380">
        <v>8.3904000000000006E-2</v>
      </c>
      <c r="AC390" s="380">
        <v>8.3904000000000006E-2</v>
      </c>
      <c r="AD390" s="42"/>
      <c r="AE390" s="812"/>
      <c r="AF390" s="812"/>
      <c r="AG390" s="812"/>
      <c r="AH390" s="812"/>
      <c r="AI390" s="986"/>
      <c r="AJ390" s="1025">
        <f>cull!G30</f>
        <v>8.3904000000000006E-2</v>
      </c>
      <c r="AK390" s="1025">
        <f>cull!H30</f>
        <v>8.3904000000000006E-2</v>
      </c>
      <c r="AL390" s="1025">
        <f>cull!I30</f>
        <v>8.3904000000000006E-2</v>
      </c>
      <c r="AM390" s="1025">
        <f>cull!J30</f>
        <v>8.3904000000000006E-2</v>
      </c>
      <c r="AN390" s="1025">
        <f>cull!K30</f>
        <v>8.3904000000000006E-2</v>
      </c>
      <c r="AO390" s="1025">
        <f>cull!L30</f>
        <v>8.3904000000000006E-2</v>
      </c>
      <c r="AP390" s="1025">
        <f>cull!M30</f>
        <v>8.3904000000000006E-2</v>
      </c>
      <c r="AQ390" s="1025">
        <f>cull!N30</f>
        <v>8.3904000000000006E-2</v>
      </c>
      <c r="AR390" s="1025">
        <f>cull!O30</f>
        <v>8.3904000000000006E-2</v>
      </c>
      <c r="AS390" s="1025">
        <f>cull!P30</f>
        <v>8.3904000000000006E-2</v>
      </c>
      <c r="AT390" s="1025">
        <f>cull!Q30</f>
        <v>8.3904000000000006E-2</v>
      </c>
      <c r="AU390" s="1025">
        <f>cull!R30</f>
        <v>8.3904000000000006E-2</v>
      </c>
      <c r="AV390" s="987"/>
      <c r="AW390" s="812"/>
      <c r="AX390" s="812"/>
      <c r="AY390" s="812"/>
      <c r="AZ390" s="812"/>
      <c r="BA390" s="812"/>
      <c r="BB390" s="812"/>
      <c r="BC390" s="812"/>
      <c r="BD390" s="812"/>
      <c r="BE390" s="812"/>
      <c r="BF390" s="812"/>
      <c r="BG390" s="812"/>
      <c r="BH390" s="812"/>
      <c r="BI390" s="812"/>
      <c r="BJ390" s="812"/>
      <c r="BK390" s="812"/>
      <c r="BL390" s="812"/>
      <c r="BM390" s="812"/>
      <c r="BN390" s="812"/>
      <c r="BO390" s="812"/>
      <c r="BP390" s="812"/>
      <c r="BQ390" s="812"/>
      <c r="BR390" s="812"/>
      <c r="BS390" s="812"/>
      <c r="BT390" s="812"/>
      <c r="BU390" s="42"/>
      <c r="BV390" s="42"/>
      <c r="BW390" s="42"/>
      <c r="BX390" s="42"/>
      <c r="BY390" s="42"/>
      <c r="BZ390" s="42"/>
      <c r="CA390" s="42"/>
      <c r="CB390" s="42"/>
      <c r="CC390" s="42"/>
      <c r="CD390" s="42"/>
      <c r="CE390" s="42"/>
      <c r="CF390" s="42"/>
      <c r="CG390" s="42"/>
      <c r="CH390" s="42"/>
      <c r="CI390" s="42"/>
      <c r="CJ390" s="42"/>
      <c r="CK390" s="42"/>
      <c r="CL390" s="42"/>
      <c r="CM390" s="42"/>
      <c r="CN390" s="42"/>
      <c r="CO390" s="42"/>
      <c r="CP390" s="42"/>
      <c r="CQ390" s="42"/>
      <c r="CR390" s="42"/>
      <c r="CS390" s="42"/>
      <c r="CT390" s="42"/>
      <c r="CU390" s="42"/>
      <c r="CV390" s="42"/>
      <c r="CW390" s="42"/>
      <c r="CX390" s="42"/>
      <c r="CY390" s="42"/>
      <c r="CZ390" s="42"/>
      <c r="DA390" s="42"/>
      <c r="DB390" s="42"/>
      <c r="DC390" s="42"/>
      <c r="DD390" s="42"/>
      <c r="DE390" s="42"/>
      <c r="DF390" s="42"/>
      <c r="DG390" s="42"/>
      <c r="DH390" s="42"/>
      <c r="DI390" s="42"/>
      <c r="DJ390" s="42"/>
      <c r="DK390" s="42"/>
      <c r="DL390" s="42"/>
      <c r="DM390" s="42"/>
      <c r="DN390" s="42"/>
      <c r="DO390" s="42"/>
      <c r="DP390" s="42"/>
      <c r="DQ390" s="42"/>
      <c r="DR390" s="42"/>
      <c r="DS390" s="42"/>
      <c r="DT390" s="42"/>
      <c r="DU390" s="42"/>
      <c r="DV390" s="42"/>
      <c r="DW390" s="42"/>
      <c r="DX390" s="42"/>
      <c r="DY390" s="42"/>
      <c r="DZ390" s="42"/>
    </row>
    <row r="391" spans="2:130" x14ac:dyDescent="0.2">
      <c r="B391" s="42"/>
      <c r="C391" s="48" t="str">
        <f t="shared" si="16"/>
        <v>cull</v>
      </c>
      <c r="D391" s="49" t="str">
        <f t="shared" si="15"/>
        <v/>
      </c>
      <c r="E391" s="334" t="s">
        <v>256</v>
      </c>
      <c r="F391" s="378"/>
      <c r="G391" s="378"/>
      <c r="H391" s="378"/>
      <c r="I391" s="378"/>
      <c r="J391" s="378"/>
      <c r="K391" s="378"/>
      <c r="L391" s="378"/>
      <c r="M391" s="378"/>
      <c r="N391" s="378"/>
      <c r="O391" s="378"/>
      <c r="P391" s="378"/>
      <c r="Q391" s="42"/>
      <c r="R391" s="339" t="s">
        <v>256</v>
      </c>
      <c r="S391" s="380"/>
      <c r="T391" s="380"/>
      <c r="U391" s="380"/>
      <c r="V391" s="380"/>
      <c r="W391" s="380"/>
      <c r="X391" s="380"/>
      <c r="Y391" s="380"/>
      <c r="Z391" s="380"/>
      <c r="AA391" s="380"/>
      <c r="AB391" s="380"/>
      <c r="AC391" s="380"/>
      <c r="AD391" s="42"/>
      <c r="AE391" s="812"/>
      <c r="AF391" s="812"/>
      <c r="AG391" s="812"/>
      <c r="AH391" s="812"/>
      <c r="AI391" s="986"/>
      <c r="AJ391" s="1000" t="s">
        <v>256</v>
      </c>
      <c r="AK391" s="1025"/>
      <c r="AL391" s="1025"/>
      <c r="AM391" s="1025"/>
      <c r="AN391" s="1025"/>
      <c r="AO391" s="1025"/>
      <c r="AP391" s="1025"/>
      <c r="AQ391" s="1025"/>
      <c r="AR391" s="1025"/>
      <c r="AS391" s="1025"/>
      <c r="AT391" s="1025"/>
      <c r="AU391" s="1025"/>
      <c r="AV391" s="987"/>
      <c r="AW391" s="812"/>
      <c r="AX391" s="812"/>
      <c r="AY391" s="812"/>
      <c r="AZ391" s="812"/>
      <c r="BA391" s="812"/>
      <c r="BB391" s="812"/>
      <c r="BC391" s="812"/>
      <c r="BD391" s="812"/>
      <c r="BE391" s="812"/>
      <c r="BF391" s="812"/>
      <c r="BG391" s="812"/>
      <c r="BH391" s="812"/>
      <c r="BI391" s="812"/>
      <c r="BJ391" s="812"/>
      <c r="BK391" s="812"/>
      <c r="BL391" s="812"/>
      <c r="BM391" s="812"/>
      <c r="BN391" s="812"/>
      <c r="BO391" s="812"/>
      <c r="BP391" s="812"/>
      <c r="BQ391" s="812"/>
      <c r="BR391" s="812"/>
      <c r="BS391" s="812"/>
      <c r="BT391" s="812"/>
      <c r="BU391" s="42"/>
      <c r="BV391" s="42"/>
      <c r="BW391" s="42"/>
      <c r="BX391" s="42"/>
      <c r="BY391" s="42"/>
      <c r="BZ391" s="42"/>
      <c r="CA391" s="42"/>
      <c r="CB391" s="42"/>
      <c r="CC391" s="42"/>
      <c r="CD391" s="42"/>
      <c r="CE391" s="42"/>
      <c r="CF391" s="42"/>
      <c r="CG391" s="42"/>
      <c r="CH391" s="42"/>
      <c r="CI391" s="42"/>
      <c r="CJ391" s="42"/>
      <c r="CK391" s="42"/>
      <c r="CL391" s="42"/>
      <c r="CM391" s="42"/>
      <c r="CN391" s="42"/>
      <c r="CO391" s="42"/>
      <c r="CP391" s="42"/>
      <c r="CQ391" s="42"/>
      <c r="CR391" s="42"/>
      <c r="CS391" s="42"/>
      <c r="CT391" s="42"/>
      <c r="CU391" s="42"/>
      <c r="CV391" s="42"/>
      <c r="CW391" s="42"/>
      <c r="CX391" s="42"/>
      <c r="CY391" s="42"/>
      <c r="CZ391" s="42"/>
      <c r="DA391" s="42"/>
      <c r="DB391" s="42"/>
      <c r="DC391" s="42"/>
      <c r="DD391" s="42"/>
      <c r="DE391" s="42"/>
      <c r="DF391" s="42"/>
      <c r="DG391" s="42"/>
      <c r="DH391" s="42"/>
      <c r="DI391" s="42"/>
      <c r="DJ391" s="42"/>
      <c r="DK391" s="42"/>
      <c r="DL391" s="42"/>
      <c r="DM391" s="42"/>
      <c r="DN391" s="42"/>
      <c r="DO391" s="42"/>
      <c r="DP391" s="42"/>
      <c r="DQ391" s="42"/>
      <c r="DR391" s="42"/>
      <c r="DS391" s="42"/>
      <c r="DT391" s="42"/>
      <c r="DU391" s="42"/>
      <c r="DV391" s="42"/>
      <c r="DW391" s="42"/>
      <c r="DX391" s="42"/>
      <c r="DY391" s="42"/>
      <c r="DZ391" s="42"/>
    </row>
    <row r="392" spans="2:130" x14ac:dyDescent="0.2">
      <c r="B392" s="42"/>
      <c r="C392" s="48" t="str">
        <f t="shared" si="16"/>
        <v>cull</v>
      </c>
      <c r="D392" s="49" t="str">
        <f t="shared" si="15"/>
        <v/>
      </c>
      <c r="E392" s="378">
        <v>1.1247999999999999E-2</v>
      </c>
      <c r="F392" s="378">
        <v>1.1247999999999999E-2</v>
      </c>
      <c r="G392" s="378">
        <v>1.1247999999999999E-2</v>
      </c>
      <c r="H392" s="378">
        <v>1.1247999999999999E-2</v>
      </c>
      <c r="I392" s="378">
        <v>1.1247999999999999E-2</v>
      </c>
      <c r="J392" s="378">
        <v>1.1247999999999999E-2</v>
      </c>
      <c r="K392" s="378">
        <v>1.1247999999999999E-2</v>
      </c>
      <c r="L392" s="378">
        <v>1.1247999999999999E-2</v>
      </c>
      <c r="M392" s="378">
        <v>1.1247999999999999E-2</v>
      </c>
      <c r="N392" s="378">
        <v>1.1247999999999999E-2</v>
      </c>
      <c r="O392" s="378">
        <v>1.1247999999999999E-2</v>
      </c>
      <c r="P392" s="378">
        <v>1.1247999999999999E-2</v>
      </c>
      <c r="Q392" s="42"/>
      <c r="R392" s="380">
        <v>1.1247999999999999E-2</v>
      </c>
      <c r="S392" s="380">
        <v>1.1247999999999999E-2</v>
      </c>
      <c r="T392" s="380">
        <v>1.1247999999999999E-2</v>
      </c>
      <c r="U392" s="380">
        <v>1.1247999999999999E-2</v>
      </c>
      <c r="V392" s="380">
        <v>1.1247999999999999E-2</v>
      </c>
      <c r="W392" s="380">
        <v>1.1247999999999999E-2</v>
      </c>
      <c r="X392" s="380">
        <v>1.1247999999999999E-2</v>
      </c>
      <c r="Y392" s="380">
        <v>1.1247999999999999E-2</v>
      </c>
      <c r="Z392" s="380">
        <v>1.1247999999999999E-2</v>
      </c>
      <c r="AA392" s="380">
        <v>1.1247999999999999E-2</v>
      </c>
      <c r="AB392" s="380">
        <v>1.1247999999999999E-2</v>
      </c>
      <c r="AC392" s="380">
        <v>1.1247999999999999E-2</v>
      </c>
      <c r="AD392" s="42"/>
      <c r="AE392" s="812"/>
      <c r="AF392" s="812"/>
      <c r="AG392" s="812"/>
      <c r="AH392" s="812"/>
      <c r="AI392" s="986"/>
      <c r="AJ392" s="1025">
        <f>cull!G34</f>
        <v>1.1247999999999999E-2</v>
      </c>
      <c r="AK392" s="1025">
        <f>cull!H34</f>
        <v>1.1247999999999999E-2</v>
      </c>
      <c r="AL392" s="1025">
        <f>cull!I34</f>
        <v>1.1247999999999999E-2</v>
      </c>
      <c r="AM392" s="1025">
        <f>cull!J34</f>
        <v>1.1247999999999999E-2</v>
      </c>
      <c r="AN392" s="1025">
        <f>cull!K34</f>
        <v>1.1247999999999999E-2</v>
      </c>
      <c r="AO392" s="1025">
        <f>cull!L34</f>
        <v>1.1247999999999999E-2</v>
      </c>
      <c r="AP392" s="1025">
        <f>cull!M34</f>
        <v>1.1247999999999999E-2</v>
      </c>
      <c r="AQ392" s="1025">
        <f>cull!N34</f>
        <v>1.1247999999999999E-2</v>
      </c>
      <c r="AR392" s="1025">
        <f>cull!O34</f>
        <v>1.1247999999999999E-2</v>
      </c>
      <c r="AS392" s="1025">
        <f>cull!P34</f>
        <v>1.1247999999999999E-2</v>
      </c>
      <c r="AT392" s="1025">
        <f>cull!Q34</f>
        <v>1.1247999999999999E-2</v>
      </c>
      <c r="AU392" s="1025">
        <f>cull!R34</f>
        <v>1.1247999999999999E-2</v>
      </c>
      <c r="AV392" s="987"/>
      <c r="AW392" s="812"/>
      <c r="AX392" s="812"/>
      <c r="AY392" s="812"/>
      <c r="AZ392" s="812"/>
      <c r="BA392" s="812"/>
      <c r="BB392" s="812"/>
      <c r="BC392" s="812"/>
      <c r="BD392" s="812"/>
      <c r="BE392" s="812"/>
      <c r="BF392" s="812"/>
      <c r="BG392" s="812"/>
      <c r="BH392" s="812"/>
      <c r="BI392" s="812"/>
      <c r="BJ392" s="812"/>
      <c r="BK392" s="812"/>
      <c r="BL392" s="812"/>
      <c r="BM392" s="812"/>
      <c r="BN392" s="812"/>
      <c r="BO392" s="812"/>
      <c r="BP392" s="812"/>
      <c r="BQ392" s="812"/>
      <c r="BR392" s="812"/>
      <c r="BS392" s="812"/>
      <c r="BT392" s="812"/>
      <c r="BU392" s="42"/>
      <c r="BV392" s="42"/>
      <c r="BW392" s="42"/>
      <c r="BX392" s="42"/>
      <c r="BY392" s="42"/>
      <c r="BZ392" s="42"/>
      <c r="CA392" s="42"/>
      <c r="CB392" s="42"/>
      <c r="CC392" s="42"/>
      <c r="CD392" s="42"/>
      <c r="CE392" s="42"/>
      <c r="CF392" s="42"/>
      <c r="CG392" s="42"/>
      <c r="CH392" s="42"/>
      <c r="CI392" s="42"/>
      <c r="CJ392" s="42"/>
      <c r="CK392" s="42"/>
      <c r="CL392" s="42"/>
      <c r="CM392" s="42"/>
      <c r="CN392" s="42"/>
      <c r="CO392" s="42"/>
      <c r="CP392" s="42"/>
      <c r="CQ392" s="42"/>
      <c r="CR392" s="42"/>
      <c r="CS392" s="42"/>
      <c r="CT392" s="42"/>
      <c r="CU392" s="42"/>
      <c r="CV392" s="42"/>
      <c r="CW392" s="42"/>
      <c r="CX392" s="42"/>
      <c r="CY392" s="42"/>
      <c r="CZ392" s="42"/>
      <c r="DA392" s="42"/>
      <c r="DB392" s="42"/>
      <c r="DC392" s="42"/>
      <c r="DD392" s="42"/>
      <c r="DE392" s="42"/>
      <c r="DF392" s="42"/>
      <c r="DG392" s="42"/>
      <c r="DH392" s="42"/>
      <c r="DI392" s="42"/>
      <c r="DJ392" s="42"/>
      <c r="DK392" s="42"/>
      <c r="DL392" s="42"/>
      <c r="DM392" s="42"/>
      <c r="DN392" s="42"/>
      <c r="DO392" s="42"/>
      <c r="DP392" s="42"/>
      <c r="DQ392" s="42"/>
      <c r="DR392" s="42"/>
      <c r="DS392" s="42"/>
      <c r="DT392" s="42"/>
      <c r="DU392" s="42"/>
      <c r="DV392" s="42"/>
      <c r="DW392" s="42"/>
      <c r="DX392" s="42"/>
      <c r="DY392" s="42"/>
      <c r="DZ392" s="42"/>
    </row>
    <row r="393" spans="2:130" x14ac:dyDescent="0.2">
      <c r="B393" s="42"/>
      <c r="C393" s="48" t="str">
        <f t="shared" si="16"/>
        <v>cull</v>
      </c>
      <c r="D393" s="49" t="str">
        <f t="shared" si="15"/>
        <v/>
      </c>
      <c r="E393" s="378">
        <v>1.1552E-2</v>
      </c>
      <c r="F393" s="378">
        <v>1.1552E-2</v>
      </c>
      <c r="G393" s="378">
        <v>1.1552E-2</v>
      </c>
      <c r="H393" s="378">
        <v>1.1552E-2</v>
      </c>
      <c r="I393" s="378">
        <v>1.1552E-2</v>
      </c>
      <c r="J393" s="378">
        <v>1.1552E-2</v>
      </c>
      <c r="K393" s="378">
        <v>1.1552E-2</v>
      </c>
      <c r="L393" s="378">
        <v>1.1552E-2</v>
      </c>
      <c r="M393" s="378">
        <v>1.1552E-2</v>
      </c>
      <c r="N393" s="378">
        <v>1.1552E-2</v>
      </c>
      <c r="O393" s="378">
        <v>1.1552E-2</v>
      </c>
      <c r="P393" s="378">
        <v>1.1552E-2</v>
      </c>
      <c r="Q393" s="42"/>
      <c r="R393" s="380">
        <v>1.1552E-2</v>
      </c>
      <c r="S393" s="380">
        <v>1.1552E-2</v>
      </c>
      <c r="T393" s="380">
        <v>1.1552E-2</v>
      </c>
      <c r="U393" s="380">
        <v>1.1552E-2</v>
      </c>
      <c r="V393" s="380">
        <v>1.1552E-2</v>
      </c>
      <c r="W393" s="380">
        <v>1.1552E-2</v>
      </c>
      <c r="X393" s="380">
        <v>1.1552E-2</v>
      </c>
      <c r="Y393" s="380">
        <v>1.1552E-2</v>
      </c>
      <c r="Z393" s="380">
        <v>1.1552E-2</v>
      </c>
      <c r="AA393" s="380">
        <v>1.1552E-2</v>
      </c>
      <c r="AB393" s="380">
        <v>1.1552E-2</v>
      </c>
      <c r="AC393" s="380">
        <v>1.1552E-2</v>
      </c>
      <c r="AD393" s="42"/>
      <c r="AE393" s="812"/>
      <c r="AF393" s="812"/>
      <c r="AG393" s="812"/>
      <c r="AH393" s="812"/>
      <c r="AI393" s="986"/>
      <c r="AJ393" s="1025">
        <f>cull!G35</f>
        <v>1.1552E-2</v>
      </c>
      <c r="AK393" s="1025">
        <f>cull!H35</f>
        <v>1.1552E-2</v>
      </c>
      <c r="AL393" s="1025">
        <f>cull!I35</f>
        <v>1.1552E-2</v>
      </c>
      <c r="AM393" s="1025">
        <f>cull!J35</f>
        <v>1.1552E-2</v>
      </c>
      <c r="AN393" s="1025">
        <f>cull!K35</f>
        <v>1.1552E-2</v>
      </c>
      <c r="AO393" s="1025">
        <f>cull!L35</f>
        <v>1.1552E-2</v>
      </c>
      <c r="AP393" s="1025">
        <f>cull!M35</f>
        <v>1.1552E-2</v>
      </c>
      <c r="AQ393" s="1025">
        <f>cull!N35</f>
        <v>1.1552E-2</v>
      </c>
      <c r="AR393" s="1025">
        <f>cull!O35</f>
        <v>1.1552E-2</v>
      </c>
      <c r="AS393" s="1025">
        <f>cull!P35</f>
        <v>1.1552E-2</v>
      </c>
      <c r="AT393" s="1025">
        <f>cull!Q35</f>
        <v>1.1552E-2</v>
      </c>
      <c r="AU393" s="1025">
        <f>cull!R35</f>
        <v>1.1552E-2</v>
      </c>
      <c r="AV393" s="987"/>
      <c r="AW393" s="812"/>
      <c r="AX393" s="812"/>
      <c r="AY393" s="812"/>
      <c r="AZ393" s="812"/>
      <c r="BA393" s="812"/>
      <c r="BB393" s="812"/>
      <c r="BC393" s="812"/>
      <c r="BD393" s="812"/>
      <c r="BE393" s="812"/>
      <c r="BF393" s="812"/>
      <c r="BG393" s="812"/>
      <c r="BH393" s="812"/>
      <c r="BI393" s="812"/>
      <c r="BJ393" s="812"/>
      <c r="BK393" s="812"/>
      <c r="BL393" s="812"/>
      <c r="BM393" s="812"/>
      <c r="BN393" s="812"/>
      <c r="BO393" s="812"/>
      <c r="BP393" s="812"/>
      <c r="BQ393" s="812"/>
      <c r="BR393" s="812"/>
      <c r="BS393" s="812"/>
      <c r="BT393" s="812"/>
      <c r="BU393" s="42"/>
      <c r="BV393" s="42"/>
      <c r="BW393" s="42"/>
      <c r="BX393" s="42"/>
      <c r="BY393" s="42"/>
      <c r="BZ393" s="42"/>
      <c r="CA393" s="42"/>
      <c r="CB393" s="42"/>
      <c r="CC393" s="42"/>
      <c r="CD393" s="42"/>
      <c r="CE393" s="42"/>
      <c r="CF393" s="42"/>
      <c r="CG393" s="42"/>
      <c r="CH393" s="42"/>
      <c r="CI393" s="42"/>
      <c r="CJ393" s="42"/>
      <c r="CK393" s="42"/>
      <c r="CL393" s="42"/>
      <c r="CM393" s="42"/>
      <c r="CN393" s="42"/>
      <c r="CO393" s="42"/>
      <c r="CP393" s="42"/>
      <c r="CQ393" s="42"/>
      <c r="CR393" s="42"/>
      <c r="CS393" s="42"/>
      <c r="CT393" s="42"/>
      <c r="CU393" s="42"/>
      <c r="CV393" s="42"/>
      <c r="CW393" s="42"/>
      <c r="CX393" s="42"/>
      <c r="CY393" s="42"/>
      <c r="CZ393" s="42"/>
      <c r="DA393" s="42"/>
      <c r="DB393" s="42"/>
      <c r="DC393" s="42"/>
      <c r="DD393" s="42"/>
      <c r="DE393" s="42"/>
      <c r="DF393" s="42"/>
      <c r="DG393" s="42"/>
      <c r="DH393" s="42"/>
      <c r="DI393" s="42"/>
      <c r="DJ393" s="42"/>
      <c r="DK393" s="42"/>
      <c r="DL393" s="42"/>
      <c r="DM393" s="42"/>
      <c r="DN393" s="42"/>
      <c r="DO393" s="42"/>
      <c r="DP393" s="42"/>
      <c r="DQ393" s="42"/>
      <c r="DR393" s="42"/>
      <c r="DS393" s="42"/>
      <c r="DT393" s="42"/>
      <c r="DU393" s="42"/>
      <c r="DV393" s="42"/>
      <c r="DW393" s="42"/>
      <c r="DX393" s="42"/>
      <c r="DY393" s="42"/>
      <c r="DZ393" s="42"/>
    </row>
    <row r="394" spans="2:130" x14ac:dyDescent="0.2">
      <c r="B394" s="42"/>
      <c r="C394" s="48" t="str">
        <f t="shared" si="16"/>
        <v>cull</v>
      </c>
      <c r="D394" s="49" t="str">
        <f t="shared" si="15"/>
        <v/>
      </c>
      <c r="E394" s="378">
        <v>1.0184E-2</v>
      </c>
      <c r="F394" s="378">
        <v>1.0184E-2</v>
      </c>
      <c r="G394" s="378">
        <v>1.0184E-2</v>
      </c>
      <c r="H394" s="378">
        <v>1.0184E-2</v>
      </c>
      <c r="I394" s="378">
        <v>1.0184E-2</v>
      </c>
      <c r="J394" s="378">
        <v>1.0184E-2</v>
      </c>
      <c r="K394" s="378">
        <v>1.0184E-2</v>
      </c>
      <c r="L394" s="378">
        <v>1.0184E-2</v>
      </c>
      <c r="M394" s="378">
        <v>1.0184E-2</v>
      </c>
      <c r="N394" s="378">
        <v>1.0184E-2</v>
      </c>
      <c r="O394" s="378">
        <v>1.0184E-2</v>
      </c>
      <c r="P394" s="378">
        <v>1.0184E-2</v>
      </c>
      <c r="Q394" s="42"/>
      <c r="R394" s="380">
        <v>1.0184E-2</v>
      </c>
      <c r="S394" s="380">
        <v>1.0184E-2</v>
      </c>
      <c r="T394" s="380">
        <v>1.0184E-2</v>
      </c>
      <c r="U394" s="380">
        <v>1.0184E-2</v>
      </c>
      <c r="V394" s="380">
        <v>1.0184E-2</v>
      </c>
      <c r="W394" s="380">
        <v>1.0184E-2</v>
      </c>
      <c r="X394" s="380">
        <v>1.0184E-2</v>
      </c>
      <c r="Y394" s="380">
        <v>1.0184E-2</v>
      </c>
      <c r="Z394" s="380">
        <v>1.0184E-2</v>
      </c>
      <c r="AA394" s="380">
        <v>1.0184E-2</v>
      </c>
      <c r="AB394" s="380">
        <v>1.0184E-2</v>
      </c>
      <c r="AC394" s="380">
        <v>1.0184E-2</v>
      </c>
      <c r="AD394" s="42"/>
      <c r="AE394" s="812"/>
      <c r="AF394" s="812"/>
      <c r="AG394" s="812"/>
      <c r="AH394" s="812"/>
      <c r="AI394" s="986"/>
      <c r="AJ394" s="1025">
        <f>cull!G36</f>
        <v>1.0184E-2</v>
      </c>
      <c r="AK394" s="1025">
        <f>cull!H36</f>
        <v>1.0184E-2</v>
      </c>
      <c r="AL394" s="1025">
        <f>cull!I36</f>
        <v>1.0184E-2</v>
      </c>
      <c r="AM394" s="1025">
        <f>cull!J36</f>
        <v>1.0184E-2</v>
      </c>
      <c r="AN394" s="1025">
        <f>cull!K36</f>
        <v>1.0184E-2</v>
      </c>
      <c r="AO394" s="1025">
        <f>cull!L36</f>
        <v>1.0184E-2</v>
      </c>
      <c r="AP394" s="1025">
        <f>cull!M36</f>
        <v>1.0184E-2</v>
      </c>
      <c r="AQ394" s="1025">
        <f>cull!N36</f>
        <v>1.0184E-2</v>
      </c>
      <c r="AR394" s="1025">
        <f>cull!O36</f>
        <v>1.0184E-2</v>
      </c>
      <c r="AS394" s="1025">
        <f>cull!P36</f>
        <v>1.0184E-2</v>
      </c>
      <c r="AT394" s="1025">
        <f>cull!Q36</f>
        <v>1.0184E-2</v>
      </c>
      <c r="AU394" s="1025">
        <f>cull!R36</f>
        <v>1.0184E-2</v>
      </c>
      <c r="AV394" s="987"/>
      <c r="AW394" s="812"/>
      <c r="AX394" s="812"/>
      <c r="AY394" s="812"/>
      <c r="AZ394" s="812"/>
      <c r="BA394" s="812"/>
      <c r="BB394" s="812"/>
      <c r="BC394" s="812"/>
      <c r="BD394" s="812"/>
      <c r="BE394" s="812"/>
      <c r="BF394" s="812"/>
      <c r="BG394" s="812"/>
      <c r="BH394" s="812"/>
      <c r="BI394" s="812"/>
      <c r="BJ394" s="812"/>
      <c r="BK394" s="812"/>
      <c r="BL394" s="812"/>
      <c r="BM394" s="812"/>
      <c r="BN394" s="812"/>
      <c r="BO394" s="812"/>
      <c r="BP394" s="812"/>
      <c r="BQ394" s="812"/>
      <c r="BR394" s="812"/>
      <c r="BS394" s="812"/>
      <c r="BT394" s="812"/>
      <c r="BU394" s="42"/>
      <c r="BV394" s="42"/>
      <c r="BW394" s="42"/>
      <c r="BX394" s="42"/>
      <c r="BY394" s="42"/>
      <c r="BZ394" s="42"/>
      <c r="CA394" s="42"/>
      <c r="CB394" s="42"/>
      <c r="CC394" s="42"/>
      <c r="CD394" s="42"/>
      <c r="CE394" s="42"/>
      <c r="CF394" s="42"/>
      <c r="CG394" s="42"/>
      <c r="CH394" s="42"/>
      <c r="CI394" s="42"/>
      <c r="CJ394" s="42"/>
      <c r="CK394" s="42"/>
      <c r="CL394" s="42"/>
      <c r="CM394" s="42"/>
      <c r="CN394" s="42"/>
      <c r="CO394" s="42"/>
      <c r="CP394" s="42"/>
      <c r="CQ394" s="42"/>
      <c r="CR394" s="42"/>
      <c r="CS394" s="42"/>
      <c r="CT394" s="42"/>
      <c r="CU394" s="42"/>
      <c r="CV394" s="42"/>
      <c r="CW394" s="42"/>
      <c r="CX394" s="42"/>
      <c r="CY394" s="42"/>
      <c r="CZ394" s="42"/>
      <c r="DA394" s="42"/>
      <c r="DB394" s="42"/>
      <c r="DC394" s="42"/>
      <c r="DD394" s="42"/>
      <c r="DE394" s="42"/>
      <c r="DF394" s="42"/>
      <c r="DG394" s="42"/>
      <c r="DH394" s="42"/>
      <c r="DI394" s="42"/>
      <c r="DJ394" s="42"/>
      <c r="DK394" s="42"/>
      <c r="DL394" s="42"/>
      <c r="DM394" s="42"/>
      <c r="DN394" s="42"/>
      <c r="DO394" s="42"/>
      <c r="DP394" s="42"/>
      <c r="DQ394" s="42"/>
      <c r="DR394" s="42"/>
      <c r="DS394" s="42"/>
      <c r="DT394" s="42"/>
      <c r="DU394" s="42"/>
      <c r="DV394" s="42"/>
      <c r="DW394" s="42"/>
      <c r="DX394" s="42"/>
      <c r="DY394" s="42"/>
      <c r="DZ394" s="42"/>
    </row>
    <row r="395" spans="2:130" x14ac:dyDescent="0.2">
      <c r="B395" s="42"/>
      <c r="C395" s="48" t="str">
        <f t="shared" si="16"/>
        <v>cull</v>
      </c>
      <c r="D395" s="49" t="str">
        <f t="shared" si="15"/>
        <v/>
      </c>
      <c r="E395" s="993">
        <v>1.2008E-2</v>
      </c>
      <c r="F395" s="378">
        <v>1.2008E-2</v>
      </c>
      <c r="G395" s="378">
        <v>1.2008E-2</v>
      </c>
      <c r="H395" s="378">
        <v>1.2008E-2</v>
      </c>
      <c r="I395" s="378">
        <v>1.2008E-2</v>
      </c>
      <c r="J395" s="378">
        <v>1.2008E-2</v>
      </c>
      <c r="K395" s="378">
        <v>1.2008E-2</v>
      </c>
      <c r="L395" s="378">
        <v>1.2008E-2</v>
      </c>
      <c r="M395" s="378">
        <v>1.2008E-2</v>
      </c>
      <c r="N395" s="378">
        <v>1.2008E-2</v>
      </c>
      <c r="O395" s="378">
        <v>1.2008E-2</v>
      </c>
      <c r="P395" s="378">
        <v>1.2008E-2</v>
      </c>
      <c r="Q395" s="42"/>
      <c r="R395" s="379">
        <v>1.2008E-2</v>
      </c>
      <c r="S395" s="380">
        <v>1.2008E-2</v>
      </c>
      <c r="T395" s="380">
        <v>1.2008E-2</v>
      </c>
      <c r="U395" s="380">
        <v>1.2008E-2</v>
      </c>
      <c r="V395" s="380">
        <v>1.2008E-2</v>
      </c>
      <c r="W395" s="380">
        <v>1.2008E-2</v>
      </c>
      <c r="X395" s="380">
        <v>1.2008E-2</v>
      </c>
      <c r="Y395" s="380">
        <v>1.2008E-2</v>
      </c>
      <c r="Z395" s="380">
        <v>1.2008E-2</v>
      </c>
      <c r="AA395" s="380">
        <v>1.2008E-2</v>
      </c>
      <c r="AB395" s="380">
        <v>1.2008E-2</v>
      </c>
      <c r="AC395" s="380">
        <v>1.2008E-2</v>
      </c>
      <c r="AD395" s="42"/>
      <c r="AE395" s="812"/>
      <c r="AF395" s="812"/>
      <c r="AG395" s="812"/>
      <c r="AH395" s="812"/>
      <c r="AI395" s="986"/>
      <c r="AJ395" s="1025">
        <f>cull!G37</f>
        <v>1.2008E-2</v>
      </c>
      <c r="AK395" s="1025">
        <f>cull!H37</f>
        <v>1.2008E-2</v>
      </c>
      <c r="AL395" s="1025">
        <f>cull!I37</f>
        <v>1.2008E-2</v>
      </c>
      <c r="AM395" s="1025">
        <f>cull!J37</f>
        <v>1.2008E-2</v>
      </c>
      <c r="AN395" s="1025">
        <f>cull!K37</f>
        <v>1.2008E-2</v>
      </c>
      <c r="AO395" s="1025">
        <f>cull!L37</f>
        <v>1.2008E-2</v>
      </c>
      <c r="AP395" s="1025">
        <f>cull!M37</f>
        <v>1.2008E-2</v>
      </c>
      <c r="AQ395" s="1025">
        <f>cull!N37</f>
        <v>1.2008E-2</v>
      </c>
      <c r="AR395" s="1025">
        <f>cull!O37</f>
        <v>1.2008E-2</v>
      </c>
      <c r="AS395" s="1025">
        <f>cull!P37</f>
        <v>1.2008E-2</v>
      </c>
      <c r="AT395" s="1025">
        <f>cull!Q37</f>
        <v>1.2008E-2</v>
      </c>
      <c r="AU395" s="1025">
        <f>cull!R37</f>
        <v>1.2008E-2</v>
      </c>
      <c r="AV395" s="987"/>
      <c r="AW395" s="812"/>
      <c r="AX395" s="812"/>
      <c r="AY395" s="812"/>
      <c r="AZ395" s="812"/>
      <c r="BA395" s="812"/>
      <c r="BB395" s="812"/>
      <c r="BC395" s="812"/>
      <c r="BD395" s="812"/>
      <c r="BE395" s="812"/>
      <c r="BF395" s="812"/>
      <c r="BG395" s="812"/>
      <c r="BH395" s="812"/>
      <c r="BI395" s="812"/>
      <c r="BJ395" s="812"/>
      <c r="BK395" s="812"/>
      <c r="BL395" s="812"/>
      <c r="BM395" s="812"/>
      <c r="BN395" s="812"/>
      <c r="BO395" s="812"/>
      <c r="BP395" s="812"/>
      <c r="BQ395" s="812"/>
      <c r="BR395" s="812"/>
      <c r="BS395" s="812"/>
      <c r="BT395" s="812"/>
      <c r="BU395" s="42"/>
      <c r="BV395" s="42"/>
      <c r="BW395" s="42"/>
      <c r="BX395" s="42"/>
      <c r="BY395" s="42"/>
      <c r="BZ395" s="42"/>
      <c r="CA395" s="42"/>
      <c r="CB395" s="42"/>
      <c r="CC395" s="42"/>
      <c r="CD395" s="42"/>
      <c r="CE395" s="42"/>
      <c r="CF395" s="42"/>
      <c r="CG395" s="42"/>
      <c r="CH395" s="42"/>
      <c r="CI395" s="42"/>
      <c r="CJ395" s="42"/>
      <c r="CK395" s="42"/>
      <c r="CL395" s="42"/>
      <c r="CM395" s="42"/>
      <c r="CN395" s="42"/>
      <c r="CO395" s="42"/>
      <c r="CP395" s="42"/>
      <c r="CQ395" s="42"/>
      <c r="CR395" s="42"/>
      <c r="CS395" s="42"/>
      <c r="CT395" s="42"/>
      <c r="CU395" s="42"/>
      <c r="CV395" s="42"/>
      <c r="CW395" s="42"/>
      <c r="CX395" s="42"/>
      <c r="CY395" s="42"/>
      <c r="CZ395" s="42"/>
      <c r="DA395" s="42"/>
      <c r="DB395" s="42"/>
      <c r="DC395" s="42"/>
      <c r="DD395" s="42"/>
      <c r="DE395" s="42"/>
      <c r="DF395" s="42"/>
      <c r="DG395" s="42"/>
      <c r="DH395" s="42"/>
      <c r="DI395" s="42"/>
      <c r="DJ395" s="42"/>
      <c r="DK395" s="42"/>
      <c r="DL395" s="42"/>
      <c r="DM395" s="42"/>
      <c r="DN395" s="42"/>
      <c r="DO395" s="42"/>
      <c r="DP395" s="42"/>
      <c r="DQ395" s="42"/>
      <c r="DR395" s="42"/>
      <c r="DS395" s="42"/>
      <c r="DT395" s="42"/>
      <c r="DU395" s="42"/>
      <c r="DV395" s="42"/>
      <c r="DW395" s="42"/>
      <c r="DX395" s="42"/>
      <c r="DY395" s="42"/>
      <c r="DZ395" s="42"/>
    </row>
    <row r="396" spans="2:130" x14ac:dyDescent="0.2">
      <c r="B396" s="42"/>
      <c r="C396" s="48" t="str">
        <f t="shared" si="16"/>
        <v>cull</v>
      </c>
      <c r="D396" s="49" t="str">
        <f t="shared" si="15"/>
        <v/>
      </c>
      <c r="E396" s="378">
        <v>1.3984E-2</v>
      </c>
      <c r="F396" s="378">
        <v>1.3984E-2</v>
      </c>
      <c r="G396" s="378">
        <v>1.3984E-2</v>
      </c>
      <c r="H396" s="378">
        <v>1.3984E-2</v>
      </c>
      <c r="I396" s="378">
        <v>1.3984E-2</v>
      </c>
      <c r="J396" s="378">
        <v>1.3984E-2</v>
      </c>
      <c r="K396" s="378">
        <v>1.3984E-2</v>
      </c>
      <c r="L396" s="378">
        <v>1.3984E-2</v>
      </c>
      <c r="M396" s="378">
        <v>1.3984E-2</v>
      </c>
      <c r="N396" s="378">
        <v>1.3984E-2</v>
      </c>
      <c r="O396" s="378">
        <v>1.3984E-2</v>
      </c>
      <c r="P396" s="378">
        <v>1.3984E-2</v>
      </c>
      <c r="Q396" s="42"/>
      <c r="R396" s="380">
        <v>1.3984E-2</v>
      </c>
      <c r="S396" s="380">
        <v>1.3984E-2</v>
      </c>
      <c r="T396" s="380">
        <v>1.3984E-2</v>
      </c>
      <c r="U396" s="380">
        <v>1.3984E-2</v>
      </c>
      <c r="V396" s="380">
        <v>1.3984E-2</v>
      </c>
      <c r="W396" s="380">
        <v>1.3984E-2</v>
      </c>
      <c r="X396" s="380">
        <v>1.3984E-2</v>
      </c>
      <c r="Y396" s="380">
        <v>1.3984E-2</v>
      </c>
      <c r="Z396" s="380">
        <v>1.3984E-2</v>
      </c>
      <c r="AA396" s="380">
        <v>1.3984E-2</v>
      </c>
      <c r="AB396" s="380">
        <v>1.3984E-2</v>
      </c>
      <c r="AC396" s="380">
        <v>1.3984E-2</v>
      </c>
      <c r="AD396" s="42"/>
      <c r="AE396" s="812"/>
      <c r="AF396" s="812"/>
      <c r="AG396" s="812"/>
      <c r="AH396" s="812"/>
      <c r="AI396" s="986"/>
      <c r="AJ396" s="1025">
        <f>cull!G38</f>
        <v>1.3984E-2</v>
      </c>
      <c r="AK396" s="1025">
        <f>cull!H38</f>
        <v>1.3984E-2</v>
      </c>
      <c r="AL396" s="1025">
        <f>cull!I38</f>
        <v>1.3984E-2</v>
      </c>
      <c r="AM396" s="1025">
        <f>cull!J38</f>
        <v>1.3984E-2</v>
      </c>
      <c r="AN396" s="1025">
        <f>cull!K38</f>
        <v>1.3984E-2</v>
      </c>
      <c r="AO396" s="1025">
        <f>cull!L38</f>
        <v>1.3984E-2</v>
      </c>
      <c r="AP396" s="1025">
        <f>cull!M38</f>
        <v>1.3984E-2</v>
      </c>
      <c r="AQ396" s="1025">
        <f>cull!N38</f>
        <v>1.3984E-2</v>
      </c>
      <c r="AR396" s="1025">
        <f>cull!O38</f>
        <v>1.3984E-2</v>
      </c>
      <c r="AS396" s="1025">
        <f>cull!P38</f>
        <v>1.3984E-2</v>
      </c>
      <c r="AT396" s="1025">
        <f>cull!Q38</f>
        <v>1.3984E-2</v>
      </c>
      <c r="AU396" s="1025">
        <f>cull!R38</f>
        <v>1.3984E-2</v>
      </c>
      <c r="AV396" s="987"/>
      <c r="AW396" s="812"/>
      <c r="AX396" s="812"/>
      <c r="AY396" s="812"/>
      <c r="AZ396" s="812"/>
      <c r="BA396" s="812"/>
      <c r="BB396" s="812"/>
      <c r="BC396" s="812"/>
      <c r="BD396" s="812"/>
      <c r="BE396" s="812"/>
      <c r="BF396" s="812"/>
      <c r="BG396" s="812"/>
      <c r="BH396" s="812"/>
      <c r="BI396" s="812"/>
      <c r="BJ396" s="812"/>
      <c r="BK396" s="812"/>
      <c r="BL396" s="812"/>
      <c r="BM396" s="812"/>
      <c r="BN396" s="812"/>
      <c r="BO396" s="812"/>
      <c r="BP396" s="812"/>
      <c r="BQ396" s="812"/>
      <c r="BR396" s="812"/>
      <c r="BS396" s="812"/>
      <c r="BT396" s="812"/>
      <c r="BU396" s="42"/>
      <c r="BV396" s="42"/>
      <c r="BW396" s="42"/>
      <c r="BX396" s="42"/>
      <c r="BY396" s="42"/>
      <c r="BZ396" s="42"/>
      <c r="CA396" s="42"/>
      <c r="CB396" s="42"/>
      <c r="CC396" s="42"/>
      <c r="CD396" s="42"/>
      <c r="CE396" s="42"/>
      <c r="CF396" s="42"/>
      <c r="CG396" s="42"/>
      <c r="CH396" s="42"/>
      <c r="CI396" s="42"/>
      <c r="CJ396" s="42"/>
      <c r="CK396" s="42"/>
      <c r="CL396" s="42"/>
      <c r="CM396" s="42"/>
      <c r="CN396" s="42"/>
      <c r="CO396" s="42"/>
      <c r="CP396" s="42"/>
      <c r="CQ396" s="42"/>
      <c r="CR396" s="42"/>
      <c r="CS396" s="42"/>
      <c r="CT396" s="42"/>
      <c r="CU396" s="42"/>
      <c r="CV396" s="42"/>
      <c r="CW396" s="42"/>
      <c r="CX396" s="42"/>
      <c r="CY396" s="42"/>
      <c r="CZ396" s="42"/>
      <c r="DA396" s="42"/>
      <c r="DB396" s="42"/>
      <c r="DC396" s="42"/>
      <c r="DD396" s="42"/>
      <c r="DE396" s="42"/>
      <c r="DF396" s="42"/>
      <c r="DG396" s="42"/>
      <c r="DH396" s="42"/>
      <c r="DI396" s="42"/>
      <c r="DJ396" s="42"/>
      <c r="DK396" s="42"/>
      <c r="DL396" s="42"/>
      <c r="DM396" s="42"/>
      <c r="DN396" s="42"/>
      <c r="DO396" s="42"/>
      <c r="DP396" s="42"/>
      <c r="DQ396" s="42"/>
      <c r="DR396" s="42"/>
      <c r="DS396" s="42"/>
      <c r="DT396" s="42"/>
      <c r="DU396" s="42"/>
      <c r="DV396" s="42"/>
      <c r="DW396" s="42"/>
      <c r="DX396" s="42"/>
      <c r="DY396" s="42"/>
      <c r="DZ396" s="42"/>
    </row>
    <row r="397" spans="2:130" x14ac:dyDescent="0.2">
      <c r="B397" s="42"/>
      <c r="C397" s="48" t="str">
        <f t="shared" si="16"/>
        <v>cull</v>
      </c>
      <c r="D397" s="49" t="str">
        <f t="shared" si="15"/>
        <v/>
      </c>
      <c r="E397" s="378">
        <v>1.5048000000000001E-2</v>
      </c>
      <c r="F397" s="378">
        <v>1.5048000000000001E-2</v>
      </c>
      <c r="G397" s="378">
        <v>1.5048000000000001E-2</v>
      </c>
      <c r="H397" s="378">
        <v>1.5048000000000001E-2</v>
      </c>
      <c r="I397" s="378">
        <v>1.5048000000000001E-2</v>
      </c>
      <c r="J397" s="378">
        <v>1.5048000000000001E-2</v>
      </c>
      <c r="K397" s="378">
        <v>1.5048000000000001E-2</v>
      </c>
      <c r="L397" s="378">
        <v>1.5048000000000001E-2</v>
      </c>
      <c r="M397" s="378">
        <v>1.5048000000000001E-2</v>
      </c>
      <c r="N397" s="378">
        <v>1.5048000000000001E-2</v>
      </c>
      <c r="O397" s="378">
        <v>1.5048000000000001E-2</v>
      </c>
      <c r="P397" s="378">
        <v>1.5048000000000001E-2</v>
      </c>
      <c r="Q397" s="42"/>
      <c r="R397" s="380">
        <v>1.5048000000000001E-2</v>
      </c>
      <c r="S397" s="380">
        <v>1.5048000000000001E-2</v>
      </c>
      <c r="T397" s="380">
        <v>1.5048000000000001E-2</v>
      </c>
      <c r="U397" s="380">
        <v>1.5048000000000001E-2</v>
      </c>
      <c r="V397" s="380">
        <v>1.5048000000000001E-2</v>
      </c>
      <c r="W397" s="380">
        <v>1.5048000000000001E-2</v>
      </c>
      <c r="X397" s="380">
        <v>1.5048000000000001E-2</v>
      </c>
      <c r="Y397" s="380">
        <v>1.5048000000000001E-2</v>
      </c>
      <c r="Z397" s="380">
        <v>1.5048000000000001E-2</v>
      </c>
      <c r="AA397" s="380">
        <v>1.5048000000000001E-2</v>
      </c>
      <c r="AB397" s="380">
        <v>1.5048000000000001E-2</v>
      </c>
      <c r="AC397" s="380">
        <v>1.5048000000000001E-2</v>
      </c>
      <c r="AD397" s="42"/>
      <c r="AE397" s="812"/>
      <c r="AF397" s="812"/>
      <c r="AG397" s="812"/>
      <c r="AH397" s="812"/>
      <c r="AI397" s="986"/>
      <c r="AJ397" s="1025">
        <f>cull!G39</f>
        <v>1.5048000000000001E-2</v>
      </c>
      <c r="AK397" s="1025">
        <f>cull!H39</f>
        <v>1.5048000000000001E-2</v>
      </c>
      <c r="AL397" s="1025">
        <f>cull!I39</f>
        <v>1.5048000000000001E-2</v>
      </c>
      <c r="AM397" s="1025">
        <f>cull!J39</f>
        <v>1.5048000000000001E-2</v>
      </c>
      <c r="AN397" s="1025">
        <f>cull!K39</f>
        <v>1.5048000000000001E-2</v>
      </c>
      <c r="AO397" s="1025">
        <f>cull!L39</f>
        <v>1.5048000000000001E-2</v>
      </c>
      <c r="AP397" s="1025">
        <f>cull!M39</f>
        <v>1.5048000000000001E-2</v>
      </c>
      <c r="AQ397" s="1025">
        <f>cull!N39</f>
        <v>1.5048000000000001E-2</v>
      </c>
      <c r="AR397" s="1025">
        <f>cull!O39</f>
        <v>1.5048000000000001E-2</v>
      </c>
      <c r="AS397" s="1025">
        <f>cull!P39</f>
        <v>1.5048000000000001E-2</v>
      </c>
      <c r="AT397" s="1025">
        <f>cull!Q39</f>
        <v>1.5048000000000001E-2</v>
      </c>
      <c r="AU397" s="1025">
        <f>cull!R39</f>
        <v>1.5048000000000001E-2</v>
      </c>
      <c r="AV397" s="987"/>
      <c r="AW397" s="812"/>
      <c r="AX397" s="812"/>
      <c r="AY397" s="812"/>
      <c r="AZ397" s="812"/>
      <c r="BA397" s="812"/>
      <c r="BB397" s="812"/>
      <c r="BC397" s="812"/>
      <c r="BD397" s="812"/>
      <c r="BE397" s="812"/>
      <c r="BF397" s="812"/>
      <c r="BG397" s="812"/>
      <c r="BH397" s="812"/>
      <c r="BI397" s="812"/>
      <c r="BJ397" s="812"/>
      <c r="BK397" s="812"/>
      <c r="BL397" s="812"/>
      <c r="BM397" s="812"/>
      <c r="BN397" s="812"/>
      <c r="BO397" s="812"/>
      <c r="BP397" s="812"/>
      <c r="BQ397" s="812"/>
      <c r="BR397" s="812"/>
      <c r="BS397" s="812"/>
      <c r="BT397" s="812"/>
      <c r="BU397" s="42"/>
      <c r="BV397" s="42"/>
      <c r="BW397" s="42"/>
      <c r="BX397" s="42"/>
      <c r="BY397" s="42"/>
      <c r="BZ397" s="42"/>
      <c r="CA397" s="42"/>
      <c r="CB397" s="42"/>
      <c r="CC397" s="42"/>
      <c r="CD397" s="42"/>
      <c r="CE397" s="42"/>
      <c r="CF397" s="42"/>
      <c r="CG397" s="42"/>
      <c r="CH397" s="42"/>
      <c r="CI397" s="42"/>
      <c r="CJ397" s="42"/>
      <c r="CK397" s="42"/>
      <c r="CL397" s="42"/>
      <c r="CM397" s="42"/>
      <c r="CN397" s="42"/>
      <c r="CO397" s="42"/>
      <c r="CP397" s="42"/>
      <c r="CQ397" s="42"/>
      <c r="CR397" s="42"/>
      <c r="CS397" s="42"/>
      <c r="CT397" s="42"/>
      <c r="CU397" s="42"/>
      <c r="CV397" s="42"/>
      <c r="CW397" s="42"/>
      <c r="CX397" s="42"/>
      <c r="CY397" s="42"/>
      <c r="CZ397" s="42"/>
      <c r="DA397" s="42"/>
      <c r="DB397" s="42"/>
      <c r="DC397" s="42"/>
      <c r="DD397" s="42"/>
      <c r="DE397" s="42"/>
      <c r="DF397" s="42"/>
      <c r="DG397" s="42"/>
      <c r="DH397" s="42"/>
      <c r="DI397" s="42"/>
      <c r="DJ397" s="42"/>
      <c r="DK397" s="42"/>
      <c r="DL397" s="42"/>
      <c r="DM397" s="42"/>
      <c r="DN397" s="42"/>
      <c r="DO397" s="42"/>
      <c r="DP397" s="42"/>
      <c r="DQ397" s="42"/>
      <c r="DR397" s="42"/>
      <c r="DS397" s="42"/>
      <c r="DT397" s="42"/>
      <c r="DU397" s="42"/>
      <c r="DV397" s="42"/>
      <c r="DW397" s="42"/>
      <c r="DX397" s="42"/>
      <c r="DY397" s="42"/>
      <c r="DZ397" s="42"/>
    </row>
    <row r="398" spans="2:130" x14ac:dyDescent="0.2">
      <c r="B398" s="42"/>
      <c r="C398" s="48" t="str">
        <f t="shared" si="16"/>
        <v>cull</v>
      </c>
      <c r="D398" s="49" t="str">
        <f t="shared" si="15"/>
        <v/>
      </c>
      <c r="E398" s="378">
        <v>1.6567999999999999E-2</v>
      </c>
      <c r="F398" s="378">
        <v>1.6567999999999999E-2</v>
      </c>
      <c r="G398" s="378">
        <v>1.6567999999999999E-2</v>
      </c>
      <c r="H398" s="378">
        <v>1.6567999999999999E-2</v>
      </c>
      <c r="I398" s="378">
        <v>1.6567999999999999E-2</v>
      </c>
      <c r="J398" s="378">
        <v>1.6567999999999999E-2</v>
      </c>
      <c r="K398" s="378">
        <v>1.6567999999999999E-2</v>
      </c>
      <c r="L398" s="378">
        <v>1.6567999999999999E-2</v>
      </c>
      <c r="M398" s="378">
        <v>1.6567999999999999E-2</v>
      </c>
      <c r="N398" s="378">
        <v>1.6567999999999999E-2</v>
      </c>
      <c r="O398" s="378">
        <v>1.6567999999999999E-2</v>
      </c>
      <c r="P398" s="378">
        <v>1.6567999999999999E-2</v>
      </c>
      <c r="Q398" s="42"/>
      <c r="R398" s="380">
        <v>1.6567999999999999E-2</v>
      </c>
      <c r="S398" s="380">
        <v>1.6567999999999999E-2</v>
      </c>
      <c r="T398" s="380">
        <v>1.6567999999999999E-2</v>
      </c>
      <c r="U398" s="380">
        <v>1.6567999999999999E-2</v>
      </c>
      <c r="V398" s="380">
        <v>1.6567999999999999E-2</v>
      </c>
      <c r="W398" s="380">
        <v>1.6567999999999999E-2</v>
      </c>
      <c r="X398" s="380">
        <v>1.6567999999999999E-2</v>
      </c>
      <c r="Y398" s="380">
        <v>1.6567999999999999E-2</v>
      </c>
      <c r="Z398" s="380">
        <v>1.6567999999999999E-2</v>
      </c>
      <c r="AA398" s="380">
        <v>1.6567999999999999E-2</v>
      </c>
      <c r="AB398" s="380">
        <v>1.6567999999999999E-2</v>
      </c>
      <c r="AC398" s="380">
        <v>1.6567999999999999E-2</v>
      </c>
      <c r="AD398" s="42"/>
      <c r="AE398" s="812"/>
      <c r="AF398" s="812"/>
      <c r="AG398" s="812"/>
      <c r="AH398" s="812"/>
      <c r="AI398" s="986"/>
      <c r="AJ398" s="1025">
        <f>cull!G40</f>
        <v>1.6567999999999999E-2</v>
      </c>
      <c r="AK398" s="1025">
        <f>cull!H40</f>
        <v>1.6567999999999999E-2</v>
      </c>
      <c r="AL398" s="1025">
        <f>cull!I40</f>
        <v>1.6567999999999999E-2</v>
      </c>
      <c r="AM398" s="1025">
        <f>cull!J40</f>
        <v>1.6567999999999999E-2</v>
      </c>
      <c r="AN398" s="1025">
        <f>cull!K40</f>
        <v>1.6567999999999999E-2</v>
      </c>
      <c r="AO398" s="1025">
        <f>cull!L40</f>
        <v>1.6567999999999999E-2</v>
      </c>
      <c r="AP398" s="1025">
        <f>cull!M40</f>
        <v>1.6567999999999999E-2</v>
      </c>
      <c r="AQ398" s="1025">
        <f>cull!N40</f>
        <v>1.6567999999999999E-2</v>
      </c>
      <c r="AR398" s="1025">
        <f>cull!O40</f>
        <v>1.6567999999999999E-2</v>
      </c>
      <c r="AS398" s="1025">
        <f>cull!P40</f>
        <v>1.6567999999999999E-2</v>
      </c>
      <c r="AT398" s="1025">
        <f>cull!Q40</f>
        <v>1.6567999999999999E-2</v>
      </c>
      <c r="AU398" s="1025">
        <f>cull!R40</f>
        <v>1.6567999999999999E-2</v>
      </c>
      <c r="AV398" s="987"/>
      <c r="AW398" s="812"/>
      <c r="AX398" s="812"/>
      <c r="AY398" s="812"/>
      <c r="AZ398" s="812"/>
      <c r="BA398" s="812"/>
      <c r="BB398" s="812"/>
      <c r="BC398" s="812"/>
      <c r="BD398" s="812"/>
      <c r="BE398" s="812"/>
      <c r="BF398" s="812"/>
      <c r="BG398" s="812"/>
      <c r="BH398" s="812"/>
      <c r="BI398" s="812"/>
      <c r="BJ398" s="812"/>
      <c r="BK398" s="812"/>
      <c r="BL398" s="812"/>
      <c r="BM398" s="812"/>
      <c r="BN398" s="812"/>
      <c r="BO398" s="812"/>
      <c r="BP398" s="812"/>
      <c r="BQ398" s="812"/>
      <c r="BR398" s="812"/>
      <c r="BS398" s="812"/>
      <c r="BT398" s="812"/>
      <c r="BU398" s="42"/>
      <c r="BV398" s="42"/>
      <c r="BW398" s="42"/>
      <c r="BX398" s="42"/>
      <c r="BY398" s="42"/>
      <c r="BZ398" s="42"/>
      <c r="CA398" s="42"/>
      <c r="CB398" s="42"/>
      <c r="CC398" s="42"/>
      <c r="CD398" s="42"/>
      <c r="CE398" s="42"/>
      <c r="CF398" s="42"/>
      <c r="CG398" s="42"/>
      <c r="CH398" s="42"/>
      <c r="CI398" s="42"/>
      <c r="CJ398" s="42"/>
      <c r="CK398" s="42"/>
      <c r="CL398" s="42"/>
      <c r="CM398" s="42"/>
      <c r="CN398" s="42"/>
      <c r="CO398" s="42"/>
      <c r="CP398" s="42"/>
      <c r="CQ398" s="42"/>
      <c r="CR398" s="42"/>
      <c r="CS398" s="42"/>
      <c r="CT398" s="42"/>
      <c r="CU398" s="42"/>
      <c r="CV398" s="42"/>
      <c r="CW398" s="42"/>
      <c r="CX398" s="42"/>
      <c r="CY398" s="42"/>
      <c r="CZ398" s="42"/>
      <c r="DA398" s="42"/>
      <c r="DB398" s="42"/>
      <c r="DC398" s="42"/>
      <c r="DD398" s="42"/>
      <c r="DE398" s="42"/>
      <c r="DF398" s="42"/>
      <c r="DG398" s="42"/>
      <c r="DH398" s="42"/>
      <c r="DI398" s="42"/>
      <c r="DJ398" s="42"/>
      <c r="DK398" s="42"/>
      <c r="DL398" s="42"/>
      <c r="DM398" s="42"/>
      <c r="DN398" s="42"/>
      <c r="DO398" s="42"/>
      <c r="DP398" s="42"/>
      <c r="DQ398" s="42"/>
      <c r="DR398" s="42"/>
      <c r="DS398" s="42"/>
      <c r="DT398" s="42"/>
      <c r="DU398" s="42"/>
      <c r="DV398" s="42"/>
      <c r="DW398" s="42"/>
      <c r="DX398" s="42"/>
      <c r="DY398" s="42"/>
      <c r="DZ398" s="42"/>
    </row>
    <row r="399" spans="2:130" x14ac:dyDescent="0.2">
      <c r="B399" s="42"/>
      <c r="C399" s="48" t="str">
        <f t="shared" si="16"/>
        <v>cull</v>
      </c>
      <c r="D399" s="49" t="str">
        <f t="shared" si="15"/>
        <v/>
      </c>
      <c r="E399" s="377">
        <v>2.0368000000000001E-2</v>
      </c>
      <c r="F399" s="378">
        <v>2.0368000000000001E-2</v>
      </c>
      <c r="G399" s="378">
        <v>2.0368000000000001E-2</v>
      </c>
      <c r="H399" s="378">
        <v>2.0368000000000001E-2</v>
      </c>
      <c r="I399" s="378">
        <v>2.0368000000000001E-2</v>
      </c>
      <c r="J399" s="378">
        <v>2.0368000000000001E-2</v>
      </c>
      <c r="K399" s="378">
        <v>2.0368000000000001E-2</v>
      </c>
      <c r="L399" s="378">
        <v>2.0368000000000001E-2</v>
      </c>
      <c r="M399" s="378">
        <v>2.0368000000000001E-2</v>
      </c>
      <c r="N399" s="378">
        <v>2.0368000000000001E-2</v>
      </c>
      <c r="O399" s="378">
        <v>2.0368000000000001E-2</v>
      </c>
      <c r="P399" s="378">
        <v>2.0368000000000001E-2</v>
      </c>
      <c r="Q399" s="42"/>
      <c r="R399" s="379">
        <v>2.0368000000000001E-2</v>
      </c>
      <c r="S399" s="380">
        <v>2.0368000000000001E-2</v>
      </c>
      <c r="T399" s="380">
        <v>2.0368000000000001E-2</v>
      </c>
      <c r="U399" s="380">
        <v>2.0368000000000001E-2</v>
      </c>
      <c r="V399" s="380">
        <v>2.0368000000000001E-2</v>
      </c>
      <c r="W399" s="380">
        <v>2.0368000000000001E-2</v>
      </c>
      <c r="X399" s="380">
        <v>2.0368000000000001E-2</v>
      </c>
      <c r="Y399" s="380">
        <v>2.0368000000000001E-2</v>
      </c>
      <c r="Z399" s="380">
        <v>2.0368000000000001E-2</v>
      </c>
      <c r="AA399" s="380">
        <v>2.0368000000000001E-2</v>
      </c>
      <c r="AB399" s="380">
        <v>2.0368000000000001E-2</v>
      </c>
      <c r="AC399" s="380">
        <v>2.0368000000000001E-2</v>
      </c>
      <c r="AD399" s="42"/>
      <c r="AE399" s="812"/>
      <c r="AF399" s="812"/>
      <c r="AG399" s="812"/>
      <c r="AH399" s="812"/>
      <c r="AI399" s="986"/>
      <c r="AJ399" s="1025">
        <f>cull!G41</f>
        <v>2.0368000000000001E-2</v>
      </c>
      <c r="AK399" s="1025">
        <f>cull!H41</f>
        <v>2.0368000000000001E-2</v>
      </c>
      <c r="AL399" s="1025">
        <f>cull!I41</f>
        <v>2.0368000000000001E-2</v>
      </c>
      <c r="AM399" s="1025">
        <f>cull!J41</f>
        <v>2.0368000000000001E-2</v>
      </c>
      <c r="AN399" s="1025">
        <f>cull!K41</f>
        <v>2.0368000000000001E-2</v>
      </c>
      <c r="AO399" s="1025">
        <f>cull!L41</f>
        <v>2.0368000000000001E-2</v>
      </c>
      <c r="AP399" s="1025">
        <f>cull!M41</f>
        <v>2.0368000000000001E-2</v>
      </c>
      <c r="AQ399" s="1025">
        <f>cull!N41</f>
        <v>2.0368000000000001E-2</v>
      </c>
      <c r="AR399" s="1025">
        <f>cull!O41</f>
        <v>2.0368000000000001E-2</v>
      </c>
      <c r="AS399" s="1025">
        <f>cull!P41</f>
        <v>2.0368000000000001E-2</v>
      </c>
      <c r="AT399" s="1025">
        <f>cull!Q41</f>
        <v>2.0368000000000001E-2</v>
      </c>
      <c r="AU399" s="1025">
        <f>cull!R41</f>
        <v>2.0368000000000001E-2</v>
      </c>
      <c r="AV399" s="987"/>
      <c r="AW399" s="812"/>
      <c r="AX399" s="812"/>
      <c r="AY399" s="812"/>
      <c r="AZ399" s="812"/>
      <c r="BA399" s="812"/>
      <c r="BB399" s="812"/>
      <c r="BC399" s="812"/>
      <c r="BD399" s="812"/>
      <c r="BE399" s="812"/>
      <c r="BF399" s="812"/>
      <c r="BG399" s="812"/>
      <c r="BH399" s="812"/>
      <c r="BI399" s="812"/>
      <c r="BJ399" s="812"/>
      <c r="BK399" s="812"/>
      <c r="BL399" s="812"/>
      <c r="BM399" s="812"/>
      <c r="BN399" s="812"/>
      <c r="BO399" s="812"/>
      <c r="BP399" s="812"/>
      <c r="BQ399" s="812"/>
      <c r="BR399" s="812"/>
      <c r="BS399" s="812"/>
      <c r="BT399" s="812"/>
      <c r="BU399" s="42"/>
      <c r="BV399" s="42"/>
      <c r="BW399" s="42"/>
      <c r="BX399" s="42"/>
      <c r="BY399" s="42"/>
      <c r="BZ399" s="42"/>
      <c r="CA399" s="42"/>
      <c r="CB399" s="42"/>
      <c r="CC399" s="42"/>
      <c r="CD399" s="42"/>
      <c r="CE399" s="42"/>
      <c r="CF399" s="42"/>
      <c r="CG399" s="42"/>
      <c r="CH399" s="42"/>
      <c r="CI399" s="42"/>
      <c r="CJ399" s="42"/>
      <c r="CK399" s="42"/>
      <c r="CL399" s="42"/>
      <c r="CM399" s="42"/>
      <c r="CN399" s="42"/>
      <c r="CO399" s="42"/>
      <c r="CP399" s="42"/>
      <c r="CQ399" s="42"/>
      <c r="CR399" s="42"/>
      <c r="CS399" s="42"/>
      <c r="CT399" s="42"/>
      <c r="CU399" s="42"/>
      <c r="CV399" s="42"/>
      <c r="CW399" s="42"/>
      <c r="CX399" s="42"/>
      <c r="CY399" s="42"/>
      <c r="CZ399" s="42"/>
      <c r="DA399" s="42"/>
      <c r="DB399" s="42"/>
      <c r="DC399" s="42"/>
      <c r="DD399" s="42"/>
      <c r="DE399" s="42"/>
      <c r="DF399" s="42"/>
      <c r="DG399" s="42"/>
      <c r="DH399" s="42"/>
      <c r="DI399" s="42"/>
      <c r="DJ399" s="42"/>
      <c r="DK399" s="42"/>
      <c r="DL399" s="42"/>
      <c r="DM399" s="42"/>
      <c r="DN399" s="42"/>
      <c r="DO399" s="42"/>
      <c r="DP399" s="42"/>
      <c r="DQ399" s="42"/>
      <c r="DR399" s="42"/>
      <c r="DS399" s="42"/>
      <c r="DT399" s="42"/>
      <c r="DU399" s="42"/>
      <c r="DV399" s="42"/>
      <c r="DW399" s="42"/>
      <c r="DX399" s="42"/>
      <c r="DY399" s="42"/>
      <c r="DZ399" s="42"/>
    </row>
    <row r="400" spans="2:130" x14ac:dyDescent="0.2">
      <c r="B400" s="42"/>
      <c r="C400" s="48" t="str">
        <f t="shared" si="16"/>
        <v>cull</v>
      </c>
      <c r="D400" s="49" t="str">
        <f t="shared" si="15"/>
        <v/>
      </c>
      <c r="E400" s="994">
        <v>2.6447999999999999E-2</v>
      </c>
      <c r="F400" s="378">
        <v>2.6447999999999999E-2</v>
      </c>
      <c r="G400" s="378">
        <v>2.6447999999999999E-2</v>
      </c>
      <c r="H400" s="378">
        <v>2.6447999999999999E-2</v>
      </c>
      <c r="I400" s="378">
        <v>2.6447999999999999E-2</v>
      </c>
      <c r="J400" s="378">
        <v>2.6447999999999999E-2</v>
      </c>
      <c r="K400" s="378">
        <v>2.6447999999999999E-2</v>
      </c>
      <c r="L400" s="378">
        <v>2.6447999999999999E-2</v>
      </c>
      <c r="M400" s="378">
        <v>2.6447999999999999E-2</v>
      </c>
      <c r="N400" s="378">
        <v>2.6447999999999999E-2</v>
      </c>
      <c r="O400" s="378">
        <v>2.6447999999999999E-2</v>
      </c>
      <c r="P400" s="378">
        <v>2.6447999999999999E-2</v>
      </c>
      <c r="Q400" s="42"/>
      <c r="R400" s="999">
        <v>2.6447999999999999E-2</v>
      </c>
      <c r="S400" s="380">
        <v>2.6447999999999999E-2</v>
      </c>
      <c r="T400" s="380">
        <v>2.6447999999999999E-2</v>
      </c>
      <c r="U400" s="380">
        <v>2.6447999999999999E-2</v>
      </c>
      <c r="V400" s="380">
        <v>2.6447999999999999E-2</v>
      </c>
      <c r="W400" s="380">
        <v>2.6447999999999999E-2</v>
      </c>
      <c r="X400" s="380">
        <v>2.6447999999999999E-2</v>
      </c>
      <c r="Y400" s="380">
        <v>2.6447999999999999E-2</v>
      </c>
      <c r="Z400" s="380">
        <v>2.6447999999999999E-2</v>
      </c>
      <c r="AA400" s="380">
        <v>2.6447999999999999E-2</v>
      </c>
      <c r="AB400" s="380">
        <v>2.6447999999999999E-2</v>
      </c>
      <c r="AC400" s="380">
        <v>2.6447999999999999E-2</v>
      </c>
      <c r="AD400" s="42"/>
      <c r="AE400" s="812"/>
      <c r="AF400" s="812"/>
      <c r="AG400" s="812"/>
      <c r="AH400" s="812"/>
      <c r="AI400" s="986"/>
      <c r="AJ400" s="1025">
        <f>cull!G42</f>
        <v>2.6447999999999999E-2</v>
      </c>
      <c r="AK400" s="1025">
        <f>cull!H42</f>
        <v>2.6447999999999999E-2</v>
      </c>
      <c r="AL400" s="1025">
        <f>cull!I42</f>
        <v>2.6447999999999999E-2</v>
      </c>
      <c r="AM400" s="1025">
        <f>cull!J42</f>
        <v>2.6447999999999999E-2</v>
      </c>
      <c r="AN400" s="1025">
        <f>cull!K42</f>
        <v>2.6447999999999999E-2</v>
      </c>
      <c r="AO400" s="1025">
        <f>cull!L42</f>
        <v>2.6447999999999999E-2</v>
      </c>
      <c r="AP400" s="1025">
        <f>cull!M42</f>
        <v>2.6447999999999999E-2</v>
      </c>
      <c r="AQ400" s="1025">
        <f>cull!N42</f>
        <v>2.6447999999999999E-2</v>
      </c>
      <c r="AR400" s="1025">
        <f>cull!O42</f>
        <v>2.6447999999999999E-2</v>
      </c>
      <c r="AS400" s="1025">
        <f>cull!P42</f>
        <v>2.6447999999999999E-2</v>
      </c>
      <c r="AT400" s="1025">
        <f>cull!Q42</f>
        <v>2.6447999999999999E-2</v>
      </c>
      <c r="AU400" s="1025">
        <f>cull!R42</f>
        <v>2.6447999999999999E-2</v>
      </c>
      <c r="AV400" s="987"/>
      <c r="AW400" s="812"/>
      <c r="AX400" s="812"/>
      <c r="AY400" s="812"/>
      <c r="AZ400" s="812"/>
      <c r="BA400" s="812"/>
      <c r="BB400" s="812"/>
      <c r="BC400" s="812"/>
      <c r="BD400" s="812"/>
      <c r="BE400" s="812"/>
      <c r="BF400" s="812"/>
      <c r="BG400" s="812"/>
      <c r="BH400" s="812"/>
      <c r="BI400" s="812"/>
      <c r="BJ400" s="812"/>
      <c r="BK400" s="812"/>
      <c r="BL400" s="812"/>
      <c r="BM400" s="812"/>
      <c r="BN400" s="812"/>
      <c r="BO400" s="812"/>
      <c r="BP400" s="812"/>
      <c r="BQ400" s="812"/>
      <c r="BR400" s="812"/>
      <c r="BS400" s="812"/>
      <c r="BT400" s="812"/>
      <c r="BU400" s="42"/>
      <c r="BV400" s="42"/>
      <c r="BW400" s="42"/>
      <c r="BX400" s="42"/>
      <c r="BY400" s="42"/>
      <c r="BZ400" s="42"/>
      <c r="CA400" s="42"/>
      <c r="CB400" s="42"/>
      <c r="CC400" s="42"/>
      <c r="CD400" s="42"/>
      <c r="CE400" s="42"/>
      <c r="CF400" s="42"/>
      <c r="CG400" s="42"/>
      <c r="CH400" s="42"/>
      <c r="CI400" s="42"/>
      <c r="CJ400" s="42"/>
      <c r="CK400" s="42"/>
      <c r="CL400" s="42"/>
      <c r="CM400" s="42"/>
      <c r="CN400" s="42"/>
      <c r="CO400" s="42"/>
      <c r="CP400" s="42"/>
      <c r="CQ400" s="42"/>
      <c r="CR400" s="42"/>
      <c r="CS400" s="42"/>
      <c r="CT400" s="42"/>
      <c r="CU400" s="42"/>
      <c r="CV400" s="42"/>
      <c r="CW400" s="42"/>
      <c r="CX400" s="42"/>
      <c r="CY400" s="42"/>
      <c r="CZ400" s="42"/>
      <c r="DA400" s="42"/>
      <c r="DB400" s="42"/>
      <c r="DC400" s="42"/>
      <c r="DD400" s="42"/>
      <c r="DE400" s="42"/>
      <c r="DF400" s="42"/>
      <c r="DG400" s="42"/>
      <c r="DH400" s="42"/>
      <c r="DI400" s="42"/>
      <c r="DJ400" s="42"/>
      <c r="DK400" s="42"/>
      <c r="DL400" s="42"/>
      <c r="DM400" s="42"/>
      <c r="DN400" s="42"/>
      <c r="DO400" s="42"/>
      <c r="DP400" s="42"/>
      <c r="DQ400" s="42"/>
      <c r="DR400" s="42"/>
      <c r="DS400" s="42"/>
      <c r="DT400" s="42"/>
      <c r="DU400" s="42"/>
      <c r="DV400" s="42"/>
      <c r="DW400" s="42"/>
      <c r="DX400" s="42"/>
      <c r="DY400" s="42"/>
      <c r="DZ400" s="42"/>
    </row>
    <row r="401" spans="2:130" x14ac:dyDescent="0.2">
      <c r="B401" s="42"/>
      <c r="C401" s="48" t="str">
        <f t="shared" si="16"/>
        <v>cull</v>
      </c>
      <c r="D401" s="49" t="str">
        <f t="shared" si="15"/>
        <v/>
      </c>
      <c r="E401" s="378">
        <v>3.4504E-2</v>
      </c>
      <c r="F401" s="378">
        <v>3.4504E-2</v>
      </c>
      <c r="G401" s="378">
        <v>3.4504E-2</v>
      </c>
      <c r="H401" s="378">
        <v>3.4504E-2</v>
      </c>
      <c r="I401" s="378">
        <v>3.4504E-2</v>
      </c>
      <c r="J401" s="378">
        <v>3.4504E-2</v>
      </c>
      <c r="K401" s="378">
        <v>3.4504E-2</v>
      </c>
      <c r="L401" s="378">
        <v>3.4504E-2</v>
      </c>
      <c r="M401" s="378">
        <v>3.4504E-2</v>
      </c>
      <c r="N401" s="378">
        <v>3.4504E-2</v>
      </c>
      <c r="O401" s="378">
        <v>3.4504E-2</v>
      </c>
      <c r="P401" s="378">
        <v>3.4504E-2</v>
      </c>
      <c r="Q401" s="42"/>
      <c r="R401" s="380">
        <v>3.4504E-2</v>
      </c>
      <c r="S401" s="380">
        <v>3.4504E-2</v>
      </c>
      <c r="T401" s="380">
        <v>3.4504E-2</v>
      </c>
      <c r="U401" s="380">
        <v>3.4504E-2</v>
      </c>
      <c r="V401" s="380">
        <v>3.4504E-2</v>
      </c>
      <c r="W401" s="380">
        <v>3.4504E-2</v>
      </c>
      <c r="X401" s="380">
        <v>3.4504E-2</v>
      </c>
      <c r="Y401" s="380">
        <v>3.4504E-2</v>
      </c>
      <c r="Z401" s="380">
        <v>3.4504E-2</v>
      </c>
      <c r="AA401" s="380">
        <v>3.4504E-2</v>
      </c>
      <c r="AB401" s="380">
        <v>3.4504E-2</v>
      </c>
      <c r="AC401" s="380">
        <v>3.4504E-2</v>
      </c>
      <c r="AD401" s="42"/>
      <c r="AE401" s="812"/>
      <c r="AF401" s="812"/>
      <c r="AG401" s="812"/>
      <c r="AH401" s="812"/>
      <c r="AI401" s="986"/>
      <c r="AJ401" s="1025">
        <f>cull!G43</f>
        <v>3.4504E-2</v>
      </c>
      <c r="AK401" s="1025">
        <f>cull!H43</f>
        <v>3.4504E-2</v>
      </c>
      <c r="AL401" s="1025">
        <f>cull!I43</f>
        <v>3.4504E-2</v>
      </c>
      <c r="AM401" s="1025">
        <f>cull!J43</f>
        <v>3.4504E-2</v>
      </c>
      <c r="AN401" s="1025">
        <f>cull!K43</f>
        <v>3.4504E-2</v>
      </c>
      <c r="AO401" s="1025">
        <f>cull!L43</f>
        <v>3.4504E-2</v>
      </c>
      <c r="AP401" s="1025">
        <f>cull!M43</f>
        <v>3.4504E-2</v>
      </c>
      <c r="AQ401" s="1025">
        <f>cull!N43</f>
        <v>3.4504E-2</v>
      </c>
      <c r="AR401" s="1025">
        <f>cull!O43</f>
        <v>3.4504E-2</v>
      </c>
      <c r="AS401" s="1025">
        <f>cull!P43</f>
        <v>3.4504E-2</v>
      </c>
      <c r="AT401" s="1025">
        <f>cull!Q43</f>
        <v>3.4504E-2</v>
      </c>
      <c r="AU401" s="1025">
        <f>cull!R43</f>
        <v>3.4504E-2</v>
      </c>
      <c r="AV401" s="987"/>
      <c r="AW401" s="812"/>
      <c r="AX401" s="812"/>
      <c r="AY401" s="812"/>
      <c r="AZ401" s="812"/>
      <c r="BA401" s="812"/>
      <c r="BB401" s="812"/>
      <c r="BC401" s="812"/>
      <c r="BD401" s="812"/>
      <c r="BE401" s="812"/>
      <c r="BF401" s="812"/>
      <c r="BG401" s="812"/>
      <c r="BH401" s="812"/>
      <c r="BI401" s="812"/>
      <c r="BJ401" s="812"/>
      <c r="BK401" s="812"/>
      <c r="BL401" s="812"/>
      <c r="BM401" s="812"/>
      <c r="BN401" s="812"/>
      <c r="BO401" s="812"/>
      <c r="BP401" s="812"/>
      <c r="BQ401" s="812"/>
      <c r="BR401" s="812"/>
      <c r="BS401" s="812"/>
      <c r="BT401" s="812"/>
      <c r="BU401" s="42"/>
      <c r="BV401" s="42"/>
      <c r="BW401" s="42"/>
      <c r="BX401" s="42"/>
      <c r="BY401" s="42"/>
      <c r="BZ401" s="42"/>
      <c r="CA401" s="42"/>
      <c r="CB401" s="42"/>
      <c r="CC401" s="42"/>
      <c r="CD401" s="42"/>
      <c r="CE401" s="42"/>
      <c r="CF401" s="42"/>
      <c r="CG401" s="42"/>
      <c r="CH401" s="42"/>
      <c r="CI401" s="42"/>
      <c r="CJ401" s="42"/>
      <c r="CK401" s="42"/>
      <c r="CL401" s="42"/>
      <c r="CM401" s="42"/>
      <c r="CN401" s="42"/>
      <c r="CO401" s="42"/>
      <c r="CP401" s="42"/>
      <c r="CQ401" s="42"/>
      <c r="CR401" s="42"/>
      <c r="CS401" s="42"/>
      <c r="CT401" s="42"/>
      <c r="CU401" s="42"/>
      <c r="CV401" s="42"/>
      <c r="CW401" s="42"/>
      <c r="CX401" s="42"/>
      <c r="CY401" s="42"/>
      <c r="CZ401" s="42"/>
      <c r="DA401" s="42"/>
      <c r="DB401" s="42"/>
      <c r="DC401" s="42"/>
      <c r="DD401" s="42"/>
      <c r="DE401" s="42"/>
      <c r="DF401" s="42"/>
      <c r="DG401" s="42"/>
      <c r="DH401" s="42"/>
      <c r="DI401" s="42"/>
      <c r="DJ401" s="42"/>
      <c r="DK401" s="42"/>
      <c r="DL401" s="42"/>
      <c r="DM401" s="42"/>
      <c r="DN401" s="42"/>
      <c r="DO401" s="42"/>
      <c r="DP401" s="42"/>
      <c r="DQ401" s="42"/>
      <c r="DR401" s="42"/>
      <c r="DS401" s="42"/>
      <c r="DT401" s="42"/>
      <c r="DU401" s="42"/>
      <c r="DV401" s="42"/>
      <c r="DW401" s="42"/>
      <c r="DX401" s="42"/>
      <c r="DY401" s="42"/>
      <c r="DZ401" s="42"/>
    </row>
    <row r="402" spans="2:130" x14ac:dyDescent="0.2">
      <c r="B402" s="42"/>
      <c r="C402" s="48" t="str">
        <f t="shared" si="16"/>
        <v>cull</v>
      </c>
      <c r="D402" s="49" t="str">
        <f t="shared" si="15"/>
        <v/>
      </c>
      <c r="E402" s="992">
        <v>4.2712E-2</v>
      </c>
      <c r="F402" s="378">
        <v>4.2712E-2</v>
      </c>
      <c r="G402" s="378">
        <v>4.2712E-2</v>
      </c>
      <c r="H402" s="378">
        <v>4.2712E-2</v>
      </c>
      <c r="I402" s="378">
        <v>4.2712E-2</v>
      </c>
      <c r="J402" s="378">
        <v>4.2712E-2</v>
      </c>
      <c r="K402" s="378">
        <v>4.2712E-2</v>
      </c>
      <c r="L402" s="378">
        <v>4.2712E-2</v>
      </c>
      <c r="M402" s="378">
        <v>4.2712E-2</v>
      </c>
      <c r="N402" s="378">
        <v>4.2712E-2</v>
      </c>
      <c r="O402" s="378">
        <v>4.2712E-2</v>
      </c>
      <c r="P402" s="378">
        <v>4.2712E-2</v>
      </c>
      <c r="Q402" s="42"/>
      <c r="R402" s="380">
        <v>4.2712E-2</v>
      </c>
      <c r="S402" s="380">
        <v>4.2712E-2</v>
      </c>
      <c r="T402" s="380">
        <v>4.2712E-2</v>
      </c>
      <c r="U402" s="380">
        <v>4.2712E-2</v>
      </c>
      <c r="V402" s="380">
        <v>4.2712E-2</v>
      </c>
      <c r="W402" s="380">
        <v>4.2712E-2</v>
      </c>
      <c r="X402" s="380">
        <v>4.2712E-2</v>
      </c>
      <c r="Y402" s="380">
        <v>4.2712E-2</v>
      </c>
      <c r="Z402" s="380">
        <v>4.2712E-2</v>
      </c>
      <c r="AA402" s="380">
        <v>4.2712E-2</v>
      </c>
      <c r="AB402" s="380">
        <v>4.2712E-2</v>
      </c>
      <c r="AC402" s="380">
        <v>4.2712E-2</v>
      </c>
      <c r="AD402" s="42"/>
      <c r="AE402" s="812"/>
      <c r="AF402" s="812"/>
      <c r="AG402" s="812"/>
      <c r="AH402" s="812"/>
      <c r="AI402" s="986"/>
      <c r="AJ402" s="1025">
        <f>cull!G44</f>
        <v>4.2712E-2</v>
      </c>
      <c r="AK402" s="1025">
        <f>cull!H44</f>
        <v>4.2712E-2</v>
      </c>
      <c r="AL402" s="1025">
        <f>cull!I44</f>
        <v>4.2712E-2</v>
      </c>
      <c r="AM402" s="1025">
        <f>cull!J44</f>
        <v>4.2712E-2</v>
      </c>
      <c r="AN402" s="1025">
        <f>cull!K44</f>
        <v>4.2712E-2</v>
      </c>
      <c r="AO402" s="1025">
        <f>cull!L44</f>
        <v>4.2712E-2</v>
      </c>
      <c r="AP402" s="1025">
        <f>cull!M44</f>
        <v>4.2712E-2</v>
      </c>
      <c r="AQ402" s="1025">
        <f>cull!N44</f>
        <v>4.2712E-2</v>
      </c>
      <c r="AR402" s="1025">
        <f>cull!O44</f>
        <v>4.2712E-2</v>
      </c>
      <c r="AS402" s="1025">
        <f>cull!P44</f>
        <v>4.2712E-2</v>
      </c>
      <c r="AT402" s="1025">
        <f>cull!Q44</f>
        <v>4.2712E-2</v>
      </c>
      <c r="AU402" s="1025">
        <f>cull!R44</f>
        <v>4.2712E-2</v>
      </c>
      <c r="AV402" s="987"/>
      <c r="AW402" s="812"/>
      <c r="AX402" s="812"/>
      <c r="AY402" s="812"/>
      <c r="AZ402" s="812"/>
      <c r="BA402" s="812"/>
      <c r="BB402" s="812"/>
      <c r="BC402" s="812"/>
      <c r="BD402" s="812"/>
      <c r="BE402" s="812"/>
      <c r="BF402" s="812"/>
      <c r="BG402" s="812"/>
      <c r="BH402" s="812"/>
      <c r="BI402" s="812"/>
      <c r="BJ402" s="812"/>
      <c r="BK402" s="812"/>
      <c r="BL402" s="812"/>
      <c r="BM402" s="812"/>
      <c r="BN402" s="812"/>
      <c r="BO402" s="812"/>
      <c r="BP402" s="812"/>
      <c r="BQ402" s="812"/>
      <c r="BR402" s="812"/>
      <c r="BS402" s="812"/>
      <c r="BT402" s="812"/>
      <c r="BU402" s="42"/>
      <c r="BV402" s="42"/>
      <c r="BW402" s="42"/>
      <c r="BX402" s="42"/>
      <c r="BY402" s="42"/>
      <c r="BZ402" s="42"/>
      <c r="CA402" s="42"/>
      <c r="CB402" s="42"/>
      <c r="CC402" s="42"/>
      <c r="CD402" s="42"/>
      <c r="CE402" s="42"/>
      <c r="CF402" s="42"/>
      <c r="CG402" s="42"/>
      <c r="CH402" s="42"/>
      <c r="CI402" s="42"/>
      <c r="CJ402" s="42"/>
      <c r="CK402" s="42"/>
      <c r="CL402" s="42"/>
      <c r="CM402" s="42"/>
      <c r="CN402" s="42"/>
      <c r="CO402" s="42"/>
      <c r="CP402" s="42"/>
      <c r="CQ402" s="42"/>
      <c r="CR402" s="42"/>
      <c r="CS402" s="42"/>
      <c r="CT402" s="42"/>
      <c r="CU402" s="42"/>
      <c r="CV402" s="42"/>
      <c r="CW402" s="42"/>
      <c r="CX402" s="42"/>
      <c r="CY402" s="42"/>
      <c r="CZ402" s="42"/>
      <c r="DA402" s="42"/>
      <c r="DB402" s="42"/>
      <c r="DC402" s="42"/>
      <c r="DD402" s="42"/>
      <c r="DE402" s="42"/>
      <c r="DF402" s="42"/>
      <c r="DG402" s="42"/>
      <c r="DH402" s="42"/>
      <c r="DI402" s="42"/>
      <c r="DJ402" s="42"/>
      <c r="DK402" s="42"/>
      <c r="DL402" s="42"/>
      <c r="DM402" s="42"/>
      <c r="DN402" s="42"/>
      <c r="DO402" s="42"/>
      <c r="DP402" s="42"/>
      <c r="DQ402" s="42"/>
      <c r="DR402" s="42"/>
      <c r="DS402" s="42"/>
      <c r="DT402" s="42"/>
      <c r="DU402" s="42"/>
      <c r="DV402" s="42"/>
      <c r="DW402" s="42"/>
      <c r="DX402" s="42"/>
      <c r="DY402" s="42"/>
      <c r="DZ402" s="42"/>
    </row>
    <row r="403" spans="2:130" x14ac:dyDescent="0.2">
      <c r="B403" s="42"/>
      <c r="C403" s="48" t="str">
        <f t="shared" si="16"/>
        <v>cull</v>
      </c>
      <c r="D403" s="49" t="str">
        <f t="shared" si="15"/>
        <v/>
      </c>
      <c r="E403" s="992">
        <v>5.0312000000000003E-2</v>
      </c>
      <c r="F403" s="378">
        <v>5.0312000000000003E-2</v>
      </c>
      <c r="G403" s="378">
        <v>5.0312000000000003E-2</v>
      </c>
      <c r="H403" s="378">
        <v>5.0312000000000003E-2</v>
      </c>
      <c r="I403" s="378">
        <v>5.0312000000000003E-2</v>
      </c>
      <c r="J403" s="378">
        <v>5.0312000000000003E-2</v>
      </c>
      <c r="K403" s="378">
        <v>5.0312000000000003E-2</v>
      </c>
      <c r="L403" s="378">
        <v>5.0312000000000003E-2</v>
      </c>
      <c r="M403" s="378">
        <v>5.0312000000000003E-2</v>
      </c>
      <c r="N403" s="378">
        <v>5.0312000000000003E-2</v>
      </c>
      <c r="O403" s="378">
        <v>5.0312000000000003E-2</v>
      </c>
      <c r="P403" s="378">
        <v>5.0312000000000003E-2</v>
      </c>
      <c r="Q403" s="42"/>
      <c r="R403" s="380">
        <v>5.0312000000000003E-2</v>
      </c>
      <c r="S403" s="380">
        <v>5.0312000000000003E-2</v>
      </c>
      <c r="T403" s="380">
        <v>5.0312000000000003E-2</v>
      </c>
      <c r="U403" s="380">
        <v>5.0312000000000003E-2</v>
      </c>
      <c r="V403" s="380">
        <v>5.0312000000000003E-2</v>
      </c>
      <c r="W403" s="380">
        <v>5.0312000000000003E-2</v>
      </c>
      <c r="X403" s="380">
        <v>5.0312000000000003E-2</v>
      </c>
      <c r="Y403" s="380">
        <v>5.0312000000000003E-2</v>
      </c>
      <c r="Z403" s="380">
        <v>5.0312000000000003E-2</v>
      </c>
      <c r="AA403" s="380">
        <v>5.0312000000000003E-2</v>
      </c>
      <c r="AB403" s="380">
        <v>5.0312000000000003E-2</v>
      </c>
      <c r="AC403" s="380">
        <v>5.0312000000000003E-2</v>
      </c>
      <c r="AD403" s="42"/>
      <c r="AE403" s="812"/>
      <c r="AF403" s="812"/>
      <c r="AG403" s="812"/>
      <c r="AH403" s="812"/>
      <c r="AI403" s="986"/>
      <c r="AJ403" s="1025">
        <f>cull!G45</f>
        <v>5.0312000000000003E-2</v>
      </c>
      <c r="AK403" s="1025">
        <f>cull!H45</f>
        <v>5.0312000000000003E-2</v>
      </c>
      <c r="AL403" s="1025">
        <f>cull!I45</f>
        <v>5.0312000000000003E-2</v>
      </c>
      <c r="AM403" s="1025">
        <f>cull!J45</f>
        <v>5.0312000000000003E-2</v>
      </c>
      <c r="AN403" s="1025">
        <f>cull!K45</f>
        <v>5.0312000000000003E-2</v>
      </c>
      <c r="AO403" s="1025">
        <f>cull!L45</f>
        <v>5.0312000000000003E-2</v>
      </c>
      <c r="AP403" s="1025">
        <f>cull!M45</f>
        <v>5.0312000000000003E-2</v>
      </c>
      <c r="AQ403" s="1025">
        <f>cull!N45</f>
        <v>5.0312000000000003E-2</v>
      </c>
      <c r="AR403" s="1025">
        <f>cull!O45</f>
        <v>5.0312000000000003E-2</v>
      </c>
      <c r="AS403" s="1025">
        <f>cull!P45</f>
        <v>5.0312000000000003E-2</v>
      </c>
      <c r="AT403" s="1025">
        <f>cull!Q45</f>
        <v>5.0312000000000003E-2</v>
      </c>
      <c r="AU403" s="1025">
        <f>cull!R45</f>
        <v>5.0312000000000003E-2</v>
      </c>
      <c r="AV403" s="987"/>
      <c r="AW403" s="812"/>
      <c r="AX403" s="812"/>
      <c r="AY403" s="812"/>
      <c r="AZ403" s="812"/>
      <c r="BA403" s="812"/>
      <c r="BB403" s="812"/>
      <c r="BC403" s="812"/>
      <c r="BD403" s="812"/>
      <c r="BE403" s="812"/>
      <c r="BF403" s="812"/>
      <c r="BG403" s="812"/>
      <c r="BH403" s="812"/>
      <c r="BI403" s="812"/>
      <c r="BJ403" s="812"/>
      <c r="BK403" s="812"/>
      <c r="BL403" s="812"/>
      <c r="BM403" s="812"/>
      <c r="BN403" s="812"/>
      <c r="BO403" s="812"/>
      <c r="BP403" s="812"/>
      <c r="BQ403" s="812"/>
      <c r="BR403" s="812"/>
      <c r="BS403" s="812"/>
      <c r="BT403" s="812"/>
      <c r="BU403" s="42"/>
      <c r="BV403" s="42"/>
      <c r="BW403" s="42"/>
      <c r="BX403" s="42"/>
      <c r="BY403" s="42"/>
      <c r="BZ403" s="42"/>
      <c r="CA403" s="42"/>
      <c r="CB403" s="42"/>
      <c r="CC403" s="42"/>
      <c r="CD403" s="42"/>
      <c r="CE403" s="42"/>
      <c r="CF403" s="42"/>
      <c r="CG403" s="42"/>
      <c r="CH403" s="42"/>
      <c r="CI403" s="42"/>
      <c r="CJ403" s="42"/>
      <c r="CK403" s="42"/>
      <c r="CL403" s="42"/>
      <c r="CM403" s="42"/>
      <c r="CN403" s="42"/>
      <c r="CO403" s="42"/>
      <c r="CP403" s="42"/>
      <c r="CQ403" s="42"/>
      <c r="CR403" s="42"/>
      <c r="CS403" s="42"/>
      <c r="CT403" s="42"/>
      <c r="CU403" s="42"/>
      <c r="CV403" s="42"/>
      <c r="CW403" s="42"/>
      <c r="CX403" s="42"/>
      <c r="CY403" s="42"/>
      <c r="CZ403" s="42"/>
      <c r="DA403" s="42"/>
      <c r="DB403" s="42"/>
      <c r="DC403" s="42"/>
      <c r="DD403" s="42"/>
      <c r="DE403" s="42"/>
      <c r="DF403" s="42"/>
      <c r="DG403" s="42"/>
      <c r="DH403" s="42"/>
      <c r="DI403" s="42"/>
      <c r="DJ403" s="42"/>
      <c r="DK403" s="42"/>
      <c r="DL403" s="42"/>
      <c r="DM403" s="42"/>
      <c r="DN403" s="42"/>
      <c r="DO403" s="42"/>
      <c r="DP403" s="42"/>
      <c r="DQ403" s="42"/>
      <c r="DR403" s="42"/>
      <c r="DS403" s="42"/>
      <c r="DT403" s="42"/>
      <c r="DU403" s="42"/>
      <c r="DV403" s="42"/>
      <c r="DW403" s="42"/>
      <c r="DX403" s="42"/>
      <c r="DY403" s="42"/>
      <c r="DZ403" s="42"/>
    </row>
    <row r="404" spans="2:130" x14ac:dyDescent="0.2">
      <c r="B404" s="42"/>
      <c r="C404" s="48" t="str">
        <f t="shared" si="16"/>
        <v>cull</v>
      </c>
      <c r="D404" s="49" t="str">
        <f t="shared" si="15"/>
        <v/>
      </c>
      <c r="E404" s="992">
        <v>5.7607999999999999E-2</v>
      </c>
      <c r="F404" s="378">
        <v>5.7607999999999999E-2</v>
      </c>
      <c r="G404" s="378">
        <v>5.7607999999999999E-2</v>
      </c>
      <c r="H404" s="378">
        <v>5.7607999999999999E-2</v>
      </c>
      <c r="I404" s="378">
        <v>5.7607999999999999E-2</v>
      </c>
      <c r="J404" s="378">
        <v>5.7607999999999999E-2</v>
      </c>
      <c r="K404" s="378">
        <v>5.7607999999999999E-2</v>
      </c>
      <c r="L404" s="378">
        <v>5.7607999999999999E-2</v>
      </c>
      <c r="M404" s="378">
        <v>5.7607999999999999E-2</v>
      </c>
      <c r="N404" s="378">
        <v>5.7607999999999999E-2</v>
      </c>
      <c r="O404" s="378">
        <v>5.7607999999999999E-2</v>
      </c>
      <c r="P404" s="378">
        <v>5.7607999999999999E-2</v>
      </c>
      <c r="Q404" s="42"/>
      <c r="R404" s="380">
        <v>5.7607999999999999E-2</v>
      </c>
      <c r="S404" s="380">
        <v>5.7607999999999999E-2</v>
      </c>
      <c r="T404" s="380">
        <v>5.7607999999999999E-2</v>
      </c>
      <c r="U404" s="380">
        <v>5.7607999999999999E-2</v>
      </c>
      <c r="V404" s="380">
        <v>5.7607999999999999E-2</v>
      </c>
      <c r="W404" s="380">
        <v>5.7607999999999999E-2</v>
      </c>
      <c r="X404" s="380">
        <v>5.7607999999999999E-2</v>
      </c>
      <c r="Y404" s="380">
        <v>5.7607999999999999E-2</v>
      </c>
      <c r="Z404" s="380">
        <v>5.7607999999999999E-2</v>
      </c>
      <c r="AA404" s="380">
        <v>5.7607999999999999E-2</v>
      </c>
      <c r="AB404" s="380">
        <v>5.7607999999999999E-2</v>
      </c>
      <c r="AC404" s="380">
        <v>5.7607999999999999E-2</v>
      </c>
      <c r="AD404" s="42"/>
      <c r="AE404" s="812"/>
      <c r="AF404" s="812"/>
      <c r="AG404" s="812"/>
      <c r="AH404" s="812"/>
      <c r="AI404" s="986"/>
      <c r="AJ404" s="1025">
        <f>cull!G46</f>
        <v>5.7607999999999999E-2</v>
      </c>
      <c r="AK404" s="1025">
        <f>cull!H46</f>
        <v>5.7607999999999999E-2</v>
      </c>
      <c r="AL404" s="1025">
        <f>cull!I46</f>
        <v>5.7607999999999999E-2</v>
      </c>
      <c r="AM404" s="1025">
        <f>cull!J46</f>
        <v>5.7607999999999999E-2</v>
      </c>
      <c r="AN404" s="1025">
        <f>cull!K46</f>
        <v>5.7607999999999999E-2</v>
      </c>
      <c r="AO404" s="1025">
        <f>cull!L46</f>
        <v>5.7607999999999999E-2</v>
      </c>
      <c r="AP404" s="1025">
        <f>cull!M46</f>
        <v>5.7607999999999999E-2</v>
      </c>
      <c r="AQ404" s="1025">
        <f>cull!N46</f>
        <v>5.7607999999999999E-2</v>
      </c>
      <c r="AR404" s="1025">
        <f>cull!O46</f>
        <v>5.7607999999999999E-2</v>
      </c>
      <c r="AS404" s="1025">
        <f>cull!P46</f>
        <v>5.7607999999999999E-2</v>
      </c>
      <c r="AT404" s="1025">
        <f>cull!Q46</f>
        <v>5.7607999999999999E-2</v>
      </c>
      <c r="AU404" s="1025">
        <f>cull!R46</f>
        <v>5.7607999999999999E-2</v>
      </c>
      <c r="AV404" s="987"/>
      <c r="AW404" s="812"/>
      <c r="AX404" s="812"/>
      <c r="AY404" s="812"/>
      <c r="AZ404" s="812"/>
      <c r="BA404" s="812"/>
      <c r="BB404" s="812"/>
      <c r="BC404" s="812"/>
      <c r="BD404" s="812"/>
      <c r="BE404" s="812"/>
      <c r="BF404" s="812"/>
      <c r="BG404" s="812"/>
      <c r="BH404" s="812"/>
      <c r="BI404" s="812"/>
      <c r="BJ404" s="812"/>
      <c r="BK404" s="812"/>
      <c r="BL404" s="812"/>
      <c r="BM404" s="812"/>
      <c r="BN404" s="812"/>
      <c r="BO404" s="812"/>
      <c r="BP404" s="812"/>
      <c r="BQ404" s="812"/>
      <c r="BR404" s="812"/>
      <c r="BS404" s="812"/>
      <c r="BT404" s="812"/>
      <c r="BU404" s="42"/>
      <c r="BV404" s="42"/>
      <c r="BW404" s="42"/>
      <c r="BX404" s="42"/>
      <c r="BY404" s="42"/>
      <c r="BZ404" s="42"/>
      <c r="CA404" s="42"/>
      <c r="CB404" s="42"/>
      <c r="CC404" s="42"/>
      <c r="CD404" s="42"/>
      <c r="CE404" s="42"/>
      <c r="CF404" s="42"/>
      <c r="CG404" s="42"/>
      <c r="CH404" s="42"/>
      <c r="CI404" s="42"/>
      <c r="CJ404" s="42"/>
      <c r="CK404" s="42"/>
      <c r="CL404" s="42"/>
      <c r="CM404" s="42"/>
      <c r="CN404" s="42"/>
      <c r="CO404" s="42"/>
      <c r="CP404" s="42"/>
      <c r="CQ404" s="42"/>
      <c r="CR404" s="42"/>
      <c r="CS404" s="42"/>
      <c r="CT404" s="42"/>
      <c r="CU404" s="42"/>
      <c r="CV404" s="42"/>
      <c r="CW404" s="42"/>
      <c r="CX404" s="42"/>
      <c r="CY404" s="42"/>
      <c r="CZ404" s="42"/>
      <c r="DA404" s="42"/>
      <c r="DB404" s="42"/>
      <c r="DC404" s="42"/>
      <c r="DD404" s="42"/>
      <c r="DE404" s="42"/>
      <c r="DF404" s="42"/>
      <c r="DG404" s="42"/>
      <c r="DH404" s="42"/>
      <c r="DI404" s="42"/>
      <c r="DJ404" s="42"/>
      <c r="DK404" s="42"/>
      <c r="DL404" s="42"/>
      <c r="DM404" s="42"/>
      <c r="DN404" s="42"/>
      <c r="DO404" s="42"/>
      <c r="DP404" s="42"/>
      <c r="DQ404" s="42"/>
      <c r="DR404" s="42"/>
      <c r="DS404" s="42"/>
      <c r="DT404" s="42"/>
      <c r="DU404" s="42"/>
      <c r="DV404" s="42"/>
      <c r="DW404" s="42"/>
      <c r="DX404" s="42"/>
      <c r="DY404" s="42"/>
      <c r="DZ404" s="42"/>
    </row>
    <row r="405" spans="2:130" x14ac:dyDescent="0.2">
      <c r="B405" s="42"/>
      <c r="C405" s="48" t="str">
        <f t="shared" si="16"/>
        <v>cull</v>
      </c>
      <c r="D405" s="49" t="str">
        <f t="shared" si="15"/>
        <v/>
      </c>
      <c r="E405" s="992">
        <v>6.4904000000000003E-2</v>
      </c>
      <c r="F405" s="378">
        <v>6.4904000000000003E-2</v>
      </c>
      <c r="G405" s="378">
        <v>6.4904000000000003E-2</v>
      </c>
      <c r="H405" s="378">
        <v>6.4904000000000003E-2</v>
      </c>
      <c r="I405" s="378">
        <v>6.4904000000000003E-2</v>
      </c>
      <c r="J405" s="378">
        <v>6.4904000000000003E-2</v>
      </c>
      <c r="K405" s="378">
        <v>6.4904000000000003E-2</v>
      </c>
      <c r="L405" s="378">
        <v>6.4904000000000003E-2</v>
      </c>
      <c r="M405" s="378">
        <v>6.4904000000000003E-2</v>
      </c>
      <c r="N405" s="378">
        <v>6.4904000000000003E-2</v>
      </c>
      <c r="O405" s="378">
        <v>6.4904000000000003E-2</v>
      </c>
      <c r="P405" s="378">
        <v>6.4904000000000003E-2</v>
      </c>
      <c r="Q405" s="42"/>
      <c r="R405" s="380">
        <v>6.4904000000000003E-2</v>
      </c>
      <c r="S405" s="380">
        <v>6.4904000000000003E-2</v>
      </c>
      <c r="T405" s="380">
        <v>6.4904000000000003E-2</v>
      </c>
      <c r="U405" s="380">
        <v>6.4904000000000003E-2</v>
      </c>
      <c r="V405" s="380">
        <v>6.4904000000000003E-2</v>
      </c>
      <c r="W405" s="380">
        <v>6.4904000000000003E-2</v>
      </c>
      <c r="X405" s="380">
        <v>6.4904000000000003E-2</v>
      </c>
      <c r="Y405" s="380">
        <v>6.4904000000000003E-2</v>
      </c>
      <c r="Z405" s="380">
        <v>6.4904000000000003E-2</v>
      </c>
      <c r="AA405" s="380">
        <v>6.4904000000000003E-2</v>
      </c>
      <c r="AB405" s="380">
        <v>6.4904000000000003E-2</v>
      </c>
      <c r="AC405" s="380">
        <v>6.4904000000000003E-2</v>
      </c>
      <c r="AD405" s="42"/>
      <c r="AE405" s="812"/>
      <c r="AF405" s="812"/>
      <c r="AG405" s="812"/>
      <c r="AH405" s="812"/>
      <c r="AI405" s="986"/>
      <c r="AJ405" s="1025">
        <f>cull!G47</f>
        <v>6.4904000000000003E-2</v>
      </c>
      <c r="AK405" s="1025">
        <f>cull!H47</f>
        <v>6.4904000000000003E-2</v>
      </c>
      <c r="AL405" s="1025">
        <f>cull!I47</f>
        <v>6.4904000000000003E-2</v>
      </c>
      <c r="AM405" s="1025">
        <f>cull!J47</f>
        <v>6.4904000000000003E-2</v>
      </c>
      <c r="AN405" s="1025">
        <f>cull!K47</f>
        <v>6.4904000000000003E-2</v>
      </c>
      <c r="AO405" s="1025">
        <f>cull!L47</f>
        <v>6.4904000000000003E-2</v>
      </c>
      <c r="AP405" s="1025">
        <f>cull!M47</f>
        <v>6.4904000000000003E-2</v>
      </c>
      <c r="AQ405" s="1025">
        <f>cull!N47</f>
        <v>6.4904000000000003E-2</v>
      </c>
      <c r="AR405" s="1025">
        <f>cull!O47</f>
        <v>6.4904000000000003E-2</v>
      </c>
      <c r="AS405" s="1025">
        <f>cull!P47</f>
        <v>6.4904000000000003E-2</v>
      </c>
      <c r="AT405" s="1025">
        <f>cull!Q47</f>
        <v>6.4904000000000003E-2</v>
      </c>
      <c r="AU405" s="1025">
        <f>cull!R47</f>
        <v>6.4904000000000003E-2</v>
      </c>
      <c r="AV405" s="987"/>
      <c r="AW405" s="812"/>
      <c r="AX405" s="812"/>
      <c r="AY405" s="812"/>
      <c r="AZ405" s="812"/>
      <c r="BA405" s="812"/>
      <c r="BB405" s="812"/>
      <c r="BC405" s="812"/>
      <c r="BD405" s="812"/>
      <c r="BE405" s="812"/>
      <c r="BF405" s="812"/>
      <c r="BG405" s="812"/>
      <c r="BH405" s="812"/>
      <c r="BI405" s="812"/>
      <c r="BJ405" s="812"/>
      <c r="BK405" s="812"/>
      <c r="BL405" s="812"/>
      <c r="BM405" s="812"/>
      <c r="BN405" s="812"/>
      <c r="BO405" s="812"/>
      <c r="BP405" s="812"/>
      <c r="BQ405" s="812"/>
      <c r="BR405" s="812"/>
      <c r="BS405" s="812"/>
      <c r="BT405" s="812"/>
      <c r="BU405" s="42"/>
      <c r="BV405" s="42"/>
      <c r="BW405" s="42"/>
      <c r="BX405" s="42"/>
      <c r="BY405" s="42"/>
      <c r="BZ405" s="42"/>
      <c r="CA405" s="42"/>
      <c r="CB405" s="42"/>
      <c r="CC405" s="42"/>
      <c r="CD405" s="42"/>
      <c r="CE405" s="42"/>
      <c r="CF405" s="42"/>
      <c r="CG405" s="42"/>
      <c r="CH405" s="42"/>
      <c r="CI405" s="42"/>
      <c r="CJ405" s="42"/>
      <c r="CK405" s="42"/>
      <c r="CL405" s="42"/>
      <c r="CM405" s="42"/>
      <c r="CN405" s="42"/>
      <c r="CO405" s="42"/>
      <c r="CP405" s="42"/>
      <c r="CQ405" s="42"/>
      <c r="CR405" s="42"/>
      <c r="CS405" s="42"/>
      <c r="CT405" s="42"/>
      <c r="CU405" s="42"/>
      <c r="CV405" s="42"/>
      <c r="CW405" s="42"/>
      <c r="CX405" s="42"/>
      <c r="CY405" s="42"/>
      <c r="CZ405" s="42"/>
      <c r="DA405" s="42"/>
      <c r="DB405" s="42"/>
      <c r="DC405" s="42"/>
      <c r="DD405" s="42"/>
      <c r="DE405" s="42"/>
      <c r="DF405" s="42"/>
      <c r="DG405" s="42"/>
      <c r="DH405" s="42"/>
      <c r="DI405" s="42"/>
      <c r="DJ405" s="42"/>
      <c r="DK405" s="42"/>
      <c r="DL405" s="42"/>
      <c r="DM405" s="42"/>
      <c r="DN405" s="42"/>
      <c r="DO405" s="42"/>
      <c r="DP405" s="42"/>
      <c r="DQ405" s="42"/>
      <c r="DR405" s="42"/>
      <c r="DS405" s="42"/>
      <c r="DT405" s="42"/>
      <c r="DU405" s="42"/>
      <c r="DV405" s="42"/>
      <c r="DW405" s="42"/>
      <c r="DX405" s="42"/>
      <c r="DY405" s="42"/>
      <c r="DZ405" s="42"/>
    </row>
    <row r="406" spans="2:130" x14ac:dyDescent="0.2">
      <c r="B406" s="42"/>
      <c r="C406" s="48" t="str">
        <f t="shared" si="16"/>
        <v>cull</v>
      </c>
      <c r="D406" s="49" t="str">
        <f t="shared" si="15"/>
        <v/>
      </c>
      <c r="E406" s="992">
        <v>7.1592000000000003E-2</v>
      </c>
      <c r="F406" s="378">
        <v>7.1592000000000003E-2</v>
      </c>
      <c r="G406" s="378">
        <v>7.1592000000000003E-2</v>
      </c>
      <c r="H406" s="378">
        <v>7.1592000000000003E-2</v>
      </c>
      <c r="I406" s="378">
        <v>7.1592000000000003E-2</v>
      </c>
      <c r="J406" s="378">
        <v>7.1592000000000003E-2</v>
      </c>
      <c r="K406" s="378">
        <v>7.1592000000000003E-2</v>
      </c>
      <c r="L406" s="378">
        <v>7.1592000000000003E-2</v>
      </c>
      <c r="M406" s="378">
        <v>7.1592000000000003E-2</v>
      </c>
      <c r="N406" s="378">
        <v>7.1592000000000003E-2</v>
      </c>
      <c r="O406" s="378">
        <v>7.1592000000000003E-2</v>
      </c>
      <c r="P406" s="378">
        <v>7.1592000000000003E-2</v>
      </c>
      <c r="Q406" s="42"/>
      <c r="R406" s="380">
        <v>7.1592000000000003E-2</v>
      </c>
      <c r="S406" s="380">
        <v>7.1592000000000003E-2</v>
      </c>
      <c r="T406" s="380">
        <v>7.1592000000000003E-2</v>
      </c>
      <c r="U406" s="380">
        <v>7.1592000000000003E-2</v>
      </c>
      <c r="V406" s="380">
        <v>7.1592000000000003E-2</v>
      </c>
      <c r="W406" s="380">
        <v>7.1592000000000003E-2</v>
      </c>
      <c r="X406" s="380">
        <v>7.1592000000000003E-2</v>
      </c>
      <c r="Y406" s="380">
        <v>7.1592000000000003E-2</v>
      </c>
      <c r="Z406" s="380">
        <v>7.1592000000000003E-2</v>
      </c>
      <c r="AA406" s="380">
        <v>7.1592000000000003E-2</v>
      </c>
      <c r="AB406" s="380">
        <v>7.1592000000000003E-2</v>
      </c>
      <c r="AC406" s="380">
        <v>7.1592000000000003E-2</v>
      </c>
      <c r="AD406" s="42"/>
      <c r="AE406" s="812"/>
      <c r="AF406" s="812"/>
      <c r="AG406" s="812"/>
      <c r="AH406" s="812"/>
      <c r="AI406" s="986"/>
      <c r="AJ406" s="1025">
        <f>cull!G48</f>
        <v>7.1592000000000003E-2</v>
      </c>
      <c r="AK406" s="1025">
        <f>cull!H48</f>
        <v>7.1592000000000003E-2</v>
      </c>
      <c r="AL406" s="1025">
        <f>cull!I48</f>
        <v>7.1592000000000003E-2</v>
      </c>
      <c r="AM406" s="1025">
        <f>cull!J48</f>
        <v>7.1592000000000003E-2</v>
      </c>
      <c r="AN406" s="1025">
        <f>cull!K48</f>
        <v>7.1592000000000003E-2</v>
      </c>
      <c r="AO406" s="1025">
        <f>cull!L48</f>
        <v>7.1592000000000003E-2</v>
      </c>
      <c r="AP406" s="1025">
        <f>cull!M48</f>
        <v>7.1592000000000003E-2</v>
      </c>
      <c r="AQ406" s="1025">
        <f>cull!N48</f>
        <v>7.1592000000000003E-2</v>
      </c>
      <c r="AR406" s="1025">
        <f>cull!O48</f>
        <v>7.1592000000000003E-2</v>
      </c>
      <c r="AS406" s="1025">
        <f>cull!P48</f>
        <v>7.1592000000000003E-2</v>
      </c>
      <c r="AT406" s="1025">
        <f>cull!Q48</f>
        <v>7.1592000000000003E-2</v>
      </c>
      <c r="AU406" s="1025">
        <f>cull!R48</f>
        <v>7.1592000000000003E-2</v>
      </c>
      <c r="AV406" s="987"/>
      <c r="AW406" s="812"/>
      <c r="AX406" s="812"/>
      <c r="AY406" s="812"/>
      <c r="AZ406" s="812"/>
      <c r="BA406" s="812"/>
      <c r="BB406" s="812"/>
      <c r="BC406" s="812"/>
      <c r="BD406" s="812"/>
      <c r="BE406" s="812"/>
      <c r="BF406" s="812"/>
      <c r="BG406" s="812"/>
      <c r="BH406" s="812"/>
      <c r="BI406" s="812"/>
      <c r="BJ406" s="812"/>
      <c r="BK406" s="812"/>
      <c r="BL406" s="812"/>
      <c r="BM406" s="812"/>
      <c r="BN406" s="812"/>
      <c r="BO406" s="812"/>
      <c r="BP406" s="812"/>
      <c r="BQ406" s="812"/>
      <c r="BR406" s="812"/>
      <c r="BS406" s="812"/>
      <c r="BT406" s="812"/>
      <c r="BU406" s="42"/>
      <c r="BV406" s="42"/>
      <c r="BW406" s="42"/>
      <c r="BX406" s="42"/>
      <c r="BY406" s="42"/>
      <c r="BZ406" s="42"/>
      <c r="CA406" s="42"/>
      <c r="CB406" s="42"/>
      <c r="CC406" s="42"/>
      <c r="CD406" s="42"/>
      <c r="CE406" s="42"/>
      <c r="CF406" s="42"/>
      <c r="CG406" s="42"/>
      <c r="CH406" s="42"/>
      <c r="CI406" s="42"/>
      <c r="CJ406" s="42"/>
      <c r="CK406" s="42"/>
      <c r="CL406" s="42"/>
      <c r="CM406" s="42"/>
      <c r="CN406" s="42"/>
      <c r="CO406" s="42"/>
      <c r="CP406" s="42"/>
      <c r="CQ406" s="42"/>
      <c r="CR406" s="42"/>
      <c r="CS406" s="42"/>
      <c r="CT406" s="42"/>
      <c r="CU406" s="42"/>
      <c r="CV406" s="42"/>
      <c r="CW406" s="42"/>
      <c r="CX406" s="42"/>
      <c r="CY406" s="42"/>
      <c r="CZ406" s="42"/>
      <c r="DA406" s="42"/>
      <c r="DB406" s="42"/>
      <c r="DC406" s="42"/>
      <c r="DD406" s="42"/>
      <c r="DE406" s="42"/>
      <c r="DF406" s="42"/>
      <c r="DG406" s="42"/>
      <c r="DH406" s="42"/>
      <c r="DI406" s="42"/>
      <c r="DJ406" s="42"/>
      <c r="DK406" s="42"/>
      <c r="DL406" s="42"/>
      <c r="DM406" s="42"/>
      <c r="DN406" s="42"/>
      <c r="DO406" s="42"/>
      <c r="DP406" s="42"/>
      <c r="DQ406" s="42"/>
      <c r="DR406" s="42"/>
      <c r="DS406" s="42"/>
      <c r="DT406" s="42"/>
      <c r="DU406" s="42"/>
      <c r="DV406" s="42"/>
      <c r="DW406" s="42"/>
      <c r="DX406" s="42"/>
      <c r="DY406" s="42"/>
      <c r="DZ406" s="42"/>
    </row>
    <row r="407" spans="2:130" x14ac:dyDescent="0.2">
      <c r="B407" s="42"/>
      <c r="C407" s="48" t="str">
        <f t="shared" si="16"/>
        <v>cull</v>
      </c>
      <c r="D407" s="49" t="str">
        <f t="shared" si="15"/>
        <v/>
      </c>
      <c r="E407" s="992">
        <v>7.6759999999999995E-2</v>
      </c>
      <c r="F407" s="378">
        <v>7.6759999999999995E-2</v>
      </c>
      <c r="G407" s="378">
        <v>7.6759999999999995E-2</v>
      </c>
      <c r="H407" s="378">
        <v>7.6759999999999995E-2</v>
      </c>
      <c r="I407" s="378">
        <v>7.6759999999999995E-2</v>
      </c>
      <c r="J407" s="378">
        <v>7.6759999999999995E-2</v>
      </c>
      <c r="K407" s="378">
        <v>7.6759999999999995E-2</v>
      </c>
      <c r="L407" s="378">
        <v>7.6759999999999995E-2</v>
      </c>
      <c r="M407" s="378">
        <v>7.6759999999999995E-2</v>
      </c>
      <c r="N407" s="378">
        <v>7.6759999999999995E-2</v>
      </c>
      <c r="O407" s="378">
        <v>7.6759999999999995E-2</v>
      </c>
      <c r="P407" s="378">
        <v>7.6759999999999995E-2</v>
      </c>
      <c r="Q407" s="42"/>
      <c r="R407" s="380">
        <v>7.6759999999999995E-2</v>
      </c>
      <c r="S407" s="380">
        <v>7.6759999999999995E-2</v>
      </c>
      <c r="T407" s="380">
        <v>7.6759999999999995E-2</v>
      </c>
      <c r="U407" s="380">
        <v>7.6759999999999995E-2</v>
      </c>
      <c r="V407" s="380">
        <v>7.6759999999999995E-2</v>
      </c>
      <c r="W407" s="380">
        <v>7.6759999999999995E-2</v>
      </c>
      <c r="X407" s="380">
        <v>7.6759999999999995E-2</v>
      </c>
      <c r="Y407" s="380">
        <v>7.6759999999999995E-2</v>
      </c>
      <c r="Z407" s="380">
        <v>7.6759999999999995E-2</v>
      </c>
      <c r="AA407" s="380">
        <v>7.6759999999999995E-2</v>
      </c>
      <c r="AB407" s="380">
        <v>7.6759999999999995E-2</v>
      </c>
      <c r="AC407" s="380">
        <v>7.6759999999999995E-2</v>
      </c>
      <c r="AD407" s="42"/>
      <c r="AE407" s="812"/>
      <c r="AF407" s="812"/>
      <c r="AG407" s="812"/>
      <c r="AH407" s="812"/>
      <c r="AI407" s="986"/>
      <c r="AJ407" s="1025">
        <f>cull!G49</f>
        <v>7.6759999999999995E-2</v>
      </c>
      <c r="AK407" s="1025">
        <f>cull!H49</f>
        <v>7.6759999999999995E-2</v>
      </c>
      <c r="AL407" s="1025">
        <f>cull!I49</f>
        <v>7.6759999999999995E-2</v>
      </c>
      <c r="AM407" s="1025">
        <f>cull!J49</f>
        <v>7.6759999999999995E-2</v>
      </c>
      <c r="AN407" s="1025">
        <f>cull!K49</f>
        <v>7.6759999999999995E-2</v>
      </c>
      <c r="AO407" s="1025">
        <f>cull!L49</f>
        <v>7.6759999999999995E-2</v>
      </c>
      <c r="AP407" s="1025">
        <f>cull!M49</f>
        <v>7.6759999999999995E-2</v>
      </c>
      <c r="AQ407" s="1025">
        <f>cull!N49</f>
        <v>7.6759999999999995E-2</v>
      </c>
      <c r="AR407" s="1025">
        <f>cull!O49</f>
        <v>7.6759999999999995E-2</v>
      </c>
      <c r="AS407" s="1025">
        <f>cull!P49</f>
        <v>7.6759999999999995E-2</v>
      </c>
      <c r="AT407" s="1025">
        <f>cull!Q49</f>
        <v>7.6759999999999995E-2</v>
      </c>
      <c r="AU407" s="1025">
        <f>cull!R49</f>
        <v>7.6759999999999995E-2</v>
      </c>
      <c r="AV407" s="987"/>
      <c r="AW407" s="812"/>
      <c r="AX407" s="812"/>
      <c r="AY407" s="812"/>
      <c r="AZ407" s="812"/>
      <c r="BA407" s="812"/>
      <c r="BB407" s="812"/>
      <c r="BC407" s="812"/>
      <c r="BD407" s="812"/>
      <c r="BE407" s="812"/>
      <c r="BF407" s="812"/>
      <c r="BG407" s="812"/>
      <c r="BH407" s="812"/>
      <c r="BI407" s="812"/>
      <c r="BJ407" s="812"/>
      <c r="BK407" s="812"/>
      <c r="BL407" s="812"/>
      <c r="BM407" s="812"/>
      <c r="BN407" s="812"/>
      <c r="BO407" s="812"/>
      <c r="BP407" s="812"/>
      <c r="BQ407" s="812"/>
      <c r="BR407" s="812"/>
      <c r="BS407" s="812"/>
      <c r="BT407" s="812"/>
      <c r="BU407" s="42"/>
      <c r="BV407" s="42"/>
      <c r="BW407" s="42"/>
      <c r="BX407" s="42"/>
      <c r="BY407" s="42"/>
      <c r="BZ407" s="42"/>
      <c r="CA407" s="42"/>
      <c r="CB407" s="42"/>
      <c r="CC407" s="42"/>
      <c r="CD407" s="42"/>
      <c r="CE407" s="42"/>
      <c r="CF407" s="42"/>
      <c r="CG407" s="42"/>
      <c r="CH407" s="42"/>
      <c r="CI407" s="42"/>
      <c r="CJ407" s="42"/>
      <c r="CK407" s="42"/>
      <c r="CL407" s="42"/>
      <c r="CM407" s="42"/>
      <c r="CN407" s="42"/>
      <c r="CO407" s="42"/>
      <c r="CP407" s="42"/>
      <c r="CQ407" s="42"/>
      <c r="CR407" s="42"/>
      <c r="CS407" s="42"/>
      <c r="CT407" s="42"/>
      <c r="CU407" s="42"/>
      <c r="CV407" s="42"/>
      <c r="CW407" s="42"/>
      <c r="CX407" s="42"/>
      <c r="CY407" s="42"/>
      <c r="CZ407" s="42"/>
      <c r="DA407" s="42"/>
      <c r="DB407" s="42"/>
      <c r="DC407" s="42"/>
      <c r="DD407" s="42"/>
      <c r="DE407" s="42"/>
      <c r="DF407" s="42"/>
      <c r="DG407" s="42"/>
      <c r="DH407" s="42"/>
      <c r="DI407" s="42"/>
      <c r="DJ407" s="42"/>
      <c r="DK407" s="42"/>
      <c r="DL407" s="42"/>
      <c r="DM407" s="42"/>
      <c r="DN407" s="42"/>
      <c r="DO407" s="42"/>
      <c r="DP407" s="42"/>
      <c r="DQ407" s="42"/>
      <c r="DR407" s="42"/>
      <c r="DS407" s="42"/>
      <c r="DT407" s="42"/>
      <c r="DU407" s="42"/>
      <c r="DV407" s="42"/>
      <c r="DW407" s="42"/>
      <c r="DX407" s="42"/>
      <c r="DY407" s="42"/>
      <c r="DZ407" s="42"/>
    </row>
    <row r="408" spans="2:130" x14ac:dyDescent="0.2">
      <c r="B408" s="42"/>
      <c r="C408" s="48" t="str">
        <f t="shared" si="16"/>
        <v>cull</v>
      </c>
      <c r="D408" s="49" t="str">
        <f t="shared" si="15"/>
        <v/>
      </c>
      <c r="E408" s="378">
        <v>8.1168000000000004E-2</v>
      </c>
      <c r="F408" s="378">
        <v>8.1168000000000004E-2</v>
      </c>
      <c r="G408" s="378">
        <v>8.1168000000000004E-2</v>
      </c>
      <c r="H408" s="378">
        <v>8.1168000000000004E-2</v>
      </c>
      <c r="I408" s="378">
        <v>8.1168000000000004E-2</v>
      </c>
      <c r="J408" s="378">
        <v>8.1168000000000004E-2</v>
      </c>
      <c r="K408" s="378">
        <v>8.1168000000000004E-2</v>
      </c>
      <c r="L408" s="378">
        <v>8.1168000000000004E-2</v>
      </c>
      <c r="M408" s="378">
        <v>8.1168000000000004E-2</v>
      </c>
      <c r="N408" s="378">
        <v>8.1168000000000004E-2</v>
      </c>
      <c r="O408" s="378">
        <v>8.1168000000000004E-2</v>
      </c>
      <c r="P408" s="378">
        <v>8.1168000000000004E-2</v>
      </c>
      <c r="Q408" s="42"/>
      <c r="R408" s="380">
        <v>8.1168000000000004E-2</v>
      </c>
      <c r="S408" s="380">
        <v>8.1168000000000004E-2</v>
      </c>
      <c r="T408" s="380">
        <v>8.1168000000000004E-2</v>
      </c>
      <c r="U408" s="380">
        <v>8.1168000000000004E-2</v>
      </c>
      <c r="V408" s="380">
        <v>8.1168000000000004E-2</v>
      </c>
      <c r="W408" s="380">
        <v>8.1168000000000004E-2</v>
      </c>
      <c r="X408" s="380">
        <v>8.1168000000000004E-2</v>
      </c>
      <c r="Y408" s="380">
        <v>8.1168000000000004E-2</v>
      </c>
      <c r="Z408" s="380">
        <v>8.1168000000000004E-2</v>
      </c>
      <c r="AA408" s="380">
        <v>8.1168000000000004E-2</v>
      </c>
      <c r="AB408" s="380">
        <v>8.1168000000000004E-2</v>
      </c>
      <c r="AC408" s="380">
        <v>8.1168000000000004E-2</v>
      </c>
      <c r="AD408" s="42"/>
      <c r="AE408" s="812"/>
      <c r="AF408" s="812"/>
      <c r="AG408" s="812"/>
      <c r="AH408" s="812"/>
      <c r="AI408" s="986"/>
      <c r="AJ408" s="1025">
        <f>cull!G50</f>
        <v>8.1168000000000004E-2</v>
      </c>
      <c r="AK408" s="1025">
        <f>cull!H50</f>
        <v>8.1168000000000004E-2</v>
      </c>
      <c r="AL408" s="1025">
        <f>cull!I50</f>
        <v>8.1168000000000004E-2</v>
      </c>
      <c r="AM408" s="1025">
        <f>cull!J50</f>
        <v>8.1168000000000004E-2</v>
      </c>
      <c r="AN408" s="1025">
        <f>cull!K50</f>
        <v>8.1168000000000004E-2</v>
      </c>
      <c r="AO408" s="1025">
        <f>cull!L50</f>
        <v>8.1168000000000004E-2</v>
      </c>
      <c r="AP408" s="1025">
        <f>cull!M50</f>
        <v>8.1168000000000004E-2</v>
      </c>
      <c r="AQ408" s="1025">
        <f>cull!N50</f>
        <v>8.1168000000000004E-2</v>
      </c>
      <c r="AR408" s="1025">
        <f>cull!O50</f>
        <v>8.1168000000000004E-2</v>
      </c>
      <c r="AS408" s="1025">
        <f>cull!P50</f>
        <v>8.1168000000000004E-2</v>
      </c>
      <c r="AT408" s="1025">
        <f>cull!Q50</f>
        <v>8.1168000000000004E-2</v>
      </c>
      <c r="AU408" s="1025">
        <f>cull!R50</f>
        <v>8.1168000000000004E-2</v>
      </c>
      <c r="AV408" s="987"/>
      <c r="AW408" s="812"/>
      <c r="AX408" s="812"/>
      <c r="AY408" s="812"/>
      <c r="AZ408" s="812"/>
      <c r="BA408" s="812"/>
      <c r="BB408" s="812"/>
      <c r="BC408" s="812"/>
      <c r="BD408" s="812"/>
      <c r="BE408" s="812"/>
      <c r="BF408" s="812"/>
      <c r="BG408" s="812"/>
      <c r="BH408" s="812"/>
      <c r="BI408" s="812"/>
      <c r="BJ408" s="812"/>
      <c r="BK408" s="812"/>
      <c r="BL408" s="812"/>
      <c r="BM408" s="812"/>
      <c r="BN408" s="812"/>
      <c r="BO408" s="812"/>
      <c r="BP408" s="812"/>
      <c r="BQ408" s="812"/>
      <c r="BR408" s="812"/>
      <c r="BS408" s="812"/>
      <c r="BT408" s="812"/>
      <c r="BU408" s="42"/>
      <c r="BV408" s="42"/>
      <c r="BW408" s="42"/>
      <c r="BX408" s="42"/>
      <c r="BY408" s="42"/>
      <c r="BZ408" s="42"/>
      <c r="CA408" s="42"/>
      <c r="CB408" s="42"/>
      <c r="CC408" s="42"/>
      <c r="CD408" s="42"/>
      <c r="CE408" s="42"/>
      <c r="CF408" s="42"/>
      <c r="CG408" s="42"/>
      <c r="CH408" s="42"/>
      <c r="CI408" s="42"/>
      <c r="CJ408" s="42"/>
      <c r="CK408" s="42"/>
      <c r="CL408" s="42"/>
      <c r="CM408" s="42"/>
      <c r="CN408" s="42"/>
      <c r="CO408" s="42"/>
      <c r="CP408" s="42"/>
      <c r="CQ408" s="42"/>
      <c r="CR408" s="42"/>
      <c r="CS408" s="42"/>
      <c r="CT408" s="42"/>
      <c r="CU408" s="42"/>
      <c r="CV408" s="42"/>
      <c r="CW408" s="42"/>
      <c r="CX408" s="42"/>
      <c r="CY408" s="42"/>
      <c r="CZ408" s="42"/>
      <c r="DA408" s="42"/>
      <c r="DB408" s="42"/>
      <c r="DC408" s="42"/>
      <c r="DD408" s="42"/>
      <c r="DE408" s="42"/>
      <c r="DF408" s="42"/>
      <c r="DG408" s="42"/>
      <c r="DH408" s="42"/>
      <c r="DI408" s="42"/>
      <c r="DJ408" s="42"/>
      <c r="DK408" s="42"/>
      <c r="DL408" s="42"/>
      <c r="DM408" s="42"/>
      <c r="DN408" s="42"/>
      <c r="DO408" s="42"/>
      <c r="DP408" s="42"/>
      <c r="DQ408" s="42"/>
      <c r="DR408" s="42"/>
      <c r="DS408" s="42"/>
      <c r="DT408" s="42"/>
      <c r="DU408" s="42"/>
      <c r="DV408" s="42"/>
      <c r="DW408" s="42"/>
      <c r="DX408" s="42"/>
      <c r="DY408" s="42"/>
      <c r="DZ408" s="42"/>
    </row>
    <row r="409" spans="2:130" x14ac:dyDescent="0.2">
      <c r="B409" s="42"/>
      <c r="C409" s="48" t="str">
        <f t="shared" si="16"/>
        <v>cull</v>
      </c>
      <c r="D409" s="49" t="str">
        <f t="shared" si="15"/>
        <v/>
      </c>
      <c r="E409" s="992">
        <v>8.4968000000000002E-2</v>
      </c>
      <c r="F409" s="378">
        <v>8.4968000000000002E-2</v>
      </c>
      <c r="G409" s="378">
        <v>8.4968000000000002E-2</v>
      </c>
      <c r="H409" s="378">
        <v>8.4968000000000002E-2</v>
      </c>
      <c r="I409" s="378">
        <v>8.4968000000000002E-2</v>
      </c>
      <c r="J409" s="378">
        <v>8.4968000000000002E-2</v>
      </c>
      <c r="K409" s="378">
        <v>8.4968000000000002E-2</v>
      </c>
      <c r="L409" s="378">
        <v>8.4968000000000002E-2</v>
      </c>
      <c r="M409" s="378">
        <v>8.4968000000000002E-2</v>
      </c>
      <c r="N409" s="378">
        <v>8.4968000000000002E-2</v>
      </c>
      <c r="O409" s="378">
        <v>8.4968000000000002E-2</v>
      </c>
      <c r="P409" s="378">
        <v>8.4968000000000002E-2</v>
      </c>
      <c r="Q409" s="42"/>
      <c r="R409" s="380">
        <v>8.4968000000000002E-2</v>
      </c>
      <c r="S409" s="380">
        <v>8.4968000000000002E-2</v>
      </c>
      <c r="T409" s="380">
        <v>8.4968000000000002E-2</v>
      </c>
      <c r="U409" s="380">
        <v>8.4968000000000002E-2</v>
      </c>
      <c r="V409" s="380">
        <v>8.4968000000000002E-2</v>
      </c>
      <c r="W409" s="380">
        <v>8.4968000000000002E-2</v>
      </c>
      <c r="X409" s="380">
        <v>8.4968000000000002E-2</v>
      </c>
      <c r="Y409" s="380">
        <v>8.4968000000000002E-2</v>
      </c>
      <c r="Z409" s="380">
        <v>8.4968000000000002E-2</v>
      </c>
      <c r="AA409" s="380">
        <v>8.4968000000000002E-2</v>
      </c>
      <c r="AB409" s="380">
        <v>8.4968000000000002E-2</v>
      </c>
      <c r="AC409" s="380">
        <v>8.4968000000000002E-2</v>
      </c>
      <c r="AD409" s="42"/>
      <c r="AE409" s="812"/>
      <c r="AF409" s="812"/>
      <c r="AG409" s="812"/>
      <c r="AH409" s="812"/>
      <c r="AI409" s="986"/>
      <c r="AJ409" s="1025">
        <f>cull!G51</f>
        <v>8.4968000000000002E-2</v>
      </c>
      <c r="AK409" s="1025">
        <f>cull!H51</f>
        <v>8.4968000000000002E-2</v>
      </c>
      <c r="AL409" s="1025">
        <f>cull!I51</f>
        <v>8.4968000000000002E-2</v>
      </c>
      <c r="AM409" s="1025">
        <f>cull!J51</f>
        <v>8.4968000000000002E-2</v>
      </c>
      <c r="AN409" s="1025">
        <f>cull!K51</f>
        <v>8.4968000000000002E-2</v>
      </c>
      <c r="AO409" s="1025">
        <f>cull!L51</f>
        <v>8.4968000000000002E-2</v>
      </c>
      <c r="AP409" s="1025">
        <f>cull!M51</f>
        <v>8.4968000000000002E-2</v>
      </c>
      <c r="AQ409" s="1025">
        <f>cull!N51</f>
        <v>8.4968000000000002E-2</v>
      </c>
      <c r="AR409" s="1025">
        <f>cull!O51</f>
        <v>8.4968000000000002E-2</v>
      </c>
      <c r="AS409" s="1025">
        <f>cull!P51</f>
        <v>8.4968000000000002E-2</v>
      </c>
      <c r="AT409" s="1025">
        <f>cull!Q51</f>
        <v>8.4968000000000002E-2</v>
      </c>
      <c r="AU409" s="1025">
        <f>cull!R51</f>
        <v>8.4968000000000002E-2</v>
      </c>
      <c r="AV409" s="987"/>
      <c r="AW409" s="812"/>
      <c r="AX409" s="812"/>
      <c r="AY409" s="812"/>
      <c r="AZ409" s="812"/>
      <c r="BA409" s="812"/>
      <c r="BB409" s="812"/>
      <c r="BC409" s="812"/>
      <c r="BD409" s="812"/>
      <c r="BE409" s="812"/>
      <c r="BF409" s="812"/>
      <c r="BG409" s="812"/>
      <c r="BH409" s="812"/>
      <c r="BI409" s="812"/>
      <c r="BJ409" s="812"/>
      <c r="BK409" s="812"/>
      <c r="BL409" s="812"/>
      <c r="BM409" s="812"/>
      <c r="BN409" s="812"/>
      <c r="BO409" s="812"/>
      <c r="BP409" s="812"/>
      <c r="BQ409" s="812"/>
      <c r="BR409" s="812"/>
      <c r="BS409" s="812"/>
      <c r="BT409" s="812"/>
      <c r="BU409" s="42"/>
      <c r="BV409" s="42"/>
      <c r="BW409" s="42"/>
      <c r="BX409" s="42"/>
      <c r="BY409" s="42"/>
      <c r="BZ409" s="42"/>
      <c r="CA409" s="42"/>
      <c r="CB409" s="42"/>
      <c r="CC409" s="42"/>
      <c r="CD409" s="42"/>
      <c r="CE409" s="42"/>
      <c r="CF409" s="42"/>
      <c r="CG409" s="42"/>
      <c r="CH409" s="42"/>
      <c r="CI409" s="42"/>
      <c r="CJ409" s="42"/>
      <c r="CK409" s="42"/>
      <c r="CL409" s="42"/>
      <c r="CM409" s="42"/>
      <c r="CN409" s="42"/>
      <c r="CO409" s="42"/>
      <c r="CP409" s="42"/>
      <c r="CQ409" s="42"/>
      <c r="CR409" s="42"/>
      <c r="CS409" s="42"/>
      <c r="CT409" s="42"/>
      <c r="CU409" s="42"/>
      <c r="CV409" s="42"/>
      <c r="CW409" s="42"/>
      <c r="CX409" s="42"/>
      <c r="CY409" s="42"/>
      <c r="CZ409" s="42"/>
      <c r="DA409" s="42"/>
      <c r="DB409" s="42"/>
      <c r="DC409" s="42"/>
      <c r="DD409" s="42"/>
      <c r="DE409" s="42"/>
      <c r="DF409" s="42"/>
      <c r="DG409" s="42"/>
      <c r="DH409" s="42"/>
      <c r="DI409" s="42"/>
      <c r="DJ409" s="42"/>
      <c r="DK409" s="42"/>
      <c r="DL409" s="42"/>
      <c r="DM409" s="42"/>
      <c r="DN409" s="42"/>
      <c r="DO409" s="42"/>
      <c r="DP409" s="42"/>
      <c r="DQ409" s="42"/>
      <c r="DR409" s="42"/>
      <c r="DS409" s="42"/>
      <c r="DT409" s="42"/>
      <c r="DU409" s="42"/>
      <c r="DV409" s="42"/>
      <c r="DW409" s="42"/>
      <c r="DX409" s="42"/>
      <c r="DY409" s="42"/>
      <c r="DZ409" s="42"/>
    </row>
    <row r="410" spans="2:130" x14ac:dyDescent="0.2">
      <c r="B410" s="42"/>
      <c r="C410" s="48" t="str">
        <f t="shared" si="16"/>
        <v>cull</v>
      </c>
      <c r="D410" s="49" t="str">
        <f t="shared" si="15"/>
        <v/>
      </c>
      <c r="E410" s="992">
        <v>8.8160000000000002E-2</v>
      </c>
      <c r="F410" s="378">
        <v>8.8160000000000002E-2</v>
      </c>
      <c r="G410" s="378">
        <v>8.8160000000000002E-2</v>
      </c>
      <c r="H410" s="378">
        <v>8.8160000000000002E-2</v>
      </c>
      <c r="I410" s="378">
        <v>8.8160000000000002E-2</v>
      </c>
      <c r="J410" s="378">
        <v>8.8160000000000002E-2</v>
      </c>
      <c r="K410" s="378">
        <v>8.8160000000000002E-2</v>
      </c>
      <c r="L410" s="378">
        <v>8.8160000000000002E-2</v>
      </c>
      <c r="M410" s="378">
        <v>8.8160000000000002E-2</v>
      </c>
      <c r="N410" s="378">
        <v>8.8160000000000002E-2</v>
      </c>
      <c r="O410" s="378">
        <v>8.8160000000000002E-2</v>
      </c>
      <c r="P410" s="378">
        <v>8.8160000000000002E-2</v>
      </c>
      <c r="Q410" s="42"/>
      <c r="R410" s="380">
        <v>8.8160000000000002E-2</v>
      </c>
      <c r="S410" s="380">
        <v>8.8160000000000002E-2</v>
      </c>
      <c r="T410" s="380">
        <v>8.8160000000000002E-2</v>
      </c>
      <c r="U410" s="380">
        <v>8.8160000000000002E-2</v>
      </c>
      <c r="V410" s="380">
        <v>8.8160000000000002E-2</v>
      </c>
      <c r="W410" s="380">
        <v>8.8160000000000002E-2</v>
      </c>
      <c r="X410" s="380">
        <v>8.8160000000000002E-2</v>
      </c>
      <c r="Y410" s="380">
        <v>8.8160000000000002E-2</v>
      </c>
      <c r="Z410" s="380">
        <v>8.8160000000000002E-2</v>
      </c>
      <c r="AA410" s="380">
        <v>8.8160000000000002E-2</v>
      </c>
      <c r="AB410" s="380">
        <v>8.8160000000000002E-2</v>
      </c>
      <c r="AC410" s="380">
        <v>8.8160000000000002E-2</v>
      </c>
      <c r="AD410" s="42"/>
      <c r="AE410" s="812"/>
      <c r="AF410" s="812"/>
      <c r="AG410" s="812"/>
      <c r="AH410" s="812"/>
      <c r="AI410" s="986"/>
      <c r="AJ410" s="1025">
        <f>cull!G52</f>
        <v>8.8160000000000002E-2</v>
      </c>
      <c r="AK410" s="1025">
        <f>cull!H52</f>
        <v>8.8160000000000002E-2</v>
      </c>
      <c r="AL410" s="1025">
        <f>cull!I52</f>
        <v>8.8160000000000002E-2</v>
      </c>
      <c r="AM410" s="1025">
        <f>cull!J52</f>
        <v>8.8160000000000002E-2</v>
      </c>
      <c r="AN410" s="1025">
        <f>cull!K52</f>
        <v>8.8160000000000002E-2</v>
      </c>
      <c r="AO410" s="1025">
        <f>cull!L52</f>
        <v>8.8160000000000002E-2</v>
      </c>
      <c r="AP410" s="1025">
        <f>cull!M52</f>
        <v>8.8160000000000002E-2</v>
      </c>
      <c r="AQ410" s="1025">
        <f>cull!N52</f>
        <v>8.8160000000000002E-2</v>
      </c>
      <c r="AR410" s="1025">
        <f>cull!O52</f>
        <v>8.8160000000000002E-2</v>
      </c>
      <c r="AS410" s="1025">
        <f>cull!P52</f>
        <v>8.8160000000000002E-2</v>
      </c>
      <c r="AT410" s="1025">
        <f>cull!Q52</f>
        <v>8.8160000000000002E-2</v>
      </c>
      <c r="AU410" s="1025">
        <f>cull!R52</f>
        <v>8.8160000000000002E-2</v>
      </c>
      <c r="AV410" s="987"/>
      <c r="AW410" s="812"/>
      <c r="AX410" s="812"/>
      <c r="AY410" s="812"/>
      <c r="AZ410" s="812"/>
      <c r="BA410" s="812"/>
      <c r="BB410" s="812"/>
      <c r="BC410" s="812"/>
      <c r="BD410" s="812"/>
      <c r="BE410" s="812"/>
      <c r="BF410" s="812"/>
      <c r="BG410" s="812"/>
      <c r="BH410" s="812"/>
      <c r="BI410" s="812"/>
      <c r="BJ410" s="812"/>
      <c r="BK410" s="812"/>
      <c r="BL410" s="812"/>
      <c r="BM410" s="812"/>
      <c r="BN410" s="812"/>
      <c r="BO410" s="812"/>
      <c r="BP410" s="812"/>
      <c r="BQ410" s="812"/>
      <c r="BR410" s="812"/>
      <c r="BS410" s="812"/>
      <c r="BT410" s="812"/>
      <c r="BU410" s="42"/>
      <c r="BV410" s="42"/>
      <c r="BW410" s="42"/>
      <c r="BX410" s="42"/>
      <c r="BY410" s="42"/>
      <c r="BZ410" s="42"/>
      <c r="CA410" s="42"/>
      <c r="CB410" s="42"/>
      <c r="CC410" s="42"/>
      <c r="CD410" s="42"/>
      <c r="CE410" s="42"/>
      <c r="CF410" s="42"/>
      <c r="CG410" s="42"/>
      <c r="CH410" s="42"/>
      <c r="CI410" s="42"/>
      <c r="CJ410" s="42"/>
      <c r="CK410" s="42"/>
      <c r="CL410" s="42"/>
      <c r="CM410" s="42"/>
      <c r="CN410" s="42"/>
      <c r="CO410" s="42"/>
      <c r="CP410" s="42"/>
      <c r="CQ410" s="42"/>
      <c r="CR410" s="42"/>
      <c r="CS410" s="42"/>
      <c r="CT410" s="42"/>
      <c r="CU410" s="42"/>
      <c r="CV410" s="42"/>
      <c r="CW410" s="42"/>
      <c r="CX410" s="42"/>
      <c r="CY410" s="42"/>
      <c r="CZ410" s="42"/>
      <c r="DA410" s="42"/>
      <c r="DB410" s="42"/>
      <c r="DC410" s="42"/>
      <c r="DD410" s="42"/>
      <c r="DE410" s="42"/>
      <c r="DF410" s="42"/>
      <c r="DG410" s="42"/>
      <c r="DH410" s="42"/>
      <c r="DI410" s="42"/>
      <c r="DJ410" s="42"/>
      <c r="DK410" s="42"/>
      <c r="DL410" s="42"/>
      <c r="DM410" s="42"/>
      <c r="DN410" s="42"/>
      <c r="DO410" s="42"/>
      <c r="DP410" s="42"/>
      <c r="DQ410" s="42"/>
      <c r="DR410" s="42"/>
      <c r="DS410" s="42"/>
      <c r="DT410" s="42"/>
      <c r="DU410" s="42"/>
      <c r="DV410" s="42"/>
      <c r="DW410" s="42"/>
      <c r="DX410" s="42"/>
      <c r="DY410" s="42"/>
      <c r="DZ410" s="42"/>
    </row>
    <row r="411" spans="2:130" x14ac:dyDescent="0.2">
      <c r="B411" s="42"/>
      <c r="C411" s="48" t="str">
        <f t="shared" si="16"/>
        <v>cull</v>
      </c>
      <c r="D411" s="49" t="str">
        <f t="shared" si="15"/>
        <v/>
      </c>
      <c r="E411" s="992">
        <v>9.1048000000000004E-2</v>
      </c>
      <c r="F411" s="378">
        <v>9.1048000000000004E-2</v>
      </c>
      <c r="G411" s="378">
        <v>9.1048000000000004E-2</v>
      </c>
      <c r="H411" s="378">
        <v>9.1048000000000004E-2</v>
      </c>
      <c r="I411" s="378">
        <v>9.1048000000000004E-2</v>
      </c>
      <c r="J411" s="378">
        <v>9.1048000000000004E-2</v>
      </c>
      <c r="K411" s="378">
        <v>9.1048000000000004E-2</v>
      </c>
      <c r="L411" s="378">
        <v>9.1048000000000004E-2</v>
      </c>
      <c r="M411" s="378">
        <v>9.1048000000000004E-2</v>
      </c>
      <c r="N411" s="378">
        <v>9.1048000000000004E-2</v>
      </c>
      <c r="O411" s="378">
        <v>9.1048000000000004E-2</v>
      </c>
      <c r="P411" s="378">
        <v>9.1048000000000004E-2</v>
      </c>
      <c r="Q411" s="42"/>
      <c r="R411" s="380">
        <v>9.1048000000000004E-2</v>
      </c>
      <c r="S411" s="380">
        <v>9.1048000000000004E-2</v>
      </c>
      <c r="T411" s="380">
        <v>9.1048000000000004E-2</v>
      </c>
      <c r="U411" s="380">
        <v>9.1048000000000004E-2</v>
      </c>
      <c r="V411" s="380">
        <v>9.1048000000000004E-2</v>
      </c>
      <c r="W411" s="380">
        <v>9.1048000000000004E-2</v>
      </c>
      <c r="X411" s="380">
        <v>9.1048000000000004E-2</v>
      </c>
      <c r="Y411" s="380">
        <v>9.1048000000000004E-2</v>
      </c>
      <c r="Z411" s="380">
        <v>9.1048000000000004E-2</v>
      </c>
      <c r="AA411" s="380">
        <v>9.1048000000000004E-2</v>
      </c>
      <c r="AB411" s="380">
        <v>9.1048000000000004E-2</v>
      </c>
      <c r="AC411" s="380">
        <v>9.1048000000000004E-2</v>
      </c>
      <c r="AD411" s="42"/>
      <c r="AE411" s="812"/>
      <c r="AF411" s="812"/>
      <c r="AG411" s="812"/>
      <c r="AH411" s="812"/>
      <c r="AI411" s="986"/>
      <c r="AJ411" s="1025">
        <f>cull!G53</f>
        <v>9.1048000000000004E-2</v>
      </c>
      <c r="AK411" s="1025">
        <f>cull!H53</f>
        <v>9.1048000000000004E-2</v>
      </c>
      <c r="AL411" s="1025">
        <f>cull!I53</f>
        <v>9.1048000000000004E-2</v>
      </c>
      <c r="AM411" s="1025">
        <f>cull!J53</f>
        <v>9.1048000000000004E-2</v>
      </c>
      <c r="AN411" s="1025">
        <f>cull!K53</f>
        <v>9.1048000000000004E-2</v>
      </c>
      <c r="AO411" s="1025">
        <f>cull!L53</f>
        <v>9.1048000000000004E-2</v>
      </c>
      <c r="AP411" s="1025">
        <f>cull!M53</f>
        <v>9.1048000000000004E-2</v>
      </c>
      <c r="AQ411" s="1025">
        <f>cull!N53</f>
        <v>9.1048000000000004E-2</v>
      </c>
      <c r="AR411" s="1025">
        <f>cull!O53</f>
        <v>9.1048000000000004E-2</v>
      </c>
      <c r="AS411" s="1025">
        <f>cull!P53</f>
        <v>9.1048000000000004E-2</v>
      </c>
      <c r="AT411" s="1025">
        <f>cull!Q53</f>
        <v>9.1048000000000004E-2</v>
      </c>
      <c r="AU411" s="1025">
        <f>cull!R53</f>
        <v>9.1048000000000004E-2</v>
      </c>
      <c r="AV411" s="987"/>
      <c r="AW411" s="812"/>
      <c r="AX411" s="812"/>
      <c r="AY411" s="812"/>
      <c r="AZ411" s="812"/>
      <c r="BA411" s="812"/>
      <c r="BB411" s="812"/>
      <c r="BC411" s="812"/>
      <c r="BD411" s="812"/>
      <c r="BE411" s="812"/>
      <c r="BF411" s="812"/>
      <c r="BG411" s="812"/>
      <c r="BH411" s="812"/>
      <c r="BI411" s="812"/>
      <c r="BJ411" s="812"/>
      <c r="BK411" s="812"/>
      <c r="BL411" s="812"/>
      <c r="BM411" s="812"/>
      <c r="BN411" s="812"/>
      <c r="BO411" s="812"/>
      <c r="BP411" s="812"/>
      <c r="BQ411" s="812"/>
      <c r="BR411" s="812"/>
      <c r="BS411" s="812"/>
      <c r="BT411" s="812"/>
      <c r="BU411" s="42"/>
      <c r="BV411" s="42"/>
      <c r="BW411" s="42"/>
      <c r="BX411" s="42"/>
      <c r="BY411" s="42"/>
      <c r="BZ411" s="42"/>
      <c r="CA411" s="42"/>
      <c r="CB411" s="42"/>
      <c r="CC411" s="42"/>
      <c r="CD411" s="42"/>
      <c r="CE411" s="42"/>
      <c r="CF411" s="42"/>
      <c r="CG411" s="42"/>
      <c r="CH411" s="42"/>
      <c r="CI411" s="42"/>
      <c r="CJ411" s="42"/>
      <c r="CK411" s="42"/>
      <c r="CL411" s="42"/>
      <c r="CM411" s="42"/>
      <c r="CN411" s="42"/>
      <c r="CO411" s="42"/>
      <c r="CP411" s="42"/>
      <c r="CQ411" s="42"/>
      <c r="CR411" s="42"/>
      <c r="CS411" s="42"/>
      <c r="CT411" s="42"/>
      <c r="CU411" s="42"/>
      <c r="CV411" s="42"/>
      <c r="CW411" s="42"/>
      <c r="CX411" s="42"/>
      <c r="CY411" s="42"/>
      <c r="CZ411" s="42"/>
      <c r="DA411" s="42"/>
      <c r="DB411" s="42"/>
      <c r="DC411" s="42"/>
      <c r="DD411" s="42"/>
      <c r="DE411" s="42"/>
      <c r="DF411" s="42"/>
      <c r="DG411" s="42"/>
      <c r="DH411" s="42"/>
      <c r="DI411" s="42"/>
      <c r="DJ411" s="42"/>
      <c r="DK411" s="42"/>
      <c r="DL411" s="42"/>
      <c r="DM411" s="42"/>
      <c r="DN411" s="42"/>
      <c r="DO411" s="42"/>
      <c r="DP411" s="42"/>
      <c r="DQ411" s="42"/>
      <c r="DR411" s="42"/>
      <c r="DS411" s="42"/>
      <c r="DT411" s="42"/>
      <c r="DU411" s="42"/>
      <c r="DV411" s="42"/>
      <c r="DW411" s="42"/>
      <c r="DX411" s="42"/>
      <c r="DY411" s="42"/>
      <c r="DZ411" s="42"/>
    </row>
    <row r="412" spans="2:130" x14ac:dyDescent="0.2">
      <c r="B412" s="42"/>
      <c r="C412" s="48" t="str">
        <f t="shared" si="16"/>
        <v>cull</v>
      </c>
      <c r="D412" s="49" t="str">
        <f t="shared" si="15"/>
        <v/>
      </c>
      <c r="E412" s="992">
        <v>9.3632000000000007E-2</v>
      </c>
      <c r="F412" s="378">
        <v>9.3632000000000007E-2</v>
      </c>
      <c r="G412" s="378">
        <v>9.3632000000000007E-2</v>
      </c>
      <c r="H412" s="378">
        <v>9.3632000000000007E-2</v>
      </c>
      <c r="I412" s="378">
        <v>9.3632000000000007E-2</v>
      </c>
      <c r="J412" s="378">
        <v>9.3632000000000007E-2</v>
      </c>
      <c r="K412" s="378">
        <v>9.3632000000000007E-2</v>
      </c>
      <c r="L412" s="378">
        <v>9.3632000000000007E-2</v>
      </c>
      <c r="M412" s="378">
        <v>9.3632000000000007E-2</v>
      </c>
      <c r="N412" s="378">
        <v>9.3632000000000007E-2</v>
      </c>
      <c r="O412" s="378">
        <v>9.3632000000000007E-2</v>
      </c>
      <c r="P412" s="378">
        <v>9.3632000000000007E-2</v>
      </c>
      <c r="Q412" s="42"/>
      <c r="R412" s="380">
        <v>9.3632000000000007E-2</v>
      </c>
      <c r="S412" s="380">
        <v>9.3632000000000007E-2</v>
      </c>
      <c r="T412" s="380">
        <v>9.3632000000000007E-2</v>
      </c>
      <c r="U412" s="380">
        <v>9.3632000000000007E-2</v>
      </c>
      <c r="V412" s="380">
        <v>9.3632000000000007E-2</v>
      </c>
      <c r="W412" s="380">
        <v>9.3632000000000007E-2</v>
      </c>
      <c r="X412" s="380">
        <v>9.3632000000000007E-2</v>
      </c>
      <c r="Y412" s="380">
        <v>9.3632000000000007E-2</v>
      </c>
      <c r="Z412" s="380">
        <v>9.3632000000000007E-2</v>
      </c>
      <c r="AA412" s="380">
        <v>9.3632000000000007E-2</v>
      </c>
      <c r="AB412" s="380">
        <v>9.3632000000000007E-2</v>
      </c>
      <c r="AC412" s="380">
        <v>9.3632000000000007E-2</v>
      </c>
      <c r="AD412" s="42"/>
      <c r="AE412" s="812"/>
      <c r="AF412" s="812"/>
      <c r="AG412" s="812"/>
      <c r="AH412" s="812"/>
      <c r="AI412" s="986"/>
      <c r="AJ412" s="1025">
        <f>cull!G54</f>
        <v>9.3632000000000007E-2</v>
      </c>
      <c r="AK412" s="1025">
        <f>cull!H54</f>
        <v>9.3632000000000007E-2</v>
      </c>
      <c r="AL412" s="1025">
        <f>cull!I54</f>
        <v>9.3632000000000007E-2</v>
      </c>
      <c r="AM412" s="1025">
        <f>cull!J54</f>
        <v>9.3632000000000007E-2</v>
      </c>
      <c r="AN412" s="1025">
        <f>cull!K54</f>
        <v>9.3632000000000007E-2</v>
      </c>
      <c r="AO412" s="1025">
        <f>cull!L54</f>
        <v>9.3632000000000007E-2</v>
      </c>
      <c r="AP412" s="1025">
        <f>cull!M54</f>
        <v>9.3632000000000007E-2</v>
      </c>
      <c r="AQ412" s="1025">
        <f>cull!N54</f>
        <v>9.3632000000000007E-2</v>
      </c>
      <c r="AR412" s="1025">
        <f>cull!O54</f>
        <v>9.3632000000000007E-2</v>
      </c>
      <c r="AS412" s="1025">
        <f>cull!P54</f>
        <v>9.3632000000000007E-2</v>
      </c>
      <c r="AT412" s="1025">
        <f>cull!Q54</f>
        <v>9.3632000000000007E-2</v>
      </c>
      <c r="AU412" s="1025">
        <f>cull!R54</f>
        <v>9.3632000000000007E-2</v>
      </c>
      <c r="AV412" s="987"/>
      <c r="AW412" s="812"/>
      <c r="AX412" s="812"/>
      <c r="AY412" s="812"/>
      <c r="AZ412" s="812"/>
      <c r="BA412" s="812"/>
      <c r="BB412" s="812"/>
      <c r="BC412" s="812"/>
      <c r="BD412" s="812"/>
      <c r="BE412" s="812"/>
      <c r="BF412" s="812"/>
      <c r="BG412" s="812"/>
      <c r="BH412" s="812"/>
      <c r="BI412" s="812"/>
      <c r="BJ412" s="812"/>
      <c r="BK412" s="812"/>
      <c r="BL412" s="812"/>
      <c r="BM412" s="812"/>
      <c r="BN412" s="812"/>
      <c r="BO412" s="812"/>
      <c r="BP412" s="812"/>
      <c r="BQ412" s="812"/>
      <c r="BR412" s="812"/>
      <c r="BS412" s="812"/>
      <c r="BT412" s="812"/>
      <c r="BU412" s="42"/>
      <c r="BV412" s="42"/>
      <c r="BW412" s="42"/>
      <c r="BX412" s="42"/>
      <c r="BY412" s="42"/>
      <c r="BZ412" s="42"/>
      <c r="CA412" s="42"/>
      <c r="CB412" s="42"/>
      <c r="CC412" s="42"/>
      <c r="CD412" s="42"/>
      <c r="CE412" s="42"/>
      <c r="CF412" s="42"/>
      <c r="CG412" s="42"/>
      <c r="CH412" s="42"/>
      <c r="CI412" s="42"/>
      <c r="CJ412" s="42"/>
      <c r="CK412" s="42"/>
      <c r="CL412" s="42"/>
      <c r="CM412" s="42"/>
      <c r="CN412" s="42"/>
      <c r="CO412" s="42"/>
      <c r="CP412" s="42"/>
      <c r="CQ412" s="42"/>
      <c r="CR412" s="42"/>
      <c r="CS412" s="42"/>
      <c r="CT412" s="42"/>
      <c r="CU412" s="42"/>
      <c r="CV412" s="42"/>
      <c r="CW412" s="42"/>
      <c r="CX412" s="42"/>
      <c r="CY412" s="42"/>
      <c r="CZ412" s="42"/>
      <c r="DA412" s="42"/>
      <c r="DB412" s="42"/>
      <c r="DC412" s="42"/>
      <c r="DD412" s="42"/>
      <c r="DE412" s="42"/>
      <c r="DF412" s="42"/>
      <c r="DG412" s="42"/>
      <c r="DH412" s="42"/>
      <c r="DI412" s="42"/>
      <c r="DJ412" s="42"/>
      <c r="DK412" s="42"/>
      <c r="DL412" s="42"/>
      <c r="DM412" s="42"/>
      <c r="DN412" s="42"/>
      <c r="DO412" s="42"/>
      <c r="DP412" s="42"/>
      <c r="DQ412" s="42"/>
      <c r="DR412" s="42"/>
      <c r="DS412" s="42"/>
      <c r="DT412" s="42"/>
      <c r="DU412" s="42"/>
      <c r="DV412" s="42"/>
      <c r="DW412" s="42"/>
      <c r="DX412" s="42"/>
      <c r="DY412" s="42"/>
      <c r="DZ412" s="42"/>
    </row>
    <row r="413" spans="2:130" x14ac:dyDescent="0.2">
      <c r="B413" s="42"/>
      <c r="C413" s="48" t="str">
        <f t="shared" si="16"/>
        <v>cull</v>
      </c>
      <c r="D413" s="49" t="str">
        <f t="shared" si="15"/>
        <v/>
      </c>
      <c r="E413" s="992">
        <v>9.6063999999999997E-2</v>
      </c>
      <c r="F413" s="378">
        <v>9.6063999999999997E-2</v>
      </c>
      <c r="G413" s="378">
        <v>9.6063999999999997E-2</v>
      </c>
      <c r="H413" s="378">
        <v>9.6063999999999997E-2</v>
      </c>
      <c r="I413" s="378">
        <v>9.6063999999999997E-2</v>
      </c>
      <c r="J413" s="378">
        <v>9.6063999999999997E-2</v>
      </c>
      <c r="K413" s="378">
        <v>9.6063999999999997E-2</v>
      </c>
      <c r="L413" s="378">
        <v>9.6063999999999997E-2</v>
      </c>
      <c r="M413" s="378">
        <v>9.6063999999999997E-2</v>
      </c>
      <c r="N413" s="378">
        <v>9.6063999999999997E-2</v>
      </c>
      <c r="O413" s="378">
        <v>9.6063999999999997E-2</v>
      </c>
      <c r="P413" s="378">
        <v>9.6063999999999997E-2</v>
      </c>
      <c r="Q413" s="42"/>
      <c r="R413" s="380">
        <v>9.6063999999999997E-2</v>
      </c>
      <c r="S413" s="380">
        <v>9.6063999999999997E-2</v>
      </c>
      <c r="T413" s="380">
        <v>9.6063999999999997E-2</v>
      </c>
      <c r="U413" s="380">
        <v>9.6063999999999997E-2</v>
      </c>
      <c r="V413" s="380">
        <v>9.6063999999999997E-2</v>
      </c>
      <c r="W413" s="380">
        <v>9.6063999999999997E-2</v>
      </c>
      <c r="X413" s="380">
        <v>9.6063999999999997E-2</v>
      </c>
      <c r="Y413" s="380">
        <v>9.6063999999999997E-2</v>
      </c>
      <c r="Z413" s="380">
        <v>9.6063999999999997E-2</v>
      </c>
      <c r="AA413" s="380">
        <v>9.6063999999999997E-2</v>
      </c>
      <c r="AB413" s="380">
        <v>9.6063999999999997E-2</v>
      </c>
      <c r="AC413" s="380">
        <v>9.6063999999999997E-2</v>
      </c>
      <c r="AD413" s="42"/>
      <c r="AE413" s="812"/>
      <c r="AF413" s="812"/>
      <c r="AG413" s="812"/>
      <c r="AH413" s="812"/>
      <c r="AI413" s="986"/>
      <c r="AJ413" s="1025">
        <f>cull!G55</f>
        <v>9.6063999999999997E-2</v>
      </c>
      <c r="AK413" s="1025">
        <f>cull!H55</f>
        <v>9.6063999999999997E-2</v>
      </c>
      <c r="AL413" s="1025">
        <f>cull!I55</f>
        <v>9.6063999999999997E-2</v>
      </c>
      <c r="AM413" s="1025">
        <f>cull!J55</f>
        <v>9.6063999999999997E-2</v>
      </c>
      <c r="AN413" s="1025">
        <f>cull!K55</f>
        <v>9.6063999999999997E-2</v>
      </c>
      <c r="AO413" s="1025">
        <f>cull!L55</f>
        <v>9.6063999999999997E-2</v>
      </c>
      <c r="AP413" s="1025">
        <f>cull!M55</f>
        <v>9.6063999999999997E-2</v>
      </c>
      <c r="AQ413" s="1025">
        <f>cull!N55</f>
        <v>9.6063999999999997E-2</v>
      </c>
      <c r="AR413" s="1025">
        <f>cull!O55</f>
        <v>9.6063999999999997E-2</v>
      </c>
      <c r="AS413" s="1025">
        <f>cull!P55</f>
        <v>9.6063999999999997E-2</v>
      </c>
      <c r="AT413" s="1025">
        <f>cull!Q55</f>
        <v>9.6063999999999997E-2</v>
      </c>
      <c r="AU413" s="1025">
        <f>cull!R55</f>
        <v>9.6063999999999997E-2</v>
      </c>
      <c r="AV413" s="987"/>
      <c r="AW413" s="812"/>
      <c r="AX413" s="812"/>
      <c r="AY413" s="812"/>
      <c r="AZ413" s="812"/>
      <c r="BA413" s="812"/>
      <c r="BB413" s="812"/>
      <c r="BC413" s="812"/>
      <c r="BD413" s="812"/>
      <c r="BE413" s="812"/>
      <c r="BF413" s="812"/>
      <c r="BG413" s="812"/>
      <c r="BH413" s="812"/>
      <c r="BI413" s="812"/>
      <c r="BJ413" s="812"/>
      <c r="BK413" s="812"/>
      <c r="BL413" s="812"/>
      <c r="BM413" s="812"/>
      <c r="BN413" s="812"/>
      <c r="BO413" s="812"/>
      <c r="BP413" s="812"/>
      <c r="BQ413" s="812"/>
      <c r="BR413" s="812"/>
      <c r="BS413" s="812"/>
      <c r="BT413" s="812"/>
      <c r="BU413" s="42"/>
      <c r="BV413" s="42"/>
      <c r="BW413" s="42"/>
      <c r="BX413" s="42"/>
      <c r="BY413" s="42"/>
      <c r="BZ413" s="42"/>
      <c r="CA413" s="42"/>
      <c r="CB413" s="42"/>
      <c r="CC413" s="42"/>
      <c r="CD413" s="42"/>
      <c r="CE413" s="42"/>
      <c r="CF413" s="42"/>
      <c r="CG413" s="42"/>
      <c r="CH413" s="42"/>
      <c r="CI413" s="42"/>
      <c r="CJ413" s="42"/>
      <c r="CK413" s="42"/>
      <c r="CL413" s="42"/>
      <c r="CM413" s="42"/>
      <c r="CN413" s="42"/>
      <c r="CO413" s="42"/>
      <c r="CP413" s="42"/>
      <c r="CQ413" s="42"/>
      <c r="CR413" s="42"/>
      <c r="CS413" s="42"/>
      <c r="CT413" s="42"/>
      <c r="CU413" s="42"/>
      <c r="CV413" s="42"/>
      <c r="CW413" s="42"/>
      <c r="CX413" s="42"/>
      <c r="CY413" s="42"/>
      <c r="CZ413" s="42"/>
      <c r="DA413" s="42"/>
      <c r="DB413" s="42"/>
      <c r="DC413" s="42"/>
      <c r="DD413" s="42"/>
      <c r="DE413" s="42"/>
      <c r="DF413" s="42"/>
      <c r="DG413" s="42"/>
      <c r="DH413" s="42"/>
      <c r="DI413" s="42"/>
      <c r="DJ413" s="42"/>
      <c r="DK413" s="42"/>
      <c r="DL413" s="42"/>
      <c r="DM413" s="42"/>
      <c r="DN413" s="42"/>
      <c r="DO413" s="42"/>
      <c r="DP413" s="42"/>
      <c r="DQ413" s="42"/>
      <c r="DR413" s="42"/>
      <c r="DS413" s="42"/>
      <c r="DT413" s="42"/>
      <c r="DU413" s="42"/>
      <c r="DV413" s="42"/>
      <c r="DW413" s="42"/>
      <c r="DX413" s="42"/>
      <c r="DY413" s="42"/>
      <c r="DZ413" s="42"/>
    </row>
    <row r="414" spans="2:130" x14ac:dyDescent="0.2">
      <c r="B414" s="42"/>
      <c r="C414" s="48" t="str">
        <f t="shared" si="16"/>
        <v>cull</v>
      </c>
      <c r="D414" s="49" t="str">
        <f t="shared" si="15"/>
        <v/>
      </c>
      <c r="E414" s="992">
        <v>9.8496E-2</v>
      </c>
      <c r="F414" s="378">
        <v>9.8496E-2</v>
      </c>
      <c r="G414" s="378">
        <v>9.8496E-2</v>
      </c>
      <c r="H414" s="378">
        <v>9.8496E-2</v>
      </c>
      <c r="I414" s="378">
        <v>9.8496E-2</v>
      </c>
      <c r="J414" s="378">
        <v>9.8496E-2</v>
      </c>
      <c r="K414" s="378">
        <v>9.8496E-2</v>
      </c>
      <c r="L414" s="378">
        <v>9.8496E-2</v>
      </c>
      <c r="M414" s="378">
        <v>9.8496E-2</v>
      </c>
      <c r="N414" s="378">
        <v>9.8496E-2</v>
      </c>
      <c r="O414" s="378">
        <v>9.8496E-2</v>
      </c>
      <c r="P414" s="378">
        <v>9.8496E-2</v>
      </c>
      <c r="Q414" s="42"/>
      <c r="R414" s="380">
        <v>9.8496E-2</v>
      </c>
      <c r="S414" s="380">
        <v>9.8496E-2</v>
      </c>
      <c r="T414" s="380">
        <v>9.8496E-2</v>
      </c>
      <c r="U414" s="380">
        <v>9.8496E-2</v>
      </c>
      <c r="V414" s="380">
        <v>9.8496E-2</v>
      </c>
      <c r="W414" s="380">
        <v>9.8496E-2</v>
      </c>
      <c r="X414" s="380">
        <v>9.8496E-2</v>
      </c>
      <c r="Y414" s="380">
        <v>9.8496E-2</v>
      </c>
      <c r="Z414" s="380">
        <v>9.8496E-2</v>
      </c>
      <c r="AA414" s="380">
        <v>9.8496E-2</v>
      </c>
      <c r="AB414" s="380">
        <v>9.8496E-2</v>
      </c>
      <c r="AC414" s="380">
        <v>9.8496E-2</v>
      </c>
      <c r="AD414" s="42"/>
      <c r="AE414" s="812"/>
      <c r="AF414" s="812"/>
      <c r="AG414" s="812"/>
      <c r="AH414" s="812"/>
      <c r="AI414" s="986"/>
      <c r="AJ414" s="1025">
        <f>cull!G56</f>
        <v>9.8496E-2</v>
      </c>
      <c r="AK414" s="1025">
        <f>cull!H56</f>
        <v>9.8496E-2</v>
      </c>
      <c r="AL414" s="1025">
        <f>cull!I56</f>
        <v>9.8496E-2</v>
      </c>
      <c r="AM414" s="1025">
        <f>cull!J56</f>
        <v>9.8496E-2</v>
      </c>
      <c r="AN414" s="1025">
        <f>cull!K56</f>
        <v>9.8496E-2</v>
      </c>
      <c r="AO414" s="1025">
        <f>cull!L56</f>
        <v>9.8496E-2</v>
      </c>
      <c r="AP414" s="1025">
        <f>cull!M56</f>
        <v>9.8496E-2</v>
      </c>
      <c r="AQ414" s="1025">
        <f>cull!N56</f>
        <v>9.8496E-2</v>
      </c>
      <c r="AR414" s="1025">
        <f>cull!O56</f>
        <v>9.8496E-2</v>
      </c>
      <c r="AS414" s="1025">
        <f>cull!P56</f>
        <v>9.8496E-2</v>
      </c>
      <c r="AT414" s="1025">
        <f>cull!Q56</f>
        <v>9.8496E-2</v>
      </c>
      <c r="AU414" s="1025">
        <f>cull!R56</f>
        <v>9.8496E-2</v>
      </c>
      <c r="AV414" s="987"/>
      <c r="AW414" s="812"/>
      <c r="AX414" s="812"/>
      <c r="AY414" s="812"/>
      <c r="AZ414" s="812"/>
      <c r="BA414" s="812"/>
      <c r="BB414" s="812"/>
      <c r="BC414" s="812"/>
      <c r="BD414" s="812"/>
      <c r="BE414" s="812"/>
      <c r="BF414" s="812"/>
      <c r="BG414" s="812"/>
      <c r="BH414" s="812"/>
      <c r="BI414" s="812"/>
      <c r="BJ414" s="812"/>
      <c r="BK414" s="812"/>
      <c r="BL414" s="812"/>
      <c r="BM414" s="812"/>
      <c r="BN414" s="812"/>
      <c r="BO414" s="812"/>
      <c r="BP414" s="812"/>
      <c r="BQ414" s="812"/>
      <c r="BR414" s="812"/>
      <c r="BS414" s="812"/>
      <c r="BT414" s="812"/>
      <c r="BU414" s="42"/>
      <c r="BV414" s="42"/>
      <c r="BW414" s="42"/>
      <c r="BX414" s="42"/>
      <c r="BY414" s="42"/>
      <c r="BZ414" s="42"/>
      <c r="CA414" s="42"/>
      <c r="CB414" s="42"/>
      <c r="CC414" s="42"/>
      <c r="CD414" s="42"/>
      <c r="CE414" s="42"/>
      <c r="CF414" s="42"/>
      <c r="CG414" s="42"/>
      <c r="CH414" s="42"/>
      <c r="CI414" s="42"/>
      <c r="CJ414" s="42"/>
      <c r="CK414" s="42"/>
      <c r="CL414" s="42"/>
      <c r="CM414" s="42"/>
      <c r="CN414" s="42"/>
      <c r="CO414" s="42"/>
      <c r="CP414" s="42"/>
      <c r="CQ414" s="42"/>
      <c r="CR414" s="42"/>
      <c r="CS414" s="42"/>
      <c r="CT414" s="42"/>
      <c r="CU414" s="42"/>
      <c r="CV414" s="42"/>
      <c r="CW414" s="42"/>
      <c r="CX414" s="42"/>
      <c r="CY414" s="42"/>
      <c r="CZ414" s="42"/>
      <c r="DA414" s="42"/>
      <c r="DB414" s="42"/>
      <c r="DC414" s="42"/>
      <c r="DD414" s="42"/>
      <c r="DE414" s="42"/>
      <c r="DF414" s="42"/>
      <c r="DG414" s="42"/>
      <c r="DH414" s="42"/>
      <c r="DI414" s="42"/>
      <c r="DJ414" s="42"/>
      <c r="DK414" s="42"/>
      <c r="DL414" s="42"/>
      <c r="DM414" s="42"/>
      <c r="DN414" s="42"/>
      <c r="DO414" s="42"/>
      <c r="DP414" s="42"/>
      <c r="DQ414" s="42"/>
      <c r="DR414" s="42"/>
      <c r="DS414" s="42"/>
      <c r="DT414" s="42"/>
      <c r="DU414" s="42"/>
      <c r="DV414" s="42"/>
      <c r="DW414" s="42"/>
      <c r="DX414" s="42"/>
      <c r="DY414" s="42"/>
      <c r="DZ414" s="42"/>
    </row>
    <row r="415" spans="2:130" x14ac:dyDescent="0.2">
      <c r="B415" s="42"/>
      <c r="C415" s="48" t="str">
        <f t="shared" si="16"/>
        <v>cull</v>
      </c>
      <c r="D415" s="49" t="str">
        <f t="shared" si="15"/>
        <v/>
      </c>
      <c r="E415" s="377">
        <v>0.100776</v>
      </c>
      <c r="F415" s="378">
        <v>0.100776</v>
      </c>
      <c r="G415" s="378">
        <v>0.100776</v>
      </c>
      <c r="H415" s="378">
        <v>0.100776</v>
      </c>
      <c r="I415" s="378">
        <v>0.100776</v>
      </c>
      <c r="J415" s="378">
        <v>0.100776</v>
      </c>
      <c r="K415" s="378">
        <v>0.100776</v>
      </c>
      <c r="L415" s="378">
        <v>0.100776</v>
      </c>
      <c r="M415" s="378">
        <v>0.100776</v>
      </c>
      <c r="N415" s="378">
        <v>0.100776</v>
      </c>
      <c r="O415" s="378">
        <v>0.100776</v>
      </c>
      <c r="P415" s="378">
        <v>0.100776</v>
      </c>
      <c r="Q415" s="42"/>
      <c r="R415" s="379">
        <v>0.100776</v>
      </c>
      <c r="S415" s="380">
        <v>0.100776</v>
      </c>
      <c r="T415" s="380">
        <v>0.100776</v>
      </c>
      <c r="U415" s="380">
        <v>0.100776</v>
      </c>
      <c r="V415" s="380">
        <v>0.100776</v>
      </c>
      <c r="W415" s="380">
        <v>0.100776</v>
      </c>
      <c r="X415" s="380">
        <v>0.100776</v>
      </c>
      <c r="Y415" s="380">
        <v>0.100776</v>
      </c>
      <c r="Z415" s="380">
        <v>0.100776</v>
      </c>
      <c r="AA415" s="380">
        <v>0.100776</v>
      </c>
      <c r="AB415" s="380">
        <v>0.100776</v>
      </c>
      <c r="AC415" s="380">
        <v>0.100776</v>
      </c>
      <c r="AD415" s="42"/>
      <c r="AE415" s="812"/>
      <c r="AF415" s="812"/>
      <c r="AG415" s="812"/>
      <c r="AH415" s="812"/>
      <c r="AI415" s="986"/>
      <c r="AJ415" s="1025">
        <f>cull!G57</f>
        <v>0.100776</v>
      </c>
      <c r="AK415" s="1025">
        <f>cull!H57</f>
        <v>0.100776</v>
      </c>
      <c r="AL415" s="1025">
        <f>cull!I57</f>
        <v>0.100776</v>
      </c>
      <c r="AM415" s="1025">
        <f>cull!J57</f>
        <v>0.100776</v>
      </c>
      <c r="AN415" s="1025">
        <f>cull!K57</f>
        <v>0.100776</v>
      </c>
      <c r="AO415" s="1025">
        <f>cull!L57</f>
        <v>0.100776</v>
      </c>
      <c r="AP415" s="1025">
        <f>cull!M57</f>
        <v>0.100776</v>
      </c>
      <c r="AQ415" s="1025">
        <f>cull!N57</f>
        <v>0.100776</v>
      </c>
      <c r="AR415" s="1025">
        <f>cull!O57</f>
        <v>0.100776</v>
      </c>
      <c r="AS415" s="1025">
        <f>cull!P57</f>
        <v>0.100776</v>
      </c>
      <c r="AT415" s="1025">
        <f>cull!Q57</f>
        <v>0.100776</v>
      </c>
      <c r="AU415" s="1025">
        <f>cull!R57</f>
        <v>0.100776</v>
      </c>
      <c r="AV415" s="987"/>
      <c r="AW415" s="812"/>
      <c r="AX415" s="812"/>
      <c r="AY415" s="812"/>
      <c r="AZ415" s="812"/>
      <c r="BA415" s="812"/>
      <c r="BB415" s="812"/>
      <c r="BC415" s="812"/>
      <c r="BD415" s="812"/>
      <c r="BE415" s="812"/>
      <c r="BF415" s="812"/>
      <c r="BG415" s="812"/>
      <c r="BH415" s="812"/>
      <c r="BI415" s="812"/>
      <c r="BJ415" s="812"/>
      <c r="BK415" s="812"/>
      <c r="BL415" s="812"/>
      <c r="BM415" s="812"/>
      <c r="BN415" s="812"/>
      <c r="BO415" s="812"/>
      <c r="BP415" s="812"/>
      <c r="BQ415" s="812"/>
      <c r="BR415" s="812"/>
      <c r="BS415" s="812"/>
      <c r="BT415" s="812"/>
      <c r="BU415" s="42"/>
      <c r="BV415" s="42"/>
      <c r="BW415" s="42"/>
      <c r="BX415" s="42"/>
      <c r="BY415" s="42"/>
      <c r="BZ415" s="42"/>
      <c r="CA415" s="42"/>
      <c r="CB415" s="42"/>
      <c r="CC415" s="42"/>
      <c r="CD415" s="42"/>
      <c r="CE415" s="42"/>
      <c r="CF415" s="42"/>
      <c r="CG415" s="42"/>
      <c r="CH415" s="42"/>
      <c r="CI415" s="42"/>
      <c r="CJ415" s="42"/>
      <c r="CK415" s="42"/>
      <c r="CL415" s="42"/>
      <c r="CM415" s="42"/>
      <c r="CN415" s="42"/>
      <c r="CO415" s="42"/>
      <c r="CP415" s="42"/>
      <c r="CQ415" s="42"/>
      <c r="CR415" s="42"/>
      <c r="CS415" s="42"/>
      <c r="CT415" s="42"/>
      <c r="CU415" s="42"/>
      <c r="CV415" s="42"/>
      <c r="CW415" s="42"/>
      <c r="CX415" s="42"/>
      <c r="CY415" s="42"/>
      <c r="CZ415" s="42"/>
      <c r="DA415" s="42"/>
      <c r="DB415" s="42"/>
      <c r="DC415" s="42"/>
      <c r="DD415" s="42"/>
      <c r="DE415" s="42"/>
      <c r="DF415" s="42"/>
      <c r="DG415" s="42"/>
      <c r="DH415" s="42"/>
      <c r="DI415" s="42"/>
      <c r="DJ415" s="42"/>
      <c r="DK415" s="42"/>
      <c r="DL415" s="42"/>
      <c r="DM415" s="42"/>
      <c r="DN415" s="42"/>
      <c r="DO415" s="42"/>
      <c r="DP415" s="42"/>
      <c r="DQ415" s="42"/>
      <c r="DR415" s="42"/>
      <c r="DS415" s="42"/>
      <c r="DT415" s="42"/>
      <c r="DU415" s="42"/>
      <c r="DV415" s="42"/>
      <c r="DW415" s="42"/>
      <c r="DX415" s="42"/>
      <c r="DY415" s="42"/>
      <c r="DZ415" s="42"/>
    </row>
    <row r="416" spans="2:130" x14ac:dyDescent="0.2">
      <c r="B416" s="42"/>
      <c r="C416" s="48" t="str">
        <f t="shared" si="16"/>
        <v>cull</v>
      </c>
      <c r="D416" s="49" t="str">
        <f t="shared" si="15"/>
        <v/>
      </c>
      <c r="E416" s="992" t="s">
        <v>493</v>
      </c>
      <c r="F416" s="992"/>
      <c r="G416" s="378"/>
      <c r="H416" s="378"/>
      <c r="I416" s="378"/>
      <c r="J416" s="378"/>
      <c r="K416" s="378"/>
      <c r="L416" s="378"/>
      <c r="M416" s="378"/>
      <c r="N416" s="378"/>
      <c r="O416" s="378"/>
      <c r="P416" s="378"/>
      <c r="Q416" s="42"/>
      <c r="R416" s="380" t="s">
        <v>493</v>
      </c>
      <c r="S416" s="380"/>
      <c r="T416" s="380"/>
      <c r="U416" s="380"/>
      <c r="V416" s="380"/>
      <c r="W416" s="380"/>
      <c r="X416" s="380"/>
      <c r="Y416" s="380"/>
      <c r="Z416" s="380"/>
      <c r="AA416" s="380"/>
      <c r="AB416" s="380"/>
      <c r="AC416" s="380"/>
      <c r="AD416" s="42"/>
      <c r="AE416" s="812"/>
      <c r="AF416" s="812"/>
      <c r="AG416" s="812"/>
      <c r="AH416" s="812"/>
      <c r="AI416" s="986"/>
      <c r="AJ416" s="1025" t="str">
        <f>cull!G59</f>
        <v>Lactation 3</v>
      </c>
      <c r="AK416" s="1025"/>
      <c r="AL416" s="1025"/>
      <c r="AM416" s="1025"/>
      <c r="AN416" s="1025"/>
      <c r="AO416" s="1025"/>
      <c r="AP416" s="1025"/>
      <c r="AQ416" s="1025"/>
      <c r="AR416" s="1025"/>
      <c r="AS416" s="1025"/>
      <c r="AT416" s="1025"/>
      <c r="AU416" s="1025"/>
      <c r="AV416" s="987"/>
      <c r="AW416" s="812"/>
      <c r="AX416" s="812"/>
      <c r="AY416" s="812"/>
      <c r="AZ416" s="812"/>
      <c r="BA416" s="812"/>
      <c r="BB416" s="812"/>
      <c r="BC416" s="812"/>
      <c r="BD416" s="812"/>
      <c r="BE416" s="812"/>
      <c r="BF416" s="812"/>
      <c r="BG416" s="812"/>
      <c r="BH416" s="812"/>
      <c r="BI416" s="812"/>
      <c r="BJ416" s="812"/>
      <c r="BK416" s="812"/>
      <c r="BL416" s="812"/>
      <c r="BM416" s="812"/>
      <c r="BN416" s="812"/>
      <c r="BO416" s="812"/>
      <c r="BP416" s="812"/>
      <c r="BQ416" s="812"/>
      <c r="BR416" s="812"/>
      <c r="BS416" s="812"/>
      <c r="BT416" s="812"/>
      <c r="BU416" s="42"/>
      <c r="BV416" s="42"/>
      <c r="BW416" s="42"/>
      <c r="BX416" s="42"/>
      <c r="BY416" s="42"/>
      <c r="BZ416" s="42"/>
      <c r="CA416" s="42"/>
      <c r="CB416" s="42"/>
      <c r="CC416" s="42"/>
      <c r="CD416" s="42"/>
      <c r="CE416" s="42"/>
      <c r="CF416" s="42"/>
      <c r="CG416" s="42"/>
      <c r="CH416" s="42"/>
      <c r="CI416" s="42"/>
      <c r="CJ416" s="42"/>
      <c r="CK416" s="42"/>
      <c r="CL416" s="42"/>
      <c r="CM416" s="42"/>
      <c r="CN416" s="42"/>
      <c r="CO416" s="42"/>
      <c r="CP416" s="42"/>
      <c r="CQ416" s="42"/>
      <c r="CR416" s="42"/>
      <c r="CS416" s="42"/>
      <c r="CT416" s="42"/>
      <c r="CU416" s="42"/>
      <c r="CV416" s="42"/>
      <c r="CW416" s="42"/>
      <c r="CX416" s="42"/>
      <c r="CY416" s="42"/>
      <c r="CZ416" s="42"/>
      <c r="DA416" s="42"/>
      <c r="DB416" s="42"/>
      <c r="DC416" s="42"/>
      <c r="DD416" s="42"/>
      <c r="DE416" s="42"/>
      <c r="DF416" s="42"/>
      <c r="DG416" s="42"/>
      <c r="DH416" s="42"/>
      <c r="DI416" s="42"/>
      <c r="DJ416" s="42"/>
      <c r="DK416" s="42"/>
      <c r="DL416" s="42"/>
      <c r="DM416" s="42"/>
      <c r="DN416" s="42"/>
      <c r="DO416" s="42"/>
      <c r="DP416" s="42"/>
      <c r="DQ416" s="42"/>
      <c r="DR416" s="42"/>
      <c r="DS416" s="42"/>
      <c r="DT416" s="42"/>
      <c r="DU416" s="42"/>
      <c r="DV416" s="42"/>
      <c r="DW416" s="42"/>
      <c r="DX416" s="42"/>
      <c r="DY416" s="42"/>
      <c r="DZ416" s="42"/>
    </row>
    <row r="417" spans="2:130" x14ac:dyDescent="0.2">
      <c r="B417" s="42"/>
      <c r="C417" s="48" t="str">
        <f t="shared" si="16"/>
        <v>cull</v>
      </c>
      <c r="D417" s="49" t="str">
        <f t="shared" si="15"/>
        <v/>
      </c>
      <c r="E417" s="378">
        <v>1.9911999999999999E-2</v>
      </c>
      <c r="F417" s="378">
        <v>1.9911999999999999E-2</v>
      </c>
      <c r="G417" s="378">
        <v>1.9911999999999999E-2</v>
      </c>
      <c r="H417" s="378">
        <v>1.9911999999999999E-2</v>
      </c>
      <c r="I417" s="378">
        <v>1.9911999999999999E-2</v>
      </c>
      <c r="J417" s="378">
        <v>1.9911999999999999E-2</v>
      </c>
      <c r="K417" s="378">
        <v>1.9911999999999999E-2</v>
      </c>
      <c r="L417" s="378">
        <v>1.9911999999999999E-2</v>
      </c>
      <c r="M417" s="378">
        <v>1.9911999999999999E-2</v>
      </c>
      <c r="N417" s="378">
        <v>1.9911999999999999E-2</v>
      </c>
      <c r="O417" s="378">
        <v>1.9911999999999999E-2</v>
      </c>
      <c r="P417" s="378">
        <v>1.9911999999999999E-2</v>
      </c>
      <c r="Q417" s="42"/>
      <c r="R417" s="380">
        <v>1.9911999999999999E-2</v>
      </c>
      <c r="S417" s="380">
        <v>1.9911999999999999E-2</v>
      </c>
      <c r="T417" s="380">
        <v>1.9911999999999999E-2</v>
      </c>
      <c r="U417" s="380">
        <v>1.9911999999999999E-2</v>
      </c>
      <c r="V417" s="380">
        <v>1.9911999999999999E-2</v>
      </c>
      <c r="W417" s="380">
        <v>1.9911999999999999E-2</v>
      </c>
      <c r="X417" s="380">
        <v>1.9911999999999999E-2</v>
      </c>
      <c r="Y417" s="380">
        <v>1.9911999999999999E-2</v>
      </c>
      <c r="Z417" s="380">
        <v>1.9911999999999999E-2</v>
      </c>
      <c r="AA417" s="380">
        <v>1.9911999999999999E-2</v>
      </c>
      <c r="AB417" s="380">
        <v>1.9911999999999999E-2</v>
      </c>
      <c r="AC417" s="380">
        <v>1.9911999999999999E-2</v>
      </c>
      <c r="AD417" s="42"/>
      <c r="AE417" s="812"/>
      <c r="AF417" s="812"/>
      <c r="AG417" s="812"/>
      <c r="AH417" s="812"/>
      <c r="AI417" s="986"/>
      <c r="AJ417" s="1025">
        <f>cull!G61</f>
        <v>1.9911999999999999E-2</v>
      </c>
      <c r="AK417" s="1025">
        <f>cull!H61</f>
        <v>1.9911999999999999E-2</v>
      </c>
      <c r="AL417" s="1025">
        <f>cull!I61</f>
        <v>1.9911999999999999E-2</v>
      </c>
      <c r="AM417" s="1025">
        <f>cull!J61</f>
        <v>1.9911999999999999E-2</v>
      </c>
      <c r="AN417" s="1025">
        <f>cull!K61</f>
        <v>1.9911999999999999E-2</v>
      </c>
      <c r="AO417" s="1025">
        <f>cull!L61</f>
        <v>1.9911999999999999E-2</v>
      </c>
      <c r="AP417" s="1025">
        <f>cull!M61</f>
        <v>1.9911999999999999E-2</v>
      </c>
      <c r="AQ417" s="1025">
        <f>cull!N61</f>
        <v>1.9911999999999999E-2</v>
      </c>
      <c r="AR417" s="1025">
        <f>cull!O61</f>
        <v>1.9911999999999999E-2</v>
      </c>
      <c r="AS417" s="1025">
        <f>cull!P61</f>
        <v>1.9911999999999999E-2</v>
      </c>
      <c r="AT417" s="1025">
        <f>cull!Q61</f>
        <v>1.9911999999999999E-2</v>
      </c>
      <c r="AU417" s="1025">
        <f>cull!R61</f>
        <v>1.9911999999999999E-2</v>
      </c>
      <c r="AV417" s="987"/>
      <c r="AW417" s="812"/>
      <c r="AX417" s="812"/>
      <c r="AY417" s="812"/>
      <c r="AZ417" s="812"/>
      <c r="BA417" s="812"/>
      <c r="BB417" s="812"/>
      <c r="BC417" s="812"/>
      <c r="BD417" s="812"/>
      <c r="BE417" s="812"/>
      <c r="BF417" s="812"/>
      <c r="BG417" s="812"/>
      <c r="BH417" s="812"/>
      <c r="BI417" s="812"/>
      <c r="BJ417" s="812"/>
      <c r="BK417" s="812"/>
      <c r="BL417" s="812"/>
      <c r="BM417" s="812"/>
      <c r="BN417" s="812"/>
      <c r="BO417" s="812"/>
      <c r="BP417" s="812"/>
      <c r="BQ417" s="812"/>
      <c r="BR417" s="812"/>
      <c r="BS417" s="812"/>
      <c r="BT417" s="812"/>
      <c r="BU417" s="42"/>
      <c r="BV417" s="42"/>
      <c r="BW417" s="42"/>
      <c r="BX417" s="42"/>
      <c r="BY417" s="42"/>
      <c r="BZ417" s="42"/>
      <c r="CA417" s="42"/>
      <c r="CB417" s="42"/>
      <c r="CC417" s="42"/>
      <c r="CD417" s="42"/>
      <c r="CE417" s="42"/>
      <c r="CF417" s="42"/>
      <c r="CG417" s="42"/>
      <c r="CH417" s="42"/>
      <c r="CI417" s="42"/>
      <c r="CJ417" s="42"/>
      <c r="CK417" s="42"/>
      <c r="CL417" s="42"/>
      <c r="CM417" s="42"/>
      <c r="CN417" s="42"/>
      <c r="CO417" s="42"/>
      <c r="CP417" s="42"/>
      <c r="CQ417" s="42"/>
      <c r="CR417" s="42"/>
      <c r="CS417" s="42"/>
      <c r="CT417" s="42"/>
      <c r="CU417" s="42"/>
      <c r="CV417" s="42"/>
      <c r="CW417" s="42"/>
      <c r="CX417" s="42"/>
      <c r="CY417" s="42"/>
      <c r="CZ417" s="42"/>
      <c r="DA417" s="42"/>
      <c r="DB417" s="42"/>
      <c r="DC417" s="42"/>
      <c r="DD417" s="42"/>
      <c r="DE417" s="42"/>
      <c r="DF417" s="42"/>
      <c r="DG417" s="42"/>
      <c r="DH417" s="42"/>
      <c r="DI417" s="42"/>
      <c r="DJ417" s="42"/>
      <c r="DK417" s="42"/>
      <c r="DL417" s="42"/>
      <c r="DM417" s="42"/>
      <c r="DN417" s="42"/>
      <c r="DO417" s="42"/>
      <c r="DP417" s="42"/>
      <c r="DQ417" s="42"/>
      <c r="DR417" s="42"/>
      <c r="DS417" s="42"/>
      <c r="DT417" s="42"/>
      <c r="DU417" s="42"/>
      <c r="DV417" s="42"/>
      <c r="DW417" s="42"/>
      <c r="DX417" s="42"/>
      <c r="DY417" s="42"/>
      <c r="DZ417" s="42"/>
    </row>
    <row r="418" spans="2:130" x14ac:dyDescent="0.2">
      <c r="B418" s="42"/>
      <c r="C418" s="48" t="str">
        <f t="shared" si="16"/>
        <v>cull</v>
      </c>
      <c r="D418" s="49" t="str">
        <f t="shared" si="15"/>
        <v/>
      </c>
      <c r="E418" s="378">
        <v>1.8848E-2</v>
      </c>
      <c r="F418" s="378">
        <v>1.8848E-2</v>
      </c>
      <c r="G418" s="378">
        <v>1.8848E-2</v>
      </c>
      <c r="H418" s="378">
        <v>1.8848E-2</v>
      </c>
      <c r="I418" s="378">
        <v>1.8848E-2</v>
      </c>
      <c r="J418" s="378">
        <v>1.8848E-2</v>
      </c>
      <c r="K418" s="378">
        <v>1.8848E-2</v>
      </c>
      <c r="L418" s="378">
        <v>1.8848E-2</v>
      </c>
      <c r="M418" s="378">
        <v>1.8848E-2</v>
      </c>
      <c r="N418" s="378">
        <v>1.8848E-2</v>
      </c>
      <c r="O418" s="378">
        <v>1.8848E-2</v>
      </c>
      <c r="P418" s="378">
        <v>1.8848E-2</v>
      </c>
      <c r="Q418" s="42"/>
      <c r="R418" s="380">
        <v>1.8848E-2</v>
      </c>
      <c r="S418" s="380">
        <v>1.8848E-2</v>
      </c>
      <c r="T418" s="380">
        <v>1.8848E-2</v>
      </c>
      <c r="U418" s="380">
        <v>1.8848E-2</v>
      </c>
      <c r="V418" s="380">
        <v>1.8848E-2</v>
      </c>
      <c r="W418" s="380">
        <v>1.8848E-2</v>
      </c>
      <c r="X418" s="380">
        <v>1.8848E-2</v>
      </c>
      <c r="Y418" s="380">
        <v>1.8848E-2</v>
      </c>
      <c r="Z418" s="380">
        <v>1.8848E-2</v>
      </c>
      <c r="AA418" s="380">
        <v>1.8848E-2</v>
      </c>
      <c r="AB418" s="380">
        <v>1.8848E-2</v>
      </c>
      <c r="AC418" s="380">
        <v>1.8848E-2</v>
      </c>
      <c r="AD418" s="42"/>
      <c r="AE418" s="812"/>
      <c r="AF418" s="812"/>
      <c r="AG418" s="812"/>
      <c r="AH418" s="812"/>
      <c r="AI418" s="986"/>
      <c r="AJ418" s="1025">
        <f>cull!G62</f>
        <v>1.8848E-2</v>
      </c>
      <c r="AK418" s="1025">
        <f>cull!H62</f>
        <v>1.8848E-2</v>
      </c>
      <c r="AL418" s="1025">
        <f>cull!I62</f>
        <v>1.8848E-2</v>
      </c>
      <c r="AM418" s="1025">
        <f>cull!J62</f>
        <v>1.8848E-2</v>
      </c>
      <c r="AN418" s="1025">
        <f>cull!K62</f>
        <v>1.8848E-2</v>
      </c>
      <c r="AO418" s="1025">
        <f>cull!L62</f>
        <v>1.8848E-2</v>
      </c>
      <c r="AP418" s="1025">
        <f>cull!M62</f>
        <v>1.8848E-2</v>
      </c>
      <c r="AQ418" s="1025">
        <f>cull!N62</f>
        <v>1.8848E-2</v>
      </c>
      <c r="AR418" s="1025">
        <f>cull!O62</f>
        <v>1.8848E-2</v>
      </c>
      <c r="AS418" s="1025">
        <f>cull!P62</f>
        <v>1.8848E-2</v>
      </c>
      <c r="AT418" s="1025">
        <f>cull!Q62</f>
        <v>1.8848E-2</v>
      </c>
      <c r="AU418" s="1025">
        <f>cull!R62</f>
        <v>1.8848E-2</v>
      </c>
      <c r="AV418" s="987"/>
      <c r="AW418" s="812"/>
      <c r="AX418" s="812"/>
      <c r="AY418" s="812"/>
      <c r="AZ418" s="812"/>
      <c r="BA418" s="812"/>
      <c r="BB418" s="812"/>
      <c r="BC418" s="812"/>
      <c r="BD418" s="812"/>
      <c r="BE418" s="812"/>
      <c r="BF418" s="812"/>
      <c r="BG418" s="812"/>
      <c r="BH418" s="812"/>
      <c r="BI418" s="812"/>
      <c r="BJ418" s="812"/>
      <c r="BK418" s="812"/>
      <c r="BL418" s="812"/>
      <c r="BM418" s="812"/>
      <c r="BN418" s="812"/>
      <c r="BO418" s="812"/>
      <c r="BP418" s="812"/>
      <c r="BQ418" s="812"/>
      <c r="BR418" s="812"/>
      <c r="BS418" s="812"/>
      <c r="BT418" s="812"/>
      <c r="BU418" s="42"/>
      <c r="BV418" s="42"/>
      <c r="BW418" s="42"/>
      <c r="BX418" s="42"/>
      <c r="BY418" s="42"/>
      <c r="BZ418" s="42"/>
      <c r="CA418" s="42"/>
      <c r="CB418" s="42"/>
      <c r="CC418" s="42"/>
      <c r="CD418" s="42"/>
      <c r="CE418" s="42"/>
      <c r="CF418" s="42"/>
      <c r="CG418" s="42"/>
      <c r="CH418" s="42"/>
      <c r="CI418" s="42"/>
      <c r="CJ418" s="42"/>
      <c r="CK418" s="42"/>
      <c r="CL418" s="42"/>
      <c r="CM418" s="42"/>
      <c r="CN418" s="42"/>
      <c r="CO418" s="42"/>
      <c r="CP418" s="42"/>
      <c r="CQ418" s="42"/>
      <c r="CR418" s="42"/>
      <c r="CS418" s="42"/>
      <c r="CT418" s="42"/>
      <c r="CU418" s="42"/>
      <c r="CV418" s="42"/>
      <c r="CW418" s="42"/>
      <c r="CX418" s="42"/>
      <c r="CY418" s="42"/>
      <c r="CZ418" s="42"/>
      <c r="DA418" s="42"/>
      <c r="DB418" s="42"/>
      <c r="DC418" s="42"/>
      <c r="DD418" s="42"/>
      <c r="DE418" s="42"/>
      <c r="DF418" s="42"/>
      <c r="DG418" s="42"/>
      <c r="DH418" s="42"/>
      <c r="DI418" s="42"/>
      <c r="DJ418" s="42"/>
      <c r="DK418" s="42"/>
      <c r="DL418" s="42"/>
      <c r="DM418" s="42"/>
      <c r="DN418" s="42"/>
      <c r="DO418" s="42"/>
      <c r="DP418" s="42"/>
      <c r="DQ418" s="42"/>
      <c r="DR418" s="42"/>
      <c r="DS418" s="42"/>
      <c r="DT418" s="42"/>
      <c r="DU418" s="42"/>
      <c r="DV418" s="42"/>
      <c r="DW418" s="42"/>
      <c r="DX418" s="42"/>
      <c r="DY418" s="42"/>
      <c r="DZ418" s="42"/>
    </row>
    <row r="419" spans="2:130" x14ac:dyDescent="0.2">
      <c r="B419" s="42"/>
      <c r="C419" s="48" t="str">
        <f t="shared" si="16"/>
        <v>cull</v>
      </c>
      <c r="D419" s="49" t="str">
        <f t="shared" si="15"/>
        <v/>
      </c>
      <c r="E419" s="378">
        <v>1.444E-2</v>
      </c>
      <c r="F419" s="378">
        <v>1.444E-2</v>
      </c>
      <c r="G419" s="378">
        <v>1.444E-2</v>
      </c>
      <c r="H419" s="378">
        <v>1.444E-2</v>
      </c>
      <c r="I419" s="378">
        <v>1.444E-2</v>
      </c>
      <c r="J419" s="378">
        <v>1.444E-2</v>
      </c>
      <c r="K419" s="378">
        <v>1.444E-2</v>
      </c>
      <c r="L419" s="378">
        <v>1.444E-2</v>
      </c>
      <c r="M419" s="378">
        <v>1.444E-2</v>
      </c>
      <c r="N419" s="378">
        <v>1.444E-2</v>
      </c>
      <c r="O419" s="378">
        <v>1.444E-2</v>
      </c>
      <c r="P419" s="378">
        <v>1.444E-2</v>
      </c>
      <c r="Q419" s="42"/>
      <c r="R419" s="380">
        <v>1.444E-2</v>
      </c>
      <c r="S419" s="380">
        <v>1.444E-2</v>
      </c>
      <c r="T419" s="380">
        <v>1.444E-2</v>
      </c>
      <c r="U419" s="380">
        <v>1.444E-2</v>
      </c>
      <c r="V419" s="380">
        <v>1.444E-2</v>
      </c>
      <c r="W419" s="380">
        <v>1.444E-2</v>
      </c>
      <c r="X419" s="380">
        <v>1.444E-2</v>
      </c>
      <c r="Y419" s="380">
        <v>1.444E-2</v>
      </c>
      <c r="Z419" s="380">
        <v>1.444E-2</v>
      </c>
      <c r="AA419" s="380">
        <v>1.444E-2</v>
      </c>
      <c r="AB419" s="380">
        <v>1.444E-2</v>
      </c>
      <c r="AC419" s="380">
        <v>1.444E-2</v>
      </c>
      <c r="AD419" s="42"/>
      <c r="AE419" s="812"/>
      <c r="AF419" s="812"/>
      <c r="AG419" s="812"/>
      <c r="AH419" s="812"/>
      <c r="AI419" s="986"/>
      <c r="AJ419" s="1025">
        <f>cull!G63</f>
        <v>1.444E-2</v>
      </c>
      <c r="AK419" s="1025">
        <f>cull!H63</f>
        <v>1.444E-2</v>
      </c>
      <c r="AL419" s="1025">
        <f>cull!I63</f>
        <v>1.444E-2</v>
      </c>
      <c r="AM419" s="1025">
        <f>cull!J63</f>
        <v>1.444E-2</v>
      </c>
      <c r="AN419" s="1025">
        <f>cull!K63</f>
        <v>1.444E-2</v>
      </c>
      <c r="AO419" s="1025">
        <f>cull!L63</f>
        <v>1.444E-2</v>
      </c>
      <c r="AP419" s="1025">
        <f>cull!M63</f>
        <v>1.444E-2</v>
      </c>
      <c r="AQ419" s="1025">
        <f>cull!N63</f>
        <v>1.444E-2</v>
      </c>
      <c r="AR419" s="1025">
        <f>cull!O63</f>
        <v>1.444E-2</v>
      </c>
      <c r="AS419" s="1025">
        <f>cull!P63</f>
        <v>1.444E-2</v>
      </c>
      <c r="AT419" s="1025">
        <f>cull!Q63</f>
        <v>1.444E-2</v>
      </c>
      <c r="AU419" s="1025">
        <f>cull!R63</f>
        <v>1.444E-2</v>
      </c>
      <c r="AV419" s="987"/>
      <c r="AW419" s="812"/>
      <c r="AX419" s="812"/>
      <c r="AY419" s="812"/>
      <c r="AZ419" s="812"/>
      <c r="BA419" s="812"/>
      <c r="BB419" s="812"/>
      <c r="BC419" s="812"/>
      <c r="BD419" s="812"/>
      <c r="BE419" s="812"/>
      <c r="BF419" s="812"/>
      <c r="BG419" s="812"/>
      <c r="BH419" s="812"/>
      <c r="BI419" s="812"/>
      <c r="BJ419" s="812"/>
      <c r="BK419" s="812"/>
      <c r="BL419" s="812"/>
      <c r="BM419" s="812"/>
      <c r="BN419" s="812"/>
      <c r="BO419" s="812"/>
      <c r="BP419" s="812"/>
      <c r="BQ419" s="812"/>
      <c r="BR419" s="812"/>
      <c r="BS419" s="812"/>
      <c r="BT419" s="812"/>
      <c r="BU419" s="42"/>
      <c r="BV419" s="42"/>
      <c r="BW419" s="42"/>
      <c r="BX419" s="42"/>
      <c r="BY419" s="42"/>
      <c r="BZ419" s="42"/>
      <c r="CA419" s="42"/>
      <c r="CB419" s="42"/>
      <c r="CC419" s="42"/>
      <c r="CD419" s="42"/>
      <c r="CE419" s="42"/>
      <c r="CF419" s="42"/>
      <c r="CG419" s="42"/>
      <c r="CH419" s="42"/>
      <c r="CI419" s="42"/>
      <c r="CJ419" s="42"/>
      <c r="CK419" s="42"/>
      <c r="CL419" s="42"/>
      <c r="CM419" s="42"/>
      <c r="CN419" s="42"/>
      <c r="CO419" s="42"/>
      <c r="CP419" s="42"/>
      <c r="CQ419" s="42"/>
      <c r="CR419" s="42"/>
      <c r="CS419" s="42"/>
      <c r="CT419" s="42"/>
      <c r="CU419" s="42"/>
      <c r="CV419" s="42"/>
      <c r="CW419" s="42"/>
      <c r="CX419" s="42"/>
      <c r="CY419" s="42"/>
      <c r="CZ419" s="42"/>
      <c r="DA419" s="42"/>
      <c r="DB419" s="42"/>
      <c r="DC419" s="42"/>
      <c r="DD419" s="42"/>
      <c r="DE419" s="42"/>
      <c r="DF419" s="42"/>
      <c r="DG419" s="42"/>
      <c r="DH419" s="42"/>
      <c r="DI419" s="42"/>
      <c r="DJ419" s="42"/>
      <c r="DK419" s="42"/>
      <c r="DL419" s="42"/>
      <c r="DM419" s="42"/>
      <c r="DN419" s="42"/>
      <c r="DO419" s="42"/>
      <c r="DP419" s="42"/>
      <c r="DQ419" s="42"/>
      <c r="DR419" s="42"/>
      <c r="DS419" s="42"/>
      <c r="DT419" s="42"/>
      <c r="DU419" s="42"/>
      <c r="DV419" s="42"/>
      <c r="DW419" s="42"/>
      <c r="DX419" s="42"/>
      <c r="DY419" s="42"/>
      <c r="DZ419" s="42"/>
    </row>
    <row r="420" spans="2:130" x14ac:dyDescent="0.2">
      <c r="B420" s="42"/>
      <c r="C420" s="48" t="str">
        <f t="shared" si="16"/>
        <v>cull</v>
      </c>
      <c r="D420" s="49" t="str">
        <f t="shared" si="15"/>
        <v/>
      </c>
      <c r="E420" s="378">
        <v>1.5807999999999999E-2</v>
      </c>
      <c r="F420" s="378">
        <v>1.5807999999999999E-2</v>
      </c>
      <c r="G420" s="378">
        <v>1.5807999999999999E-2</v>
      </c>
      <c r="H420" s="378">
        <v>1.5807999999999999E-2</v>
      </c>
      <c r="I420" s="378">
        <v>1.5807999999999999E-2</v>
      </c>
      <c r="J420" s="378">
        <v>1.5807999999999999E-2</v>
      </c>
      <c r="K420" s="378">
        <v>1.5807999999999999E-2</v>
      </c>
      <c r="L420" s="378">
        <v>1.5807999999999999E-2</v>
      </c>
      <c r="M420" s="378">
        <v>1.5807999999999999E-2</v>
      </c>
      <c r="N420" s="378">
        <v>1.5807999999999999E-2</v>
      </c>
      <c r="O420" s="378">
        <v>1.5807999999999999E-2</v>
      </c>
      <c r="P420" s="378">
        <v>1.5807999999999999E-2</v>
      </c>
      <c r="Q420" s="42"/>
      <c r="R420" s="380">
        <v>1.5807999999999999E-2</v>
      </c>
      <c r="S420" s="380">
        <v>1.5807999999999999E-2</v>
      </c>
      <c r="T420" s="380">
        <v>1.5807999999999999E-2</v>
      </c>
      <c r="U420" s="380">
        <v>1.5807999999999999E-2</v>
      </c>
      <c r="V420" s="380">
        <v>1.5807999999999999E-2</v>
      </c>
      <c r="W420" s="380">
        <v>1.5807999999999999E-2</v>
      </c>
      <c r="X420" s="380">
        <v>1.5807999999999999E-2</v>
      </c>
      <c r="Y420" s="380">
        <v>1.5807999999999999E-2</v>
      </c>
      <c r="Z420" s="380">
        <v>1.5807999999999999E-2</v>
      </c>
      <c r="AA420" s="380">
        <v>1.5807999999999999E-2</v>
      </c>
      <c r="AB420" s="380">
        <v>1.5807999999999999E-2</v>
      </c>
      <c r="AC420" s="380">
        <v>1.5807999999999999E-2</v>
      </c>
      <c r="AD420" s="42"/>
      <c r="AE420" s="812"/>
      <c r="AF420" s="812"/>
      <c r="AG420" s="812"/>
      <c r="AH420" s="812"/>
      <c r="AI420" s="986"/>
      <c r="AJ420" s="1025">
        <f>cull!G64</f>
        <v>1.5807999999999999E-2</v>
      </c>
      <c r="AK420" s="1025">
        <f>cull!H64</f>
        <v>1.5807999999999999E-2</v>
      </c>
      <c r="AL420" s="1025">
        <f>cull!I64</f>
        <v>1.5807999999999999E-2</v>
      </c>
      <c r="AM420" s="1025">
        <f>cull!J64</f>
        <v>1.5807999999999999E-2</v>
      </c>
      <c r="AN420" s="1025">
        <f>cull!K64</f>
        <v>1.5807999999999999E-2</v>
      </c>
      <c r="AO420" s="1025">
        <f>cull!L64</f>
        <v>1.5807999999999999E-2</v>
      </c>
      <c r="AP420" s="1025">
        <f>cull!M64</f>
        <v>1.5807999999999999E-2</v>
      </c>
      <c r="AQ420" s="1025">
        <f>cull!N64</f>
        <v>1.5807999999999999E-2</v>
      </c>
      <c r="AR420" s="1025">
        <f>cull!O64</f>
        <v>1.5807999999999999E-2</v>
      </c>
      <c r="AS420" s="1025">
        <f>cull!P64</f>
        <v>1.5807999999999999E-2</v>
      </c>
      <c r="AT420" s="1025">
        <f>cull!Q64</f>
        <v>1.5807999999999999E-2</v>
      </c>
      <c r="AU420" s="1025">
        <f>cull!R64</f>
        <v>1.5807999999999999E-2</v>
      </c>
      <c r="AV420" s="987"/>
      <c r="AW420" s="812"/>
      <c r="AX420" s="812"/>
      <c r="AY420" s="812"/>
      <c r="AZ420" s="812"/>
      <c r="BA420" s="812"/>
      <c r="BB420" s="812"/>
      <c r="BC420" s="812"/>
      <c r="BD420" s="812"/>
      <c r="BE420" s="812"/>
      <c r="BF420" s="812"/>
      <c r="BG420" s="812"/>
      <c r="BH420" s="812"/>
      <c r="BI420" s="812"/>
      <c r="BJ420" s="812"/>
      <c r="BK420" s="812"/>
      <c r="BL420" s="812"/>
      <c r="BM420" s="812"/>
      <c r="BN420" s="812"/>
      <c r="BO420" s="812"/>
      <c r="BP420" s="812"/>
      <c r="BQ420" s="812"/>
      <c r="BR420" s="812"/>
      <c r="BS420" s="812"/>
      <c r="BT420" s="812"/>
      <c r="BU420" s="42"/>
      <c r="BV420" s="42"/>
      <c r="BW420" s="42"/>
      <c r="BX420" s="42"/>
      <c r="BY420" s="42"/>
      <c r="BZ420" s="42"/>
      <c r="CA420" s="42"/>
      <c r="CB420" s="42"/>
      <c r="CC420" s="42"/>
      <c r="CD420" s="42"/>
      <c r="CE420" s="42"/>
      <c r="CF420" s="42"/>
      <c r="CG420" s="42"/>
      <c r="CH420" s="42"/>
      <c r="CI420" s="42"/>
      <c r="CJ420" s="42"/>
      <c r="CK420" s="42"/>
      <c r="CL420" s="42"/>
      <c r="CM420" s="42"/>
      <c r="CN420" s="42"/>
      <c r="CO420" s="42"/>
      <c r="CP420" s="42"/>
      <c r="CQ420" s="42"/>
      <c r="CR420" s="42"/>
      <c r="CS420" s="42"/>
      <c r="CT420" s="42"/>
      <c r="CU420" s="42"/>
      <c r="CV420" s="42"/>
      <c r="CW420" s="42"/>
      <c r="CX420" s="42"/>
      <c r="CY420" s="42"/>
      <c r="CZ420" s="42"/>
      <c r="DA420" s="42"/>
      <c r="DB420" s="42"/>
      <c r="DC420" s="42"/>
      <c r="DD420" s="42"/>
      <c r="DE420" s="42"/>
      <c r="DF420" s="42"/>
      <c r="DG420" s="42"/>
      <c r="DH420" s="42"/>
      <c r="DI420" s="42"/>
      <c r="DJ420" s="42"/>
      <c r="DK420" s="42"/>
      <c r="DL420" s="42"/>
      <c r="DM420" s="42"/>
      <c r="DN420" s="42"/>
      <c r="DO420" s="42"/>
      <c r="DP420" s="42"/>
      <c r="DQ420" s="42"/>
      <c r="DR420" s="42"/>
      <c r="DS420" s="42"/>
      <c r="DT420" s="42"/>
      <c r="DU420" s="42"/>
      <c r="DV420" s="42"/>
      <c r="DW420" s="42"/>
      <c r="DX420" s="42"/>
      <c r="DY420" s="42"/>
      <c r="DZ420" s="42"/>
    </row>
    <row r="421" spans="2:130" x14ac:dyDescent="0.2">
      <c r="B421" s="42"/>
      <c r="C421" s="48" t="str">
        <f t="shared" si="16"/>
        <v>cull</v>
      </c>
      <c r="D421" s="49" t="str">
        <f t="shared" si="15"/>
        <v/>
      </c>
      <c r="E421" s="378">
        <v>1.8239999999999999E-2</v>
      </c>
      <c r="F421" s="378">
        <v>1.8239999999999999E-2</v>
      </c>
      <c r="G421" s="378">
        <v>1.8239999999999999E-2</v>
      </c>
      <c r="H421" s="378">
        <v>1.8239999999999999E-2</v>
      </c>
      <c r="I421" s="378">
        <v>1.8239999999999999E-2</v>
      </c>
      <c r="J421" s="378">
        <v>1.8239999999999999E-2</v>
      </c>
      <c r="K421" s="378">
        <v>1.8239999999999999E-2</v>
      </c>
      <c r="L421" s="378">
        <v>1.8239999999999999E-2</v>
      </c>
      <c r="M421" s="378">
        <v>1.8239999999999999E-2</v>
      </c>
      <c r="N421" s="378">
        <v>1.8239999999999999E-2</v>
      </c>
      <c r="O421" s="378">
        <v>1.8239999999999999E-2</v>
      </c>
      <c r="P421" s="378">
        <v>1.8239999999999999E-2</v>
      </c>
      <c r="Q421" s="42"/>
      <c r="R421" s="380">
        <v>1.8239999999999999E-2</v>
      </c>
      <c r="S421" s="380">
        <v>1.8239999999999999E-2</v>
      </c>
      <c r="T421" s="380">
        <v>1.8239999999999999E-2</v>
      </c>
      <c r="U421" s="380">
        <v>1.8239999999999999E-2</v>
      </c>
      <c r="V421" s="380">
        <v>1.8239999999999999E-2</v>
      </c>
      <c r="W421" s="380">
        <v>1.8239999999999999E-2</v>
      </c>
      <c r="X421" s="380">
        <v>1.8239999999999999E-2</v>
      </c>
      <c r="Y421" s="380">
        <v>1.8239999999999999E-2</v>
      </c>
      <c r="Z421" s="380">
        <v>1.8239999999999999E-2</v>
      </c>
      <c r="AA421" s="380">
        <v>1.8239999999999999E-2</v>
      </c>
      <c r="AB421" s="380">
        <v>1.8239999999999999E-2</v>
      </c>
      <c r="AC421" s="380">
        <v>1.8239999999999999E-2</v>
      </c>
      <c r="AD421" s="42"/>
      <c r="AE421" s="812"/>
      <c r="AF421" s="812"/>
      <c r="AG421" s="812"/>
      <c r="AH421" s="812"/>
      <c r="AI421" s="986"/>
      <c r="AJ421" s="1025">
        <f>cull!G65</f>
        <v>1.8239999999999999E-2</v>
      </c>
      <c r="AK421" s="1025">
        <f>cull!H65</f>
        <v>1.8239999999999999E-2</v>
      </c>
      <c r="AL421" s="1025">
        <f>cull!I65</f>
        <v>1.8239999999999999E-2</v>
      </c>
      <c r="AM421" s="1025">
        <f>cull!J65</f>
        <v>1.8239999999999999E-2</v>
      </c>
      <c r="AN421" s="1025">
        <f>cull!K65</f>
        <v>1.8239999999999999E-2</v>
      </c>
      <c r="AO421" s="1025">
        <f>cull!L65</f>
        <v>1.8239999999999999E-2</v>
      </c>
      <c r="AP421" s="1025">
        <f>cull!M65</f>
        <v>1.8239999999999999E-2</v>
      </c>
      <c r="AQ421" s="1025">
        <f>cull!N65</f>
        <v>1.8239999999999999E-2</v>
      </c>
      <c r="AR421" s="1025">
        <f>cull!O65</f>
        <v>1.8239999999999999E-2</v>
      </c>
      <c r="AS421" s="1025">
        <f>cull!P65</f>
        <v>1.8239999999999999E-2</v>
      </c>
      <c r="AT421" s="1025">
        <f>cull!Q65</f>
        <v>1.8239999999999999E-2</v>
      </c>
      <c r="AU421" s="1025">
        <f>cull!R65</f>
        <v>1.8239999999999999E-2</v>
      </c>
      <c r="AV421" s="987"/>
      <c r="AW421" s="812"/>
      <c r="AX421" s="812"/>
      <c r="AY421" s="812"/>
      <c r="AZ421" s="812"/>
      <c r="BA421" s="812"/>
      <c r="BB421" s="812"/>
      <c r="BC421" s="812"/>
      <c r="BD421" s="812"/>
      <c r="BE421" s="812"/>
      <c r="BF421" s="812"/>
      <c r="BG421" s="812"/>
      <c r="BH421" s="812"/>
      <c r="BI421" s="812"/>
      <c r="BJ421" s="812"/>
      <c r="BK421" s="812"/>
      <c r="BL421" s="812"/>
      <c r="BM421" s="812"/>
      <c r="BN421" s="812"/>
      <c r="BO421" s="812"/>
      <c r="BP421" s="812"/>
      <c r="BQ421" s="812"/>
      <c r="BR421" s="812"/>
      <c r="BS421" s="812"/>
      <c r="BT421" s="812"/>
      <c r="BU421" s="42"/>
      <c r="BV421" s="42"/>
      <c r="BW421" s="42"/>
      <c r="BX421" s="42"/>
      <c r="BY421" s="42"/>
      <c r="BZ421" s="42"/>
      <c r="CA421" s="42"/>
      <c r="CB421" s="42"/>
      <c r="CC421" s="42"/>
      <c r="CD421" s="42"/>
      <c r="CE421" s="42"/>
      <c r="CF421" s="42"/>
      <c r="CG421" s="42"/>
      <c r="CH421" s="42"/>
      <c r="CI421" s="42"/>
      <c r="CJ421" s="42"/>
      <c r="CK421" s="42"/>
      <c r="CL421" s="42"/>
      <c r="CM421" s="42"/>
      <c r="CN421" s="42"/>
      <c r="CO421" s="42"/>
      <c r="CP421" s="42"/>
      <c r="CQ421" s="42"/>
      <c r="CR421" s="42"/>
      <c r="CS421" s="42"/>
      <c r="CT421" s="42"/>
      <c r="CU421" s="42"/>
      <c r="CV421" s="42"/>
      <c r="CW421" s="42"/>
      <c r="CX421" s="42"/>
      <c r="CY421" s="42"/>
      <c r="CZ421" s="42"/>
      <c r="DA421" s="42"/>
      <c r="DB421" s="42"/>
      <c r="DC421" s="42"/>
      <c r="DD421" s="42"/>
      <c r="DE421" s="42"/>
      <c r="DF421" s="42"/>
      <c r="DG421" s="42"/>
      <c r="DH421" s="42"/>
      <c r="DI421" s="42"/>
      <c r="DJ421" s="42"/>
      <c r="DK421" s="42"/>
      <c r="DL421" s="42"/>
      <c r="DM421" s="42"/>
      <c r="DN421" s="42"/>
      <c r="DO421" s="42"/>
      <c r="DP421" s="42"/>
      <c r="DQ421" s="42"/>
      <c r="DR421" s="42"/>
      <c r="DS421" s="42"/>
      <c r="DT421" s="42"/>
      <c r="DU421" s="42"/>
      <c r="DV421" s="42"/>
      <c r="DW421" s="42"/>
      <c r="DX421" s="42"/>
      <c r="DY421" s="42"/>
      <c r="DZ421" s="42"/>
    </row>
    <row r="422" spans="2:130" x14ac:dyDescent="0.2">
      <c r="B422" s="42"/>
      <c r="C422" s="48" t="str">
        <f t="shared" si="16"/>
        <v>cull</v>
      </c>
      <c r="D422" s="49" t="str">
        <f t="shared" si="15"/>
        <v/>
      </c>
      <c r="E422" s="378">
        <v>1.9456000000000001E-2</v>
      </c>
      <c r="F422" s="378">
        <v>1.9456000000000001E-2</v>
      </c>
      <c r="G422" s="378">
        <v>1.9456000000000001E-2</v>
      </c>
      <c r="H422" s="378">
        <v>1.9456000000000001E-2</v>
      </c>
      <c r="I422" s="378">
        <v>1.9456000000000001E-2</v>
      </c>
      <c r="J422" s="378">
        <v>1.9456000000000001E-2</v>
      </c>
      <c r="K422" s="378">
        <v>1.9456000000000001E-2</v>
      </c>
      <c r="L422" s="378">
        <v>1.9456000000000001E-2</v>
      </c>
      <c r="M422" s="378">
        <v>1.9456000000000001E-2</v>
      </c>
      <c r="N422" s="378">
        <v>1.9456000000000001E-2</v>
      </c>
      <c r="O422" s="378">
        <v>1.9456000000000001E-2</v>
      </c>
      <c r="P422" s="378">
        <v>1.9456000000000001E-2</v>
      </c>
      <c r="Q422" s="42"/>
      <c r="R422" s="380">
        <v>1.9456000000000001E-2</v>
      </c>
      <c r="S422" s="380">
        <v>1.9456000000000001E-2</v>
      </c>
      <c r="T422" s="380">
        <v>1.9456000000000001E-2</v>
      </c>
      <c r="U422" s="380">
        <v>1.9456000000000001E-2</v>
      </c>
      <c r="V422" s="380">
        <v>1.9456000000000001E-2</v>
      </c>
      <c r="W422" s="380">
        <v>1.9456000000000001E-2</v>
      </c>
      <c r="X422" s="380">
        <v>1.9456000000000001E-2</v>
      </c>
      <c r="Y422" s="380">
        <v>1.9456000000000001E-2</v>
      </c>
      <c r="Z422" s="380">
        <v>1.9456000000000001E-2</v>
      </c>
      <c r="AA422" s="380">
        <v>1.9456000000000001E-2</v>
      </c>
      <c r="AB422" s="380">
        <v>1.9456000000000001E-2</v>
      </c>
      <c r="AC422" s="380">
        <v>1.9456000000000001E-2</v>
      </c>
      <c r="AD422" s="42"/>
      <c r="AE422" s="812"/>
      <c r="AF422" s="812"/>
      <c r="AG422" s="812"/>
      <c r="AH422" s="812"/>
      <c r="AI422" s="986"/>
      <c r="AJ422" s="1025">
        <f>cull!G66</f>
        <v>1.9456000000000001E-2</v>
      </c>
      <c r="AK422" s="1025">
        <f>cull!H66</f>
        <v>1.9456000000000001E-2</v>
      </c>
      <c r="AL422" s="1025">
        <f>cull!I66</f>
        <v>1.9456000000000001E-2</v>
      </c>
      <c r="AM422" s="1025">
        <f>cull!J66</f>
        <v>1.9456000000000001E-2</v>
      </c>
      <c r="AN422" s="1025">
        <f>cull!K66</f>
        <v>1.9456000000000001E-2</v>
      </c>
      <c r="AO422" s="1025">
        <f>cull!L66</f>
        <v>1.9456000000000001E-2</v>
      </c>
      <c r="AP422" s="1025">
        <f>cull!M66</f>
        <v>1.9456000000000001E-2</v>
      </c>
      <c r="AQ422" s="1025">
        <f>cull!N66</f>
        <v>1.9456000000000001E-2</v>
      </c>
      <c r="AR422" s="1025">
        <f>cull!O66</f>
        <v>1.9456000000000001E-2</v>
      </c>
      <c r="AS422" s="1025">
        <f>cull!P66</f>
        <v>1.9456000000000001E-2</v>
      </c>
      <c r="AT422" s="1025">
        <f>cull!Q66</f>
        <v>1.9456000000000001E-2</v>
      </c>
      <c r="AU422" s="1025">
        <f>cull!R66</f>
        <v>1.9456000000000001E-2</v>
      </c>
      <c r="AV422" s="987"/>
      <c r="AW422" s="812"/>
      <c r="AX422" s="812"/>
      <c r="AY422" s="812"/>
      <c r="AZ422" s="812"/>
      <c r="BA422" s="812"/>
      <c r="BB422" s="812"/>
      <c r="BC422" s="812"/>
      <c r="BD422" s="812"/>
      <c r="BE422" s="812"/>
      <c r="BF422" s="812"/>
      <c r="BG422" s="812"/>
      <c r="BH422" s="812"/>
      <c r="BI422" s="812"/>
      <c r="BJ422" s="812"/>
      <c r="BK422" s="812"/>
      <c r="BL422" s="812"/>
      <c r="BM422" s="812"/>
      <c r="BN422" s="812"/>
      <c r="BO422" s="812"/>
      <c r="BP422" s="812"/>
      <c r="BQ422" s="812"/>
      <c r="BR422" s="812"/>
      <c r="BS422" s="812"/>
      <c r="BT422" s="812"/>
      <c r="BU422" s="42"/>
      <c r="BV422" s="42"/>
      <c r="BW422" s="42"/>
      <c r="BX422" s="42"/>
      <c r="BY422" s="42"/>
      <c r="BZ422" s="42"/>
      <c r="CA422" s="42"/>
      <c r="CB422" s="42"/>
      <c r="CC422" s="42"/>
      <c r="CD422" s="42"/>
      <c r="CE422" s="42"/>
      <c r="CF422" s="42"/>
      <c r="CG422" s="42"/>
      <c r="CH422" s="42"/>
      <c r="CI422" s="42"/>
      <c r="CJ422" s="42"/>
      <c r="CK422" s="42"/>
      <c r="CL422" s="42"/>
      <c r="CM422" s="42"/>
      <c r="CN422" s="42"/>
      <c r="CO422" s="42"/>
      <c r="CP422" s="42"/>
      <c r="CQ422" s="42"/>
      <c r="CR422" s="42"/>
      <c r="CS422" s="42"/>
      <c r="CT422" s="42"/>
      <c r="CU422" s="42"/>
      <c r="CV422" s="42"/>
      <c r="CW422" s="42"/>
      <c r="CX422" s="42"/>
      <c r="CY422" s="42"/>
      <c r="CZ422" s="42"/>
      <c r="DA422" s="42"/>
      <c r="DB422" s="42"/>
      <c r="DC422" s="42"/>
      <c r="DD422" s="42"/>
      <c r="DE422" s="42"/>
      <c r="DF422" s="42"/>
      <c r="DG422" s="42"/>
      <c r="DH422" s="42"/>
      <c r="DI422" s="42"/>
      <c r="DJ422" s="42"/>
      <c r="DK422" s="42"/>
      <c r="DL422" s="42"/>
      <c r="DM422" s="42"/>
      <c r="DN422" s="42"/>
      <c r="DO422" s="42"/>
      <c r="DP422" s="42"/>
      <c r="DQ422" s="42"/>
      <c r="DR422" s="42"/>
      <c r="DS422" s="42"/>
      <c r="DT422" s="42"/>
      <c r="DU422" s="42"/>
      <c r="DV422" s="42"/>
      <c r="DW422" s="42"/>
      <c r="DX422" s="42"/>
      <c r="DY422" s="42"/>
      <c r="DZ422" s="42"/>
    </row>
    <row r="423" spans="2:130" x14ac:dyDescent="0.2">
      <c r="B423" s="42"/>
      <c r="C423" s="48" t="str">
        <f t="shared" si="16"/>
        <v>cull</v>
      </c>
      <c r="D423" s="49" t="str">
        <f t="shared" si="15"/>
        <v/>
      </c>
      <c r="E423" s="378">
        <v>2.1128000000000001E-2</v>
      </c>
      <c r="F423" s="378">
        <v>2.1128000000000001E-2</v>
      </c>
      <c r="G423" s="378">
        <v>2.1128000000000001E-2</v>
      </c>
      <c r="H423" s="378">
        <v>2.1128000000000001E-2</v>
      </c>
      <c r="I423" s="378">
        <v>2.1128000000000001E-2</v>
      </c>
      <c r="J423" s="378">
        <v>2.1128000000000001E-2</v>
      </c>
      <c r="K423" s="378">
        <v>2.1128000000000001E-2</v>
      </c>
      <c r="L423" s="378">
        <v>2.1128000000000001E-2</v>
      </c>
      <c r="M423" s="378">
        <v>2.1128000000000001E-2</v>
      </c>
      <c r="N423" s="378">
        <v>2.1128000000000001E-2</v>
      </c>
      <c r="O423" s="378">
        <v>2.1128000000000001E-2</v>
      </c>
      <c r="P423" s="378">
        <v>2.1128000000000001E-2</v>
      </c>
      <c r="Q423" s="42"/>
      <c r="R423" s="380">
        <v>2.1128000000000001E-2</v>
      </c>
      <c r="S423" s="380">
        <v>2.1128000000000001E-2</v>
      </c>
      <c r="T423" s="380">
        <v>2.1128000000000001E-2</v>
      </c>
      <c r="U423" s="380">
        <v>2.1128000000000001E-2</v>
      </c>
      <c r="V423" s="380">
        <v>2.1128000000000001E-2</v>
      </c>
      <c r="W423" s="380">
        <v>2.1128000000000001E-2</v>
      </c>
      <c r="X423" s="380">
        <v>2.1128000000000001E-2</v>
      </c>
      <c r="Y423" s="380">
        <v>2.1128000000000001E-2</v>
      </c>
      <c r="Z423" s="380">
        <v>2.1128000000000001E-2</v>
      </c>
      <c r="AA423" s="380">
        <v>2.1128000000000001E-2</v>
      </c>
      <c r="AB423" s="380">
        <v>2.1128000000000001E-2</v>
      </c>
      <c r="AC423" s="380">
        <v>2.1128000000000001E-2</v>
      </c>
      <c r="AD423" s="42"/>
      <c r="AE423" s="812"/>
      <c r="AF423" s="812"/>
      <c r="AG423" s="812"/>
      <c r="AH423" s="812"/>
      <c r="AI423" s="986"/>
      <c r="AJ423" s="1025">
        <f>cull!G67</f>
        <v>2.1128000000000001E-2</v>
      </c>
      <c r="AK423" s="1025">
        <f>cull!H67</f>
        <v>2.1128000000000001E-2</v>
      </c>
      <c r="AL423" s="1025">
        <f>cull!I67</f>
        <v>2.1128000000000001E-2</v>
      </c>
      <c r="AM423" s="1025">
        <f>cull!J67</f>
        <v>2.1128000000000001E-2</v>
      </c>
      <c r="AN423" s="1025">
        <f>cull!K67</f>
        <v>2.1128000000000001E-2</v>
      </c>
      <c r="AO423" s="1025">
        <f>cull!L67</f>
        <v>2.1128000000000001E-2</v>
      </c>
      <c r="AP423" s="1025">
        <f>cull!M67</f>
        <v>2.1128000000000001E-2</v>
      </c>
      <c r="AQ423" s="1025">
        <f>cull!N67</f>
        <v>2.1128000000000001E-2</v>
      </c>
      <c r="AR423" s="1025">
        <f>cull!O67</f>
        <v>2.1128000000000001E-2</v>
      </c>
      <c r="AS423" s="1025">
        <f>cull!P67</f>
        <v>2.1128000000000001E-2</v>
      </c>
      <c r="AT423" s="1025">
        <f>cull!Q67</f>
        <v>2.1128000000000001E-2</v>
      </c>
      <c r="AU423" s="1025">
        <f>cull!R67</f>
        <v>2.1128000000000001E-2</v>
      </c>
      <c r="AV423" s="987"/>
      <c r="AW423" s="812"/>
      <c r="AX423" s="812"/>
      <c r="AY423" s="812"/>
      <c r="AZ423" s="812"/>
      <c r="BA423" s="812"/>
      <c r="BB423" s="812"/>
      <c r="BC423" s="812"/>
      <c r="BD423" s="812"/>
      <c r="BE423" s="812"/>
      <c r="BF423" s="812"/>
      <c r="BG423" s="812"/>
      <c r="BH423" s="812"/>
      <c r="BI423" s="812"/>
      <c r="BJ423" s="812"/>
      <c r="BK423" s="812"/>
      <c r="BL423" s="812"/>
      <c r="BM423" s="812"/>
      <c r="BN423" s="812"/>
      <c r="BO423" s="812"/>
      <c r="BP423" s="812"/>
      <c r="BQ423" s="812"/>
      <c r="BR423" s="812"/>
      <c r="BS423" s="812"/>
      <c r="BT423" s="812"/>
      <c r="BU423" s="42"/>
      <c r="BV423" s="42"/>
      <c r="BW423" s="42"/>
      <c r="BX423" s="42"/>
      <c r="BY423" s="42"/>
      <c r="BZ423" s="42"/>
      <c r="CA423" s="42"/>
      <c r="CB423" s="42"/>
      <c r="CC423" s="42"/>
      <c r="CD423" s="42"/>
      <c r="CE423" s="42"/>
      <c r="CF423" s="42"/>
      <c r="CG423" s="42"/>
      <c r="CH423" s="42"/>
      <c r="CI423" s="42"/>
      <c r="CJ423" s="42"/>
      <c r="CK423" s="42"/>
      <c r="CL423" s="42"/>
      <c r="CM423" s="42"/>
      <c r="CN423" s="42"/>
      <c r="CO423" s="42"/>
      <c r="CP423" s="42"/>
      <c r="CQ423" s="42"/>
      <c r="CR423" s="42"/>
      <c r="CS423" s="42"/>
      <c r="CT423" s="42"/>
      <c r="CU423" s="42"/>
      <c r="CV423" s="42"/>
      <c r="CW423" s="42"/>
      <c r="CX423" s="42"/>
      <c r="CY423" s="42"/>
      <c r="CZ423" s="42"/>
      <c r="DA423" s="42"/>
      <c r="DB423" s="42"/>
      <c r="DC423" s="42"/>
      <c r="DD423" s="42"/>
      <c r="DE423" s="42"/>
      <c r="DF423" s="42"/>
      <c r="DG423" s="42"/>
      <c r="DH423" s="42"/>
      <c r="DI423" s="42"/>
      <c r="DJ423" s="42"/>
      <c r="DK423" s="42"/>
      <c r="DL423" s="42"/>
      <c r="DM423" s="42"/>
      <c r="DN423" s="42"/>
      <c r="DO423" s="42"/>
      <c r="DP423" s="42"/>
      <c r="DQ423" s="42"/>
      <c r="DR423" s="42"/>
      <c r="DS423" s="42"/>
      <c r="DT423" s="42"/>
      <c r="DU423" s="42"/>
      <c r="DV423" s="42"/>
      <c r="DW423" s="42"/>
      <c r="DX423" s="42"/>
      <c r="DY423" s="42"/>
      <c r="DZ423" s="42"/>
    </row>
    <row r="424" spans="2:130" x14ac:dyDescent="0.2">
      <c r="B424" s="42"/>
      <c r="C424" s="48" t="str">
        <f t="shared" si="16"/>
        <v>cull</v>
      </c>
      <c r="D424" s="49" t="str">
        <f t="shared" si="15"/>
        <v/>
      </c>
      <c r="E424" s="378">
        <v>2.6296E-2</v>
      </c>
      <c r="F424" s="378">
        <v>2.6296E-2</v>
      </c>
      <c r="G424" s="378">
        <v>2.6296E-2</v>
      </c>
      <c r="H424" s="378">
        <v>2.6296E-2</v>
      </c>
      <c r="I424" s="378">
        <v>2.6296E-2</v>
      </c>
      <c r="J424" s="378">
        <v>2.6296E-2</v>
      </c>
      <c r="K424" s="378">
        <v>2.6296E-2</v>
      </c>
      <c r="L424" s="378">
        <v>2.6296E-2</v>
      </c>
      <c r="M424" s="378">
        <v>2.6296E-2</v>
      </c>
      <c r="N424" s="378">
        <v>2.6296E-2</v>
      </c>
      <c r="O424" s="378">
        <v>2.6296E-2</v>
      </c>
      <c r="P424" s="378">
        <v>2.6296E-2</v>
      </c>
      <c r="Q424" s="42"/>
      <c r="R424" s="380">
        <v>2.6296E-2</v>
      </c>
      <c r="S424" s="380">
        <v>2.6296E-2</v>
      </c>
      <c r="T424" s="380">
        <v>2.6296E-2</v>
      </c>
      <c r="U424" s="380">
        <v>2.6296E-2</v>
      </c>
      <c r="V424" s="380">
        <v>2.6296E-2</v>
      </c>
      <c r="W424" s="380">
        <v>2.6296E-2</v>
      </c>
      <c r="X424" s="380">
        <v>2.6296E-2</v>
      </c>
      <c r="Y424" s="380">
        <v>2.6296E-2</v>
      </c>
      <c r="Z424" s="380">
        <v>2.6296E-2</v>
      </c>
      <c r="AA424" s="380">
        <v>2.6296E-2</v>
      </c>
      <c r="AB424" s="380">
        <v>2.6296E-2</v>
      </c>
      <c r="AC424" s="380">
        <v>2.6296E-2</v>
      </c>
      <c r="AD424" s="42"/>
      <c r="AE424" s="812"/>
      <c r="AF424" s="812"/>
      <c r="AG424" s="812"/>
      <c r="AH424" s="812"/>
      <c r="AI424" s="986"/>
      <c r="AJ424" s="1025">
        <f>cull!G68</f>
        <v>2.6296E-2</v>
      </c>
      <c r="AK424" s="1025">
        <f>cull!H68</f>
        <v>2.6296E-2</v>
      </c>
      <c r="AL424" s="1025">
        <f>cull!I68</f>
        <v>2.6296E-2</v>
      </c>
      <c r="AM424" s="1025">
        <f>cull!J68</f>
        <v>2.6296E-2</v>
      </c>
      <c r="AN424" s="1025">
        <f>cull!K68</f>
        <v>2.6296E-2</v>
      </c>
      <c r="AO424" s="1025">
        <f>cull!L68</f>
        <v>2.6296E-2</v>
      </c>
      <c r="AP424" s="1025">
        <f>cull!M68</f>
        <v>2.6296E-2</v>
      </c>
      <c r="AQ424" s="1025">
        <f>cull!N68</f>
        <v>2.6296E-2</v>
      </c>
      <c r="AR424" s="1025">
        <f>cull!O68</f>
        <v>2.6296E-2</v>
      </c>
      <c r="AS424" s="1025">
        <f>cull!P68</f>
        <v>2.6296E-2</v>
      </c>
      <c r="AT424" s="1025">
        <f>cull!Q68</f>
        <v>2.6296E-2</v>
      </c>
      <c r="AU424" s="1025">
        <f>cull!R68</f>
        <v>2.6296E-2</v>
      </c>
      <c r="AV424" s="987"/>
      <c r="AW424" s="812"/>
      <c r="AX424" s="812"/>
      <c r="AY424" s="812"/>
      <c r="AZ424" s="812"/>
      <c r="BA424" s="812"/>
      <c r="BB424" s="812"/>
      <c r="BC424" s="812"/>
      <c r="BD424" s="812"/>
      <c r="BE424" s="812"/>
      <c r="BF424" s="812"/>
      <c r="BG424" s="812"/>
      <c r="BH424" s="812"/>
      <c r="BI424" s="812"/>
      <c r="BJ424" s="812"/>
      <c r="BK424" s="812"/>
      <c r="BL424" s="812"/>
      <c r="BM424" s="812"/>
      <c r="BN424" s="812"/>
      <c r="BO424" s="812"/>
      <c r="BP424" s="812"/>
      <c r="BQ424" s="812"/>
      <c r="BR424" s="812"/>
      <c r="BS424" s="812"/>
      <c r="BT424" s="812"/>
      <c r="BU424" s="42"/>
      <c r="BV424" s="42"/>
      <c r="BW424" s="42"/>
      <c r="BX424" s="42"/>
      <c r="BY424" s="42"/>
      <c r="BZ424" s="42"/>
      <c r="CA424" s="42"/>
      <c r="CB424" s="42"/>
      <c r="CC424" s="42"/>
      <c r="CD424" s="42"/>
      <c r="CE424" s="42"/>
      <c r="CF424" s="42"/>
      <c r="CG424" s="42"/>
      <c r="CH424" s="42"/>
      <c r="CI424" s="42"/>
      <c r="CJ424" s="42"/>
      <c r="CK424" s="42"/>
      <c r="CL424" s="42"/>
      <c r="CM424" s="42"/>
      <c r="CN424" s="42"/>
      <c r="CO424" s="42"/>
      <c r="CP424" s="42"/>
      <c r="CQ424" s="42"/>
      <c r="CR424" s="42"/>
      <c r="CS424" s="42"/>
      <c r="CT424" s="42"/>
      <c r="CU424" s="42"/>
      <c r="CV424" s="42"/>
      <c r="CW424" s="42"/>
      <c r="CX424" s="42"/>
      <c r="CY424" s="42"/>
      <c r="CZ424" s="42"/>
      <c r="DA424" s="42"/>
      <c r="DB424" s="42"/>
      <c r="DC424" s="42"/>
      <c r="DD424" s="42"/>
      <c r="DE424" s="42"/>
      <c r="DF424" s="42"/>
      <c r="DG424" s="42"/>
      <c r="DH424" s="42"/>
      <c r="DI424" s="42"/>
      <c r="DJ424" s="42"/>
      <c r="DK424" s="42"/>
      <c r="DL424" s="42"/>
      <c r="DM424" s="42"/>
      <c r="DN424" s="42"/>
      <c r="DO424" s="42"/>
      <c r="DP424" s="42"/>
      <c r="DQ424" s="42"/>
      <c r="DR424" s="42"/>
      <c r="DS424" s="42"/>
      <c r="DT424" s="42"/>
      <c r="DU424" s="42"/>
      <c r="DV424" s="42"/>
      <c r="DW424" s="42"/>
      <c r="DX424" s="42"/>
      <c r="DY424" s="42"/>
      <c r="DZ424" s="42"/>
    </row>
    <row r="425" spans="2:130" x14ac:dyDescent="0.2">
      <c r="B425" s="42"/>
      <c r="C425" s="48" t="str">
        <f t="shared" si="16"/>
        <v>cull</v>
      </c>
      <c r="D425" s="49" t="str">
        <f t="shared" si="15"/>
        <v/>
      </c>
      <c r="E425" s="378">
        <v>3.4504E-2</v>
      </c>
      <c r="F425" s="378">
        <v>3.4504E-2</v>
      </c>
      <c r="G425" s="378">
        <v>3.4504E-2</v>
      </c>
      <c r="H425" s="378">
        <v>3.4504E-2</v>
      </c>
      <c r="I425" s="378">
        <v>3.4504E-2</v>
      </c>
      <c r="J425" s="378">
        <v>3.4504E-2</v>
      </c>
      <c r="K425" s="378">
        <v>3.4504E-2</v>
      </c>
      <c r="L425" s="378">
        <v>3.4504E-2</v>
      </c>
      <c r="M425" s="378">
        <v>3.4504E-2</v>
      </c>
      <c r="N425" s="378">
        <v>3.4504E-2</v>
      </c>
      <c r="O425" s="378">
        <v>3.4504E-2</v>
      </c>
      <c r="P425" s="378">
        <v>3.4504E-2</v>
      </c>
      <c r="Q425" s="42"/>
      <c r="R425" s="380">
        <v>3.4504E-2</v>
      </c>
      <c r="S425" s="380">
        <v>3.4504E-2</v>
      </c>
      <c r="T425" s="380">
        <v>3.4504E-2</v>
      </c>
      <c r="U425" s="380">
        <v>3.4504E-2</v>
      </c>
      <c r="V425" s="380">
        <v>3.4504E-2</v>
      </c>
      <c r="W425" s="380">
        <v>3.4504E-2</v>
      </c>
      <c r="X425" s="380">
        <v>3.4504E-2</v>
      </c>
      <c r="Y425" s="380">
        <v>3.4504E-2</v>
      </c>
      <c r="Z425" s="380">
        <v>3.4504E-2</v>
      </c>
      <c r="AA425" s="380">
        <v>3.4504E-2</v>
      </c>
      <c r="AB425" s="380">
        <v>3.4504E-2</v>
      </c>
      <c r="AC425" s="380">
        <v>3.4504E-2</v>
      </c>
      <c r="AD425" s="42"/>
      <c r="AE425" s="812"/>
      <c r="AF425" s="812"/>
      <c r="AG425" s="812"/>
      <c r="AH425" s="812"/>
      <c r="AI425" s="986"/>
      <c r="AJ425" s="1025">
        <f>cull!G69</f>
        <v>3.4504E-2</v>
      </c>
      <c r="AK425" s="1025">
        <f>cull!H69</f>
        <v>3.4504E-2</v>
      </c>
      <c r="AL425" s="1025">
        <f>cull!I69</f>
        <v>3.4504E-2</v>
      </c>
      <c r="AM425" s="1025">
        <f>cull!J69</f>
        <v>3.4504E-2</v>
      </c>
      <c r="AN425" s="1025">
        <f>cull!K69</f>
        <v>3.4504E-2</v>
      </c>
      <c r="AO425" s="1025">
        <f>cull!L69</f>
        <v>3.4504E-2</v>
      </c>
      <c r="AP425" s="1025">
        <f>cull!M69</f>
        <v>3.4504E-2</v>
      </c>
      <c r="AQ425" s="1025">
        <f>cull!N69</f>
        <v>3.4504E-2</v>
      </c>
      <c r="AR425" s="1025">
        <f>cull!O69</f>
        <v>3.4504E-2</v>
      </c>
      <c r="AS425" s="1025">
        <f>cull!P69</f>
        <v>3.4504E-2</v>
      </c>
      <c r="AT425" s="1025">
        <f>cull!Q69</f>
        <v>3.4504E-2</v>
      </c>
      <c r="AU425" s="1025">
        <f>cull!R69</f>
        <v>3.4504E-2</v>
      </c>
      <c r="AV425" s="987"/>
      <c r="AW425" s="812"/>
      <c r="AX425" s="812"/>
      <c r="AY425" s="812"/>
      <c r="AZ425" s="812"/>
      <c r="BA425" s="812"/>
      <c r="BB425" s="812"/>
      <c r="BC425" s="812"/>
      <c r="BD425" s="812"/>
      <c r="BE425" s="812"/>
      <c r="BF425" s="812"/>
      <c r="BG425" s="812"/>
      <c r="BH425" s="812"/>
      <c r="BI425" s="812"/>
      <c r="BJ425" s="812"/>
      <c r="BK425" s="812"/>
      <c r="BL425" s="812"/>
      <c r="BM425" s="812"/>
      <c r="BN425" s="812"/>
      <c r="BO425" s="812"/>
      <c r="BP425" s="812"/>
      <c r="BQ425" s="812"/>
      <c r="BR425" s="812"/>
      <c r="BS425" s="812"/>
      <c r="BT425" s="812"/>
      <c r="BU425" s="42"/>
      <c r="BV425" s="42"/>
      <c r="BW425" s="42"/>
      <c r="BX425" s="42"/>
      <c r="BY425" s="42"/>
      <c r="BZ425" s="42"/>
      <c r="CA425" s="42"/>
      <c r="CB425" s="42"/>
      <c r="CC425" s="42"/>
      <c r="CD425" s="42"/>
      <c r="CE425" s="42"/>
      <c r="CF425" s="42"/>
      <c r="CG425" s="42"/>
      <c r="CH425" s="42"/>
      <c r="CI425" s="42"/>
      <c r="CJ425" s="42"/>
      <c r="CK425" s="42"/>
      <c r="CL425" s="42"/>
      <c r="CM425" s="42"/>
      <c r="CN425" s="42"/>
      <c r="CO425" s="42"/>
      <c r="CP425" s="42"/>
      <c r="CQ425" s="42"/>
      <c r="CR425" s="42"/>
      <c r="CS425" s="42"/>
      <c r="CT425" s="42"/>
      <c r="CU425" s="42"/>
      <c r="CV425" s="42"/>
      <c r="CW425" s="42"/>
      <c r="CX425" s="42"/>
      <c r="CY425" s="42"/>
      <c r="CZ425" s="42"/>
      <c r="DA425" s="42"/>
      <c r="DB425" s="42"/>
      <c r="DC425" s="42"/>
      <c r="DD425" s="42"/>
      <c r="DE425" s="42"/>
      <c r="DF425" s="42"/>
      <c r="DG425" s="42"/>
      <c r="DH425" s="42"/>
      <c r="DI425" s="42"/>
      <c r="DJ425" s="42"/>
      <c r="DK425" s="42"/>
      <c r="DL425" s="42"/>
      <c r="DM425" s="42"/>
      <c r="DN425" s="42"/>
      <c r="DO425" s="42"/>
      <c r="DP425" s="42"/>
      <c r="DQ425" s="42"/>
      <c r="DR425" s="42"/>
      <c r="DS425" s="42"/>
      <c r="DT425" s="42"/>
      <c r="DU425" s="42"/>
      <c r="DV425" s="42"/>
      <c r="DW425" s="42"/>
      <c r="DX425" s="42"/>
      <c r="DY425" s="42"/>
      <c r="DZ425" s="42"/>
    </row>
    <row r="426" spans="2:130" x14ac:dyDescent="0.2">
      <c r="B426" s="42"/>
      <c r="C426" s="48" t="str">
        <f t="shared" si="16"/>
        <v>cull</v>
      </c>
      <c r="D426" s="49" t="str">
        <f t="shared" si="15"/>
        <v/>
      </c>
      <c r="E426" s="378">
        <v>4.4839999999999998E-2</v>
      </c>
      <c r="F426" s="378">
        <v>4.4839999999999998E-2</v>
      </c>
      <c r="G426" s="378">
        <v>4.4839999999999998E-2</v>
      </c>
      <c r="H426" s="378">
        <v>4.4839999999999998E-2</v>
      </c>
      <c r="I426" s="378">
        <v>4.4839999999999998E-2</v>
      </c>
      <c r="J426" s="378">
        <v>4.4839999999999998E-2</v>
      </c>
      <c r="K426" s="378">
        <v>4.4839999999999998E-2</v>
      </c>
      <c r="L426" s="378">
        <v>4.4839999999999998E-2</v>
      </c>
      <c r="M426" s="378">
        <v>4.4839999999999998E-2</v>
      </c>
      <c r="N426" s="378">
        <v>4.4839999999999998E-2</v>
      </c>
      <c r="O426" s="378">
        <v>4.4839999999999998E-2</v>
      </c>
      <c r="P426" s="378">
        <v>4.4839999999999998E-2</v>
      </c>
      <c r="Q426" s="42"/>
      <c r="R426" s="380">
        <v>4.4839999999999998E-2</v>
      </c>
      <c r="S426" s="380">
        <v>4.4839999999999998E-2</v>
      </c>
      <c r="T426" s="380">
        <v>4.4839999999999998E-2</v>
      </c>
      <c r="U426" s="380">
        <v>4.4839999999999998E-2</v>
      </c>
      <c r="V426" s="380">
        <v>4.4839999999999998E-2</v>
      </c>
      <c r="W426" s="380">
        <v>4.4839999999999998E-2</v>
      </c>
      <c r="X426" s="380">
        <v>4.4839999999999998E-2</v>
      </c>
      <c r="Y426" s="380">
        <v>4.4839999999999998E-2</v>
      </c>
      <c r="Z426" s="380">
        <v>4.4839999999999998E-2</v>
      </c>
      <c r="AA426" s="380">
        <v>4.4839999999999998E-2</v>
      </c>
      <c r="AB426" s="380">
        <v>4.4839999999999998E-2</v>
      </c>
      <c r="AC426" s="380">
        <v>4.4839999999999998E-2</v>
      </c>
      <c r="AD426" s="42"/>
      <c r="AE426" s="812"/>
      <c r="AF426" s="812"/>
      <c r="AG426" s="812"/>
      <c r="AH426" s="812"/>
      <c r="AI426" s="986"/>
      <c r="AJ426" s="1025">
        <f>cull!G70</f>
        <v>4.4839999999999998E-2</v>
      </c>
      <c r="AK426" s="1025">
        <f>cull!H70</f>
        <v>4.4839999999999998E-2</v>
      </c>
      <c r="AL426" s="1025">
        <f>cull!I70</f>
        <v>4.4839999999999998E-2</v>
      </c>
      <c r="AM426" s="1025">
        <f>cull!J70</f>
        <v>4.4839999999999998E-2</v>
      </c>
      <c r="AN426" s="1025">
        <f>cull!K70</f>
        <v>4.4839999999999998E-2</v>
      </c>
      <c r="AO426" s="1025">
        <f>cull!L70</f>
        <v>4.4839999999999998E-2</v>
      </c>
      <c r="AP426" s="1025">
        <f>cull!M70</f>
        <v>4.4839999999999998E-2</v>
      </c>
      <c r="AQ426" s="1025">
        <f>cull!N70</f>
        <v>4.4839999999999998E-2</v>
      </c>
      <c r="AR426" s="1025">
        <f>cull!O70</f>
        <v>4.4839999999999998E-2</v>
      </c>
      <c r="AS426" s="1025">
        <f>cull!P70</f>
        <v>4.4839999999999998E-2</v>
      </c>
      <c r="AT426" s="1025">
        <f>cull!Q70</f>
        <v>4.4839999999999998E-2</v>
      </c>
      <c r="AU426" s="1025">
        <f>cull!R70</f>
        <v>4.4839999999999998E-2</v>
      </c>
      <c r="AV426" s="987"/>
      <c r="AW426" s="812"/>
      <c r="AX426" s="812"/>
      <c r="AY426" s="812"/>
      <c r="AZ426" s="812"/>
      <c r="BA426" s="812"/>
      <c r="BB426" s="812"/>
      <c r="BC426" s="812"/>
      <c r="BD426" s="812"/>
      <c r="BE426" s="812"/>
      <c r="BF426" s="812"/>
      <c r="BG426" s="812"/>
      <c r="BH426" s="812"/>
      <c r="BI426" s="812"/>
      <c r="BJ426" s="812"/>
      <c r="BK426" s="812"/>
      <c r="BL426" s="812"/>
      <c r="BM426" s="812"/>
      <c r="BN426" s="812"/>
      <c r="BO426" s="812"/>
      <c r="BP426" s="812"/>
      <c r="BQ426" s="812"/>
      <c r="BR426" s="812"/>
      <c r="BS426" s="812"/>
      <c r="BT426" s="812"/>
      <c r="BU426" s="42"/>
      <c r="BV426" s="42"/>
      <c r="BW426" s="42"/>
      <c r="BX426" s="42"/>
      <c r="BY426" s="42"/>
      <c r="BZ426" s="42"/>
      <c r="CA426" s="42"/>
      <c r="CB426" s="42"/>
      <c r="CC426" s="42"/>
      <c r="CD426" s="42"/>
      <c r="CE426" s="42"/>
      <c r="CF426" s="42"/>
      <c r="CG426" s="42"/>
      <c r="CH426" s="42"/>
      <c r="CI426" s="42"/>
      <c r="CJ426" s="42"/>
      <c r="CK426" s="42"/>
      <c r="CL426" s="42"/>
      <c r="CM426" s="42"/>
      <c r="CN426" s="42"/>
      <c r="CO426" s="42"/>
      <c r="CP426" s="42"/>
      <c r="CQ426" s="42"/>
      <c r="CR426" s="42"/>
      <c r="CS426" s="42"/>
      <c r="CT426" s="42"/>
      <c r="CU426" s="42"/>
      <c r="CV426" s="42"/>
      <c r="CW426" s="42"/>
      <c r="CX426" s="42"/>
      <c r="CY426" s="42"/>
      <c r="CZ426" s="42"/>
      <c r="DA426" s="42"/>
      <c r="DB426" s="42"/>
      <c r="DC426" s="42"/>
      <c r="DD426" s="42"/>
      <c r="DE426" s="42"/>
      <c r="DF426" s="42"/>
      <c r="DG426" s="42"/>
      <c r="DH426" s="42"/>
      <c r="DI426" s="42"/>
      <c r="DJ426" s="42"/>
      <c r="DK426" s="42"/>
      <c r="DL426" s="42"/>
      <c r="DM426" s="42"/>
      <c r="DN426" s="42"/>
      <c r="DO426" s="42"/>
      <c r="DP426" s="42"/>
      <c r="DQ426" s="42"/>
      <c r="DR426" s="42"/>
      <c r="DS426" s="42"/>
      <c r="DT426" s="42"/>
      <c r="DU426" s="42"/>
      <c r="DV426" s="42"/>
      <c r="DW426" s="42"/>
      <c r="DX426" s="42"/>
      <c r="DY426" s="42"/>
      <c r="DZ426" s="42"/>
    </row>
    <row r="427" spans="2:130" x14ac:dyDescent="0.2">
      <c r="B427" s="42"/>
      <c r="C427" s="48" t="str">
        <f t="shared" si="16"/>
        <v>cull</v>
      </c>
      <c r="D427" s="49" t="str">
        <f t="shared" si="15"/>
        <v/>
      </c>
      <c r="E427" s="378">
        <v>5.4871999999999997E-2</v>
      </c>
      <c r="F427" s="378">
        <v>5.4871999999999997E-2</v>
      </c>
      <c r="G427" s="378">
        <v>5.4871999999999997E-2</v>
      </c>
      <c r="H427" s="378">
        <v>5.4871999999999997E-2</v>
      </c>
      <c r="I427" s="378">
        <v>5.4871999999999997E-2</v>
      </c>
      <c r="J427" s="378">
        <v>5.4871999999999997E-2</v>
      </c>
      <c r="K427" s="378">
        <v>5.4871999999999997E-2</v>
      </c>
      <c r="L427" s="378">
        <v>5.4871999999999997E-2</v>
      </c>
      <c r="M427" s="378">
        <v>5.4871999999999997E-2</v>
      </c>
      <c r="N427" s="378">
        <v>5.4871999999999997E-2</v>
      </c>
      <c r="O427" s="378">
        <v>5.4871999999999997E-2</v>
      </c>
      <c r="P427" s="378">
        <v>5.4871999999999997E-2</v>
      </c>
      <c r="Q427" s="42"/>
      <c r="R427" s="380">
        <v>5.4871999999999997E-2</v>
      </c>
      <c r="S427" s="380">
        <v>5.4871999999999997E-2</v>
      </c>
      <c r="T427" s="380">
        <v>5.4871999999999997E-2</v>
      </c>
      <c r="U427" s="380">
        <v>5.4871999999999997E-2</v>
      </c>
      <c r="V427" s="380">
        <v>5.4871999999999997E-2</v>
      </c>
      <c r="W427" s="380">
        <v>5.4871999999999997E-2</v>
      </c>
      <c r="X427" s="380">
        <v>5.4871999999999997E-2</v>
      </c>
      <c r="Y427" s="380">
        <v>5.4871999999999997E-2</v>
      </c>
      <c r="Z427" s="380">
        <v>5.4871999999999997E-2</v>
      </c>
      <c r="AA427" s="380">
        <v>5.4871999999999997E-2</v>
      </c>
      <c r="AB427" s="380">
        <v>5.4871999999999997E-2</v>
      </c>
      <c r="AC427" s="380">
        <v>5.4871999999999997E-2</v>
      </c>
      <c r="AD427" s="42"/>
      <c r="AE427" s="812"/>
      <c r="AF427" s="812"/>
      <c r="AG427" s="812"/>
      <c r="AH427" s="812"/>
      <c r="AI427" s="986"/>
      <c r="AJ427" s="1025">
        <f>cull!G71</f>
        <v>5.4871999999999997E-2</v>
      </c>
      <c r="AK427" s="1025">
        <f>cull!H71</f>
        <v>5.4871999999999997E-2</v>
      </c>
      <c r="AL427" s="1025">
        <f>cull!I71</f>
        <v>5.4871999999999997E-2</v>
      </c>
      <c r="AM427" s="1025">
        <f>cull!J71</f>
        <v>5.4871999999999997E-2</v>
      </c>
      <c r="AN427" s="1025">
        <f>cull!K71</f>
        <v>5.4871999999999997E-2</v>
      </c>
      <c r="AO427" s="1025">
        <f>cull!L71</f>
        <v>5.4871999999999997E-2</v>
      </c>
      <c r="AP427" s="1025">
        <f>cull!M71</f>
        <v>5.4871999999999997E-2</v>
      </c>
      <c r="AQ427" s="1025">
        <f>cull!N71</f>
        <v>5.4871999999999997E-2</v>
      </c>
      <c r="AR427" s="1025">
        <f>cull!O71</f>
        <v>5.4871999999999997E-2</v>
      </c>
      <c r="AS427" s="1025">
        <f>cull!P71</f>
        <v>5.4871999999999997E-2</v>
      </c>
      <c r="AT427" s="1025">
        <f>cull!Q71</f>
        <v>5.4871999999999997E-2</v>
      </c>
      <c r="AU427" s="1025">
        <f>cull!R71</f>
        <v>5.4871999999999997E-2</v>
      </c>
      <c r="AV427" s="987"/>
      <c r="AW427" s="812"/>
      <c r="AX427" s="812"/>
      <c r="AY427" s="812"/>
      <c r="AZ427" s="812"/>
      <c r="BA427" s="812"/>
      <c r="BB427" s="812"/>
      <c r="BC427" s="812"/>
      <c r="BD427" s="812"/>
      <c r="BE427" s="812"/>
      <c r="BF427" s="812"/>
      <c r="BG427" s="812"/>
      <c r="BH427" s="812"/>
      <c r="BI427" s="812"/>
      <c r="BJ427" s="812"/>
      <c r="BK427" s="812"/>
      <c r="BL427" s="812"/>
      <c r="BM427" s="812"/>
      <c r="BN427" s="812"/>
      <c r="BO427" s="812"/>
      <c r="BP427" s="812"/>
      <c r="BQ427" s="812"/>
      <c r="BR427" s="812"/>
      <c r="BS427" s="812"/>
      <c r="BT427" s="812"/>
      <c r="BU427" s="42"/>
      <c r="BV427" s="42"/>
      <c r="BW427" s="42"/>
      <c r="BX427" s="42"/>
      <c r="BY427" s="42"/>
      <c r="BZ427" s="42"/>
      <c r="CA427" s="42"/>
      <c r="CB427" s="42"/>
      <c r="CC427" s="42"/>
      <c r="CD427" s="42"/>
      <c r="CE427" s="42"/>
      <c r="CF427" s="42"/>
      <c r="CG427" s="42"/>
      <c r="CH427" s="42"/>
      <c r="CI427" s="42"/>
      <c r="CJ427" s="42"/>
      <c r="CK427" s="42"/>
      <c r="CL427" s="42"/>
      <c r="CM427" s="42"/>
      <c r="CN427" s="42"/>
      <c r="CO427" s="42"/>
      <c r="CP427" s="42"/>
      <c r="CQ427" s="42"/>
      <c r="CR427" s="42"/>
      <c r="CS427" s="42"/>
      <c r="CT427" s="42"/>
      <c r="CU427" s="42"/>
      <c r="CV427" s="42"/>
      <c r="CW427" s="42"/>
      <c r="CX427" s="42"/>
      <c r="CY427" s="42"/>
      <c r="CZ427" s="42"/>
      <c r="DA427" s="42"/>
      <c r="DB427" s="42"/>
      <c r="DC427" s="42"/>
      <c r="DD427" s="42"/>
      <c r="DE427" s="42"/>
      <c r="DF427" s="42"/>
      <c r="DG427" s="42"/>
      <c r="DH427" s="42"/>
      <c r="DI427" s="42"/>
      <c r="DJ427" s="42"/>
      <c r="DK427" s="42"/>
      <c r="DL427" s="42"/>
      <c r="DM427" s="42"/>
      <c r="DN427" s="42"/>
      <c r="DO427" s="42"/>
      <c r="DP427" s="42"/>
      <c r="DQ427" s="42"/>
      <c r="DR427" s="42"/>
      <c r="DS427" s="42"/>
      <c r="DT427" s="42"/>
      <c r="DU427" s="42"/>
      <c r="DV427" s="42"/>
      <c r="DW427" s="42"/>
      <c r="DX427" s="42"/>
      <c r="DY427" s="42"/>
      <c r="DZ427" s="42"/>
    </row>
    <row r="428" spans="2:130" x14ac:dyDescent="0.2">
      <c r="B428" s="42"/>
      <c r="C428" s="48" t="str">
        <f t="shared" si="16"/>
        <v>cull</v>
      </c>
      <c r="D428" s="49" t="str">
        <f t="shared" si="15"/>
        <v/>
      </c>
      <c r="E428" s="378">
        <v>6.3231999999999997E-2</v>
      </c>
      <c r="F428" s="378">
        <v>6.3231999999999997E-2</v>
      </c>
      <c r="G428" s="378">
        <v>6.3231999999999997E-2</v>
      </c>
      <c r="H428" s="378">
        <v>6.3231999999999997E-2</v>
      </c>
      <c r="I428" s="378">
        <v>6.3231999999999997E-2</v>
      </c>
      <c r="J428" s="378">
        <v>6.3231999999999997E-2</v>
      </c>
      <c r="K428" s="378">
        <v>6.3231999999999997E-2</v>
      </c>
      <c r="L428" s="378">
        <v>6.3231999999999997E-2</v>
      </c>
      <c r="M428" s="378">
        <v>6.3231999999999997E-2</v>
      </c>
      <c r="N428" s="378">
        <v>6.3231999999999997E-2</v>
      </c>
      <c r="O428" s="378">
        <v>6.3231999999999997E-2</v>
      </c>
      <c r="P428" s="378">
        <v>6.3231999999999997E-2</v>
      </c>
      <c r="Q428" s="42"/>
      <c r="R428" s="380">
        <v>6.3231999999999997E-2</v>
      </c>
      <c r="S428" s="380">
        <v>6.3231999999999997E-2</v>
      </c>
      <c r="T428" s="380">
        <v>6.3231999999999997E-2</v>
      </c>
      <c r="U428" s="380">
        <v>6.3231999999999997E-2</v>
      </c>
      <c r="V428" s="380">
        <v>6.3231999999999997E-2</v>
      </c>
      <c r="W428" s="380">
        <v>6.3231999999999997E-2</v>
      </c>
      <c r="X428" s="380">
        <v>6.3231999999999997E-2</v>
      </c>
      <c r="Y428" s="380">
        <v>6.3231999999999997E-2</v>
      </c>
      <c r="Z428" s="380">
        <v>6.3231999999999997E-2</v>
      </c>
      <c r="AA428" s="380">
        <v>6.3231999999999997E-2</v>
      </c>
      <c r="AB428" s="380">
        <v>6.3231999999999997E-2</v>
      </c>
      <c r="AC428" s="380">
        <v>6.3231999999999997E-2</v>
      </c>
      <c r="AD428" s="42"/>
      <c r="AE428" s="812"/>
      <c r="AF428" s="812"/>
      <c r="AG428" s="812"/>
      <c r="AH428" s="812"/>
      <c r="AI428" s="986"/>
      <c r="AJ428" s="1025">
        <f>cull!G72</f>
        <v>6.3231999999999997E-2</v>
      </c>
      <c r="AK428" s="1025">
        <f>cull!H72</f>
        <v>6.3231999999999997E-2</v>
      </c>
      <c r="AL428" s="1025">
        <f>cull!I72</f>
        <v>6.3231999999999997E-2</v>
      </c>
      <c r="AM428" s="1025">
        <f>cull!J72</f>
        <v>6.3231999999999997E-2</v>
      </c>
      <c r="AN428" s="1025">
        <f>cull!K72</f>
        <v>6.3231999999999997E-2</v>
      </c>
      <c r="AO428" s="1025">
        <f>cull!L72</f>
        <v>6.3231999999999997E-2</v>
      </c>
      <c r="AP428" s="1025">
        <f>cull!M72</f>
        <v>6.3231999999999997E-2</v>
      </c>
      <c r="AQ428" s="1025">
        <f>cull!N72</f>
        <v>6.3231999999999997E-2</v>
      </c>
      <c r="AR428" s="1025">
        <f>cull!O72</f>
        <v>6.3231999999999997E-2</v>
      </c>
      <c r="AS428" s="1025">
        <f>cull!P72</f>
        <v>6.3231999999999997E-2</v>
      </c>
      <c r="AT428" s="1025">
        <f>cull!Q72</f>
        <v>6.3231999999999997E-2</v>
      </c>
      <c r="AU428" s="1025">
        <f>cull!R72</f>
        <v>6.3231999999999997E-2</v>
      </c>
      <c r="AV428" s="987"/>
      <c r="AW428" s="812"/>
      <c r="AX428" s="812"/>
      <c r="AY428" s="812"/>
      <c r="AZ428" s="812"/>
      <c r="BA428" s="812"/>
      <c r="BB428" s="812"/>
      <c r="BC428" s="812"/>
      <c r="BD428" s="812"/>
      <c r="BE428" s="812"/>
      <c r="BF428" s="812"/>
      <c r="BG428" s="812"/>
      <c r="BH428" s="812"/>
      <c r="BI428" s="812"/>
      <c r="BJ428" s="812"/>
      <c r="BK428" s="812"/>
      <c r="BL428" s="812"/>
      <c r="BM428" s="812"/>
      <c r="BN428" s="812"/>
      <c r="BO428" s="812"/>
      <c r="BP428" s="812"/>
      <c r="BQ428" s="812"/>
      <c r="BR428" s="812"/>
      <c r="BS428" s="812"/>
      <c r="BT428" s="812"/>
      <c r="BU428" s="42"/>
      <c r="BV428" s="42"/>
      <c r="BW428" s="42"/>
      <c r="BX428" s="42"/>
      <c r="BY428" s="42"/>
      <c r="BZ428" s="42"/>
      <c r="CA428" s="42"/>
      <c r="CB428" s="42"/>
      <c r="CC428" s="42"/>
      <c r="CD428" s="42"/>
      <c r="CE428" s="42"/>
      <c r="CF428" s="42"/>
      <c r="CG428" s="42"/>
      <c r="CH428" s="42"/>
      <c r="CI428" s="42"/>
      <c r="CJ428" s="42"/>
      <c r="CK428" s="42"/>
      <c r="CL428" s="42"/>
      <c r="CM428" s="42"/>
      <c r="CN428" s="42"/>
      <c r="CO428" s="42"/>
      <c r="CP428" s="42"/>
      <c r="CQ428" s="42"/>
      <c r="CR428" s="42"/>
      <c r="CS428" s="42"/>
      <c r="CT428" s="42"/>
      <c r="CU428" s="42"/>
      <c r="CV428" s="42"/>
      <c r="CW428" s="42"/>
      <c r="CX428" s="42"/>
      <c r="CY428" s="42"/>
      <c r="CZ428" s="42"/>
      <c r="DA428" s="42"/>
      <c r="DB428" s="42"/>
      <c r="DC428" s="42"/>
      <c r="DD428" s="42"/>
      <c r="DE428" s="42"/>
      <c r="DF428" s="42"/>
      <c r="DG428" s="42"/>
      <c r="DH428" s="42"/>
      <c r="DI428" s="42"/>
      <c r="DJ428" s="42"/>
      <c r="DK428" s="42"/>
      <c r="DL428" s="42"/>
      <c r="DM428" s="42"/>
      <c r="DN428" s="42"/>
      <c r="DO428" s="42"/>
      <c r="DP428" s="42"/>
      <c r="DQ428" s="42"/>
      <c r="DR428" s="42"/>
      <c r="DS428" s="42"/>
      <c r="DT428" s="42"/>
      <c r="DU428" s="42"/>
      <c r="DV428" s="42"/>
      <c r="DW428" s="42"/>
      <c r="DX428" s="42"/>
      <c r="DY428" s="42"/>
      <c r="DZ428" s="42"/>
    </row>
    <row r="429" spans="2:130" x14ac:dyDescent="0.2">
      <c r="B429" s="42"/>
      <c r="C429" s="48" t="str">
        <f t="shared" si="16"/>
        <v>cull</v>
      </c>
      <c r="D429" s="49" t="str">
        <f t="shared" si="15"/>
        <v/>
      </c>
      <c r="E429" s="378">
        <v>7.0375999999999994E-2</v>
      </c>
      <c r="F429" s="378">
        <v>7.0375999999999994E-2</v>
      </c>
      <c r="G429" s="378">
        <v>7.0375999999999994E-2</v>
      </c>
      <c r="H429" s="378">
        <v>7.0375999999999994E-2</v>
      </c>
      <c r="I429" s="378">
        <v>7.0375999999999994E-2</v>
      </c>
      <c r="J429" s="378">
        <v>7.0375999999999994E-2</v>
      </c>
      <c r="K429" s="378">
        <v>7.0375999999999994E-2</v>
      </c>
      <c r="L429" s="378">
        <v>7.0375999999999994E-2</v>
      </c>
      <c r="M429" s="378">
        <v>7.0375999999999994E-2</v>
      </c>
      <c r="N429" s="378">
        <v>7.0375999999999994E-2</v>
      </c>
      <c r="O429" s="378">
        <v>7.0375999999999994E-2</v>
      </c>
      <c r="P429" s="378">
        <v>7.0375999999999994E-2</v>
      </c>
      <c r="Q429" s="42"/>
      <c r="R429" s="380">
        <v>7.0375999999999994E-2</v>
      </c>
      <c r="S429" s="380">
        <v>7.0375999999999994E-2</v>
      </c>
      <c r="T429" s="380">
        <v>7.0375999999999994E-2</v>
      </c>
      <c r="U429" s="380">
        <v>7.0375999999999994E-2</v>
      </c>
      <c r="V429" s="380">
        <v>7.0375999999999994E-2</v>
      </c>
      <c r="W429" s="380">
        <v>7.0375999999999994E-2</v>
      </c>
      <c r="X429" s="380">
        <v>7.0375999999999994E-2</v>
      </c>
      <c r="Y429" s="380">
        <v>7.0375999999999994E-2</v>
      </c>
      <c r="Z429" s="380">
        <v>7.0375999999999994E-2</v>
      </c>
      <c r="AA429" s="380">
        <v>7.0375999999999994E-2</v>
      </c>
      <c r="AB429" s="380">
        <v>7.0375999999999994E-2</v>
      </c>
      <c r="AC429" s="380">
        <v>7.0375999999999994E-2</v>
      </c>
      <c r="AD429" s="42"/>
      <c r="AE429" s="812"/>
      <c r="AF429" s="812"/>
      <c r="AG429" s="812"/>
      <c r="AH429" s="812"/>
      <c r="AI429" s="986"/>
      <c r="AJ429" s="1025">
        <f>cull!G73</f>
        <v>7.0375999999999994E-2</v>
      </c>
      <c r="AK429" s="1025">
        <f>cull!H73</f>
        <v>7.0375999999999994E-2</v>
      </c>
      <c r="AL429" s="1025">
        <f>cull!I73</f>
        <v>7.0375999999999994E-2</v>
      </c>
      <c r="AM429" s="1025">
        <f>cull!J73</f>
        <v>7.0375999999999994E-2</v>
      </c>
      <c r="AN429" s="1025">
        <f>cull!K73</f>
        <v>7.0375999999999994E-2</v>
      </c>
      <c r="AO429" s="1025">
        <f>cull!L73</f>
        <v>7.0375999999999994E-2</v>
      </c>
      <c r="AP429" s="1025">
        <f>cull!M73</f>
        <v>7.0375999999999994E-2</v>
      </c>
      <c r="AQ429" s="1025">
        <f>cull!N73</f>
        <v>7.0375999999999994E-2</v>
      </c>
      <c r="AR429" s="1025">
        <f>cull!O73</f>
        <v>7.0375999999999994E-2</v>
      </c>
      <c r="AS429" s="1025">
        <f>cull!P73</f>
        <v>7.0375999999999994E-2</v>
      </c>
      <c r="AT429" s="1025">
        <f>cull!Q73</f>
        <v>7.0375999999999994E-2</v>
      </c>
      <c r="AU429" s="1025">
        <f>cull!R73</f>
        <v>7.0375999999999994E-2</v>
      </c>
      <c r="AV429" s="987"/>
      <c r="AW429" s="812"/>
      <c r="AX429" s="812"/>
      <c r="AY429" s="812"/>
      <c r="AZ429" s="812"/>
      <c r="BA429" s="812"/>
      <c r="BB429" s="812"/>
      <c r="BC429" s="812"/>
      <c r="BD429" s="812"/>
      <c r="BE429" s="812"/>
      <c r="BF429" s="812"/>
      <c r="BG429" s="812"/>
      <c r="BH429" s="812"/>
      <c r="BI429" s="812"/>
      <c r="BJ429" s="812"/>
      <c r="BK429" s="812"/>
      <c r="BL429" s="812"/>
      <c r="BM429" s="812"/>
      <c r="BN429" s="812"/>
      <c r="BO429" s="812"/>
      <c r="BP429" s="812"/>
      <c r="BQ429" s="812"/>
      <c r="BR429" s="812"/>
      <c r="BS429" s="812"/>
      <c r="BT429" s="812"/>
      <c r="BU429" s="42"/>
      <c r="BV429" s="42"/>
      <c r="BW429" s="42"/>
      <c r="BX429" s="42"/>
      <c r="BY429" s="42"/>
      <c r="BZ429" s="42"/>
      <c r="CA429" s="42"/>
      <c r="CB429" s="42"/>
      <c r="CC429" s="42"/>
      <c r="CD429" s="42"/>
      <c r="CE429" s="42"/>
      <c r="CF429" s="42"/>
      <c r="CG429" s="42"/>
      <c r="CH429" s="42"/>
      <c r="CI429" s="42"/>
      <c r="CJ429" s="42"/>
      <c r="CK429" s="42"/>
      <c r="CL429" s="42"/>
      <c r="CM429" s="42"/>
      <c r="CN429" s="42"/>
      <c r="CO429" s="42"/>
      <c r="CP429" s="42"/>
      <c r="CQ429" s="42"/>
      <c r="CR429" s="42"/>
      <c r="CS429" s="42"/>
      <c r="CT429" s="42"/>
      <c r="CU429" s="42"/>
      <c r="CV429" s="42"/>
      <c r="CW429" s="42"/>
      <c r="CX429" s="42"/>
      <c r="CY429" s="42"/>
      <c r="CZ429" s="42"/>
      <c r="DA429" s="42"/>
      <c r="DB429" s="42"/>
      <c r="DC429" s="42"/>
      <c r="DD429" s="42"/>
      <c r="DE429" s="42"/>
      <c r="DF429" s="42"/>
      <c r="DG429" s="42"/>
      <c r="DH429" s="42"/>
      <c r="DI429" s="42"/>
      <c r="DJ429" s="42"/>
      <c r="DK429" s="42"/>
      <c r="DL429" s="42"/>
      <c r="DM429" s="42"/>
      <c r="DN429" s="42"/>
      <c r="DO429" s="42"/>
      <c r="DP429" s="42"/>
      <c r="DQ429" s="42"/>
      <c r="DR429" s="42"/>
      <c r="DS429" s="42"/>
      <c r="DT429" s="42"/>
      <c r="DU429" s="42"/>
      <c r="DV429" s="42"/>
      <c r="DW429" s="42"/>
      <c r="DX429" s="42"/>
      <c r="DY429" s="42"/>
      <c r="DZ429" s="42"/>
    </row>
    <row r="430" spans="2:130" x14ac:dyDescent="0.2">
      <c r="B430" s="42"/>
      <c r="C430" s="48" t="str">
        <f t="shared" si="16"/>
        <v>cull</v>
      </c>
      <c r="D430" s="49" t="str">
        <f t="shared" si="15"/>
        <v/>
      </c>
      <c r="E430" s="378">
        <v>7.6759999999999995E-2</v>
      </c>
      <c r="F430" s="378">
        <v>7.6759999999999995E-2</v>
      </c>
      <c r="G430" s="378">
        <v>7.6759999999999995E-2</v>
      </c>
      <c r="H430" s="378">
        <v>7.6759999999999995E-2</v>
      </c>
      <c r="I430" s="378">
        <v>7.6759999999999995E-2</v>
      </c>
      <c r="J430" s="378">
        <v>7.6759999999999995E-2</v>
      </c>
      <c r="K430" s="378">
        <v>7.6759999999999995E-2</v>
      </c>
      <c r="L430" s="378">
        <v>7.6759999999999995E-2</v>
      </c>
      <c r="M430" s="378">
        <v>7.6759999999999995E-2</v>
      </c>
      <c r="N430" s="378">
        <v>7.6759999999999995E-2</v>
      </c>
      <c r="O430" s="378">
        <v>7.6759999999999995E-2</v>
      </c>
      <c r="P430" s="378">
        <v>7.6759999999999995E-2</v>
      </c>
      <c r="Q430" s="42"/>
      <c r="R430" s="380">
        <v>7.6759999999999995E-2</v>
      </c>
      <c r="S430" s="380">
        <v>7.6759999999999995E-2</v>
      </c>
      <c r="T430" s="380">
        <v>7.6759999999999995E-2</v>
      </c>
      <c r="U430" s="380">
        <v>7.6759999999999995E-2</v>
      </c>
      <c r="V430" s="380">
        <v>7.6759999999999995E-2</v>
      </c>
      <c r="W430" s="380">
        <v>7.6759999999999995E-2</v>
      </c>
      <c r="X430" s="380">
        <v>7.6759999999999995E-2</v>
      </c>
      <c r="Y430" s="380">
        <v>7.6759999999999995E-2</v>
      </c>
      <c r="Z430" s="380">
        <v>7.6759999999999995E-2</v>
      </c>
      <c r="AA430" s="380">
        <v>7.6759999999999995E-2</v>
      </c>
      <c r="AB430" s="380">
        <v>7.6759999999999995E-2</v>
      </c>
      <c r="AC430" s="380">
        <v>7.6759999999999995E-2</v>
      </c>
      <c r="AD430" s="42"/>
      <c r="AE430" s="812"/>
      <c r="AF430" s="812"/>
      <c r="AG430" s="812"/>
      <c r="AH430" s="812"/>
      <c r="AI430" s="986"/>
      <c r="AJ430" s="1025">
        <f>cull!G74</f>
        <v>7.6759999999999995E-2</v>
      </c>
      <c r="AK430" s="1025">
        <f>cull!H74</f>
        <v>7.6759999999999995E-2</v>
      </c>
      <c r="AL430" s="1025">
        <f>cull!I74</f>
        <v>7.6759999999999995E-2</v>
      </c>
      <c r="AM430" s="1025">
        <f>cull!J74</f>
        <v>7.6759999999999995E-2</v>
      </c>
      <c r="AN430" s="1025">
        <f>cull!K74</f>
        <v>7.6759999999999995E-2</v>
      </c>
      <c r="AO430" s="1025">
        <f>cull!L74</f>
        <v>7.6759999999999995E-2</v>
      </c>
      <c r="AP430" s="1025">
        <f>cull!M74</f>
        <v>7.6759999999999995E-2</v>
      </c>
      <c r="AQ430" s="1025">
        <f>cull!N74</f>
        <v>7.6759999999999995E-2</v>
      </c>
      <c r="AR430" s="1025">
        <f>cull!O74</f>
        <v>7.6759999999999995E-2</v>
      </c>
      <c r="AS430" s="1025">
        <f>cull!P74</f>
        <v>7.6759999999999995E-2</v>
      </c>
      <c r="AT430" s="1025">
        <f>cull!Q74</f>
        <v>7.6759999999999995E-2</v>
      </c>
      <c r="AU430" s="1025">
        <f>cull!R74</f>
        <v>7.6759999999999995E-2</v>
      </c>
      <c r="AV430" s="987"/>
      <c r="AW430" s="812"/>
      <c r="AX430" s="812"/>
      <c r="AY430" s="812"/>
      <c r="AZ430" s="812"/>
      <c r="BA430" s="812"/>
      <c r="BB430" s="812"/>
      <c r="BC430" s="812"/>
      <c r="BD430" s="812"/>
      <c r="BE430" s="812"/>
      <c r="BF430" s="812"/>
      <c r="BG430" s="812"/>
      <c r="BH430" s="812"/>
      <c r="BI430" s="812"/>
      <c r="BJ430" s="812"/>
      <c r="BK430" s="812"/>
      <c r="BL430" s="812"/>
      <c r="BM430" s="812"/>
      <c r="BN430" s="812"/>
      <c r="BO430" s="812"/>
      <c r="BP430" s="812"/>
      <c r="BQ430" s="812"/>
      <c r="BR430" s="812"/>
      <c r="BS430" s="812"/>
      <c r="BT430" s="812"/>
      <c r="BU430" s="42"/>
      <c r="BV430" s="42"/>
      <c r="BW430" s="42"/>
      <c r="BX430" s="42"/>
      <c r="BY430" s="42"/>
      <c r="BZ430" s="42"/>
      <c r="CA430" s="42"/>
      <c r="CB430" s="42"/>
      <c r="CC430" s="42"/>
      <c r="CD430" s="42"/>
      <c r="CE430" s="42"/>
      <c r="CF430" s="42"/>
      <c r="CG430" s="42"/>
      <c r="CH430" s="42"/>
      <c r="CI430" s="42"/>
      <c r="CJ430" s="42"/>
      <c r="CK430" s="42"/>
      <c r="CL430" s="42"/>
      <c r="CM430" s="42"/>
      <c r="CN430" s="42"/>
      <c r="CO430" s="42"/>
      <c r="CP430" s="42"/>
      <c r="CQ430" s="42"/>
      <c r="CR430" s="42"/>
      <c r="CS430" s="42"/>
      <c r="CT430" s="42"/>
      <c r="CU430" s="42"/>
      <c r="CV430" s="42"/>
      <c r="CW430" s="42"/>
      <c r="CX430" s="42"/>
      <c r="CY430" s="42"/>
      <c r="CZ430" s="42"/>
      <c r="DA430" s="42"/>
      <c r="DB430" s="42"/>
      <c r="DC430" s="42"/>
      <c r="DD430" s="42"/>
      <c r="DE430" s="42"/>
      <c r="DF430" s="42"/>
      <c r="DG430" s="42"/>
      <c r="DH430" s="42"/>
      <c r="DI430" s="42"/>
      <c r="DJ430" s="42"/>
      <c r="DK430" s="42"/>
      <c r="DL430" s="42"/>
      <c r="DM430" s="42"/>
      <c r="DN430" s="42"/>
      <c r="DO430" s="42"/>
      <c r="DP430" s="42"/>
      <c r="DQ430" s="42"/>
      <c r="DR430" s="42"/>
      <c r="DS430" s="42"/>
      <c r="DT430" s="42"/>
      <c r="DU430" s="42"/>
      <c r="DV430" s="42"/>
      <c r="DW430" s="42"/>
      <c r="DX430" s="42"/>
      <c r="DY430" s="42"/>
      <c r="DZ430" s="42"/>
    </row>
    <row r="431" spans="2:130" x14ac:dyDescent="0.2">
      <c r="B431" s="42"/>
      <c r="C431" s="48" t="str">
        <f t="shared" si="16"/>
        <v>cull</v>
      </c>
      <c r="D431" s="49" t="str">
        <f t="shared" si="15"/>
        <v/>
      </c>
      <c r="E431" s="378">
        <v>8.1776000000000001E-2</v>
      </c>
      <c r="F431" s="378">
        <v>8.1776000000000001E-2</v>
      </c>
      <c r="G431" s="378">
        <v>8.1776000000000001E-2</v>
      </c>
      <c r="H431" s="378">
        <v>8.1776000000000001E-2</v>
      </c>
      <c r="I431" s="378">
        <v>8.1776000000000001E-2</v>
      </c>
      <c r="J431" s="378">
        <v>8.1776000000000001E-2</v>
      </c>
      <c r="K431" s="378">
        <v>8.1776000000000001E-2</v>
      </c>
      <c r="L431" s="378">
        <v>8.1776000000000001E-2</v>
      </c>
      <c r="M431" s="378">
        <v>8.1776000000000001E-2</v>
      </c>
      <c r="N431" s="378">
        <v>8.1776000000000001E-2</v>
      </c>
      <c r="O431" s="378">
        <v>8.1776000000000001E-2</v>
      </c>
      <c r="P431" s="378">
        <v>8.1776000000000001E-2</v>
      </c>
      <c r="Q431" s="42"/>
      <c r="R431" s="380">
        <v>8.1776000000000001E-2</v>
      </c>
      <c r="S431" s="380">
        <v>8.1776000000000001E-2</v>
      </c>
      <c r="T431" s="380">
        <v>8.1776000000000001E-2</v>
      </c>
      <c r="U431" s="380">
        <v>8.1776000000000001E-2</v>
      </c>
      <c r="V431" s="380">
        <v>8.1776000000000001E-2</v>
      </c>
      <c r="W431" s="380">
        <v>8.1776000000000001E-2</v>
      </c>
      <c r="X431" s="380">
        <v>8.1776000000000001E-2</v>
      </c>
      <c r="Y431" s="380">
        <v>8.1776000000000001E-2</v>
      </c>
      <c r="Z431" s="380">
        <v>8.1776000000000001E-2</v>
      </c>
      <c r="AA431" s="380">
        <v>8.1776000000000001E-2</v>
      </c>
      <c r="AB431" s="380">
        <v>8.1776000000000001E-2</v>
      </c>
      <c r="AC431" s="380">
        <v>8.1776000000000001E-2</v>
      </c>
      <c r="AD431" s="42"/>
      <c r="AE431" s="812"/>
      <c r="AF431" s="812"/>
      <c r="AG431" s="812"/>
      <c r="AH431" s="812"/>
      <c r="AI431" s="986"/>
      <c r="AJ431" s="1025">
        <f>cull!G75</f>
        <v>8.1776000000000001E-2</v>
      </c>
      <c r="AK431" s="1025">
        <f>cull!H75</f>
        <v>8.1776000000000001E-2</v>
      </c>
      <c r="AL431" s="1025">
        <f>cull!I75</f>
        <v>8.1776000000000001E-2</v>
      </c>
      <c r="AM431" s="1025">
        <f>cull!J75</f>
        <v>8.1776000000000001E-2</v>
      </c>
      <c r="AN431" s="1025">
        <f>cull!K75</f>
        <v>8.1776000000000001E-2</v>
      </c>
      <c r="AO431" s="1025">
        <f>cull!L75</f>
        <v>8.1776000000000001E-2</v>
      </c>
      <c r="AP431" s="1025">
        <f>cull!M75</f>
        <v>8.1776000000000001E-2</v>
      </c>
      <c r="AQ431" s="1025">
        <f>cull!N75</f>
        <v>8.1776000000000001E-2</v>
      </c>
      <c r="AR431" s="1025">
        <f>cull!O75</f>
        <v>8.1776000000000001E-2</v>
      </c>
      <c r="AS431" s="1025">
        <f>cull!P75</f>
        <v>8.1776000000000001E-2</v>
      </c>
      <c r="AT431" s="1025">
        <f>cull!Q75</f>
        <v>8.1776000000000001E-2</v>
      </c>
      <c r="AU431" s="1025">
        <f>cull!R75</f>
        <v>8.1776000000000001E-2</v>
      </c>
      <c r="AV431" s="987"/>
      <c r="AW431" s="812"/>
      <c r="AX431" s="812"/>
      <c r="AY431" s="812"/>
      <c r="AZ431" s="812"/>
      <c r="BA431" s="812"/>
      <c r="BB431" s="812"/>
      <c r="BC431" s="812"/>
      <c r="BD431" s="812"/>
      <c r="BE431" s="812"/>
      <c r="BF431" s="812"/>
      <c r="BG431" s="812"/>
      <c r="BH431" s="812"/>
      <c r="BI431" s="812"/>
      <c r="BJ431" s="812"/>
      <c r="BK431" s="812"/>
      <c r="BL431" s="812"/>
      <c r="BM431" s="812"/>
      <c r="BN431" s="812"/>
      <c r="BO431" s="812"/>
      <c r="BP431" s="812"/>
      <c r="BQ431" s="812"/>
      <c r="BR431" s="812"/>
      <c r="BS431" s="812"/>
      <c r="BT431" s="812"/>
      <c r="BU431" s="42"/>
      <c r="BV431" s="42"/>
      <c r="BW431" s="42"/>
      <c r="BX431" s="42"/>
      <c r="BY431" s="42"/>
      <c r="BZ431" s="42"/>
      <c r="CA431" s="42"/>
      <c r="CB431" s="42"/>
      <c r="CC431" s="42"/>
      <c r="CD431" s="42"/>
      <c r="CE431" s="42"/>
      <c r="CF431" s="42"/>
      <c r="CG431" s="42"/>
      <c r="CH431" s="42"/>
      <c r="CI431" s="42"/>
      <c r="CJ431" s="42"/>
      <c r="CK431" s="42"/>
      <c r="CL431" s="42"/>
      <c r="CM431" s="42"/>
      <c r="CN431" s="42"/>
      <c r="CO431" s="42"/>
      <c r="CP431" s="42"/>
      <c r="CQ431" s="42"/>
      <c r="CR431" s="42"/>
      <c r="CS431" s="42"/>
      <c r="CT431" s="42"/>
      <c r="CU431" s="42"/>
      <c r="CV431" s="42"/>
      <c r="CW431" s="42"/>
      <c r="CX431" s="42"/>
      <c r="CY431" s="42"/>
      <c r="CZ431" s="42"/>
      <c r="DA431" s="42"/>
      <c r="DB431" s="42"/>
      <c r="DC431" s="42"/>
      <c r="DD431" s="42"/>
      <c r="DE431" s="42"/>
      <c r="DF431" s="42"/>
      <c r="DG431" s="42"/>
      <c r="DH431" s="42"/>
      <c r="DI431" s="42"/>
      <c r="DJ431" s="42"/>
      <c r="DK431" s="42"/>
      <c r="DL431" s="42"/>
      <c r="DM431" s="42"/>
      <c r="DN431" s="42"/>
      <c r="DO431" s="42"/>
      <c r="DP431" s="42"/>
      <c r="DQ431" s="42"/>
      <c r="DR431" s="42"/>
      <c r="DS431" s="42"/>
      <c r="DT431" s="42"/>
      <c r="DU431" s="42"/>
      <c r="DV431" s="42"/>
      <c r="DW431" s="42"/>
      <c r="DX431" s="42"/>
      <c r="DY431" s="42"/>
      <c r="DZ431" s="42"/>
    </row>
    <row r="432" spans="2:130" x14ac:dyDescent="0.2">
      <c r="B432" s="42"/>
      <c r="C432" s="48" t="str">
        <f t="shared" si="16"/>
        <v>cull</v>
      </c>
      <c r="D432" s="49" t="str">
        <f t="shared" si="15"/>
        <v/>
      </c>
      <c r="E432" s="378">
        <v>8.6031999999999997E-2</v>
      </c>
      <c r="F432" s="378">
        <v>8.6031999999999997E-2</v>
      </c>
      <c r="G432" s="378">
        <v>8.6031999999999997E-2</v>
      </c>
      <c r="H432" s="378">
        <v>8.6031999999999997E-2</v>
      </c>
      <c r="I432" s="378">
        <v>8.6031999999999997E-2</v>
      </c>
      <c r="J432" s="378">
        <v>8.6031999999999997E-2</v>
      </c>
      <c r="K432" s="378">
        <v>8.6031999999999997E-2</v>
      </c>
      <c r="L432" s="378">
        <v>8.6031999999999997E-2</v>
      </c>
      <c r="M432" s="378">
        <v>8.6031999999999997E-2</v>
      </c>
      <c r="N432" s="378">
        <v>8.6031999999999997E-2</v>
      </c>
      <c r="O432" s="378">
        <v>8.6031999999999997E-2</v>
      </c>
      <c r="P432" s="378">
        <v>8.6031999999999997E-2</v>
      </c>
      <c r="Q432" s="42"/>
      <c r="R432" s="380">
        <v>8.6031999999999997E-2</v>
      </c>
      <c r="S432" s="380">
        <v>8.6031999999999997E-2</v>
      </c>
      <c r="T432" s="380">
        <v>8.6031999999999997E-2</v>
      </c>
      <c r="U432" s="380">
        <v>8.6031999999999997E-2</v>
      </c>
      <c r="V432" s="380">
        <v>8.6031999999999997E-2</v>
      </c>
      <c r="W432" s="380">
        <v>8.6031999999999997E-2</v>
      </c>
      <c r="X432" s="380">
        <v>8.6031999999999997E-2</v>
      </c>
      <c r="Y432" s="380">
        <v>8.6031999999999997E-2</v>
      </c>
      <c r="Z432" s="380">
        <v>8.6031999999999997E-2</v>
      </c>
      <c r="AA432" s="380">
        <v>8.6031999999999997E-2</v>
      </c>
      <c r="AB432" s="380">
        <v>8.6031999999999997E-2</v>
      </c>
      <c r="AC432" s="380">
        <v>8.6031999999999997E-2</v>
      </c>
      <c r="AD432" s="42"/>
      <c r="AE432" s="812"/>
      <c r="AF432" s="812"/>
      <c r="AG432" s="812"/>
      <c r="AH432" s="812"/>
      <c r="AI432" s="986"/>
      <c r="AJ432" s="1025">
        <f>cull!G76</f>
        <v>8.6031999999999997E-2</v>
      </c>
      <c r="AK432" s="1025">
        <f>cull!H76</f>
        <v>8.6031999999999997E-2</v>
      </c>
      <c r="AL432" s="1025">
        <f>cull!I76</f>
        <v>8.6031999999999997E-2</v>
      </c>
      <c r="AM432" s="1025">
        <f>cull!J76</f>
        <v>8.6031999999999997E-2</v>
      </c>
      <c r="AN432" s="1025">
        <f>cull!K76</f>
        <v>8.6031999999999997E-2</v>
      </c>
      <c r="AO432" s="1025">
        <f>cull!L76</f>
        <v>8.6031999999999997E-2</v>
      </c>
      <c r="AP432" s="1025">
        <f>cull!M76</f>
        <v>8.6031999999999997E-2</v>
      </c>
      <c r="AQ432" s="1025">
        <f>cull!N76</f>
        <v>8.6031999999999997E-2</v>
      </c>
      <c r="AR432" s="1025">
        <f>cull!O76</f>
        <v>8.6031999999999997E-2</v>
      </c>
      <c r="AS432" s="1025">
        <f>cull!P76</f>
        <v>8.6031999999999997E-2</v>
      </c>
      <c r="AT432" s="1025">
        <f>cull!Q76</f>
        <v>8.6031999999999997E-2</v>
      </c>
      <c r="AU432" s="1025">
        <f>cull!R76</f>
        <v>8.6031999999999997E-2</v>
      </c>
      <c r="AV432" s="987"/>
      <c r="AW432" s="812"/>
      <c r="AX432" s="812"/>
      <c r="AY432" s="812"/>
      <c r="AZ432" s="812"/>
      <c r="BA432" s="812"/>
      <c r="BB432" s="812"/>
      <c r="BC432" s="812"/>
      <c r="BD432" s="812"/>
      <c r="BE432" s="812"/>
      <c r="BF432" s="812"/>
      <c r="BG432" s="812"/>
      <c r="BH432" s="812"/>
      <c r="BI432" s="812"/>
      <c r="BJ432" s="812"/>
      <c r="BK432" s="812"/>
      <c r="BL432" s="812"/>
      <c r="BM432" s="812"/>
      <c r="BN432" s="812"/>
      <c r="BO432" s="812"/>
      <c r="BP432" s="812"/>
      <c r="BQ432" s="812"/>
      <c r="BR432" s="812"/>
      <c r="BS432" s="812"/>
      <c r="BT432" s="812"/>
      <c r="BU432" s="42"/>
      <c r="BV432" s="42"/>
      <c r="BW432" s="42"/>
      <c r="BX432" s="42"/>
      <c r="BY432" s="42"/>
      <c r="BZ432" s="42"/>
      <c r="CA432" s="42"/>
      <c r="CB432" s="42"/>
      <c r="CC432" s="42"/>
      <c r="CD432" s="42"/>
      <c r="CE432" s="42"/>
      <c r="CF432" s="42"/>
      <c r="CG432" s="42"/>
      <c r="CH432" s="42"/>
      <c r="CI432" s="42"/>
      <c r="CJ432" s="42"/>
      <c r="CK432" s="42"/>
      <c r="CL432" s="42"/>
      <c r="CM432" s="42"/>
      <c r="CN432" s="42"/>
      <c r="CO432" s="42"/>
      <c r="CP432" s="42"/>
      <c r="CQ432" s="42"/>
      <c r="CR432" s="42"/>
      <c r="CS432" s="42"/>
      <c r="CT432" s="42"/>
      <c r="CU432" s="42"/>
      <c r="CV432" s="42"/>
      <c r="CW432" s="42"/>
      <c r="CX432" s="42"/>
      <c r="CY432" s="42"/>
      <c r="CZ432" s="42"/>
      <c r="DA432" s="42"/>
      <c r="DB432" s="42"/>
      <c r="DC432" s="42"/>
      <c r="DD432" s="42"/>
      <c r="DE432" s="42"/>
      <c r="DF432" s="42"/>
      <c r="DG432" s="42"/>
      <c r="DH432" s="42"/>
      <c r="DI432" s="42"/>
      <c r="DJ432" s="42"/>
      <c r="DK432" s="42"/>
      <c r="DL432" s="42"/>
      <c r="DM432" s="42"/>
      <c r="DN432" s="42"/>
      <c r="DO432" s="42"/>
      <c r="DP432" s="42"/>
      <c r="DQ432" s="42"/>
      <c r="DR432" s="42"/>
      <c r="DS432" s="42"/>
      <c r="DT432" s="42"/>
      <c r="DU432" s="42"/>
      <c r="DV432" s="42"/>
      <c r="DW432" s="42"/>
      <c r="DX432" s="42"/>
      <c r="DY432" s="42"/>
      <c r="DZ432" s="42"/>
    </row>
    <row r="433" spans="2:130" x14ac:dyDescent="0.2">
      <c r="B433" s="42"/>
      <c r="C433" s="48" t="str">
        <f t="shared" si="16"/>
        <v>cull</v>
      </c>
      <c r="D433" s="49" t="str">
        <f t="shared" si="15"/>
        <v/>
      </c>
      <c r="E433" s="378">
        <v>8.9527999999999996E-2</v>
      </c>
      <c r="F433" s="378">
        <v>8.9527999999999996E-2</v>
      </c>
      <c r="G433" s="378">
        <v>8.9527999999999996E-2</v>
      </c>
      <c r="H433" s="378">
        <v>8.9527999999999996E-2</v>
      </c>
      <c r="I433" s="378">
        <v>8.9527999999999996E-2</v>
      </c>
      <c r="J433" s="378">
        <v>8.9527999999999996E-2</v>
      </c>
      <c r="K433" s="378">
        <v>8.9527999999999996E-2</v>
      </c>
      <c r="L433" s="378">
        <v>8.9527999999999996E-2</v>
      </c>
      <c r="M433" s="378">
        <v>8.9527999999999996E-2</v>
      </c>
      <c r="N433" s="378">
        <v>8.9527999999999996E-2</v>
      </c>
      <c r="O433" s="378">
        <v>8.9527999999999996E-2</v>
      </c>
      <c r="P433" s="378">
        <v>8.9527999999999996E-2</v>
      </c>
      <c r="Q433" s="42"/>
      <c r="R433" s="380">
        <v>8.9527999999999996E-2</v>
      </c>
      <c r="S433" s="380">
        <v>8.9527999999999996E-2</v>
      </c>
      <c r="T433" s="380">
        <v>8.9527999999999996E-2</v>
      </c>
      <c r="U433" s="380">
        <v>8.9527999999999996E-2</v>
      </c>
      <c r="V433" s="380">
        <v>8.9527999999999996E-2</v>
      </c>
      <c r="W433" s="380">
        <v>8.9527999999999996E-2</v>
      </c>
      <c r="X433" s="380">
        <v>8.9527999999999996E-2</v>
      </c>
      <c r="Y433" s="380">
        <v>8.9527999999999996E-2</v>
      </c>
      <c r="Z433" s="380">
        <v>8.9527999999999996E-2</v>
      </c>
      <c r="AA433" s="380">
        <v>8.9527999999999996E-2</v>
      </c>
      <c r="AB433" s="380">
        <v>8.9527999999999996E-2</v>
      </c>
      <c r="AC433" s="380">
        <v>8.9527999999999996E-2</v>
      </c>
      <c r="AD433" s="42"/>
      <c r="AE433" s="812"/>
      <c r="AF433" s="812"/>
      <c r="AG433" s="812"/>
      <c r="AH433" s="812"/>
      <c r="AI433" s="986"/>
      <c r="AJ433" s="1025">
        <f>cull!G77</f>
        <v>8.9527999999999996E-2</v>
      </c>
      <c r="AK433" s="1025">
        <f>cull!H77</f>
        <v>8.9527999999999996E-2</v>
      </c>
      <c r="AL433" s="1025">
        <f>cull!I77</f>
        <v>8.9527999999999996E-2</v>
      </c>
      <c r="AM433" s="1025">
        <f>cull!J77</f>
        <v>8.9527999999999996E-2</v>
      </c>
      <c r="AN433" s="1025">
        <f>cull!K77</f>
        <v>8.9527999999999996E-2</v>
      </c>
      <c r="AO433" s="1025">
        <f>cull!L77</f>
        <v>8.9527999999999996E-2</v>
      </c>
      <c r="AP433" s="1025">
        <f>cull!M77</f>
        <v>8.9527999999999996E-2</v>
      </c>
      <c r="AQ433" s="1025">
        <f>cull!N77</f>
        <v>8.9527999999999996E-2</v>
      </c>
      <c r="AR433" s="1025">
        <f>cull!O77</f>
        <v>8.9527999999999996E-2</v>
      </c>
      <c r="AS433" s="1025">
        <f>cull!P77</f>
        <v>8.9527999999999996E-2</v>
      </c>
      <c r="AT433" s="1025">
        <f>cull!Q77</f>
        <v>8.9527999999999996E-2</v>
      </c>
      <c r="AU433" s="1025">
        <f>cull!R77</f>
        <v>8.9527999999999996E-2</v>
      </c>
      <c r="AV433" s="987"/>
      <c r="AW433" s="812"/>
      <c r="AX433" s="812"/>
      <c r="AY433" s="812"/>
      <c r="AZ433" s="812"/>
      <c r="BA433" s="812"/>
      <c r="BB433" s="812"/>
      <c r="BC433" s="812"/>
      <c r="BD433" s="812"/>
      <c r="BE433" s="812"/>
      <c r="BF433" s="812"/>
      <c r="BG433" s="812"/>
      <c r="BH433" s="812"/>
      <c r="BI433" s="812"/>
      <c r="BJ433" s="812"/>
      <c r="BK433" s="812"/>
      <c r="BL433" s="812"/>
      <c r="BM433" s="812"/>
      <c r="BN433" s="812"/>
      <c r="BO433" s="812"/>
      <c r="BP433" s="812"/>
      <c r="BQ433" s="812"/>
      <c r="BR433" s="812"/>
      <c r="BS433" s="812"/>
      <c r="BT433" s="812"/>
      <c r="BU433" s="42"/>
      <c r="BV433" s="42"/>
      <c r="BW433" s="42"/>
      <c r="BX433" s="42"/>
      <c r="BY433" s="42"/>
      <c r="BZ433" s="42"/>
      <c r="CA433" s="42"/>
      <c r="CB433" s="42"/>
      <c r="CC433" s="42"/>
      <c r="CD433" s="42"/>
      <c r="CE433" s="42"/>
      <c r="CF433" s="42"/>
      <c r="CG433" s="42"/>
      <c r="CH433" s="42"/>
      <c r="CI433" s="42"/>
      <c r="CJ433" s="42"/>
      <c r="CK433" s="42"/>
      <c r="CL433" s="42"/>
      <c r="CM433" s="42"/>
      <c r="CN433" s="42"/>
      <c r="CO433" s="42"/>
      <c r="CP433" s="42"/>
      <c r="CQ433" s="42"/>
      <c r="CR433" s="42"/>
      <c r="CS433" s="42"/>
      <c r="CT433" s="42"/>
      <c r="CU433" s="42"/>
      <c r="CV433" s="42"/>
      <c r="CW433" s="42"/>
      <c r="CX433" s="42"/>
      <c r="CY433" s="42"/>
      <c r="CZ433" s="42"/>
      <c r="DA433" s="42"/>
      <c r="DB433" s="42"/>
      <c r="DC433" s="42"/>
      <c r="DD433" s="42"/>
      <c r="DE433" s="42"/>
      <c r="DF433" s="42"/>
      <c r="DG433" s="42"/>
      <c r="DH433" s="42"/>
      <c r="DI433" s="42"/>
      <c r="DJ433" s="42"/>
      <c r="DK433" s="42"/>
      <c r="DL433" s="42"/>
      <c r="DM433" s="42"/>
      <c r="DN433" s="42"/>
      <c r="DO433" s="42"/>
      <c r="DP433" s="42"/>
      <c r="DQ433" s="42"/>
      <c r="DR433" s="42"/>
      <c r="DS433" s="42"/>
      <c r="DT433" s="42"/>
      <c r="DU433" s="42"/>
      <c r="DV433" s="42"/>
      <c r="DW433" s="42"/>
      <c r="DX433" s="42"/>
      <c r="DY433" s="42"/>
      <c r="DZ433" s="42"/>
    </row>
    <row r="434" spans="2:130" x14ac:dyDescent="0.2">
      <c r="B434" s="42"/>
      <c r="C434" s="48" t="str">
        <f t="shared" si="16"/>
        <v>cull</v>
      </c>
      <c r="D434" s="49" t="str">
        <f t="shared" si="15"/>
        <v/>
      </c>
      <c r="E434" s="378">
        <v>9.2719999999999997E-2</v>
      </c>
      <c r="F434" s="378">
        <v>9.2719999999999997E-2</v>
      </c>
      <c r="G434" s="378">
        <v>9.2719999999999997E-2</v>
      </c>
      <c r="H434" s="378">
        <v>9.2719999999999997E-2</v>
      </c>
      <c r="I434" s="378">
        <v>9.2719999999999997E-2</v>
      </c>
      <c r="J434" s="378">
        <v>9.2719999999999997E-2</v>
      </c>
      <c r="K434" s="378">
        <v>9.2719999999999997E-2</v>
      </c>
      <c r="L434" s="378">
        <v>9.2719999999999997E-2</v>
      </c>
      <c r="M434" s="378">
        <v>9.2719999999999997E-2</v>
      </c>
      <c r="N434" s="378">
        <v>9.2719999999999997E-2</v>
      </c>
      <c r="O434" s="378">
        <v>9.2719999999999997E-2</v>
      </c>
      <c r="P434" s="378">
        <v>9.2719999999999997E-2</v>
      </c>
      <c r="Q434" s="42"/>
      <c r="R434" s="380">
        <v>9.2719999999999997E-2</v>
      </c>
      <c r="S434" s="380">
        <v>9.2719999999999997E-2</v>
      </c>
      <c r="T434" s="380">
        <v>9.2719999999999997E-2</v>
      </c>
      <c r="U434" s="380">
        <v>9.2719999999999997E-2</v>
      </c>
      <c r="V434" s="380">
        <v>9.2719999999999997E-2</v>
      </c>
      <c r="W434" s="380">
        <v>9.2719999999999997E-2</v>
      </c>
      <c r="X434" s="380">
        <v>9.2719999999999997E-2</v>
      </c>
      <c r="Y434" s="380">
        <v>9.2719999999999997E-2</v>
      </c>
      <c r="Z434" s="380">
        <v>9.2719999999999997E-2</v>
      </c>
      <c r="AA434" s="380">
        <v>9.2719999999999997E-2</v>
      </c>
      <c r="AB434" s="380">
        <v>9.2719999999999997E-2</v>
      </c>
      <c r="AC434" s="380">
        <v>9.2719999999999997E-2</v>
      </c>
      <c r="AD434" s="42"/>
      <c r="AE434" s="812"/>
      <c r="AF434" s="812"/>
      <c r="AG434" s="812"/>
      <c r="AH434" s="812"/>
      <c r="AI434" s="986"/>
      <c r="AJ434" s="1025">
        <f>cull!G78</f>
        <v>9.2719999999999997E-2</v>
      </c>
      <c r="AK434" s="1025">
        <f>cull!H78</f>
        <v>9.2719999999999997E-2</v>
      </c>
      <c r="AL434" s="1025">
        <f>cull!I78</f>
        <v>9.2719999999999997E-2</v>
      </c>
      <c r="AM434" s="1025">
        <f>cull!J78</f>
        <v>9.2719999999999997E-2</v>
      </c>
      <c r="AN434" s="1025">
        <f>cull!K78</f>
        <v>9.2719999999999997E-2</v>
      </c>
      <c r="AO434" s="1025">
        <f>cull!L78</f>
        <v>9.2719999999999997E-2</v>
      </c>
      <c r="AP434" s="1025">
        <f>cull!M78</f>
        <v>9.2719999999999997E-2</v>
      </c>
      <c r="AQ434" s="1025">
        <f>cull!N78</f>
        <v>9.2719999999999997E-2</v>
      </c>
      <c r="AR434" s="1025">
        <f>cull!O78</f>
        <v>9.2719999999999997E-2</v>
      </c>
      <c r="AS434" s="1025">
        <f>cull!P78</f>
        <v>9.2719999999999997E-2</v>
      </c>
      <c r="AT434" s="1025">
        <f>cull!Q78</f>
        <v>9.2719999999999997E-2</v>
      </c>
      <c r="AU434" s="1025">
        <f>cull!R78</f>
        <v>9.2719999999999997E-2</v>
      </c>
      <c r="AV434" s="987"/>
      <c r="AW434" s="812"/>
      <c r="AX434" s="812"/>
      <c r="AY434" s="812"/>
      <c r="AZ434" s="812"/>
      <c r="BA434" s="812"/>
      <c r="BB434" s="812"/>
      <c r="BC434" s="812"/>
      <c r="BD434" s="812"/>
      <c r="BE434" s="812"/>
      <c r="BF434" s="812"/>
      <c r="BG434" s="812"/>
      <c r="BH434" s="812"/>
      <c r="BI434" s="812"/>
      <c r="BJ434" s="812"/>
      <c r="BK434" s="812"/>
      <c r="BL434" s="812"/>
      <c r="BM434" s="812"/>
      <c r="BN434" s="812"/>
      <c r="BO434" s="812"/>
      <c r="BP434" s="812"/>
      <c r="BQ434" s="812"/>
      <c r="BR434" s="812"/>
      <c r="BS434" s="812"/>
      <c r="BT434" s="812"/>
      <c r="BU434" s="42"/>
      <c r="BV434" s="42"/>
      <c r="BW434" s="42"/>
      <c r="BX434" s="42"/>
      <c r="BY434" s="42"/>
      <c r="BZ434" s="42"/>
      <c r="CA434" s="42"/>
      <c r="CB434" s="42"/>
      <c r="CC434" s="42"/>
      <c r="CD434" s="42"/>
      <c r="CE434" s="42"/>
      <c r="CF434" s="42"/>
      <c r="CG434" s="42"/>
      <c r="CH434" s="42"/>
      <c r="CI434" s="42"/>
      <c r="CJ434" s="42"/>
      <c r="CK434" s="42"/>
      <c r="CL434" s="42"/>
      <c r="CM434" s="42"/>
      <c r="CN434" s="42"/>
      <c r="CO434" s="42"/>
      <c r="CP434" s="42"/>
      <c r="CQ434" s="42"/>
      <c r="CR434" s="42"/>
      <c r="CS434" s="42"/>
      <c r="CT434" s="42"/>
      <c r="CU434" s="42"/>
      <c r="CV434" s="42"/>
      <c r="CW434" s="42"/>
      <c r="CX434" s="42"/>
      <c r="CY434" s="42"/>
      <c r="CZ434" s="42"/>
      <c r="DA434" s="42"/>
      <c r="DB434" s="42"/>
      <c r="DC434" s="42"/>
      <c r="DD434" s="42"/>
      <c r="DE434" s="42"/>
      <c r="DF434" s="42"/>
      <c r="DG434" s="42"/>
      <c r="DH434" s="42"/>
      <c r="DI434" s="42"/>
      <c r="DJ434" s="42"/>
      <c r="DK434" s="42"/>
      <c r="DL434" s="42"/>
      <c r="DM434" s="42"/>
      <c r="DN434" s="42"/>
      <c r="DO434" s="42"/>
      <c r="DP434" s="42"/>
      <c r="DQ434" s="42"/>
      <c r="DR434" s="42"/>
      <c r="DS434" s="42"/>
      <c r="DT434" s="42"/>
      <c r="DU434" s="42"/>
      <c r="DV434" s="42"/>
      <c r="DW434" s="42"/>
      <c r="DX434" s="42"/>
      <c r="DY434" s="42"/>
      <c r="DZ434" s="42"/>
    </row>
    <row r="435" spans="2:130" x14ac:dyDescent="0.2">
      <c r="B435" s="42"/>
      <c r="C435" s="48" t="str">
        <f t="shared" si="16"/>
        <v>cull</v>
      </c>
      <c r="D435" s="49" t="str">
        <f t="shared" si="15"/>
        <v/>
      </c>
      <c r="E435" s="378">
        <v>9.5304E-2</v>
      </c>
      <c r="F435" s="378">
        <v>9.5304E-2</v>
      </c>
      <c r="G435" s="378">
        <v>9.5304E-2</v>
      </c>
      <c r="H435" s="378">
        <v>9.5304E-2</v>
      </c>
      <c r="I435" s="378">
        <v>9.5304E-2</v>
      </c>
      <c r="J435" s="378">
        <v>9.5304E-2</v>
      </c>
      <c r="K435" s="378">
        <v>9.5304E-2</v>
      </c>
      <c r="L435" s="378">
        <v>9.5304E-2</v>
      </c>
      <c r="M435" s="378">
        <v>9.5304E-2</v>
      </c>
      <c r="N435" s="378">
        <v>9.5304E-2</v>
      </c>
      <c r="O435" s="378">
        <v>9.5304E-2</v>
      </c>
      <c r="P435" s="378">
        <v>9.5304E-2</v>
      </c>
      <c r="Q435" s="42"/>
      <c r="R435" s="380">
        <v>9.5304E-2</v>
      </c>
      <c r="S435" s="380">
        <v>9.5304E-2</v>
      </c>
      <c r="T435" s="380">
        <v>9.5304E-2</v>
      </c>
      <c r="U435" s="380">
        <v>9.5304E-2</v>
      </c>
      <c r="V435" s="380">
        <v>9.5304E-2</v>
      </c>
      <c r="W435" s="380">
        <v>9.5304E-2</v>
      </c>
      <c r="X435" s="380">
        <v>9.5304E-2</v>
      </c>
      <c r="Y435" s="380">
        <v>9.5304E-2</v>
      </c>
      <c r="Z435" s="380">
        <v>9.5304E-2</v>
      </c>
      <c r="AA435" s="380">
        <v>9.5304E-2</v>
      </c>
      <c r="AB435" s="380">
        <v>9.5304E-2</v>
      </c>
      <c r="AC435" s="380">
        <v>9.5304E-2</v>
      </c>
      <c r="AD435" s="42"/>
      <c r="AE435" s="812"/>
      <c r="AF435" s="812"/>
      <c r="AG435" s="812"/>
      <c r="AH435" s="812"/>
      <c r="AI435" s="986"/>
      <c r="AJ435" s="1025">
        <f>cull!G79</f>
        <v>9.5304E-2</v>
      </c>
      <c r="AK435" s="1025">
        <f>cull!H79</f>
        <v>9.5304E-2</v>
      </c>
      <c r="AL435" s="1025">
        <f>cull!I79</f>
        <v>9.5304E-2</v>
      </c>
      <c r="AM435" s="1025">
        <f>cull!J79</f>
        <v>9.5304E-2</v>
      </c>
      <c r="AN435" s="1025">
        <f>cull!K79</f>
        <v>9.5304E-2</v>
      </c>
      <c r="AO435" s="1025">
        <f>cull!L79</f>
        <v>9.5304E-2</v>
      </c>
      <c r="AP435" s="1025">
        <f>cull!M79</f>
        <v>9.5304E-2</v>
      </c>
      <c r="AQ435" s="1025">
        <f>cull!N79</f>
        <v>9.5304E-2</v>
      </c>
      <c r="AR435" s="1025">
        <f>cull!O79</f>
        <v>9.5304E-2</v>
      </c>
      <c r="AS435" s="1025">
        <f>cull!P79</f>
        <v>9.5304E-2</v>
      </c>
      <c r="AT435" s="1025">
        <f>cull!Q79</f>
        <v>9.5304E-2</v>
      </c>
      <c r="AU435" s="1025">
        <f>cull!R79</f>
        <v>9.5304E-2</v>
      </c>
      <c r="AV435" s="987"/>
      <c r="AW435" s="812"/>
      <c r="AX435" s="812"/>
      <c r="AY435" s="812"/>
      <c r="AZ435" s="812"/>
      <c r="BA435" s="812"/>
      <c r="BB435" s="812"/>
      <c r="BC435" s="812"/>
      <c r="BD435" s="812"/>
      <c r="BE435" s="812"/>
      <c r="BF435" s="812"/>
      <c r="BG435" s="812"/>
      <c r="BH435" s="812"/>
      <c r="BI435" s="812"/>
      <c r="BJ435" s="812"/>
      <c r="BK435" s="812"/>
      <c r="BL435" s="812"/>
      <c r="BM435" s="812"/>
      <c r="BN435" s="812"/>
      <c r="BO435" s="812"/>
      <c r="BP435" s="812"/>
      <c r="BQ435" s="812"/>
      <c r="BR435" s="812"/>
      <c r="BS435" s="812"/>
      <c r="BT435" s="812"/>
      <c r="BU435" s="42"/>
      <c r="BV435" s="42"/>
      <c r="BW435" s="42"/>
      <c r="BX435" s="42"/>
      <c r="BY435" s="42"/>
      <c r="BZ435" s="42"/>
      <c r="CA435" s="42"/>
      <c r="CB435" s="42"/>
      <c r="CC435" s="42"/>
      <c r="CD435" s="42"/>
      <c r="CE435" s="42"/>
      <c r="CF435" s="42"/>
      <c r="CG435" s="42"/>
      <c r="CH435" s="42"/>
      <c r="CI435" s="42"/>
      <c r="CJ435" s="42"/>
      <c r="CK435" s="42"/>
      <c r="CL435" s="42"/>
      <c r="CM435" s="42"/>
      <c r="CN435" s="42"/>
      <c r="CO435" s="42"/>
      <c r="CP435" s="42"/>
      <c r="CQ435" s="42"/>
      <c r="CR435" s="42"/>
      <c r="CS435" s="42"/>
      <c r="CT435" s="42"/>
      <c r="CU435" s="42"/>
      <c r="CV435" s="42"/>
      <c r="CW435" s="42"/>
      <c r="CX435" s="42"/>
      <c r="CY435" s="42"/>
      <c r="CZ435" s="42"/>
      <c r="DA435" s="42"/>
      <c r="DB435" s="42"/>
      <c r="DC435" s="42"/>
      <c r="DD435" s="42"/>
      <c r="DE435" s="42"/>
      <c r="DF435" s="42"/>
      <c r="DG435" s="42"/>
      <c r="DH435" s="42"/>
      <c r="DI435" s="42"/>
      <c r="DJ435" s="42"/>
      <c r="DK435" s="42"/>
      <c r="DL435" s="42"/>
      <c r="DM435" s="42"/>
      <c r="DN435" s="42"/>
      <c r="DO435" s="42"/>
      <c r="DP435" s="42"/>
      <c r="DQ435" s="42"/>
      <c r="DR435" s="42"/>
      <c r="DS435" s="42"/>
      <c r="DT435" s="42"/>
      <c r="DU435" s="42"/>
      <c r="DV435" s="42"/>
      <c r="DW435" s="42"/>
      <c r="DX435" s="42"/>
      <c r="DY435" s="42"/>
      <c r="DZ435" s="42"/>
    </row>
    <row r="436" spans="2:130" x14ac:dyDescent="0.2">
      <c r="B436" s="42"/>
      <c r="C436" s="48" t="str">
        <f t="shared" si="16"/>
        <v>cull</v>
      </c>
      <c r="D436" s="49" t="str">
        <f t="shared" si="15"/>
        <v/>
      </c>
      <c r="E436" s="378">
        <v>9.7736000000000003E-2</v>
      </c>
      <c r="F436" s="378">
        <v>9.7736000000000003E-2</v>
      </c>
      <c r="G436" s="378">
        <v>9.7736000000000003E-2</v>
      </c>
      <c r="H436" s="378">
        <v>9.7736000000000003E-2</v>
      </c>
      <c r="I436" s="378">
        <v>9.7736000000000003E-2</v>
      </c>
      <c r="J436" s="378">
        <v>9.7736000000000003E-2</v>
      </c>
      <c r="K436" s="378">
        <v>9.7736000000000003E-2</v>
      </c>
      <c r="L436" s="378">
        <v>9.7736000000000003E-2</v>
      </c>
      <c r="M436" s="378">
        <v>9.7736000000000003E-2</v>
      </c>
      <c r="N436" s="378">
        <v>9.7736000000000003E-2</v>
      </c>
      <c r="O436" s="378">
        <v>9.7736000000000003E-2</v>
      </c>
      <c r="P436" s="378">
        <v>9.7736000000000003E-2</v>
      </c>
      <c r="Q436" s="42"/>
      <c r="R436" s="380">
        <v>9.7736000000000003E-2</v>
      </c>
      <c r="S436" s="380">
        <v>9.7736000000000003E-2</v>
      </c>
      <c r="T436" s="380">
        <v>9.7736000000000003E-2</v>
      </c>
      <c r="U436" s="380">
        <v>9.7736000000000003E-2</v>
      </c>
      <c r="V436" s="380">
        <v>9.7736000000000003E-2</v>
      </c>
      <c r="W436" s="380">
        <v>9.7736000000000003E-2</v>
      </c>
      <c r="X436" s="380">
        <v>9.7736000000000003E-2</v>
      </c>
      <c r="Y436" s="380">
        <v>9.7736000000000003E-2</v>
      </c>
      <c r="Z436" s="380">
        <v>9.7736000000000003E-2</v>
      </c>
      <c r="AA436" s="380">
        <v>9.7736000000000003E-2</v>
      </c>
      <c r="AB436" s="380">
        <v>9.7736000000000003E-2</v>
      </c>
      <c r="AC436" s="380">
        <v>9.7736000000000003E-2</v>
      </c>
      <c r="AD436" s="42"/>
      <c r="AE436" s="812"/>
      <c r="AF436" s="812"/>
      <c r="AG436" s="812"/>
      <c r="AH436" s="812"/>
      <c r="AI436" s="986"/>
      <c r="AJ436" s="1025">
        <f>cull!G80</f>
        <v>9.7736000000000003E-2</v>
      </c>
      <c r="AK436" s="1025">
        <f>cull!H80</f>
        <v>9.7736000000000003E-2</v>
      </c>
      <c r="AL436" s="1025">
        <f>cull!I80</f>
        <v>9.7736000000000003E-2</v>
      </c>
      <c r="AM436" s="1025">
        <f>cull!J80</f>
        <v>9.7736000000000003E-2</v>
      </c>
      <c r="AN436" s="1025">
        <f>cull!K80</f>
        <v>9.7736000000000003E-2</v>
      </c>
      <c r="AO436" s="1025">
        <f>cull!L80</f>
        <v>9.7736000000000003E-2</v>
      </c>
      <c r="AP436" s="1025">
        <f>cull!M80</f>
        <v>9.7736000000000003E-2</v>
      </c>
      <c r="AQ436" s="1025">
        <f>cull!N80</f>
        <v>9.7736000000000003E-2</v>
      </c>
      <c r="AR436" s="1025">
        <f>cull!O80</f>
        <v>9.7736000000000003E-2</v>
      </c>
      <c r="AS436" s="1025">
        <f>cull!P80</f>
        <v>9.7736000000000003E-2</v>
      </c>
      <c r="AT436" s="1025">
        <f>cull!Q80</f>
        <v>9.7736000000000003E-2</v>
      </c>
      <c r="AU436" s="1025">
        <f>cull!R80</f>
        <v>9.7736000000000003E-2</v>
      </c>
      <c r="AV436" s="987"/>
      <c r="AW436" s="812"/>
      <c r="AX436" s="812"/>
      <c r="AY436" s="812"/>
      <c r="AZ436" s="812"/>
      <c r="BA436" s="812"/>
      <c r="BB436" s="812"/>
      <c r="BC436" s="812"/>
      <c r="BD436" s="812"/>
      <c r="BE436" s="812"/>
      <c r="BF436" s="812"/>
      <c r="BG436" s="812"/>
      <c r="BH436" s="812"/>
      <c r="BI436" s="812"/>
      <c r="BJ436" s="812"/>
      <c r="BK436" s="812"/>
      <c r="BL436" s="812"/>
      <c r="BM436" s="812"/>
      <c r="BN436" s="812"/>
      <c r="BO436" s="812"/>
      <c r="BP436" s="812"/>
      <c r="BQ436" s="812"/>
      <c r="BR436" s="812"/>
      <c r="BS436" s="812"/>
      <c r="BT436" s="812"/>
      <c r="BU436" s="42"/>
      <c r="BV436" s="42"/>
      <c r="BW436" s="42"/>
      <c r="BX436" s="42"/>
      <c r="BY436" s="42"/>
      <c r="BZ436" s="42"/>
      <c r="CA436" s="42"/>
      <c r="CB436" s="42"/>
      <c r="CC436" s="42"/>
      <c r="CD436" s="42"/>
      <c r="CE436" s="42"/>
      <c r="CF436" s="42"/>
      <c r="CG436" s="42"/>
      <c r="CH436" s="42"/>
      <c r="CI436" s="42"/>
      <c r="CJ436" s="42"/>
      <c r="CK436" s="42"/>
      <c r="CL436" s="42"/>
      <c r="CM436" s="42"/>
      <c r="CN436" s="42"/>
      <c r="CO436" s="42"/>
      <c r="CP436" s="42"/>
      <c r="CQ436" s="42"/>
      <c r="CR436" s="42"/>
      <c r="CS436" s="42"/>
      <c r="CT436" s="42"/>
      <c r="CU436" s="42"/>
      <c r="CV436" s="42"/>
      <c r="CW436" s="42"/>
      <c r="CX436" s="42"/>
      <c r="CY436" s="42"/>
      <c r="CZ436" s="42"/>
      <c r="DA436" s="42"/>
      <c r="DB436" s="42"/>
      <c r="DC436" s="42"/>
      <c r="DD436" s="42"/>
      <c r="DE436" s="42"/>
      <c r="DF436" s="42"/>
      <c r="DG436" s="42"/>
      <c r="DH436" s="42"/>
      <c r="DI436" s="42"/>
      <c r="DJ436" s="42"/>
      <c r="DK436" s="42"/>
      <c r="DL436" s="42"/>
      <c r="DM436" s="42"/>
      <c r="DN436" s="42"/>
      <c r="DO436" s="42"/>
      <c r="DP436" s="42"/>
      <c r="DQ436" s="42"/>
      <c r="DR436" s="42"/>
      <c r="DS436" s="42"/>
      <c r="DT436" s="42"/>
      <c r="DU436" s="42"/>
      <c r="DV436" s="42"/>
      <c r="DW436" s="42"/>
      <c r="DX436" s="42"/>
      <c r="DY436" s="42"/>
      <c r="DZ436" s="42"/>
    </row>
    <row r="437" spans="2:130" x14ac:dyDescent="0.2">
      <c r="B437" s="42"/>
      <c r="C437" s="48" t="str">
        <f t="shared" si="16"/>
        <v>cull</v>
      </c>
      <c r="D437" s="49" t="str">
        <f t="shared" si="15"/>
        <v/>
      </c>
      <c r="E437" s="378">
        <v>9.9863999999999994E-2</v>
      </c>
      <c r="F437" s="378">
        <v>9.9863999999999994E-2</v>
      </c>
      <c r="G437" s="378">
        <v>9.9863999999999994E-2</v>
      </c>
      <c r="H437" s="378">
        <v>9.9863999999999994E-2</v>
      </c>
      <c r="I437" s="378">
        <v>9.9863999999999994E-2</v>
      </c>
      <c r="J437" s="378">
        <v>9.9863999999999994E-2</v>
      </c>
      <c r="K437" s="378">
        <v>9.9863999999999994E-2</v>
      </c>
      <c r="L437" s="378">
        <v>9.9863999999999994E-2</v>
      </c>
      <c r="M437" s="378">
        <v>9.9863999999999994E-2</v>
      </c>
      <c r="N437" s="378">
        <v>9.9863999999999994E-2</v>
      </c>
      <c r="O437" s="378">
        <v>9.9863999999999994E-2</v>
      </c>
      <c r="P437" s="378">
        <v>9.9863999999999994E-2</v>
      </c>
      <c r="Q437" s="42"/>
      <c r="R437" s="380">
        <v>9.9863999999999994E-2</v>
      </c>
      <c r="S437" s="380">
        <v>9.9863999999999994E-2</v>
      </c>
      <c r="T437" s="380">
        <v>9.9863999999999994E-2</v>
      </c>
      <c r="U437" s="380">
        <v>9.9863999999999994E-2</v>
      </c>
      <c r="V437" s="380">
        <v>9.9863999999999994E-2</v>
      </c>
      <c r="W437" s="380">
        <v>9.9863999999999994E-2</v>
      </c>
      <c r="X437" s="380">
        <v>9.9863999999999994E-2</v>
      </c>
      <c r="Y437" s="380">
        <v>9.9863999999999994E-2</v>
      </c>
      <c r="Z437" s="380">
        <v>9.9863999999999994E-2</v>
      </c>
      <c r="AA437" s="380">
        <v>9.9863999999999994E-2</v>
      </c>
      <c r="AB437" s="380">
        <v>9.9863999999999994E-2</v>
      </c>
      <c r="AC437" s="380">
        <v>9.9863999999999994E-2</v>
      </c>
      <c r="AD437" s="42"/>
      <c r="AE437" s="812"/>
      <c r="AF437" s="812"/>
      <c r="AG437" s="812"/>
      <c r="AH437" s="812"/>
      <c r="AI437" s="986"/>
      <c r="AJ437" s="1025">
        <f>cull!G81</f>
        <v>9.9863999999999994E-2</v>
      </c>
      <c r="AK437" s="1025">
        <f>cull!H81</f>
        <v>9.9863999999999994E-2</v>
      </c>
      <c r="AL437" s="1025">
        <f>cull!I81</f>
        <v>9.9863999999999994E-2</v>
      </c>
      <c r="AM437" s="1025">
        <f>cull!J81</f>
        <v>9.9863999999999994E-2</v>
      </c>
      <c r="AN437" s="1025">
        <f>cull!K81</f>
        <v>9.9863999999999994E-2</v>
      </c>
      <c r="AO437" s="1025">
        <f>cull!L81</f>
        <v>9.9863999999999994E-2</v>
      </c>
      <c r="AP437" s="1025">
        <f>cull!M81</f>
        <v>9.9863999999999994E-2</v>
      </c>
      <c r="AQ437" s="1025">
        <f>cull!N81</f>
        <v>9.9863999999999994E-2</v>
      </c>
      <c r="AR437" s="1025">
        <f>cull!O81</f>
        <v>9.9863999999999994E-2</v>
      </c>
      <c r="AS437" s="1025">
        <f>cull!P81</f>
        <v>9.9863999999999994E-2</v>
      </c>
      <c r="AT437" s="1025">
        <f>cull!Q81</f>
        <v>9.9863999999999994E-2</v>
      </c>
      <c r="AU437" s="1025">
        <f>cull!R81</f>
        <v>9.9863999999999994E-2</v>
      </c>
      <c r="AV437" s="987"/>
      <c r="AW437" s="812"/>
      <c r="AX437" s="812"/>
      <c r="AY437" s="812"/>
      <c r="AZ437" s="812"/>
      <c r="BA437" s="812"/>
      <c r="BB437" s="812"/>
      <c r="BC437" s="812"/>
      <c r="BD437" s="812"/>
      <c r="BE437" s="812"/>
      <c r="BF437" s="812"/>
      <c r="BG437" s="812"/>
      <c r="BH437" s="812"/>
      <c r="BI437" s="812"/>
      <c r="BJ437" s="812"/>
      <c r="BK437" s="812"/>
      <c r="BL437" s="812"/>
      <c r="BM437" s="812"/>
      <c r="BN437" s="812"/>
      <c r="BO437" s="812"/>
      <c r="BP437" s="812"/>
      <c r="BQ437" s="812"/>
      <c r="BR437" s="812"/>
      <c r="BS437" s="812"/>
      <c r="BT437" s="812"/>
      <c r="BU437" s="42"/>
      <c r="BV437" s="42"/>
      <c r="BW437" s="42"/>
      <c r="BX437" s="42"/>
      <c r="BY437" s="42"/>
      <c r="BZ437" s="42"/>
      <c r="CA437" s="42"/>
      <c r="CB437" s="42"/>
      <c r="CC437" s="42"/>
      <c r="CD437" s="42"/>
      <c r="CE437" s="42"/>
      <c r="CF437" s="42"/>
      <c r="CG437" s="42"/>
      <c r="CH437" s="42"/>
      <c r="CI437" s="42"/>
      <c r="CJ437" s="42"/>
      <c r="CK437" s="42"/>
      <c r="CL437" s="42"/>
      <c r="CM437" s="42"/>
      <c r="CN437" s="42"/>
      <c r="CO437" s="42"/>
      <c r="CP437" s="42"/>
      <c r="CQ437" s="42"/>
      <c r="CR437" s="42"/>
      <c r="CS437" s="42"/>
      <c r="CT437" s="42"/>
      <c r="CU437" s="42"/>
      <c r="CV437" s="42"/>
      <c r="CW437" s="42"/>
      <c r="CX437" s="42"/>
      <c r="CY437" s="42"/>
      <c r="CZ437" s="42"/>
      <c r="DA437" s="42"/>
      <c r="DB437" s="42"/>
      <c r="DC437" s="42"/>
      <c r="DD437" s="42"/>
      <c r="DE437" s="42"/>
      <c r="DF437" s="42"/>
      <c r="DG437" s="42"/>
      <c r="DH437" s="42"/>
      <c r="DI437" s="42"/>
      <c r="DJ437" s="42"/>
      <c r="DK437" s="42"/>
      <c r="DL437" s="42"/>
      <c r="DM437" s="42"/>
      <c r="DN437" s="42"/>
      <c r="DO437" s="42"/>
      <c r="DP437" s="42"/>
      <c r="DQ437" s="42"/>
      <c r="DR437" s="42"/>
      <c r="DS437" s="42"/>
      <c r="DT437" s="42"/>
      <c r="DU437" s="42"/>
      <c r="DV437" s="42"/>
      <c r="DW437" s="42"/>
      <c r="DX437" s="42"/>
      <c r="DY437" s="42"/>
      <c r="DZ437" s="42"/>
    </row>
    <row r="438" spans="2:130" x14ac:dyDescent="0.2">
      <c r="B438" s="42"/>
      <c r="C438" s="48" t="str">
        <f t="shared" si="16"/>
        <v>cull</v>
      </c>
      <c r="D438" s="49" t="str">
        <f t="shared" si="15"/>
        <v/>
      </c>
      <c r="E438" s="378">
        <v>0.101688</v>
      </c>
      <c r="F438" s="378">
        <v>0.101688</v>
      </c>
      <c r="G438" s="378">
        <v>0.101688</v>
      </c>
      <c r="H438" s="378">
        <v>0.101688</v>
      </c>
      <c r="I438" s="378">
        <v>0.101688</v>
      </c>
      <c r="J438" s="378">
        <v>0.101688</v>
      </c>
      <c r="K438" s="378">
        <v>0.101688</v>
      </c>
      <c r="L438" s="378">
        <v>0.101688</v>
      </c>
      <c r="M438" s="378">
        <v>0.101688</v>
      </c>
      <c r="N438" s="378">
        <v>0.101688</v>
      </c>
      <c r="O438" s="378">
        <v>0.101688</v>
      </c>
      <c r="P438" s="378">
        <v>0.101688</v>
      </c>
      <c r="Q438" s="42"/>
      <c r="R438" s="380">
        <v>0.101688</v>
      </c>
      <c r="S438" s="380">
        <v>0.101688</v>
      </c>
      <c r="T438" s="380">
        <v>0.101688</v>
      </c>
      <c r="U438" s="380">
        <v>0.101688</v>
      </c>
      <c r="V438" s="380">
        <v>0.101688</v>
      </c>
      <c r="W438" s="380">
        <v>0.101688</v>
      </c>
      <c r="X438" s="380">
        <v>0.101688</v>
      </c>
      <c r="Y438" s="380">
        <v>0.101688</v>
      </c>
      <c r="Z438" s="380">
        <v>0.101688</v>
      </c>
      <c r="AA438" s="380">
        <v>0.101688</v>
      </c>
      <c r="AB438" s="380">
        <v>0.101688</v>
      </c>
      <c r="AC438" s="380">
        <v>0.101688</v>
      </c>
      <c r="AD438" s="42"/>
      <c r="AE438" s="812"/>
      <c r="AF438" s="812"/>
      <c r="AG438" s="812"/>
      <c r="AH438" s="812"/>
      <c r="AI438" s="986"/>
      <c r="AJ438" s="1025">
        <f>cull!G82</f>
        <v>0.101688</v>
      </c>
      <c r="AK438" s="1025">
        <f>cull!H82</f>
        <v>0.101688</v>
      </c>
      <c r="AL438" s="1025">
        <f>cull!I82</f>
        <v>0.101688</v>
      </c>
      <c r="AM438" s="1025">
        <f>cull!J82</f>
        <v>0.101688</v>
      </c>
      <c r="AN438" s="1025">
        <f>cull!K82</f>
        <v>0.101688</v>
      </c>
      <c r="AO438" s="1025">
        <f>cull!L82</f>
        <v>0.101688</v>
      </c>
      <c r="AP438" s="1025">
        <f>cull!M82</f>
        <v>0.101688</v>
      </c>
      <c r="AQ438" s="1025">
        <f>cull!N82</f>
        <v>0.101688</v>
      </c>
      <c r="AR438" s="1025">
        <f>cull!O82</f>
        <v>0.101688</v>
      </c>
      <c r="AS438" s="1025">
        <f>cull!P82</f>
        <v>0.101688</v>
      </c>
      <c r="AT438" s="1025">
        <f>cull!Q82</f>
        <v>0.101688</v>
      </c>
      <c r="AU438" s="1025">
        <f>cull!R82</f>
        <v>0.101688</v>
      </c>
      <c r="AV438" s="987"/>
      <c r="AW438" s="812"/>
      <c r="AX438" s="812"/>
      <c r="AY438" s="812"/>
      <c r="AZ438" s="812"/>
      <c r="BA438" s="812"/>
      <c r="BB438" s="812"/>
      <c r="BC438" s="812"/>
      <c r="BD438" s="812"/>
      <c r="BE438" s="812"/>
      <c r="BF438" s="812"/>
      <c r="BG438" s="812"/>
      <c r="BH438" s="812"/>
      <c r="BI438" s="812"/>
      <c r="BJ438" s="812"/>
      <c r="BK438" s="812"/>
      <c r="BL438" s="812"/>
      <c r="BM438" s="812"/>
      <c r="BN438" s="812"/>
      <c r="BO438" s="812"/>
      <c r="BP438" s="812"/>
      <c r="BQ438" s="812"/>
      <c r="BR438" s="812"/>
      <c r="BS438" s="812"/>
      <c r="BT438" s="812"/>
      <c r="BU438" s="42"/>
      <c r="BV438" s="42"/>
      <c r="BW438" s="42"/>
      <c r="BX438" s="42"/>
      <c r="BY438" s="42"/>
      <c r="BZ438" s="42"/>
      <c r="CA438" s="42"/>
      <c r="CB438" s="42"/>
      <c r="CC438" s="42"/>
      <c r="CD438" s="42"/>
      <c r="CE438" s="42"/>
      <c r="CF438" s="42"/>
      <c r="CG438" s="42"/>
      <c r="CH438" s="42"/>
      <c r="CI438" s="42"/>
      <c r="CJ438" s="42"/>
      <c r="CK438" s="42"/>
      <c r="CL438" s="42"/>
      <c r="CM438" s="42"/>
      <c r="CN438" s="42"/>
      <c r="CO438" s="42"/>
      <c r="CP438" s="42"/>
      <c r="CQ438" s="42"/>
      <c r="CR438" s="42"/>
      <c r="CS438" s="42"/>
      <c r="CT438" s="42"/>
      <c r="CU438" s="42"/>
      <c r="CV438" s="42"/>
      <c r="CW438" s="42"/>
      <c r="CX438" s="42"/>
      <c r="CY438" s="42"/>
      <c r="CZ438" s="42"/>
      <c r="DA438" s="42"/>
      <c r="DB438" s="42"/>
      <c r="DC438" s="42"/>
      <c r="DD438" s="42"/>
      <c r="DE438" s="42"/>
      <c r="DF438" s="42"/>
      <c r="DG438" s="42"/>
      <c r="DH438" s="42"/>
      <c r="DI438" s="42"/>
      <c r="DJ438" s="42"/>
      <c r="DK438" s="42"/>
      <c r="DL438" s="42"/>
      <c r="DM438" s="42"/>
      <c r="DN438" s="42"/>
      <c r="DO438" s="42"/>
      <c r="DP438" s="42"/>
      <c r="DQ438" s="42"/>
      <c r="DR438" s="42"/>
      <c r="DS438" s="42"/>
      <c r="DT438" s="42"/>
      <c r="DU438" s="42"/>
      <c r="DV438" s="42"/>
      <c r="DW438" s="42"/>
      <c r="DX438" s="42"/>
      <c r="DY438" s="42"/>
      <c r="DZ438" s="42"/>
    </row>
    <row r="439" spans="2:130" x14ac:dyDescent="0.2">
      <c r="B439" s="42"/>
      <c r="C439" s="48" t="str">
        <f t="shared" si="16"/>
        <v>cull</v>
      </c>
      <c r="D439" s="49" t="str">
        <f t="shared" si="15"/>
        <v/>
      </c>
      <c r="E439" s="378">
        <v>0.10351200000000001</v>
      </c>
      <c r="F439" s="378">
        <v>0.10351200000000001</v>
      </c>
      <c r="G439" s="378">
        <v>0.10351200000000001</v>
      </c>
      <c r="H439" s="378">
        <v>0.10351200000000001</v>
      </c>
      <c r="I439" s="378">
        <v>0.10351200000000001</v>
      </c>
      <c r="J439" s="378">
        <v>0.10351200000000001</v>
      </c>
      <c r="K439" s="378">
        <v>0.10351200000000001</v>
      </c>
      <c r="L439" s="378">
        <v>0.10351200000000001</v>
      </c>
      <c r="M439" s="378">
        <v>0.10351200000000001</v>
      </c>
      <c r="N439" s="378">
        <v>0.10351200000000001</v>
      </c>
      <c r="O439" s="378">
        <v>0.10351200000000001</v>
      </c>
      <c r="P439" s="378">
        <v>0.10351200000000001</v>
      </c>
      <c r="Q439" s="42"/>
      <c r="R439" s="380">
        <v>0.10351200000000001</v>
      </c>
      <c r="S439" s="380">
        <v>0.10351200000000001</v>
      </c>
      <c r="T439" s="380">
        <v>0.10351200000000001</v>
      </c>
      <c r="U439" s="380">
        <v>0.10351200000000001</v>
      </c>
      <c r="V439" s="380">
        <v>0.10351200000000001</v>
      </c>
      <c r="W439" s="380">
        <v>0.10351200000000001</v>
      </c>
      <c r="X439" s="380">
        <v>0.10351200000000001</v>
      </c>
      <c r="Y439" s="380">
        <v>0.10351200000000001</v>
      </c>
      <c r="Z439" s="380">
        <v>0.10351200000000001</v>
      </c>
      <c r="AA439" s="380">
        <v>0.10351200000000001</v>
      </c>
      <c r="AB439" s="380">
        <v>0.10351200000000001</v>
      </c>
      <c r="AC439" s="380">
        <v>0.10351200000000001</v>
      </c>
      <c r="AD439" s="42"/>
      <c r="AE439" s="812"/>
      <c r="AF439" s="812"/>
      <c r="AG439" s="812"/>
      <c r="AH439" s="812"/>
      <c r="AI439" s="986"/>
      <c r="AJ439" s="1025">
        <f>cull!G83</f>
        <v>0.10351200000000001</v>
      </c>
      <c r="AK439" s="1025">
        <f>cull!H83</f>
        <v>0.10351200000000001</v>
      </c>
      <c r="AL439" s="1025">
        <f>cull!I83</f>
        <v>0.10351200000000001</v>
      </c>
      <c r="AM439" s="1025">
        <f>cull!J83</f>
        <v>0.10351200000000001</v>
      </c>
      <c r="AN439" s="1025">
        <f>cull!K83</f>
        <v>0.10351200000000001</v>
      </c>
      <c r="AO439" s="1025">
        <f>cull!L83</f>
        <v>0.10351200000000001</v>
      </c>
      <c r="AP439" s="1025">
        <f>cull!M83</f>
        <v>0.10351200000000001</v>
      </c>
      <c r="AQ439" s="1025">
        <f>cull!N83</f>
        <v>0.10351200000000001</v>
      </c>
      <c r="AR439" s="1025">
        <f>cull!O83</f>
        <v>0.10351200000000001</v>
      </c>
      <c r="AS439" s="1025">
        <f>cull!P83</f>
        <v>0.10351200000000001</v>
      </c>
      <c r="AT439" s="1025">
        <f>cull!Q83</f>
        <v>0.10351200000000001</v>
      </c>
      <c r="AU439" s="1025">
        <f>cull!R83</f>
        <v>0.10351200000000001</v>
      </c>
      <c r="AV439" s="987"/>
      <c r="AW439" s="812"/>
      <c r="AX439" s="812"/>
      <c r="AY439" s="812"/>
      <c r="AZ439" s="812"/>
      <c r="BA439" s="812"/>
      <c r="BB439" s="812"/>
      <c r="BC439" s="812"/>
      <c r="BD439" s="812"/>
      <c r="BE439" s="812"/>
      <c r="BF439" s="812"/>
      <c r="BG439" s="812"/>
      <c r="BH439" s="812"/>
      <c r="BI439" s="812"/>
      <c r="BJ439" s="812"/>
      <c r="BK439" s="812"/>
      <c r="BL439" s="812"/>
      <c r="BM439" s="812"/>
      <c r="BN439" s="812"/>
      <c r="BO439" s="812"/>
      <c r="BP439" s="812"/>
      <c r="BQ439" s="812"/>
      <c r="BR439" s="812"/>
      <c r="BS439" s="812"/>
      <c r="BT439" s="812"/>
      <c r="BU439" s="42"/>
      <c r="BV439" s="42"/>
      <c r="BW439" s="42"/>
      <c r="BX439" s="42"/>
      <c r="BY439" s="42"/>
      <c r="BZ439" s="42"/>
      <c r="CA439" s="42"/>
      <c r="CB439" s="42"/>
      <c r="CC439" s="42"/>
      <c r="CD439" s="42"/>
      <c r="CE439" s="42"/>
      <c r="CF439" s="42"/>
      <c r="CG439" s="42"/>
      <c r="CH439" s="42"/>
      <c r="CI439" s="42"/>
      <c r="CJ439" s="42"/>
      <c r="CK439" s="42"/>
      <c r="CL439" s="42"/>
      <c r="CM439" s="42"/>
      <c r="CN439" s="42"/>
      <c r="CO439" s="42"/>
      <c r="CP439" s="42"/>
      <c r="CQ439" s="42"/>
      <c r="CR439" s="42"/>
      <c r="CS439" s="42"/>
      <c r="CT439" s="42"/>
      <c r="CU439" s="42"/>
      <c r="CV439" s="42"/>
      <c r="CW439" s="42"/>
      <c r="CX439" s="42"/>
      <c r="CY439" s="42"/>
      <c r="CZ439" s="42"/>
      <c r="DA439" s="42"/>
      <c r="DB439" s="42"/>
      <c r="DC439" s="42"/>
      <c r="DD439" s="42"/>
      <c r="DE439" s="42"/>
      <c r="DF439" s="42"/>
      <c r="DG439" s="42"/>
      <c r="DH439" s="42"/>
      <c r="DI439" s="42"/>
      <c r="DJ439" s="42"/>
      <c r="DK439" s="42"/>
      <c r="DL439" s="42"/>
      <c r="DM439" s="42"/>
      <c r="DN439" s="42"/>
      <c r="DO439" s="42"/>
      <c r="DP439" s="42"/>
      <c r="DQ439" s="42"/>
      <c r="DR439" s="42"/>
      <c r="DS439" s="42"/>
      <c r="DT439" s="42"/>
      <c r="DU439" s="42"/>
      <c r="DV439" s="42"/>
      <c r="DW439" s="42"/>
      <c r="DX439" s="42"/>
      <c r="DY439" s="42"/>
      <c r="DZ439" s="42"/>
    </row>
    <row r="440" spans="2:130" x14ac:dyDescent="0.2">
      <c r="B440" s="42"/>
      <c r="C440" s="48" t="str">
        <f t="shared" si="16"/>
        <v>cull</v>
      </c>
      <c r="D440" s="49" t="str">
        <f t="shared" si="15"/>
        <v/>
      </c>
      <c r="E440" s="378">
        <v>0.105184</v>
      </c>
      <c r="F440" s="378">
        <v>0.105184</v>
      </c>
      <c r="G440" s="378">
        <v>0.105184</v>
      </c>
      <c r="H440" s="378">
        <v>0.105184</v>
      </c>
      <c r="I440" s="378">
        <v>0.105184</v>
      </c>
      <c r="J440" s="378">
        <v>0.105184</v>
      </c>
      <c r="K440" s="378">
        <v>0.105184</v>
      </c>
      <c r="L440" s="378">
        <v>0.105184</v>
      </c>
      <c r="M440" s="378">
        <v>0.105184</v>
      </c>
      <c r="N440" s="378">
        <v>0.105184</v>
      </c>
      <c r="O440" s="378">
        <v>0.105184</v>
      </c>
      <c r="P440" s="378">
        <v>0.105184</v>
      </c>
      <c r="Q440" s="42"/>
      <c r="R440" s="380">
        <v>0.105184</v>
      </c>
      <c r="S440" s="380">
        <v>0.105184</v>
      </c>
      <c r="T440" s="380">
        <v>0.105184</v>
      </c>
      <c r="U440" s="380">
        <v>0.105184</v>
      </c>
      <c r="V440" s="380">
        <v>0.105184</v>
      </c>
      <c r="W440" s="380">
        <v>0.105184</v>
      </c>
      <c r="X440" s="380">
        <v>0.105184</v>
      </c>
      <c r="Y440" s="380">
        <v>0.105184</v>
      </c>
      <c r="Z440" s="380">
        <v>0.105184</v>
      </c>
      <c r="AA440" s="380">
        <v>0.105184</v>
      </c>
      <c r="AB440" s="380">
        <v>0.105184</v>
      </c>
      <c r="AC440" s="380">
        <v>0.105184</v>
      </c>
      <c r="AD440" s="42"/>
      <c r="AE440" s="812"/>
      <c r="AF440" s="812"/>
      <c r="AG440" s="812"/>
      <c r="AH440" s="812"/>
      <c r="AI440" s="986"/>
      <c r="AJ440" s="1025">
        <f>cull!G84</f>
        <v>0.105184</v>
      </c>
      <c r="AK440" s="1025">
        <f>cull!H84</f>
        <v>0.105184</v>
      </c>
      <c r="AL440" s="1025">
        <f>cull!I84</f>
        <v>0.105184</v>
      </c>
      <c r="AM440" s="1025">
        <f>cull!J84</f>
        <v>0.105184</v>
      </c>
      <c r="AN440" s="1025">
        <f>cull!K84</f>
        <v>0.105184</v>
      </c>
      <c r="AO440" s="1025">
        <f>cull!L84</f>
        <v>0.105184</v>
      </c>
      <c r="AP440" s="1025">
        <f>cull!M84</f>
        <v>0.105184</v>
      </c>
      <c r="AQ440" s="1025">
        <f>cull!N84</f>
        <v>0.105184</v>
      </c>
      <c r="AR440" s="1025">
        <f>cull!O84</f>
        <v>0.105184</v>
      </c>
      <c r="AS440" s="1025">
        <f>cull!P84</f>
        <v>0.105184</v>
      </c>
      <c r="AT440" s="1025">
        <f>cull!Q84</f>
        <v>0.105184</v>
      </c>
      <c r="AU440" s="1025">
        <f>cull!R84</f>
        <v>0.105184</v>
      </c>
      <c r="AV440" s="987"/>
      <c r="AW440" s="812"/>
      <c r="AX440" s="812"/>
      <c r="AY440" s="812"/>
      <c r="AZ440" s="812"/>
      <c r="BA440" s="812"/>
      <c r="BB440" s="812"/>
      <c r="BC440" s="812"/>
      <c r="BD440" s="812"/>
      <c r="BE440" s="812"/>
      <c r="BF440" s="812"/>
      <c r="BG440" s="812"/>
      <c r="BH440" s="812"/>
      <c r="BI440" s="812"/>
      <c r="BJ440" s="812"/>
      <c r="BK440" s="812"/>
      <c r="BL440" s="812"/>
      <c r="BM440" s="812"/>
      <c r="BN440" s="812"/>
      <c r="BO440" s="812"/>
      <c r="BP440" s="812"/>
      <c r="BQ440" s="812"/>
      <c r="BR440" s="812"/>
      <c r="BS440" s="812"/>
      <c r="BT440" s="812"/>
      <c r="BU440" s="42"/>
      <c r="BV440" s="42"/>
      <c r="BW440" s="42"/>
      <c r="BX440" s="42"/>
      <c r="BY440" s="42"/>
      <c r="BZ440" s="42"/>
      <c r="CA440" s="42"/>
      <c r="CB440" s="42"/>
      <c r="CC440" s="42"/>
      <c r="CD440" s="42"/>
      <c r="CE440" s="42"/>
      <c r="CF440" s="42"/>
      <c r="CG440" s="42"/>
      <c r="CH440" s="42"/>
      <c r="CI440" s="42"/>
      <c r="CJ440" s="42"/>
      <c r="CK440" s="42"/>
      <c r="CL440" s="42"/>
      <c r="CM440" s="42"/>
      <c r="CN440" s="42"/>
      <c r="CO440" s="42"/>
      <c r="CP440" s="42"/>
      <c r="CQ440" s="42"/>
      <c r="CR440" s="42"/>
      <c r="CS440" s="42"/>
      <c r="CT440" s="42"/>
      <c r="CU440" s="42"/>
      <c r="CV440" s="42"/>
      <c r="CW440" s="42"/>
      <c r="CX440" s="42"/>
      <c r="CY440" s="42"/>
      <c r="CZ440" s="42"/>
      <c r="DA440" s="42"/>
      <c r="DB440" s="42"/>
      <c r="DC440" s="42"/>
      <c r="DD440" s="42"/>
      <c r="DE440" s="42"/>
      <c r="DF440" s="42"/>
      <c r="DG440" s="42"/>
      <c r="DH440" s="42"/>
      <c r="DI440" s="42"/>
      <c r="DJ440" s="42"/>
      <c r="DK440" s="42"/>
      <c r="DL440" s="42"/>
      <c r="DM440" s="42"/>
      <c r="DN440" s="42"/>
      <c r="DO440" s="42"/>
      <c r="DP440" s="42"/>
      <c r="DQ440" s="42"/>
      <c r="DR440" s="42"/>
      <c r="DS440" s="42"/>
      <c r="DT440" s="42"/>
      <c r="DU440" s="42"/>
      <c r="DV440" s="42"/>
      <c r="DW440" s="42"/>
      <c r="DX440" s="42"/>
      <c r="DY440" s="42"/>
      <c r="DZ440" s="42"/>
    </row>
    <row r="441" spans="2:130" x14ac:dyDescent="0.2">
      <c r="B441" s="42"/>
      <c r="C441" s="48" t="str">
        <f t="shared" si="16"/>
        <v>cull</v>
      </c>
      <c r="D441" s="49" t="str">
        <f t="shared" si="15"/>
        <v/>
      </c>
      <c r="E441" s="349" t="s">
        <v>566</v>
      </c>
      <c r="F441" s="334"/>
      <c r="G441" s="334"/>
      <c r="H441" s="334"/>
      <c r="I441" s="334"/>
      <c r="J441" s="334"/>
      <c r="K441" s="334"/>
      <c r="L441" s="334"/>
      <c r="M441" s="334"/>
      <c r="N441" s="334"/>
      <c r="O441" s="334"/>
      <c r="P441" s="334"/>
      <c r="Q441" s="42"/>
      <c r="R441" s="342" t="s">
        <v>566</v>
      </c>
      <c r="S441" s="339"/>
      <c r="T441" s="339"/>
      <c r="U441" s="339"/>
      <c r="V441" s="339"/>
      <c r="W441" s="339"/>
      <c r="X441" s="339"/>
      <c r="Y441" s="339"/>
      <c r="Z441" s="339"/>
      <c r="AA441" s="339"/>
      <c r="AB441" s="339"/>
      <c r="AC441" s="339"/>
      <c r="AD441" s="42"/>
      <c r="AE441" s="812"/>
      <c r="AF441" s="812"/>
      <c r="AG441" s="812"/>
      <c r="AH441" s="812"/>
      <c r="AI441" s="986"/>
      <c r="AJ441" s="1000" t="str">
        <f>cull!G87</f>
        <v>Probability of involuntary culling of pregnant cows per month of gestation</v>
      </c>
      <c r="AK441" s="1000"/>
      <c r="AL441" s="1000"/>
      <c r="AM441" s="1000"/>
      <c r="AN441" s="1000"/>
      <c r="AO441" s="1000"/>
      <c r="AP441" s="1000"/>
      <c r="AQ441" s="1000"/>
      <c r="AR441" s="1000"/>
      <c r="AS441" s="1000"/>
      <c r="AT441" s="1000"/>
      <c r="AU441" s="1000"/>
      <c r="AV441" s="987"/>
      <c r="AW441" s="812"/>
      <c r="AX441" s="812"/>
      <c r="AY441" s="812"/>
      <c r="AZ441" s="812"/>
      <c r="BA441" s="812"/>
      <c r="BB441" s="812"/>
      <c r="BC441" s="812"/>
      <c r="BD441" s="812"/>
      <c r="BE441" s="812"/>
      <c r="BF441" s="812"/>
      <c r="BG441" s="812"/>
      <c r="BH441" s="812"/>
      <c r="BI441" s="812"/>
      <c r="BJ441" s="812"/>
      <c r="BK441" s="812"/>
      <c r="BL441" s="812"/>
      <c r="BM441" s="812"/>
      <c r="BN441" s="812"/>
      <c r="BO441" s="812"/>
      <c r="BP441" s="812"/>
      <c r="BQ441" s="812"/>
      <c r="BR441" s="812"/>
      <c r="BS441" s="812"/>
      <c r="BT441" s="812"/>
      <c r="BU441" s="42"/>
      <c r="BV441" s="42"/>
      <c r="BW441" s="42"/>
      <c r="BX441" s="42"/>
      <c r="BY441" s="42"/>
      <c r="BZ441" s="42"/>
      <c r="CA441" s="42"/>
      <c r="CB441" s="42"/>
      <c r="CC441" s="42"/>
      <c r="CD441" s="42"/>
      <c r="CE441" s="42"/>
      <c r="CF441" s="42"/>
      <c r="CG441" s="42"/>
      <c r="CH441" s="42"/>
      <c r="CI441" s="42"/>
      <c r="CJ441" s="42"/>
      <c r="CK441" s="42"/>
      <c r="CL441" s="42"/>
      <c r="CM441" s="42"/>
      <c r="CN441" s="42"/>
      <c r="CO441" s="42"/>
      <c r="CP441" s="42"/>
      <c r="CQ441" s="42"/>
      <c r="CR441" s="42"/>
      <c r="CS441" s="42"/>
      <c r="CT441" s="42"/>
      <c r="CU441" s="42"/>
      <c r="CV441" s="42"/>
      <c r="CW441" s="42"/>
      <c r="CX441" s="42"/>
      <c r="CY441" s="42"/>
      <c r="CZ441" s="42"/>
      <c r="DA441" s="42"/>
      <c r="DB441" s="42"/>
      <c r="DC441" s="42"/>
      <c r="DD441" s="42"/>
      <c r="DE441" s="42"/>
      <c r="DF441" s="42"/>
      <c r="DG441" s="42"/>
      <c r="DH441" s="42"/>
      <c r="DI441" s="42"/>
      <c r="DJ441" s="42"/>
      <c r="DK441" s="42"/>
      <c r="DL441" s="42"/>
      <c r="DM441" s="42"/>
      <c r="DN441" s="42"/>
      <c r="DO441" s="42"/>
      <c r="DP441" s="42"/>
      <c r="DQ441" s="42"/>
      <c r="DR441" s="42"/>
      <c r="DS441" s="42"/>
      <c r="DT441" s="42"/>
      <c r="DU441" s="42"/>
      <c r="DV441" s="42"/>
      <c r="DW441" s="42"/>
      <c r="DX441" s="42"/>
      <c r="DY441" s="42"/>
      <c r="DZ441" s="42"/>
    </row>
    <row r="442" spans="2:130" x14ac:dyDescent="0.2">
      <c r="B442" s="42"/>
      <c r="C442" s="48" t="str">
        <f t="shared" si="16"/>
        <v>cull</v>
      </c>
      <c r="D442" s="49" t="str">
        <f t="shared" si="15"/>
        <v/>
      </c>
      <c r="E442" s="334" t="s">
        <v>183</v>
      </c>
      <c r="F442" s="334" t="s">
        <v>184</v>
      </c>
      <c r="G442" s="334" t="s">
        <v>185</v>
      </c>
      <c r="H442" s="334" t="s">
        <v>186</v>
      </c>
      <c r="I442" s="334" t="s">
        <v>187</v>
      </c>
      <c r="J442" s="334" t="s">
        <v>188</v>
      </c>
      <c r="K442" s="334" t="s">
        <v>189</v>
      </c>
      <c r="L442" s="334" t="s">
        <v>190</v>
      </c>
      <c r="M442" s="334" t="s">
        <v>191</v>
      </c>
      <c r="N442" s="334" t="s">
        <v>192</v>
      </c>
      <c r="O442" s="334" t="s">
        <v>193</v>
      </c>
      <c r="P442" s="334" t="s">
        <v>194</v>
      </c>
      <c r="Q442" s="42"/>
      <c r="R442" s="339" t="s">
        <v>183</v>
      </c>
      <c r="S442" s="339" t="s">
        <v>184</v>
      </c>
      <c r="T442" s="339" t="s">
        <v>185</v>
      </c>
      <c r="U442" s="339" t="s">
        <v>186</v>
      </c>
      <c r="V442" s="339" t="s">
        <v>187</v>
      </c>
      <c r="W442" s="339" t="s">
        <v>188</v>
      </c>
      <c r="X442" s="339" t="s">
        <v>189</v>
      </c>
      <c r="Y442" s="339" t="s">
        <v>190</v>
      </c>
      <c r="Z442" s="339" t="s">
        <v>191</v>
      </c>
      <c r="AA442" s="339" t="s">
        <v>192</v>
      </c>
      <c r="AB442" s="339" t="s">
        <v>193</v>
      </c>
      <c r="AC442" s="339" t="s">
        <v>194</v>
      </c>
      <c r="AD442" s="42"/>
      <c r="AE442" s="812"/>
      <c r="AF442" s="812"/>
      <c r="AG442" s="812"/>
      <c r="AH442" s="812"/>
      <c r="AI442" s="986"/>
      <c r="AJ442" s="1000" t="str">
        <f>cull!G88</f>
        <v>Jan</v>
      </c>
      <c r="AK442" s="1000" t="str">
        <f>cull!H88</f>
        <v>Feb</v>
      </c>
      <c r="AL442" s="1000" t="str">
        <f>cull!I88</f>
        <v>Mar</v>
      </c>
      <c r="AM442" s="1000" t="str">
        <f>cull!J88</f>
        <v>Apr</v>
      </c>
      <c r="AN442" s="1000" t="str">
        <f>cull!K88</f>
        <v>May</v>
      </c>
      <c r="AO442" s="1000" t="str">
        <f>cull!L88</f>
        <v>Jun</v>
      </c>
      <c r="AP442" s="1000" t="str">
        <f>cull!M88</f>
        <v>Jul</v>
      </c>
      <c r="AQ442" s="1000" t="str">
        <f>cull!N88</f>
        <v>Aug</v>
      </c>
      <c r="AR442" s="1000" t="str">
        <f>cull!O88</f>
        <v>Sep</v>
      </c>
      <c r="AS442" s="1000" t="str">
        <f>cull!P88</f>
        <v>Oct</v>
      </c>
      <c r="AT442" s="1000" t="str">
        <f>cull!Q88</f>
        <v>Nov</v>
      </c>
      <c r="AU442" s="1000" t="str">
        <f>cull!R88</f>
        <v>Dec</v>
      </c>
      <c r="AV442" s="987"/>
      <c r="AW442" s="812"/>
      <c r="AX442" s="812"/>
      <c r="AY442" s="812"/>
      <c r="AZ442" s="812"/>
      <c r="BA442" s="812"/>
      <c r="BB442" s="812"/>
      <c r="BC442" s="812"/>
      <c r="BD442" s="812"/>
      <c r="BE442" s="812"/>
      <c r="BF442" s="812"/>
      <c r="BG442" s="812"/>
      <c r="BH442" s="812"/>
      <c r="BI442" s="812"/>
      <c r="BJ442" s="812"/>
      <c r="BK442" s="812"/>
      <c r="BL442" s="812"/>
      <c r="BM442" s="812"/>
      <c r="BN442" s="812"/>
      <c r="BO442" s="812"/>
      <c r="BP442" s="812"/>
      <c r="BQ442" s="812"/>
      <c r="BR442" s="812"/>
      <c r="BS442" s="812"/>
      <c r="BT442" s="812"/>
      <c r="BU442" s="42"/>
      <c r="BV442" s="42"/>
      <c r="BW442" s="42"/>
      <c r="BX442" s="42"/>
      <c r="BY442" s="42"/>
      <c r="BZ442" s="42"/>
      <c r="CA442" s="42"/>
      <c r="CB442" s="42"/>
      <c r="CC442" s="42"/>
      <c r="CD442" s="42"/>
      <c r="CE442" s="42"/>
      <c r="CF442" s="42"/>
      <c r="CG442" s="42"/>
      <c r="CH442" s="42"/>
      <c r="CI442" s="42"/>
      <c r="CJ442" s="42"/>
      <c r="CK442" s="42"/>
      <c r="CL442" s="42"/>
      <c r="CM442" s="42"/>
      <c r="CN442" s="42"/>
      <c r="CO442" s="42"/>
      <c r="CP442" s="42"/>
      <c r="CQ442" s="42"/>
      <c r="CR442" s="42"/>
      <c r="CS442" s="42"/>
      <c r="CT442" s="42"/>
      <c r="CU442" s="42"/>
      <c r="CV442" s="42"/>
      <c r="CW442" s="42"/>
      <c r="CX442" s="42"/>
      <c r="CY442" s="42"/>
      <c r="CZ442" s="42"/>
      <c r="DA442" s="42"/>
      <c r="DB442" s="42"/>
      <c r="DC442" s="42"/>
      <c r="DD442" s="42"/>
      <c r="DE442" s="42"/>
      <c r="DF442" s="42"/>
      <c r="DG442" s="42"/>
      <c r="DH442" s="42"/>
      <c r="DI442" s="42"/>
      <c r="DJ442" s="42"/>
      <c r="DK442" s="42"/>
      <c r="DL442" s="42"/>
      <c r="DM442" s="42"/>
      <c r="DN442" s="42"/>
      <c r="DO442" s="42"/>
      <c r="DP442" s="42"/>
      <c r="DQ442" s="42"/>
      <c r="DR442" s="42"/>
      <c r="DS442" s="42"/>
      <c r="DT442" s="42"/>
      <c r="DU442" s="42"/>
      <c r="DV442" s="42"/>
      <c r="DW442" s="42"/>
      <c r="DX442" s="42"/>
      <c r="DY442" s="42"/>
      <c r="DZ442" s="42"/>
    </row>
    <row r="443" spans="2:130" x14ac:dyDescent="0.2">
      <c r="B443" s="42"/>
      <c r="C443" s="48" t="str">
        <f t="shared" si="16"/>
        <v>cull</v>
      </c>
      <c r="D443" s="49" t="str">
        <f t="shared" si="15"/>
        <v/>
      </c>
      <c r="E443" s="334">
        <v>0.01</v>
      </c>
      <c r="F443" s="334">
        <v>0.01</v>
      </c>
      <c r="G443" s="385">
        <v>0.01</v>
      </c>
      <c r="H443" s="334">
        <v>0.01</v>
      </c>
      <c r="I443" s="334">
        <v>0.01</v>
      </c>
      <c r="J443" s="334">
        <v>0.01</v>
      </c>
      <c r="K443" s="334">
        <v>0.01</v>
      </c>
      <c r="L443" s="334">
        <v>0.01</v>
      </c>
      <c r="M443" s="334">
        <v>0.01</v>
      </c>
      <c r="N443" s="334">
        <v>0.01</v>
      </c>
      <c r="O443" s="334">
        <v>0.01</v>
      </c>
      <c r="P443" s="334">
        <v>0.01</v>
      </c>
      <c r="Q443" s="42"/>
      <c r="R443" s="339">
        <v>0.01</v>
      </c>
      <c r="S443" s="339">
        <v>0.01</v>
      </c>
      <c r="T443" s="386">
        <v>0.01</v>
      </c>
      <c r="U443" s="339">
        <v>0.01</v>
      </c>
      <c r="V443" s="339">
        <v>0.01</v>
      </c>
      <c r="W443" s="339">
        <v>0.01</v>
      </c>
      <c r="X443" s="339">
        <v>0.01</v>
      </c>
      <c r="Y443" s="339">
        <v>0.01</v>
      </c>
      <c r="Z443" s="339">
        <v>0.01</v>
      </c>
      <c r="AA443" s="339">
        <v>0.01</v>
      </c>
      <c r="AB443" s="339">
        <v>0.01</v>
      </c>
      <c r="AC443" s="339">
        <v>0.01</v>
      </c>
      <c r="AD443" s="42"/>
      <c r="AE443" s="812"/>
      <c r="AF443" s="812"/>
      <c r="AG443" s="812"/>
      <c r="AH443" s="812"/>
      <c r="AI443" s="986"/>
      <c r="AJ443" s="1000">
        <f>cull!G89</f>
        <v>0.01</v>
      </c>
      <c r="AK443" s="1000">
        <f>cull!H89</f>
        <v>0.01</v>
      </c>
      <c r="AL443" s="1000">
        <f>cull!I89</f>
        <v>0.01</v>
      </c>
      <c r="AM443" s="1000">
        <f>cull!J89</f>
        <v>0.01</v>
      </c>
      <c r="AN443" s="1000">
        <f>cull!K89</f>
        <v>0.01</v>
      </c>
      <c r="AO443" s="1000">
        <f>cull!L89</f>
        <v>0.01</v>
      </c>
      <c r="AP443" s="1000">
        <f>cull!M89</f>
        <v>0.01</v>
      </c>
      <c r="AQ443" s="1000">
        <f>cull!N89</f>
        <v>0.01</v>
      </c>
      <c r="AR443" s="1000">
        <f>cull!O89</f>
        <v>0.01</v>
      </c>
      <c r="AS443" s="1000">
        <f>cull!P89</f>
        <v>0.01</v>
      </c>
      <c r="AT443" s="1000">
        <f>cull!Q89</f>
        <v>0.01</v>
      </c>
      <c r="AU443" s="1000">
        <f>cull!R89</f>
        <v>0.01</v>
      </c>
      <c r="AV443" s="987"/>
      <c r="AW443" s="812"/>
      <c r="AX443" s="812"/>
      <c r="AY443" s="812"/>
      <c r="AZ443" s="812"/>
      <c r="BA443" s="812"/>
      <c r="BB443" s="812"/>
      <c r="BC443" s="812"/>
      <c r="BD443" s="812"/>
      <c r="BE443" s="812"/>
      <c r="BF443" s="812"/>
      <c r="BG443" s="812"/>
      <c r="BH443" s="812"/>
      <c r="BI443" s="812"/>
      <c r="BJ443" s="812"/>
      <c r="BK443" s="812"/>
      <c r="BL443" s="812"/>
      <c r="BM443" s="812"/>
      <c r="BN443" s="812"/>
      <c r="BO443" s="812"/>
      <c r="BP443" s="812"/>
      <c r="BQ443" s="812"/>
      <c r="BR443" s="812"/>
      <c r="BS443" s="812"/>
      <c r="BT443" s="812"/>
      <c r="BU443" s="42"/>
      <c r="BV443" s="42"/>
      <c r="BW443" s="42"/>
      <c r="BX443" s="42"/>
      <c r="BY443" s="42"/>
      <c r="BZ443" s="42"/>
      <c r="CA443" s="42"/>
      <c r="CB443" s="42"/>
      <c r="CC443" s="42"/>
      <c r="CD443" s="42"/>
      <c r="CE443" s="42"/>
      <c r="CF443" s="42"/>
      <c r="CG443" s="42"/>
      <c r="CH443" s="42"/>
      <c r="CI443" s="42"/>
      <c r="CJ443" s="42"/>
      <c r="CK443" s="42"/>
      <c r="CL443" s="42"/>
      <c r="CM443" s="42"/>
      <c r="CN443" s="42"/>
      <c r="CO443" s="42"/>
      <c r="CP443" s="42"/>
      <c r="CQ443" s="42"/>
      <c r="CR443" s="42"/>
      <c r="CS443" s="42"/>
      <c r="CT443" s="42"/>
      <c r="CU443" s="42"/>
      <c r="CV443" s="42"/>
      <c r="CW443" s="42"/>
      <c r="CX443" s="42"/>
      <c r="CY443" s="42"/>
      <c r="CZ443" s="42"/>
      <c r="DA443" s="42"/>
      <c r="DB443" s="42"/>
      <c r="DC443" s="42"/>
      <c r="DD443" s="42"/>
      <c r="DE443" s="42"/>
      <c r="DF443" s="42"/>
      <c r="DG443" s="42"/>
      <c r="DH443" s="42"/>
      <c r="DI443" s="42"/>
      <c r="DJ443" s="42"/>
      <c r="DK443" s="42"/>
      <c r="DL443" s="42"/>
      <c r="DM443" s="42"/>
      <c r="DN443" s="42"/>
      <c r="DO443" s="42"/>
      <c r="DP443" s="42"/>
      <c r="DQ443" s="42"/>
      <c r="DR443" s="42"/>
      <c r="DS443" s="42"/>
      <c r="DT443" s="42"/>
      <c r="DU443" s="42"/>
      <c r="DV443" s="42"/>
      <c r="DW443" s="42"/>
      <c r="DX443" s="42"/>
      <c r="DY443" s="42"/>
      <c r="DZ443" s="42"/>
    </row>
    <row r="444" spans="2:130" x14ac:dyDescent="0.2">
      <c r="B444" s="42"/>
      <c r="C444" s="48" t="str">
        <f t="shared" si="16"/>
        <v>cull</v>
      </c>
      <c r="D444" s="49" t="str">
        <f t="shared" si="15"/>
        <v/>
      </c>
      <c r="E444" s="334">
        <v>0.01</v>
      </c>
      <c r="F444" s="334">
        <v>0.01</v>
      </c>
      <c r="G444" s="385">
        <v>0.01</v>
      </c>
      <c r="H444" s="334">
        <v>0.01</v>
      </c>
      <c r="I444" s="334">
        <v>0.01</v>
      </c>
      <c r="J444" s="334">
        <v>0.01</v>
      </c>
      <c r="K444" s="334">
        <v>0.01</v>
      </c>
      <c r="L444" s="334">
        <v>0.01</v>
      </c>
      <c r="M444" s="334">
        <v>0.01</v>
      </c>
      <c r="N444" s="334">
        <v>0.01</v>
      </c>
      <c r="O444" s="334">
        <v>0.01</v>
      </c>
      <c r="P444" s="334">
        <v>0.01</v>
      </c>
      <c r="Q444" s="42"/>
      <c r="R444" s="339">
        <v>0.01</v>
      </c>
      <c r="S444" s="339">
        <v>0.01</v>
      </c>
      <c r="T444" s="386">
        <v>0.01</v>
      </c>
      <c r="U444" s="339">
        <v>0.01</v>
      </c>
      <c r="V444" s="339">
        <v>0.01</v>
      </c>
      <c r="W444" s="339">
        <v>0.01</v>
      </c>
      <c r="X444" s="339">
        <v>0.01</v>
      </c>
      <c r="Y444" s="339">
        <v>0.01</v>
      </c>
      <c r="Z444" s="339">
        <v>0.01</v>
      </c>
      <c r="AA444" s="339">
        <v>0.01</v>
      </c>
      <c r="AB444" s="339">
        <v>0.01</v>
      </c>
      <c r="AC444" s="339">
        <v>0.01</v>
      </c>
      <c r="AD444" s="42"/>
      <c r="AE444" s="812"/>
      <c r="AF444" s="812"/>
      <c r="AG444" s="812"/>
      <c r="AH444" s="812"/>
      <c r="AI444" s="986"/>
      <c r="AJ444" s="1000">
        <f>cull!G90</f>
        <v>0.01</v>
      </c>
      <c r="AK444" s="1000">
        <f>cull!H90</f>
        <v>0.01</v>
      </c>
      <c r="AL444" s="1000">
        <f>cull!I90</f>
        <v>0.01</v>
      </c>
      <c r="AM444" s="1000">
        <f>cull!J90</f>
        <v>0.01</v>
      </c>
      <c r="AN444" s="1000">
        <f>cull!K90</f>
        <v>0.01</v>
      </c>
      <c r="AO444" s="1000">
        <f>cull!L90</f>
        <v>0.01</v>
      </c>
      <c r="AP444" s="1000">
        <f>cull!M90</f>
        <v>0.01</v>
      </c>
      <c r="AQ444" s="1000">
        <f>cull!N90</f>
        <v>0.01</v>
      </c>
      <c r="AR444" s="1000">
        <f>cull!O90</f>
        <v>0.01</v>
      </c>
      <c r="AS444" s="1000">
        <f>cull!P90</f>
        <v>0.01</v>
      </c>
      <c r="AT444" s="1000">
        <f>cull!Q90</f>
        <v>0.01</v>
      </c>
      <c r="AU444" s="1000">
        <f>cull!R90</f>
        <v>0.01</v>
      </c>
      <c r="AV444" s="987"/>
      <c r="AW444" s="812"/>
      <c r="AX444" s="812"/>
      <c r="AY444" s="812"/>
      <c r="AZ444" s="812"/>
      <c r="BA444" s="812"/>
      <c r="BB444" s="812"/>
      <c r="BC444" s="812"/>
      <c r="BD444" s="812"/>
      <c r="BE444" s="812"/>
      <c r="BF444" s="812"/>
      <c r="BG444" s="812"/>
      <c r="BH444" s="812"/>
      <c r="BI444" s="812"/>
      <c r="BJ444" s="812"/>
      <c r="BK444" s="812"/>
      <c r="BL444" s="812"/>
      <c r="BM444" s="812"/>
      <c r="BN444" s="812"/>
      <c r="BO444" s="812"/>
      <c r="BP444" s="812"/>
      <c r="BQ444" s="812"/>
      <c r="BR444" s="812"/>
      <c r="BS444" s="812"/>
      <c r="BT444" s="812"/>
      <c r="BU444" s="42"/>
      <c r="BV444" s="42"/>
      <c r="BW444" s="42"/>
      <c r="BX444" s="42"/>
      <c r="BY444" s="42"/>
      <c r="BZ444" s="42"/>
      <c r="CA444" s="42"/>
      <c r="CB444" s="42"/>
      <c r="CC444" s="42"/>
      <c r="CD444" s="42"/>
      <c r="CE444" s="42"/>
      <c r="CF444" s="42"/>
      <c r="CG444" s="42"/>
      <c r="CH444" s="42"/>
      <c r="CI444" s="42"/>
      <c r="CJ444" s="42"/>
      <c r="CK444" s="42"/>
      <c r="CL444" s="42"/>
      <c r="CM444" s="42"/>
      <c r="CN444" s="42"/>
      <c r="CO444" s="42"/>
      <c r="CP444" s="42"/>
      <c r="CQ444" s="42"/>
      <c r="CR444" s="42"/>
      <c r="CS444" s="42"/>
      <c r="CT444" s="42"/>
      <c r="CU444" s="42"/>
      <c r="CV444" s="42"/>
      <c r="CW444" s="42"/>
      <c r="CX444" s="42"/>
      <c r="CY444" s="42"/>
      <c r="CZ444" s="42"/>
      <c r="DA444" s="42"/>
      <c r="DB444" s="42"/>
      <c r="DC444" s="42"/>
      <c r="DD444" s="42"/>
      <c r="DE444" s="42"/>
      <c r="DF444" s="42"/>
      <c r="DG444" s="42"/>
      <c r="DH444" s="42"/>
      <c r="DI444" s="42"/>
      <c r="DJ444" s="42"/>
      <c r="DK444" s="42"/>
      <c r="DL444" s="42"/>
      <c r="DM444" s="42"/>
      <c r="DN444" s="42"/>
      <c r="DO444" s="42"/>
      <c r="DP444" s="42"/>
      <c r="DQ444" s="42"/>
      <c r="DR444" s="42"/>
      <c r="DS444" s="42"/>
      <c r="DT444" s="42"/>
      <c r="DU444" s="42"/>
      <c r="DV444" s="42"/>
      <c r="DW444" s="42"/>
      <c r="DX444" s="42"/>
      <c r="DY444" s="42"/>
      <c r="DZ444" s="42"/>
    </row>
    <row r="445" spans="2:130" x14ac:dyDescent="0.2">
      <c r="B445" s="42"/>
      <c r="C445" s="48" t="str">
        <f t="shared" si="16"/>
        <v>cull</v>
      </c>
      <c r="D445" s="49" t="str">
        <f t="shared" si="15"/>
        <v/>
      </c>
      <c r="E445" s="334">
        <v>0.01</v>
      </c>
      <c r="F445" s="334">
        <v>0.01</v>
      </c>
      <c r="G445" s="385">
        <v>0.01</v>
      </c>
      <c r="H445" s="334">
        <v>0.01</v>
      </c>
      <c r="I445" s="334">
        <v>0.01</v>
      </c>
      <c r="J445" s="334">
        <v>0.01</v>
      </c>
      <c r="K445" s="334">
        <v>0.01</v>
      </c>
      <c r="L445" s="334">
        <v>0.01</v>
      </c>
      <c r="M445" s="334">
        <v>0.01</v>
      </c>
      <c r="N445" s="334">
        <v>0.01</v>
      </c>
      <c r="O445" s="334">
        <v>0.01</v>
      </c>
      <c r="P445" s="334">
        <v>0.01</v>
      </c>
      <c r="Q445" s="42"/>
      <c r="R445" s="339">
        <v>0.01</v>
      </c>
      <c r="S445" s="339">
        <v>0.01</v>
      </c>
      <c r="T445" s="386">
        <v>0.01</v>
      </c>
      <c r="U445" s="339">
        <v>0.01</v>
      </c>
      <c r="V445" s="339">
        <v>0.01</v>
      </c>
      <c r="W445" s="339">
        <v>0.01</v>
      </c>
      <c r="X445" s="339">
        <v>0.01</v>
      </c>
      <c r="Y445" s="339">
        <v>0.01</v>
      </c>
      <c r="Z445" s="339">
        <v>0.01</v>
      </c>
      <c r="AA445" s="339">
        <v>0.01</v>
      </c>
      <c r="AB445" s="339">
        <v>0.01</v>
      </c>
      <c r="AC445" s="339">
        <v>0.01</v>
      </c>
      <c r="AD445" s="42"/>
      <c r="AE445" s="812"/>
      <c r="AF445" s="812"/>
      <c r="AG445" s="812"/>
      <c r="AH445" s="812"/>
      <c r="AI445" s="986"/>
      <c r="AJ445" s="1000">
        <f>cull!G91</f>
        <v>0.01</v>
      </c>
      <c r="AK445" s="1000">
        <f>cull!H91</f>
        <v>0.01</v>
      </c>
      <c r="AL445" s="1000">
        <f>cull!I91</f>
        <v>0.01</v>
      </c>
      <c r="AM445" s="1000">
        <f>cull!J91</f>
        <v>0.01</v>
      </c>
      <c r="AN445" s="1000">
        <f>cull!K91</f>
        <v>0.01</v>
      </c>
      <c r="AO445" s="1000">
        <f>cull!L91</f>
        <v>0.01</v>
      </c>
      <c r="AP445" s="1000">
        <f>cull!M91</f>
        <v>0.01</v>
      </c>
      <c r="AQ445" s="1000">
        <f>cull!N91</f>
        <v>0.01</v>
      </c>
      <c r="AR445" s="1000">
        <f>cull!O91</f>
        <v>0.01</v>
      </c>
      <c r="AS445" s="1000">
        <f>cull!P91</f>
        <v>0.01</v>
      </c>
      <c r="AT445" s="1000">
        <f>cull!Q91</f>
        <v>0.01</v>
      </c>
      <c r="AU445" s="1000">
        <f>cull!R91</f>
        <v>0.01</v>
      </c>
      <c r="AV445" s="987"/>
      <c r="AW445" s="812"/>
      <c r="AX445" s="812"/>
      <c r="AY445" s="812"/>
      <c r="AZ445" s="812"/>
      <c r="BA445" s="812"/>
      <c r="BB445" s="812"/>
      <c r="BC445" s="812"/>
      <c r="BD445" s="812"/>
      <c r="BE445" s="812"/>
      <c r="BF445" s="812"/>
      <c r="BG445" s="812"/>
      <c r="BH445" s="812"/>
      <c r="BI445" s="812"/>
      <c r="BJ445" s="812"/>
      <c r="BK445" s="812"/>
      <c r="BL445" s="812"/>
      <c r="BM445" s="812"/>
      <c r="BN445" s="812"/>
      <c r="BO445" s="812"/>
      <c r="BP445" s="812"/>
      <c r="BQ445" s="812"/>
      <c r="BR445" s="812"/>
      <c r="BS445" s="812"/>
      <c r="BT445" s="812"/>
      <c r="BU445" s="42"/>
      <c r="BV445" s="42"/>
      <c r="BW445" s="42"/>
      <c r="BX445" s="42"/>
      <c r="BY445" s="42"/>
      <c r="BZ445" s="42"/>
      <c r="CA445" s="42"/>
      <c r="CB445" s="42"/>
      <c r="CC445" s="42"/>
      <c r="CD445" s="42"/>
      <c r="CE445" s="42"/>
      <c r="CF445" s="42"/>
      <c r="CG445" s="42"/>
      <c r="CH445" s="42"/>
      <c r="CI445" s="42"/>
      <c r="CJ445" s="42"/>
      <c r="CK445" s="42"/>
      <c r="CL445" s="42"/>
      <c r="CM445" s="42"/>
      <c r="CN445" s="42"/>
      <c r="CO445" s="42"/>
      <c r="CP445" s="42"/>
      <c r="CQ445" s="42"/>
      <c r="CR445" s="42"/>
      <c r="CS445" s="42"/>
      <c r="CT445" s="42"/>
      <c r="CU445" s="42"/>
      <c r="CV445" s="42"/>
      <c r="CW445" s="42"/>
      <c r="CX445" s="42"/>
      <c r="CY445" s="42"/>
      <c r="CZ445" s="42"/>
      <c r="DA445" s="42"/>
      <c r="DB445" s="42"/>
      <c r="DC445" s="42"/>
      <c r="DD445" s="42"/>
      <c r="DE445" s="42"/>
      <c r="DF445" s="42"/>
      <c r="DG445" s="42"/>
      <c r="DH445" s="42"/>
      <c r="DI445" s="42"/>
      <c r="DJ445" s="42"/>
      <c r="DK445" s="42"/>
      <c r="DL445" s="42"/>
      <c r="DM445" s="42"/>
      <c r="DN445" s="42"/>
      <c r="DO445" s="42"/>
      <c r="DP445" s="42"/>
      <c r="DQ445" s="42"/>
      <c r="DR445" s="42"/>
      <c r="DS445" s="42"/>
      <c r="DT445" s="42"/>
      <c r="DU445" s="42"/>
      <c r="DV445" s="42"/>
      <c r="DW445" s="42"/>
      <c r="DX445" s="42"/>
      <c r="DY445" s="42"/>
      <c r="DZ445" s="42"/>
    </row>
    <row r="446" spans="2:130" x14ac:dyDescent="0.2">
      <c r="B446" s="42"/>
      <c r="C446" s="48" t="str">
        <f t="shared" si="16"/>
        <v>cull</v>
      </c>
      <c r="D446" s="49" t="str">
        <f t="shared" si="15"/>
        <v/>
      </c>
      <c r="E446" s="334" t="s">
        <v>633</v>
      </c>
      <c r="F446" s="378"/>
      <c r="G446" s="1030"/>
      <c r="H446" s="378"/>
      <c r="I446" s="378"/>
      <c r="J446" s="378"/>
      <c r="K446" s="378"/>
      <c r="L446" s="378"/>
      <c r="M446" s="378"/>
      <c r="N446" s="378"/>
      <c r="O446" s="378"/>
      <c r="P446" s="378"/>
      <c r="Q446" s="42"/>
      <c r="R446" s="339" t="s">
        <v>633</v>
      </c>
      <c r="S446" s="380"/>
      <c r="T446" s="1029"/>
      <c r="U446" s="380"/>
      <c r="V446" s="380"/>
      <c r="W446" s="380"/>
      <c r="X446" s="380"/>
      <c r="Y446" s="380"/>
      <c r="Z446" s="380"/>
      <c r="AA446" s="380"/>
      <c r="AB446" s="380"/>
      <c r="AC446" s="380"/>
      <c r="AD446" s="42"/>
      <c r="AE446" s="812"/>
      <c r="AF446" s="812"/>
      <c r="AG446" s="812"/>
      <c r="AH446" s="812"/>
      <c r="AI446" s="986"/>
      <c r="AJ446" s="1000" t="str">
        <f>cull!G94</f>
        <v>Relative risk of involuntary culling  in lactations 4+ compared to lactation 3</v>
      </c>
      <c r="AK446" s="1025"/>
      <c r="AL446" s="1025"/>
      <c r="AM446" s="1025"/>
      <c r="AN446" s="1025"/>
      <c r="AO446" s="1025"/>
      <c r="AP446" s="1025"/>
      <c r="AQ446" s="1025"/>
      <c r="AR446" s="1025"/>
      <c r="AS446" s="1025"/>
      <c r="AT446" s="1025"/>
      <c r="AU446" s="1025"/>
      <c r="AV446" s="987"/>
      <c r="AW446" s="812"/>
      <c r="AX446" s="812"/>
      <c r="AY446" s="812"/>
      <c r="AZ446" s="812"/>
      <c r="BA446" s="812"/>
      <c r="BB446" s="812"/>
      <c r="BC446" s="812"/>
      <c r="BD446" s="812"/>
      <c r="BE446" s="812"/>
      <c r="BF446" s="812"/>
      <c r="BG446" s="812"/>
      <c r="BH446" s="812"/>
      <c r="BI446" s="812"/>
      <c r="BJ446" s="812"/>
      <c r="BK446" s="812"/>
      <c r="BL446" s="812"/>
      <c r="BM446" s="812"/>
      <c r="BN446" s="812"/>
      <c r="BO446" s="812"/>
      <c r="BP446" s="812"/>
      <c r="BQ446" s="812"/>
      <c r="BR446" s="812"/>
      <c r="BS446" s="812"/>
      <c r="BT446" s="812"/>
      <c r="BU446" s="42"/>
      <c r="BV446" s="42"/>
      <c r="BW446" s="42"/>
      <c r="BX446" s="42"/>
      <c r="BY446" s="42"/>
      <c r="BZ446" s="42"/>
      <c r="CA446" s="42"/>
      <c r="CB446" s="42"/>
      <c r="CC446" s="42"/>
      <c r="CD446" s="42"/>
      <c r="CE446" s="42"/>
      <c r="CF446" s="42"/>
      <c r="CG446" s="42"/>
      <c r="CH446" s="42"/>
      <c r="CI446" s="42"/>
      <c r="CJ446" s="42"/>
      <c r="CK446" s="42"/>
      <c r="CL446" s="42"/>
      <c r="CM446" s="42"/>
      <c r="CN446" s="42"/>
      <c r="CO446" s="42"/>
      <c r="CP446" s="42"/>
      <c r="CQ446" s="42"/>
      <c r="CR446" s="42"/>
      <c r="CS446" s="42"/>
      <c r="CT446" s="42"/>
      <c r="CU446" s="42"/>
      <c r="CV446" s="42"/>
      <c r="CW446" s="42"/>
      <c r="CX446" s="42"/>
      <c r="CY446" s="42"/>
      <c r="CZ446" s="42"/>
      <c r="DA446" s="42"/>
      <c r="DB446" s="42"/>
      <c r="DC446" s="42"/>
      <c r="DD446" s="42"/>
      <c r="DE446" s="42"/>
      <c r="DF446" s="42"/>
      <c r="DG446" s="42"/>
      <c r="DH446" s="42"/>
      <c r="DI446" s="42"/>
      <c r="DJ446" s="42"/>
      <c r="DK446" s="42"/>
      <c r="DL446" s="42"/>
      <c r="DM446" s="42"/>
      <c r="DN446" s="42"/>
      <c r="DO446" s="42"/>
      <c r="DP446" s="42"/>
      <c r="DQ446" s="42"/>
      <c r="DR446" s="42"/>
      <c r="DS446" s="42"/>
      <c r="DT446" s="42"/>
      <c r="DU446" s="42"/>
      <c r="DV446" s="42"/>
      <c r="DW446" s="42"/>
      <c r="DX446" s="42"/>
      <c r="DY446" s="42"/>
      <c r="DZ446" s="42"/>
    </row>
    <row r="447" spans="2:130" x14ac:dyDescent="0.2">
      <c r="B447" s="42"/>
      <c r="C447" s="48" t="str">
        <f t="shared" si="16"/>
        <v>cull</v>
      </c>
      <c r="D447" s="49" t="str">
        <f t="shared" si="15"/>
        <v/>
      </c>
      <c r="E447" s="334">
        <v>1.2920792079207899</v>
      </c>
      <c r="F447" s="334">
        <v>1.6039603960396001</v>
      </c>
      <c r="G447" s="385">
        <v>1.81683168316832</v>
      </c>
      <c r="H447" s="334">
        <v>2.2029702970297</v>
      </c>
      <c r="I447" s="334">
        <v>2.7326732673267302</v>
      </c>
      <c r="J447" s="334">
        <v>3.2623762376237599</v>
      </c>
      <c r="K447" s="334">
        <v>3.7920792079207901</v>
      </c>
      <c r="L447" s="334">
        <v>4.3217821782178198</v>
      </c>
      <c r="M447" s="334">
        <v>4.8514851485148496</v>
      </c>
      <c r="N447" s="334"/>
      <c r="O447" s="334"/>
      <c r="P447" s="334"/>
      <c r="Q447" s="42"/>
      <c r="R447" s="339">
        <v>1.2920792079207899</v>
      </c>
      <c r="S447" s="339">
        <v>1.6039603960396001</v>
      </c>
      <c r="T447" s="386">
        <v>1.81683168316832</v>
      </c>
      <c r="U447" s="339">
        <v>2.2029702970297</v>
      </c>
      <c r="V447" s="339">
        <v>2.7326732673267302</v>
      </c>
      <c r="W447" s="339">
        <v>3.2623762376237599</v>
      </c>
      <c r="X447" s="339">
        <v>3.7920792079207901</v>
      </c>
      <c r="Y447" s="339">
        <v>4.3217821782178198</v>
      </c>
      <c r="Z447" s="339">
        <v>4.8514851485148496</v>
      </c>
      <c r="AA447" s="339"/>
      <c r="AB447" s="339"/>
      <c r="AC447" s="339"/>
      <c r="AD447" s="42"/>
      <c r="AE447" s="812"/>
      <c r="AF447" s="812"/>
      <c r="AG447" s="812"/>
      <c r="AH447" s="812"/>
      <c r="AI447" s="986"/>
      <c r="AJ447" s="1000">
        <f>cull!G95</f>
        <v>1.2920792079207899</v>
      </c>
      <c r="AK447" s="1000">
        <f>cull!H95</f>
        <v>1.6039603960396001</v>
      </c>
      <c r="AL447" s="1000">
        <f>cull!I95</f>
        <v>1.81683168316832</v>
      </c>
      <c r="AM447" s="1000">
        <f>cull!J95</f>
        <v>2.2029702970297</v>
      </c>
      <c r="AN447" s="1000">
        <f>cull!K95</f>
        <v>2.7326732673267302</v>
      </c>
      <c r="AO447" s="1000">
        <f>cull!L95</f>
        <v>3.2623762376237599</v>
      </c>
      <c r="AP447" s="1000">
        <f>cull!M95</f>
        <v>3.7920792079207901</v>
      </c>
      <c r="AQ447" s="1000">
        <f>cull!N95</f>
        <v>4.3217821782178198</v>
      </c>
      <c r="AR447" s="1000">
        <f>cull!O95</f>
        <v>4.8514851485148496</v>
      </c>
      <c r="AS447" s="1000"/>
      <c r="AT447" s="1000"/>
      <c r="AU447" s="1000"/>
      <c r="AV447" s="987"/>
      <c r="AW447" s="812"/>
      <c r="AX447" s="812"/>
      <c r="AY447" s="812"/>
      <c r="AZ447" s="812"/>
      <c r="BA447" s="812"/>
      <c r="BB447" s="812"/>
      <c r="BC447" s="812"/>
      <c r="BD447" s="812"/>
      <c r="BE447" s="812"/>
      <c r="BF447" s="812"/>
      <c r="BG447" s="812"/>
      <c r="BH447" s="812"/>
      <c r="BI447" s="812"/>
      <c r="BJ447" s="812"/>
      <c r="BK447" s="812"/>
      <c r="BL447" s="812"/>
      <c r="BM447" s="812"/>
      <c r="BN447" s="812"/>
      <c r="BO447" s="812"/>
      <c r="BP447" s="812"/>
      <c r="BQ447" s="812"/>
      <c r="BR447" s="812"/>
      <c r="BS447" s="812"/>
      <c r="BT447" s="812"/>
      <c r="BU447" s="42"/>
      <c r="BV447" s="42"/>
      <c r="BW447" s="42"/>
      <c r="BX447" s="42"/>
      <c r="BY447" s="42"/>
      <c r="BZ447" s="42"/>
      <c r="CA447" s="42"/>
      <c r="CB447" s="42"/>
      <c r="CC447" s="42"/>
      <c r="CD447" s="42"/>
      <c r="CE447" s="42"/>
      <c r="CF447" s="42"/>
      <c r="CG447" s="42"/>
      <c r="CH447" s="42"/>
      <c r="CI447" s="42"/>
      <c r="CJ447" s="42"/>
      <c r="CK447" s="42"/>
      <c r="CL447" s="42"/>
      <c r="CM447" s="42"/>
      <c r="CN447" s="42"/>
      <c r="CO447" s="42"/>
      <c r="CP447" s="42"/>
      <c r="CQ447" s="42"/>
      <c r="CR447" s="42"/>
      <c r="CS447" s="42"/>
      <c r="CT447" s="42"/>
      <c r="CU447" s="42"/>
      <c r="CV447" s="42"/>
      <c r="CW447" s="42"/>
      <c r="CX447" s="42"/>
      <c r="CY447" s="42"/>
      <c r="CZ447" s="42"/>
      <c r="DA447" s="42"/>
      <c r="DB447" s="42"/>
      <c r="DC447" s="42"/>
      <c r="DD447" s="42"/>
      <c r="DE447" s="42"/>
      <c r="DF447" s="42"/>
      <c r="DG447" s="42"/>
      <c r="DH447" s="42"/>
      <c r="DI447" s="42"/>
      <c r="DJ447" s="42"/>
      <c r="DK447" s="42"/>
      <c r="DL447" s="42"/>
      <c r="DM447" s="42"/>
      <c r="DN447" s="42"/>
      <c r="DO447" s="42"/>
      <c r="DP447" s="42"/>
      <c r="DQ447" s="42"/>
      <c r="DR447" s="42"/>
      <c r="DS447" s="42"/>
      <c r="DT447" s="42"/>
      <c r="DU447" s="42"/>
      <c r="DV447" s="42"/>
      <c r="DW447" s="42"/>
      <c r="DX447" s="42"/>
      <c r="DY447" s="42"/>
      <c r="DZ447" s="42"/>
    </row>
    <row r="448" spans="2:130" x14ac:dyDescent="0.2">
      <c r="B448" s="42"/>
      <c r="C448" s="48" t="str">
        <f t="shared" si="16"/>
        <v>cull</v>
      </c>
      <c r="D448" s="49" t="str">
        <f t="shared" si="15"/>
        <v/>
      </c>
      <c r="E448" s="334">
        <v>1.2920792079207899</v>
      </c>
      <c r="F448" s="334">
        <v>1.6039603960396001</v>
      </c>
      <c r="G448" s="385">
        <v>1.81683168316832</v>
      </c>
      <c r="H448" s="334">
        <v>2.2029702970297</v>
      </c>
      <c r="I448" s="334">
        <v>2.7326732673267302</v>
      </c>
      <c r="J448" s="334">
        <v>3.2623762376237599</v>
      </c>
      <c r="K448" s="334">
        <v>3.7920792079207901</v>
      </c>
      <c r="L448" s="334">
        <v>4.3217821782178198</v>
      </c>
      <c r="M448" s="334">
        <v>4.8514851485148496</v>
      </c>
      <c r="N448" s="334"/>
      <c r="O448" s="334"/>
      <c r="P448" s="334"/>
      <c r="Q448" s="42"/>
      <c r="R448" s="339">
        <v>1.2920792079207899</v>
      </c>
      <c r="S448" s="339">
        <v>1.6039603960396001</v>
      </c>
      <c r="T448" s="386">
        <v>1.81683168316832</v>
      </c>
      <c r="U448" s="339">
        <v>2.2029702970297</v>
      </c>
      <c r="V448" s="339">
        <v>2.7326732673267302</v>
      </c>
      <c r="W448" s="339">
        <v>3.2623762376237599</v>
      </c>
      <c r="X448" s="339">
        <v>3.7920792079207901</v>
      </c>
      <c r="Y448" s="339">
        <v>4.3217821782178198</v>
      </c>
      <c r="Z448" s="339">
        <v>4.8514851485148496</v>
      </c>
      <c r="AA448" s="339"/>
      <c r="AB448" s="339"/>
      <c r="AC448" s="339"/>
      <c r="AD448" s="42"/>
      <c r="AE448" s="812"/>
      <c r="AF448" s="812"/>
      <c r="AG448" s="812"/>
      <c r="AH448" s="812"/>
      <c r="AI448" s="986"/>
      <c r="AJ448" s="1000">
        <f>cull!G96</f>
        <v>1.2920792079207899</v>
      </c>
      <c r="AK448" s="1000">
        <f>cull!H96</f>
        <v>1.6039603960396001</v>
      </c>
      <c r="AL448" s="1000">
        <f>cull!I96</f>
        <v>1.81683168316832</v>
      </c>
      <c r="AM448" s="1000">
        <f>cull!J96</f>
        <v>2.2029702970297</v>
      </c>
      <c r="AN448" s="1000">
        <f>cull!K96</f>
        <v>2.7326732673267302</v>
      </c>
      <c r="AO448" s="1000">
        <f>cull!L96</f>
        <v>3.2623762376237599</v>
      </c>
      <c r="AP448" s="1000">
        <f>cull!M96</f>
        <v>3.7920792079207901</v>
      </c>
      <c r="AQ448" s="1000">
        <f>cull!N96</f>
        <v>4.3217821782178198</v>
      </c>
      <c r="AR448" s="1000">
        <f>cull!O96</f>
        <v>4.8514851485148496</v>
      </c>
      <c r="AS448" s="1000"/>
      <c r="AT448" s="1000"/>
      <c r="AU448" s="1000"/>
      <c r="AV448" s="987"/>
      <c r="AW448" s="812"/>
      <c r="AX448" s="812"/>
      <c r="AY448" s="812"/>
      <c r="AZ448" s="812"/>
      <c r="BA448" s="812"/>
      <c r="BB448" s="812"/>
      <c r="BC448" s="812"/>
      <c r="BD448" s="812"/>
      <c r="BE448" s="812"/>
      <c r="BF448" s="812"/>
      <c r="BG448" s="812"/>
      <c r="BH448" s="812"/>
      <c r="BI448" s="812"/>
      <c r="BJ448" s="812"/>
      <c r="BK448" s="812"/>
      <c r="BL448" s="812"/>
      <c r="BM448" s="812"/>
      <c r="BN448" s="812"/>
      <c r="BO448" s="812"/>
      <c r="BP448" s="812"/>
      <c r="BQ448" s="812"/>
      <c r="BR448" s="812"/>
      <c r="BS448" s="812"/>
      <c r="BT448" s="812"/>
      <c r="BU448" s="42"/>
      <c r="BV448" s="42"/>
      <c r="BW448" s="42"/>
      <c r="BX448" s="42"/>
      <c r="BY448" s="42"/>
      <c r="BZ448" s="42"/>
      <c r="CA448" s="42"/>
      <c r="CB448" s="42"/>
      <c r="CC448" s="42"/>
      <c r="CD448" s="42"/>
      <c r="CE448" s="42"/>
      <c r="CF448" s="42"/>
      <c r="CG448" s="42"/>
      <c r="CH448" s="42"/>
      <c r="CI448" s="42"/>
      <c r="CJ448" s="42"/>
      <c r="CK448" s="42"/>
      <c r="CL448" s="42"/>
      <c r="CM448" s="42"/>
      <c r="CN448" s="42"/>
      <c r="CO448" s="42"/>
      <c r="CP448" s="42"/>
      <c r="CQ448" s="42"/>
      <c r="CR448" s="42"/>
      <c r="CS448" s="42"/>
      <c r="CT448" s="42"/>
      <c r="CU448" s="42"/>
      <c r="CV448" s="42"/>
      <c r="CW448" s="42"/>
      <c r="CX448" s="42"/>
      <c r="CY448" s="42"/>
      <c r="CZ448" s="42"/>
      <c r="DA448" s="42"/>
      <c r="DB448" s="42"/>
      <c r="DC448" s="42"/>
      <c r="DD448" s="42"/>
      <c r="DE448" s="42"/>
      <c r="DF448" s="42"/>
      <c r="DG448" s="42"/>
      <c r="DH448" s="42"/>
      <c r="DI448" s="42"/>
      <c r="DJ448" s="42"/>
      <c r="DK448" s="42"/>
      <c r="DL448" s="42"/>
      <c r="DM448" s="42"/>
      <c r="DN448" s="42"/>
      <c r="DO448" s="42"/>
      <c r="DP448" s="42"/>
      <c r="DQ448" s="42"/>
      <c r="DR448" s="42"/>
      <c r="DS448" s="42"/>
      <c r="DT448" s="42"/>
      <c r="DU448" s="42"/>
      <c r="DV448" s="42"/>
      <c r="DW448" s="42"/>
      <c r="DX448" s="42"/>
      <c r="DY448" s="42"/>
      <c r="DZ448" s="42"/>
    </row>
    <row r="449" spans="2:130" x14ac:dyDescent="0.2">
      <c r="B449" s="42"/>
      <c r="C449" s="1031"/>
      <c r="D449" s="49"/>
      <c r="E449" s="334"/>
      <c r="F449" s="334"/>
      <c r="G449" s="385"/>
      <c r="H449" s="334"/>
      <c r="I449" s="334"/>
      <c r="J449" s="334"/>
      <c r="K449" s="334"/>
      <c r="L449" s="334"/>
      <c r="M449" s="334"/>
      <c r="N449" s="334"/>
      <c r="O449" s="334"/>
      <c r="P449" s="334"/>
      <c r="Q449" s="42"/>
      <c r="R449" s="339"/>
      <c r="S449" s="339"/>
      <c r="T449" s="386"/>
      <c r="U449" s="339"/>
      <c r="V449" s="339"/>
      <c r="W449" s="339"/>
      <c r="X449" s="339"/>
      <c r="Y449" s="339"/>
      <c r="Z449" s="339"/>
      <c r="AA449" s="339"/>
      <c r="AB449" s="339"/>
      <c r="AC449" s="339"/>
      <c r="AD449" s="42"/>
      <c r="AE449" s="812"/>
      <c r="AF449" s="812"/>
      <c r="AG449" s="812"/>
      <c r="AH449" s="812"/>
      <c r="AI449" s="986"/>
      <c r="AJ449" s="1000"/>
      <c r="AK449" s="1000"/>
      <c r="AL449" s="1000"/>
      <c r="AM449" s="1000"/>
      <c r="AN449" s="1000"/>
      <c r="AO449" s="1000"/>
      <c r="AP449" s="1000"/>
      <c r="AQ449" s="1000"/>
      <c r="AR449" s="1000"/>
      <c r="AS449" s="1000"/>
      <c r="AT449" s="1000"/>
      <c r="AU449" s="1000"/>
      <c r="AV449" s="987"/>
      <c r="AW449" s="812"/>
      <c r="AX449" s="812"/>
      <c r="AY449" s="812"/>
      <c r="AZ449" s="812"/>
      <c r="BA449" s="812"/>
      <c r="BB449" s="812"/>
      <c r="BC449" s="812"/>
      <c r="BD449" s="812"/>
      <c r="BE449" s="812"/>
      <c r="BF449" s="812"/>
      <c r="BG449" s="812"/>
      <c r="BH449" s="812"/>
      <c r="BI449" s="812"/>
      <c r="BJ449" s="812"/>
      <c r="BK449" s="812"/>
      <c r="BL449" s="812"/>
      <c r="BM449" s="812"/>
      <c r="BN449" s="812"/>
      <c r="BO449" s="812"/>
      <c r="BP449" s="812"/>
      <c r="BQ449" s="812"/>
      <c r="BR449" s="812"/>
      <c r="BS449" s="812"/>
      <c r="BT449" s="812"/>
      <c r="BU449" s="42"/>
      <c r="BV449" s="42"/>
      <c r="BW449" s="42"/>
      <c r="BX449" s="42"/>
      <c r="BY449" s="42"/>
      <c r="BZ449" s="42"/>
      <c r="CA449" s="42"/>
      <c r="CB449" s="42"/>
      <c r="CC449" s="42"/>
      <c r="CD449" s="42"/>
      <c r="CE449" s="42"/>
      <c r="CF449" s="42"/>
      <c r="CG449" s="42"/>
      <c r="CH449" s="42"/>
      <c r="CI449" s="42"/>
      <c r="CJ449" s="42"/>
      <c r="CK449" s="42"/>
      <c r="CL449" s="42"/>
      <c r="CM449" s="42"/>
      <c r="CN449" s="42"/>
      <c r="CO449" s="42"/>
      <c r="CP449" s="42"/>
      <c r="CQ449" s="42"/>
      <c r="CR449" s="42"/>
      <c r="CS449" s="42"/>
      <c r="CT449" s="42"/>
      <c r="CU449" s="42"/>
      <c r="CV449" s="42"/>
      <c r="CW449" s="42"/>
      <c r="CX449" s="42"/>
      <c r="CY449" s="42"/>
      <c r="CZ449" s="42"/>
      <c r="DA449" s="42"/>
      <c r="DB449" s="42"/>
      <c r="DC449" s="42"/>
      <c r="DD449" s="42"/>
      <c r="DE449" s="42"/>
      <c r="DF449" s="42"/>
      <c r="DG449" s="42"/>
      <c r="DH449" s="42"/>
      <c r="DI449" s="42"/>
      <c r="DJ449" s="42"/>
      <c r="DK449" s="42"/>
      <c r="DL449" s="42"/>
      <c r="DM449" s="42"/>
      <c r="DN449" s="42"/>
      <c r="DO449" s="42"/>
      <c r="DP449" s="42"/>
      <c r="DQ449" s="42"/>
      <c r="DR449" s="42"/>
      <c r="DS449" s="42"/>
      <c r="DT449" s="42"/>
      <c r="DU449" s="42"/>
      <c r="DV449" s="42"/>
      <c r="DW449" s="42"/>
      <c r="DX449" s="42"/>
      <c r="DY449" s="42"/>
      <c r="DZ449" s="42"/>
    </row>
    <row r="450" spans="2:130" x14ac:dyDescent="0.2">
      <c r="B450" s="42"/>
      <c r="C450" s="48" t="str">
        <f t="shared" ref="C450:C502" si="17">IF(D450=1," bw ","bw")</f>
        <v>bw</v>
      </c>
      <c r="D450" s="49" t="str">
        <f t="shared" si="15"/>
        <v/>
      </c>
      <c r="E450" s="334" t="s">
        <v>259</v>
      </c>
      <c r="F450" s="361"/>
      <c r="G450" s="360"/>
      <c r="H450" s="334"/>
      <c r="I450" s="334"/>
      <c r="J450" s="334"/>
      <c r="K450" s="361"/>
      <c r="L450" s="361"/>
      <c r="M450" s="361"/>
      <c r="N450" s="361"/>
      <c r="O450" s="361"/>
      <c r="P450" s="361"/>
      <c r="Q450" s="42"/>
      <c r="R450" s="339" t="s">
        <v>259</v>
      </c>
      <c r="S450" s="363"/>
      <c r="T450" s="381"/>
      <c r="U450" s="339"/>
      <c r="V450" s="339"/>
      <c r="W450" s="339"/>
      <c r="X450" s="363"/>
      <c r="Y450" s="363"/>
      <c r="Z450" s="363"/>
      <c r="AA450" s="363"/>
      <c r="AB450" s="363"/>
      <c r="AC450" s="363"/>
      <c r="AD450" s="42"/>
      <c r="AE450" s="812"/>
      <c r="AF450" s="812"/>
      <c r="AG450" s="812"/>
      <c r="AH450" s="812"/>
      <c r="AI450" s="986"/>
      <c r="AJ450" s="1005" t="str">
        <f>bw!$B$1</f>
        <v>BODY WEIGHT</v>
      </c>
      <c r="AK450" s="1018"/>
      <c r="AL450" s="1018"/>
      <c r="AM450" s="1000"/>
      <c r="AN450" s="1000"/>
      <c r="AO450" s="1000"/>
      <c r="AP450" s="1018"/>
      <c r="AQ450" s="1018"/>
      <c r="AR450" s="1018"/>
      <c r="AS450" s="1018"/>
      <c r="AT450" s="1018"/>
      <c r="AU450" s="1018"/>
      <c r="AV450" s="986"/>
      <c r="AW450" s="812"/>
      <c r="AX450" s="812"/>
      <c r="AY450" s="812"/>
      <c r="AZ450" s="812"/>
      <c r="BA450" s="812"/>
      <c r="BB450" s="812"/>
      <c r="BC450" s="812"/>
      <c r="BD450" s="812"/>
      <c r="BE450" s="812"/>
      <c r="BF450" s="812"/>
      <c r="BG450" s="812"/>
      <c r="BH450" s="812"/>
      <c r="BI450" s="812"/>
      <c r="BJ450" s="812"/>
      <c r="BK450" s="812"/>
      <c r="BL450" s="812"/>
      <c r="BM450" s="812"/>
      <c r="BN450" s="812"/>
      <c r="BO450" s="812"/>
      <c r="BP450" s="812"/>
      <c r="BQ450" s="812"/>
      <c r="BR450" s="812"/>
      <c r="BS450" s="812"/>
      <c r="BT450" s="812"/>
      <c r="BU450" s="42"/>
      <c r="BV450" s="42"/>
      <c r="BW450" s="42"/>
      <c r="BX450" s="42"/>
      <c r="BY450" s="42"/>
      <c r="BZ450" s="42"/>
      <c r="CA450" s="42"/>
      <c r="CB450" s="42"/>
      <c r="CC450" s="42"/>
      <c r="CD450" s="42"/>
      <c r="CE450" s="42"/>
      <c r="CF450" s="42"/>
      <c r="CG450" s="42"/>
      <c r="CH450" s="42"/>
      <c r="CI450" s="42"/>
      <c r="CJ450" s="42"/>
      <c r="CK450" s="42"/>
      <c r="CL450" s="42"/>
      <c r="CM450" s="42"/>
      <c r="CN450" s="42"/>
      <c r="CO450" s="42"/>
      <c r="CP450" s="42"/>
      <c r="CQ450" s="42"/>
      <c r="CR450" s="42"/>
      <c r="CS450" s="42"/>
      <c r="CT450" s="42"/>
      <c r="CU450" s="42"/>
      <c r="CV450" s="42"/>
      <c r="CW450" s="42"/>
      <c r="CX450" s="42"/>
      <c r="CY450" s="42"/>
      <c r="CZ450" s="42"/>
      <c r="DA450" s="42"/>
      <c r="DB450" s="42"/>
      <c r="DC450" s="42"/>
      <c r="DD450" s="42"/>
      <c r="DE450" s="42"/>
      <c r="DF450" s="42"/>
      <c r="DG450" s="42"/>
      <c r="DH450" s="42"/>
      <c r="DI450" s="42"/>
      <c r="DJ450" s="42"/>
      <c r="DK450" s="42"/>
      <c r="DL450" s="42"/>
      <c r="DM450" s="42"/>
      <c r="DN450" s="42"/>
      <c r="DO450" s="42"/>
      <c r="DP450" s="42"/>
      <c r="DQ450" s="42"/>
      <c r="DR450" s="42"/>
      <c r="DS450" s="42"/>
      <c r="DT450" s="42"/>
      <c r="DU450" s="42"/>
      <c r="DV450" s="42"/>
      <c r="DW450" s="42"/>
      <c r="DX450" s="42"/>
      <c r="DY450" s="42"/>
      <c r="DZ450" s="42"/>
    </row>
    <row r="451" spans="2:130" x14ac:dyDescent="0.2">
      <c r="B451" s="42"/>
      <c r="C451" s="48" t="str">
        <f t="shared" si="17"/>
        <v>bw</v>
      </c>
      <c r="D451" s="49" t="str">
        <f t="shared" si="15"/>
        <v/>
      </c>
      <c r="E451" s="334">
        <v>0</v>
      </c>
      <c r="F451" s="334">
        <v>0</v>
      </c>
      <c r="G451" s="385"/>
      <c r="H451" s="334"/>
      <c r="I451" s="334"/>
      <c r="J451" s="334"/>
      <c r="K451" s="334"/>
      <c r="L451" s="334"/>
      <c r="M451" s="334"/>
      <c r="N451" s="334"/>
      <c r="O451" s="334"/>
      <c r="P451" s="334"/>
      <c r="Q451" s="42"/>
      <c r="R451" s="339">
        <v>0</v>
      </c>
      <c r="S451" s="339">
        <v>0</v>
      </c>
      <c r="T451" s="386"/>
      <c r="U451" s="339"/>
      <c r="V451" s="339"/>
      <c r="W451" s="339"/>
      <c r="X451" s="339"/>
      <c r="Y451" s="339"/>
      <c r="Z451" s="339"/>
      <c r="AA451" s="339"/>
      <c r="AB451" s="339"/>
      <c r="AC451" s="339"/>
      <c r="AD451" s="42"/>
      <c r="AE451" s="812"/>
      <c r="AF451" s="812"/>
      <c r="AG451" s="812"/>
      <c r="AH451" s="812"/>
      <c r="AI451" s="986"/>
      <c r="AJ451" s="1000">
        <f>bw!$AI2</f>
        <v>0</v>
      </c>
      <c r="AK451" s="1000">
        <f>bw!$AH2</f>
        <v>0</v>
      </c>
      <c r="AL451" s="1000"/>
      <c r="AM451" s="1000"/>
      <c r="AN451" s="1000"/>
      <c r="AO451" s="1000"/>
      <c r="AP451" s="1000"/>
      <c r="AQ451" s="1000"/>
      <c r="AR451" s="1000"/>
      <c r="AS451" s="1000"/>
      <c r="AT451" s="1000"/>
      <c r="AU451" s="1000"/>
      <c r="AV451" s="986"/>
      <c r="AW451" s="812"/>
      <c r="AX451" s="812"/>
      <c r="AY451" s="812"/>
      <c r="AZ451" s="812"/>
      <c r="BA451" s="812"/>
      <c r="BB451" s="812"/>
      <c r="BC451" s="812"/>
      <c r="BD451" s="812"/>
      <c r="BE451" s="812"/>
      <c r="BF451" s="812"/>
      <c r="BG451" s="812"/>
      <c r="BH451" s="812"/>
      <c r="BI451" s="812"/>
      <c r="BJ451" s="812"/>
      <c r="BK451" s="812"/>
      <c r="BL451" s="812"/>
      <c r="BM451" s="812"/>
      <c r="BN451" s="812"/>
      <c r="BO451" s="812"/>
      <c r="BP451" s="812"/>
      <c r="BQ451" s="812"/>
      <c r="BR451" s="812"/>
      <c r="BS451" s="812"/>
      <c r="BT451" s="812"/>
      <c r="BU451" s="42"/>
      <c r="BV451" s="42"/>
      <c r="BW451" s="42"/>
      <c r="BX451" s="42"/>
      <c r="BY451" s="42"/>
      <c r="BZ451" s="42"/>
      <c r="CA451" s="42"/>
      <c r="CB451" s="42"/>
      <c r="CC451" s="42"/>
      <c r="CD451" s="42"/>
      <c r="CE451" s="42"/>
      <c r="CF451" s="42"/>
      <c r="CG451" s="42"/>
      <c r="CH451" s="42"/>
      <c r="CI451" s="42"/>
      <c r="CJ451" s="42"/>
      <c r="CK451" s="42"/>
      <c r="CL451" s="42"/>
      <c r="CM451" s="42"/>
      <c r="CN451" s="42"/>
      <c r="CO451" s="42"/>
      <c r="CP451" s="42"/>
      <c r="CQ451" s="42"/>
      <c r="CR451" s="42"/>
      <c r="CS451" s="42"/>
      <c r="CT451" s="42"/>
      <c r="CU451" s="42"/>
      <c r="CV451" s="42"/>
      <c r="CW451" s="42"/>
      <c r="CX451" s="42"/>
      <c r="CY451" s="42"/>
      <c r="CZ451" s="42"/>
      <c r="DA451" s="42"/>
      <c r="DB451" s="42"/>
      <c r="DC451" s="42"/>
      <c r="DD451" s="42"/>
      <c r="DE451" s="42"/>
      <c r="DF451" s="42"/>
      <c r="DG451" s="42"/>
      <c r="DH451" s="42"/>
      <c r="DI451" s="42"/>
      <c r="DJ451" s="42"/>
      <c r="DK451" s="42"/>
      <c r="DL451" s="42"/>
      <c r="DM451" s="42"/>
      <c r="DN451" s="42"/>
      <c r="DO451" s="42"/>
      <c r="DP451" s="42"/>
      <c r="DQ451" s="42"/>
      <c r="DR451" s="42"/>
      <c r="DS451" s="42"/>
      <c r="DT451" s="42"/>
      <c r="DU451" s="42"/>
      <c r="DV451" s="42"/>
      <c r="DW451" s="42"/>
      <c r="DX451" s="42"/>
      <c r="DY451" s="42"/>
      <c r="DZ451" s="42"/>
    </row>
    <row r="452" spans="2:130" x14ac:dyDescent="0.2">
      <c r="B452" s="42"/>
      <c r="C452" s="48" t="str">
        <f t="shared" si="17"/>
        <v>bw</v>
      </c>
      <c r="D452" s="49" t="str">
        <f t="shared" ref="D452:D502" si="18">IF(CONCATENATE(E452,F452,G452,H452,I452,J452,K452,L452,M452,N452,O452,P452)=CONCATENATE(R452,S452,T452,U452,V452,W452,X452,Y452,Z452,AA452,AB452,AC452),"",1)</f>
        <v/>
      </c>
      <c r="E452" s="334"/>
      <c r="F452" s="334" t="s">
        <v>168</v>
      </c>
      <c r="G452" s="385"/>
      <c r="H452" s="334"/>
      <c r="I452" s="334"/>
      <c r="J452" s="334"/>
      <c r="K452" s="334"/>
      <c r="L452" s="334"/>
      <c r="M452" s="334"/>
      <c r="N452" s="334"/>
      <c r="O452" s="334"/>
      <c r="P452" s="334"/>
      <c r="Q452" s="42"/>
      <c r="R452" s="339"/>
      <c r="S452" s="339" t="s">
        <v>168</v>
      </c>
      <c r="T452" s="386"/>
      <c r="U452" s="339"/>
      <c r="V452" s="339"/>
      <c r="W452" s="339"/>
      <c r="X452" s="339"/>
      <c r="Y452" s="339"/>
      <c r="Z452" s="339"/>
      <c r="AA452" s="339"/>
      <c r="AB452" s="339"/>
      <c r="AC452" s="339"/>
      <c r="AD452" s="42"/>
      <c r="AE452" s="812"/>
      <c r="AF452" s="812"/>
      <c r="AG452" s="812"/>
      <c r="AH452" s="812"/>
      <c r="AI452" s="986"/>
      <c r="AJ452" s="1000"/>
      <c r="AK452" s="1000" t="str">
        <f>bw!D12</f>
        <v>lact = 1</v>
      </c>
      <c r="AL452" s="1000"/>
      <c r="AM452" s="1000"/>
      <c r="AN452" s="1000"/>
      <c r="AO452" s="1000"/>
      <c r="AP452" s="1000"/>
      <c r="AQ452" s="1000"/>
      <c r="AR452" s="1000"/>
      <c r="AS452" s="1000"/>
      <c r="AT452" s="1000"/>
      <c r="AU452" s="1000"/>
      <c r="AV452" s="986"/>
      <c r="AW452" s="812"/>
      <c r="AX452" s="812"/>
      <c r="AY452" s="812"/>
      <c r="AZ452" s="812"/>
      <c r="BA452" s="812"/>
      <c r="BB452" s="812"/>
      <c r="BC452" s="812"/>
      <c r="BD452" s="812"/>
      <c r="BE452" s="812"/>
      <c r="BF452" s="812"/>
      <c r="BG452" s="812"/>
      <c r="BH452" s="812"/>
      <c r="BI452" s="812"/>
      <c r="BJ452" s="812"/>
      <c r="BK452" s="812"/>
      <c r="BL452" s="812"/>
      <c r="BM452" s="812"/>
      <c r="BN452" s="812"/>
      <c r="BO452" s="812"/>
      <c r="BP452" s="812"/>
      <c r="BQ452" s="812"/>
      <c r="BR452" s="812"/>
      <c r="BS452" s="812"/>
      <c r="BT452" s="812"/>
      <c r="BU452" s="42"/>
      <c r="BV452" s="42"/>
      <c r="BW452" s="42"/>
      <c r="BX452" s="42"/>
      <c r="BY452" s="42"/>
      <c r="BZ452" s="42"/>
      <c r="CA452" s="42"/>
      <c r="CB452" s="42"/>
      <c r="CC452" s="42"/>
      <c r="CD452" s="42"/>
      <c r="CE452" s="42"/>
      <c r="CF452" s="42"/>
      <c r="CG452" s="42"/>
      <c r="CH452" s="42"/>
      <c r="CI452" s="42"/>
      <c r="CJ452" s="42"/>
      <c r="CK452" s="42"/>
      <c r="CL452" s="42"/>
      <c r="CM452" s="42"/>
      <c r="CN452" s="42"/>
      <c r="CO452" s="42"/>
      <c r="CP452" s="42"/>
      <c r="CQ452" s="42"/>
      <c r="CR452" s="42"/>
      <c r="CS452" s="42"/>
      <c r="CT452" s="42"/>
      <c r="CU452" s="42"/>
      <c r="CV452" s="42"/>
      <c r="CW452" s="42"/>
      <c r="CX452" s="42"/>
      <c r="CY452" s="42"/>
      <c r="CZ452" s="42"/>
      <c r="DA452" s="42"/>
      <c r="DB452" s="42"/>
      <c r="DC452" s="42"/>
      <c r="DD452" s="42"/>
      <c r="DE452" s="42"/>
      <c r="DF452" s="42"/>
      <c r="DG452" s="42"/>
      <c r="DH452" s="42"/>
      <c r="DI452" s="42"/>
      <c r="DJ452" s="42"/>
      <c r="DK452" s="42"/>
      <c r="DL452" s="42"/>
      <c r="DM452" s="42"/>
      <c r="DN452" s="42"/>
      <c r="DO452" s="42"/>
      <c r="DP452" s="42"/>
      <c r="DQ452" s="42"/>
      <c r="DR452" s="42"/>
      <c r="DS452" s="42"/>
      <c r="DT452" s="42"/>
      <c r="DU452" s="42"/>
      <c r="DV452" s="42"/>
      <c r="DW452" s="42"/>
      <c r="DX452" s="42"/>
      <c r="DY452" s="42"/>
      <c r="DZ452" s="42"/>
    </row>
    <row r="453" spans="2:130" x14ac:dyDescent="0.2">
      <c r="B453" s="42"/>
      <c r="C453" s="48" t="str">
        <f t="shared" si="17"/>
        <v>bw</v>
      </c>
      <c r="D453" s="49" t="str">
        <f t="shared" si="18"/>
        <v/>
      </c>
      <c r="E453" s="334" t="s">
        <v>169</v>
      </c>
      <c r="F453" s="334">
        <v>600</v>
      </c>
      <c r="G453" s="385"/>
      <c r="H453" s="334"/>
      <c r="I453" s="334"/>
      <c r="J453" s="334"/>
      <c r="K453" s="334"/>
      <c r="L453" s="334"/>
      <c r="M453" s="334"/>
      <c r="N453" s="334"/>
      <c r="O453" s="334"/>
      <c r="P453" s="334"/>
      <c r="Q453" s="42"/>
      <c r="R453" s="339" t="s">
        <v>169</v>
      </c>
      <c r="S453" s="339">
        <v>600</v>
      </c>
      <c r="T453" s="386"/>
      <c r="U453" s="339"/>
      <c r="V453" s="339"/>
      <c r="W453" s="339"/>
      <c r="X453" s="339"/>
      <c r="Y453" s="339"/>
      <c r="Z453" s="339"/>
      <c r="AA453" s="339"/>
      <c r="AB453" s="339"/>
      <c r="AC453" s="339"/>
      <c r="AD453" s="42"/>
      <c r="AE453" s="812"/>
      <c r="AF453" s="812"/>
      <c r="AG453" s="812"/>
      <c r="AH453" s="812"/>
      <c r="AI453" s="812"/>
      <c r="AJ453" s="1020" t="str">
        <f>bw!C13</f>
        <v>A</v>
      </c>
      <c r="AK453" s="1000">
        <f>bw!D13</f>
        <v>600</v>
      </c>
      <c r="AL453" s="1000"/>
      <c r="AM453" s="1000"/>
      <c r="AN453" s="1000"/>
      <c r="AO453" s="1000"/>
      <c r="AP453" s="1000"/>
      <c r="AQ453" s="1000"/>
      <c r="AR453" s="1000"/>
      <c r="AS453" s="1000"/>
      <c r="AT453" s="1000"/>
      <c r="AU453" s="1000"/>
      <c r="AV453" s="812"/>
      <c r="AW453" s="812"/>
      <c r="AX453" s="812"/>
      <c r="AY453" s="812"/>
      <c r="AZ453" s="812"/>
      <c r="BA453" s="812"/>
      <c r="BB453" s="812"/>
      <c r="BC453" s="812"/>
      <c r="BD453" s="812"/>
      <c r="BE453" s="812"/>
      <c r="BF453" s="812"/>
      <c r="BG453" s="812"/>
      <c r="BH453" s="812"/>
      <c r="BI453" s="812"/>
      <c r="BJ453" s="812"/>
      <c r="BK453" s="812"/>
      <c r="BL453" s="812"/>
      <c r="BM453" s="812"/>
      <c r="BN453" s="812"/>
      <c r="BO453" s="812"/>
      <c r="BP453" s="812"/>
      <c r="BQ453" s="812"/>
      <c r="BR453" s="812"/>
      <c r="BS453" s="812"/>
      <c r="BT453" s="812"/>
      <c r="BU453" s="42"/>
      <c r="BV453" s="42"/>
      <c r="BW453" s="42"/>
      <c r="BX453" s="42"/>
      <c r="BY453" s="42"/>
      <c r="BZ453" s="42"/>
      <c r="CA453" s="42"/>
      <c r="CB453" s="42"/>
      <c r="CC453" s="42"/>
      <c r="CD453" s="42"/>
      <c r="CE453" s="42"/>
      <c r="CF453" s="42"/>
      <c r="CG453" s="42"/>
      <c r="CH453" s="42"/>
      <c r="CI453" s="42"/>
      <c r="CJ453" s="42"/>
      <c r="CK453" s="42"/>
      <c r="CL453" s="42"/>
      <c r="CM453" s="42"/>
      <c r="CN453" s="42"/>
      <c r="CO453" s="42"/>
      <c r="CP453" s="42"/>
      <c r="CQ453" s="42"/>
      <c r="CR453" s="42"/>
      <c r="CS453" s="42"/>
      <c r="CT453" s="42"/>
      <c r="CU453" s="42"/>
      <c r="CV453" s="42"/>
      <c r="CW453" s="42"/>
      <c r="CX453" s="42"/>
      <c r="CY453" s="42"/>
      <c r="CZ453" s="42"/>
      <c r="DA453" s="42"/>
      <c r="DB453" s="42"/>
      <c r="DC453" s="42"/>
      <c r="DD453" s="42"/>
      <c r="DE453" s="42"/>
      <c r="DF453" s="42"/>
      <c r="DG453" s="42"/>
      <c r="DH453" s="42"/>
      <c r="DI453" s="42"/>
      <c r="DJ453" s="42"/>
      <c r="DK453" s="42"/>
      <c r="DL453" s="42"/>
      <c r="DM453" s="42"/>
      <c r="DN453" s="42"/>
      <c r="DO453" s="42"/>
      <c r="DP453" s="42"/>
      <c r="DQ453" s="42"/>
      <c r="DR453" s="42"/>
      <c r="DS453" s="42"/>
      <c r="DT453" s="42"/>
      <c r="DU453" s="42"/>
      <c r="DV453" s="42"/>
      <c r="DW453" s="42"/>
      <c r="DX453" s="42"/>
      <c r="DY453" s="42"/>
      <c r="DZ453" s="42"/>
    </row>
    <row r="454" spans="2:130" x14ac:dyDescent="0.2">
      <c r="B454" s="42"/>
      <c r="C454" s="48" t="str">
        <f t="shared" si="17"/>
        <v>bw</v>
      </c>
      <c r="D454" s="49" t="str">
        <f t="shared" si="18"/>
        <v/>
      </c>
      <c r="E454" s="334" t="s">
        <v>170</v>
      </c>
      <c r="F454" s="334">
        <v>42</v>
      </c>
      <c r="G454" s="385"/>
      <c r="H454" s="334"/>
      <c r="I454" s="334"/>
      <c r="J454" s="334"/>
      <c r="K454" s="334"/>
      <c r="L454" s="334"/>
      <c r="M454" s="334"/>
      <c r="N454" s="334"/>
      <c r="O454" s="334"/>
      <c r="P454" s="334"/>
      <c r="Q454" s="42"/>
      <c r="R454" s="339" t="s">
        <v>170</v>
      </c>
      <c r="S454" s="339">
        <v>42</v>
      </c>
      <c r="T454" s="386"/>
      <c r="U454" s="339"/>
      <c r="V454" s="339"/>
      <c r="W454" s="339"/>
      <c r="X454" s="339"/>
      <c r="Y454" s="339"/>
      <c r="Z454" s="339"/>
      <c r="AA454" s="339"/>
      <c r="AB454" s="339"/>
      <c r="AC454" s="339"/>
      <c r="AD454" s="42"/>
      <c r="AE454" s="812"/>
      <c r="AF454" s="812"/>
      <c r="AG454" s="812"/>
      <c r="AH454" s="812"/>
      <c r="AI454" s="812"/>
      <c r="AJ454" s="1020" t="str">
        <f>bw!C14</f>
        <v>yo</v>
      </c>
      <c r="AK454" s="1000">
        <f>bw!D14</f>
        <v>42</v>
      </c>
      <c r="AL454" s="1000"/>
      <c r="AM454" s="1000"/>
      <c r="AN454" s="1000"/>
      <c r="AO454" s="1000"/>
      <c r="AP454" s="1000"/>
      <c r="AQ454" s="1000"/>
      <c r="AR454" s="1000"/>
      <c r="AS454" s="1000"/>
      <c r="AT454" s="1000"/>
      <c r="AU454" s="1000"/>
      <c r="AV454" s="812"/>
      <c r="AW454" s="812"/>
      <c r="AX454" s="812"/>
      <c r="AY454" s="812"/>
      <c r="AZ454" s="812"/>
      <c r="BA454" s="812"/>
      <c r="BB454" s="812"/>
      <c r="BC454" s="812"/>
      <c r="BD454" s="812"/>
      <c r="BE454" s="812"/>
      <c r="BF454" s="812"/>
      <c r="BG454" s="812"/>
      <c r="BH454" s="812"/>
      <c r="BI454" s="812"/>
      <c r="BJ454" s="812"/>
      <c r="BK454" s="812"/>
      <c r="BL454" s="812"/>
      <c r="BM454" s="812"/>
      <c r="BN454" s="812"/>
      <c r="BO454" s="812"/>
      <c r="BP454" s="812"/>
      <c r="BQ454" s="812"/>
      <c r="BR454" s="812"/>
      <c r="BS454" s="812"/>
      <c r="BT454" s="812"/>
      <c r="BU454" s="42"/>
      <c r="BV454" s="42"/>
      <c r="BW454" s="42"/>
      <c r="BX454" s="42"/>
      <c r="BY454" s="42"/>
      <c r="BZ454" s="42"/>
      <c r="CA454" s="42"/>
      <c r="CB454" s="42"/>
      <c r="CC454" s="42"/>
      <c r="CD454" s="42"/>
      <c r="CE454" s="42"/>
      <c r="CF454" s="42"/>
      <c r="CG454" s="42"/>
      <c r="CH454" s="42"/>
      <c r="CI454" s="42"/>
      <c r="CJ454" s="42"/>
      <c r="CK454" s="42"/>
      <c r="CL454" s="42"/>
      <c r="CM454" s="42"/>
      <c r="CN454" s="42"/>
      <c r="CO454" s="42"/>
      <c r="CP454" s="42"/>
      <c r="CQ454" s="42"/>
      <c r="CR454" s="42"/>
      <c r="CS454" s="42"/>
      <c r="CT454" s="42"/>
      <c r="CU454" s="42"/>
      <c r="CV454" s="42"/>
      <c r="CW454" s="42"/>
      <c r="CX454" s="42"/>
      <c r="CY454" s="42"/>
      <c r="CZ454" s="42"/>
      <c r="DA454" s="42"/>
      <c r="DB454" s="42"/>
      <c r="DC454" s="42"/>
      <c r="DD454" s="42"/>
      <c r="DE454" s="42"/>
      <c r="DF454" s="42"/>
      <c r="DG454" s="42"/>
      <c r="DH454" s="42"/>
      <c r="DI454" s="42"/>
      <c r="DJ454" s="42"/>
      <c r="DK454" s="42"/>
      <c r="DL454" s="42"/>
      <c r="DM454" s="42"/>
      <c r="DN454" s="42"/>
      <c r="DO454" s="42"/>
      <c r="DP454" s="42"/>
      <c r="DQ454" s="42"/>
      <c r="DR454" s="42"/>
      <c r="DS454" s="42"/>
      <c r="DT454" s="42"/>
      <c r="DU454" s="42"/>
      <c r="DV454" s="42"/>
      <c r="DW454" s="42"/>
      <c r="DX454" s="42"/>
      <c r="DY454" s="42"/>
      <c r="DZ454" s="42"/>
    </row>
    <row r="455" spans="2:130" x14ac:dyDescent="0.2">
      <c r="B455" s="42"/>
      <c r="C455" s="48" t="str">
        <f t="shared" si="17"/>
        <v>bw</v>
      </c>
      <c r="D455" s="49" t="str">
        <f t="shared" si="18"/>
        <v/>
      </c>
      <c r="E455" s="334" t="s">
        <v>171</v>
      </c>
      <c r="F455" s="334">
        <v>3.9</v>
      </c>
      <c r="G455" s="385"/>
      <c r="H455" s="334"/>
      <c r="I455" s="334"/>
      <c r="J455" s="334"/>
      <c r="K455" s="334"/>
      <c r="L455" s="334"/>
      <c r="M455" s="334"/>
      <c r="N455" s="334"/>
      <c r="O455" s="334"/>
      <c r="P455" s="334"/>
      <c r="Q455" s="42"/>
      <c r="R455" s="339" t="s">
        <v>171</v>
      </c>
      <c r="S455" s="339">
        <v>3.9</v>
      </c>
      <c r="T455" s="386"/>
      <c r="U455" s="339"/>
      <c r="V455" s="339"/>
      <c r="W455" s="339"/>
      <c r="X455" s="339"/>
      <c r="Y455" s="339"/>
      <c r="Z455" s="339"/>
      <c r="AA455" s="339"/>
      <c r="AB455" s="339"/>
      <c r="AC455" s="339"/>
      <c r="AD455" s="42"/>
      <c r="AE455" s="812"/>
      <c r="AF455" s="812"/>
      <c r="AG455" s="812"/>
      <c r="AH455" s="812"/>
      <c r="AI455" s="812"/>
      <c r="AJ455" s="1020" t="str">
        <f>bw!C15</f>
        <v>k</v>
      </c>
      <c r="AK455" s="1000">
        <f>bw!D15</f>
        <v>3.9</v>
      </c>
      <c r="AL455" s="1000"/>
      <c r="AM455" s="1000"/>
      <c r="AN455" s="1000"/>
      <c r="AO455" s="1000"/>
      <c r="AP455" s="1000"/>
      <c r="AQ455" s="1000"/>
      <c r="AR455" s="1000"/>
      <c r="AS455" s="1000"/>
      <c r="AT455" s="1000"/>
      <c r="AU455" s="1000"/>
      <c r="AV455" s="812"/>
      <c r="AW455" s="812"/>
      <c r="AX455" s="812"/>
      <c r="AY455" s="812"/>
      <c r="AZ455" s="812"/>
      <c r="BA455" s="812"/>
      <c r="BB455" s="812"/>
      <c r="BC455" s="812"/>
      <c r="BD455" s="812"/>
      <c r="BE455" s="812"/>
      <c r="BF455" s="812"/>
      <c r="BG455" s="812"/>
      <c r="BH455" s="812"/>
      <c r="BI455" s="812"/>
      <c r="BJ455" s="812"/>
      <c r="BK455" s="812"/>
      <c r="BL455" s="812"/>
      <c r="BM455" s="812"/>
      <c r="BN455" s="812"/>
      <c r="BO455" s="812"/>
      <c r="BP455" s="812"/>
      <c r="BQ455" s="812"/>
      <c r="BR455" s="812"/>
      <c r="BS455" s="812"/>
      <c r="BT455" s="812"/>
      <c r="BU455" s="42"/>
      <c r="BV455" s="42"/>
      <c r="BW455" s="42"/>
      <c r="BX455" s="42"/>
      <c r="BY455" s="42"/>
      <c r="BZ455" s="42"/>
      <c r="CA455" s="42"/>
      <c r="CB455" s="42"/>
      <c r="CC455" s="42"/>
      <c r="CD455" s="42"/>
      <c r="CE455" s="42"/>
      <c r="CF455" s="42"/>
      <c r="CG455" s="42"/>
      <c r="CH455" s="42"/>
      <c r="CI455" s="42"/>
      <c r="CJ455" s="42"/>
      <c r="CK455" s="42"/>
      <c r="CL455" s="42"/>
      <c r="CM455" s="42"/>
      <c r="CN455" s="42"/>
      <c r="CO455" s="42"/>
      <c r="CP455" s="42"/>
      <c r="CQ455" s="42"/>
      <c r="CR455" s="42"/>
      <c r="CS455" s="42"/>
      <c r="CT455" s="42"/>
      <c r="CU455" s="42"/>
      <c r="CV455" s="42"/>
      <c r="CW455" s="42"/>
      <c r="CX455" s="42"/>
      <c r="CY455" s="42"/>
      <c r="CZ455" s="42"/>
      <c r="DA455" s="42"/>
      <c r="DB455" s="42"/>
      <c r="DC455" s="42"/>
      <c r="DD455" s="42"/>
      <c r="DE455" s="42"/>
      <c r="DF455" s="42"/>
      <c r="DG455" s="42"/>
      <c r="DH455" s="42"/>
      <c r="DI455" s="42"/>
      <c r="DJ455" s="42"/>
      <c r="DK455" s="42"/>
      <c r="DL455" s="42"/>
      <c r="DM455" s="42"/>
      <c r="DN455" s="42"/>
      <c r="DO455" s="42"/>
      <c r="DP455" s="42"/>
      <c r="DQ455" s="42"/>
      <c r="DR455" s="42"/>
      <c r="DS455" s="42"/>
      <c r="DT455" s="42"/>
      <c r="DU455" s="42"/>
      <c r="DV455" s="42"/>
      <c r="DW455" s="42"/>
      <c r="DX455" s="42"/>
      <c r="DY455" s="42"/>
      <c r="DZ455" s="42"/>
    </row>
    <row r="456" spans="2:130" x14ac:dyDescent="0.2">
      <c r="B456" s="42"/>
      <c r="C456" s="48" t="str">
        <f t="shared" si="17"/>
        <v>bw</v>
      </c>
      <c r="D456" s="49" t="str">
        <f t="shared" si="18"/>
        <v/>
      </c>
      <c r="E456" s="334" t="s">
        <v>172</v>
      </c>
      <c r="F456" s="334">
        <v>20</v>
      </c>
      <c r="G456" s="385"/>
      <c r="H456" s="334"/>
      <c r="I456" s="334"/>
      <c r="J456" s="334"/>
      <c r="K456" s="334"/>
      <c r="L456" s="334"/>
      <c r="M456" s="334"/>
      <c r="N456" s="334"/>
      <c r="O456" s="334"/>
      <c r="P456" s="334"/>
      <c r="Q456" s="42"/>
      <c r="R456" s="339" t="s">
        <v>172</v>
      </c>
      <c r="S456" s="339">
        <v>20</v>
      </c>
      <c r="T456" s="386"/>
      <c r="U456" s="339"/>
      <c r="V456" s="339"/>
      <c r="W456" s="339"/>
      <c r="X456" s="339"/>
      <c r="Y456" s="339"/>
      <c r="Z456" s="339"/>
      <c r="AA456" s="339"/>
      <c r="AB456" s="339"/>
      <c r="AC456" s="339"/>
      <c r="AD456" s="42"/>
      <c r="AE456" s="812"/>
      <c r="AF456" s="812"/>
      <c r="AG456" s="812"/>
      <c r="AH456" s="812"/>
      <c r="AI456" s="812"/>
      <c r="AJ456" s="1020" t="str">
        <f>bw!C16</f>
        <v>p1</v>
      </c>
      <c r="AK456" s="1000">
        <f>bw!D16</f>
        <v>20</v>
      </c>
      <c r="AL456" s="1000"/>
      <c r="AM456" s="1000"/>
      <c r="AN456" s="1000"/>
      <c r="AO456" s="1000"/>
      <c r="AP456" s="1000"/>
      <c r="AQ456" s="1000"/>
      <c r="AR456" s="1000"/>
      <c r="AS456" s="1000"/>
      <c r="AT456" s="1000"/>
      <c r="AU456" s="1000"/>
      <c r="AV456" s="812"/>
      <c r="AW456" s="812"/>
      <c r="AX456" s="812"/>
      <c r="AY456" s="812"/>
      <c r="AZ456" s="812"/>
      <c r="BA456" s="812"/>
      <c r="BB456" s="812"/>
      <c r="BC456" s="812"/>
      <c r="BD456" s="812"/>
      <c r="BE456" s="812"/>
      <c r="BF456" s="812"/>
      <c r="BG456" s="812"/>
      <c r="BH456" s="812"/>
      <c r="BI456" s="812"/>
      <c r="BJ456" s="812"/>
      <c r="BK456" s="812"/>
      <c r="BL456" s="812"/>
      <c r="BM456" s="812"/>
      <c r="BN456" s="812"/>
      <c r="BO456" s="812"/>
      <c r="BP456" s="812"/>
      <c r="BQ456" s="812"/>
      <c r="BR456" s="812"/>
      <c r="BS456" s="812"/>
      <c r="BT456" s="812"/>
      <c r="BU456" s="42"/>
      <c r="BV456" s="42"/>
      <c r="BW456" s="42"/>
      <c r="BX456" s="42"/>
      <c r="BY456" s="42"/>
      <c r="BZ456" s="42"/>
      <c r="CA456" s="42"/>
      <c r="CB456" s="42"/>
      <c r="CC456" s="42"/>
      <c r="CD456" s="42"/>
      <c r="CE456" s="42"/>
      <c r="CF456" s="42"/>
      <c r="CG456" s="42"/>
      <c r="CH456" s="42"/>
      <c r="CI456" s="42"/>
      <c r="CJ456" s="42"/>
      <c r="CK456" s="42"/>
      <c r="CL456" s="42"/>
      <c r="CM456" s="42"/>
      <c r="CN456" s="42"/>
      <c r="CO456" s="42"/>
      <c r="CP456" s="42"/>
      <c r="CQ456" s="42"/>
      <c r="CR456" s="42"/>
      <c r="CS456" s="42"/>
      <c r="CT456" s="42"/>
      <c r="CU456" s="42"/>
      <c r="CV456" s="42"/>
      <c r="CW456" s="42"/>
      <c r="CX456" s="42"/>
      <c r="CY456" s="42"/>
      <c r="CZ456" s="42"/>
      <c r="DA456" s="42"/>
      <c r="DB456" s="42"/>
      <c r="DC456" s="42"/>
      <c r="DD456" s="42"/>
      <c r="DE456" s="42"/>
      <c r="DF456" s="42"/>
      <c r="DG456" s="42"/>
      <c r="DH456" s="42"/>
      <c r="DI456" s="42"/>
      <c r="DJ456" s="42"/>
      <c r="DK456" s="42"/>
      <c r="DL456" s="42"/>
      <c r="DM456" s="42"/>
      <c r="DN456" s="42"/>
      <c r="DO456" s="42"/>
      <c r="DP456" s="42"/>
      <c r="DQ456" s="42"/>
      <c r="DR456" s="42"/>
      <c r="DS456" s="42"/>
      <c r="DT456" s="42"/>
      <c r="DU456" s="42"/>
      <c r="DV456" s="42"/>
      <c r="DW456" s="42"/>
      <c r="DX456" s="42"/>
      <c r="DY456" s="42"/>
      <c r="DZ456" s="42"/>
    </row>
    <row r="457" spans="2:130" x14ac:dyDescent="0.2">
      <c r="B457" s="42"/>
      <c r="C457" s="48" t="str">
        <f t="shared" si="17"/>
        <v>bw</v>
      </c>
      <c r="D457" s="49" t="str">
        <f t="shared" si="18"/>
        <v/>
      </c>
      <c r="E457" s="334" t="s">
        <v>173</v>
      </c>
      <c r="F457" s="334">
        <v>65</v>
      </c>
      <c r="G457" s="385"/>
      <c r="H457" s="334"/>
      <c r="I457" s="334"/>
      <c r="J457" s="334"/>
      <c r="K457" s="334"/>
      <c r="L457" s="334"/>
      <c r="M457" s="334"/>
      <c r="N457" s="334"/>
      <c r="O457" s="334"/>
      <c r="P457" s="334"/>
      <c r="Q457" s="42"/>
      <c r="R457" s="339" t="s">
        <v>173</v>
      </c>
      <c r="S457" s="339">
        <v>65</v>
      </c>
      <c r="T457" s="386"/>
      <c r="U457" s="339"/>
      <c r="V457" s="339"/>
      <c r="W457" s="339"/>
      <c r="X457" s="339"/>
      <c r="Y457" s="339"/>
      <c r="Z457" s="339"/>
      <c r="AA457" s="339"/>
      <c r="AB457" s="339"/>
      <c r="AC457" s="339"/>
      <c r="AD457" s="42"/>
      <c r="AE457" s="812"/>
      <c r="AF457" s="812"/>
      <c r="AG457" s="812"/>
      <c r="AH457" s="812"/>
      <c r="AI457" s="812"/>
      <c r="AJ457" s="1020" t="str">
        <f>bw!C17</f>
        <v>p2</v>
      </c>
      <c r="AK457" s="1000">
        <f>bw!D17</f>
        <v>65</v>
      </c>
      <c r="AL457" s="1000"/>
      <c r="AM457" s="1000"/>
      <c r="AN457" s="1000"/>
      <c r="AO457" s="1000"/>
      <c r="AP457" s="1000"/>
      <c r="AQ457" s="1000"/>
      <c r="AR457" s="1000"/>
      <c r="AS457" s="1000"/>
      <c r="AT457" s="1000"/>
      <c r="AU457" s="1000"/>
      <c r="AV457" s="812"/>
      <c r="AW457" s="812"/>
      <c r="AX457" s="812"/>
      <c r="AY457" s="812"/>
      <c r="AZ457" s="812"/>
      <c r="BA457" s="812"/>
      <c r="BB457" s="812"/>
      <c r="BC457" s="812"/>
      <c r="BD457" s="812"/>
      <c r="BE457" s="812"/>
      <c r="BF457" s="812"/>
      <c r="BG457" s="812"/>
      <c r="BH457" s="812"/>
      <c r="BI457" s="812"/>
      <c r="BJ457" s="812"/>
      <c r="BK457" s="812"/>
      <c r="BL457" s="812"/>
      <c r="BM457" s="812"/>
      <c r="BN457" s="812"/>
      <c r="BO457" s="812"/>
      <c r="BP457" s="812"/>
      <c r="BQ457" s="812"/>
      <c r="BR457" s="812"/>
      <c r="BS457" s="812"/>
      <c r="BT457" s="812"/>
      <c r="BU457" s="42"/>
      <c r="BV457" s="42"/>
      <c r="BW457" s="42"/>
      <c r="BX457" s="42"/>
      <c r="BY457" s="42"/>
      <c r="BZ457" s="42"/>
      <c r="CA457" s="42"/>
      <c r="CB457" s="42"/>
      <c r="CC457" s="42"/>
      <c r="CD457" s="42"/>
      <c r="CE457" s="42"/>
      <c r="CF457" s="42"/>
      <c r="CG457" s="42"/>
      <c r="CH457" s="42"/>
      <c r="CI457" s="42"/>
      <c r="CJ457" s="42"/>
      <c r="CK457" s="42"/>
      <c r="CL457" s="42"/>
      <c r="CM457" s="42"/>
      <c r="CN457" s="42"/>
      <c r="CO457" s="42"/>
      <c r="CP457" s="42"/>
      <c r="CQ457" s="42"/>
      <c r="CR457" s="42"/>
      <c r="CS457" s="42"/>
      <c r="CT457" s="42"/>
      <c r="CU457" s="42"/>
      <c r="CV457" s="42"/>
      <c r="CW457" s="42"/>
      <c r="CX457" s="42"/>
      <c r="CY457" s="42"/>
      <c r="CZ457" s="42"/>
      <c r="DA457" s="42"/>
      <c r="DB457" s="42"/>
      <c r="DC457" s="42"/>
      <c r="DD457" s="42"/>
      <c r="DE457" s="42"/>
      <c r="DF457" s="42"/>
      <c r="DG457" s="42"/>
      <c r="DH457" s="42"/>
      <c r="DI457" s="42"/>
      <c r="DJ457" s="42"/>
      <c r="DK457" s="42"/>
      <c r="DL457" s="42"/>
      <c r="DM457" s="42"/>
      <c r="DN457" s="42"/>
      <c r="DO457" s="42"/>
      <c r="DP457" s="42"/>
      <c r="DQ457" s="42"/>
      <c r="DR457" s="42"/>
      <c r="DS457" s="42"/>
      <c r="DT457" s="42"/>
      <c r="DU457" s="42"/>
      <c r="DV457" s="42"/>
      <c r="DW457" s="42"/>
      <c r="DX457" s="42"/>
      <c r="DY457" s="42"/>
      <c r="DZ457" s="42"/>
    </row>
    <row r="458" spans="2:130" x14ac:dyDescent="0.2">
      <c r="B458" s="42"/>
      <c r="C458" s="48" t="str">
        <f t="shared" si="17"/>
        <v>bw</v>
      </c>
      <c r="D458" s="49" t="str">
        <f t="shared" si="18"/>
        <v/>
      </c>
      <c r="E458" s="334" t="s">
        <v>174</v>
      </c>
      <c r="F458" s="334">
        <v>1.8700000000000001E-2</v>
      </c>
      <c r="G458" s="385"/>
      <c r="H458" s="334"/>
      <c r="I458" s="334"/>
      <c r="J458" s="334"/>
      <c r="K458" s="334"/>
      <c r="L458" s="334"/>
      <c r="M458" s="334"/>
      <c r="N458" s="334"/>
      <c r="O458" s="334"/>
      <c r="P458" s="334"/>
      <c r="Q458" s="42"/>
      <c r="R458" s="339" t="s">
        <v>174</v>
      </c>
      <c r="S458" s="339">
        <v>1.8700000000000001E-2</v>
      </c>
      <c r="T458" s="386"/>
      <c r="U458" s="339"/>
      <c r="V458" s="339"/>
      <c r="W458" s="339"/>
      <c r="X458" s="339"/>
      <c r="Y458" s="339"/>
      <c r="Z458" s="339"/>
      <c r="AA458" s="339"/>
      <c r="AB458" s="339"/>
      <c r="AC458" s="339"/>
      <c r="AD458" s="42"/>
      <c r="AE458" s="812"/>
      <c r="AF458" s="812"/>
      <c r="AG458" s="812"/>
      <c r="AH458" s="812"/>
      <c r="AI458" s="812"/>
      <c r="AJ458" s="1020" t="str">
        <f>bw!C18</f>
        <v>p3</v>
      </c>
      <c r="AK458" s="1000">
        <f>bw!D18</f>
        <v>1.8700000000000001E-2</v>
      </c>
      <c r="AL458" s="1000"/>
      <c r="AM458" s="1000"/>
      <c r="AN458" s="1000"/>
      <c r="AO458" s="1000"/>
      <c r="AP458" s="1000"/>
      <c r="AQ458" s="1000"/>
      <c r="AR458" s="1000"/>
      <c r="AS458" s="1000"/>
      <c r="AT458" s="1000"/>
      <c r="AU458" s="1000"/>
      <c r="AV458" s="812"/>
      <c r="AW458" s="812"/>
      <c r="AX458" s="812"/>
      <c r="AY458" s="812"/>
      <c r="AZ458" s="812"/>
      <c r="BA458" s="812"/>
      <c r="BB458" s="812"/>
      <c r="BC458" s="812"/>
      <c r="BD458" s="812"/>
      <c r="BE458" s="812"/>
      <c r="BF458" s="812"/>
      <c r="BG458" s="812"/>
      <c r="BH458" s="812"/>
      <c r="BI458" s="812"/>
      <c r="BJ458" s="812"/>
      <c r="BK458" s="812"/>
      <c r="BL458" s="812"/>
      <c r="BM458" s="812"/>
      <c r="BN458" s="812"/>
      <c r="BO458" s="812"/>
      <c r="BP458" s="812"/>
      <c r="BQ458" s="812"/>
      <c r="BR458" s="812"/>
      <c r="BS458" s="812"/>
      <c r="BT458" s="812"/>
      <c r="BU458" s="42"/>
      <c r="BV458" s="42"/>
      <c r="BW458" s="42"/>
      <c r="BX458" s="42"/>
      <c r="BY458" s="42"/>
      <c r="BZ458" s="42"/>
      <c r="CA458" s="42"/>
      <c r="CB458" s="42"/>
      <c r="CC458" s="42"/>
      <c r="CD458" s="42"/>
      <c r="CE458" s="42"/>
      <c r="CF458" s="42"/>
      <c r="CG458" s="42"/>
      <c r="CH458" s="42"/>
      <c r="CI458" s="42"/>
      <c r="CJ458" s="42"/>
      <c r="CK458" s="42"/>
      <c r="CL458" s="42"/>
      <c r="CM458" s="42"/>
      <c r="CN458" s="42"/>
      <c r="CO458" s="42"/>
      <c r="CP458" s="42"/>
      <c r="CQ458" s="42"/>
      <c r="CR458" s="42"/>
      <c r="CS458" s="42"/>
      <c r="CT458" s="42"/>
      <c r="CU458" s="42"/>
      <c r="CV458" s="42"/>
      <c r="CW458" s="42"/>
      <c r="CX458" s="42"/>
      <c r="CY458" s="42"/>
      <c r="CZ458" s="42"/>
      <c r="DA458" s="42"/>
      <c r="DB458" s="42"/>
      <c r="DC458" s="42"/>
      <c r="DD458" s="42"/>
      <c r="DE458" s="42"/>
      <c r="DF458" s="42"/>
      <c r="DG458" s="42"/>
      <c r="DH458" s="42"/>
      <c r="DI458" s="42"/>
      <c r="DJ458" s="42"/>
      <c r="DK458" s="42"/>
      <c r="DL458" s="42"/>
      <c r="DM458" s="42"/>
      <c r="DN458" s="42"/>
      <c r="DO458" s="42"/>
      <c r="DP458" s="42"/>
      <c r="DQ458" s="42"/>
      <c r="DR458" s="42"/>
      <c r="DS458" s="42"/>
      <c r="DT458" s="42"/>
      <c r="DU458" s="42"/>
      <c r="DV458" s="42"/>
      <c r="DW458" s="42"/>
      <c r="DX458" s="42"/>
      <c r="DY458" s="42"/>
      <c r="DZ458" s="42"/>
    </row>
    <row r="459" spans="2:130" x14ac:dyDescent="0.2">
      <c r="B459" s="42"/>
      <c r="C459" s="48" t="str">
        <f t="shared" si="17"/>
        <v>bw</v>
      </c>
      <c r="D459" s="49" t="str">
        <f t="shared" si="18"/>
        <v/>
      </c>
      <c r="E459" s="334"/>
      <c r="F459" s="334" t="s">
        <v>260</v>
      </c>
      <c r="G459" s="385"/>
      <c r="H459" s="334"/>
      <c r="I459" s="334"/>
      <c r="J459" s="334"/>
      <c r="K459" s="334"/>
      <c r="L459" s="334"/>
      <c r="M459" s="334"/>
      <c r="N459" s="334"/>
      <c r="O459" s="334"/>
      <c r="P459" s="334"/>
      <c r="Q459" s="42"/>
      <c r="R459" s="339"/>
      <c r="S459" s="339" t="s">
        <v>260</v>
      </c>
      <c r="T459" s="386"/>
      <c r="U459" s="339"/>
      <c r="V459" s="339"/>
      <c r="W459" s="339"/>
      <c r="X459" s="339"/>
      <c r="Y459" s="339"/>
      <c r="Z459" s="339"/>
      <c r="AA459" s="339"/>
      <c r="AB459" s="339"/>
      <c r="AC459" s="339"/>
      <c r="AD459" s="42"/>
      <c r="AE459" s="812"/>
      <c r="AF459" s="812"/>
      <c r="AG459" s="812"/>
      <c r="AH459" s="812"/>
      <c r="AI459" s="812"/>
      <c r="AJ459" s="1000"/>
      <c r="AK459" s="1000" t="str">
        <f>bw!D19</f>
        <v xml:space="preserve">lact ≥ 2 </v>
      </c>
      <c r="AL459" s="1000"/>
      <c r="AM459" s="1000"/>
      <c r="AN459" s="1000"/>
      <c r="AO459" s="1000"/>
      <c r="AP459" s="1000"/>
      <c r="AQ459" s="1000"/>
      <c r="AR459" s="1000"/>
      <c r="AS459" s="1000"/>
      <c r="AT459" s="1000"/>
      <c r="AU459" s="1000"/>
      <c r="AV459" s="812"/>
      <c r="AW459" s="812"/>
      <c r="AX459" s="812"/>
      <c r="AY459" s="812"/>
      <c r="AZ459" s="812"/>
      <c r="BA459" s="812"/>
      <c r="BB459" s="812"/>
      <c r="BC459" s="812"/>
      <c r="BD459" s="812"/>
      <c r="BE459" s="812"/>
      <c r="BF459" s="812"/>
      <c r="BG459" s="812"/>
      <c r="BH459" s="812"/>
      <c r="BI459" s="812"/>
      <c r="BJ459" s="812"/>
      <c r="BK459" s="812"/>
      <c r="BL459" s="812"/>
      <c r="BM459" s="812"/>
      <c r="BN459" s="812"/>
      <c r="BO459" s="812"/>
      <c r="BP459" s="812"/>
      <c r="BQ459" s="812"/>
      <c r="BR459" s="812"/>
      <c r="BS459" s="812"/>
      <c r="BT459" s="812"/>
      <c r="BU459" s="42"/>
      <c r="BV459" s="42"/>
      <c r="BW459" s="42"/>
      <c r="BX459" s="42"/>
      <c r="BY459" s="42"/>
      <c r="BZ459" s="42"/>
      <c r="CA459" s="42"/>
      <c r="CB459" s="42"/>
      <c r="CC459" s="42"/>
      <c r="CD459" s="42"/>
      <c r="CE459" s="42"/>
      <c r="CF459" s="42"/>
      <c r="CG459" s="42"/>
      <c r="CH459" s="42"/>
      <c r="CI459" s="42"/>
      <c r="CJ459" s="42"/>
      <c r="CK459" s="42"/>
      <c r="CL459" s="42"/>
      <c r="CM459" s="42"/>
      <c r="CN459" s="42"/>
      <c r="CO459" s="42"/>
      <c r="CP459" s="42"/>
      <c r="CQ459" s="42"/>
      <c r="CR459" s="42"/>
      <c r="CS459" s="42"/>
      <c r="CT459" s="42"/>
      <c r="CU459" s="42"/>
      <c r="CV459" s="42"/>
      <c r="CW459" s="42"/>
      <c r="CX459" s="42"/>
      <c r="CY459" s="42"/>
      <c r="CZ459" s="42"/>
      <c r="DA459" s="42"/>
      <c r="DB459" s="42"/>
      <c r="DC459" s="42"/>
      <c r="DD459" s="42"/>
      <c r="DE459" s="42"/>
      <c r="DF459" s="42"/>
      <c r="DG459" s="42"/>
      <c r="DH459" s="42"/>
      <c r="DI459" s="42"/>
      <c r="DJ459" s="42"/>
      <c r="DK459" s="42"/>
      <c r="DL459" s="42"/>
      <c r="DM459" s="42"/>
      <c r="DN459" s="42"/>
      <c r="DO459" s="42"/>
      <c r="DP459" s="42"/>
      <c r="DQ459" s="42"/>
      <c r="DR459" s="42"/>
      <c r="DS459" s="42"/>
      <c r="DT459" s="42"/>
      <c r="DU459" s="42"/>
      <c r="DV459" s="42"/>
      <c r="DW459" s="42"/>
      <c r="DX459" s="42"/>
      <c r="DY459" s="42"/>
      <c r="DZ459" s="42"/>
    </row>
    <row r="460" spans="2:130" x14ac:dyDescent="0.2">
      <c r="B460" s="42"/>
      <c r="C460" s="48" t="str">
        <f t="shared" si="17"/>
        <v>bw</v>
      </c>
      <c r="D460" s="49" t="str">
        <f t="shared" si="18"/>
        <v/>
      </c>
      <c r="E460" s="334" t="s">
        <v>169</v>
      </c>
      <c r="F460" s="334">
        <v>640</v>
      </c>
      <c r="G460" s="385"/>
      <c r="H460" s="334"/>
      <c r="I460" s="334"/>
      <c r="J460" s="334"/>
      <c r="K460" s="334"/>
      <c r="L460" s="334"/>
      <c r="M460" s="334"/>
      <c r="N460" s="334"/>
      <c r="O460" s="334"/>
      <c r="P460" s="334"/>
      <c r="Q460" s="42"/>
      <c r="R460" s="339" t="s">
        <v>169</v>
      </c>
      <c r="S460" s="339">
        <v>640</v>
      </c>
      <c r="T460" s="386"/>
      <c r="U460" s="339"/>
      <c r="V460" s="339"/>
      <c r="W460" s="339"/>
      <c r="X460" s="339"/>
      <c r="Y460" s="339"/>
      <c r="Z460" s="339"/>
      <c r="AA460" s="339"/>
      <c r="AB460" s="339"/>
      <c r="AC460" s="339"/>
      <c r="AD460" s="42"/>
      <c r="AE460" s="812"/>
      <c r="AF460" s="812"/>
      <c r="AG460" s="812"/>
      <c r="AH460" s="812"/>
      <c r="AI460" s="812"/>
      <c r="AJ460" s="1020" t="str">
        <f>bw!C20</f>
        <v>A</v>
      </c>
      <c r="AK460" s="1000">
        <f>bw!D20</f>
        <v>640</v>
      </c>
      <c r="AL460" s="1000"/>
      <c r="AM460" s="1000"/>
      <c r="AN460" s="1000"/>
      <c r="AO460" s="1000"/>
      <c r="AP460" s="1000"/>
      <c r="AQ460" s="1000"/>
      <c r="AR460" s="1000"/>
      <c r="AS460" s="1000"/>
      <c r="AT460" s="1000"/>
      <c r="AU460" s="1000"/>
      <c r="AV460" s="812"/>
      <c r="AW460" s="812"/>
      <c r="AX460" s="812"/>
      <c r="AY460" s="812"/>
      <c r="AZ460" s="812"/>
      <c r="BA460" s="812"/>
      <c r="BB460" s="812"/>
      <c r="BC460" s="812"/>
      <c r="BD460" s="812"/>
      <c r="BE460" s="812"/>
      <c r="BF460" s="812"/>
      <c r="BG460" s="812"/>
      <c r="BH460" s="812"/>
      <c r="BI460" s="812"/>
      <c r="BJ460" s="812"/>
      <c r="BK460" s="812"/>
      <c r="BL460" s="812"/>
      <c r="BM460" s="812"/>
      <c r="BN460" s="812"/>
      <c r="BO460" s="812"/>
      <c r="BP460" s="812"/>
      <c r="BQ460" s="812"/>
      <c r="BR460" s="812"/>
      <c r="BS460" s="812"/>
      <c r="BT460" s="812"/>
      <c r="BU460" s="42"/>
      <c r="BV460" s="42"/>
      <c r="BW460" s="42"/>
      <c r="BX460" s="42"/>
      <c r="BY460" s="42"/>
      <c r="BZ460" s="42"/>
      <c r="CA460" s="42"/>
      <c r="CB460" s="42"/>
      <c r="CC460" s="42"/>
      <c r="CD460" s="42"/>
      <c r="CE460" s="42"/>
      <c r="CF460" s="42"/>
      <c r="CG460" s="42"/>
      <c r="CH460" s="42"/>
      <c r="CI460" s="42"/>
      <c r="CJ460" s="42"/>
      <c r="CK460" s="42"/>
      <c r="CL460" s="42"/>
      <c r="CM460" s="42"/>
      <c r="CN460" s="42"/>
      <c r="CO460" s="42"/>
      <c r="CP460" s="42"/>
      <c r="CQ460" s="42"/>
      <c r="CR460" s="42"/>
      <c r="CS460" s="42"/>
      <c r="CT460" s="42"/>
      <c r="CU460" s="42"/>
      <c r="CV460" s="42"/>
      <c r="CW460" s="42"/>
      <c r="CX460" s="42"/>
      <c r="CY460" s="42"/>
      <c r="CZ460" s="42"/>
      <c r="DA460" s="42"/>
      <c r="DB460" s="42"/>
      <c r="DC460" s="42"/>
      <c r="DD460" s="42"/>
      <c r="DE460" s="42"/>
      <c r="DF460" s="42"/>
      <c r="DG460" s="42"/>
      <c r="DH460" s="42"/>
      <c r="DI460" s="42"/>
      <c r="DJ460" s="42"/>
      <c r="DK460" s="42"/>
      <c r="DL460" s="42"/>
      <c r="DM460" s="42"/>
      <c r="DN460" s="42"/>
      <c r="DO460" s="42"/>
      <c r="DP460" s="42"/>
      <c r="DQ460" s="42"/>
      <c r="DR460" s="42"/>
      <c r="DS460" s="42"/>
      <c r="DT460" s="42"/>
      <c r="DU460" s="42"/>
      <c r="DV460" s="42"/>
      <c r="DW460" s="42"/>
      <c r="DX460" s="42"/>
      <c r="DY460" s="42"/>
      <c r="DZ460" s="42"/>
    </row>
    <row r="461" spans="2:130" x14ac:dyDescent="0.2">
      <c r="B461" s="42"/>
      <c r="C461" s="48" t="str">
        <f t="shared" si="17"/>
        <v>bw</v>
      </c>
      <c r="D461" s="49" t="str">
        <f t="shared" si="18"/>
        <v/>
      </c>
      <c r="E461" s="334" t="s">
        <v>170</v>
      </c>
      <c r="F461" s="334">
        <v>42</v>
      </c>
      <c r="G461" s="385"/>
      <c r="H461" s="334"/>
      <c r="I461" s="334"/>
      <c r="J461" s="334"/>
      <c r="K461" s="334"/>
      <c r="L461" s="334"/>
      <c r="M461" s="334"/>
      <c r="N461" s="334"/>
      <c r="O461" s="334"/>
      <c r="P461" s="334"/>
      <c r="Q461" s="42"/>
      <c r="R461" s="339" t="s">
        <v>170</v>
      </c>
      <c r="S461" s="339">
        <v>42</v>
      </c>
      <c r="T461" s="386"/>
      <c r="U461" s="339"/>
      <c r="V461" s="339"/>
      <c r="W461" s="339"/>
      <c r="X461" s="339"/>
      <c r="Y461" s="339"/>
      <c r="Z461" s="339"/>
      <c r="AA461" s="339"/>
      <c r="AB461" s="339"/>
      <c r="AC461" s="339"/>
      <c r="AD461" s="42"/>
      <c r="AE461" s="812"/>
      <c r="AF461" s="812"/>
      <c r="AG461" s="812"/>
      <c r="AH461" s="812"/>
      <c r="AI461" s="812"/>
      <c r="AJ461" s="1020" t="str">
        <f>bw!C21</f>
        <v>yo</v>
      </c>
      <c r="AK461" s="1000">
        <f>bw!D21</f>
        <v>42</v>
      </c>
      <c r="AL461" s="1000"/>
      <c r="AM461" s="1000"/>
      <c r="AN461" s="1000"/>
      <c r="AO461" s="1000"/>
      <c r="AP461" s="1000"/>
      <c r="AQ461" s="1000"/>
      <c r="AR461" s="1000"/>
      <c r="AS461" s="1000"/>
      <c r="AT461" s="1000"/>
      <c r="AU461" s="1000"/>
      <c r="AV461" s="812"/>
      <c r="AW461" s="812"/>
      <c r="AX461" s="812"/>
      <c r="AY461" s="812"/>
      <c r="AZ461" s="812"/>
      <c r="BA461" s="812"/>
      <c r="BB461" s="812"/>
      <c r="BC461" s="812"/>
      <c r="BD461" s="812"/>
      <c r="BE461" s="812"/>
      <c r="BF461" s="812"/>
      <c r="BG461" s="812"/>
      <c r="BH461" s="812"/>
      <c r="BI461" s="812"/>
      <c r="BJ461" s="812"/>
      <c r="BK461" s="812"/>
      <c r="BL461" s="812"/>
      <c r="BM461" s="812"/>
      <c r="BN461" s="812"/>
      <c r="BO461" s="812"/>
      <c r="BP461" s="812"/>
      <c r="BQ461" s="812"/>
      <c r="BR461" s="812"/>
      <c r="BS461" s="812"/>
      <c r="BT461" s="812"/>
      <c r="BU461" s="42"/>
      <c r="BV461" s="42"/>
      <c r="BW461" s="42"/>
      <c r="BX461" s="42"/>
      <c r="BY461" s="42"/>
      <c r="BZ461" s="42"/>
      <c r="CA461" s="42"/>
      <c r="CB461" s="42"/>
      <c r="CC461" s="42"/>
      <c r="CD461" s="42"/>
      <c r="CE461" s="42"/>
      <c r="CF461" s="42"/>
      <c r="CG461" s="42"/>
      <c r="CH461" s="42"/>
      <c r="CI461" s="42"/>
      <c r="CJ461" s="42"/>
      <c r="CK461" s="42"/>
      <c r="CL461" s="42"/>
      <c r="CM461" s="42"/>
      <c r="CN461" s="42"/>
      <c r="CO461" s="42"/>
      <c r="CP461" s="42"/>
      <c r="CQ461" s="42"/>
      <c r="CR461" s="42"/>
      <c r="CS461" s="42"/>
      <c r="CT461" s="42"/>
      <c r="CU461" s="42"/>
      <c r="CV461" s="42"/>
      <c r="CW461" s="42"/>
      <c r="CX461" s="42"/>
      <c r="CY461" s="42"/>
      <c r="CZ461" s="42"/>
      <c r="DA461" s="42"/>
      <c r="DB461" s="42"/>
      <c r="DC461" s="42"/>
      <c r="DD461" s="42"/>
      <c r="DE461" s="42"/>
      <c r="DF461" s="42"/>
      <c r="DG461" s="42"/>
      <c r="DH461" s="42"/>
      <c r="DI461" s="42"/>
      <c r="DJ461" s="42"/>
      <c r="DK461" s="42"/>
      <c r="DL461" s="42"/>
      <c r="DM461" s="42"/>
      <c r="DN461" s="42"/>
      <c r="DO461" s="42"/>
      <c r="DP461" s="42"/>
      <c r="DQ461" s="42"/>
      <c r="DR461" s="42"/>
      <c r="DS461" s="42"/>
      <c r="DT461" s="42"/>
      <c r="DU461" s="42"/>
      <c r="DV461" s="42"/>
      <c r="DW461" s="42"/>
      <c r="DX461" s="42"/>
      <c r="DY461" s="42"/>
      <c r="DZ461" s="42"/>
    </row>
    <row r="462" spans="2:130" x14ac:dyDescent="0.2">
      <c r="B462" s="42"/>
      <c r="C462" s="48" t="str">
        <f t="shared" si="17"/>
        <v>bw</v>
      </c>
      <c r="D462" s="49" t="str">
        <f t="shared" si="18"/>
        <v/>
      </c>
      <c r="E462" s="334" t="s">
        <v>171</v>
      </c>
      <c r="F462" s="334">
        <v>6</v>
      </c>
      <c r="G462" s="385"/>
      <c r="H462" s="334"/>
      <c r="I462" s="334"/>
      <c r="J462" s="334"/>
      <c r="K462" s="334"/>
      <c r="L462" s="334"/>
      <c r="M462" s="334"/>
      <c r="N462" s="334"/>
      <c r="O462" s="334"/>
      <c r="P462" s="334"/>
      <c r="Q462" s="42"/>
      <c r="R462" s="339" t="s">
        <v>171</v>
      </c>
      <c r="S462" s="339">
        <v>6</v>
      </c>
      <c r="T462" s="386"/>
      <c r="U462" s="339"/>
      <c r="V462" s="339"/>
      <c r="W462" s="339"/>
      <c r="X462" s="339"/>
      <c r="Y462" s="339"/>
      <c r="Z462" s="339"/>
      <c r="AA462" s="339"/>
      <c r="AB462" s="339"/>
      <c r="AC462" s="339"/>
      <c r="AD462" s="42"/>
      <c r="AE462" s="812"/>
      <c r="AF462" s="812"/>
      <c r="AG462" s="812"/>
      <c r="AH462" s="812"/>
      <c r="AI462" s="812"/>
      <c r="AJ462" s="1020" t="str">
        <f>bw!C22</f>
        <v>k</v>
      </c>
      <c r="AK462" s="1000">
        <f>bw!D22</f>
        <v>6</v>
      </c>
      <c r="AL462" s="1000"/>
      <c r="AM462" s="1000"/>
      <c r="AN462" s="1000"/>
      <c r="AO462" s="1000"/>
      <c r="AP462" s="1000"/>
      <c r="AQ462" s="1000"/>
      <c r="AR462" s="1000"/>
      <c r="AS462" s="1000"/>
      <c r="AT462" s="1000"/>
      <c r="AU462" s="1000"/>
      <c r="AV462" s="812"/>
      <c r="AW462" s="812"/>
      <c r="AX462" s="812"/>
      <c r="AY462" s="812"/>
      <c r="AZ462" s="812"/>
      <c r="BA462" s="812"/>
      <c r="BB462" s="812"/>
      <c r="BC462" s="812"/>
      <c r="BD462" s="812"/>
      <c r="BE462" s="812"/>
      <c r="BF462" s="812"/>
      <c r="BG462" s="812"/>
      <c r="BH462" s="812"/>
      <c r="BI462" s="812"/>
      <c r="BJ462" s="812"/>
      <c r="BK462" s="812"/>
      <c r="BL462" s="812"/>
      <c r="BM462" s="812"/>
      <c r="BN462" s="812"/>
      <c r="BO462" s="812"/>
      <c r="BP462" s="812"/>
      <c r="BQ462" s="812"/>
      <c r="BR462" s="812"/>
      <c r="BS462" s="812"/>
      <c r="BT462" s="812"/>
      <c r="BU462" s="42"/>
      <c r="BV462" s="42"/>
      <c r="BW462" s="42"/>
      <c r="BX462" s="42"/>
      <c r="BY462" s="42"/>
      <c r="BZ462" s="42"/>
      <c r="CA462" s="42"/>
      <c r="CB462" s="42"/>
      <c r="CC462" s="42"/>
      <c r="CD462" s="42"/>
      <c r="CE462" s="42"/>
      <c r="CF462" s="42"/>
      <c r="CG462" s="42"/>
      <c r="CH462" s="42"/>
      <c r="CI462" s="42"/>
      <c r="CJ462" s="42"/>
      <c r="CK462" s="42"/>
      <c r="CL462" s="42"/>
      <c r="CM462" s="42"/>
      <c r="CN462" s="42"/>
      <c r="CO462" s="42"/>
      <c r="CP462" s="42"/>
      <c r="CQ462" s="42"/>
      <c r="CR462" s="42"/>
      <c r="CS462" s="42"/>
      <c r="CT462" s="42"/>
      <c r="CU462" s="42"/>
      <c r="CV462" s="42"/>
      <c r="CW462" s="42"/>
      <c r="CX462" s="42"/>
      <c r="CY462" s="42"/>
      <c r="CZ462" s="42"/>
      <c r="DA462" s="42"/>
      <c r="DB462" s="42"/>
      <c r="DC462" s="42"/>
      <c r="DD462" s="42"/>
      <c r="DE462" s="42"/>
      <c r="DF462" s="42"/>
      <c r="DG462" s="42"/>
      <c r="DH462" s="42"/>
      <c r="DI462" s="42"/>
      <c r="DJ462" s="42"/>
      <c r="DK462" s="42"/>
      <c r="DL462" s="42"/>
      <c r="DM462" s="42"/>
      <c r="DN462" s="42"/>
      <c r="DO462" s="42"/>
      <c r="DP462" s="42"/>
      <c r="DQ462" s="42"/>
      <c r="DR462" s="42"/>
      <c r="DS462" s="42"/>
      <c r="DT462" s="42"/>
      <c r="DU462" s="42"/>
      <c r="DV462" s="42"/>
      <c r="DW462" s="42"/>
      <c r="DX462" s="42"/>
      <c r="DY462" s="42"/>
      <c r="DZ462" s="42"/>
    </row>
    <row r="463" spans="2:130" x14ac:dyDescent="0.2">
      <c r="B463" s="42"/>
      <c r="C463" s="48" t="str">
        <f t="shared" si="17"/>
        <v>bw</v>
      </c>
      <c r="D463" s="49" t="str">
        <f t="shared" si="18"/>
        <v/>
      </c>
      <c r="E463" s="334" t="s">
        <v>172</v>
      </c>
      <c r="F463" s="334">
        <v>40</v>
      </c>
      <c r="G463" s="385"/>
      <c r="H463" s="334"/>
      <c r="I463" s="334"/>
      <c r="J463" s="334"/>
      <c r="K463" s="334"/>
      <c r="L463" s="334"/>
      <c r="M463" s="334"/>
      <c r="N463" s="334"/>
      <c r="O463" s="334"/>
      <c r="P463" s="334"/>
      <c r="Q463" s="42"/>
      <c r="R463" s="339" t="s">
        <v>172</v>
      </c>
      <c r="S463" s="339">
        <v>40</v>
      </c>
      <c r="T463" s="386"/>
      <c r="U463" s="339"/>
      <c r="V463" s="339"/>
      <c r="W463" s="339"/>
      <c r="X463" s="339"/>
      <c r="Y463" s="339"/>
      <c r="Z463" s="339"/>
      <c r="AA463" s="339"/>
      <c r="AB463" s="339"/>
      <c r="AC463" s="339"/>
      <c r="AD463" s="42"/>
      <c r="AE463" s="812"/>
      <c r="AF463" s="812"/>
      <c r="AG463" s="812"/>
      <c r="AH463" s="812"/>
      <c r="AI463" s="812"/>
      <c r="AJ463" s="1020" t="str">
        <f>bw!C23</f>
        <v>p1</v>
      </c>
      <c r="AK463" s="1000">
        <f>bw!D23</f>
        <v>40</v>
      </c>
      <c r="AL463" s="1000"/>
      <c r="AM463" s="1000"/>
      <c r="AN463" s="1000"/>
      <c r="AO463" s="1000"/>
      <c r="AP463" s="1000"/>
      <c r="AQ463" s="1000"/>
      <c r="AR463" s="1000"/>
      <c r="AS463" s="1000"/>
      <c r="AT463" s="1000"/>
      <c r="AU463" s="1000"/>
      <c r="AV463" s="812"/>
      <c r="AW463" s="812"/>
      <c r="AX463" s="812"/>
      <c r="AY463" s="812"/>
      <c r="AZ463" s="812"/>
      <c r="BA463" s="812"/>
      <c r="BB463" s="812"/>
      <c r="BC463" s="812"/>
      <c r="BD463" s="812"/>
      <c r="BE463" s="812"/>
      <c r="BF463" s="812"/>
      <c r="BG463" s="812"/>
      <c r="BH463" s="812"/>
      <c r="BI463" s="812"/>
      <c r="BJ463" s="812"/>
      <c r="BK463" s="812"/>
      <c r="BL463" s="812"/>
      <c r="BM463" s="812"/>
      <c r="BN463" s="812"/>
      <c r="BO463" s="812"/>
      <c r="BP463" s="812"/>
      <c r="BQ463" s="812"/>
      <c r="BR463" s="812"/>
      <c r="BS463" s="812"/>
      <c r="BT463" s="812"/>
      <c r="BU463" s="42"/>
      <c r="BV463" s="42"/>
      <c r="BW463" s="42"/>
      <c r="BX463" s="42"/>
      <c r="BY463" s="42"/>
      <c r="BZ463" s="42"/>
      <c r="CA463" s="42"/>
      <c r="CB463" s="42"/>
      <c r="CC463" s="42"/>
      <c r="CD463" s="42"/>
      <c r="CE463" s="42"/>
      <c r="CF463" s="42"/>
      <c r="CG463" s="42"/>
      <c r="CH463" s="42"/>
      <c r="CI463" s="42"/>
      <c r="CJ463" s="42"/>
      <c r="CK463" s="42"/>
      <c r="CL463" s="42"/>
      <c r="CM463" s="42"/>
      <c r="CN463" s="42"/>
      <c r="CO463" s="42"/>
      <c r="CP463" s="42"/>
      <c r="CQ463" s="42"/>
      <c r="CR463" s="42"/>
      <c r="CS463" s="42"/>
      <c r="CT463" s="42"/>
      <c r="CU463" s="42"/>
      <c r="CV463" s="42"/>
      <c r="CW463" s="42"/>
      <c r="CX463" s="42"/>
      <c r="CY463" s="42"/>
      <c r="CZ463" s="42"/>
      <c r="DA463" s="42"/>
      <c r="DB463" s="42"/>
      <c r="DC463" s="42"/>
      <c r="DD463" s="42"/>
      <c r="DE463" s="42"/>
      <c r="DF463" s="42"/>
      <c r="DG463" s="42"/>
      <c r="DH463" s="42"/>
      <c r="DI463" s="42"/>
      <c r="DJ463" s="42"/>
      <c r="DK463" s="42"/>
      <c r="DL463" s="42"/>
      <c r="DM463" s="42"/>
      <c r="DN463" s="42"/>
      <c r="DO463" s="42"/>
      <c r="DP463" s="42"/>
      <c r="DQ463" s="42"/>
      <c r="DR463" s="42"/>
      <c r="DS463" s="42"/>
      <c r="DT463" s="42"/>
      <c r="DU463" s="42"/>
      <c r="DV463" s="42"/>
      <c r="DW463" s="42"/>
      <c r="DX463" s="42"/>
      <c r="DY463" s="42"/>
      <c r="DZ463" s="42"/>
    </row>
    <row r="464" spans="2:130" x14ac:dyDescent="0.2">
      <c r="B464" s="42"/>
      <c r="C464" s="48" t="str">
        <f t="shared" si="17"/>
        <v>bw</v>
      </c>
      <c r="D464" s="49" t="str">
        <f t="shared" si="18"/>
        <v/>
      </c>
      <c r="E464" s="334" t="s">
        <v>173</v>
      </c>
      <c r="F464" s="334">
        <v>70</v>
      </c>
      <c r="G464" s="385"/>
      <c r="H464" s="334"/>
      <c r="I464" s="334"/>
      <c r="J464" s="334"/>
      <c r="K464" s="334"/>
      <c r="L464" s="334"/>
      <c r="M464" s="334"/>
      <c r="N464" s="334"/>
      <c r="O464" s="334"/>
      <c r="P464" s="334"/>
      <c r="Q464" s="42"/>
      <c r="R464" s="339" t="s">
        <v>173</v>
      </c>
      <c r="S464" s="339">
        <v>70</v>
      </c>
      <c r="T464" s="386"/>
      <c r="U464" s="339"/>
      <c r="V464" s="339"/>
      <c r="W464" s="339"/>
      <c r="X464" s="339"/>
      <c r="Y464" s="339"/>
      <c r="Z464" s="339"/>
      <c r="AA464" s="339"/>
      <c r="AB464" s="339"/>
      <c r="AC464" s="339"/>
      <c r="AD464" s="42"/>
      <c r="AE464" s="812"/>
      <c r="AF464" s="812"/>
      <c r="AG464" s="812"/>
      <c r="AH464" s="812"/>
      <c r="AI464" s="812"/>
      <c r="AJ464" s="1020" t="str">
        <f>bw!C24</f>
        <v>p2</v>
      </c>
      <c r="AK464" s="1000">
        <f>bw!D24</f>
        <v>70</v>
      </c>
      <c r="AL464" s="1000"/>
      <c r="AM464" s="1000"/>
      <c r="AN464" s="1000"/>
      <c r="AO464" s="1000"/>
      <c r="AP464" s="1000"/>
      <c r="AQ464" s="1000"/>
      <c r="AR464" s="1000"/>
      <c r="AS464" s="1000"/>
      <c r="AT464" s="1000"/>
      <c r="AU464" s="1000"/>
      <c r="AV464" s="812"/>
      <c r="AW464" s="812"/>
      <c r="AX464" s="812"/>
      <c r="AY464" s="812"/>
      <c r="AZ464" s="812"/>
      <c r="BA464" s="812"/>
      <c r="BB464" s="812"/>
      <c r="BC464" s="812"/>
      <c r="BD464" s="812"/>
      <c r="BE464" s="812"/>
      <c r="BF464" s="812"/>
      <c r="BG464" s="812"/>
      <c r="BH464" s="812"/>
      <c r="BI464" s="812"/>
      <c r="BJ464" s="812"/>
      <c r="BK464" s="812"/>
      <c r="BL464" s="812"/>
      <c r="BM464" s="812"/>
      <c r="BN464" s="812"/>
      <c r="BO464" s="812"/>
      <c r="BP464" s="812"/>
      <c r="BQ464" s="812"/>
      <c r="BR464" s="812"/>
      <c r="BS464" s="812"/>
      <c r="BT464" s="812"/>
      <c r="BU464" s="42"/>
      <c r="BV464" s="42"/>
      <c r="BW464" s="42"/>
      <c r="BX464" s="42"/>
      <c r="BY464" s="42"/>
      <c r="BZ464" s="42"/>
      <c r="CA464" s="42"/>
      <c r="CB464" s="42"/>
      <c r="CC464" s="42"/>
      <c r="CD464" s="42"/>
      <c r="CE464" s="42"/>
      <c r="CF464" s="42"/>
      <c r="CG464" s="42"/>
      <c r="CH464" s="42"/>
      <c r="CI464" s="42"/>
      <c r="CJ464" s="42"/>
      <c r="CK464" s="42"/>
      <c r="CL464" s="42"/>
      <c r="CM464" s="42"/>
      <c r="CN464" s="42"/>
      <c r="CO464" s="42"/>
      <c r="CP464" s="42"/>
      <c r="CQ464" s="42"/>
      <c r="CR464" s="42"/>
      <c r="CS464" s="42"/>
      <c r="CT464" s="42"/>
      <c r="CU464" s="42"/>
      <c r="CV464" s="42"/>
      <c r="CW464" s="42"/>
      <c r="CX464" s="42"/>
      <c r="CY464" s="42"/>
      <c r="CZ464" s="42"/>
      <c r="DA464" s="42"/>
      <c r="DB464" s="42"/>
      <c r="DC464" s="42"/>
      <c r="DD464" s="42"/>
      <c r="DE464" s="42"/>
      <c r="DF464" s="42"/>
      <c r="DG464" s="42"/>
      <c r="DH464" s="42"/>
      <c r="DI464" s="42"/>
      <c r="DJ464" s="42"/>
      <c r="DK464" s="42"/>
      <c r="DL464" s="42"/>
      <c r="DM464" s="42"/>
      <c r="DN464" s="42"/>
      <c r="DO464" s="42"/>
      <c r="DP464" s="42"/>
      <c r="DQ464" s="42"/>
      <c r="DR464" s="42"/>
      <c r="DS464" s="42"/>
      <c r="DT464" s="42"/>
      <c r="DU464" s="42"/>
      <c r="DV464" s="42"/>
      <c r="DW464" s="42"/>
      <c r="DX464" s="42"/>
      <c r="DY464" s="42"/>
      <c r="DZ464" s="42"/>
    </row>
    <row r="465" spans="2:130" x14ac:dyDescent="0.2">
      <c r="B465" s="42"/>
      <c r="C465" s="48" t="str">
        <f t="shared" si="17"/>
        <v>bw</v>
      </c>
      <c r="D465" s="49" t="str">
        <f t="shared" si="18"/>
        <v/>
      </c>
      <c r="E465" s="334" t="s">
        <v>174</v>
      </c>
      <c r="F465" s="334">
        <v>1.8700000000000001E-2</v>
      </c>
      <c r="G465" s="385"/>
      <c r="H465" s="334"/>
      <c r="I465" s="334"/>
      <c r="J465" s="334"/>
      <c r="K465" s="334"/>
      <c r="L465" s="334"/>
      <c r="M465" s="334"/>
      <c r="N465" s="334"/>
      <c r="O465" s="334"/>
      <c r="P465" s="334"/>
      <c r="Q465" s="42"/>
      <c r="R465" s="339" t="s">
        <v>174</v>
      </c>
      <c r="S465" s="339">
        <v>1.8700000000000001E-2</v>
      </c>
      <c r="T465" s="386"/>
      <c r="U465" s="339"/>
      <c r="V465" s="339"/>
      <c r="W465" s="339"/>
      <c r="X465" s="339"/>
      <c r="Y465" s="339"/>
      <c r="Z465" s="339"/>
      <c r="AA465" s="339"/>
      <c r="AB465" s="339"/>
      <c r="AC465" s="339"/>
      <c r="AD465" s="42"/>
      <c r="AE465" s="812"/>
      <c r="AF465" s="812"/>
      <c r="AG465" s="812"/>
      <c r="AH465" s="812"/>
      <c r="AI465" s="812"/>
      <c r="AJ465" s="1020" t="str">
        <f>bw!C25</f>
        <v>p3</v>
      </c>
      <c r="AK465" s="1000">
        <f>bw!D25</f>
        <v>1.8700000000000001E-2</v>
      </c>
      <c r="AL465" s="1000"/>
      <c r="AM465" s="1000"/>
      <c r="AN465" s="1000"/>
      <c r="AO465" s="1000"/>
      <c r="AP465" s="1000"/>
      <c r="AQ465" s="1000"/>
      <c r="AR465" s="1000"/>
      <c r="AS465" s="1000"/>
      <c r="AT465" s="1000"/>
      <c r="AU465" s="1000"/>
      <c r="AV465" s="812"/>
      <c r="AW465" s="812"/>
      <c r="AX465" s="812"/>
      <c r="AY465" s="812"/>
      <c r="AZ465" s="812"/>
      <c r="BA465" s="812"/>
      <c r="BB465" s="812"/>
      <c r="BC465" s="812"/>
      <c r="BD465" s="812"/>
      <c r="BE465" s="812"/>
      <c r="BF465" s="812"/>
      <c r="BG465" s="812"/>
      <c r="BH465" s="812"/>
      <c r="BI465" s="812"/>
      <c r="BJ465" s="812"/>
      <c r="BK465" s="812"/>
      <c r="BL465" s="812"/>
      <c r="BM465" s="812"/>
      <c r="BN465" s="812"/>
      <c r="BO465" s="812"/>
      <c r="BP465" s="812"/>
      <c r="BQ465" s="812"/>
      <c r="BR465" s="812"/>
      <c r="BS465" s="812"/>
      <c r="BT465" s="812"/>
      <c r="BU465" s="42"/>
      <c r="BV465" s="42"/>
      <c r="BW465" s="42"/>
      <c r="BX465" s="42"/>
      <c r="BY465" s="42"/>
      <c r="BZ465" s="42"/>
      <c r="CA465" s="42"/>
      <c r="CB465" s="42"/>
      <c r="CC465" s="42"/>
      <c r="CD465" s="42"/>
      <c r="CE465" s="42"/>
      <c r="CF465" s="42"/>
      <c r="CG465" s="42"/>
      <c r="CH465" s="42"/>
      <c r="CI465" s="42"/>
      <c r="CJ465" s="42"/>
      <c r="CK465" s="42"/>
      <c r="CL465" s="42"/>
      <c r="CM465" s="42"/>
      <c r="CN465" s="42"/>
      <c r="CO465" s="42"/>
      <c r="CP465" s="42"/>
      <c r="CQ465" s="42"/>
      <c r="CR465" s="42"/>
      <c r="CS465" s="42"/>
      <c r="CT465" s="42"/>
      <c r="CU465" s="42"/>
      <c r="CV465" s="42"/>
      <c r="CW465" s="42"/>
      <c r="CX465" s="42"/>
      <c r="CY465" s="42"/>
      <c r="CZ465" s="42"/>
      <c r="DA465" s="42"/>
      <c r="DB465" s="42"/>
      <c r="DC465" s="42"/>
      <c r="DD465" s="42"/>
      <c r="DE465" s="42"/>
      <c r="DF465" s="42"/>
      <c r="DG465" s="42"/>
      <c r="DH465" s="42"/>
      <c r="DI465" s="42"/>
      <c r="DJ465" s="42"/>
      <c r="DK465" s="42"/>
      <c r="DL465" s="42"/>
      <c r="DM465" s="42"/>
      <c r="DN465" s="42"/>
      <c r="DO465" s="42"/>
      <c r="DP465" s="42"/>
      <c r="DQ465" s="42"/>
      <c r="DR465" s="42"/>
      <c r="DS465" s="42"/>
      <c r="DT465" s="42"/>
      <c r="DU465" s="42"/>
      <c r="DV465" s="42"/>
      <c r="DW465" s="42"/>
      <c r="DX465" s="42"/>
      <c r="DY465" s="42"/>
      <c r="DZ465" s="42"/>
    </row>
    <row r="466" spans="2:130" x14ac:dyDescent="0.2">
      <c r="B466" s="42"/>
      <c r="C466" s="48" t="str">
        <f t="shared" si="17"/>
        <v>bw</v>
      </c>
      <c r="D466" s="49" t="str">
        <f t="shared" si="18"/>
        <v/>
      </c>
      <c r="E466" s="334" t="s">
        <v>261</v>
      </c>
      <c r="F466" s="334"/>
      <c r="G466" s="385"/>
      <c r="H466" s="334"/>
      <c r="I466" s="334"/>
      <c r="J466" s="334"/>
      <c r="K466" s="334"/>
      <c r="L466" s="334"/>
      <c r="M466" s="334"/>
      <c r="N466" s="334"/>
      <c r="O466" s="334"/>
      <c r="P466" s="334"/>
      <c r="Q466" s="42"/>
      <c r="R466" s="339" t="s">
        <v>261</v>
      </c>
      <c r="S466" s="339"/>
      <c r="T466" s="386"/>
      <c r="U466" s="339"/>
      <c r="V466" s="339"/>
      <c r="W466" s="339"/>
      <c r="X466" s="339"/>
      <c r="Y466" s="339"/>
      <c r="Z466" s="339"/>
      <c r="AA466" s="339"/>
      <c r="AB466" s="339"/>
      <c r="AC466" s="339"/>
      <c r="AD466" s="42"/>
      <c r="AE466" s="812"/>
      <c r="AF466" s="812"/>
      <c r="AG466" s="812"/>
      <c r="AH466" s="812"/>
      <c r="AI466" s="812"/>
      <c r="AJ466" s="1005" t="str">
        <f>bw!G3</f>
        <v xml:space="preserve">  Open cows</v>
      </c>
      <c r="AK466" s="1000"/>
      <c r="AL466" s="1000"/>
      <c r="AM466" s="1000"/>
      <c r="AN466" s="1000"/>
      <c r="AO466" s="1000"/>
      <c r="AP466" s="1000"/>
      <c r="AQ466" s="1000"/>
      <c r="AR466" s="1000"/>
      <c r="AS466" s="1000"/>
      <c r="AT466" s="1000"/>
      <c r="AU466" s="1000"/>
      <c r="AV466" s="812"/>
      <c r="AW466" s="812"/>
      <c r="AX466" s="812"/>
      <c r="AY466" s="812"/>
      <c r="AZ466" s="812"/>
      <c r="BA466" s="812"/>
      <c r="BB466" s="812"/>
      <c r="BC466" s="812"/>
      <c r="BD466" s="812"/>
      <c r="BE466" s="812"/>
      <c r="BF466" s="812"/>
      <c r="BG466" s="812"/>
      <c r="BH466" s="812"/>
      <c r="BI466" s="812"/>
      <c r="BJ466" s="812"/>
      <c r="BK466" s="812"/>
      <c r="BL466" s="812"/>
      <c r="BM466" s="812"/>
      <c r="BN466" s="812"/>
      <c r="BO466" s="812"/>
      <c r="BP466" s="812"/>
      <c r="BQ466" s="812"/>
      <c r="BR466" s="812"/>
      <c r="BS466" s="812"/>
      <c r="BT466" s="812"/>
      <c r="BU466" s="42"/>
      <c r="BV466" s="42"/>
      <c r="BW466" s="42"/>
      <c r="BX466" s="42"/>
      <c r="BY466" s="42"/>
      <c r="BZ466" s="42"/>
      <c r="CA466" s="42"/>
      <c r="CB466" s="42"/>
      <c r="CC466" s="42"/>
      <c r="CD466" s="42"/>
      <c r="CE466" s="42"/>
      <c r="CF466" s="42"/>
      <c r="CG466" s="42"/>
      <c r="CH466" s="42"/>
      <c r="CI466" s="42"/>
      <c r="CJ466" s="42"/>
      <c r="CK466" s="42"/>
      <c r="CL466" s="42"/>
      <c r="CM466" s="42"/>
      <c r="CN466" s="42"/>
      <c r="CO466" s="42"/>
      <c r="CP466" s="42"/>
      <c r="CQ466" s="42"/>
      <c r="CR466" s="42"/>
      <c r="CS466" s="42"/>
      <c r="CT466" s="42"/>
      <c r="CU466" s="42"/>
      <c r="CV466" s="42"/>
      <c r="CW466" s="42"/>
      <c r="CX466" s="42"/>
      <c r="CY466" s="42"/>
      <c r="CZ466" s="42"/>
      <c r="DA466" s="42"/>
      <c r="DB466" s="42"/>
      <c r="DC466" s="42"/>
      <c r="DD466" s="42"/>
      <c r="DE466" s="42"/>
      <c r="DF466" s="42"/>
      <c r="DG466" s="42"/>
      <c r="DH466" s="42"/>
      <c r="DI466" s="42"/>
      <c r="DJ466" s="42"/>
      <c r="DK466" s="42"/>
      <c r="DL466" s="42"/>
      <c r="DM466" s="42"/>
      <c r="DN466" s="42"/>
      <c r="DO466" s="42"/>
      <c r="DP466" s="42"/>
      <c r="DQ466" s="42"/>
      <c r="DR466" s="42"/>
      <c r="DS466" s="42"/>
      <c r="DT466" s="42"/>
      <c r="DU466" s="42"/>
      <c r="DV466" s="42"/>
      <c r="DW466" s="42"/>
      <c r="DX466" s="42"/>
      <c r="DY466" s="42"/>
      <c r="DZ466" s="42"/>
    </row>
    <row r="467" spans="2:130" x14ac:dyDescent="0.2">
      <c r="B467" s="42"/>
      <c r="C467" s="48" t="str">
        <f t="shared" si="17"/>
        <v>bw</v>
      </c>
      <c r="D467" s="49" t="str">
        <f t="shared" si="18"/>
        <v/>
      </c>
      <c r="E467" s="334" t="s">
        <v>249</v>
      </c>
      <c r="F467" s="334" t="s">
        <v>260</v>
      </c>
      <c r="G467" s="385"/>
      <c r="H467" s="334"/>
      <c r="I467" s="334"/>
      <c r="J467" s="334"/>
      <c r="K467" s="334"/>
      <c r="L467" s="334"/>
      <c r="M467" s="334"/>
      <c r="N467" s="334"/>
      <c r="O467" s="334"/>
      <c r="P467" s="334"/>
      <c r="Q467" s="42"/>
      <c r="R467" s="339" t="s">
        <v>249</v>
      </c>
      <c r="S467" s="339" t="s">
        <v>260</v>
      </c>
      <c r="T467" s="386"/>
      <c r="U467" s="339"/>
      <c r="V467" s="339"/>
      <c r="W467" s="339"/>
      <c r="X467" s="339"/>
      <c r="Y467" s="339"/>
      <c r="Z467" s="339"/>
      <c r="AA467" s="339"/>
      <c r="AB467" s="339"/>
      <c r="AC467" s="339"/>
      <c r="AD467" s="42"/>
      <c r="AE467" s="812"/>
      <c r="AF467" s="812"/>
      <c r="AG467" s="812"/>
      <c r="AH467" s="812"/>
      <c r="AI467" s="812"/>
      <c r="AJ467" s="1020" t="str">
        <f>bw!G4</f>
        <v>lact 1</v>
      </c>
      <c r="AK467" s="1020" t="str">
        <f>bw!H4</f>
        <v xml:space="preserve">lact ≥ 2 </v>
      </c>
      <c r="AL467" s="1000"/>
      <c r="AM467" s="1000"/>
      <c r="AN467" s="1000"/>
      <c r="AO467" s="1000"/>
      <c r="AP467" s="1000"/>
      <c r="AQ467" s="1000"/>
      <c r="AR467" s="1000"/>
      <c r="AS467" s="1000"/>
      <c r="AT467" s="1000"/>
      <c r="AU467" s="1000"/>
      <c r="AV467" s="812"/>
      <c r="AW467" s="812"/>
      <c r="AX467" s="812"/>
      <c r="AY467" s="812"/>
      <c r="AZ467" s="812"/>
      <c r="BA467" s="812"/>
      <c r="BB467" s="812"/>
      <c r="BC467" s="812"/>
      <c r="BD467" s="812"/>
      <c r="BE467" s="812"/>
      <c r="BF467" s="812"/>
      <c r="BG467" s="812"/>
      <c r="BH467" s="812"/>
      <c r="BI467" s="812"/>
      <c r="BJ467" s="812"/>
      <c r="BK467" s="812"/>
      <c r="BL467" s="812"/>
      <c r="BM467" s="812"/>
      <c r="BN467" s="812"/>
      <c r="BO467" s="812"/>
      <c r="BP467" s="812"/>
      <c r="BQ467" s="812"/>
      <c r="BR467" s="812"/>
      <c r="BS467" s="812"/>
      <c r="BT467" s="812"/>
      <c r="BU467" s="42"/>
      <c r="BV467" s="42"/>
      <c r="BW467" s="42"/>
      <c r="BX467" s="42"/>
      <c r="BY467" s="42"/>
      <c r="BZ467" s="42"/>
      <c r="CA467" s="42"/>
      <c r="CB467" s="42"/>
      <c r="CC467" s="42"/>
      <c r="CD467" s="42"/>
      <c r="CE467" s="42"/>
      <c r="CF467" s="42"/>
      <c r="CG467" s="42"/>
      <c r="CH467" s="42"/>
      <c r="CI467" s="42"/>
      <c r="CJ467" s="42"/>
      <c r="CK467" s="42"/>
      <c r="CL467" s="42"/>
      <c r="CM467" s="42"/>
      <c r="CN467" s="42"/>
      <c r="CO467" s="42"/>
      <c r="CP467" s="42"/>
      <c r="CQ467" s="42"/>
      <c r="CR467" s="42"/>
      <c r="CS467" s="42"/>
      <c r="CT467" s="42"/>
      <c r="CU467" s="42"/>
      <c r="CV467" s="42"/>
      <c r="CW467" s="42"/>
      <c r="CX467" s="42"/>
      <c r="CY467" s="42"/>
      <c r="CZ467" s="42"/>
      <c r="DA467" s="42"/>
      <c r="DB467" s="42"/>
      <c r="DC467" s="42"/>
      <c r="DD467" s="42"/>
      <c r="DE467" s="42"/>
      <c r="DF467" s="42"/>
      <c r="DG467" s="42"/>
      <c r="DH467" s="42"/>
      <c r="DI467" s="42"/>
      <c r="DJ467" s="42"/>
      <c r="DK467" s="42"/>
      <c r="DL467" s="42"/>
      <c r="DM467" s="42"/>
      <c r="DN467" s="42"/>
      <c r="DO467" s="42"/>
      <c r="DP467" s="42"/>
      <c r="DQ467" s="42"/>
      <c r="DR467" s="42"/>
      <c r="DS467" s="42"/>
      <c r="DT467" s="42"/>
      <c r="DU467" s="42"/>
      <c r="DV467" s="42"/>
      <c r="DW467" s="42"/>
      <c r="DX467" s="42"/>
      <c r="DY467" s="42"/>
      <c r="DZ467" s="42"/>
    </row>
    <row r="468" spans="2:130" x14ac:dyDescent="0.2">
      <c r="B468" s="42"/>
      <c r="C468" s="48" t="str">
        <f t="shared" si="17"/>
        <v>bw</v>
      </c>
      <c r="D468" s="49" t="str">
        <f t="shared" si="18"/>
        <v/>
      </c>
      <c r="E468" s="359">
        <v>1177.0883100000001</v>
      </c>
      <c r="F468" s="359">
        <v>1340.78611570561</v>
      </c>
      <c r="G468" s="385"/>
      <c r="H468" s="334"/>
      <c r="I468" s="334"/>
      <c r="J468" s="334"/>
      <c r="K468" s="334"/>
      <c r="L468" s="334"/>
      <c r="M468" s="334"/>
      <c r="N468" s="334"/>
      <c r="O468" s="334"/>
      <c r="P468" s="334"/>
      <c r="Q468" s="42"/>
      <c r="R468" s="362">
        <v>1177.0883100000001</v>
      </c>
      <c r="S468" s="362">
        <v>1340.78611570561</v>
      </c>
      <c r="T468" s="386"/>
      <c r="U468" s="339"/>
      <c r="V468" s="339"/>
      <c r="W468" s="339"/>
      <c r="X468" s="339"/>
      <c r="Y468" s="339"/>
      <c r="Z468" s="339"/>
      <c r="AA468" s="339"/>
      <c r="AB468" s="339"/>
      <c r="AC468" s="339"/>
      <c r="AD468" s="42"/>
      <c r="AE468" s="812"/>
      <c r="AF468" s="812"/>
      <c r="AG468" s="812"/>
      <c r="AH468" s="812"/>
      <c r="AI468" s="812"/>
      <c r="AJ468" s="1022">
        <f>bw!G5</f>
        <v>1177.0883100000001</v>
      </c>
      <c r="AK468" s="1022">
        <f>bw!H5</f>
        <v>1340.78611570561</v>
      </c>
      <c r="AL468" s="1000"/>
      <c r="AM468" s="1000"/>
      <c r="AN468" s="1000"/>
      <c r="AO468" s="1000"/>
      <c r="AP468" s="1000"/>
      <c r="AQ468" s="1000"/>
      <c r="AR468" s="1000"/>
      <c r="AS468" s="1000"/>
      <c r="AT468" s="1000"/>
      <c r="AU468" s="1000"/>
      <c r="AV468" s="812"/>
      <c r="AW468" s="812"/>
      <c r="AX468" s="812"/>
      <c r="AY468" s="812"/>
      <c r="AZ468" s="812"/>
      <c r="BA468" s="812"/>
      <c r="BB468" s="812"/>
      <c r="BC468" s="812"/>
      <c r="BD468" s="812"/>
      <c r="BE468" s="812"/>
      <c r="BF468" s="812"/>
      <c r="BG468" s="812"/>
      <c r="BH468" s="812"/>
      <c r="BI468" s="812"/>
      <c r="BJ468" s="812"/>
      <c r="BK468" s="812"/>
      <c r="BL468" s="812"/>
      <c r="BM468" s="812"/>
      <c r="BN468" s="812"/>
      <c r="BO468" s="812"/>
      <c r="BP468" s="812"/>
      <c r="BQ468" s="812"/>
      <c r="BR468" s="812"/>
      <c r="BS468" s="812"/>
      <c r="BT468" s="812"/>
      <c r="BU468" s="42"/>
      <c r="BV468" s="42"/>
      <c r="BW468" s="42"/>
      <c r="BX468" s="42"/>
      <c r="BY468" s="42"/>
      <c r="BZ468" s="42"/>
      <c r="CA468" s="42"/>
      <c r="CB468" s="42"/>
      <c r="CC468" s="42"/>
      <c r="CD468" s="42"/>
      <c r="CE468" s="42"/>
      <c r="CF468" s="42"/>
      <c r="CG468" s="42"/>
      <c r="CH468" s="42"/>
      <c r="CI468" s="42"/>
      <c r="CJ468" s="42"/>
      <c r="CK468" s="42"/>
      <c r="CL468" s="42"/>
      <c r="CM468" s="42"/>
      <c r="CN468" s="42"/>
      <c r="CO468" s="42"/>
      <c r="CP468" s="42"/>
      <c r="CQ468" s="42"/>
      <c r="CR468" s="42"/>
      <c r="CS468" s="42"/>
      <c r="CT468" s="42"/>
      <c r="CU468" s="42"/>
      <c r="CV468" s="42"/>
      <c r="CW468" s="42"/>
      <c r="CX468" s="42"/>
      <c r="CY468" s="42"/>
      <c r="CZ468" s="42"/>
      <c r="DA468" s="42"/>
      <c r="DB468" s="42"/>
      <c r="DC468" s="42"/>
      <c r="DD468" s="42"/>
      <c r="DE468" s="42"/>
      <c r="DF468" s="42"/>
      <c r="DG468" s="42"/>
      <c r="DH468" s="42"/>
      <c r="DI468" s="42"/>
      <c r="DJ468" s="42"/>
      <c r="DK468" s="42"/>
      <c r="DL468" s="42"/>
      <c r="DM468" s="42"/>
      <c r="DN468" s="42"/>
      <c r="DO468" s="42"/>
      <c r="DP468" s="42"/>
      <c r="DQ468" s="42"/>
      <c r="DR468" s="42"/>
      <c r="DS468" s="42"/>
      <c r="DT468" s="42"/>
      <c r="DU468" s="42"/>
      <c r="DV468" s="42"/>
      <c r="DW468" s="42"/>
      <c r="DX468" s="42"/>
      <c r="DY468" s="42"/>
      <c r="DZ468" s="42"/>
    </row>
    <row r="469" spans="2:130" x14ac:dyDescent="0.2">
      <c r="B469" s="42"/>
      <c r="C469" s="48" t="str">
        <f t="shared" si="17"/>
        <v>bw</v>
      </c>
      <c r="D469" s="49" t="str">
        <f t="shared" si="18"/>
        <v/>
      </c>
      <c r="E469" s="359">
        <v>1170.9902139999999</v>
      </c>
      <c r="F469" s="359">
        <v>1305.92396792463</v>
      </c>
      <c r="G469" s="385"/>
      <c r="H469" s="334"/>
      <c r="I469" s="334"/>
      <c r="J469" s="334"/>
      <c r="K469" s="334"/>
      <c r="L469" s="334"/>
      <c r="M469" s="334"/>
      <c r="N469" s="334"/>
      <c r="O469" s="334"/>
      <c r="P469" s="334"/>
      <c r="Q469" s="42"/>
      <c r="R469" s="362">
        <v>1170.9902139999999</v>
      </c>
      <c r="S469" s="362">
        <v>1305.92396792463</v>
      </c>
      <c r="T469" s="386"/>
      <c r="U469" s="339"/>
      <c r="V469" s="339"/>
      <c r="W469" s="339"/>
      <c r="X469" s="339"/>
      <c r="Y469" s="339"/>
      <c r="Z469" s="339"/>
      <c r="AA469" s="339"/>
      <c r="AB469" s="339"/>
      <c r="AC469" s="339"/>
      <c r="AD469" s="42"/>
      <c r="AE469" s="812"/>
      <c r="AF469" s="812"/>
      <c r="AG469" s="812"/>
      <c r="AH469" s="812"/>
      <c r="AI469" s="812"/>
      <c r="AJ469" s="1022">
        <f>bw!G6</f>
        <v>1170.9902139999999</v>
      </c>
      <c r="AK469" s="1022">
        <f>bw!H6</f>
        <v>1305.92396792463</v>
      </c>
      <c r="AL469" s="1000"/>
      <c r="AM469" s="1000"/>
      <c r="AN469" s="1000"/>
      <c r="AO469" s="1000"/>
      <c r="AP469" s="1000"/>
      <c r="AQ469" s="1000"/>
      <c r="AR469" s="1000"/>
      <c r="AS469" s="1000"/>
      <c r="AT469" s="1000"/>
      <c r="AU469" s="1000"/>
      <c r="AV469" s="812"/>
      <c r="AW469" s="812"/>
      <c r="AX469" s="812"/>
      <c r="AY469" s="812"/>
      <c r="AZ469" s="812"/>
      <c r="BA469" s="812"/>
      <c r="BB469" s="812"/>
      <c r="BC469" s="812"/>
      <c r="BD469" s="812"/>
      <c r="BE469" s="812"/>
      <c r="BF469" s="812"/>
      <c r="BG469" s="812"/>
      <c r="BH469" s="812"/>
      <c r="BI469" s="812"/>
      <c r="BJ469" s="812"/>
      <c r="BK469" s="812"/>
      <c r="BL469" s="812"/>
      <c r="BM469" s="812"/>
      <c r="BN469" s="812"/>
      <c r="BO469" s="812"/>
      <c r="BP469" s="812"/>
      <c r="BQ469" s="812"/>
      <c r="BR469" s="812"/>
      <c r="BS469" s="812"/>
      <c r="BT469" s="812"/>
      <c r="BU469" s="42"/>
      <c r="BV469" s="42"/>
      <c r="BW469" s="42"/>
      <c r="BX469" s="42"/>
      <c r="BY469" s="42"/>
      <c r="BZ469" s="42"/>
      <c r="CA469" s="42"/>
      <c r="CB469" s="42"/>
      <c r="CC469" s="42"/>
      <c r="CD469" s="42"/>
      <c r="CE469" s="42"/>
      <c r="CF469" s="42"/>
      <c r="CG469" s="42"/>
      <c r="CH469" s="42"/>
      <c r="CI469" s="42"/>
      <c r="CJ469" s="42"/>
      <c r="CK469" s="42"/>
      <c r="CL469" s="42"/>
      <c r="CM469" s="42"/>
      <c r="CN469" s="42"/>
      <c r="CO469" s="42"/>
      <c r="CP469" s="42"/>
      <c r="CQ469" s="42"/>
      <c r="CR469" s="42"/>
      <c r="CS469" s="42"/>
      <c r="CT469" s="42"/>
      <c r="CU469" s="42"/>
      <c r="CV469" s="42"/>
      <c r="CW469" s="42"/>
      <c r="CX469" s="42"/>
      <c r="CY469" s="42"/>
      <c r="CZ469" s="42"/>
      <c r="DA469" s="42"/>
      <c r="DB469" s="42"/>
      <c r="DC469" s="42"/>
      <c r="DD469" s="42"/>
      <c r="DE469" s="42"/>
      <c r="DF469" s="42"/>
      <c r="DG469" s="42"/>
      <c r="DH469" s="42"/>
      <c r="DI469" s="42"/>
      <c r="DJ469" s="42"/>
      <c r="DK469" s="42"/>
      <c r="DL469" s="42"/>
      <c r="DM469" s="42"/>
      <c r="DN469" s="42"/>
      <c r="DO469" s="42"/>
      <c r="DP469" s="42"/>
      <c r="DQ469" s="42"/>
      <c r="DR469" s="42"/>
      <c r="DS469" s="42"/>
      <c r="DT469" s="42"/>
      <c r="DU469" s="42"/>
      <c r="DV469" s="42"/>
      <c r="DW469" s="42"/>
      <c r="DX469" s="42"/>
      <c r="DY469" s="42"/>
      <c r="DZ469" s="42"/>
    </row>
    <row r="470" spans="2:130" x14ac:dyDescent="0.2">
      <c r="B470" s="42"/>
      <c r="C470" s="48" t="str">
        <f t="shared" si="17"/>
        <v>bw</v>
      </c>
      <c r="D470" s="49" t="str">
        <f t="shared" si="18"/>
        <v/>
      </c>
      <c r="E470" s="359">
        <v>1181.1457439999999</v>
      </c>
      <c r="F470" s="359">
        <v>1302.91398463366</v>
      </c>
      <c r="G470" s="385"/>
      <c r="H470" s="334"/>
      <c r="I470" s="334"/>
      <c r="J470" s="334"/>
      <c r="K470" s="334"/>
      <c r="L470" s="334"/>
      <c r="M470" s="334"/>
      <c r="N470" s="334"/>
      <c r="O470" s="334"/>
      <c r="P470" s="334"/>
      <c r="Q470" s="42"/>
      <c r="R470" s="362">
        <v>1181.1457439999999</v>
      </c>
      <c r="S470" s="362">
        <v>1302.91398463366</v>
      </c>
      <c r="T470" s="386"/>
      <c r="U470" s="339"/>
      <c r="V470" s="339"/>
      <c r="W470" s="339"/>
      <c r="X470" s="339"/>
      <c r="Y470" s="339"/>
      <c r="Z470" s="339"/>
      <c r="AA470" s="339"/>
      <c r="AB470" s="339"/>
      <c r="AC470" s="339"/>
      <c r="AD470" s="42"/>
      <c r="AE470" s="812"/>
      <c r="AF470" s="812"/>
      <c r="AG470" s="812"/>
      <c r="AH470" s="812"/>
      <c r="AI470" s="812"/>
      <c r="AJ470" s="1022">
        <f>bw!G7</f>
        <v>1181.1457439999999</v>
      </c>
      <c r="AK470" s="1022">
        <f>bw!H7</f>
        <v>1302.91398463366</v>
      </c>
      <c r="AL470" s="1000"/>
      <c r="AM470" s="1000"/>
      <c r="AN470" s="1000"/>
      <c r="AO470" s="1000"/>
      <c r="AP470" s="1000"/>
      <c r="AQ470" s="1000"/>
      <c r="AR470" s="1000"/>
      <c r="AS470" s="1000"/>
      <c r="AT470" s="1000"/>
      <c r="AU470" s="1000"/>
      <c r="AV470" s="812"/>
      <c r="AW470" s="812"/>
      <c r="AX470" s="812"/>
      <c r="AY470" s="812"/>
      <c r="AZ470" s="812"/>
      <c r="BA470" s="812"/>
      <c r="BB470" s="812"/>
      <c r="BC470" s="812"/>
      <c r="BD470" s="812"/>
      <c r="BE470" s="812"/>
      <c r="BF470" s="812"/>
      <c r="BG470" s="812"/>
      <c r="BH470" s="812"/>
      <c r="BI470" s="812"/>
      <c r="BJ470" s="812"/>
      <c r="BK470" s="812"/>
      <c r="BL470" s="812"/>
      <c r="BM470" s="812"/>
      <c r="BN470" s="812"/>
      <c r="BO470" s="812"/>
      <c r="BP470" s="812"/>
      <c r="BQ470" s="812"/>
      <c r="BR470" s="812"/>
      <c r="BS470" s="812"/>
      <c r="BT470" s="812"/>
      <c r="BU470" s="42"/>
      <c r="BV470" s="42"/>
      <c r="BW470" s="42"/>
      <c r="BX470" s="42"/>
      <c r="BY470" s="42"/>
      <c r="BZ470" s="42"/>
      <c r="CA470" s="42"/>
      <c r="CB470" s="42"/>
      <c r="CC470" s="42"/>
      <c r="CD470" s="42"/>
      <c r="CE470" s="42"/>
      <c r="CF470" s="42"/>
      <c r="CG470" s="42"/>
      <c r="CH470" s="42"/>
      <c r="CI470" s="42"/>
      <c r="CJ470" s="42"/>
      <c r="CK470" s="42"/>
      <c r="CL470" s="42"/>
      <c r="CM470" s="42"/>
      <c r="CN470" s="42"/>
      <c r="CO470" s="42"/>
      <c r="CP470" s="42"/>
      <c r="CQ470" s="42"/>
      <c r="CR470" s="42"/>
      <c r="CS470" s="42"/>
      <c r="CT470" s="42"/>
      <c r="CU470" s="42"/>
      <c r="CV470" s="42"/>
      <c r="CW470" s="42"/>
      <c r="CX470" s="42"/>
      <c r="CY470" s="42"/>
      <c r="CZ470" s="42"/>
      <c r="DA470" s="42"/>
      <c r="DB470" s="42"/>
      <c r="DC470" s="42"/>
      <c r="DD470" s="42"/>
      <c r="DE470" s="42"/>
      <c r="DF470" s="42"/>
      <c r="DG470" s="42"/>
      <c r="DH470" s="42"/>
      <c r="DI470" s="42"/>
      <c r="DJ470" s="42"/>
      <c r="DK470" s="42"/>
      <c r="DL470" s="42"/>
      <c r="DM470" s="42"/>
      <c r="DN470" s="42"/>
      <c r="DO470" s="42"/>
      <c r="DP470" s="42"/>
      <c r="DQ470" s="42"/>
      <c r="DR470" s="42"/>
      <c r="DS470" s="42"/>
      <c r="DT470" s="42"/>
      <c r="DU470" s="42"/>
      <c r="DV470" s="42"/>
      <c r="DW470" s="42"/>
      <c r="DX470" s="42"/>
      <c r="DY470" s="42"/>
      <c r="DZ470" s="42"/>
    </row>
    <row r="471" spans="2:130" x14ac:dyDescent="0.2">
      <c r="B471" s="42"/>
      <c r="C471" s="48" t="str">
        <f t="shared" si="17"/>
        <v>bw</v>
      </c>
      <c r="D471" s="49" t="str">
        <f t="shared" si="18"/>
        <v/>
      </c>
      <c r="E471" s="359">
        <v>1197.2169610000001</v>
      </c>
      <c r="F471" s="359">
        <v>1313.9477053834701</v>
      </c>
      <c r="G471" s="385"/>
      <c r="H471" s="334"/>
      <c r="I471" s="334"/>
      <c r="J471" s="334"/>
      <c r="K471" s="334"/>
      <c r="L471" s="334"/>
      <c r="M471" s="334"/>
      <c r="N471" s="334"/>
      <c r="O471" s="334"/>
      <c r="P471" s="334"/>
      <c r="Q471" s="42"/>
      <c r="R471" s="362">
        <v>1197.2169610000001</v>
      </c>
      <c r="S471" s="362">
        <v>1313.9477053834701</v>
      </c>
      <c r="T471" s="386"/>
      <c r="U471" s="339"/>
      <c r="V471" s="339"/>
      <c r="W471" s="339"/>
      <c r="X471" s="339"/>
      <c r="Y471" s="339"/>
      <c r="Z471" s="339"/>
      <c r="AA471" s="339"/>
      <c r="AB471" s="339"/>
      <c r="AC471" s="339"/>
      <c r="AD471" s="42"/>
      <c r="AE471" s="812"/>
      <c r="AF471" s="812"/>
      <c r="AG471" s="812"/>
      <c r="AH471" s="812"/>
      <c r="AI471" s="812"/>
      <c r="AJ471" s="1022">
        <f>bw!G8</f>
        <v>1197.2169610000001</v>
      </c>
      <c r="AK471" s="1022">
        <f>bw!H8</f>
        <v>1313.9477053834701</v>
      </c>
      <c r="AL471" s="1000"/>
      <c r="AM471" s="1000"/>
      <c r="AN471" s="1000"/>
      <c r="AO471" s="1000"/>
      <c r="AP471" s="1000"/>
      <c r="AQ471" s="1000"/>
      <c r="AR471" s="1000"/>
      <c r="AS471" s="1000"/>
      <c r="AT471" s="1000"/>
      <c r="AU471" s="1000"/>
      <c r="AV471" s="812"/>
      <c r="AW471" s="812"/>
      <c r="AX471" s="812"/>
      <c r="AY471" s="812"/>
      <c r="AZ471" s="812"/>
      <c r="BA471" s="812"/>
      <c r="BB471" s="812"/>
      <c r="BC471" s="812"/>
      <c r="BD471" s="812"/>
      <c r="BE471" s="812"/>
      <c r="BF471" s="812"/>
      <c r="BG471" s="812"/>
      <c r="BH471" s="812"/>
      <c r="BI471" s="812"/>
      <c r="BJ471" s="812"/>
      <c r="BK471" s="812"/>
      <c r="BL471" s="812"/>
      <c r="BM471" s="812"/>
      <c r="BN471" s="812"/>
      <c r="BO471" s="812"/>
      <c r="BP471" s="812"/>
      <c r="BQ471" s="812"/>
      <c r="BR471" s="812"/>
      <c r="BS471" s="812"/>
      <c r="BT471" s="812"/>
      <c r="BU471" s="42"/>
      <c r="BV471" s="42"/>
      <c r="BW471" s="42"/>
      <c r="BX471" s="42"/>
      <c r="BY471" s="42"/>
      <c r="BZ471" s="42"/>
      <c r="CA471" s="42"/>
      <c r="CB471" s="42"/>
      <c r="CC471" s="42"/>
      <c r="CD471" s="42"/>
      <c r="CE471" s="42"/>
      <c r="CF471" s="42"/>
      <c r="CG471" s="42"/>
      <c r="CH471" s="42"/>
      <c r="CI471" s="42"/>
      <c r="CJ471" s="42"/>
      <c r="CK471" s="42"/>
      <c r="CL471" s="42"/>
      <c r="CM471" s="42"/>
      <c r="CN471" s="42"/>
      <c r="CO471" s="42"/>
      <c r="CP471" s="42"/>
      <c r="CQ471" s="42"/>
      <c r="CR471" s="42"/>
      <c r="CS471" s="42"/>
      <c r="CT471" s="42"/>
      <c r="CU471" s="42"/>
      <c r="CV471" s="42"/>
      <c r="CW471" s="42"/>
      <c r="CX471" s="42"/>
      <c r="CY471" s="42"/>
      <c r="CZ471" s="42"/>
      <c r="DA471" s="42"/>
      <c r="DB471" s="42"/>
      <c r="DC471" s="42"/>
      <c r="DD471" s="42"/>
      <c r="DE471" s="42"/>
      <c r="DF471" s="42"/>
      <c r="DG471" s="42"/>
      <c r="DH471" s="42"/>
      <c r="DI471" s="42"/>
      <c r="DJ471" s="42"/>
      <c r="DK471" s="42"/>
      <c r="DL471" s="42"/>
      <c r="DM471" s="42"/>
      <c r="DN471" s="42"/>
      <c r="DO471" s="42"/>
      <c r="DP471" s="42"/>
      <c r="DQ471" s="42"/>
      <c r="DR471" s="42"/>
      <c r="DS471" s="42"/>
      <c r="DT471" s="42"/>
      <c r="DU471" s="42"/>
      <c r="DV471" s="42"/>
      <c r="DW471" s="42"/>
      <c r="DX471" s="42"/>
      <c r="DY471" s="42"/>
      <c r="DZ471" s="42"/>
    </row>
    <row r="472" spans="2:130" x14ac:dyDescent="0.2">
      <c r="B472" s="42"/>
      <c r="C472" s="48" t="str">
        <f t="shared" si="17"/>
        <v>bw</v>
      </c>
      <c r="D472" s="49" t="str">
        <f t="shared" si="18"/>
        <v/>
      </c>
      <c r="E472" s="359">
        <v>1214.2169670000001</v>
      </c>
      <c r="F472" s="359">
        <v>1329.7349937014001</v>
      </c>
      <c r="G472" s="385"/>
      <c r="H472" s="334"/>
      <c r="I472" s="334"/>
      <c r="J472" s="334"/>
      <c r="K472" s="334"/>
      <c r="L472" s="334"/>
      <c r="M472" s="334"/>
      <c r="N472" s="334"/>
      <c r="O472" s="334"/>
      <c r="P472" s="334"/>
      <c r="Q472" s="42"/>
      <c r="R472" s="362">
        <v>1214.2169670000001</v>
      </c>
      <c r="S472" s="362">
        <v>1329.7349937014001</v>
      </c>
      <c r="T472" s="386"/>
      <c r="U472" s="339"/>
      <c r="V472" s="339"/>
      <c r="W472" s="339"/>
      <c r="X472" s="339"/>
      <c r="Y472" s="339"/>
      <c r="Z472" s="339"/>
      <c r="AA472" s="339"/>
      <c r="AB472" s="339"/>
      <c r="AC472" s="339"/>
      <c r="AD472" s="42"/>
      <c r="AE472" s="812"/>
      <c r="AF472" s="812"/>
      <c r="AG472" s="812"/>
      <c r="AH472" s="812"/>
      <c r="AI472" s="812"/>
      <c r="AJ472" s="1022">
        <f>bw!G9</f>
        <v>1214.2169670000001</v>
      </c>
      <c r="AK472" s="1022">
        <f>bw!H9</f>
        <v>1329.7349937014001</v>
      </c>
      <c r="AL472" s="1000"/>
      <c r="AM472" s="1000"/>
      <c r="AN472" s="1000"/>
      <c r="AO472" s="1000"/>
      <c r="AP472" s="1000"/>
      <c r="AQ472" s="1000"/>
      <c r="AR472" s="1000"/>
      <c r="AS472" s="1000"/>
      <c r="AT472" s="1000"/>
      <c r="AU472" s="1000"/>
      <c r="AV472" s="812"/>
      <c r="AW472" s="812"/>
      <c r="AX472" s="812"/>
      <c r="AY472" s="812"/>
      <c r="AZ472" s="812"/>
      <c r="BA472" s="812"/>
      <c r="BB472" s="812"/>
      <c r="BC472" s="812"/>
      <c r="BD472" s="812"/>
      <c r="BE472" s="812"/>
      <c r="BF472" s="812"/>
      <c r="BG472" s="812"/>
      <c r="BH472" s="812"/>
      <c r="BI472" s="812"/>
      <c r="BJ472" s="812"/>
      <c r="BK472" s="812"/>
      <c r="BL472" s="812"/>
      <c r="BM472" s="812"/>
      <c r="BN472" s="812"/>
      <c r="BO472" s="812"/>
      <c r="BP472" s="812"/>
      <c r="BQ472" s="812"/>
      <c r="BR472" s="812"/>
      <c r="BS472" s="812"/>
      <c r="BT472" s="812"/>
      <c r="BU472" s="42"/>
      <c r="BV472" s="42"/>
      <c r="BW472" s="42"/>
      <c r="BX472" s="42"/>
      <c r="BY472" s="42"/>
      <c r="BZ472" s="42"/>
      <c r="CA472" s="42"/>
      <c r="CB472" s="42"/>
      <c r="CC472" s="42"/>
      <c r="CD472" s="42"/>
      <c r="CE472" s="42"/>
      <c r="CF472" s="42"/>
      <c r="CG472" s="42"/>
      <c r="CH472" s="42"/>
      <c r="CI472" s="42"/>
      <c r="CJ472" s="42"/>
      <c r="CK472" s="42"/>
      <c r="CL472" s="42"/>
      <c r="CM472" s="42"/>
      <c r="CN472" s="42"/>
      <c r="CO472" s="42"/>
      <c r="CP472" s="42"/>
      <c r="CQ472" s="42"/>
      <c r="CR472" s="42"/>
      <c r="CS472" s="42"/>
      <c r="CT472" s="42"/>
      <c r="CU472" s="42"/>
      <c r="CV472" s="42"/>
      <c r="CW472" s="42"/>
      <c r="CX472" s="42"/>
      <c r="CY472" s="42"/>
      <c r="CZ472" s="42"/>
      <c r="DA472" s="42"/>
      <c r="DB472" s="42"/>
      <c r="DC472" s="42"/>
      <c r="DD472" s="42"/>
      <c r="DE472" s="42"/>
      <c r="DF472" s="42"/>
      <c r="DG472" s="42"/>
      <c r="DH472" s="42"/>
      <c r="DI472" s="42"/>
      <c r="DJ472" s="42"/>
      <c r="DK472" s="42"/>
      <c r="DL472" s="42"/>
      <c r="DM472" s="42"/>
      <c r="DN472" s="42"/>
      <c r="DO472" s="42"/>
      <c r="DP472" s="42"/>
      <c r="DQ472" s="42"/>
      <c r="DR472" s="42"/>
      <c r="DS472" s="42"/>
      <c r="DT472" s="42"/>
      <c r="DU472" s="42"/>
      <c r="DV472" s="42"/>
      <c r="DW472" s="42"/>
      <c r="DX472" s="42"/>
      <c r="DY472" s="42"/>
      <c r="DZ472" s="42"/>
    </row>
    <row r="473" spans="2:130" x14ac:dyDescent="0.2">
      <c r="B473" s="42"/>
      <c r="C473" s="48" t="str">
        <f t="shared" si="17"/>
        <v>bw</v>
      </c>
      <c r="D473" s="49" t="str">
        <f t="shared" si="18"/>
        <v/>
      </c>
      <c r="E473" s="359">
        <v>1229.965886</v>
      </c>
      <c r="F473" s="359">
        <v>1345.7337168705101</v>
      </c>
      <c r="G473" s="385"/>
      <c r="H473" s="334"/>
      <c r="I473" s="334"/>
      <c r="J473" s="334"/>
      <c r="K473" s="334"/>
      <c r="L473" s="334"/>
      <c r="M473" s="334"/>
      <c r="N473" s="334"/>
      <c r="O473" s="334"/>
      <c r="P473" s="334"/>
      <c r="Q473" s="42"/>
      <c r="R473" s="362">
        <v>1229.965886</v>
      </c>
      <c r="S473" s="362">
        <v>1345.7337168705101</v>
      </c>
      <c r="T473" s="386"/>
      <c r="U473" s="339"/>
      <c r="V473" s="339"/>
      <c r="W473" s="339"/>
      <c r="X473" s="339"/>
      <c r="Y473" s="339"/>
      <c r="Z473" s="339"/>
      <c r="AA473" s="339"/>
      <c r="AB473" s="339"/>
      <c r="AC473" s="339"/>
      <c r="AD473" s="42"/>
      <c r="AE473" s="812"/>
      <c r="AF473" s="812"/>
      <c r="AG473" s="812"/>
      <c r="AH473" s="812"/>
      <c r="AI473" s="812"/>
      <c r="AJ473" s="1022">
        <f>bw!G10</f>
        <v>1229.965886</v>
      </c>
      <c r="AK473" s="1022">
        <f>bw!H10</f>
        <v>1345.7337168705101</v>
      </c>
      <c r="AL473" s="1000"/>
      <c r="AM473" s="1000"/>
      <c r="AN473" s="1000"/>
      <c r="AO473" s="1000"/>
      <c r="AP473" s="1000"/>
      <c r="AQ473" s="1000"/>
      <c r="AR473" s="1000"/>
      <c r="AS473" s="1000"/>
      <c r="AT473" s="1000"/>
      <c r="AU473" s="1000"/>
      <c r="AV473" s="812"/>
      <c r="AW473" s="812"/>
      <c r="AX473" s="812"/>
      <c r="AY473" s="812"/>
      <c r="AZ473" s="812"/>
      <c r="BA473" s="812"/>
      <c r="BB473" s="812"/>
      <c r="BC473" s="812"/>
      <c r="BD473" s="812"/>
      <c r="BE473" s="812"/>
      <c r="BF473" s="812"/>
      <c r="BG473" s="812"/>
      <c r="BH473" s="812"/>
      <c r="BI473" s="812"/>
      <c r="BJ473" s="812"/>
      <c r="BK473" s="812"/>
      <c r="BL473" s="812"/>
      <c r="BM473" s="812"/>
      <c r="BN473" s="812"/>
      <c r="BO473" s="812"/>
      <c r="BP473" s="812"/>
      <c r="BQ473" s="812"/>
      <c r="BR473" s="812"/>
      <c r="BS473" s="812"/>
      <c r="BT473" s="812"/>
      <c r="BU473" s="42"/>
      <c r="BV473" s="42"/>
      <c r="BW473" s="42"/>
      <c r="BX473" s="42"/>
      <c r="BY473" s="42"/>
      <c r="BZ473" s="42"/>
      <c r="CA473" s="42"/>
      <c r="CB473" s="42"/>
      <c r="CC473" s="42"/>
      <c r="CD473" s="42"/>
      <c r="CE473" s="42"/>
      <c r="CF473" s="42"/>
      <c r="CG473" s="42"/>
      <c r="CH473" s="42"/>
      <c r="CI473" s="42"/>
      <c r="CJ473" s="42"/>
      <c r="CK473" s="42"/>
      <c r="CL473" s="42"/>
      <c r="CM473" s="42"/>
      <c r="CN473" s="42"/>
      <c r="CO473" s="42"/>
      <c r="CP473" s="42"/>
      <c r="CQ473" s="42"/>
      <c r="CR473" s="42"/>
      <c r="CS473" s="42"/>
      <c r="CT473" s="42"/>
      <c r="CU473" s="42"/>
      <c r="CV473" s="42"/>
      <c r="CW473" s="42"/>
      <c r="CX473" s="42"/>
      <c r="CY473" s="42"/>
      <c r="CZ473" s="42"/>
      <c r="DA473" s="42"/>
      <c r="DB473" s="42"/>
      <c r="DC473" s="42"/>
      <c r="DD473" s="42"/>
      <c r="DE473" s="42"/>
      <c r="DF473" s="42"/>
      <c r="DG473" s="42"/>
      <c r="DH473" s="42"/>
      <c r="DI473" s="42"/>
      <c r="DJ473" s="42"/>
      <c r="DK473" s="42"/>
      <c r="DL473" s="42"/>
      <c r="DM473" s="42"/>
      <c r="DN473" s="42"/>
      <c r="DO473" s="42"/>
      <c r="DP473" s="42"/>
      <c r="DQ473" s="42"/>
      <c r="DR473" s="42"/>
      <c r="DS473" s="42"/>
      <c r="DT473" s="42"/>
      <c r="DU473" s="42"/>
      <c r="DV473" s="42"/>
      <c r="DW473" s="42"/>
      <c r="DX473" s="42"/>
      <c r="DY473" s="42"/>
      <c r="DZ473" s="42"/>
    </row>
    <row r="474" spans="2:130" x14ac:dyDescent="0.2">
      <c r="B474" s="42"/>
      <c r="C474" s="48" t="str">
        <f t="shared" si="17"/>
        <v>bw</v>
      </c>
      <c r="D474" s="49" t="str">
        <f t="shared" si="18"/>
        <v/>
      </c>
      <c r="E474" s="359">
        <v>1243.6996489999999</v>
      </c>
      <c r="F474" s="359">
        <v>1359.9721510167999</v>
      </c>
      <c r="G474" s="385"/>
      <c r="H474" s="334"/>
      <c r="I474" s="334"/>
      <c r="J474" s="334"/>
      <c r="K474" s="334"/>
      <c r="L474" s="334"/>
      <c r="M474" s="334"/>
      <c r="N474" s="334"/>
      <c r="O474" s="334"/>
      <c r="P474" s="334"/>
      <c r="Q474" s="42"/>
      <c r="R474" s="362">
        <v>1243.6996489999999</v>
      </c>
      <c r="S474" s="362">
        <v>1359.9721510167999</v>
      </c>
      <c r="T474" s="386"/>
      <c r="U474" s="339"/>
      <c r="V474" s="339"/>
      <c r="W474" s="339"/>
      <c r="X474" s="339"/>
      <c r="Y474" s="339"/>
      <c r="Z474" s="339"/>
      <c r="AA474" s="339"/>
      <c r="AB474" s="339"/>
      <c r="AC474" s="339"/>
      <c r="AD474" s="42"/>
      <c r="AE474" s="812"/>
      <c r="AF474" s="812"/>
      <c r="AG474" s="812"/>
      <c r="AH474" s="812"/>
      <c r="AI474" s="812"/>
      <c r="AJ474" s="1022">
        <f>bw!G11</f>
        <v>1243.6996489999999</v>
      </c>
      <c r="AK474" s="1022">
        <f>bw!H11</f>
        <v>1359.9721510167999</v>
      </c>
      <c r="AL474" s="1000"/>
      <c r="AM474" s="1000"/>
      <c r="AN474" s="1000"/>
      <c r="AO474" s="1000"/>
      <c r="AP474" s="1000"/>
      <c r="AQ474" s="1000"/>
      <c r="AR474" s="1000"/>
      <c r="AS474" s="1000"/>
      <c r="AT474" s="1000"/>
      <c r="AU474" s="1000"/>
      <c r="AV474" s="812"/>
      <c r="AW474" s="812"/>
      <c r="AX474" s="812"/>
      <c r="AY474" s="812"/>
      <c r="AZ474" s="812"/>
      <c r="BA474" s="812"/>
      <c r="BB474" s="812"/>
      <c r="BC474" s="812"/>
      <c r="BD474" s="812"/>
      <c r="BE474" s="812"/>
      <c r="BF474" s="812"/>
      <c r="BG474" s="812"/>
      <c r="BH474" s="812"/>
      <c r="BI474" s="812"/>
      <c r="BJ474" s="812"/>
      <c r="BK474" s="812"/>
      <c r="BL474" s="812"/>
      <c r="BM474" s="812"/>
      <c r="BN474" s="812"/>
      <c r="BO474" s="812"/>
      <c r="BP474" s="812"/>
      <c r="BQ474" s="812"/>
      <c r="BR474" s="812"/>
      <c r="BS474" s="812"/>
      <c r="BT474" s="812"/>
      <c r="BU474" s="42"/>
      <c r="BV474" s="42"/>
      <c r="BW474" s="42"/>
      <c r="BX474" s="42"/>
      <c r="BY474" s="42"/>
      <c r="BZ474" s="42"/>
      <c r="CA474" s="42"/>
      <c r="CB474" s="42"/>
      <c r="CC474" s="42"/>
      <c r="CD474" s="42"/>
      <c r="CE474" s="42"/>
      <c r="CF474" s="42"/>
      <c r="CG474" s="42"/>
      <c r="CH474" s="42"/>
      <c r="CI474" s="42"/>
      <c r="CJ474" s="42"/>
      <c r="CK474" s="42"/>
      <c r="CL474" s="42"/>
      <c r="CM474" s="42"/>
      <c r="CN474" s="42"/>
      <c r="CO474" s="42"/>
      <c r="CP474" s="42"/>
      <c r="CQ474" s="42"/>
      <c r="CR474" s="42"/>
      <c r="CS474" s="42"/>
      <c r="CT474" s="42"/>
      <c r="CU474" s="42"/>
      <c r="CV474" s="42"/>
      <c r="CW474" s="42"/>
      <c r="CX474" s="42"/>
      <c r="CY474" s="42"/>
      <c r="CZ474" s="42"/>
      <c r="DA474" s="42"/>
      <c r="DB474" s="42"/>
      <c r="DC474" s="42"/>
      <c r="DD474" s="42"/>
      <c r="DE474" s="42"/>
      <c r="DF474" s="42"/>
      <c r="DG474" s="42"/>
      <c r="DH474" s="42"/>
      <c r="DI474" s="42"/>
      <c r="DJ474" s="42"/>
      <c r="DK474" s="42"/>
      <c r="DL474" s="42"/>
      <c r="DM474" s="42"/>
      <c r="DN474" s="42"/>
      <c r="DO474" s="42"/>
      <c r="DP474" s="42"/>
      <c r="DQ474" s="42"/>
      <c r="DR474" s="42"/>
      <c r="DS474" s="42"/>
      <c r="DT474" s="42"/>
      <c r="DU474" s="42"/>
      <c r="DV474" s="42"/>
      <c r="DW474" s="42"/>
      <c r="DX474" s="42"/>
      <c r="DY474" s="42"/>
      <c r="DZ474" s="42"/>
    </row>
    <row r="475" spans="2:130" x14ac:dyDescent="0.2">
      <c r="B475" s="42"/>
      <c r="C475" s="48" t="str">
        <f t="shared" si="17"/>
        <v>bw</v>
      </c>
      <c r="D475" s="49" t="str">
        <f t="shared" si="18"/>
        <v/>
      </c>
      <c r="E475" s="359">
        <v>1255.3254240000001</v>
      </c>
      <c r="F475" s="359">
        <v>1371.8119793451699</v>
      </c>
      <c r="G475" s="385"/>
      <c r="H475" s="334"/>
      <c r="I475" s="334"/>
      <c r="J475" s="334"/>
      <c r="K475" s="334"/>
      <c r="L475" s="334"/>
      <c r="M475" s="334"/>
      <c r="N475" s="334"/>
      <c r="O475" s="334"/>
      <c r="P475" s="334"/>
      <c r="Q475" s="42"/>
      <c r="R475" s="362">
        <v>1255.3254240000001</v>
      </c>
      <c r="S475" s="362">
        <v>1371.8119793451699</v>
      </c>
      <c r="T475" s="386"/>
      <c r="U475" s="339"/>
      <c r="V475" s="339"/>
      <c r="W475" s="339"/>
      <c r="X475" s="339"/>
      <c r="Y475" s="339"/>
      <c r="Z475" s="339"/>
      <c r="AA475" s="339"/>
      <c r="AB475" s="339"/>
      <c r="AC475" s="339"/>
      <c r="AD475" s="42"/>
      <c r="AE475" s="812"/>
      <c r="AF475" s="812"/>
      <c r="AG475" s="812"/>
      <c r="AH475" s="812"/>
      <c r="AI475" s="812"/>
      <c r="AJ475" s="1022">
        <f>bw!G12</f>
        <v>1255.3254240000001</v>
      </c>
      <c r="AK475" s="1022">
        <f>bw!H12</f>
        <v>1371.8119793451699</v>
      </c>
      <c r="AL475" s="1000"/>
      <c r="AM475" s="1000"/>
      <c r="AN475" s="1000"/>
      <c r="AO475" s="1000"/>
      <c r="AP475" s="1000"/>
      <c r="AQ475" s="1000"/>
      <c r="AR475" s="1000"/>
      <c r="AS475" s="1000"/>
      <c r="AT475" s="1000"/>
      <c r="AU475" s="1000"/>
      <c r="AV475" s="812"/>
      <c r="AW475" s="812"/>
      <c r="AX475" s="812"/>
      <c r="AY475" s="812"/>
      <c r="AZ475" s="812"/>
      <c r="BA475" s="812"/>
      <c r="BB475" s="812"/>
      <c r="BC475" s="812"/>
      <c r="BD475" s="812"/>
      <c r="BE475" s="812"/>
      <c r="BF475" s="812"/>
      <c r="BG475" s="812"/>
      <c r="BH475" s="812"/>
      <c r="BI475" s="812"/>
      <c r="BJ475" s="812"/>
      <c r="BK475" s="812"/>
      <c r="BL475" s="812"/>
      <c r="BM475" s="812"/>
      <c r="BN475" s="812"/>
      <c r="BO475" s="812"/>
      <c r="BP475" s="812"/>
      <c r="BQ475" s="812"/>
      <c r="BR475" s="812"/>
      <c r="BS475" s="812"/>
      <c r="BT475" s="812"/>
      <c r="BU475" s="42"/>
      <c r="BV475" s="42"/>
      <c r="BW475" s="42"/>
      <c r="BX475" s="42"/>
      <c r="BY475" s="42"/>
      <c r="BZ475" s="42"/>
      <c r="CA475" s="42"/>
      <c r="CB475" s="42"/>
      <c r="CC475" s="42"/>
      <c r="CD475" s="42"/>
      <c r="CE475" s="42"/>
      <c r="CF475" s="42"/>
      <c r="CG475" s="42"/>
      <c r="CH475" s="42"/>
      <c r="CI475" s="42"/>
      <c r="CJ475" s="42"/>
      <c r="CK475" s="42"/>
      <c r="CL475" s="42"/>
      <c r="CM475" s="42"/>
      <c r="CN475" s="42"/>
      <c r="CO475" s="42"/>
      <c r="CP475" s="42"/>
      <c r="CQ475" s="42"/>
      <c r="CR475" s="42"/>
      <c r="CS475" s="42"/>
      <c r="CT475" s="42"/>
      <c r="CU475" s="42"/>
      <c r="CV475" s="42"/>
      <c r="CW475" s="42"/>
      <c r="CX475" s="42"/>
      <c r="CY475" s="42"/>
      <c r="CZ475" s="42"/>
      <c r="DA475" s="42"/>
      <c r="DB475" s="42"/>
      <c r="DC475" s="42"/>
      <c r="DD475" s="42"/>
      <c r="DE475" s="42"/>
      <c r="DF475" s="42"/>
      <c r="DG475" s="42"/>
      <c r="DH475" s="42"/>
      <c r="DI475" s="42"/>
      <c r="DJ475" s="42"/>
      <c r="DK475" s="42"/>
      <c r="DL475" s="42"/>
      <c r="DM475" s="42"/>
      <c r="DN475" s="42"/>
      <c r="DO475" s="42"/>
      <c r="DP475" s="42"/>
      <c r="DQ475" s="42"/>
      <c r="DR475" s="42"/>
      <c r="DS475" s="42"/>
      <c r="DT475" s="42"/>
      <c r="DU475" s="42"/>
      <c r="DV475" s="42"/>
      <c r="DW475" s="42"/>
      <c r="DX475" s="42"/>
      <c r="DY475" s="42"/>
      <c r="DZ475" s="42"/>
    </row>
    <row r="476" spans="2:130" x14ac:dyDescent="0.2">
      <c r="B476" s="42"/>
      <c r="C476" s="48" t="str">
        <f t="shared" si="17"/>
        <v>bw</v>
      </c>
      <c r="D476" s="49" t="str">
        <f t="shared" si="18"/>
        <v/>
      </c>
      <c r="E476" s="359">
        <v>1265.0348100000001</v>
      </c>
      <c r="F476" s="359">
        <v>1381.26084002169</v>
      </c>
      <c r="G476" s="385"/>
      <c r="H476" s="334"/>
      <c r="I476" s="334"/>
      <c r="J476" s="334"/>
      <c r="K476" s="334"/>
      <c r="L476" s="334"/>
      <c r="M476" s="334"/>
      <c r="N476" s="334"/>
      <c r="O476" s="334"/>
      <c r="P476" s="334"/>
      <c r="Q476" s="42"/>
      <c r="R476" s="362">
        <v>1265.0348100000001</v>
      </c>
      <c r="S476" s="362">
        <v>1381.26084002169</v>
      </c>
      <c r="T476" s="386"/>
      <c r="U476" s="339"/>
      <c r="V476" s="339"/>
      <c r="W476" s="339"/>
      <c r="X476" s="339"/>
      <c r="Y476" s="339"/>
      <c r="Z476" s="339"/>
      <c r="AA476" s="339"/>
      <c r="AB476" s="339"/>
      <c r="AC476" s="339"/>
      <c r="AD476" s="42"/>
      <c r="AE476" s="812"/>
      <c r="AF476" s="812"/>
      <c r="AG476" s="812"/>
      <c r="AH476" s="812"/>
      <c r="AI476" s="812"/>
      <c r="AJ476" s="1022">
        <f>bw!G13</f>
        <v>1265.0348100000001</v>
      </c>
      <c r="AK476" s="1022">
        <f>bw!H13</f>
        <v>1381.26084002169</v>
      </c>
      <c r="AL476" s="1000"/>
      <c r="AM476" s="1000"/>
      <c r="AN476" s="1000"/>
      <c r="AO476" s="1000"/>
      <c r="AP476" s="1000"/>
      <c r="AQ476" s="1000"/>
      <c r="AR476" s="1000"/>
      <c r="AS476" s="1000"/>
      <c r="AT476" s="1000"/>
      <c r="AU476" s="1000"/>
      <c r="AV476" s="812"/>
      <c r="AW476" s="812"/>
      <c r="AX476" s="812"/>
      <c r="AY476" s="812"/>
      <c r="AZ476" s="812"/>
      <c r="BA476" s="812"/>
      <c r="BB476" s="812"/>
      <c r="BC476" s="812"/>
      <c r="BD476" s="812"/>
      <c r="BE476" s="812"/>
      <c r="BF476" s="812"/>
      <c r="BG476" s="812"/>
      <c r="BH476" s="812"/>
      <c r="BI476" s="812"/>
      <c r="BJ476" s="812"/>
      <c r="BK476" s="812"/>
      <c r="BL476" s="812"/>
      <c r="BM476" s="812"/>
      <c r="BN476" s="812"/>
      <c r="BO476" s="812"/>
      <c r="BP476" s="812"/>
      <c r="BQ476" s="812"/>
      <c r="BR476" s="812"/>
      <c r="BS476" s="812"/>
      <c r="BT476" s="812"/>
      <c r="BU476" s="42"/>
      <c r="BV476" s="42"/>
      <c r="BW476" s="42"/>
      <c r="BX476" s="42"/>
      <c r="BY476" s="42"/>
      <c r="BZ476" s="42"/>
      <c r="CA476" s="42"/>
      <c r="CB476" s="42"/>
      <c r="CC476" s="42"/>
      <c r="CD476" s="42"/>
      <c r="CE476" s="42"/>
      <c r="CF476" s="42"/>
      <c r="CG476" s="42"/>
      <c r="CH476" s="42"/>
      <c r="CI476" s="42"/>
      <c r="CJ476" s="42"/>
      <c r="CK476" s="42"/>
      <c r="CL476" s="42"/>
      <c r="CM476" s="42"/>
      <c r="CN476" s="42"/>
      <c r="CO476" s="42"/>
      <c r="CP476" s="42"/>
      <c r="CQ476" s="42"/>
      <c r="CR476" s="42"/>
      <c r="CS476" s="42"/>
      <c r="CT476" s="42"/>
      <c r="CU476" s="42"/>
      <c r="CV476" s="42"/>
      <c r="CW476" s="42"/>
      <c r="CX476" s="42"/>
      <c r="CY476" s="42"/>
      <c r="CZ476" s="42"/>
      <c r="DA476" s="42"/>
      <c r="DB476" s="42"/>
      <c r="DC476" s="42"/>
      <c r="DD476" s="42"/>
      <c r="DE476" s="42"/>
      <c r="DF476" s="42"/>
      <c r="DG476" s="42"/>
      <c r="DH476" s="42"/>
      <c r="DI476" s="42"/>
      <c r="DJ476" s="42"/>
      <c r="DK476" s="42"/>
      <c r="DL476" s="42"/>
      <c r="DM476" s="42"/>
      <c r="DN476" s="42"/>
      <c r="DO476" s="42"/>
      <c r="DP476" s="42"/>
      <c r="DQ476" s="42"/>
      <c r="DR476" s="42"/>
      <c r="DS476" s="42"/>
      <c r="DT476" s="42"/>
      <c r="DU476" s="42"/>
      <c r="DV476" s="42"/>
      <c r="DW476" s="42"/>
      <c r="DX476" s="42"/>
      <c r="DY476" s="42"/>
      <c r="DZ476" s="42"/>
    </row>
    <row r="477" spans="2:130" x14ac:dyDescent="0.2">
      <c r="B477" s="42"/>
      <c r="C477" s="48" t="str">
        <f t="shared" si="17"/>
        <v>bw</v>
      </c>
      <c r="D477" s="49" t="str">
        <f t="shared" si="18"/>
        <v/>
      </c>
      <c r="E477" s="359">
        <v>1273.1114990000001</v>
      </c>
      <c r="F477" s="359">
        <v>1388.6016919843</v>
      </c>
      <c r="G477" s="385"/>
      <c r="H477" s="334"/>
      <c r="I477" s="334"/>
      <c r="J477" s="334"/>
      <c r="K477" s="334"/>
      <c r="L477" s="334"/>
      <c r="M477" s="334"/>
      <c r="N477" s="334"/>
      <c r="O477" s="334"/>
      <c r="P477" s="334"/>
      <c r="Q477" s="42"/>
      <c r="R477" s="362">
        <v>1273.1114990000001</v>
      </c>
      <c r="S477" s="362">
        <v>1388.6016919843</v>
      </c>
      <c r="T477" s="386"/>
      <c r="U477" s="339"/>
      <c r="V477" s="339"/>
      <c r="W477" s="339"/>
      <c r="X477" s="339"/>
      <c r="Y477" s="339"/>
      <c r="Z477" s="339"/>
      <c r="AA477" s="339"/>
      <c r="AB477" s="339"/>
      <c r="AC477" s="339"/>
      <c r="AD477" s="42"/>
      <c r="AE477" s="812"/>
      <c r="AF477" s="812"/>
      <c r="AG477" s="812"/>
      <c r="AH477" s="812"/>
      <c r="AI477" s="812"/>
      <c r="AJ477" s="1022">
        <f>bw!G14</f>
        <v>1273.1114990000001</v>
      </c>
      <c r="AK477" s="1022">
        <f>bw!H14</f>
        <v>1388.6016919843</v>
      </c>
      <c r="AL477" s="1000"/>
      <c r="AM477" s="1000"/>
      <c r="AN477" s="1000"/>
      <c r="AO477" s="1000"/>
      <c r="AP477" s="1000"/>
      <c r="AQ477" s="1000"/>
      <c r="AR477" s="1000"/>
      <c r="AS477" s="1000"/>
      <c r="AT477" s="1000"/>
      <c r="AU477" s="1000"/>
      <c r="AV477" s="812"/>
      <c r="AW477" s="812"/>
      <c r="AX477" s="812"/>
      <c r="AY477" s="812"/>
      <c r="AZ477" s="812"/>
      <c r="BA477" s="812"/>
      <c r="BB477" s="812"/>
      <c r="BC477" s="812"/>
      <c r="BD477" s="812"/>
      <c r="BE477" s="812"/>
      <c r="BF477" s="812"/>
      <c r="BG477" s="812"/>
      <c r="BH477" s="812"/>
      <c r="BI477" s="812"/>
      <c r="BJ477" s="812"/>
      <c r="BK477" s="812"/>
      <c r="BL477" s="812"/>
      <c r="BM477" s="812"/>
      <c r="BN477" s="812"/>
      <c r="BO477" s="812"/>
      <c r="BP477" s="812"/>
      <c r="BQ477" s="812"/>
      <c r="BR477" s="812"/>
      <c r="BS477" s="812"/>
      <c r="BT477" s="812"/>
      <c r="BU477" s="42"/>
      <c r="BV477" s="42"/>
      <c r="BW477" s="42"/>
      <c r="BX477" s="42"/>
      <c r="BY477" s="42"/>
      <c r="BZ477" s="42"/>
      <c r="CA477" s="42"/>
      <c r="CB477" s="42"/>
      <c r="CC477" s="42"/>
      <c r="CD477" s="42"/>
      <c r="CE477" s="42"/>
      <c r="CF477" s="42"/>
      <c r="CG477" s="42"/>
      <c r="CH477" s="42"/>
      <c r="CI477" s="42"/>
      <c r="CJ477" s="42"/>
      <c r="CK477" s="42"/>
      <c r="CL477" s="42"/>
      <c r="CM477" s="42"/>
      <c r="CN477" s="42"/>
      <c r="CO477" s="42"/>
      <c r="CP477" s="42"/>
      <c r="CQ477" s="42"/>
      <c r="CR477" s="42"/>
      <c r="CS477" s="42"/>
      <c r="CT477" s="42"/>
      <c r="CU477" s="42"/>
      <c r="CV477" s="42"/>
      <c r="CW477" s="42"/>
      <c r="CX477" s="42"/>
      <c r="CY477" s="42"/>
      <c r="CZ477" s="42"/>
      <c r="DA477" s="42"/>
      <c r="DB477" s="42"/>
      <c r="DC477" s="42"/>
      <c r="DD477" s="42"/>
      <c r="DE477" s="42"/>
      <c r="DF477" s="42"/>
      <c r="DG477" s="42"/>
      <c r="DH477" s="42"/>
      <c r="DI477" s="42"/>
      <c r="DJ477" s="42"/>
      <c r="DK477" s="42"/>
      <c r="DL477" s="42"/>
      <c r="DM477" s="42"/>
      <c r="DN477" s="42"/>
      <c r="DO477" s="42"/>
      <c r="DP477" s="42"/>
      <c r="DQ477" s="42"/>
      <c r="DR477" s="42"/>
      <c r="DS477" s="42"/>
      <c r="DT477" s="42"/>
      <c r="DU477" s="42"/>
      <c r="DV477" s="42"/>
      <c r="DW477" s="42"/>
      <c r="DX477" s="42"/>
      <c r="DY477" s="42"/>
      <c r="DZ477" s="42"/>
    </row>
    <row r="478" spans="2:130" x14ac:dyDescent="0.2">
      <c r="B478" s="42"/>
      <c r="C478" s="48" t="str">
        <f t="shared" si="17"/>
        <v>bw</v>
      </c>
      <c r="D478" s="49" t="str">
        <f t="shared" si="18"/>
        <v/>
      </c>
      <c r="E478" s="359">
        <v>1279.842177</v>
      </c>
      <c r="F478" s="359">
        <v>1394.20172848475</v>
      </c>
      <c r="G478" s="385"/>
      <c r="H478" s="334"/>
      <c r="I478" s="334"/>
      <c r="J478" s="334"/>
      <c r="K478" s="334"/>
      <c r="L478" s="334"/>
      <c r="M478" s="334"/>
      <c r="N478" s="334"/>
      <c r="O478" s="334"/>
      <c r="P478" s="334"/>
      <c r="Q478" s="42"/>
      <c r="R478" s="362">
        <v>1279.842177</v>
      </c>
      <c r="S478" s="362">
        <v>1394.20172848475</v>
      </c>
      <c r="T478" s="386"/>
      <c r="U478" s="339"/>
      <c r="V478" s="339"/>
      <c r="W478" s="339"/>
      <c r="X478" s="339"/>
      <c r="Y478" s="339"/>
      <c r="Z478" s="339"/>
      <c r="AA478" s="339"/>
      <c r="AB478" s="339"/>
      <c r="AC478" s="339"/>
      <c r="AD478" s="42"/>
      <c r="AE478" s="812"/>
      <c r="AF478" s="812"/>
      <c r="AG478" s="812"/>
      <c r="AH478" s="812"/>
      <c r="AI478" s="812"/>
      <c r="AJ478" s="1022">
        <f>bw!G15</f>
        <v>1279.842177</v>
      </c>
      <c r="AK478" s="1022">
        <f>bw!H15</f>
        <v>1394.20172848475</v>
      </c>
      <c r="AL478" s="1000"/>
      <c r="AM478" s="1000"/>
      <c r="AN478" s="1000"/>
      <c r="AO478" s="1000"/>
      <c r="AP478" s="1000"/>
      <c r="AQ478" s="1000"/>
      <c r="AR478" s="1000"/>
      <c r="AS478" s="1000"/>
      <c r="AT478" s="1000"/>
      <c r="AU478" s="1000"/>
      <c r="AV478" s="812"/>
      <c r="AW478" s="812"/>
      <c r="AX478" s="812"/>
      <c r="AY478" s="812"/>
      <c r="AZ478" s="812"/>
      <c r="BA478" s="812"/>
      <c r="BB478" s="812"/>
      <c r="BC478" s="812"/>
      <c r="BD478" s="812"/>
      <c r="BE478" s="812"/>
      <c r="BF478" s="812"/>
      <c r="BG478" s="812"/>
      <c r="BH478" s="812"/>
      <c r="BI478" s="812"/>
      <c r="BJ478" s="812"/>
      <c r="BK478" s="812"/>
      <c r="BL478" s="812"/>
      <c r="BM478" s="812"/>
      <c r="BN478" s="812"/>
      <c r="BO478" s="812"/>
      <c r="BP478" s="812"/>
      <c r="BQ478" s="812"/>
      <c r="BR478" s="812"/>
      <c r="BS478" s="812"/>
      <c r="BT478" s="812"/>
      <c r="BU478" s="42"/>
      <c r="BV478" s="42"/>
      <c r="BW478" s="42"/>
      <c r="BX478" s="42"/>
      <c r="BY478" s="42"/>
      <c r="BZ478" s="42"/>
      <c r="CA478" s="42"/>
      <c r="CB478" s="42"/>
      <c r="CC478" s="42"/>
      <c r="CD478" s="42"/>
      <c r="CE478" s="42"/>
      <c r="CF478" s="42"/>
      <c r="CG478" s="42"/>
      <c r="CH478" s="42"/>
      <c r="CI478" s="42"/>
      <c r="CJ478" s="42"/>
      <c r="CK478" s="42"/>
      <c r="CL478" s="42"/>
      <c r="CM478" s="42"/>
      <c r="CN478" s="42"/>
      <c r="CO478" s="42"/>
      <c r="CP478" s="42"/>
      <c r="CQ478" s="42"/>
      <c r="CR478" s="42"/>
      <c r="CS478" s="42"/>
      <c r="CT478" s="42"/>
      <c r="CU478" s="42"/>
      <c r="CV478" s="42"/>
      <c r="CW478" s="42"/>
      <c r="CX478" s="42"/>
      <c r="CY478" s="42"/>
      <c r="CZ478" s="42"/>
      <c r="DA478" s="42"/>
      <c r="DB478" s="42"/>
      <c r="DC478" s="42"/>
      <c r="DD478" s="42"/>
      <c r="DE478" s="42"/>
      <c r="DF478" s="42"/>
      <c r="DG478" s="42"/>
      <c r="DH478" s="42"/>
      <c r="DI478" s="42"/>
      <c r="DJ478" s="42"/>
      <c r="DK478" s="42"/>
      <c r="DL478" s="42"/>
      <c r="DM478" s="42"/>
      <c r="DN478" s="42"/>
      <c r="DO478" s="42"/>
      <c r="DP478" s="42"/>
      <c r="DQ478" s="42"/>
      <c r="DR478" s="42"/>
      <c r="DS478" s="42"/>
      <c r="DT478" s="42"/>
      <c r="DU478" s="42"/>
      <c r="DV478" s="42"/>
      <c r="DW478" s="42"/>
      <c r="DX478" s="42"/>
      <c r="DY478" s="42"/>
      <c r="DZ478" s="42"/>
    </row>
    <row r="479" spans="2:130" x14ac:dyDescent="0.2">
      <c r="B479" s="42"/>
      <c r="C479" s="48" t="str">
        <f t="shared" si="17"/>
        <v>bw</v>
      </c>
      <c r="D479" s="49" t="str">
        <f t="shared" si="18"/>
        <v/>
      </c>
      <c r="E479" s="359">
        <v>1285.480452</v>
      </c>
      <c r="F479" s="359">
        <v>1398.42075924502</v>
      </c>
      <c r="G479" s="385"/>
      <c r="H479" s="334"/>
      <c r="I479" s="334"/>
      <c r="J479" s="334"/>
      <c r="K479" s="334"/>
      <c r="L479" s="334"/>
      <c r="M479" s="334"/>
      <c r="N479" s="334"/>
      <c r="O479" s="334"/>
      <c r="P479" s="334"/>
      <c r="Q479" s="42"/>
      <c r="R479" s="362">
        <v>1285.480452</v>
      </c>
      <c r="S479" s="362">
        <v>1398.42075924502</v>
      </c>
      <c r="T479" s="386"/>
      <c r="U479" s="339"/>
      <c r="V479" s="339"/>
      <c r="W479" s="339"/>
      <c r="X479" s="339"/>
      <c r="Y479" s="339"/>
      <c r="Z479" s="339"/>
      <c r="AA479" s="339"/>
      <c r="AB479" s="339"/>
      <c r="AC479" s="339"/>
      <c r="AD479" s="42"/>
      <c r="AE479" s="812"/>
      <c r="AF479" s="812"/>
      <c r="AG479" s="812"/>
      <c r="AH479" s="812"/>
      <c r="AI479" s="812"/>
      <c r="AJ479" s="1022">
        <f>bw!G16</f>
        <v>1285.480452</v>
      </c>
      <c r="AK479" s="1022">
        <f>bw!H16</f>
        <v>1398.42075924502</v>
      </c>
      <c r="AL479" s="1000"/>
      <c r="AM479" s="1000"/>
      <c r="AN479" s="1000"/>
      <c r="AO479" s="1000"/>
      <c r="AP479" s="1000"/>
      <c r="AQ479" s="1000"/>
      <c r="AR479" s="1000"/>
      <c r="AS479" s="1000"/>
      <c r="AT479" s="1000"/>
      <c r="AU479" s="1000"/>
      <c r="AV479" s="812"/>
      <c r="AW479" s="812"/>
      <c r="AX479" s="812"/>
      <c r="AY479" s="812"/>
      <c r="AZ479" s="812"/>
      <c r="BA479" s="812"/>
      <c r="BB479" s="812"/>
      <c r="BC479" s="812"/>
      <c r="BD479" s="812"/>
      <c r="BE479" s="812"/>
      <c r="BF479" s="812"/>
      <c r="BG479" s="812"/>
      <c r="BH479" s="812"/>
      <c r="BI479" s="812"/>
      <c r="BJ479" s="812"/>
      <c r="BK479" s="812"/>
      <c r="BL479" s="812"/>
      <c r="BM479" s="812"/>
      <c r="BN479" s="812"/>
      <c r="BO479" s="812"/>
      <c r="BP479" s="812"/>
      <c r="BQ479" s="812"/>
      <c r="BR479" s="812"/>
      <c r="BS479" s="812"/>
      <c r="BT479" s="812"/>
      <c r="BU479" s="42"/>
      <c r="BV479" s="42"/>
      <c r="BW479" s="42"/>
      <c r="BX479" s="42"/>
      <c r="BY479" s="42"/>
      <c r="BZ479" s="42"/>
      <c r="CA479" s="42"/>
      <c r="CB479" s="42"/>
      <c r="CC479" s="42"/>
      <c r="CD479" s="42"/>
      <c r="CE479" s="42"/>
      <c r="CF479" s="42"/>
      <c r="CG479" s="42"/>
      <c r="CH479" s="42"/>
      <c r="CI479" s="42"/>
      <c r="CJ479" s="42"/>
      <c r="CK479" s="42"/>
      <c r="CL479" s="42"/>
      <c r="CM479" s="42"/>
      <c r="CN479" s="42"/>
      <c r="CO479" s="42"/>
      <c r="CP479" s="42"/>
      <c r="CQ479" s="42"/>
      <c r="CR479" s="42"/>
      <c r="CS479" s="42"/>
      <c r="CT479" s="42"/>
      <c r="CU479" s="42"/>
      <c r="CV479" s="42"/>
      <c r="CW479" s="42"/>
      <c r="CX479" s="42"/>
      <c r="CY479" s="42"/>
      <c r="CZ479" s="42"/>
      <c r="DA479" s="42"/>
      <c r="DB479" s="42"/>
      <c r="DC479" s="42"/>
      <c r="DD479" s="42"/>
      <c r="DE479" s="42"/>
      <c r="DF479" s="42"/>
      <c r="DG479" s="42"/>
      <c r="DH479" s="42"/>
      <c r="DI479" s="42"/>
      <c r="DJ479" s="42"/>
      <c r="DK479" s="42"/>
      <c r="DL479" s="42"/>
      <c r="DM479" s="42"/>
      <c r="DN479" s="42"/>
      <c r="DO479" s="42"/>
      <c r="DP479" s="42"/>
      <c r="DQ479" s="42"/>
      <c r="DR479" s="42"/>
      <c r="DS479" s="42"/>
      <c r="DT479" s="42"/>
      <c r="DU479" s="42"/>
      <c r="DV479" s="42"/>
      <c r="DW479" s="42"/>
      <c r="DX479" s="42"/>
      <c r="DY479" s="42"/>
      <c r="DZ479" s="42"/>
    </row>
    <row r="480" spans="2:130" x14ac:dyDescent="0.2">
      <c r="B480" s="42"/>
      <c r="C480" s="48" t="str">
        <f t="shared" si="17"/>
        <v>bw</v>
      </c>
      <c r="D480" s="49" t="str">
        <f t="shared" si="18"/>
        <v/>
      </c>
      <c r="E480" s="359">
        <v>1290.236697</v>
      </c>
      <c r="F480" s="359">
        <v>1401.57298348584</v>
      </c>
      <c r="G480" s="385"/>
      <c r="H480" s="334"/>
      <c r="I480" s="334"/>
      <c r="J480" s="334"/>
      <c r="K480" s="334"/>
      <c r="L480" s="334"/>
      <c r="M480" s="334"/>
      <c r="N480" s="334"/>
      <c r="O480" s="334"/>
      <c r="P480" s="334"/>
      <c r="Q480" s="42"/>
      <c r="R480" s="362">
        <v>1290.236697</v>
      </c>
      <c r="S480" s="362">
        <v>1401.57298348584</v>
      </c>
      <c r="T480" s="386"/>
      <c r="U480" s="339"/>
      <c r="V480" s="339"/>
      <c r="W480" s="339"/>
      <c r="X480" s="339"/>
      <c r="Y480" s="339"/>
      <c r="Z480" s="339"/>
      <c r="AA480" s="339"/>
      <c r="AB480" s="339"/>
      <c r="AC480" s="339"/>
      <c r="AD480" s="42"/>
      <c r="AE480" s="812"/>
      <c r="AF480" s="812"/>
      <c r="AG480" s="812"/>
      <c r="AH480" s="812"/>
      <c r="AI480" s="812"/>
      <c r="AJ480" s="1022">
        <f>bw!G17</f>
        <v>1290.236697</v>
      </c>
      <c r="AK480" s="1022">
        <f>bw!H17</f>
        <v>1401.57298348584</v>
      </c>
      <c r="AL480" s="1000"/>
      <c r="AM480" s="1000"/>
      <c r="AN480" s="1000"/>
      <c r="AO480" s="1000"/>
      <c r="AP480" s="1000"/>
      <c r="AQ480" s="1000"/>
      <c r="AR480" s="1000"/>
      <c r="AS480" s="1000"/>
      <c r="AT480" s="1000"/>
      <c r="AU480" s="1000"/>
      <c r="AV480" s="812"/>
      <c r="AW480" s="812"/>
      <c r="AX480" s="812"/>
      <c r="AY480" s="812"/>
      <c r="AZ480" s="812"/>
      <c r="BA480" s="812"/>
      <c r="BB480" s="812"/>
      <c r="BC480" s="812"/>
      <c r="BD480" s="812"/>
      <c r="BE480" s="812"/>
      <c r="BF480" s="812"/>
      <c r="BG480" s="812"/>
      <c r="BH480" s="812"/>
      <c r="BI480" s="812"/>
      <c r="BJ480" s="812"/>
      <c r="BK480" s="812"/>
      <c r="BL480" s="812"/>
      <c r="BM480" s="812"/>
      <c r="BN480" s="812"/>
      <c r="BO480" s="812"/>
      <c r="BP480" s="812"/>
      <c r="BQ480" s="812"/>
      <c r="BR480" s="812"/>
      <c r="BS480" s="812"/>
      <c r="BT480" s="812"/>
      <c r="BU480" s="42"/>
      <c r="BV480" s="42"/>
      <c r="BW480" s="42"/>
      <c r="BX480" s="42"/>
      <c r="BY480" s="42"/>
      <c r="BZ480" s="42"/>
      <c r="CA480" s="42"/>
      <c r="CB480" s="42"/>
      <c r="CC480" s="42"/>
      <c r="CD480" s="42"/>
      <c r="CE480" s="42"/>
      <c r="CF480" s="42"/>
      <c r="CG480" s="42"/>
      <c r="CH480" s="42"/>
      <c r="CI480" s="42"/>
      <c r="CJ480" s="42"/>
      <c r="CK480" s="42"/>
      <c r="CL480" s="42"/>
      <c r="CM480" s="42"/>
      <c r="CN480" s="42"/>
      <c r="CO480" s="42"/>
      <c r="CP480" s="42"/>
      <c r="CQ480" s="42"/>
      <c r="CR480" s="42"/>
      <c r="CS480" s="42"/>
      <c r="CT480" s="42"/>
      <c r="CU480" s="42"/>
      <c r="CV480" s="42"/>
      <c r="CW480" s="42"/>
      <c r="CX480" s="42"/>
      <c r="CY480" s="42"/>
      <c r="CZ480" s="42"/>
      <c r="DA480" s="42"/>
      <c r="DB480" s="42"/>
      <c r="DC480" s="42"/>
      <c r="DD480" s="42"/>
      <c r="DE480" s="42"/>
      <c r="DF480" s="42"/>
      <c r="DG480" s="42"/>
      <c r="DH480" s="42"/>
      <c r="DI480" s="42"/>
      <c r="DJ480" s="42"/>
      <c r="DK480" s="42"/>
      <c r="DL480" s="42"/>
      <c r="DM480" s="42"/>
      <c r="DN480" s="42"/>
      <c r="DO480" s="42"/>
      <c r="DP480" s="42"/>
      <c r="DQ480" s="42"/>
      <c r="DR480" s="42"/>
      <c r="DS480" s="42"/>
      <c r="DT480" s="42"/>
      <c r="DU480" s="42"/>
      <c r="DV480" s="42"/>
      <c r="DW480" s="42"/>
      <c r="DX480" s="42"/>
      <c r="DY480" s="42"/>
      <c r="DZ480" s="42"/>
    </row>
    <row r="481" spans="2:130" x14ac:dyDescent="0.2">
      <c r="B481" s="42"/>
      <c r="C481" s="48" t="str">
        <f t="shared" si="17"/>
        <v>bw</v>
      </c>
      <c r="D481" s="49" t="str">
        <f t="shared" si="18"/>
        <v/>
      </c>
      <c r="E481" s="359">
        <v>1294.2795369999999</v>
      </c>
      <c r="F481" s="359">
        <v>1403.91610509049</v>
      </c>
      <c r="G481" s="385"/>
      <c r="H481" s="334"/>
      <c r="I481" s="334"/>
      <c r="J481" s="334"/>
      <c r="K481" s="334"/>
      <c r="L481" s="334"/>
      <c r="M481" s="334"/>
      <c r="N481" s="334"/>
      <c r="O481" s="334"/>
      <c r="P481" s="334"/>
      <c r="Q481" s="42"/>
      <c r="R481" s="362">
        <v>1294.2795369999999</v>
      </c>
      <c r="S481" s="362">
        <v>1403.91610509049</v>
      </c>
      <c r="T481" s="386"/>
      <c r="U481" s="339"/>
      <c r="V481" s="339"/>
      <c r="W481" s="339"/>
      <c r="X481" s="339"/>
      <c r="Y481" s="339"/>
      <c r="Z481" s="339"/>
      <c r="AA481" s="339"/>
      <c r="AB481" s="339"/>
      <c r="AC481" s="339"/>
      <c r="AD481" s="42"/>
      <c r="AE481" s="812"/>
      <c r="AF481" s="812"/>
      <c r="AG481" s="812"/>
      <c r="AH481" s="812"/>
      <c r="AI481" s="812"/>
      <c r="AJ481" s="1022">
        <f>bw!G18</f>
        <v>1294.2795369999999</v>
      </c>
      <c r="AK481" s="1022">
        <f>bw!H18</f>
        <v>1403.91610509049</v>
      </c>
      <c r="AL481" s="1000"/>
      <c r="AM481" s="1000"/>
      <c r="AN481" s="1000"/>
      <c r="AO481" s="1000"/>
      <c r="AP481" s="1000"/>
      <c r="AQ481" s="1000"/>
      <c r="AR481" s="1000"/>
      <c r="AS481" s="1000"/>
      <c r="AT481" s="1000"/>
      <c r="AU481" s="1000"/>
      <c r="AV481" s="812"/>
      <c r="AW481" s="812"/>
      <c r="AX481" s="812"/>
      <c r="AY481" s="812"/>
      <c r="AZ481" s="812"/>
      <c r="BA481" s="812"/>
      <c r="BB481" s="812"/>
      <c r="BC481" s="812"/>
      <c r="BD481" s="812"/>
      <c r="BE481" s="812"/>
      <c r="BF481" s="812"/>
      <c r="BG481" s="812"/>
      <c r="BH481" s="812"/>
      <c r="BI481" s="812"/>
      <c r="BJ481" s="812"/>
      <c r="BK481" s="812"/>
      <c r="BL481" s="812"/>
      <c r="BM481" s="812"/>
      <c r="BN481" s="812"/>
      <c r="BO481" s="812"/>
      <c r="BP481" s="812"/>
      <c r="BQ481" s="812"/>
      <c r="BR481" s="812"/>
      <c r="BS481" s="812"/>
      <c r="BT481" s="812"/>
      <c r="BU481" s="42"/>
      <c r="BV481" s="42"/>
      <c r="BW481" s="42"/>
      <c r="BX481" s="42"/>
      <c r="BY481" s="42"/>
      <c r="BZ481" s="42"/>
      <c r="CA481" s="42"/>
      <c r="CB481" s="42"/>
      <c r="CC481" s="42"/>
      <c r="CD481" s="42"/>
      <c r="CE481" s="42"/>
      <c r="CF481" s="42"/>
      <c r="CG481" s="42"/>
      <c r="CH481" s="42"/>
      <c r="CI481" s="42"/>
      <c r="CJ481" s="42"/>
      <c r="CK481" s="42"/>
      <c r="CL481" s="42"/>
      <c r="CM481" s="42"/>
      <c r="CN481" s="42"/>
      <c r="CO481" s="42"/>
      <c r="CP481" s="42"/>
      <c r="CQ481" s="42"/>
      <c r="CR481" s="42"/>
      <c r="CS481" s="42"/>
      <c r="CT481" s="42"/>
      <c r="CU481" s="42"/>
      <c r="CV481" s="42"/>
      <c r="CW481" s="42"/>
      <c r="CX481" s="42"/>
      <c r="CY481" s="42"/>
      <c r="CZ481" s="42"/>
      <c r="DA481" s="42"/>
      <c r="DB481" s="42"/>
      <c r="DC481" s="42"/>
      <c r="DD481" s="42"/>
      <c r="DE481" s="42"/>
      <c r="DF481" s="42"/>
      <c r="DG481" s="42"/>
      <c r="DH481" s="42"/>
      <c r="DI481" s="42"/>
      <c r="DJ481" s="42"/>
      <c r="DK481" s="42"/>
      <c r="DL481" s="42"/>
      <c r="DM481" s="42"/>
      <c r="DN481" s="42"/>
      <c r="DO481" s="42"/>
      <c r="DP481" s="42"/>
      <c r="DQ481" s="42"/>
      <c r="DR481" s="42"/>
      <c r="DS481" s="42"/>
      <c r="DT481" s="42"/>
      <c r="DU481" s="42"/>
      <c r="DV481" s="42"/>
      <c r="DW481" s="42"/>
      <c r="DX481" s="42"/>
      <c r="DY481" s="42"/>
      <c r="DZ481" s="42"/>
    </row>
    <row r="482" spans="2:130" x14ac:dyDescent="0.2">
      <c r="B482" s="42"/>
      <c r="C482" s="48" t="str">
        <f t="shared" si="17"/>
        <v>bw</v>
      </c>
      <c r="D482" s="49" t="str">
        <f t="shared" si="18"/>
        <v/>
      </c>
      <c r="E482" s="359">
        <v>1297.7417680000001</v>
      </c>
      <c r="F482" s="359">
        <v>1405.6534070091</v>
      </c>
      <c r="G482" s="385"/>
      <c r="H482" s="334"/>
      <c r="I482" s="334"/>
      <c r="J482" s="334"/>
      <c r="K482" s="334"/>
      <c r="L482" s="334"/>
      <c r="M482" s="334"/>
      <c r="N482" s="334"/>
      <c r="O482" s="334"/>
      <c r="P482" s="334"/>
      <c r="Q482" s="42"/>
      <c r="R482" s="362">
        <v>1297.7417680000001</v>
      </c>
      <c r="S482" s="362">
        <v>1405.6534070091</v>
      </c>
      <c r="T482" s="386"/>
      <c r="U482" s="339"/>
      <c r="V482" s="339"/>
      <c r="W482" s="339"/>
      <c r="X482" s="339"/>
      <c r="Y482" s="339"/>
      <c r="Z482" s="339"/>
      <c r="AA482" s="339"/>
      <c r="AB482" s="339"/>
      <c r="AC482" s="339"/>
      <c r="AD482" s="42"/>
      <c r="AE482" s="812"/>
      <c r="AF482" s="812"/>
      <c r="AG482" s="812"/>
      <c r="AH482" s="812"/>
      <c r="AI482" s="812"/>
      <c r="AJ482" s="1022">
        <f>bw!G19</f>
        <v>1297.7417680000001</v>
      </c>
      <c r="AK482" s="1022">
        <f>bw!H19</f>
        <v>1405.6534070091</v>
      </c>
      <c r="AL482" s="1000"/>
      <c r="AM482" s="1000"/>
      <c r="AN482" s="1000"/>
      <c r="AO482" s="1000"/>
      <c r="AP482" s="1000"/>
      <c r="AQ482" s="1000"/>
      <c r="AR482" s="1000"/>
      <c r="AS482" s="1000"/>
      <c r="AT482" s="1000"/>
      <c r="AU482" s="1000"/>
      <c r="AV482" s="812"/>
      <c r="AW482" s="812"/>
      <c r="AX482" s="812"/>
      <c r="AY482" s="812"/>
      <c r="AZ482" s="812"/>
      <c r="BA482" s="812"/>
      <c r="BB482" s="812"/>
      <c r="BC482" s="812"/>
      <c r="BD482" s="812"/>
      <c r="BE482" s="812"/>
      <c r="BF482" s="812"/>
      <c r="BG482" s="812"/>
      <c r="BH482" s="812"/>
      <c r="BI482" s="812"/>
      <c r="BJ482" s="812"/>
      <c r="BK482" s="812"/>
      <c r="BL482" s="812"/>
      <c r="BM482" s="812"/>
      <c r="BN482" s="812"/>
      <c r="BO482" s="812"/>
      <c r="BP482" s="812"/>
      <c r="BQ482" s="812"/>
      <c r="BR482" s="812"/>
      <c r="BS482" s="812"/>
      <c r="BT482" s="812"/>
      <c r="BU482" s="42"/>
      <c r="BV482" s="42"/>
      <c r="BW482" s="42"/>
      <c r="BX482" s="42"/>
      <c r="BY482" s="42"/>
      <c r="BZ482" s="42"/>
      <c r="CA482" s="42"/>
      <c r="CB482" s="42"/>
      <c r="CC482" s="42"/>
      <c r="CD482" s="42"/>
      <c r="CE482" s="42"/>
      <c r="CF482" s="42"/>
      <c r="CG482" s="42"/>
      <c r="CH482" s="42"/>
      <c r="CI482" s="42"/>
      <c r="CJ482" s="42"/>
      <c r="CK482" s="42"/>
      <c r="CL482" s="42"/>
      <c r="CM482" s="42"/>
      <c r="CN482" s="42"/>
      <c r="CO482" s="42"/>
      <c r="CP482" s="42"/>
      <c r="CQ482" s="42"/>
      <c r="CR482" s="42"/>
      <c r="CS482" s="42"/>
      <c r="CT482" s="42"/>
      <c r="CU482" s="42"/>
      <c r="CV482" s="42"/>
      <c r="CW482" s="42"/>
      <c r="CX482" s="42"/>
      <c r="CY482" s="42"/>
      <c r="CZ482" s="42"/>
      <c r="DA482" s="42"/>
      <c r="DB482" s="42"/>
      <c r="DC482" s="42"/>
      <c r="DD482" s="42"/>
      <c r="DE482" s="42"/>
      <c r="DF482" s="42"/>
      <c r="DG482" s="42"/>
      <c r="DH482" s="42"/>
      <c r="DI482" s="42"/>
      <c r="DJ482" s="42"/>
      <c r="DK482" s="42"/>
      <c r="DL482" s="42"/>
      <c r="DM482" s="42"/>
      <c r="DN482" s="42"/>
      <c r="DO482" s="42"/>
      <c r="DP482" s="42"/>
      <c r="DQ482" s="42"/>
      <c r="DR482" s="42"/>
      <c r="DS482" s="42"/>
      <c r="DT482" s="42"/>
      <c r="DU482" s="42"/>
      <c r="DV482" s="42"/>
      <c r="DW482" s="42"/>
      <c r="DX482" s="42"/>
      <c r="DY482" s="42"/>
      <c r="DZ482" s="42"/>
    </row>
    <row r="483" spans="2:130" x14ac:dyDescent="0.2">
      <c r="B483" s="42"/>
      <c r="C483" s="48" t="str">
        <f t="shared" si="17"/>
        <v>bw</v>
      </c>
      <c r="D483" s="49" t="str">
        <f t="shared" si="18"/>
        <v/>
      </c>
      <c r="E483" s="359">
        <v>1300.727228</v>
      </c>
      <c r="F483" s="359">
        <v>1406.9411012020801</v>
      </c>
      <c r="G483" s="385"/>
      <c r="H483" s="334"/>
      <c r="I483" s="334"/>
      <c r="J483" s="334"/>
      <c r="K483" s="334"/>
      <c r="L483" s="334"/>
      <c r="M483" s="334"/>
      <c r="N483" s="334"/>
      <c r="O483" s="334"/>
      <c r="P483" s="334"/>
      <c r="Q483" s="42"/>
      <c r="R483" s="362">
        <v>1300.727228</v>
      </c>
      <c r="S483" s="362">
        <v>1406.9411012020801</v>
      </c>
      <c r="T483" s="386"/>
      <c r="U483" s="339"/>
      <c r="V483" s="339"/>
      <c r="W483" s="339"/>
      <c r="X483" s="339"/>
      <c r="Y483" s="339"/>
      <c r="Z483" s="339"/>
      <c r="AA483" s="339"/>
      <c r="AB483" s="339"/>
      <c r="AC483" s="339"/>
      <c r="AD483" s="42"/>
      <c r="AE483" s="812"/>
      <c r="AF483" s="812"/>
      <c r="AG483" s="812"/>
      <c r="AH483" s="812"/>
      <c r="AI483" s="812"/>
      <c r="AJ483" s="1022">
        <f>bw!G20</f>
        <v>1300.727228</v>
      </c>
      <c r="AK483" s="1022">
        <f>bw!H20</f>
        <v>1406.9411012020801</v>
      </c>
      <c r="AL483" s="1000"/>
      <c r="AM483" s="1000"/>
      <c r="AN483" s="1000"/>
      <c r="AO483" s="1000"/>
      <c r="AP483" s="1000"/>
      <c r="AQ483" s="1000"/>
      <c r="AR483" s="1000"/>
      <c r="AS483" s="1000"/>
      <c r="AT483" s="1000"/>
      <c r="AU483" s="1000"/>
      <c r="AV483" s="812"/>
      <c r="AW483" s="812"/>
      <c r="AX483" s="812"/>
      <c r="AY483" s="812"/>
      <c r="AZ483" s="812"/>
      <c r="BA483" s="812"/>
      <c r="BB483" s="812"/>
      <c r="BC483" s="812"/>
      <c r="BD483" s="812"/>
      <c r="BE483" s="812"/>
      <c r="BF483" s="812"/>
      <c r="BG483" s="812"/>
      <c r="BH483" s="812"/>
      <c r="BI483" s="812"/>
      <c r="BJ483" s="812"/>
      <c r="BK483" s="812"/>
      <c r="BL483" s="812"/>
      <c r="BM483" s="812"/>
      <c r="BN483" s="812"/>
      <c r="BO483" s="812"/>
      <c r="BP483" s="812"/>
      <c r="BQ483" s="812"/>
      <c r="BR483" s="812"/>
      <c r="BS483" s="812"/>
      <c r="BT483" s="812"/>
      <c r="BU483" s="42"/>
      <c r="BV483" s="42"/>
      <c r="BW483" s="42"/>
      <c r="BX483" s="42"/>
      <c r="BY483" s="42"/>
      <c r="BZ483" s="42"/>
      <c r="CA483" s="42"/>
      <c r="CB483" s="42"/>
      <c r="CC483" s="42"/>
      <c r="CD483" s="42"/>
      <c r="CE483" s="42"/>
      <c r="CF483" s="42"/>
      <c r="CG483" s="42"/>
      <c r="CH483" s="42"/>
      <c r="CI483" s="42"/>
      <c r="CJ483" s="42"/>
      <c r="CK483" s="42"/>
      <c r="CL483" s="42"/>
      <c r="CM483" s="42"/>
      <c r="CN483" s="42"/>
      <c r="CO483" s="42"/>
      <c r="CP483" s="42"/>
      <c r="CQ483" s="42"/>
      <c r="CR483" s="42"/>
      <c r="CS483" s="42"/>
      <c r="CT483" s="42"/>
      <c r="CU483" s="42"/>
      <c r="CV483" s="42"/>
      <c r="CW483" s="42"/>
      <c r="CX483" s="42"/>
      <c r="CY483" s="42"/>
      <c r="CZ483" s="42"/>
      <c r="DA483" s="42"/>
      <c r="DB483" s="42"/>
      <c r="DC483" s="42"/>
      <c r="DD483" s="42"/>
      <c r="DE483" s="42"/>
      <c r="DF483" s="42"/>
      <c r="DG483" s="42"/>
      <c r="DH483" s="42"/>
      <c r="DI483" s="42"/>
      <c r="DJ483" s="42"/>
      <c r="DK483" s="42"/>
      <c r="DL483" s="42"/>
      <c r="DM483" s="42"/>
      <c r="DN483" s="42"/>
      <c r="DO483" s="42"/>
      <c r="DP483" s="42"/>
      <c r="DQ483" s="42"/>
      <c r="DR483" s="42"/>
      <c r="DS483" s="42"/>
      <c r="DT483" s="42"/>
      <c r="DU483" s="42"/>
      <c r="DV483" s="42"/>
      <c r="DW483" s="42"/>
      <c r="DX483" s="42"/>
      <c r="DY483" s="42"/>
      <c r="DZ483" s="42"/>
    </row>
    <row r="484" spans="2:130" x14ac:dyDescent="0.2">
      <c r="B484" s="42"/>
      <c r="C484" s="48" t="str">
        <f t="shared" si="17"/>
        <v>bw</v>
      </c>
      <c r="D484" s="49" t="str">
        <f t="shared" si="18"/>
        <v/>
      </c>
      <c r="E484" s="359">
        <v>1303.3171440000001</v>
      </c>
      <c r="F484" s="359">
        <v>1407.89704781111</v>
      </c>
      <c r="G484" s="385"/>
      <c r="H484" s="334"/>
      <c r="I484" s="334"/>
      <c r="J484" s="334"/>
      <c r="K484" s="334"/>
      <c r="L484" s="334"/>
      <c r="M484" s="334"/>
      <c r="N484" s="334"/>
      <c r="O484" s="334"/>
      <c r="P484" s="334"/>
      <c r="Q484" s="42"/>
      <c r="R484" s="362">
        <v>1303.3171440000001</v>
      </c>
      <c r="S484" s="362">
        <v>1407.89704781111</v>
      </c>
      <c r="T484" s="386"/>
      <c r="U484" s="339"/>
      <c r="V484" s="339"/>
      <c r="W484" s="339"/>
      <c r="X484" s="339"/>
      <c r="Y484" s="339"/>
      <c r="Z484" s="339"/>
      <c r="AA484" s="339"/>
      <c r="AB484" s="339"/>
      <c r="AC484" s="339"/>
      <c r="AD484" s="42"/>
      <c r="AE484" s="812"/>
      <c r="AF484" s="812"/>
      <c r="AG484" s="812"/>
      <c r="AH484" s="812"/>
      <c r="AI484" s="812"/>
      <c r="AJ484" s="1022">
        <f>bw!G21</f>
        <v>1303.3171440000001</v>
      </c>
      <c r="AK484" s="1022">
        <f>bw!H21</f>
        <v>1407.89704781111</v>
      </c>
      <c r="AL484" s="1000"/>
      <c r="AM484" s="1000"/>
      <c r="AN484" s="1000"/>
      <c r="AO484" s="1000"/>
      <c r="AP484" s="1000"/>
      <c r="AQ484" s="1000"/>
      <c r="AR484" s="1000"/>
      <c r="AS484" s="1000"/>
      <c r="AT484" s="1000"/>
      <c r="AU484" s="1000"/>
      <c r="AV484" s="812"/>
      <c r="AW484" s="812"/>
      <c r="AX484" s="812"/>
      <c r="AY484" s="812"/>
      <c r="AZ484" s="812"/>
      <c r="BA484" s="812"/>
      <c r="BB484" s="812"/>
      <c r="BC484" s="812"/>
      <c r="BD484" s="812"/>
      <c r="BE484" s="812"/>
      <c r="BF484" s="812"/>
      <c r="BG484" s="812"/>
      <c r="BH484" s="812"/>
      <c r="BI484" s="812"/>
      <c r="BJ484" s="812"/>
      <c r="BK484" s="812"/>
      <c r="BL484" s="812"/>
      <c r="BM484" s="812"/>
      <c r="BN484" s="812"/>
      <c r="BO484" s="812"/>
      <c r="BP484" s="812"/>
      <c r="BQ484" s="812"/>
      <c r="BR484" s="812"/>
      <c r="BS484" s="812"/>
      <c r="BT484" s="812"/>
      <c r="BU484" s="42"/>
      <c r="BV484" s="42"/>
      <c r="BW484" s="42"/>
      <c r="BX484" s="42"/>
      <c r="BY484" s="42"/>
      <c r="BZ484" s="42"/>
      <c r="CA484" s="42"/>
      <c r="CB484" s="42"/>
      <c r="CC484" s="42"/>
      <c r="CD484" s="42"/>
      <c r="CE484" s="42"/>
      <c r="CF484" s="42"/>
      <c r="CG484" s="42"/>
      <c r="CH484" s="42"/>
      <c r="CI484" s="42"/>
      <c r="CJ484" s="42"/>
      <c r="CK484" s="42"/>
      <c r="CL484" s="42"/>
      <c r="CM484" s="42"/>
      <c r="CN484" s="42"/>
      <c r="CO484" s="42"/>
      <c r="CP484" s="42"/>
      <c r="CQ484" s="42"/>
      <c r="CR484" s="42"/>
      <c r="CS484" s="42"/>
      <c r="CT484" s="42"/>
      <c r="CU484" s="42"/>
      <c r="CV484" s="42"/>
      <c r="CW484" s="42"/>
      <c r="CX484" s="42"/>
      <c r="CY484" s="42"/>
      <c r="CZ484" s="42"/>
      <c r="DA484" s="42"/>
      <c r="DB484" s="42"/>
      <c r="DC484" s="42"/>
      <c r="DD484" s="42"/>
      <c r="DE484" s="42"/>
      <c r="DF484" s="42"/>
      <c r="DG484" s="42"/>
      <c r="DH484" s="42"/>
      <c r="DI484" s="42"/>
      <c r="DJ484" s="42"/>
      <c r="DK484" s="42"/>
      <c r="DL484" s="42"/>
      <c r="DM484" s="42"/>
      <c r="DN484" s="42"/>
      <c r="DO484" s="42"/>
      <c r="DP484" s="42"/>
      <c r="DQ484" s="42"/>
      <c r="DR484" s="42"/>
      <c r="DS484" s="42"/>
      <c r="DT484" s="42"/>
      <c r="DU484" s="42"/>
      <c r="DV484" s="42"/>
      <c r="DW484" s="42"/>
      <c r="DX484" s="42"/>
      <c r="DY484" s="42"/>
      <c r="DZ484" s="42"/>
    </row>
    <row r="485" spans="2:130" x14ac:dyDescent="0.2">
      <c r="B485" s="42"/>
      <c r="C485" s="48" t="str">
        <f t="shared" si="17"/>
        <v>bw</v>
      </c>
      <c r="D485" s="49" t="str">
        <f t="shared" si="18"/>
        <v/>
      </c>
      <c r="E485" s="359">
        <v>1305.5754199999999</v>
      </c>
      <c r="F485" s="359">
        <v>1408.6090156202299</v>
      </c>
      <c r="G485" s="385"/>
      <c r="H485" s="334"/>
      <c r="I485" s="334"/>
      <c r="J485" s="334"/>
      <c r="K485" s="334"/>
      <c r="L485" s="334"/>
      <c r="M485" s="334"/>
      <c r="N485" s="334"/>
      <c r="O485" s="334"/>
      <c r="P485" s="334"/>
      <c r="Q485" s="42"/>
      <c r="R485" s="362">
        <v>1305.5754199999999</v>
      </c>
      <c r="S485" s="362">
        <v>1408.6090156202299</v>
      </c>
      <c r="T485" s="386"/>
      <c r="U485" s="339"/>
      <c r="V485" s="339"/>
      <c r="W485" s="339"/>
      <c r="X485" s="339"/>
      <c r="Y485" s="339"/>
      <c r="Z485" s="339"/>
      <c r="AA485" s="339"/>
      <c r="AB485" s="339"/>
      <c r="AC485" s="339"/>
      <c r="AD485" s="42"/>
      <c r="AE485" s="812"/>
      <c r="AF485" s="812"/>
      <c r="AG485" s="812"/>
      <c r="AH485" s="812"/>
      <c r="AI485" s="812"/>
      <c r="AJ485" s="1022">
        <f>bw!G22</f>
        <v>1305.5754199999999</v>
      </c>
      <c r="AK485" s="1022">
        <f>bw!H22</f>
        <v>1408.6090156202299</v>
      </c>
      <c r="AL485" s="1000"/>
      <c r="AM485" s="1000"/>
      <c r="AN485" s="1000"/>
      <c r="AO485" s="1000"/>
      <c r="AP485" s="1000"/>
      <c r="AQ485" s="1000"/>
      <c r="AR485" s="1000"/>
      <c r="AS485" s="1000"/>
      <c r="AT485" s="1000"/>
      <c r="AU485" s="1000"/>
      <c r="AV485" s="812"/>
      <c r="AW485" s="812"/>
      <c r="AX485" s="812"/>
      <c r="AY485" s="812"/>
      <c r="AZ485" s="812"/>
      <c r="BA485" s="812"/>
      <c r="BB485" s="812"/>
      <c r="BC485" s="812"/>
      <c r="BD485" s="812"/>
      <c r="BE485" s="812"/>
      <c r="BF485" s="812"/>
      <c r="BG485" s="812"/>
      <c r="BH485" s="812"/>
      <c r="BI485" s="812"/>
      <c r="BJ485" s="812"/>
      <c r="BK485" s="812"/>
      <c r="BL485" s="812"/>
      <c r="BM485" s="812"/>
      <c r="BN485" s="812"/>
      <c r="BO485" s="812"/>
      <c r="BP485" s="812"/>
      <c r="BQ485" s="812"/>
      <c r="BR485" s="812"/>
      <c r="BS485" s="812"/>
      <c r="BT485" s="812"/>
      <c r="BU485" s="42"/>
      <c r="BV485" s="42"/>
      <c r="BW485" s="42"/>
      <c r="BX485" s="42"/>
      <c r="BY485" s="42"/>
      <c r="BZ485" s="42"/>
      <c r="CA485" s="42"/>
      <c r="CB485" s="42"/>
      <c r="CC485" s="42"/>
      <c r="CD485" s="42"/>
      <c r="CE485" s="42"/>
      <c r="CF485" s="42"/>
      <c r="CG485" s="42"/>
      <c r="CH485" s="42"/>
      <c r="CI485" s="42"/>
      <c r="CJ485" s="42"/>
      <c r="CK485" s="42"/>
      <c r="CL485" s="42"/>
      <c r="CM485" s="42"/>
      <c r="CN485" s="42"/>
      <c r="CO485" s="42"/>
      <c r="CP485" s="42"/>
      <c r="CQ485" s="42"/>
      <c r="CR485" s="42"/>
      <c r="CS485" s="42"/>
      <c r="CT485" s="42"/>
      <c r="CU485" s="42"/>
      <c r="CV485" s="42"/>
      <c r="CW485" s="42"/>
      <c r="CX485" s="42"/>
      <c r="CY485" s="42"/>
      <c r="CZ485" s="42"/>
      <c r="DA485" s="42"/>
      <c r="DB485" s="42"/>
      <c r="DC485" s="42"/>
      <c r="DD485" s="42"/>
      <c r="DE485" s="42"/>
      <c r="DF485" s="42"/>
      <c r="DG485" s="42"/>
      <c r="DH485" s="42"/>
      <c r="DI485" s="42"/>
      <c r="DJ485" s="42"/>
      <c r="DK485" s="42"/>
      <c r="DL485" s="42"/>
      <c r="DM485" s="42"/>
      <c r="DN485" s="42"/>
      <c r="DO485" s="42"/>
      <c r="DP485" s="42"/>
      <c r="DQ485" s="42"/>
      <c r="DR485" s="42"/>
      <c r="DS485" s="42"/>
      <c r="DT485" s="42"/>
      <c r="DU485" s="42"/>
      <c r="DV485" s="42"/>
      <c r="DW485" s="42"/>
      <c r="DX485" s="42"/>
      <c r="DY485" s="42"/>
      <c r="DZ485" s="42"/>
    </row>
    <row r="486" spans="2:130" x14ac:dyDescent="0.2">
      <c r="B486" s="42"/>
      <c r="C486" s="48" t="str">
        <f t="shared" si="17"/>
        <v>bw</v>
      </c>
      <c r="D486" s="49" t="str">
        <f t="shared" si="18"/>
        <v/>
      </c>
      <c r="E486" s="359">
        <v>1307.552811</v>
      </c>
      <c r="F486" s="359">
        <v>1409.1417605925501</v>
      </c>
      <c r="G486" s="385"/>
      <c r="H486" s="334"/>
      <c r="I486" s="334"/>
      <c r="J486" s="334"/>
      <c r="K486" s="334"/>
      <c r="L486" s="334"/>
      <c r="M486" s="334"/>
      <c r="N486" s="334"/>
      <c r="O486" s="334"/>
      <c r="P486" s="334"/>
      <c r="Q486" s="42"/>
      <c r="R486" s="362">
        <v>1307.552811</v>
      </c>
      <c r="S486" s="362">
        <v>1409.1417605925501</v>
      </c>
      <c r="T486" s="386"/>
      <c r="U486" s="339"/>
      <c r="V486" s="339"/>
      <c r="W486" s="339"/>
      <c r="X486" s="339"/>
      <c r="Y486" s="339"/>
      <c r="Z486" s="339"/>
      <c r="AA486" s="339"/>
      <c r="AB486" s="339"/>
      <c r="AC486" s="339"/>
      <c r="AD486" s="42"/>
      <c r="AE486" s="812"/>
      <c r="AF486" s="812"/>
      <c r="AG486" s="812"/>
      <c r="AH486" s="812"/>
      <c r="AI486" s="812"/>
      <c r="AJ486" s="1022">
        <f>bw!G23</f>
        <v>1307.552811</v>
      </c>
      <c r="AK486" s="1022">
        <f>bw!H23</f>
        <v>1409.1417605925501</v>
      </c>
      <c r="AL486" s="1000"/>
      <c r="AM486" s="1000"/>
      <c r="AN486" s="1000"/>
      <c r="AO486" s="1000"/>
      <c r="AP486" s="1000"/>
      <c r="AQ486" s="1000"/>
      <c r="AR486" s="1000"/>
      <c r="AS486" s="1000"/>
      <c r="AT486" s="1000"/>
      <c r="AU486" s="1000"/>
      <c r="AV486" s="812"/>
      <c r="AW486" s="812"/>
      <c r="AX486" s="812"/>
      <c r="AY486" s="812"/>
      <c r="AZ486" s="812"/>
      <c r="BA486" s="812"/>
      <c r="BB486" s="812"/>
      <c r="BC486" s="812"/>
      <c r="BD486" s="812"/>
      <c r="BE486" s="812"/>
      <c r="BF486" s="812"/>
      <c r="BG486" s="812"/>
      <c r="BH486" s="812"/>
      <c r="BI486" s="812"/>
      <c r="BJ486" s="812"/>
      <c r="BK486" s="812"/>
      <c r="BL486" s="812"/>
      <c r="BM486" s="812"/>
      <c r="BN486" s="812"/>
      <c r="BO486" s="812"/>
      <c r="BP486" s="812"/>
      <c r="BQ486" s="812"/>
      <c r="BR486" s="812"/>
      <c r="BS486" s="812"/>
      <c r="BT486" s="812"/>
      <c r="BU486" s="42"/>
      <c r="BV486" s="42"/>
      <c r="BW486" s="42"/>
      <c r="BX486" s="42"/>
      <c r="BY486" s="42"/>
      <c r="BZ486" s="42"/>
      <c r="CA486" s="42"/>
      <c r="CB486" s="42"/>
      <c r="CC486" s="42"/>
      <c r="CD486" s="42"/>
      <c r="CE486" s="42"/>
      <c r="CF486" s="42"/>
      <c r="CG486" s="42"/>
      <c r="CH486" s="42"/>
      <c r="CI486" s="42"/>
      <c r="CJ486" s="42"/>
      <c r="CK486" s="42"/>
      <c r="CL486" s="42"/>
      <c r="CM486" s="42"/>
      <c r="CN486" s="42"/>
      <c r="CO486" s="42"/>
      <c r="CP486" s="42"/>
      <c r="CQ486" s="42"/>
      <c r="CR486" s="42"/>
      <c r="CS486" s="42"/>
      <c r="CT486" s="42"/>
      <c r="CU486" s="42"/>
      <c r="CV486" s="42"/>
      <c r="CW486" s="42"/>
      <c r="CX486" s="42"/>
      <c r="CY486" s="42"/>
      <c r="CZ486" s="42"/>
      <c r="DA486" s="42"/>
      <c r="DB486" s="42"/>
      <c r="DC486" s="42"/>
      <c r="DD486" s="42"/>
      <c r="DE486" s="42"/>
      <c r="DF486" s="42"/>
      <c r="DG486" s="42"/>
      <c r="DH486" s="42"/>
      <c r="DI486" s="42"/>
      <c r="DJ486" s="42"/>
      <c r="DK486" s="42"/>
      <c r="DL486" s="42"/>
      <c r="DM486" s="42"/>
      <c r="DN486" s="42"/>
      <c r="DO486" s="42"/>
      <c r="DP486" s="42"/>
      <c r="DQ486" s="42"/>
      <c r="DR486" s="42"/>
      <c r="DS486" s="42"/>
      <c r="DT486" s="42"/>
      <c r="DU486" s="42"/>
      <c r="DV486" s="42"/>
      <c r="DW486" s="42"/>
      <c r="DX486" s="42"/>
      <c r="DY486" s="42"/>
      <c r="DZ486" s="42"/>
    </row>
    <row r="487" spans="2:130" x14ac:dyDescent="0.2">
      <c r="B487" s="42"/>
      <c r="C487" s="48" t="str">
        <f t="shared" si="17"/>
        <v>bw</v>
      </c>
      <c r="D487" s="49" t="str">
        <f t="shared" si="18"/>
        <v/>
      </c>
      <c r="E487" s="359">
        <v>1309.290117</v>
      </c>
      <c r="F487" s="359">
        <v>1409.54275647853</v>
      </c>
      <c r="G487" s="385"/>
      <c r="H487" s="334"/>
      <c r="I487" s="334"/>
      <c r="J487" s="334"/>
      <c r="K487" s="334"/>
      <c r="L487" s="334"/>
      <c r="M487" s="334"/>
      <c r="N487" s="334"/>
      <c r="O487" s="334"/>
      <c r="P487" s="334"/>
      <c r="Q487" s="42"/>
      <c r="R487" s="362">
        <v>1309.290117</v>
      </c>
      <c r="S487" s="362">
        <v>1409.54275647853</v>
      </c>
      <c r="T487" s="386"/>
      <c r="U487" s="339"/>
      <c r="V487" s="339"/>
      <c r="W487" s="339"/>
      <c r="X487" s="339"/>
      <c r="Y487" s="339"/>
      <c r="Z487" s="339"/>
      <c r="AA487" s="339"/>
      <c r="AB487" s="339"/>
      <c r="AC487" s="339"/>
      <c r="AD487" s="42"/>
      <c r="AE487" s="812"/>
      <c r="AF487" s="812"/>
      <c r="AG487" s="812"/>
      <c r="AH487" s="812"/>
      <c r="AI487" s="812"/>
      <c r="AJ487" s="1022">
        <f>bw!G24</f>
        <v>1309.290117</v>
      </c>
      <c r="AK487" s="1022">
        <f>bw!H24</f>
        <v>1409.54275647853</v>
      </c>
      <c r="AL487" s="1000"/>
      <c r="AM487" s="1000"/>
      <c r="AN487" s="1000"/>
      <c r="AO487" s="1000"/>
      <c r="AP487" s="1000"/>
      <c r="AQ487" s="1000"/>
      <c r="AR487" s="1000"/>
      <c r="AS487" s="1000"/>
      <c r="AT487" s="1000"/>
      <c r="AU487" s="1000"/>
      <c r="AV487" s="812"/>
      <c r="AW487" s="812"/>
      <c r="AX487" s="812"/>
      <c r="AY487" s="812"/>
      <c r="AZ487" s="812"/>
      <c r="BA487" s="812"/>
      <c r="BB487" s="812"/>
      <c r="BC487" s="812"/>
      <c r="BD487" s="812"/>
      <c r="BE487" s="812"/>
      <c r="BF487" s="812"/>
      <c r="BG487" s="812"/>
      <c r="BH487" s="812"/>
      <c r="BI487" s="812"/>
      <c r="BJ487" s="812"/>
      <c r="BK487" s="812"/>
      <c r="BL487" s="812"/>
      <c r="BM487" s="812"/>
      <c r="BN487" s="812"/>
      <c r="BO487" s="812"/>
      <c r="BP487" s="812"/>
      <c r="BQ487" s="812"/>
      <c r="BR487" s="812"/>
      <c r="BS487" s="812"/>
      <c r="BT487" s="812"/>
      <c r="BU487" s="42"/>
      <c r="BV487" s="42"/>
      <c r="BW487" s="42"/>
      <c r="BX487" s="42"/>
      <c r="BY487" s="42"/>
      <c r="BZ487" s="42"/>
      <c r="CA487" s="42"/>
      <c r="CB487" s="42"/>
      <c r="CC487" s="42"/>
      <c r="CD487" s="42"/>
      <c r="CE487" s="42"/>
      <c r="CF487" s="42"/>
      <c r="CG487" s="42"/>
      <c r="CH487" s="42"/>
      <c r="CI487" s="42"/>
      <c r="CJ487" s="42"/>
      <c r="CK487" s="42"/>
      <c r="CL487" s="42"/>
      <c r="CM487" s="42"/>
      <c r="CN487" s="42"/>
      <c r="CO487" s="42"/>
      <c r="CP487" s="42"/>
      <c r="CQ487" s="42"/>
      <c r="CR487" s="42"/>
      <c r="CS487" s="42"/>
      <c r="CT487" s="42"/>
      <c r="CU487" s="42"/>
      <c r="CV487" s="42"/>
      <c r="CW487" s="42"/>
      <c r="CX487" s="42"/>
      <c r="CY487" s="42"/>
      <c r="CZ487" s="42"/>
      <c r="DA487" s="42"/>
      <c r="DB487" s="42"/>
      <c r="DC487" s="42"/>
      <c r="DD487" s="42"/>
      <c r="DE487" s="42"/>
      <c r="DF487" s="42"/>
      <c r="DG487" s="42"/>
      <c r="DH487" s="42"/>
      <c r="DI487" s="42"/>
      <c r="DJ487" s="42"/>
      <c r="DK487" s="42"/>
      <c r="DL487" s="42"/>
      <c r="DM487" s="42"/>
      <c r="DN487" s="42"/>
      <c r="DO487" s="42"/>
      <c r="DP487" s="42"/>
      <c r="DQ487" s="42"/>
      <c r="DR487" s="42"/>
      <c r="DS487" s="42"/>
      <c r="DT487" s="42"/>
      <c r="DU487" s="42"/>
      <c r="DV487" s="42"/>
      <c r="DW487" s="42"/>
      <c r="DX487" s="42"/>
      <c r="DY487" s="42"/>
      <c r="DZ487" s="42"/>
    </row>
    <row r="488" spans="2:130" x14ac:dyDescent="0.2">
      <c r="B488" s="42"/>
      <c r="C488" s="48" t="str">
        <f t="shared" si="17"/>
        <v>bw</v>
      </c>
      <c r="D488" s="49" t="str">
        <f t="shared" si="18"/>
        <v/>
      </c>
      <c r="E488" s="359">
        <v>1310.820571</v>
      </c>
      <c r="F488" s="359">
        <v>1409.8466685671101</v>
      </c>
      <c r="G488" s="385"/>
      <c r="H488" s="334"/>
      <c r="I488" s="334"/>
      <c r="J488" s="334"/>
      <c r="K488" s="334"/>
      <c r="L488" s="334"/>
      <c r="M488" s="334"/>
      <c r="N488" s="334"/>
      <c r="O488" s="334"/>
      <c r="P488" s="334"/>
      <c r="Q488" s="42"/>
      <c r="R488" s="362">
        <v>1310.820571</v>
      </c>
      <c r="S488" s="362">
        <v>1409.8466685671101</v>
      </c>
      <c r="T488" s="386"/>
      <c r="U488" s="339"/>
      <c r="V488" s="339"/>
      <c r="W488" s="339"/>
      <c r="X488" s="339"/>
      <c r="Y488" s="339"/>
      <c r="Z488" s="339"/>
      <c r="AA488" s="339"/>
      <c r="AB488" s="339"/>
      <c r="AC488" s="339"/>
      <c r="AD488" s="42"/>
      <c r="AE488" s="812"/>
      <c r="AF488" s="812"/>
      <c r="AG488" s="812"/>
      <c r="AH488" s="812"/>
      <c r="AI488" s="812"/>
      <c r="AJ488" s="1022">
        <f>bw!G25</f>
        <v>1310.820571</v>
      </c>
      <c r="AK488" s="1022">
        <f>bw!H25</f>
        <v>1409.8466685671101</v>
      </c>
      <c r="AL488" s="1000"/>
      <c r="AM488" s="1000"/>
      <c r="AN488" s="1000"/>
      <c r="AO488" s="1000"/>
      <c r="AP488" s="1000"/>
      <c r="AQ488" s="1000"/>
      <c r="AR488" s="1000"/>
      <c r="AS488" s="1000"/>
      <c r="AT488" s="1000"/>
      <c r="AU488" s="1000"/>
      <c r="AV488" s="812"/>
      <c r="AW488" s="812"/>
      <c r="AX488" s="812"/>
      <c r="AY488" s="812"/>
      <c r="AZ488" s="812"/>
      <c r="BA488" s="812"/>
      <c r="BB488" s="812"/>
      <c r="BC488" s="812"/>
      <c r="BD488" s="812"/>
      <c r="BE488" s="812"/>
      <c r="BF488" s="812"/>
      <c r="BG488" s="812"/>
      <c r="BH488" s="812"/>
      <c r="BI488" s="812"/>
      <c r="BJ488" s="812"/>
      <c r="BK488" s="812"/>
      <c r="BL488" s="812"/>
      <c r="BM488" s="812"/>
      <c r="BN488" s="812"/>
      <c r="BO488" s="812"/>
      <c r="BP488" s="812"/>
      <c r="BQ488" s="812"/>
      <c r="BR488" s="812"/>
      <c r="BS488" s="812"/>
      <c r="BT488" s="812"/>
      <c r="BU488" s="42"/>
      <c r="BV488" s="42"/>
      <c r="BW488" s="42"/>
      <c r="BX488" s="42"/>
      <c r="BY488" s="42"/>
      <c r="BZ488" s="42"/>
      <c r="CA488" s="42"/>
      <c r="CB488" s="42"/>
      <c r="CC488" s="42"/>
      <c r="CD488" s="42"/>
      <c r="CE488" s="42"/>
      <c r="CF488" s="42"/>
      <c r="CG488" s="42"/>
      <c r="CH488" s="42"/>
      <c r="CI488" s="42"/>
      <c r="CJ488" s="42"/>
      <c r="CK488" s="42"/>
      <c r="CL488" s="42"/>
      <c r="CM488" s="42"/>
      <c r="CN488" s="42"/>
      <c r="CO488" s="42"/>
      <c r="CP488" s="42"/>
      <c r="CQ488" s="42"/>
      <c r="CR488" s="42"/>
      <c r="CS488" s="42"/>
      <c r="CT488" s="42"/>
      <c r="CU488" s="42"/>
      <c r="CV488" s="42"/>
      <c r="CW488" s="42"/>
      <c r="CX488" s="42"/>
      <c r="CY488" s="42"/>
      <c r="CZ488" s="42"/>
      <c r="DA488" s="42"/>
      <c r="DB488" s="42"/>
      <c r="DC488" s="42"/>
      <c r="DD488" s="42"/>
      <c r="DE488" s="42"/>
      <c r="DF488" s="42"/>
      <c r="DG488" s="42"/>
      <c r="DH488" s="42"/>
      <c r="DI488" s="42"/>
      <c r="DJ488" s="42"/>
      <c r="DK488" s="42"/>
      <c r="DL488" s="42"/>
      <c r="DM488" s="42"/>
      <c r="DN488" s="42"/>
      <c r="DO488" s="42"/>
      <c r="DP488" s="42"/>
      <c r="DQ488" s="42"/>
      <c r="DR488" s="42"/>
      <c r="DS488" s="42"/>
      <c r="DT488" s="42"/>
      <c r="DU488" s="42"/>
      <c r="DV488" s="42"/>
      <c r="DW488" s="42"/>
      <c r="DX488" s="42"/>
      <c r="DY488" s="42"/>
      <c r="DZ488" s="42"/>
    </row>
    <row r="489" spans="2:130" x14ac:dyDescent="0.2">
      <c r="B489" s="42"/>
      <c r="C489" s="48" t="str">
        <f t="shared" si="17"/>
        <v>bw</v>
      </c>
      <c r="D489" s="49" t="str">
        <f t="shared" si="18"/>
        <v/>
      </c>
      <c r="E489" s="359">
        <v>1312.1716080000001</v>
      </c>
      <c r="F489" s="359">
        <v>1410.07876005193</v>
      </c>
      <c r="G489" s="385"/>
      <c r="H489" s="334"/>
      <c r="I489" s="334"/>
      <c r="J489" s="334"/>
      <c r="K489" s="334"/>
      <c r="L489" s="334"/>
      <c r="M489" s="334"/>
      <c r="N489" s="334"/>
      <c r="O489" s="334"/>
      <c r="P489" s="334"/>
      <c r="Q489" s="42"/>
      <c r="R489" s="362">
        <v>1312.1716080000001</v>
      </c>
      <c r="S489" s="362">
        <v>1410.07876005193</v>
      </c>
      <c r="T489" s="386"/>
      <c r="U489" s="339"/>
      <c r="V489" s="339"/>
      <c r="W489" s="339"/>
      <c r="X489" s="339"/>
      <c r="Y489" s="339"/>
      <c r="Z489" s="339"/>
      <c r="AA489" s="339"/>
      <c r="AB489" s="339"/>
      <c r="AC489" s="339"/>
      <c r="AD489" s="42"/>
      <c r="AE489" s="812"/>
      <c r="AF489" s="812"/>
      <c r="AG489" s="812"/>
      <c r="AH489" s="812"/>
      <c r="AI489" s="812"/>
      <c r="AJ489" s="1022">
        <f>bw!G26</f>
        <v>1312.1716080000001</v>
      </c>
      <c r="AK489" s="1022">
        <f>bw!H26</f>
        <v>1410.07876005193</v>
      </c>
      <c r="AL489" s="1000"/>
      <c r="AM489" s="1000"/>
      <c r="AN489" s="1000"/>
      <c r="AO489" s="1000"/>
      <c r="AP489" s="1000"/>
      <c r="AQ489" s="1000"/>
      <c r="AR489" s="1000"/>
      <c r="AS489" s="1000"/>
      <c r="AT489" s="1000"/>
      <c r="AU489" s="1000"/>
      <c r="AV489" s="812"/>
      <c r="AW489" s="812"/>
      <c r="AX489" s="812"/>
      <c r="AY489" s="812"/>
      <c r="AZ489" s="812"/>
      <c r="BA489" s="812"/>
      <c r="BB489" s="812"/>
      <c r="BC489" s="812"/>
      <c r="BD489" s="812"/>
      <c r="BE489" s="812"/>
      <c r="BF489" s="812"/>
      <c r="BG489" s="812"/>
      <c r="BH489" s="812"/>
      <c r="BI489" s="812"/>
      <c r="BJ489" s="812"/>
      <c r="BK489" s="812"/>
      <c r="BL489" s="812"/>
      <c r="BM489" s="812"/>
      <c r="BN489" s="812"/>
      <c r="BO489" s="812"/>
      <c r="BP489" s="812"/>
      <c r="BQ489" s="812"/>
      <c r="BR489" s="812"/>
      <c r="BS489" s="812"/>
      <c r="BT489" s="812"/>
      <c r="BU489" s="42"/>
      <c r="BV489" s="42"/>
      <c r="BW489" s="42"/>
      <c r="BX489" s="42"/>
      <c r="BY489" s="42"/>
      <c r="BZ489" s="42"/>
      <c r="CA489" s="42"/>
      <c r="CB489" s="42"/>
      <c r="CC489" s="42"/>
      <c r="CD489" s="42"/>
      <c r="CE489" s="42"/>
      <c r="CF489" s="42"/>
      <c r="CG489" s="42"/>
      <c r="CH489" s="42"/>
      <c r="CI489" s="42"/>
      <c r="CJ489" s="42"/>
      <c r="CK489" s="42"/>
      <c r="CL489" s="42"/>
      <c r="CM489" s="42"/>
      <c r="CN489" s="42"/>
      <c r="CO489" s="42"/>
      <c r="CP489" s="42"/>
      <c r="CQ489" s="42"/>
      <c r="CR489" s="42"/>
      <c r="CS489" s="42"/>
      <c r="CT489" s="42"/>
      <c r="CU489" s="42"/>
      <c r="CV489" s="42"/>
      <c r="CW489" s="42"/>
      <c r="CX489" s="42"/>
      <c r="CY489" s="42"/>
      <c r="CZ489" s="42"/>
      <c r="DA489" s="42"/>
      <c r="DB489" s="42"/>
      <c r="DC489" s="42"/>
      <c r="DD489" s="42"/>
      <c r="DE489" s="42"/>
      <c r="DF489" s="42"/>
      <c r="DG489" s="42"/>
      <c r="DH489" s="42"/>
      <c r="DI489" s="42"/>
      <c r="DJ489" s="42"/>
      <c r="DK489" s="42"/>
      <c r="DL489" s="42"/>
      <c r="DM489" s="42"/>
      <c r="DN489" s="42"/>
      <c r="DO489" s="42"/>
      <c r="DP489" s="42"/>
      <c r="DQ489" s="42"/>
      <c r="DR489" s="42"/>
      <c r="DS489" s="42"/>
      <c r="DT489" s="42"/>
      <c r="DU489" s="42"/>
      <c r="DV489" s="42"/>
      <c r="DW489" s="42"/>
      <c r="DX489" s="42"/>
      <c r="DY489" s="42"/>
      <c r="DZ489" s="42"/>
    </row>
    <row r="490" spans="2:130" x14ac:dyDescent="0.2">
      <c r="B490" s="42"/>
      <c r="C490" s="48" t="str">
        <f t="shared" si="17"/>
        <v>bw</v>
      </c>
      <c r="D490" s="49" t="str">
        <f t="shared" si="18"/>
        <v/>
      </c>
      <c r="E490" s="359">
        <v>1313.36617</v>
      </c>
      <c r="F490" s="359">
        <v>1410.2574395325501</v>
      </c>
      <c r="G490" s="385"/>
      <c r="H490" s="334"/>
      <c r="I490" s="334"/>
      <c r="J490" s="334"/>
      <c r="K490" s="334"/>
      <c r="L490" s="334"/>
      <c r="M490" s="334"/>
      <c r="N490" s="334"/>
      <c r="O490" s="334"/>
      <c r="P490" s="334"/>
      <c r="Q490" s="42"/>
      <c r="R490" s="362">
        <v>1313.36617</v>
      </c>
      <c r="S490" s="362">
        <v>1410.2574395325501</v>
      </c>
      <c r="T490" s="386"/>
      <c r="U490" s="339"/>
      <c r="V490" s="339"/>
      <c r="W490" s="339"/>
      <c r="X490" s="339"/>
      <c r="Y490" s="339"/>
      <c r="Z490" s="339"/>
      <c r="AA490" s="339"/>
      <c r="AB490" s="339"/>
      <c r="AC490" s="339"/>
      <c r="AD490" s="42"/>
      <c r="AE490" s="812"/>
      <c r="AF490" s="812"/>
      <c r="AG490" s="812"/>
      <c r="AH490" s="812"/>
      <c r="AI490" s="812"/>
      <c r="AJ490" s="1022">
        <f>bw!G27</f>
        <v>1313.36617</v>
      </c>
      <c r="AK490" s="1022">
        <f>bw!H27</f>
        <v>1410.2574395325501</v>
      </c>
      <c r="AL490" s="1000"/>
      <c r="AM490" s="1000"/>
      <c r="AN490" s="1000"/>
      <c r="AO490" s="1000"/>
      <c r="AP490" s="1000"/>
      <c r="AQ490" s="1000"/>
      <c r="AR490" s="1000"/>
      <c r="AS490" s="1000"/>
      <c r="AT490" s="1000"/>
      <c r="AU490" s="1000"/>
      <c r="AV490" s="812"/>
      <c r="AW490" s="812"/>
      <c r="AX490" s="812"/>
      <c r="AY490" s="812"/>
      <c r="AZ490" s="812"/>
      <c r="BA490" s="812"/>
      <c r="BB490" s="812"/>
      <c r="BC490" s="812"/>
      <c r="BD490" s="812"/>
      <c r="BE490" s="812"/>
      <c r="BF490" s="812"/>
      <c r="BG490" s="812"/>
      <c r="BH490" s="812"/>
      <c r="BI490" s="812"/>
      <c r="BJ490" s="812"/>
      <c r="BK490" s="812"/>
      <c r="BL490" s="812"/>
      <c r="BM490" s="812"/>
      <c r="BN490" s="812"/>
      <c r="BO490" s="812"/>
      <c r="BP490" s="812"/>
      <c r="BQ490" s="812"/>
      <c r="BR490" s="812"/>
      <c r="BS490" s="812"/>
      <c r="BT490" s="812"/>
      <c r="BU490" s="42"/>
      <c r="BV490" s="42"/>
      <c r="BW490" s="42"/>
      <c r="BX490" s="42"/>
      <c r="BY490" s="42"/>
      <c r="BZ490" s="42"/>
      <c r="CA490" s="42"/>
      <c r="CB490" s="42"/>
      <c r="CC490" s="42"/>
      <c r="CD490" s="42"/>
      <c r="CE490" s="42"/>
      <c r="CF490" s="42"/>
      <c r="CG490" s="42"/>
      <c r="CH490" s="42"/>
      <c r="CI490" s="42"/>
      <c r="CJ490" s="42"/>
      <c r="CK490" s="42"/>
      <c r="CL490" s="42"/>
      <c r="CM490" s="42"/>
      <c r="CN490" s="42"/>
      <c r="CO490" s="42"/>
      <c r="CP490" s="42"/>
      <c r="CQ490" s="42"/>
      <c r="CR490" s="42"/>
      <c r="CS490" s="42"/>
      <c r="CT490" s="42"/>
      <c r="CU490" s="42"/>
      <c r="CV490" s="42"/>
      <c r="CW490" s="42"/>
      <c r="CX490" s="42"/>
      <c r="CY490" s="42"/>
      <c r="CZ490" s="42"/>
      <c r="DA490" s="42"/>
      <c r="DB490" s="42"/>
      <c r="DC490" s="42"/>
      <c r="DD490" s="42"/>
      <c r="DE490" s="42"/>
      <c r="DF490" s="42"/>
      <c r="DG490" s="42"/>
      <c r="DH490" s="42"/>
      <c r="DI490" s="42"/>
      <c r="DJ490" s="42"/>
      <c r="DK490" s="42"/>
      <c r="DL490" s="42"/>
      <c r="DM490" s="42"/>
      <c r="DN490" s="42"/>
      <c r="DO490" s="42"/>
      <c r="DP490" s="42"/>
      <c r="DQ490" s="42"/>
      <c r="DR490" s="42"/>
      <c r="DS490" s="42"/>
      <c r="DT490" s="42"/>
      <c r="DU490" s="42"/>
      <c r="DV490" s="42"/>
      <c r="DW490" s="42"/>
      <c r="DX490" s="42"/>
      <c r="DY490" s="42"/>
      <c r="DZ490" s="42"/>
    </row>
    <row r="491" spans="2:130" x14ac:dyDescent="0.2">
      <c r="B491" s="42"/>
      <c r="C491" s="48" t="str">
        <f t="shared" si="17"/>
        <v>bw</v>
      </c>
      <c r="D491" s="49" t="str">
        <f t="shared" si="18"/>
        <v/>
      </c>
      <c r="E491" s="359">
        <v>1314.4236639999999</v>
      </c>
      <c r="F491" s="359">
        <v>1410.39614117776</v>
      </c>
      <c r="G491" s="385"/>
      <c r="H491" s="334"/>
      <c r="I491" s="334"/>
      <c r="J491" s="334"/>
      <c r="K491" s="334"/>
      <c r="L491" s="334"/>
      <c r="M491" s="334"/>
      <c r="N491" s="334"/>
      <c r="O491" s="334"/>
      <c r="P491" s="334"/>
      <c r="Q491" s="42"/>
      <c r="R491" s="362">
        <v>1314.4236639999999</v>
      </c>
      <c r="S491" s="362">
        <v>1410.39614117776</v>
      </c>
      <c r="T491" s="386"/>
      <c r="U491" s="339"/>
      <c r="V491" s="339"/>
      <c r="W491" s="339"/>
      <c r="X491" s="339"/>
      <c r="Y491" s="339"/>
      <c r="Z491" s="339"/>
      <c r="AA491" s="339"/>
      <c r="AB491" s="339"/>
      <c r="AC491" s="339"/>
      <c r="AD491" s="42"/>
      <c r="AE491" s="812"/>
      <c r="AF491" s="812"/>
      <c r="AG491" s="812"/>
      <c r="AH491" s="812"/>
      <c r="AI491" s="812"/>
      <c r="AJ491" s="1022">
        <f>bw!G28</f>
        <v>1314.4236639999999</v>
      </c>
      <c r="AK491" s="1022">
        <f>bw!H28</f>
        <v>1410.39614117776</v>
      </c>
      <c r="AL491" s="1000"/>
      <c r="AM491" s="1000"/>
      <c r="AN491" s="1000"/>
      <c r="AO491" s="1000"/>
      <c r="AP491" s="1000"/>
      <c r="AQ491" s="1000"/>
      <c r="AR491" s="1000"/>
      <c r="AS491" s="1000"/>
      <c r="AT491" s="1000"/>
      <c r="AU491" s="1000"/>
      <c r="AV491" s="812"/>
      <c r="AW491" s="812"/>
      <c r="AX491" s="812"/>
      <c r="AY491" s="812"/>
      <c r="AZ491" s="812"/>
      <c r="BA491" s="812"/>
      <c r="BB491" s="812"/>
      <c r="BC491" s="812"/>
      <c r="BD491" s="812"/>
      <c r="BE491" s="812"/>
      <c r="BF491" s="812"/>
      <c r="BG491" s="812"/>
      <c r="BH491" s="812"/>
      <c r="BI491" s="812"/>
      <c r="BJ491" s="812"/>
      <c r="BK491" s="812"/>
      <c r="BL491" s="812"/>
      <c r="BM491" s="812"/>
      <c r="BN491" s="812"/>
      <c r="BO491" s="812"/>
      <c r="BP491" s="812"/>
      <c r="BQ491" s="812"/>
      <c r="BR491" s="812"/>
      <c r="BS491" s="812"/>
      <c r="BT491" s="812"/>
      <c r="BU491" s="42"/>
      <c r="BV491" s="42"/>
      <c r="BW491" s="42"/>
      <c r="BX491" s="42"/>
      <c r="BY491" s="42"/>
      <c r="BZ491" s="42"/>
      <c r="CA491" s="42"/>
      <c r="CB491" s="42"/>
      <c r="CC491" s="42"/>
      <c r="CD491" s="42"/>
      <c r="CE491" s="42"/>
      <c r="CF491" s="42"/>
      <c r="CG491" s="42"/>
      <c r="CH491" s="42"/>
      <c r="CI491" s="42"/>
      <c r="CJ491" s="42"/>
      <c r="CK491" s="42"/>
      <c r="CL491" s="42"/>
      <c r="CM491" s="42"/>
      <c r="CN491" s="42"/>
      <c r="CO491" s="42"/>
      <c r="CP491" s="42"/>
      <c r="CQ491" s="42"/>
      <c r="CR491" s="42"/>
      <c r="CS491" s="42"/>
      <c r="CT491" s="42"/>
      <c r="CU491" s="42"/>
      <c r="CV491" s="42"/>
      <c r="CW491" s="42"/>
      <c r="CX491" s="42"/>
      <c r="CY491" s="42"/>
      <c r="CZ491" s="42"/>
      <c r="DA491" s="42"/>
      <c r="DB491" s="42"/>
      <c r="DC491" s="42"/>
      <c r="DD491" s="42"/>
      <c r="DE491" s="42"/>
      <c r="DF491" s="42"/>
      <c r="DG491" s="42"/>
      <c r="DH491" s="42"/>
      <c r="DI491" s="42"/>
      <c r="DJ491" s="42"/>
      <c r="DK491" s="42"/>
      <c r="DL491" s="42"/>
      <c r="DM491" s="42"/>
      <c r="DN491" s="42"/>
      <c r="DO491" s="42"/>
      <c r="DP491" s="42"/>
      <c r="DQ491" s="42"/>
      <c r="DR491" s="42"/>
      <c r="DS491" s="42"/>
      <c r="DT491" s="42"/>
      <c r="DU491" s="42"/>
      <c r="DV491" s="42"/>
      <c r="DW491" s="42"/>
      <c r="DX491" s="42"/>
      <c r="DY491" s="42"/>
      <c r="DZ491" s="42"/>
    </row>
    <row r="492" spans="2:130" x14ac:dyDescent="0.2">
      <c r="B492" s="42"/>
      <c r="C492" s="48" t="str">
        <f t="shared" si="17"/>
        <v>bw</v>
      </c>
      <c r="D492" s="49" t="str">
        <f t="shared" si="18"/>
        <v/>
      </c>
      <c r="E492" s="334" t="s">
        <v>374</v>
      </c>
      <c r="F492" s="334"/>
      <c r="G492" s="385"/>
      <c r="H492" s="334"/>
      <c r="I492" s="334"/>
      <c r="J492" s="334"/>
      <c r="K492" s="334"/>
      <c r="L492" s="334"/>
      <c r="M492" s="334"/>
      <c r="N492" s="334"/>
      <c r="O492" s="334"/>
      <c r="P492" s="334"/>
      <c r="Q492" s="42"/>
      <c r="R492" s="339" t="s">
        <v>374</v>
      </c>
      <c r="S492" s="339"/>
      <c r="T492" s="386"/>
      <c r="U492" s="339"/>
      <c r="V492" s="339"/>
      <c r="W492" s="339"/>
      <c r="X492" s="339"/>
      <c r="Y492" s="339"/>
      <c r="Z492" s="339"/>
      <c r="AA492" s="339"/>
      <c r="AB492" s="339"/>
      <c r="AC492" s="339"/>
      <c r="AD492" s="42"/>
      <c r="AE492" s="812"/>
      <c r="AF492" s="812"/>
      <c r="AG492" s="812"/>
      <c r="AH492" s="812"/>
      <c r="AI492" s="812"/>
      <c r="AJ492" s="1005" t="str">
        <f>bw!L3</f>
        <v xml:space="preserve">           Add pregnant weight</v>
      </c>
      <c r="AK492" s="1000"/>
      <c r="AL492" s="1000"/>
      <c r="AM492" s="1000"/>
      <c r="AN492" s="1000"/>
      <c r="AO492" s="1000"/>
      <c r="AP492" s="1000"/>
      <c r="AQ492" s="1000"/>
      <c r="AR492" s="1000"/>
      <c r="AS492" s="1000"/>
      <c r="AT492" s="1000"/>
      <c r="AU492" s="1000"/>
      <c r="AV492" s="812"/>
      <c r="AW492" s="812"/>
      <c r="AX492" s="812"/>
      <c r="AY492" s="812"/>
      <c r="BA492" s="812"/>
      <c r="BB492" s="812"/>
      <c r="BC492" s="812"/>
      <c r="BD492" s="812"/>
      <c r="BE492" s="812"/>
      <c r="BF492" s="812"/>
      <c r="BG492" s="812"/>
      <c r="BH492" s="812"/>
      <c r="BI492" s="812"/>
      <c r="BJ492" s="812"/>
      <c r="BK492" s="812"/>
      <c r="BL492" s="812"/>
      <c r="BM492" s="812"/>
      <c r="BN492" s="812"/>
      <c r="BO492" s="812"/>
      <c r="BP492" s="812"/>
      <c r="BQ492" s="812"/>
      <c r="BR492" s="812"/>
      <c r="BS492" s="812"/>
      <c r="BT492" s="812"/>
      <c r="BU492" s="42"/>
      <c r="BV492" s="42"/>
      <c r="BW492" s="42"/>
      <c r="BX492" s="42"/>
      <c r="BY492" s="42"/>
      <c r="BZ492" s="42"/>
      <c r="CA492" s="42"/>
      <c r="CB492" s="42"/>
      <c r="CC492" s="42"/>
      <c r="CD492" s="42"/>
      <c r="CE492" s="42"/>
      <c r="CF492" s="42"/>
      <c r="CG492" s="42"/>
      <c r="CH492" s="42"/>
      <c r="CI492" s="42"/>
      <c r="CJ492" s="42"/>
      <c r="CK492" s="42"/>
      <c r="CL492" s="42"/>
      <c r="CM492" s="42"/>
      <c r="CN492" s="42"/>
      <c r="CO492" s="42"/>
      <c r="CP492" s="42"/>
      <c r="CQ492" s="42"/>
      <c r="CR492" s="42"/>
      <c r="CS492" s="42"/>
      <c r="CT492" s="42"/>
      <c r="CU492" s="42"/>
      <c r="CV492" s="42"/>
      <c r="CW492" s="42"/>
      <c r="CX492" s="42"/>
      <c r="CY492" s="42"/>
      <c r="CZ492" s="42"/>
      <c r="DA492" s="42"/>
      <c r="DB492" s="42"/>
      <c r="DC492" s="42"/>
      <c r="DD492" s="42"/>
      <c r="DE492" s="42"/>
      <c r="DF492" s="42"/>
      <c r="DG492" s="42"/>
      <c r="DH492" s="42"/>
      <c r="DI492" s="42"/>
      <c r="DJ492" s="42"/>
      <c r="DK492" s="42"/>
      <c r="DL492" s="42"/>
      <c r="DM492" s="42"/>
      <c r="DN492" s="42"/>
      <c r="DO492" s="42"/>
      <c r="DP492" s="42"/>
      <c r="DQ492" s="42"/>
      <c r="DR492" s="42"/>
      <c r="DS492" s="42"/>
      <c r="DT492" s="42"/>
      <c r="DU492" s="42"/>
      <c r="DV492" s="42"/>
      <c r="DW492" s="42"/>
      <c r="DX492" s="42"/>
      <c r="DY492" s="42"/>
      <c r="DZ492" s="42"/>
    </row>
    <row r="493" spans="2:130" x14ac:dyDescent="0.2">
      <c r="B493" s="42"/>
      <c r="C493" s="48" t="str">
        <f t="shared" si="17"/>
        <v>bw</v>
      </c>
      <c r="D493" s="49" t="str">
        <f t="shared" si="18"/>
        <v/>
      </c>
      <c r="E493" s="334" t="s">
        <v>249</v>
      </c>
      <c r="F493" s="334" t="s">
        <v>260</v>
      </c>
      <c r="G493" s="385" t="s">
        <v>313</v>
      </c>
      <c r="H493" s="334"/>
      <c r="I493" s="334"/>
      <c r="J493" s="334"/>
      <c r="K493" s="334"/>
      <c r="L493" s="334"/>
      <c r="M493" s="334"/>
      <c r="N493" s="334"/>
      <c r="O493" s="334"/>
      <c r="P493" s="334"/>
      <c r="Q493" s="42"/>
      <c r="R493" s="339" t="s">
        <v>249</v>
      </c>
      <c r="S493" s="339" t="s">
        <v>260</v>
      </c>
      <c r="T493" s="386" t="s">
        <v>313</v>
      </c>
      <c r="U493" s="339"/>
      <c r="V493" s="339"/>
      <c r="W493" s="339"/>
      <c r="X493" s="339"/>
      <c r="Y493" s="339"/>
      <c r="Z493" s="339"/>
      <c r="AA493" s="339"/>
      <c r="AB493" s="339"/>
      <c r="AC493" s="339"/>
      <c r="AD493" s="42"/>
      <c r="AE493" s="812"/>
      <c r="AF493" s="812"/>
      <c r="AG493" s="812"/>
      <c r="AH493" s="812"/>
      <c r="AI493" s="812"/>
      <c r="AJ493" s="1000" t="str">
        <f>bw!L4</f>
        <v>lact 1</v>
      </c>
      <c r="AK493" s="1000" t="str">
        <f>bw!M4</f>
        <v xml:space="preserve">lact ≥ 2 </v>
      </c>
      <c r="AL493" s="1000" t="str">
        <f>bw!K4</f>
        <v>months pregnant</v>
      </c>
      <c r="AM493" s="1000"/>
      <c r="AN493" s="1000"/>
      <c r="AO493" s="1000"/>
      <c r="AP493" s="1000"/>
      <c r="AQ493" s="1000"/>
      <c r="AR493" s="1000"/>
      <c r="AS493" s="1000"/>
      <c r="AT493" s="1000"/>
      <c r="AU493" s="1000"/>
      <c r="AV493" s="812"/>
      <c r="AW493" s="812"/>
      <c r="AX493" s="812"/>
      <c r="AY493" s="812"/>
      <c r="BA493" s="812"/>
      <c r="BB493" s="812"/>
      <c r="BC493" s="812"/>
      <c r="BD493" s="812"/>
      <c r="BE493" s="812"/>
      <c r="BF493" s="812"/>
      <c r="BG493" s="812"/>
      <c r="BH493" s="812"/>
      <c r="BI493" s="812"/>
      <c r="BJ493" s="812"/>
      <c r="BK493" s="812"/>
      <c r="BL493" s="812"/>
      <c r="BM493" s="812"/>
      <c r="BN493" s="812"/>
      <c r="BO493" s="812"/>
      <c r="BP493" s="812"/>
      <c r="BQ493" s="812"/>
      <c r="BR493" s="812"/>
      <c r="BS493" s="812"/>
      <c r="BT493" s="812"/>
      <c r="BU493" s="42"/>
      <c r="BV493" s="42"/>
      <c r="BW493" s="42"/>
      <c r="BX493" s="42"/>
      <c r="BY493" s="42"/>
      <c r="BZ493" s="42"/>
      <c r="CA493" s="42"/>
      <c r="CB493" s="42"/>
      <c r="CC493" s="42"/>
      <c r="CD493" s="42"/>
      <c r="CE493" s="42"/>
      <c r="CF493" s="42"/>
      <c r="CG493" s="42"/>
      <c r="CH493" s="42"/>
      <c r="CI493" s="42"/>
      <c r="CJ493" s="42"/>
      <c r="CK493" s="42"/>
      <c r="CL493" s="42"/>
      <c r="CM493" s="42"/>
      <c r="CN493" s="42"/>
      <c r="CO493" s="42"/>
      <c r="CP493" s="42"/>
      <c r="CQ493" s="42"/>
      <c r="CR493" s="42"/>
      <c r="CS493" s="42"/>
      <c r="CT493" s="42"/>
      <c r="CU493" s="42"/>
      <c r="CV493" s="42"/>
      <c r="CW493" s="42"/>
      <c r="CX493" s="42"/>
      <c r="CY493" s="42"/>
      <c r="CZ493" s="42"/>
      <c r="DA493" s="42"/>
      <c r="DB493" s="42"/>
      <c r="DC493" s="42"/>
      <c r="DD493" s="42"/>
      <c r="DE493" s="42"/>
      <c r="DF493" s="42"/>
      <c r="DG493" s="42"/>
      <c r="DH493" s="42"/>
      <c r="DI493" s="42"/>
      <c r="DJ493" s="42"/>
      <c r="DK493" s="42"/>
      <c r="DL493" s="42"/>
      <c r="DM493" s="42"/>
      <c r="DN493" s="42"/>
      <c r="DO493" s="42"/>
      <c r="DP493" s="42"/>
      <c r="DQ493" s="42"/>
      <c r="DR493" s="42"/>
      <c r="DS493" s="42"/>
      <c r="DT493" s="42"/>
      <c r="DU493" s="42"/>
      <c r="DV493" s="42"/>
      <c r="DW493" s="42"/>
      <c r="DX493" s="42"/>
      <c r="DY493" s="42"/>
      <c r="DZ493" s="42"/>
    </row>
    <row r="494" spans="2:130" x14ac:dyDescent="0.2">
      <c r="B494" s="42"/>
      <c r="C494" s="48" t="str">
        <f t="shared" si="17"/>
        <v>bw</v>
      </c>
      <c r="D494" s="49" t="str">
        <f t="shared" si="18"/>
        <v/>
      </c>
      <c r="E494" s="361">
        <v>0</v>
      </c>
      <c r="F494" s="361">
        <v>0</v>
      </c>
      <c r="G494" s="385">
        <v>1</v>
      </c>
      <c r="H494" s="334"/>
      <c r="I494" s="334"/>
      <c r="J494" s="334"/>
      <c r="K494" s="334"/>
      <c r="L494" s="334"/>
      <c r="M494" s="334"/>
      <c r="N494" s="334"/>
      <c r="O494" s="334"/>
      <c r="P494" s="334"/>
      <c r="Q494" s="42"/>
      <c r="R494" s="363">
        <v>0</v>
      </c>
      <c r="S494" s="363">
        <v>0</v>
      </c>
      <c r="T494" s="386">
        <v>1</v>
      </c>
      <c r="U494" s="339"/>
      <c r="V494" s="339"/>
      <c r="W494" s="339"/>
      <c r="X494" s="339"/>
      <c r="Y494" s="339"/>
      <c r="Z494" s="339"/>
      <c r="AA494" s="339"/>
      <c r="AB494" s="339"/>
      <c r="AC494" s="339"/>
      <c r="AD494" s="42"/>
      <c r="AE494" s="812"/>
      <c r="AF494" s="812"/>
      <c r="AG494" s="812"/>
      <c r="AH494" s="812"/>
      <c r="AI494" s="812"/>
      <c r="AJ494" s="1018">
        <f>bw!L5</f>
        <v>0</v>
      </c>
      <c r="AK494" s="1018">
        <f>bw!M5</f>
        <v>0</v>
      </c>
      <c r="AL494" s="1010">
        <f>bw!K5</f>
        <v>1</v>
      </c>
      <c r="AM494" s="1000"/>
      <c r="AN494" s="1000"/>
      <c r="AO494" s="1000"/>
      <c r="AP494" s="1000"/>
      <c r="AQ494" s="1000"/>
      <c r="AR494" s="1000"/>
      <c r="AS494" s="1000"/>
      <c r="AT494" s="1000"/>
      <c r="AU494" s="1000"/>
      <c r="AV494" s="812"/>
      <c r="AW494" s="812"/>
      <c r="AX494" s="812"/>
      <c r="AY494" s="812"/>
      <c r="BA494" s="812"/>
      <c r="BB494" s="812"/>
      <c r="BC494" s="812"/>
      <c r="BD494" s="812"/>
      <c r="BE494" s="812"/>
      <c r="BF494" s="812"/>
      <c r="BG494" s="812"/>
      <c r="BH494" s="812"/>
      <c r="BI494" s="812"/>
      <c r="BJ494" s="812"/>
      <c r="BK494" s="812"/>
      <c r="BL494" s="812"/>
      <c r="BM494" s="812"/>
      <c r="BN494" s="812"/>
      <c r="BO494" s="812"/>
      <c r="BP494" s="812"/>
      <c r="BQ494" s="812"/>
      <c r="BR494" s="812"/>
      <c r="BS494" s="812"/>
      <c r="BT494" s="812"/>
      <c r="BU494" s="42"/>
      <c r="BV494" s="42"/>
      <c r="BW494" s="42"/>
      <c r="BX494" s="42"/>
      <c r="BY494" s="42"/>
      <c r="BZ494" s="42"/>
      <c r="CA494" s="42"/>
      <c r="CB494" s="42"/>
      <c r="CC494" s="42"/>
      <c r="CD494" s="42"/>
      <c r="CE494" s="42"/>
      <c r="CF494" s="42"/>
      <c r="CG494" s="42"/>
      <c r="CH494" s="42"/>
      <c r="CI494" s="42"/>
      <c r="CJ494" s="42"/>
      <c r="CK494" s="42"/>
      <c r="CL494" s="42"/>
      <c r="CM494" s="42"/>
      <c r="CN494" s="42"/>
      <c r="CO494" s="42"/>
      <c r="CP494" s="42"/>
      <c r="CQ494" s="42"/>
      <c r="CR494" s="42"/>
      <c r="CS494" s="42"/>
      <c r="CT494" s="42"/>
      <c r="CU494" s="42"/>
      <c r="CV494" s="42"/>
      <c r="CW494" s="42"/>
      <c r="CX494" s="42"/>
      <c r="CY494" s="42"/>
      <c r="CZ494" s="42"/>
      <c r="DA494" s="42"/>
      <c r="DB494" s="42"/>
      <c r="DC494" s="42"/>
      <c r="DD494" s="42"/>
      <c r="DE494" s="42"/>
      <c r="DF494" s="42"/>
      <c r="DG494" s="42"/>
      <c r="DH494" s="42"/>
      <c r="DI494" s="42"/>
      <c r="DJ494" s="42"/>
      <c r="DK494" s="42"/>
      <c r="DL494" s="42"/>
      <c r="DM494" s="42"/>
      <c r="DN494" s="42"/>
      <c r="DO494" s="42"/>
      <c r="DP494" s="42"/>
      <c r="DQ494" s="42"/>
      <c r="DR494" s="42"/>
      <c r="DS494" s="42"/>
      <c r="DT494" s="42"/>
      <c r="DU494" s="42"/>
      <c r="DV494" s="42"/>
      <c r="DW494" s="42"/>
      <c r="DX494" s="42"/>
      <c r="DY494" s="42"/>
      <c r="DZ494" s="42"/>
    </row>
    <row r="495" spans="2:130" x14ac:dyDescent="0.2">
      <c r="B495" s="42"/>
      <c r="C495" s="48" t="str">
        <f t="shared" si="17"/>
        <v>bw</v>
      </c>
      <c r="D495" s="49" t="str">
        <f t="shared" si="18"/>
        <v/>
      </c>
      <c r="E495" s="361">
        <v>0</v>
      </c>
      <c r="F495" s="361">
        <v>0</v>
      </c>
      <c r="G495" s="385">
        <v>2</v>
      </c>
      <c r="H495" s="334"/>
      <c r="I495" s="334"/>
      <c r="J495" s="334"/>
      <c r="K495" s="334"/>
      <c r="L495" s="334"/>
      <c r="M495" s="334"/>
      <c r="N495" s="334"/>
      <c r="O495" s="334"/>
      <c r="P495" s="334"/>
      <c r="Q495" s="42"/>
      <c r="R495" s="363">
        <v>0</v>
      </c>
      <c r="S495" s="363">
        <v>0</v>
      </c>
      <c r="T495" s="386">
        <v>2</v>
      </c>
      <c r="U495" s="339"/>
      <c r="V495" s="339"/>
      <c r="W495" s="339"/>
      <c r="X495" s="339"/>
      <c r="Y495" s="339"/>
      <c r="Z495" s="339"/>
      <c r="AA495" s="339"/>
      <c r="AB495" s="339"/>
      <c r="AC495" s="339"/>
      <c r="AD495" s="42"/>
      <c r="AE495" s="812"/>
      <c r="AF495" s="812"/>
      <c r="AG495" s="812"/>
      <c r="AH495" s="812"/>
      <c r="AI495" s="812"/>
      <c r="AJ495" s="1018">
        <f>bw!L6</f>
        <v>0</v>
      </c>
      <c r="AK495" s="1018">
        <f>bw!M6</f>
        <v>0</v>
      </c>
      <c r="AL495" s="1010">
        <f>bw!K6</f>
        <v>2</v>
      </c>
      <c r="AM495" s="1000"/>
      <c r="AN495" s="1000"/>
      <c r="AO495" s="1000"/>
      <c r="AP495" s="1000"/>
      <c r="AQ495" s="1000"/>
      <c r="AR495" s="1000"/>
      <c r="AS495" s="1000"/>
      <c r="AT495" s="1000"/>
      <c r="AU495" s="1000"/>
      <c r="AV495" s="812"/>
      <c r="AW495" s="812"/>
      <c r="AX495" s="812"/>
      <c r="AY495" s="812"/>
      <c r="BA495" s="812"/>
      <c r="BB495" s="812"/>
      <c r="BC495" s="812"/>
      <c r="BD495" s="812"/>
      <c r="BE495" s="812"/>
      <c r="BF495" s="812"/>
      <c r="BG495" s="812"/>
      <c r="BH495" s="812"/>
      <c r="BI495" s="812"/>
      <c r="BJ495" s="812"/>
      <c r="BK495" s="812"/>
      <c r="BL495" s="812"/>
      <c r="BM495" s="812"/>
      <c r="BN495" s="812"/>
      <c r="BO495" s="812"/>
      <c r="BP495" s="812"/>
      <c r="BQ495" s="812"/>
      <c r="BR495" s="812"/>
      <c r="BS495" s="812"/>
      <c r="BT495" s="812"/>
      <c r="BU495" s="42"/>
      <c r="BV495" s="42"/>
      <c r="BW495" s="42"/>
      <c r="BX495" s="42"/>
      <c r="BY495" s="42"/>
      <c r="BZ495" s="42"/>
      <c r="CA495" s="42"/>
      <c r="CB495" s="42"/>
      <c r="CC495" s="42"/>
      <c r="CD495" s="42"/>
      <c r="CE495" s="42"/>
      <c r="CF495" s="42"/>
      <c r="CG495" s="42"/>
      <c r="CH495" s="42"/>
      <c r="CI495" s="42"/>
      <c r="CJ495" s="42"/>
      <c r="CK495" s="42"/>
      <c r="CL495" s="42"/>
      <c r="CM495" s="42"/>
      <c r="CN495" s="42"/>
      <c r="CO495" s="42"/>
      <c r="CP495" s="42"/>
      <c r="CQ495" s="42"/>
      <c r="CR495" s="42"/>
      <c r="CS495" s="42"/>
      <c r="CT495" s="42"/>
      <c r="CU495" s="42"/>
      <c r="CV495" s="42"/>
      <c r="CW495" s="42"/>
      <c r="CX495" s="42"/>
      <c r="CY495" s="42"/>
      <c r="CZ495" s="42"/>
      <c r="DA495" s="42"/>
      <c r="DB495" s="42"/>
      <c r="DC495" s="42"/>
      <c r="DD495" s="42"/>
      <c r="DE495" s="42"/>
      <c r="DF495" s="42"/>
      <c r="DG495" s="42"/>
      <c r="DH495" s="42"/>
      <c r="DI495" s="42"/>
      <c r="DJ495" s="42"/>
      <c r="DK495" s="42"/>
      <c r="DL495" s="42"/>
      <c r="DM495" s="42"/>
      <c r="DN495" s="42"/>
      <c r="DO495" s="42"/>
      <c r="DP495" s="42"/>
      <c r="DQ495" s="42"/>
      <c r="DR495" s="42"/>
      <c r="DS495" s="42"/>
      <c r="DT495" s="42"/>
      <c r="DU495" s="42"/>
      <c r="DV495" s="42"/>
      <c r="DW495" s="42"/>
      <c r="DX495" s="42"/>
      <c r="DY495" s="42"/>
      <c r="DZ495" s="42"/>
    </row>
    <row r="496" spans="2:130" x14ac:dyDescent="0.2">
      <c r="B496" s="42"/>
      <c r="C496" s="48" t="str">
        <f t="shared" si="17"/>
        <v>bw</v>
      </c>
      <c r="D496" s="49" t="str">
        <f t="shared" si="18"/>
        <v/>
      </c>
      <c r="E496" s="361">
        <v>0.25338396197365098</v>
      </c>
      <c r="F496" s="361">
        <v>0.25338396197365098</v>
      </c>
      <c r="G496" s="385">
        <v>3</v>
      </c>
      <c r="H496" s="334"/>
      <c r="I496" s="334"/>
      <c r="J496" s="334"/>
      <c r="K496" s="334"/>
      <c r="L496" s="334"/>
      <c r="M496" s="334"/>
      <c r="N496" s="334"/>
      <c r="O496" s="334"/>
      <c r="P496" s="334"/>
      <c r="Q496" s="42"/>
      <c r="R496" s="363">
        <v>0.25338396197365098</v>
      </c>
      <c r="S496" s="363">
        <v>0.25338396197365098</v>
      </c>
      <c r="T496" s="386">
        <v>3</v>
      </c>
      <c r="U496" s="339"/>
      <c r="V496" s="339"/>
      <c r="W496" s="339"/>
      <c r="X496" s="339"/>
      <c r="Y496" s="339"/>
      <c r="Z496" s="339"/>
      <c r="AA496" s="339"/>
      <c r="AB496" s="339"/>
      <c r="AC496" s="339"/>
      <c r="AD496" s="42"/>
      <c r="AE496" s="812"/>
      <c r="AF496" s="812"/>
      <c r="AG496" s="812"/>
      <c r="AH496" s="812"/>
      <c r="AI496" s="812"/>
      <c r="AJ496" s="1018">
        <f>bw!L7</f>
        <v>0.25338396197365098</v>
      </c>
      <c r="AK496" s="1018">
        <f>bw!M7</f>
        <v>0.25338396197365098</v>
      </c>
      <c r="AL496" s="1010">
        <f>bw!K7</f>
        <v>3</v>
      </c>
      <c r="AM496" s="1000"/>
      <c r="AN496" s="1000"/>
      <c r="AO496" s="1000"/>
      <c r="AP496" s="1000"/>
      <c r="AQ496" s="1000"/>
      <c r="AR496" s="1000"/>
      <c r="AS496" s="1000"/>
      <c r="AT496" s="1000"/>
      <c r="AU496" s="1000"/>
      <c r="AV496" s="812"/>
      <c r="AW496" s="812"/>
      <c r="AX496" s="812"/>
      <c r="AY496" s="812"/>
      <c r="BA496" s="812"/>
      <c r="BB496" s="812"/>
      <c r="BC496" s="812"/>
      <c r="BD496" s="812"/>
      <c r="BE496" s="812"/>
      <c r="BF496" s="812"/>
      <c r="BG496" s="812"/>
      <c r="BH496" s="812"/>
      <c r="BI496" s="812"/>
      <c r="BJ496" s="812"/>
      <c r="BK496" s="812"/>
      <c r="BL496" s="812"/>
      <c r="BM496" s="812"/>
      <c r="BN496" s="812"/>
      <c r="BO496" s="812"/>
      <c r="BP496" s="812"/>
      <c r="BQ496" s="812"/>
      <c r="BR496" s="812"/>
      <c r="BS496" s="812"/>
      <c r="BT496" s="812"/>
      <c r="BU496" s="42"/>
      <c r="BV496" s="42"/>
      <c r="BW496" s="42"/>
      <c r="BX496" s="42"/>
      <c r="BY496" s="42"/>
      <c r="BZ496" s="42"/>
      <c r="CA496" s="42"/>
      <c r="CB496" s="42"/>
      <c r="CC496" s="42"/>
      <c r="CD496" s="42"/>
      <c r="CE496" s="42"/>
      <c r="CF496" s="42"/>
      <c r="CG496" s="42"/>
      <c r="CH496" s="42"/>
      <c r="CI496" s="42"/>
      <c r="CJ496" s="42"/>
      <c r="CK496" s="42"/>
      <c r="CL496" s="42"/>
      <c r="CM496" s="42"/>
      <c r="CN496" s="42"/>
      <c r="CO496" s="42"/>
      <c r="CP496" s="42"/>
      <c r="CQ496" s="42"/>
      <c r="CR496" s="42"/>
      <c r="CS496" s="42"/>
      <c r="CT496" s="42"/>
      <c r="CU496" s="42"/>
      <c r="CV496" s="42"/>
      <c r="CW496" s="42"/>
      <c r="CX496" s="42"/>
      <c r="CY496" s="42"/>
      <c r="CZ496" s="42"/>
      <c r="DA496" s="42"/>
      <c r="DB496" s="42"/>
      <c r="DC496" s="42"/>
      <c r="DD496" s="42"/>
      <c r="DE496" s="42"/>
      <c r="DF496" s="42"/>
      <c r="DG496" s="42"/>
      <c r="DH496" s="42"/>
      <c r="DI496" s="42"/>
      <c r="DJ496" s="42"/>
      <c r="DK496" s="42"/>
      <c r="DL496" s="42"/>
      <c r="DM496" s="42"/>
      <c r="DN496" s="42"/>
      <c r="DO496" s="42"/>
      <c r="DP496" s="42"/>
      <c r="DQ496" s="42"/>
      <c r="DR496" s="42"/>
      <c r="DS496" s="42"/>
      <c r="DT496" s="42"/>
      <c r="DU496" s="42"/>
      <c r="DV496" s="42"/>
      <c r="DW496" s="42"/>
      <c r="DX496" s="42"/>
      <c r="DY496" s="42"/>
      <c r="DZ496" s="42"/>
    </row>
    <row r="497" spans="2:130" x14ac:dyDescent="0.2">
      <c r="B497" s="42"/>
      <c r="C497" s="48" t="str">
        <f t="shared" si="17"/>
        <v>bw</v>
      </c>
      <c r="D497" s="49" t="str">
        <f t="shared" si="18"/>
        <v/>
      </c>
      <c r="E497" s="361">
        <v>2.5864041630140799</v>
      </c>
      <c r="F497" s="361">
        <v>2.5864041630140799</v>
      </c>
      <c r="G497" s="385">
        <v>4</v>
      </c>
      <c r="H497" s="334"/>
      <c r="I497" s="334"/>
      <c r="J497" s="334"/>
      <c r="K497" s="334"/>
      <c r="L497" s="334"/>
      <c r="M497" s="334"/>
      <c r="N497" s="334"/>
      <c r="O497" s="334"/>
      <c r="P497" s="334"/>
      <c r="Q497" s="42"/>
      <c r="R497" s="363">
        <v>2.5864041630140799</v>
      </c>
      <c r="S497" s="363">
        <v>2.5864041630140799</v>
      </c>
      <c r="T497" s="386">
        <v>4</v>
      </c>
      <c r="U497" s="339"/>
      <c r="V497" s="339"/>
      <c r="W497" s="339"/>
      <c r="X497" s="339"/>
      <c r="Y497" s="339"/>
      <c r="Z497" s="339"/>
      <c r="AA497" s="339"/>
      <c r="AB497" s="339"/>
      <c r="AC497" s="339"/>
      <c r="AD497" s="42"/>
      <c r="AE497" s="812"/>
      <c r="AF497" s="812"/>
      <c r="AG497" s="812"/>
      <c r="AH497" s="812"/>
      <c r="AI497" s="812"/>
      <c r="AJ497" s="1018">
        <f>bw!L8</f>
        <v>2.5864041630140799</v>
      </c>
      <c r="AK497" s="1018">
        <f>bw!M8</f>
        <v>2.5864041630140799</v>
      </c>
      <c r="AL497" s="1010">
        <f>bw!K8</f>
        <v>4</v>
      </c>
      <c r="AM497" s="1000"/>
      <c r="AN497" s="1000"/>
      <c r="AO497" s="1000"/>
      <c r="AP497" s="1000"/>
      <c r="AQ497" s="1000"/>
      <c r="AR497" s="1000"/>
      <c r="AS497" s="1000"/>
      <c r="AT497" s="1000"/>
      <c r="AU497" s="1000"/>
      <c r="AV497" s="812"/>
      <c r="AW497" s="812"/>
      <c r="AX497" s="812"/>
      <c r="AY497" s="812"/>
      <c r="BA497" s="812"/>
      <c r="BB497" s="812"/>
      <c r="BC497" s="812"/>
      <c r="BD497" s="812"/>
      <c r="BE497" s="812"/>
      <c r="BF497" s="812"/>
      <c r="BG497" s="812"/>
      <c r="BH497" s="812"/>
      <c r="BI497" s="812"/>
      <c r="BJ497" s="812"/>
      <c r="BK497" s="812"/>
      <c r="BL497" s="812"/>
      <c r="BM497" s="812"/>
      <c r="BN497" s="812"/>
      <c r="BO497" s="812"/>
      <c r="BP497" s="812"/>
      <c r="BQ497" s="812"/>
      <c r="BR497" s="812"/>
      <c r="BS497" s="812"/>
      <c r="BT497" s="812"/>
      <c r="BU497" s="42"/>
      <c r="BV497" s="42"/>
      <c r="BW497" s="42"/>
      <c r="BX497" s="42"/>
      <c r="BY497" s="42"/>
      <c r="BZ497" s="42"/>
      <c r="CA497" s="42"/>
      <c r="CB497" s="42"/>
      <c r="CC497" s="42"/>
      <c r="CD497" s="42"/>
      <c r="CE497" s="42"/>
      <c r="CF497" s="42"/>
      <c r="CG497" s="42"/>
      <c r="CH497" s="42"/>
      <c r="CI497" s="42"/>
      <c r="CJ497" s="42"/>
      <c r="CK497" s="42"/>
      <c r="CL497" s="42"/>
      <c r="CM497" s="42"/>
      <c r="CN497" s="42"/>
      <c r="CO497" s="42"/>
      <c r="CP497" s="42"/>
      <c r="CQ497" s="42"/>
      <c r="CR497" s="42"/>
      <c r="CS497" s="42"/>
      <c r="CT497" s="42"/>
      <c r="CU497" s="42"/>
      <c r="CV497" s="42"/>
      <c r="CW497" s="42"/>
      <c r="CX497" s="42"/>
      <c r="CY497" s="42"/>
      <c r="CZ497" s="42"/>
      <c r="DA497" s="42"/>
      <c r="DB497" s="42"/>
      <c r="DC497" s="42"/>
      <c r="DD497" s="42"/>
      <c r="DE497" s="42"/>
      <c r="DF497" s="42"/>
      <c r="DG497" s="42"/>
      <c r="DH497" s="42"/>
      <c r="DI497" s="42"/>
      <c r="DJ497" s="42"/>
      <c r="DK497" s="42"/>
      <c r="DL497" s="42"/>
      <c r="DM497" s="42"/>
      <c r="DN497" s="42"/>
      <c r="DO497" s="42"/>
      <c r="DP497" s="42"/>
      <c r="DQ497" s="42"/>
      <c r="DR497" s="42"/>
      <c r="DS497" s="42"/>
      <c r="DT497" s="42"/>
      <c r="DU497" s="42"/>
      <c r="DV497" s="42"/>
      <c r="DW497" s="42"/>
      <c r="DX497" s="42"/>
      <c r="DY497" s="42"/>
      <c r="DZ497" s="42"/>
    </row>
    <row r="498" spans="2:130" x14ac:dyDescent="0.2">
      <c r="B498" s="42"/>
      <c r="C498" s="48" t="str">
        <f t="shared" si="17"/>
        <v>bw</v>
      </c>
      <c r="D498" s="49" t="str">
        <f t="shared" si="18"/>
        <v/>
      </c>
      <c r="E498" s="361">
        <v>9.4279713523053807</v>
      </c>
      <c r="F498" s="361">
        <v>9.4279713523053807</v>
      </c>
      <c r="G498" s="385">
        <v>5</v>
      </c>
      <c r="H498" s="334"/>
      <c r="I498" s="334"/>
      <c r="J498" s="334"/>
      <c r="K498" s="334"/>
      <c r="L498" s="334"/>
      <c r="M498" s="334"/>
      <c r="N498" s="334"/>
      <c r="O498" s="334"/>
      <c r="P498" s="334"/>
      <c r="Q498" s="42"/>
      <c r="R498" s="363">
        <v>9.4279713523053807</v>
      </c>
      <c r="S498" s="363">
        <v>9.4279713523053807</v>
      </c>
      <c r="T498" s="386">
        <v>5</v>
      </c>
      <c r="U498" s="339"/>
      <c r="V498" s="339"/>
      <c r="W498" s="339"/>
      <c r="X498" s="339"/>
      <c r="Y498" s="339"/>
      <c r="Z498" s="339"/>
      <c r="AA498" s="339"/>
      <c r="AB498" s="339"/>
      <c r="AC498" s="339"/>
      <c r="AD498" s="42"/>
      <c r="AE498" s="812"/>
      <c r="AF498" s="812"/>
      <c r="AG498" s="812"/>
      <c r="AH498" s="812"/>
      <c r="AI498" s="812"/>
      <c r="AJ498" s="1018">
        <f>bw!L9</f>
        <v>9.4279713523053807</v>
      </c>
      <c r="AK498" s="1018">
        <f>bw!M9</f>
        <v>9.4279713523053807</v>
      </c>
      <c r="AL498" s="1010">
        <f>bw!K9</f>
        <v>5</v>
      </c>
      <c r="AM498" s="1000"/>
      <c r="AN498" s="1000"/>
      <c r="AO498" s="1000"/>
      <c r="AP498" s="1000"/>
      <c r="AQ498" s="1000"/>
      <c r="AR498" s="1000"/>
      <c r="AS498" s="1000"/>
      <c r="AT498" s="1000"/>
      <c r="AU498" s="1000"/>
      <c r="AV498" s="812"/>
      <c r="AW498" s="812"/>
      <c r="AX498" s="812"/>
      <c r="AY498" s="812"/>
      <c r="BA498" s="812"/>
      <c r="BB498" s="812"/>
      <c r="BC498" s="812"/>
      <c r="BD498" s="812"/>
      <c r="BE498" s="812"/>
      <c r="BF498" s="812"/>
      <c r="BG498" s="812"/>
      <c r="BH498" s="812"/>
      <c r="BI498" s="812"/>
      <c r="BJ498" s="812"/>
      <c r="BK498" s="812"/>
      <c r="BL498" s="812"/>
      <c r="BM498" s="812"/>
      <c r="BN498" s="812"/>
      <c r="BO498" s="812"/>
      <c r="BP498" s="812"/>
      <c r="BQ498" s="812"/>
      <c r="BR498" s="812"/>
      <c r="BS498" s="812"/>
      <c r="BT498" s="812"/>
      <c r="BU498" s="42"/>
      <c r="BV498" s="42"/>
      <c r="BW498" s="42"/>
      <c r="BX498" s="42"/>
      <c r="BY498" s="42"/>
      <c r="BZ498" s="42"/>
      <c r="CA498" s="42"/>
      <c r="CB498" s="42"/>
      <c r="CC498" s="42"/>
      <c r="CD498" s="42"/>
      <c r="CE498" s="42"/>
      <c r="CF498" s="42"/>
      <c r="CG498" s="42"/>
      <c r="CH498" s="42"/>
      <c r="CI498" s="42"/>
      <c r="CJ498" s="42"/>
      <c r="CK498" s="42"/>
      <c r="CL498" s="42"/>
      <c r="CM498" s="42"/>
      <c r="CN498" s="42"/>
      <c r="CO498" s="42"/>
      <c r="CP498" s="42"/>
      <c r="CQ498" s="42"/>
      <c r="CR498" s="42"/>
      <c r="CS498" s="42"/>
      <c r="CT498" s="42"/>
      <c r="CU498" s="42"/>
      <c r="CV498" s="42"/>
      <c r="CW498" s="42"/>
      <c r="CX498" s="42"/>
      <c r="CY498" s="42"/>
      <c r="CZ498" s="42"/>
      <c r="DA498" s="42"/>
      <c r="DB498" s="42"/>
      <c r="DC498" s="42"/>
      <c r="DD498" s="42"/>
      <c r="DE498" s="42"/>
      <c r="DF498" s="42"/>
      <c r="DG498" s="42"/>
      <c r="DH498" s="42"/>
      <c r="DI498" s="42"/>
      <c r="DJ498" s="42"/>
      <c r="DK498" s="42"/>
      <c r="DL498" s="42"/>
      <c r="DM498" s="42"/>
      <c r="DN498" s="42"/>
      <c r="DO498" s="42"/>
      <c r="DP498" s="42"/>
      <c r="DQ498" s="42"/>
      <c r="DR498" s="42"/>
      <c r="DS498" s="42"/>
      <c r="DT498" s="42"/>
      <c r="DU498" s="42"/>
      <c r="DV498" s="42"/>
      <c r="DW498" s="42"/>
      <c r="DX498" s="42"/>
      <c r="DY498" s="42"/>
      <c r="DZ498" s="42"/>
    </row>
    <row r="499" spans="2:130" x14ac:dyDescent="0.2">
      <c r="B499" s="42"/>
      <c r="C499" s="48" t="str">
        <f t="shared" si="17"/>
        <v>bw</v>
      </c>
      <c r="D499" s="49" t="str">
        <f t="shared" si="18"/>
        <v/>
      </c>
      <c r="E499" s="361">
        <v>23.208224332025399</v>
      </c>
      <c r="F499" s="361">
        <v>23.208224332025399</v>
      </c>
      <c r="G499" s="385">
        <v>6</v>
      </c>
      <c r="H499" s="334"/>
      <c r="I499" s="334"/>
      <c r="J499" s="334"/>
      <c r="K499" s="334"/>
      <c r="L499" s="334"/>
      <c r="M499" s="334"/>
      <c r="N499" s="334"/>
      <c r="O499" s="334"/>
      <c r="P499" s="334"/>
      <c r="Q499" s="42"/>
      <c r="R499" s="363">
        <v>23.208224332025399</v>
      </c>
      <c r="S499" s="363">
        <v>23.208224332025399</v>
      </c>
      <c r="T499" s="386">
        <v>6</v>
      </c>
      <c r="U499" s="339"/>
      <c r="V499" s="339"/>
      <c r="W499" s="339"/>
      <c r="X499" s="339"/>
      <c r="Y499" s="339"/>
      <c r="Z499" s="339"/>
      <c r="AA499" s="339"/>
      <c r="AB499" s="339"/>
      <c r="AC499" s="339"/>
      <c r="AD499" s="42"/>
      <c r="AE499" s="812"/>
      <c r="AF499" s="812"/>
      <c r="AG499" s="812"/>
      <c r="AH499" s="812"/>
      <c r="AI499" s="812"/>
      <c r="AJ499" s="1018">
        <f>bw!L10</f>
        <v>23.208224332025399</v>
      </c>
      <c r="AK499" s="1018">
        <f>bw!M10</f>
        <v>23.208224332025399</v>
      </c>
      <c r="AL499" s="1010">
        <f>bw!K10</f>
        <v>6</v>
      </c>
      <c r="AM499" s="1000"/>
      <c r="AN499" s="1000"/>
      <c r="AO499" s="1000"/>
      <c r="AP499" s="1000"/>
      <c r="AQ499" s="1000"/>
      <c r="AR499" s="1000"/>
      <c r="AS499" s="1000"/>
      <c r="AT499" s="1000"/>
      <c r="AU499" s="1000"/>
      <c r="AV499" s="812"/>
      <c r="AW499" s="812"/>
      <c r="AX499" s="812"/>
      <c r="AY499" s="812"/>
      <c r="BA499" s="812"/>
      <c r="BB499" s="812"/>
      <c r="BC499" s="812"/>
      <c r="BD499" s="812"/>
      <c r="BE499" s="812"/>
      <c r="BF499" s="812"/>
      <c r="BG499" s="812"/>
      <c r="BH499" s="812"/>
      <c r="BI499" s="812"/>
      <c r="BJ499" s="812"/>
      <c r="BK499" s="812"/>
      <c r="BL499" s="812"/>
      <c r="BM499" s="812"/>
      <c r="BN499" s="812"/>
      <c r="BO499" s="812"/>
      <c r="BP499" s="812"/>
      <c r="BQ499" s="812"/>
      <c r="BR499" s="812"/>
      <c r="BS499" s="812"/>
      <c r="BT499" s="812"/>
      <c r="BU499" s="42"/>
      <c r="BV499" s="42"/>
      <c r="BW499" s="42"/>
      <c r="BX499" s="42"/>
      <c r="BY499" s="42"/>
      <c r="BZ499" s="42"/>
      <c r="CA499" s="42"/>
      <c r="CB499" s="42"/>
      <c r="CC499" s="42"/>
      <c r="CD499" s="42"/>
      <c r="CE499" s="42"/>
      <c r="CF499" s="42"/>
      <c r="CG499" s="42"/>
      <c r="CH499" s="42"/>
      <c r="CI499" s="42"/>
      <c r="CJ499" s="42"/>
      <c r="CK499" s="42"/>
      <c r="CL499" s="42"/>
      <c r="CM499" s="42"/>
      <c r="CN499" s="42"/>
      <c r="CO499" s="42"/>
      <c r="CP499" s="42"/>
      <c r="CQ499" s="42"/>
      <c r="CR499" s="42"/>
      <c r="CS499" s="42"/>
      <c r="CT499" s="42"/>
      <c r="CU499" s="42"/>
      <c r="CV499" s="42"/>
      <c r="CW499" s="42"/>
      <c r="CX499" s="42"/>
      <c r="CY499" s="42"/>
      <c r="CZ499" s="42"/>
      <c r="DA499" s="42"/>
      <c r="DB499" s="42"/>
      <c r="DC499" s="42"/>
      <c r="DD499" s="42"/>
      <c r="DE499" s="42"/>
      <c r="DF499" s="42"/>
      <c r="DG499" s="42"/>
      <c r="DH499" s="42"/>
      <c r="DI499" s="42"/>
      <c r="DJ499" s="42"/>
      <c r="DK499" s="42"/>
      <c r="DL499" s="42"/>
      <c r="DM499" s="42"/>
      <c r="DN499" s="42"/>
      <c r="DO499" s="42"/>
      <c r="DP499" s="42"/>
      <c r="DQ499" s="42"/>
      <c r="DR499" s="42"/>
      <c r="DS499" s="42"/>
      <c r="DT499" s="42"/>
      <c r="DU499" s="42"/>
      <c r="DV499" s="42"/>
      <c r="DW499" s="42"/>
      <c r="DX499" s="42"/>
      <c r="DY499" s="42"/>
      <c r="DZ499" s="42"/>
    </row>
    <row r="500" spans="2:130" x14ac:dyDescent="0.2">
      <c r="B500" s="42"/>
      <c r="C500" s="48" t="str">
        <f t="shared" si="17"/>
        <v>bw</v>
      </c>
      <c r="D500" s="49" t="str">
        <f t="shared" si="18"/>
        <v/>
      </c>
      <c r="E500" s="361">
        <v>46.3573019043518</v>
      </c>
      <c r="F500" s="361">
        <v>46.3573019043518</v>
      </c>
      <c r="G500" s="385">
        <v>7</v>
      </c>
      <c r="H500" s="334"/>
      <c r="I500" s="334"/>
      <c r="J500" s="334"/>
      <c r="K500" s="334"/>
      <c r="L500" s="334"/>
      <c r="M500" s="334"/>
      <c r="N500" s="334"/>
      <c r="O500" s="334"/>
      <c r="P500" s="334"/>
      <c r="Q500" s="42"/>
      <c r="R500" s="363">
        <v>46.3573019043518</v>
      </c>
      <c r="S500" s="363">
        <v>46.3573019043518</v>
      </c>
      <c r="T500" s="386">
        <v>7</v>
      </c>
      <c r="U500" s="339"/>
      <c r="V500" s="339"/>
      <c r="W500" s="339"/>
      <c r="X500" s="339"/>
      <c r="Y500" s="339"/>
      <c r="Z500" s="339"/>
      <c r="AA500" s="339"/>
      <c r="AB500" s="339"/>
      <c r="AC500" s="339"/>
      <c r="AD500" s="42"/>
      <c r="AE500" s="812"/>
      <c r="AF500" s="812"/>
      <c r="AG500" s="812"/>
      <c r="AH500" s="812"/>
      <c r="AI500" s="812"/>
      <c r="AJ500" s="1018">
        <f>bw!L11</f>
        <v>46.3573019043518</v>
      </c>
      <c r="AK500" s="1018">
        <f>bw!M11</f>
        <v>46.3573019043518</v>
      </c>
      <c r="AL500" s="1010">
        <f>bw!K11</f>
        <v>7</v>
      </c>
      <c r="AM500" s="1000"/>
      <c r="AN500" s="1000"/>
      <c r="AO500" s="1000"/>
      <c r="AP500" s="1000"/>
      <c r="AQ500" s="1000"/>
      <c r="AR500" s="1000"/>
      <c r="AS500" s="1000"/>
      <c r="AT500" s="1000"/>
      <c r="AU500" s="1000"/>
      <c r="AV500" s="812"/>
      <c r="AW500" s="812"/>
      <c r="AX500" s="812"/>
      <c r="AY500" s="812"/>
      <c r="BA500" s="812"/>
      <c r="BB500" s="812"/>
      <c r="BC500" s="812"/>
      <c r="BD500" s="812"/>
      <c r="BE500" s="812"/>
      <c r="BF500" s="812"/>
      <c r="BG500" s="812"/>
      <c r="BH500" s="812"/>
      <c r="BI500" s="812"/>
      <c r="BJ500" s="812"/>
      <c r="BK500" s="812"/>
      <c r="BL500" s="812"/>
      <c r="BM500" s="812"/>
      <c r="BN500" s="812"/>
      <c r="BO500" s="812"/>
      <c r="BP500" s="812"/>
      <c r="BQ500" s="812"/>
      <c r="BR500" s="812"/>
      <c r="BS500" s="812"/>
      <c r="BT500" s="812"/>
      <c r="BU500" s="42"/>
      <c r="BV500" s="42"/>
      <c r="BW500" s="42"/>
      <c r="BX500" s="42"/>
      <c r="BY500" s="42"/>
      <c r="BZ500" s="42"/>
      <c r="CA500" s="42"/>
      <c r="CB500" s="42"/>
      <c r="CC500" s="42"/>
      <c r="CD500" s="42"/>
      <c r="CE500" s="42"/>
      <c r="CF500" s="42"/>
      <c r="CG500" s="42"/>
      <c r="CH500" s="42"/>
      <c r="CI500" s="42"/>
      <c r="CJ500" s="42"/>
      <c r="CK500" s="42"/>
      <c r="CL500" s="42"/>
      <c r="CM500" s="42"/>
      <c r="CN500" s="42"/>
      <c r="CO500" s="42"/>
      <c r="CP500" s="42"/>
      <c r="CQ500" s="42"/>
      <c r="CR500" s="42"/>
      <c r="CS500" s="42"/>
      <c r="CT500" s="42"/>
      <c r="CU500" s="42"/>
      <c r="CV500" s="42"/>
      <c r="CW500" s="42"/>
      <c r="CX500" s="42"/>
      <c r="CY500" s="42"/>
      <c r="CZ500" s="42"/>
      <c r="DA500" s="42"/>
      <c r="DB500" s="42"/>
      <c r="DC500" s="42"/>
      <c r="DD500" s="42"/>
      <c r="DE500" s="42"/>
      <c r="DF500" s="42"/>
      <c r="DG500" s="42"/>
      <c r="DH500" s="42"/>
      <c r="DI500" s="42"/>
      <c r="DJ500" s="42"/>
      <c r="DK500" s="42"/>
      <c r="DL500" s="42"/>
      <c r="DM500" s="42"/>
      <c r="DN500" s="42"/>
      <c r="DO500" s="42"/>
      <c r="DP500" s="42"/>
      <c r="DQ500" s="42"/>
      <c r="DR500" s="42"/>
      <c r="DS500" s="42"/>
      <c r="DT500" s="42"/>
      <c r="DU500" s="42"/>
      <c r="DV500" s="42"/>
      <c r="DW500" s="42"/>
      <c r="DX500" s="42"/>
      <c r="DY500" s="42"/>
      <c r="DZ500" s="42"/>
    </row>
    <row r="501" spans="2:130" x14ac:dyDescent="0.2">
      <c r="B501" s="42"/>
      <c r="C501" s="48" t="str">
        <f t="shared" si="17"/>
        <v>bw</v>
      </c>
      <c r="D501" s="49" t="str">
        <f t="shared" si="18"/>
        <v/>
      </c>
      <c r="E501" s="361">
        <v>81.3053428714624</v>
      </c>
      <c r="F501" s="361">
        <v>81.3053428714624</v>
      </c>
      <c r="G501" s="385">
        <v>8</v>
      </c>
      <c r="H501" s="334"/>
      <c r="I501" s="334"/>
      <c r="J501" s="334"/>
      <c r="K501" s="334"/>
      <c r="L501" s="334"/>
      <c r="M501" s="334"/>
      <c r="N501" s="334"/>
      <c r="O501" s="334"/>
      <c r="P501" s="334"/>
      <c r="Q501" s="42"/>
      <c r="R501" s="363">
        <v>81.3053428714624</v>
      </c>
      <c r="S501" s="363">
        <v>81.3053428714624</v>
      </c>
      <c r="T501" s="386">
        <v>8</v>
      </c>
      <c r="U501" s="339"/>
      <c r="V501" s="339"/>
      <c r="W501" s="339"/>
      <c r="X501" s="339"/>
      <c r="Y501" s="339"/>
      <c r="Z501" s="339"/>
      <c r="AA501" s="339"/>
      <c r="AB501" s="339"/>
      <c r="AC501" s="339"/>
      <c r="AD501" s="42"/>
      <c r="AE501" s="812"/>
      <c r="AF501" s="812"/>
      <c r="AG501" s="812"/>
      <c r="AH501" s="812"/>
      <c r="AI501" s="812"/>
      <c r="AJ501" s="1018">
        <f>bw!L12</f>
        <v>81.3053428714624</v>
      </c>
      <c r="AK501" s="1018">
        <f>bw!M12</f>
        <v>81.3053428714624</v>
      </c>
      <c r="AL501" s="1010">
        <f>bw!K12</f>
        <v>8</v>
      </c>
      <c r="AM501" s="1000"/>
      <c r="AN501" s="1000"/>
      <c r="AO501" s="1000"/>
      <c r="AP501" s="1000"/>
      <c r="AQ501" s="1000"/>
      <c r="AR501" s="1000"/>
      <c r="AS501" s="1000"/>
      <c r="AT501" s="1000"/>
      <c r="AU501" s="1000"/>
      <c r="AV501" s="812"/>
      <c r="AW501" s="812"/>
      <c r="AX501" s="812"/>
      <c r="AY501" s="812"/>
      <c r="BA501" s="812"/>
      <c r="BB501" s="812"/>
      <c r="BC501" s="812"/>
      <c r="BD501" s="812"/>
      <c r="BE501" s="812"/>
      <c r="BF501" s="812"/>
      <c r="BG501" s="812"/>
      <c r="BH501" s="812"/>
      <c r="BI501" s="812"/>
      <c r="BJ501" s="812"/>
      <c r="BK501" s="812"/>
      <c r="BL501" s="812"/>
      <c r="BM501" s="812"/>
      <c r="BN501" s="812"/>
      <c r="BO501" s="812"/>
      <c r="BP501" s="812"/>
      <c r="BQ501" s="812"/>
      <c r="BR501" s="812"/>
      <c r="BS501" s="812"/>
      <c r="BT501" s="812"/>
      <c r="BU501" s="42"/>
      <c r="BV501" s="42"/>
      <c r="BW501" s="42"/>
      <c r="BX501" s="42"/>
      <c r="BY501" s="42"/>
      <c r="BZ501" s="42"/>
      <c r="CA501" s="42"/>
      <c r="CB501" s="42"/>
      <c r="CC501" s="42"/>
      <c r="CD501" s="42"/>
      <c r="CE501" s="42"/>
      <c r="CF501" s="42"/>
      <c r="CG501" s="42"/>
      <c r="CH501" s="42"/>
      <c r="CI501" s="42"/>
      <c r="CJ501" s="42"/>
      <c r="CK501" s="42"/>
      <c r="CL501" s="42"/>
      <c r="CM501" s="42"/>
      <c r="CN501" s="42"/>
      <c r="CO501" s="42"/>
      <c r="CP501" s="42"/>
      <c r="CQ501" s="42"/>
      <c r="CR501" s="42"/>
      <c r="CS501" s="42"/>
      <c r="CT501" s="42"/>
      <c r="CU501" s="42"/>
      <c r="CV501" s="42"/>
      <c r="CW501" s="42"/>
      <c r="CX501" s="42"/>
      <c r="CY501" s="42"/>
      <c r="CZ501" s="42"/>
      <c r="DA501" s="42"/>
      <c r="DB501" s="42"/>
      <c r="DC501" s="42"/>
      <c r="DD501" s="42"/>
      <c r="DE501" s="42"/>
      <c r="DF501" s="42"/>
      <c r="DG501" s="42"/>
      <c r="DH501" s="42"/>
      <c r="DI501" s="42"/>
      <c r="DJ501" s="42"/>
      <c r="DK501" s="42"/>
      <c r="DL501" s="42"/>
      <c r="DM501" s="42"/>
      <c r="DN501" s="42"/>
      <c r="DO501" s="42"/>
      <c r="DP501" s="42"/>
      <c r="DQ501" s="42"/>
      <c r="DR501" s="42"/>
      <c r="DS501" s="42"/>
      <c r="DT501" s="42"/>
      <c r="DU501" s="42"/>
      <c r="DV501" s="42"/>
      <c r="DW501" s="42"/>
      <c r="DX501" s="42"/>
      <c r="DY501" s="42"/>
      <c r="DZ501" s="42"/>
    </row>
    <row r="502" spans="2:130" x14ac:dyDescent="0.2">
      <c r="B502" s="42"/>
      <c r="C502" s="48" t="str">
        <f t="shared" si="17"/>
        <v>bw</v>
      </c>
      <c r="D502" s="49" t="str">
        <f t="shared" si="18"/>
        <v/>
      </c>
      <c r="E502" s="361">
        <v>130.482486035535</v>
      </c>
      <c r="F502" s="361">
        <v>130.482486035535</v>
      </c>
      <c r="G502" s="385">
        <v>9</v>
      </c>
      <c r="H502" s="334"/>
      <c r="I502" s="334"/>
      <c r="J502" s="334"/>
      <c r="K502" s="334"/>
      <c r="L502" s="334"/>
      <c r="M502" s="334"/>
      <c r="N502" s="334"/>
      <c r="O502" s="334"/>
      <c r="P502" s="334"/>
      <c r="Q502" s="42"/>
      <c r="R502" s="363">
        <v>130.482486035535</v>
      </c>
      <c r="S502" s="363">
        <v>130.482486035535</v>
      </c>
      <c r="T502" s="386">
        <v>9</v>
      </c>
      <c r="U502" s="339"/>
      <c r="V502" s="339"/>
      <c r="W502" s="339"/>
      <c r="X502" s="339"/>
      <c r="Y502" s="339"/>
      <c r="Z502" s="339"/>
      <c r="AA502" s="339"/>
      <c r="AB502" s="339"/>
      <c r="AC502" s="339"/>
      <c r="AD502" s="42"/>
      <c r="AE502" s="812"/>
      <c r="AF502" s="812"/>
      <c r="AG502" s="812"/>
      <c r="AH502" s="812"/>
      <c r="AI502" s="812"/>
      <c r="AJ502" s="1018">
        <f>bw!L13</f>
        <v>130.482486035535</v>
      </c>
      <c r="AK502" s="1018">
        <f>bw!M13</f>
        <v>130.482486035535</v>
      </c>
      <c r="AL502" s="1010">
        <f>bw!K13</f>
        <v>9</v>
      </c>
      <c r="AM502" s="1000"/>
      <c r="AN502" s="1000"/>
      <c r="AO502" s="1000"/>
      <c r="AP502" s="1000"/>
      <c r="AQ502" s="1000"/>
      <c r="AR502" s="1000"/>
      <c r="AS502" s="1000"/>
      <c r="AT502" s="1000"/>
      <c r="AU502" s="1000"/>
      <c r="AV502" s="812"/>
      <c r="AW502" s="812"/>
      <c r="AX502" s="812"/>
      <c r="AY502" s="812"/>
      <c r="BA502" s="812"/>
      <c r="BB502" s="812"/>
      <c r="BC502" s="812"/>
      <c r="BD502" s="812"/>
      <c r="BE502" s="812"/>
      <c r="BF502" s="812"/>
      <c r="BG502" s="812"/>
      <c r="BH502" s="812"/>
      <c r="BI502" s="812"/>
      <c r="BJ502" s="812"/>
      <c r="BK502" s="812"/>
      <c r="BL502" s="812"/>
      <c r="BM502" s="812"/>
      <c r="BN502" s="812"/>
      <c r="BO502" s="812"/>
      <c r="BP502" s="812"/>
      <c r="BQ502" s="812"/>
      <c r="BR502" s="812"/>
      <c r="BS502" s="812"/>
      <c r="BT502" s="812"/>
      <c r="BU502" s="42"/>
      <c r="BV502" s="42"/>
      <c r="BW502" s="42"/>
      <c r="BX502" s="42"/>
      <c r="BY502" s="42"/>
      <c r="BZ502" s="42"/>
      <c r="CA502" s="42"/>
      <c r="CB502" s="42"/>
      <c r="CC502" s="42"/>
      <c r="CD502" s="42"/>
      <c r="CE502" s="42"/>
      <c r="CF502" s="42"/>
      <c r="CG502" s="42"/>
      <c r="CH502" s="42"/>
      <c r="CI502" s="42"/>
      <c r="CJ502" s="42"/>
      <c r="CK502" s="42"/>
      <c r="CL502" s="42"/>
      <c r="CM502" s="42"/>
      <c r="CN502" s="42"/>
      <c r="CO502" s="42"/>
      <c r="CP502" s="42"/>
      <c r="CQ502" s="42"/>
      <c r="CR502" s="42"/>
      <c r="CS502" s="42"/>
      <c r="CT502" s="42"/>
      <c r="CU502" s="42"/>
      <c r="CV502" s="42"/>
      <c r="CW502" s="42"/>
      <c r="CX502" s="42"/>
      <c r="CY502" s="42"/>
      <c r="CZ502" s="42"/>
      <c r="DA502" s="42"/>
      <c r="DB502" s="42"/>
      <c r="DC502" s="42"/>
      <c r="DD502" s="42"/>
      <c r="DE502" s="42"/>
      <c r="DF502" s="42"/>
      <c r="DG502" s="42"/>
      <c r="DH502" s="42"/>
      <c r="DI502" s="42"/>
      <c r="DJ502" s="42"/>
      <c r="DK502" s="42"/>
      <c r="DL502" s="42"/>
      <c r="DM502" s="42"/>
      <c r="DN502" s="42"/>
      <c r="DO502" s="42"/>
      <c r="DP502" s="42"/>
      <c r="DQ502" s="42"/>
      <c r="DR502" s="42"/>
      <c r="DS502" s="42"/>
      <c r="DT502" s="42"/>
      <c r="DU502" s="42"/>
      <c r="DV502" s="42"/>
      <c r="DW502" s="42"/>
      <c r="DX502" s="42"/>
      <c r="DY502" s="42"/>
      <c r="DZ502" s="42"/>
    </row>
    <row r="503" spans="2:130" x14ac:dyDescent="0.2">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812"/>
      <c r="AF503" s="812"/>
      <c r="AG503" s="812"/>
      <c r="AH503" s="812"/>
      <c r="AI503" s="812"/>
      <c r="AJ503" s="812"/>
      <c r="AK503" s="812"/>
      <c r="AL503" s="812"/>
      <c r="AM503" s="812"/>
      <c r="AN503" s="812"/>
      <c r="AO503" s="812"/>
      <c r="AP503" s="812"/>
      <c r="AQ503" s="812"/>
      <c r="AR503" s="812"/>
      <c r="AS503" s="812"/>
      <c r="AT503" s="812"/>
      <c r="AU503" s="812"/>
      <c r="AV503" s="812"/>
      <c r="AW503" s="812"/>
      <c r="AX503" s="812"/>
      <c r="AY503" s="812"/>
      <c r="BA503" s="812"/>
      <c r="BB503" s="812"/>
      <c r="BC503" s="812"/>
      <c r="BD503" s="812"/>
      <c r="BE503" s="812"/>
      <c r="BF503" s="812"/>
      <c r="BG503" s="812"/>
      <c r="BH503" s="812"/>
      <c r="BI503" s="812"/>
      <c r="BJ503" s="812"/>
      <c r="BK503" s="812"/>
      <c r="BL503" s="812"/>
      <c r="BM503" s="812"/>
      <c r="BN503" s="812"/>
      <c r="BO503" s="812"/>
      <c r="BP503" s="812"/>
      <c r="BQ503" s="812"/>
      <c r="BR503" s="812"/>
      <c r="BS503" s="812"/>
      <c r="BT503" s="812"/>
      <c r="BU503" s="42"/>
      <c r="BV503" s="42"/>
      <c r="BW503" s="42"/>
      <c r="BX503" s="42"/>
      <c r="BY503" s="42"/>
      <c r="BZ503" s="42"/>
      <c r="CA503" s="42"/>
      <c r="CB503" s="42"/>
      <c r="CC503" s="42"/>
      <c r="CD503" s="42"/>
      <c r="CE503" s="42"/>
      <c r="CF503" s="42"/>
      <c r="CG503" s="42"/>
      <c r="CH503" s="42"/>
      <c r="CI503" s="42"/>
      <c r="CJ503" s="42"/>
      <c r="CK503" s="42"/>
      <c r="CL503" s="42"/>
      <c r="CM503" s="42"/>
      <c r="CN503" s="42"/>
      <c r="CO503" s="42"/>
      <c r="CP503" s="42"/>
      <c r="CQ503" s="42"/>
      <c r="CR503" s="42"/>
      <c r="CS503" s="42"/>
      <c r="CT503" s="42"/>
      <c r="CU503" s="42"/>
      <c r="CV503" s="42"/>
      <c r="CW503" s="42"/>
      <c r="CX503" s="42"/>
      <c r="CY503" s="42"/>
      <c r="CZ503" s="42"/>
      <c r="DA503" s="42"/>
      <c r="DB503" s="42"/>
      <c r="DC503" s="42"/>
      <c r="DD503" s="42"/>
      <c r="DE503" s="42"/>
      <c r="DF503" s="42"/>
      <c r="DG503" s="42"/>
      <c r="DH503" s="42"/>
      <c r="DI503" s="42"/>
      <c r="DJ503" s="42"/>
      <c r="DK503" s="42"/>
      <c r="DL503" s="42"/>
      <c r="DM503" s="42"/>
      <c r="DN503" s="42"/>
      <c r="DO503" s="42"/>
      <c r="DP503" s="42"/>
      <c r="DQ503" s="42"/>
      <c r="DR503" s="42"/>
      <c r="DS503" s="42"/>
      <c r="DT503" s="42"/>
      <c r="DU503" s="42"/>
      <c r="DV503" s="42"/>
      <c r="DW503" s="42"/>
      <c r="DX503" s="42"/>
      <c r="DY503" s="42"/>
      <c r="DZ503" s="42"/>
    </row>
    <row r="504" spans="2:130" x14ac:dyDescent="0.2">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812"/>
      <c r="AF504" s="812"/>
      <c r="AG504" s="812"/>
      <c r="AH504" s="812"/>
      <c r="AI504" s="812"/>
      <c r="AJ504" s="812"/>
      <c r="AK504" s="812"/>
      <c r="AL504" s="812"/>
      <c r="AM504" s="812"/>
      <c r="AN504" s="812"/>
      <c r="AO504" s="812"/>
      <c r="AP504" s="812"/>
      <c r="AQ504" s="812"/>
      <c r="AR504" s="812"/>
      <c r="AS504" s="812"/>
      <c r="AT504" s="812"/>
      <c r="AU504" s="812"/>
      <c r="AV504" s="812"/>
      <c r="AW504" s="812"/>
      <c r="AX504" s="812"/>
      <c r="AY504" s="812"/>
      <c r="BA504" s="812"/>
      <c r="BB504" s="812"/>
      <c r="BC504" s="812"/>
      <c r="BD504" s="812"/>
      <c r="BE504" s="812"/>
      <c r="BF504" s="812"/>
      <c r="BG504" s="812"/>
      <c r="BH504" s="812"/>
      <c r="BI504" s="812"/>
      <c r="BJ504" s="812"/>
      <c r="BK504" s="812"/>
      <c r="BL504" s="812"/>
      <c r="BM504" s="812"/>
      <c r="BN504" s="812"/>
      <c r="BO504" s="812"/>
      <c r="BP504" s="812"/>
      <c r="BQ504" s="812"/>
      <c r="BR504" s="812"/>
      <c r="BS504" s="812"/>
      <c r="BT504" s="812"/>
      <c r="BU504" s="42"/>
      <c r="BV504" s="42"/>
      <c r="BW504" s="42"/>
      <c r="BX504" s="42"/>
      <c r="BY504" s="42"/>
      <c r="BZ504" s="42"/>
      <c r="CA504" s="42"/>
      <c r="CB504" s="42"/>
      <c r="CC504" s="42"/>
      <c r="CD504" s="42"/>
      <c r="CE504" s="42"/>
      <c r="CF504" s="42"/>
      <c r="CG504" s="42"/>
      <c r="CH504" s="42"/>
      <c r="CI504" s="42"/>
      <c r="CJ504" s="42"/>
      <c r="CK504" s="42"/>
      <c r="CL504" s="42"/>
      <c r="CM504" s="42"/>
      <c r="CN504" s="42"/>
      <c r="CO504" s="42"/>
      <c r="CP504" s="42"/>
      <c r="CQ504" s="42"/>
      <c r="CR504" s="42"/>
      <c r="CS504" s="42"/>
      <c r="CT504" s="42"/>
      <c r="CU504" s="42"/>
      <c r="CV504" s="42"/>
      <c r="CW504" s="42"/>
      <c r="CX504" s="42"/>
      <c r="CY504" s="42"/>
      <c r="CZ504" s="42"/>
      <c r="DA504" s="42"/>
      <c r="DB504" s="42"/>
      <c r="DC504" s="42"/>
      <c r="DD504" s="42"/>
      <c r="DE504" s="42"/>
      <c r="DF504" s="42"/>
      <c r="DG504" s="42"/>
      <c r="DH504" s="42"/>
      <c r="DI504" s="42"/>
      <c r="DJ504" s="42"/>
      <c r="DK504" s="42"/>
      <c r="DL504" s="42"/>
      <c r="DM504" s="42"/>
      <c r="DN504" s="42"/>
      <c r="DO504" s="42"/>
      <c r="DP504" s="42"/>
      <c r="DQ504" s="42"/>
      <c r="DR504" s="42"/>
      <c r="DS504" s="42"/>
      <c r="DT504" s="42"/>
      <c r="DU504" s="42"/>
      <c r="DV504" s="42"/>
      <c r="DW504" s="42"/>
      <c r="DX504" s="42"/>
      <c r="DY504" s="42"/>
      <c r="DZ504" s="42"/>
    </row>
    <row r="505" spans="2:130" x14ac:dyDescent="0.2">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812"/>
      <c r="AF505" s="812"/>
      <c r="AG505" s="812"/>
      <c r="AH505" s="812"/>
      <c r="AI505" s="812"/>
      <c r="AJ505" s="812"/>
      <c r="AK505" s="812"/>
      <c r="AL505" s="812"/>
      <c r="AM505" s="812"/>
      <c r="AN505" s="812"/>
      <c r="AO505" s="812"/>
      <c r="AP505" s="812"/>
      <c r="AQ505" s="812"/>
      <c r="AR505" s="812"/>
      <c r="AS505" s="812"/>
      <c r="AT505" s="812"/>
      <c r="AU505" s="812"/>
      <c r="AV505" s="812"/>
      <c r="AW505" s="812"/>
      <c r="AX505" s="812"/>
      <c r="AY505" s="812"/>
      <c r="BA505" s="812"/>
      <c r="BB505" s="812"/>
      <c r="BC505" s="812"/>
      <c r="BD505" s="812"/>
      <c r="BE505" s="812"/>
      <c r="BF505" s="812"/>
      <c r="BG505" s="812"/>
      <c r="BH505" s="812"/>
      <c r="BI505" s="812"/>
      <c r="BJ505" s="812"/>
      <c r="BK505" s="812"/>
      <c r="BL505" s="812"/>
      <c r="BM505" s="812"/>
      <c r="BN505" s="812"/>
      <c r="BO505" s="812"/>
      <c r="BP505" s="812"/>
      <c r="BQ505" s="812"/>
      <c r="BR505" s="812"/>
      <c r="BS505" s="812"/>
      <c r="BT505" s="812"/>
      <c r="BU505" s="42"/>
      <c r="BV505" s="42"/>
      <c r="BW505" s="42"/>
      <c r="BX505" s="42"/>
      <c r="BY505" s="42"/>
      <c r="BZ505" s="42"/>
      <c r="CA505" s="42"/>
      <c r="CB505" s="42"/>
      <c r="CC505" s="42"/>
      <c r="CD505" s="42"/>
      <c r="CE505" s="42"/>
      <c r="CF505" s="42"/>
      <c r="CG505" s="42"/>
      <c r="CH505" s="42"/>
      <c r="CI505" s="42"/>
      <c r="CJ505" s="42"/>
      <c r="CK505" s="42"/>
      <c r="CL505" s="42"/>
      <c r="CM505" s="42"/>
      <c r="CN505" s="42"/>
      <c r="CO505" s="42"/>
      <c r="CP505" s="42"/>
      <c r="CQ505" s="42"/>
      <c r="CR505" s="42"/>
      <c r="CS505" s="42"/>
      <c r="CT505" s="42"/>
      <c r="CU505" s="42"/>
      <c r="CV505" s="42"/>
      <c r="CW505" s="42"/>
      <c r="CX505" s="42"/>
      <c r="CY505" s="42"/>
      <c r="CZ505" s="42"/>
      <c r="DA505" s="42"/>
      <c r="DB505" s="42"/>
      <c r="DC505" s="42"/>
      <c r="DD505" s="42"/>
      <c r="DE505" s="42"/>
      <c r="DF505" s="42"/>
      <c r="DG505" s="42"/>
      <c r="DH505" s="42"/>
      <c r="DI505" s="42"/>
      <c r="DJ505" s="42"/>
      <c r="DK505" s="42"/>
      <c r="DL505" s="42"/>
      <c r="DM505" s="42"/>
      <c r="DN505" s="42"/>
      <c r="DO505" s="42"/>
      <c r="DP505" s="42"/>
      <c r="DQ505" s="42"/>
      <c r="DR505" s="42"/>
      <c r="DS505" s="42"/>
      <c r="DT505" s="42"/>
      <c r="DU505" s="42"/>
      <c r="DV505" s="42"/>
      <c r="DW505" s="42"/>
      <c r="DX505" s="42"/>
      <c r="DY505" s="42"/>
      <c r="DZ505" s="42"/>
    </row>
    <row r="506" spans="2:130" x14ac:dyDescent="0.2">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812"/>
      <c r="AF506" s="812"/>
      <c r="AG506" s="812"/>
      <c r="AH506" s="812"/>
      <c r="AI506" s="812"/>
      <c r="AJ506" s="812"/>
      <c r="AK506" s="812"/>
      <c r="AL506" s="812"/>
      <c r="AM506" s="812"/>
      <c r="AN506" s="812"/>
      <c r="AO506" s="812"/>
      <c r="AP506" s="812"/>
      <c r="AQ506" s="812"/>
      <c r="AR506" s="812"/>
      <c r="AS506" s="812"/>
      <c r="AT506" s="812"/>
      <c r="AU506" s="812"/>
      <c r="AV506" s="812"/>
      <c r="AW506" s="812"/>
      <c r="AX506" s="812"/>
      <c r="AY506" s="812"/>
      <c r="BA506" s="812"/>
      <c r="BB506" s="812"/>
      <c r="BC506" s="812"/>
      <c r="BD506" s="812"/>
      <c r="BE506" s="812"/>
      <c r="BF506" s="812"/>
      <c r="BG506" s="812"/>
      <c r="BH506" s="812"/>
      <c r="BI506" s="812"/>
      <c r="BJ506" s="812"/>
      <c r="BK506" s="812"/>
      <c r="BL506" s="812"/>
      <c r="BM506" s="812"/>
      <c r="BN506" s="812"/>
      <c r="BO506" s="812"/>
      <c r="BP506" s="812"/>
      <c r="BQ506" s="812"/>
      <c r="BR506" s="812"/>
      <c r="BS506" s="812"/>
      <c r="BT506" s="812"/>
      <c r="BU506" s="42"/>
      <c r="BV506" s="42"/>
      <c r="BW506" s="42"/>
      <c r="BX506" s="42"/>
      <c r="BY506" s="42"/>
      <c r="BZ506" s="42"/>
      <c r="CA506" s="42"/>
      <c r="CB506" s="42"/>
      <c r="CC506" s="42"/>
      <c r="CD506" s="42"/>
      <c r="CE506" s="42"/>
      <c r="CF506" s="42"/>
      <c r="CG506" s="42"/>
      <c r="CH506" s="42"/>
      <c r="CI506" s="42"/>
      <c r="CJ506" s="42"/>
      <c r="CK506" s="42"/>
      <c r="CL506" s="42"/>
      <c r="CM506" s="42"/>
      <c r="CN506" s="42"/>
      <c r="CO506" s="42"/>
      <c r="CP506" s="42"/>
      <c r="CQ506" s="42"/>
      <c r="CR506" s="42"/>
      <c r="CS506" s="42"/>
      <c r="CT506" s="42"/>
      <c r="CU506" s="42"/>
      <c r="CV506" s="42"/>
      <c r="CW506" s="42"/>
      <c r="CX506" s="42"/>
      <c r="CY506" s="42"/>
      <c r="CZ506" s="42"/>
      <c r="DA506" s="42"/>
      <c r="DB506" s="42"/>
      <c r="DC506" s="42"/>
      <c r="DD506" s="42"/>
      <c r="DE506" s="42"/>
      <c r="DF506" s="42"/>
      <c r="DG506" s="42"/>
      <c r="DH506" s="42"/>
      <c r="DI506" s="42"/>
      <c r="DJ506" s="42"/>
      <c r="DK506" s="42"/>
      <c r="DL506" s="42"/>
      <c r="DM506" s="42"/>
      <c r="DN506" s="42"/>
      <c r="DO506" s="42"/>
      <c r="DP506" s="42"/>
      <c r="DQ506" s="42"/>
      <c r="DR506" s="42"/>
      <c r="DS506" s="42"/>
      <c r="DT506" s="42"/>
      <c r="DU506" s="42"/>
      <c r="DV506" s="42"/>
      <c r="DW506" s="42"/>
      <c r="DX506" s="42"/>
      <c r="DY506" s="42"/>
      <c r="DZ506" s="42"/>
    </row>
    <row r="507" spans="2:130" x14ac:dyDescent="0.2">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812"/>
      <c r="AF507" s="812"/>
      <c r="AG507" s="812"/>
      <c r="AH507" s="812"/>
      <c r="AI507" s="812"/>
      <c r="AJ507" s="812"/>
      <c r="AK507" s="812"/>
      <c r="AL507" s="812"/>
      <c r="AM507" s="812"/>
      <c r="AN507" s="812"/>
      <c r="AO507" s="812"/>
      <c r="AP507" s="812"/>
      <c r="AQ507" s="812"/>
      <c r="AR507" s="812"/>
      <c r="AS507" s="812"/>
      <c r="AT507" s="812"/>
      <c r="AU507" s="812"/>
      <c r="AV507" s="812"/>
      <c r="AW507" s="812"/>
      <c r="AX507" s="812"/>
      <c r="AY507" s="812"/>
      <c r="BA507" s="812"/>
      <c r="BB507" s="812"/>
      <c r="BC507" s="812"/>
      <c r="BD507" s="812"/>
      <c r="BE507" s="812"/>
      <c r="BF507" s="812"/>
      <c r="BG507" s="812"/>
      <c r="BH507" s="812"/>
      <c r="BI507" s="812"/>
      <c r="BJ507" s="812"/>
      <c r="BK507" s="812"/>
      <c r="BL507" s="812"/>
      <c r="BM507" s="812"/>
      <c r="BN507" s="812"/>
      <c r="BO507" s="812"/>
      <c r="BP507" s="812"/>
      <c r="BQ507" s="812"/>
      <c r="BR507" s="812"/>
      <c r="BS507" s="812"/>
      <c r="BT507" s="812"/>
      <c r="BU507" s="42"/>
      <c r="BV507" s="42"/>
      <c r="BW507" s="42"/>
      <c r="BX507" s="42"/>
      <c r="BY507" s="42"/>
      <c r="BZ507" s="42"/>
      <c r="CA507" s="42"/>
      <c r="CB507" s="42"/>
      <c r="CC507" s="42"/>
      <c r="CD507" s="42"/>
      <c r="CE507" s="42"/>
      <c r="CF507" s="42"/>
      <c r="CG507" s="42"/>
      <c r="CH507" s="42"/>
      <c r="CI507" s="42"/>
      <c r="CJ507" s="42"/>
      <c r="CK507" s="42"/>
      <c r="CL507" s="42"/>
      <c r="CM507" s="42"/>
      <c r="CN507" s="42"/>
      <c r="CO507" s="42"/>
      <c r="CP507" s="42"/>
      <c r="CQ507" s="42"/>
      <c r="CR507" s="42"/>
      <c r="CS507" s="42"/>
      <c r="CT507" s="42"/>
      <c r="CU507" s="42"/>
      <c r="CV507" s="42"/>
      <c r="CW507" s="42"/>
      <c r="CX507" s="42"/>
      <c r="CY507" s="42"/>
      <c r="CZ507" s="42"/>
      <c r="DA507" s="42"/>
      <c r="DB507" s="42"/>
      <c r="DC507" s="42"/>
      <c r="DD507" s="42"/>
      <c r="DE507" s="42"/>
      <c r="DF507" s="42"/>
      <c r="DG507" s="42"/>
      <c r="DH507" s="42"/>
      <c r="DI507" s="42"/>
      <c r="DJ507" s="42"/>
      <c r="DK507" s="42"/>
      <c r="DL507" s="42"/>
      <c r="DM507" s="42"/>
      <c r="DN507" s="42"/>
      <c r="DO507" s="42"/>
      <c r="DP507" s="42"/>
      <c r="DQ507" s="42"/>
      <c r="DR507" s="42"/>
      <c r="DS507" s="42"/>
      <c r="DT507" s="42"/>
      <c r="DU507" s="42"/>
      <c r="DV507" s="42"/>
      <c r="DW507" s="42"/>
      <c r="DX507" s="42"/>
      <c r="DY507" s="42"/>
      <c r="DZ507" s="42"/>
    </row>
    <row r="508" spans="2:130" x14ac:dyDescent="0.2">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812"/>
      <c r="AF508" s="812"/>
      <c r="AG508" s="812"/>
      <c r="AH508" s="812"/>
      <c r="AI508" s="812"/>
      <c r="AJ508" s="812"/>
      <c r="AK508" s="812"/>
      <c r="AL508" s="812"/>
      <c r="AM508" s="812"/>
      <c r="AN508" s="812"/>
      <c r="AO508" s="812"/>
      <c r="AP508" s="812"/>
      <c r="AQ508" s="812"/>
      <c r="AR508" s="812"/>
      <c r="AS508" s="812"/>
      <c r="AT508" s="812"/>
      <c r="AU508" s="812"/>
      <c r="AV508" s="812"/>
      <c r="AW508" s="812"/>
      <c r="AX508" s="812"/>
      <c r="AY508" s="812"/>
      <c r="BA508" s="812"/>
      <c r="BB508" s="812"/>
      <c r="BC508" s="812"/>
      <c r="BD508" s="812"/>
      <c r="BE508" s="812"/>
      <c r="BF508" s="812"/>
      <c r="BG508" s="812"/>
      <c r="BH508" s="812"/>
      <c r="BI508" s="812"/>
      <c r="BJ508" s="812"/>
      <c r="BK508" s="812"/>
      <c r="BL508" s="812"/>
      <c r="BM508" s="812"/>
      <c r="BN508" s="812"/>
      <c r="BO508" s="812"/>
      <c r="BP508" s="812"/>
      <c r="BQ508" s="812"/>
      <c r="BR508" s="812"/>
      <c r="BS508" s="812"/>
      <c r="BT508" s="812"/>
      <c r="BU508" s="42"/>
      <c r="BV508" s="42"/>
      <c r="BW508" s="42"/>
      <c r="BX508" s="42"/>
      <c r="BY508" s="42"/>
      <c r="BZ508" s="42"/>
      <c r="CA508" s="42"/>
      <c r="CB508" s="42"/>
      <c r="CC508" s="42"/>
      <c r="CD508" s="42"/>
      <c r="CE508" s="42"/>
      <c r="CF508" s="42"/>
      <c r="CG508" s="42"/>
      <c r="CH508" s="42"/>
      <c r="CI508" s="42"/>
      <c r="CJ508" s="42"/>
      <c r="CK508" s="42"/>
      <c r="CL508" s="42"/>
      <c r="CM508" s="42"/>
      <c r="CN508" s="42"/>
      <c r="CO508" s="42"/>
      <c r="CP508" s="42"/>
      <c r="CQ508" s="42"/>
      <c r="CR508" s="42"/>
      <c r="CS508" s="42"/>
      <c r="CT508" s="42"/>
      <c r="CU508" s="42"/>
      <c r="CV508" s="42"/>
      <c r="CW508" s="42"/>
      <c r="CX508" s="42"/>
      <c r="CY508" s="42"/>
      <c r="CZ508" s="42"/>
      <c r="DA508" s="42"/>
      <c r="DB508" s="42"/>
      <c r="DC508" s="42"/>
      <c r="DD508" s="42"/>
      <c r="DE508" s="42"/>
      <c r="DF508" s="42"/>
      <c r="DG508" s="42"/>
      <c r="DH508" s="42"/>
      <c r="DI508" s="42"/>
      <c r="DJ508" s="42"/>
      <c r="DK508" s="42"/>
      <c r="DL508" s="42"/>
      <c r="DM508" s="42"/>
      <c r="DN508" s="42"/>
      <c r="DO508" s="42"/>
      <c r="DP508" s="42"/>
      <c r="DQ508" s="42"/>
      <c r="DR508" s="42"/>
      <c r="DS508" s="42"/>
      <c r="DT508" s="42"/>
      <c r="DU508" s="42"/>
      <c r="DV508" s="42"/>
      <c r="DW508" s="42"/>
      <c r="DX508" s="42"/>
      <c r="DY508" s="42"/>
      <c r="DZ508" s="42"/>
    </row>
    <row r="509" spans="2:130" x14ac:dyDescent="0.2">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812"/>
      <c r="AF509" s="812"/>
      <c r="AG509" s="812"/>
      <c r="AH509" s="812"/>
      <c r="AI509" s="812"/>
      <c r="AJ509" s="812"/>
      <c r="AK509" s="812"/>
      <c r="AL509" s="812"/>
      <c r="AM509" s="812"/>
      <c r="AN509" s="812"/>
      <c r="AO509" s="812"/>
      <c r="AP509" s="812"/>
      <c r="AQ509" s="812"/>
      <c r="AR509" s="812"/>
      <c r="AS509" s="812"/>
      <c r="AT509" s="812"/>
      <c r="AU509" s="812"/>
      <c r="AV509" s="812"/>
      <c r="AW509" s="812"/>
      <c r="AX509" s="812"/>
      <c r="AY509" s="812"/>
      <c r="BA509" s="812"/>
      <c r="BB509" s="812"/>
      <c r="BC509" s="812"/>
      <c r="BD509" s="812"/>
      <c r="BE509" s="812"/>
      <c r="BF509" s="812"/>
      <c r="BG509" s="812"/>
      <c r="BH509" s="812"/>
      <c r="BI509" s="812"/>
      <c r="BJ509" s="812"/>
      <c r="BK509" s="812"/>
      <c r="BL509" s="812"/>
      <c r="BM509" s="812"/>
      <c r="BN509" s="812"/>
      <c r="BO509" s="812"/>
      <c r="BP509" s="812"/>
      <c r="BQ509" s="812"/>
      <c r="BR509" s="812"/>
      <c r="BS509" s="812"/>
      <c r="BT509" s="812"/>
      <c r="BU509" s="42"/>
      <c r="BV509" s="42"/>
      <c r="BW509" s="42"/>
      <c r="BX509" s="42"/>
      <c r="BY509" s="42"/>
      <c r="BZ509" s="42"/>
      <c r="CA509" s="42"/>
      <c r="CB509" s="42"/>
      <c r="CC509" s="42"/>
      <c r="CD509" s="42"/>
      <c r="CE509" s="42"/>
      <c r="CF509" s="42"/>
      <c r="CG509" s="42"/>
      <c r="CH509" s="42"/>
      <c r="CI509" s="42"/>
      <c r="CJ509" s="42"/>
      <c r="CK509" s="42"/>
      <c r="CL509" s="42"/>
      <c r="CM509" s="42"/>
      <c r="CN509" s="42"/>
      <c r="CO509" s="42"/>
      <c r="CP509" s="42"/>
      <c r="CQ509" s="42"/>
      <c r="CR509" s="42"/>
      <c r="CS509" s="42"/>
      <c r="CT509" s="42"/>
      <c r="CU509" s="42"/>
      <c r="CV509" s="42"/>
      <c r="CW509" s="42"/>
      <c r="CX509" s="42"/>
      <c r="CY509" s="42"/>
      <c r="CZ509" s="42"/>
      <c r="DA509" s="42"/>
      <c r="DB509" s="42"/>
      <c r="DC509" s="42"/>
      <c r="DD509" s="42"/>
      <c r="DE509" s="42"/>
      <c r="DF509" s="42"/>
      <c r="DG509" s="42"/>
      <c r="DH509" s="42"/>
      <c r="DI509" s="42"/>
      <c r="DJ509" s="42"/>
      <c r="DK509" s="42"/>
      <c r="DL509" s="42"/>
      <c r="DM509" s="42"/>
      <c r="DN509" s="42"/>
      <c r="DO509" s="42"/>
      <c r="DP509" s="42"/>
      <c r="DQ509" s="42"/>
      <c r="DR509" s="42"/>
      <c r="DS509" s="42"/>
      <c r="DT509" s="42"/>
      <c r="DU509" s="42"/>
      <c r="DV509" s="42"/>
      <c r="DW509" s="42"/>
      <c r="DX509" s="42"/>
      <c r="DY509" s="42"/>
      <c r="DZ509" s="42"/>
    </row>
    <row r="510" spans="2:130" x14ac:dyDescent="0.2">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812"/>
      <c r="AF510" s="812"/>
      <c r="AG510" s="812"/>
      <c r="AH510" s="812"/>
      <c r="AI510" s="812"/>
      <c r="AJ510" s="812"/>
      <c r="AK510" s="812"/>
      <c r="AL510" s="812"/>
      <c r="AM510" s="812"/>
      <c r="AN510" s="812"/>
      <c r="AO510" s="812"/>
      <c r="AP510" s="812"/>
      <c r="AQ510" s="812"/>
      <c r="AR510" s="812"/>
      <c r="AS510" s="812"/>
      <c r="AT510" s="812"/>
      <c r="AU510" s="812"/>
      <c r="AV510" s="812"/>
      <c r="AW510" s="812"/>
      <c r="AX510" s="812"/>
      <c r="AY510" s="812"/>
      <c r="BA510" s="812"/>
      <c r="BB510" s="812"/>
      <c r="BC510" s="812"/>
      <c r="BD510" s="812"/>
      <c r="BE510" s="812"/>
      <c r="BF510" s="812"/>
      <c r="BG510" s="812"/>
      <c r="BH510" s="812"/>
      <c r="BI510" s="812"/>
      <c r="BJ510" s="812"/>
      <c r="BK510" s="812"/>
      <c r="BL510" s="812"/>
      <c r="BM510" s="812"/>
      <c r="BN510" s="812"/>
      <c r="BO510" s="812"/>
      <c r="BP510" s="812"/>
      <c r="BQ510" s="812"/>
      <c r="BR510" s="812"/>
      <c r="BS510" s="812"/>
      <c r="BT510" s="812"/>
      <c r="BU510" s="42"/>
      <c r="BV510" s="42"/>
      <c r="BW510" s="42"/>
      <c r="BX510" s="42"/>
      <c r="BY510" s="42"/>
      <c r="BZ510" s="42"/>
      <c r="CA510" s="42"/>
      <c r="CB510" s="42"/>
      <c r="CC510" s="42"/>
      <c r="CD510" s="42"/>
      <c r="CE510" s="42"/>
      <c r="CF510" s="42"/>
      <c r="CG510" s="42"/>
      <c r="CH510" s="42"/>
      <c r="CI510" s="42"/>
      <c r="CJ510" s="42"/>
      <c r="CK510" s="42"/>
      <c r="CL510" s="42"/>
      <c r="CM510" s="42"/>
      <c r="CN510" s="42"/>
      <c r="CO510" s="42"/>
      <c r="CP510" s="42"/>
      <c r="CQ510" s="42"/>
      <c r="CR510" s="42"/>
      <c r="CS510" s="42"/>
      <c r="CT510" s="42"/>
      <c r="CU510" s="42"/>
      <c r="CV510" s="42"/>
      <c r="CW510" s="42"/>
      <c r="CX510" s="42"/>
      <c r="CY510" s="42"/>
      <c r="CZ510" s="42"/>
      <c r="DA510" s="42"/>
      <c r="DB510" s="42"/>
      <c r="DC510" s="42"/>
      <c r="DD510" s="42"/>
      <c r="DE510" s="42"/>
      <c r="DF510" s="42"/>
      <c r="DG510" s="42"/>
      <c r="DH510" s="42"/>
      <c r="DI510" s="42"/>
      <c r="DJ510" s="42"/>
      <c r="DK510" s="42"/>
      <c r="DL510" s="42"/>
      <c r="DM510" s="42"/>
      <c r="DN510" s="42"/>
      <c r="DO510" s="42"/>
      <c r="DP510" s="42"/>
      <c r="DQ510" s="42"/>
      <c r="DR510" s="42"/>
      <c r="DS510" s="42"/>
      <c r="DT510" s="42"/>
      <c r="DU510" s="42"/>
      <c r="DV510" s="42"/>
      <c r="DW510" s="42"/>
      <c r="DX510" s="42"/>
      <c r="DY510" s="42"/>
      <c r="DZ510" s="42"/>
    </row>
    <row r="511" spans="2:130" x14ac:dyDescent="0.2">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812"/>
      <c r="AF511" s="812"/>
      <c r="AG511" s="812"/>
      <c r="AH511" s="812"/>
      <c r="AI511" s="812"/>
      <c r="AJ511" s="812"/>
      <c r="AK511" s="812"/>
      <c r="AL511" s="812"/>
      <c r="AM511" s="812"/>
      <c r="AN511" s="812"/>
      <c r="AO511" s="812"/>
      <c r="AP511" s="812"/>
      <c r="AQ511" s="812"/>
      <c r="AR511" s="812"/>
      <c r="AS511" s="812"/>
      <c r="AT511" s="812"/>
      <c r="AU511" s="812"/>
      <c r="AV511" s="812"/>
      <c r="AW511" s="812"/>
      <c r="AX511" s="812"/>
      <c r="AY511" s="812"/>
      <c r="BA511" s="812"/>
      <c r="BB511" s="812"/>
      <c r="BC511" s="812"/>
      <c r="BD511" s="812"/>
      <c r="BE511" s="812"/>
      <c r="BF511" s="812"/>
      <c r="BG511" s="812"/>
      <c r="BH511" s="812"/>
      <c r="BI511" s="812"/>
      <c r="BJ511" s="812"/>
      <c r="BK511" s="812"/>
      <c r="BL511" s="812"/>
      <c r="BM511" s="812"/>
      <c r="BN511" s="812"/>
      <c r="BO511" s="812"/>
      <c r="BP511" s="812"/>
      <c r="BQ511" s="812"/>
      <c r="BR511" s="812"/>
      <c r="BS511" s="812"/>
      <c r="BT511" s="812"/>
      <c r="BU511" s="42"/>
      <c r="BV511" s="42"/>
      <c r="BW511" s="42"/>
      <c r="BX511" s="42"/>
      <c r="BY511" s="42"/>
      <c r="BZ511" s="42"/>
      <c r="CA511" s="42"/>
      <c r="CB511" s="42"/>
      <c r="CC511" s="42"/>
      <c r="CD511" s="42"/>
      <c r="CE511" s="42"/>
      <c r="CF511" s="42"/>
      <c r="CG511" s="42"/>
      <c r="CH511" s="42"/>
      <c r="CI511" s="42"/>
      <c r="CJ511" s="42"/>
      <c r="CK511" s="42"/>
      <c r="CL511" s="42"/>
      <c r="CM511" s="42"/>
      <c r="CN511" s="42"/>
      <c r="CO511" s="42"/>
      <c r="CP511" s="42"/>
      <c r="CQ511" s="42"/>
      <c r="CR511" s="42"/>
      <c r="CS511" s="42"/>
      <c r="CT511" s="42"/>
      <c r="CU511" s="42"/>
      <c r="CV511" s="42"/>
      <c r="CW511" s="42"/>
      <c r="CX511" s="42"/>
      <c r="CY511" s="42"/>
      <c r="CZ511" s="42"/>
      <c r="DA511" s="42"/>
      <c r="DB511" s="42"/>
      <c r="DC511" s="42"/>
      <c r="DD511" s="42"/>
      <c r="DE511" s="42"/>
      <c r="DF511" s="42"/>
      <c r="DG511" s="42"/>
      <c r="DH511" s="42"/>
      <c r="DI511" s="42"/>
      <c r="DJ511" s="42"/>
      <c r="DK511" s="42"/>
      <c r="DL511" s="42"/>
      <c r="DM511" s="42"/>
      <c r="DN511" s="42"/>
      <c r="DO511" s="42"/>
      <c r="DP511" s="42"/>
      <c r="DQ511" s="42"/>
      <c r="DR511" s="42"/>
      <c r="DS511" s="42"/>
      <c r="DT511" s="42"/>
      <c r="DU511" s="42"/>
      <c r="DV511" s="42"/>
      <c r="DW511" s="42"/>
      <c r="DX511" s="42"/>
      <c r="DY511" s="42"/>
      <c r="DZ511" s="42"/>
    </row>
    <row r="512" spans="2:130" x14ac:dyDescent="0.2">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812"/>
      <c r="AF512" s="812"/>
      <c r="AG512" s="812"/>
      <c r="AH512" s="812"/>
      <c r="AI512" s="812"/>
      <c r="AJ512" s="812"/>
      <c r="AK512" s="812"/>
      <c r="AL512" s="812"/>
      <c r="AM512" s="812"/>
      <c r="AN512" s="812"/>
      <c r="AO512" s="812"/>
      <c r="AP512" s="812"/>
      <c r="AQ512" s="812"/>
      <c r="AR512" s="812"/>
      <c r="AS512" s="812"/>
      <c r="AT512" s="812"/>
      <c r="AU512" s="812"/>
      <c r="AV512" s="812"/>
      <c r="AW512" s="812"/>
      <c r="AX512" s="812"/>
      <c r="AY512" s="812"/>
      <c r="BA512" s="812"/>
      <c r="BB512" s="812"/>
      <c r="BC512" s="812"/>
      <c r="BD512" s="812"/>
      <c r="BE512" s="812"/>
      <c r="BF512" s="812"/>
      <c r="BG512" s="812"/>
      <c r="BH512" s="812"/>
      <c r="BI512" s="812"/>
      <c r="BJ512" s="812"/>
      <c r="BK512" s="812"/>
      <c r="BL512" s="812"/>
      <c r="BM512" s="812"/>
      <c r="BN512" s="812"/>
      <c r="BO512" s="812"/>
      <c r="BP512" s="812"/>
      <c r="BQ512" s="812"/>
      <c r="BR512" s="812"/>
      <c r="BS512" s="812"/>
      <c r="BT512" s="812"/>
      <c r="BU512" s="42"/>
      <c r="BV512" s="42"/>
      <c r="BW512" s="42"/>
      <c r="BX512" s="42"/>
      <c r="BY512" s="42"/>
      <c r="BZ512" s="42"/>
      <c r="CA512" s="42"/>
      <c r="CB512" s="42"/>
      <c r="CC512" s="42"/>
      <c r="CD512" s="42"/>
      <c r="CE512" s="42"/>
      <c r="CF512" s="42"/>
      <c r="CG512" s="42"/>
      <c r="CH512" s="42"/>
      <c r="CI512" s="42"/>
      <c r="CJ512" s="42"/>
      <c r="CK512" s="42"/>
      <c r="CL512" s="42"/>
      <c r="CM512" s="42"/>
      <c r="CN512" s="42"/>
      <c r="CO512" s="42"/>
      <c r="CP512" s="42"/>
      <c r="CQ512" s="42"/>
      <c r="CR512" s="42"/>
      <c r="CS512" s="42"/>
      <c r="CT512" s="42"/>
      <c r="CU512" s="42"/>
      <c r="CV512" s="42"/>
      <c r="CW512" s="42"/>
      <c r="CX512" s="42"/>
      <c r="CY512" s="42"/>
      <c r="CZ512" s="42"/>
      <c r="DA512" s="42"/>
      <c r="DB512" s="42"/>
      <c r="DC512" s="42"/>
      <c r="DD512" s="42"/>
      <c r="DE512" s="42"/>
      <c r="DF512" s="42"/>
      <c r="DG512" s="42"/>
      <c r="DH512" s="42"/>
      <c r="DI512" s="42"/>
      <c r="DJ512" s="42"/>
      <c r="DK512" s="42"/>
      <c r="DL512" s="42"/>
      <c r="DM512" s="42"/>
      <c r="DN512" s="42"/>
      <c r="DO512" s="42"/>
      <c r="DP512" s="42"/>
      <c r="DQ512" s="42"/>
      <c r="DR512" s="42"/>
      <c r="DS512" s="42"/>
      <c r="DT512" s="42"/>
      <c r="DU512" s="42"/>
      <c r="DV512" s="42"/>
      <c r="DW512" s="42"/>
      <c r="DX512" s="42"/>
      <c r="DY512" s="42"/>
      <c r="DZ512" s="42"/>
    </row>
    <row r="513" spans="2:130" x14ac:dyDescent="0.2">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812"/>
      <c r="AF513" s="812"/>
      <c r="AG513" s="812"/>
      <c r="AH513" s="812"/>
      <c r="AI513" s="812"/>
      <c r="AJ513" s="812"/>
      <c r="AK513" s="812"/>
      <c r="AL513" s="812"/>
      <c r="AM513" s="812"/>
      <c r="AN513" s="812"/>
      <c r="AO513" s="812"/>
      <c r="AP513" s="812"/>
      <c r="AQ513" s="812"/>
      <c r="AR513" s="812"/>
      <c r="AS513" s="812"/>
      <c r="AT513" s="812"/>
      <c r="AU513" s="812"/>
      <c r="AV513" s="812"/>
      <c r="AW513" s="812"/>
      <c r="AX513" s="812"/>
      <c r="AY513" s="812"/>
      <c r="BA513" s="812"/>
      <c r="BB513" s="812"/>
      <c r="BC513" s="812"/>
      <c r="BD513" s="812"/>
      <c r="BE513" s="812"/>
      <c r="BF513" s="812"/>
      <c r="BG513" s="812"/>
      <c r="BH513" s="812"/>
      <c r="BI513" s="812"/>
      <c r="BJ513" s="812"/>
      <c r="BK513" s="812"/>
      <c r="BL513" s="812"/>
      <c r="BM513" s="812"/>
      <c r="BN513" s="812"/>
      <c r="BO513" s="812"/>
      <c r="BP513" s="812"/>
      <c r="BQ513" s="812"/>
      <c r="BR513" s="812"/>
      <c r="BS513" s="812"/>
      <c r="BT513" s="812"/>
      <c r="BU513" s="42"/>
      <c r="BV513" s="42"/>
      <c r="BW513" s="42"/>
      <c r="BX513" s="42"/>
      <c r="BY513" s="42"/>
      <c r="BZ513" s="42"/>
      <c r="CA513" s="42"/>
      <c r="CB513" s="42"/>
      <c r="CC513" s="42"/>
      <c r="CD513" s="42"/>
      <c r="CE513" s="42"/>
      <c r="CF513" s="42"/>
      <c r="CG513" s="42"/>
      <c r="CH513" s="42"/>
      <c r="CI513" s="42"/>
      <c r="CJ513" s="42"/>
      <c r="CK513" s="42"/>
      <c r="CL513" s="42"/>
      <c r="CM513" s="42"/>
      <c r="CN513" s="42"/>
      <c r="CO513" s="42"/>
      <c r="CP513" s="42"/>
      <c r="CQ513" s="42"/>
      <c r="CR513" s="42"/>
      <c r="CS513" s="42"/>
      <c r="CT513" s="42"/>
      <c r="CU513" s="42"/>
      <c r="CV513" s="42"/>
      <c r="CW513" s="42"/>
      <c r="CX513" s="42"/>
      <c r="CY513" s="42"/>
      <c r="CZ513" s="42"/>
      <c r="DA513" s="42"/>
      <c r="DB513" s="42"/>
      <c r="DC513" s="42"/>
      <c r="DD513" s="42"/>
      <c r="DE513" s="42"/>
      <c r="DF513" s="42"/>
      <c r="DG513" s="42"/>
      <c r="DH513" s="42"/>
      <c r="DI513" s="42"/>
      <c r="DJ513" s="42"/>
      <c r="DK513" s="42"/>
      <c r="DL513" s="42"/>
      <c r="DM513" s="42"/>
      <c r="DN513" s="42"/>
      <c r="DO513" s="42"/>
      <c r="DP513" s="42"/>
      <c r="DQ513" s="42"/>
      <c r="DR513" s="42"/>
      <c r="DS513" s="42"/>
      <c r="DT513" s="42"/>
      <c r="DU513" s="42"/>
      <c r="DV513" s="42"/>
      <c r="DW513" s="42"/>
      <c r="DX513" s="42"/>
      <c r="DY513" s="42"/>
      <c r="DZ513" s="42"/>
    </row>
    <row r="514" spans="2:130" x14ac:dyDescent="0.2">
      <c r="B514" s="42"/>
      <c r="C514" s="42"/>
      <c r="D514" s="42"/>
      <c r="E514" s="42"/>
      <c r="F514" s="42"/>
      <c r="G514" s="42"/>
      <c r="H514" s="42"/>
      <c r="I514" s="42"/>
      <c r="J514" s="42"/>
      <c r="K514" s="42"/>
      <c r="L514" s="42"/>
      <c r="M514" s="42"/>
      <c r="N514" s="42"/>
      <c r="O514" s="42"/>
      <c r="P514" s="42"/>
      <c r="Q514" s="42"/>
      <c r="R514" s="42"/>
      <c r="S514" s="42"/>
      <c r="T514" s="42"/>
      <c r="U514" s="42"/>
      <c r="V514" s="42"/>
      <c r="W514" s="42"/>
      <c r="X514" s="42"/>
      <c r="Y514" s="42"/>
      <c r="Z514" s="42"/>
      <c r="AA514" s="42"/>
      <c r="AB514" s="42"/>
      <c r="AC514" s="42"/>
      <c r="AD514" s="42"/>
      <c r="AE514" s="812"/>
      <c r="AF514" s="812"/>
      <c r="AG514" s="812"/>
      <c r="AH514" s="812"/>
      <c r="AI514" s="812"/>
      <c r="AJ514" s="812"/>
      <c r="AK514" s="812"/>
      <c r="AL514" s="812"/>
      <c r="AM514" s="812"/>
      <c r="AN514" s="812"/>
      <c r="AO514" s="812"/>
      <c r="AP514" s="812"/>
      <c r="AQ514" s="812"/>
      <c r="AR514" s="812"/>
      <c r="AS514" s="812"/>
      <c r="AT514" s="812"/>
      <c r="AU514" s="812"/>
      <c r="AV514" s="812"/>
      <c r="AW514" s="812"/>
      <c r="AX514" s="812"/>
      <c r="AY514" s="812"/>
      <c r="BA514" s="812"/>
      <c r="BB514" s="812"/>
      <c r="BC514" s="812"/>
      <c r="BD514" s="812"/>
      <c r="BE514" s="812"/>
      <c r="BF514" s="812"/>
      <c r="BG514" s="812"/>
      <c r="BH514" s="812"/>
      <c r="BI514" s="812"/>
      <c r="BJ514" s="812"/>
      <c r="BK514" s="812"/>
      <c r="BL514" s="812"/>
      <c r="BM514" s="812"/>
      <c r="BN514" s="812"/>
      <c r="BO514" s="812"/>
      <c r="BP514" s="812"/>
      <c r="BQ514" s="812"/>
      <c r="BR514" s="812"/>
      <c r="BS514" s="812"/>
      <c r="BT514" s="812"/>
      <c r="BU514" s="42"/>
      <c r="BV514" s="42"/>
      <c r="BW514" s="42"/>
      <c r="BX514" s="42"/>
      <c r="BY514" s="42"/>
      <c r="BZ514" s="42"/>
      <c r="CA514" s="42"/>
      <c r="CB514" s="42"/>
      <c r="CC514" s="42"/>
      <c r="CD514" s="42"/>
      <c r="CE514" s="42"/>
      <c r="CF514" s="42"/>
      <c r="CG514" s="42"/>
      <c r="CH514" s="42"/>
      <c r="CI514" s="42"/>
      <c r="CJ514" s="42"/>
      <c r="CK514" s="42"/>
      <c r="CL514" s="42"/>
      <c r="CM514" s="42"/>
      <c r="CN514" s="42"/>
      <c r="CO514" s="42"/>
      <c r="CP514" s="42"/>
      <c r="CQ514" s="42"/>
      <c r="CR514" s="42"/>
      <c r="CS514" s="42"/>
      <c r="CT514" s="42"/>
      <c r="CU514" s="42"/>
      <c r="CV514" s="42"/>
      <c r="CW514" s="42"/>
      <c r="CX514" s="42"/>
      <c r="CY514" s="42"/>
      <c r="CZ514" s="42"/>
      <c r="DA514" s="42"/>
      <c r="DB514" s="42"/>
      <c r="DC514" s="42"/>
      <c r="DD514" s="42"/>
      <c r="DE514" s="42"/>
      <c r="DF514" s="42"/>
      <c r="DG514" s="42"/>
      <c r="DH514" s="42"/>
      <c r="DI514" s="42"/>
      <c r="DJ514" s="42"/>
      <c r="DK514" s="42"/>
      <c r="DL514" s="42"/>
      <c r="DM514" s="42"/>
      <c r="DN514" s="42"/>
      <c r="DO514" s="42"/>
      <c r="DP514" s="42"/>
      <c r="DQ514" s="42"/>
      <c r="DR514" s="42"/>
      <c r="DS514" s="42"/>
      <c r="DT514" s="42"/>
      <c r="DU514" s="42"/>
      <c r="DV514" s="42"/>
      <c r="DW514" s="42"/>
      <c r="DX514" s="42"/>
      <c r="DY514" s="42"/>
      <c r="DZ514" s="42"/>
    </row>
    <row r="515" spans="2:130" x14ac:dyDescent="0.2">
      <c r="B515" s="42"/>
      <c r="C515" s="42"/>
      <c r="D515" s="42"/>
      <c r="E515" s="42"/>
      <c r="F515" s="42"/>
      <c r="G515" s="42"/>
      <c r="H515" s="42"/>
      <c r="I515" s="42"/>
      <c r="J515" s="42"/>
      <c r="K515" s="42"/>
      <c r="L515" s="42"/>
      <c r="M515" s="42"/>
      <c r="N515" s="42"/>
      <c r="O515" s="42"/>
      <c r="P515" s="42"/>
      <c r="Q515" s="42"/>
      <c r="R515" s="42"/>
      <c r="S515" s="42"/>
      <c r="T515" s="42"/>
      <c r="U515" s="42"/>
      <c r="V515" s="42"/>
      <c r="W515" s="42"/>
      <c r="X515" s="42"/>
      <c r="Y515" s="42"/>
      <c r="Z515" s="42"/>
      <c r="AA515" s="42"/>
      <c r="AB515" s="42"/>
      <c r="AC515" s="42"/>
      <c r="AD515" s="42"/>
      <c r="AE515" s="812"/>
      <c r="AF515" s="812"/>
      <c r="AG515" s="812"/>
      <c r="AH515" s="812"/>
      <c r="AI515" s="812"/>
      <c r="AJ515" s="812"/>
      <c r="AK515" s="812"/>
      <c r="AL515" s="812"/>
      <c r="AM515" s="812"/>
      <c r="AN515" s="812"/>
      <c r="AO515" s="812"/>
      <c r="AP515" s="812"/>
      <c r="AQ515" s="812"/>
      <c r="AR515" s="812"/>
      <c r="AS515" s="812"/>
      <c r="AT515" s="812"/>
      <c r="AU515" s="812"/>
      <c r="AV515" s="812"/>
      <c r="AW515" s="812"/>
      <c r="AX515" s="812"/>
      <c r="AY515" s="812"/>
      <c r="BA515" s="812"/>
      <c r="BB515" s="812"/>
      <c r="BC515" s="812"/>
      <c r="BD515" s="812"/>
      <c r="BE515" s="812"/>
      <c r="BF515" s="812"/>
      <c r="BG515" s="812"/>
      <c r="BH515" s="812"/>
      <c r="BI515" s="812"/>
      <c r="BJ515" s="812"/>
      <c r="BK515" s="812"/>
      <c r="BL515" s="812"/>
      <c r="BM515" s="812"/>
      <c r="BN515" s="812"/>
      <c r="BO515" s="812"/>
      <c r="BP515" s="812"/>
      <c r="BQ515" s="812"/>
      <c r="BR515" s="812"/>
      <c r="BS515" s="812"/>
      <c r="BT515" s="812"/>
      <c r="BU515" s="42"/>
      <c r="BV515" s="42"/>
      <c r="BW515" s="42"/>
      <c r="BX515" s="42"/>
      <c r="BY515" s="42"/>
      <c r="BZ515" s="42"/>
      <c r="CA515" s="42"/>
      <c r="CB515" s="42"/>
      <c r="CC515" s="42"/>
      <c r="CD515" s="42"/>
      <c r="CE515" s="42"/>
      <c r="CF515" s="42"/>
      <c r="CG515" s="42"/>
      <c r="CH515" s="42"/>
      <c r="CI515" s="42"/>
      <c r="CJ515" s="42"/>
      <c r="CK515" s="42"/>
      <c r="CL515" s="42"/>
      <c r="CM515" s="42"/>
      <c r="CN515" s="42"/>
      <c r="CO515" s="42"/>
      <c r="CP515" s="42"/>
      <c r="CQ515" s="42"/>
      <c r="CR515" s="42"/>
      <c r="CS515" s="42"/>
      <c r="CT515" s="42"/>
      <c r="CU515" s="42"/>
      <c r="CV515" s="42"/>
      <c r="CW515" s="42"/>
      <c r="CX515" s="42"/>
      <c r="CY515" s="42"/>
      <c r="CZ515" s="42"/>
      <c r="DA515" s="42"/>
      <c r="DB515" s="42"/>
      <c r="DC515" s="42"/>
      <c r="DD515" s="42"/>
      <c r="DE515" s="42"/>
      <c r="DF515" s="42"/>
      <c r="DG515" s="42"/>
      <c r="DH515" s="42"/>
      <c r="DI515" s="42"/>
      <c r="DJ515" s="42"/>
      <c r="DK515" s="42"/>
      <c r="DL515" s="42"/>
      <c r="DM515" s="42"/>
      <c r="DN515" s="42"/>
      <c r="DO515" s="42"/>
      <c r="DP515" s="42"/>
      <c r="DQ515" s="42"/>
      <c r="DR515" s="42"/>
      <c r="DS515" s="42"/>
      <c r="DT515" s="42"/>
      <c r="DU515" s="42"/>
      <c r="DV515" s="42"/>
      <c r="DW515" s="42"/>
      <c r="DX515" s="42"/>
      <c r="DY515" s="42"/>
      <c r="DZ515" s="42"/>
    </row>
    <row r="516" spans="2:130" x14ac:dyDescent="0.2">
      <c r="B516" s="42"/>
      <c r="C516" s="42"/>
      <c r="D516" s="42"/>
      <c r="E516" s="42"/>
      <c r="F516" s="42"/>
      <c r="G516" s="42"/>
      <c r="H516" s="42"/>
      <c r="I516" s="42"/>
      <c r="J516" s="42"/>
      <c r="K516" s="42"/>
      <c r="L516" s="42"/>
      <c r="M516" s="42"/>
      <c r="N516" s="42"/>
      <c r="O516" s="42"/>
      <c r="P516" s="42"/>
      <c r="Q516" s="42"/>
      <c r="R516" s="42"/>
      <c r="S516" s="42"/>
      <c r="T516" s="42"/>
      <c r="U516" s="42"/>
      <c r="V516" s="42"/>
      <c r="W516" s="42"/>
      <c r="X516" s="42"/>
      <c r="Y516" s="42"/>
      <c r="Z516" s="42"/>
      <c r="AA516" s="42"/>
      <c r="AB516" s="42"/>
      <c r="AC516" s="42"/>
      <c r="AD516" s="42"/>
      <c r="AE516" s="812"/>
      <c r="AF516" s="812"/>
      <c r="AG516" s="812"/>
      <c r="AH516" s="812"/>
      <c r="AI516" s="812"/>
      <c r="AJ516" s="812"/>
      <c r="AK516" s="812"/>
      <c r="AL516" s="812"/>
      <c r="AM516" s="812"/>
      <c r="AN516" s="812"/>
      <c r="AO516" s="812"/>
      <c r="AP516" s="812"/>
      <c r="AQ516" s="812"/>
      <c r="AR516" s="812"/>
      <c r="AS516" s="812"/>
      <c r="AT516" s="812"/>
      <c r="AU516" s="812"/>
      <c r="AV516" s="812"/>
      <c r="AW516" s="812"/>
      <c r="AX516" s="812"/>
      <c r="AY516" s="812"/>
      <c r="BA516" s="812"/>
      <c r="BB516" s="812"/>
      <c r="BC516" s="812"/>
      <c r="BD516" s="812"/>
      <c r="BE516" s="812"/>
      <c r="BF516" s="812"/>
      <c r="BG516" s="812"/>
      <c r="BH516" s="812"/>
      <c r="BI516" s="812"/>
      <c r="BJ516" s="812"/>
      <c r="BK516" s="812"/>
      <c r="BL516" s="812"/>
      <c r="BM516" s="812"/>
      <c r="BN516" s="812"/>
      <c r="BO516" s="812"/>
      <c r="BP516" s="812"/>
      <c r="BQ516" s="812"/>
      <c r="BR516" s="812"/>
      <c r="BS516" s="812"/>
      <c r="BT516" s="812"/>
      <c r="BU516" s="42"/>
      <c r="BV516" s="42"/>
      <c r="BW516" s="42"/>
      <c r="BX516" s="42"/>
      <c r="BY516" s="42"/>
      <c r="BZ516" s="42"/>
      <c r="CA516" s="42"/>
      <c r="CB516" s="42"/>
      <c r="CC516" s="42"/>
      <c r="CD516" s="42"/>
      <c r="CE516" s="42"/>
      <c r="CF516" s="42"/>
      <c r="CG516" s="42"/>
      <c r="CH516" s="42"/>
      <c r="CI516" s="42"/>
      <c r="CJ516" s="42"/>
      <c r="CK516" s="42"/>
      <c r="CL516" s="42"/>
      <c r="CM516" s="42"/>
      <c r="CN516" s="42"/>
      <c r="CO516" s="42"/>
      <c r="CP516" s="42"/>
      <c r="CQ516" s="42"/>
      <c r="CR516" s="42"/>
      <c r="CS516" s="42"/>
      <c r="CT516" s="42"/>
      <c r="CU516" s="42"/>
      <c r="CV516" s="42"/>
      <c r="CW516" s="42"/>
      <c r="CX516" s="42"/>
      <c r="CY516" s="42"/>
      <c r="CZ516" s="42"/>
      <c r="DA516" s="42"/>
      <c r="DB516" s="42"/>
      <c r="DC516" s="42"/>
      <c r="DD516" s="42"/>
      <c r="DE516" s="42"/>
      <c r="DF516" s="42"/>
      <c r="DG516" s="42"/>
      <c r="DH516" s="42"/>
      <c r="DI516" s="42"/>
      <c r="DJ516" s="42"/>
      <c r="DK516" s="42"/>
      <c r="DL516" s="42"/>
      <c r="DM516" s="42"/>
      <c r="DN516" s="42"/>
      <c r="DO516" s="42"/>
      <c r="DP516" s="42"/>
      <c r="DQ516" s="42"/>
      <c r="DR516" s="42"/>
      <c r="DS516" s="42"/>
      <c r="DT516" s="42"/>
      <c r="DU516" s="42"/>
      <c r="DV516" s="42"/>
      <c r="DW516" s="42"/>
      <c r="DX516" s="42"/>
      <c r="DY516" s="42"/>
      <c r="DZ516" s="42"/>
    </row>
    <row r="517" spans="2:130" x14ac:dyDescent="0.2">
      <c r="B517" s="42"/>
      <c r="C517" s="42"/>
      <c r="D517" s="42"/>
      <c r="E517" s="42"/>
      <c r="F517" s="42"/>
      <c r="G517" s="42"/>
      <c r="H517" s="42"/>
      <c r="I517" s="42"/>
      <c r="J517" s="42"/>
      <c r="K517" s="42"/>
      <c r="L517" s="42"/>
      <c r="M517" s="42"/>
      <c r="N517" s="42"/>
      <c r="O517" s="42"/>
      <c r="P517" s="42"/>
      <c r="Q517" s="42"/>
      <c r="R517" s="42"/>
      <c r="S517" s="42"/>
      <c r="T517" s="42"/>
      <c r="U517" s="42"/>
      <c r="V517" s="42"/>
      <c r="W517" s="42"/>
      <c r="X517" s="42"/>
      <c r="Y517" s="42"/>
      <c r="Z517" s="42"/>
      <c r="AA517" s="42"/>
      <c r="AB517" s="42"/>
      <c r="AC517" s="42"/>
      <c r="AD517" s="42"/>
      <c r="AE517" s="812"/>
      <c r="AF517" s="812"/>
      <c r="AG517" s="812"/>
      <c r="AH517" s="812"/>
      <c r="AI517" s="812"/>
      <c r="AJ517" s="812"/>
      <c r="AK517" s="812"/>
      <c r="AL517" s="812"/>
      <c r="AM517" s="812"/>
      <c r="AN517" s="812"/>
      <c r="AO517" s="812"/>
      <c r="AP517" s="812"/>
      <c r="AQ517" s="812"/>
      <c r="AR517" s="812"/>
      <c r="AS517" s="812"/>
      <c r="AT517" s="812"/>
      <c r="AU517" s="812"/>
      <c r="AV517" s="812"/>
      <c r="AW517" s="812"/>
      <c r="AX517" s="812"/>
      <c r="AY517" s="812"/>
      <c r="BA517" s="812"/>
      <c r="BB517" s="812"/>
      <c r="BC517" s="812"/>
      <c r="BD517" s="812"/>
      <c r="BE517" s="812"/>
      <c r="BF517" s="812"/>
      <c r="BG517" s="812"/>
      <c r="BH517" s="812"/>
      <c r="BI517" s="812"/>
      <c r="BJ517" s="812"/>
      <c r="BK517" s="812"/>
      <c r="BL517" s="812"/>
      <c r="BM517" s="812"/>
      <c r="BN517" s="812"/>
      <c r="BO517" s="812"/>
      <c r="BP517" s="812"/>
      <c r="BQ517" s="812"/>
      <c r="BR517" s="812"/>
      <c r="BS517" s="812"/>
      <c r="BT517" s="812"/>
      <c r="BU517" s="42"/>
      <c r="BV517" s="42"/>
      <c r="BW517" s="42"/>
      <c r="BX517" s="42"/>
      <c r="BY517" s="42"/>
      <c r="BZ517" s="42"/>
      <c r="CA517" s="42"/>
      <c r="CB517" s="42"/>
      <c r="CC517" s="42"/>
      <c r="CD517" s="42"/>
      <c r="CE517" s="42"/>
      <c r="CF517" s="42"/>
      <c r="CG517" s="42"/>
      <c r="CH517" s="42"/>
      <c r="CI517" s="42"/>
      <c r="CJ517" s="42"/>
      <c r="CK517" s="42"/>
      <c r="CL517" s="42"/>
      <c r="CM517" s="42"/>
      <c r="CN517" s="42"/>
      <c r="CO517" s="42"/>
      <c r="CP517" s="42"/>
      <c r="CQ517" s="42"/>
      <c r="CR517" s="42"/>
      <c r="CS517" s="42"/>
      <c r="CT517" s="42"/>
      <c r="CU517" s="42"/>
      <c r="CV517" s="42"/>
      <c r="CW517" s="42"/>
      <c r="CX517" s="42"/>
      <c r="CY517" s="42"/>
      <c r="CZ517" s="42"/>
      <c r="DA517" s="42"/>
      <c r="DB517" s="42"/>
      <c r="DC517" s="42"/>
      <c r="DD517" s="42"/>
      <c r="DE517" s="42"/>
      <c r="DF517" s="42"/>
      <c r="DG517" s="42"/>
      <c r="DH517" s="42"/>
      <c r="DI517" s="42"/>
      <c r="DJ517" s="42"/>
      <c r="DK517" s="42"/>
      <c r="DL517" s="42"/>
      <c r="DM517" s="42"/>
      <c r="DN517" s="42"/>
      <c r="DO517" s="42"/>
      <c r="DP517" s="42"/>
      <c r="DQ517" s="42"/>
      <c r="DR517" s="42"/>
      <c r="DS517" s="42"/>
      <c r="DT517" s="42"/>
      <c r="DU517" s="42"/>
      <c r="DV517" s="42"/>
      <c r="DW517" s="42"/>
      <c r="DX517" s="42"/>
      <c r="DY517" s="42"/>
      <c r="DZ517" s="42"/>
    </row>
    <row r="518" spans="2:130" x14ac:dyDescent="0.2">
      <c r="B518" s="42"/>
      <c r="C518" s="42"/>
      <c r="D518" s="42"/>
      <c r="E518" s="42"/>
      <c r="F518" s="42"/>
      <c r="G518" s="42"/>
      <c r="H518" s="42"/>
      <c r="I518" s="42"/>
      <c r="J518" s="42"/>
      <c r="K518" s="42"/>
      <c r="L518" s="42"/>
      <c r="M518" s="42"/>
      <c r="N518" s="42"/>
      <c r="O518" s="42"/>
      <c r="P518" s="42"/>
      <c r="Q518" s="42"/>
      <c r="R518" s="42"/>
      <c r="S518" s="42"/>
      <c r="T518" s="42"/>
      <c r="U518" s="42"/>
      <c r="V518" s="42"/>
      <c r="W518" s="42"/>
      <c r="X518" s="42"/>
      <c r="Y518" s="42"/>
      <c r="Z518" s="42"/>
      <c r="AA518" s="42"/>
      <c r="AB518" s="42"/>
      <c r="AC518" s="42"/>
      <c r="AD518" s="42"/>
      <c r="AE518" s="812"/>
      <c r="AF518" s="812"/>
      <c r="AG518" s="812"/>
      <c r="AH518" s="812"/>
      <c r="AI518" s="812"/>
      <c r="AJ518" s="812"/>
      <c r="AK518" s="812"/>
      <c r="AL518" s="812"/>
      <c r="AM518" s="812"/>
      <c r="AN518" s="812"/>
      <c r="AO518" s="812"/>
      <c r="AP518" s="812"/>
      <c r="AQ518" s="812"/>
      <c r="AR518" s="812"/>
      <c r="AS518" s="812"/>
      <c r="AT518" s="812"/>
      <c r="AU518" s="812"/>
      <c r="AV518" s="812"/>
      <c r="AW518" s="812"/>
      <c r="AX518" s="812"/>
      <c r="AY518" s="812"/>
      <c r="BA518" s="812"/>
      <c r="BB518" s="812"/>
      <c r="BC518" s="812"/>
      <c r="BD518" s="812"/>
      <c r="BE518" s="812"/>
      <c r="BF518" s="812"/>
      <c r="BG518" s="812"/>
      <c r="BH518" s="812"/>
      <c r="BI518" s="812"/>
      <c r="BJ518" s="812"/>
      <c r="BK518" s="812"/>
      <c r="BL518" s="812"/>
      <c r="BM518" s="812"/>
      <c r="BN518" s="812"/>
      <c r="BO518" s="812"/>
      <c r="BP518" s="812"/>
      <c r="BQ518" s="812"/>
      <c r="BR518" s="812"/>
      <c r="BS518" s="812"/>
      <c r="BT518" s="812"/>
      <c r="BU518" s="42"/>
      <c r="BV518" s="42"/>
      <c r="BW518" s="42"/>
      <c r="BX518" s="42"/>
      <c r="BY518" s="42"/>
      <c r="BZ518" s="42"/>
      <c r="CA518" s="42"/>
      <c r="CB518" s="42"/>
      <c r="CC518" s="42"/>
      <c r="CD518" s="42"/>
      <c r="CE518" s="42"/>
      <c r="CF518" s="42"/>
      <c r="CG518" s="42"/>
      <c r="CH518" s="42"/>
      <c r="CI518" s="42"/>
      <c r="CJ518" s="42"/>
      <c r="CK518" s="42"/>
      <c r="CL518" s="42"/>
      <c r="CM518" s="42"/>
      <c r="CN518" s="42"/>
      <c r="CO518" s="42"/>
      <c r="CP518" s="42"/>
      <c r="CQ518" s="42"/>
      <c r="CR518" s="42"/>
      <c r="CS518" s="42"/>
      <c r="CT518" s="42"/>
      <c r="CU518" s="42"/>
      <c r="CV518" s="42"/>
      <c r="CW518" s="42"/>
      <c r="CX518" s="42"/>
      <c r="CY518" s="42"/>
      <c r="CZ518" s="42"/>
      <c r="DA518" s="42"/>
      <c r="DB518" s="42"/>
      <c r="DC518" s="42"/>
      <c r="DD518" s="42"/>
      <c r="DE518" s="42"/>
      <c r="DF518" s="42"/>
      <c r="DG518" s="42"/>
      <c r="DH518" s="42"/>
      <c r="DI518" s="42"/>
      <c r="DJ518" s="42"/>
      <c r="DK518" s="42"/>
      <c r="DL518" s="42"/>
      <c r="DM518" s="42"/>
      <c r="DN518" s="42"/>
      <c r="DO518" s="42"/>
      <c r="DP518" s="42"/>
      <c r="DQ518" s="42"/>
      <c r="DR518" s="42"/>
      <c r="DS518" s="42"/>
      <c r="DT518" s="42"/>
      <c r="DU518" s="42"/>
      <c r="DV518" s="42"/>
      <c r="DW518" s="42"/>
      <c r="DX518" s="42"/>
      <c r="DY518" s="42"/>
      <c r="DZ518" s="42"/>
    </row>
    <row r="519" spans="2:130" x14ac:dyDescent="0.2">
      <c r="B519" s="42"/>
      <c r="C519" s="42"/>
      <c r="D519" s="42"/>
      <c r="E519" s="42"/>
      <c r="F519" s="42"/>
      <c r="G519" s="42"/>
      <c r="H519" s="42"/>
      <c r="I519" s="42"/>
      <c r="J519" s="42"/>
      <c r="K519" s="42"/>
      <c r="L519" s="42"/>
      <c r="M519" s="42"/>
      <c r="N519" s="42"/>
      <c r="O519" s="42"/>
      <c r="P519" s="42"/>
      <c r="Q519" s="42"/>
      <c r="R519" s="42"/>
      <c r="S519" s="42"/>
      <c r="T519" s="42"/>
      <c r="U519" s="42"/>
      <c r="V519" s="42"/>
      <c r="W519" s="42"/>
      <c r="X519" s="42"/>
      <c r="Y519" s="42"/>
      <c r="Z519" s="42"/>
      <c r="AA519" s="42"/>
      <c r="AB519" s="42"/>
      <c r="AC519" s="42"/>
      <c r="AD519" s="42"/>
      <c r="AE519" s="812"/>
      <c r="AF519" s="812"/>
      <c r="AG519" s="812"/>
      <c r="AH519" s="812"/>
      <c r="AI519" s="812"/>
      <c r="AJ519" s="812"/>
      <c r="AK519" s="812"/>
      <c r="AL519" s="812"/>
      <c r="AM519" s="812"/>
      <c r="AN519" s="812"/>
      <c r="AO519" s="812"/>
      <c r="AP519" s="812"/>
      <c r="AQ519" s="812"/>
      <c r="AR519" s="812"/>
      <c r="AS519" s="812"/>
      <c r="AT519" s="812"/>
      <c r="AU519" s="812"/>
      <c r="AV519" s="812"/>
      <c r="AW519" s="812"/>
      <c r="AX519" s="812"/>
      <c r="AY519" s="812"/>
      <c r="BA519" s="812"/>
      <c r="BB519" s="812"/>
      <c r="BC519" s="812"/>
      <c r="BD519" s="812"/>
      <c r="BE519" s="812"/>
      <c r="BF519" s="812"/>
      <c r="BG519" s="812"/>
      <c r="BH519" s="812"/>
      <c r="BI519" s="812"/>
      <c r="BJ519" s="812"/>
      <c r="BK519" s="812"/>
      <c r="BL519" s="812"/>
      <c r="BM519" s="812"/>
      <c r="BN519" s="812"/>
      <c r="BO519" s="812"/>
      <c r="BP519" s="812"/>
      <c r="BQ519" s="812"/>
      <c r="BR519" s="812"/>
      <c r="BS519" s="812"/>
      <c r="BT519" s="812"/>
      <c r="BU519" s="42"/>
      <c r="BV519" s="42"/>
      <c r="BW519" s="42"/>
      <c r="BX519" s="42"/>
      <c r="BY519" s="42"/>
      <c r="BZ519" s="42"/>
      <c r="CA519" s="42"/>
      <c r="CB519" s="42"/>
      <c r="CC519" s="42"/>
      <c r="CD519" s="42"/>
      <c r="CE519" s="42"/>
      <c r="CF519" s="42"/>
      <c r="CG519" s="42"/>
      <c r="CH519" s="42"/>
      <c r="CI519" s="42"/>
      <c r="CJ519" s="42"/>
      <c r="CK519" s="42"/>
      <c r="CL519" s="42"/>
      <c r="CM519" s="42"/>
      <c r="CN519" s="42"/>
      <c r="CO519" s="42"/>
      <c r="CP519" s="42"/>
      <c r="CQ519" s="42"/>
      <c r="CR519" s="42"/>
      <c r="CS519" s="42"/>
      <c r="CT519" s="42"/>
      <c r="CU519" s="42"/>
      <c r="CV519" s="42"/>
      <c r="CW519" s="42"/>
      <c r="CX519" s="42"/>
      <c r="CY519" s="42"/>
      <c r="CZ519" s="42"/>
      <c r="DA519" s="42"/>
      <c r="DB519" s="42"/>
      <c r="DC519" s="42"/>
      <c r="DD519" s="42"/>
      <c r="DE519" s="42"/>
      <c r="DF519" s="42"/>
      <c r="DG519" s="42"/>
      <c r="DH519" s="42"/>
      <c r="DI519" s="42"/>
      <c r="DJ519" s="42"/>
      <c r="DK519" s="42"/>
      <c r="DL519" s="42"/>
      <c r="DM519" s="42"/>
      <c r="DN519" s="42"/>
      <c r="DO519" s="42"/>
      <c r="DP519" s="42"/>
      <c r="DQ519" s="42"/>
      <c r="DR519" s="42"/>
      <c r="DS519" s="42"/>
      <c r="DT519" s="42"/>
      <c r="DU519" s="42"/>
      <c r="DV519" s="42"/>
      <c r="DW519" s="42"/>
      <c r="DX519" s="42"/>
      <c r="DY519" s="42"/>
      <c r="DZ519" s="42"/>
    </row>
    <row r="520" spans="2:130" x14ac:dyDescent="0.2">
      <c r="B520" s="42"/>
      <c r="C520" s="42"/>
      <c r="D520" s="42"/>
      <c r="E520" s="42"/>
      <c r="F520" s="42"/>
      <c r="G520" s="42"/>
      <c r="H520" s="42"/>
      <c r="I520" s="42"/>
      <c r="J520" s="42"/>
      <c r="K520" s="42"/>
      <c r="L520" s="42"/>
      <c r="M520" s="42"/>
      <c r="N520" s="42"/>
      <c r="O520" s="42"/>
      <c r="P520" s="42"/>
      <c r="Q520" s="42"/>
      <c r="R520" s="42"/>
      <c r="S520" s="42"/>
      <c r="T520" s="42"/>
      <c r="U520" s="42"/>
      <c r="V520" s="42"/>
      <c r="W520" s="42"/>
      <c r="X520" s="42"/>
      <c r="Y520" s="42"/>
      <c r="Z520" s="42"/>
      <c r="AA520" s="42"/>
      <c r="AB520" s="42"/>
      <c r="AC520" s="42"/>
      <c r="AD520" s="42"/>
      <c r="AE520" s="812"/>
      <c r="AF520" s="812"/>
      <c r="AG520" s="812"/>
      <c r="AH520" s="812"/>
      <c r="AI520" s="812"/>
      <c r="AJ520" s="812"/>
      <c r="AK520" s="812"/>
      <c r="AL520" s="812"/>
      <c r="AM520" s="812"/>
      <c r="AN520" s="812"/>
      <c r="AO520" s="812"/>
      <c r="AP520" s="812"/>
      <c r="AQ520" s="812"/>
      <c r="AR520" s="812"/>
      <c r="AS520" s="812"/>
      <c r="AT520" s="812"/>
      <c r="AU520" s="812"/>
      <c r="AV520" s="812"/>
      <c r="AW520" s="812"/>
      <c r="AX520" s="812"/>
      <c r="AY520" s="812"/>
      <c r="BA520" s="812"/>
      <c r="BB520" s="812"/>
      <c r="BC520" s="812"/>
      <c r="BD520" s="812"/>
      <c r="BE520" s="812"/>
      <c r="BF520" s="812"/>
      <c r="BG520" s="812"/>
      <c r="BH520" s="812"/>
      <c r="BI520" s="812"/>
      <c r="BJ520" s="812"/>
      <c r="BK520" s="812"/>
      <c r="BL520" s="812"/>
      <c r="BM520" s="812"/>
      <c r="BN520" s="812"/>
      <c r="BO520" s="812"/>
      <c r="BP520" s="812"/>
      <c r="BQ520" s="812"/>
      <c r="BR520" s="812"/>
      <c r="BS520" s="812"/>
      <c r="BT520" s="812"/>
      <c r="BU520" s="42"/>
      <c r="BV520" s="42"/>
      <c r="BW520" s="42"/>
      <c r="BX520" s="42"/>
      <c r="BY520" s="42"/>
      <c r="BZ520" s="42"/>
      <c r="CA520" s="42"/>
      <c r="CB520" s="42"/>
      <c r="CC520" s="42"/>
      <c r="CD520" s="42"/>
      <c r="CE520" s="42"/>
      <c r="CF520" s="42"/>
      <c r="CG520" s="42"/>
      <c r="CH520" s="42"/>
      <c r="CI520" s="42"/>
      <c r="CJ520" s="42"/>
      <c r="CK520" s="42"/>
      <c r="CL520" s="42"/>
      <c r="CM520" s="42"/>
      <c r="CN520" s="42"/>
      <c r="CO520" s="42"/>
      <c r="CP520" s="42"/>
      <c r="CQ520" s="42"/>
      <c r="CR520" s="42"/>
      <c r="CS520" s="42"/>
      <c r="CT520" s="42"/>
      <c r="CU520" s="42"/>
      <c r="CV520" s="42"/>
      <c r="CW520" s="42"/>
      <c r="CX520" s="42"/>
      <c r="CY520" s="42"/>
      <c r="CZ520" s="42"/>
      <c r="DA520" s="42"/>
      <c r="DB520" s="42"/>
      <c r="DC520" s="42"/>
      <c r="DD520" s="42"/>
      <c r="DE520" s="42"/>
      <c r="DF520" s="42"/>
      <c r="DG520" s="42"/>
      <c r="DH520" s="42"/>
      <c r="DI520" s="42"/>
      <c r="DJ520" s="42"/>
      <c r="DK520" s="42"/>
      <c r="DL520" s="42"/>
      <c r="DM520" s="42"/>
      <c r="DN520" s="42"/>
      <c r="DO520" s="42"/>
      <c r="DP520" s="42"/>
      <c r="DQ520" s="42"/>
      <c r="DR520" s="42"/>
      <c r="DS520" s="42"/>
      <c r="DT520" s="42"/>
      <c r="DU520" s="42"/>
      <c r="DV520" s="42"/>
      <c r="DW520" s="42"/>
      <c r="DX520" s="42"/>
      <c r="DY520" s="42"/>
      <c r="DZ520" s="42"/>
    </row>
    <row r="521" spans="2:130" x14ac:dyDescent="0.2">
      <c r="B521" s="42"/>
      <c r="C521" s="42"/>
      <c r="D521" s="42"/>
      <c r="E521" s="42"/>
      <c r="F521" s="42"/>
      <c r="G521" s="42"/>
      <c r="H521" s="42"/>
      <c r="I521" s="42"/>
      <c r="J521" s="42"/>
      <c r="K521" s="42"/>
      <c r="L521" s="42"/>
      <c r="M521" s="42"/>
      <c r="N521" s="42"/>
      <c r="O521" s="42"/>
      <c r="P521" s="42"/>
      <c r="Q521" s="42"/>
      <c r="R521" s="42"/>
      <c r="S521" s="42"/>
      <c r="T521" s="42"/>
      <c r="U521" s="42"/>
      <c r="V521" s="42"/>
      <c r="W521" s="42"/>
      <c r="X521" s="42"/>
      <c r="Y521" s="42"/>
      <c r="Z521" s="42"/>
      <c r="AA521" s="42"/>
      <c r="AB521" s="42"/>
      <c r="AC521" s="42"/>
      <c r="AD521" s="42"/>
      <c r="AE521" s="812"/>
      <c r="AF521" s="812"/>
      <c r="AG521" s="812"/>
      <c r="AH521" s="812"/>
      <c r="AI521" s="812"/>
      <c r="AJ521" s="812"/>
      <c r="AK521" s="812"/>
      <c r="AL521" s="812"/>
      <c r="AM521" s="812"/>
      <c r="AN521" s="812"/>
      <c r="AO521" s="812"/>
      <c r="AP521" s="812"/>
      <c r="AQ521" s="812"/>
      <c r="AR521" s="812"/>
      <c r="AS521" s="812"/>
      <c r="AT521" s="812"/>
      <c r="AU521" s="812"/>
      <c r="AV521" s="812"/>
      <c r="AW521" s="812"/>
      <c r="AX521" s="812"/>
      <c r="AY521" s="812"/>
      <c r="BA521" s="812"/>
      <c r="BB521" s="812"/>
      <c r="BC521" s="812"/>
      <c r="BD521" s="812"/>
      <c r="BE521" s="812"/>
      <c r="BF521" s="812"/>
      <c r="BG521" s="812"/>
      <c r="BH521" s="812"/>
      <c r="BI521" s="812"/>
      <c r="BJ521" s="812"/>
      <c r="BK521" s="812"/>
      <c r="BL521" s="812"/>
      <c r="BM521" s="812"/>
      <c r="BN521" s="812"/>
      <c r="BO521" s="812"/>
      <c r="BP521" s="812"/>
      <c r="BQ521" s="812"/>
      <c r="BR521" s="812"/>
      <c r="BS521" s="812"/>
      <c r="BT521" s="812"/>
      <c r="BU521" s="42"/>
      <c r="BV521" s="42"/>
      <c r="BW521" s="42"/>
      <c r="BX521" s="42"/>
      <c r="BY521" s="42"/>
      <c r="BZ521" s="42"/>
      <c r="CA521" s="42"/>
      <c r="CB521" s="42"/>
      <c r="CC521" s="42"/>
      <c r="CD521" s="42"/>
      <c r="CE521" s="42"/>
      <c r="CF521" s="42"/>
      <c r="CG521" s="42"/>
      <c r="CH521" s="42"/>
      <c r="CI521" s="42"/>
      <c r="CJ521" s="42"/>
      <c r="CK521" s="42"/>
      <c r="CL521" s="42"/>
      <c r="CM521" s="42"/>
      <c r="CN521" s="42"/>
      <c r="CO521" s="42"/>
      <c r="CP521" s="42"/>
      <c r="CQ521" s="42"/>
      <c r="CR521" s="42"/>
      <c r="CS521" s="42"/>
      <c r="CT521" s="42"/>
      <c r="CU521" s="42"/>
      <c r="CV521" s="42"/>
      <c r="CW521" s="42"/>
      <c r="CX521" s="42"/>
      <c r="CY521" s="42"/>
      <c r="CZ521" s="42"/>
      <c r="DA521" s="42"/>
      <c r="DB521" s="42"/>
      <c r="DC521" s="42"/>
      <c r="DD521" s="42"/>
      <c r="DE521" s="42"/>
      <c r="DF521" s="42"/>
      <c r="DG521" s="42"/>
      <c r="DH521" s="42"/>
      <c r="DI521" s="42"/>
      <c r="DJ521" s="42"/>
      <c r="DK521" s="42"/>
      <c r="DL521" s="42"/>
      <c r="DM521" s="42"/>
      <c r="DN521" s="42"/>
      <c r="DO521" s="42"/>
      <c r="DP521" s="42"/>
      <c r="DQ521" s="42"/>
      <c r="DR521" s="42"/>
      <c r="DS521" s="42"/>
      <c r="DT521" s="42"/>
      <c r="DU521" s="42"/>
      <c r="DV521" s="42"/>
      <c r="DW521" s="42"/>
      <c r="DX521" s="42"/>
      <c r="DY521" s="42"/>
      <c r="DZ521" s="42"/>
    </row>
    <row r="522" spans="2:130" x14ac:dyDescent="0.2">
      <c r="B522" s="42"/>
      <c r="C522" s="42"/>
      <c r="D522" s="42"/>
      <c r="E522" s="42"/>
      <c r="F522" s="42"/>
      <c r="G522" s="42"/>
      <c r="H522" s="42"/>
      <c r="I522" s="42"/>
      <c r="J522" s="42"/>
      <c r="K522" s="42"/>
      <c r="L522" s="42"/>
      <c r="M522" s="42"/>
      <c r="N522" s="42"/>
      <c r="O522" s="42"/>
      <c r="P522" s="42"/>
      <c r="Q522" s="42"/>
      <c r="R522" s="42"/>
      <c r="S522" s="42"/>
      <c r="T522" s="42"/>
      <c r="U522" s="42"/>
      <c r="V522" s="42"/>
      <c r="W522" s="42"/>
      <c r="X522" s="42"/>
      <c r="Y522" s="42"/>
      <c r="Z522" s="42"/>
      <c r="AA522" s="42"/>
      <c r="AB522" s="42"/>
      <c r="AC522" s="42"/>
      <c r="AD522" s="42"/>
      <c r="AE522" s="812"/>
      <c r="AF522" s="812"/>
      <c r="AG522" s="812"/>
      <c r="AH522" s="812"/>
      <c r="AI522" s="812"/>
      <c r="AJ522" s="812"/>
      <c r="AK522" s="812"/>
      <c r="AL522" s="812"/>
      <c r="AM522" s="812"/>
      <c r="AN522" s="812"/>
      <c r="AO522" s="812"/>
      <c r="AP522" s="812"/>
      <c r="AQ522" s="812"/>
      <c r="AR522" s="812"/>
      <c r="AS522" s="812"/>
      <c r="AT522" s="812"/>
      <c r="AU522" s="812"/>
      <c r="AV522" s="812"/>
      <c r="AW522" s="812"/>
      <c r="AX522" s="812"/>
      <c r="AY522" s="812"/>
      <c r="BA522" s="812"/>
      <c r="BB522" s="812"/>
      <c r="BC522" s="812"/>
      <c r="BD522" s="812"/>
      <c r="BE522" s="812"/>
      <c r="BF522" s="812"/>
      <c r="BG522" s="812"/>
      <c r="BH522" s="812"/>
      <c r="BI522" s="812"/>
      <c r="BJ522" s="812"/>
      <c r="BK522" s="812"/>
      <c r="BL522" s="812"/>
      <c r="BM522" s="812"/>
      <c r="BN522" s="812"/>
      <c r="BO522" s="812"/>
      <c r="BP522" s="812"/>
      <c r="BQ522" s="812"/>
      <c r="BR522" s="812"/>
      <c r="BS522" s="812"/>
      <c r="BT522" s="812"/>
      <c r="BU522" s="42"/>
      <c r="BV522" s="42"/>
      <c r="BW522" s="42"/>
      <c r="BX522" s="42"/>
      <c r="BY522" s="42"/>
      <c r="BZ522" s="42"/>
      <c r="CA522" s="42"/>
      <c r="CB522" s="42"/>
      <c r="CC522" s="42"/>
      <c r="CD522" s="42"/>
      <c r="CE522" s="42"/>
      <c r="CF522" s="42"/>
      <c r="CG522" s="42"/>
      <c r="CH522" s="42"/>
      <c r="CI522" s="42"/>
      <c r="CJ522" s="42"/>
      <c r="CK522" s="42"/>
      <c r="CL522" s="42"/>
      <c r="CM522" s="42"/>
      <c r="CN522" s="42"/>
      <c r="CO522" s="42"/>
      <c r="CP522" s="42"/>
      <c r="CQ522" s="42"/>
      <c r="CR522" s="42"/>
      <c r="CS522" s="42"/>
      <c r="CT522" s="42"/>
      <c r="CU522" s="42"/>
      <c r="CV522" s="42"/>
      <c r="CW522" s="42"/>
      <c r="CX522" s="42"/>
      <c r="CY522" s="42"/>
      <c r="CZ522" s="42"/>
      <c r="DA522" s="42"/>
      <c r="DB522" s="42"/>
      <c r="DC522" s="42"/>
      <c r="DD522" s="42"/>
      <c r="DE522" s="42"/>
      <c r="DF522" s="42"/>
      <c r="DG522" s="42"/>
      <c r="DH522" s="42"/>
      <c r="DI522" s="42"/>
      <c r="DJ522" s="42"/>
      <c r="DK522" s="42"/>
      <c r="DL522" s="42"/>
      <c r="DM522" s="42"/>
      <c r="DN522" s="42"/>
      <c r="DO522" s="42"/>
      <c r="DP522" s="42"/>
      <c r="DQ522" s="42"/>
      <c r="DR522" s="42"/>
      <c r="DS522" s="42"/>
      <c r="DT522" s="42"/>
      <c r="DU522" s="42"/>
      <c r="DV522" s="42"/>
      <c r="DW522" s="42"/>
      <c r="DX522" s="42"/>
      <c r="DY522" s="42"/>
      <c r="DZ522" s="42"/>
    </row>
    <row r="523" spans="2:130" x14ac:dyDescent="0.2">
      <c r="B523" s="42"/>
      <c r="C523" s="42"/>
      <c r="D523" s="42"/>
      <c r="E523" s="42"/>
      <c r="F523" s="42"/>
      <c r="G523" s="42"/>
      <c r="H523" s="42"/>
      <c r="I523" s="42"/>
      <c r="J523" s="42"/>
      <c r="K523" s="42"/>
      <c r="L523" s="42"/>
      <c r="M523" s="42"/>
      <c r="N523" s="42"/>
      <c r="O523" s="42"/>
      <c r="P523" s="42"/>
      <c r="Q523" s="42"/>
      <c r="R523" s="42"/>
      <c r="S523" s="42"/>
      <c r="T523" s="42"/>
      <c r="U523" s="42"/>
      <c r="V523" s="42"/>
      <c r="W523" s="42"/>
      <c r="X523" s="42"/>
      <c r="Y523" s="42"/>
      <c r="Z523" s="42"/>
      <c r="AA523" s="42"/>
      <c r="AB523" s="42"/>
      <c r="AC523" s="42"/>
      <c r="AD523" s="42"/>
      <c r="AE523" s="812"/>
      <c r="AF523" s="812"/>
      <c r="AG523" s="812"/>
      <c r="AH523" s="812"/>
      <c r="AI523" s="812"/>
      <c r="AJ523" s="812"/>
      <c r="AK523" s="812"/>
      <c r="AL523" s="812"/>
      <c r="AM523" s="812"/>
      <c r="AN523" s="812"/>
      <c r="AO523" s="812"/>
      <c r="AP523" s="812"/>
      <c r="AQ523" s="812"/>
      <c r="AR523" s="812"/>
      <c r="AS523" s="812"/>
      <c r="AT523" s="812"/>
      <c r="AU523" s="812"/>
      <c r="AV523" s="812"/>
      <c r="AW523" s="812"/>
      <c r="AX523" s="812"/>
      <c r="AY523" s="812"/>
      <c r="BA523" s="812"/>
      <c r="BB523" s="812"/>
      <c r="BC523" s="812"/>
      <c r="BD523" s="812"/>
      <c r="BE523" s="812"/>
      <c r="BF523" s="812"/>
      <c r="BG523" s="812"/>
      <c r="BH523" s="812"/>
      <c r="BI523" s="812"/>
      <c r="BJ523" s="812"/>
      <c r="BK523" s="812"/>
      <c r="BL523" s="812"/>
      <c r="BM523" s="812"/>
      <c r="BN523" s="812"/>
      <c r="BO523" s="812"/>
      <c r="BP523" s="812"/>
      <c r="BQ523" s="812"/>
      <c r="BR523" s="812"/>
      <c r="BS523" s="812"/>
      <c r="BT523" s="812"/>
      <c r="BU523" s="42"/>
      <c r="BV523" s="42"/>
      <c r="BW523" s="42"/>
      <c r="BX523" s="42"/>
      <c r="BY523" s="42"/>
      <c r="BZ523" s="42"/>
      <c r="CA523" s="42"/>
      <c r="CB523" s="42"/>
      <c r="CC523" s="42"/>
      <c r="CD523" s="42"/>
      <c r="CE523" s="42"/>
      <c r="CF523" s="42"/>
      <c r="CG523" s="42"/>
      <c r="CH523" s="42"/>
      <c r="CI523" s="42"/>
      <c r="CJ523" s="42"/>
      <c r="CK523" s="42"/>
      <c r="CL523" s="42"/>
      <c r="CM523" s="42"/>
      <c r="CN523" s="42"/>
      <c r="CO523" s="42"/>
      <c r="CP523" s="42"/>
      <c r="CQ523" s="42"/>
      <c r="CR523" s="42"/>
      <c r="CS523" s="42"/>
      <c r="CT523" s="42"/>
      <c r="CU523" s="42"/>
      <c r="CV523" s="42"/>
      <c r="CW523" s="42"/>
      <c r="CX523" s="42"/>
      <c r="CY523" s="42"/>
      <c r="CZ523" s="42"/>
      <c r="DA523" s="42"/>
      <c r="DB523" s="42"/>
      <c r="DC523" s="42"/>
      <c r="DD523" s="42"/>
      <c r="DE523" s="42"/>
      <c r="DF523" s="42"/>
      <c r="DG523" s="42"/>
      <c r="DH523" s="42"/>
      <c r="DI523" s="42"/>
      <c r="DJ523" s="42"/>
      <c r="DK523" s="42"/>
      <c r="DL523" s="42"/>
      <c r="DM523" s="42"/>
      <c r="DN523" s="42"/>
      <c r="DO523" s="42"/>
      <c r="DP523" s="42"/>
      <c r="DQ523" s="42"/>
      <c r="DR523" s="42"/>
      <c r="DS523" s="42"/>
      <c r="DT523" s="42"/>
      <c r="DU523" s="42"/>
      <c r="DV523" s="42"/>
      <c r="DW523" s="42"/>
      <c r="DX523" s="42"/>
      <c r="DY523" s="42"/>
      <c r="DZ523" s="42"/>
    </row>
    <row r="524" spans="2:130" x14ac:dyDescent="0.2">
      <c r="B524" s="42"/>
      <c r="C524" s="42"/>
      <c r="D524" s="42"/>
      <c r="E524" s="42"/>
      <c r="F524" s="42"/>
      <c r="G524" s="42"/>
      <c r="H524" s="42"/>
      <c r="I524" s="42"/>
      <c r="J524" s="42"/>
      <c r="K524" s="42"/>
      <c r="L524" s="42"/>
      <c r="M524" s="42"/>
      <c r="N524" s="42"/>
      <c r="O524" s="42"/>
      <c r="P524" s="42"/>
      <c r="Q524" s="42"/>
      <c r="R524" s="42"/>
      <c r="S524" s="42"/>
      <c r="T524" s="42"/>
      <c r="U524" s="42"/>
      <c r="V524" s="42"/>
      <c r="W524" s="42"/>
      <c r="X524" s="42"/>
      <c r="Y524" s="42"/>
      <c r="Z524" s="42"/>
      <c r="AA524" s="42"/>
      <c r="AB524" s="42"/>
      <c r="AC524" s="42"/>
      <c r="AD524" s="42"/>
      <c r="AE524" s="812"/>
      <c r="AF524" s="812"/>
      <c r="AG524" s="812"/>
      <c r="AH524" s="812"/>
      <c r="AI524" s="812"/>
      <c r="AJ524" s="812"/>
      <c r="AK524" s="812"/>
      <c r="AL524" s="812"/>
      <c r="AM524" s="812"/>
      <c r="AN524" s="812"/>
      <c r="AO524" s="812"/>
      <c r="AP524" s="812"/>
      <c r="AQ524" s="812"/>
      <c r="AR524" s="812"/>
      <c r="AS524" s="812"/>
      <c r="AT524" s="812"/>
      <c r="AU524" s="812"/>
      <c r="AV524" s="812"/>
      <c r="AW524" s="812"/>
      <c r="AX524" s="812"/>
      <c r="AY524" s="812"/>
      <c r="BC524" s="812"/>
      <c r="BD524" s="812"/>
      <c r="BE524" s="812"/>
      <c r="BF524" s="812"/>
      <c r="BG524" s="812"/>
      <c r="BH524" s="812"/>
      <c r="BI524" s="812"/>
      <c r="BJ524" s="812"/>
      <c r="BK524" s="812"/>
      <c r="BL524" s="812"/>
      <c r="BM524" s="812"/>
      <c r="BN524" s="812"/>
      <c r="BO524" s="812"/>
      <c r="BP524" s="812"/>
      <c r="BQ524" s="812"/>
      <c r="BR524" s="812"/>
      <c r="BS524" s="812"/>
      <c r="BT524" s="812"/>
      <c r="BU524" s="42"/>
      <c r="BV524" s="42"/>
      <c r="BW524" s="42"/>
      <c r="BX524" s="42"/>
      <c r="BY524" s="42"/>
      <c r="BZ524" s="42"/>
      <c r="CA524" s="42"/>
      <c r="CB524" s="42"/>
      <c r="CC524" s="42"/>
      <c r="CD524" s="42"/>
      <c r="CE524" s="42"/>
      <c r="CF524" s="42"/>
      <c r="CG524" s="42"/>
      <c r="CH524" s="42"/>
      <c r="CI524" s="42"/>
      <c r="CJ524" s="42"/>
      <c r="CK524" s="42"/>
      <c r="CL524" s="42"/>
      <c r="CM524" s="42"/>
      <c r="CN524" s="42"/>
      <c r="CO524" s="42"/>
      <c r="CP524" s="42"/>
      <c r="CQ524" s="42"/>
      <c r="CR524" s="42"/>
      <c r="CS524" s="42"/>
      <c r="CT524" s="42"/>
      <c r="CU524" s="42"/>
      <c r="CV524" s="42"/>
      <c r="CW524" s="42"/>
      <c r="CX524" s="42"/>
      <c r="CY524" s="42"/>
      <c r="CZ524" s="42"/>
      <c r="DA524" s="42"/>
      <c r="DB524" s="42"/>
      <c r="DC524" s="42"/>
      <c r="DD524" s="42"/>
      <c r="DE524" s="42"/>
      <c r="DF524" s="42"/>
      <c r="DG524" s="42"/>
      <c r="DH524" s="42"/>
      <c r="DI524" s="42"/>
      <c r="DJ524" s="42"/>
      <c r="DK524" s="42"/>
      <c r="DL524" s="42"/>
      <c r="DM524" s="42"/>
      <c r="DN524" s="42"/>
      <c r="DO524" s="42"/>
      <c r="DP524" s="42"/>
      <c r="DQ524" s="42"/>
      <c r="DR524" s="42"/>
      <c r="DS524" s="42"/>
      <c r="DT524" s="42"/>
      <c r="DU524" s="42"/>
      <c r="DV524" s="42"/>
      <c r="DW524" s="42"/>
      <c r="DX524" s="42"/>
      <c r="DY524" s="42"/>
      <c r="DZ524" s="42"/>
    </row>
    <row r="525" spans="2:130" x14ac:dyDescent="0.2">
      <c r="B525" s="42"/>
      <c r="C525" s="42"/>
      <c r="D525" s="42"/>
      <c r="E525" s="42"/>
      <c r="F525" s="42"/>
      <c r="G525" s="42"/>
      <c r="H525" s="42"/>
      <c r="I525" s="42"/>
      <c r="J525" s="42"/>
      <c r="K525" s="42"/>
      <c r="L525" s="42"/>
      <c r="M525" s="42"/>
      <c r="N525" s="42"/>
      <c r="O525" s="42"/>
      <c r="P525" s="42"/>
      <c r="Q525" s="42"/>
      <c r="R525" s="42"/>
      <c r="S525" s="42"/>
      <c r="T525" s="42"/>
      <c r="U525" s="42"/>
      <c r="V525" s="42"/>
      <c r="W525" s="42"/>
      <c r="X525" s="42"/>
      <c r="Y525" s="42"/>
      <c r="Z525" s="42"/>
      <c r="AA525" s="42"/>
      <c r="AB525" s="42"/>
      <c r="AC525" s="42"/>
      <c r="AD525" s="42"/>
      <c r="AE525" s="812"/>
      <c r="AF525" s="812"/>
      <c r="AG525" s="812"/>
      <c r="AH525" s="812"/>
      <c r="AI525" s="812"/>
      <c r="AJ525" s="812"/>
      <c r="AK525" s="812"/>
      <c r="AL525" s="812"/>
      <c r="AM525" s="812"/>
      <c r="AN525" s="812"/>
      <c r="AO525" s="812"/>
      <c r="AP525" s="812"/>
      <c r="AQ525" s="812"/>
      <c r="AR525" s="812"/>
      <c r="AS525" s="812"/>
      <c r="AT525" s="812"/>
      <c r="AU525" s="812"/>
      <c r="AV525" s="812"/>
      <c r="AW525" s="812"/>
      <c r="AX525" s="812"/>
      <c r="AY525" s="812"/>
      <c r="BC525" s="812"/>
      <c r="BD525" s="812"/>
      <c r="BE525" s="812"/>
      <c r="BF525" s="812"/>
      <c r="BG525" s="812"/>
      <c r="BH525" s="812"/>
      <c r="BI525" s="812"/>
      <c r="BJ525" s="812"/>
      <c r="BK525" s="812"/>
      <c r="BL525" s="812"/>
      <c r="BM525" s="812"/>
      <c r="BN525" s="812"/>
      <c r="BO525" s="812"/>
      <c r="BP525" s="812"/>
      <c r="BQ525" s="812"/>
      <c r="BR525" s="812"/>
      <c r="BS525" s="812"/>
      <c r="BT525" s="812"/>
      <c r="BU525" s="42"/>
      <c r="BV525" s="42"/>
      <c r="BW525" s="42"/>
      <c r="BX525" s="42"/>
      <c r="BY525" s="42"/>
      <c r="BZ525" s="42"/>
      <c r="CA525" s="42"/>
      <c r="CB525" s="42"/>
      <c r="CC525" s="42"/>
      <c r="CD525" s="42"/>
      <c r="CE525" s="42"/>
      <c r="CF525" s="42"/>
      <c r="CG525" s="42"/>
      <c r="CH525" s="42"/>
      <c r="CI525" s="42"/>
      <c r="CJ525" s="42"/>
      <c r="CK525" s="42"/>
      <c r="CL525" s="42"/>
      <c r="CM525" s="42"/>
      <c r="CN525" s="42"/>
      <c r="CO525" s="42"/>
      <c r="CP525" s="42"/>
      <c r="CQ525" s="42"/>
      <c r="CR525" s="42"/>
      <c r="CS525" s="42"/>
      <c r="CT525" s="42"/>
      <c r="CU525" s="42"/>
      <c r="CV525" s="42"/>
      <c r="CW525" s="42"/>
      <c r="CX525" s="42"/>
      <c r="CY525" s="42"/>
      <c r="CZ525" s="42"/>
      <c r="DA525" s="42"/>
      <c r="DB525" s="42"/>
      <c r="DC525" s="42"/>
      <c r="DD525" s="42"/>
      <c r="DE525" s="42"/>
      <c r="DF525" s="42"/>
      <c r="DG525" s="42"/>
      <c r="DH525" s="42"/>
      <c r="DI525" s="42"/>
      <c r="DJ525" s="42"/>
      <c r="DK525" s="42"/>
      <c r="DL525" s="42"/>
      <c r="DM525" s="42"/>
      <c r="DN525" s="42"/>
      <c r="DO525" s="42"/>
      <c r="DP525" s="42"/>
      <c r="DQ525" s="42"/>
      <c r="DR525" s="42"/>
      <c r="DS525" s="42"/>
      <c r="DT525" s="42"/>
      <c r="DU525" s="42"/>
      <c r="DV525" s="42"/>
      <c r="DW525" s="42"/>
      <c r="DX525" s="42"/>
      <c r="DY525" s="42"/>
      <c r="DZ525" s="42"/>
    </row>
    <row r="526" spans="2:130" x14ac:dyDescent="0.2">
      <c r="B526" s="42"/>
      <c r="C526" s="42"/>
      <c r="D526" s="42"/>
      <c r="E526" s="42"/>
      <c r="F526" s="42"/>
      <c r="G526" s="42"/>
      <c r="H526" s="42"/>
      <c r="I526" s="42"/>
      <c r="J526" s="42"/>
      <c r="K526" s="42"/>
      <c r="L526" s="42"/>
      <c r="M526" s="42"/>
      <c r="N526" s="42"/>
      <c r="O526" s="42"/>
      <c r="P526" s="42"/>
      <c r="Q526" s="42"/>
      <c r="R526" s="42"/>
      <c r="S526" s="42"/>
      <c r="T526" s="42"/>
      <c r="U526" s="42"/>
      <c r="V526" s="42"/>
      <c r="W526" s="42"/>
      <c r="X526" s="42"/>
      <c r="Y526" s="42"/>
      <c r="Z526" s="42"/>
      <c r="AA526" s="42"/>
      <c r="AB526" s="42"/>
      <c r="AC526" s="42"/>
      <c r="AD526" s="42"/>
      <c r="AE526" s="812"/>
      <c r="AF526" s="812"/>
      <c r="AG526" s="812"/>
      <c r="AH526" s="812"/>
      <c r="AI526" s="812"/>
      <c r="AJ526" s="812"/>
      <c r="AK526" s="812"/>
      <c r="AL526" s="812"/>
      <c r="AM526" s="812"/>
      <c r="AN526" s="812"/>
      <c r="AO526" s="812"/>
      <c r="AP526" s="812"/>
      <c r="AQ526" s="812"/>
      <c r="AR526" s="812"/>
      <c r="AS526" s="812"/>
      <c r="AT526" s="812"/>
      <c r="AU526" s="812"/>
      <c r="AV526" s="812"/>
      <c r="AW526" s="812"/>
      <c r="AX526" s="812"/>
      <c r="AY526" s="812"/>
      <c r="BC526" s="812"/>
      <c r="BD526" s="812"/>
      <c r="BE526" s="812"/>
      <c r="BF526" s="812"/>
      <c r="BG526" s="812"/>
      <c r="BH526" s="812"/>
      <c r="BI526" s="812"/>
      <c r="BJ526" s="812"/>
      <c r="BK526" s="812"/>
      <c r="BL526" s="812"/>
      <c r="BM526" s="812"/>
      <c r="BN526" s="812"/>
      <c r="BO526" s="812"/>
      <c r="BP526" s="812"/>
      <c r="BQ526" s="812"/>
      <c r="BR526" s="812"/>
      <c r="BS526" s="812"/>
      <c r="BT526" s="812"/>
      <c r="BU526" s="42"/>
      <c r="BV526" s="42"/>
      <c r="BW526" s="42"/>
      <c r="BX526" s="42"/>
      <c r="BY526" s="42"/>
      <c r="BZ526" s="42"/>
      <c r="CA526" s="42"/>
      <c r="CB526" s="42"/>
      <c r="CC526" s="42"/>
      <c r="CD526" s="42"/>
      <c r="CE526" s="42"/>
      <c r="CF526" s="42"/>
      <c r="CG526" s="42"/>
      <c r="CH526" s="42"/>
      <c r="CI526" s="42"/>
      <c r="CJ526" s="42"/>
      <c r="CK526" s="42"/>
      <c r="CL526" s="42"/>
      <c r="CM526" s="42"/>
      <c r="CN526" s="42"/>
      <c r="CO526" s="42"/>
      <c r="CP526" s="42"/>
      <c r="CQ526" s="42"/>
      <c r="CR526" s="42"/>
      <c r="CS526" s="42"/>
      <c r="CT526" s="42"/>
      <c r="CU526" s="42"/>
      <c r="CV526" s="42"/>
      <c r="CW526" s="42"/>
      <c r="CX526" s="42"/>
      <c r="CY526" s="42"/>
      <c r="CZ526" s="42"/>
      <c r="DA526" s="42"/>
      <c r="DB526" s="42"/>
      <c r="DC526" s="42"/>
      <c r="DD526" s="42"/>
      <c r="DE526" s="42"/>
      <c r="DF526" s="42"/>
      <c r="DG526" s="42"/>
      <c r="DH526" s="42"/>
      <c r="DI526" s="42"/>
      <c r="DJ526" s="42"/>
      <c r="DK526" s="42"/>
      <c r="DL526" s="42"/>
      <c r="DM526" s="42"/>
      <c r="DN526" s="42"/>
      <c r="DO526" s="42"/>
      <c r="DP526" s="42"/>
      <c r="DQ526" s="42"/>
      <c r="DR526" s="42"/>
      <c r="DS526" s="42"/>
      <c r="DT526" s="42"/>
      <c r="DU526" s="42"/>
      <c r="DV526" s="42"/>
      <c r="DW526" s="42"/>
      <c r="DX526" s="42"/>
      <c r="DY526" s="42"/>
      <c r="DZ526" s="42"/>
    </row>
    <row r="527" spans="2:130" x14ac:dyDescent="0.2">
      <c r="B527" s="42"/>
      <c r="C527" s="42"/>
      <c r="D527" s="42"/>
      <c r="E527" s="42"/>
      <c r="F527" s="42"/>
      <c r="G527" s="42"/>
      <c r="H527" s="42"/>
      <c r="I527" s="42"/>
      <c r="J527" s="42"/>
      <c r="K527" s="42"/>
      <c r="L527" s="42"/>
      <c r="M527" s="42"/>
      <c r="N527" s="42"/>
      <c r="O527" s="42"/>
      <c r="P527" s="42"/>
      <c r="Q527" s="42"/>
      <c r="R527" s="42"/>
      <c r="S527" s="42"/>
      <c r="T527" s="42"/>
      <c r="U527" s="42"/>
      <c r="V527" s="42"/>
      <c r="W527" s="42"/>
      <c r="X527" s="42"/>
      <c r="Y527" s="42"/>
      <c r="Z527" s="42"/>
      <c r="AA527" s="42"/>
      <c r="AB527" s="42"/>
      <c r="AC527" s="42"/>
      <c r="AD527" s="42"/>
      <c r="AE527" s="812"/>
      <c r="AF527" s="812"/>
      <c r="AG527" s="812"/>
      <c r="AH527" s="812"/>
      <c r="AI527" s="812"/>
      <c r="AJ527" s="812"/>
      <c r="AK527" s="812"/>
      <c r="AL527" s="812"/>
      <c r="AM527" s="812"/>
      <c r="AN527" s="812"/>
      <c r="AO527" s="812"/>
      <c r="AP527" s="812"/>
      <c r="AQ527" s="812"/>
      <c r="AR527" s="812"/>
      <c r="AS527" s="812"/>
      <c r="AT527" s="812"/>
      <c r="AU527" s="812"/>
      <c r="AV527" s="812"/>
      <c r="AW527" s="812"/>
      <c r="AX527" s="812"/>
      <c r="AY527" s="812"/>
      <c r="BC527" s="812"/>
      <c r="BD527" s="812"/>
      <c r="BE527" s="812"/>
      <c r="BF527" s="812"/>
      <c r="BG527" s="812"/>
      <c r="BH527" s="812"/>
      <c r="BI527" s="812"/>
      <c r="BJ527" s="812"/>
      <c r="BK527" s="812"/>
      <c r="BL527" s="812"/>
      <c r="BM527" s="812"/>
      <c r="BN527" s="812"/>
      <c r="BO527" s="812"/>
      <c r="BP527" s="812"/>
      <c r="BQ527" s="812"/>
      <c r="BR527" s="812"/>
      <c r="BS527" s="812"/>
      <c r="BT527" s="812"/>
      <c r="BU527" s="42"/>
      <c r="BV527" s="42"/>
      <c r="BW527" s="42"/>
      <c r="BX527" s="42"/>
      <c r="BY527" s="42"/>
      <c r="BZ527" s="42"/>
      <c r="CA527" s="42"/>
      <c r="CB527" s="42"/>
      <c r="CC527" s="42"/>
      <c r="CD527" s="42"/>
      <c r="CE527" s="42"/>
      <c r="CF527" s="42"/>
      <c r="CG527" s="42"/>
      <c r="CH527" s="42"/>
      <c r="CI527" s="42"/>
      <c r="CJ527" s="42"/>
      <c r="CK527" s="42"/>
      <c r="CL527" s="42"/>
      <c r="CM527" s="42"/>
      <c r="CN527" s="42"/>
      <c r="CO527" s="42"/>
      <c r="CP527" s="42"/>
      <c r="CQ527" s="42"/>
      <c r="CR527" s="42"/>
      <c r="CS527" s="42"/>
      <c r="CT527" s="42"/>
      <c r="CU527" s="42"/>
      <c r="CV527" s="42"/>
      <c r="CW527" s="42"/>
      <c r="CX527" s="42"/>
      <c r="CY527" s="42"/>
      <c r="CZ527" s="42"/>
      <c r="DA527" s="42"/>
      <c r="DB527" s="42"/>
      <c r="DC527" s="42"/>
      <c r="DD527" s="42"/>
      <c r="DE527" s="42"/>
      <c r="DF527" s="42"/>
      <c r="DG527" s="42"/>
      <c r="DH527" s="42"/>
      <c r="DI527" s="42"/>
      <c r="DJ527" s="42"/>
      <c r="DK527" s="42"/>
      <c r="DL527" s="42"/>
      <c r="DM527" s="42"/>
      <c r="DN527" s="42"/>
      <c r="DO527" s="42"/>
      <c r="DP527" s="42"/>
      <c r="DQ527" s="42"/>
      <c r="DR527" s="42"/>
      <c r="DS527" s="42"/>
      <c r="DT527" s="42"/>
      <c r="DU527" s="42"/>
      <c r="DV527" s="42"/>
      <c r="DW527" s="42"/>
      <c r="DX527" s="42"/>
      <c r="DY527" s="42"/>
      <c r="DZ527" s="42"/>
    </row>
    <row r="528" spans="2:130" x14ac:dyDescent="0.2">
      <c r="B528" s="42"/>
      <c r="C528" s="42"/>
      <c r="D528" s="42"/>
      <c r="E528" s="42"/>
      <c r="F528" s="42"/>
      <c r="G528" s="42"/>
      <c r="H528" s="42"/>
      <c r="I528" s="42"/>
      <c r="J528" s="42"/>
      <c r="K528" s="42"/>
      <c r="L528" s="42"/>
      <c r="M528" s="42"/>
      <c r="N528" s="42"/>
      <c r="O528" s="42"/>
      <c r="P528" s="42"/>
      <c r="Q528" s="42"/>
      <c r="R528" s="42"/>
      <c r="S528" s="42"/>
      <c r="T528" s="42"/>
      <c r="U528" s="42"/>
      <c r="V528" s="42"/>
      <c r="W528" s="42"/>
      <c r="X528" s="42"/>
      <c r="Y528" s="42"/>
      <c r="Z528" s="42"/>
      <c r="AA528" s="42"/>
      <c r="AB528" s="42"/>
      <c r="AC528" s="42"/>
      <c r="AD528" s="42"/>
      <c r="AE528" s="812"/>
      <c r="AF528" s="812"/>
      <c r="AG528" s="812"/>
      <c r="AH528" s="812"/>
      <c r="AI528" s="812"/>
      <c r="AJ528" s="812"/>
      <c r="AK528" s="812"/>
      <c r="AL528" s="812"/>
      <c r="AM528" s="812"/>
      <c r="AN528" s="812"/>
      <c r="AO528" s="812"/>
      <c r="AP528" s="812"/>
      <c r="AQ528" s="812"/>
      <c r="AR528" s="812"/>
      <c r="AS528" s="812"/>
      <c r="AT528" s="812"/>
      <c r="AU528" s="812"/>
      <c r="AV528" s="812"/>
      <c r="AW528" s="812"/>
      <c r="AX528" s="812"/>
      <c r="AY528" s="812"/>
      <c r="BL528" s="812"/>
      <c r="BM528" s="812"/>
      <c r="BN528" s="812"/>
      <c r="BO528" s="812"/>
      <c r="BP528" s="812"/>
      <c r="BQ528" s="812"/>
      <c r="BR528" s="812"/>
      <c r="BS528" s="812"/>
      <c r="BT528" s="812"/>
      <c r="BU528" s="42"/>
      <c r="BV528" s="42"/>
      <c r="BW528" s="42"/>
      <c r="BX528" s="42"/>
      <c r="BY528" s="42"/>
      <c r="BZ528" s="42"/>
      <c r="CA528" s="42"/>
      <c r="CB528" s="42"/>
      <c r="CC528" s="42"/>
      <c r="CD528" s="42"/>
      <c r="CE528" s="42"/>
      <c r="CF528" s="42"/>
      <c r="CG528" s="42"/>
      <c r="CH528" s="42"/>
      <c r="CI528" s="42"/>
      <c r="CJ528" s="42"/>
      <c r="CK528" s="42"/>
      <c r="CL528" s="42"/>
      <c r="CM528" s="42"/>
      <c r="CN528" s="42"/>
      <c r="CO528" s="42"/>
      <c r="CP528" s="42"/>
      <c r="CQ528" s="42"/>
      <c r="CR528" s="42"/>
      <c r="CS528" s="42"/>
      <c r="CT528" s="42"/>
      <c r="CU528" s="42"/>
      <c r="CV528" s="42"/>
      <c r="CW528" s="42"/>
      <c r="CX528" s="42"/>
      <c r="CY528" s="42"/>
      <c r="CZ528" s="42"/>
      <c r="DA528" s="42"/>
      <c r="DB528" s="42"/>
      <c r="DC528" s="42"/>
      <c r="DD528" s="42"/>
      <c r="DE528" s="42"/>
      <c r="DF528" s="42"/>
      <c r="DG528" s="42"/>
      <c r="DH528" s="42"/>
      <c r="DI528" s="42"/>
      <c r="DJ528" s="42"/>
      <c r="DK528" s="42"/>
      <c r="DL528" s="42"/>
      <c r="DM528" s="42"/>
      <c r="DN528" s="42"/>
      <c r="DO528" s="42"/>
      <c r="DP528" s="42"/>
      <c r="DQ528" s="42"/>
      <c r="DR528" s="42"/>
      <c r="DS528" s="42"/>
      <c r="DT528" s="42"/>
      <c r="DU528" s="42"/>
      <c r="DV528" s="42"/>
      <c r="DW528" s="42"/>
      <c r="DX528" s="42"/>
      <c r="DY528" s="42"/>
      <c r="DZ528" s="42"/>
    </row>
    <row r="529" spans="31:51" x14ac:dyDescent="0.2">
      <c r="AE529" s="812"/>
      <c r="AF529" s="812"/>
      <c r="AG529" s="812"/>
      <c r="AH529" s="812"/>
      <c r="AI529" s="812"/>
      <c r="AJ529" s="812"/>
      <c r="AK529" s="812"/>
      <c r="AL529" s="812"/>
      <c r="AM529" s="812"/>
      <c r="AN529" s="812"/>
      <c r="AO529" s="812"/>
      <c r="AP529" s="812"/>
      <c r="AQ529" s="812"/>
      <c r="AR529" s="812"/>
      <c r="AS529" s="812"/>
      <c r="AT529" s="812"/>
      <c r="AU529" s="812"/>
      <c r="AV529" s="812"/>
      <c r="AW529" s="812"/>
      <c r="AX529" s="812"/>
      <c r="AY529" s="812"/>
    </row>
    <row r="530" spans="31:51" x14ac:dyDescent="0.2">
      <c r="AE530" s="812"/>
      <c r="AF530" s="812"/>
      <c r="AG530" s="812"/>
      <c r="AH530" s="812"/>
      <c r="AI530" s="812"/>
      <c r="AJ530" s="812"/>
      <c r="AK530" s="812"/>
      <c r="AL530" s="812"/>
      <c r="AM530" s="812"/>
      <c r="AN530" s="812"/>
      <c r="AO530" s="812"/>
      <c r="AP530" s="812"/>
      <c r="AQ530" s="812"/>
      <c r="AR530" s="812"/>
      <c r="AS530" s="812"/>
      <c r="AT530" s="812"/>
      <c r="AU530" s="812"/>
      <c r="AV530" s="812"/>
      <c r="AW530" s="812"/>
      <c r="AX530" s="812"/>
      <c r="AY530" s="812"/>
    </row>
    <row r="531" spans="31:51" x14ac:dyDescent="0.2">
      <c r="AE531" s="812"/>
      <c r="AF531" s="812"/>
      <c r="AG531" s="812"/>
      <c r="AH531" s="812"/>
      <c r="AI531" s="812"/>
      <c r="AJ531" s="812"/>
      <c r="AK531" s="812"/>
      <c r="AL531" s="812"/>
      <c r="AM531" s="812"/>
      <c r="AN531" s="812"/>
      <c r="AO531" s="812"/>
      <c r="AP531" s="812"/>
      <c r="AQ531" s="812"/>
      <c r="AR531" s="812"/>
      <c r="AS531" s="812"/>
      <c r="AT531" s="812"/>
      <c r="AU531" s="812"/>
      <c r="AV531" s="812"/>
      <c r="AW531" s="812"/>
      <c r="AX531" s="812"/>
      <c r="AY531" s="812"/>
    </row>
    <row r="532" spans="31:51" x14ac:dyDescent="0.2">
      <c r="AE532" s="812"/>
      <c r="AF532" s="812"/>
      <c r="AG532" s="812"/>
      <c r="AH532" s="812"/>
      <c r="AI532" s="812"/>
      <c r="AJ532" s="812"/>
      <c r="AK532" s="812"/>
      <c r="AL532" s="812"/>
      <c r="AM532" s="812"/>
      <c r="AN532" s="812"/>
      <c r="AO532" s="812"/>
      <c r="AP532" s="812"/>
      <c r="AQ532" s="812"/>
      <c r="AR532" s="812"/>
      <c r="AS532" s="812"/>
      <c r="AT532" s="812"/>
      <c r="AU532" s="812"/>
      <c r="AV532" s="812"/>
      <c r="AW532" s="812"/>
      <c r="AX532" s="812"/>
      <c r="AY532" s="812"/>
    </row>
    <row r="533" spans="31:51" x14ac:dyDescent="0.2">
      <c r="AE533" s="812"/>
      <c r="AF533" s="812"/>
      <c r="AG533" s="812"/>
      <c r="AH533" s="812"/>
      <c r="AI533" s="812"/>
      <c r="AJ533" s="812"/>
      <c r="AK533" s="812"/>
      <c r="AL533" s="812"/>
      <c r="AM533" s="812"/>
      <c r="AN533" s="812"/>
      <c r="AO533" s="812"/>
      <c r="AP533" s="812"/>
      <c r="AQ533" s="812"/>
      <c r="AR533" s="812"/>
      <c r="AS533" s="812"/>
      <c r="AT533" s="812"/>
      <c r="AU533" s="812"/>
      <c r="AV533" s="812"/>
      <c r="AW533" s="812"/>
      <c r="AX533" s="812"/>
      <c r="AY533" s="812"/>
    </row>
    <row r="534" spans="31:51" x14ac:dyDescent="0.2">
      <c r="AE534" s="812"/>
      <c r="AF534" s="812"/>
      <c r="AG534" s="812"/>
      <c r="AH534" s="812"/>
      <c r="AI534" s="812"/>
      <c r="AJ534" s="812"/>
      <c r="AK534" s="812"/>
      <c r="AL534" s="812"/>
      <c r="AM534" s="812"/>
      <c r="AN534" s="812"/>
      <c r="AO534" s="812"/>
      <c r="AP534" s="812"/>
      <c r="AQ534" s="812"/>
      <c r="AR534" s="812"/>
      <c r="AS534" s="812"/>
      <c r="AT534" s="812"/>
      <c r="AU534" s="812"/>
      <c r="AV534" s="812"/>
      <c r="AW534" s="812"/>
      <c r="AX534" s="812"/>
      <c r="AY534" s="812"/>
    </row>
    <row r="535" spans="31:51" x14ac:dyDescent="0.2">
      <c r="AE535" s="812"/>
      <c r="AF535" s="812"/>
      <c r="AG535" s="812"/>
      <c r="AH535" s="812"/>
      <c r="AI535" s="812"/>
      <c r="AJ535" s="812"/>
      <c r="AK535" s="812"/>
      <c r="AL535" s="812"/>
      <c r="AM535" s="812"/>
      <c r="AN535" s="812"/>
      <c r="AO535" s="812"/>
      <c r="AP535" s="812"/>
      <c r="AQ535" s="812"/>
      <c r="AR535" s="812"/>
      <c r="AS535" s="812"/>
      <c r="AT535" s="812"/>
      <c r="AU535" s="812"/>
      <c r="AV535" s="812"/>
      <c r="AW535" s="812"/>
      <c r="AX535" s="812"/>
      <c r="AY535" s="812"/>
    </row>
    <row r="536" spans="31:51" x14ac:dyDescent="0.2">
      <c r="AE536" s="812"/>
      <c r="AF536" s="812"/>
      <c r="AG536" s="812"/>
      <c r="AH536" s="812"/>
      <c r="AI536" s="812"/>
      <c r="AJ536" s="812"/>
      <c r="AK536" s="812"/>
      <c r="AL536" s="812"/>
      <c r="AM536" s="812"/>
      <c r="AN536" s="812"/>
      <c r="AO536" s="812"/>
      <c r="AP536" s="812"/>
      <c r="AQ536" s="812"/>
      <c r="AR536" s="812"/>
      <c r="AS536" s="812"/>
      <c r="AT536" s="812"/>
      <c r="AU536" s="812"/>
      <c r="AV536" s="812"/>
      <c r="AW536" s="812"/>
      <c r="AX536" s="812"/>
      <c r="AY536" s="812"/>
    </row>
    <row r="537" spans="31:51" x14ac:dyDescent="0.2">
      <c r="AE537" s="812"/>
      <c r="AF537" s="812"/>
      <c r="AG537" s="812"/>
      <c r="AH537" s="812"/>
      <c r="AI537" s="812"/>
      <c r="AJ537" s="812"/>
      <c r="AK537" s="812"/>
      <c r="AL537" s="812"/>
      <c r="AM537" s="812"/>
      <c r="AN537" s="812"/>
      <c r="AO537" s="812"/>
      <c r="AP537" s="812"/>
      <c r="AQ537" s="812"/>
      <c r="AR537" s="812"/>
      <c r="AS537" s="812"/>
      <c r="AT537" s="812"/>
      <c r="AU537" s="812"/>
      <c r="AV537" s="812"/>
      <c r="AW537" s="812"/>
      <c r="AX537" s="812"/>
      <c r="AY537" s="812"/>
    </row>
    <row r="538" spans="31:51" x14ac:dyDescent="0.2">
      <c r="AE538" s="812"/>
      <c r="AF538" s="812"/>
      <c r="AG538" s="812"/>
      <c r="AH538" s="812"/>
      <c r="AI538" s="812"/>
      <c r="AJ538" s="812"/>
      <c r="AK538" s="812"/>
      <c r="AL538" s="812"/>
      <c r="AM538" s="812"/>
      <c r="AN538" s="812"/>
      <c r="AO538" s="812"/>
      <c r="AP538" s="812"/>
      <c r="AQ538" s="812"/>
      <c r="AR538" s="812"/>
      <c r="AS538" s="812"/>
      <c r="AT538" s="812"/>
      <c r="AU538" s="812"/>
      <c r="AV538" s="812"/>
      <c r="AW538" s="812"/>
      <c r="AX538" s="812"/>
      <c r="AY538" s="812"/>
    </row>
    <row r="539" spans="31:51" x14ac:dyDescent="0.2">
      <c r="AE539" s="812"/>
      <c r="AF539" s="812"/>
      <c r="AG539" s="812"/>
      <c r="AH539" s="812"/>
      <c r="AI539" s="812"/>
      <c r="AJ539" s="812"/>
      <c r="AK539" s="812"/>
      <c r="AL539" s="812"/>
      <c r="AM539" s="812"/>
      <c r="AN539" s="812"/>
      <c r="AO539" s="812"/>
      <c r="AP539" s="812"/>
      <c r="AQ539" s="812"/>
      <c r="AR539" s="812"/>
      <c r="AS539" s="812"/>
      <c r="AT539" s="812"/>
      <c r="AU539" s="812"/>
      <c r="AV539" s="812"/>
      <c r="AW539" s="812"/>
      <c r="AX539" s="812"/>
      <c r="AY539" s="812"/>
    </row>
    <row r="540" spans="31:51" x14ac:dyDescent="0.2">
      <c r="AE540" s="812"/>
      <c r="AF540" s="812"/>
      <c r="AG540" s="812"/>
      <c r="AH540" s="812"/>
      <c r="AI540" s="812"/>
      <c r="AJ540" s="812"/>
      <c r="AK540" s="812"/>
      <c r="AL540" s="812"/>
      <c r="AM540" s="812"/>
      <c r="AN540" s="812"/>
      <c r="AO540" s="812"/>
      <c r="AP540" s="812"/>
      <c r="AQ540" s="812"/>
      <c r="AR540" s="812"/>
      <c r="AS540" s="812"/>
      <c r="AT540" s="812"/>
      <c r="AU540" s="812"/>
      <c r="AV540" s="812"/>
      <c r="AW540" s="812"/>
      <c r="AX540" s="812"/>
      <c r="AY540" s="812"/>
    </row>
    <row r="541" spans="31:51" x14ac:dyDescent="0.2">
      <c r="AE541" s="812"/>
      <c r="AF541" s="812"/>
      <c r="AG541" s="812"/>
      <c r="AH541" s="812"/>
      <c r="AI541" s="812"/>
      <c r="AJ541" s="812"/>
      <c r="AK541" s="812"/>
      <c r="AL541" s="812"/>
      <c r="AM541" s="812"/>
      <c r="AN541" s="812"/>
      <c r="AO541" s="812"/>
      <c r="AP541" s="812"/>
      <c r="AQ541" s="812"/>
      <c r="AR541" s="812"/>
      <c r="AS541" s="812"/>
      <c r="AT541" s="812"/>
      <c r="AU541" s="812"/>
      <c r="AV541" s="812"/>
      <c r="AW541" s="812"/>
      <c r="AX541" s="812"/>
      <c r="AY541" s="812"/>
    </row>
    <row r="542" spans="31:51" x14ac:dyDescent="0.2">
      <c r="AE542" s="812"/>
      <c r="AF542" s="812"/>
      <c r="AG542" s="812"/>
      <c r="AH542" s="812"/>
      <c r="AI542" s="812"/>
      <c r="AJ542" s="812"/>
      <c r="AK542" s="812"/>
      <c r="AL542" s="812"/>
      <c r="AM542" s="812"/>
      <c r="AN542" s="812"/>
      <c r="AO542" s="812"/>
      <c r="AP542" s="812"/>
      <c r="AQ542" s="812"/>
      <c r="AR542" s="812"/>
      <c r="AS542" s="812"/>
      <c r="AT542" s="812"/>
      <c r="AU542" s="812"/>
      <c r="AV542" s="812"/>
      <c r="AW542" s="812"/>
      <c r="AX542" s="812"/>
      <c r="AY542" s="812"/>
    </row>
    <row r="543" spans="31:51" x14ac:dyDescent="0.2">
      <c r="AE543" s="812"/>
      <c r="AF543" s="812"/>
      <c r="AG543" s="812"/>
      <c r="AH543" s="812"/>
      <c r="AI543" s="812"/>
      <c r="AJ543" s="812"/>
      <c r="AK543" s="812"/>
      <c r="AL543" s="812"/>
      <c r="AM543" s="812"/>
      <c r="AN543" s="812"/>
      <c r="AO543" s="812"/>
      <c r="AP543" s="812"/>
      <c r="AQ543" s="812"/>
      <c r="AR543" s="812"/>
      <c r="AS543" s="812"/>
      <c r="AT543" s="812"/>
      <c r="AU543" s="812"/>
      <c r="AV543" s="812"/>
      <c r="AW543" s="812"/>
      <c r="AX543" s="812"/>
      <c r="AY543" s="812"/>
    </row>
    <row r="544" spans="31:51" x14ac:dyDescent="0.2">
      <c r="AE544" s="812"/>
      <c r="AF544" s="812"/>
      <c r="AG544" s="812"/>
      <c r="AH544" s="812"/>
      <c r="AI544" s="812"/>
      <c r="AJ544" s="812"/>
      <c r="AK544" s="812"/>
      <c r="AL544" s="812"/>
      <c r="AM544" s="812"/>
      <c r="AN544" s="812"/>
      <c r="AO544" s="812"/>
      <c r="AP544" s="812"/>
      <c r="AQ544" s="812"/>
      <c r="AR544" s="812"/>
      <c r="AS544" s="812"/>
      <c r="AT544" s="812"/>
      <c r="AU544" s="812"/>
      <c r="AV544" s="812"/>
      <c r="AW544" s="812"/>
      <c r="AX544" s="812"/>
      <c r="AY544" s="812"/>
    </row>
    <row r="545" spans="31:51" x14ac:dyDescent="0.2">
      <c r="AE545" s="812"/>
      <c r="AF545" s="812"/>
      <c r="AG545" s="812"/>
      <c r="AH545" s="812"/>
      <c r="AI545" s="812"/>
      <c r="AJ545" s="812"/>
      <c r="AK545" s="812"/>
      <c r="AL545" s="812"/>
      <c r="AM545" s="812"/>
      <c r="AN545" s="812"/>
      <c r="AO545" s="812"/>
      <c r="AP545" s="812"/>
      <c r="AQ545" s="812"/>
      <c r="AR545" s="812"/>
      <c r="AS545" s="812"/>
      <c r="AT545" s="812"/>
      <c r="AU545" s="812"/>
      <c r="AV545" s="812"/>
      <c r="AW545" s="812"/>
      <c r="AX545" s="812"/>
      <c r="AY545" s="812"/>
    </row>
    <row r="546" spans="31:51" x14ac:dyDescent="0.2">
      <c r="AE546" s="812"/>
      <c r="AF546" s="812"/>
      <c r="AG546" s="812"/>
      <c r="AH546" s="812"/>
      <c r="AI546" s="812"/>
      <c r="AJ546" s="812"/>
      <c r="AK546" s="812"/>
      <c r="AL546" s="812"/>
      <c r="AM546" s="812"/>
      <c r="AN546" s="812"/>
      <c r="AO546" s="812"/>
      <c r="AP546" s="812"/>
      <c r="AQ546" s="812"/>
      <c r="AR546" s="812"/>
      <c r="AS546" s="812"/>
      <c r="AT546" s="812"/>
      <c r="AU546" s="812"/>
      <c r="AV546" s="812"/>
      <c r="AW546" s="812"/>
      <c r="AX546" s="812"/>
      <c r="AY546" s="812"/>
    </row>
    <row r="547" spans="31:51" x14ac:dyDescent="0.2">
      <c r="AE547" s="812"/>
      <c r="AF547" s="812"/>
      <c r="AG547" s="812"/>
      <c r="AH547" s="812"/>
      <c r="AI547" s="812"/>
      <c r="AJ547" s="812"/>
      <c r="AK547" s="812"/>
      <c r="AL547" s="812"/>
      <c r="AM547" s="812"/>
      <c r="AN547" s="812"/>
      <c r="AO547" s="812"/>
      <c r="AP547" s="812"/>
      <c r="AQ547" s="812"/>
      <c r="AR547" s="812"/>
      <c r="AS547" s="812"/>
      <c r="AT547" s="812"/>
      <c r="AU547" s="812"/>
      <c r="AV547" s="812"/>
      <c r="AW547" s="812"/>
      <c r="AX547" s="812"/>
      <c r="AY547" s="812"/>
    </row>
    <row r="548" spans="31:51" x14ac:dyDescent="0.2">
      <c r="AE548" s="812"/>
      <c r="AF548" s="812"/>
      <c r="AG548" s="812"/>
      <c r="AH548" s="812"/>
      <c r="AI548" s="812"/>
      <c r="AJ548" s="812"/>
      <c r="AK548" s="812"/>
      <c r="AL548" s="812"/>
      <c r="AM548" s="812"/>
      <c r="AN548" s="812"/>
      <c r="AO548" s="812"/>
      <c r="AP548" s="812"/>
      <c r="AQ548" s="812"/>
      <c r="AR548" s="812"/>
      <c r="AS548" s="812"/>
      <c r="AT548" s="812"/>
      <c r="AU548" s="812"/>
      <c r="AV548" s="812"/>
      <c r="AW548" s="812"/>
      <c r="AX548" s="812"/>
      <c r="AY548" s="812"/>
    </row>
    <row r="549" spans="31:51" x14ac:dyDescent="0.2">
      <c r="AE549" s="812"/>
      <c r="AF549" s="812"/>
      <c r="AG549" s="812"/>
      <c r="AH549" s="812"/>
      <c r="AI549" s="812"/>
      <c r="AJ549" s="812"/>
      <c r="AK549" s="812"/>
      <c r="AL549" s="812"/>
      <c r="AM549" s="812"/>
      <c r="AN549" s="812"/>
      <c r="AO549" s="812"/>
      <c r="AP549" s="812"/>
      <c r="AQ549" s="812"/>
      <c r="AR549" s="812"/>
      <c r="AS549" s="812"/>
      <c r="AT549" s="812"/>
      <c r="AU549" s="812"/>
      <c r="AV549" s="812"/>
      <c r="AW549" s="812"/>
      <c r="AX549" s="812"/>
      <c r="AY549" s="812"/>
    </row>
    <row r="550" spans="31:51" x14ac:dyDescent="0.2">
      <c r="AE550" s="812"/>
      <c r="AF550" s="812"/>
      <c r="AG550" s="812"/>
      <c r="AH550" s="812"/>
      <c r="AI550" s="812"/>
      <c r="AJ550" s="812"/>
      <c r="AK550" s="812"/>
      <c r="AL550" s="812"/>
      <c r="AM550" s="812"/>
      <c r="AN550" s="812"/>
      <c r="AO550" s="812"/>
      <c r="AP550" s="812"/>
      <c r="AQ550" s="812"/>
      <c r="AR550" s="812"/>
      <c r="AS550" s="812"/>
      <c r="AT550" s="812"/>
      <c r="AU550" s="812"/>
      <c r="AV550" s="812"/>
      <c r="AW550" s="812"/>
      <c r="AX550" s="812"/>
      <c r="AY550" s="812"/>
    </row>
    <row r="551" spans="31:51" x14ac:dyDescent="0.2">
      <c r="AE551" s="812"/>
      <c r="AF551" s="812"/>
      <c r="AG551" s="812"/>
      <c r="AH551" s="812"/>
      <c r="AI551" s="812"/>
      <c r="AJ551" s="812"/>
      <c r="AK551" s="812"/>
      <c r="AL551" s="812"/>
      <c r="AM551" s="812"/>
      <c r="AN551" s="812"/>
      <c r="AO551" s="812"/>
      <c r="AP551" s="812"/>
      <c r="AQ551" s="812"/>
      <c r="AR551" s="812"/>
      <c r="AS551" s="812"/>
      <c r="AT551" s="812"/>
      <c r="AU551" s="812"/>
      <c r="AV551" s="812"/>
      <c r="AW551" s="812"/>
      <c r="AX551" s="812"/>
      <c r="AY551" s="812"/>
    </row>
    <row r="552" spans="31:51" x14ac:dyDescent="0.2">
      <c r="AE552" s="812"/>
      <c r="AF552" s="812"/>
      <c r="AG552" s="812"/>
      <c r="AH552" s="812"/>
      <c r="AI552" s="812"/>
      <c r="AJ552" s="812"/>
      <c r="AK552" s="812"/>
      <c r="AL552" s="812"/>
      <c r="AM552" s="812"/>
      <c r="AN552" s="812"/>
      <c r="AO552" s="812"/>
      <c r="AP552" s="812"/>
      <c r="AQ552" s="812"/>
      <c r="AR552" s="812"/>
      <c r="AS552" s="812"/>
      <c r="AT552" s="812"/>
      <c r="AU552" s="812"/>
      <c r="AV552" s="812"/>
      <c r="AW552" s="812"/>
      <c r="AX552" s="812"/>
      <c r="AY552" s="812"/>
    </row>
    <row r="553" spans="31:51" x14ac:dyDescent="0.2">
      <c r="AE553" s="812"/>
      <c r="AF553" s="812"/>
      <c r="AG553" s="812"/>
      <c r="AH553" s="812"/>
      <c r="AI553" s="812"/>
      <c r="AJ553" s="812"/>
      <c r="AK553" s="812"/>
      <c r="AL553" s="812"/>
      <c r="AM553" s="812"/>
      <c r="AN553" s="812"/>
      <c r="AO553" s="812"/>
      <c r="AP553" s="812"/>
      <c r="AQ553" s="812"/>
      <c r="AR553" s="812"/>
      <c r="AS553" s="812"/>
      <c r="AT553" s="812"/>
      <c r="AU553" s="812"/>
      <c r="AV553" s="812"/>
      <c r="AW553" s="812"/>
      <c r="AX553" s="812"/>
      <c r="AY553" s="812"/>
    </row>
    <row r="554" spans="31:51" x14ac:dyDescent="0.2">
      <c r="AE554" s="812"/>
      <c r="AF554" s="812"/>
      <c r="AG554" s="812"/>
      <c r="AH554" s="812"/>
      <c r="AI554" s="812"/>
      <c r="AJ554" s="812"/>
      <c r="AK554" s="812"/>
      <c r="AL554" s="812"/>
      <c r="AM554" s="812"/>
      <c r="AN554" s="812"/>
      <c r="AO554" s="812"/>
      <c r="AP554" s="812"/>
      <c r="AQ554" s="812"/>
      <c r="AR554" s="812"/>
      <c r="AS554" s="812"/>
      <c r="AT554" s="812"/>
      <c r="AU554" s="812"/>
      <c r="AV554" s="812"/>
      <c r="AW554" s="812"/>
      <c r="AX554" s="812"/>
      <c r="AY554" s="812"/>
    </row>
    <row r="555" spans="31:51" x14ac:dyDescent="0.2">
      <c r="AE555" s="812"/>
      <c r="AF555" s="812"/>
      <c r="AG555" s="812"/>
      <c r="AH555" s="812"/>
      <c r="AI555" s="812"/>
      <c r="AJ555" s="812"/>
      <c r="AK555" s="812"/>
      <c r="AL555" s="812"/>
      <c r="AM555" s="812"/>
      <c r="AN555" s="812"/>
      <c r="AO555" s="812"/>
      <c r="AP555" s="812"/>
      <c r="AQ555" s="812"/>
      <c r="AR555" s="812"/>
      <c r="AS555" s="812"/>
      <c r="AT555" s="812"/>
      <c r="AU555" s="812"/>
      <c r="AV555" s="812"/>
      <c r="AW555" s="812"/>
      <c r="AX555" s="812"/>
      <c r="AY555" s="812"/>
    </row>
    <row r="556" spans="31:51" x14ac:dyDescent="0.2">
      <c r="AE556" s="812"/>
      <c r="AF556" s="812"/>
      <c r="AG556" s="812"/>
      <c r="AH556" s="812"/>
      <c r="AI556" s="812"/>
      <c r="AJ556" s="812"/>
      <c r="AK556" s="812"/>
      <c r="AL556" s="812"/>
      <c r="AM556" s="812"/>
      <c r="AN556" s="812"/>
      <c r="AO556" s="812"/>
      <c r="AP556" s="812"/>
      <c r="AQ556" s="812"/>
      <c r="AR556" s="812"/>
      <c r="AS556" s="812"/>
      <c r="AT556" s="812"/>
      <c r="AU556" s="812"/>
      <c r="AV556" s="812"/>
      <c r="AW556" s="812"/>
      <c r="AX556" s="812"/>
      <c r="AY556" s="812"/>
    </row>
    <row r="557" spans="31:51" x14ac:dyDescent="0.2">
      <c r="AE557" s="812"/>
      <c r="AF557" s="812"/>
      <c r="AG557" s="812"/>
      <c r="AH557" s="812"/>
      <c r="AI557" s="812"/>
      <c r="AJ557" s="812"/>
      <c r="AK557" s="812"/>
      <c r="AL557" s="812"/>
      <c r="AM557" s="812"/>
      <c r="AN557" s="812"/>
      <c r="AO557" s="812"/>
      <c r="AP557" s="812"/>
      <c r="AQ557" s="812"/>
      <c r="AR557" s="812"/>
      <c r="AS557" s="812"/>
      <c r="AT557" s="812"/>
      <c r="AU557" s="812"/>
      <c r="AV557" s="812"/>
      <c r="AW557" s="812"/>
      <c r="AX557" s="812"/>
      <c r="AY557" s="812"/>
    </row>
    <row r="558" spans="31:51" x14ac:dyDescent="0.2">
      <c r="AE558" s="812"/>
      <c r="AF558" s="812"/>
      <c r="AG558" s="812"/>
      <c r="AH558" s="812"/>
      <c r="AI558" s="812"/>
      <c r="AJ558" s="812"/>
      <c r="AK558" s="812"/>
      <c r="AL558" s="812"/>
      <c r="AM558" s="812"/>
      <c r="AN558" s="812"/>
      <c r="AO558" s="812"/>
      <c r="AP558" s="812"/>
      <c r="AQ558" s="812"/>
      <c r="AR558" s="812"/>
      <c r="AS558" s="812"/>
      <c r="AT558" s="812"/>
      <c r="AU558" s="812"/>
      <c r="AV558" s="812"/>
      <c r="AW558" s="812"/>
      <c r="AX558" s="812"/>
      <c r="AY558" s="812"/>
    </row>
    <row r="559" spans="31:51" x14ac:dyDescent="0.2">
      <c r="AE559" s="812"/>
      <c r="AF559" s="812"/>
      <c r="AG559" s="812"/>
      <c r="AH559" s="812"/>
      <c r="AI559" s="812"/>
      <c r="AJ559" s="812"/>
      <c r="AK559" s="812"/>
      <c r="AL559" s="812"/>
      <c r="AM559" s="812"/>
      <c r="AN559" s="812"/>
      <c r="AO559" s="812"/>
      <c r="AP559" s="812"/>
      <c r="AQ559" s="812"/>
      <c r="AR559" s="812"/>
      <c r="AS559" s="812"/>
      <c r="AT559" s="812"/>
      <c r="AU559" s="812"/>
      <c r="AV559" s="812"/>
      <c r="AW559" s="812"/>
      <c r="AX559" s="812"/>
      <c r="AY559" s="812"/>
    </row>
    <row r="560" spans="31:51" x14ac:dyDescent="0.2">
      <c r="AE560" s="812"/>
      <c r="AF560" s="812"/>
      <c r="AG560" s="812"/>
      <c r="AH560" s="812"/>
      <c r="AI560" s="812"/>
      <c r="AJ560" s="812"/>
      <c r="AK560" s="812"/>
      <c r="AL560" s="812"/>
      <c r="AM560" s="812"/>
      <c r="AN560" s="812"/>
      <c r="AO560" s="812"/>
      <c r="AP560" s="812"/>
      <c r="AQ560" s="812"/>
      <c r="AR560" s="812"/>
      <c r="AS560" s="812"/>
      <c r="AT560" s="812"/>
      <c r="AU560" s="812"/>
      <c r="AV560" s="812"/>
      <c r="AW560" s="812"/>
      <c r="AX560" s="812"/>
      <c r="AY560" s="812"/>
    </row>
    <row r="561" spans="31:51" x14ac:dyDescent="0.2">
      <c r="AE561" s="812"/>
      <c r="AF561" s="812"/>
      <c r="AG561" s="812"/>
      <c r="AH561" s="812"/>
      <c r="AI561" s="812"/>
      <c r="AJ561" s="812"/>
      <c r="AK561" s="812"/>
      <c r="AL561" s="812"/>
      <c r="AM561" s="812"/>
      <c r="AN561" s="812"/>
      <c r="AO561" s="812"/>
      <c r="AP561" s="812"/>
      <c r="AQ561" s="812"/>
      <c r="AR561" s="812"/>
      <c r="AS561" s="812"/>
      <c r="AT561" s="812"/>
      <c r="AU561" s="812"/>
      <c r="AV561" s="812"/>
      <c r="AW561" s="812"/>
      <c r="AX561" s="812"/>
      <c r="AY561" s="812"/>
    </row>
    <row r="562" spans="31:51" x14ac:dyDescent="0.2">
      <c r="AE562" s="812"/>
      <c r="AF562" s="812"/>
      <c r="AG562" s="812"/>
      <c r="AH562" s="812"/>
      <c r="AI562" s="812"/>
      <c r="AJ562" s="812"/>
      <c r="AK562" s="812"/>
      <c r="AL562" s="812"/>
      <c r="AM562" s="812"/>
      <c r="AN562" s="812"/>
      <c r="AO562" s="812"/>
      <c r="AP562" s="812"/>
      <c r="AQ562" s="812"/>
      <c r="AR562" s="812"/>
      <c r="AS562" s="812"/>
      <c r="AT562" s="812"/>
      <c r="AU562" s="812"/>
      <c r="AV562" s="812"/>
      <c r="AW562" s="812"/>
      <c r="AX562" s="812"/>
      <c r="AY562" s="812"/>
    </row>
    <row r="563" spans="31:51" x14ac:dyDescent="0.2">
      <c r="AE563" s="812"/>
      <c r="AF563" s="812"/>
      <c r="AG563" s="812"/>
      <c r="AH563" s="812"/>
      <c r="AI563" s="812"/>
      <c r="AJ563" s="812"/>
      <c r="AK563" s="812"/>
      <c r="AL563" s="812"/>
      <c r="AM563" s="812"/>
      <c r="AN563" s="812"/>
      <c r="AO563" s="812"/>
      <c r="AP563" s="812"/>
      <c r="AQ563" s="812"/>
      <c r="AR563" s="812"/>
      <c r="AS563" s="812"/>
      <c r="AT563" s="812"/>
      <c r="AU563" s="812"/>
      <c r="AV563" s="812"/>
      <c r="AW563" s="812"/>
      <c r="AX563" s="812"/>
      <c r="AY563" s="812"/>
    </row>
    <row r="564" spans="31:51" x14ac:dyDescent="0.2">
      <c r="AE564" s="812"/>
      <c r="AF564" s="812"/>
      <c r="AG564" s="812"/>
      <c r="AH564" s="812"/>
      <c r="AI564" s="812"/>
      <c r="AJ564" s="812"/>
      <c r="AK564" s="812"/>
      <c r="AL564" s="812"/>
      <c r="AM564" s="812"/>
      <c r="AN564" s="812"/>
      <c r="AO564" s="812"/>
      <c r="AP564" s="812"/>
      <c r="AQ564" s="812"/>
      <c r="AR564" s="812"/>
      <c r="AS564" s="812"/>
      <c r="AT564" s="812"/>
      <c r="AU564" s="812"/>
      <c r="AV564" s="812"/>
      <c r="AW564" s="812"/>
      <c r="AX564" s="812"/>
      <c r="AY564" s="812"/>
    </row>
    <row r="565" spans="31:51" x14ac:dyDescent="0.2">
      <c r="AE565" s="812"/>
      <c r="AF565" s="812"/>
      <c r="AG565" s="812"/>
      <c r="AH565" s="812"/>
      <c r="AI565" s="812"/>
      <c r="AJ565" s="812"/>
      <c r="AK565" s="812"/>
      <c r="AL565" s="812"/>
      <c r="AM565" s="812"/>
      <c r="AN565" s="812"/>
      <c r="AO565" s="812"/>
      <c r="AP565" s="812"/>
      <c r="AQ565" s="812"/>
      <c r="AR565" s="812"/>
      <c r="AS565" s="812"/>
      <c r="AT565" s="812"/>
      <c r="AU565" s="812"/>
      <c r="AV565" s="812"/>
      <c r="AW565" s="812"/>
      <c r="AX565" s="812"/>
      <c r="AY565" s="812"/>
    </row>
    <row r="566" spans="31:51" x14ac:dyDescent="0.2">
      <c r="AE566" s="812"/>
      <c r="AF566" s="812"/>
      <c r="AG566" s="812"/>
      <c r="AH566" s="812"/>
      <c r="AI566" s="812"/>
      <c r="AJ566" s="812"/>
      <c r="AK566" s="812"/>
      <c r="AL566" s="812"/>
      <c r="AM566" s="812"/>
      <c r="AN566" s="812"/>
      <c r="AO566" s="812"/>
      <c r="AP566" s="812"/>
      <c r="AQ566" s="812"/>
      <c r="AR566" s="812"/>
      <c r="AS566" s="812"/>
      <c r="AT566" s="812"/>
      <c r="AU566" s="812"/>
      <c r="AV566" s="812"/>
      <c r="AW566" s="812"/>
      <c r="AX566" s="812"/>
      <c r="AY566" s="812"/>
    </row>
    <row r="567" spans="31:51" x14ac:dyDescent="0.2">
      <c r="AE567" s="812"/>
      <c r="AF567" s="812"/>
      <c r="AG567" s="812"/>
      <c r="AH567" s="812"/>
      <c r="AI567" s="812"/>
      <c r="AJ567" s="812"/>
      <c r="AK567" s="812"/>
      <c r="AL567" s="812"/>
      <c r="AM567" s="812"/>
      <c r="AN567" s="812"/>
      <c r="AO567" s="812"/>
      <c r="AP567" s="812"/>
      <c r="AQ567" s="812"/>
      <c r="AR567" s="812"/>
      <c r="AS567" s="812"/>
      <c r="AT567" s="812"/>
      <c r="AU567" s="812"/>
      <c r="AV567" s="812"/>
      <c r="AW567" s="812"/>
      <c r="AX567" s="812"/>
      <c r="AY567" s="812"/>
    </row>
    <row r="568" spans="31:51" x14ac:dyDescent="0.2">
      <c r="AE568" s="812"/>
      <c r="AF568" s="812"/>
      <c r="AG568" s="812"/>
      <c r="AH568" s="812"/>
      <c r="AI568" s="812"/>
      <c r="AJ568" s="812"/>
      <c r="AK568" s="812"/>
      <c r="AL568" s="812"/>
      <c r="AM568" s="812"/>
      <c r="AN568" s="812"/>
      <c r="AO568" s="812"/>
      <c r="AP568" s="812"/>
      <c r="AQ568" s="812"/>
      <c r="AR568" s="812"/>
      <c r="AS568" s="812"/>
      <c r="AT568" s="812"/>
      <c r="AU568" s="812"/>
      <c r="AV568" s="812"/>
      <c r="AW568" s="812"/>
      <c r="AX568" s="812"/>
      <c r="AY568" s="812"/>
    </row>
    <row r="569" spans="31:51" x14ac:dyDescent="0.2">
      <c r="AE569" s="812"/>
      <c r="AF569" s="812"/>
      <c r="AG569" s="812"/>
      <c r="AH569" s="812"/>
      <c r="AI569" s="812"/>
      <c r="AJ569" s="812"/>
      <c r="AK569" s="812"/>
      <c r="AL569" s="812"/>
      <c r="AM569" s="812"/>
      <c r="AN569" s="812"/>
      <c r="AO569" s="812"/>
      <c r="AP569" s="812"/>
      <c r="AQ569" s="812"/>
      <c r="AR569" s="812"/>
      <c r="AS569" s="812"/>
      <c r="AT569" s="812"/>
      <c r="AU569" s="812"/>
      <c r="AV569" s="812"/>
      <c r="AW569" s="812"/>
      <c r="AX569" s="812"/>
      <c r="AY569" s="812"/>
    </row>
    <row r="570" spans="31:51" x14ac:dyDescent="0.2">
      <c r="AE570" s="812"/>
      <c r="AF570" s="812"/>
      <c r="AG570" s="812"/>
      <c r="AH570" s="812"/>
      <c r="AI570" s="812"/>
      <c r="AJ570" s="812"/>
      <c r="AK570" s="812"/>
      <c r="AL570" s="812"/>
      <c r="AM570" s="812"/>
      <c r="AN570" s="812"/>
      <c r="AO570" s="812"/>
      <c r="AP570" s="812"/>
      <c r="AQ570" s="812"/>
      <c r="AR570" s="812"/>
      <c r="AS570" s="812"/>
      <c r="AT570" s="812"/>
      <c r="AU570" s="812"/>
      <c r="AV570" s="812"/>
      <c r="AW570" s="812"/>
      <c r="AX570" s="812"/>
      <c r="AY570" s="812"/>
    </row>
    <row r="571" spans="31:51" x14ac:dyDescent="0.2">
      <c r="AE571" s="812"/>
      <c r="AF571" s="812"/>
      <c r="AG571" s="812"/>
      <c r="AH571" s="812"/>
      <c r="AI571" s="812"/>
      <c r="AJ571" s="812"/>
      <c r="AK571" s="812"/>
      <c r="AL571" s="812"/>
      <c r="AM571" s="812"/>
      <c r="AN571" s="812"/>
      <c r="AO571" s="812"/>
      <c r="AP571" s="812"/>
      <c r="AQ571" s="812"/>
      <c r="AR571" s="812"/>
      <c r="AS571" s="812"/>
      <c r="AT571" s="812"/>
      <c r="AU571" s="812"/>
      <c r="AV571" s="812"/>
      <c r="AW571" s="812"/>
      <c r="AX571" s="812"/>
      <c r="AY571" s="812"/>
    </row>
    <row r="572" spans="31:51" x14ac:dyDescent="0.2">
      <c r="AE572" s="812"/>
      <c r="AF572" s="812"/>
      <c r="AG572" s="812"/>
      <c r="AH572" s="812"/>
      <c r="AI572" s="812"/>
      <c r="AJ572" s="812"/>
      <c r="AK572" s="812"/>
      <c r="AL572" s="812"/>
      <c r="AM572" s="812"/>
      <c r="AN572" s="812"/>
      <c r="AO572" s="812"/>
      <c r="AP572" s="812"/>
      <c r="AQ572" s="812"/>
      <c r="AR572" s="812"/>
      <c r="AS572" s="812"/>
      <c r="AT572" s="812"/>
      <c r="AU572" s="812"/>
      <c r="AV572" s="812"/>
      <c r="AW572" s="812"/>
      <c r="AX572" s="812"/>
      <c r="AY572" s="812"/>
    </row>
    <row r="573" spans="31:51" x14ac:dyDescent="0.2">
      <c r="AE573" s="812"/>
      <c r="AF573" s="812"/>
      <c r="AG573" s="812"/>
      <c r="AH573" s="812"/>
      <c r="AI573" s="812"/>
      <c r="AJ573" s="812"/>
      <c r="AK573" s="812"/>
      <c r="AL573" s="812"/>
      <c r="AM573" s="812"/>
      <c r="AN573" s="812"/>
      <c r="AO573" s="812"/>
      <c r="AP573" s="812"/>
      <c r="AQ573" s="812"/>
      <c r="AR573" s="812"/>
      <c r="AS573" s="812"/>
      <c r="AT573" s="812"/>
      <c r="AU573" s="812"/>
      <c r="AV573" s="812"/>
      <c r="AW573" s="812"/>
      <c r="AX573" s="812"/>
      <c r="AY573" s="812"/>
    </row>
    <row r="574" spans="31:51" x14ac:dyDescent="0.2">
      <c r="AE574" s="812"/>
      <c r="AF574" s="812"/>
      <c r="AG574" s="812"/>
      <c r="AH574" s="812"/>
      <c r="AI574" s="812"/>
      <c r="AJ574" s="812"/>
      <c r="AK574" s="812"/>
      <c r="AL574" s="812"/>
      <c r="AM574" s="812"/>
      <c r="AN574" s="812"/>
      <c r="AO574" s="812"/>
      <c r="AP574" s="812"/>
      <c r="AQ574" s="812"/>
      <c r="AR574" s="812"/>
      <c r="AS574" s="812"/>
      <c r="AT574" s="812"/>
      <c r="AU574" s="812"/>
      <c r="AV574" s="812"/>
      <c r="AW574" s="812"/>
      <c r="AX574" s="812"/>
      <c r="AY574" s="812"/>
    </row>
    <row r="575" spans="31:51" x14ac:dyDescent="0.2">
      <c r="AE575" s="812"/>
      <c r="AF575" s="812"/>
      <c r="AG575" s="812"/>
      <c r="AH575" s="812"/>
      <c r="AI575" s="812"/>
      <c r="AJ575" s="812"/>
      <c r="AK575" s="812"/>
      <c r="AL575" s="812"/>
      <c r="AM575" s="812"/>
      <c r="AN575" s="812"/>
      <c r="AO575" s="812"/>
      <c r="AP575" s="812"/>
      <c r="AQ575" s="812"/>
      <c r="AR575" s="812"/>
      <c r="AS575" s="812"/>
      <c r="AT575" s="812"/>
      <c r="AU575" s="812"/>
      <c r="AV575" s="812"/>
      <c r="AW575" s="812"/>
      <c r="AX575" s="812"/>
      <c r="AY575" s="812"/>
    </row>
    <row r="576" spans="31:51" x14ac:dyDescent="0.2">
      <c r="AE576" s="812"/>
      <c r="AF576" s="812"/>
      <c r="AG576" s="812"/>
      <c r="AH576" s="812"/>
      <c r="AI576" s="812"/>
      <c r="AJ576" s="812"/>
      <c r="AK576" s="812"/>
      <c r="AL576" s="812"/>
      <c r="AM576" s="812"/>
      <c r="AN576" s="812"/>
      <c r="AO576" s="812"/>
      <c r="AP576" s="812"/>
      <c r="AQ576" s="812"/>
      <c r="AR576" s="812"/>
      <c r="AS576" s="812"/>
      <c r="AT576" s="812"/>
      <c r="AU576" s="812"/>
      <c r="AV576" s="812"/>
      <c r="AW576" s="812"/>
      <c r="AX576" s="812"/>
      <c r="AY576" s="812"/>
    </row>
    <row r="577" spans="31:51" x14ac:dyDescent="0.2">
      <c r="AE577" s="812"/>
      <c r="AF577" s="812"/>
      <c r="AG577" s="812"/>
      <c r="AH577" s="812"/>
      <c r="AI577" s="812"/>
      <c r="AJ577" s="812"/>
      <c r="AK577" s="812"/>
      <c r="AL577" s="812"/>
      <c r="AM577" s="812"/>
      <c r="AN577" s="812"/>
      <c r="AO577" s="812"/>
      <c r="AP577" s="812"/>
      <c r="AQ577" s="812"/>
      <c r="AR577" s="812"/>
      <c r="AS577" s="812"/>
      <c r="AT577" s="812"/>
      <c r="AU577" s="812"/>
      <c r="AV577" s="812"/>
      <c r="AW577" s="812"/>
      <c r="AX577" s="812"/>
      <c r="AY577" s="812"/>
    </row>
    <row r="578" spans="31:51" x14ac:dyDescent="0.2">
      <c r="AE578" s="812"/>
      <c r="AF578" s="812"/>
      <c r="AG578" s="812"/>
      <c r="AH578" s="812"/>
      <c r="AI578" s="812"/>
      <c r="AJ578" s="812"/>
      <c r="AK578" s="812"/>
      <c r="AL578" s="812"/>
      <c r="AM578" s="812"/>
      <c r="AN578" s="812"/>
      <c r="AO578" s="812"/>
      <c r="AP578" s="812"/>
      <c r="AQ578" s="812"/>
      <c r="AR578" s="812"/>
      <c r="AS578" s="812"/>
      <c r="AT578" s="812"/>
      <c r="AU578" s="812"/>
      <c r="AV578" s="812"/>
      <c r="AW578" s="812"/>
      <c r="AX578" s="812"/>
      <c r="AY578" s="812"/>
    </row>
    <row r="579" spans="31:51" x14ac:dyDescent="0.2">
      <c r="AE579" s="812"/>
      <c r="AF579" s="812"/>
      <c r="AG579" s="812"/>
      <c r="AH579" s="812"/>
      <c r="AY579" s="812"/>
    </row>
    <row r="580" spans="31:51" x14ac:dyDescent="0.2">
      <c r="AE580" s="812"/>
      <c r="AF580" s="812"/>
      <c r="AG580" s="812"/>
      <c r="AH580" s="812"/>
      <c r="AY580" s="812"/>
    </row>
    <row r="581" spans="31:51" x14ac:dyDescent="0.2">
      <c r="AE581" s="812"/>
      <c r="AF581" s="812"/>
      <c r="AG581" s="812"/>
      <c r="AH581" s="812"/>
      <c r="AY581" s="812"/>
    </row>
    <row r="582" spans="31:51" x14ac:dyDescent="0.2">
      <c r="AE582" s="812"/>
      <c r="AF582" s="812"/>
      <c r="AG582" s="812"/>
      <c r="AH582" s="812"/>
      <c r="AY582" s="812"/>
    </row>
    <row r="583" spans="31:51" x14ac:dyDescent="0.2">
      <c r="AE583" s="812"/>
      <c r="AF583" s="812"/>
    </row>
    <row r="584" spans="31:51" x14ac:dyDescent="0.2">
      <c r="AE584" s="812"/>
      <c r="AF584" s="812"/>
    </row>
    <row r="585" spans="31:51" x14ac:dyDescent="0.2">
      <c r="AE585" s="812"/>
      <c r="AF585" s="812"/>
    </row>
    <row r="586" spans="31:51" x14ac:dyDescent="0.2">
      <c r="AE586" s="812"/>
      <c r="AF586" s="812"/>
    </row>
    <row r="587" spans="31:51" x14ac:dyDescent="0.2">
      <c r="AE587" s="812"/>
      <c r="AF587" s="812"/>
    </row>
    <row r="588" spans="31:51" x14ac:dyDescent="0.2">
      <c r="AE588" s="812"/>
      <c r="AF588" s="812"/>
    </row>
    <row r="589" spans="31:51" x14ac:dyDescent="0.2">
      <c r="AE589" s="812"/>
      <c r="AF589" s="812"/>
    </row>
    <row r="590" spans="31:51" x14ac:dyDescent="0.2">
      <c r="AE590" s="812"/>
      <c r="AF590" s="812"/>
    </row>
    <row r="591" spans="31:51" x14ac:dyDescent="0.2">
      <c r="AE591" s="812"/>
      <c r="AF591" s="812"/>
    </row>
    <row r="592" spans="31:51" x14ac:dyDescent="0.2">
      <c r="AE592" s="812"/>
      <c r="AF592" s="812"/>
    </row>
    <row r="593" spans="31:32" x14ac:dyDescent="0.2">
      <c r="AE593" s="812"/>
      <c r="AF593" s="812"/>
    </row>
    <row r="594" spans="31:32" x14ac:dyDescent="0.2">
      <c r="AE594" s="812"/>
      <c r="AF594" s="812"/>
    </row>
    <row r="595" spans="31:32" x14ac:dyDescent="0.2">
      <c r="AE595" s="812"/>
      <c r="AF595" s="812"/>
    </row>
    <row r="596" spans="31:32" x14ac:dyDescent="0.2">
      <c r="AE596" s="812"/>
      <c r="AF596" s="812"/>
    </row>
    <row r="597" spans="31:32" x14ac:dyDescent="0.2">
      <c r="AE597" s="812"/>
      <c r="AF597" s="812"/>
    </row>
    <row r="598" spans="31:32" x14ac:dyDescent="0.2">
      <c r="AE598" s="812"/>
      <c r="AF598" s="812"/>
    </row>
    <row r="599" spans="31:32" x14ac:dyDescent="0.2">
      <c r="AE599" s="812"/>
      <c r="AF599" s="812"/>
    </row>
    <row r="600" spans="31:32" x14ac:dyDescent="0.2">
      <c r="AE600" s="812"/>
      <c r="AF600" s="812"/>
    </row>
    <row r="601" spans="31:32" x14ac:dyDescent="0.2">
      <c r="AE601" s="812"/>
      <c r="AF601" s="812"/>
    </row>
    <row r="602" spans="31:32" x14ac:dyDescent="0.2">
      <c r="AE602" s="812"/>
      <c r="AF602" s="812"/>
    </row>
    <row r="603" spans="31:32" x14ac:dyDescent="0.2">
      <c r="AE603" s="812"/>
      <c r="AF603" s="812"/>
    </row>
    <row r="604" spans="31:32" x14ac:dyDescent="0.2">
      <c r="AE604" s="812"/>
      <c r="AF604" s="812"/>
    </row>
    <row r="605" spans="31:32" x14ac:dyDescent="0.2">
      <c r="AE605" s="812"/>
      <c r="AF605" s="812"/>
    </row>
    <row r="606" spans="31:32" x14ac:dyDescent="0.2">
      <c r="AE606" s="812"/>
      <c r="AF606" s="812"/>
    </row>
    <row r="607" spans="31:32" x14ac:dyDescent="0.2">
      <c r="AE607" s="812"/>
      <c r="AF607" s="812"/>
    </row>
    <row r="608" spans="31:32" x14ac:dyDescent="0.2">
      <c r="AE608" s="812"/>
      <c r="AF608" s="812"/>
    </row>
    <row r="609" spans="31:32" x14ac:dyDescent="0.2">
      <c r="AE609" s="812"/>
      <c r="AF609" s="812"/>
    </row>
    <row r="610" spans="31:32" x14ac:dyDescent="0.2">
      <c r="AE610" s="812"/>
      <c r="AF610" s="812"/>
    </row>
    <row r="611" spans="31:32" x14ac:dyDescent="0.2">
      <c r="AE611" s="812"/>
      <c r="AF611" s="812"/>
    </row>
    <row r="612" spans="31:32" x14ac:dyDescent="0.2">
      <c r="AE612" s="812"/>
      <c r="AF612" s="812"/>
    </row>
    <row r="613" spans="31:32" x14ac:dyDescent="0.2">
      <c r="AE613" s="812"/>
      <c r="AF613" s="812"/>
    </row>
    <row r="614" spans="31:32" x14ac:dyDescent="0.2">
      <c r="AE614" s="812"/>
      <c r="AF614" s="812"/>
    </row>
    <row r="615" spans="31:32" x14ac:dyDescent="0.2">
      <c r="AE615" s="812"/>
    </row>
  </sheetData>
  <sheetProtection algorithmName="SHA-512" hashValue="xcvKXYlHSDl05d5XO4bpzVr44Gke8YC2HTTHIiZu0SbiaKoCAo/3fLJhsorzt9Tszfku5nLqvEXVHNdyIdRLEg==" saltValue="/TGWSQLK/6WXj3k78vI/Yw==" spinCount="100000" sheet="1" objects="1" scenarios="1"/>
  <phoneticPr fontId="7" type="noConversion"/>
  <conditionalFormatting sqref="C3:D502">
    <cfRule type="cellIs" dxfId="5" priority="1" stopIfTrue="1" operator="equal">
      <formula>" misc "</formula>
    </cfRule>
  </conditionalFormatting>
  <conditionalFormatting sqref="C211:C322">
    <cfRule type="cellIs" dxfId="4" priority="2" stopIfTrue="1" operator="equal">
      <formula>" repro "</formula>
    </cfRule>
  </conditionalFormatting>
  <conditionalFormatting sqref="C323:C449">
    <cfRule type="cellIs" dxfId="3" priority="3" stopIfTrue="1" operator="equal">
      <formula>" cull "</formula>
    </cfRule>
  </conditionalFormatting>
  <conditionalFormatting sqref="C450:C502">
    <cfRule type="cellIs" dxfId="2" priority="4" stopIfTrue="1" operator="equal">
      <formula>" bw "</formula>
    </cfRule>
  </conditionalFormatting>
  <conditionalFormatting sqref="C69:C209">
    <cfRule type="cellIs" dxfId="1" priority="5" stopIfTrue="1" operator="equal">
      <formula>" milk "</formula>
    </cfRule>
  </conditionalFormatting>
  <conditionalFormatting sqref="C42:C67">
    <cfRule type="cellIs" dxfId="0" priority="6" stopIfTrue="1" operator="equal">
      <formula>" price "</formula>
    </cfRule>
  </conditionalFormatting>
  <dataValidations count="1">
    <dataValidation type="decimal" allowBlank="1" showInputMessage="1" showErrorMessage="1" error="Enter value between 0% and 100%" sqref="E71:M71 T71:Z71 AJ71:AR71">
      <formula1>0</formula1>
      <formula2>1</formula2>
    </dataValidation>
  </dataValidations>
  <pageMargins left="0.75" right="0.75" top="1" bottom="1" header="0.5" footer="0.5"/>
  <pageSetup orientation="portrait" horizontalDpi="1200" verticalDpi="1200" r:id="rId1"/>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8"/>
  </sheetPr>
  <dimension ref="A1:PBW114"/>
  <sheetViews>
    <sheetView topLeftCell="A19" workbookViewId="0">
      <selection activeCell="L33" sqref="L33"/>
    </sheetView>
  </sheetViews>
  <sheetFormatPr defaultRowHeight="12.75" x14ac:dyDescent="0.2"/>
  <sheetData>
    <row r="1" spans="1:25 10891:10891" x14ac:dyDescent="0.2">
      <c r="A1" s="569" t="s">
        <v>383</v>
      </c>
      <c r="B1" s="570" t="s">
        <v>384</v>
      </c>
      <c r="I1" s="594"/>
      <c r="J1" s="595">
        <v>2</v>
      </c>
      <c r="K1" s="596" t="s">
        <v>107</v>
      </c>
      <c r="L1" s="594"/>
      <c r="M1" s="594"/>
      <c r="N1" s="594"/>
      <c r="O1" s="594"/>
      <c r="P1" s="594"/>
      <c r="Q1" s="602"/>
      <c r="R1" s="602" t="s">
        <v>225</v>
      </c>
      <c r="S1" s="601"/>
      <c r="T1" s="594"/>
      <c r="U1" s="594"/>
      <c r="X1" s="793">
        <f>J1</f>
        <v>2</v>
      </c>
      <c r="Y1" s="3" t="s">
        <v>107</v>
      </c>
      <c r="PBW1">
        <v>0</v>
      </c>
    </row>
    <row r="2" spans="1:25 10891:10891" x14ac:dyDescent="0.2">
      <c r="B2" s="570" t="s">
        <v>385</v>
      </c>
      <c r="I2" s="594"/>
      <c r="J2" s="597"/>
      <c r="K2" s="598" t="s">
        <v>106</v>
      </c>
      <c r="L2" s="594"/>
      <c r="M2" s="594"/>
      <c r="N2" s="594"/>
      <c r="O2" s="594"/>
      <c r="P2" s="594"/>
      <c r="Q2" s="602"/>
      <c r="R2" s="602" t="s">
        <v>30</v>
      </c>
      <c r="S2" s="601"/>
      <c r="T2" s="594"/>
      <c r="U2" s="594"/>
      <c r="PBW2">
        <v>0</v>
      </c>
    </row>
    <row r="3" spans="1:25 10891:10891" x14ac:dyDescent="0.2">
      <c r="B3" s="570" t="s">
        <v>386</v>
      </c>
      <c r="I3" s="594"/>
      <c r="J3" s="597" t="s">
        <v>198</v>
      </c>
      <c r="K3" s="598" t="s">
        <v>101</v>
      </c>
      <c r="L3" s="594"/>
      <c r="M3" s="594"/>
      <c r="N3" s="594"/>
      <c r="O3" s="594"/>
      <c r="P3" s="594"/>
      <c r="Q3" s="602"/>
      <c r="R3" s="602" t="s">
        <v>31</v>
      </c>
      <c r="S3" s="601"/>
      <c r="T3" s="594"/>
      <c r="U3" s="594"/>
      <c r="PBW3">
        <v>0</v>
      </c>
    </row>
    <row r="4" spans="1:25 10891:10891" x14ac:dyDescent="0.2">
      <c r="B4" s="570" t="s">
        <v>387</v>
      </c>
      <c r="I4" s="594"/>
      <c r="J4" s="597" t="s">
        <v>198</v>
      </c>
      <c r="K4" s="598" t="s">
        <v>102</v>
      </c>
      <c r="L4" s="594"/>
      <c r="M4" s="594"/>
      <c r="N4" s="594"/>
      <c r="O4" s="594"/>
      <c r="P4" s="594"/>
      <c r="Q4" s="602"/>
      <c r="R4" s="602" t="s">
        <v>226</v>
      </c>
      <c r="S4" s="601"/>
      <c r="T4" s="594"/>
      <c r="U4" s="594"/>
      <c r="PBW4">
        <v>0</v>
      </c>
    </row>
    <row r="5" spans="1:25 10891:10891" x14ac:dyDescent="0.2">
      <c r="B5" s="570" t="s">
        <v>388</v>
      </c>
      <c r="I5" s="594"/>
      <c r="J5" s="597" t="s">
        <v>198</v>
      </c>
      <c r="K5" s="598" t="s">
        <v>103</v>
      </c>
      <c r="L5" s="594"/>
      <c r="M5" s="594"/>
      <c r="N5" s="594"/>
      <c r="O5" s="594"/>
      <c r="P5" s="594"/>
      <c r="Q5" s="602"/>
      <c r="R5" s="602" t="s">
        <v>32</v>
      </c>
      <c r="S5" s="601"/>
      <c r="T5" s="594"/>
      <c r="U5" s="594"/>
      <c r="PBW5">
        <v>0</v>
      </c>
    </row>
    <row r="6" spans="1:25 10891:10891" x14ac:dyDescent="0.2">
      <c r="B6" s="570" t="s">
        <v>27</v>
      </c>
      <c r="I6" s="594"/>
      <c r="J6" s="597" t="s">
        <v>198</v>
      </c>
      <c r="K6" s="598" t="s">
        <v>104</v>
      </c>
      <c r="L6" s="594"/>
      <c r="M6" s="594"/>
      <c r="N6" s="594"/>
      <c r="O6" s="594"/>
      <c r="P6" s="594"/>
      <c r="Q6" s="602"/>
      <c r="R6" s="602" t="s">
        <v>33</v>
      </c>
      <c r="S6" s="601"/>
      <c r="T6" s="594"/>
      <c r="U6" s="594"/>
      <c r="PBW6">
        <v>0</v>
      </c>
    </row>
    <row r="7" spans="1:25 10891:10891" x14ac:dyDescent="0.2">
      <c r="B7" s="572" t="s">
        <v>389</v>
      </c>
      <c r="C7" s="573" t="s">
        <v>390</v>
      </c>
      <c r="I7" s="594"/>
      <c r="J7" s="597" t="s">
        <v>198</v>
      </c>
      <c r="K7" s="598" t="s">
        <v>105</v>
      </c>
      <c r="L7" s="594"/>
      <c r="M7" s="594"/>
      <c r="N7" s="594"/>
      <c r="O7" s="594"/>
      <c r="P7" s="594"/>
      <c r="Q7" s="594"/>
      <c r="R7" s="594"/>
      <c r="S7" s="594"/>
      <c r="T7" s="594"/>
      <c r="U7" s="594"/>
      <c r="PBW7">
        <v>0</v>
      </c>
    </row>
    <row r="8" spans="1:25 10891:10891" x14ac:dyDescent="0.2">
      <c r="I8" s="594"/>
      <c r="J8" s="599"/>
      <c r="K8" s="600"/>
      <c r="L8" s="594"/>
      <c r="M8" s="594"/>
      <c r="N8" s="594"/>
      <c r="O8" s="594"/>
      <c r="P8" s="594"/>
      <c r="Q8" s="594"/>
      <c r="R8" s="594"/>
      <c r="S8" s="594"/>
      <c r="T8" s="594"/>
      <c r="U8" s="594"/>
      <c r="PBW8">
        <v>0</v>
      </c>
    </row>
    <row r="9" spans="1:25 10891:10891" x14ac:dyDescent="0.2">
      <c r="PBW9">
        <v>0</v>
      </c>
    </row>
    <row r="10" spans="1:25 10891:10891" x14ac:dyDescent="0.2">
      <c r="A10" s="760">
        <v>40695</v>
      </c>
      <c r="B10" s="761" t="s">
        <v>521</v>
      </c>
      <c r="J10" s="593"/>
      <c r="K10" s="593"/>
      <c r="PBW10">
        <v>0</v>
      </c>
    </row>
    <row r="11" spans="1:25 10891:10891" x14ac:dyDescent="0.2">
      <c r="B11" s="762" t="s">
        <v>522</v>
      </c>
      <c r="C11" s="762"/>
      <c r="D11" s="761"/>
      <c r="M11" s="624" t="s">
        <v>459</v>
      </c>
      <c r="N11" s="625"/>
      <c r="O11" s="625"/>
      <c r="P11" s="625"/>
      <c r="Q11" s="625"/>
      <c r="R11" s="625"/>
      <c r="S11" s="625"/>
      <c r="PBW11">
        <v>0</v>
      </c>
    </row>
    <row r="12" spans="1:25 10891:10891" x14ac:dyDescent="0.2">
      <c r="B12" s="763">
        <v>0.25</v>
      </c>
      <c r="C12" s="762" t="s">
        <v>504</v>
      </c>
      <c r="D12" s="761"/>
      <c r="M12" s="229" t="s">
        <v>450</v>
      </c>
      <c r="N12" s="229"/>
      <c r="O12" s="229"/>
      <c r="P12" s="229"/>
      <c r="Q12" s="229"/>
      <c r="R12" s="625"/>
      <c r="S12" s="625"/>
      <c r="PBW12">
        <v>0</v>
      </c>
    </row>
    <row r="13" spans="1:25 10891:10891" x14ac:dyDescent="0.2">
      <c r="B13" s="764">
        <v>0.12</v>
      </c>
      <c r="C13" s="762" t="s">
        <v>505</v>
      </c>
      <c r="D13" s="761"/>
      <c r="M13" s="229"/>
      <c r="N13" s="229" t="s">
        <v>451</v>
      </c>
      <c r="O13" s="229"/>
      <c r="P13" s="229"/>
      <c r="Q13" s="229"/>
      <c r="R13" s="625"/>
      <c r="S13" s="625"/>
      <c r="PBW13">
        <v>0</v>
      </c>
    </row>
    <row r="14" spans="1:25 10891:10891" x14ac:dyDescent="0.2">
      <c r="B14" s="762" t="s">
        <v>0</v>
      </c>
      <c r="C14" s="765"/>
      <c r="D14" s="761"/>
      <c r="M14" s="229"/>
      <c r="N14" s="229" t="s">
        <v>452</v>
      </c>
      <c r="O14" s="229"/>
      <c r="P14" s="229"/>
      <c r="Q14" s="229"/>
      <c r="R14" s="625"/>
      <c r="S14" s="625"/>
      <c r="PBW14">
        <v>0</v>
      </c>
    </row>
    <row r="15" spans="1:25 10891:10891" x14ac:dyDescent="0.2">
      <c r="B15" s="762" t="s">
        <v>502</v>
      </c>
      <c r="C15" s="762"/>
      <c r="D15" s="761"/>
      <c r="M15" s="229"/>
      <c r="N15" s="229" t="s">
        <v>453</v>
      </c>
      <c r="O15" s="229"/>
      <c r="P15" s="229"/>
      <c r="Q15" s="229"/>
      <c r="R15" s="625"/>
      <c r="S15" s="625"/>
      <c r="PBW15">
        <v>0</v>
      </c>
    </row>
    <row r="16" spans="1:25 10891:10891" x14ac:dyDescent="0.2">
      <c r="B16" s="762" t="s">
        <v>523</v>
      </c>
      <c r="M16" s="229"/>
      <c r="N16" s="229" t="s">
        <v>454</v>
      </c>
      <c r="O16" s="229"/>
      <c r="P16" s="229"/>
      <c r="Q16" s="229"/>
      <c r="R16" s="625"/>
      <c r="S16" s="625"/>
      <c r="PBW16">
        <v>0</v>
      </c>
    </row>
    <row r="17" spans="2:19 10891:10891" x14ac:dyDescent="0.2">
      <c r="M17" s="229"/>
      <c r="N17" s="229" t="s">
        <v>458</v>
      </c>
      <c r="O17" s="229"/>
      <c r="P17" s="229"/>
      <c r="Q17" s="229"/>
      <c r="R17" s="625"/>
      <c r="S17" s="625"/>
      <c r="PBW17">
        <v>0</v>
      </c>
    </row>
    <row r="18" spans="2:19 10891:10891" x14ac:dyDescent="0.2">
      <c r="B18" t="s">
        <v>391</v>
      </c>
      <c r="M18" s="229"/>
      <c r="N18" s="229"/>
      <c r="O18" s="229" t="s">
        <v>455</v>
      </c>
      <c r="P18" s="229"/>
      <c r="Q18" s="229"/>
      <c r="R18" s="625"/>
      <c r="S18" s="625"/>
      <c r="PBW18">
        <v>0</v>
      </c>
    </row>
    <row r="19" spans="2:19 10891:10891" x14ac:dyDescent="0.2">
      <c r="M19" s="229"/>
      <c r="N19" s="229"/>
      <c r="O19" s="229" t="s">
        <v>456</v>
      </c>
      <c r="P19" s="229"/>
      <c r="Q19" s="229"/>
      <c r="R19" s="625"/>
      <c r="S19" s="625"/>
      <c r="PBW19">
        <v>0</v>
      </c>
    </row>
    <row r="20" spans="2:19 10891:10891" x14ac:dyDescent="0.2">
      <c r="B20" t="s">
        <v>392</v>
      </c>
      <c r="M20" s="229"/>
      <c r="N20" s="229"/>
      <c r="O20" s="229" t="s">
        <v>457</v>
      </c>
      <c r="P20" s="229"/>
      <c r="Q20" s="229"/>
      <c r="R20" s="625"/>
      <c r="S20" s="625"/>
      <c r="PBW20">
        <v>0</v>
      </c>
    </row>
    <row r="21" spans="2:19 10891:10891" x14ac:dyDescent="0.2">
      <c r="M21" s="625"/>
      <c r="N21" s="625"/>
      <c r="O21" s="625"/>
      <c r="P21" s="625"/>
      <c r="Q21" s="625"/>
      <c r="R21" s="625"/>
      <c r="S21" s="625"/>
      <c r="PBW21">
        <v>0</v>
      </c>
    </row>
    <row r="22" spans="2:19 10891:10891" x14ac:dyDescent="0.2">
      <c r="B22" t="s">
        <v>393</v>
      </c>
      <c r="M22" s="624" t="s">
        <v>460</v>
      </c>
      <c r="N22" s="625"/>
      <c r="O22" s="625"/>
      <c r="P22" s="625"/>
      <c r="Q22" s="625"/>
      <c r="R22" s="625"/>
      <c r="S22" s="625"/>
      <c r="PBW22">
        <v>0</v>
      </c>
    </row>
    <row r="23" spans="2:19 10891:10891" x14ac:dyDescent="0.2">
      <c r="B23" t="s">
        <v>198</v>
      </c>
      <c r="C23" s="574" t="s">
        <v>394</v>
      </c>
      <c r="M23" s="624" t="s">
        <v>461</v>
      </c>
      <c r="N23" s="625"/>
      <c r="O23" s="625"/>
      <c r="P23" s="625"/>
      <c r="Q23" s="625"/>
      <c r="R23" s="625"/>
      <c r="S23" s="625"/>
      <c r="PBW23">
        <v>0</v>
      </c>
    </row>
    <row r="24" spans="2:19 10891:10891" x14ac:dyDescent="0.2">
      <c r="C24" s="574" t="s">
        <v>395</v>
      </c>
      <c r="M24" s="624" t="s">
        <v>8</v>
      </c>
      <c r="N24" s="625"/>
      <c r="O24" s="625"/>
      <c r="P24" s="625"/>
      <c r="Q24" s="625"/>
      <c r="R24" s="625"/>
      <c r="S24" s="625"/>
      <c r="PBW24">
        <v>0</v>
      </c>
    </row>
    <row r="25" spans="2:19 10891:10891" x14ac:dyDescent="0.2">
      <c r="C25" s="574" t="s">
        <v>396</v>
      </c>
      <c r="M25" s="624" t="s">
        <v>7</v>
      </c>
      <c r="N25" s="625"/>
      <c r="O25" s="625"/>
      <c r="P25" s="625"/>
      <c r="Q25" s="625"/>
      <c r="R25" s="625"/>
      <c r="S25" s="625"/>
    </row>
    <row r="26" spans="2:19 10891:10891" x14ac:dyDescent="0.2">
      <c r="B26" s="570" t="s">
        <v>397</v>
      </c>
      <c r="G26" t="s">
        <v>398</v>
      </c>
      <c r="M26" s="625"/>
      <c r="N26" s="625"/>
      <c r="O26" s="117"/>
      <c r="P26" s="625"/>
      <c r="Q26" s="625"/>
      <c r="R26" s="625"/>
      <c r="S26" s="625"/>
    </row>
    <row r="27" spans="2:19 10891:10891" x14ac:dyDescent="0.2">
      <c r="O27" s="591"/>
    </row>
    <row r="28" spans="2:19 10891:10891" x14ac:dyDescent="0.2">
      <c r="B28" t="s">
        <v>399</v>
      </c>
      <c r="O28" s="592"/>
    </row>
    <row r="29" spans="2:19 10891:10891" x14ac:dyDescent="0.2">
      <c r="C29" t="s">
        <v>400</v>
      </c>
      <c r="O29" s="592"/>
    </row>
    <row r="30" spans="2:19 10891:10891" x14ac:dyDescent="0.2">
      <c r="C30" t="s">
        <v>401</v>
      </c>
      <c r="O30" s="592"/>
    </row>
    <row r="31" spans="2:19 10891:10891" x14ac:dyDescent="0.2">
      <c r="C31" t="s">
        <v>402</v>
      </c>
      <c r="O31" s="592"/>
    </row>
    <row r="32" spans="2:19 10891:10891" x14ac:dyDescent="0.2">
      <c r="C32" s="574" t="s">
        <v>403</v>
      </c>
      <c r="O32" s="593"/>
    </row>
    <row r="33" spans="1:18" x14ac:dyDescent="0.2">
      <c r="B33" t="s">
        <v>404</v>
      </c>
      <c r="O33" s="593"/>
    </row>
    <row r="34" spans="1:18" x14ac:dyDescent="0.2">
      <c r="B34" t="s">
        <v>405</v>
      </c>
      <c r="O34" s="593"/>
    </row>
    <row r="35" spans="1:18" x14ac:dyDescent="0.2">
      <c r="A35" s="575" t="s">
        <v>406</v>
      </c>
      <c r="B35" s="576" t="s">
        <v>407</v>
      </c>
      <c r="O35" s="593"/>
    </row>
    <row r="36" spans="1:18" x14ac:dyDescent="0.2">
      <c r="A36" s="575"/>
      <c r="B36" s="576"/>
      <c r="C36" t="s">
        <v>408</v>
      </c>
      <c r="O36" s="592"/>
      <c r="P36" s="592"/>
    </row>
    <row r="37" spans="1:18" x14ac:dyDescent="0.2">
      <c r="B37" t="s">
        <v>409</v>
      </c>
      <c r="O37" s="592"/>
      <c r="P37" s="592"/>
    </row>
    <row r="38" spans="1:18" x14ac:dyDescent="0.2">
      <c r="B38" s="24" t="s">
        <v>413</v>
      </c>
      <c r="O38" s="592"/>
      <c r="P38" s="592"/>
      <c r="Q38" s="209"/>
      <c r="R38" s="561"/>
    </row>
    <row r="39" spans="1:18" x14ac:dyDescent="0.2">
      <c r="B39" t="s">
        <v>414</v>
      </c>
      <c r="O39" s="24"/>
      <c r="P39" s="24"/>
      <c r="Q39" s="209"/>
      <c r="R39" s="563"/>
    </row>
    <row r="41" spans="1:18" ht="14.25" customHeight="1" x14ac:dyDescent="0.2"/>
    <row r="42" spans="1:18" x14ac:dyDescent="0.2">
      <c r="B42" t="s">
        <v>13</v>
      </c>
      <c r="J42" t="s">
        <v>14</v>
      </c>
    </row>
    <row r="43" spans="1:18" x14ac:dyDescent="0.2">
      <c r="B43" s="648" t="s">
        <v>24</v>
      </c>
      <c r="J43" s="80" t="s">
        <v>21</v>
      </c>
    </row>
    <row r="44" spans="1:18" x14ac:dyDescent="0.2">
      <c r="J44" t="s">
        <v>410</v>
      </c>
    </row>
    <row r="45" spans="1:18" x14ac:dyDescent="0.2">
      <c r="J45" t="s">
        <v>411</v>
      </c>
    </row>
    <row r="46" spans="1:18" x14ac:dyDescent="0.2">
      <c r="J46" t="s">
        <v>415</v>
      </c>
    </row>
    <row r="47" spans="1:18" x14ac:dyDescent="0.2">
      <c r="J47" s="61" t="s">
        <v>26</v>
      </c>
      <c r="K47" s="61"/>
      <c r="L47" s="61"/>
      <c r="M47" s="61"/>
    </row>
    <row r="48" spans="1:18" x14ac:dyDescent="0.2">
      <c r="A48" s="575"/>
      <c r="J48" s="61" t="s">
        <v>25</v>
      </c>
      <c r="K48" s="61"/>
      <c r="L48" s="61"/>
      <c r="M48" s="61"/>
    </row>
    <row r="49" spans="1:13" x14ac:dyDescent="0.2">
      <c r="J49" s="61" t="s">
        <v>12</v>
      </c>
      <c r="K49" s="61"/>
      <c r="L49" s="61"/>
      <c r="M49" s="61"/>
    </row>
    <row r="50" spans="1:13" x14ac:dyDescent="0.2">
      <c r="J50" s="61" t="s">
        <v>22</v>
      </c>
    </row>
    <row r="51" spans="1:13" x14ac:dyDescent="0.2">
      <c r="J51" s="61" t="s">
        <v>492</v>
      </c>
    </row>
    <row r="52" spans="1:13" x14ac:dyDescent="0.2">
      <c r="J52" t="s">
        <v>23</v>
      </c>
    </row>
    <row r="53" spans="1:13" x14ac:dyDescent="0.2">
      <c r="J53" t="s">
        <v>412</v>
      </c>
    </row>
    <row r="55" spans="1:13" x14ac:dyDescent="0.2">
      <c r="A55" s="575"/>
      <c r="B55" t="s">
        <v>416</v>
      </c>
    </row>
    <row r="56" spans="1:13" x14ac:dyDescent="0.2">
      <c r="A56" s="575"/>
      <c r="M56" s="24"/>
    </row>
    <row r="57" spans="1:13" x14ac:dyDescent="0.2">
      <c r="A57" s="575"/>
      <c r="B57" s="577" t="s">
        <v>417</v>
      </c>
    </row>
    <row r="58" spans="1:13" x14ac:dyDescent="0.2">
      <c r="A58" s="575"/>
      <c r="B58" s="577" t="s">
        <v>418</v>
      </c>
    </row>
    <row r="59" spans="1:13" x14ac:dyDescent="0.2">
      <c r="A59" s="575" t="s">
        <v>406</v>
      </c>
      <c r="B59" s="577"/>
    </row>
    <row r="60" spans="1:13" x14ac:dyDescent="0.2">
      <c r="A60" s="575"/>
      <c r="B60" s="578" t="s">
        <v>419</v>
      </c>
    </row>
    <row r="61" spans="1:13" x14ac:dyDescent="0.2">
      <c r="A61" s="575"/>
      <c r="B61" s="579" t="s">
        <v>420</v>
      </c>
    </row>
    <row r="62" spans="1:13" x14ac:dyDescent="0.2">
      <c r="A62" s="575"/>
      <c r="C62" s="580" t="s">
        <v>421</v>
      </c>
    </row>
    <row r="63" spans="1:13" x14ac:dyDescent="0.2">
      <c r="A63" s="575"/>
      <c r="C63" s="581" t="s">
        <v>422</v>
      </c>
    </row>
    <row r="64" spans="1:13" x14ac:dyDescent="0.2">
      <c r="A64" s="575"/>
      <c r="C64" s="579" t="s">
        <v>423</v>
      </c>
      <c r="D64" s="579"/>
    </row>
    <row r="65" spans="1:4" x14ac:dyDescent="0.2">
      <c r="A65" s="575"/>
      <c r="C65" s="579"/>
      <c r="D65" s="579" t="s">
        <v>424</v>
      </c>
    </row>
    <row r="66" spans="1:4" x14ac:dyDescent="0.2">
      <c r="A66" s="575"/>
      <c r="C66" s="579"/>
      <c r="D66" s="579" t="s">
        <v>425</v>
      </c>
    </row>
    <row r="67" spans="1:4" x14ac:dyDescent="0.2">
      <c r="A67" s="575"/>
      <c r="C67" s="579"/>
      <c r="D67" s="579" t="s">
        <v>426</v>
      </c>
    </row>
    <row r="68" spans="1:4" x14ac:dyDescent="0.2">
      <c r="C68" t="s">
        <v>427</v>
      </c>
    </row>
    <row r="69" spans="1:4" x14ac:dyDescent="0.2">
      <c r="A69" s="575"/>
      <c r="B69" s="577"/>
    </row>
    <row r="70" spans="1:4" x14ac:dyDescent="0.2">
      <c r="A70" s="575"/>
      <c r="B70" t="s">
        <v>428</v>
      </c>
    </row>
    <row r="71" spans="1:4" x14ac:dyDescent="0.2">
      <c r="A71" s="575"/>
      <c r="B71" t="s">
        <v>429</v>
      </c>
    </row>
    <row r="72" spans="1:4" x14ac:dyDescent="0.2">
      <c r="A72" s="575"/>
      <c r="B72" t="s">
        <v>430</v>
      </c>
    </row>
    <row r="73" spans="1:4" x14ac:dyDescent="0.2">
      <c r="A73" s="575"/>
      <c r="B73" s="577" t="s">
        <v>431</v>
      </c>
    </row>
    <row r="74" spans="1:4" x14ac:dyDescent="0.2">
      <c r="A74" s="575"/>
      <c r="B74" s="579" t="s">
        <v>432</v>
      </c>
    </row>
    <row r="75" spans="1:4" x14ac:dyDescent="0.2">
      <c r="A75" s="575"/>
      <c r="B75" s="577"/>
    </row>
    <row r="76" spans="1:4" x14ac:dyDescent="0.2">
      <c r="A76" s="575"/>
      <c r="B76" s="577" t="s">
        <v>433</v>
      </c>
    </row>
    <row r="77" spans="1:4" x14ac:dyDescent="0.2">
      <c r="B77" s="577"/>
    </row>
    <row r="78" spans="1:4" x14ac:dyDescent="0.2">
      <c r="B78" s="577" t="s">
        <v>434</v>
      </c>
    </row>
    <row r="79" spans="1:4" x14ac:dyDescent="0.2">
      <c r="B79" s="577"/>
    </row>
    <row r="81" spans="2:3" x14ac:dyDescent="0.2">
      <c r="B81" s="577" t="s">
        <v>435</v>
      </c>
    </row>
    <row r="82" spans="2:3" x14ac:dyDescent="0.2">
      <c r="B82" s="577" t="s">
        <v>436</v>
      </c>
    </row>
    <row r="83" spans="2:3" x14ac:dyDescent="0.2">
      <c r="C83" s="576" t="s">
        <v>437</v>
      </c>
    </row>
    <row r="84" spans="2:3" x14ac:dyDescent="0.2">
      <c r="B84" s="576" t="s">
        <v>438</v>
      </c>
    </row>
    <row r="85" spans="2:3" x14ac:dyDescent="0.2">
      <c r="B85" s="576" t="s">
        <v>439</v>
      </c>
    </row>
    <row r="86" spans="2:3" x14ac:dyDescent="0.2">
      <c r="B86" s="576" t="s">
        <v>440</v>
      </c>
    </row>
    <row r="87" spans="2:3" x14ac:dyDescent="0.2">
      <c r="B87" s="3"/>
    </row>
    <row r="89" spans="2:3" x14ac:dyDescent="0.2">
      <c r="B89" s="3"/>
    </row>
    <row r="90" spans="2:3" x14ac:dyDescent="0.2">
      <c r="B90" s="3"/>
    </row>
    <row r="91" spans="2:3" x14ac:dyDescent="0.2">
      <c r="B91" t="s">
        <v>441</v>
      </c>
    </row>
    <row r="92" spans="2:3" x14ac:dyDescent="0.2">
      <c r="B92" s="582" t="s">
        <v>442</v>
      </c>
    </row>
    <row r="93" spans="2:3" x14ac:dyDescent="0.2">
      <c r="C93" s="583" t="s">
        <v>443</v>
      </c>
    </row>
    <row r="94" spans="2:3" x14ac:dyDescent="0.2">
      <c r="B94" s="570" t="s">
        <v>444</v>
      </c>
    </row>
    <row r="95" spans="2:3" x14ac:dyDescent="0.2">
      <c r="C95" s="583" t="s">
        <v>445</v>
      </c>
    </row>
    <row r="96" spans="2:3" x14ac:dyDescent="0.2">
      <c r="B96" s="583" t="s">
        <v>446</v>
      </c>
    </row>
    <row r="97" spans="2:10" x14ac:dyDescent="0.2">
      <c r="B97" s="583" t="s">
        <v>447</v>
      </c>
    </row>
    <row r="98" spans="2:10" x14ac:dyDescent="0.2">
      <c r="B98" s="583" t="s">
        <v>448</v>
      </c>
    </row>
    <row r="100" spans="2:10" x14ac:dyDescent="0.2">
      <c r="B100" t="s">
        <v>449</v>
      </c>
    </row>
    <row r="102" spans="2:10" x14ac:dyDescent="0.2">
      <c r="B102" s="571"/>
      <c r="C102" s="571"/>
      <c r="D102" s="571"/>
      <c r="F102" s="571"/>
    </row>
    <row r="104" spans="2:10" ht="17.100000000000001" customHeight="1" x14ac:dyDescent="0.2">
      <c r="H104" s="584"/>
      <c r="I104" s="584"/>
    </row>
    <row r="105" spans="2:10" ht="17.100000000000001" customHeight="1" x14ac:dyDescent="0.2">
      <c r="H105" s="584"/>
      <c r="I105" s="584"/>
    </row>
    <row r="106" spans="2:10" ht="17.100000000000001" customHeight="1" x14ac:dyDescent="0.2">
      <c r="H106" s="584"/>
      <c r="I106" s="584"/>
    </row>
    <row r="107" spans="2:10" ht="17.100000000000001" customHeight="1" x14ac:dyDescent="0.2">
      <c r="H107" s="584"/>
      <c r="I107" s="584"/>
    </row>
    <row r="108" spans="2:10" x14ac:dyDescent="0.2">
      <c r="H108" s="584"/>
      <c r="I108" s="584"/>
    </row>
    <row r="109" spans="2:10" x14ac:dyDescent="0.2">
      <c r="H109" s="584"/>
      <c r="I109" s="584"/>
      <c r="J109" s="583"/>
    </row>
    <row r="110" spans="2:10" x14ac:dyDescent="0.2">
      <c r="H110" s="584"/>
      <c r="I110" s="584"/>
    </row>
    <row r="112" spans="2:10" x14ac:dyDescent="0.2">
      <c r="I112" s="2"/>
    </row>
    <row r="114" spans="3:3" x14ac:dyDescent="0.2">
      <c r="C114" s="583"/>
    </row>
  </sheetData>
  <phoneticPr fontId="7" type="noConversion"/>
  <hyperlinks>
    <hyperlink ref="B3" r:id="rId1"/>
    <hyperlink ref="B4" r:id="rId2"/>
    <hyperlink ref="B92" r:id="rId3"/>
    <hyperlink ref="B94" r:id="rId4"/>
    <hyperlink ref="B5" r:id="rId5"/>
    <hyperlink ref="B2" r:id="rId6"/>
    <hyperlink ref="B1" r:id="rId7"/>
    <hyperlink ref="B26" r:id="rId8"/>
    <hyperlink ref="B6" r:id="rId9"/>
  </hyperlinks>
  <pageMargins left="0.75" right="0.75" top="1" bottom="1" header="0.5" footer="0.5"/>
  <pageSetup orientation="portrait" horizontalDpi="1200" verticalDpi="1200" r:id="rId10"/>
  <headerFooter alignWithMargins="0"/>
  <drawing r:id="rId11"/>
  <legacyDrawing r:id="rId12"/>
  <mc:AlternateContent xmlns:mc="http://schemas.openxmlformats.org/markup-compatibility/2006">
    <mc:Choice Requires="x14">
      <controls>
        <mc:AlternateContent xmlns:mc="http://schemas.openxmlformats.org/markup-compatibility/2006">
          <mc:Choice Requires="x14">
            <control shapeId="80902" r:id="rId13" name="Drop Down 6">
              <controlPr defaultSize="0" autoLine="0" autoPict="0">
                <anchor moveWithCells="1">
                  <from>
                    <xdr:col>11</xdr:col>
                    <xdr:colOff>9525</xdr:colOff>
                    <xdr:row>0</xdr:row>
                    <xdr:rowOff>38100</xdr:rowOff>
                  </from>
                  <to>
                    <xdr:col>15</xdr:col>
                    <xdr:colOff>152400</xdr:colOff>
                    <xdr:row>1</xdr:row>
                    <xdr:rowOff>76200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V351"/>
  <sheetViews>
    <sheetView topLeftCell="A301" workbookViewId="0">
      <selection activeCell="N181" sqref="N181"/>
    </sheetView>
  </sheetViews>
  <sheetFormatPr defaultRowHeight="11.25" x14ac:dyDescent="0.2"/>
  <cols>
    <col min="1" max="1" width="13.7109375" style="1" customWidth="1"/>
    <col min="2" max="2" width="9.7109375" style="1" customWidth="1"/>
    <col min="3" max="3" width="9.140625" style="1"/>
    <col min="4" max="4" width="8.85546875" style="1" customWidth="1"/>
    <col min="5" max="16384" width="9.140625" style="1"/>
  </cols>
  <sheetData>
    <row r="1" spans="1:22" x14ac:dyDescent="0.2">
      <c r="A1" s="12">
        <f ca="1">NOW()</f>
        <v>42531.398129745372</v>
      </c>
      <c r="B1" s="1" t="s">
        <v>108</v>
      </c>
    </row>
    <row r="2" spans="1:22" x14ac:dyDescent="0.2">
      <c r="A2" s="13" t="str">
        <f>CONCATENATE(BIOFILE,".bio")</f>
        <v>graze.bio</v>
      </c>
    </row>
    <row r="3" spans="1:22" x14ac:dyDescent="0.2">
      <c r="A3" s="13" t="str">
        <f>CONCATENATE(BIOFILE,".rpo")</f>
        <v>graze.rpo</v>
      </c>
    </row>
    <row r="4" spans="1:22" x14ac:dyDescent="0.2">
      <c r="A4" s="13" t="str">
        <f>CONCATENATE(BIOFILE,".del")</f>
        <v>graze.del</v>
      </c>
    </row>
    <row r="5" spans="1:22" x14ac:dyDescent="0.2">
      <c r="A5" s="13">
        <f>MKVFILE</f>
        <v>0</v>
      </c>
    </row>
    <row r="6" spans="1:22" x14ac:dyDescent="0.2">
      <c r="A6" s="13" t="str">
        <f>RESFILE</f>
        <v>graze.res</v>
      </c>
    </row>
    <row r="7" spans="1:22" x14ac:dyDescent="0.2">
      <c r="A7" s="13" t="str">
        <f>POLFILE</f>
        <v>junk.pol</v>
      </c>
    </row>
    <row r="8" spans="1:22" x14ac:dyDescent="0.2">
      <c r="A8" s="13">
        <f>FUTFILE</f>
        <v>1</v>
      </c>
    </row>
    <row r="9" spans="1:22" x14ac:dyDescent="0.2">
      <c r="A9" s="891">
        <v>20</v>
      </c>
    </row>
    <row r="10" spans="1:22" x14ac:dyDescent="0.2">
      <c r="A10" s="13" t="str">
        <f>UPPER(UNITS)</f>
        <v>LBS</v>
      </c>
    </row>
    <row r="11" spans="1:22" x14ac:dyDescent="0.2">
      <c r="A11" s="13">
        <f>ANALYSIS</f>
        <v>1</v>
      </c>
    </row>
    <row r="12" spans="1:22" x14ac:dyDescent="0.2">
      <c r="A12" s="1" t="s">
        <v>635</v>
      </c>
      <c r="B12" s="6"/>
      <c r="C12" s="6"/>
      <c r="D12" s="6"/>
      <c r="E12" s="6"/>
      <c r="F12" s="6"/>
      <c r="G12" s="6"/>
      <c r="H12" s="6"/>
      <c r="I12" s="6"/>
      <c r="J12" s="6"/>
      <c r="K12" s="6"/>
      <c r="L12" s="6"/>
      <c r="M12" s="6"/>
      <c r="N12" s="6"/>
      <c r="O12" s="6"/>
      <c r="P12" s="6"/>
      <c r="V12" s="14"/>
    </row>
    <row r="13" spans="1:22" s="16" customFormat="1" x14ac:dyDescent="0.2">
      <c r="A13" s="15">
        <f>milk!G4</f>
        <v>1</v>
      </c>
      <c r="B13" s="15">
        <f>milk!H4</f>
        <v>1</v>
      </c>
      <c r="C13" s="15">
        <f>milk!I4</f>
        <v>1</v>
      </c>
      <c r="D13" s="15">
        <f>milk!J4</f>
        <v>1</v>
      </c>
      <c r="E13" s="15">
        <f>milk!K4</f>
        <v>0.95</v>
      </c>
      <c r="F13" s="15">
        <f>milk!L4</f>
        <v>0.9</v>
      </c>
      <c r="G13" s="15">
        <f>milk!M4</f>
        <v>0.85</v>
      </c>
      <c r="H13" s="15">
        <f>milk!N4</f>
        <v>0</v>
      </c>
      <c r="I13" s="15">
        <f>milk!O4</f>
        <v>0</v>
      </c>
      <c r="N13" s="15"/>
      <c r="O13" s="15"/>
      <c r="P13" s="15"/>
      <c r="V13" s="14"/>
    </row>
    <row r="14" spans="1:22" s="16" customFormat="1" x14ac:dyDescent="0.2">
      <c r="A14" s="1" t="s">
        <v>870</v>
      </c>
      <c r="B14" s="15"/>
      <c r="C14" s="15"/>
      <c r="D14" s="15"/>
      <c r="E14" s="15"/>
      <c r="F14" s="15"/>
      <c r="G14" s="15"/>
      <c r="H14" s="15"/>
      <c r="I14" s="15"/>
      <c r="N14" s="15"/>
      <c r="O14" s="15"/>
      <c r="P14" s="15"/>
      <c r="V14" s="14"/>
    </row>
    <row r="15" spans="1:22" s="16" customFormat="1" x14ac:dyDescent="0.2">
      <c r="A15" s="640">
        <f>milk!G89</f>
        <v>1</v>
      </c>
      <c r="B15" s="640">
        <f>milk!H89</f>
        <v>1</v>
      </c>
      <c r="C15" s="640">
        <f>milk!I89</f>
        <v>1</v>
      </c>
      <c r="D15" s="640">
        <f>milk!J89</f>
        <v>1</v>
      </c>
      <c r="E15" s="640">
        <f>milk!K89</f>
        <v>1</v>
      </c>
      <c r="F15" s="640">
        <f>milk!L89</f>
        <v>1</v>
      </c>
      <c r="G15" s="640">
        <f>milk!M89</f>
        <v>1</v>
      </c>
      <c r="H15" s="640">
        <f>milk!N89</f>
        <v>1</v>
      </c>
      <c r="I15" s="640">
        <f>milk!O89</f>
        <v>0</v>
      </c>
      <c r="N15" s="15"/>
      <c r="O15" s="15"/>
      <c r="P15" s="15"/>
      <c r="V15" s="14"/>
    </row>
    <row r="16" spans="1:22" s="14" customFormat="1" x14ac:dyDescent="0.2">
      <c r="A16" s="14" t="s">
        <v>636</v>
      </c>
      <c r="B16" s="17"/>
      <c r="C16" s="17"/>
      <c r="D16" s="17"/>
      <c r="E16" s="17"/>
      <c r="F16" s="17"/>
      <c r="G16" s="17"/>
      <c r="H16" s="17"/>
      <c r="I16" s="17"/>
      <c r="J16" s="17"/>
      <c r="K16" s="17"/>
      <c r="L16" s="17"/>
    </row>
    <row r="17" spans="1:22" x14ac:dyDescent="0.2">
      <c r="A17" s="6">
        <f>milk!G9</f>
        <v>63.841593188310831</v>
      </c>
      <c r="B17" s="6">
        <f>milk!H9</f>
        <v>63.841593188310831</v>
      </c>
      <c r="C17" s="6">
        <f>milk!I9</f>
        <v>63.841593188310831</v>
      </c>
      <c r="D17" s="6">
        <f>milk!J9</f>
        <v>62.245553358603061</v>
      </c>
      <c r="E17" s="6">
        <f>milk!K9</f>
        <v>59.053473699187521</v>
      </c>
      <c r="F17" s="6">
        <f>milk!L9</f>
        <v>55.86139403977198</v>
      </c>
      <c r="G17" s="6">
        <f>milk!M9</f>
        <v>52.669314380356433</v>
      </c>
      <c r="H17" s="6">
        <f>milk!N9</f>
        <v>51.073274550648669</v>
      </c>
      <c r="I17" s="6">
        <f>milk!O9</f>
        <v>52.669314380356433</v>
      </c>
      <c r="J17" s="6">
        <f>milk!P9</f>
        <v>55.86139403977198</v>
      </c>
      <c r="K17" s="6">
        <f>milk!Q9</f>
        <v>60.649513528895284</v>
      </c>
      <c r="L17" s="6">
        <f>milk!R9</f>
        <v>63.841593188310831</v>
      </c>
      <c r="M17" s="4"/>
      <c r="V17" s="14"/>
    </row>
    <row r="18" spans="1:22" x14ac:dyDescent="0.2">
      <c r="A18" s="6">
        <f>milk!G10</f>
        <v>69.64649388647419</v>
      </c>
      <c r="B18" s="6">
        <f>milk!H10</f>
        <v>69.64649388647419</v>
      </c>
      <c r="C18" s="6">
        <f>milk!I10</f>
        <v>69.64649388647419</v>
      </c>
      <c r="D18" s="6">
        <f>milk!J10</f>
        <v>67.905331539312328</v>
      </c>
      <c r="E18" s="6">
        <f>milk!K10</f>
        <v>64.423006844988635</v>
      </c>
      <c r="F18" s="6">
        <f>milk!L10</f>
        <v>60.940682150664912</v>
      </c>
      <c r="G18" s="6">
        <f>milk!M10</f>
        <v>57.458357456341204</v>
      </c>
      <c r="H18" s="6">
        <f>milk!N10</f>
        <v>55.717195109179357</v>
      </c>
      <c r="I18" s="6">
        <f>milk!O10</f>
        <v>57.458357456341204</v>
      </c>
      <c r="J18" s="6">
        <f>milk!P10</f>
        <v>60.940682150664912</v>
      </c>
      <c r="K18" s="6">
        <f>milk!Q10</f>
        <v>66.164169192150482</v>
      </c>
      <c r="L18" s="6">
        <f>milk!R10</f>
        <v>69.64649388647419</v>
      </c>
      <c r="M18" s="4"/>
      <c r="V18" s="14"/>
    </row>
    <row r="19" spans="1:22" x14ac:dyDescent="0.2">
      <c r="A19" s="6">
        <f>milk!G11</f>
        <v>69.689092055337227</v>
      </c>
      <c r="B19" s="6">
        <f>milk!H11</f>
        <v>69.689092055337227</v>
      </c>
      <c r="C19" s="6">
        <f>milk!I11</f>
        <v>69.689092055337227</v>
      </c>
      <c r="D19" s="6">
        <f>milk!J11</f>
        <v>67.94686475395379</v>
      </c>
      <c r="E19" s="6">
        <f>milk!K11</f>
        <v>64.462410151186944</v>
      </c>
      <c r="F19" s="6">
        <f>milk!L11</f>
        <v>60.97795554842007</v>
      </c>
      <c r="G19" s="6">
        <f>milk!M11</f>
        <v>57.49350094565321</v>
      </c>
      <c r="H19" s="6">
        <f>milk!N11</f>
        <v>55.751273644269787</v>
      </c>
      <c r="I19" s="6">
        <f>milk!O11</f>
        <v>57.49350094565321</v>
      </c>
      <c r="J19" s="6">
        <f>milk!P11</f>
        <v>60.97795554842007</v>
      </c>
      <c r="K19" s="6">
        <f>milk!Q11</f>
        <v>66.204637452570367</v>
      </c>
      <c r="L19" s="6">
        <f>milk!R11</f>
        <v>69.689092055337227</v>
      </c>
      <c r="M19" s="4"/>
      <c r="V19" s="14"/>
    </row>
    <row r="20" spans="1:22" x14ac:dyDescent="0.2">
      <c r="A20" s="6">
        <f>milk!G12</f>
        <v>67.966975667903114</v>
      </c>
      <c r="B20" s="6">
        <f>milk!H12</f>
        <v>67.966975667903114</v>
      </c>
      <c r="C20" s="6">
        <f>milk!I12</f>
        <v>67.966975667903114</v>
      </c>
      <c r="D20" s="6">
        <f>milk!J12</f>
        <v>66.267801276205532</v>
      </c>
      <c r="E20" s="6">
        <f>milk!K12</f>
        <v>62.869452492810382</v>
      </c>
      <c r="F20" s="6">
        <f>milk!L12</f>
        <v>59.471103709415225</v>
      </c>
      <c r="G20" s="6">
        <f>milk!M12</f>
        <v>56.072754926020068</v>
      </c>
      <c r="H20" s="6">
        <f>milk!N12</f>
        <v>54.373580534322492</v>
      </c>
      <c r="I20" s="6">
        <f>milk!O12</f>
        <v>56.072754926020068</v>
      </c>
      <c r="J20" s="6">
        <f>milk!P12</f>
        <v>59.471103709415225</v>
      </c>
      <c r="K20" s="6">
        <f>milk!Q12</f>
        <v>64.56862688450795</v>
      </c>
      <c r="L20" s="6">
        <f>milk!R12</f>
        <v>67.966975667903114</v>
      </c>
      <c r="M20" s="4"/>
      <c r="V20" s="14"/>
    </row>
    <row r="21" spans="1:22" x14ac:dyDescent="0.2">
      <c r="A21" s="6">
        <f>milk!G13</f>
        <v>65.462680652220385</v>
      </c>
      <c r="B21" s="6">
        <f>milk!H13</f>
        <v>65.462680652220385</v>
      </c>
      <c r="C21" s="6">
        <f>milk!I13</f>
        <v>65.462680652220385</v>
      </c>
      <c r="D21" s="6">
        <f>milk!J13</f>
        <v>63.826113635914872</v>
      </c>
      <c r="E21" s="6">
        <f>milk!K13</f>
        <v>60.552979603303861</v>
      </c>
      <c r="F21" s="6">
        <f>milk!L13</f>
        <v>57.279845570692835</v>
      </c>
      <c r="G21" s="6">
        <f>milk!M13</f>
        <v>54.006711538081817</v>
      </c>
      <c r="H21" s="6">
        <f>milk!N13</f>
        <v>52.370144521776311</v>
      </c>
      <c r="I21" s="6">
        <f>milk!O13</f>
        <v>54.006711538081817</v>
      </c>
      <c r="J21" s="6">
        <f>milk!P13</f>
        <v>57.279845570692835</v>
      </c>
      <c r="K21" s="6">
        <f>milk!Q13</f>
        <v>62.189546619609359</v>
      </c>
      <c r="L21" s="6">
        <f>milk!R13</f>
        <v>65.462680652220385</v>
      </c>
      <c r="M21" s="4"/>
      <c r="V21" s="14"/>
    </row>
    <row r="22" spans="1:22" x14ac:dyDescent="0.2">
      <c r="A22" s="6">
        <f>milk!G14</f>
        <v>62.582951159767447</v>
      </c>
      <c r="B22" s="6">
        <f>milk!H14</f>
        <v>62.582951159767447</v>
      </c>
      <c r="C22" s="6">
        <f>milk!I14</f>
        <v>62.582951159767447</v>
      </c>
      <c r="D22" s="6">
        <f>milk!J14</f>
        <v>61.018377380773259</v>
      </c>
      <c r="E22" s="6">
        <f>milk!K14</f>
        <v>57.889229822784891</v>
      </c>
      <c r="F22" s="6">
        <f>milk!L14</f>
        <v>54.760082264796516</v>
      </c>
      <c r="G22" s="6">
        <f>milk!M14</f>
        <v>51.630934706808141</v>
      </c>
      <c r="H22" s="6">
        <f>milk!N14</f>
        <v>50.06636092781396</v>
      </c>
      <c r="I22" s="6">
        <f>milk!O14</f>
        <v>51.630934706808141</v>
      </c>
      <c r="J22" s="6">
        <f>milk!P14</f>
        <v>54.760082264796516</v>
      </c>
      <c r="K22" s="6">
        <f>milk!Q14</f>
        <v>59.453803601779072</v>
      </c>
      <c r="L22" s="6">
        <f>milk!R14</f>
        <v>62.582951159767447</v>
      </c>
      <c r="M22" s="4"/>
      <c r="V22" s="14"/>
    </row>
    <row r="23" spans="1:22" x14ac:dyDescent="0.2">
      <c r="A23" s="6">
        <f>milk!G15</f>
        <v>59.53493479602497</v>
      </c>
      <c r="B23" s="6">
        <f>milk!H15</f>
        <v>59.53493479602497</v>
      </c>
      <c r="C23" s="6">
        <f>milk!I15</f>
        <v>59.53493479602497</v>
      </c>
      <c r="D23" s="6">
        <f>milk!J15</f>
        <v>58.046561426124342</v>
      </c>
      <c r="E23" s="6">
        <f>milk!K15</f>
        <v>55.069814686323099</v>
      </c>
      <c r="F23" s="6">
        <f>milk!L15</f>
        <v>52.093067946521849</v>
      </c>
      <c r="G23" s="6">
        <f>milk!M15</f>
        <v>49.116321206720599</v>
      </c>
      <c r="H23" s="6">
        <f>milk!N15</f>
        <v>47.627947836819978</v>
      </c>
      <c r="I23" s="6">
        <f>milk!O15</f>
        <v>49.116321206720599</v>
      </c>
      <c r="J23" s="6">
        <f>milk!P15</f>
        <v>52.093067946521849</v>
      </c>
      <c r="K23" s="6">
        <f>milk!Q15</f>
        <v>56.55818805622372</v>
      </c>
      <c r="L23" s="6">
        <f>milk!R15</f>
        <v>59.53493479602497</v>
      </c>
      <c r="M23" s="4"/>
      <c r="V23" s="14"/>
    </row>
    <row r="24" spans="1:22" x14ac:dyDescent="0.2">
      <c r="A24" s="6">
        <f>milk!G16</f>
        <v>56.436272120732568</v>
      </c>
      <c r="B24" s="6">
        <f>milk!H16</f>
        <v>56.436272120732568</v>
      </c>
      <c r="C24" s="6">
        <f>milk!I16</f>
        <v>56.436272120732568</v>
      </c>
      <c r="D24" s="6">
        <f>milk!J16</f>
        <v>55.025365317714254</v>
      </c>
      <c r="E24" s="6">
        <f>milk!K16</f>
        <v>52.203551711677626</v>
      </c>
      <c r="F24" s="6">
        <f>milk!L16</f>
        <v>49.381738105640999</v>
      </c>
      <c r="G24" s="6">
        <f>milk!M16</f>
        <v>46.559924499604364</v>
      </c>
      <c r="H24" s="6">
        <f>milk!N16</f>
        <v>45.149017696586057</v>
      </c>
      <c r="I24" s="6">
        <f>milk!O16</f>
        <v>46.559924499604364</v>
      </c>
      <c r="J24" s="6">
        <f>milk!P16</f>
        <v>49.381738105640999</v>
      </c>
      <c r="K24" s="6">
        <f>milk!Q16</f>
        <v>53.61445851469594</v>
      </c>
      <c r="L24" s="6">
        <f>milk!R16</f>
        <v>56.436272120732568</v>
      </c>
      <c r="M24" s="4"/>
      <c r="V24" s="14"/>
    </row>
    <row r="25" spans="1:22" x14ac:dyDescent="0.2">
      <c r="A25" s="6">
        <f>milk!G17</f>
        <v>53.357987239860357</v>
      </c>
      <c r="B25" s="6">
        <f>milk!H17</f>
        <v>53.357987239860357</v>
      </c>
      <c r="C25" s="6">
        <f>milk!I17</f>
        <v>53.357987239860357</v>
      </c>
      <c r="D25" s="6">
        <f>milk!J17</f>
        <v>52.024037558863846</v>
      </c>
      <c r="E25" s="6">
        <f>milk!K17</f>
        <v>49.35613819687083</v>
      </c>
      <c r="F25" s="6">
        <f>milk!L17</f>
        <v>46.688238834877815</v>
      </c>
      <c r="G25" s="6">
        <f>milk!M17</f>
        <v>44.020339472884793</v>
      </c>
      <c r="H25" s="6">
        <f>milk!N17</f>
        <v>42.686389791888288</v>
      </c>
      <c r="I25" s="6">
        <f>milk!O17</f>
        <v>44.020339472884793</v>
      </c>
      <c r="J25" s="6">
        <f>milk!P17</f>
        <v>46.688238834877815</v>
      </c>
      <c r="K25" s="6">
        <f>milk!Q17</f>
        <v>50.690087877867334</v>
      </c>
      <c r="L25" s="6">
        <f>milk!R17</f>
        <v>53.357987239860357</v>
      </c>
      <c r="M25" s="4"/>
      <c r="V25" s="14"/>
    </row>
    <row r="26" spans="1:22" x14ac:dyDescent="0.2">
      <c r="A26" s="6">
        <f>milk!G18</f>
        <v>50.344340183795744</v>
      </c>
      <c r="B26" s="6">
        <f>milk!H18</f>
        <v>50.344340183795744</v>
      </c>
      <c r="C26" s="6">
        <f>milk!I18</f>
        <v>50.344340183795744</v>
      </c>
      <c r="D26" s="6">
        <f>milk!J18</f>
        <v>49.085731679200848</v>
      </c>
      <c r="E26" s="6">
        <f>milk!K18</f>
        <v>46.568514670011062</v>
      </c>
      <c r="F26" s="6">
        <f>milk!L18</f>
        <v>44.051297660821277</v>
      </c>
      <c r="G26" s="6">
        <f>milk!M18</f>
        <v>41.534080651631484</v>
      </c>
      <c r="H26" s="6">
        <f>milk!N18</f>
        <v>40.275472147036595</v>
      </c>
      <c r="I26" s="6">
        <f>milk!O18</f>
        <v>41.534080651631484</v>
      </c>
      <c r="J26" s="6">
        <f>milk!P18</f>
        <v>44.051297660821277</v>
      </c>
      <c r="K26" s="6">
        <f>milk!Q18</f>
        <v>47.827123174605951</v>
      </c>
      <c r="L26" s="6">
        <f>milk!R18</f>
        <v>50.344340183795744</v>
      </c>
      <c r="M26" s="4"/>
      <c r="V26" s="14"/>
    </row>
    <row r="27" spans="1:22" x14ac:dyDescent="0.2">
      <c r="A27" s="6">
        <f>milk!G19</f>
        <v>47.423154969833803</v>
      </c>
      <c r="B27" s="6">
        <f>milk!H19</f>
        <v>47.423154969833803</v>
      </c>
      <c r="C27" s="6">
        <f>milk!I19</f>
        <v>47.423154969833803</v>
      </c>
      <c r="D27" s="6">
        <f>milk!J19</f>
        <v>46.237576095587954</v>
      </c>
      <c r="E27" s="6">
        <f>milk!K19</f>
        <v>43.866418347096271</v>
      </c>
      <c r="F27" s="6">
        <f>milk!L19</f>
        <v>41.495260598604574</v>
      </c>
      <c r="G27" s="6">
        <f>milk!M19</f>
        <v>39.124102850112884</v>
      </c>
      <c r="H27" s="6">
        <f>milk!N19</f>
        <v>37.938523975867042</v>
      </c>
      <c r="I27" s="6">
        <f>milk!O19</f>
        <v>39.124102850112884</v>
      </c>
      <c r="J27" s="6">
        <f>milk!P19</f>
        <v>41.495260598604574</v>
      </c>
      <c r="K27" s="6">
        <f>milk!Q19</f>
        <v>45.051997221342113</v>
      </c>
      <c r="L27" s="6">
        <f>milk!R19</f>
        <v>47.423154969833803</v>
      </c>
      <c r="M27" s="4"/>
      <c r="V27" s="14"/>
    </row>
    <row r="28" spans="1:22" x14ac:dyDescent="0.2">
      <c r="A28" s="6">
        <f>milk!G20</f>
        <v>44.611667378395218</v>
      </c>
      <c r="B28" s="6">
        <f>milk!H20</f>
        <v>44.611667378395218</v>
      </c>
      <c r="C28" s="6">
        <f>milk!I20</f>
        <v>44.611667378395218</v>
      </c>
      <c r="D28" s="6">
        <f>milk!J20</f>
        <v>43.496375693935335</v>
      </c>
      <c r="E28" s="6">
        <f>milk!K20</f>
        <v>41.265792325015582</v>
      </c>
      <c r="F28" s="6">
        <f>milk!L20</f>
        <v>39.035208956095815</v>
      </c>
      <c r="G28" s="6">
        <f>milk!M20</f>
        <v>36.804625587176055</v>
      </c>
      <c r="H28" s="6">
        <f>milk!N20</f>
        <v>35.689333902716179</v>
      </c>
      <c r="I28" s="6">
        <f>milk!O20</f>
        <v>36.804625587176055</v>
      </c>
      <c r="J28" s="6">
        <f>milk!P20</f>
        <v>39.035208956095815</v>
      </c>
      <c r="K28" s="6">
        <f>milk!Q20</f>
        <v>42.381084009475458</v>
      </c>
      <c r="L28" s="6">
        <f>milk!R20</f>
        <v>44.611667378395218</v>
      </c>
      <c r="M28" s="4"/>
      <c r="V28" s="14"/>
    </row>
    <row r="29" spans="1:22" x14ac:dyDescent="0.2">
      <c r="A29" s="6">
        <f>milk!G21</f>
        <v>41.920054408593508</v>
      </c>
      <c r="B29" s="6">
        <f>milk!H21</f>
        <v>41.920054408593508</v>
      </c>
      <c r="C29" s="6">
        <f>milk!I21</f>
        <v>41.920054408593508</v>
      </c>
      <c r="D29" s="6">
        <f>milk!J21</f>
        <v>40.872053048378667</v>
      </c>
      <c r="E29" s="6">
        <f>milk!K21</f>
        <v>38.776050327948994</v>
      </c>
      <c r="F29" s="6">
        <f>milk!L21</f>
        <v>36.68004760751932</v>
      </c>
      <c r="G29" s="6">
        <f>milk!M21</f>
        <v>34.58404488708964</v>
      </c>
      <c r="H29" s="6">
        <f>milk!N21</f>
        <v>33.536043526874806</v>
      </c>
      <c r="I29" s="6">
        <f>milk!O21</f>
        <v>34.58404488708964</v>
      </c>
      <c r="J29" s="6">
        <f>milk!P21</f>
        <v>36.68004760751932</v>
      </c>
      <c r="K29" s="6">
        <f>milk!Q21</f>
        <v>39.824051688163827</v>
      </c>
      <c r="L29" s="6">
        <f>milk!R21</f>
        <v>41.920054408593508</v>
      </c>
      <c r="M29" s="4"/>
      <c r="V29" s="14"/>
    </row>
    <row r="30" spans="1:22" x14ac:dyDescent="0.2">
      <c r="A30" s="6">
        <f>milk!G22</f>
        <v>39.353672634499773</v>
      </c>
      <c r="B30" s="6">
        <f>milk!H22</f>
        <v>39.353672634499773</v>
      </c>
      <c r="C30" s="6">
        <f>milk!I22</f>
        <v>39.353672634499773</v>
      </c>
      <c r="D30" s="6">
        <f>milk!J22</f>
        <v>38.369830818637276</v>
      </c>
      <c r="E30" s="6">
        <f>milk!K22</f>
        <v>36.402147186912295</v>
      </c>
      <c r="F30" s="6">
        <f>milk!L22</f>
        <v>34.4344635551873</v>
      </c>
      <c r="G30" s="6">
        <f>milk!M22</f>
        <v>32.466779923462312</v>
      </c>
      <c r="H30" s="6">
        <f>milk!N22</f>
        <v>31.482938107599821</v>
      </c>
      <c r="I30" s="6">
        <f>milk!O22</f>
        <v>32.466779923462312</v>
      </c>
      <c r="J30" s="6">
        <f>milk!P22</f>
        <v>34.4344635551873</v>
      </c>
      <c r="K30" s="6">
        <f>milk!Q22</f>
        <v>37.385989002774785</v>
      </c>
      <c r="L30" s="6">
        <f>milk!R22</f>
        <v>39.353672634499773</v>
      </c>
      <c r="M30" s="4"/>
      <c r="V30" s="14"/>
    </row>
    <row r="31" spans="1:22" x14ac:dyDescent="0.2">
      <c r="A31" s="6">
        <f>milk!G23</f>
        <v>36.914534279277781</v>
      </c>
      <c r="B31" s="6">
        <f>milk!H23</f>
        <v>36.914534279277781</v>
      </c>
      <c r="C31" s="6">
        <f>milk!I23</f>
        <v>36.914534279277781</v>
      </c>
      <c r="D31" s="6">
        <f>milk!J23</f>
        <v>35.991670922295839</v>
      </c>
      <c r="E31" s="6">
        <f>milk!K23</f>
        <v>34.145944208331947</v>
      </c>
      <c r="F31" s="6">
        <f>milk!L23</f>
        <v>32.300217494368056</v>
      </c>
      <c r="G31" s="6">
        <f>milk!M23</f>
        <v>30.454490780404168</v>
      </c>
      <c r="H31" s="6">
        <f>milk!N23</f>
        <v>29.531627423422226</v>
      </c>
      <c r="I31" s="6">
        <f>milk!O23</f>
        <v>30.454490780404168</v>
      </c>
      <c r="J31" s="6">
        <f>milk!P23</f>
        <v>32.300217494368056</v>
      </c>
      <c r="K31" s="6">
        <f>milk!Q23</f>
        <v>35.06880756531389</v>
      </c>
      <c r="L31" s="6">
        <f>milk!R23</f>
        <v>36.914534279277781</v>
      </c>
      <c r="M31" s="4"/>
      <c r="V31" s="14"/>
    </row>
    <row r="32" spans="1:22" x14ac:dyDescent="0.2">
      <c r="A32" s="6">
        <f>milk!G24</f>
        <v>34.602311353247522</v>
      </c>
      <c r="B32" s="6">
        <f>milk!H24</f>
        <v>34.602311353247522</v>
      </c>
      <c r="C32" s="6">
        <f>milk!I24</f>
        <v>34.602311353247522</v>
      </c>
      <c r="D32" s="6">
        <f>milk!J24</f>
        <v>33.737253569416332</v>
      </c>
      <c r="E32" s="6">
        <f>milk!K24</f>
        <v>32.007138001753958</v>
      </c>
      <c r="F32" s="6">
        <f>milk!L24</f>
        <v>30.277022434091581</v>
      </c>
      <c r="G32" s="6">
        <f>milk!M24</f>
        <v>28.546906866429204</v>
      </c>
      <c r="H32" s="6">
        <f>milk!N24</f>
        <v>27.681849082598021</v>
      </c>
      <c r="I32" s="6">
        <f>milk!O24</f>
        <v>28.546906866429204</v>
      </c>
      <c r="J32" s="6">
        <f>milk!P24</f>
        <v>30.277022434091581</v>
      </c>
      <c r="K32" s="6">
        <f>milk!Q24</f>
        <v>32.872195785585141</v>
      </c>
      <c r="L32" s="6">
        <f>milk!R24</f>
        <v>34.602311353247522</v>
      </c>
      <c r="M32" s="4"/>
      <c r="V32" s="14"/>
    </row>
    <row r="33" spans="1:22" x14ac:dyDescent="0.2">
      <c r="A33" s="6">
        <f>milk!G25</f>
        <v>32.41503593697766</v>
      </c>
      <c r="B33" s="6">
        <f>milk!H25</f>
        <v>32.41503593697766</v>
      </c>
      <c r="C33" s="6">
        <f>milk!I25</f>
        <v>32.41503593697766</v>
      </c>
      <c r="D33" s="6">
        <f>milk!J25</f>
        <v>31.604660038553217</v>
      </c>
      <c r="E33" s="6">
        <f>milk!K25</f>
        <v>29.983908241704338</v>
      </c>
      <c r="F33" s="6">
        <f>milk!L25</f>
        <v>28.363156444855452</v>
      </c>
      <c r="G33" s="6">
        <f>milk!M25</f>
        <v>26.742404648006566</v>
      </c>
      <c r="H33" s="6">
        <f>milk!N25</f>
        <v>25.93202874958213</v>
      </c>
      <c r="I33" s="6">
        <f>milk!O25</f>
        <v>26.742404648006566</v>
      </c>
      <c r="J33" s="6">
        <f>milk!P25</f>
        <v>28.363156444855452</v>
      </c>
      <c r="K33" s="6">
        <f>milk!Q25</f>
        <v>30.794284140128774</v>
      </c>
      <c r="L33" s="6">
        <f>milk!R25</f>
        <v>32.41503593697766</v>
      </c>
      <c r="M33" s="4"/>
      <c r="V33" s="14"/>
    </row>
    <row r="34" spans="1:22" x14ac:dyDescent="0.2">
      <c r="A34" s="6">
        <f>milk!G26</f>
        <v>30.349598319913056</v>
      </c>
      <c r="B34" s="6">
        <f>milk!H26</f>
        <v>30.349598319913056</v>
      </c>
      <c r="C34" s="6">
        <f>milk!I26</f>
        <v>30.349598319913056</v>
      </c>
      <c r="D34" s="6">
        <f>milk!J26</f>
        <v>29.590858361915231</v>
      </c>
      <c r="E34" s="6">
        <f>milk!K26</f>
        <v>28.073378445919577</v>
      </c>
      <c r="F34" s="6">
        <f>milk!L26</f>
        <v>26.555898529923923</v>
      </c>
      <c r="G34" s="6">
        <f>milk!M26</f>
        <v>25.038418613928272</v>
      </c>
      <c r="H34" s="6">
        <f>milk!N26</f>
        <v>24.279678655930446</v>
      </c>
      <c r="I34" s="6">
        <f>milk!O26</f>
        <v>25.038418613928272</v>
      </c>
      <c r="J34" s="6">
        <f>milk!P26</f>
        <v>26.555898529923923</v>
      </c>
      <c r="K34" s="6">
        <f>milk!Q26</f>
        <v>28.832118403917402</v>
      </c>
      <c r="L34" s="6">
        <f>milk!R26</f>
        <v>30.349598319913056</v>
      </c>
      <c r="M34" s="4"/>
      <c r="V34" s="14"/>
    </row>
    <row r="35" spans="1:22" x14ac:dyDescent="0.2">
      <c r="A35" s="6">
        <f>milk!G27</f>
        <v>28.402106901296424</v>
      </c>
      <c r="B35" s="6">
        <f>milk!H27</f>
        <v>28.402106901296424</v>
      </c>
      <c r="C35" s="6">
        <f>milk!I27</f>
        <v>28.402106901296424</v>
      </c>
      <c r="D35" s="6">
        <f>milk!J27</f>
        <v>27.692054228764011</v>
      </c>
      <c r="E35" s="6">
        <f>milk!K27</f>
        <v>26.271948883699192</v>
      </c>
      <c r="F35" s="6">
        <f>milk!L27</f>
        <v>24.85184353863437</v>
      </c>
      <c r="G35" s="6">
        <f>milk!M27</f>
        <v>23.431738193569547</v>
      </c>
      <c r="H35" s="6">
        <f>milk!N27</f>
        <v>22.721685521037141</v>
      </c>
      <c r="I35" s="6">
        <f>milk!O27</f>
        <v>23.431738193569547</v>
      </c>
      <c r="J35" s="6">
        <f>milk!P27</f>
        <v>24.85184353863437</v>
      </c>
      <c r="K35" s="6">
        <f>milk!Q27</f>
        <v>26.982001556231602</v>
      </c>
      <c r="L35" s="6">
        <f>milk!R27</f>
        <v>28.402106901296424</v>
      </c>
      <c r="M35" s="4"/>
      <c r="V35" s="14"/>
    </row>
    <row r="36" spans="1:22" x14ac:dyDescent="0.2">
      <c r="A36" s="6">
        <f>milk!G28</f>
        <v>26.568151324503795</v>
      </c>
      <c r="B36" s="6">
        <f>milk!H28</f>
        <v>26.568151324503795</v>
      </c>
      <c r="C36" s="6">
        <f>milk!I28</f>
        <v>26.568151324503795</v>
      </c>
      <c r="D36" s="6">
        <f>milk!J28</f>
        <v>25.903947541391201</v>
      </c>
      <c r="E36" s="6">
        <f>milk!K28</f>
        <v>24.575539975166013</v>
      </c>
      <c r="F36" s="6">
        <f>milk!L28</f>
        <v>23.247132408940821</v>
      </c>
      <c r="G36" s="6">
        <f>milk!M28</f>
        <v>21.91872484271563</v>
      </c>
      <c r="H36" s="6">
        <f>milk!N28</f>
        <v>21.254521059603036</v>
      </c>
      <c r="I36" s="6">
        <f>milk!O28</f>
        <v>21.91872484271563</v>
      </c>
      <c r="J36" s="6">
        <f>milk!P28</f>
        <v>23.247132408940821</v>
      </c>
      <c r="K36" s="6">
        <f>milk!Q28</f>
        <v>25.239743758278603</v>
      </c>
      <c r="L36" s="6">
        <f>milk!R28</f>
        <v>26.568151324503795</v>
      </c>
      <c r="M36" s="4"/>
      <c r="V36" s="14"/>
    </row>
    <row r="37" spans="1:22" x14ac:dyDescent="0.2">
      <c r="A37" s="6">
        <f>milk!G29</f>
        <v>24.842996519290843</v>
      </c>
      <c r="B37" s="6">
        <f>milk!H29</f>
        <v>24.842996519290843</v>
      </c>
      <c r="C37" s="6">
        <f>milk!I29</f>
        <v>24.842996519290843</v>
      </c>
      <c r="D37" s="6">
        <f>milk!J29</f>
        <v>24.22192160630857</v>
      </c>
      <c r="E37" s="6">
        <f>milk!K29</f>
        <v>22.979771780344031</v>
      </c>
      <c r="F37" s="6">
        <f>milk!L29</f>
        <v>21.737621954379488</v>
      </c>
      <c r="G37" s="6">
        <f>milk!M29</f>
        <v>20.495472128414946</v>
      </c>
      <c r="H37" s="6">
        <f>milk!N29</f>
        <v>19.874397215432676</v>
      </c>
      <c r="I37" s="6">
        <f>milk!O29</f>
        <v>20.495472128414946</v>
      </c>
      <c r="J37" s="6">
        <f>milk!P29</f>
        <v>21.737621954379488</v>
      </c>
      <c r="K37" s="6">
        <f>milk!Q29</f>
        <v>23.6008466933263</v>
      </c>
      <c r="L37" s="6">
        <f>milk!R29</f>
        <v>24.842996519290843</v>
      </c>
      <c r="M37" s="4"/>
      <c r="V37" s="14"/>
    </row>
    <row r="38" spans="1:22" x14ac:dyDescent="0.2">
      <c r="A38" s="6">
        <f>milk!G30</f>
        <v>23.221726574930269</v>
      </c>
      <c r="B38" s="6">
        <f>milk!H30</f>
        <v>23.221726574930269</v>
      </c>
      <c r="C38" s="6">
        <f>milk!I30</f>
        <v>23.221726574930269</v>
      </c>
      <c r="D38" s="6">
        <f>milk!J30</f>
        <v>22.641183410557012</v>
      </c>
      <c r="E38" s="6">
        <f>milk!K30</f>
        <v>21.480097081810499</v>
      </c>
      <c r="F38" s="6">
        <f>milk!L30</f>
        <v>20.319010753063985</v>
      </c>
      <c r="G38" s="6">
        <f>milk!M30</f>
        <v>19.157924424317471</v>
      </c>
      <c r="H38" s="6">
        <f>milk!N30</f>
        <v>18.577381259944215</v>
      </c>
      <c r="I38" s="6">
        <f>milk!O30</f>
        <v>19.157924424317471</v>
      </c>
      <c r="J38" s="6">
        <f>milk!P30</f>
        <v>20.319010753063985</v>
      </c>
      <c r="K38" s="6">
        <f>milk!Q30</f>
        <v>22.060640246183755</v>
      </c>
      <c r="L38" s="6">
        <f>milk!R30</f>
        <v>23.221726574930269</v>
      </c>
      <c r="M38" s="4"/>
      <c r="V38" s="14"/>
    </row>
    <row r="39" spans="1:22" x14ac:dyDescent="0.2">
      <c r="A39" s="6">
        <f>milk!G31</f>
        <v>21.699351662159195</v>
      </c>
      <c r="B39" s="6">
        <f>milk!H31</f>
        <v>21.699351662159195</v>
      </c>
      <c r="C39" s="6">
        <f>milk!I31</f>
        <v>21.699351662159195</v>
      </c>
      <c r="D39" s="6">
        <f>milk!J31</f>
        <v>21.156867870605215</v>
      </c>
      <c r="E39" s="6">
        <f>milk!K31</f>
        <v>20.071900287497257</v>
      </c>
      <c r="F39" s="6">
        <f>milk!L31</f>
        <v>18.986932704389297</v>
      </c>
      <c r="G39" s="6">
        <f>milk!M31</f>
        <v>17.901965121281336</v>
      </c>
      <c r="H39" s="6">
        <f>milk!N31</f>
        <v>17.359481329727355</v>
      </c>
      <c r="I39" s="6">
        <f>milk!O31</f>
        <v>17.901965121281336</v>
      </c>
      <c r="J39" s="6">
        <f>milk!P31</f>
        <v>18.986932704389297</v>
      </c>
      <c r="K39" s="6">
        <f>milk!Q31</f>
        <v>20.614384079051234</v>
      </c>
      <c r="L39" s="6">
        <f>milk!R31</f>
        <v>21.699351662159195</v>
      </c>
      <c r="M39" s="4"/>
      <c r="V39" s="14"/>
    </row>
    <row r="40" spans="1:22" x14ac:dyDescent="0.2">
      <c r="A40" s="6">
        <f>milk!G32</f>
        <v>20.270887411573575</v>
      </c>
      <c r="B40" s="6">
        <f>milk!H32</f>
        <v>20.270887411573575</v>
      </c>
      <c r="C40" s="6">
        <f>milk!I32</f>
        <v>20.270887411573575</v>
      </c>
      <c r="D40" s="6">
        <f>milk!J32</f>
        <v>19.764115226284236</v>
      </c>
      <c r="E40" s="6">
        <f>milk!K32</f>
        <v>18.750570855705558</v>
      </c>
      <c r="F40" s="6">
        <f>milk!L32</f>
        <v>17.737026485126879</v>
      </c>
      <c r="G40" s="6">
        <f>milk!M32</f>
        <v>16.723482114548197</v>
      </c>
      <c r="H40" s="6">
        <f>milk!N32</f>
        <v>16.216709929258862</v>
      </c>
      <c r="I40" s="6">
        <f>milk!O32</f>
        <v>16.723482114548197</v>
      </c>
      <c r="J40" s="6">
        <f>milk!P32</f>
        <v>17.737026485126879</v>
      </c>
      <c r="K40" s="6">
        <f>milk!Q32</f>
        <v>19.257343040994897</v>
      </c>
      <c r="L40" s="6">
        <f>milk!R32</f>
        <v>20.270887411573575</v>
      </c>
      <c r="V40" s="14"/>
    </row>
    <row r="41" spans="1:22" x14ac:dyDescent="0.2">
      <c r="A41" s="1" t="s">
        <v>637</v>
      </c>
      <c r="V41" s="14"/>
    </row>
    <row r="42" spans="1:22" x14ac:dyDescent="0.2">
      <c r="A42" s="6">
        <f>milk!G36</f>
        <v>84.841664350907166</v>
      </c>
      <c r="B42" s="6">
        <f>milk!H36</f>
        <v>84.841664350907166</v>
      </c>
      <c r="C42" s="6">
        <f>milk!I36</f>
        <v>84.841664350907166</v>
      </c>
      <c r="D42" s="6">
        <f>milk!J36</f>
        <v>82.720622742134481</v>
      </c>
      <c r="E42" s="6">
        <f>milk!K36</f>
        <v>78.478539524589138</v>
      </c>
      <c r="F42" s="6">
        <f>milk!L36</f>
        <v>74.236456307043767</v>
      </c>
      <c r="G42" s="6">
        <f>milk!M36</f>
        <v>69.99437308949841</v>
      </c>
      <c r="H42" s="6">
        <f>milk!N36</f>
        <v>67.873331480725739</v>
      </c>
      <c r="I42" s="6">
        <f>milk!O36</f>
        <v>69.99437308949841</v>
      </c>
      <c r="J42" s="6">
        <f>milk!P36</f>
        <v>74.236456307043767</v>
      </c>
      <c r="K42" s="6">
        <f>milk!Q36</f>
        <v>80.599581133361809</v>
      </c>
      <c r="L42" s="6">
        <f>milk!R36</f>
        <v>84.841664350907166</v>
      </c>
      <c r="V42" s="14"/>
    </row>
    <row r="43" spans="1:22" x14ac:dyDescent="0.2">
      <c r="A43" s="6">
        <f>milk!G37</f>
        <v>89.998893936992786</v>
      </c>
      <c r="B43" s="6">
        <f>milk!H37</f>
        <v>89.998893936992786</v>
      </c>
      <c r="C43" s="6">
        <f>milk!I37</f>
        <v>89.998893936992786</v>
      </c>
      <c r="D43" s="6">
        <f>milk!J37</f>
        <v>87.748921588567967</v>
      </c>
      <c r="E43" s="6">
        <f>milk!K37</f>
        <v>83.248976891718328</v>
      </c>
      <c r="F43" s="6">
        <f>milk!L37</f>
        <v>78.74903219486869</v>
      </c>
      <c r="G43" s="6">
        <f>milk!M37</f>
        <v>74.249087498019051</v>
      </c>
      <c r="H43" s="6">
        <f>milk!N37</f>
        <v>71.999115149594232</v>
      </c>
      <c r="I43" s="6">
        <f>milk!O37</f>
        <v>74.249087498019051</v>
      </c>
      <c r="J43" s="6">
        <f>milk!P37</f>
        <v>78.74903219486869</v>
      </c>
      <c r="K43" s="6">
        <f>milk!Q37</f>
        <v>85.498949240143148</v>
      </c>
      <c r="L43" s="6">
        <f>milk!R37</f>
        <v>89.998893936992786</v>
      </c>
      <c r="V43" s="14"/>
    </row>
    <row r="44" spans="1:22" x14ac:dyDescent="0.2">
      <c r="A44" s="6">
        <f>milk!G38</f>
        <v>87.954515017002507</v>
      </c>
      <c r="B44" s="6">
        <f>milk!H38</f>
        <v>87.954515017002507</v>
      </c>
      <c r="C44" s="6">
        <f>milk!I38</f>
        <v>87.954515017002507</v>
      </c>
      <c r="D44" s="6">
        <f>milk!J38</f>
        <v>85.755652141577443</v>
      </c>
      <c r="E44" s="6">
        <f>milk!K38</f>
        <v>81.357926390727329</v>
      </c>
      <c r="F44" s="6">
        <f>milk!L38</f>
        <v>76.960200639877201</v>
      </c>
      <c r="G44" s="6">
        <f>milk!M38</f>
        <v>72.562474889027058</v>
      </c>
      <c r="H44" s="6">
        <f>milk!N38</f>
        <v>70.363612013602008</v>
      </c>
      <c r="I44" s="6">
        <f>milk!O38</f>
        <v>72.562474889027058</v>
      </c>
      <c r="J44" s="6">
        <f>milk!P38</f>
        <v>76.960200639877201</v>
      </c>
      <c r="K44" s="6">
        <f>milk!Q38</f>
        <v>83.556789266152379</v>
      </c>
      <c r="L44" s="6">
        <f>milk!R38</f>
        <v>87.954515017002507</v>
      </c>
      <c r="V44" s="14"/>
    </row>
    <row r="45" spans="1:22" x14ac:dyDescent="0.2">
      <c r="A45" s="6">
        <f>milk!G39</f>
        <v>83.891333812907774</v>
      </c>
      <c r="B45" s="6">
        <f>milk!H39</f>
        <v>83.891333812907774</v>
      </c>
      <c r="C45" s="6">
        <f>milk!I39</f>
        <v>83.891333812907774</v>
      </c>
      <c r="D45" s="6">
        <f>milk!J39</f>
        <v>81.79405046758508</v>
      </c>
      <c r="E45" s="6">
        <f>milk!K39</f>
        <v>77.599483776939692</v>
      </c>
      <c r="F45" s="6">
        <f>milk!L39</f>
        <v>73.404917086294304</v>
      </c>
      <c r="G45" s="6">
        <f>milk!M39</f>
        <v>69.210350395648916</v>
      </c>
      <c r="H45" s="6">
        <f>milk!N39</f>
        <v>67.113067050326222</v>
      </c>
      <c r="I45" s="6">
        <f>milk!O39</f>
        <v>69.210350395648916</v>
      </c>
      <c r="J45" s="6">
        <f>milk!P39</f>
        <v>73.404917086294304</v>
      </c>
      <c r="K45" s="6">
        <f>milk!Q39</f>
        <v>79.696767122262386</v>
      </c>
      <c r="L45" s="6">
        <f>milk!R39</f>
        <v>83.891333812907774</v>
      </c>
      <c r="V45" s="14"/>
    </row>
    <row r="46" spans="1:22" x14ac:dyDescent="0.2">
      <c r="A46" s="6">
        <f>milk!G40</f>
        <v>79.071023153214085</v>
      </c>
      <c r="B46" s="6">
        <f>milk!H40</f>
        <v>79.071023153214085</v>
      </c>
      <c r="C46" s="6">
        <f>milk!I40</f>
        <v>79.071023153214085</v>
      </c>
      <c r="D46" s="6">
        <f>milk!J40</f>
        <v>77.094247574383729</v>
      </c>
      <c r="E46" s="6">
        <f>milk!K40</f>
        <v>73.140696416723031</v>
      </c>
      <c r="F46" s="6">
        <f>milk!L40</f>
        <v>69.187145259062319</v>
      </c>
      <c r="G46" s="6">
        <f>milk!M40</f>
        <v>65.233594101401621</v>
      </c>
      <c r="H46" s="6">
        <f>milk!N40</f>
        <v>63.256818522571272</v>
      </c>
      <c r="I46" s="6">
        <f>milk!O40</f>
        <v>65.233594101401621</v>
      </c>
      <c r="J46" s="6">
        <f>milk!P40</f>
        <v>69.187145259062319</v>
      </c>
      <c r="K46" s="6">
        <f>milk!Q40</f>
        <v>75.117471995553373</v>
      </c>
      <c r="L46" s="6">
        <f>milk!R40</f>
        <v>79.071023153214085</v>
      </c>
      <c r="V46" s="14"/>
    </row>
    <row r="47" spans="1:22" x14ac:dyDescent="0.2">
      <c r="A47" s="6">
        <f>milk!G41</f>
        <v>74.003066139862625</v>
      </c>
      <c r="B47" s="6">
        <f>milk!H41</f>
        <v>74.003066139862625</v>
      </c>
      <c r="C47" s="6">
        <f>milk!I41</f>
        <v>74.003066139862625</v>
      </c>
      <c r="D47" s="6">
        <f>milk!J41</f>
        <v>72.152989486366053</v>
      </c>
      <c r="E47" s="6">
        <f>milk!K41</f>
        <v>68.452836179372937</v>
      </c>
      <c r="F47" s="6">
        <f>milk!L41</f>
        <v>64.752682872379793</v>
      </c>
      <c r="G47" s="6">
        <f>milk!M41</f>
        <v>61.052529565386664</v>
      </c>
      <c r="H47" s="6">
        <f>milk!N41</f>
        <v>59.202452911890106</v>
      </c>
      <c r="I47" s="6">
        <f>milk!O41</f>
        <v>61.052529565386664</v>
      </c>
      <c r="J47" s="6">
        <f>milk!P41</f>
        <v>64.752682872379793</v>
      </c>
      <c r="K47" s="6">
        <f>milk!Q41</f>
        <v>70.302912832869495</v>
      </c>
      <c r="L47" s="6">
        <f>milk!R41</f>
        <v>74.003066139862625</v>
      </c>
      <c r="V47" s="14"/>
    </row>
    <row r="48" spans="1:22" x14ac:dyDescent="0.2">
      <c r="A48" s="6">
        <f>milk!G42</f>
        <v>68.935929801744138</v>
      </c>
      <c r="B48" s="6">
        <f>milk!H42</f>
        <v>68.935929801744138</v>
      </c>
      <c r="C48" s="6">
        <f>milk!I42</f>
        <v>68.935929801744138</v>
      </c>
      <c r="D48" s="6">
        <f>milk!J42</f>
        <v>67.212531556700526</v>
      </c>
      <c r="E48" s="6">
        <f>milk!K42</f>
        <v>63.765735066613331</v>
      </c>
      <c r="F48" s="6">
        <f>milk!L42</f>
        <v>60.318938576526122</v>
      </c>
      <c r="G48" s="6">
        <f>milk!M42</f>
        <v>56.872142086438913</v>
      </c>
      <c r="H48" s="6">
        <f>milk!N42</f>
        <v>55.148743841395316</v>
      </c>
      <c r="I48" s="6">
        <f>milk!O42</f>
        <v>56.872142086438913</v>
      </c>
      <c r="J48" s="6">
        <f>milk!P42</f>
        <v>60.318938576526122</v>
      </c>
      <c r="K48" s="6">
        <f>milk!Q42</f>
        <v>65.489133311656929</v>
      </c>
      <c r="L48" s="6">
        <f>milk!R42</f>
        <v>68.935929801744138</v>
      </c>
      <c r="V48" s="14"/>
    </row>
    <row r="49" spans="1:22" x14ac:dyDescent="0.2">
      <c r="A49" s="6">
        <f>milk!G43</f>
        <v>64.001553900370382</v>
      </c>
      <c r="B49" s="6">
        <f>milk!H43</f>
        <v>64.001553900370382</v>
      </c>
      <c r="C49" s="6">
        <f>milk!I43</f>
        <v>64.001553900370382</v>
      </c>
      <c r="D49" s="6">
        <f>milk!J43</f>
        <v>62.401515052861122</v>
      </c>
      <c r="E49" s="6">
        <f>milk!K43</f>
        <v>59.201437357842607</v>
      </c>
      <c r="F49" s="6">
        <f>milk!L43</f>
        <v>56.001359662824086</v>
      </c>
      <c r="G49" s="6">
        <f>milk!M43</f>
        <v>52.801281967805565</v>
      </c>
      <c r="H49" s="6">
        <f>milk!N43</f>
        <v>51.201243120296311</v>
      </c>
      <c r="I49" s="6">
        <f>milk!O43</f>
        <v>52.801281967805565</v>
      </c>
      <c r="J49" s="6">
        <f>milk!P43</f>
        <v>56.001359662824086</v>
      </c>
      <c r="K49" s="6">
        <f>milk!Q43</f>
        <v>60.801476205351861</v>
      </c>
      <c r="L49" s="6">
        <f>milk!R43</f>
        <v>64.001553900370382</v>
      </c>
      <c r="V49" s="14"/>
    </row>
    <row r="50" spans="1:22" x14ac:dyDescent="0.2">
      <c r="A50" s="6">
        <f>milk!G44</f>
        <v>59.271888724632149</v>
      </c>
      <c r="B50" s="6">
        <f>milk!H44</f>
        <v>59.271888724632149</v>
      </c>
      <c r="C50" s="6">
        <f>milk!I44</f>
        <v>59.271888724632149</v>
      </c>
      <c r="D50" s="6">
        <f>milk!J44</f>
        <v>57.79009150651634</v>
      </c>
      <c r="E50" s="6">
        <f>milk!K44</f>
        <v>54.826497070284738</v>
      </c>
      <c r="F50" s="6">
        <f>milk!L44</f>
        <v>51.862902634053128</v>
      </c>
      <c r="G50" s="6">
        <f>milk!M44</f>
        <v>48.899308197821519</v>
      </c>
      <c r="H50" s="6">
        <f>milk!N44</f>
        <v>47.417510979705725</v>
      </c>
      <c r="I50" s="6">
        <f>milk!O44</f>
        <v>48.899308197821519</v>
      </c>
      <c r="J50" s="6">
        <f>milk!P44</f>
        <v>51.862902634053128</v>
      </c>
      <c r="K50" s="6">
        <f>milk!Q44</f>
        <v>56.308294288400539</v>
      </c>
      <c r="L50" s="6">
        <f>milk!R44</f>
        <v>59.271888724632149</v>
      </c>
      <c r="V50" s="14"/>
    </row>
    <row r="51" spans="1:22" x14ac:dyDescent="0.2">
      <c r="A51" s="6">
        <f>milk!G45</f>
        <v>54.785131208625273</v>
      </c>
      <c r="B51" s="6">
        <f>milk!H45</f>
        <v>54.785131208625273</v>
      </c>
      <c r="C51" s="6">
        <f>milk!I45</f>
        <v>54.785131208625273</v>
      </c>
      <c r="D51" s="6">
        <f>milk!J45</f>
        <v>53.415502928409637</v>
      </c>
      <c r="E51" s="6">
        <f>milk!K45</f>
        <v>50.676246367978379</v>
      </c>
      <c r="F51" s="6">
        <f>milk!L45</f>
        <v>47.936989807547114</v>
      </c>
      <c r="G51" s="6">
        <f>milk!M45</f>
        <v>45.197733247115849</v>
      </c>
      <c r="H51" s="6">
        <f>milk!N45</f>
        <v>43.82810496690022</v>
      </c>
      <c r="I51" s="6">
        <f>milk!O45</f>
        <v>45.197733247115849</v>
      </c>
      <c r="J51" s="6">
        <f>milk!P45</f>
        <v>47.936989807547114</v>
      </c>
      <c r="K51" s="6">
        <f>milk!Q45</f>
        <v>52.045874648194008</v>
      </c>
      <c r="L51" s="6">
        <f>milk!R45</f>
        <v>54.785131208625273</v>
      </c>
      <c r="V51" s="14"/>
    </row>
    <row r="52" spans="1:22" x14ac:dyDescent="0.2">
      <c r="A52" s="6">
        <f>milk!G46</f>
        <v>50.559372285834066</v>
      </c>
      <c r="B52" s="6">
        <f>milk!H46</f>
        <v>50.559372285834066</v>
      </c>
      <c r="C52" s="6">
        <f>milk!I46</f>
        <v>50.559372285834066</v>
      </c>
      <c r="D52" s="6">
        <f>milk!J46</f>
        <v>49.295387978688211</v>
      </c>
      <c r="E52" s="6">
        <f>milk!K46</f>
        <v>46.76741936439651</v>
      </c>
      <c r="F52" s="6">
        <f>milk!L46</f>
        <v>44.239450750104808</v>
      </c>
      <c r="G52" s="6">
        <f>milk!M46</f>
        <v>41.7114821358131</v>
      </c>
      <c r="H52" s="6">
        <f>milk!N46</f>
        <v>40.447497828667252</v>
      </c>
      <c r="I52" s="6">
        <f>milk!O46</f>
        <v>41.7114821358131</v>
      </c>
      <c r="J52" s="6">
        <f>milk!P46</f>
        <v>44.239450750104808</v>
      </c>
      <c r="K52" s="6">
        <f>milk!Q46</f>
        <v>48.031403671542357</v>
      </c>
      <c r="L52" s="6">
        <f>milk!R46</f>
        <v>50.559372285834066</v>
      </c>
      <c r="V52" s="14"/>
    </row>
    <row r="53" spans="1:22" x14ac:dyDescent="0.2">
      <c r="A53" s="6">
        <f>milk!G47</f>
        <v>46.600295640225291</v>
      </c>
      <c r="B53" s="6">
        <f>milk!H47</f>
        <v>46.600295640225291</v>
      </c>
      <c r="C53" s="6">
        <f>milk!I47</f>
        <v>46.600295640225291</v>
      </c>
      <c r="D53" s="6">
        <f>milk!J47</f>
        <v>45.43528824921966</v>
      </c>
      <c r="E53" s="6">
        <f>milk!K47</f>
        <v>43.105273467208399</v>
      </c>
      <c r="F53" s="6">
        <f>milk!L47</f>
        <v>40.77525868519713</v>
      </c>
      <c r="G53" s="6">
        <f>milk!M47</f>
        <v>38.445243903185862</v>
      </c>
      <c r="H53" s="6">
        <f>milk!N47</f>
        <v>37.280236512180231</v>
      </c>
      <c r="I53" s="6">
        <f>milk!O47</f>
        <v>38.445243903185862</v>
      </c>
      <c r="J53" s="6">
        <f>milk!P47</f>
        <v>40.77525868519713</v>
      </c>
      <c r="K53" s="6">
        <f>milk!Q47</f>
        <v>44.270280858214022</v>
      </c>
      <c r="L53" s="6">
        <f>milk!R47</f>
        <v>46.600295640225291</v>
      </c>
      <c r="V53" s="14"/>
    </row>
    <row r="54" spans="1:22" x14ac:dyDescent="0.2">
      <c r="A54" s="6">
        <f>milk!G48</f>
        <v>42.905786968833389</v>
      </c>
      <c r="B54" s="6">
        <f>milk!H48</f>
        <v>42.905786968833389</v>
      </c>
      <c r="C54" s="6">
        <f>milk!I48</f>
        <v>42.905786968833389</v>
      </c>
      <c r="D54" s="6">
        <f>milk!J48</f>
        <v>41.833142294612557</v>
      </c>
      <c r="E54" s="6">
        <f>milk!K48</f>
        <v>39.687852946170885</v>
      </c>
      <c r="F54" s="6">
        <f>milk!L48</f>
        <v>37.542563597729213</v>
      </c>
      <c r="G54" s="6">
        <f>milk!M48</f>
        <v>35.397274249287541</v>
      </c>
      <c r="H54" s="6">
        <f>milk!N48</f>
        <v>34.324629575066716</v>
      </c>
      <c r="I54" s="6">
        <f>milk!O48</f>
        <v>35.397274249287541</v>
      </c>
      <c r="J54" s="6">
        <f>milk!P48</f>
        <v>37.542563597729213</v>
      </c>
      <c r="K54" s="6">
        <f>milk!Q48</f>
        <v>40.760497620391718</v>
      </c>
      <c r="L54" s="6">
        <f>milk!R48</f>
        <v>42.905786968833389</v>
      </c>
      <c r="V54" s="14"/>
    </row>
    <row r="55" spans="1:22" x14ac:dyDescent="0.2">
      <c r="A55" s="6">
        <f>milk!G49</f>
        <v>39.468818520916699</v>
      </c>
      <c r="B55" s="6">
        <f>milk!H49</f>
        <v>39.468818520916699</v>
      </c>
      <c r="C55" s="6">
        <f>milk!I49</f>
        <v>39.468818520916699</v>
      </c>
      <c r="D55" s="6">
        <f>milk!J49</f>
        <v>38.482098057893779</v>
      </c>
      <c r="E55" s="6">
        <f>milk!K49</f>
        <v>36.508657131847947</v>
      </c>
      <c r="F55" s="6">
        <f>milk!L49</f>
        <v>34.535216205802115</v>
      </c>
      <c r="G55" s="6">
        <f>milk!M49</f>
        <v>32.561775279756276</v>
      </c>
      <c r="H55" s="6">
        <f>milk!N49</f>
        <v>31.57505481673336</v>
      </c>
      <c r="I55" s="6">
        <f>milk!O49</f>
        <v>32.561775279756276</v>
      </c>
      <c r="J55" s="6">
        <f>milk!P49</f>
        <v>34.535216205802115</v>
      </c>
      <c r="K55" s="6">
        <f>milk!Q49</f>
        <v>37.49537759487086</v>
      </c>
      <c r="L55" s="6">
        <f>milk!R49</f>
        <v>39.468818520916699</v>
      </c>
      <c r="V55" s="14"/>
    </row>
    <row r="56" spans="1:22" x14ac:dyDescent="0.2">
      <c r="A56" s="6">
        <f>milk!G50</f>
        <v>36.279314685048476</v>
      </c>
      <c r="B56" s="6">
        <f>milk!H50</f>
        <v>36.279314685048476</v>
      </c>
      <c r="C56" s="6">
        <f>milk!I50</f>
        <v>36.279314685048476</v>
      </c>
      <c r="D56" s="6">
        <f>milk!J50</f>
        <v>35.372331817922266</v>
      </c>
      <c r="E56" s="6">
        <f>milk!K50</f>
        <v>33.558366083669839</v>
      </c>
      <c r="F56" s="6">
        <f>milk!L50</f>
        <v>31.744400349417418</v>
      </c>
      <c r="G56" s="6">
        <f>milk!M50</f>
        <v>29.930434615164991</v>
      </c>
      <c r="H56" s="6">
        <f>milk!N50</f>
        <v>29.023451748038781</v>
      </c>
      <c r="I56" s="6">
        <f>milk!O50</f>
        <v>29.930434615164991</v>
      </c>
      <c r="J56" s="6">
        <f>milk!P50</f>
        <v>31.744400349417418</v>
      </c>
      <c r="K56" s="6">
        <f>milk!Q50</f>
        <v>34.465348950796049</v>
      </c>
      <c r="L56" s="6">
        <f>milk!R50</f>
        <v>36.279314685048476</v>
      </c>
      <c r="V56" s="14"/>
    </row>
    <row r="57" spans="1:22" x14ac:dyDescent="0.2">
      <c r="A57" s="6">
        <f>milk!G51</f>
        <v>33.325387759942366</v>
      </c>
      <c r="B57" s="6">
        <f>milk!H51</f>
        <v>33.325387759942366</v>
      </c>
      <c r="C57" s="6">
        <f>milk!I51</f>
        <v>33.325387759942366</v>
      </c>
      <c r="D57" s="6">
        <f>milk!J51</f>
        <v>32.492253065943807</v>
      </c>
      <c r="E57" s="6">
        <f>milk!K51</f>
        <v>30.825983677946692</v>
      </c>
      <c r="F57" s="6">
        <f>milk!L51</f>
        <v>29.159714289949569</v>
      </c>
      <c r="G57" s="6">
        <f>milk!M51</f>
        <v>27.493444901952451</v>
      </c>
      <c r="H57" s="6">
        <f>milk!N51</f>
        <v>26.660310207953895</v>
      </c>
      <c r="I57" s="6">
        <f>milk!O51</f>
        <v>27.493444901952451</v>
      </c>
      <c r="J57" s="6">
        <f>milk!P51</f>
        <v>29.159714289949569</v>
      </c>
      <c r="K57" s="6">
        <f>milk!Q51</f>
        <v>31.659118371945247</v>
      </c>
      <c r="L57" s="6">
        <f>milk!R51</f>
        <v>33.325387759942366</v>
      </c>
      <c r="V57" s="14"/>
    </row>
    <row r="58" spans="1:22" x14ac:dyDescent="0.2">
      <c r="A58" s="6">
        <f>milk!G52</f>
        <v>30.59417000200515</v>
      </c>
      <c r="B58" s="6">
        <f>milk!H52</f>
        <v>30.59417000200515</v>
      </c>
      <c r="C58" s="6">
        <f>milk!I52</f>
        <v>30.59417000200515</v>
      </c>
      <c r="D58" s="6">
        <f>milk!J52</f>
        <v>29.829315751955022</v>
      </c>
      <c r="E58" s="6">
        <f>milk!K52</f>
        <v>28.299607251854766</v>
      </c>
      <c r="F58" s="6">
        <f>milk!L52</f>
        <v>26.769898751754507</v>
      </c>
      <c r="G58" s="6">
        <f>milk!M52</f>
        <v>25.240190251654248</v>
      </c>
      <c r="H58" s="6">
        <f>milk!N52</f>
        <v>24.47533600160412</v>
      </c>
      <c r="I58" s="6">
        <f>milk!O52</f>
        <v>25.240190251654248</v>
      </c>
      <c r="J58" s="6">
        <f>milk!P52</f>
        <v>26.769898751754507</v>
      </c>
      <c r="K58" s="6">
        <f>milk!Q52</f>
        <v>29.064461501904891</v>
      </c>
      <c r="L58" s="6">
        <f>milk!R52</f>
        <v>30.59417000200515</v>
      </c>
      <c r="V58" s="14"/>
    </row>
    <row r="59" spans="1:22" x14ac:dyDescent="0.2">
      <c r="A59" s="6">
        <f>milk!G53</f>
        <v>28.072379149816722</v>
      </c>
      <c r="B59" s="6">
        <f>milk!H53</f>
        <v>28.072379149816722</v>
      </c>
      <c r="C59" s="6">
        <f>milk!I53</f>
        <v>28.072379149816722</v>
      </c>
      <c r="D59" s="6">
        <f>milk!J53</f>
        <v>27.370569671071305</v>
      </c>
      <c r="E59" s="6">
        <f>milk!K53</f>
        <v>25.96695071358047</v>
      </c>
      <c r="F59" s="6">
        <f>milk!L53</f>
        <v>24.563331756089632</v>
      </c>
      <c r="G59" s="6">
        <f>milk!M53</f>
        <v>23.159712798598793</v>
      </c>
      <c r="H59" s="6">
        <f>milk!N53</f>
        <v>22.457903319853379</v>
      </c>
      <c r="I59" s="6">
        <f>milk!O53</f>
        <v>23.159712798598793</v>
      </c>
      <c r="J59" s="6">
        <f>milk!P53</f>
        <v>24.563331756089632</v>
      </c>
      <c r="K59" s="6">
        <f>milk!Q53</f>
        <v>26.668760192325884</v>
      </c>
      <c r="L59" s="6">
        <f>milk!R53</f>
        <v>28.072379149816722</v>
      </c>
      <c r="V59" s="14"/>
    </row>
    <row r="60" spans="1:22" x14ac:dyDescent="0.2">
      <c r="A60" s="6">
        <f>milk!G54</f>
        <v>25.746703776200576</v>
      </c>
      <c r="B60" s="6">
        <f>milk!H54</f>
        <v>25.746703776200576</v>
      </c>
      <c r="C60" s="6">
        <f>milk!I54</f>
        <v>25.746703776200576</v>
      </c>
      <c r="D60" s="6">
        <f>milk!J54</f>
        <v>25.103036181795559</v>
      </c>
      <c r="E60" s="6">
        <f>milk!K54</f>
        <v>23.815700992985533</v>
      </c>
      <c r="F60" s="6">
        <f>milk!L54</f>
        <v>22.528365804175504</v>
      </c>
      <c r="G60" s="6">
        <f>milk!M54</f>
        <v>21.241030615365474</v>
      </c>
      <c r="H60" s="6">
        <f>milk!N54</f>
        <v>20.597363020960461</v>
      </c>
      <c r="I60" s="6">
        <f>milk!O54</f>
        <v>21.241030615365474</v>
      </c>
      <c r="J60" s="6">
        <f>milk!P54</f>
        <v>22.528365804175504</v>
      </c>
      <c r="K60" s="6">
        <f>milk!Q54</f>
        <v>24.459368587390546</v>
      </c>
      <c r="L60" s="6">
        <f>milk!R54</f>
        <v>25.746703776200576</v>
      </c>
      <c r="V60" s="14"/>
    </row>
    <row r="61" spans="1:22" x14ac:dyDescent="0.2">
      <c r="A61" s="6">
        <f>milk!G55</f>
        <v>23.604064516852954</v>
      </c>
      <c r="B61" s="6">
        <f>milk!H55</f>
        <v>23.604064516852954</v>
      </c>
      <c r="C61" s="6">
        <f>milk!I55</f>
        <v>23.604064516852954</v>
      </c>
      <c r="D61" s="6">
        <f>milk!J55</f>
        <v>23.013962903931631</v>
      </c>
      <c r="E61" s="6">
        <f>milk!K55</f>
        <v>21.833759678088985</v>
      </c>
      <c r="F61" s="6">
        <f>milk!L55</f>
        <v>20.653556452246335</v>
      </c>
      <c r="G61" s="6">
        <f>milk!M55</f>
        <v>19.473353226403685</v>
      </c>
      <c r="H61" s="6">
        <f>milk!N55</f>
        <v>18.883251613482365</v>
      </c>
      <c r="I61" s="6">
        <f>milk!O55</f>
        <v>19.473353226403685</v>
      </c>
      <c r="J61" s="6">
        <f>milk!P55</f>
        <v>20.653556452246335</v>
      </c>
      <c r="K61" s="6">
        <f>milk!Q55</f>
        <v>22.423861291010304</v>
      </c>
      <c r="L61" s="6">
        <f>milk!R55</f>
        <v>23.604064516852954</v>
      </c>
      <c r="V61" s="14"/>
    </row>
    <row r="62" spans="1:22" x14ac:dyDescent="0.2">
      <c r="A62" s="6">
        <f>milk!G56</f>
        <v>21.631788520781573</v>
      </c>
      <c r="B62" s="6">
        <f>milk!H56</f>
        <v>21.631788520781573</v>
      </c>
      <c r="C62" s="6">
        <f>milk!I56</f>
        <v>21.631788520781573</v>
      </c>
      <c r="D62" s="6">
        <f>milk!J56</f>
        <v>21.090993807762032</v>
      </c>
      <c r="E62" s="6">
        <f>milk!K56</f>
        <v>20.009404381722955</v>
      </c>
      <c r="F62" s="6">
        <f>milk!L56</f>
        <v>18.927814955683875</v>
      </c>
      <c r="G62" s="6">
        <f>milk!M56</f>
        <v>17.846225529644798</v>
      </c>
      <c r="H62" s="6">
        <f>milk!N56</f>
        <v>17.305430816625258</v>
      </c>
      <c r="I62" s="6">
        <f>milk!O56</f>
        <v>17.846225529644798</v>
      </c>
      <c r="J62" s="6">
        <f>milk!P56</f>
        <v>18.927814955683875</v>
      </c>
      <c r="K62" s="6">
        <f>milk!Q56</f>
        <v>20.550199094742492</v>
      </c>
      <c r="L62" s="6">
        <f>milk!R56</f>
        <v>21.631788520781573</v>
      </c>
      <c r="V62" s="14"/>
    </row>
    <row r="63" spans="1:22" x14ac:dyDescent="0.2">
      <c r="A63" s="6">
        <f>milk!G57</f>
        <v>19.81772256519994</v>
      </c>
      <c r="B63" s="6">
        <f>milk!H57</f>
        <v>19.81772256519994</v>
      </c>
      <c r="C63" s="6">
        <f>milk!I57</f>
        <v>19.81772256519994</v>
      </c>
      <c r="D63" s="6">
        <f>milk!J57</f>
        <v>19.322279501069943</v>
      </c>
      <c r="E63" s="6">
        <f>milk!K57</f>
        <v>18.331393372809945</v>
      </c>
      <c r="F63" s="6">
        <f>milk!L57</f>
        <v>17.340507244549947</v>
      </c>
      <c r="G63" s="6">
        <f>milk!M57</f>
        <v>16.349621116289949</v>
      </c>
      <c r="H63" s="6">
        <f>milk!N57</f>
        <v>15.854178052159952</v>
      </c>
      <c r="I63" s="6">
        <f>milk!O57</f>
        <v>16.349621116289949</v>
      </c>
      <c r="J63" s="6">
        <f>milk!P57</f>
        <v>17.340507244549947</v>
      </c>
      <c r="K63" s="6">
        <f>milk!Q57</f>
        <v>18.826836436939942</v>
      </c>
      <c r="L63" s="6">
        <f>milk!R57</f>
        <v>19.81772256519994</v>
      </c>
      <c r="V63" s="14"/>
    </row>
    <row r="64" spans="1:22" x14ac:dyDescent="0.2">
      <c r="A64" s="6">
        <f>milk!G58</f>
        <v>18.15030249862976</v>
      </c>
      <c r="B64" s="6">
        <f>milk!H58</f>
        <v>18.15030249862976</v>
      </c>
      <c r="C64" s="6">
        <f>milk!I58</f>
        <v>18.15030249862976</v>
      </c>
      <c r="D64" s="6">
        <f>milk!J58</f>
        <v>17.696544936164017</v>
      </c>
      <c r="E64" s="6">
        <f>milk!K58</f>
        <v>16.789029811232528</v>
      </c>
      <c r="F64" s="6">
        <f>milk!L58</f>
        <v>15.88151468630104</v>
      </c>
      <c r="G64" s="6">
        <f>milk!M58</f>
        <v>14.973999561369551</v>
      </c>
      <c r="H64" s="6">
        <f>milk!N58</f>
        <v>14.520241998903808</v>
      </c>
      <c r="I64" s="6">
        <f>milk!O58</f>
        <v>14.973999561369551</v>
      </c>
      <c r="J64" s="6">
        <f>milk!P58</f>
        <v>15.88151468630104</v>
      </c>
      <c r="K64" s="6">
        <f>milk!Q58</f>
        <v>17.24278737369827</v>
      </c>
      <c r="L64" s="6">
        <f>milk!R58</f>
        <v>18.15030249862976</v>
      </c>
      <c r="V64" s="14"/>
    </row>
    <row r="65" spans="1:22" x14ac:dyDescent="0.2">
      <c r="A65" s="6">
        <f>milk!G59</f>
        <v>16.618591472166841</v>
      </c>
      <c r="B65" s="6">
        <f>milk!H59</f>
        <v>16.618591472166841</v>
      </c>
      <c r="C65" s="6">
        <f>milk!I59</f>
        <v>16.618591472166841</v>
      </c>
      <c r="D65" s="6">
        <f>milk!J59</f>
        <v>16.203126685362669</v>
      </c>
      <c r="E65" s="6">
        <f>milk!K59</f>
        <v>15.372197111754328</v>
      </c>
      <c r="F65" s="6">
        <f>milk!L59</f>
        <v>14.541267538145986</v>
      </c>
      <c r="G65" s="6">
        <f>milk!M59</f>
        <v>13.710337964537644</v>
      </c>
      <c r="H65" s="6">
        <f>milk!N59</f>
        <v>13.294873177733473</v>
      </c>
      <c r="I65" s="6">
        <f>milk!O59</f>
        <v>13.710337964537644</v>
      </c>
      <c r="J65" s="6">
        <f>milk!P59</f>
        <v>14.541267538145986</v>
      </c>
      <c r="K65" s="6">
        <f>milk!Q59</f>
        <v>15.787661898558499</v>
      </c>
      <c r="L65" s="6">
        <f>milk!R59</f>
        <v>16.618591472166841</v>
      </c>
      <c r="V65" s="14"/>
    </row>
    <row r="66" spans="1:22" x14ac:dyDescent="0.2">
      <c r="A66" s="1" t="s">
        <v>638</v>
      </c>
      <c r="C66" s="4"/>
      <c r="D66" s="4"/>
      <c r="E66" s="4"/>
      <c r="F66" s="4"/>
      <c r="G66" s="4"/>
      <c r="H66" s="4"/>
      <c r="I66" s="4"/>
      <c r="J66" s="4"/>
      <c r="K66" s="4"/>
      <c r="L66" s="4"/>
      <c r="M66" s="4"/>
      <c r="V66" s="14"/>
    </row>
    <row r="67" spans="1:22" x14ac:dyDescent="0.2">
      <c r="A67" s="6">
        <f>milk!G63</f>
        <v>89.555090148179787</v>
      </c>
      <c r="B67" s="6">
        <f>milk!H63</f>
        <v>89.555090148179787</v>
      </c>
      <c r="C67" s="6">
        <f>milk!I63</f>
        <v>89.555090148179787</v>
      </c>
      <c r="D67" s="6">
        <f>milk!J63</f>
        <v>87.316212894475285</v>
      </c>
      <c r="E67" s="6">
        <f>milk!K63</f>
        <v>82.838458387066311</v>
      </c>
      <c r="F67" s="6">
        <f>milk!L63</f>
        <v>78.360703879657308</v>
      </c>
      <c r="G67" s="6">
        <f>milk!M63</f>
        <v>73.882949372248319</v>
      </c>
      <c r="H67" s="6">
        <f>milk!N63</f>
        <v>71.644072118543832</v>
      </c>
      <c r="I67" s="6">
        <f>milk!O63</f>
        <v>73.882949372248319</v>
      </c>
      <c r="J67" s="6">
        <f>milk!P63</f>
        <v>78.360703879657308</v>
      </c>
      <c r="K67" s="6">
        <f>milk!Q63</f>
        <v>85.077335640770798</v>
      </c>
      <c r="L67" s="6">
        <f>milk!R63</f>
        <v>89.555090148179787</v>
      </c>
      <c r="V67" s="14"/>
    </row>
    <row r="68" spans="1:22" x14ac:dyDescent="0.2">
      <c r="A68" s="6">
        <f>milk!G64</f>
        <v>94.998832489047942</v>
      </c>
      <c r="B68" s="6">
        <f>milk!H64</f>
        <v>94.998832489047942</v>
      </c>
      <c r="C68" s="6">
        <f>milk!I64</f>
        <v>94.998832489047942</v>
      </c>
      <c r="D68" s="6">
        <f>milk!J64</f>
        <v>92.623861676821747</v>
      </c>
      <c r="E68" s="6">
        <f>milk!K64</f>
        <v>87.873920052369357</v>
      </c>
      <c r="F68" s="6">
        <f>milk!L64</f>
        <v>83.123978427916953</v>
      </c>
      <c r="G68" s="6">
        <f>milk!M64</f>
        <v>78.374036803464548</v>
      </c>
      <c r="H68" s="6">
        <f>milk!N64</f>
        <v>75.999065991238353</v>
      </c>
      <c r="I68" s="6">
        <f>milk!O64</f>
        <v>78.374036803464548</v>
      </c>
      <c r="J68" s="6">
        <f>milk!P64</f>
        <v>83.123978427916953</v>
      </c>
      <c r="K68" s="6">
        <f>milk!Q64</f>
        <v>90.248890864595538</v>
      </c>
      <c r="L68" s="6">
        <f>milk!R64</f>
        <v>94.998832489047942</v>
      </c>
      <c r="V68" s="14"/>
    </row>
    <row r="69" spans="1:22" x14ac:dyDescent="0.2">
      <c r="A69" s="6">
        <f>milk!G65</f>
        <v>92.840876962391548</v>
      </c>
      <c r="B69" s="6">
        <f>milk!H65</f>
        <v>92.840876962391548</v>
      </c>
      <c r="C69" s="6">
        <f>milk!I65</f>
        <v>92.840876962391548</v>
      </c>
      <c r="D69" s="6">
        <f>milk!J65</f>
        <v>90.519855038331755</v>
      </c>
      <c r="E69" s="6">
        <f>milk!K65</f>
        <v>85.877811190212185</v>
      </c>
      <c r="F69" s="6">
        <f>milk!L65</f>
        <v>81.235767342092601</v>
      </c>
      <c r="G69" s="6">
        <f>milk!M65</f>
        <v>76.593723493973016</v>
      </c>
      <c r="H69" s="6">
        <f>milk!N65</f>
        <v>74.272701569913238</v>
      </c>
      <c r="I69" s="6">
        <f>milk!O65</f>
        <v>76.593723493973016</v>
      </c>
      <c r="J69" s="6">
        <f>milk!P65</f>
        <v>81.235767342092601</v>
      </c>
      <c r="K69" s="6">
        <f>milk!Q65</f>
        <v>88.198833114271963</v>
      </c>
      <c r="L69" s="6">
        <f>milk!R65</f>
        <v>92.840876962391548</v>
      </c>
      <c r="V69" s="14"/>
    </row>
    <row r="70" spans="1:22" x14ac:dyDescent="0.2">
      <c r="A70" s="6">
        <f>milk!G66</f>
        <v>88.551963469180436</v>
      </c>
      <c r="B70" s="6">
        <f>milk!H66</f>
        <v>88.551963469180436</v>
      </c>
      <c r="C70" s="6">
        <f>milk!I66</f>
        <v>88.551963469180436</v>
      </c>
      <c r="D70" s="6">
        <f>milk!J66</f>
        <v>86.338164382450927</v>
      </c>
      <c r="E70" s="6">
        <f>milk!K66</f>
        <v>81.910566208991909</v>
      </c>
      <c r="F70" s="6">
        <f>milk!L66</f>
        <v>77.482968035532878</v>
      </c>
      <c r="G70" s="6">
        <f>milk!M66</f>
        <v>73.05536986207386</v>
      </c>
      <c r="H70" s="6">
        <f>milk!N66</f>
        <v>70.841570775344351</v>
      </c>
      <c r="I70" s="6">
        <f>milk!O66</f>
        <v>73.05536986207386</v>
      </c>
      <c r="J70" s="6">
        <f>milk!P66</f>
        <v>77.482968035532878</v>
      </c>
      <c r="K70" s="6">
        <f>milk!Q66</f>
        <v>84.124365295721404</v>
      </c>
      <c r="L70" s="6">
        <f>milk!R66</f>
        <v>88.551963469180436</v>
      </c>
      <c r="V70" s="14"/>
    </row>
    <row r="71" spans="1:22" x14ac:dyDescent="0.2">
      <c r="A71" s="6">
        <f>milk!G67</f>
        <v>83.463857772837102</v>
      </c>
      <c r="B71" s="6">
        <f>milk!H67</f>
        <v>83.463857772837102</v>
      </c>
      <c r="C71" s="6">
        <f>milk!I67</f>
        <v>83.463857772837102</v>
      </c>
      <c r="D71" s="6">
        <f>milk!J67</f>
        <v>81.37726132851617</v>
      </c>
      <c r="E71" s="6">
        <f>milk!K67</f>
        <v>77.20406843987432</v>
      </c>
      <c r="F71" s="6">
        <f>milk!L67</f>
        <v>73.030875551232469</v>
      </c>
      <c r="G71" s="6">
        <f>milk!M67</f>
        <v>68.857682662590605</v>
      </c>
      <c r="H71" s="6">
        <f>milk!N67</f>
        <v>66.771086218269687</v>
      </c>
      <c r="I71" s="6">
        <f>milk!O67</f>
        <v>68.857682662590605</v>
      </c>
      <c r="J71" s="6">
        <f>milk!P67</f>
        <v>73.030875551232469</v>
      </c>
      <c r="K71" s="6">
        <f>milk!Q67</f>
        <v>79.290664884195238</v>
      </c>
      <c r="L71" s="6">
        <f>milk!R67</f>
        <v>83.463857772837102</v>
      </c>
      <c r="V71" s="14"/>
    </row>
    <row r="72" spans="1:22" x14ac:dyDescent="0.2">
      <c r="A72" s="6">
        <f>milk!G68</f>
        <v>78.114347592077223</v>
      </c>
      <c r="B72" s="6">
        <f>milk!H68</f>
        <v>78.114347592077223</v>
      </c>
      <c r="C72" s="6">
        <f>milk!I68</f>
        <v>78.114347592077223</v>
      </c>
      <c r="D72" s="6">
        <f>milk!J68</f>
        <v>76.161488902275295</v>
      </c>
      <c r="E72" s="6">
        <f>milk!K68</f>
        <v>72.255771522671438</v>
      </c>
      <c r="F72" s="6">
        <f>milk!L68</f>
        <v>68.350054143067567</v>
      </c>
      <c r="G72" s="6">
        <f>milk!M68</f>
        <v>64.44433676346371</v>
      </c>
      <c r="H72" s="6">
        <f>milk!N68</f>
        <v>62.491478073661781</v>
      </c>
      <c r="I72" s="6">
        <f>milk!O68</f>
        <v>64.44433676346371</v>
      </c>
      <c r="J72" s="6">
        <f>milk!P68</f>
        <v>68.350054143067567</v>
      </c>
      <c r="K72" s="6">
        <f>milk!Q68</f>
        <v>74.208630212473352</v>
      </c>
      <c r="L72" s="6">
        <f>milk!R68</f>
        <v>78.114347592077223</v>
      </c>
      <c r="V72" s="14"/>
    </row>
    <row r="73" spans="1:22" x14ac:dyDescent="0.2">
      <c r="A73" s="6">
        <f>milk!G69</f>
        <v>72.765703679618809</v>
      </c>
      <c r="B73" s="6">
        <f>milk!H69</f>
        <v>72.765703679618809</v>
      </c>
      <c r="C73" s="6">
        <f>milk!I69</f>
        <v>72.765703679618809</v>
      </c>
      <c r="D73" s="6">
        <f>milk!J69</f>
        <v>70.946561087628339</v>
      </c>
      <c r="E73" s="6">
        <f>milk!K69</f>
        <v>67.308275903647399</v>
      </c>
      <c r="F73" s="6">
        <f>milk!L69</f>
        <v>63.669990719666458</v>
      </c>
      <c r="G73" s="6">
        <f>milk!M69</f>
        <v>60.031705535685518</v>
      </c>
      <c r="H73" s="6">
        <f>milk!N69</f>
        <v>58.212562943695048</v>
      </c>
      <c r="I73" s="6">
        <f>milk!O69</f>
        <v>60.031705535685518</v>
      </c>
      <c r="J73" s="6">
        <f>milk!P69</f>
        <v>63.669990719666458</v>
      </c>
      <c r="K73" s="6">
        <f>milk!Q69</f>
        <v>69.127418495637869</v>
      </c>
      <c r="L73" s="6">
        <f>milk!R69</f>
        <v>72.765703679618809</v>
      </c>
      <c r="V73" s="14"/>
    </row>
    <row r="74" spans="1:22" x14ac:dyDescent="0.2">
      <c r="A74" s="6">
        <f>milk!G70</f>
        <v>67.557195783724296</v>
      </c>
      <c r="B74" s="6">
        <f>milk!H70</f>
        <v>67.557195783724296</v>
      </c>
      <c r="C74" s="6">
        <f>milk!I70</f>
        <v>67.557195783724296</v>
      </c>
      <c r="D74" s="6">
        <f>milk!J70</f>
        <v>65.86826588913118</v>
      </c>
      <c r="E74" s="6">
        <f>milk!K70</f>
        <v>62.490406099944977</v>
      </c>
      <c r="F74" s="6">
        <f>milk!L70</f>
        <v>59.112546310758759</v>
      </c>
      <c r="G74" s="6">
        <f>milk!M70</f>
        <v>55.734686521572542</v>
      </c>
      <c r="H74" s="6">
        <f>milk!N70</f>
        <v>54.04575662697944</v>
      </c>
      <c r="I74" s="6">
        <f>milk!O70</f>
        <v>55.734686521572542</v>
      </c>
      <c r="J74" s="6">
        <f>milk!P70</f>
        <v>59.112546310758759</v>
      </c>
      <c r="K74" s="6">
        <f>milk!Q70</f>
        <v>64.179335994538079</v>
      </c>
      <c r="L74" s="6">
        <f>milk!R70</f>
        <v>67.557195783724296</v>
      </c>
      <c r="V74" s="14"/>
    </row>
    <row r="75" spans="1:22" x14ac:dyDescent="0.2">
      <c r="A75" s="6">
        <f>milk!G71</f>
        <v>62.56477143155616</v>
      </c>
      <c r="B75" s="6">
        <f>milk!H71</f>
        <v>62.56477143155616</v>
      </c>
      <c r="C75" s="6">
        <f>milk!I71</f>
        <v>62.56477143155616</v>
      </c>
      <c r="D75" s="6">
        <f>milk!J71</f>
        <v>61.000652145767255</v>
      </c>
      <c r="E75" s="6">
        <f>milk!K71</f>
        <v>57.872413574189451</v>
      </c>
      <c r="F75" s="6">
        <f>milk!L71</f>
        <v>54.744175002611641</v>
      </c>
      <c r="G75" s="6">
        <f>milk!M71</f>
        <v>51.61593643103383</v>
      </c>
      <c r="H75" s="6">
        <f>milk!N71</f>
        <v>50.051817145244932</v>
      </c>
      <c r="I75" s="6">
        <f>milk!O71</f>
        <v>51.61593643103383</v>
      </c>
      <c r="J75" s="6">
        <f>milk!P71</f>
        <v>54.744175002611641</v>
      </c>
      <c r="K75" s="6">
        <f>milk!Q71</f>
        <v>59.43653285997835</v>
      </c>
      <c r="L75" s="6">
        <f>milk!R71</f>
        <v>62.56477143155616</v>
      </c>
      <c r="V75" s="14"/>
    </row>
    <row r="76" spans="1:22" x14ac:dyDescent="0.2">
      <c r="A76" s="6">
        <f>milk!G72</f>
        <v>57.828749609104463</v>
      </c>
      <c r="B76" s="6">
        <f>milk!H72</f>
        <v>57.828749609104463</v>
      </c>
      <c r="C76" s="6">
        <f>milk!I72</f>
        <v>57.828749609104463</v>
      </c>
      <c r="D76" s="6">
        <f>milk!J72</f>
        <v>56.383030868876851</v>
      </c>
      <c r="E76" s="6">
        <f>milk!K72</f>
        <v>53.491593388421634</v>
      </c>
      <c r="F76" s="6">
        <f>milk!L72</f>
        <v>50.600155907966403</v>
      </c>
      <c r="G76" s="6">
        <f>milk!M72</f>
        <v>47.70871842751118</v>
      </c>
      <c r="H76" s="6">
        <f>milk!N72</f>
        <v>46.262999687283575</v>
      </c>
      <c r="I76" s="6">
        <f>milk!O72</f>
        <v>47.70871842751118</v>
      </c>
      <c r="J76" s="6">
        <f>milk!P72</f>
        <v>50.600155907966403</v>
      </c>
      <c r="K76" s="6">
        <f>milk!Q72</f>
        <v>54.937312128649239</v>
      </c>
      <c r="L76" s="6">
        <f>milk!R72</f>
        <v>57.828749609104463</v>
      </c>
      <c r="V76" s="14"/>
    </row>
    <row r="77" spans="1:22" x14ac:dyDescent="0.2">
      <c r="A77" s="6">
        <f>milk!G73</f>
        <v>53.36822630171374</v>
      </c>
      <c r="B77" s="6">
        <f>milk!H73</f>
        <v>53.36822630171374</v>
      </c>
      <c r="C77" s="6">
        <f>milk!I73</f>
        <v>53.36822630171374</v>
      </c>
      <c r="D77" s="6">
        <f>milk!J73</f>
        <v>52.034020644170894</v>
      </c>
      <c r="E77" s="6">
        <f>milk!K73</f>
        <v>49.36560932908521</v>
      </c>
      <c r="F77" s="6">
        <f>milk!L73</f>
        <v>46.697198013999525</v>
      </c>
      <c r="G77" s="6">
        <f>milk!M73</f>
        <v>44.028786698913834</v>
      </c>
      <c r="H77" s="6">
        <f>milk!N73</f>
        <v>42.694581041370995</v>
      </c>
      <c r="I77" s="6">
        <f>milk!O73</f>
        <v>44.028786698913834</v>
      </c>
      <c r="J77" s="6">
        <f>milk!P73</f>
        <v>46.697198013999525</v>
      </c>
      <c r="K77" s="6">
        <f>milk!Q73</f>
        <v>50.699814986628049</v>
      </c>
      <c r="L77" s="6">
        <f>milk!R73</f>
        <v>53.36822630171374</v>
      </c>
      <c r="V77" s="14"/>
    </row>
    <row r="78" spans="1:22" x14ac:dyDescent="0.2">
      <c r="A78" s="6">
        <f>milk!G74</f>
        <v>49.189200953571138</v>
      </c>
      <c r="B78" s="6">
        <f>milk!H74</f>
        <v>49.189200953571138</v>
      </c>
      <c r="C78" s="6">
        <f>milk!I74</f>
        <v>49.189200953571138</v>
      </c>
      <c r="D78" s="6">
        <f>milk!J74</f>
        <v>47.959470929731857</v>
      </c>
      <c r="E78" s="6">
        <f>milk!K74</f>
        <v>45.500010882053303</v>
      </c>
      <c r="F78" s="6">
        <f>milk!L74</f>
        <v>43.040550834374748</v>
      </c>
      <c r="G78" s="6">
        <f>milk!M74</f>
        <v>40.581090786696187</v>
      </c>
      <c r="H78" s="6">
        <f>milk!N74</f>
        <v>39.351360762856913</v>
      </c>
      <c r="I78" s="6">
        <f>milk!O74</f>
        <v>40.581090786696187</v>
      </c>
      <c r="J78" s="6">
        <f>milk!P74</f>
        <v>43.040550834374748</v>
      </c>
      <c r="K78" s="6">
        <f>milk!Q74</f>
        <v>46.729740905892577</v>
      </c>
      <c r="L78" s="6">
        <f>milk!R74</f>
        <v>49.189200953571138</v>
      </c>
      <c r="V78" s="14"/>
    </row>
    <row r="79" spans="1:22" x14ac:dyDescent="0.2">
      <c r="A79" s="6">
        <f>milk!G75</f>
        <v>45.289441800435242</v>
      </c>
      <c r="B79" s="6">
        <f>milk!H75</f>
        <v>45.289441800435242</v>
      </c>
      <c r="C79" s="6">
        <f>milk!I75</f>
        <v>45.289441800435242</v>
      </c>
      <c r="D79" s="6">
        <f>milk!J75</f>
        <v>44.157205755424357</v>
      </c>
      <c r="E79" s="6">
        <f>milk!K75</f>
        <v>41.892733665402602</v>
      </c>
      <c r="F79" s="6">
        <f>milk!L75</f>
        <v>39.628261575380833</v>
      </c>
      <c r="G79" s="6">
        <f>milk!M75</f>
        <v>37.363789485359071</v>
      </c>
      <c r="H79" s="6">
        <f>milk!N75</f>
        <v>36.231553440348193</v>
      </c>
      <c r="I79" s="6">
        <f>milk!O75</f>
        <v>37.363789485359071</v>
      </c>
      <c r="J79" s="6">
        <f>milk!P75</f>
        <v>39.628261575380833</v>
      </c>
      <c r="K79" s="6">
        <f>milk!Q75</f>
        <v>43.02496971041348</v>
      </c>
      <c r="L79" s="6">
        <f>milk!R75</f>
        <v>45.289441800435242</v>
      </c>
      <c r="V79" s="14"/>
    </row>
    <row r="80" spans="1:22" x14ac:dyDescent="0.2">
      <c r="A80" s="6">
        <f>milk!G76</f>
        <v>41.661530660967628</v>
      </c>
      <c r="B80" s="6">
        <f>milk!H76</f>
        <v>41.661530660967628</v>
      </c>
      <c r="C80" s="6">
        <f>milk!I76</f>
        <v>41.661530660967628</v>
      </c>
      <c r="D80" s="6">
        <f>milk!J76</f>
        <v>40.619992394443436</v>
      </c>
      <c r="E80" s="6">
        <f>milk!K76</f>
        <v>38.536915861395059</v>
      </c>
      <c r="F80" s="6">
        <f>milk!L76</f>
        <v>36.453839328346675</v>
      </c>
      <c r="G80" s="6">
        <f>milk!M76</f>
        <v>34.37076279529829</v>
      </c>
      <c r="H80" s="6">
        <f>milk!N76</f>
        <v>33.329224528774105</v>
      </c>
      <c r="I80" s="6">
        <f>milk!O76</f>
        <v>34.37076279529829</v>
      </c>
      <c r="J80" s="6">
        <f>milk!P76</f>
        <v>36.453839328346675</v>
      </c>
      <c r="K80" s="6">
        <f>milk!Q76</f>
        <v>39.578454127919244</v>
      </c>
      <c r="L80" s="6">
        <f>milk!R76</f>
        <v>41.661530660967628</v>
      </c>
      <c r="V80" s="14"/>
    </row>
    <row r="81" spans="1:256" x14ac:dyDescent="0.2">
      <c r="A81" s="6">
        <f>milk!G77</f>
        <v>38.294832167551171</v>
      </c>
      <c r="B81" s="6">
        <f>milk!H77</f>
        <v>38.294832167551171</v>
      </c>
      <c r="C81" s="6">
        <f>milk!I77</f>
        <v>38.294832167551171</v>
      </c>
      <c r="D81" s="6">
        <f>milk!J77</f>
        <v>37.337461363362394</v>
      </c>
      <c r="E81" s="6">
        <f>milk!K77</f>
        <v>35.422719754984833</v>
      </c>
      <c r="F81" s="6">
        <f>milk!L77</f>
        <v>33.507978146607272</v>
      </c>
      <c r="G81" s="6">
        <f>milk!M77</f>
        <v>31.593236538229714</v>
      </c>
      <c r="H81" s="6">
        <f>milk!N77</f>
        <v>30.635865734040937</v>
      </c>
      <c r="I81" s="6">
        <f>milk!O77</f>
        <v>31.593236538229714</v>
      </c>
      <c r="J81" s="6">
        <f>milk!P77</f>
        <v>33.507978146607272</v>
      </c>
      <c r="K81" s="6">
        <f>milk!Q77</f>
        <v>36.38009055917361</v>
      </c>
      <c r="L81" s="6">
        <f>milk!R77</f>
        <v>38.294832167551171</v>
      </c>
      <c r="V81" s="14"/>
    </row>
    <row r="82" spans="1:256" x14ac:dyDescent="0.2">
      <c r="A82" s="6">
        <f>milk!G78</f>
        <v>35.176798191050274</v>
      </c>
      <c r="B82" s="6">
        <f>milk!H78</f>
        <v>35.176798191050274</v>
      </c>
      <c r="C82" s="6">
        <f>milk!I78</f>
        <v>35.176798191050274</v>
      </c>
      <c r="D82" s="6">
        <f>milk!J78</f>
        <v>34.297378236274014</v>
      </c>
      <c r="E82" s="6">
        <f>milk!K78</f>
        <v>32.538538326721508</v>
      </c>
      <c r="F82" s="6">
        <f>milk!L78</f>
        <v>30.779698417168991</v>
      </c>
      <c r="G82" s="6">
        <f>milk!M78</f>
        <v>29.020858507616474</v>
      </c>
      <c r="H82" s="6">
        <f>milk!N78</f>
        <v>28.141438552840221</v>
      </c>
      <c r="I82" s="6">
        <f>milk!O78</f>
        <v>29.020858507616474</v>
      </c>
      <c r="J82" s="6">
        <f>milk!P78</f>
        <v>30.779698417168991</v>
      </c>
      <c r="K82" s="6">
        <f>milk!Q78</f>
        <v>33.417958281497761</v>
      </c>
      <c r="L82" s="6">
        <f>milk!R78</f>
        <v>35.176798191050274</v>
      </c>
      <c r="V82" s="14"/>
    </row>
    <row r="83" spans="1:256" x14ac:dyDescent="0.2">
      <c r="A83" s="6">
        <f>milk!G79</f>
        <v>32.293846113227659</v>
      </c>
      <c r="B83" s="6">
        <f>milk!H79</f>
        <v>32.293846113227659</v>
      </c>
      <c r="C83" s="6">
        <f>milk!I79</f>
        <v>32.293846113227659</v>
      </c>
      <c r="D83" s="6">
        <f>milk!J79</f>
        <v>31.486499960396966</v>
      </c>
      <c r="E83" s="6">
        <f>milk!K79</f>
        <v>29.871807654735587</v>
      </c>
      <c r="F83" s="6">
        <f>milk!L79</f>
        <v>28.257115349074201</v>
      </c>
      <c r="G83" s="6">
        <f>milk!M79</f>
        <v>26.642423043412816</v>
      </c>
      <c r="H83" s="6">
        <f>milk!N79</f>
        <v>25.83507689058213</v>
      </c>
      <c r="I83" s="6">
        <f>milk!O79</f>
        <v>26.642423043412816</v>
      </c>
      <c r="J83" s="6">
        <f>milk!P79</f>
        <v>28.257115349074201</v>
      </c>
      <c r="K83" s="6">
        <f>milk!Q79</f>
        <v>30.679153807566273</v>
      </c>
      <c r="L83" s="6">
        <f>milk!R79</f>
        <v>32.293846113227659</v>
      </c>
      <c r="V83" s="14"/>
    </row>
    <row r="84" spans="1:256" x14ac:dyDescent="0.2">
      <c r="A84" s="6">
        <f>milk!G80</f>
        <v>29.631955769250983</v>
      </c>
      <c r="B84" s="6">
        <f>milk!H80</f>
        <v>29.631955769250983</v>
      </c>
      <c r="C84" s="6">
        <f>milk!I80</f>
        <v>29.631955769250983</v>
      </c>
      <c r="D84" s="6">
        <f>milk!J80</f>
        <v>28.891156875019707</v>
      </c>
      <c r="E84" s="6">
        <f>milk!K80</f>
        <v>27.409559086557159</v>
      </c>
      <c r="F84" s="6">
        <f>milk!L80</f>
        <v>25.927961298094608</v>
      </c>
      <c r="G84" s="6">
        <f>milk!M80</f>
        <v>24.446363509632061</v>
      </c>
      <c r="H84" s="6">
        <f>milk!N80</f>
        <v>23.705564615400789</v>
      </c>
      <c r="I84" s="6">
        <f>milk!O80</f>
        <v>24.446363509632061</v>
      </c>
      <c r="J84" s="6">
        <f>milk!P80</f>
        <v>25.927961298094608</v>
      </c>
      <c r="K84" s="6">
        <f>milk!Q80</f>
        <v>28.150357980788431</v>
      </c>
      <c r="L84" s="6">
        <f>milk!R80</f>
        <v>29.631955769250983</v>
      </c>
      <c r="V84" s="14"/>
    </row>
    <row r="85" spans="1:256" x14ac:dyDescent="0.2">
      <c r="A85" s="6">
        <f>milk!G81</f>
        <v>27.177076208211719</v>
      </c>
      <c r="B85" s="6">
        <f>milk!H81</f>
        <v>27.177076208211719</v>
      </c>
      <c r="C85" s="6">
        <f>milk!I81</f>
        <v>27.177076208211719</v>
      </c>
      <c r="D85" s="6">
        <f>milk!J81</f>
        <v>26.497649303006426</v>
      </c>
      <c r="E85" s="6">
        <f>milk!K81</f>
        <v>25.138795492595843</v>
      </c>
      <c r="F85" s="6">
        <f>milk!L81</f>
        <v>23.779941682185253</v>
      </c>
      <c r="G85" s="6">
        <f>milk!M81</f>
        <v>22.421087871774667</v>
      </c>
      <c r="H85" s="6">
        <f>milk!N81</f>
        <v>21.741660966569377</v>
      </c>
      <c r="I85" s="6">
        <f>milk!O81</f>
        <v>22.421087871774667</v>
      </c>
      <c r="J85" s="6">
        <f>milk!P81</f>
        <v>23.779941682185253</v>
      </c>
      <c r="K85" s="6">
        <f>milk!Q81</f>
        <v>25.818222397801133</v>
      </c>
      <c r="L85" s="6">
        <f>milk!R81</f>
        <v>27.177076208211719</v>
      </c>
      <c r="V85" s="14"/>
    </row>
    <row r="86" spans="1:256" x14ac:dyDescent="0.2">
      <c r="A86" s="6">
        <f>milk!G82</f>
        <v>24.915401434455898</v>
      </c>
      <c r="B86" s="6">
        <f>milk!H82</f>
        <v>24.915401434455898</v>
      </c>
      <c r="C86" s="6">
        <f>milk!I82</f>
        <v>24.915401434455898</v>
      </c>
      <c r="D86" s="6">
        <f>milk!J82</f>
        <v>24.292516398594501</v>
      </c>
      <c r="E86" s="6">
        <f>milk!K82</f>
        <v>23.046746326871705</v>
      </c>
      <c r="F86" s="6">
        <f>milk!L82</f>
        <v>21.80097625514891</v>
      </c>
      <c r="G86" s="6">
        <f>milk!M82</f>
        <v>20.555206183426115</v>
      </c>
      <c r="H86" s="6">
        <f>milk!N82</f>
        <v>19.932321147564721</v>
      </c>
      <c r="I86" s="6">
        <f>milk!O82</f>
        <v>20.555206183426115</v>
      </c>
      <c r="J86" s="6">
        <f>milk!P82</f>
        <v>21.80097625514891</v>
      </c>
      <c r="K86" s="6">
        <f>milk!Q82</f>
        <v>23.669631362733103</v>
      </c>
      <c r="L86" s="6">
        <f>milk!R82</f>
        <v>24.915401434455898</v>
      </c>
      <c r="V86" s="14"/>
    </row>
    <row r="87" spans="1:256" x14ac:dyDescent="0.2">
      <c r="A87" s="6">
        <f>milk!G83</f>
        <v>22.833554549713881</v>
      </c>
      <c r="B87" s="6">
        <f>milk!H83</f>
        <v>22.833554549713881</v>
      </c>
      <c r="C87" s="6">
        <f>milk!I83</f>
        <v>22.833554549713881</v>
      </c>
      <c r="D87" s="6">
        <f>milk!J83</f>
        <v>22.262715685971035</v>
      </c>
      <c r="E87" s="6">
        <f>milk!K83</f>
        <v>21.121037958485342</v>
      </c>
      <c r="F87" s="6">
        <f>milk!L83</f>
        <v>19.979360230999646</v>
      </c>
      <c r="G87" s="6">
        <f>milk!M83</f>
        <v>18.83768250351395</v>
      </c>
      <c r="H87" s="6">
        <f>milk!N83</f>
        <v>18.266843639771107</v>
      </c>
      <c r="I87" s="6">
        <f>milk!O83</f>
        <v>18.83768250351395</v>
      </c>
      <c r="J87" s="6">
        <f>milk!P83</f>
        <v>19.979360230999646</v>
      </c>
      <c r="K87" s="6">
        <f>milk!Q83</f>
        <v>21.691876822228185</v>
      </c>
      <c r="L87" s="6">
        <f>milk!R83</f>
        <v>22.833554549713881</v>
      </c>
      <c r="V87" s="14"/>
    </row>
    <row r="88" spans="1:256" x14ac:dyDescent="0.2">
      <c r="A88" s="6">
        <f>milk!G84</f>
        <v>20.918707152155491</v>
      </c>
      <c r="B88" s="6">
        <f>milk!H84</f>
        <v>20.918707152155491</v>
      </c>
      <c r="C88" s="6">
        <f>milk!I84</f>
        <v>20.918707152155491</v>
      </c>
      <c r="D88" s="6">
        <f>milk!J84</f>
        <v>20.395739473351604</v>
      </c>
      <c r="E88" s="6">
        <f>milk!K84</f>
        <v>19.349804115743829</v>
      </c>
      <c r="F88" s="6">
        <f>milk!L84</f>
        <v>18.303868758136055</v>
      </c>
      <c r="G88" s="6">
        <f>milk!M84</f>
        <v>17.25793340052828</v>
      </c>
      <c r="H88" s="6">
        <f>milk!N84</f>
        <v>16.734965721724393</v>
      </c>
      <c r="I88" s="6">
        <f>milk!O84</f>
        <v>17.25793340052828</v>
      </c>
      <c r="J88" s="6">
        <f>milk!P84</f>
        <v>18.303868758136055</v>
      </c>
      <c r="K88" s="6">
        <f>milk!Q84</f>
        <v>19.872771794547717</v>
      </c>
      <c r="L88" s="6">
        <f>milk!R84</f>
        <v>20.918707152155491</v>
      </c>
      <c r="V88" s="14"/>
    </row>
    <row r="89" spans="1:256" x14ac:dyDescent="0.2">
      <c r="A89" s="6">
        <f>milk!G85</f>
        <v>19.158652637442525</v>
      </c>
      <c r="B89" s="6">
        <f>milk!H85</f>
        <v>19.158652637442525</v>
      </c>
      <c r="C89" s="6">
        <f>milk!I85</f>
        <v>19.158652637442525</v>
      </c>
      <c r="D89" s="6">
        <f>milk!J85</f>
        <v>18.679686321506463</v>
      </c>
      <c r="E89" s="6">
        <f>milk!K85</f>
        <v>17.721753689634337</v>
      </c>
      <c r="F89" s="6">
        <f>milk!L85</f>
        <v>16.763821057762211</v>
      </c>
      <c r="G89" s="6">
        <f>milk!M85</f>
        <v>15.805888425890082</v>
      </c>
      <c r="H89" s="6">
        <f>milk!N85</f>
        <v>15.326922109954021</v>
      </c>
      <c r="I89" s="6">
        <f>milk!O85</f>
        <v>15.805888425890082</v>
      </c>
      <c r="J89" s="6">
        <f>milk!P85</f>
        <v>16.763821057762211</v>
      </c>
      <c r="K89" s="6">
        <f>milk!Q85</f>
        <v>18.2007200055704</v>
      </c>
      <c r="L89" s="6">
        <f>milk!R85</f>
        <v>19.158652637442525</v>
      </c>
      <c r="V89" s="14"/>
    </row>
    <row r="90" spans="1:256" x14ac:dyDescent="0.2">
      <c r="A90" s="6">
        <f>milk!G86</f>
        <v>17.541846553953889</v>
      </c>
      <c r="B90" s="6">
        <f>milk!H86</f>
        <v>17.541846553953889</v>
      </c>
      <c r="C90" s="6">
        <f>milk!I86</f>
        <v>17.541846553953889</v>
      </c>
      <c r="D90" s="6">
        <f>milk!J86</f>
        <v>17.103300390105041</v>
      </c>
      <c r="E90" s="6">
        <f>milk!K86</f>
        <v>16.226208062407348</v>
      </c>
      <c r="F90" s="6">
        <f>milk!L86</f>
        <v>15.349115734709653</v>
      </c>
      <c r="G90" s="6">
        <f>milk!M86</f>
        <v>14.472023407011957</v>
      </c>
      <c r="H90" s="6">
        <f>milk!N86</f>
        <v>14.033477243163112</v>
      </c>
      <c r="I90" s="6">
        <f>milk!O86</f>
        <v>14.472023407011957</v>
      </c>
      <c r="J90" s="6">
        <f>milk!P86</f>
        <v>15.349115734709653</v>
      </c>
      <c r="K90" s="6">
        <f>milk!Q86</f>
        <v>16.664754226256193</v>
      </c>
      <c r="L90" s="6">
        <f>milk!R86</f>
        <v>17.541846553953889</v>
      </c>
      <c r="V90" s="14"/>
    </row>
    <row r="91" spans="1:256" x14ac:dyDescent="0.2">
      <c r="A91" s="4" t="s">
        <v>639</v>
      </c>
      <c r="B91" s="6"/>
      <c r="C91" s="6"/>
      <c r="D91" s="6"/>
      <c r="E91" s="6"/>
      <c r="F91" s="6"/>
      <c r="G91" s="6"/>
      <c r="H91" s="6"/>
      <c r="I91" s="6"/>
      <c r="J91" s="6"/>
      <c r="K91" s="6"/>
      <c r="L91" s="6"/>
    </row>
    <row r="92" spans="1:256" x14ac:dyDescent="0.2">
      <c r="A92" s="9">
        <f>ROUND(cull!G7,9)</f>
        <v>1.7936000000000001E-2</v>
      </c>
      <c r="B92" s="9">
        <f>ROUND(cull!H7,9)</f>
        <v>1.7936000000000001E-2</v>
      </c>
      <c r="C92" s="9">
        <f>ROUND(cull!I7,9)</f>
        <v>1.7936000000000001E-2</v>
      </c>
      <c r="D92" s="9">
        <f>ROUND(cull!J7,9)</f>
        <v>1.7936000000000001E-2</v>
      </c>
      <c r="E92" s="9">
        <f>ROUND(cull!K7,9)</f>
        <v>1.7936000000000001E-2</v>
      </c>
      <c r="F92" s="9">
        <f>ROUND(cull!L7,9)</f>
        <v>1.7936000000000001E-2</v>
      </c>
      <c r="G92" s="9">
        <f>ROUND(cull!M7,9)</f>
        <v>1.7936000000000001E-2</v>
      </c>
      <c r="H92" s="9">
        <f>ROUND(cull!N7,9)</f>
        <v>1.7936000000000001E-2</v>
      </c>
      <c r="I92" s="9">
        <f>ROUND(cull!O7,9)</f>
        <v>1.7936000000000001E-2</v>
      </c>
      <c r="J92" s="9">
        <f>ROUND(cull!P7,9)</f>
        <v>1.7936000000000001E-2</v>
      </c>
      <c r="K92" s="9">
        <f>ROUND(cull!Q7,9)</f>
        <v>1.7936000000000001E-2</v>
      </c>
      <c r="L92" s="9">
        <f>ROUND(cull!R7,9)</f>
        <v>1.7936000000000001E-2</v>
      </c>
      <c r="M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4"/>
      <c r="FC92" s="4"/>
      <c r="FD92" s="4"/>
      <c r="FE92" s="4"/>
      <c r="FF92" s="4"/>
      <c r="FG92" s="4"/>
      <c r="FH92" s="4"/>
      <c r="FI92" s="4"/>
      <c r="FJ92" s="4"/>
      <c r="FK92" s="4"/>
      <c r="FL92" s="4"/>
      <c r="FM92" s="4"/>
      <c r="FN92" s="4"/>
      <c r="FO92" s="4"/>
      <c r="FP92" s="4"/>
      <c r="FQ92" s="4"/>
      <c r="FR92" s="4"/>
      <c r="FS92" s="4"/>
      <c r="FT92" s="4"/>
      <c r="FU92" s="4"/>
      <c r="FV92" s="4"/>
      <c r="FW92" s="4"/>
      <c r="FX92" s="4"/>
      <c r="FY92" s="4"/>
      <c r="FZ92" s="4"/>
      <c r="GA92" s="4"/>
      <c r="GB92" s="4"/>
      <c r="GC92" s="4"/>
      <c r="GD92" s="4"/>
      <c r="GE92" s="4"/>
      <c r="GF92" s="4"/>
      <c r="GG92" s="4"/>
      <c r="GH92" s="4"/>
      <c r="GI92" s="4"/>
      <c r="GJ92" s="4"/>
      <c r="GK92" s="4"/>
      <c r="GL92" s="4"/>
      <c r="GM92" s="4"/>
      <c r="GN92" s="4"/>
      <c r="GO92" s="4"/>
      <c r="GP92" s="4"/>
      <c r="GQ92" s="4"/>
      <c r="GR92" s="4"/>
      <c r="GS92" s="4"/>
      <c r="GT92" s="4"/>
      <c r="GU92" s="4"/>
      <c r="GV92" s="4"/>
      <c r="GW92" s="4"/>
      <c r="GX92" s="4"/>
      <c r="GY92" s="4"/>
      <c r="GZ92" s="4"/>
      <c r="HA92" s="4"/>
      <c r="HB92" s="4"/>
      <c r="HC92" s="4"/>
      <c r="HD92" s="4"/>
      <c r="HE92" s="4"/>
      <c r="HF92" s="4"/>
      <c r="HG92" s="4"/>
      <c r="HH92" s="4"/>
      <c r="HI92" s="4"/>
      <c r="HJ92" s="4"/>
      <c r="HK92" s="4"/>
      <c r="HL92" s="4"/>
      <c r="HM92" s="4"/>
      <c r="HN92" s="4"/>
      <c r="HO92" s="4"/>
      <c r="HP92" s="4"/>
      <c r="HQ92" s="4"/>
      <c r="HR92" s="4"/>
      <c r="HS92" s="4"/>
      <c r="HT92" s="4"/>
      <c r="HU92" s="4"/>
      <c r="HV92" s="4"/>
      <c r="HW92" s="4"/>
      <c r="HX92" s="4"/>
      <c r="HY92" s="4"/>
      <c r="HZ92" s="4"/>
      <c r="IA92" s="4"/>
      <c r="IB92" s="4"/>
      <c r="IC92" s="4"/>
      <c r="ID92" s="4"/>
      <c r="IE92" s="4"/>
      <c r="IF92" s="4"/>
      <c r="IG92" s="4"/>
      <c r="IH92" s="4"/>
      <c r="II92" s="4"/>
      <c r="IJ92" s="4"/>
      <c r="IK92" s="4"/>
      <c r="IL92" s="4"/>
      <c r="IM92" s="4"/>
      <c r="IN92" s="4"/>
      <c r="IO92" s="4"/>
      <c r="IP92" s="4"/>
      <c r="IQ92" s="4"/>
      <c r="IR92" s="4"/>
      <c r="IS92" s="4"/>
      <c r="IT92" s="4"/>
      <c r="IU92" s="4"/>
      <c r="IV92" s="4"/>
    </row>
    <row r="93" spans="1:256" x14ac:dyDescent="0.2">
      <c r="A93" s="9">
        <f>ROUND(cull!G8,9)</f>
        <v>1.2312E-2</v>
      </c>
      <c r="B93" s="9">
        <f>ROUND(cull!H8,9)</f>
        <v>1.2312E-2</v>
      </c>
      <c r="C93" s="9">
        <f>ROUND(cull!I8,9)</f>
        <v>1.2312E-2</v>
      </c>
      <c r="D93" s="9">
        <f>ROUND(cull!J8,9)</f>
        <v>1.2312E-2</v>
      </c>
      <c r="E93" s="9">
        <f>ROUND(cull!K8,9)</f>
        <v>1.2312E-2</v>
      </c>
      <c r="F93" s="9">
        <f>ROUND(cull!L8,9)</f>
        <v>1.2312E-2</v>
      </c>
      <c r="G93" s="9">
        <f>ROUND(cull!M8,9)</f>
        <v>1.2312E-2</v>
      </c>
      <c r="H93" s="9">
        <f>ROUND(cull!N8,9)</f>
        <v>1.2312E-2</v>
      </c>
      <c r="I93" s="9">
        <f>ROUND(cull!O8,9)</f>
        <v>1.2312E-2</v>
      </c>
      <c r="J93" s="9">
        <f>ROUND(cull!P8,9)</f>
        <v>1.2312E-2</v>
      </c>
      <c r="K93" s="9">
        <f>ROUND(cull!Q8,9)</f>
        <v>1.2312E-2</v>
      </c>
      <c r="L93" s="9">
        <f>ROUND(cull!R8,9)</f>
        <v>1.2312E-2</v>
      </c>
      <c r="V93" s="14"/>
    </row>
    <row r="94" spans="1:256" x14ac:dyDescent="0.2">
      <c r="A94" s="9">
        <f>ROUND(cull!G9,9)</f>
        <v>8.5120000000000005E-3</v>
      </c>
      <c r="B94" s="9">
        <f>ROUND(cull!H9,9)</f>
        <v>8.5120000000000005E-3</v>
      </c>
      <c r="C94" s="9">
        <f>ROUND(cull!I9,9)</f>
        <v>8.5120000000000005E-3</v>
      </c>
      <c r="D94" s="9">
        <f>ROUND(cull!J9,9)</f>
        <v>8.5120000000000005E-3</v>
      </c>
      <c r="E94" s="9">
        <f>ROUND(cull!K9,9)</f>
        <v>8.5120000000000005E-3</v>
      </c>
      <c r="F94" s="9">
        <f>ROUND(cull!L9,9)</f>
        <v>8.5120000000000005E-3</v>
      </c>
      <c r="G94" s="9">
        <f>ROUND(cull!M9,9)</f>
        <v>8.5120000000000005E-3</v>
      </c>
      <c r="H94" s="9">
        <f>ROUND(cull!N9,9)</f>
        <v>8.5120000000000005E-3</v>
      </c>
      <c r="I94" s="9">
        <f>ROUND(cull!O9,9)</f>
        <v>8.5120000000000005E-3</v>
      </c>
      <c r="J94" s="9">
        <f>ROUND(cull!P9,9)</f>
        <v>8.5120000000000005E-3</v>
      </c>
      <c r="K94" s="9">
        <f>ROUND(cull!Q9,9)</f>
        <v>8.5120000000000005E-3</v>
      </c>
      <c r="L94" s="9">
        <f>ROUND(cull!R9,9)</f>
        <v>8.5120000000000005E-3</v>
      </c>
      <c r="V94" s="14"/>
    </row>
    <row r="95" spans="1:256" x14ac:dyDescent="0.2">
      <c r="A95" s="9">
        <f>ROUND(cull!G10,9)</f>
        <v>8.208E-3</v>
      </c>
      <c r="B95" s="9">
        <f>ROUND(cull!H10,9)</f>
        <v>8.208E-3</v>
      </c>
      <c r="C95" s="9">
        <f>ROUND(cull!I10,9)</f>
        <v>8.208E-3</v>
      </c>
      <c r="D95" s="9">
        <f>ROUND(cull!J10,9)</f>
        <v>8.208E-3</v>
      </c>
      <c r="E95" s="9">
        <f>ROUND(cull!K10,9)</f>
        <v>8.208E-3</v>
      </c>
      <c r="F95" s="9">
        <f>ROUND(cull!L10,9)</f>
        <v>8.208E-3</v>
      </c>
      <c r="G95" s="9">
        <f>ROUND(cull!M10,9)</f>
        <v>8.208E-3</v>
      </c>
      <c r="H95" s="9">
        <f>ROUND(cull!N10,9)</f>
        <v>8.208E-3</v>
      </c>
      <c r="I95" s="9">
        <f>ROUND(cull!O10,9)</f>
        <v>8.208E-3</v>
      </c>
      <c r="J95" s="9">
        <f>ROUND(cull!P10,9)</f>
        <v>8.208E-3</v>
      </c>
      <c r="K95" s="9">
        <f>ROUND(cull!Q10,9)</f>
        <v>8.208E-3</v>
      </c>
      <c r="L95" s="9">
        <f>ROUND(cull!R10,9)</f>
        <v>8.208E-3</v>
      </c>
      <c r="V95" s="14"/>
    </row>
    <row r="96" spans="1:256" x14ac:dyDescent="0.2">
      <c r="A96" s="9">
        <f>ROUND(cull!G11,9)</f>
        <v>8.9680000000000003E-3</v>
      </c>
      <c r="B96" s="9">
        <f>ROUND(cull!H11,9)</f>
        <v>8.9680000000000003E-3</v>
      </c>
      <c r="C96" s="9">
        <f>ROUND(cull!I11,9)</f>
        <v>8.9680000000000003E-3</v>
      </c>
      <c r="D96" s="9">
        <f>ROUND(cull!J11,9)</f>
        <v>8.9680000000000003E-3</v>
      </c>
      <c r="E96" s="9">
        <f>ROUND(cull!K11,9)</f>
        <v>8.9680000000000003E-3</v>
      </c>
      <c r="F96" s="9">
        <f>ROUND(cull!L11,9)</f>
        <v>8.9680000000000003E-3</v>
      </c>
      <c r="G96" s="9">
        <f>ROUND(cull!M11,9)</f>
        <v>8.9680000000000003E-3</v>
      </c>
      <c r="H96" s="9">
        <f>ROUND(cull!N11,9)</f>
        <v>8.9680000000000003E-3</v>
      </c>
      <c r="I96" s="9">
        <f>ROUND(cull!O11,9)</f>
        <v>8.9680000000000003E-3</v>
      </c>
      <c r="J96" s="9">
        <f>ROUND(cull!P11,9)</f>
        <v>8.9680000000000003E-3</v>
      </c>
      <c r="K96" s="9">
        <f>ROUND(cull!Q11,9)</f>
        <v>8.9680000000000003E-3</v>
      </c>
      <c r="L96" s="9">
        <f>ROUND(cull!R11,9)</f>
        <v>8.9680000000000003E-3</v>
      </c>
      <c r="V96" s="14"/>
    </row>
    <row r="97" spans="1:22" x14ac:dyDescent="0.2">
      <c r="A97" s="9">
        <f>ROUND(cull!G12,9)</f>
        <v>9.2720000000000007E-3</v>
      </c>
      <c r="B97" s="9">
        <f>ROUND(cull!H12,9)</f>
        <v>9.2720000000000007E-3</v>
      </c>
      <c r="C97" s="9">
        <f>ROUND(cull!I12,9)</f>
        <v>9.2720000000000007E-3</v>
      </c>
      <c r="D97" s="9">
        <f>ROUND(cull!J12,9)</f>
        <v>9.2720000000000007E-3</v>
      </c>
      <c r="E97" s="9">
        <f>ROUND(cull!K12,9)</f>
        <v>9.2720000000000007E-3</v>
      </c>
      <c r="F97" s="9">
        <f>ROUND(cull!L12,9)</f>
        <v>9.2720000000000007E-3</v>
      </c>
      <c r="G97" s="9">
        <f>ROUND(cull!M12,9)</f>
        <v>9.2720000000000007E-3</v>
      </c>
      <c r="H97" s="9">
        <f>ROUND(cull!N12,9)</f>
        <v>9.2720000000000007E-3</v>
      </c>
      <c r="I97" s="9">
        <f>ROUND(cull!O12,9)</f>
        <v>9.2720000000000007E-3</v>
      </c>
      <c r="J97" s="9">
        <f>ROUND(cull!P12,9)</f>
        <v>9.2720000000000007E-3</v>
      </c>
      <c r="K97" s="9">
        <f>ROUND(cull!Q12,9)</f>
        <v>9.2720000000000007E-3</v>
      </c>
      <c r="L97" s="9">
        <f>ROUND(cull!R12,9)</f>
        <v>9.2720000000000007E-3</v>
      </c>
      <c r="V97" s="14"/>
    </row>
    <row r="98" spans="1:22" x14ac:dyDescent="0.2">
      <c r="A98" s="9">
        <f>ROUND(cull!G13,9)</f>
        <v>9.4240000000000001E-3</v>
      </c>
      <c r="B98" s="9">
        <f>ROUND(cull!H13,9)</f>
        <v>9.4240000000000001E-3</v>
      </c>
      <c r="C98" s="9">
        <f>ROUND(cull!I13,9)</f>
        <v>9.4240000000000001E-3</v>
      </c>
      <c r="D98" s="9">
        <f>ROUND(cull!J13,9)</f>
        <v>9.4240000000000001E-3</v>
      </c>
      <c r="E98" s="9">
        <f>ROUND(cull!K13,9)</f>
        <v>9.4240000000000001E-3</v>
      </c>
      <c r="F98" s="9">
        <f>ROUND(cull!L13,9)</f>
        <v>9.4240000000000001E-3</v>
      </c>
      <c r="G98" s="9">
        <f>ROUND(cull!M13,9)</f>
        <v>9.4240000000000001E-3</v>
      </c>
      <c r="H98" s="9">
        <f>ROUND(cull!N13,9)</f>
        <v>9.4240000000000001E-3</v>
      </c>
      <c r="I98" s="9">
        <f>ROUND(cull!O13,9)</f>
        <v>9.4240000000000001E-3</v>
      </c>
      <c r="J98" s="9">
        <f>ROUND(cull!P13,9)</f>
        <v>9.4240000000000001E-3</v>
      </c>
      <c r="K98" s="9">
        <f>ROUND(cull!Q13,9)</f>
        <v>9.4240000000000001E-3</v>
      </c>
      <c r="L98" s="9">
        <f>ROUND(cull!R13,9)</f>
        <v>9.4240000000000001E-3</v>
      </c>
      <c r="V98" s="14"/>
    </row>
    <row r="99" spans="1:22" x14ac:dyDescent="0.2">
      <c r="A99" s="9">
        <f>ROUND(cull!G14,9)</f>
        <v>1.0031999999999999E-2</v>
      </c>
      <c r="B99" s="9">
        <f>ROUND(cull!H14,9)</f>
        <v>1.0031999999999999E-2</v>
      </c>
      <c r="C99" s="9">
        <f>ROUND(cull!I14,9)</f>
        <v>1.0031999999999999E-2</v>
      </c>
      <c r="D99" s="9">
        <f>ROUND(cull!J14,9)</f>
        <v>1.0031999999999999E-2</v>
      </c>
      <c r="E99" s="9">
        <f>ROUND(cull!K14,9)</f>
        <v>1.0031999999999999E-2</v>
      </c>
      <c r="F99" s="9">
        <f>ROUND(cull!L14,9)</f>
        <v>1.0031999999999999E-2</v>
      </c>
      <c r="G99" s="9">
        <f>ROUND(cull!M14,9)</f>
        <v>1.0031999999999999E-2</v>
      </c>
      <c r="H99" s="9">
        <f>ROUND(cull!N14,9)</f>
        <v>1.0031999999999999E-2</v>
      </c>
      <c r="I99" s="9">
        <f>ROUND(cull!O14,9)</f>
        <v>1.0031999999999999E-2</v>
      </c>
      <c r="J99" s="9">
        <f>ROUND(cull!P14,9)</f>
        <v>1.0031999999999999E-2</v>
      </c>
      <c r="K99" s="9">
        <f>ROUND(cull!Q14,9)</f>
        <v>1.0031999999999999E-2</v>
      </c>
      <c r="L99" s="9">
        <f>ROUND(cull!R14,9)</f>
        <v>1.0031999999999999E-2</v>
      </c>
      <c r="V99" s="14"/>
    </row>
    <row r="100" spans="1:22" x14ac:dyDescent="0.2">
      <c r="A100" s="9">
        <f>ROUND(cull!G15,9)</f>
        <v>1.14E-2</v>
      </c>
      <c r="B100" s="9">
        <f>ROUND(cull!H15,9)</f>
        <v>1.14E-2</v>
      </c>
      <c r="C100" s="9">
        <f>ROUND(cull!I15,9)</f>
        <v>1.14E-2</v>
      </c>
      <c r="D100" s="9">
        <f>ROUND(cull!J15,9)</f>
        <v>1.14E-2</v>
      </c>
      <c r="E100" s="9">
        <f>ROUND(cull!K15,9)</f>
        <v>1.14E-2</v>
      </c>
      <c r="F100" s="9">
        <f>ROUND(cull!L15,9)</f>
        <v>1.14E-2</v>
      </c>
      <c r="G100" s="9">
        <f>ROUND(cull!M15,9)</f>
        <v>1.14E-2</v>
      </c>
      <c r="H100" s="9">
        <f>ROUND(cull!N15,9)</f>
        <v>1.14E-2</v>
      </c>
      <c r="I100" s="9">
        <f>ROUND(cull!O15,9)</f>
        <v>1.14E-2</v>
      </c>
      <c r="J100" s="9">
        <f>ROUND(cull!P15,9)</f>
        <v>1.14E-2</v>
      </c>
      <c r="K100" s="9">
        <f>ROUND(cull!Q15,9)</f>
        <v>1.14E-2</v>
      </c>
      <c r="L100" s="9">
        <f>ROUND(cull!R15,9)</f>
        <v>1.14E-2</v>
      </c>
      <c r="V100" s="14"/>
    </row>
    <row r="101" spans="1:22" x14ac:dyDescent="0.2">
      <c r="A101" s="9">
        <f>ROUND(cull!G16,9)</f>
        <v>1.3528E-2</v>
      </c>
      <c r="B101" s="9">
        <f>ROUND(cull!H16,9)</f>
        <v>1.3528E-2</v>
      </c>
      <c r="C101" s="9">
        <f>ROUND(cull!I16,9)</f>
        <v>1.3528E-2</v>
      </c>
      <c r="D101" s="9">
        <f>ROUND(cull!J16,9)</f>
        <v>1.3528E-2</v>
      </c>
      <c r="E101" s="9">
        <f>ROUND(cull!K16,9)</f>
        <v>1.3528E-2</v>
      </c>
      <c r="F101" s="9">
        <f>ROUND(cull!L16,9)</f>
        <v>1.3528E-2</v>
      </c>
      <c r="G101" s="9">
        <f>ROUND(cull!M16,9)</f>
        <v>1.3528E-2</v>
      </c>
      <c r="H101" s="9">
        <f>ROUND(cull!N16,9)</f>
        <v>1.3528E-2</v>
      </c>
      <c r="I101" s="9">
        <f>ROUND(cull!O16,9)</f>
        <v>1.3528E-2</v>
      </c>
      <c r="J101" s="9">
        <f>ROUND(cull!P16,9)</f>
        <v>1.3528E-2</v>
      </c>
      <c r="K101" s="9">
        <f>ROUND(cull!Q16,9)</f>
        <v>1.3528E-2</v>
      </c>
      <c r="L101" s="9">
        <f>ROUND(cull!R16,9)</f>
        <v>1.3528E-2</v>
      </c>
      <c r="V101" s="14"/>
    </row>
    <row r="102" spans="1:22" x14ac:dyDescent="0.2">
      <c r="A102" s="9">
        <f>ROUND(cull!G17,9)</f>
        <v>1.6264000000000001E-2</v>
      </c>
      <c r="B102" s="9">
        <f>ROUND(cull!H17,9)</f>
        <v>1.6264000000000001E-2</v>
      </c>
      <c r="C102" s="9">
        <f>ROUND(cull!I17,9)</f>
        <v>1.6264000000000001E-2</v>
      </c>
      <c r="D102" s="9">
        <f>ROUND(cull!J17,9)</f>
        <v>1.6264000000000001E-2</v>
      </c>
      <c r="E102" s="9">
        <f>ROUND(cull!K17,9)</f>
        <v>1.6264000000000001E-2</v>
      </c>
      <c r="F102" s="9">
        <f>ROUND(cull!L17,9)</f>
        <v>1.6264000000000001E-2</v>
      </c>
      <c r="G102" s="9">
        <f>ROUND(cull!M17,9)</f>
        <v>1.6264000000000001E-2</v>
      </c>
      <c r="H102" s="9">
        <f>ROUND(cull!N17,9)</f>
        <v>1.6264000000000001E-2</v>
      </c>
      <c r="I102" s="9">
        <f>ROUND(cull!O17,9)</f>
        <v>1.6264000000000001E-2</v>
      </c>
      <c r="J102" s="9">
        <f>ROUND(cull!P17,9)</f>
        <v>1.6264000000000001E-2</v>
      </c>
      <c r="K102" s="9">
        <f>ROUND(cull!Q17,9)</f>
        <v>1.6264000000000001E-2</v>
      </c>
      <c r="L102" s="9">
        <f>ROUND(cull!R17,9)</f>
        <v>1.6264000000000001E-2</v>
      </c>
      <c r="V102" s="14"/>
    </row>
    <row r="103" spans="1:22" x14ac:dyDescent="0.2">
      <c r="A103" s="9">
        <f>ROUND(cull!G18,9)</f>
        <v>1.9911999999999999E-2</v>
      </c>
      <c r="B103" s="9">
        <f>ROUND(cull!H18,9)</f>
        <v>1.9911999999999999E-2</v>
      </c>
      <c r="C103" s="9">
        <f>ROUND(cull!I18,9)</f>
        <v>1.9911999999999999E-2</v>
      </c>
      <c r="D103" s="9">
        <f>ROUND(cull!J18,9)</f>
        <v>1.9911999999999999E-2</v>
      </c>
      <c r="E103" s="9">
        <f>ROUND(cull!K18,9)</f>
        <v>1.9911999999999999E-2</v>
      </c>
      <c r="F103" s="9">
        <f>ROUND(cull!L18,9)</f>
        <v>1.9911999999999999E-2</v>
      </c>
      <c r="G103" s="9">
        <f>ROUND(cull!M18,9)</f>
        <v>1.9911999999999999E-2</v>
      </c>
      <c r="H103" s="9">
        <f>ROUND(cull!N18,9)</f>
        <v>1.9911999999999999E-2</v>
      </c>
      <c r="I103" s="9">
        <f>ROUND(cull!O18,9)</f>
        <v>1.9911999999999999E-2</v>
      </c>
      <c r="J103" s="9">
        <f>ROUND(cull!P18,9)</f>
        <v>1.9911999999999999E-2</v>
      </c>
      <c r="K103" s="9">
        <f>ROUND(cull!Q18,9)</f>
        <v>1.9911999999999999E-2</v>
      </c>
      <c r="L103" s="9">
        <f>ROUND(cull!R18,9)</f>
        <v>1.9911999999999999E-2</v>
      </c>
      <c r="V103" s="14"/>
    </row>
    <row r="104" spans="1:22" x14ac:dyDescent="0.2">
      <c r="A104" s="9">
        <f>ROUND(cull!G19,9)</f>
        <v>2.4775999999999999E-2</v>
      </c>
      <c r="B104" s="9">
        <f>ROUND(cull!H19,9)</f>
        <v>2.4775999999999999E-2</v>
      </c>
      <c r="C104" s="9">
        <f>ROUND(cull!I19,9)</f>
        <v>2.4775999999999999E-2</v>
      </c>
      <c r="D104" s="9">
        <f>ROUND(cull!J19,9)</f>
        <v>2.4775999999999999E-2</v>
      </c>
      <c r="E104" s="9">
        <f>ROUND(cull!K19,9)</f>
        <v>2.4775999999999999E-2</v>
      </c>
      <c r="F104" s="9">
        <f>ROUND(cull!L19,9)</f>
        <v>2.4775999999999999E-2</v>
      </c>
      <c r="G104" s="9">
        <f>ROUND(cull!M19,9)</f>
        <v>2.4775999999999999E-2</v>
      </c>
      <c r="H104" s="9">
        <f>ROUND(cull!N19,9)</f>
        <v>2.4775999999999999E-2</v>
      </c>
      <c r="I104" s="9">
        <f>ROUND(cull!O19,9)</f>
        <v>2.4775999999999999E-2</v>
      </c>
      <c r="J104" s="9">
        <f>ROUND(cull!P19,9)</f>
        <v>2.4775999999999999E-2</v>
      </c>
      <c r="K104" s="9">
        <f>ROUND(cull!Q19,9)</f>
        <v>2.4775999999999999E-2</v>
      </c>
      <c r="L104" s="9">
        <f>ROUND(cull!R19,9)</f>
        <v>2.4775999999999999E-2</v>
      </c>
      <c r="V104" s="14"/>
    </row>
    <row r="105" spans="1:22" x14ac:dyDescent="0.2">
      <c r="A105" s="9">
        <f>ROUND(cull!G20,9)</f>
        <v>2.9791999999999999E-2</v>
      </c>
      <c r="B105" s="9">
        <f>ROUND(cull!H20,9)</f>
        <v>2.9791999999999999E-2</v>
      </c>
      <c r="C105" s="9">
        <f>ROUND(cull!I20,9)</f>
        <v>2.9791999999999999E-2</v>
      </c>
      <c r="D105" s="9">
        <f>ROUND(cull!J20,9)</f>
        <v>2.9791999999999999E-2</v>
      </c>
      <c r="E105" s="9">
        <f>ROUND(cull!K20,9)</f>
        <v>2.9791999999999999E-2</v>
      </c>
      <c r="F105" s="9">
        <f>ROUND(cull!L20,9)</f>
        <v>2.9791999999999999E-2</v>
      </c>
      <c r="G105" s="9">
        <f>ROUND(cull!M20,9)</f>
        <v>2.9791999999999999E-2</v>
      </c>
      <c r="H105" s="9">
        <f>ROUND(cull!N20,9)</f>
        <v>2.9791999999999999E-2</v>
      </c>
      <c r="I105" s="9">
        <f>ROUND(cull!O20,9)</f>
        <v>2.9791999999999999E-2</v>
      </c>
      <c r="J105" s="9">
        <f>ROUND(cull!P20,9)</f>
        <v>2.9791999999999999E-2</v>
      </c>
      <c r="K105" s="9">
        <f>ROUND(cull!Q20,9)</f>
        <v>2.9791999999999999E-2</v>
      </c>
      <c r="L105" s="9">
        <f>ROUND(cull!R20,9)</f>
        <v>2.9791999999999999E-2</v>
      </c>
      <c r="V105" s="14"/>
    </row>
    <row r="106" spans="1:22" x14ac:dyDescent="0.2">
      <c r="A106" s="9">
        <f>ROUND(cull!G21,9)</f>
        <v>3.5111999999999997E-2</v>
      </c>
      <c r="B106" s="9">
        <f>ROUND(cull!H21,9)</f>
        <v>3.5111999999999997E-2</v>
      </c>
      <c r="C106" s="9">
        <f>ROUND(cull!I21,9)</f>
        <v>3.5111999999999997E-2</v>
      </c>
      <c r="D106" s="9">
        <f>ROUND(cull!J21,9)</f>
        <v>3.5111999999999997E-2</v>
      </c>
      <c r="E106" s="9">
        <f>ROUND(cull!K21,9)</f>
        <v>3.5111999999999997E-2</v>
      </c>
      <c r="F106" s="9">
        <f>ROUND(cull!L21,9)</f>
        <v>3.5111999999999997E-2</v>
      </c>
      <c r="G106" s="9">
        <f>ROUND(cull!M21,9)</f>
        <v>3.5111999999999997E-2</v>
      </c>
      <c r="H106" s="9">
        <f>ROUND(cull!N21,9)</f>
        <v>3.5111999999999997E-2</v>
      </c>
      <c r="I106" s="9">
        <f>ROUND(cull!O21,9)</f>
        <v>3.5111999999999997E-2</v>
      </c>
      <c r="J106" s="9">
        <f>ROUND(cull!P21,9)</f>
        <v>3.5111999999999997E-2</v>
      </c>
      <c r="K106" s="9">
        <f>ROUND(cull!Q21,9)</f>
        <v>3.5111999999999997E-2</v>
      </c>
      <c r="L106" s="9">
        <f>ROUND(cull!R21,9)</f>
        <v>3.5111999999999997E-2</v>
      </c>
      <c r="V106" s="14"/>
    </row>
    <row r="107" spans="1:22" x14ac:dyDescent="0.2">
      <c r="A107" s="9">
        <f>ROUND(cull!G22,9)</f>
        <v>4.104E-2</v>
      </c>
      <c r="B107" s="9">
        <f>ROUND(cull!H22,9)</f>
        <v>4.104E-2</v>
      </c>
      <c r="C107" s="9">
        <f>ROUND(cull!I22,9)</f>
        <v>4.104E-2</v>
      </c>
      <c r="D107" s="9">
        <f>ROUND(cull!J22,9)</f>
        <v>4.104E-2</v>
      </c>
      <c r="E107" s="9">
        <f>ROUND(cull!K22,9)</f>
        <v>4.104E-2</v>
      </c>
      <c r="F107" s="9">
        <f>ROUND(cull!L22,9)</f>
        <v>4.104E-2</v>
      </c>
      <c r="G107" s="9">
        <f>ROUND(cull!M22,9)</f>
        <v>4.104E-2</v>
      </c>
      <c r="H107" s="9">
        <f>ROUND(cull!N22,9)</f>
        <v>4.104E-2</v>
      </c>
      <c r="I107" s="9">
        <f>ROUND(cull!O22,9)</f>
        <v>4.104E-2</v>
      </c>
      <c r="J107" s="9">
        <f>ROUND(cull!P22,9)</f>
        <v>4.104E-2</v>
      </c>
      <c r="K107" s="9">
        <f>ROUND(cull!Q22,9)</f>
        <v>4.104E-2</v>
      </c>
      <c r="L107" s="9">
        <f>ROUND(cull!R22,9)</f>
        <v>4.104E-2</v>
      </c>
      <c r="V107" s="14"/>
    </row>
    <row r="108" spans="1:22" x14ac:dyDescent="0.2">
      <c r="A108" s="9">
        <f>ROUND(cull!G23,9)</f>
        <v>4.7424000000000001E-2</v>
      </c>
      <c r="B108" s="9">
        <f>ROUND(cull!H23,9)</f>
        <v>4.7424000000000001E-2</v>
      </c>
      <c r="C108" s="9">
        <f>ROUND(cull!I23,9)</f>
        <v>4.7424000000000001E-2</v>
      </c>
      <c r="D108" s="9">
        <f>ROUND(cull!J23,9)</f>
        <v>4.7424000000000001E-2</v>
      </c>
      <c r="E108" s="9">
        <f>ROUND(cull!K23,9)</f>
        <v>4.7424000000000001E-2</v>
      </c>
      <c r="F108" s="9">
        <f>ROUND(cull!L23,9)</f>
        <v>4.7424000000000001E-2</v>
      </c>
      <c r="G108" s="9">
        <f>ROUND(cull!M23,9)</f>
        <v>4.7424000000000001E-2</v>
      </c>
      <c r="H108" s="9">
        <f>ROUND(cull!N23,9)</f>
        <v>4.7424000000000001E-2</v>
      </c>
      <c r="I108" s="9">
        <f>ROUND(cull!O23,9)</f>
        <v>4.7424000000000001E-2</v>
      </c>
      <c r="J108" s="9">
        <f>ROUND(cull!P23,9)</f>
        <v>4.7424000000000001E-2</v>
      </c>
      <c r="K108" s="9">
        <f>ROUND(cull!Q23,9)</f>
        <v>4.7424000000000001E-2</v>
      </c>
      <c r="L108" s="9">
        <f>ROUND(cull!R23,9)</f>
        <v>4.7424000000000001E-2</v>
      </c>
      <c r="V108" s="14"/>
    </row>
    <row r="109" spans="1:22" x14ac:dyDescent="0.2">
      <c r="A109" s="9">
        <f>ROUND(cull!G24,9)</f>
        <v>5.3960000000000001E-2</v>
      </c>
      <c r="B109" s="9">
        <f>ROUND(cull!H24,9)</f>
        <v>5.3960000000000001E-2</v>
      </c>
      <c r="C109" s="9">
        <f>ROUND(cull!I24,9)</f>
        <v>5.3960000000000001E-2</v>
      </c>
      <c r="D109" s="9">
        <f>ROUND(cull!J24,9)</f>
        <v>5.3960000000000001E-2</v>
      </c>
      <c r="E109" s="9">
        <f>ROUND(cull!K24,9)</f>
        <v>5.3960000000000001E-2</v>
      </c>
      <c r="F109" s="9">
        <f>ROUND(cull!L24,9)</f>
        <v>5.3960000000000001E-2</v>
      </c>
      <c r="G109" s="9">
        <f>ROUND(cull!M24,9)</f>
        <v>5.3960000000000001E-2</v>
      </c>
      <c r="H109" s="9">
        <f>ROUND(cull!N24,9)</f>
        <v>5.3960000000000001E-2</v>
      </c>
      <c r="I109" s="9">
        <f>ROUND(cull!O24,9)</f>
        <v>5.3960000000000001E-2</v>
      </c>
      <c r="J109" s="9">
        <f>ROUND(cull!P24,9)</f>
        <v>5.3960000000000001E-2</v>
      </c>
      <c r="K109" s="9">
        <f>ROUND(cull!Q24,9)</f>
        <v>5.3960000000000001E-2</v>
      </c>
      <c r="L109" s="9">
        <f>ROUND(cull!R24,9)</f>
        <v>5.3960000000000001E-2</v>
      </c>
      <c r="V109" s="14"/>
    </row>
    <row r="110" spans="1:22" x14ac:dyDescent="0.2">
      <c r="A110" s="9">
        <f>ROUND(cull!G25,9)</f>
        <v>6.0192000000000002E-2</v>
      </c>
      <c r="B110" s="9">
        <f>ROUND(cull!H25,9)</f>
        <v>6.0192000000000002E-2</v>
      </c>
      <c r="C110" s="9">
        <f>ROUND(cull!I25,9)</f>
        <v>6.0192000000000002E-2</v>
      </c>
      <c r="D110" s="9">
        <f>ROUND(cull!J25,9)</f>
        <v>6.0192000000000002E-2</v>
      </c>
      <c r="E110" s="9">
        <f>ROUND(cull!K25,9)</f>
        <v>6.0192000000000002E-2</v>
      </c>
      <c r="F110" s="9">
        <f>ROUND(cull!L25,9)</f>
        <v>6.0192000000000002E-2</v>
      </c>
      <c r="G110" s="9">
        <f>ROUND(cull!M25,9)</f>
        <v>6.0192000000000002E-2</v>
      </c>
      <c r="H110" s="9">
        <f>ROUND(cull!N25,9)</f>
        <v>6.0192000000000002E-2</v>
      </c>
      <c r="I110" s="9">
        <f>ROUND(cull!O25,9)</f>
        <v>6.0192000000000002E-2</v>
      </c>
      <c r="J110" s="9">
        <f>ROUND(cull!P25,9)</f>
        <v>6.0192000000000002E-2</v>
      </c>
      <c r="K110" s="9">
        <f>ROUND(cull!Q25,9)</f>
        <v>6.0192000000000002E-2</v>
      </c>
      <c r="L110" s="9">
        <f>ROUND(cull!R25,9)</f>
        <v>6.0192000000000002E-2</v>
      </c>
      <c r="V110" s="14"/>
    </row>
    <row r="111" spans="1:22" x14ac:dyDescent="0.2">
      <c r="A111" s="9">
        <f>ROUND(cull!G26,9)</f>
        <v>6.6271999999999998E-2</v>
      </c>
      <c r="B111" s="9">
        <f>ROUND(cull!H26,9)</f>
        <v>6.6271999999999998E-2</v>
      </c>
      <c r="C111" s="9">
        <f>ROUND(cull!I26,9)</f>
        <v>6.6271999999999998E-2</v>
      </c>
      <c r="D111" s="9">
        <f>ROUND(cull!J26,9)</f>
        <v>6.6271999999999998E-2</v>
      </c>
      <c r="E111" s="9">
        <f>ROUND(cull!K26,9)</f>
        <v>6.6271999999999998E-2</v>
      </c>
      <c r="F111" s="9">
        <f>ROUND(cull!L26,9)</f>
        <v>6.6271999999999998E-2</v>
      </c>
      <c r="G111" s="9">
        <f>ROUND(cull!M26,9)</f>
        <v>6.6271999999999998E-2</v>
      </c>
      <c r="H111" s="9">
        <f>ROUND(cull!N26,9)</f>
        <v>6.6271999999999998E-2</v>
      </c>
      <c r="I111" s="9">
        <f>ROUND(cull!O26,9)</f>
        <v>6.6271999999999998E-2</v>
      </c>
      <c r="J111" s="9">
        <f>ROUND(cull!P26,9)</f>
        <v>6.6271999999999998E-2</v>
      </c>
      <c r="K111" s="9">
        <f>ROUND(cull!Q26,9)</f>
        <v>6.6271999999999998E-2</v>
      </c>
      <c r="L111" s="9">
        <f>ROUND(cull!R26,9)</f>
        <v>6.6271999999999998E-2</v>
      </c>
      <c r="V111" s="14"/>
    </row>
    <row r="112" spans="1:22" x14ac:dyDescent="0.2">
      <c r="A112" s="9">
        <f>ROUND(cull!G27,9)</f>
        <v>7.1592000000000003E-2</v>
      </c>
      <c r="B112" s="9">
        <f>ROUND(cull!H27,9)</f>
        <v>7.1592000000000003E-2</v>
      </c>
      <c r="C112" s="9">
        <f>ROUND(cull!I27,9)</f>
        <v>7.1592000000000003E-2</v>
      </c>
      <c r="D112" s="9">
        <f>ROUND(cull!J27,9)</f>
        <v>7.1592000000000003E-2</v>
      </c>
      <c r="E112" s="9">
        <f>ROUND(cull!K27,9)</f>
        <v>7.1592000000000003E-2</v>
      </c>
      <c r="F112" s="9">
        <f>ROUND(cull!L27,9)</f>
        <v>7.1592000000000003E-2</v>
      </c>
      <c r="G112" s="9">
        <f>ROUND(cull!M27,9)</f>
        <v>7.1592000000000003E-2</v>
      </c>
      <c r="H112" s="9">
        <f>ROUND(cull!N27,9)</f>
        <v>7.1592000000000003E-2</v>
      </c>
      <c r="I112" s="9">
        <f>ROUND(cull!O27,9)</f>
        <v>7.1592000000000003E-2</v>
      </c>
      <c r="J112" s="9">
        <f>ROUND(cull!P27,9)</f>
        <v>7.1592000000000003E-2</v>
      </c>
      <c r="K112" s="9">
        <f>ROUND(cull!Q27,9)</f>
        <v>7.1592000000000003E-2</v>
      </c>
      <c r="L112" s="9">
        <f>ROUND(cull!R27,9)</f>
        <v>7.1592000000000003E-2</v>
      </c>
      <c r="V112" s="14"/>
    </row>
    <row r="113" spans="1:22" x14ac:dyDescent="0.2">
      <c r="A113" s="9">
        <f>ROUND(cull!G28,9)</f>
        <v>7.6303999999999997E-2</v>
      </c>
      <c r="B113" s="9">
        <f>ROUND(cull!H28,9)</f>
        <v>7.6303999999999997E-2</v>
      </c>
      <c r="C113" s="9">
        <f>ROUND(cull!I28,9)</f>
        <v>7.6303999999999997E-2</v>
      </c>
      <c r="D113" s="9">
        <f>ROUND(cull!J28,9)</f>
        <v>7.6303999999999997E-2</v>
      </c>
      <c r="E113" s="9">
        <f>ROUND(cull!K28,9)</f>
        <v>7.6303999999999997E-2</v>
      </c>
      <c r="F113" s="9">
        <f>ROUND(cull!L28,9)</f>
        <v>7.6303999999999997E-2</v>
      </c>
      <c r="G113" s="9">
        <f>ROUND(cull!M28,9)</f>
        <v>7.6303999999999997E-2</v>
      </c>
      <c r="H113" s="9">
        <f>ROUND(cull!N28,9)</f>
        <v>7.6303999999999997E-2</v>
      </c>
      <c r="I113" s="9">
        <f>ROUND(cull!O28,9)</f>
        <v>7.6303999999999997E-2</v>
      </c>
      <c r="J113" s="9">
        <f>ROUND(cull!P28,9)</f>
        <v>7.6303999999999997E-2</v>
      </c>
      <c r="K113" s="9">
        <f>ROUND(cull!Q28,9)</f>
        <v>7.6303999999999997E-2</v>
      </c>
      <c r="L113" s="9">
        <f>ROUND(cull!R28,9)</f>
        <v>7.6303999999999997E-2</v>
      </c>
      <c r="V113" s="14"/>
    </row>
    <row r="114" spans="1:22" x14ac:dyDescent="0.2">
      <c r="A114" s="9">
        <f>ROUND(cull!G29,9)</f>
        <v>8.0407999999999993E-2</v>
      </c>
      <c r="B114" s="9">
        <f>ROUND(cull!H29,9)</f>
        <v>8.0407999999999993E-2</v>
      </c>
      <c r="C114" s="9">
        <f>ROUND(cull!I29,9)</f>
        <v>8.0407999999999993E-2</v>
      </c>
      <c r="D114" s="9">
        <f>ROUND(cull!J29,9)</f>
        <v>8.0407999999999993E-2</v>
      </c>
      <c r="E114" s="9">
        <f>ROUND(cull!K29,9)</f>
        <v>8.0407999999999993E-2</v>
      </c>
      <c r="F114" s="9">
        <f>ROUND(cull!L29,9)</f>
        <v>8.0407999999999993E-2</v>
      </c>
      <c r="G114" s="9">
        <f>ROUND(cull!M29,9)</f>
        <v>8.0407999999999993E-2</v>
      </c>
      <c r="H114" s="9">
        <f>ROUND(cull!N29,9)</f>
        <v>8.0407999999999993E-2</v>
      </c>
      <c r="I114" s="9">
        <f>ROUND(cull!O29,9)</f>
        <v>8.0407999999999993E-2</v>
      </c>
      <c r="J114" s="9">
        <f>ROUND(cull!P29,9)</f>
        <v>8.0407999999999993E-2</v>
      </c>
      <c r="K114" s="9">
        <f>ROUND(cull!Q29,9)</f>
        <v>8.0407999999999993E-2</v>
      </c>
      <c r="L114" s="9">
        <f>ROUND(cull!R29,9)</f>
        <v>8.0407999999999993E-2</v>
      </c>
      <c r="V114" s="14"/>
    </row>
    <row r="115" spans="1:22" x14ac:dyDescent="0.2">
      <c r="A115" s="9">
        <f>ROUND(cull!G30,9)</f>
        <v>8.3904000000000006E-2</v>
      </c>
      <c r="B115" s="9">
        <f>ROUND(cull!H30,9)</f>
        <v>8.3904000000000006E-2</v>
      </c>
      <c r="C115" s="9">
        <f>ROUND(cull!I30,9)</f>
        <v>8.3904000000000006E-2</v>
      </c>
      <c r="D115" s="9">
        <f>ROUND(cull!J30,9)</f>
        <v>8.3904000000000006E-2</v>
      </c>
      <c r="E115" s="9">
        <f>ROUND(cull!K30,9)</f>
        <v>8.3904000000000006E-2</v>
      </c>
      <c r="F115" s="9">
        <f>ROUND(cull!L30,9)</f>
        <v>8.3904000000000006E-2</v>
      </c>
      <c r="G115" s="9">
        <f>ROUND(cull!M30,9)</f>
        <v>8.3904000000000006E-2</v>
      </c>
      <c r="H115" s="9">
        <f>ROUND(cull!N30,9)</f>
        <v>8.3904000000000006E-2</v>
      </c>
      <c r="I115" s="9">
        <f>ROUND(cull!O30,9)</f>
        <v>8.3904000000000006E-2</v>
      </c>
      <c r="J115" s="9">
        <f>ROUND(cull!P30,9)</f>
        <v>8.3904000000000006E-2</v>
      </c>
      <c r="K115" s="9">
        <f>ROUND(cull!Q30,9)</f>
        <v>8.3904000000000006E-2</v>
      </c>
      <c r="L115" s="9">
        <f>ROUND(cull!R30,9)</f>
        <v>8.3904000000000006E-2</v>
      </c>
      <c r="V115" s="14"/>
    </row>
    <row r="116" spans="1:22" x14ac:dyDescent="0.2">
      <c r="A116" s="4" t="s">
        <v>640</v>
      </c>
      <c r="B116" s="6"/>
      <c r="C116" s="6"/>
      <c r="D116" s="6"/>
      <c r="E116" s="6"/>
      <c r="F116" s="6"/>
      <c r="G116" s="6"/>
      <c r="H116" s="6"/>
      <c r="I116" s="6"/>
      <c r="J116" s="6"/>
      <c r="K116" s="6"/>
      <c r="L116" s="6"/>
      <c r="V116" s="14"/>
    </row>
    <row r="117" spans="1:22" x14ac:dyDescent="0.2">
      <c r="A117" s="9">
        <f>ROUND(cull!G34,9)</f>
        <v>1.1247999999999999E-2</v>
      </c>
      <c r="B117" s="9">
        <f>ROUND(cull!H34,9)</f>
        <v>1.1247999999999999E-2</v>
      </c>
      <c r="C117" s="9">
        <f>ROUND(cull!I34,9)</f>
        <v>1.1247999999999999E-2</v>
      </c>
      <c r="D117" s="9">
        <f>ROUND(cull!J34,9)</f>
        <v>1.1247999999999999E-2</v>
      </c>
      <c r="E117" s="9">
        <f>ROUND(cull!K34,9)</f>
        <v>1.1247999999999999E-2</v>
      </c>
      <c r="F117" s="9">
        <f>ROUND(cull!L34,9)</f>
        <v>1.1247999999999999E-2</v>
      </c>
      <c r="G117" s="9">
        <f>ROUND(cull!M34,9)</f>
        <v>1.1247999999999999E-2</v>
      </c>
      <c r="H117" s="9">
        <f>ROUND(cull!N34,9)</f>
        <v>1.1247999999999999E-2</v>
      </c>
      <c r="I117" s="9">
        <f>ROUND(cull!O34,9)</f>
        <v>1.1247999999999999E-2</v>
      </c>
      <c r="J117" s="9">
        <f>ROUND(cull!P34,9)</f>
        <v>1.1247999999999999E-2</v>
      </c>
      <c r="K117" s="9">
        <f>ROUND(cull!Q34,9)</f>
        <v>1.1247999999999999E-2</v>
      </c>
      <c r="L117" s="9">
        <f>ROUND(cull!R34,9)</f>
        <v>1.1247999999999999E-2</v>
      </c>
      <c r="V117" s="14"/>
    </row>
    <row r="118" spans="1:22" x14ac:dyDescent="0.2">
      <c r="A118" s="9">
        <f>ROUND(cull!G35,9)</f>
        <v>1.1552E-2</v>
      </c>
      <c r="B118" s="9">
        <f>ROUND(cull!H35,9)</f>
        <v>1.1552E-2</v>
      </c>
      <c r="C118" s="9">
        <f>ROUND(cull!I35,9)</f>
        <v>1.1552E-2</v>
      </c>
      <c r="D118" s="9">
        <f>ROUND(cull!J35,9)</f>
        <v>1.1552E-2</v>
      </c>
      <c r="E118" s="9">
        <f>ROUND(cull!K35,9)</f>
        <v>1.1552E-2</v>
      </c>
      <c r="F118" s="9">
        <f>ROUND(cull!L35,9)</f>
        <v>1.1552E-2</v>
      </c>
      <c r="G118" s="9">
        <f>ROUND(cull!M35,9)</f>
        <v>1.1552E-2</v>
      </c>
      <c r="H118" s="9">
        <f>ROUND(cull!N35,9)</f>
        <v>1.1552E-2</v>
      </c>
      <c r="I118" s="9">
        <f>ROUND(cull!O35,9)</f>
        <v>1.1552E-2</v>
      </c>
      <c r="J118" s="9">
        <f>ROUND(cull!P35,9)</f>
        <v>1.1552E-2</v>
      </c>
      <c r="K118" s="9">
        <f>ROUND(cull!Q35,9)</f>
        <v>1.1552E-2</v>
      </c>
      <c r="L118" s="9">
        <f>ROUND(cull!R35,9)</f>
        <v>1.1552E-2</v>
      </c>
      <c r="V118" s="14"/>
    </row>
    <row r="119" spans="1:22" x14ac:dyDescent="0.2">
      <c r="A119" s="9">
        <f>ROUND(cull!G36,9)</f>
        <v>1.0184E-2</v>
      </c>
      <c r="B119" s="9">
        <f>ROUND(cull!H36,9)</f>
        <v>1.0184E-2</v>
      </c>
      <c r="C119" s="9">
        <f>ROUND(cull!I36,9)</f>
        <v>1.0184E-2</v>
      </c>
      <c r="D119" s="9">
        <f>ROUND(cull!J36,9)</f>
        <v>1.0184E-2</v>
      </c>
      <c r="E119" s="9">
        <f>ROUND(cull!K36,9)</f>
        <v>1.0184E-2</v>
      </c>
      <c r="F119" s="9">
        <f>ROUND(cull!L36,9)</f>
        <v>1.0184E-2</v>
      </c>
      <c r="G119" s="9">
        <f>ROUND(cull!M36,9)</f>
        <v>1.0184E-2</v>
      </c>
      <c r="H119" s="9">
        <f>ROUND(cull!N36,9)</f>
        <v>1.0184E-2</v>
      </c>
      <c r="I119" s="9">
        <f>ROUND(cull!O36,9)</f>
        <v>1.0184E-2</v>
      </c>
      <c r="J119" s="9">
        <f>ROUND(cull!P36,9)</f>
        <v>1.0184E-2</v>
      </c>
      <c r="K119" s="9">
        <f>ROUND(cull!Q36,9)</f>
        <v>1.0184E-2</v>
      </c>
      <c r="L119" s="9">
        <f>ROUND(cull!R36,9)</f>
        <v>1.0184E-2</v>
      </c>
      <c r="V119" s="14"/>
    </row>
    <row r="120" spans="1:22" x14ac:dyDescent="0.2">
      <c r="A120" s="9">
        <f>ROUND(cull!G37,9)</f>
        <v>1.2008E-2</v>
      </c>
      <c r="B120" s="9">
        <f>ROUND(cull!H37,9)</f>
        <v>1.2008E-2</v>
      </c>
      <c r="C120" s="9">
        <f>ROUND(cull!I37,9)</f>
        <v>1.2008E-2</v>
      </c>
      <c r="D120" s="9">
        <f>ROUND(cull!J37,9)</f>
        <v>1.2008E-2</v>
      </c>
      <c r="E120" s="9">
        <f>ROUND(cull!K37,9)</f>
        <v>1.2008E-2</v>
      </c>
      <c r="F120" s="9">
        <f>ROUND(cull!L37,9)</f>
        <v>1.2008E-2</v>
      </c>
      <c r="G120" s="9">
        <f>ROUND(cull!M37,9)</f>
        <v>1.2008E-2</v>
      </c>
      <c r="H120" s="9">
        <f>ROUND(cull!N37,9)</f>
        <v>1.2008E-2</v>
      </c>
      <c r="I120" s="9">
        <f>ROUND(cull!O37,9)</f>
        <v>1.2008E-2</v>
      </c>
      <c r="J120" s="9">
        <f>ROUND(cull!P37,9)</f>
        <v>1.2008E-2</v>
      </c>
      <c r="K120" s="9">
        <f>ROUND(cull!Q37,9)</f>
        <v>1.2008E-2</v>
      </c>
      <c r="L120" s="9">
        <f>ROUND(cull!R37,9)</f>
        <v>1.2008E-2</v>
      </c>
      <c r="V120" s="14"/>
    </row>
    <row r="121" spans="1:22" x14ac:dyDescent="0.2">
      <c r="A121" s="9">
        <f>ROUND(cull!G38,9)</f>
        <v>1.3984E-2</v>
      </c>
      <c r="B121" s="9">
        <f>ROUND(cull!H38,9)</f>
        <v>1.3984E-2</v>
      </c>
      <c r="C121" s="9">
        <f>ROUND(cull!I38,9)</f>
        <v>1.3984E-2</v>
      </c>
      <c r="D121" s="9">
        <f>ROUND(cull!J38,9)</f>
        <v>1.3984E-2</v>
      </c>
      <c r="E121" s="9">
        <f>ROUND(cull!K38,9)</f>
        <v>1.3984E-2</v>
      </c>
      <c r="F121" s="9">
        <f>ROUND(cull!L38,9)</f>
        <v>1.3984E-2</v>
      </c>
      <c r="G121" s="9">
        <f>ROUND(cull!M38,9)</f>
        <v>1.3984E-2</v>
      </c>
      <c r="H121" s="9">
        <f>ROUND(cull!N38,9)</f>
        <v>1.3984E-2</v>
      </c>
      <c r="I121" s="9">
        <f>ROUND(cull!O38,9)</f>
        <v>1.3984E-2</v>
      </c>
      <c r="J121" s="9">
        <f>ROUND(cull!P38,9)</f>
        <v>1.3984E-2</v>
      </c>
      <c r="K121" s="9">
        <f>ROUND(cull!Q38,9)</f>
        <v>1.3984E-2</v>
      </c>
      <c r="L121" s="9">
        <f>ROUND(cull!R38,9)</f>
        <v>1.3984E-2</v>
      </c>
      <c r="V121" s="14"/>
    </row>
    <row r="122" spans="1:22" x14ac:dyDescent="0.2">
      <c r="A122" s="9">
        <f>ROUND(cull!G39,9)</f>
        <v>1.5048000000000001E-2</v>
      </c>
      <c r="B122" s="9">
        <f>ROUND(cull!H39,9)</f>
        <v>1.5048000000000001E-2</v>
      </c>
      <c r="C122" s="9">
        <f>ROUND(cull!I39,9)</f>
        <v>1.5048000000000001E-2</v>
      </c>
      <c r="D122" s="9">
        <f>ROUND(cull!J39,9)</f>
        <v>1.5048000000000001E-2</v>
      </c>
      <c r="E122" s="9">
        <f>ROUND(cull!K39,9)</f>
        <v>1.5048000000000001E-2</v>
      </c>
      <c r="F122" s="9">
        <f>ROUND(cull!L39,9)</f>
        <v>1.5048000000000001E-2</v>
      </c>
      <c r="G122" s="9">
        <f>ROUND(cull!M39,9)</f>
        <v>1.5048000000000001E-2</v>
      </c>
      <c r="H122" s="9">
        <f>ROUND(cull!N39,9)</f>
        <v>1.5048000000000001E-2</v>
      </c>
      <c r="I122" s="9">
        <f>ROUND(cull!O39,9)</f>
        <v>1.5048000000000001E-2</v>
      </c>
      <c r="J122" s="9">
        <f>ROUND(cull!P39,9)</f>
        <v>1.5048000000000001E-2</v>
      </c>
      <c r="K122" s="9">
        <f>ROUND(cull!Q39,9)</f>
        <v>1.5048000000000001E-2</v>
      </c>
      <c r="L122" s="9">
        <f>ROUND(cull!R39,9)</f>
        <v>1.5048000000000001E-2</v>
      </c>
      <c r="V122" s="14"/>
    </row>
    <row r="123" spans="1:22" x14ac:dyDescent="0.2">
      <c r="A123" s="9">
        <f>ROUND(cull!G40,9)</f>
        <v>1.6567999999999999E-2</v>
      </c>
      <c r="B123" s="9">
        <f>ROUND(cull!H40,9)</f>
        <v>1.6567999999999999E-2</v>
      </c>
      <c r="C123" s="9">
        <f>ROUND(cull!I40,9)</f>
        <v>1.6567999999999999E-2</v>
      </c>
      <c r="D123" s="9">
        <f>ROUND(cull!J40,9)</f>
        <v>1.6567999999999999E-2</v>
      </c>
      <c r="E123" s="9">
        <f>ROUND(cull!K40,9)</f>
        <v>1.6567999999999999E-2</v>
      </c>
      <c r="F123" s="9">
        <f>ROUND(cull!L40,9)</f>
        <v>1.6567999999999999E-2</v>
      </c>
      <c r="G123" s="9">
        <f>ROUND(cull!M40,9)</f>
        <v>1.6567999999999999E-2</v>
      </c>
      <c r="H123" s="9">
        <f>ROUND(cull!N40,9)</f>
        <v>1.6567999999999999E-2</v>
      </c>
      <c r="I123" s="9">
        <f>ROUND(cull!O40,9)</f>
        <v>1.6567999999999999E-2</v>
      </c>
      <c r="J123" s="9">
        <f>ROUND(cull!P40,9)</f>
        <v>1.6567999999999999E-2</v>
      </c>
      <c r="K123" s="9">
        <f>ROUND(cull!Q40,9)</f>
        <v>1.6567999999999999E-2</v>
      </c>
      <c r="L123" s="9">
        <f>ROUND(cull!R40,9)</f>
        <v>1.6567999999999999E-2</v>
      </c>
      <c r="V123" s="14"/>
    </row>
    <row r="124" spans="1:22" x14ac:dyDescent="0.2">
      <c r="A124" s="9">
        <f>ROUND(cull!G41,9)</f>
        <v>2.0368000000000001E-2</v>
      </c>
      <c r="B124" s="9">
        <f>ROUND(cull!H41,9)</f>
        <v>2.0368000000000001E-2</v>
      </c>
      <c r="C124" s="9">
        <f>ROUND(cull!I41,9)</f>
        <v>2.0368000000000001E-2</v>
      </c>
      <c r="D124" s="9">
        <f>ROUND(cull!J41,9)</f>
        <v>2.0368000000000001E-2</v>
      </c>
      <c r="E124" s="9">
        <f>ROUND(cull!K41,9)</f>
        <v>2.0368000000000001E-2</v>
      </c>
      <c r="F124" s="9">
        <f>ROUND(cull!L41,9)</f>
        <v>2.0368000000000001E-2</v>
      </c>
      <c r="G124" s="9">
        <f>ROUND(cull!M41,9)</f>
        <v>2.0368000000000001E-2</v>
      </c>
      <c r="H124" s="9">
        <f>ROUND(cull!N41,9)</f>
        <v>2.0368000000000001E-2</v>
      </c>
      <c r="I124" s="9">
        <f>ROUND(cull!O41,9)</f>
        <v>2.0368000000000001E-2</v>
      </c>
      <c r="J124" s="9">
        <f>ROUND(cull!P41,9)</f>
        <v>2.0368000000000001E-2</v>
      </c>
      <c r="K124" s="9">
        <f>ROUND(cull!Q41,9)</f>
        <v>2.0368000000000001E-2</v>
      </c>
      <c r="L124" s="9">
        <f>ROUND(cull!R41,9)</f>
        <v>2.0368000000000001E-2</v>
      </c>
      <c r="V124" s="14"/>
    </row>
    <row r="125" spans="1:22" x14ac:dyDescent="0.2">
      <c r="A125" s="9">
        <f>ROUND(cull!G42,9)</f>
        <v>2.6447999999999999E-2</v>
      </c>
      <c r="B125" s="9">
        <f>ROUND(cull!H42,9)</f>
        <v>2.6447999999999999E-2</v>
      </c>
      <c r="C125" s="9">
        <f>ROUND(cull!I42,9)</f>
        <v>2.6447999999999999E-2</v>
      </c>
      <c r="D125" s="9">
        <f>ROUND(cull!J42,9)</f>
        <v>2.6447999999999999E-2</v>
      </c>
      <c r="E125" s="9">
        <f>ROUND(cull!K42,9)</f>
        <v>2.6447999999999999E-2</v>
      </c>
      <c r="F125" s="9">
        <f>ROUND(cull!L42,9)</f>
        <v>2.6447999999999999E-2</v>
      </c>
      <c r="G125" s="9">
        <f>ROUND(cull!M42,9)</f>
        <v>2.6447999999999999E-2</v>
      </c>
      <c r="H125" s="9">
        <f>ROUND(cull!N42,9)</f>
        <v>2.6447999999999999E-2</v>
      </c>
      <c r="I125" s="9">
        <f>ROUND(cull!O42,9)</f>
        <v>2.6447999999999999E-2</v>
      </c>
      <c r="J125" s="9">
        <f>ROUND(cull!P42,9)</f>
        <v>2.6447999999999999E-2</v>
      </c>
      <c r="K125" s="9">
        <f>ROUND(cull!Q42,9)</f>
        <v>2.6447999999999999E-2</v>
      </c>
      <c r="L125" s="9">
        <f>ROUND(cull!R42,9)</f>
        <v>2.6447999999999999E-2</v>
      </c>
      <c r="V125" s="14"/>
    </row>
    <row r="126" spans="1:22" x14ac:dyDescent="0.2">
      <c r="A126" s="9">
        <f>ROUND(cull!G43,9)</f>
        <v>3.4504E-2</v>
      </c>
      <c r="B126" s="9">
        <f>ROUND(cull!H43,9)</f>
        <v>3.4504E-2</v>
      </c>
      <c r="C126" s="9">
        <f>ROUND(cull!I43,9)</f>
        <v>3.4504E-2</v>
      </c>
      <c r="D126" s="9">
        <f>ROUND(cull!J43,9)</f>
        <v>3.4504E-2</v>
      </c>
      <c r="E126" s="9">
        <f>ROUND(cull!K43,9)</f>
        <v>3.4504E-2</v>
      </c>
      <c r="F126" s="9">
        <f>ROUND(cull!L43,9)</f>
        <v>3.4504E-2</v>
      </c>
      <c r="G126" s="9">
        <f>ROUND(cull!M43,9)</f>
        <v>3.4504E-2</v>
      </c>
      <c r="H126" s="9">
        <f>ROUND(cull!N43,9)</f>
        <v>3.4504E-2</v>
      </c>
      <c r="I126" s="9">
        <f>ROUND(cull!O43,9)</f>
        <v>3.4504E-2</v>
      </c>
      <c r="J126" s="9">
        <f>ROUND(cull!P43,9)</f>
        <v>3.4504E-2</v>
      </c>
      <c r="K126" s="9">
        <f>ROUND(cull!Q43,9)</f>
        <v>3.4504E-2</v>
      </c>
      <c r="L126" s="9">
        <f>ROUND(cull!R43,9)</f>
        <v>3.4504E-2</v>
      </c>
      <c r="V126" s="14"/>
    </row>
    <row r="127" spans="1:22" x14ac:dyDescent="0.2">
      <c r="A127" s="9">
        <f>ROUND(cull!G44,9)</f>
        <v>4.2712E-2</v>
      </c>
      <c r="B127" s="9">
        <f>ROUND(cull!H44,9)</f>
        <v>4.2712E-2</v>
      </c>
      <c r="C127" s="9">
        <f>ROUND(cull!I44,9)</f>
        <v>4.2712E-2</v>
      </c>
      <c r="D127" s="9">
        <f>ROUND(cull!J44,9)</f>
        <v>4.2712E-2</v>
      </c>
      <c r="E127" s="9">
        <f>ROUND(cull!K44,9)</f>
        <v>4.2712E-2</v>
      </c>
      <c r="F127" s="9">
        <f>ROUND(cull!L44,9)</f>
        <v>4.2712E-2</v>
      </c>
      <c r="G127" s="9">
        <f>ROUND(cull!M44,9)</f>
        <v>4.2712E-2</v>
      </c>
      <c r="H127" s="9">
        <f>ROUND(cull!N44,9)</f>
        <v>4.2712E-2</v>
      </c>
      <c r="I127" s="9">
        <f>ROUND(cull!O44,9)</f>
        <v>4.2712E-2</v>
      </c>
      <c r="J127" s="9">
        <f>ROUND(cull!P44,9)</f>
        <v>4.2712E-2</v>
      </c>
      <c r="K127" s="9">
        <f>ROUND(cull!Q44,9)</f>
        <v>4.2712E-2</v>
      </c>
      <c r="L127" s="9">
        <f>ROUND(cull!R44,9)</f>
        <v>4.2712E-2</v>
      </c>
      <c r="V127" s="14"/>
    </row>
    <row r="128" spans="1:22" x14ac:dyDescent="0.2">
      <c r="A128" s="9">
        <f>ROUND(cull!G45,9)</f>
        <v>5.0312000000000003E-2</v>
      </c>
      <c r="B128" s="9">
        <f>ROUND(cull!H45,9)</f>
        <v>5.0312000000000003E-2</v>
      </c>
      <c r="C128" s="9">
        <f>ROUND(cull!I45,9)</f>
        <v>5.0312000000000003E-2</v>
      </c>
      <c r="D128" s="9">
        <f>ROUND(cull!J45,9)</f>
        <v>5.0312000000000003E-2</v>
      </c>
      <c r="E128" s="9">
        <f>ROUND(cull!K45,9)</f>
        <v>5.0312000000000003E-2</v>
      </c>
      <c r="F128" s="9">
        <f>ROUND(cull!L45,9)</f>
        <v>5.0312000000000003E-2</v>
      </c>
      <c r="G128" s="9">
        <f>ROUND(cull!M45,9)</f>
        <v>5.0312000000000003E-2</v>
      </c>
      <c r="H128" s="9">
        <f>ROUND(cull!N45,9)</f>
        <v>5.0312000000000003E-2</v>
      </c>
      <c r="I128" s="9">
        <f>ROUND(cull!O45,9)</f>
        <v>5.0312000000000003E-2</v>
      </c>
      <c r="J128" s="9">
        <f>ROUND(cull!P45,9)</f>
        <v>5.0312000000000003E-2</v>
      </c>
      <c r="K128" s="9">
        <f>ROUND(cull!Q45,9)</f>
        <v>5.0312000000000003E-2</v>
      </c>
      <c r="L128" s="9">
        <f>ROUND(cull!R45,9)</f>
        <v>5.0312000000000003E-2</v>
      </c>
      <c r="V128" s="14"/>
    </row>
    <row r="129" spans="1:22" x14ac:dyDescent="0.2">
      <c r="A129" s="9">
        <f>ROUND(cull!G46,9)</f>
        <v>5.7607999999999999E-2</v>
      </c>
      <c r="B129" s="9">
        <f>ROUND(cull!H46,9)</f>
        <v>5.7607999999999999E-2</v>
      </c>
      <c r="C129" s="9">
        <f>ROUND(cull!I46,9)</f>
        <v>5.7607999999999999E-2</v>
      </c>
      <c r="D129" s="9">
        <f>ROUND(cull!J46,9)</f>
        <v>5.7607999999999999E-2</v>
      </c>
      <c r="E129" s="9">
        <f>ROUND(cull!K46,9)</f>
        <v>5.7607999999999999E-2</v>
      </c>
      <c r="F129" s="9">
        <f>ROUND(cull!L46,9)</f>
        <v>5.7607999999999999E-2</v>
      </c>
      <c r="G129" s="9">
        <f>ROUND(cull!M46,9)</f>
        <v>5.7607999999999999E-2</v>
      </c>
      <c r="H129" s="9">
        <f>ROUND(cull!N46,9)</f>
        <v>5.7607999999999999E-2</v>
      </c>
      <c r="I129" s="9">
        <f>ROUND(cull!O46,9)</f>
        <v>5.7607999999999999E-2</v>
      </c>
      <c r="J129" s="9">
        <f>ROUND(cull!P46,9)</f>
        <v>5.7607999999999999E-2</v>
      </c>
      <c r="K129" s="9">
        <f>ROUND(cull!Q46,9)</f>
        <v>5.7607999999999999E-2</v>
      </c>
      <c r="L129" s="9">
        <f>ROUND(cull!R46,9)</f>
        <v>5.7607999999999999E-2</v>
      </c>
      <c r="V129" s="14"/>
    </row>
    <row r="130" spans="1:22" x14ac:dyDescent="0.2">
      <c r="A130" s="9">
        <f>ROUND(cull!G47,9)</f>
        <v>6.4904000000000003E-2</v>
      </c>
      <c r="B130" s="9">
        <f>ROUND(cull!H47,9)</f>
        <v>6.4904000000000003E-2</v>
      </c>
      <c r="C130" s="9">
        <f>ROUND(cull!I47,9)</f>
        <v>6.4904000000000003E-2</v>
      </c>
      <c r="D130" s="9">
        <f>ROUND(cull!J47,9)</f>
        <v>6.4904000000000003E-2</v>
      </c>
      <c r="E130" s="9">
        <f>ROUND(cull!K47,9)</f>
        <v>6.4904000000000003E-2</v>
      </c>
      <c r="F130" s="9">
        <f>ROUND(cull!L47,9)</f>
        <v>6.4904000000000003E-2</v>
      </c>
      <c r="G130" s="9">
        <f>ROUND(cull!M47,9)</f>
        <v>6.4904000000000003E-2</v>
      </c>
      <c r="H130" s="9">
        <f>ROUND(cull!N47,9)</f>
        <v>6.4904000000000003E-2</v>
      </c>
      <c r="I130" s="9">
        <f>ROUND(cull!O47,9)</f>
        <v>6.4904000000000003E-2</v>
      </c>
      <c r="J130" s="9">
        <f>ROUND(cull!P47,9)</f>
        <v>6.4904000000000003E-2</v>
      </c>
      <c r="K130" s="9">
        <f>ROUND(cull!Q47,9)</f>
        <v>6.4904000000000003E-2</v>
      </c>
      <c r="L130" s="9">
        <f>ROUND(cull!R47,9)</f>
        <v>6.4904000000000003E-2</v>
      </c>
      <c r="V130" s="14"/>
    </row>
    <row r="131" spans="1:22" x14ac:dyDescent="0.2">
      <c r="A131" s="9">
        <f>ROUND(cull!G48,9)</f>
        <v>7.1592000000000003E-2</v>
      </c>
      <c r="B131" s="9">
        <f>ROUND(cull!H48,9)</f>
        <v>7.1592000000000003E-2</v>
      </c>
      <c r="C131" s="9">
        <f>ROUND(cull!I48,9)</f>
        <v>7.1592000000000003E-2</v>
      </c>
      <c r="D131" s="9">
        <f>ROUND(cull!J48,9)</f>
        <v>7.1592000000000003E-2</v>
      </c>
      <c r="E131" s="9">
        <f>ROUND(cull!K48,9)</f>
        <v>7.1592000000000003E-2</v>
      </c>
      <c r="F131" s="9">
        <f>ROUND(cull!L48,9)</f>
        <v>7.1592000000000003E-2</v>
      </c>
      <c r="G131" s="9">
        <f>ROUND(cull!M48,9)</f>
        <v>7.1592000000000003E-2</v>
      </c>
      <c r="H131" s="9">
        <f>ROUND(cull!N48,9)</f>
        <v>7.1592000000000003E-2</v>
      </c>
      <c r="I131" s="9">
        <f>ROUND(cull!O48,9)</f>
        <v>7.1592000000000003E-2</v>
      </c>
      <c r="J131" s="9">
        <f>ROUND(cull!P48,9)</f>
        <v>7.1592000000000003E-2</v>
      </c>
      <c r="K131" s="9">
        <f>ROUND(cull!Q48,9)</f>
        <v>7.1592000000000003E-2</v>
      </c>
      <c r="L131" s="9">
        <f>ROUND(cull!R48,9)</f>
        <v>7.1592000000000003E-2</v>
      </c>
      <c r="V131" s="14"/>
    </row>
    <row r="132" spans="1:22" x14ac:dyDescent="0.2">
      <c r="A132" s="9">
        <f>ROUND(cull!G49,9)</f>
        <v>7.6759999999999995E-2</v>
      </c>
      <c r="B132" s="9">
        <f>ROUND(cull!H49,9)</f>
        <v>7.6759999999999995E-2</v>
      </c>
      <c r="C132" s="9">
        <f>ROUND(cull!I49,9)</f>
        <v>7.6759999999999995E-2</v>
      </c>
      <c r="D132" s="9">
        <f>ROUND(cull!J49,9)</f>
        <v>7.6759999999999995E-2</v>
      </c>
      <c r="E132" s="9">
        <f>ROUND(cull!K49,9)</f>
        <v>7.6759999999999995E-2</v>
      </c>
      <c r="F132" s="9">
        <f>ROUND(cull!L49,9)</f>
        <v>7.6759999999999995E-2</v>
      </c>
      <c r="G132" s="9">
        <f>ROUND(cull!M49,9)</f>
        <v>7.6759999999999995E-2</v>
      </c>
      <c r="H132" s="9">
        <f>ROUND(cull!N49,9)</f>
        <v>7.6759999999999995E-2</v>
      </c>
      <c r="I132" s="9">
        <f>ROUND(cull!O49,9)</f>
        <v>7.6759999999999995E-2</v>
      </c>
      <c r="J132" s="9">
        <f>ROUND(cull!P49,9)</f>
        <v>7.6759999999999995E-2</v>
      </c>
      <c r="K132" s="9">
        <f>ROUND(cull!Q49,9)</f>
        <v>7.6759999999999995E-2</v>
      </c>
      <c r="L132" s="9">
        <f>ROUND(cull!R49,9)</f>
        <v>7.6759999999999995E-2</v>
      </c>
      <c r="V132" s="14"/>
    </row>
    <row r="133" spans="1:22" x14ac:dyDescent="0.2">
      <c r="A133" s="9">
        <f>ROUND(cull!G50,9)</f>
        <v>8.1168000000000004E-2</v>
      </c>
      <c r="B133" s="9">
        <f>ROUND(cull!H50,9)</f>
        <v>8.1168000000000004E-2</v>
      </c>
      <c r="C133" s="9">
        <f>ROUND(cull!I50,9)</f>
        <v>8.1168000000000004E-2</v>
      </c>
      <c r="D133" s="9">
        <f>ROUND(cull!J50,9)</f>
        <v>8.1168000000000004E-2</v>
      </c>
      <c r="E133" s="9">
        <f>ROUND(cull!K50,9)</f>
        <v>8.1168000000000004E-2</v>
      </c>
      <c r="F133" s="9">
        <f>ROUND(cull!L50,9)</f>
        <v>8.1168000000000004E-2</v>
      </c>
      <c r="G133" s="9">
        <f>ROUND(cull!M50,9)</f>
        <v>8.1168000000000004E-2</v>
      </c>
      <c r="H133" s="9">
        <f>ROUND(cull!N50,9)</f>
        <v>8.1168000000000004E-2</v>
      </c>
      <c r="I133" s="9">
        <f>ROUND(cull!O50,9)</f>
        <v>8.1168000000000004E-2</v>
      </c>
      <c r="J133" s="9">
        <f>ROUND(cull!P50,9)</f>
        <v>8.1168000000000004E-2</v>
      </c>
      <c r="K133" s="9">
        <f>ROUND(cull!Q50,9)</f>
        <v>8.1168000000000004E-2</v>
      </c>
      <c r="L133" s="9">
        <f>ROUND(cull!R50,9)</f>
        <v>8.1168000000000004E-2</v>
      </c>
      <c r="V133" s="14"/>
    </row>
    <row r="134" spans="1:22" x14ac:dyDescent="0.2">
      <c r="A134" s="9">
        <f>ROUND(cull!G51,9)</f>
        <v>8.4968000000000002E-2</v>
      </c>
      <c r="B134" s="9">
        <f>ROUND(cull!H51,9)</f>
        <v>8.4968000000000002E-2</v>
      </c>
      <c r="C134" s="9">
        <f>ROUND(cull!I51,9)</f>
        <v>8.4968000000000002E-2</v>
      </c>
      <c r="D134" s="9">
        <f>ROUND(cull!J51,9)</f>
        <v>8.4968000000000002E-2</v>
      </c>
      <c r="E134" s="9">
        <f>ROUND(cull!K51,9)</f>
        <v>8.4968000000000002E-2</v>
      </c>
      <c r="F134" s="9">
        <f>ROUND(cull!L51,9)</f>
        <v>8.4968000000000002E-2</v>
      </c>
      <c r="G134" s="9">
        <f>ROUND(cull!M51,9)</f>
        <v>8.4968000000000002E-2</v>
      </c>
      <c r="H134" s="9">
        <f>ROUND(cull!N51,9)</f>
        <v>8.4968000000000002E-2</v>
      </c>
      <c r="I134" s="9">
        <f>ROUND(cull!O51,9)</f>
        <v>8.4968000000000002E-2</v>
      </c>
      <c r="J134" s="9">
        <f>ROUND(cull!P51,9)</f>
        <v>8.4968000000000002E-2</v>
      </c>
      <c r="K134" s="9">
        <f>ROUND(cull!Q51,9)</f>
        <v>8.4968000000000002E-2</v>
      </c>
      <c r="L134" s="9">
        <f>ROUND(cull!R51,9)</f>
        <v>8.4968000000000002E-2</v>
      </c>
      <c r="V134" s="14"/>
    </row>
    <row r="135" spans="1:22" x14ac:dyDescent="0.2">
      <c r="A135" s="9">
        <f>ROUND(cull!G52,9)</f>
        <v>8.8160000000000002E-2</v>
      </c>
      <c r="B135" s="9">
        <f>ROUND(cull!H52,9)</f>
        <v>8.8160000000000002E-2</v>
      </c>
      <c r="C135" s="9">
        <f>ROUND(cull!I52,9)</f>
        <v>8.8160000000000002E-2</v>
      </c>
      <c r="D135" s="9">
        <f>ROUND(cull!J52,9)</f>
        <v>8.8160000000000002E-2</v>
      </c>
      <c r="E135" s="9">
        <f>ROUND(cull!K52,9)</f>
        <v>8.8160000000000002E-2</v>
      </c>
      <c r="F135" s="9">
        <f>ROUND(cull!L52,9)</f>
        <v>8.8160000000000002E-2</v>
      </c>
      <c r="G135" s="9">
        <f>ROUND(cull!M52,9)</f>
        <v>8.8160000000000002E-2</v>
      </c>
      <c r="H135" s="9">
        <f>ROUND(cull!N52,9)</f>
        <v>8.8160000000000002E-2</v>
      </c>
      <c r="I135" s="9">
        <f>ROUND(cull!O52,9)</f>
        <v>8.8160000000000002E-2</v>
      </c>
      <c r="J135" s="9">
        <f>ROUND(cull!P52,9)</f>
        <v>8.8160000000000002E-2</v>
      </c>
      <c r="K135" s="9">
        <f>ROUND(cull!Q52,9)</f>
        <v>8.8160000000000002E-2</v>
      </c>
      <c r="L135" s="9">
        <f>ROUND(cull!R52,9)</f>
        <v>8.8160000000000002E-2</v>
      </c>
      <c r="V135" s="14"/>
    </row>
    <row r="136" spans="1:22" x14ac:dyDescent="0.2">
      <c r="A136" s="9">
        <f>ROUND(cull!G53,9)</f>
        <v>9.1048000000000004E-2</v>
      </c>
      <c r="B136" s="9">
        <f>ROUND(cull!H53,9)</f>
        <v>9.1048000000000004E-2</v>
      </c>
      <c r="C136" s="9">
        <f>ROUND(cull!I53,9)</f>
        <v>9.1048000000000004E-2</v>
      </c>
      <c r="D136" s="9">
        <f>ROUND(cull!J53,9)</f>
        <v>9.1048000000000004E-2</v>
      </c>
      <c r="E136" s="9">
        <f>ROUND(cull!K53,9)</f>
        <v>9.1048000000000004E-2</v>
      </c>
      <c r="F136" s="9">
        <f>ROUND(cull!L53,9)</f>
        <v>9.1048000000000004E-2</v>
      </c>
      <c r="G136" s="9">
        <f>ROUND(cull!M53,9)</f>
        <v>9.1048000000000004E-2</v>
      </c>
      <c r="H136" s="9">
        <f>ROUND(cull!N53,9)</f>
        <v>9.1048000000000004E-2</v>
      </c>
      <c r="I136" s="9">
        <f>ROUND(cull!O53,9)</f>
        <v>9.1048000000000004E-2</v>
      </c>
      <c r="J136" s="9">
        <f>ROUND(cull!P53,9)</f>
        <v>9.1048000000000004E-2</v>
      </c>
      <c r="K136" s="9">
        <f>ROUND(cull!Q53,9)</f>
        <v>9.1048000000000004E-2</v>
      </c>
      <c r="L136" s="9">
        <f>ROUND(cull!R53,9)</f>
        <v>9.1048000000000004E-2</v>
      </c>
      <c r="V136" s="14"/>
    </row>
    <row r="137" spans="1:22" x14ac:dyDescent="0.2">
      <c r="A137" s="9">
        <f>ROUND(cull!G54,9)</f>
        <v>9.3632000000000007E-2</v>
      </c>
      <c r="B137" s="9">
        <f>ROUND(cull!H54,9)</f>
        <v>9.3632000000000007E-2</v>
      </c>
      <c r="C137" s="9">
        <f>ROUND(cull!I54,9)</f>
        <v>9.3632000000000007E-2</v>
      </c>
      <c r="D137" s="9">
        <f>ROUND(cull!J54,9)</f>
        <v>9.3632000000000007E-2</v>
      </c>
      <c r="E137" s="9">
        <f>ROUND(cull!K54,9)</f>
        <v>9.3632000000000007E-2</v>
      </c>
      <c r="F137" s="9">
        <f>ROUND(cull!L54,9)</f>
        <v>9.3632000000000007E-2</v>
      </c>
      <c r="G137" s="9">
        <f>ROUND(cull!M54,9)</f>
        <v>9.3632000000000007E-2</v>
      </c>
      <c r="H137" s="9">
        <f>ROUND(cull!N54,9)</f>
        <v>9.3632000000000007E-2</v>
      </c>
      <c r="I137" s="9">
        <f>ROUND(cull!O54,9)</f>
        <v>9.3632000000000007E-2</v>
      </c>
      <c r="J137" s="9">
        <f>ROUND(cull!P54,9)</f>
        <v>9.3632000000000007E-2</v>
      </c>
      <c r="K137" s="9">
        <f>ROUND(cull!Q54,9)</f>
        <v>9.3632000000000007E-2</v>
      </c>
      <c r="L137" s="9">
        <f>ROUND(cull!R54,9)</f>
        <v>9.3632000000000007E-2</v>
      </c>
      <c r="V137" s="14"/>
    </row>
    <row r="138" spans="1:22" x14ac:dyDescent="0.2">
      <c r="A138" s="9">
        <f>ROUND(cull!G55,9)</f>
        <v>9.6063999999999997E-2</v>
      </c>
      <c r="B138" s="9">
        <f>ROUND(cull!H55,9)</f>
        <v>9.6063999999999997E-2</v>
      </c>
      <c r="C138" s="9">
        <f>ROUND(cull!I55,9)</f>
        <v>9.6063999999999997E-2</v>
      </c>
      <c r="D138" s="9">
        <f>ROUND(cull!J55,9)</f>
        <v>9.6063999999999997E-2</v>
      </c>
      <c r="E138" s="9">
        <f>ROUND(cull!K55,9)</f>
        <v>9.6063999999999997E-2</v>
      </c>
      <c r="F138" s="9">
        <f>ROUND(cull!L55,9)</f>
        <v>9.6063999999999997E-2</v>
      </c>
      <c r="G138" s="9">
        <f>ROUND(cull!M55,9)</f>
        <v>9.6063999999999997E-2</v>
      </c>
      <c r="H138" s="9">
        <f>ROUND(cull!N55,9)</f>
        <v>9.6063999999999997E-2</v>
      </c>
      <c r="I138" s="9">
        <f>ROUND(cull!O55,9)</f>
        <v>9.6063999999999997E-2</v>
      </c>
      <c r="J138" s="9">
        <f>ROUND(cull!P55,9)</f>
        <v>9.6063999999999997E-2</v>
      </c>
      <c r="K138" s="9">
        <f>ROUND(cull!Q55,9)</f>
        <v>9.6063999999999997E-2</v>
      </c>
      <c r="L138" s="9">
        <f>ROUND(cull!R55,9)</f>
        <v>9.6063999999999997E-2</v>
      </c>
      <c r="V138" s="14"/>
    </row>
    <row r="139" spans="1:22" x14ac:dyDescent="0.2">
      <c r="A139" s="9">
        <f>ROUND(cull!G56,9)</f>
        <v>9.8496E-2</v>
      </c>
      <c r="B139" s="9">
        <f>ROUND(cull!H56,9)</f>
        <v>9.8496E-2</v>
      </c>
      <c r="C139" s="9">
        <f>ROUND(cull!I56,9)</f>
        <v>9.8496E-2</v>
      </c>
      <c r="D139" s="9">
        <f>ROUND(cull!J56,9)</f>
        <v>9.8496E-2</v>
      </c>
      <c r="E139" s="9">
        <f>ROUND(cull!K56,9)</f>
        <v>9.8496E-2</v>
      </c>
      <c r="F139" s="9">
        <f>ROUND(cull!L56,9)</f>
        <v>9.8496E-2</v>
      </c>
      <c r="G139" s="9">
        <f>ROUND(cull!M56,9)</f>
        <v>9.8496E-2</v>
      </c>
      <c r="H139" s="9">
        <f>ROUND(cull!N56,9)</f>
        <v>9.8496E-2</v>
      </c>
      <c r="I139" s="9">
        <f>ROUND(cull!O56,9)</f>
        <v>9.8496E-2</v>
      </c>
      <c r="J139" s="9">
        <f>ROUND(cull!P56,9)</f>
        <v>9.8496E-2</v>
      </c>
      <c r="K139" s="9">
        <f>ROUND(cull!Q56,9)</f>
        <v>9.8496E-2</v>
      </c>
      <c r="L139" s="9">
        <f>ROUND(cull!R56,9)</f>
        <v>9.8496E-2</v>
      </c>
      <c r="V139" s="14"/>
    </row>
    <row r="140" spans="1:22" x14ac:dyDescent="0.2">
      <c r="A140" s="9">
        <f>ROUND(cull!G57,9)</f>
        <v>0.100776</v>
      </c>
      <c r="B140" s="9">
        <f>ROUND(cull!H57,9)</f>
        <v>0.100776</v>
      </c>
      <c r="C140" s="9">
        <f>ROUND(cull!I57,9)</f>
        <v>0.100776</v>
      </c>
      <c r="D140" s="9">
        <f>ROUND(cull!J57,9)</f>
        <v>0.100776</v>
      </c>
      <c r="E140" s="9">
        <f>ROUND(cull!K57,9)</f>
        <v>0.100776</v>
      </c>
      <c r="F140" s="9">
        <f>ROUND(cull!L57,9)</f>
        <v>0.100776</v>
      </c>
      <c r="G140" s="9">
        <f>ROUND(cull!M57,9)</f>
        <v>0.100776</v>
      </c>
      <c r="H140" s="9">
        <f>ROUND(cull!N57,9)</f>
        <v>0.100776</v>
      </c>
      <c r="I140" s="9">
        <f>ROUND(cull!O57,9)</f>
        <v>0.100776</v>
      </c>
      <c r="J140" s="9">
        <f>ROUND(cull!P57,9)</f>
        <v>0.100776</v>
      </c>
      <c r="K140" s="9">
        <f>ROUND(cull!Q57,9)</f>
        <v>0.100776</v>
      </c>
      <c r="L140" s="9">
        <f>ROUND(cull!R57,9)</f>
        <v>0.100776</v>
      </c>
      <c r="V140" s="14"/>
    </row>
    <row r="141" spans="1:22" x14ac:dyDescent="0.2">
      <c r="A141" s="4" t="s">
        <v>641</v>
      </c>
      <c r="B141" s="6"/>
      <c r="C141" s="6"/>
      <c r="D141" s="6"/>
      <c r="E141" s="6"/>
      <c r="F141" s="6"/>
      <c r="G141" s="6"/>
      <c r="H141" s="6"/>
      <c r="I141" s="6"/>
      <c r="J141" s="6"/>
      <c r="K141" s="6"/>
      <c r="L141" s="6"/>
      <c r="V141" s="14"/>
    </row>
    <row r="142" spans="1:22" x14ac:dyDescent="0.2">
      <c r="A142" s="9">
        <f>ROUND(cull!G61,9)</f>
        <v>1.9911999999999999E-2</v>
      </c>
      <c r="B142" s="9">
        <f>ROUND(cull!H61,9)</f>
        <v>1.9911999999999999E-2</v>
      </c>
      <c r="C142" s="9">
        <f>ROUND(cull!I61,9)</f>
        <v>1.9911999999999999E-2</v>
      </c>
      <c r="D142" s="9">
        <f>ROUND(cull!J61,9)</f>
        <v>1.9911999999999999E-2</v>
      </c>
      <c r="E142" s="9">
        <f>ROUND(cull!K61,9)</f>
        <v>1.9911999999999999E-2</v>
      </c>
      <c r="F142" s="9">
        <f>ROUND(cull!L61,9)</f>
        <v>1.9911999999999999E-2</v>
      </c>
      <c r="G142" s="9">
        <f>ROUND(cull!M61,9)</f>
        <v>1.9911999999999999E-2</v>
      </c>
      <c r="H142" s="9">
        <f>ROUND(cull!N61,9)</f>
        <v>1.9911999999999999E-2</v>
      </c>
      <c r="I142" s="9">
        <f>ROUND(cull!O61,9)</f>
        <v>1.9911999999999999E-2</v>
      </c>
      <c r="J142" s="9">
        <f>ROUND(cull!P61,9)</f>
        <v>1.9911999999999999E-2</v>
      </c>
      <c r="K142" s="9">
        <f>ROUND(cull!Q61,9)</f>
        <v>1.9911999999999999E-2</v>
      </c>
      <c r="L142" s="9">
        <f>ROUND(cull!R61,9)</f>
        <v>1.9911999999999999E-2</v>
      </c>
      <c r="V142" s="14"/>
    </row>
    <row r="143" spans="1:22" x14ac:dyDescent="0.2">
      <c r="A143" s="9">
        <f>ROUND(cull!G62,9)</f>
        <v>1.8848E-2</v>
      </c>
      <c r="B143" s="9">
        <f>ROUND(cull!H62,9)</f>
        <v>1.8848E-2</v>
      </c>
      <c r="C143" s="9">
        <f>ROUND(cull!I62,9)</f>
        <v>1.8848E-2</v>
      </c>
      <c r="D143" s="9">
        <f>ROUND(cull!J62,9)</f>
        <v>1.8848E-2</v>
      </c>
      <c r="E143" s="9">
        <f>ROUND(cull!K62,9)</f>
        <v>1.8848E-2</v>
      </c>
      <c r="F143" s="9">
        <f>ROUND(cull!L62,9)</f>
        <v>1.8848E-2</v>
      </c>
      <c r="G143" s="9">
        <f>ROUND(cull!M62,9)</f>
        <v>1.8848E-2</v>
      </c>
      <c r="H143" s="9">
        <f>ROUND(cull!N62,9)</f>
        <v>1.8848E-2</v>
      </c>
      <c r="I143" s="9">
        <f>ROUND(cull!O62,9)</f>
        <v>1.8848E-2</v>
      </c>
      <c r="J143" s="9">
        <f>ROUND(cull!P62,9)</f>
        <v>1.8848E-2</v>
      </c>
      <c r="K143" s="9">
        <f>ROUND(cull!Q62,9)</f>
        <v>1.8848E-2</v>
      </c>
      <c r="L143" s="9">
        <f>ROUND(cull!R62,9)</f>
        <v>1.8848E-2</v>
      </c>
      <c r="V143" s="14"/>
    </row>
    <row r="144" spans="1:22" x14ac:dyDescent="0.2">
      <c r="A144" s="9">
        <f>ROUND(cull!G63,9)</f>
        <v>1.444E-2</v>
      </c>
      <c r="B144" s="9">
        <f>ROUND(cull!H63,9)</f>
        <v>1.444E-2</v>
      </c>
      <c r="C144" s="9">
        <f>ROUND(cull!I63,9)</f>
        <v>1.444E-2</v>
      </c>
      <c r="D144" s="9">
        <f>ROUND(cull!J63,9)</f>
        <v>1.444E-2</v>
      </c>
      <c r="E144" s="9">
        <f>ROUND(cull!K63,9)</f>
        <v>1.444E-2</v>
      </c>
      <c r="F144" s="9">
        <f>ROUND(cull!L63,9)</f>
        <v>1.444E-2</v>
      </c>
      <c r="G144" s="9">
        <f>ROUND(cull!M63,9)</f>
        <v>1.444E-2</v>
      </c>
      <c r="H144" s="9">
        <f>ROUND(cull!N63,9)</f>
        <v>1.444E-2</v>
      </c>
      <c r="I144" s="9">
        <f>ROUND(cull!O63,9)</f>
        <v>1.444E-2</v>
      </c>
      <c r="J144" s="9">
        <f>ROUND(cull!P63,9)</f>
        <v>1.444E-2</v>
      </c>
      <c r="K144" s="9">
        <f>ROUND(cull!Q63,9)</f>
        <v>1.444E-2</v>
      </c>
      <c r="L144" s="9">
        <f>ROUND(cull!R63,9)</f>
        <v>1.444E-2</v>
      </c>
      <c r="V144" s="14"/>
    </row>
    <row r="145" spans="1:22" x14ac:dyDescent="0.2">
      <c r="A145" s="9">
        <f>ROUND(cull!G64,9)</f>
        <v>1.5807999999999999E-2</v>
      </c>
      <c r="B145" s="9">
        <f>ROUND(cull!H64,9)</f>
        <v>1.5807999999999999E-2</v>
      </c>
      <c r="C145" s="9">
        <f>ROUND(cull!I64,9)</f>
        <v>1.5807999999999999E-2</v>
      </c>
      <c r="D145" s="9">
        <f>ROUND(cull!J64,9)</f>
        <v>1.5807999999999999E-2</v>
      </c>
      <c r="E145" s="9">
        <f>ROUND(cull!K64,9)</f>
        <v>1.5807999999999999E-2</v>
      </c>
      <c r="F145" s="9">
        <f>ROUND(cull!L64,9)</f>
        <v>1.5807999999999999E-2</v>
      </c>
      <c r="G145" s="9">
        <f>ROUND(cull!M64,9)</f>
        <v>1.5807999999999999E-2</v>
      </c>
      <c r="H145" s="9">
        <f>ROUND(cull!N64,9)</f>
        <v>1.5807999999999999E-2</v>
      </c>
      <c r="I145" s="9">
        <f>ROUND(cull!O64,9)</f>
        <v>1.5807999999999999E-2</v>
      </c>
      <c r="J145" s="9">
        <f>ROUND(cull!P64,9)</f>
        <v>1.5807999999999999E-2</v>
      </c>
      <c r="K145" s="9">
        <f>ROUND(cull!Q64,9)</f>
        <v>1.5807999999999999E-2</v>
      </c>
      <c r="L145" s="9">
        <f>ROUND(cull!R64,9)</f>
        <v>1.5807999999999999E-2</v>
      </c>
      <c r="V145" s="14"/>
    </row>
    <row r="146" spans="1:22" x14ac:dyDescent="0.2">
      <c r="A146" s="9">
        <f>ROUND(cull!G65,9)</f>
        <v>1.8239999999999999E-2</v>
      </c>
      <c r="B146" s="9">
        <f>ROUND(cull!H65,9)</f>
        <v>1.8239999999999999E-2</v>
      </c>
      <c r="C146" s="9">
        <f>ROUND(cull!I65,9)</f>
        <v>1.8239999999999999E-2</v>
      </c>
      <c r="D146" s="9">
        <f>ROUND(cull!J65,9)</f>
        <v>1.8239999999999999E-2</v>
      </c>
      <c r="E146" s="9">
        <f>ROUND(cull!K65,9)</f>
        <v>1.8239999999999999E-2</v>
      </c>
      <c r="F146" s="9">
        <f>ROUND(cull!L65,9)</f>
        <v>1.8239999999999999E-2</v>
      </c>
      <c r="G146" s="9">
        <f>ROUND(cull!M65,9)</f>
        <v>1.8239999999999999E-2</v>
      </c>
      <c r="H146" s="9">
        <f>ROUND(cull!N65,9)</f>
        <v>1.8239999999999999E-2</v>
      </c>
      <c r="I146" s="9">
        <f>ROUND(cull!O65,9)</f>
        <v>1.8239999999999999E-2</v>
      </c>
      <c r="J146" s="9">
        <f>ROUND(cull!P65,9)</f>
        <v>1.8239999999999999E-2</v>
      </c>
      <c r="K146" s="9">
        <f>ROUND(cull!Q65,9)</f>
        <v>1.8239999999999999E-2</v>
      </c>
      <c r="L146" s="9">
        <f>ROUND(cull!R65,9)</f>
        <v>1.8239999999999999E-2</v>
      </c>
      <c r="V146" s="14"/>
    </row>
    <row r="147" spans="1:22" x14ac:dyDescent="0.2">
      <c r="A147" s="9">
        <f>ROUND(cull!G66,9)</f>
        <v>1.9456000000000001E-2</v>
      </c>
      <c r="B147" s="9">
        <f>ROUND(cull!H66,9)</f>
        <v>1.9456000000000001E-2</v>
      </c>
      <c r="C147" s="9">
        <f>ROUND(cull!I66,9)</f>
        <v>1.9456000000000001E-2</v>
      </c>
      <c r="D147" s="9">
        <f>ROUND(cull!J66,9)</f>
        <v>1.9456000000000001E-2</v>
      </c>
      <c r="E147" s="9">
        <f>ROUND(cull!K66,9)</f>
        <v>1.9456000000000001E-2</v>
      </c>
      <c r="F147" s="9">
        <f>ROUND(cull!L66,9)</f>
        <v>1.9456000000000001E-2</v>
      </c>
      <c r="G147" s="9">
        <f>ROUND(cull!M66,9)</f>
        <v>1.9456000000000001E-2</v>
      </c>
      <c r="H147" s="9">
        <f>ROUND(cull!N66,9)</f>
        <v>1.9456000000000001E-2</v>
      </c>
      <c r="I147" s="9">
        <f>ROUND(cull!O66,9)</f>
        <v>1.9456000000000001E-2</v>
      </c>
      <c r="J147" s="9">
        <f>ROUND(cull!P66,9)</f>
        <v>1.9456000000000001E-2</v>
      </c>
      <c r="K147" s="9">
        <f>ROUND(cull!Q66,9)</f>
        <v>1.9456000000000001E-2</v>
      </c>
      <c r="L147" s="9">
        <f>ROUND(cull!R66,9)</f>
        <v>1.9456000000000001E-2</v>
      </c>
      <c r="V147" s="14"/>
    </row>
    <row r="148" spans="1:22" x14ac:dyDescent="0.2">
      <c r="A148" s="9">
        <f>ROUND(cull!G67,9)</f>
        <v>2.1128000000000001E-2</v>
      </c>
      <c r="B148" s="9">
        <f>ROUND(cull!H67,9)</f>
        <v>2.1128000000000001E-2</v>
      </c>
      <c r="C148" s="9">
        <f>ROUND(cull!I67,9)</f>
        <v>2.1128000000000001E-2</v>
      </c>
      <c r="D148" s="9">
        <f>ROUND(cull!J67,9)</f>
        <v>2.1128000000000001E-2</v>
      </c>
      <c r="E148" s="9">
        <f>ROUND(cull!K67,9)</f>
        <v>2.1128000000000001E-2</v>
      </c>
      <c r="F148" s="9">
        <f>ROUND(cull!L67,9)</f>
        <v>2.1128000000000001E-2</v>
      </c>
      <c r="G148" s="9">
        <f>ROUND(cull!M67,9)</f>
        <v>2.1128000000000001E-2</v>
      </c>
      <c r="H148" s="9">
        <f>ROUND(cull!N67,9)</f>
        <v>2.1128000000000001E-2</v>
      </c>
      <c r="I148" s="9">
        <f>ROUND(cull!O67,9)</f>
        <v>2.1128000000000001E-2</v>
      </c>
      <c r="J148" s="9">
        <f>ROUND(cull!P67,9)</f>
        <v>2.1128000000000001E-2</v>
      </c>
      <c r="K148" s="9">
        <f>ROUND(cull!Q67,9)</f>
        <v>2.1128000000000001E-2</v>
      </c>
      <c r="L148" s="9">
        <f>ROUND(cull!R67,9)</f>
        <v>2.1128000000000001E-2</v>
      </c>
      <c r="V148" s="14"/>
    </row>
    <row r="149" spans="1:22" x14ac:dyDescent="0.2">
      <c r="A149" s="9">
        <f>ROUND(cull!G68,9)</f>
        <v>2.6296E-2</v>
      </c>
      <c r="B149" s="9">
        <f>ROUND(cull!H68,9)</f>
        <v>2.6296E-2</v>
      </c>
      <c r="C149" s="9">
        <f>ROUND(cull!I68,9)</f>
        <v>2.6296E-2</v>
      </c>
      <c r="D149" s="9">
        <f>ROUND(cull!J68,9)</f>
        <v>2.6296E-2</v>
      </c>
      <c r="E149" s="9">
        <f>ROUND(cull!K68,9)</f>
        <v>2.6296E-2</v>
      </c>
      <c r="F149" s="9">
        <f>ROUND(cull!L68,9)</f>
        <v>2.6296E-2</v>
      </c>
      <c r="G149" s="9">
        <f>ROUND(cull!M68,9)</f>
        <v>2.6296E-2</v>
      </c>
      <c r="H149" s="9">
        <f>ROUND(cull!N68,9)</f>
        <v>2.6296E-2</v>
      </c>
      <c r="I149" s="9">
        <f>ROUND(cull!O68,9)</f>
        <v>2.6296E-2</v>
      </c>
      <c r="J149" s="9">
        <f>ROUND(cull!P68,9)</f>
        <v>2.6296E-2</v>
      </c>
      <c r="K149" s="9">
        <f>ROUND(cull!Q68,9)</f>
        <v>2.6296E-2</v>
      </c>
      <c r="L149" s="9">
        <f>ROUND(cull!R68,9)</f>
        <v>2.6296E-2</v>
      </c>
      <c r="V149" s="14"/>
    </row>
    <row r="150" spans="1:22" x14ac:dyDescent="0.2">
      <c r="A150" s="9">
        <f>ROUND(cull!G69,9)</f>
        <v>3.4504E-2</v>
      </c>
      <c r="B150" s="9">
        <f>ROUND(cull!H69,9)</f>
        <v>3.4504E-2</v>
      </c>
      <c r="C150" s="9">
        <f>ROUND(cull!I69,9)</f>
        <v>3.4504E-2</v>
      </c>
      <c r="D150" s="9">
        <f>ROUND(cull!J69,9)</f>
        <v>3.4504E-2</v>
      </c>
      <c r="E150" s="9">
        <f>ROUND(cull!K69,9)</f>
        <v>3.4504E-2</v>
      </c>
      <c r="F150" s="9">
        <f>ROUND(cull!L69,9)</f>
        <v>3.4504E-2</v>
      </c>
      <c r="G150" s="9">
        <f>ROUND(cull!M69,9)</f>
        <v>3.4504E-2</v>
      </c>
      <c r="H150" s="9">
        <f>ROUND(cull!N69,9)</f>
        <v>3.4504E-2</v>
      </c>
      <c r="I150" s="9">
        <f>ROUND(cull!O69,9)</f>
        <v>3.4504E-2</v>
      </c>
      <c r="J150" s="9">
        <f>ROUND(cull!P69,9)</f>
        <v>3.4504E-2</v>
      </c>
      <c r="K150" s="9">
        <f>ROUND(cull!Q69,9)</f>
        <v>3.4504E-2</v>
      </c>
      <c r="L150" s="9">
        <f>ROUND(cull!R69,9)</f>
        <v>3.4504E-2</v>
      </c>
      <c r="V150" s="14"/>
    </row>
    <row r="151" spans="1:22" x14ac:dyDescent="0.2">
      <c r="A151" s="9">
        <f>ROUND(cull!G70,9)</f>
        <v>4.4839999999999998E-2</v>
      </c>
      <c r="B151" s="9">
        <f>ROUND(cull!H70,9)</f>
        <v>4.4839999999999998E-2</v>
      </c>
      <c r="C151" s="9">
        <f>ROUND(cull!I70,9)</f>
        <v>4.4839999999999998E-2</v>
      </c>
      <c r="D151" s="9">
        <f>ROUND(cull!J70,9)</f>
        <v>4.4839999999999998E-2</v>
      </c>
      <c r="E151" s="9">
        <f>ROUND(cull!K70,9)</f>
        <v>4.4839999999999998E-2</v>
      </c>
      <c r="F151" s="9">
        <f>ROUND(cull!L70,9)</f>
        <v>4.4839999999999998E-2</v>
      </c>
      <c r="G151" s="9">
        <f>ROUND(cull!M70,9)</f>
        <v>4.4839999999999998E-2</v>
      </c>
      <c r="H151" s="9">
        <f>ROUND(cull!N70,9)</f>
        <v>4.4839999999999998E-2</v>
      </c>
      <c r="I151" s="9">
        <f>ROUND(cull!O70,9)</f>
        <v>4.4839999999999998E-2</v>
      </c>
      <c r="J151" s="9">
        <f>ROUND(cull!P70,9)</f>
        <v>4.4839999999999998E-2</v>
      </c>
      <c r="K151" s="9">
        <f>ROUND(cull!Q70,9)</f>
        <v>4.4839999999999998E-2</v>
      </c>
      <c r="L151" s="9">
        <f>ROUND(cull!R70,9)</f>
        <v>4.4839999999999998E-2</v>
      </c>
      <c r="V151" s="14"/>
    </row>
    <row r="152" spans="1:22" x14ac:dyDescent="0.2">
      <c r="A152" s="9">
        <f>ROUND(cull!G71,9)</f>
        <v>5.4871999999999997E-2</v>
      </c>
      <c r="B152" s="9">
        <f>ROUND(cull!H71,9)</f>
        <v>5.4871999999999997E-2</v>
      </c>
      <c r="C152" s="9">
        <f>ROUND(cull!I71,9)</f>
        <v>5.4871999999999997E-2</v>
      </c>
      <c r="D152" s="9">
        <f>ROUND(cull!J71,9)</f>
        <v>5.4871999999999997E-2</v>
      </c>
      <c r="E152" s="9">
        <f>ROUND(cull!K71,9)</f>
        <v>5.4871999999999997E-2</v>
      </c>
      <c r="F152" s="9">
        <f>ROUND(cull!L71,9)</f>
        <v>5.4871999999999997E-2</v>
      </c>
      <c r="G152" s="9">
        <f>ROUND(cull!M71,9)</f>
        <v>5.4871999999999997E-2</v>
      </c>
      <c r="H152" s="9">
        <f>ROUND(cull!N71,9)</f>
        <v>5.4871999999999997E-2</v>
      </c>
      <c r="I152" s="9">
        <f>ROUND(cull!O71,9)</f>
        <v>5.4871999999999997E-2</v>
      </c>
      <c r="J152" s="9">
        <f>ROUND(cull!P71,9)</f>
        <v>5.4871999999999997E-2</v>
      </c>
      <c r="K152" s="9">
        <f>ROUND(cull!Q71,9)</f>
        <v>5.4871999999999997E-2</v>
      </c>
      <c r="L152" s="9">
        <f>ROUND(cull!R71,9)</f>
        <v>5.4871999999999997E-2</v>
      </c>
      <c r="V152" s="14"/>
    </row>
    <row r="153" spans="1:22" x14ac:dyDescent="0.2">
      <c r="A153" s="9">
        <f>ROUND(cull!G72,9)</f>
        <v>6.3231999999999997E-2</v>
      </c>
      <c r="B153" s="9">
        <f>ROUND(cull!H72,9)</f>
        <v>6.3231999999999997E-2</v>
      </c>
      <c r="C153" s="9">
        <f>ROUND(cull!I72,9)</f>
        <v>6.3231999999999997E-2</v>
      </c>
      <c r="D153" s="9">
        <f>ROUND(cull!J72,9)</f>
        <v>6.3231999999999997E-2</v>
      </c>
      <c r="E153" s="9">
        <f>ROUND(cull!K72,9)</f>
        <v>6.3231999999999997E-2</v>
      </c>
      <c r="F153" s="9">
        <f>ROUND(cull!L72,9)</f>
        <v>6.3231999999999997E-2</v>
      </c>
      <c r="G153" s="9">
        <f>ROUND(cull!M72,9)</f>
        <v>6.3231999999999997E-2</v>
      </c>
      <c r="H153" s="9">
        <f>ROUND(cull!N72,9)</f>
        <v>6.3231999999999997E-2</v>
      </c>
      <c r="I153" s="9">
        <f>ROUND(cull!O72,9)</f>
        <v>6.3231999999999997E-2</v>
      </c>
      <c r="J153" s="9">
        <f>ROUND(cull!P72,9)</f>
        <v>6.3231999999999997E-2</v>
      </c>
      <c r="K153" s="9">
        <f>ROUND(cull!Q72,9)</f>
        <v>6.3231999999999997E-2</v>
      </c>
      <c r="L153" s="9">
        <f>ROUND(cull!R72,9)</f>
        <v>6.3231999999999997E-2</v>
      </c>
      <c r="V153" s="14"/>
    </row>
    <row r="154" spans="1:22" x14ac:dyDescent="0.2">
      <c r="A154" s="9">
        <f>ROUND(cull!G73,9)</f>
        <v>7.0375999999999994E-2</v>
      </c>
      <c r="B154" s="9">
        <f>ROUND(cull!H73,9)</f>
        <v>7.0375999999999994E-2</v>
      </c>
      <c r="C154" s="9">
        <f>ROUND(cull!I73,9)</f>
        <v>7.0375999999999994E-2</v>
      </c>
      <c r="D154" s="9">
        <f>ROUND(cull!J73,9)</f>
        <v>7.0375999999999994E-2</v>
      </c>
      <c r="E154" s="9">
        <f>ROUND(cull!K73,9)</f>
        <v>7.0375999999999994E-2</v>
      </c>
      <c r="F154" s="9">
        <f>ROUND(cull!L73,9)</f>
        <v>7.0375999999999994E-2</v>
      </c>
      <c r="G154" s="9">
        <f>ROUND(cull!M73,9)</f>
        <v>7.0375999999999994E-2</v>
      </c>
      <c r="H154" s="9">
        <f>ROUND(cull!N73,9)</f>
        <v>7.0375999999999994E-2</v>
      </c>
      <c r="I154" s="9">
        <f>ROUND(cull!O73,9)</f>
        <v>7.0375999999999994E-2</v>
      </c>
      <c r="J154" s="9">
        <f>ROUND(cull!P73,9)</f>
        <v>7.0375999999999994E-2</v>
      </c>
      <c r="K154" s="9">
        <f>ROUND(cull!Q73,9)</f>
        <v>7.0375999999999994E-2</v>
      </c>
      <c r="L154" s="9">
        <f>ROUND(cull!R73,9)</f>
        <v>7.0375999999999994E-2</v>
      </c>
      <c r="V154" s="14"/>
    </row>
    <row r="155" spans="1:22" x14ac:dyDescent="0.2">
      <c r="A155" s="9">
        <f>ROUND(cull!G74,9)</f>
        <v>7.6759999999999995E-2</v>
      </c>
      <c r="B155" s="9">
        <f>ROUND(cull!H74,9)</f>
        <v>7.6759999999999995E-2</v>
      </c>
      <c r="C155" s="9">
        <f>ROUND(cull!I74,9)</f>
        <v>7.6759999999999995E-2</v>
      </c>
      <c r="D155" s="9">
        <f>ROUND(cull!J74,9)</f>
        <v>7.6759999999999995E-2</v>
      </c>
      <c r="E155" s="9">
        <f>ROUND(cull!K74,9)</f>
        <v>7.6759999999999995E-2</v>
      </c>
      <c r="F155" s="9">
        <f>ROUND(cull!L74,9)</f>
        <v>7.6759999999999995E-2</v>
      </c>
      <c r="G155" s="9">
        <f>ROUND(cull!M74,9)</f>
        <v>7.6759999999999995E-2</v>
      </c>
      <c r="H155" s="9">
        <f>ROUND(cull!N74,9)</f>
        <v>7.6759999999999995E-2</v>
      </c>
      <c r="I155" s="9">
        <f>ROUND(cull!O74,9)</f>
        <v>7.6759999999999995E-2</v>
      </c>
      <c r="J155" s="9">
        <f>ROUND(cull!P74,9)</f>
        <v>7.6759999999999995E-2</v>
      </c>
      <c r="K155" s="9">
        <f>ROUND(cull!Q74,9)</f>
        <v>7.6759999999999995E-2</v>
      </c>
      <c r="L155" s="9">
        <f>ROUND(cull!R74,9)</f>
        <v>7.6759999999999995E-2</v>
      </c>
      <c r="V155" s="14"/>
    </row>
    <row r="156" spans="1:22" x14ac:dyDescent="0.2">
      <c r="A156" s="9">
        <f>ROUND(cull!G75,9)</f>
        <v>8.1776000000000001E-2</v>
      </c>
      <c r="B156" s="9">
        <f>ROUND(cull!H75,9)</f>
        <v>8.1776000000000001E-2</v>
      </c>
      <c r="C156" s="9">
        <f>ROUND(cull!I75,9)</f>
        <v>8.1776000000000001E-2</v>
      </c>
      <c r="D156" s="9">
        <f>ROUND(cull!J75,9)</f>
        <v>8.1776000000000001E-2</v>
      </c>
      <c r="E156" s="9">
        <f>ROUND(cull!K75,9)</f>
        <v>8.1776000000000001E-2</v>
      </c>
      <c r="F156" s="9">
        <f>ROUND(cull!L75,9)</f>
        <v>8.1776000000000001E-2</v>
      </c>
      <c r="G156" s="9">
        <f>ROUND(cull!M75,9)</f>
        <v>8.1776000000000001E-2</v>
      </c>
      <c r="H156" s="9">
        <f>ROUND(cull!N75,9)</f>
        <v>8.1776000000000001E-2</v>
      </c>
      <c r="I156" s="9">
        <f>ROUND(cull!O75,9)</f>
        <v>8.1776000000000001E-2</v>
      </c>
      <c r="J156" s="9">
        <f>ROUND(cull!P75,9)</f>
        <v>8.1776000000000001E-2</v>
      </c>
      <c r="K156" s="9">
        <f>ROUND(cull!Q75,9)</f>
        <v>8.1776000000000001E-2</v>
      </c>
      <c r="L156" s="9">
        <f>ROUND(cull!R75,9)</f>
        <v>8.1776000000000001E-2</v>
      </c>
      <c r="V156" s="14"/>
    </row>
    <row r="157" spans="1:22" x14ac:dyDescent="0.2">
      <c r="A157" s="9">
        <f>ROUND(cull!G76,9)</f>
        <v>8.6031999999999997E-2</v>
      </c>
      <c r="B157" s="9">
        <f>ROUND(cull!H76,9)</f>
        <v>8.6031999999999997E-2</v>
      </c>
      <c r="C157" s="9">
        <f>ROUND(cull!I76,9)</f>
        <v>8.6031999999999997E-2</v>
      </c>
      <c r="D157" s="9">
        <f>ROUND(cull!J76,9)</f>
        <v>8.6031999999999997E-2</v>
      </c>
      <c r="E157" s="9">
        <f>ROUND(cull!K76,9)</f>
        <v>8.6031999999999997E-2</v>
      </c>
      <c r="F157" s="9">
        <f>ROUND(cull!L76,9)</f>
        <v>8.6031999999999997E-2</v>
      </c>
      <c r="G157" s="9">
        <f>ROUND(cull!M76,9)</f>
        <v>8.6031999999999997E-2</v>
      </c>
      <c r="H157" s="9">
        <f>ROUND(cull!N76,9)</f>
        <v>8.6031999999999997E-2</v>
      </c>
      <c r="I157" s="9">
        <f>ROUND(cull!O76,9)</f>
        <v>8.6031999999999997E-2</v>
      </c>
      <c r="J157" s="9">
        <f>ROUND(cull!P76,9)</f>
        <v>8.6031999999999997E-2</v>
      </c>
      <c r="K157" s="9">
        <f>ROUND(cull!Q76,9)</f>
        <v>8.6031999999999997E-2</v>
      </c>
      <c r="L157" s="9">
        <f>ROUND(cull!R76,9)</f>
        <v>8.6031999999999997E-2</v>
      </c>
      <c r="V157" s="14"/>
    </row>
    <row r="158" spans="1:22" x14ac:dyDescent="0.2">
      <c r="A158" s="9">
        <f>ROUND(cull!G77,9)</f>
        <v>8.9527999999999996E-2</v>
      </c>
      <c r="B158" s="9">
        <f>ROUND(cull!H77,9)</f>
        <v>8.9527999999999996E-2</v>
      </c>
      <c r="C158" s="9">
        <f>ROUND(cull!I77,9)</f>
        <v>8.9527999999999996E-2</v>
      </c>
      <c r="D158" s="9">
        <f>ROUND(cull!J77,9)</f>
        <v>8.9527999999999996E-2</v>
      </c>
      <c r="E158" s="9">
        <f>ROUND(cull!K77,9)</f>
        <v>8.9527999999999996E-2</v>
      </c>
      <c r="F158" s="9">
        <f>ROUND(cull!L77,9)</f>
        <v>8.9527999999999996E-2</v>
      </c>
      <c r="G158" s="9">
        <f>ROUND(cull!M77,9)</f>
        <v>8.9527999999999996E-2</v>
      </c>
      <c r="H158" s="9">
        <f>ROUND(cull!N77,9)</f>
        <v>8.9527999999999996E-2</v>
      </c>
      <c r="I158" s="9">
        <f>ROUND(cull!O77,9)</f>
        <v>8.9527999999999996E-2</v>
      </c>
      <c r="J158" s="9">
        <f>ROUND(cull!P77,9)</f>
        <v>8.9527999999999996E-2</v>
      </c>
      <c r="K158" s="9">
        <f>ROUND(cull!Q77,9)</f>
        <v>8.9527999999999996E-2</v>
      </c>
      <c r="L158" s="9">
        <f>ROUND(cull!R77,9)</f>
        <v>8.9527999999999996E-2</v>
      </c>
      <c r="V158" s="14"/>
    </row>
    <row r="159" spans="1:22" x14ac:dyDescent="0.2">
      <c r="A159" s="9">
        <f>ROUND(cull!G78,9)</f>
        <v>9.2719999999999997E-2</v>
      </c>
      <c r="B159" s="9">
        <f>ROUND(cull!H78,9)</f>
        <v>9.2719999999999997E-2</v>
      </c>
      <c r="C159" s="9">
        <f>ROUND(cull!I78,9)</f>
        <v>9.2719999999999997E-2</v>
      </c>
      <c r="D159" s="9">
        <f>ROUND(cull!J78,9)</f>
        <v>9.2719999999999997E-2</v>
      </c>
      <c r="E159" s="9">
        <f>ROUND(cull!K78,9)</f>
        <v>9.2719999999999997E-2</v>
      </c>
      <c r="F159" s="9">
        <f>ROUND(cull!L78,9)</f>
        <v>9.2719999999999997E-2</v>
      </c>
      <c r="G159" s="9">
        <f>ROUND(cull!M78,9)</f>
        <v>9.2719999999999997E-2</v>
      </c>
      <c r="H159" s="9">
        <f>ROUND(cull!N78,9)</f>
        <v>9.2719999999999997E-2</v>
      </c>
      <c r="I159" s="9">
        <f>ROUND(cull!O78,9)</f>
        <v>9.2719999999999997E-2</v>
      </c>
      <c r="J159" s="9">
        <f>ROUND(cull!P78,9)</f>
        <v>9.2719999999999997E-2</v>
      </c>
      <c r="K159" s="9">
        <f>ROUND(cull!Q78,9)</f>
        <v>9.2719999999999997E-2</v>
      </c>
      <c r="L159" s="9">
        <f>ROUND(cull!R78,9)</f>
        <v>9.2719999999999997E-2</v>
      </c>
      <c r="V159" s="14"/>
    </row>
    <row r="160" spans="1:22" x14ac:dyDescent="0.2">
      <c r="A160" s="9">
        <f>ROUND(cull!G79,9)</f>
        <v>9.5304E-2</v>
      </c>
      <c r="B160" s="9">
        <f>ROUND(cull!H79,9)</f>
        <v>9.5304E-2</v>
      </c>
      <c r="C160" s="9">
        <f>ROUND(cull!I79,9)</f>
        <v>9.5304E-2</v>
      </c>
      <c r="D160" s="9">
        <f>ROUND(cull!J79,9)</f>
        <v>9.5304E-2</v>
      </c>
      <c r="E160" s="9">
        <f>ROUND(cull!K79,9)</f>
        <v>9.5304E-2</v>
      </c>
      <c r="F160" s="9">
        <f>ROUND(cull!L79,9)</f>
        <v>9.5304E-2</v>
      </c>
      <c r="G160" s="9">
        <f>ROUND(cull!M79,9)</f>
        <v>9.5304E-2</v>
      </c>
      <c r="H160" s="9">
        <f>ROUND(cull!N79,9)</f>
        <v>9.5304E-2</v>
      </c>
      <c r="I160" s="9">
        <f>ROUND(cull!O79,9)</f>
        <v>9.5304E-2</v>
      </c>
      <c r="J160" s="9">
        <f>ROUND(cull!P79,9)</f>
        <v>9.5304E-2</v>
      </c>
      <c r="K160" s="9">
        <f>ROUND(cull!Q79,9)</f>
        <v>9.5304E-2</v>
      </c>
      <c r="L160" s="9">
        <f>ROUND(cull!R79,9)</f>
        <v>9.5304E-2</v>
      </c>
      <c r="V160" s="14"/>
    </row>
    <row r="161" spans="1:22" x14ac:dyDescent="0.2">
      <c r="A161" s="9">
        <f>ROUND(cull!G80,9)</f>
        <v>9.7736000000000003E-2</v>
      </c>
      <c r="B161" s="9">
        <f>ROUND(cull!H80,9)</f>
        <v>9.7736000000000003E-2</v>
      </c>
      <c r="C161" s="9">
        <f>ROUND(cull!I80,9)</f>
        <v>9.7736000000000003E-2</v>
      </c>
      <c r="D161" s="9">
        <f>ROUND(cull!J80,9)</f>
        <v>9.7736000000000003E-2</v>
      </c>
      <c r="E161" s="9">
        <f>ROUND(cull!K80,9)</f>
        <v>9.7736000000000003E-2</v>
      </c>
      <c r="F161" s="9">
        <f>ROUND(cull!L80,9)</f>
        <v>9.7736000000000003E-2</v>
      </c>
      <c r="G161" s="9">
        <f>ROUND(cull!M80,9)</f>
        <v>9.7736000000000003E-2</v>
      </c>
      <c r="H161" s="9">
        <f>ROUND(cull!N80,9)</f>
        <v>9.7736000000000003E-2</v>
      </c>
      <c r="I161" s="9">
        <f>ROUND(cull!O80,9)</f>
        <v>9.7736000000000003E-2</v>
      </c>
      <c r="J161" s="9">
        <f>ROUND(cull!P80,9)</f>
        <v>9.7736000000000003E-2</v>
      </c>
      <c r="K161" s="9">
        <f>ROUND(cull!Q80,9)</f>
        <v>9.7736000000000003E-2</v>
      </c>
      <c r="L161" s="9">
        <f>ROUND(cull!R80,9)</f>
        <v>9.7736000000000003E-2</v>
      </c>
      <c r="V161" s="14"/>
    </row>
    <row r="162" spans="1:22" x14ac:dyDescent="0.2">
      <c r="A162" s="9">
        <f>ROUND(cull!G81,9)</f>
        <v>9.9863999999999994E-2</v>
      </c>
      <c r="B162" s="9">
        <f>ROUND(cull!H81,9)</f>
        <v>9.9863999999999994E-2</v>
      </c>
      <c r="C162" s="9">
        <f>ROUND(cull!I81,9)</f>
        <v>9.9863999999999994E-2</v>
      </c>
      <c r="D162" s="9">
        <f>ROUND(cull!J81,9)</f>
        <v>9.9863999999999994E-2</v>
      </c>
      <c r="E162" s="9">
        <f>ROUND(cull!K81,9)</f>
        <v>9.9863999999999994E-2</v>
      </c>
      <c r="F162" s="9">
        <f>ROUND(cull!L81,9)</f>
        <v>9.9863999999999994E-2</v>
      </c>
      <c r="G162" s="9">
        <f>ROUND(cull!M81,9)</f>
        <v>9.9863999999999994E-2</v>
      </c>
      <c r="H162" s="9">
        <f>ROUND(cull!N81,9)</f>
        <v>9.9863999999999994E-2</v>
      </c>
      <c r="I162" s="9">
        <f>ROUND(cull!O81,9)</f>
        <v>9.9863999999999994E-2</v>
      </c>
      <c r="J162" s="9">
        <f>ROUND(cull!P81,9)</f>
        <v>9.9863999999999994E-2</v>
      </c>
      <c r="K162" s="9">
        <f>ROUND(cull!Q81,9)</f>
        <v>9.9863999999999994E-2</v>
      </c>
      <c r="L162" s="9">
        <f>ROUND(cull!R81,9)</f>
        <v>9.9863999999999994E-2</v>
      </c>
      <c r="V162" s="14"/>
    </row>
    <row r="163" spans="1:22" x14ac:dyDescent="0.2">
      <c r="A163" s="9">
        <f>ROUND(cull!G82,9)</f>
        <v>0.101688</v>
      </c>
      <c r="B163" s="9">
        <f>ROUND(cull!H82,9)</f>
        <v>0.101688</v>
      </c>
      <c r="C163" s="9">
        <f>ROUND(cull!I82,9)</f>
        <v>0.101688</v>
      </c>
      <c r="D163" s="9">
        <f>ROUND(cull!J82,9)</f>
        <v>0.101688</v>
      </c>
      <c r="E163" s="9">
        <f>ROUND(cull!K82,9)</f>
        <v>0.101688</v>
      </c>
      <c r="F163" s="9">
        <f>ROUND(cull!L82,9)</f>
        <v>0.101688</v>
      </c>
      <c r="G163" s="9">
        <f>ROUND(cull!M82,9)</f>
        <v>0.101688</v>
      </c>
      <c r="H163" s="9">
        <f>ROUND(cull!N82,9)</f>
        <v>0.101688</v>
      </c>
      <c r="I163" s="9">
        <f>ROUND(cull!O82,9)</f>
        <v>0.101688</v>
      </c>
      <c r="J163" s="9">
        <f>ROUND(cull!P82,9)</f>
        <v>0.101688</v>
      </c>
      <c r="K163" s="9">
        <f>ROUND(cull!Q82,9)</f>
        <v>0.101688</v>
      </c>
      <c r="L163" s="9">
        <f>ROUND(cull!R82,9)</f>
        <v>0.101688</v>
      </c>
      <c r="V163" s="14"/>
    </row>
    <row r="164" spans="1:22" x14ac:dyDescent="0.2">
      <c r="A164" s="9">
        <f>ROUND(cull!G83,9)</f>
        <v>0.10351200000000001</v>
      </c>
      <c r="B164" s="9">
        <f>ROUND(cull!H83,9)</f>
        <v>0.10351200000000001</v>
      </c>
      <c r="C164" s="9">
        <f>ROUND(cull!I83,9)</f>
        <v>0.10351200000000001</v>
      </c>
      <c r="D164" s="9">
        <f>ROUND(cull!J83,9)</f>
        <v>0.10351200000000001</v>
      </c>
      <c r="E164" s="9">
        <f>ROUND(cull!K83,9)</f>
        <v>0.10351200000000001</v>
      </c>
      <c r="F164" s="9">
        <f>ROUND(cull!L83,9)</f>
        <v>0.10351200000000001</v>
      </c>
      <c r="G164" s="9">
        <f>ROUND(cull!M83,9)</f>
        <v>0.10351200000000001</v>
      </c>
      <c r="H164" s="9">
        <f>ROUND(cull!N83,9)</f>
        <v>0.10351200000000001</v>
      </c>
      <c r="I164" s="9">
        <f>ROUND(cull!O83,9)</f>
        <v>0.10351200000000001</v>
      </c>
      <c r="J164" s="9">
        <f>ROUND(cull!P83,9)</f>
        <v>0.10351200000000001</v>
      </c>
      <c r="K164" s="9">
        <f>ROUND(cull!Q83,9)</f>
        <v>0.10351200000000001</v>
      </c>
      <c r="L164" s="9">
        <f>ROUND(cull!R83,9)</f>
        <v>0.10351200000000001</v>
      </c>
      <c r="V164" s="14"/>
    </row>
    <row r="165" spans="1:22" x14ac:dyDescent="0.2">
      <c r="A165" s="9">
        <f>ROUND(cull!G84,9)</f>
        <v>0.105184</v>
      </c>
      <c r="B165" s="9">
        <f>ROUND(cull!H84,9)</f>
        <v>0.105184</v>
      </c>
      <c r="C165" s="9">
        <f>ROUND(cull!I84,9)</f>
        <v>0.105184</v>
      </c>
      <c r="D165" s="9">
        <f>ROUND(cull!J84,9)</f>
        <v>0.105184</v>
      </c>
      <c r="E165" s="9">
        <f>ROUND(cull!K84,9)</f>
        <v>0.105184</v>
      </c>
      <c r="F165" s="9">
        <f>ROUND(cull!L84,9)</f>
        <v>0.105184</v>
      </c>
      <c r="G165" s="9">
        <f>ROUND(cull!M84,9)</f>
        <v>0.105184</v>
      </c>
      <c r="H165" s="9">
        <f>ROUND(cull!N84,9)</f>
        <v>0.105184</v>
      </c>
      <c r="I165" s="9">
        <f>ROUND(cull!O84,9)</f>
        <v>0.105184</v>
      </c>
      <c r="J165" s="9">
        <f>ROUND(cull!P84,9)</f>
        <v>0.105184</v>
      </c>
      <c r="K165" s="9">
        <f>ROUND(cull!Q84,9)</f>
        <v>0.105184</v>
      </c>
      <c r="L165" s="9">
        <f>ROUND(cull!R84,9)</f>
        <v>0.105184</v>
      </c>
      <c r="V165" s="14"/>
    </row>
    <row r="166" spans="1:22" x14ac:dyDescent="0.2">
      <c r="A166" s="4" t="s">
        <v>642</v>
      </c>
      <c r="V166" s="14"/>
    </row>
    <row r="167" spans="1:22" x14ac:dyDescent="0.2">
      <c r="A167" s="9">
        <f>ROUND(cull!G89,9)</f>
        <v>0.01</v>
      </c>
      <c r="B167" s="9">
        <f>ROUND(cull!H89,9)</f>
        <v>0.01</v>
      </c>
      <c r="C167" s="9">
        <f>ROUND(cull!I89,9)</f>
        <v>0.01</v>
      </c>
      <c r="D167" s="9">
        <f>ROUND(cull!J89,9)</f>
        <v>0.01</v>
      </c>
      <c r="E167" s="9">
        <f>ROUND(cull!K89,9)</f>
        <v>0.01</v>
      </c>
      <c r="F167" s="9">
        <f>ROUND(cull!L89,9)</f>
        <v>0.01</v>
      </c>
      <c r="G167" s="9">
        <f>ROUND(cull!M89,9)</f>
        <v>0.01</v>
      </c>
      <c r="H167" s="9">
        <f>ROUND(cull!N89,9)</f>
        <v>0.01</v>
      </c>
      <c r="I167" s="9">
        <f>ROUND(cull!O89,9)</f>
        <v>0.01</v>
      </c>
      <c r="J167" s="9">
        <f>ROUND(cull!P89,9)</f>
        <v>0.01</v>
      </c>
      <c r="K167" s="9">
        <f>ROUND(cull!Q89,9)</f>
        <v>0.01</v>
      </c>
      <c r="L167" s="9">
        <f>ROUND(cull!R89,9)</f>
        <v>0.01</v>
      </c>
      <c r="V167" s="14"/>
    </row>
    <row r="168" spans="1:22" x14ac:dyDescent="0.2">
      <c r="A168" s="9">
        <f>ROUND(cull!G90,9)</f>
        <v>0.01</v>
      </c>
      <c r="B168" s="9">
        <f>ROUND(cull!H90,9)</f>
        <v>0.01</v>
      </c>
      <c r="C168" s="9">
        <f>ROUND(cull!I90,9)</f>
        <v>0.01</v>
      </c>
      <c r="D168" s="9">
        <f>ROUND(cull!J90,9)</f>
        <v>0.01</v>
      </c>
      <c r="E168" s="9">
        <f>ROUND(cull!K90,9)</f>
        <v>0.01</v>
      </c>
      <c r="F168" s="9">
        <f>ROUND(cull!L90,9)</f>
        <v>0.01</v>
      </c>
      <c r="G168" s="9">
        <f>ROUND(cull!M90,9)</f>
        <v>0.01</v>
      </c>
      <c r="H168" s="9">
        <f>ROUND(cull!N90,9)</f>
        <v>0.01</v>
      </c>
      <c r="I168" s="9">
        <f>ROUND(cull!O90,9)</f>
        <v>0.01</v>
      </c>
      <c r="J168" s="9">
        <f>ROUND(cull!P90,9)</f>
        <v>0.01</v>
      </c>
      <c r="K168" s="9">
        <f>ROUND(cull!Q90,9)</f>
        <v>0.01</v>
      </c>
      <c r="L168" s="9">
        <f>ROUND(cull!R90,9)</f>
        <v>0.01</v>
      </c>
      <c r="V168" s="14"/>
    </row>
    <row r="169" spans="1:22" x14ac:dyDescent="0.2">
      <c r="A169" s="9">
        <f>ROUND(cull!G91,9)</f>
        <v>0.01</v>
      </c>
      <c r="B169" s="9">
        <f>ROUND(cull!H91,9)</f>
        <v>0.01</v>
      </c>
      <c r="C169" s="9">
        <f>ROUND(cull!I91,9)</f>
        <v>0.01</v>
      </c>
      <c r="D169" s="9">
        <f>ROUND(cull!J91,9)</f>
        <v>0.01</v>
      </c>
      <c r="E169" s="9">
        <f>ROUND(cull!K91,9)</f>
        <v>0.01</v>
      </c>
      <c r="F169" s="9">
        <f>ROUND(cull!L91,9)</f>
        <v>0.01</v>
      </c>
      <c r="G169" s="9">
        <f>ROUND(cull!M91,9)</f>
        <v>0.01</v>
      </c>
      <c r="H169" s="9">
        <f>ROUND(cull!N91,9)</f>
        <v>0.01</v>
      </c>
      <c r="I169" s="9">
        <f>ROUND(cull!O91,9)</f>
        <v>0.01</v>
      </c>
      <c r="J169" s="9">
        <f>ROUND(cull!P91,9)</f>
        <v>0.01</v>
      </c>
      <c r="K169" s="9">
        <f>ROUND(cull!Q91,9)</f>
        <v>0.01</v>
      </c>
      <c r="L169" s="9">
        <f>ROUND(cull!R91,9)</f>
        <v>0.01</v>
      </c>
      <c r="V169" s="14"/>
    </row>
    <row r="170" spans="1:22" x14ac:dyDescent="0.2">
      <c r="A170" s="10" t="s">
        <v>643</v>
      </c>
      <c r="B170" s="9"/>
      <c r="C170" s="9"/>
      <c r="D170" s="9"/>
      <c r="E170" s="9"/>
      <c r="F170" s="9"/>
      <c r="G170" s="9"/>
      <c r="H170" s="9"/>
      <c r="I170" s="9"/>
      <c r="V170" s="14"/>
    </row>
    <row r="171" spans="1:22" x14ac:dyDescent="0.2">
      <c r="A171" s="9">
        <f>cull!G95</f>
        <v>1.2920792079207899</v>
      </c>
      <c r="B171" s="9">
        <f>cull!H95</f>
        <v>1.6039603960396001</v>
      </c>
      <c r="C171" s="9">
        <f>cull!I95</f>
        <v>1.81683168316832</v>
      </c>
      <c r="D171" s="9">
        <f>cull!J95</f>
        <v>2.2029702970297</v>
      </c>
      <c r="E171" s="9">
        <f>cull!K95</f>
        <v>2.7326732673267302</v>
      </c>
      <c r="F171" s="9">
        <f>cull!L95</f>
        <v>3.2623762376237599</v>
      </c>
      <c r="G171" s="9">
        <f>cull!M95</f>
        <v>3.7920792079207901</v>
      </c>
      <c r="H171" s="9">
        <f>cull!N95</f>
        <v>4.3217821782178198</v>
      </c>
      <c r="I171" s="9">
        <f>cull!O95</f>
        <v>4.8514851485148496</v>
      </c>
      <c r="V171" s="14"/>
    </row>
    <row r="172" spans="1:22" x14ac:dyDescent="0.2">
      <c r="A172" s="9">
        <f>cull!G96</f>
        <v>1.2920792079207899</v>
      </c>
      <c r="B172" s="9">
        <f>cull!H96</f>
        <v>1.6039603960396001</v>
      </c>
      <c r="C172" s="9">
        <f>cull!I96</f>
        <v>1.81683168316832</v>
      </c>
      <c r="D172" s="9">
        <f>cull!J96</f>
        <v>2.2029702970297</v>
      </c>
      <c r="E172" s="9">
        <f>cull!K96</f>
        <v>2.7326732673267302</v>
      </c>
      <c r="F172" s="9">
        <f>cull!L96</f>
        <v>3.2623762376237599</v>
      </c>
      <c r="G172" s="9">
        <f>cull!M96</f>
        <v>3.7920792079207901</v>
      </c>
      <c r="H172" s="9">
        <f>cull!N96</f>
        <v>4.3217821782178198</v>
      </c>
      <c r="I172" s="9">
        <f>cull!O96</f>
        <v>4.8514851485148496</v>
      </c>
      <c r="V172" s="14"/>
    </row>
    <row r="173" spans="1:22" x14ac:dyDescent="0.2">
      <c r="A173" s="1" t="s">
        <v>644</v>
      </c>
    </row>
    <row r="174" spans="1:22" s="10" customFormat="1" x14ac:dyDescent="0.2">
      <c r="A174" s="6">
        <f>ABORT2</f>
        <v>3.5000000000000003E-2</v>
      </c>
      <c r="B174" s="6">
        <f>ABORT3</f>
        <v>2.5000000000000001E-2</v>
      </c>
      <c r="C174" s="6">
        <f>ABORT4</f>
        <v>1.4999999999999999E-2</v>
      </c>
      <c r="D174" s="6">
        <f>ABORT5</f>
        <v>5.0000000000000001E-3</v>
      </c>
      <c r="E174" s="6">
        <f>ABORT6</f>
        <v>2.5000000000000001E-3</v>
      </c>
      <c r="F174" s="6">
        <f>ABORT7</f>
        <v>1E-3</v>
      </c>
      <c r="G174" s="6">
        <f>ABORT8</f>
        <v>1E-3</v>
      </c>
      <c r="H174" s="6">
        <f>ABORT9</f>
        <v>0</v>
      </c>
      <c r="J174" s="6"/>
      <c r="K174" s="6"/>
      <c r="L174" s="6"/>
      <c r="M174" s="6"/>
      <c r="N174" s="6"/>
    </row>
    <row r="175" spans="1:22" s="10" customFormat="1" x14ac:dyDescent="0.2">
      <c r="A175" s="11">
        <f>_VWP1</f>
        <v>3</v>
      </c>
      <c r="B175" s="11">
        <f>_VWP2</f>
        <v>3</v>
      </c>
      <c r="C175" s="11">
        <f>_VWP3</f>
        <v>3</v>
      </c>
      <c r="D175" s="11">
        <f>LBM</f>
        <v>16</v>
      </c>
      <c r="E175" s="6">
        <f>TIMEBREEDING</f>
        <v>0</v>
      </c>
      <c r="F175" s="6">
        <f>P_SEMEN</f>
        <v>20</v>
      </c>
      <c r="I175" s="6"/>
      <c r="J175" s="6"/>
      <c r="K175" s="6"/>
      <c r="L175" s="6"/>
      <c r="M175" s="6"/>
      <c r="N175" s="6"/>
    </row>
    <row r="176" spans="1:22" s="10" customFormat="1" x14ac:dyDescent="0.2">
      <c r="A176" s="6">
        <f>repro!G52</f>
        <v>1</v>
      </c>
      <c r="B176" s="6">
        <f>repro!H52</f>
        <v>1</v>
      </c>
      <c r="C176" s="6">
        <f>repro!I52</f>
        <v>1</v>
      </c>
      <c r="D176" s="6">
        <f>repro!J52</f>
        <v>1</v>
      </c>
      <c r="E176" s="6">
        <f>repro!K52</f>
        <v>1</v>
      </c>
      <c r="F176" s="6">
        <f>repro!L52</f>
        <v>1</v>
      </c>
      <c r="G176" s="6">
        <f>repro!M52</f>
        <v>1</v>
      </c>
      <c r="H176" s="6">
        <f>repro!N52</f>
        <v>1</v>
      </c>
      <c r="I176" s="6">
        <f>repro!O52</f>
        <v>1</v>
      </c>
      <c r="J176" s="6">
        <f>repro!P52</f>
        <v>1</v>
      </c>
      <c r="K176" s="6">
        <f>repro!Q52</f>
        <v>1</v>
      </c>
      <c r="L176" s="6">
        <f>repro!R52</f>
        <v>1</v>
      </c>
      <c r="M176" s="6"/>
      <c r="N176" s="6"/>
    </row>
    <row r="177" spans="1:22" x14ac:dyDescent="0.2">
      <c r="A177" s="4" t="s">
        <v>645</v>
      </c>
      <c r="B177" s="6"/>
      <c r="C177" s="6"/>
      <c r="D177" s="6"/>
      <c r="E177" s="6"/>
      <c r="F177" s="6"/>
      <c r="G177" s="6"/>
      <c r="H177" s="6"/>
      <c r="I177" s="6"/>
      <c r="J177" s="6"/>
      <c r="K177" s="6"/>
      <c r="L177" s="6"/>
      <c r="V177" s="14"/>
    </row>
    <row r="178" spans="1:22" x14ac:dyDescent="0.2">
      <c r="A178" s="6">
        <f>repro!G13</f>
        <v>0.5</v>
      </c>
      <c r="B178" s="6">
        <f>repro!H13</f>
        <v>0.5</v>
      </c>
      <c r="C178" s="6">
        <f>repro!I13</f>
        <v>0.55000000000000004</v>
      </c>
      <c r="D178" s="6">
        <f>repro!J13</f>
        <v>0.5</v>
      </c>
      <c r="E178" s="6">
        <f>repro!K13</f>
        <v>0.47499999999999998</v>
      </c>
      <c r="F178" s="6">
        <f>repro!L13</f>
        <v>0.45</v>
      </c>
      <c r="G178" s="6">
        <f>repro!M13</f>
        <v>0.42499999999999999</v>
      </c>
      <c r="H178" s="6">
        <f>repro!N13</f>
        <v>0.4</v>
      </c>
      <c r="I178" s="6">
        <f>repro!O13</f>
        <v>0.42499999999999999</v>
      </c>
      <c r="J178" s="6">
        <f>repro!P13</f>
        <v>0.45</v>
      </c>
      <c r="K178" s="6">
        <f>repro!Q13</f>
        <v>0.5</v>
      </c>
      <c r="L178" s="6">
        <f>repro!R13</f>
        <v>0.5</v>
      </c>
      <c r="V178" s="14"/>
    </row>
    <row r="179" spans="1:22" x14ac:dyDescent="0.2">
      <c r="A179" s="6">
        <f>repro!G14</f>
        <v>0.5</v>
      </c>
      <c r="B179" s="6">
        <f>repro!H14</f>
        <v>0.5</v>
      </c>
      <c r="C179" s="6">
        <f>repro!I14</f>
        <v>0.55000000000000004</v>
      </c>
      <c r="D179" s="6">
        <f>repro!J14</f>
        <v>0.5</v>
      </c>
      <c r="E179" s="6">
        <f>repro!K14</f>
        <v>0.47499999999999998</v>
      </c>
      <c r="F179" s="6">
        <f>repro!L14</f>
        <v>0.45</v>
      </c>
      <c r="G179" s="6">
        <f>repro!M14</f>
        <v>0.42499999999999999</v>
      </c>
      <c r="H179" s="6">
        <f>repro!N14</f>
        <v>0.4</v>
      </c>
      <c r="I179" s="6">
        <f>repro!O14</f>
        <v>0.42499999999999999</v>
      </c>
      <c r="J179" s="6">
        <f>repro!P14</f>
        <v>0.45</v>
      </c>
      <c r="K179" s="6">
        <f>repro!Q14</f>
        <v>0.5</v>
      </c>
      <c r="L179" s="6">
        <f>repro!R14</f>
        <v>0.5</v>
      </c>
      <c r="V179" s="14"/>
    </row>
    <row r="180" spans="1:22" x14ac:dyDescent="0.2">
      <c r="A180" s="6">
        <f>repro!G15</f>
        <v>0.5</v>
      </c>
      <c r="B180" s="6">
        <f>repro!H15</f>
        <v>0.5</v>
      </c>
      <c r="C180" s="6">
        <f>repro!I15</f>
        <v>0.55000000000000004</v>
      </c>
      <c r="D180" s="6">
        <f>repro!J15</f>
        <v>0.5</v>
      </c>
      <c r="E180" s="6">
        <f>repro!K15</f>
        <v>0.47499999999999998</v>
      </c>
      <c r="F180" s="6">
        <f>repro!L15</f>
        <v>0.45</v>
      </c>
      <c r="G180" s="6">
        <f>repro!M15</f>
        <v>0.42499999999999999</v>
      </c>
      <c r="H180" s="6">
        <f>repro!N15</f>
        <v>0.4</v>
      </c>
      <c r="I180" s="6">
        <f>repro!O15</f>
        <v>0.42499999999999999</v>
      </c>
      <c r="J180" s="6">
        <f>repro!P15</f>
        <v>0.45</v>
      </c>
      <c r="K180" s="6">
        <f>repro!Q15</f>
        <v>0.5</v>
      </c>
      <c r="L180" s="6">
        <f>repro!R15</f>
        <v>0.5</v>
      </c>
      <c r="V180" s="14"/>
    </row>
    <row r="181" spans="1:22" x14ac:dyDescent="0.2">
      <c r="A181" s="6">
        <f>repro!G16</f>
        <v>0.5</v>
      </c>
      <c r="B181" s="6">
        <f>repro!H16</f>
        <v>0.5</v>
      </c>
      <c r="C181" s="6">
        <f>repro!I16</f>
        <v>0.55000000000000004</v>
      </c>
      <c r="D181" s="6">
        <f>repro!J16</f>
        <v>0.5</v>
      </c>
      <c r="E181" s="6">
        <f>repro!K16</f>
        <v>0.47499999999999998</v>
      </c>
      <c r="F181" s="6">
        <f>repro!L16</f>
        <v>0.45</v>
      </c>
      <c r="G181" s="6">
        <f>repro!M16</f>
        <v>0.42499999999999999</v>
      </c>
      <c r="H181" s="6">
        <f>repro!N16</f>
        <v>0.4</v>
      </c>
      <c r="I181" s="6">
        <f>repro!O16</f>
        <v>0.42499999999999999</v>
      </c>
      <c r="J181" s="6">
        <f>repro!P16</f>
        <v>0.45</v>
      </c>
      <c r="K181" s="6">
        <f>repro!Q16</f>
        <v>0.5</v>
      </c>
      <c r="L181" s="6">
        <f>repro!R16</f>
        <v>0.5</v>
      </c>
      <c r="V181" s="14"/>
    </row>
    <row r="182" spans="1:22" x14ac:dyDescent="0.2">
      <c r="A182" s="6">
        <f>repro!G17</f>
        <v>0.5</v>
      </c>
      <c r="B182" s="6">
        <f>repro!H17</f>
        <v>0.5</v>
      </c>
      <c r="C182" s="6">
        <f>repro!I17</f>
        <v>0.55000000000000004</v>
      </c>
      <c r="D182" s="6">
        <f>repro!J17</f>
        <v>0.5</v>
      </c>
      <c r="E182" s="6">
        <f>repro!K17</f>
        <v>0.47499999999999998</v>
      </c>
      <c r="F182" s="6">
        <f>repro!L17</f>
        <v>0.45</v>
      </c>
      <c r="G182" s="6">
        <f>repro!M17</f>
        <v>0.42499999999999999</v>
      </c>
      <c r="H182" s="6">
        <f>repro!N17</f>
        <v>0.4</v>
      </c>
      <c r="I182" s="6">
        <f>repro!O17</f>
        <v>0.42499999999999999</v>
      </c>
      <c r="J182" s="6">
        <f>repro!P17</f>
        <v>0.45</v>
      </c>
      <c r="K182" s="6">
        <f>repro!Q17</f>
        <v>0.5</v>
      </c>
      <c r="L182" s="6">
        <f>repro!R17</f>
        <v>0.5</v>
      </c>
      <c r="V182" s="14"/>
    </row>
    <row r="183" spans="1:22" x14ac:dyDescent="0.2">
      <c r="A183" s="6">
        <f>repro!G18</f>
        <v>0.5</v>
      </c>
      <c r="B183" s="6">
        <f>repro!H18</f>
        <v>0.5</v>
      </c>
      <c r="C183" s="6">
        <f>repro!I18</f>
        <v>0.55000000000000004</v>
      </c>
      <c r="D183" s="6">
        <f>repro!J18</f>
        <v>0.5</v>
      </c>
      <c r="E183" s="6">
        <f>repro!K18</f>
        <v>0.47499999999999998</v>
      </c>
      <c r="F183" s="6">
        <f>repro!L18</f>
        <v>0.45</v>
      </c>
      <c r="G183" s="6">
        <f>repro!M18</f>
        <v>0.42499999999999999</v>
      </c>
      <c r="H183" s="6">
        <f>repro!N18</f>
        <v>0.4</v>
      </c>
      <c r="I183" s="6">
        <f>repro!O18</f>
        <v>0.42499999999999999</v>
      </c>
      <c r="J183" s="6">
        <f>repro!P18</f>
        <v>0.45</v>
      </c>
      <c r="K183" s="6">
        <f>repro!Q18</f>
        <v>0.5</v>
      </c>
      <c r="L183" s="6">
        <f>repro!R18</f>
        <v>0.5</v>
      </c>
      <c r="V183" s="14"/>
    </row>
    <row r="184" spans="1:22" x14ac:dyDescent="0.2">
      <c r="A184" s="6">
        <f>repro!G19</f>
        <v>0.5</v>
      </c>
      <c r="B184" s="6">
        <f>repro!H19</f>
        <v>0.5</v>
      </c>
      <c r="C184" s="6">
        <f>repro!I19</f>
        <v>0.55000000000000004</v>
      </c>
      <c r="D184" s="6">
        <f>repro!J19</f>
        <v>0.5</v>
      </c>
      <c r="E184" s="6">
        <f>repro!K19</f>
        <v>0.47499999999999998</v>
      </c>
      <c r="F184" s="6">
        <f>repro!L19</f>
        <v>0.45</v>
      </c>
      <c r="G184" s="6">
        <f>repro!M19</f>
        <v>0.42499999999999999</v>
      </c>
      <c r="H184" s="6">
        <f>repro!N19</f>
        <v>0.4</v>
      </c>
      <c r="I184" s="6">
        <f>repro!O19</f>
        <v>0.42499999999999999</v>
      </c>
      <c r="J184" s="6">
        <f>repro!P19</f>
        <v>0.45</v>
      </c>
      <c r="K184" s="6">
        <f>repro!Q19</f>
        <v>0.5</v>
      </c>
      <c r="L184" s="6">
        <f>repro!R19</f>
        <v>0.5</v>
      </c>
      <c r="V184" s="14"/>
    </row>
    <row r="185" spans="1:22" x14ac:dyDescent="0.2">
      <c r="A185" s="6">
        <f>repro!G20</f>
        <v>0.5</v>
      </c>
      <c r="B185" s="6">
        <f>repro!H20</f>
        <v>0.5</v>
      </c>
      <c r="C185" s="6">
        <f>repro!I20</f>
        <v>0.55000000000000004</v>
      </c>
      <c r="D185" s="6">
        <f>repro!J20</f>
        <v>0.5</v>
      </c>
      <c r="E185" s="6">
        <f>repro!K20</f>
        <v>0.47499999999999998</v>
      </c>
      <c r="F185" s="6">
        <f>repro!L20</f>
        <v>0.45</v>
      </c>
      <c r="G185" s="6">
        <f>repro!M20</f>
        <v>0.42499999999999999</v>
      </c>
      <c r="H185" s="6">
        <f>repro!N20</f>
        <v>0.4</v>
      </c>
      <c r="I185" s="6">
        <f>repro!O20</f>
        <v>0.42499999999999999</v>
      </c>
      <c r="J185" s="6">
        <f>repro!P20</f>
        <v>0.45</v>
      </c>
      <c r="K185" s="6">
        <f>repro!Q20</f>
        <v>0.5</v>
      </c>
      <c r="L185" s="6">
        <f>repro!R20</f>
        <v>0.5</v>
      </c>
      <c r="V185" s="14"/>
    </row>
    <row r="186" spans="1:22" x14ac:dyDescent="0.2">
      <c r="A186" s="6">
        <f>repro!G21</f>
        <v>0.5</v>
      </c>
      <c r="B186" s="6">
        <f>repro!H21</f>
        <v>0.5</v>
      </c>
      <c r="C186" s="6">
        <f>repro!I21</f>
        <v>0.55000000000000004</v>
      </c>
      <c r="D186" s="6">
        <f>repro!J21</f>
        <v>0.5</v>
      </c>
      <c r="E186" s="6">
        <f>repro!K21</f>
        <v>0.47499999999999998</v>
      </c>
      <c r="F186" s="6">
        <f>repro!L21</f>
        <v>0.45</v>
      </c>
      <c r="G186" s="6">
        <f>repro!M21</f>
        <v>0.42499999999999999</v>
      </c>
      <c r="H186" s="6">
        <f>repro!N21</f>
        <v>0.4</v>
      </c>
      <c r="I186" s="6">
        <f>repro!O21</f>
        <v>0.42499999999999999</v>
      </c>
      <c r="J186" s="6">
        <f>repro!P21</f>
        <v>0.45</v>
      </c>
      <c r="K186" s="6">
        <f>repro!Q21</f>
        <v>0.5</v>
      </c>
      <c r="L186" s="6">
        <f>repro!R21</f>
        <v>0.5</v>
      </c>
      <c r="V186" s="14"/>
    </row>
    <row r="187" spans="1:22" x14ac:dyDescent="0.2">
      <c r="A187" s="6">
        <f>repro!G22</f>
        <v>0.5</v>
      </c>
      <c r="B187" s="6">
        <f>repro!H22</f>
        <v>0.5</v>
      </c>
      <c r="C187" s="6">
        <f>repro!I22</f>
        <v>0.55000000000000004</v>
      </c>
      <c r="D187" s="6">
        <f>repro!J22</f>
        <v>0.5</v>
      </c>
      <c r="E187" s="6">
        <f>repro!K22</f>
        <v>0.47499999999999998</v>
      </c>
      <c r="F187" s="6">
        <f>repro!L22</f>
        <v>0.45</v>
      </c>
      <c r="G187" s="6">
        <f>repro!M22</f>
        <v>0.42499999999999999</v>
      </c>
      <c r="H187" s="6">
        <f>repro!N22</f>
        <v>0.4</v>
      </c>
      <c r="I187" s="6">
        <f>repro!O22</f>
        <v>0.42499999999999999</v>
      </c>
      <c r="J187" s="6">
        <f>repro!P22</f>
        <v>0.45</v>
      </c>
      <c r="K187" s="6">
        <f>repro!Q22</f>
        <v>0.5</v>
      </c>
      <c r="L187" s="6">
        <f>repro!R22</f>
        <v>0.5</v>
      </c>
      <c r="V187" s="14"/>
    </row>
    <row r="188" spans="1:22" x14ac:dyDescent="0.2">
      <c r="A188" s="6">
        <f>repro!G23</f>
        <v>0.5</v>
      </c>
      <c r="B188" s="6">
        <f>repro!H23</f>
        <v>0.5</v>
      </c>
      <c r="C188" s="6">
        <f>repro!I23</f>
        <v>0.55000000000000004</v>
      </c>
      <c r="D188" s="6">
        <f>repro!J23</f>
        <v>0.5</v>
      </c>
      <c r="E188" s="6">
        <f>repro!K23</f>
        <v>0.47499999999999998</v>
      </c>
      <c r="F188" s="6">
        <f>repro!L23</f>
        <v>0.45</v>
      </c>
      <c r="G188" s="6">
        <f>repro!M23</f>
        <v>0.42499999999999999</v>
      </c>
      <c r="H188" s="6">
        <f>repro!N23</f>
        <v>0.4</v>
      </c>
      <c r="I188" s="6">
        <f>repro!O23</f>
        <v>0.42499999999999999</v>
      </c>
      <c r="J188" s="6">
        <f>repro!P23</f>
        <v>0.45</v>
      </c>
      <c r="K188" s="6">
        <f>repro!Q23</f>
        <v>0.5</v>
      </c>
      <c r="L188" s="6">
        <f>repro!R23</f>
        <v>0.5</v>
      </c>
      <c r="V188" s="14"/>
    </row>
    <row r="189" spans="1:22" x14ac:dyDescent="0.2">
      <c r="A189" s="6">
        <f>repro!G24</f>
        <v>0.5</v>
      </c>
      <c r="B189" s="6">
        <f>repro!H24</f>
        <v>0.5</v>
      </c>
      <c r="C189" s="6">
        <f>repro!I24</f>
        <v>0.55000000000000004</v>
      </c>
      <c r="D189" s="6">
        <f>repro!J24</f>
        <v>0.5</v>
      </c>
      <c r="E189" s="6">
        <f>repro!K24</f>
        <v>0.47499999999999998</v>
      </c>
      <c r="F189" s="6">
        <f>repro!L24</f>
        <v>0.45</v>
      </c>
      <c r="G189" s="6">
        <f>repro!M24</f>
        <v>0.42499999999999999</v>
      </c>
      <c r="H189" s="6">
        <f>repro!N24</f>
        <v>0.4</v>
      </c>
      <c r="I189" s="6">
        <f>repro!O24</f>
        <v>0.42499999999999999</v>
      </c>
      <c r="J189" s="6">
        <f>repro!P24</f>
        <v>0.45</v>
      </c>
      <c r="K189" s="6">
        <f>repro!Q24</f>
        <v>0.5</v>
      </c>
      <c r="L189" s="6">
        <f>repro!R24</f>
        <v>0.5</v>
      </c>
      <c r="V189" s="14"/>
    </row>
    <row r="190" spans="1:22" x14ac:dyDescent="0.2">
      <c r="A190" s="6">
        <f>repro!G25</f>
        <v>0.5</v>
      </c>
      <c r="B190" s="6">
        <f>repro!H25</f>
        <v>0.5</v>
      </c>
      <c r="C190" s="6">
        <f>repro!I25</f>
        <v>0.55000000000000004</v>
      </c>
      <c r="D190" s="6">
        <f>repro!J25</f>
        <v>0.5</v>
      </c>
      <c r="E190" s="6">
        <f>repro!K25</f>
        <v>0.47499999999999998</v>
      </c>
      <c r="F190" s="6">
        <f>repro!L25</f>
        <v>0.45</v>
      </c>
      <c r="G190" s="6">
        <f>repro!M25</f>
        <v>0.42499999999999999</v>
      </c>
      <c r="H190" s="6">
        <f>repro!N25</f>
        <v>0.4</v>
      </c>
      <c r="I190" s="6">
        <f>repro!O25</f>
        <v>0.42499999999999999</v>
      </c>
      <c r="J190" s="6">
        <f>repro!P25</f>
        <v>0.45</v>
      </c>
      <c r="K190" s="6">
        <f>repro!Q25</f>
        <v>0.5</v>
      </c>
      <c r="L190" s="6">
        <f>repro!R25</f>
        <v>0.5</v>
      </c>
      <c r="V190" s="14"/>
    </row>
    <row r="191" spans="1:22" x14ac:dyDescent="0.2">
      <c r="A191" s="21">
        <f>repro!G26</f>
        <v>0.5</v>
      </c>
      <c r="B191" s="21">
        <f>repro!H26</f>
        <v>0.5</v>
      </c>
      <c r="C191" s="21">
        <f>repro!I26</f>
        <v>0.55000000000000004</v>
      </c>
      <c r="D191" s="21">
        <f>repro!J26</f>
        <v>0.5</v>
      </c>
      <c r="E191" s="21">
        <f>repro!K26</f>
        <v>0.47499999999999998</v>
      </c>
      <c r="F191" s="21">
        <f>repro!L26</f>
        <v>0.45</v>
      </c>
      <c r="G191" s="21">
        <f>repro!M26</f>
        <v>0.42499999999999999</v>
      </c>
      <c r="H191" s="21">
        <f>repro!N26</f>
        <v>0.4</v>
      </c>
      <c r="I191" s="21">
        <f>repro!O26</f>
        <v>0.42499999999999999</v>
      </c>
      <c r="J191" s="21">
        <f>repro!P26</f>
        <v>0.45</v>
      </c>
      <c r="K191" s="21">
        <f>repro!Q26</f>
        <v>0.5</v>
      </c>
      <c r="L191" s="21">
        <f>repro!R26</f>
        <v>0.5</v>
      </c>
      <c r="V191" s="14"/>
    </row>
    <row r="192" spans="1:22" x14ac:dyDescent="0.2">
      <c r="A192" s="23" t="s">
        <v>646</v>
      </c>
      <c r="B192" s="21"/>
      <c r="C192" s="21"/>
      <c r="D192" s="21"/>
      <c r="E192" s="21"/>
      <c r="F192" s="21"/>
      <c r="G192" s="21"/>
      <c r="H192" s="21"/>
      <c r="I192" s="21"/>
      <c r="J192" s="21"/>
      <c r="K192" s="21"/>
      <c r="L192" s="21"/>
      <c r="V192" s="14"/>
    </row>
    <row r="193" spans="1:22" x14ac:dyDescent="0.2">
      <c r="A193" s="6">
        <f>repro!G35</f>
        <v>0.39</v>
      </c>
      <c r="B193" s="6">
        <f>repro!H35</f>
        <v>0.39</v>
      </c>
      <c r="C193" s="6">
        <f>repro!I35</f>
        <v>0.39</v>
      </c>
      <c r="D193" s="6">
        <f>repro!J35</f>
        <v>0.3705</v>
      </c>
      <c r="E193" s="6">
        <f>repro!K35</f>
        <v>0.33150000000000002</v>
      </c>
      <c r="F193" s="6">
        <f>repro!L35</f>
        <v>0.29249999999999998</v>
      </c>
      <c r="G193" s="6">
        <f>repro!M35</f>
        <v>0.2535</v>
      </c>
      <c r="H193" s="6">
        <f>repro!N35</f>
        <v>0.23400000000000001</v>
      </c>
      <c r="I193" s="6">
        <f>repro!O35</f>
        <v>0.2535</v>
      </c>
      <c r="J193" s="6">
        <f>repro!P35</f>
        <v>0.29249999999999998</v>
      </c>
      <c r="K193" s="6">
        <f>repro!Q35</f>
        <v>0.35099999999999998</v>
      </c>
      <c r="L193" s="6">
        <f>repro!R35</f>
        <v>0.39</v>
      </c>
      <c r="V193" s="14"/>
    </row>
    <row r="194" spans="1:22" x14ac:dyDescent="0.2">
      <c r="A194" s="6">
        <f>repro!G36</f>
        <v>0.41</v>
      </c>
      <c r="B194" s="6">
        <f>repro!H36</f>
        <v>0.41</v>
      </c>
      <c r="C194" s="6">
        <f>repro!I36</f>
        <v>0.41</v>
      </c>
      <c r="D194" s="6">
        <f>repro!J36</f>
        <v>0.38950000000000001</v>
      </c>
      <c r="E194" s="6">
        <f>repro!K36</f>
        <v>0.34849999999999998</v>
      </c>
      <c r="F194" s="6">
        <f>repro!L36</f>
        <v>0.3075</v>
      </c>
      <c r="G194" s="6">
        <f>repro!M36</f>
        <v>0.26650000000000001</v>
      </c>
      <c r="H194" s="6">
        <f>repro!N36</f>
        <v>0.246</v>
      </c>
      <c r="I194" s="6">
        <f>repro!O36</f>
        <v>0.26650000000000001</v>
      </c>
      <c r="J194" s="6">
        <f>repro!P36</f>
        <v>0.3075</v>
      </c>
      <c r="K194" s="6">
        <f>repro!Q36</f>
        <v>0.36899999999999999</v>
      </c>
      <c r="L194" s="6">
        <f>repro!R36</f>
        <v>0.41</v>
      </c>
      <c r="V194" s="14"/>
    </row>
    <row r="195" spans="1:22" x14ac:dyDescent="0.2">
      <c r="A195" s="6">
        <f>repro!G37</f>
        <v>0.39</v>
      </c>
      <c r="B195" s="6">
        <f>repro!H37</f>
        <v>0.39</v>
      </c>
      <c r="C195" s="6">
        <f>repro!I37</f>
        <v>0.39</v>
      </c>
      <c r="D195" s="6">
        <f>repro!J37</f>
        <v>0.3705</v>
      </c>
      <c r="E195" s="6">
        <f>repro!K37</f>
        <v>0.33150000000000002</v>
      </c>
      <c r="F195" s="6">
        <f>repro!L37</f>
        <v>0.29249999999999998</v>
      </c>
      <c r="G195" s="6">
        <f>repro!M37</f>
        <v>0.2535</v>
      </c>
      <c r="H195" s="6">
        <f>repro!N37</f>
        <v>0.23400000000000001</v>
      </c>
      <c r="I195" s="6">
        <f>repro!O37</f>
        <v>0.2535</v>
      </c>
      <c r="J195" s="6">
        <f>repro!P37</f>
        <v>0.29249999999999998</v>
      </c>
      <c r="K195" s="6">
        <f>repro!Q37</f>
        <v>0.35099999999999998</v>
      </c>
      <c r="L195" s="6">
        <f>repro!R37</f>
        <v>0.39</v>
      </c>
      <c r="V195" s="14"/>
    </row>
    <row r="196" spans="1:22" x14ac:dyDescent="0.2">
      <c r="A196" s="6">
        <f>repro!G38</f>
        <v>0.37</v>
      </c>
      <c r="B196" s="6">
        <f>repro!H38</f>
        <v>0.37</v>
      </c>
      <c r="C196" s="6">
        <f>repro!I38</f>
        <v>0.37</v>
      </c>
      <c r="D196" s="6">
        <f>repro!J38</f>
        <v>0.35149999999999998</v>
      </c>
      <c r="E196" s="6">
        <f>repro!K38</f>
        <v>0.3145</v>
      </c>
      <c r="F196" s="6">
        <f>repro!L38</f>
        <v>0.27750000000000002</v>
      </c>
      <c r="G196" s="6">
        <f>repro!M38</f>
        <v>0.24049999999999999</v>
      </c>
      <c r="H196" s="6">
        <f>repro!N38</f>
        <v>0.222</v>
      </c>
      <c r="I196" s="6">
        <f>repro!O38</f>
        <v>0.24049999999999999</v>
      </c>
      <c r="J196" s="6">
        <f>repro!P38</f>
        <v>0.27750000000000002</v>
      </c>
      <c r="K196" s="6">
        <f>repro!Q38</f>
        <v>0.33300000000000002</v>
      </c>
      <c r="L196" s="6">
        <f>repro!R38</f>
        <v>0.37</v>
      </c>
      <c r="V196" s="14"/>
    </row>
    <row r="197" spans="1:22" x14ac:dyDescent="0.2">
      <c r="A197" s="6">
        <f>repro!G39</f>
        <v>0.35</v>
      </c>
      <c r="B197" s="6">
        <f>repro!H39</f>
        <v>0.35</v>
      </c>
      <c r="C197" s="6">
        <f>repro!I39</f>
        <v>0.35</v>
      </c>
      <c r="D197" s="6">
        <f>repro!J39</f>
        <v>0.33250000000000002</v>
      </c>
      <c r="E197" s="6">
        <f>repro!K39</f>
        <v>0.29749999999999999</v>
      </c>
      <c r="F197" s="6">
        <f>repro!L39</f>
        <v>0.26250000000000001</v>
      </c>
      <c r="G197" s="6">
        <f>repro!M39</f>
        <v>0.22750000000000001</v>
      </c>
      <c r="H197" s="6">
        <f>repro!N39</f>
        <v>0.21</v>
      </c>
      <c r="I197" s="6">
        <f>repro!O39</f>
        <v>0.22750000000000001</v>
      </c>
      <c r="J197" s="6">
        <f>repro!P39</f>
        <v>0.26250000000000001</v>
      </c>
      <c r="K197" s="6">
        <f>repro!Q39</f>
        <v>0.315</v>
      </c>
      <c r="L197" s="6">
        <f>repro!R39</f>
        <v>0.35</v>
      </c>
      <c r="V197" s="14"/>
    </row>
    <row r="198" spans="1:22" x14ac:dyDescent="0.2">
      <c r="A198" s="6">
        <f>repro!G40</f>
        <v>0.33</v>
      </c>
      <c r="B198" s="6">
        <f>repro!H40</f>
        <v>0.33</v>
      </c>
      <c r="C198" s="6">
        <f>repro!I40</f>
        <v>0.33</v>
      </c>
      <c r="D198" s="6">
        <f>repro!J40</f>
        <v>0.3135</v>
      </c>
      <c r="E198" s="6">
        <f>repro!K40</f>
        <v>0.28050000000000003</v>
      </c>
      <c r="F198" s="6">
        <f>repro!L40</f>
        <v>0.2475</v>
      </c>
      <c r="G198" s="6">
        <f>repro!M40</f>
        <v>0.2145</v>
      </c>
      <c r="H198" s="6">
        <f>repro!N40</f>
        <v>0.19800000000000001</v>
      </c>
      <c r="I198" s="6">
        <f>repro!O40</f>
        <v>0.2145</v>
      </c>
      <c r="J198" s="6">
        <f>repro!P40</f>
        <v>0.2475</v>
      </c>
      <c r="K198" s="6">
        <f>repro!Q40</f>
        <v>0.29699999999999999</v>
      </c>
      <c r="L198" s="6">
        <f>repro!R40</f>
        <v>0.33</v>
      </c>
      <c r="V198" s="14"/>
    </row>
    <row r="199" spans="1:22" x14ac:dyDescent="0.2">
      <c r="A199" s="6">
        <f>repro!G41</f>
        <v>0.31</v>
      </c>
      <c r="B199" s="6">
        <f>repro!H41</f>
        <v>0.31</v>
      </c>
      <c r="C199" s="6">
        <f>repro!I41</f>
        <v>0.31</v>
      </c>
      <c r="D199" s="6">
        <f>repro!J41</f>
        <v>0.29449999999999998</v>
      </c>
      <c r="E199" s="6">
        <f>repro!K41</f>
        <v>0.26350000000000001</v>
      </c>
      <c r="F199" s="6">
        <f>repro!L41</f>
        <v>0.23250000000000001</v>
      </c>
      <c r="G199" s="6">
        <f>repro!M41</f>
        <v>0.20150000000000001</v>
      </c>
      <c r="H199" s="6">
        <f>repro!N41</f>
        <v>0.186</v>
      </c>
      <c r="I199" s="6">
        <f>repro!O41</f>
        <v>0.20150000000000001</v>
      </c>
      <c r="J199" s="6">
        <f>repro!P41</f>
        <v>0.23250000000000001</v>
      </c>
      <c r="K199" s="6">
        <f>repro!Q41</f>
        <v>0.27900000000000003</v>
      </c>
      <c r="L199" s="6">
        <f>repro!R41</f>
        <v>0.31</v>
      </c>
      <c r="V199" s="14"/>
    </row>
    <row r="200" spans="1:22" x14ac:dyDescent="0.2">
      <c r="A200" s="6">
        <f>repro!G42</f>
        <v>0.28999999999999998</v>
      </c>
      <c r="B200" s="6">
        <f>repro!H42</f>
        <v>0.28999999999999998</v>
      </c>
      <c r="C200" s="6">
        <f>repro!I42</f>
        <v>0.28999999999999998</v>
      </c>
      <c r="D200" s="6">
        <f>repro!J42</f>
        <v>0.27550000000000002</v>
      </c>
      <c r="E200" s="6">
        <f>repro!K42</f>
        <v>0.2465</v>
      </c>
      <c r="F200" s="6">
        <f>repro!L42</f>
        <v>0.2175</v>
      </c>
      <c r="G200" s="6">
        <f>repro!M42</f>
        <v>0.1885</v>
      </c>
      <c r="H200" s="6">
        <f>repro!N42</f>
        <v>0.17399999999999999</v>
      </c>
      <c r="I200" s="6">
        <f>repro!O42</f>
        <v>0.1885</v>
      </c>
      <c r="J200" s="6">
        <f>repro!P42</f>
        <v>0.2175</v>
      </c>
      <c r="K200" s="6">
        <f>repro!Q42</f>
        <v>0.26100000000000001</v>
      </c>
      <c r="L200" s="6">
        <f>repro!R42</f>
        <v>0.28999999999999998</v>
      </c>
      <c r="V200" s="14"/>
    </row>
    <row r="201" spans="1:22" x14ac:dyDescent="0.2">
      <c r="A201" s="6">
        <f>repro!G43</f>
        <v>0.27</v>
      </c>
      <c r="B201" s="6">
        <f>repro!H43</f>
        <v>0.27</v>
      </c>
      <c r="C201" s="6">
        <f>repro!I43</f>
        <v>0.27</v>
      </c>
      <c r="D201" s="6">
        <f>repro!J43</f>
        <v>0.25650000000000001</v>
      </c>
      <c r="E201" s="6">
        <f>repro!K43</f>
        <v>0.22950000000000001</v>
      </c>
      <c r="F201" s="6">
        <f>repro!L43</f>
        <v>0.20250000000000001</v>
      </c>
      <c r="G201" s="6">
        <f>repro!M43</f>
        <v>0.17549999999999999</v>
      </c>
      <c r="H201" s="6">
        <f>repro!N43</f>
        <v>0.16200000000000001</v>
      </c>
      <c r="I201" s="6">
        <f>repro!O43</f>
        <v>0.17549999999999999</v>
      </c>
      <c r="J201" s="6">
        <f>repro!P43</f>
        <v>0.20250000000000001</v>
      </c>
      <c r="K201" s="6">
        <f>repro!Q43</f>
        <v>0.24299999999999999</v>
      </c>
      <c r="L201" s="6">
        <f>repro!R43</f>
        <v>0.27</v>
      </c>
      <c r="V201" s="14"/>
    </row>
    <row r="202" spans="1:22" x14ac:dyDescent="0.2">
      <c r="A202" s="6">
        <f>repro!G44</f>
        <v>0.25</v>
      </c>
      <c r="B202" s="6">
        <f>repro!H44</f>
        <v>0.25</v>
      </c>
      <c r="C202" s="6">
        <f>repro!I44</f>
        <v>0.25</v>
      </c>
      <c r="D202" s="6">
        <f>repro!J44</f>
        <v>0.23749999999999999</v>
      </c>
      <c r="E202" s="6">
        <f>repro!K44</f>
        <v>0.21249999999999999</v>
      </c>
      <c r="F202" s="6">
        <f>repro!L44</f>
        <v>0.1875</v>
      </c>
      <c r="G202" s="6">
        <f>repro!M44</f>
        <v>0.16250000000000001</v>
      </c>
      <c r="H202" s="6">
        <f>repro!N44</f>
        <v>0.15</v>
      </c>
      <c r="I202" s="6">
        <f>repro!O44</f>
        <v>0.16250000000000001</v>
      </c>
      <c r="J202" s="6">
        <f>repro!P44</f>
        <v>0.1875</v>
      </c>
      <c r="K202" s="6">
        <f>repro!Q44</f>
        <v>0.22500000000000001</v>
      </c>
      <c r="L202" s="6">
        <f>repro!R44</f>
        <v>0.25</v>
      </c>
      <c r="V202" s="14"/>
    </row>
    <row r="203" spans="1:22" x14ac:dyDescent="0.2">
      <c r="A203" s="6">
        <f>repro!G45</f>
        <v>0.23</v>
      </c>
      <c r="B203" s="6">
        <f>repro!H45</f>
        <v>0.23</v>
      </c>
      <c r="C203" s="6">
        <f>repro!I45</f>
        <v>0.23</v>
      </c>
      <c r="D203" s="6">
        <f>repro!J45</f>
        <v>0.2185</v>
      </c>
      <c r="E203" s="6">
        <f>repro!K45</f>
        <v>0.19550000000000001</v>
      </c>
      <c r="F203" s="6">
        <f>repro!L45</f>
        <v>0.17249999999999999</v>
      </c>
      <c r="G203" s="6">
        <f>repro!M45</f>
        <v>0.14949999999999999</v>
      </c>
      <c r="H203" s="6">
        <f>repro!N45</f>
        <v>0.13800000000000001</v>
      </c>
      <c r="I203" s="6">
        <f>repro!O45</f>
        <v>0.14949999999999999</v>
      </c>
      <c r="J203" s="6">
        <f>repro!P45</f>
        <v>0.17249999999999999</v>
      </c>
      <c r="K203" s="6">
        <f>repro!Q45</f>
        <v>0.20699999999999999</v>
      </c>
      <c r="L203" s="6">
        <f>repro!R45</f>
        <v>0.23</v>
      </c>
      <c r="V203" s="14"/>
    </row>
    <row r="204" spans="1:22" x14ac:dyDescent="0.2">
      <c r="A204" s="6">
        <f>repro!G46</f>
        <v>0.21</v>
      </c>
      <c r="B204" s="6">
        <f>repro!H46</f>
        <v>0.21</v>
      </c>
      <c r="C204" s="6">
        <f>repro!I46</f>
        <v>0.21</v>
      </c>
      <c r="D204" s="6">
        <f>repro!J46</f>
        <v>0.19950000000000001</v>
      </c>
      <c r="E204" s="6">
        <f>repro!K46</f>
        <v>0.17849999999999999</v>
      </c>
      <c r="F204" s="6">
        <f>repro!L46</f>
        <v>0.1575</v>
      </c>
      <c r="G204" s="6">
        <f>repro!M46</f>
        <v>0.13650000000000001</v>
      </c>
      <c r="H204" s="6">
        <f>repro!N46</f>
        <v>0.126</v>
      </c>
      <c r="I204" s="6">
        <f>repro!O46</f>
        <v>0.13650000000000001</v>
      </c>
      <c r="J204" s="6">
        <f>repro!P46</f>
        <v>0.1575</v>
      </c>
      <c r="K204" s="6">
        <f>repro!Q46</f>
        <v>0.189</v>
      </c>
      <c r="L204" s="6">
        <f>repro!R46</f>
        <v>0.21</v>
      </c>
      <c r="V204" s="14"/>
    </row>
    <row r="205" spans="1:22" x14ac:dyDescent="0.2">
      <c r="A205" s="6">
        <f>repro!G47</f>
        <v>0.19</v>
      </c>
      <c r="B205" s="6">
        <f>repro!H47</f>
        <v>0.19</v>
      </c>
      <c r="C205" s="6">
        <f>repro!I47</f>
        <v>0.19</v>
      </c>
      <c r="D205" s="6">
        <f>repro!J47</f>
        <v>0.18049999999999999</v>
      </c>
      <c r="E205" s="6">
        <f>repro!K47</f>
        <v>0.1615</v>
      </c>
      <c r="F205" s="6">
        <f>repro!L47</f>
        <v>0.14249999999999999</v>
      </c>
      <c r="G205" s="6">
        <f>repro!M47</f>
        <v>0.1235</v>
      </c>
      <c r="H205" s="6">
        <f>repro!N47</f>
        <v>0.114</v>
      </c>
      <c r="I205" s="6">
        <f>repro!O47</f>
        <v>0.1235</v>
      </c>
      <c r="J205" s="6">
        <f>repro!P47</f>
        <v>0.14249999999999999</v>
      </c>
      <c r="K205" s="6">
        <f>repro!Q47</f>
        <v>0.17100000000000001</v>
      </c>
      <c r="L205" s="6">
        <f>repro!R47</f>
        <v>0.19</v>
      </c>
      <c r="V205" s="14"/>
    </row>
    <row r="206" spans="1:22" s="20" customFormat="1" x14ac:dyDescent="0.2">
      <c r="A206" s="21">
        <f>repro!G48</f>
        <v>0.17</v>
      </c>
      <c r="B206" s="21">
        <f>repro!H48</f>
        <v>0.17</v>
      </c>
      <c r="C206" s="21">
        <f>repro!I48</f>
        <v>0.17</v>
      </c>
      <c r="D206" s="21">
        <f>repro!J48</f>
        <v>0.1615</v>
      </c>
      <c r="E206" s="21">
        <f>repro!K48</f>
        <v>0.14449999999999999</v>
      </c>
      <c r="F206" s="21">
        <f>repro!L48</f>
        <v>0.1275</v>
      </c>
      <c r="G206" s="21">
        <f>repro!M48</f>
        <v>0.1105</v>
      </c>
      <c r="H206" s="21">
        <f>repro!N48</f>
        <v>0.10199999999999999</v>
      </c>
      <c r="I206" s="21">
        <f>repro!O48</f>
        <v>0.1105</v>
      </c>
      <c r="J206" s="21">
        <f>repro!P48</f>
        <v>0.1275</v>
      </c>
      <c r="K206" s="21">
        <f>repro!Q48</f>
        <v>0.153</v>
      </c>
      <c r="L206" s="21">
        <f>repro!R48</f>
        <v>0.17</v>
      </c>
      <c r="V206" s="22"/>
    </row>
    <row r="207" spans="1:22" s="20" customFormat="1" x14ac:dyDescent="0.2">
      <c r="A207" s="23" t="s">
        <v>647</v>
      </c>
      <c r="B207" s="21"/>
      <c r="C207" s="21"/>
      <c r="D207" s="21"/>
      <c r="E207" s="21"/>
      <c r="F207" s="21"/>
      <c r="G207" s="21"/>
      <c r="H207" s="21"/>
      <c r="I207" s="21"/>
      <c r="J207" s="21"/>
      <c r="K207" s="21"/>
      <c r="L207" s="21"/>
      <c r="V207" s="22"/>
    </row>
    <row r="208" spans="1:22" s="20" customFormat="1" x14ac:dyDescent="0.2">
      <c r="A208" s="21">
        <f>repro!G59</f>
        <v>0</v>
      </c>
      <c r="B208" s="21">
        <f>repro!H59</f>
        <v>0</v>
      </c>
      <c r="C208" s="21">
        <f>repro!I59</f>
        <v>0</v>
      </c>
      <c r="D208" s="21">
        <f>repro!J59</f>
        <v>0</v>
      </c>
      <c r="E208" s="21">
        <f>repro!K59</f>
        <v>0</v>
      </c>
      <c r="F208" s="21">
        <f>repro!L59</f>
        <v>0</v>
      </c>
      <c r="G208" s="21">
        <f>repro!M59</f>
        <v>0</v>
      </c>
      <c r="H208" s="21">
        <f>repro!N59</f>
        <v>0</v>
      </c>
      <c r="I208" s="21">
        <f>repro!O59</f>
        <v>0</v>
      </c>
      <c r="J208" s="21">
        <f>repro!P59</f>
        <v>0</v>
      </c>
      <c r="K208" s="21">
        <f>repro!Q59</f>
        <v>0</v>
      </c>
      <c r="L208" s="21">
        <f>repro!R59</f>
        <v>0</v>
      </c>
      <c r="V208" s="22"/>
    </row>
    <row r="209" spans="1:22" s="20" customFormat="1" x14ac:dyDescent="0.2">
      <c r="A209" s="21">
        <f>repro!G60</f>
        <v>0</v>
      </c>
      <c r="B209" s="21">
        <f>repro!H60</f>
        <v>0</v>
      </c>
      <c r="C209" s="21">
        <f>repro!I60</f>
        <v>0</v>
      </c>
      <c r="D209" s="21">
        <f>repro!J60</f>
        <v>0</v>
      </c>
      <c r="E209" s="21">
        <f>repro!K60</f>
        <v>0</v>
      </c>
      <c r="F209" s="21">
        <f>repro!L60</f>
        <v>0</v>
      </c>
      <c r="G209" s="21">
        <f>repro!M60</f>
        <v>0</v>
      </c>
      <c r="H209" s="21">
        <f>repro!N60</f>
        <v>0</v>
      </c>
      <c r="I209" s="21">
        <f>repro!O60</f>
        <v>0</v>
      </c>
      <c r="J209" s="21">
        <f>repro!P60</f>
        <v>0</v>
      </c>
      <c r="K209" s="21">
        <f>repro!Q60</f>
        <v>0</v>
      </c>
      <c r="L209" s="21">
        <f>repro!R60</f>
        <v>0</v>
      </c>
      <c r="V209" s="22"/>
    </row>
    <row r="210" spans="1:22" s="20" customFormat="1" x14ac:dyDescent="0.2">
      <c r="A210" s="21">
        <f>repro!G61</f>
        <v>0</v>
      </c>
      <c r="B210" s="21">
        <f>repro!H61</f>
        <v>0</v>
      </c>
      <c r="C210" s="21">
        <f>repro!I61</f>
        <v>0</v>
      </c>
      <c r="D210" s="21">
        <f>repro!J61</f>
        <v>0</v>
      </c>
      <c r="E210" s="21">
        <f>repro!K61</f>
        <v>0</v>
      </c>
      <c r="F210" s="21">
        <f>repro!L61</f>
        <v>0</v>
      </c>
      <c r="G210" s="21">
        <f>repro!M61</f>
        <v>0</v>
      </c>
      <c r="H210" s="21">
        <f>repro!N61</f>
        <v>0</v>
      </c>
      <c r="I210" s="21">
        <f>repro!O61</f>
        <v>0</v>
      </c>
      <c r="J210" s="21">
        <f>repro!P61</f>
        <v>0</v>
      </c>
      <c r="K210" s="21">
        <f>repro!Q61</f>
        <v>0</v>
      </c>
      <c r="L210" s="21">
        <f>repro!R61</f>
        <v>0</v>
      </c>
      <c r="V210" s="22"/>
    </row>
    <row r="211" spans="1:22" s="20" customFormat="1" x14ac:dyDescent="0.2">
      <c r="A211" s="21">
        <f>repro!G62</f>
        <v>0</v>
      </c>
      <c r="B211" s="21">
        <f>repro!H62</f>
        <v>0</v>
      </c>
      <c r="C211" s="21">
        <f>repro!I62</f>
        <v>0</v>
      </c>
      <c r="D211" s="21">
        <f>repro!J62</f>
        <v>0</v>
      </c>
      <c r="E211" s="21">
        <f>repro!K62</f>
        <v>0</v>
      </c>
      <c r="F211" s="21">
        <f>repro!L62</f>
        <v>0</v>
      </c>
      <c r="G211" s="21">
        <f>repro!M62</f>
        <v>0</v>
      </c>
      <c r="H211" s="21">
        <f>repro!N62</f>
        <v>0</v>
      </c>
      <c r="I211" s="21">
        <f>repro!O62</f>
        <v>0</v>
      </c>
      <c r="J211" s="21">
        <f>repro!P62</f>
        <v>0</v>
      </c>
      <c r="K211" s="21">
        <f>repro!Q62</f>
        <v>0</v>
      </c>
      <c r="L211" s="21">
        <f>repro!R62</f>
        <v>0</v>
      </c>
      <c r="V211" s="22"/>
    </row>
    <row r="212" spans="1:22" s="20" customFormat="1" x14ac:dyDescent="0.2">
      <c r="A212" s="21">
        <f>repro!G63</f>
        <v>0</v>
      </c>
      <c r="B212" s="21">
        <f>repro!H63</f>
        <v>0</v>
      </c>
      <c r="C212" s="21">
        <f>repro!I63</f>
        <v>0</v>
      </c>
      <c r="D212" s="21">
        <f>repro!J63</f>
        <v>0</v>
      </c>
      <c r="E212" s="21">
        <f>repro!K63</f>
        <v>0</v>
      </c>
      <c r="F212" s="21">
        <f>repro!L63</f>
        <v>0</v>
      </c>
      <c r="G212" s="21">
        <f>repro!M63</f>
        <v>0</v>
      </c>
      <c r="H212" s="21">
        <f>repro!N63</f>
        <v>0</v>
      </c>
      <c r="I212" s="21">
        <f>repro!O63</f>
        <v>0</v>
      </c>
      <c r="J212" s="21">
        <f>repro!P63</f>
        <v>0</v>
      </c>
      <c r="K212" s="21">
        <f>repro!Q63</f>
        <v>0</v>
      </c>
      <c r="L212" s="21">
        <f>repro!R63</f>
        <v>0</v>
      </c>
      <c r="V212" s="22"/>
    </row>
    <row r="213" spans="1:22" s="20" customFormat="1" x14ac:dyDescent="0.2">
      <c r="A213" s="21">
        <f>repro!G64</f>
        <v>0</v>
      </c>
      <c r="B213" s="21">
        <f>repro!H64</f>
        <v>0</v>
      </c>
      <c r="C213" s="21">
        <f>repro!I64</f>
        <v>0</v>
      </c>
      <c r="D213" s="21">
        <f>repro!J64</f>
        <v>0</v>
      </c>
      <c r="E213" s="21">
        <f>repro!K64</f>
        <v>0</v>
      </c>
      <c r="F213" s="21">
        <f>repro!L64</f>
        <v>0</v>
      </c>
      <c r="G213" s="21">
        <f>repro!M64</f>
        <v>0</v>
      </c>
      <c r="H213" s="21">
        <f>repro!N64</f>
        <v>0</v>
      </c>
      <c r="I213" s="21">
        <f>repro!O64</f>
        <v>0</v>
      </c>
      <c r="J213" s="21">
        <f>repro!P64</f>
        <v>0</v>
      </c>
      <c r="K213" s="21">
        <f>repro!Q64</f>
        <v>0</v>
      </c>
      <c r="L213" s="21">
        <f>repro!R64</f>
        <v>0</v>
      </c>
      <c r="V213" s="22"/>
    </row>
    <row r="214" spans="1:22" s="20" customFormat="1" x14ac:dyDescent="0.2">
      <c r="A214" s="21">
        <f>repro!G65</f>
        <v>0</v>
      </c>
      <c r="B214" s="21">
        <f>repro!H65</f>
        <v>0</v>
      </c>
      <c r="C214" s="21">
        <f>repro!I65</f>
        <v>0</v>
      </c>
      <c r="D214" s="21">
        <f>repro!J65</f>
        <v>0</v>
      </c>
      <c r="E214" s="21">
        <f>repro!K65</f>
        <v>0</v>
      </c>
      <c r="F214" s="21">
        <f>repro!L65</f>
        <v>0</v>
      </c>
      <c r="G214" s="21">
        <f>repro!M65</f>
        <v>0</v>
      </c>
      <c r="H214" s="21">
        <f>repro!N65</f>
        <v>0</v>
      </c>
      <c r="I214" s="21">
        <f>repro!O65</f>
        <v>0</v>
      </c>
      <c r="J214" s="21">
        <f>repro!P65</f>
        <v>0</v>
      </c>
      <c r="K214" s="21">
        <f>repro!Q65</f>
        <v>0</v>
      </c>
      <c r="L214" s="21">
        <f>repro!R65</f>
        <v>0</v>
      </c>
      <c r="V214" s="22"/>
    </row>
    <row r="215" spans="1:22" s="20" customFormat="1" x14ac:dyDescent="0.2">
      <c r="A215" s="21">
        <f>repro!G66</f>
        <v>0</v>
      </c>
      <c r="B215" s="21">
        <f>repro!H66</f>
        <v>0</v>
      </c>
      <c r="C215" s="21">
        <f>repro!I66</f>
        <v>0</v>
      </c>
      <c r="D215" s="21">
        <f>repro!J66</f>
        <v>0</v>
      </c>
      <c r="E215" s="21">
        <f>repro!K66</f>
        <v>0</v>
      </c>
      <c r="F215" s="21">
        <f>repro!L66</f>
        <v>0</v>
      </c>
      <c r="G215" s="21">
        <f>repro!M66</f>
        <v>0</v>
      </c>
      <c r="H215" s="21">
        <f>repro!N66</f>
        <v>0</v>
      </c>
      <c r="I215" s="21">
        <f>repro!O66</f>
        <v>0</v>
      </c>
      <c r="J215" s="21">
        <f>repro!P66</f>
        <v>0</v>
      </c>
      <c r="K215" s="21">
        <f>repro!Q66</f>
        <v>0</v>
      </c>
      <c r="L215" s="21">
        <f>repro!R66</f>
        <v>0</v>
      </c>
      <c r="V215" s="22"/>
    </row>
    <row r="216" spans="1:22" s="20" customFormat="1" x14ac:dyDescent="0.2">
      <c r="A216" s="21">
        <f>repro!G67</f>
        <v>0</v>
      </c>
      <c r="B216" s="21">
        <f>repro!H67</f>
        <v>0</v>
      </c>
      <c r="C216" s="21">
        <f>repro!I67</f>
        <v>0</v>
      </c>
      <c r="D216" s="21">
        <f>repro!J67</f>
        <v>0</v>
      </c>
      <c r="E216" s="21">
        <f>repro!K67</f>
        <v>0</v>
      </c>
      <c r="F216" s="21">
        <f>repro!L67</f>
        <v>0</v>
      </c>
      <c r="G216" s="21">
        <f>repro!M67</f>
        <v>0</v>
      </c>
      <c r="H216" s="21">
        <f>repro!N67</f>
        <v>0</v>
      </c>
      <c r="I216" s="21">
        <f>repro!O67</f>
        <v>0</v>
      </c>
      <c r="J216" s="21">
        <f>repro!P67</f>
        <v>0</v>
      </c>
      <c r="K216" s="21">
        <f>repro!Q67</f>
        <v>0</v>
      </c>
      <c r="L216" s="21">
        <f>repro!R67</f>
        <v>0</v>
      </c>
      <c r="V216" s="22"/>
    </row>
    <row r="217" spans="1:22" s="20" customFormat="1" x14ac:dyDescent="0.2">
      <c r="A217" s="21">
        <f>repro!G68</f>
        <v>0</v>
      </c>
      <c r="B217" s="21">
        <f>repro!H68</f>
        <v>0</v>
      </c>
      <c r="C217" s="21">
        <f>repro!I68</f>
        <v>0</v>
      </c>
      <c r="D217" s="21">
        <f>repro!J68</f>
        <v>0</v>
      </c>
      <c r="E217" s="21">
        <f>repro!K68</f>
        <v>0</v>
      </c>
      <c r="F217" s="21">
        <f>repro!L68</f>
        <v>0</v>
      </c>
      <c r="G217" s="21">
        <f>repro!M68</f>
        <v>0</v>
      </c>
      <c r="H217" s="21">
        <f>repro!N68</f>
        <v>0</v>
      </c>
      <c r="I217" s="21">
        <f>repro!O68</f>
        <v>0</v>
      </c>
      <c r="J217" s="21">
        <f>repro!P68</f>
        <v>0</v>
      </c>
      <c r="K217" s="21">
        <f>repro!Q68</f>
        <v>0</v>
      </c>
      <c r="L217" s="21">
        <f>repro!R68</f>
        <v>0</v>
      </c>
      <c r="V217" s="22"/>
    </row>
    <row r="218" spans="1:22" s="20" customFormat="1" x14ac:dyDescent="0.2">
      <c r="A218" s="21">
        <f>repro!G69</f>
        <v>0</v>
      </c>
      <c r="B218" s="21">
        <f>repro!H69</f>
        <v>0</v>
      </c>
      <c r="C218" s="21">
        <f>repro!I69</f>
        <v>0</v>
      </c>
      <c r="D218" s="21">
        <f>repro!J69</f>
        <v>0</v>
      </c>
      <c r="E218" s="21">
        <f>repro!K69</f>
        <v>0</v>
      </c>
      <c r="F218" s="21">
        <f>repro!L69</f>
        <v>0</v>
      </c>
      <c r="G218" s="21">
        <f>repro!M69</f>
        <v>0</v>
      </c>
      <c r="H218" s="21">
        <f>repro!N69</f>
        <v>0</v>
      </c>
      <c r="I218" s="21">
        <f>repro!O69</f>
        <v>0</v>
      </c>
      <c r="J218" s="21">
        <f>repro!P69</f>
        <v>0</v>
      </c>
      <c r="K218" s="21">
        <f>repro!Q69</f>
        <v>0</v>
      </c>
      <c r="L218" s="21">
        <f>repro!R69</f>
        <v>0</v>
      </c>
      <c r="V218" s="22"/>
    </row>
    <row r="219" spans="1:22" s="20" customFormat="1" x14ac:dyDescent="0.2">
      <c r="A219" s="21">
        <f>repro!G70</f>
        <v>0</v>
      </c>
      <c r="B219" s="21">
        <f>repro!H70</f>
        <v>0</v>
      </c>
      <c r="C219" s="21">
        <f>repro!I70</f>
        <v>0</v>
      </c>
      <c r="D219" s="21">
        <f>repro!J70</f>
        <v>0</v>
      </c>
      <c r="E219" s="21">
        <f>repro!K70</f>
        <v>0</v>
      </c>
      <c r="F219" s="21">
        <f>repro!L70</f>
        <v>0</v>
      </c>
      <c r="G219" s="21">
        <f>repro!M70</f>
        <v>0</v>
      </c>
      <c r="H219" s="21">
        <f>repro!N70</f>
        <v>0</v>
      </c>
      <c r="I219" s="21">
        <f>repro!O70</f>
        <v>0</v>
      </c>
      <c r="J219" s="21">
        <f>repro!P70</f>
        <v>0</v>
      </c>
      <c r="K219" s="21">
        <f>repro!Q70</f>
        <v>0</v>
      </c>
      <c r="L219" s="21">
        <f>repro!R70</f>
        <v>0</v>
      </c>
      <c r="V219" s="22"/>
    </row>
    <row r="220" spans="1:22" s="20" customFormat="1" x14ac:dyDescent="0.2">
      <c r="A220" s="21">
        <f>repro!G71</f>
        <v>0</v>
      </c>
      <c r="B220" s="21">
        <f>repro!H71</f>
        <v>0</v>
      </c>
      <c r="C220" s="21">
        <f>repro!I71</f>
        <v>0</v>
      </c>
      <c r="D220" s="21">
        <f>repro!J71</f>
        <v>0</v>
      </c>
      <c r="E220" s="21">
        <f>repro!K71</f>
        <v>0</v>
      </c>
      <c r="F220" s="21">
        <f>repro!L71</f>
        <v>0</v>
      </c>
      <c r="G220" s="21">
        <f>repro!M71</f>
        <v>0</v>
      </c>
      <c r="H220" s="21">
        <f>repro!N71</f>
        <v>0</v>
      </c>
      <c r="I220" s="21">
        <f>repro!O71</f>
        <v>0</v>
      </c>
      <c r="J220" s="21">
        <f>repro!P71</f>
        <v>0</v>
      </c>
      <c r="K220" s="21">
        <f>repro!Q71</f>
        <v>0</v>
      </c>
      <c r="L220" s="21">
        <f>repro!R71</f>
        <v>0</v>
      </c>
      <c r="V220" s="22"/>
    </row>
    <row r="221" spans="1:22" s="20" customFormat="1" x14ac:dyDescent="0.2">
      <c r="A221" s="21">
        <f>repro!G72</f>
        <v>0</v>
      </c>
      <c r="B221" s="21">
        <f>repro!H72</f>
        <v>0</v>
      </c>
      <c r="C221" s="21">
        <f>repro!I72</f>
        <v>0</v>
      </c>
      <c r="D221" s="21">
        <f>repro!J72</f>
        <v>0</v>
      </c>
      <c r="E221" s="21">
        <f>repro!K72</f>
        <v>0</v>
      </c>
      <c r="F221" s="21">
        <f>repro!L72</f>
        <v>0</v>
      </c>
      <c r="G221" s="21">
        <f>repro!M72</f>
        <v>0</v>
      </c>
      <c r="H221" s="21">
        <f>repro!N72</f>
        <v>0</v>
      </c>
      <c r="I221" s="21">
        <f>repro!O72</f>
        <v>0</v>
      </c>
      <c r="J221" s="21">
        <f>repro!P72</f>
        <v>0</v>
      </c>
      <c r="K221" s="21">
        <f>repro!Q72</f>
        <v>0</v>
      </c>
      <c r="L221" s="21">
        <f>repro!R72</f>
        <v>0</v>
      </c>
      <c r="V221" s="22"/>
    </row>
    <row r="222" spans="1:22" x14ac:dyDescent="0.2">
      <c r="A222" s="4" t="s">
        <v>648</v>
      </c>
      <c r="C222" s="4"/>
      <c r="D222" s="4"/>
      <c r="E222" s="4"/>
      <c r="F222" s="4"/>
      <c r="G222" s="4"/>
      <c r="H222" s="4"/>
      <c r="I222" s="4"/>
      <c r="J222" s="4"/>
      <c r="K222" s="4"/>
      <c r="L222" s="4"/>
      <c r="M222" s="4"/>
      <c r="V222" s="14"/>
    </row>
    <row r="223" spans="1:22" customFormat="1" ht="12.75" x14ac:dyDescent="0.2">
      <c r="A223" s="6">
        <f>ROUND(bw!G5,6)</f>
        <v>1177.0883100000001</v>
      </c>
      <c r="B223" s="6">
        <f>bw!H5</f>
        <v>1340.78611570561</v>
      </c>
    </row>
    <row r="224" spans="1:22" customFormat="1" ht="12.75" x14ac:dyDescent="0.2">
      <c r="A224" s="6">
        <f>ROUND(bw!G6,6)</f>
        <v>1170.9902139999999</v>
      </c>
      <c r="B224" s="6">
        <f>bw!H6</f>
        <v>1305.92396792463</v>
      </c>
    </row>
    <row r="225" spans="1:2" customFormat="1" ht="12.75" x14ac:dyDescent="0.2">
      <c r="A225" s="6">
        <f>ROUND(bw!G7,6)</f>
        <v>1181.1457439999999</v>
      </c>
      <c r="B225" s="6">
        <f>bw!H7</f>
        <v>1302.91398463366</v>
      </c>
    </row>
    <row r="226" spans="1:2" customFormat="1" ht="12.75" x14ac:dyDescent="0.2">
      <c r="A226" s="6">
        <f>ROUND(bw!G8,6)</f>
        <v>1197.2169610000001</v>
      </c>
      <c r="B226" s="6">
        <f>bw!H8</f>
        <v>1313.9477053834701</v>
      </c>
    </row>
    <row r="227" spans="1:2" customFormat="1" ht="12.75" x14ac:dyDescent="0.2">
      <c r="A227" s="6">
        <f>ROUND(bw!G9,6)</f>
        <v>1214.2169670000001</v>
      </c>
      <c r="B227" s="6">
        <f>bw!H9</f>
        <v>1329.7349937014001</v>
      </c>
    </row>
    <row r="228" spans="1:2" customFormat="1" ht="12.75" x14ac:dyDescent="0.2">
      <c r="A228" s="6">
        <f>ROUND(bw!G10,6)</f>
        <v>1229.965886</v>
      </c>
      <c r="B228" s="6">
        <f>bw!H10</f>
        <v>1345.7337168705101</v>
      </c>
    </row>
    <row r="229" spans="1:2" customFormat="1" ht="12.75" x14ac:dyDescent="0.2">
      <c r="A229" s="6">
        <f>ROUND(bw!G11,6)</f>
        <v>1243.6996489999999</v>
      </c>
      <c r="B229" s="6">
        <f>bw!H11</f>
        <v>1359.9721510167999</v>
      </c>
    </row>
    <row r="230" spans="1:2" customFormat="1" ht="12.75" x14ac:dyDescent="0.2">
      <c r="A230" s="6">
        <f>ROUND(bw!G12,6)</f>
        <v>1255.3254240000001</v>
      </c>
      <c r="B230" s="6">
        <f>bw!H12</f>
        <v>1371.8119793451699</v>
      </c>
    </row>
    <row r="231" spans="1:2" customFormat="1" ht="12.75" x14ac:dyDescent="0.2">
      <c r="A231" s="6">
        <f>ROUND(bw!G13,6)</f>
        <v>1265.0348100000001</v>
      </c>
      <c r="B231" s="6">
        <f>bw!H13</f>
        <v>1381.26084002169</v>
      </c>
    </row>
    <row r="232" spans="1:2" customFormat="1" ht="12.75" x14ac:dyDescent="0.2">
      <c r="A232" s="6">
        <f>ROUND(bw!G14,6)</f>
        <v>1273.1114990000001</v>
      </c>
      <c r="B232" s="6">
        <f>bw!H14</f>
        <v>1388.6016919843</v>
      </c>
    </row>
    <row r="233" spans="1:2" customFormat="1" ht="12.75" x14ac:dyDescent="0.2">
      <c r="A233" s="6">
        <f>ROUND(bw!G15,6)</f>
        <v>1279.842177</v>
      </c>
      <c r="B233" s="6">
        <f>bw!H15</f>
        <v>1394.20172848475</v>
      </c>
    </row>
    <row r="234" spans="1:2" customFormat="1" ht="12.75" x14ac:dyDescent="0.2">
      <c r="A234" s="6">
        <f>ROUND(bw!G16,6)</f>
        <v>1285.480452</v>
      </c>
      <c r="B234" s="6">
        <f>bw!H16</f>
        <v>1398.42075924502</v>
      </c>
    </row>
    <row r="235" spans="1:2" customFormat="1" ht="12.75" x14ac:dyDescent="0.2">
      <c r="A235" s="6">
        <f>ROUND(bw!G17,6)</f>
        <v>1290.236697</v>
      </c>
      <c r="B235" s="6">
        <f>bw!H17</f>
        <v>1401.57298348584</v>
      </c>
    </row>
    <row r="236" spans="1:2" customFormat="1" ht="12.75" x14ac:dyDescent="0.2">
      <c r="A236" s="6">
        <f>ROUND(bw!G18,6)</f>
        <v>1294.2795369999999</v>
      </c>
      <c r="B236" s="6">
        <f>bw!H18</f>
        <v>1403.91610509049</v>
      </c>
    </row>
    <row r="237" spans="1:2" customFormat="1" ht="12.75" x14ac:dyDescent="0.2">
      <c r="A237" s="6">
        <f>ROUND(bw!G19,6)</f>
        <v>1297.7417680000001</v>
      </c>
      <c r="B237" s="6">
        <f>bw!H19</f>
        <v>1405.6534070091</v>
      </c>
    </row>
    <row r="238" spans="1:2" customFormat="1" ht="12.75" x14ac:dyDescent="0.2">
      <c r="A238" s="6">
        <f>ROUND(bw!G20,6)</f>
        <v>1300.727228</v>
      </c>
      <c r="B238" s="6">
        <f>bw!H20</f>
        <v>1406.9411012020801</v>
      </c>
    </row>
    <row r="239" spans="1:2" customFormat="1" ht="12.75" x14ac:dyDescent="0.2">
      <c r="A239" s="6">
        <f>ROUND(bw!G21,6)</f>
        <v>1303.3171440000001</v>
      </c>
      <c r="B239" s="6">
        <f>bw!H21</f>
        <v>1407.89704781111</v>
      </c>
    </row>
    <row r="240" spans="1:2" customFormat="1" ht="12.75" x14ac:dyDescent="0.2">
      <c r="A240" s="6">
        <f>ROUND(bw!G22,6)</f>
        <v>1305.5754199999999</v>
      </c>
      <c r="B240" s="6">
        <f>bw!H22</f>
        <v>1408.6090156202299</v>
      </c>
    </row>
    <row r="241" spans="1:24" customFormat="1" ht="12.75" x14ac:dyDescent="0.2">
      <c r="A241" s="6">
        <f>ROUND(bw!G23,6)</f>
        <v>1307.552811</v>
      </c>
      <c r="B241" s="6">
        <f>bw!H23</f>
        <v>1409.1417605925501</v>
      </c>
    </row>
    <row r="242" spans="1:24" customFormat="1" ht="12.75" x14ac:dyDescent="0.2">
      <c r="A242" s="6">
        <f>ROUND(bw!G24,6)</f>
        <v>1309.290117</v>
      </c>
      <c r="B242" s="6">
        <f>bw!H24</f>
        <v>1409.54275647853</v>
      </c>
    </row>
    <row r="243" spans="1:24" customFormat="1" ht="12.75" x14ac:dyDescent="0.2">
      <c r="A243" s="6">
        <f>ROUND(bw!G25,6)</f>
        <v>1310.820571</v>
      </c>
      <c r="B243" s="6">
        <f>bw!H25</f>
        <v>1409.8466685671101</v>
      </c>
    </row>
    <row r="244" spans="1:24" customFormat="1" ht="12.75" x14ac:dyDescent="0.2">
      <c r="A244" s="6">
        <f>ROUND(bw!G26,6)</f>
        <v>1312.1716080000001</v>
      </c>
      <c r="B244" s="6">
        <f>bw!H26</f>
        <v>1410.07876005193</v>
      </c>
    </row>
    <row r="245" spans="1:24" customFormat="1" ht="12.75" x14ac:dyDescent="0.2">
      <c r="A245" s="6">
        <f>ROUND(bw!G27,6)</f>
        <v>1313.36617</v>
      </c>
      <c r="B245" s="6">
        <f>bw!H27</f>
        <v>1410.2574395325501</v>
      </c>
    </row>
    <row r="246" spans="1:24" x14ac:dyDescent="0.2">
      <c r="A246" s="6">
        <f>ROUND(bw!G28,6)</f>
        <v>1314.4236639999999</v>
      </c>
      <c r="B246" s="6">
        <f>bw!H28</f>
        <v>1410.39614117776</v>
      </c>
      <c r="C246" s="6"/>
      <c r="D246" s="6"/>
      <c r="E246" s="6"/>
      <c r="F246" s="6"/>
      <c r="G246" s="6"/>
      <c r="H246" s="6"/>
      <c r="I246" s="6"/>
      <c r="J246" s="6"/>
      <c r="K246" s="6"/>
      <c r="L246" s="6"/>
      <c r="M246" s="6"/>
      <c r="N246" s="6"/>
      <c r="O246" s="6"/>
      <c r="V246" s="14"/>
    </row>
    <row r="247" spans="1:24" x14ac:dyDescent="0.2">
      <c r="A247" s="4" t="s">
        <v>649</v>
      </c>
      <c r="B247" s="6"/>
      <c r="C247" s="6"/>
      <c r="D247" s="6"/>
      <c r="E247" s="6"/>
      <c r="F247" s="6"/>
      <c r="G247" s="6"/>
      <c r="H247" s="6"/>
      <c r="I247" s="6"/>
      <c r="J247" s="6"/>
      <c r="K247" s="6"/>
      <c r="L247" s="6"/>
      <c r="M247" s="6"/>
      <c r="N247" s="6"/>
      <c r="O247" s="6"/>
      <c r="V247" s="14"/>
    </row>
    <row r="248" spans="1:24" x14ac:dyDescent="0.2">
      <c r="A248" s="6">
        <f>bw!$L$5</f>
        <v>0</v>
      </c>
      <c r="B248" s="6">
        <f>bw!L6</f>
        <v>0</v>
      </c>
      <c r="C248" s="6">
        <f>bw!L7</f>
        <v>0.25338396197365098</v>
      </c>
      <c r="D248" s="6">
        <f>bw!L8</f>
        <v>2.5864041630140799</v>
      </c>
      <c r="E248" s="6">
        <f>bw!L9</f>
        <v>9.4279713523053807</v>
      </c>
      <c r="F248" s="6">
        <f>bw!L10</f>
        <v>23.208224332025399</v>
      </c>
      <c r="G248" s="6">
        <f>bw!L11</f>
        <v>46.3573019043518</v>
      </c>
      <c r="H248" s="6">
        <f>bw!L12</f>
        <v>81.3053428714624</v>
      </c>
      <c r="I248" s="6">
        <f>bw!L13</f>
        <v>130.482486035535</v>
      </c>
      <c r="J248" s="6"/>
      <c r="K248" s="6"/>
      <c r="L248" s="6"/>
      <c r="M248" s="6"/>
      <c r="N248" s="6"/>
      <c r="O248" s="6"/>
      <c r="V248" s="14"/>
    </row>
    <row r="249" spans="1:24" x14ac:dyDescent="0.2">
      <c r="A249" s="6">
        <f>bw!M5</f>
        <v>0</v>
      </c>
      <c r="B249" s="6">
        <f>bw!M6</f>
        <v>0</v>
      </c>
      <c r="C249" s="6">
        <f>bw!M7</f>
        <v>0.25338396197365098</v>
      </c>
      <c r="D249" s="6">
        <f>bw!M8</f>
        <v>2.5864041630140799</v>
      </c>
      <c r="E249" s="6">
        <f>bw!M9</f>
        <v>9.4279713523053807</v>
      </c>
      <c r="F249" s="6">
        <f>bw!M10</f>
        <v>23.208224332025399</v>
      </c>
      <c r="G249" s="6">
        <f>bw!M11</f>
        <v>46.3573019043518</v>
      </c>
      <c r="H249" s="6">
        <f>bw!M12</f>
        <v>81.3053428714624</v>
      </c>
      <c r="I249" s="6">
        <f>bw!M13</f>
        <v>130.482486035535</v>
      </c>
      <c r="J249" s="6"/>
      <c r="K249" s="6"/>
      <c r="L249" s="6"/>
      <c r="M249" s="6"/>
      <c r="N249" s="6"/>
      <c r="O249" s="6"/>
      <c r="V249" s="14"/>
    </row>
    <row r="250" spans="1:24" s="7" customFormat="1" x14ac:dyDescent="0.2">
      <c r="A250" s="1" t="s">
        <v>650</v>
      </c>
      <c r="B250" s="11"/>
      <c r="C250" s="8"/>
      <c r="D250" s="11"/>
      <c r="E250" s="11"/>
      <c r="F250" s="9"/>
      <c r="M250" s="1"/>
      <c r="N250" s="1"/>
      <c r="O250" s="1"/>
      <c r="P250" s="1"/>
      <c r="Q250" s="1"/>
      <c r="R250" s="1"/>
      <c r="S250" s="1"/>
      <c r="T250" s="1"/>
      <c r="U250" s="1"/>
      <c r="V250" s="1"/>
      <c r="W250" s="1"/>
      <c r="X250" s="1"/>
    </row>
    <row r="251" spans="1:24" s="7" customFormat="1" x14ac:dyDescent="0.2">
      <c r="A251" s="13" t="str">
        <f>UPPER(SERVE1)</f>
        <v>DECIDE</v>
      </c>
    </row>
    <row r="252" spans="1:24" s="7" customFormat="1" x14ac:dyDescent="0.2">
      <c r="A252" s="36" t="str">
        <f>UPPER(SERVE2)</f>
        <v>DECIDE</v>
      </c>
    </row>
    <row r="253" spans="1:24" s="7" customFormat="1" x14ac:dyDescent="0.2">
      <c r="A253" s="13" t="str">
        <f>UPPER(SERVE3)</f>
        <v>DECIDE</v>
      </c>
      <c r="B253" s="13"/>
      <c r="C253" s="13"/>
      <c r="D253" s="13"/>
      <c r="E253" s="13"/>
      <c r="F253" s="13"/>
      <c r="G253" s="13"/>
      <c r="H253" s="13"/>
      <c r="I253" s="13"/>
      <c r="J253" s="13"/>
      <c r="K253" s="13"/>
      <c r="L253" s="13"/>
      <c r="M253" s="13"/>
      <c r="N253" s="13"/>
      <c r="O253" s="13"/>
      <c r="P253" s="13"/>
      <c r="Q253" s="13"/>
      <c r="R253" s="13"/>
      <c r="S253" s="13"/>
      <c r="T253" s="13"/>
      <c r="U253" s="13"/>
      <c r="V253" s="13"/>
      <c r="W253" s="13"/>
      <c r="X253" s="13"/>
    </row>
    <row r="254" spans="1:24" s="7" customFormat="1" x14ac:dyDescent="0.2">
      <c r="A254" s="13" t="str">
        <f>UPPER(SERVE4)</f>
        <v>DECIDE</v>
      </c>
      <c r="B254" s="13"/>
      <c r="C254" s="13"/>
      <c r="D254" s="13"/>
      <c r="E254" s="13"/>
      <c r="F254" s="13"/>
      <c r="G254" s="13"/>
      <c r="H254" s="13"/>
      <c r="I254" s="13"/>
      <c r="J254" s="13"/>
      <c r="K254" s="13"/>
      <c r="L254" s="13"/>
      <c r="M254" s="13"/>
      <c r="N254" s="13"/>
      <c r="O254" s="13"/>
      <c r="P254" s="13"/>
      <c r="Q254" s="13"/>
      <c r="R254" s="13"/>
      <c r="S254" s="13"/>
      <c r="T254" s="13"/>
      <c r="U254" s="13"/>
      <c r="V254" s="13"/>
      <c r="W254" s="13"/>
      <c r="X254" s="13"/>
    </row>
    <row r="255" spans="1:24" s="7" customFormat="1" x14ac:dyDescent="0.2">
      <c r="A255" s="13" t="str">
        <f>UPPER(SERVE5)</f>
        <v>DECIDE</v>
      </c>
      <c r="B255" s="13"/>
      <c r="C255" s="13"/>
      <c r="D255" s="13"/>
      <c r="E255" s="13"/>
      <c r="F255" s="13"/>
      <c r="G255" s="13"/>
      <c r="H255" s="13"/>
      <c r="I255" s="13"/>
      <c r="J255" s="13"/>
      <c r="K255" s="13"/>
      <c r="L255" s="13"/>
      <c r="M255" s="13"/>
      <c r="N255" s="13"/>
      <c r="O255" s="13"/>
      <c r="P255" s="13"/>
      <c r="Q255" s="13"/>
      <c r="R255" s="13"/>
      <c r="S255" s="13"/>
      <c r="T255" s="13"/>
      <c r="U255" s="13"/>
      <c r="V255" s="13"/>
      <c r="W255" s="13"/>
      <c r="X255" s="13"/>
    </row>
    <row r="256" spans="1:24" s="7" customFormat="1" x14ac:dyDescent="0.2">
      <c r="A256" s="13" t="str">
        <f>UPPER(SERVE6)</f>
        <v>DECIDE</v>
      </c>
      <c r="B256" s="13"/>
      <c r="C256" s="13"/>
      <c r="D256" s="13"/>
      <c r="E256" s="13"/>
      <c r="F256" s="13"/>
      <c r="G256" s="13"/>
      <c r="H256" s="13"/>
      <c r="I256" s="13"/>
      <c r="J256" s="13"/>
      <c r="K256" s="13"/>
      <c r="L256" s="13"/>
      <c r="M256" s="13"/>
      <c r="N256" s="13"/>
      <c r="O256" s="13"/>
      <c r="P256" s="13"/>
      <c r="Q256" s="13"/>
      <c r="R256" s="13"/>
      <c r="S256" s="13"/>
      <c r="T256" s="13"/>
      <c r="U256" s="13"/>
      <c r="V256" s="13"/>
      <c r="W256" s="13"/>
      <c r="X256" s="13"/>
    </row>
    <row r="257" spans="1:24" s="7" customFormat="1" x14ac:dyDescent="0.2">
      <c r="A257" s="13" t="str">
        <f>UPPER(SERVE7)</f>
        <v>DECIDE</v>
      </c>
      <c r="B257" s="13"/>
      <c r="C257" s="13"/>
      <c r="D257" s="13"/>
      <c r="E257" s="13"/>
      <c r="F257" s="13"/>
      <c r="G257" s="13"/>
      <c r="H257" s="13"/>
      <c r="I257" s="13"/>
      <c r="J257" s="13"/>
      <c r="K257" s="13"/>
      <c r="L257" s="13"/>
      <c r="M257" s="13"/>
      <c r="N257" s="13"/>
      <c r="O257" s="13"/>
      <c r="P257" s="13"/>
      <c r="Q257" s="13"/>
      <c r="R257" s="13"/>
      <c r="S257" s="13"/>
      <c r="T257" s="13"/>
      <c r="U257" s="13"/>
      <c r="V257" s="13"/>
      <c r="W257" s="13"/>
      <c r="X257" s="13"/>
    </row>
    <row r="258" spans="1:24" s="7" customFormat="1" x14ac:dyDescent="0.2">
      <c r="A258" s="13" t="str">
        <f>UPPER(SERVE8)</f>
        <v>DECIDE</v>
      </c>
      <c r="B258" s="13"/>
      <c r="C258" s="13"/>
      <c r="D258" s="13"/>
      <c r="E258" s="13"/>
      <c r="F258" s="13"/>
      <c r="G258" s="13"/>
      <c r="H258" s="13"/>
      <c r="I258" s="13"/>
      <c r="J258" s="13"/>
      <c r="K258" s="13"/>
      <c r="L258" s="13"/>
      <c r="M258" s="13"/>
      <c r="N258" s="13"/>
      <c r="O258" s="13"/>
      <c r="P258" s="13"/>
      <c r="Q258" s="13"/>
      <c r="R258" s="13"/>
      <c r="S258" s="13"/>
      <c r="T258" s="13"/>
      <c r="U258" s="13"/>
      <c r="V258" s="13"/>
      <c r="W258" s="13"/>
      <c r="X258" s="13"/>
    </row>
    <row r="259" spans="1:24" s="7" customFormat="1" x14ac:dyDescent="0.2">
      <c r="A259" s="13" t="str">
        <f>UPPER(SERVE9)</f>
        <v>DECIDE</v>
      </c>
      <c r="B259" s="13"/>
      <c r="C259" s="13"/>
      <c r="D259" s="13"/>
      <c r="E259" s="13"/>
      <c r="F259" s="13"/>
      <c r="G259" s="13"/>
      <c r="H259" s="13"/>
      <c r="I259" s="13"/>
      <c r="J259" s="13"/>
      <c r="K259" s="13"/>
      <c r="L259" s="13"/>
      <c r="M259" s="13"/>
      <c r="N259" s="13"/>
      <c r="O259" s="13"/>
      <c r="P259" s="13"/>
      <c r="Q259" s="13"/>
      <c r="R259" s="13"/>
      <c r="S259" s="13"/>
      <c r="T259" s="13"/>
      <c r="U259" s="13"/>
      <c r="V259" s="13"/>
      <c r="W259" s="13"/>
      <c r="X259" s="13"/>
    </row>
    <row r="260" spans="1:24" s="7" customFormat="1" x14ac:dyDescent="0.2">
      <c r="A260" s="13" t="str">
        <f>UPPER(SERVE10)</f>
        <v>DECIDE</v>
      </c>
      <c r="B260" s="13"/>
      <c r="C260" s="13"/>
      <c r="D260" s="13"/>
      <c r="E260" s="13"/>
      <c r="F260" s="13"/>
      <c r="G260" s="13"/>
      <c r="H260" s="13"/>
      <c r="I260" s="13"/>
      <c r="J260" s="13"/>
      <c r="K260" s="13"/>
      <c r="L260" s="13"/>
      <c r="M260" s="13"/>
      <c r="N260" s="13"/>
      <c r="O260" s="13"/>
      <c r="P260" s="13"/>
      <c r="Q260" s="13"/>
      <c r="R260" s="13"/>
      <c r="S260" s="13"/>
      <c r="T260" s="13"/>
      <c r="U260" s="13"/>
      <c r="V260" s="13"/>
      <c r="W260" s="13"/>
      <c r="X260" s="13"/>
    </row>
    <row r="261" spans="1:24" s="7" customFormat="1" x14ac:dyDescent="0.2">
      <c r="A261" s="13" t="str">
        <f>UPPER(SERVE11)</f>
        <v>DECIDE</v>
      </c>
      <c r="B261" s="13"/>
      <c r="C261" s="13"/>
      <c r="D261" s="13"/>
      <c r="E261" s="13"/>
      <c r="F261" s="13"/>
      <c r="G261" s="13"/>
      <c r="H261" s="13"/>
      <c r="I261" s="13"/>
      <c r="J261" s="13"/>
      <c r="K261" s="13"/>
      <c r="L261" s="13"/>
      <c r="M261" s="13"/>
      <c r="N261" s="13"/>
      <c r="O261" s="13"/>
      <c r="P261" s="13"/>
      <c r="Q261" s="13"/>
      <c r="R261" s="13"/>
      <c r="S261" s="13"/>
      <c r="T261" s="13"/>
      <c r="U261" s="13"/>
      <c r="V261" s="13"/>
      <c r="W261" s="13"/>
      <c r="X261" s="13"/>
    </row>
    <row r="262" spans="1:24" s="7" customFormat="1" x14ac:dyDescent="0.2">
      <c r="A262" s="13" t="str">
        <f>UPPER(SERVE12)</f>
        <v>DECIDE</v>
      </c>
      <c r="B262" s="13"/>
      <c r="C262" s="13"/>
      <c r="D262" s="13"/>
      <c r="E262" s="13"/>
      <c r="F262" s="13"/>
      <c r="G262" s="13"/>
      <c r="H262" s="13"/>
      <c r="I262" s="13"/>
      <c r="J262" s="13"/>
      <c r="K262" s="13"/>
      <c r="L262" s="13"/>
      <c r="M262" s="13"/>
      <c r="N262" s="13"/>
      <c r="O262" s="13"/>
      <c r="P262" s="13"/>
      <c r="Q262" s="13"/>
      <c r="R262" s="13"/>
      <c r="S262" s="13"/>
      <c r="T262" s="13"/>
      <c r="U262" s="13"/>
      <c r="V262" s="13"/>
      <c r="W262" s="13"/>
      <c r="X262" s="13"/>
    </row>
    <row r="263" spans="1:24" s="7" customFormat="1" x14ac:dyDescent="0.2">
      <c r="A263" s="13" t="str">
        <f>UPPER(SERVE13)</f>
        <v>DECIDE</v>
      </c>
      <c r="B263" s="13"/>
      <c r="C263" s="13"/>
      <c r="D263" s="13"/>
      <c r="E263" s="13"/>
      <c r="F263" s="13"/>
      <c r="G263" s="13"/>
      <c r="H263" s="13"/>
      <c r="I263" s="13"/>
      <c r="J263" s="13"/>
      <c r="K263" s="13"/>
      <c r="L263" s="13"/>
      <c r="M263" s="13"/>
      <c r="N263" s="13"/>
      <c r="O263" s="13"/>
      <c r="P263" s="13"/>
      <c r="Q263" s="13"/>
      <c r="R263" s="13"/>
      <c r="S263" s="13"/>
      <c r="T263" s="13"/>
      <c r="U263" s="13"/>
      <c r="V263" s="13"/>
      <c r="W263" s="13"/>
      <c r="X263" s="13"/>
    </row>
    <row r="264" spans="1:24" s="7" customFormat="1" x14ac:dyDescent="0.2">
      <c r="A264" s="13" t="str">
        <f>UPPER(SERVE14)</f>
        <v>DECIDE</v>
      </c>
      <c r="B264" s="13"/>
      <c r="C264" s="13"/>
      <c r="D264" s="13"/>
      <c r="E264" s="13"/>
      <c r="F264" s="13"/>
      <c r="G264" s="13"/>
      <c r="H264" s="13"/>
      <c r="I264" s="13"/>
      <c r="J264" s="13"/>
      <c r="K264" s="13"/>
      <c r="L264" s="13"/>
      <c r="M264" s="13"/>
      <c r="N264" s="13"/>
      <c r="O264" s="13"/>
      <c r="P264" s="13"/>
      <c r="Q264" s="13"/>
      <c r="R264" s="13"/>
      <c r="S264" s="13"/>
      <c r="T264" s="13"/>
      <c r="U264" s="13"/>
      <c r="V264" s="13"/>
      <c r="W264" s="13"/>
      <c r="X264" s="13"/>
    </row>
    <row r="265" spans="1:24" s="7" customFormat="1" x14ac:dyDescent="0.2">
      <c r="A265" s="13" t="str">
        <f>UPPER(SERVE15)</f>
        <v>DECIDE</v>
      </c>
      <c r="B265" s="13"/>
      <c r="C265" s="13"/>
      <c r="D265" s="13"/>
      <c r="E265" s="13"/>
      <c r="F265" s="13"/>
      <c r="G265" s="13"/>
      <c r="H265" s="13"/>
      <c r="I265" s="13"/>
      <c r="J265" s="13"/>
      <c r="K265" s="13"/>
      <c r="L265" s="13"/>
      <c r="M265" s="13"/>
      <c r="N265" s="13"/>
      <c r="O265" s="13"/>
      <c r="P265" s="13"/>
      <c r="Q265" s="13"/>
      <c r="R265" s="13"/>
      <c r="S265" s="13"/>
      <c r="T265" s="13"/>
      <c r="U265" s="13"/>
      <c r="V265" s="13"/>
      <c r="W265" s="13"/>
      <c r="X265" s="13"/>
    </row>
    <row r="266" spans="1:24" s="7" customFormat="1" x14ac:dyDescent="0.2">
      <c r="A266" s="13" t="str">
        <f>UPPER(SERVE16)</f>
        <v>DECIDE</v>
      </c>
      <c r="B266" s="13"/>
      <c r="C266" s="13"/>
      <c r="D266" s="13"/>
      <c r="E266" s="13"/>
      <c r="F266" s="13"/>
      <c r="G266" s="13"/>
      <c r="H266" s="13"/>
      <c r="I266" s="13"/>
      <c r="J266" s="13"/>
      <c r="K266" s="13"/>
      <c r="L266" s="13"/>
      <c r="M266" s="13"/>
      <c r="N266" s="13"/>
      <c r="O266" s="13"/>
      <c r="P266" s="13"/>
      <c r="Q266" s="13"/>
      <c r="R266" s="13"/>
      <c r="S266" s="13"/>
      <c r="T266" s="13"/>
      <c r="U266" s="13"/>
      <c r="V266" s="13"/>
      <c r="W266" s="13"/>
      <c r="X266" s="13"/>
    </row>
    <row r="267" spans="1:24" s="7" customFormat="1" x14ac:dyDescent="0.2">
      <c r="A267" s="13" t="str">
        <f>UPPER(SERVE17)</f>
        <v>DECIDE</v>
      </c>
      <c r="B267" s="13"/>
      <c r="C267" s="13"/>
      <c r="D267" s="13"/>
      <c r="E267" s="13"/>
      <c r="F267" s="13"/>
      <c r="G267" s="13"/>
      <c r="H267" s="13"/>
      <c r="I267" s="13"/>
      <c r="J267" s="13"/>
      <c r="K267" s="13"/>
      <c r="L267" s="13"/>
      <c r="M267" s="13"/>
      <c r="N267" s="13"/>
      <c r="O267" s="13"/>
      <c r="P267" s="13"/>
      <c r="Q267" s="13"/>
      <c r="R267" s="13"/>
      <c r="S267" s="13"/>
      <c r="T267" s="13"/>
      <c r="U267" s="13"/>
      <c r="V267" s="13"/>
      <c r="W267" s="13"/>
      <c r="X267" s="13"/>
    </row>
    <row r="268" spans="1:24" s="7" customFormat="1" x14ac:dyDescent="0.2">
      <c r="A268" s="13" t="str">
        <f>UPPER(SERVE18)</f>
        <v>DECIDE</v>
      </c>
      <c r="B268" s="13"/>
      <c r="C268" s="13"/>
      <c r="D268" s="13"/>
      <c r="E268" s="13"/>
      <c r="F268" s="13"/>
      <c r="G268" s="13"/>
      <c r="H268" s="13"/>
      <c r="I268" s="13"/>
      <c r="J268" s="13"/>
      <c r="K268" s="13"/>
      <c r="L268" s="13"/>
      <c r="M268" s="13"/>
      <c r="N268" s="13"/>
      <c r="O268" s="13"/>
      <c r="P268" s="13"/>
      <c r="Q268" s="13"/>
      <c r="R268" s="13"/>
      <c r="S268" s="13"/>
      <c r="T268" s="13"/>
      <c r="U268" s="13"/>
      <c r="V268" s="13"/>
      <c r="W268" s="13"/>
      <c r="X268" s="13"/>
    </row>
    <row r="269" spans="1:24" s="7" customFormat="1" x14ac:dyDescent="0.2">
      <c r="A269" s="13" t="str">
        <f>UPPER(SERVE19)</f>
        <v>DECIDE</v>
      </c>
      <c r="B269" s="13"/>
      <c r="C269" s="13"/>
      <c r="D269" s="13"/>
      <c r="E269" s="13"/>
      <c r="F269" s="13"/>
      <c r="G269" s="13"/>
      <c r="H269" s="13"/>
      <c r="I269" s="13"/>
      <c r="J269" s="13"/>
      <c r="K269" s="13"/>
      <c r="L269" s="13"/>
      <c r="M269" s="13"/>
      <c r="N269" s="13"/>
      <c r="O269" s="13"/>
      <c r="P269" s="13"/>
      <c r="Q269" s="13"/>
      <c r="R269" s="13"/>
      <c r="S269" s="13"/>
      <c r="T269" s="13"/>
      <c r="U269" s="13"/>
      <c r="V269" s="13"/>
      <c r="W269" s="13"/>
      <c r="X269" s="13"/>
    </row>
    <row r="270" spans="1:24" s="7" customFormat="1" x14ac:dyDescent="0.2">
      <c r="A270" s="13" t="str">
        <f>UPPER(SERVE20)</f>
        <v>DECIDE</v>
      </c>
      <c r="B270" s="13"/>
      <c r="C270" s="13"/>
      <c r="D270" s="13"/>
      <c r="E270" s="13"/>
      <c r="F270" s="13"/>
      <c r="G270" s="13"/>
      <c r="H270" s="13"/>
      <c r="I270" s="13"/>
      <c r="J270" s="13"/>
      <c r="K270" s="13"/>
      <c r="L270" s="13"/>
      <c r="M270" s="13"/>
      <c r="N270" s="13"/>
      <c r="O270" s="13"/>
      <c r="P270" s="13"/>
      <c r="Q270" s="13"/>
      <c r="R270" s="13"/>
      <c r="S270" s="13"/>
      <c r="T270" s="13"/>
      <c r="U270" s="13"/>
      <c r="V270" s="13"/>
      <c r="W270" s="13"/>
      <c r="X270" s="13"/>
    </row>
    <row r="271" spans="1:24" s="7" customFormat="1" x14ac:dyDescent="0.2">
      <c r="A271" s="13" t="str">
        <f>UPPER(SERVE21)</f>
        <v>DECIDE</v>
      </c>
      <c r="B271" s="13"/>
      <c r="C271" s="13"/>
      <c r="D271" s="13"/>
      <c r="E271" s="13"/>
      <c r="F271" s="13"/>
      <c r="G271" s="13"/>
      <c r="H271" s="13"/>
      <c r="I271" s="13"/>
      <c r="J271" s="13"/>
      <c r="K271" s="13"/>
      <c r="L271" s="13"/>
      <c r="M271" s="13"/>
      <c r="N271" s="13"/>
      <c r="O271" s="13"/>
      <c r="P271" s="13"/>
      <c r="Q271" s="13"/>
      <c r="R271" s="13"/>
      <c r="S271" s="13"/>
      <c r="T271" s="13"/>
      <c r="U271" s="13"/>
      <c r="V271" s="13"/>
      <c r="W271" s="13"/>
      <c r="X271" s="13"/>
    </row>
    <row r="272" spans="1:24" s="7" customFormat="1" x14ac:dyDescent="0.2">
      <c r="A272" s="13" t="str">
        <f>UPPER(SERVE22)</f>
        <v>DECIDE</v>
      </c>
      <c r="B272" s="13"/>
      <c r="C272" s="13"/>
      <c r="D272" s="13"/>
      <c r="E272" s="13"/>
      <c r="F272" s="13"/>
      <c r="G272" s="13"/>
      <c r="H272" s="13"/>
      <c r="I272" s="13"/>
      <c r="J272" s="13"/>
      <c r="K272" s="13"/>
      <c r="L272" s="13"/>
      <c r="M272" s="13"/>
      <c r="N272" s="13"/>
      <c r="O272" s="13"/>
      <c r="P272" s="13"/>
      <c r="Q272" s="13"/>
      <c r="R272" s="13"/>
      <c r="S272" s="13"/>
      <c r="T272" s="13"/>
      <c r="U272" s="13"/>
      <c r="V272" s="13"/>
      <c r="W272" s="13"/>
      <c r="X272" s="13"/>
    </row>
    <row r="273" spans="1:24" s="7" customFormat="1" x14ac:dyDescent="0.2">
      <c r="A273" s="13" t="str">
        <f>UPPER(SERVE23)</f>
        <v>DECIDE</v>
      </c>
      <c r="B273" s="13"/>
      <c r="C273" s="13"/>
      <c r="D273" s="13"/>
      <c r="E273" s="13"/>
      <c r="F273" s="13"/>
      <c r="G273" s="13"/>
      <c r="H273" s="13"/>
      <c r="I273" s="13"/>
      <c r="J273" s="13"/>
      <c r="K273" s="13"/>
      <c r="L273" s="13"/>
      <c r="M273" s="13"/>
      <c r="N273" s="13"/>
      <c r="O273" s="13"/>
      <c r="P273" s="13"/>
      <c r="Q273" s="13"/>
      <c r="R273" s="13"/>
      <c r="S273" s="13"/>
      <c r="T273" s="13"/>
      <c r="U273" s="13"/>
      <c r="V273" s="13"/>
      <c r="W273" s="13"/>
      <c r="X273" s="13"/>
    </row>
    <row r="274" spans="1:24" s="7" customFormat="1" x14ac:dyDescent="0.2">
      <c r="A274" s="13" t="str">
        <f>UPPER(SERVE24)</f>
        <v>DECIDE</v>
      </c>
      <c r="B274" s="13"/>
      <c r="C274" s="13"/>
      <c r="D274" s="13"/>
      <c r="E274" s="13"/>
      <c r="F274" s="13"/>
      <c r="G274" s="13"/>
      <c r="H274" s="13"/>
      <c r="I274" s="13"/>
      <c r="J274" s="13"/>
      <c r="K274" s="13"/>
      <c r="L274" s="13"/>
      <c r="M274" s="13"/>
      <c r="N274" s="13"/>
      <c r="O274" s="13"/>
      <c r="P274" s="13"/>
      <c r="Q274" s="13"/>
      <c r="R274" s="13"/>
      <c r="S274" s="13"/>
      <c r="T274" s="13"/>
      <c r="U274" s="13"/>
      <c r="V274" s="13"/>
      <c r="W274" s="13"/>
      <c r="X274" s="13"/>
    </row>
    <row r="275" spans="1:24" s="7" customFormat="1" x14ac:dyDescent="0.2">
      <c r="A275" s="18" t="s">
        <v>651</v>
      </c>
      <c r="B275" s="13"/>
      <c r="C275" s="13"/>
      <c r="D275" s="13"/>
      <c r="E275" s="13"/>
      <c r="F275" s="13"/>
      <c r="G275" s="13"/>
      <c r="H275" s="13"/>
      <c r="I275" s="13"/>
      <c r="J275" s="13"/>
      <c r="K275" s="13"/>
      <c r="L275" s="13"/>
      <c r="M275" s="13"/>
      <c r="N275" s="13"/>
      <c r="O275" s="13"/>
      <c r="P275" s="13"/>
      <c r="Q275" s="13"/>
      <c r="R275" s="13"/>
      <c r="S275" s="13"/>
      <c r="T275" s="13"/>
      <c r="U275" s="13"/>
      <c r="V275" s="13"/>
      <c r="W275" s="13"/>
      <c r="X275" s="13"/>
    </row>
    <row r="276" spans="1:24" s="7" customFormat="1" x14ac:dyDescent="0.2">
      <c r="A276" s="13" t="str">
        <f>ENTER1</f>
        <v>DECIDE</v>
      </c>
      <c r="B276" s="13"/>
      <c r="C276" s="13"/>
      <c r="D276" s="13"/>
      <c r="E276" s="13"/>
      <c r="F276" s="13"/>
      <c r="G276" s="13"/>
      <c r="H276" s="13"/>
      <c r="I276" s="13"/>
      <c r="J276" s="13"/>
      <c r="K276" s="13"/>
      <c r="L276" s="13"/>
      <c r="M276" s="13"/>
      <c r="N276" s="13"/>
      <c r="O276" s="13"/>
      <c r="P276" s="13"/>
      <c r="Q276" s="13"/>
      <c r="R276" s="13"/>
      <c r="S276" s="13"/>
      <c r="T276" s="13"/>
      <c r="U276" s="13"/>
      <c r="V276" s="13"/>
      <c r="W276" s="13"/>
      <c r="X276" s="13"/>
    </row>
    <row r="277" spans="1:24" s="7" customFormat="1" x14ac:dyDescent="0.2">
      <c r="A277" s="13" t="str">
        <f>ENTER2</f>
        <v>DECIDE</v>
      </c>
      <c r="B277" s="13"/>
      <c r="C277" s="13"/>
      <c r="D277" s="13"/>
      <c r="E277" s="13"/>
      <c r="F277" s="13"/>
      <c r="G277" s="13"/>
      <c r="H277" s="13"/>
      <c r="I277" s="13"/>
      <c r="J277" s="13"/>
      <c r="K277" s="13"/>
      <c r="L277" s="13"/>
      <c r="M277" s="13"/>
      <c r="N277" s="13"/>
      <c r="O277" s="13"/>
      <c r="P277" s="13"/>
      <c r="Q277" s="13"/>
      <c r="R277" s="13"/>
      <c r="S277" s="13"/>
      <c r="T277" s="13"/>
      <c r="U277" s="13"/>
      <c r="V277" s="13"/>
      <c r="W277" s="13"/>
      <c r="X277" s="13"/>
    </row>
    <row r="278" spans="1:24" s="7" customFormat="1" x14ac:dyDescent="0.2">
      <c r="A278" s="13" t="str">
        <f>ENTER3</f>
        <v>DECIDE</v>
      </c>
    </row>
    <row r="279" spans="1:24" s="7" customFormat="1" x14ac:dyDescent="0.2">
      <c r="A279" s="13" t="str">
        <f>ENTER4</f>
        <v>DECIDE</v>
      </c>
      <c r="B279" s="13"/>
      <c r="C279" s="13"/>
      <c r="D279" s="13"/>
      <c r="E279" s="13"/>
      <c r="F279" s="13"/>
      <c r="G279" s="13"/>
      <c r="H279" s="13"/>
      <c r="I279" s="13"/>
      <c r="J279" s="13"/>
      <c r="K279" s="13"/>
      <c r="L279" s="13"/>
      <c r="M279" s="13"/>
      <c r="N279" s="13"/>
      <c r="O279" s="13"/>
      <c r="P279" s="13"/>
      <c r="Q279" s="13"/>
      <c r="R279" s="13"/>
      <c r="S279" s="13"/>
      <c r="T279" s="13"/>
      <c r="U279" s="13"/>
      <c r="V279" s="13"/>
      <c r="W279" s="13"/>
      <c r="X279" s="13"/>
    </row>
    <row r="280" spans="1:24" s="7" customFormat="1" x14ac:dyDescent="0.2">
      <c r="A280" s="13" t="str">
        <f>ENTER5</f>
        <v>DECIDE</v>
      </c>
      <c r="B280" s="13"/>
      <c r="C280" s="13"/>
      <c r="D280" s="13"/>
      <c r="E280" s="13"/>
      <c r="F280" s="13"/>
      <c r="G280" s="13"/>
      <c r="H280" s="13"/>
      <c r="I280" s="13"/>
      <c r="J280" s="13"/>
      <c r="K280" s="13"/>
      <c r="L280" s="13"/>
      <c r="M280" s="13"/>
      <c r="N280" s="13"/>
      <c r="O280" s="13"/>
      <c r="P280" s="13"/>
      <c r="Q280" s="13"/>
      <c r="R280" s="13"/>
      <c r="S280" s="13"/>
      <c r="T280" s="13"/>
      <c r="U280" s="13"/>
      <c r="V280" s="13"/>
      <c r="W280" s="13"/>
      <c r="X280" s="13"/>
    </row>
    <row r="281" spans="1:24" s="7" customFormat="1" x14ac:dyDescent="0.2">
      <c r="A281" s="13" t="str">
        <f>ENTER6</f>
        <v>DECIDE</v>
      </c>
      <c r="B281" s="13"/>
      <c r="C281" s="13"/>
      <c r="D281" s="13"/>
      <c r="E281" s="13"/>
      <c r="F281" s="13"/>
      <c r="G281" s="13"/>
      <c r="H281" s="13"/>
      <c r="I281" s="13"/>
      <c r="J281" s="13"/>
      <c r="K281" s="13"/>
      <c r="L281" s="13"/>
      <c r="M281" s="13"/>
      <c r="N281" s="13"/>
      <c r="O281" s="13"/>
      <c r="P281" s="13"/>
      <c r="Q281" s="13"/>
      <c r="R281" s="13"/>
      <c r="S281" s="13"/>
      <c r="T281" s="13"/>
      <c r="U281" s="13"/>
      <c r="V281" s="13"/>
      <c r="W281" s="13"/>
      <c r="X281" s="13"/>
    </row>
    <row r="282" spans="1:24" s="7" customFormat="1" x14ac:dyDescent="0.2">
      <c r="A282" s="13" t="str">
        <f>ENTER7</f>
        <v>DECIDE</v>
      </c>
      <c r="B282" s="13"/>
      <c r="C282" s="13"/>
      <c r="D282" s="13"/>
      <c r="E282" s="13"/>
      <c r="F282" s="13"/>
      <c r="G282" s="13"/>
      <c r="H282" s="13"/>
      <c r="I282" s="13"/>
      <c r="J282" s="13"/>
      <c r="K282" s="13"/>
      <c r="L282" s="13"/>
      <c r="M282" s="13"/>
      <c r="N282" s="13"/>
      <c r="O282" s="13"/>
      <c r="P282" s="13"/>
      <c r="Q282" s="13"/>
      <c r="R282" s="13"/>
      <c r="S282" s="13"/>
      <c r="T282" s="13"/>
      <c r="U282" s="13"/>
      <c r="V282" s="13"/>
      <c r="W282" s="13"/>
      <c r="X282" s="13"/>
    </row>
    <row r="283" spans="1:24" s="7" customFormat="1" x14ac:dyDescent="0.2">
      <c r="A283" s="13" t="str">
        <f>ENTER8</f>
        <v>DECIDE</v>
      </c>
      <c r="B283" s="13"/>
      <c r="C283" s="13"/>
      <c r="D283" s="13"/>
      <c r="E283" s="13"/>
      <c r="F283" s="13"/>
      <c r="G283" s="13"/>
      <c r="H283" s="13"/>
      <c r="I283" s="13"/>
      <c r="J283" s="13"/>
      <c r="K283" s="13"/>
      <c r="L283" s="13"/>
      <c r="M283" s="13"/>
      <c r="N283" s="13"/>
      <c r="O283" s="13"/>
      <c r="P283" s="13"/>
      <c r="Q283" s="13"/>
      <c r="R283" s="13"/>
      <c r="S283" s="13"/>
      <c r="T283" s="13"/>
      <c r="U283" s="13"/>
      <c r="V283" s="13"/>
      <c r="W283" s="13"/>
      <c r="X283" s="13"/>
    </row>
    <row r="284" spans="1:24" s="7" customFormat="1" x14ac:dyDescent="0.2">
      <c r="A284" s="13" t="str">
        <f>ENTER9</f>
        <v>DECIDE</v>
      </c>
      <c r="B284" s="13"/>
      <c r="C284" s="13"/>
      <c r="D284" s="13"/>
      <c r="E284" s="13"/>
      <c r="F284" s="13"/>
      <c r="G284" s="13"/>
      <c r="H284" s="13"/>
      <c r="I284" s="13"/>
      <c r="J284" s="13"/>
      <c r="K284" s="13"/>
      <c r="L284" s="13"/>
      <c r="M284" s="13"/>
      <c r="N284" s="13"/>
      <c r="O284" s="13"/>
      <c r="P284" s="13"/>
      <c r="Q284" s="13"/>
      <c r="R284" s="13"/>
      <c r="S284" s="13"/>
      <c r="T284" s="13"/>
      <c r="U284" s="13"/>
      <c r="V284" s="13"/>
      <c r="W284" s="13"/>
      <c r="X284" s="13"/>
    </row>
    <row r="285" spans="1:24" s="7" customFormat="1" x14ac:dyDescent="0.2">
      <c r="A285" s="13" t="str">
        <f>ENTER10</f>
        <v>DECIDE</v>
      </c>
      <c r="B285" s="13"/>
      <c r="C285" s="13"/>
      <c r="D285" s="13"/>
      <c r="E285" s="13"/>
      <c r="F285" s="13"/>
      <c r="G285" s="13"/>
      <c r="H285" s="13"/>
      <c r="I285" s="13"/>
      <c r="J285" s="13"/>
      <c r="K285" s="13"/>
      <c r="L285" s="13"/>
      <c r="M285" s="13"/>
      <c r="N285" s="13"/>
      <c r="O285" s="13"/>
      <c r="P285" s="13"/>
      <c r="Q285" s="13"/>
      <c r="R285" s="13"/>
      <c r="S285" s="13"/>
      <c r="T285" s="13"/>
      <c r="U285" s="13"/>
      <c r="V285" s="13"/>
      <c r="W285" s="13"/>
      <c r="X285" s="13"/>
    </row>
    <row r="286" spans="1:24" s="7" customFormat="1" x14ac:dyDescent="0.2">
      <c r="A286" s="13" t="str">
        <f>ENTER11</f>
        <v>DECIDE</v>
      </c>
      <c r="B286" s="13"/>
      <c r="C286" s="13"/>
      <c r="D286" s="13"/>
      <c r="E286" s="13"/>
      <c r="F286" s="13"/>
      <c r="G286" s="13"/>
      <c r="H286" s="13"/>
      <c r="I286" s="13"/>
      <c r="J286" s="13"/>
      <c r="K286" s="13"/>
      <c r="L286" s="13"/>
      <c r="M286" s="13"/>
      <c r="N286" s="13"/>
      <c r="O286" s="13"/>
      <c r="P286" s="13"/>
      <c r="Q286" s="13"/>
      <c r="R286" s="13"/>
      <c r="S286" s="13"/>
      <c r="T286" s="13"/>
      <c r="U286" s="13"/>
      <c r="V286" s="13"/>
      <c r="W286" s="13"/>
      <c r="X286" s="13"/>
    </row>
    <row r="287" spans="1:24" s="7" customFormat="1" x14ac:dyDescent="0.2">
      <c r="A287" s="13" t="str">
        <f>ENTER12</f>
        <v>DECIDE</v>
      </c>
      <c r="B287" s="13"/>
      <c r="C287" s="13"/>
      <c r="D287" s="13"/>
      <c r="E287" s="13"/>
      <c r="F287" s="13"/>
      <c r="G287" s="13"/>
      <c r="H287" s="13"/>
      <c r="I287" s="13"/>
      <c r="J287" s="13"/>
      <c r="K287" s="13"/>
      <c r="L287" s="13"/>
      <c r="M287" s="13"/>
      <c r="N287" s="13"/>
      <c r="O287" s="13"/>
      <c r="P287" s="13"/>
      <c r="Q287" s="13"/>
      <c r="R287" s="13"/>
      <c r="S287" s="13"/>
      <c r="T287" s="13"/>
      <c r="U287" s="13"/>
      <c r="V287" s="13"/>
      <c r="W287" s="13"/>
      <c r="X287" s="13"/>
    </row>
    <row r="288" spans="1:24" s="7" customFormat="1" x14ac:dyDescent="0.2">
      <c r="A288" s="13" t="str">
        <f>ENTER13</f>
        <v>DECIDE</v>
      </c>
      <c r="B288" s="13"/>
      <c r="C288" s="13"/>
      <c r="D288" s="13"/>
      <c r="E288" s="13"/>
      <c r="F288" s="13"/>
      <c r="G288" s="13"/>
      <c r="H288" s="13"/>
      <c r="I288" s="13"/>
      <c r="J288" s="13"/>
      <c r="K288" s="13"/>
      <c r="L288" s="13"/>
      <c r="M288" s="13"/>
      <c r="N288" s="13"/>
      <c r="O288" s="13"/>
      <c r="P288" s="13"/>
      <c r="Q288" s="13"/>
      <c r="R288" s="13"/>
      <c r="S288" s="13"/>
      <c r="T288" s="13"/>
      <c r="U288" s="13"/>
      <c r="V288" s="13"/>
      <c r="W288" s="13"/>
      <c r="X288" s="13"/>
    </row>
    <row r="289" spans="1:24" s="7" customFormat="1" x14ac:dyDescent="0.2">
      <c r="A289" s="13" t="str">
        <f>ENTER14</f>
        <v>DECIDE</v>
      </c>
      <c r="B289" s="13"/>
      <c r="C289" s="13"/>
      <c r="D289" s="13"/>
      <c r="E289" s="13"/>
      <c r="F289" s="13"/>
      <c r="G289" s="13"/>
      <c r="H289" s="13"/>
      <c r="I289" s="13"/>
      <c r="J289" s="13"/>
      <c r="K289" s="13"/>
      <c r="L289" s="13"/>
      <c r="M289" s="13"/>
      <c r="N289" s="13"/>
      <c r="O289" s="13"/>
      <c r="P289" s="13"/>
      <c r="Q289" s="13"/>
      <c r="R289" s="13"/>
      <c r="S289" s="13"/>
      <c r="T289" s="13"/>
      <c r="U289" s="13"/>
      <c r="V289" s="13"/>
      <c r="W289" s="13"/>
      <c r="X289" s="13"/>
    </row>
    <row r="290" spans="1:24" s="7" customFormat="1" x14ac:dyDescent="0.2">
      <c r="A290" s="13" t="str">
        <f>ENTER15</f>
        <v>DECIDE</v>
      </c>
      <c r="B290" s="13"/>
      <c r="C290" s="13"/>
      <c r="D290" s="13"/>
      <c r="E290" s="13"/>
      <c r="F290" s="13"/>
      <c r="G290" s="13"/>
      <c r="H290" s="13"/>
      <c r="I290" s="13"/>
      <c r="J290" s="13"/>
      <c r="K290" s="13"/>
      <c r="L290" s="13"/>
      <c r="M290" s="13"/>
      <c r="N290" s="13"/>
      <c r="O290" s="13"/>
      <c r="P290" s="13"/>
      <c r="Q290" s="13"/>
      <c r="R290" s="13"/>
      <c r="S290" s="13"/>
      <c r="T290" s="13"/>
      <c r="U290" s="13"/>
      <c r="V290" s="13"/>
      <c r="W290" s="13"/>
      <c r="X290" s="13"/>
    </row>
    <row r="291" spans="1:24" s="7" customFormat="1" x14ac:dyDescent="0.2">
      <c r="A291" s="13" t="str">
        <f>ENTER16</f>
        <v>DECIDE</v>
      </c>
      <c r="B291" s="13"/>
      <c r="C291" s="13"/>
      <c r="D291" s="13"/>
      <c r="E291" s="13"/>
      <c r="F291" s="13"/>
      <c r="G291" s="13"/>
      <c r="H291" s="13"/>
      <c r="I291" s="13"/>
      <c r="J291" s="13"/>
      <c r="K291" s="13"/>
      <c r="L291" s="13"/>
      <c r="M291" s="13"/>
      <c r="N291" s="13"/>
      <c r="O291" s="13"/>
      <c r="P291" s="13"/>
      <c r="Q291" s="13"/>
      <c r="R291" s="13"/>
      <c r="S291" s="13"/>
      <c r="T291" s="13"/>
      <c r="U291" s="13"/>
      <c r="V291" s="13"/>
      <c r="W291" s="13"/>
      <c r="X291" s="13"/>
    </row>
    <row r="292" spans="1:24" s="7" customFormat="1" x14ac:dyDescent="0.2">
      <c r="A292" s="13" t="str">
        <f>ENTER17</f>
        <v>DECIDE</v>
      </c>
      <c r="B292" s="13"/>
      <c r="C292" s="13"/>
      <c r="D292" s="13"/>
      <c r="E292" s="13"/>
      <c r="F292" s="13"/>
      <c r="G292" s="13"/>
      <c r="H292" s="13"/>
      <c r="I292" s="13"/>
      <c r="J292" s="13"/>
      <c r="K292" s="13"/>
      <c r="L292" s="13"/>
      <c r="M292" s="13"/>
      <c r="N292" s="13"/>
      <c r="O292" s="13"/>
      <c r="P292" s="13"/>
      <c r="Q292" s="13"/>
      <c r="R292" s="13"/>
      <c r="S292" s="13"/>
      <c r="T292" s="13"/>
      <c r="U292" s="13"/>
      <c r="V292" s="13"/>
      <c r="W292" s="13"/>
      <c r="X292" s="13"/>
    </row>
    <row r="293" spans="1:24" s="7" customFormat="1" x14ac:dyDescent="0.2">
      <c r="A293" s="13" t="str">
        <f>ENTER18</f>
        <v>DECIDE</v>
      </c>
      <c r="B293" s="13"/>
      <c r="C293" s="13"/>
      <c r="D293" s="13"/>
      <c r="E293" s="13"/>
      <c r="F293" s="13"/>
      <c r="G293" s="13"/>
      <c r="H293" s="13"/>
      <c r="I293" s="13"/>
      <c r="J293" s="13"/>
      <c r="K293" s="13"/>
      <c r="L293" s="13"/>
      <c r="M293" s="13"/>
      <c r="N293" s="13"/>
      <c r="O293" s="13"/>
      <c r="P293" s="13"/>
      <c r="Q293" s="13"/>
      <c r="R293" s="13"/>
      <c r="S293" s="13"/>
      <c r="T293" s="13"/>
      <c r="U293" s="13"/>
      <c r="V293" s="13"/>
      <c r="W293" s="13"/>
      <c r="X293" s="13"/>
    </row>
    <row r="294" spans="1:24" s="7" customFormat="1" x14ac:dyDescent="0.2">
      <c r="A294" s="13" t="str">
        <f>ENTER19</f>
        <v>DECIDE</v>
      </c>
      <c r="B294" s="13"/>
      <c r="C294" s="13"/>
      <c r="D294" s="13"/>
      <c r="E294" s="13"/>
      <c r="F294" s="13"/>
      <c r="G294" s="13"/>
      <c r="H294" s="13"/>
      <c r="I294" s="13"/>
      <c r="J294" s="13"/>
      <c r="K294" s="13"/>
      <c r="L294" s="13"/>
      <c r="M294" s="13"/>
      <c r="N294" s="13"/>
      <c r="O294" s="13"/>
      <c r="P294" s="13"/>
      <c r="Q294" s="13"/>
      <c r="R294" s="13"/>
      <c r="S294" s="13"/>
      <c r="T294" s="13"/>
      <c r="U294" s="13"/>
      <c r="V294" s="13"/>
      <c r="W294" s="13"/>
      <c r="X294" s="13"/>
    </row>
    <row r="295" spans="1:24" s="7" customFormat="1" x14ac:dyDescent="0.2">
      <c r="A295" s="13" t="str">
        <f>ENTER20</f>
        <v>DECIDE</v>
      </c>
      <c r="B295" s="13"/>
      <c r="C295" s="13"/>
      <c r="D295" s="13"/>
      <c r="E295" s="13"/>
      <c r="F295" s="13"/>
      <c r="G295" s="13"/>
      <c r="H295" s="13"/>
      <c r="I295" s="13"/>
      <c r="J295" s="13"/>
      <c r="K295" s="13"/>
      <c r="L295" s="13"/>
      <c r="M295" s="13"/>
      <c r="N295" s="13"/>
      <c r="O295" s="13"/>
      <c r="P295" s="13"/>
      <c r="Q295" s="13"/>
      <c r="R295" s="13"/>
      <c r="S295" s="13"/>
      <c r="T295" s="13"/>
      <c r="U295" s="13"/>
      <c r="V295" s="13"/>
      <c r="W295" s="13"/>
      <c r="X295" s="13"/>
    </row>
    <row r="296" spans="1:24" s="7" customFormat="1" x14ac:dyDescent="0.2">
      <c r="A296" s="13" t="str">
        <f>ENTER21</f>
        <v>DECIDE</v>
      </c>
      <c r="B296" s="13"/>
      <c r="C296" s="13"/>
      <c r="D296" s="13"/>
      <c r="E296" s="13"/>
      <c r="F296" s="13"/>
      <c r="G296" s="13"/>
      <c r="H296" s="13"/>
      <c r="I296" s="13"/>
      <c r="J296" s="13"/>
      <c r="K296" s="13"/>
      <c r="L296" s="13"/>
      <c r="M296" s="13"/>
      <c r="N296" s="13"/>
      <c r="O296" s="13"/>
      <c r="P296" s="13"/>
      <c r="Q296" s="13"/>
      <c r="R296" s="13"/>
      <c r="S296" s="13"/>
      <c r="T296" s="13"/>
      <c r="U296" s="13"/>
      <c r="V296" s="13"/>
      <c r="W296" s="13"/>
      <c r="X296" s="13"/>
    </row>
    <row r="297" spans="1:24" s="7" customFormat="1" x14ac:dyDescent="0.2">
      <c r="A297" s="13" t="str">
        <f>ENTER22</f>
        <v>DECIDE</v>
      </c>
      <c r="B297" s="13"/>
      <c r="C297" s="13"/>
      <c r="D297" s="13"/>
      <c r="E297" s="13"/>
      <c r="F297" s="13"/>
      <c r="G297" s="13"/>
      <c r="H297" s="13"/>
      <c r="I297" s="13"/>
      <c r="J297" s="13"/>
      <c r="K297" s="13"/>
      <c r="L297" s="13"/>
      <c r="M297" s="13"/>
      <c r="N297" s="13"/>
      <c r="O297" s="13"/>
      <c r="P297" s="13"/>
      <c r="Q297" s="13"/>
      <c r="R297" s="13"/>
      <c r="S297" s="13"/>
      <c r="T297" s="13"/>
      <c r="U297" s="13"/>
      <c r="V297" s="13"/>
      <c r="W297" s="13"/>
      <c r="X297" s="13"/>
    </row>
    <row r="298" spans="1:24" s="7" customFormat="1" x14ac:dyDescent="0.2">
      <c r="A298" s="13" t="str">
        <f>ENTER23</f>
        <v>DECIDE</v>
      </c>
      <c r="B298" s="13"/>
      <c r="C298" s="13"/>
      <c r="D298" s="13"/>
      <c r="E298" s="13"/>
      <c r="F298" s="13"/>
      <c r="G298" s="13"/>
      <c r="H298" s="13"/>
      <c r="I298" s="13"/>
      <c r="J298" s="13"/>
      <c r="K298" s="13"/>
      <c r="L298" s="13"/>
      <c r="M298" s="13"/>
      <c r="N298" s="13"/>
      <c r="O298" s="13"/>
      <c r="P298" s="13"/>
      <c r="Q298" s="13"/>
      <c r="R298" s="13"/>
      <c r="S298" s="13"/>
      <c r="T298" s="13"/>
      <c r="U298" s="13"/>
      <c r="V298" s="13"/>
      <c r="W298" s="13"/>
      <c r="X298" s="13"/>
    </row>
    <row r="299" spans="1:24" s="7" customFormat="1" x14ac:dyDescent="0.2">
      <c r="A299" s="13" t="str">
        <f>ENTER24</f>
        <v>DECIDE</v>
      </c>
      <c r="B299" s="13"/>
      <c r="C299" s="13"/>
      <c r="D299" s="13"/>
      <c r="E299" s="13"/>
      <c r="F299" s="13"/>
      <c r="G299" s="13"/>
      <c r="H299" s="13"/>
      <c r="I299" s="13"/>
      <c r="J299" s="13"/>
      <c r="K299" s="13"/>
      <c r="L299" s="13"/>
      <c r="M299" s="13"/>
      <c r="N299" s="13"/>
      <c r="O299" s="13"/>
      <c r="P299" s="13"/>
      <c r="Q299" s="13"/>
      <c r="R299" s="13"/>
      <c r="S299" s="13"/>
      <c r="T299" s="13"/>
      <c r="U299" s="13"/>
      <c r="V299" s="13"/>
      <c r="W299" s="13"/>
      <c r="X299" s="13"/>
    </row>
    <row r="300" spans="1:24" s="7" customFormat="1" x14ac:dyDescent="0.2">
      <c r="A300" s="18" t="s">
        <v>869</v>
      </c>
      <c r="B300" s="13"/>
      <c r="C300" s="13"/>
      <c r="D300" s="13"/>
      <c r="E300" s="13"/>
      <c r="F300" s="13"/>
      <c r="G300" s="13"/>
      <c r="H300" s="13"/>
      <c r="I300" s="13"/>
      <c r="J300" s="13"/>
      <c r="K300" s="13"/>
      <c r="L300" s="13"/>
      <c r="M300" s="13"/>
      <c r="N300" s="13"/>
      <c r="O300" s="13"/>
      <c r="P300" s="13"/>
      <c r="Q300" s="13"/>
      <c r="R300" s="13"/>
      <c r="S300" s="13"/>
      <c r="T300" s="13"/>
      <c r="U300" s="13"/>
      <c r="V300" s="13"/>
      <c r="W300" s="13"/>
      <c r="X300" s="13"/>
    </row>
    <row r="301" spans="1:24" s="7" customFormat="1" x14ac:dyDescent="0.2">
      <c r="A301" s="7">
        <f>PHEIFER1</f>
        <v>2000</v>
      </c>
      <c r="B301" s="11">
        <f>PHEIFER2</f>
        <v>2000</v>
      </c>
      <c r="C301" s="7">
        <f>PHEIFER3</f>
        <v>2000</v>
      </c>
      <c r="D301" s="7">
        <f>PHEIFER4</f>
        <v>2000</v>
      </c>
      <c r="E301" s="7">
        <f>PHEIFER5</f>
        <v>2000</v>
      </c>
      <c r="F301" s="7">
        <f>PHEIFER6</f>
        <v>2000</v>
      </c>
      <c r="G301" s="7">
        <f>PHEIFER7</f>
        <v>2000</v>
      </c>
      <c r="H301" s="7">
        <f>PHEIFER8</f>
        <v>2000</v>
      </c>
      <c r="I301" s="7">
        <f>PHEIFER9</f>
        <v>2000</v>
      </c>
      <c r="J301" s="7">
        <f>PHEIFER10</f>
        <v>2000</v>
      </c>
      <c r="K301" s="7">
        <f>PHEIFER11</f>
        <v>2000</v>
      </c>
      <c r="L301" s="7">
        <f>PHEIFER12</f>
        <v>2000</v>
      </c>
      <c r="M301" s="7">
        <f>PHEIFER13</f>
        <v>2000</v>
      </c>
      <c r="N301" s="7">
        <f>PHEIFER14</f>
        <v>2000</v>
      </c>
      <c r="O301" s="7">
        <f>PHEIFER15</f>
        <v>2000</v>
      </c>
      <c r="P301" s="7">
        <f>PHEIFER16</f>
        <v>2000</v>
      </c>
      <c r="Q301" s="7">
        <f>PHEIFER17</f>
        <v>2000</v>
      </c>
      <c r="R301" s="7">
        <f>PHEIFER18</f>
        <v>2000</v>
      </c>
      <c r="S301" s="7">
        <f>PHEIFER19</f>
        <v>2000</v>
      </c>
      <c r="T301" s="7">
        <f>PHEIFER20</f>
        <v>2000</v>
      </c>
      <c r="U301" s="7">
        <f>PHEIFER21</f>
        <v>2000</v>
      </c>
      <c r="V301" s="7">
        <f>PHEIFER22</f>
        <v>2000</v>
      </c>
      <c r="W301" s="7">
        <f>PHEIFER23</f>
        <v>2000</v>
      </c>
      <c r="X301" s="7">
        <f>PHEIFER24</f>
        <v>2000</v>
      </c>
    </row>
    <row r="302" spans="1:24" s="7" customFormat="1" x14ac:dyDescent="0.2">
      <c r="A302" s="6">
        <f>PMILK1</f>
        <v>25</v>
      </c>
      <c r="B302" s="6">
        <f>PMILK2</f>
        <v>25</v>
      </c>
      <c r="C302" s="6">
        <f>PMILK3</f>
        <v>25</v>
      </c>
      <c r="D302" s="6">
        <f>PMILK4</f>
        <v>25</v>
      </c>
      <c r="E302" s="6">
        <f>PMILK5</f>
        <v>25</v>
      </c>
      <c r="F302" s="6">
        <f>PMILK6</f>
        <v>25</v>
      </c>
      <c r="G302" s="6">
        <f>PMILK7</f>
        <v>25</v>
      </c>
      <c r="H302" s="6">
        <f>PMILK8</f>
        <v>25</v>
      </c>
      <c r="I302" s="6">
        <f>PMILK9</f>
        <v>25</v>
      </c>
      <c r="J302" s="6">
        <f>PMILK10</f>
        <v>25</v>
      </c>
      <c r="K302" s="6">
        <f>PMILK11</f>
        <v>25</v>
      </c>
      <c r="L302" s="6">
        <f>PMILK12</f>
        <v>25</v>
      </c>
      <c r="M302" s="6">
        <f>PMILK13</f>
        <v>25</v>
      </c>
      <c r="N302" s="6">
        <f>PMILK14</f>
        <v>25</v>
      </c>
      <c r="O302" s="6">
        <f>PMILK15</f>
        <v>25</v>
      </c>
      <c r="P302" s="6">
        <f>PMILK16</f>
        <v>25</v>
      </c>
      <c r="Q302" s="6">
        <f>PMILK17</f>
        <v>25</v>
      </c>
      <c r="R302" s="6">
        <f>PMILK18</f>
        <v>25</v>
      </c>
      <c r="S302" s="6">
        <f>PMILK19</f>
        <v>25</v>
      </c>
      <c r="T302" s="6">
        <f>PMILK20</f>
        <v>25</v>
      </c>
      <c r="U302" s="6">
        <f>PMILK21</f>
        <v>25</v>
      </c>
      <c r="V302" s="6">
        <f>PMILK22</f>
        <v>25</v>
      </c>
      <c r="W302" s="6">
        <f>PMILK23</f>
        <v>25</v>
      </c>
      <c r="X302" s="6">
        <f>PMILK24</f>
        <v>25</v>
      </c>
    </row>
    <row r="303" spans="1:24" s="7" customFormat="1" x14ac:dyDescent="0.2">
      <c r="A303" s="6">
        <f>_PBW1</f>
        <v>0.6</v>
      </c>
      <c r="B303" s="6">
        <f>_PBW2</f>
        <v>0.6</v>
      </c>
      <c r="C303" s="6">
        <f>_PBW3</f>
        <v>0.6</v>
      </c>
      <c r="D303" s="6">
        <f>_PBW4</f>
        <v>0.6</v>
      </c>
      <c r="E303" s="6">
        <f>_PBW5</f>
        <v>0.6</v>
      </c>
      <c r="F303" s="6">
        <f>_PBW6</f>
        <v>0.6</v>
      </c>
      <c r="G303" s="6">
        <f>_PBW7</f>
        <v>0.6</v>
      </c>
      <c r="H303" s="6">
        <f>_PBW8</f>
        <v>0.6</v>
      </c>
      <c r="I303" s="6">
        <f>_PBW9</f>
        <v>0.6</v>
      </c>
      <c r="J303" s="6">
        <f>_PBW10</f>
        <v>0.6</v>
      </c>
      <c r="K303" s="6">
        <f>_PBW11</f>
        <v>0.6</v>
      </c>
      <c r="L303" s="6">
        <f>_PBW12</f>
        <v>0.6</v>
      </c>
      <c r="M303" s="6">
        <f>_PBW13</f>
        <v>0.6</v>
      </c>
      <c r="N303" s="6">
        <f>_PBW14</f>
        <v>0.6</v>
      </c>
      <c r="O303" s="6">
        <f>_PBW15</f>
        <v>0.6</v>
      </c>
      <c r="P303" s="6">
        <f>_PBW16</f>
        <v>0.6</v>
      </c>
      <c r="Q303" s="6">
        <f>_PBW17</f>
        <v>0.6</v>
      </c>
      <c r="R303" s="6">
        <f>_PBW18</f>
        <v>0.6</v>
      </c>
      <c r="S303" s="6">
        <f>_PBW19</f>
        <v>0.6</v>
      </c>
      <c r="T303" s="6">
        <f>_PBW20</f>
        <v>0.6</v>
      </c>
      <c r="U303" s="6">
        <f>_PBW21</f>
        <v>0.6</v>
      </c>
      <c r="V303" s="6">
        <f>_PBW22</f>
        <v>0.6</v>
      </c>
      <c r="W303" s="6">
        <f>_PBW23</f>
        <v>0.6</v>
      </c>
      <c r="X303" s="6">
        <f>_PBW24</f>
        <v>0.6</v>
      </c>
    </row>
    <row r="304" spans="1:24" s="7" customFormat="1" x14ac:dyDescent="0.2">
      <c r="A304" s="6">
        <f>PFEED1</f>
        <v>0.18</v>
      </c>
      <c r="B304" s="6">
        <f>PFEED2</f>
        <v>0.18</v>
      </c>
      <c r="C304" s="6">
        <f>PFEED3</f>
        <v>0.18</v>
      </c>
      <c r="D304" s="6">
        <f>PFEED4</f>
        <v>0.18</v>
      </c>
      <c r="E304" s="6">
        <f>PFEED5</f>
        <v>0.18</v>
      </c>
      <c r="F304" s="6">
        <f>PFeed6</f>
        <v>0.18</v>
      </c>
      <c r="G304" s="6">
        <f>PFEED7</f>
        <v>0.18</v>
      </c>
      <c r="H304" s="6">
        <f>PFEED8</f>
        <v>0.18</v>
      </c>
      <c r="I304" s="6">
        <f>PFEED9</f>
        <v>0.18</v>
      </c>
      <c r="J304" s="6">
        <f>PFEED10</f>
        <v>0.18</v>
      </c>
      <c r="K304" s="6">
        <f>PFEED11</f>
        <v>0.18</v>
      </c>
      <c r="L304" s="6">
        <f>PFEED12</f>
        <v>0.18</v>
      </c>
      <c r="M304" s="6">
        <f>PFEED13</f>
        <v>0.18</v>
      </c>
      <c r="N304" s="6">
        <f>PFEED14</f>
        <v>0.18</v>
      </c>
      <c r="O304" s="6">
        <f>PFEED15</f>
        <v>0.18</v>
      </c>
      <c r="P304" s="6">
        <f>PFEED16</f>
        <v>0.18</v>
      </c>
      <c r="Q304" s="6">
        <f>PFEED17</f>
        <v>0.18</v>
      </c>
      <c r="R304" s="6">
        <f>PFEED18</f>
        <v>0.18</v>
      </c>
      <c r="S304" s="6">
        <f>PFEED19</f>
        <v>0.18</v>
      </c>
      <c r="T304" s="6">
        <f>PFEED20</f>
        <v>0.18</v>
      </c>
      <c r="U304" s="6">
        <f>PFEED21</f>
        <v>0.18</v>
      </c>
      <c r="V304" s="6">
        <f>PFEED22</f>
        <v>0.18</v>
      </c>
      <c r="W304" s="6">
        <f>PFEED23</f>
        <v>0.18</v>
      </c>
      <c r="X304" s="6">
        <f>PFEED24</f>
        <v>0.18</v>
      </c>
    </row>
    <row r="305" spans="1:12" s="7" customFormat="1" x14ac:dyDescent="0.2">
      <c r="A305" s="1" t="s">
        <v>652</v>
      </c>
      <c r="B305" s="5"/>
    </row>
    <row r="306" spans="1:12" s="7" customFormat="1" x14ac:dyDescent="0.2">
      <c r="A306" s="32" t="str">
        <f>UPPER(WRITEMKV)</f>
        <v>NO</v>
      </c>
      <c r="B306" s="5"/>
    </row>
    <row r="307" spans="1:12" s="7" customFormat="1" x14ac:dyDescent="0.2">
      <c r="A307" s="32" t="str">
        <f>UPPER(WRITEPOL)</f>
        <v>YES</v>
      </c>
      <c r="B307" s="27"/>
    </row>
    <row r="308" spans="1:12" s="7" customFormat="1" x14ac:dyDescent="0.2">
      <c r="A308" s="32" t="str">
        <f>UPPER(WRITERPO)</f>
        <v>YES</v>
      </c>
    </row>
    <row r="309" spans="1:12" s="7" customFormat="1" x14ac:dyDescent="0.2">
      <c r="A309" s="32" t="str">
        <f>UPPER(STARTSEA)</f>
        <v>JAN</v>
      </c>
      <c r="B309" s="27"/>
      <c r="C309" s="11"/>
      <c r="E309" s="6"/>
      <c r="F309" s="6"/>
      <c r="G309" s="6"/>
      <c r="H309" s="6"/>
      <c r="I309" s="6"/>
      <c r="J309" s="6"/>
      <c r="K309" s="6"/>
      <c r="L309" s="6"/>
    </row>
    <row r="310" spans="1:12" s="7" customFormat="1" x14ac:dyDescent="0.2">
      <c r="A310" s="32" t="str">
        <f>UPPER(POLICY)</f>
        <v>OPTIMAL</v>
      </c>
      <c r="B310" s="27"/>
      <c r="C310" s="11"/>
      <c r="E310" s="6"/>
      <c r="F310" s="6"/>
      <c r="G310" s="6"/>
      <c r="H310" s="6"/>
      <c r="I310" s="6"/>
      <c r="J310" s="6"/>
      <c r="K310" s="6"/>
      <c r="L310" s="6"/>
    </row>
    <row r="311" spans="1:12" s="7" customFormat="1" x14ac:dyDescent="0.2">
      <c r="A311" s="930">
        <f>MAXLACT</f>
        <v>12</v>
      </c>
      <c r="B311" s="27"/>
      <c r="C311" s="11"/>
      <c r="E311" s="6"/>
      <c r="F311" s="6"/>
      <c r="G311" s="6"/>
      <c r="H311" s="6"/>
      <c r="I311" s="6"/>
      <c r="J311" s="6"/>
      <c r="K311" s="6"/>
      <c r="L311" s="6"/>
    </row>
    <row r="312" spans="1:12" s="7" customFormat="1" x14ac:dyDescent="0.2">
      <c r="A312" s="32">
        <f>MAXMIM</f>
        <v>24</v>
      </c>
      <c r="B312" s="27"/>
      <c r="C312" s="11"/>
      <c r="E312" s="6"/>
      <c r="F312" s="6"/>
      <c r="G312" s="6"/>
      <c r="H312" s="6"/>
      <c r="I312" s="6"/>
      <c r="J312" s="6"/>
      <c r="K312" s="6"/>
      <c r="L312" s="6"/>
    </row>
    <row r="313" spans="1:12" s="7" customFormat="1" x14ac:dyDescent="0.2">
      <c r="A313" s="34">
        <f>CULLMILK</f>
        <v>10</v>
      </c>
      <c r="B313" s="27"/>
      <c r="C313" s="11"/>
      <c r="E313" s="6"/>
      <c r="F313" s="6"/>
      <c r="G313" s="6"/>
      <c r="H313" s="6"/>
      <c r="I313" s="6"/>
      <c r="J313" s="6"/>
      <c r="K313" s="6"/>
      <c r="L313" s="6"/>
    </row>
    <row r="314" spans="1:12" s="7" customFormat="1" x14ac:dyDescent="0.2">
      <c r="A314" s="31">
        <f>cullmargin</f>
        <v>-999</v>
      </c>
      <c r="B314" s="27"/>
      <c r="C314" s="11"/>
      <c r="E314" s="6"/>
      <c r="F314" s="6"/>
      <c r="G314" s="6"/>
      <c r="H314" s="6"/>
      <c r="I314" s="6"/>
      <c r="J314" s="6"/>
      <c r="K314" s="6"/>
      <c r="L314" s="6"/>
    </row>
    <row r="315" spans="1:12" x14ac:dyDescent="0.2">
      <c r="A315" s="35">
        <f>INTEREST</f>
        <v>0</v>
      </c>
      <c r="B315" s="27"/>
    </row>
    <row r="316" spans="1:12" x14ac:dyDescent="0.2">
      <c r="A316" s="31">
        <f>P_LOSS</f>
        <v>0</v>
      </c>
      <c r="B316" s="27"/>
    </row>
    <row r="317" spans="1:12" x14ac:dyDescent="0.2">
      <c r="A317" s="31">
        <f>INVCULLPCT</f>
        <v>0.8</v>
      </c>
      <c r="B317" s="27"/>
    </row>
    <row r="318" spans="1:12" x14ac:dyDescent="0.2">
      <c r="A318" s="34" t="str">
        <f>UPPER(FUNK)</f>
        <v>YES</v>
      </c>
      <c r="B318" s="27"/>
    </row>
    <row r="319" spans="1:12" x14ac:dyDescent="0.2">
      <c r="A319" s="31">
        <f>P_CALF</f>
        <v>300</v>
      </c>
      <c r="B319" s="27"/>
    </row>
    <row r="320" spans="1:12" x14ac:dyDescent="0.2">
      <c r="A320" s="31">
        <f>P_FIXED_LABOR</f>
        <v>1</v>
      </c>
      <c r="B320" s="27"/>
    </row>
    <row r="321" spans="1:3" x14ac:dyDescent="0.2">
      <c r="A321" s="31">
        <f>P_FIXED_OTHER</f>
        <v>2</v>
      </c>
      <c r="B321" s="27"/>
    </row>
    <row r="322" spans="1:3" x14ac:dyDescent="0.2">
      <c r="A322" s="31">
        <f>P_OTHER_DRY</f>
        <v>1.65</v>
      </c>
      <c r="B322" s="27"/>
    </row>
    <row r="323" spans="1:3" x14ac:dyDescent="0.2">
      <c r="A323" s="31">
        <f>P_OTHER_LACT</f>
        <v>1.65</v>
      </c>
      <c r="B323" s="27"/>
    </row>
    <row r="324" spans="1:3" x14ac:dyDescent="0.2">
      <c r="A324" s="32">
        <f>P_FEEDDRYPCT</f>
        <v>0.83330000000000004</v>
      </c>
      <c r="B324" s="27"/>
    </row>
    <row r="325" spans="1:3" x14ac:dyDescent="0.2">
      <c r="A325" s="33">
        <f>PCTFAT</f>
        <v>3.5</v>
      </c>
      <c r="B325" s="27"/>
    </row>
    <row r="326" spans="1:3" x14ac:dyDescent="0.2">
      <c r="A326" s="31">
        <f>PA_CV</f>
        <v>12</v>
      </c>
      <c r="B326" s="27"/>
    </row>
    <row r="327" spans="1:3" x14ac:dyDescent="0.2">
      <c r="A327" s="31">
        <f>MREPEAT</f>
        <v>0.6</v>
      </c>
      <c r="B327" s="27"/>
    </row>
    <row r="328" spans="1:3" x14ac:dyDescent="0.2">
      <c r="A328" s="31">
        <f>P_LABOR</f>
        <v>0</v>
      </c>
      <c r="B328" s="27"/>
    </row>
    <row r="329" spans="1:3" x14ac:dyDescent="0.2">
      <c r="A329" s="33">
        <f>TIMEFRESH</f>
        <v>0</v>
      </c>
      <c r="B329" s="27"/>
    </row>
    <row r="330" spans="1:3" x14ac:dyDescent="0.2">
      <c r="A330" s="33">
        <f>TIMELACT</f>
        <v>0</v>
      </c>
      <c r="B330" s="27"/>
    </row>
    <row r="331" spans="1:3" x14ac:dyDescent="0.2">
      <c r="A331" s="33">
        <f>TIMEDRY</f>
        <v>0</v>
      </c>
      <c r="B331" s="27"/>
    </row>
    <row r="332" spans="1:3" x14ac:dyDescent="0.2">
      <c r="A332" s="31">
        <f>vetcost1</f>
        <v>39</v>
      </c>
      <c r="B332" s="27"/>
      <c r="C332" s="4"/>
    </row>
    <row r="333" spans="1:3" x14ac:dyDescent="0.2">
      <c r="A333" s="31">
        <f>vetcost2</f>
        <v>23</v>
      </c>
      <c r="B333" s="27"/>
      <c r="C333" s="4"/>
    </row>
    <row r="334" spans="1:3" x14ac:dyDescent="0.2">
      <c r="A334" s="31">
        <f>vetcost3</f>
        <v>8</v>
      </c>
      <c r="B334" s="27"/>
      <c r="C334" s="4"/>
    </row>
    <row r="335" spans="1:3" x14ac:dyDescent="0.2">
      <c r="A335" s="31">
        <f>vetcost4</f>
        <v>1</v>
      </c>
      <c r="B335" s="27"/>
      <c r="C335" s="4"/>
    </row>
    <row r="336" spans="1:3" x14ac:dyDescent="0.2">
      <c r="A336" s="4" t="s">
        <v>871</v>
      </c>
      <c r="B336" s="27"/>
    </row>
    <row r="337" spans="1:24" x14ac:dyDescent="0.2">
      <c r="A337" s="921">
        <f>mabs</f>
        <v>0</v>
      </c>
      <c r="B337" s="921">
        <f>pct</f>
        <v>0</v>
      </c>
      <c r="C337" s="922">
        <f>mseasonality</f>
        <v>1</v>
      </c>
      <c r="D337" s="921">
        <f>msea1</f>
        <v>1</v>
      </c>
      <c r="E337" s="921">
        <f>msea2</f>
        <v>1</v>
      </c>
      <c r="F337" s="921">
        <f>msea3</f>
        <v>1</v>
      </c>
      <c r="G337" s="921">
        <f>msea4</f>
        <v>0.97499999999999998</v>
      </c>
      <c r="H337" s="921">
        <f>msea5</f>
        <v>0.92500000000000004</v>
      </c>
      <c r="I337" s="921">
        <f>msea6</f>
        <v>0.875</v>
      </c>
      <c r="J337" s="921">
        <f>msea7</f>
        <v>0.82499999999999996</v>
      </c>
      <c r="K337" s="921">
        <f>msea8</f>
        <v>0.8</v>
      </c>
      <c r="L337" s="921">
        <f>msea9</f>
        <v>0.82499999999999996</v>
      </c>
      <c r="M337" s="921">
        <f>msea10</f>
        <v>0.875</v>
      </c>
      <c r="N337" s="921">
        <f>msea11</f>
        <v>0.95</v>
      </c>
      <c r="O337" s="921">
        <f>msea12</f>
        <v>1</v>
      </c>
      <c r="P337" s="37"/>
      <c r="Q337" s="37"/>
      <c r="R337" s="37"/>
      <c r="S337" s="37"/>
      <c r="T337" s="37"/>
      <c r="U337" s="37"/>
      <c r="V337" s="37"/>
      <c r="W337" s="37"/>
      <c r="X337" s="37"/>
    </row>
    <row r="338" spans="1:24" x14ac:dyDescent="0.2">
      <c r="A338" s="37">
        <f>wood1a</f>
        <v>15.686199999999999</v>
      </c>
      <c r="B338" s="37">
        <f>wood1b</f>
        <v>0.20810000000000001</v>
      </c>
      <c r="C338" s="37">
        <f>wood1c</f>
        <v>2E-3</v>
      </c>
      <c r="D338" s="37">
        <f>wood2a</f>
        <v>19.387699999999999</v>
      </c>
      <c r="E338" s="37">
        <f>wood2b</f>
        <v>0.20880000000000001</v>
      </c>
      <c r="F338" s="37">
        <f>wood2c</f>
        <v>2.7899999999999999E-3</v>
      </c>
      <c r="G338" s="37">
        <f>wood3a</f>
        <v>23.089200000000002</v>
      </c>
      <c r="H338" s="37">
        <f>wood3b</f>
        <v>0.2094</v>
      </c>
      <c r="I338" s="37">
        <f>wood3c</f>
        <v>3.5699999999999998E-3</v>
      </c>
      <c r="J338" s="37"/>
      <c r="K338" s="37"/>
      <c r="L338" s="37"/>
      <c r="M338" s="37"/>
      <c r="N338" s="37"/>
      <c r="O338" s="37"/>
      <c r="P338" s="37"/>
      <c r="Q338" s="37"/>
      <c r="R338" s="37"/>
      <c r="S338" s="37"/>
      <c r="T338" s="37"/>
      <c r="U338" s="37"/>
      <c r="V338" s="37"/>
      <c r="W338" s="37"/>
      <c r="X338" s="37"/>
    </row>
    <row r="339" spans="1:24" x14ac:dyDescent="0.2">
      <c r="A339" s="37">
        <f>_fit1</f>
        <v>70</v>
      </c>
      <c r="B339" s="37">
        <f>_fit2</f>
        <v>60</v>
      </c>
      <c r="C339" s="640">
        <f>_fit3</f>
        <v>0.05</v>
      </c>
      <c r="D339" s="37">
        <f>_fit4</f>
        <v>90</v>
      </c>
      <c r="E339" s="37">
        <f>_fit5</f>
        <v>45</v>
      </c>
      <c r="F339" s="640">
        <f>_fit6</f>
        <v>7.0000000000000007E-2</v>
      </c>
      <c r="G339" s="37">
        <f>_fit7</f>
        <v>95</v>
      </c>
      <c r="H339" s="37">
        <f>_fit8</f>
        <v>45</v>
      </c>
      <c r="I339" s="640">
        <f>_fit9</f>
        <v>7.0000000000000007E-2</v>
      </c>
      <c r="J339" s="37"/>
      <c r="K339" s="37"/>
      <c r="L339" s="37"/>
      <c r="M339" s="37"/>
      <c r="N339" s="37"/>
      <c r="O339" s="37"/>
      <c r="P339" s="37"/>
      <c r="Q339" s="37"/>
      <c r="R339" s="37"/>
      <c r="S339" s="37"/>
      <c r="T339" s="37"/>
      <c r="U339" s="37"/>
      <c r="V339" s="37"/>
      <c r="W339" s="37"/>
      <c r="X339" s="37"/>
    </row>
    <row r="340" spans="1:24" s="7" customFormat="1" x14ac:dyDescent="0.2">
      <c r="A340" s="7">
        <f>milk!D56</f>
        <v>11111.9143868501</v>
      </c>
      <c r="B340" s="7">
        <f>milk!D57</f>
        <v>2.2119208448299001E-3</v>
      </c>
      <c r="C340" s="7">
        <f>milk!D58</f>
        <v>84.8372778027001</v>
      </c>
      <c r="D340" s="7">
        <f>milk!D59</f>
        <v>4532.3905743120704</v>
      </c>
      <c r="E340" s="7">
        <f>milk!D60</f>
        <v>2.6179328048536602E-3</v>
      </c>
      <c r="F340" s="7">
        <f>milk!D61</f>
        <v>124.146313312345</v>
      </c>
      <c r="G340" s="7">
        <f>milk!D62</f>
        <v>7573.8781797789497</v>
      </c>
      <c r="H340" s="7">
        <f>milk!D63</f>
        <v>3.7891438428152399E-3</v>
      </c>
      <c r="I340" s="7">
        <f>milk!D64</f>
        <v>55.7223134200621</v>
      </c>
      <c r="J340" s="7">
        <f>milk!D65</f>
        <v>4609.7805615738698</v>
      </c>
      <c r="K340" s="7">
        <f>milk!D66</f>
        <v>3.1718183841241798E-3</v>
      </c>
      <c r="L340" s="7">
        <f>milk!D67</f>
        <v>92.585956781865804</v>
      </c>
      <c r="M340" s="7">
        <f>milk!D68</f>
        <v>7928.5272875363298</v>
      </c>
      <c r="N340" s="7">
        <f>milk!D69</f>
        <v>3.9198545299194898E-3</v>
      </c>
      <c r="O340" s="7">
        <f>milk!D70</f>
        <v>55.119172393741401</v>
      </c>
      <c r="P340" s="7">
        <f>milk!D71</f>
        <v>4707.01209506332</v>
      </c>
      <c r="Q340" s="7">
        <f>milk!D72</f>
        <v>3.2127911962137102E-3</v>
      </c>
      <c r="R340" s="7">
        <f>milk!D73</f>
        <v>91.6869714211808</v>
      </c>
    </row>
    <row r="341" spans="1:24" x14ac:dyDescent="0.2">
      <c r="A341" s="37">
        <f>CONCABS</f>
        <v>0</v>
      </c>
      <c r="B341" s="929">
        <f>CONCSEAPCT</f>
        <v>1</v>
      </c>
      <c r="C341" s="6">
        <f>CONCSEA1</f>
        <v>1</v>
      </c>
      <c r="D341" s="6">
        <f>CONCSEA2</f>
        <v>1</v>
      </c>
      <c r="E341" s="6">
        <f>CONCSEA3</f>
        <v>1</v>
      </c>
      <c r="F341" s="6">
        <f>CONCSEA4</f>
        <v>0.95</v>
      </c>
      <c r="G341" s="6">
        <f>CONCSEA5</f>
        <v>0.85</v>
      </c>
      <c r="H341" s="6">
        <f>CONCSEA6</f>
        <v>0.75</v>
      </c>
      <c r="I341" s="6">
        <f>CONCSEA7</f>
        <v>0.65</v>
      </c>
      <c r="J341" s="6">
        <f>CONCSEA8</f>
        <v>0.6</v>
      </c>
      <c r="K341" s="6">
        <f>CONCSEA9</f>
        <v>0.65</v>
      </c>
      <c r="L341" s="6">
        <f>CONCSEA10</f>
        <v>0.75</v>
      </c>
      <c r="M341" s="6">
        <f>CONCSEA11</f>
        <v>0.9</v>
      </c>
      <c r="N341" s="6">
        <f>CONCSEA12</f>
        <v>1</v>
      </c>
      <c r="O341" s="37"/>
      <c r="P341" s="37"/>
      <c r="Q341" s="37"/>
      <c r="R341" s="37"/>
      <c r="S341" s="37"/>
      <c r="T341" s="37"/>
      <c r="U341" s="37"/>
      <c r="V341" s="37"/>
      <c r="W341" s="37"/>
      <c r="X341" s="37"/>
    </row>
    <row r="342" spans="1:24" x14ac:dyDescent="0.2">
      <c r="A342" s="6">
        <f>HEATABS</f>
        <v>0</v>
      </c>
      <c r="B342" s="929">
        <f>HEATSEAPCT</f>
        <v>1</v>
      </c>
      <c r="C342" s="6">
        <f>HEATSEA1</f>
        <v>1</v>
      </c>
      <c r="D342" s="6">
        <f>HEATSEA2</f>
        <v>1</v>
      </c>
      <c r="E342" s="6">
        <f>HEATSEA3</f>
        <v>1</v>
      </c>
      <c r="F342" s="6">
        <f>HEATSEA4</f>
        <v>1</v>
      </c>
      <c r="G342" s="6">
        <f>HEATSEA5</f>
        <v>0.95</v>
      </c>
      <c r="H342" s="6">
        <f>HEATSEA6</f>
        <v>0.9</v>
      </c>
      <c r="I342" s="6">
        <f>HEATSEA7</f>
        <v>0.85</v>
      </c>
      <c r="J342" s="6">
        <f>HEATSEA8</f>
        <v>0.8</v>
      </c>
      <c r="K342" s="6">
        <f>HEATSEA9</f>
        <v>0.85</v>
      </c>
      <c r="L342" s="6">
        <f>HEATSEA10</f>
        <v>0.9</v>
      </c>
      <c r="M342" s="6">
        <f>HEATSEA11</f>
        <v>1</v>
      </c>
      <c r="N342" s="6">
        <f>HEATSEA12</f>
        <v>1</v>
      </c>
      <c r="O342" s="37"/>
      <c r="P342" s="37"/>
      <c r="Q342" s="37"/>
      <c r="R342" s="37"/>
      <c r="S342" s="37"/>
      <c r="T342" s="37"/>
      <c r="U342" s="37"/>
      <c r="V342" s="37"/>
      <c r="W342" s="37"/>
      <c r="X342" s="37"/>
    </row>
    <row r="343" spans="1:24" x14ac:dyDescent="0.2">
      <c r="A343" s="37">
        <f>repro!T35</f>
        <v>0.39</v>
      </c>
      <c r="B343" s="37">
        <f>repro!T36</f>
        <v>0.41</v>
      </c>
      <c r="C343" s="37">
        <f>repro!T37</f>
        <v>0.39</v>
      </c>
      <c r="D343" s="37">
        <f>repro!T38</f>
        <v>0.37</v>
      </c>
      <c r="E343" s="37">
        <f>repro!T39</f>
        <v>0.35</v>
      </c>
      <c r="F343" s="37">
        <f>repro!T40</f>
        <v>0.33</v>
      </c>
      <c r="G343" s="37">
        <f>repro!T41</f>
        <v>0.31</v>
      </c>
      <c r="H343" s="37">
        <f>repro!T42</f>
        <v>0.28999999999999998</v>
      </c>
      <c r="I343" s="37">
        <f>repro!T43</f>
        <v>0.27</v>
      </c>
      <c r="J343" s="37">
        <f>repro!T44</f>
        <v>0.25</v>
      </c>
      <c r="K343" s="37">
        <f>repro!T45</f>
        <v>0.23</v>
      </c>
      <c r="L343" s="37">
        <f>repro!T46</f>
        <v>0.21</v>
      </c>
      <c r="M343" s="37">
        <f>repro!T47</f>
        <v>0.19</v>
      </c>
      <c r="N343" s="37">
        <f>repro!T48</f>
        <v>0.17</v>
      </c>
      <c r="O343" s="37"/>
      <c r="P343" s="37"/>
      <c r="Q343" s="37"/>
      <c r="R343" s="37"/>
      <c r="S343" s="37"/>
      <c r="T343" s="37"/>
      <c r="U343" s="37"/>
      <c r="V343" s="37"/>
      <c r="W343" s="37"/>
      <c r="X343" s="37"/>
    </row>
    <row r="344" spans="1:24" x14ac:dyDescent="0.2">
      <c r="A344" s="6">
        <f>repro!$T13</f>
        <v>0.5</v>
      </c>
      <c r="B344" s="6">
        <f>repro!$T14</f>
        <v>0.5</v>
      </c>
      <c r="C344" s="6">
        <f>repro!$T15</f>
        <v>0.5</v>
      </c>
      <c r="D344" s="6">
        <f>repro!$T16</f>
        <v>0.5</v>
      </c>
      <c r="E344" s="6">
        <f>repro!$T17</f>
        <v>0.5</v>
      </c>
      <c r="F344" s="6">
        <f>repro!$T18</f>
        <v>0.5</v>
      </c>
      <c r="G344" s="6">
        <f>repro!$T19</f>
        <v>0.5</v>
      </c>
      <c r="H344" s="6">
        <f>repro!$T20</f>
        <v>0.5</v>
      </c>
      <c r="I344" s="6">
        <f>repro!$T21</f>
        <v>0.5</v>
      </c>
      <c r="J344" s="6">
        <f>repro!$T22</f>
        <v>0.5</v>
      </c>
      <c r="K344" s="6">
        <f>repro!$T23</f>
        <v>0.5</v>
      </c>
      <c r="L344" s="6">
        <f>repro!$T24</f>
        <v>0.5</v>
      </c>
      <c r="M344" s="6">
        <f>repro!$T25</f>
        <v>0.5</v>
      </c>
      <c r="N344" s="6">
        <f>repro!$T26</f>
        <v>0.5</v>
      </c>
      <c r="O344" s="37"/>
      <c r="P344" s="37"/>
      <c r="Q344" s="37"/>
      <c r="R344" s="37"/>
      <c r="S344" s="37"/>
      <c r="T344" s="37"/>
      <c r="U344" s="37"/>
      <c r="V344" s="37"/>
      <c r="W344" s="37"/>
      <c r="X344" s="37"/>
    </row>
    <row r="345" spans="1:24" x14ac:dyDescent="0.2">
      <c r="A345" s="6">
        <f>CULLABS1</f>
        <v>0</v>
      </c>
      <c r="B345" s="21">
        <f>CULLPCT1</f>
        <v>-0.5</v>
      </c>
      <c r="C345" s="924">
        <f>cseasonality1</f>
        <v>1</v>
      </c>
      <c r="D345" s="925">
        <f>CULLSEA1</f>
        <v>1</v>
      </c>
      <c r="E345" s="6">
        <f>CULLSEA2</f>
        <v>1</v>
      </c>
      <c r="F345" s="6">
        <f>CULLSEA3</f>
        <v>1</v>
      </c>
      <c r="G345" s="6">
        <f>CULLSEA4</f>
        <v>1</v>
      </c>
      <c r="H345" s="6">
        <f>CULLSEA5</f>
        <v>1</v>
      </c>
      <c r="I345" s="6">
        <f>CULLSEA6</f>
        <v>1</v>
      </c>
      <c r="J345" s="6">
        <f>CULLSEA7</f>
        <v>1</v>
      </c>
      <c r="K345" s="6">
        <f>CULLSEA8</f>
        <v>1</v>
      </c>
      <c r="L345" s="6">
        <f>CULLSEA9</f>
        <v>1</v>
      </c>
      <c r="M345" s="6">
        <f>CULLSEA10</f>
        <v>1</v>
      </c>
      <c r="N345" s="6">
        <f>CULLSEA11</f>
        <v>1</v>
      </c>
      <c r="O345" s="6">
        <f>CULLSEA12</f>
        <v>1</v>
      </c>
      <c r="P345" s="37"/>
      <c r="Q345" s="37"/>
      <c r="R345" s="37"/>
      <c r="S345" s="37"/>
      <c r="T345" s="37"/>
      <c r="U345" s="37"/>
      <c r="V345" s="37"/>
      <c r="W345" s="37"/>
      <c r="X345" s="37"/>
    </row>
    <row r="346" spans="1:24" x14ac:dyDescent="0.2">
      <c r="A346" s="9">
        <f>cull!T7</f>
        <v>3.5872000000000001E-2</v>
      </c>
      <c r="B346" s="9">
        <f>cull!T8</f>
        <v>2.4624E-2</v>
      </c>
      <c r="C346" s="9">
        <f>cull!T9</f>
        <v>1.7024000000000001E-2</v>
      </c>
      <c r="D346" s="9">
        <f>cull!T10</f>
        <v>1.6416E-2</v>
      </c>
      <c r="E346" s="9">
        <f>cull!T11</f>
        <v>1.7936000000000001E-2</v>
      </c>
      <c r="F346" s="9">
        <f>cull!T12</f>
        <v>1.8544000000000001E-2</v>
      </c>
      <c r="G346" s="9">
        <f>cull!T13</f>
        <v>1.8848E-2</v>
      </c>
      <c r="H346" s="9">
        <f>cull!T14</f>
        <v>2.0063999999999999E-2</v>
      </c>
      <c r="I346" s="9">
        <f>cull!T15</f>
        <v>2.2800000000000001E-2</v>
      </c>
      <c r="J346" s="9">
        <f>cull!T16</f>
        <v>2.7056E-2</v>
      </c>
      <c r="K346" s="9">
        <f>cull!T17</f>
        <v>3.2528000000000001E-2</v>
      </c>
      <c r="L346" s="9">
        <f>cull!T18</f>
        <v>3.9823999999999998E-2</v>
      </c>
      <c r="M346" s="9">
        <f>cull!T19</f>
        <v>4.9551999999999999E-2</v>
      </c>
      <c r="N346" s="9">
        <f>cull!T20</f>
        <v>5.9583999999999998E-2</v>
      </c>
      <c r="O346" s="9">
        <f>cull!T21</f>
        <v>7.0223999999999995E-2</v>
      </c>
      <c r="P346" s="9">
        <f>cull!T22</f>
        <v>8.208E-2</v>
      </c>
      <c r="Q346" s="9">
        <f>cull!T23</f>
        <v>9.4848000000000002E-2</v>
      </c>
      <c r="R346" s="9">
        <f>cull!T24</f>
        <v>0.10792</v>
      </c>
      <c r="S346" s="9">
        <f>cull!T25</f>
        <v>0.120384</v>
      </c>
      <c r="T346" s="9">
        <f>cull!T26</f>
        <v>0.132544</v>
      </c>
      <c r="U346" s="9">
        <f>cull!T27</f>
        <v>0.14318400000000001</v>
      </c>
      <c r="V346" s="9">
        <f>cull!T28</f>
        <v>0.15260799999999999</v>
      </c>
      <c r="W346" s="9">
        <f>cull!T29</f>
        <v>0.16081599999999999</v>
      </c>
      <c r="X346" s="9">
        <f>cull!T30</f>
        <v>0.16780800000000001</v>
      </c>
    </row>
    <row r="347" spans="1:24" x14ac:dyDescent="0.2">
      <c r="A347" s="894">
        <f>cull!$T34</f>
        <v>2.2495999999999999E-2</v>
      </c>
      <c r="B347" s="894">
        <f>cull!$T35</f>
        <v>2.3104E-2</v>
      </c>
      <c r="C347" s="894">
        <f>cull!$T36</f>
        <v>2.0368000000000001E-2</v>
      </c>
      <c r="D347" s="894">
        <f>cull!$T37</f>
        <v>2.4015999999999999E-2</v>
      </c>
      <c r="E347" s="894">
        <f>cull!$T38</f>
        <v>2.7968E-2</v>
      </c>
      <c r="F347" s="894">
        <f>cull!$T39</f>
        <v>3.0096000000000001E-2</v>
      </c>
      <c r="G347" s="894">
        <f>cull!$T40</f>
        <v>3.3135999999999999E-2</v>
      </c>
      <c r="H347" s="894">
        <f>cull!$T41</f>
        <v>4.0736000000000001E-2</v>
      </c>
      <c r="I347" s="894">
        <f>cull!$T42</f>
        <v>5.2895999999999999E-2</v>
      </c>
      <c r="J347" s="894">
        <f>cull!$T43</f>
        <v>6.9008E-2</v>
      </c>
      <c r="K347" s="894">
        <f>cull!$T44</f>
        <v>8.5424E-2</v>
      </c>
      <c r="L347" s="894">
        <f>cull!$T45</f>
        <v>0.10062400000000001</v>
      </c>
      <c r="M347" s="894">
        <f>cull!$T46</f>
        <v>0.115216</v>
      </c>
      <c r="N347" s="894">
        <f>cull!$T47</f>
        <v>0.12980800000000001</v>
      </c>
      <c r="O347" s="894">
        <f>cull!$T48</f>
        <v>0.14318400000000001</v>
      </c>
      <c r="P347" s="894">
        <f>cull!$T49</f>
        <v>0.15351999999999999</v>
      </c>
      <c r="Q347" s="894">
        <f>cull!$T50</f>
        <v>0.16233600000000001</v>
      </c>
      <c r="R347" s="894">
        <f>cull!$T51</f>
        <v>0.169936</v>
      </c>
      <c r="S347" s="894">
        <f>cull!$T52</f>
        <v>0.17632</v>
      </c>
      <c r="T347" s="894">
        <f>cull!$T53</f>
        <v>0.18209600000000001</v>
      </c>
      <c r="U347" s="894">
        <f>cull!$T54</f>
        <v>0.18726400000000001</v>
      </c>
      <c r="V347" s="894">
        <f>cull!$T55</f>
        <v>0.19212799999999999</v>
      </c>
      <c r="W347" s="894">
        <f>cull!$T56</f>
        <v>0.196992</v>
      </c>
      <c r="X347" s="894">
        <f>cull!$T57</f>
        <v>0.20155200000000001</v>
      </c>
    </row>
    <row r="348" spans="1:24" x14ac:dyDescent="0.2">
      <c r="A348" s="894">
        <f>cull!$T61</f>
        <v>3.9823999999999998E-2</v>
      </c>
      <c r="B348" s="894">
        <f>cull!$T62</f>
        <v>3.7696E-2</v>
      </c>
      <c r="C348" s="894">
        <f>cull!$T63</f>
        <v>2.8879999999999999E-2</v>
      </c>
      <c r="D348" s="894">
        <f>cull!$T64</f>
        <v>3.1615999999999998E-2</v>
      </c>
      <c r="E348" s="894">
        <f>cull!$T65</f>
        <v>3.6479999999999999E-2</v>
      </c>
      <c r="F348" s="894">
        <f>cull!$T66</f>
        <v>3.8912000000000002E-2</v>
      </c>
      <c r="G348" s="894">
        <f>cull!$T67</f>
        <v>4.2256000000000002E-2</v>
      </c>
      <c r="H348" s="894">
        <f>cull!$T68</f>
        <v>5.2592E-2</v>
      </c>
      <c r="I348" s="894">
        <f>cull!$T69</f>
        <v>6.9008E-2</v>
      </c>
      <c r="J348" s="894">
        <f>cull!$T70</f>
        <v>8.9679999999999996E-2</v>
      </c>
      <c r="K348" s="894">
        <f>cull!$T71</f>
        <v>0.10974399999999999</v>
      </c>
      <c r="L348" s="894">
        <f>cull!$T72</f>
        <v>0.12646399999999999</v>
      </c>
      <c r="M348" s="894">
        <f>cull!$T73</f>
        <v>0.14075199999999999</v>
      </c>
      <c r="N348" s="894">
        <f>cull!$T74</f>
        <v>0.15351999999999999</v>
      </c>
      <c r="O348" s="894">
        <f>cull!$T75</f>
        <v>0.163552</v>
      </c>
      <c r="P348" s="894">
        <f>cull!$T76</f>
        <v>0.17206399999999999</v>
      </c>
      <c r="Q348" s="894">
        <f>cull!$T77</f>
        <v>0.17905599999999999</v>
      </c>
      <c r="R348" s="894">
        <f>cull!$T78</f>
        <v>0.18543999999999999</v>
      </c>
      <c r="S348" s="894">
        <f>cull!$T79</f>
        <v>0.190608</v>
      </c>
      <c r="T348" s="894">
        <f>cull!$T80</f>
        <v>0.19547200000000001</v>
      </c>
      <c r="U348" s="894">
        <f>cull!$T81</f>
        <v>0.19972799999999999</v>
      </c>
      <c r="V348" s="894">
        <f>cull!$T82</f>
        <v>0.203376</v>
      </c>
      <c r="W348" s="894">
        <f>cull!$T83</f>
        <v>0.20702400000000001</v>
      </c>
      <c r="X348" s="894">
        <f>cull!$T84</f>
        <v>0.210368</v>
      </c>
    </row>
    <row r="349" spans="1:24" x14ac:dyDescent="0.2">
      <c r="A349" s="894">
        <f>CULLMIMPREG1</f>
        <v>0.02</v>
      </c>
      <c r="B349" s="894">
        <f>CULLMIMPREG2</f>
        <v>0.02</v>
      </c>
      <c r="C349" s="894">
        <f>CULLMIMPREG3</f>
        <v>0.02</v>
      </c>
      <c r="D349" s="894"/>
      <c r="E349" s="894"/>
      <c r="F349" s="894"/>
      <c r="G349" s="894"/>
      <c r="H349" s="894"/>
      <c r="I349" s="894"/>
      <c r="J349" s="894"/>
      <c r="K349" s="894"/>
      <c r="L349" s="894"/>
      <c r="M349" s="894"/>
      <c r="N349" s="894"/>
      <c r="O349" s="894"/>
      <c r="P349" s="894"/>
      <c r="Q349" s="894"/>
      <c r="R349" s="894"/>
      <c r="S349" s="894"/>
      <c r="T349" s="894"/>
      <c r="U349" s="894"/>
      <c r="V349" s="894"/>
      <c r="W349" s="894"/>
      <c r="X349" s="894"/>
    </row>
    <row r="350" spans="1:24" x14ac:dyDescent="0.2">
      <c r="A350" s="37">
        <f>bw!D13</f>
        <v>600</v>
      </c>
      <c r="B350" s="37">
        <f>bw!D14</f>
        <v>42</v>
      </c>
      <c r="C350" s="37">
        <f>bw!D15</f>
        <v>3.9</v>
      </c>
      <c r="D350" s="37">
        <f>bw!D16</f>
        <v>20</v>
      </c>
      <c r="E350" s="37">
        <f>bw!D17</f>
        <v>65</v>
      </c>
      <c r="F350" s="37">
        <f>bw!D18</f>
        <v>1.8700000000000001E-2</v>
      </c>
      <c r="G350" s="37">
        <f>bw!D20</f>
        <v>640</v>
      </c>
      <c r="H350" s="37">
        <f>bw!D21</f>
        <v>42</v>
      </c>
      <c r="I350" s="37">
        <f>bw!D22</f>
        <v>6</v>
      </c>
      <c r="J350" s="37">
        <f>bw!D23</f>
        <v>40</v>
      </c>
      <c r="K350" s="37">
        <f>bw!D24</f>
        <v>70</v>
      </c>
      <c r="L350" s="37">
        <f>bw!D25</f>
        <v>1.8700000000000001E-2</v>
      </c>
    </row>
    <row r="351" spans="1:24" x14ac:dyDescent="0.2">
      <c r="A351" s="927"/>
      <c r="B351" s="927"/>
      <c r="C351" s="927"/>
      <c r="D351" s="927"/>
      <c r="E351" s="927"/>
      <c r="F351" s="927"/>
      <c r="G351" s="927"/>
      <c r="H351" s="927"/>
      <c r="I351" s="927"/>
      <c r="J351" s="814"/>
      <c r="K351" s="814"/>
      <c r="L351" s="814"/>
    </row>
  </sheetData>
  <sheetProtection formatCells="0"/>
  <phoneticPr fontId="7" type="noConversion"/>
  <pageMargins left="0.75" right="0.75" top="1" bottom="1" header="0.5" footer="0.5"/>
  <pageSetup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J500"/>
  <sheetViews>
    <sheetView topLeftCell="B1" workbookViewId="0">
      <selection activeCell="BK1" sqref="BK1:BK1048576 BR1:BR1048576 BV1:BV1048576 DS1:DS1048576"/>
    </sheetView>
  </sheetViews>
  <sheetFormatPr defaultRowHeight="12.75" x14ac:dyDescent="0.2"/>
  <cols>
    <col min="1" max="1" width="11.5703125" style="845" bestFit="1" customWidth="1"/>
    <col min="2" max="61" width="9.140625" style="845"/>
    <col min="62" max="62" width="9.140625" style="3"/>
    <col min="63" max="63" width="9.140625" style="917"/>
    <col min="64" max="69" width="9.140625" style="3"/>
    <col min="70" max="70" width="9.140625" style="917"/>
    <col min="71" max="73" width="9.140625" style="3"/>
    <col min="74" max="74" width="9.140625" style="917"/>
    <col min="75" max="122" width="9.140625" style="845"/>
    <col min="123" max="123" width="9.140625" style="917"/>
    <col min="124" max="16384" width="9.140625" style="845"/>
  </cols>
  <sheetData>
    <row r="1" spans="1:140" x14ac:dyDescent="0.2">
      <c r="A1" s="845">
        <v>1</v>
      </c>
      <c r="B1" s="845">
        <v>2</v>
      </c>
      <c r="C1" s="845">
        <v>3</v>
      </c>
      <c r="D1" s="845">
        <v>4</v>
      </c>
      <c r="E1" s="845">
        <v>5</v>
      </c>
      <c r="F1" s="845">
        <v>6</v>
      </c>
      <c r="G1" s="845">
        <v>7</v>
      </c>
      <c r="H1" s="845">
        <v>8</v>
      </c>
      <c r="I1" s="845">
        <v>9</v>
      </c>
      <c r="J1" s="845">
        <v>10</v>
      </c>
      <c r="K1" s="845">
        <v>11</v>
      </c>
      <c r="L1" s="845">
        <v>12</v>
      </c>
      <c r="M1" s="845">
        <v>13</v>
      </c>
      <c r="N1" s="845">
        <v>14</v>
      </c>
      <c r="O1" s="845">
        <v>15</v>
      </c>
      <c r="P1" s="845">
        <v>16</v>
      </c>
      <c r="Q1" s="845">
        <v>17</v>
      </c>
      <c r="R1" s="845">
        <v>18</v>
      </c>
      <c r="S1" s="845">
        <v>19</v>
      </c>
      <c r="T1" s="845">
        <v>20</v>
      </c>
      <c r="U1" s="845">
        <v>21</v>
      </c>
      <c r="V1" s="845">
        <v>22</v>
      </c>
      <c r="W1" s="845">
        <v>23</v>
      </c>
      <c r="X1" s="845">
        <v>24</v>
      </c>
      <c r="Y1" s="845">
        <v>25</v>
      </c>
      <c r="Z1" s="845">
        <v>26</v>
      </c>
      <c r="AA1" s="845">
        <v>27</v>
      </c>
      <c r="AB1" s="845">
        <v>28</v>
      </c>
      <c r="AC1" s="845">
        <v>29</v>
      </c>
      <c r="AD1" s="845">
        <v>30</v>
      </c>
      <c r="AE1" s="845">
        <v>31</v>
      </c>
      <c r="AF1" s="845">
        <v>32</v>
      </c>
      <c r="AG1" s="845">
        <v>33</v>
      </c>
      <c r="AH1" s="845">
        <v>34</v>
      </c>
      <c r="AI1" s="845">
        <v>35</v>
      </c>
      <c r="AJ1" s="845">
        <v>36</v>
      </c>
      <c r="AK1" s="845">
        <v>37</v>
      </c>
      <c r="AL1" s="845">
        <v>38</v>
      </c>
      <c r="AM1" s="845">
        <v>39</v>
      </c>
      <c r="AN1" s="845">
        <v>40</v>
      </c>
      <c r="AO1" s="845">
        <v>41</v>
      </c>
      <c r="AP1" s="845">
        <v>42</v>
      </c>
      <c r="AQ1" s="845">
        <v>43</v>
      </c>
      <c r="AR1" s="845">
        <v>44</v>
      </c>
      <c r="AS1" s="845">
        <v>45</v>
      </c>
      <c r="AT1" s="845">
        <v>46</v>
      </c>
      <c r="AU1" s="845">
        <v>47</v>
      </c>
      <c r="AV1" s="845">
        <v>48</v>
      </c>
      <c r="AW1" s="845">
        <v>49</v>
      </c>
      <c r="AX1" s="845">
        <v>50</v>
      </c>
      <c r="AY1" s="845">
        <v>51</v>
      </c>
      <c r="AZ1" s="845">
        <v>52</v>
      </c>
      <c r="BA1" s="845">
        <v>53</v>
      </c>
      <c r="BB1" s="845">
        <v>54</v>
      </c>
      <c r="BC1" s="845">
        <v>55</v>
      </c>
      <c r="BD1" s="845">
        <v>56</v>
      </c>
      <c r="BE1" s="845">
        <v>57</v>
      </c>
      <c r="BF1" s="845">
        <v>58</v>
      </c>
      <c r="BG1" s="845">
        <v>59</v>
      </c>
      <c r="BH1" s="845">
        <v>60</v>
      </c>
      <c r="BI1" s="845">
        <v>61</v>
      </c>
      <c r="BJ1" s="845">
        <v>62</v>
      </c>
      <c r="BK1" s="917">
        <v>63</v>
      </c>
      <c r="BL1" s="845">
        <v>64</v>
      </c>
      <c r="BM1" s="845">
        <v>65</v>
      </c>
      <c r="BN1" s="845">
        <v>66</v>
      </c>
      <c r="BO1" s="845">
        <v>67</v>
      </c>
      <c r="BP1" s="845">
        <v>68</v>
      </c>
      <c r="BQ1" s="845">
        <v>69</v>
      </c>
      <c r="BR1" s="917">
        <v>70</v>
      </c>
      <c r="BS1" s="845">
        <v>71</v>
      </c>
      <c r="BT1" s="845">
        <v>72</v>
      </c>
      <c r="BU1" s="845">
        <v>73</v>
      </c>
      <c r="BV1" s="917">
        <v>74</v>
      </c>
      <c r="BW1" s="845">
        <v>75</v>
      </c>
      <c r="BX1" s="845">
        <v>76</v>
      </c>
      <c r="BY1" s="845">
        <v>77</v>
      </c>
      <c r="BZ1" s="845">
        <v>78</v>
      </c>
      <c r="CA1" s="845">
        <v>79</v>
      </c>
      <c r="CB1" s="845">
        <v>80</v>
      </c>
      <c r="CC1" s="845">
        <v>81</v>
      </c>
      <c r="CD1" s="845">
        <v>82</v>
      </c>
      <c r="CE1" s="845">
        <v>83</v>
      </c>
      <c r="CF1" s="845">
        <v>84</v>
      </c>
      <c r="CG1" s="845">
        <v>85</v>
      </c>
      <c r="CH1" s="845">
        <v>86</v>
      </c>
      <c r="CI1" s="845">
        <v>87</v>
      </c>
      <c r="CJ1" s="845">
        <v>88</v>
      </c>
      <c r="CK1" s="845">
        <v>89</v>
      </c>
      <c r="CL1" s="845">
        <v>90</v>
      </c>
      <c r="CM1" s="845">
        <v>91</v>
      </c>
      <c r="CN1" s="845">
        <v>92</v>
      </c>
      <c r="CO1" s="845">
        <v>93</v>
      </c>
      <c r="CP1" s="845">
        <v>94</v>
      </c>
      <c r="CQ1" s="845">
        <v>95</v>
      </c>
      <c r="CR1" s="845">
        <v>96</v>
      </c>
      <c r="CS1" s="845">
        <v>97</v>
      </c>
      <c r="CT1" s="845">
        <v>98</v>
      </c>
      <c r="CU1" s="845">
        <v>99</v>
      </c>
      <c r="CV1" s="845">
        <v>100</v>
      </c>
      <c r="CW1" s="845">
        <v>101</v>
      </c>
      <c r="CX1" s="845">
        <v>102</v>
      </c>
      <c r="CY1" s="845">
        <v>103</v>
      </c>
      <c r="CZ1" s="845">
        <v>104</v>
      </c>
      <c r="DA1" s="845">
        <v>105</v>
      </c>
      <c r="DB1" s="845">
        <v>106</v>
      </c>
      <c r="DC1" s="845">
        <v>107</v>
      </c>
      <c r="DD1" s="845">
        <v>108</v>
      </c>
      <c r="DE1" s="845">
        <v>109</v>
      </c>
      <c r="DF1" s="845">
        <v>110</v>
      </c>
      <c r="DG1" s="845">
        <v>111</v>
      </c>
      <c r="DH1" s="845">
        <v>112</v>
      </c>
      <c r="DI1" s="845">
        <v>113</v>
      </c>
      <c r="DJ1" s="845">
        <v>114</v>
      </c>
      <c r="DK1" s="845">
        <v>115</v>
      </c>
      <c r="DL1" s="845">
        <v>116</v>
      </c>
      <c r="DM1" s="845">
        <v>117</v>
      </c>
      <c r="DN1" s="845">
        <v>118</v>
      </c>
      <c r="DO1" s="845">
        <v>119</v>
      </c>
      <c r="DP1" s="845">
        <v>120</v>
      </c>
      <c r="DQ1" s="845">
        <v>121</v>
      </c>
      <c r="DR1" s="845">
        <v>122</v>
      </c>
      <c r="DS1" s="917">
        <v>123</v>
      </c>
      <c r="DT1" s="845">
        <v>124</v>
      </c>
      <c r="DU1" s="845">
        <v>125</v>
      </c>
      <c r="DV1" s="845">
        <v>126</v>
      </c>
      <c r="DW1" s="845">
        <v>127</v>
      </c>
      <c r="DX1" s="845">
        <v>128</v>
      </c>
      <c r="DY1" s="845">
        <v>129</v>
      </c>
      <c r="DZ1" s="845">
        <v>130</v>
      </c>
      <c r="EA1" s="845">
        <v>131</v>
      </c>
      <c r="EB1" s="845">
        <v>132</v>
      </c>
      <c r="EC1" s="845">
        <v>133</v>
      </c>
      <c r="ED1" s="845">
        <v>134</v>
      </c>
      <c r="EE1" s="845">
        <v>135</v>
      </c>
      <c r="EF1" s="845">
        <v>136</v>
      </c>
      <c r="EG1" s="845">
        <v>137</v>
      </c>
      <c r="EH1" s="845">
        <v>138</v>
      </c>
      <c r="EI1" s="845">
        <v>139</v>
      </c>
      <c r="EJ1" s="845">
        <v>140</v>
      </c>
    </row>
    <row r="2" spans="1:140" x14ac:dyDescent="0.2">
      <c r="A2" s="845" t="s">
        <v>972</v>
      </c>
      <c r="B2" s="845">
        <v>1</v>
      </c>
      <c r="BJ2" s="845"/>
      <c r="BL2" s="845"/>
      <c r="BM2" s="845"/>
      <c r="BN2" s="845"/>
      <c r="BO2" s="845"/>
      <c r="BP2" s="845"/>
      <c r="BQ2" s="845"/>
      <c r="BS2" s="845"/>
      <c r="BT2" s="845"/>
      <c r="BU2" s="845"/>
    </row>
    <row r="3" spans="1:140" x14ac:dyDescent="0.2">
      <c r="A3" s="915">
        <v>42531</v>
      </c>
      <c r="B3" s="916">
        <v>0.39619212962962963</v>
      </c>
      <c r="C3" s="845" t="s">
        <v>978</v>
      </c>
      <c r="BJ3" s="845"/>
      <c r="BL3" s="845"/>
      <c r="BM3" s="845"/>
      <c r="BN3" s="845"/>
      <c r="BO3" s="845"/>
      <c r="BP3" s="845"/>
      <c r="BQ3" s="845"/>
      <c r="BS3" s="845"/>
      <c r="BT3" s="845"/>
      <c r="BU3" s="845"/>
    </row>
    <row r="4" spans="1:140" x14ac:dyDescent="0.2">
      <c r="A4" s="845" t="s">
        <v>671</v>
      </c>
      <c r="B4" s="845" t="s">
        <v>144</v>
      </c>
      <c r="C4" s="845" t="s">
        <v>672</v>
      </c>
      <c r="D4" s="845" t="s">
        <v>673</v>
      </c>
      <c r="E4" s="845" t="s">
        <v>674</v>
      </c>
      <c r="F4" s="845" t="s">
        <v>675</v>
      </c>
      <c r="G4" s="845" t="s">
        <v>676</v>
      </c>
      <c r="H4" s="845" t="s">
        <v>677</v>
      </c>
      <c r="I4" s="845" t="s">
        <v>678</v>
      </c>
      <c r="J4" s="845" t="s">
        <v>679</v>
      </c>
      <c r="K4" s="845" t="s">
        <v>680</v>
      </c>
      <c r="L4" s="845" t="s">
        <v>681</v>
      </c>
      <c r="M4" s="845" t="s">
        <v>682</v>
      </c>
      <c r="N4" s="845" t="s">
        <v>683</v>
      </c>
      <c r="O4" s="845" t="s">
        <v>684</v>
      </c>
      <c r="P4" s="845" t="s">
        <v>178</v>
      </c>
      <c r="Q4" s="845" t="s">
        <v>685</v>
      </c>
      <c r="R4" s="845" t="s">
        <v>145</v>
      </c>
      <c r="S4" s="845" t="s">
        <v>146</v>
      </c>
      <c r="T4" s="845" t="s">
        <v>686</v>
      </c>
      <c r="U4" s="845" t="s">
        <v>687</v>
      </c>
      <c r="V4" s="845" t="s">
        <v>688</v>
      </c>
      <c r="W4" s="845" t="s">
        <v>689</v>
      </c>
      <c r="X4" s="845" t="s">
        <v>690</v>
      </c>
      <c r="Y4" s="845" t="s">
        <v>691</v>
      </c>
      <c r="Z4" s="845" t="s">
        <v>692</v>
      </c>
      <c r="AA4" s="845" t="s">
        <v>693</v>
      </c>
      <c r="AB4" s="845" t="s">
        <v>694</v>
      </c>
      <c r="AC4" s="845" t="s">
        <v>695</v>
      </c>
      <c r="AD4" s="845" t="s">
        <v>696</v>
      </c>
      <c r="AE4" s="845" t="s">
        <v>697</v>
      </c>
      <c r="AF4" s="845" t="s">
        <v>698</v>
      </c>
      <c r="AG4" s="845" t="s">
        <v>699</v>
      </c>
      <c r="AH4" s="845" t="s">
        <v>700</v>
      </c>
      <c r="AI4" s="845" t="s">
        <v>701</v>
      </c>
      <c r="AJ4" s="845" t="s">
        <v>702</v>
      </c>
      <c r="AK4" s="845" t="s">
        <v>147</v>
      </c>
      <c r="AL4" s="845" t="s">
        <v>703</v>
      </c>
      <c r="AM4" s="845" t="s">
        <v>704</v>
      </c>
      <c r="AN4" s="845" t="s">
        <v>705</v>
      </c>
      <c r="AO4" s="845" t="s">
        <v>706</v>
      </c>
      <c r="AP4" s="845" t="s">
        <v>707</v>
      </c>
      <c r="AQ4" s="845" t="s">
        <v>708</v>
      </c>
      <c r="AR4" s="845" t="s">
        <v>709</v>
      </c>
      <c r="AS4" s="845" t="s">
        <v>710</v>
      </c>
      <c r="AT4" s="845" t="s">
        <v>711</v>
      </c>
      <c r="AU4" s="845" t="s">
        <v>712</v>
      </c>
      <c r="AV4" s="845" t="s">
        <v>713</v>
      </c>
      <c r="AW4" s="845" t="s">
        <v>714</v>
      </c>
      <c r="AX4" s="845" t="s">
        <v>715</v>
      </c>
      <c r="AY4" s="845" t="s">
        <v>49</v>
      </c>
      <c r="AZ4" s="845" t="s">
        <v>716</v>
      </c>
      <c r="BA4" s="845" t="s">
        <v>148</v>
      </c>
      <c r="BB4" s="845" t="s">
        <v>717</v>
      </c>
      <c r="BC4" s="845" t="s">
        <v>718</v>
      </c>
      <c r="BD4" s="845" t="s">
        <v>719</v>
      </c>
      <c r="BE4" s="845" t="s">
        <v>720</v>
      </c>
      <c r="BF4" s="845" t="s">
        <v>721</v>
      </c>
      <c r="BG4" s="845" t="s">
        <v>722</v>
      </c>
      <c r="BH4" s="845" t="s">
        <v>723</v>
      </c>
      <c r="BI4" s="845" t="s">
        <v>724</v>
      </c>
      <c r="BJ4" s="845" t="s">
        <v>725</v>
      </c>
      <c r="BK4" s="917" t="s">
        <v>726</v>
      </c>
      <c r="BL4" s="845" t="s">
        <v>727</v>
      </c>
      <c r="BM4" s="845" t="s">
        <v>728</v>
      </c>
      <c r="BN4" s="845" t="s">
        <v>177</v>
      </c>
      <c r="BO4" s="845" t="s">
        <v>729</v>
      </c>
      <c r="BP4" s="845" t="s">
        <v>730</v>
      </c>
      <c r="BQ4" s="845" t="s">
        <v>731</v>
      </c>
      <c r="BR4" s="917" t="s">
        <v>732</v>
      </c>
      <c r="BS4" s="845" t="s">
        <v>733</v>
      </c>
      <c r="BT4" s="845" t="s">
        <v>734</v>
      </c>
      <c r="BU4" s="845" t="s">
        <v>735</v>
      </c>
      <c r="BV4" s="917" t="s">
        <v>736</v>
      </c>
      <c r="BW4" s="845" t="s">
        <v>737</v>
      </c>
      <c r="BX4" s="845" t="s">
        <v>738</v>
      </c>
      <c r="BY4" s="845" t="s">
        <v>739</v>
      </c>
      <c r="BZ4" s="845" t="s">
        <v>740</v>
      </c>
      <c r="CA4" s="845" t="s">
        <v>741</v>
      </c>
      <c r="CB4" s="845" t="s">
        <v>742</v>
      </c>
      <c r="CC4" s="845" t="s">
        <v>743</v>
      </c>
      <c r="CD4" s="845" t="s">
        <v>744</v>
      </c>
      <c r="CE4" s="845" t="s">
        <v>745</v>
      </c>
      <c r="CF4" s="845" t="s">
        <v>746</v>
      </c>
      <c r="CG4" s="845" t="s">
        <v>747</v>
      </c>
      <c r="CH4" s="845" t="s">
        <v>748</v>
      </c>
      <c r="CI4" s="845" t="s">
        <v>749</v>
      </c>
      <c r="CJ4" s="845" t="s">
        <v>750</v>
      </c>
      <c r="CK4" s="845" t="s">
        <v>751</v>
      </c>
      <c r="CL4" s="845" t="s">
        <v>752</v>
      </c>
      <c r="CM4" s="845" t="s">
        <v>753</v>
      </c>
      <c r="CN4" s="845" t="s">
        <v>754</v>
      </c>
      <c r="CO4" s="845" t="s">
        <v>755</v>
      </c>
      <c r="CP4" s="845" t="s">
        <v>756</v>
      </c>
      <c r="CQ4" s="845" t="s">
        <v>757</v>
      </c>
      <c r="CR4" s="845" t="s">
        <v>758</v>
      </c>
      <c r="CS4" s="845" t="s">
        <v>759</v>
      </c>
      <c r="CT4" s="845" t="s">
        <v>760</v>
      </c>
      <c r="CU4" s="845" t="s">
        <v>761</v>
      </c>
      <c r="CV4" s="845" t="s">
        <v>762</v>
      </c>
      <c r="CW4" s="845" t="s">
        <v>763</v>
      </c>
      <c r="CX4" s="845" t="s">
        <v>764</v>
      </c>
      <c r="CY4" s="845" t="s">
        <v>765</v>
      </c>
      <c r="CZ4" s="845" t="s">
        <v>766</v>
      </c>
      <c r="DA4" s="845" t="s">
        <v>767</v>
      </c>
      <c r="DB4" s="845" t="s">
        <v>768</v>
      </c>
      <c r="DC4" s="845" t="s">
        <v>769</v>
      </c>
      <c r="DD4" s="845" t="s">
        <v>770</v>
      </c>
      <c r="DE4" s="845" t="s">
        <v>771</v>
      </c>
      <c r="DF4" s="845" t="s">
        <v>772</v>
      </c>
      <c r="DG4" s="845" t="s">
        <v>773</v>
      </c>
      <c r="DH4" s="845" t="s">
        <v>774</v>
      </c>
      <c r="DI4" s="845" t="s">
        <v>775</v>
      </c>
      <c r="DJ4" s="845" t="s">
        <v>776</v>
      </c>
      <c r="DK4" s="845" t="s">
        <v>777</v>
      </c>
      <c r="DL4" s="845" t="s">
        <v>778</v>
      </c>
      <c r="DM4" s="845" t="s">
        <v>779</v>
      </c>
      <c r="DN4" s="845" t="s">
        <v>780</v>
      </c>
      <c r="DO4" s="845" t="s">
        <v>781</v>
      </c>
      <c r="DP4" s="845" t="s">
        <v>782</v>
      </c>
      <c r="DQ4" s="845" t="s">
        <v>783</v>
      </c>
      <c r="DR4" s="845" t="s">
        <v>784</v>
      </c>
      <c r="DS4" s="917" t="s">
        <v>785</v>
      </c>
      <c r="DT4" s="845" t="s">
        <v>176</v>
      </c>
      <c r="DU4" s="845" t="s">
        <v>786</v>
      </c>
      <c r="DV4" s="845" t="s">
        <v>787</v>
      </c>
      <c r="DW4" s="845" t="s">
        <v>788</v>
      </c>
      <c r="DX4" s="845" t="s">
        <v>789</v>
      </c>
      <c r="DY4" s="845" t="s">
        <v>790</v>
      </c>
      <c r="DZ4" s="845" t="s">
        <v>791</v>
      </c>
      <c r="EA4" s="845" t="s">
        <v>792</v>
      </c>
      <c r="EB4" s="845" t="s">
        <v>793</v>
      </c>
      <c r="EC4" s="845" t="s">
        <v>794</v>
      </c>
      <c r="ED4" s="845" t="s">
        <v>795</v>
      </c>
      <c r="EE4" s="845" t="s">
        <v>796</v>
      </c>
      <c r="EF4" s="845" t="s">
        <v>797</v>
      </c>
    </row>
    <row r="5" spans="1:140" x14ac:dyDescent="0.2">
      <c r="A5" s="845">
        <v>1</v>
      </c>
      <c r="B5" s="845">
        <v>1</v>
      </c>
      <c r="C5" s="845">
        <v>197.81613899999999</v>
      </c>
      <c r="D5" s="845">
        <v>101.71506100000001</v>
      </c>
      <c r="E5" s="845">
        <v>101.71506100000001</v>
      </c>
      <c r="F5" s="845">
        <v>67.150414999999995</v>
      </c>
      <c r="G5" s="845">
        <v>1</v>
      </c>
      <c r="H5" s="845">
        <v>0.10942300000000001</v>
      </c>
      <c r="I5" s="845">
        <v>2.477E-2</v>
      </c>
      <c r="J5" s="845">
        <v>0</v>
      </c>
      <c r="K5" s="845">
        <v>0</v>
      </c>
      <c r="L5" s="845">
        <v>2.477E-2</v>
      </c>
      <c r="M5" s="845" t="s">
        <v>798</v>
      </c>
      <c r="N5" s="845">
        <v>1.4664E-2</v>
      </c>
      <c r="O5" s="845">
        <v>1.0159E-2</v>
      </c>
      <c r="P5" s="845">
        <v>0.51920699999999997</v>
      </c>
      <c r="Q5" s="845">
        <v>0.48079300000000003</v>
      </c>
      <c r="R5" s="845">
        <v>0.888791</v>
      </c>
      <c r="S5" s="845">
        <v>1</v>
      </c>
      <c r="T5" s="845">
        <v>510.34315600000002</v>
      </c>
      <c r="U5" s="845">
        <v>20.413726</v>
      </c>
      <c r="V5" s="845">
        <v>254.056499</v>
      </c>
      <c r="W5" s="845">
        <v>696.98350800000003</v>
      </c>
      <c r="X5" s="845">
        <v>32.826771999999998</v>
      </c>
      <c r="Y5" s="845">
        <v>17.301309</v>
      </c>
      <c r="Z5" s="845">
        <v>49.539746000000001</v>
      </c>
      <c r="AA5" s="845">
        <v>13.439608</v>
      </c>
      <c r="AB5" s="845">
        <v>12.69346</v>
      </c>
      <c r="AC5" s="845">
        <v>134.85961</v>
      </c>
      <c r="AD5" s="845">
        <v>112.12770500000001</v>
      </c>
      <c r="AE5" s="845" t="s">
        <v>798</v>
      </c>
      <c r="AF5" s="845">
        <v>8.519304</v>
      </c>
      <c r="AG5" s="845">
        <v>69.740432999999996</v>
      </c>
      <c r="AH5" s="845">
        <v>102.764701</v>
      </c>
      <c r="AI5" s="845">
        <v>6.0337579999999997</v>
      </c>
      <c r="AJ5" s="845">
        <v>64.955008000000007</v>
      </c>
      <c r="AK5" s="845">
        <v>5.1599999999999997E-4</v>
      </c>
      <c r="AL5" s="845">
        <v>0.18829199999999999</v>
      </c>
      <c r="AM5" s="845">
        <v>0.188195</v>
      </c>
      <c r="AN5" s="845">
        <v>0.35771500000000001</v>
      </c>
      <c r="AO5" s="845">
        <v>0.24982699999999999</v>
      </c>
      <c r="AP5" s="845">
        <v>1</v>
      </c>
      <c r="AQ5" s="845">
        <v>8.9103000000000002E-2</v>
      </c>
      <c r="AR5" s="845">
        <v>0</v>
      </c>
      <c r="AS5" s="845">
        <v>1</v>
      </c>
      <c r="AT5" s="845">
        <v>0</v>
      </c>
      <c r="AU5" s="845">
        <v>0.10942300000000001</v>
      </c>
      <c r="AV5" s="845">
        <v>91.2</v>
      </c>
      <c r="AW5" s="845">
        <v>10.515060999999999</v>
      </c>
      <c r="AX5" s="845">
        <v>75.552525000000003</v>
      </c>
      <c r="AY5" s="845">
        <v>7.940105</v>
      </c>
      <c r="AZ5" s="845">
        <v>0</v>
      </c>
      <c r="BA5" s="845">
        <v>1185.378526</v>
      </c>
      <c r="BB5" s="845">
        <v>1.4500000000000001E-2</v>
      </c>
      <c r="BC5" s="845">
        <v>1.0159E-2</v>
      </c>
      <c r="BD5" s="845">
        <v>95.689785000000001</v>
      </c>
      <c r="BE5" s="845">
        <v>62.488979</v>
      </c>
      <c r="BF5" s="845">
        <v>64.581661999999994</v>
      </c>
      <c r="BG5" s="845">
        <v>8.2700000000000004E-4</v>
      </c>
      <c r="BH5" s="845">
        <v>2.0212000000000001E-2</v>
      </c>
      <c r="BI5" s="845">
        <v>0</v>
      </c>
      <c r="BJ5" s="845">
        <v>0</v>
      </c>
      <c r="BK5" s="917">
        <v>58.588787000000004</v>
      </c>
      <c r="BL5" s="845">
        <v>53.676920000000003</v>
      </c>
      <c r="BM5" s="845">
        <v>60.8</v>
      </c>
      <c r="BN5" s="845">
        <v>183.79576299999999</v>
      </c>
      <c r="BO5" s="845">
        <v>560.47123699999997</v>
      </c>
      <c r="BP5" s="845">
        <v>458.75617599999998</v>
      </c>
      <c r="BQ5" s="845">
        <v>0</v>
      </c>
      <c r="BR5" s="917">
        <v>241.81970999999999</v>
      </c>
      <c r="BS5" s="845">
        <v>1</v>
      </c>
      <c r="BT5" s="845">
        <v>6.955654</v>
      </c>
      <c r="BU5" s="845">
        <v>4.91404</v>
      </c>
      <c r="BV5" s="917">
        <v>3.746105</v>
      </c>
      <c r="BW5" s="845">
        <v>6.1969339999999997</v>
      </c>
      <c r="BX5" s="845">
        <v>3.8560270000000001</v>
      </c>
      <c r="BY5" s="845">
        <v>-19.883147000000001</v>
      </c>
      <c r="BZ5" s="845">
        <v>-29.081014</v>
      </c>
      <c r="CA5" s="845">
        <v>0</v>
      </c>
      <c r="CB5" s="845">
        <v>44.111694999999997</v>
      </c>
      <c r="CC5" s="845">
        <v>42.539003000000001</v>
      </c>
      <c r="CD5" s="845">
        <v>0</v>
      </c>
      <c r="CE5" s="845">
        <v>74.134941999999995</v>
      </c>
      <c r="CF5" s="845">
        <v>8.9103000000000002E-2</v>
      </c>
      <c r="CG5" s="845">
        <v>0.36554300000000001</v>
      </c>
      <c r="CH5" s="845">
        <v>2.1038999999999999E-2</v>
      </c>
      <c r="CI5" s="845">
        <v>5.8751999999999999E-2</v>
      </c>
      <c r="CJ5" s="845">
        <v>5.489414</v>
      </c>
      <c r="CK5" s="845">
        <v>201.831288</v>
      </c>
      <c r="CL5" s="845">
        <v>451.748175</v>
      </c>
      <c r="CM5" s="845">
        <v>0</v>
      </c>
      <c r="CN5" s="845">
        <v>452.197293</v>
      </c>
      <c r="CO5" s="845">
        <v>535.26042299999995</v>
      </c>
      <c r="CP5" s="845">
        <v>773.64602300000001</v>
      </c>
      <c r="CQ5" s="845">
        <v>0</v>
      </c>
      <c r="CR5" s="845">
        <v>0</v>
      </c>
      <c r="CS5" s="845">
        <v>13.632600999999999</v>
      </c>
      <c r="CT5" s="845">
        <v>120.449946</v>
      </c>
      <c r="CU5" s="845">
        <v>132.26563300000001</v>
      </c>
      <c r="CV5" s="845">
        <v>217.99798200000001</v>
      </c>
      <c r="CW5" s="845">
        <v>1966.0355340000001</v>
      </c>
      <c r="CX5" s="845">
        <v>82.658792000000005</v>
      </c>
      <c r="CY5" s="845">
        <v>1020.564884</v>
      </c>
      <c r="CZ5" s="845">
        <v>1364.306026</v>
      </c>
      <c r="DA5" s="845">
        <v>917.65534500000001</v>
      </c>
      <c r="DB5" s="845">
        <v>64.046323000000001</v>
      </c>
      <c r="DC5" s="845">
        <v>60.814641000000002</v>
      </c>
      <c r="DD5" s="845">
        <v>60.847467000000002</v>
      </c>
      <c r="DE5" s="845">
        <v>79.472719999999995</v>
      </c>
      <c r="DF5" s="845">
        <v>73.525300999999999</v>
      </c>
      <c r="DG5" s="845">
        <v>77.487262000000001</v>
      </c>
      <c r="DH5" s="845">
        <v>254.44892899999999</v>
      </c>
      <c r="DI5" s="845" t="s">
        <v>798</v>
      </c>
      <c r="DJ5" s="845">
        <v>248.30535499999999</v>
      </c>
      <c r="DK5" s="845">
        <v>8.9103000000000002E-2</v>
      </c>
      <c r="DL5" s="845">
        <v>0.104452</v>
      </c>
      <c r="DM5" s="845">
        <v>41.945300000000003</v>
      </c>
      <c r="DN5" s="845">
        <v>0.27447100000000002</v>
      </c>
      <c r="DO5" s="845">
        <v>0</v>
      </c>
      <c r="DP5" s="845">
        <v>0</v>
      </c>
      <c r="DQ5" s="845">
        <v>0</v>
      </c>
      <c r="DR5" s="845">
        <v>0</v>
      </c>
      <c r="DS5" s="917">
        <v>0</v>
      </c>
      <c r="DT5" s="845">
        <v>1</v>
      </c>
      <c r="DU5" s="845">
        <v>963.28</v>
      </c>
      <c r="DV5" s="845">
        <v>7.48</v>
      </c>
      <c r="DW5" s="845">
        <v>6.2</v>
      </c>
      <c r="DX5" s="845">
        <v>63.84</v>
      </c>
      <c r="DY5" s="845">
        <v>-99999999</v>
      </c>
      <c r="DZ5" s="845">
        <v>1.68</v>
      </c>
      <c r="EA5" s="845">
        <v>6.83</v>
      </c>
      <c r="EB5" s="845">
        <v>9.76</v>
      </c>
      <c r="EC5" s="845">
        <v>1</v>
      </c>
      <c r="ED5" s="845">
        <v>0.25</v>
      </c>
      <c r="EE5" s="845">
        <v>2000</v>
      </c>
      <c r="EF5" s="845">
        <v>8.43</v>
      </c>
    </row>
    <row r="6" spans="1:140" x14ac:dyDescent="0.2">
      <c r="A6" s="845">
        <v>2</v>
      </c>
      <c r="B6" s="845">
        <v>2</v>
      </c>
      <c r="C6" s="845">
        <v>207.88735600000001</v>
      </c>
      <c r="D6" s="845">
        <v>105.902434</v>
      </c>
      <c r="E6" s="845">
        <v>207.61749499999999</v>
      </c>
      <c r="F6" s="845">
        <v>69.126604999999998</v>
      </c>
      <c r="G6" s="845">
        <v>1</v>
      </c>
      <c r="H6" s="845">
        <v>8.7140999999999996E-2</v>
      </c>
      <c r="I6" s="845">
        <v>2.4053000000000001E-2</v>
      </c>
      <c r="J6" s="845">
        <v>0</v>
      </c>
      <c r="K6" s="845">
        <v>0</v>
      </c>
      <c r="L6" s="845">
        <v>2.4053000000000001E-2</v>
      </c>
      <c r="M6" s="845" t="s">
        <v>798</v>
      </c>
      <c r="N6" s="845">
        <v>1.4628E-2</v>
      </c>
      <c r="O6" s="845">
        <v>9.3080000000000003E-3</v>
      </c>
      <c r="P6" s="845">
        <v>0.48975099999999999</v>
      </c>
      <c r="Q6" s="845">
        <v>0.51024899999999995</v>
      </c>
      <c r="R6" s="845">
        <v>0.91996599999999995</v>
      </c>
      <c r="S6" s="845">
        <v>1</v>
      </c>
      <c r="T6" s="845">
        <v>525.36219800000003</v>
      </c>
      <c r="U6" s="845">
        <v>21.014488</v>
      </c>
      <c r="V6" s="845">
        <v>259.92606599999999</v>
      </c>
      <c r="W6" s="845">
        <v>691.99528999999995</v>
      </c>
      <c r="X6" s="845">
        <v>26.142439</v>
      </c>
      <c r="Y6" s="845">
        <v>16.564049000000001</v>
      </c>
      <c r="Z6" s="845">
        <v>48.105448000000003</v>
      </c>
      <c r="AA6" s="845">
        <v>13.314106000000001</v>
      </c>
      <c r="AB6" s="845">
        <v>12.791905</v>
      </c>
      <c r="AC6" s="845">
        <v>131.11346599999999</v>
      </c>
      <c r="AD6" s="845">
        <v>114.99426</v>
      </c>
      <c r="AE6" s="845" t="s">
        <v>798</v>
      </c>
      <c r="AF6" s="845">
        <v>8.3935689999999994</v>
      </c>
      <c r="AG6" s="845">
        <v>76.219787999999994</v>
      </c>
      <c r="AH6" s="845">
        <v>102.712383</v>
      </c>
      <c r="AI6" s="845">
        <v>6.0626369999999996</v>
      </c>
      <c r="AJ6" s="845">
        <v>99.757941000000002</v>
      </c>
      <c r="AK6" s="845">
        <v>1.681E-3</v>
      </c>
      <c r="AL6" s="845">
        <v>0.186838</v>
      </c>
      <c r="AM6" s="845">
        <v>0.186524</v>
      </c>
      <c r="AN6" s="845">
        <v>0.35322500000000001</v>
      </c>
      <c r="AO6" s="845">
        <v>0.249248</v>
      </c>
      <c r="AP6" s="845">
        <v>1</v>
      </c>
      <c r="AQ6" s="845">
        <v>8.6553000000000005E-2</v>
      </c>
      <c r="AR6" s="845">
        <v>0</v>
      </c>
      <c r="AS6" s="845">
        <v>1</v>
      </c>
      <c r="AT6" s="845">
        <v>0</v>
      </c>
      <c r="AU6" s="845">
        <v>8.7140999999999996E-2</v>
      </c>
      <c r="AV6" s="845">
        <v>91.2</v>
      </c>
      <c r="AW6" s="845">
        <v>14.702434</v>
      </c>
      <c r="AX6" s="845">
        <v>75.140386000000007</v>
      </c>
      <c r="AY6" s="845">
        <v>8.2500839999999993</v>
      </c>
      <c r="AZ6" s="845">
        <v>39.436934999999998</v>
      </c>
      <c r="BA6" s="845">
        <v>1216.813085</v>
      </c>
      <c r="BB6" s="845">
        <v>1.4664E-2</v>
      </c>
      <c r="BC6" s="845">
        <v>9.3080000000000003E-3</v>
      </c>
      <c r="BD6" s="845">
        <v>90.969399999999993</v>
      </c>
      <c r="BE6" s="845">
        <v>70.4024</v>
      </c>
      <c r="BF6" s="845">
        <v>82.713841000000002</v>
      </c>
      <c r="BG6" s="845">
        <v>8.5660000000000007E-3</v>
      </c>
      <c r="BH6" s="845">
        <v>1.7492000000000001E-2</v>
      </c>
      <c r="BI6" s="845">
        <v>0</v>
      </c>
      <c r="BJ6" s="845">
        <v>0</v>
      </c>
      <c r="BK6" s="917">
        <v>49.511071999999999</v>
      </c>
      <c r="BL6" s="845">
        <v>51.717731000000001</v>
      </c>
      <c r="BM6" s="845">
        <v>61.821426000000002</v>
      </c>
      <c r="BN6" s="845">
        <v>176.945266</v>
      </c>
      <c r="BO6" s="845">
        <v>568.06868499999996</v>
      </c>
      <c r="BP6" s="845">
        <v>462.16625199999999</v>
      </c>
      <c r="BQ6" s="845">
        <v>30.4</v>
      </c>
      <c r="BR6" s="917">
        <v>259.77086000000003</v>
      </c>
      <c r="BS6" s="845">
        <v>1.353931</v>
      </c>
      <c r="BT6" s="845">
        <v>7.0842980000000004</v>
      </c>
      <c r="BU6" s="845">
        <v>3.2064509999999999</v>
      </c>
      <c r="BV6" s="917">
        <v>3.3990109999999998</v>
      </c>
      <c r="BW6" s="845">
        <v>3.9630299999999998</v>
      </c>
      <c r="BX6" s="845">
        <v>3.4654739999999999</v>
      </c>
      <c r="BY6" s="845">
        <v>-57.070287</v>
      </c>
      <c r="BZ6" s="845">
        <v>-26.970103000000002</v>
      </c>
      <c r="CA6" s="845">
        <v>1.7990360000000001</v>
      </c>
      <c r="CB6" s="845">
        <v>45.833801000000001</v>
      </c>
      <c r="CC6" s="845">
        <v>49.173793000000003</v>
      </c>
      <c r="CD6" s="845">
        <v>-0.74796499999999999</v>
      </c>
      <c r="CE6" s="845">
        <v>80.774507999999997</v>
      </c>
      <c r="CF6" s="845">
        <v>8.6553000000000005E-2</v>
      </c>
      <c r="CG6" s="845">
        <v>0.24737600000000001</v>
      </c>
      <c r="CH6" s="845">
        <v>2.6058000000000001E-2</v>
      </c>
      <c r="CI6" s="845">
        <v>7.1236999999999995E-2</v>
      </c>
      <c r="CJ6" s="845">
        <v>5.3859620000000001</v>
      </c>
      <c r="CK6" s="845">
        <v>210.51862700000001</v>
      </c>
      <c r="CL6" s="845">
        <v>477.07569799999999</v>
      </c>
      <c r="CM6" s="845">
        <v>0</v>
      </c>
      <c r="CN6" s="845">
        <v>458.77655600000003</v>
      </c>
      <c r="CO6" s="845">
        <v>586.62230499999998</v>
      </c>
      <c r="CP6" s="845">
        <v>805.81800699999997</v>
      </c>
      <c r="CQ6" s="845">
        <v>0</v>
      </c>
      <c r="CR6" s="845">
        <v>0</v>
      </c>
      <c r="CS6" s="845">
        <v>13.885396</v>
      </c>
      <c r="CT6" s="845">
        <v>124.22641299999999</v>
      </c>
      <c r="CU6" s="845">
        <v>252.23473200000001</v>
      </c>
      <c r="CV6" s="845">
        <v>202.986479</v>
      </c>
      <c r="CW6" s="845">
        <v>1997.6171650000001</v>
      </c>
      <c r="CX6" s="845">
        <v>224.46354400000001</v>
      </c>
      <c r="CY6" s="845">
        <v>1142.1550789999999</v>
      </c>
      <c r="CZ6" s="845">
        <v>1343.2425229999999</v>
      </c>
      <c r="DA6" s="845">
        <v>1259.299256</v>
      </c>
      <c r="DB6" s="845">
        <v>64.031958000000003</v>
      </c>
      <c r="DC6" s="845">
        <v>60.810524000000001</v>
      </c>
      <c r="DD6" s="845">
        <v>60.856333999999997</v>
      </c>
      <c r="DE6" s="845">
        <v>78.977924999999999</v>
      </c>
      <c r="DF6" s="845">
        <v>71.577706000000006</v>
      </c>
      <c r="DG6" s="845">
        <v>76.226594000000006</v>
      </c>
      <c r="DH6" s="845">
        <v>278.16613899999999</v>
      </c>
      <c r="DI6" s="845" t="s">
        <v>798</v>
      </c>
      <c r="DJ6" s="845">
        <v>248.3903</v>
      </c>
      <c r="DK6" s="845">
        <v>8.6553000000000005E-2</v>
      </c>
      <c r="DL6" s="845">
        <v>0.104309</v>
      </c>
      <c r="DM6" s="845">
        <v>41.292909999999999</v>
      </c>
      <c r="DN6" s="845">
        <v>0.26929799999999998</v>
      </c>
      <c r="DO6" s="845">
        <v>8.829E-3</v>
      </c>
      <c r="DP6" s="845">
        <v>0.10799599999999999</v>
      </c>
      <c r="DQ6" s="845">
        <v>5.2287E-2</v>
      </c>
      <c r="DR6" s="845">
        <v>1.8211999999999999E-2</v>
      </c>
      <c r="DS6" s="917">
        <v>0</v>
      </c>
      <c r="DT6" s="845">
        <v>2</v>
      </c>
      <c r="DU6" s="845">
        <v>1024.07</v>
      </c>
      <c r="DV6" s="845">
        <v>7.8</v>
      </c>
      <c r="DW6" s="845">
        <v>7.04</v>
      </c>
      <c r="DX6" s="845">
        <v>69.650000000000006</v>
      </c>
      <c r="DY6" s="845">
        <v>-99999999</v>
      </c>
      <c r="DZ6" s="845">
        <v>1.57</v>
      </c>
      <c r="EA6" s="845">
        <v>7.96</v>
      </c>
      <c r="EB6" s="845">
        <v>10.37</v>
      </c>
      <c r="EC6" s="845">
        <v>2</v>
      </c>
      <c r="ED6" s="845">
        <v>0.25</v>
      </c>
      <c r="EE6" s="845">
        <v>2000</v>
      </c>
      <c r="EF6" s="845">
        <v>8.7309999999999999</v>
      </c>
    </row>
    <row r="7" spans="1:140" x14ac:dyDescent="0.2">
      <c r="A7" s="845">
        <v>3</v>
      </c>
      <c r="B7" s="845">
        <v>3</v>
      </c>
      <c r="C7" s="845">
        <v>208.35260700000001</v>
      </c>
      <c r="D7" s="845">
        <v>105.310458</v>
      </c>
      <c r="E7" s="845">
        <v>312.927953</v>
      </c>
      <c r="F7" s="845">
        <v>69.415824999999998</v>
      </c>
      <c r="G7" s="845">
        <v>1</v>
      </c>
      <c r="H7" s="845">
        <v>6.5749000000000002E-2</v>
      </c>
      <c r="I7" s="845">
        <v>1.9470999999999999E-2</v>
      </c>
      <c r="J7" s="845">
        <v>0</v>
      </c>
      <c r="K7" s="845">
        <v>0</v>
      </c>
      <c r="L7" s="845">
        <v>1.9470999999999999E-2</v>
      </c>
      <c r="M7" s="845" t="s">
        <v>798</v>
      </c>
      <c r="N7" s="845">
        <v>1.4465E-2</v>
      </c>
      <c r="O7" s="845">
        <v>4.7860000000000003E-3</v>
      </c>
      <c r="P7" s="845">
        <v>0.44813399999999998</v>
      </c>
      <c r="Q7" s="845">
        <v>0.55186599999999997</v>
      </c>
      <c r="R7" s="845">
        <v>0.94405799999999995</v>
      </c>
      <c r="S7" s="845">
        <v>1</v>
      </c>
      <c r="T7" s="845">
        <v>527.56026799999995</v>
      </c>
      <c r="U7" s="845">
        <v>21.102411</v>
      </c>
      <c r="V7" s="845">
        <v>262.949772</v>
      </c>
      <c r="W7" s="845">
        <v>672.13047800000004</v>
      </c>
      <c r="X7" s="845">
        <v>19.724681</v>
      </c>
      <c r="Y7" s="845">
        <v>12.939279000000001</v>
      </c>
      <c r="Z7" s="845">
        <v>38.941541000000001</v>
      </c>
      <c r="AA7" s="845">
        <v>13.090356999999999</v>
      </c>
      <c r="AB7" s="845">
        <v>13.227765</v>
      </c>
      <c r="AC7" s="845">
        <v>124.343205</v>
      </c>
      <c r="AD7" s="845">
        <v>128.13733199999999</v>
      </c>
      <c r="AE7" s="845" t="s">
        <v>798</v>
      </c>
      <c r="AF7" s="845">
        <v>8.3026920000000004</v>
      </c>
      <c r="AG7" s="845">
        <v>80.183564000000004</v>
      </c>
      <c r="AH7" s="845">
        <v>102.66164499999999</v>
      </c>
      <c r="AI7" s="845">
        <v>6.2958040000000004</v>
      </c>
      <c r="AJ7" s="845">
        <v>111.297354</v>
      </c>
      <c r="AK7" s="845">
        <v>6.9629999999999996E-3</v>
      </c>
      <c r="AL7" s="845">
        <v>0.20300599999999999</v>
      </c>
      <c r="AM7" s="845">
        <v>0.20159299999999999</v>
      </c>
      <c r="AN7" s="845">
        <v>0.35173399999999999</v>
      </c>
      <c r="AO7" s="845">
        <v>0.24838499999999999</v>
      </c>
      <c r="AP7" s="845">
        <v>1</v>
      </c>
      <c r="AQ7" s="845">
        <v>6.6467999999999999E-2</v>
      </c>
      <c r="AR7" s="845">
        <v>1.8201999999999999E-2</v>
      </c>
      <c r="AS7" s="845">
        <v>0.78502099999999997</v>
      </c>
      <c r="AT7" s="845">
        <v>0.214979</v>
      </c>
      <c r="AU7" s="845">
        <v>6.5749000000000002E-2</v>
      </c>
      <c r="AV7" s="845">
        <v>91.2</v>
      </c>
      <c r="AW7" s="845">
        <v>14.110458</v>
      </c>
      <c r="AX7" s="845">
        <v>73.529190999999997</v>
      </c>
      <c r="AY7" s="845">
        <v>8.4398900000000001</v>
      </c>
      <c r="AZ7" s="845">
        <v>60.364806999999999</v>
      </c>
      <c r="BA7" s="845">
        <v>1227.282549</v>
      </c>
      <c r="BB7" s="845">
        <v>1.4628E-2</v>
      </c>
      <c r="BC7" s="845">
        <v>4.7860000000000003E-3</v>
      </c>
      <c r="BD7" s="845">
        <v>90.468918000000002</v>
      </c>
      <c r="BE7" s="845">
        <v>72.270492000000004</v>
      </c>
      <c r="BF7" s="845">
        <v>90.679803000000007</v>
      </c>
      <c r="BG7" s="845">
        <v>5.1659999999999996E-3</v>
      </c>
      <c r="BH7" s="845">
        <v>1.3289E-2</v>
      </c>
      <c r="BI7" s="845">
        <v>5.4000000000000001E-4</v>
      </c>
      <c r="BJ7" s="845">
        <v>1.1615E-2</v>
      </c>
      <c r="BK7" s="917">
        <v>51.077618999999999</v>
      </c>
      <c r="BL7" s="845">
        <v>51.453023000000002</v>
      </c>
      <c r="BM7" s="845">
        <v>61.897568</v>
      </c>
      <c r="BN7" s="845">
        <v>180.15684999999999</v>
      </c>
      <c r="BO7" s="845">
        <v>560.22422800000004</v>
      </c>
      <c r="BP7" s="845">
        <v>454.91377</v>
      </c>
      <c r="BQ7" s="845">
        <v>60.8</v>
      </c>
      <c r="BR7" s="917">
        <v>242.56272000000001</v>
      </c>
      <c r="BS7" s="845">
        <v>1.867618</v>
      </c>
      <c r="BT7" s="845">
        <v>6.033404</v>
      </c>
      <c r="BU7" s="845">
        <v>3.5959140000000001</v>
      </c>
      <c r="BV7" s="917">
        <v>3.306683</v>
      </c>
      <c r="BW7" s="845">
        <v>3.8590719999999998</v>
      </c>
      <c r="BX7" s="845">
        <v>3.3994399999999998</v>
      </c>
      <c r="BY7" s="845">
        <v>-20.721157999999999</v>
      </c>
      <c r="BZ7" s="845">
        <v>-24.179805000000002</v>
      </c>
      <c r="CA7" s="845">
        <v>2.7214990000000001</v>
      </c>
      <c r="CB7" s="845">
        <v>46.888275999999998</v>
      </c>
      <c r="CC7" s="845">
        <v>51.082875000000001</v>
      </c>
      <c r="CD7" s="845">
        <v>1.051925</v>
      </c>
      <c r="CE7" s="845">
        <v>80.457252999999994</v>
      </c>
      <c r="CF7" s="845">
        <v>8.4670999999999996E-2</v>
      </c>
      <c r="CG7" s="845">
        <v>0.16328699999999999</v>
      </c>
      <c r="CH7" s="845">
        <v>1.7106E-2</v>
      </c>
      <c r="CI7" s="845">
        <v>4.5544000000000001E-2</v>
      </c>
      <c r="CJ7" s="845">
        <v>5.5645689999999997</v>
      </c>
      <c r="CK7" s="845">
        <v>260.18984399999999</v>
      </c>
      <c r="CL7" s="845">
        <v>477.70357100000001</v>
      </c>
      <c r="CM7" s="845">
        <v>274.10909500000002</v>
      </c>
      <c r="CN7" s="845">
        <v>561.62226299999998</v>
      </c>
      <c r="CO7" s="845">
        <v>570.50262399999997</v>
      </c>
      <c r="CP7" s="845">
        <v>850.76482099999998</v>
      </c>
      <c r="CQ7" s="845">
        <v>0</v>
      </c>
      <c r="CR7" s="845">
        <v>0</v>
      </c>
      <c r="CS7" s="845">
        <v>14.066927</v>
      </c>
      <c r="CT7" s="845">
        <v>132.284683</v>
      </c>
      <c r="CU7" s="845">
        <v>420.04980799999998</v>
      </c>
      <c r="CV7" s="845">
        <v>164.41795099999999</v>
      </c>
      <c r="CW7" s="845">
        <v>2009.657899</v>
      </c>
      <c r="CX7" s="845">
        <v>328.708687</v>
      </c>
      <c r="CY7" s="845">
        <v>1141.715154</v>
      </c>
      <c r="CZ7" s="845">
        <v>1185.077491</v>
      </c>
      <c r="DA7" s="845">
        <v>1178.1840460000001</v>
      </c>
      <c r="DB7" s="845">
        <v>60.819516</v>
      </c>
      <c r="DC7" s="845">
        <v>60.807434999999998</v>
      </c>
      <c r="DD7" s="845">
        <v>60.850788999999999</v>
      </c>
      <c r="DE7" s="845">
        <v>75.497703000000001</v>
      </c>
      <c r="DF7" s="845">
        <v>74.645213999999996</v>
      </c>
      <c r="DG7" s="845">
        <v>77.743523999999994</v>
      </c>
      <c r="DH7" s="845">
        <v>252.766614</v>
      </c>
      <c r="DI7" s="845" t="s">
        <v>798</v>
      </c>
      <c r="DJ7" s="845">
        <v>267.81212199999999</v>
      </c>
      <c r="DK7" s="845">
        <v>8.4670999999999996E-2</v>
      </c>
      <c r="DL7" s="845">
        <v>8.2711000000000007E-2</v>
      </c>
      <c r="DM7" s="845">
        <v>41.371307999999999</v>
      </c>
      <c r="DN7" s="845">
        <v>0.27822799999999998</v>
      </c>
      <c r="DO7" s="845">
        <v>1.5560000000000001E-3</v>
      </c>
      <c r="DP7" s="845">
        <v>8.8186E-2</v>
      </c>
      <c r="DQ7" s="845">
        <v>4.2660999999999998E-2</v>
      </c>
      <c r="DR7" s="845">
        <v>1.5618999999999999E-2</v>
      </c>
      <c r="DS7" s="917">
        <v>0</v>
      </c>
      <c r="DT7" s="845">
        <v>3</v>
      </c>
      <c r="DU7" s="845">
        <v>941.76</v>
      </c>
      <c r="DV7" s="845">
        <v>7.44</v>
      </c>
      <c r="DW7" s="845">
        <v>7.18</v>
      </c>
      <c r="DX7" s="845">
        <v>69.69</v>
      </c>
      <c r="DY7" s="845">
        <v>372.85</v>
      </c>
      <c r="DZ7" s="845">
        <v>1.51</v>
      </c>
      <c r="EA7" s="845">
        <v>8.33</v>
      </c>
      <c r="EB7" s="845">
        <v>10.24</v>
      </c>
      <c r="EC7" s="845">
        <v>2</v>
      </c>
      <c r="ED7" s="845">
        <v>0.25</v>
      </c>
      <c r="EE7" s="845">
        <v>2000</v>
      </c>
      <c r="EF7" s="845">
        <v>8.7040000000000006</v>
      </c>
    </row>
    <row r="8" spans="1:140" x14ac:dyDescent="0.2">
      <c r="A8" s="845">
        <v>4</v>
      </c>
      <c r="B8" s="845">
        <v>4</v>
      </c>
      <c r="C8" s="845">
        <v>189.898054</v>
      </c>
      <c r="D8" s="845">
        <v>82.417976999999993</v>
      </c>
      <c r="E8" s="845">
        <v>395.34592900000001</v>
      </c>
      <c r="F8" s="845">
        <v>66.357275999999999</v>
      </c>
      <c r="G8" s="845">
        <v>1</v>
      </c>
      <c r="H8" s="845">
        <v>5.3552000000000002E-2</v>
      </c>
      <c r="I8" s="845">
        <v>2.1097000000000001E-2</v>
      </c>
      <c r="J8" s="845">
        <v>0</v>
      </c>
      <c r="K8" s="845">
        <v>0</v>
      </c>
      <c r="L8" s="845">
        <v>2.1097000000000001E-2</v>
      </c>
      <c r="M8" s="845" t="s">
        <v>798</v>
      </c>
      <c r="N8" s="845">
        <v>1.4258E-2</v>
      </c>
      <c r="O8" s="845">
        <v>6.5890000000000002E-3</v>
      </c>
      <c r="P8" s="845">
        <v>0.39184999999999998</v>
      </c>
      <c r="Q8" s="845">
        <v>0.60814999999999997</v>
      </c>
      <c r="R8" s="845">
        <v>0.95722799999999997</v>
      </c>
      <c r="S8" s="845">
        <v>1</v>
      </c>
      <c r="T8" s="845">
        <v>504.31529699999999</v>
      </c>
      <c r="U8" s="845">
        <v>20.172612000000001</v>
      </c>
      <c r="V8" s="845">
        <v>259.22287</v>
      </c>
      <c r="W8" s="845">
        <v>684.79303200000004</v>
      </c>
      <c r="X8" s="845">
        <v>16.065702000000002</v>
      </c>
      <c r="Y8" s="845">
        <v>14.276026999999999</v>
      </c>
      <c r="Z8" s="845">
        <v>42.193561000000003</v>
      </c>
      <c r="AA8" s="845">
        <v>12.953382</v>
      </c>
      <c r="AB8" s="845">
        <v>13.702227000000001</v>
      </c>
      <c r="AC8" s="845">
        <v>120.164215</v>
      </c>
      <c r="AD8" s="845">
        <v>142.461986</v>
      </c>
      <c r="AE8" s="845" t="s">
        <v>798</v>
      </c>
      <c r="AF8" s="845">
        <v>8.1103760000000005</v>
      </c>
      <c r="AG8" s="845">
        <v>84.147120000000001</v>
      </c>
      <c r="AH8" s="845">
        <v>102.58857</v>
      </c>
      <c r="AI8" s="845">
        <v>6.546786</v>
      </c>
      <c r="AJ8" s="845">
        <v>146.76881700000001</v>
      </c>
      <c r="AK8" s="845">
        <v>2.6492000000000002E-2</v>
      </c>
      <c r="AL8" s="845">
        <v>0.17297299999999999</v>
      </c>
      <c r="AM8" s="845">
        <v>0.16839100000000001</v>
      </c>
      <c r="AN8" s="845">
        <v>0.35403200000000001</v>
      </c>
      <c r="AO8" s="845">
        <v>0.247089</v>
      </c>
      <c r="AP8" s="845">
        <v>1</v>
      </c>
      <c r="AQ8" s="845">
        <v>4.9658000000000001E-2</v>
      </c>
      <c r="AR8" s="845">
        <v>3.3602E-2</v>
      </c>
      <c r="AS8" s="845">
        <v>0.59642099999999998</v>
      </c>
      <c r="AT8" s="845">
        <v>0.40357900000000002</v>
      </c>
      <c r="AU8" s="845">
        <v>5.3552000000000002E-2</v>
      </c>
      <c r="AV8" s="845">
        <v>91.2</v>
      </c>
      <c r="AW8" s="845">
        <v>-8.7820230000000006</v>
      </c>
      <c r="AX8" s="845">
        <v>69.322310999999999</v>
      </c>
      <c r="AY8" s="845">
        <v>8.3666809999999998</v>
      </c>
      <c r="AZ8" s="845">
        <v>67.150459999999995</v>
      </c>
      <c r="BA8" s="845">
        <v>1196.1410100000001</v>
      </c>
      <c r="BB8" s="845">
        <v>1.4465E-2</v>
      </c>
      <c r="BC8" s="845">
        <v>6.5890000000000002E-3</v>
      </c>
      <c r="BD8" s="845">
        <v>66.253320000000002</v>
      </c>
      <c r="BE8" s="845">
        <v>75.369343999999998</v>
      </c>
      <c r="BF8" s="845">
        <v>100.356347</v>
      </c>
      <c r="BG8" s="845">
        <v>6.071E-3</v>
      </c>
      <c r="BH8" s="845">
        <v>1.4260999999999999E-2</v>
      </c>
      <c r="BI8" s="845">
        <v>2.3599999999999999E-4</v>
      </c>
      <c r="BJ8" s="845">
        <v>1.1540999999999999E-2</v>
      </c>
      <c r="BK8" s="917">
        <v>50.744031</v>
      </c>
      <c r="BL8" s="845">
        <v>46.618611999999999</v>
      </c>
      <c r="BM8" s="845">
        <v>63.124482</v>
      </c>
      <c r="BN8" s="845">
        <v>190.17992799999999</v>
      </c>
      <c r="BO8" s="845">
        <v>534.65702499999998</v>
      </c>
      <c r="BP8" s="845">
        <v>452.23904900000002</v>
      </c>
      <c r="BQ8" s="845">
        <v>91.2</v>
      </c>
      <c r="BR8" s="917">
        <v>307.07213999999999</v>
      </c>
      <c r="BS8" s="845">
        <v>2.224281</v>
      </c>
      <c r="BT8" s="845">
        <v>7.4992979999999996</v>
      </c>
      <c r="BU8" s="845">
        <v>3.5938729999999999</v>
      </c>
      <c r="BV8" s="917">
        <v>2.403527</v>
      </c>
      <c r="BW8" s="845">
        <v>3.6267680000000002</v>
      </c>
      <c r="BX8" s="845">
        <v>2.4364219999999999</v>
      </c>
      <c r="BY8" s="845">
        <v>-24.833041000000001</v>
      </c>
      <c r="BZ8" s="845">
        <v>-16.552192000000002</v>
      </c>
      <c r="CA8" s="845">
        <v>3.0369980000000001</v>
      </c>
      <c r="CB8" s="845">
        <v>46.481558999999997</v>
      </c>
      <c r="CC8" s="845">
        <v>51.112259999999999</v>
      </c>
      <c r="CD8" s="845">
        <v>1.8262659999999999</v>
      </c>
      <c r="CE8" s="845">
        <v>77.480988999999994</v>
      </c>
      <c r="CF8" s="845">
        <v>8.3260000000000001E-2</v>
      </c>
      <c r="CG8" s="845">
        <v>0.102671</v>
      </c>
      <c r="CH8" s="845">
        <v>1.6891E-2</v>
      </c>
      <c r="CI8" s="845">
        <v>4.4204E-2</v>
      </c>
      <c r="CJ8" s="845">
        <v>4.4282450000000004</v>
      </c>
      <c r="CK8" s="845">
        <v>284.56991099999999</v>
      </c>
      <c r="CL8" s="845">
        <v>435.833169</v>
      </c>
      <c r="CM8" s="845">
        <v>383.76395600000001</v>
      </c>
      <c r="CN8" s="845">
        <v>685.76909999999998</v>
      </c>
      <c r="CO8" s="845">
        <v>536.81555100000003</v>
      </c>
      <c r="CP8" s="845">
        <v>898.05283699999995</v>
      </c>
      <c r="CQ8" s="845">
        <v>0</v>
      </c>
      <c r="CR8" s="845">
        <v>0</v>
      </c>
      <c r="CS8" s="845">
        <v>14.309322</v>
      </c>
      <c r="CT8" s="845">
        <v>140.43635499999999</v>
      </c>
      <c r="CU8" s="845">
        <v>202.70024699999999</v>
      </c>
      <c r="CV8" s="845">
        <v>118.026498</v>
      </c>
      <c r="CW8" s="845">
        <v>1980.96443</v>
      </c>
      <c r="CX8" s="845">
        <v>442.24936600000001</v>
      </c>
      <c r="CY8" s="845">
        <v>1040.782453</v>
      </c>
      <c r="CZ8" s="845">
        <v>978.806107</v>
      </c>
      <c r="DA8" s="845">
        <v>1133.2726150000001</v>
      </c>
      <c r="DB8" s="845">
        <v>60.812218000000001</v>
      </c>
      <c r="DC8" s="845">
        <v>61.185679999999998</v>
      </c>
      <c r="DD8" s="845">
        <v>60.822232999999997</v>
      </c>
      <c r="DE8" s="845">
        <v>75.189993999999999</v>
      </c>
      <c r="DF8" s="845">
        <v>77.181265999999994</v>
      </c>
      <c r="DG8" s="845">
        <v>77.074521000000004</v>
      </c>
      <c r="DH8" s="845">
        <v>232.56454199999999</v>
      </c>
      <c r="DI8" s="845" t="s">
        <v>798</v>
      </c>
      <c r="DJ8" s="845">
        <v>258.34668699999997</v>
      </c>
      <c r="DK8" s="845">
        <v>8.3260000000000001E-2</v>
      </c>
      <c r="DL8" s="845">
        <v>6.2157999999999998E-2</v>
      </c>
      <c r="DM8" s="845">
        <v>41.731085</v>
      </c>
      <c r="DN8" s="845">
        <v>0.221412</v>
      </c>
      <c r="DO8" s="845">
        <v>1.916E-3</v>
      </c>
      <c r="DP8" s="845">
        <v>6.5240000000000006E-2</v>
      </c>
      <c r="DQ8" s="845">
        <v>3.1579999999999997E-2</v>
      </c>
      <c r="DR8" s="845">
        <v>1.1058E-2</v>
      </c>
      <c r="DS8" s="917">
        <v>0</v>
      </c>
      <c r="DT8" s="845">
        <v>4</v>
      </c>
      <c r="DU8" s="845">
        <v>805.39</v>
      </c>
      <c r="DV8" s="845">
        <v>6.93</v>
      </c>
      <c r="DW8" s="845">
        <v>6.89</v>
      </c>
      <c r="DX8" s="845">
        <v>67.97</v>
      </c>
      <c r="DY8" s="845">
        <v>481.66</v>
      </c>
      <c r="DZ8" s="845">
        <v>1.45</v>
      </c>
      <c r="EA8" s="845">
        <v>8.42</v>
      </c>
      <c r="EB8" s="845">
        <v>10.1</v>
      </c>
      <c r="EC8" s="845">
        <v>2</v>
      </c>
      <c r="ED8" s="845">
        <v>0.25</v>
      </c>
      <c r="EE8" s="845">
        <v>2000</v>
      </c>
      <c r="EF8" s="845">
        <v>8.0619999999999994</v>
      </c>
    </row>
    <row r="9" spans="1:140" x14ac:dyDescent="0.2">
      <c r="A9" s="845">
        <v>5</v>
      </c>
      <c r="B9" s="845">
        <v>5</v>
      </c>
      <c r="C9" s="845">
        <v>153.650251</v>
      </c>
      <c r="D9" s="845">
        <v>45.821451000000003</v>
      </c>
      <c r="E9" s="845">
        <v>441.16738099999998</v>
      </c>
      <c r="F9" s="845">
        <v>60.117271000000002</v>
      </c>
      <c r="G9" s="845">
        <v>1</v>
      </c>
      <c r="H9" s="845">
        <v>4.1778000000000003E-2</v>
      </c>
      <c r="I9" s="845">
        <v>1.9191E-2</v>
      </c>
      <c r="J9" s="845">
        <v>0</v>
      </c>
      <c r="K9" s="845">
        <v>0</v>
      </c>
      <c r="L9" s="845">
        <v>1.9191E-2</v>
      </c>
      <c r="M9" s="845" t="s">
        <v>798</v>
      </c>
      <c r="N9" s="845">
        <v>1.4252000000000001E-2</v>
      </c>
      <c r="O9" s="845">
        <v>4.8840000000000003E-3</v>
      </c>
      <c r="P9" s="845">
        <v>0.35262700000000002</v>
      </c>
      <c r="Q9" s="845">
        <v>0.64737299999999998</v>
      </c>
      <c r="R9" s="845">
        <v>0.95036900000000002</v>
      </c>
      <c r="S9" s="845">
        <v>1</v>
      </c>
      <c r="T9" s="845">
        <v>456.89125999999999</v>
      </c>
      <c r="U9" s="845">
        <v>18.275649999999999</v>
      </c>
      <c r="V9" s="845">
        <v>248.89657</v>
      </c>
      <c r="W9" s="845">
        <v>674.54127700000004</v>
      </c>
      <c r="X9" s="845">
        <v>12.533377</v>
      </c>
      <c r="Y9" s="845">
        <v>12.907817</v>
      </c>
      <c r="Z9" s="845">
        <v>38.382551999999997</v>
      </c>
      <c r="AA9" s="845">
        <v>12.836035000000001</v>
      </c>
      <c r="AB9" s="845">
        <v>14.127331</v>
      </c>
      <c r="AC9" s="845">
        <v>116.596282</v>
      </c>
      <c r="AD9" s="845">
        <v>155.43141399999999</v>
      </c>
      <c r="AE9" s="845" t="s">
        <v>798</v>
      </c>
      <c r="AF9" s="845">
        <v>8.2297930000000008</v>
      </c>
      <c r="AG9" s="845">
        <v>88.110496999999995</v>
      </c>
      <c r="AH9" s="845">
        <v>102.519322</v>
      </c>
      <c r="AI9" s="845">
        <v>6.7875810000000003</v>
      </c>
      <c r="AJ9" s="845">
        <v>186.96572699999999</v>
      </c>
      <c r="AK9" s="845">
        <v>7.8996999999999998E-2</v>
      </c>
      <c r="AL9" s="845">
        <v>0.14485300000000001</v>
      </c>
      <c r="AM9" s="845">
        <v>0.13341</v>
      </c>
      <c r="AN9" s="845">
        <v>0.357626</v>
      </c>
      <c r="AO9" s="845">
        <v>0.24625900000000001</v>
      </c>
      <c r="AP9" s="845">
        <v>1</v>
      </c>
      <c r="AQ9" s="845">
        <v>3.8039999999999997E-2</v>
      </c>
      <c r="AR9" s="845">
        <v>4.3637000000000002E-2</v>
      </c>
      <c r="AS9" s="845">
        <v>0.46573700000000001</v>
      </c>
      <c r="AT9" s="845">
        <v>0.53426300000000004</v>
      </c>
      <c r="AU9" s="845">
        <v>4.1778000000000003E-2</v>
      </c>
      <c r="AV9" s="845">
        <v>91.2</v>
      </c>
      <c r="AW9" s="845">
        <v>-45.378549</v>
      </c>
      <c r="AX9" s="845">
        <v>63.256751999999999</v>
      </c>
      <c r="AY9" s="845">
        <v>8.0012790000000003</v>
      </c>
      <c r="AZ9" s="845">
        <v>69.414460000000005</v>
      </c>
      <c r="BA9" s="845">
        <v>1140.8266900000001</v>
      </c>
      <c r="BB9" s="845">
        <v>1.4258E-2</v>
      </c>
      <c r="BC9" s="845">
        <v>4.8840000000000003E-3</v>
      </c>
      <c r="BD9" s="845">
        <v>43.054816000000002</v>
      </c>
      <c r="BE9" s="845">
        <v>75.871492000000003</v>
      </c>
      <c r="BF9" s="845">
        <v>109.625561</v>
      </c>
      <c r="BG9" s="845">
        <v>1.2211E-2</v>
      </c>
      <c r="BH9" s="845">
        <v>1.6185000000000001E-2</v>
      </c>
      <c r="BI9" s="845">
        <v>2.8800000000000001E-4</v>
      </c>
      <c r="BJ9" s="845">
        <v>1.149E-2</v>
      </c>
      <c r="BK9" s="917">
        <v>51.279335000000003</v>
      </c>
      <c r="BL9" s="845">
        <v>42.532052999999998</v>
      </c>
      <c r="BM9" s="845">
        <v>61.273578999999998</v>
      </c>
      <c r="BN9" s="845">
        <v>208.72739300000001</v>
      </c>
      <c r="BO9" s="845">
        <v>482.33245399999998</v>
      </c>
      <c r="BP9" s="845">
        <v>436.51100300000002</v>
      </c>
      <c r="BQ9" s="845">
        <v>121.6</v>
      </c>
      <c r="BR9" s="917">
        <v>318.20193399999999</v>
      </c>
      <c r="BS9" s="845">
        <v>2.7833640000000002</v>
      </c>
      <c r="BT9" s="845">
        <v>7.6868990000000004</v>
      </c>
      <c r="BU9" s="845">
        <v>3.5618059999999998</v>
      </c>
      <c r="BV9" s="917">
        <v>1.671084</v>
      </c>
      <c r="BW9" s="845">
        <v>3.5947</v>
      </c>
      <c r="BX9" s="845">
        <v>1.703978</v>
      </c>
      <c r="BY9" s="845">
        <v>-24.043194</v>
      </c>
      <c r="BZ9" s="845">
        <v>-12.259938</v>
      </c>
      <c r="CA9" s="845">
        <v>3.154175</v>
      </c>
      <c r="CB9" s="845">
        <v>44.451552</v>
      </c>
      <c r="CC9" s="845">
        <v>50.236823999999999</v>
      </c>
      <c r="CD9" s="845">
        <v>2.4046319999999999</v>
      </c>
      <c r="CE9" s="845">
        <v>73.137880999999993</v>
      </c>
      <c r="CF9" s="845">
        <v>8.1677E-2</v>
      </c>
      <c r="CG9" s="845">
        <v>5.9882999999999999E-2</v>
      </c>
      <c r="CH9" s="845">
        <v>1.9567999999999999E-2</v>
      </c>
      <c r="CI9" s="845">
        <v>5.0342999999999999E-2</v>
      </c>
      <c r="CJ9" s="845">
        <v>3.6874410000000002</v>
      </c>
      <c r="CK9" s="845">
        <v>320.59472099999999</v>
      </c>
      <c r="CL9" s="845">
        <v>402.345508</v>
      </c>
      <c r="CM9" s="845">
        <v>456.04134599999998</v>
      </c>
      <c r="CN9" s="845">
        <v>798.61399800000004</v>
      </c>
      <c r="CO9" s="845">
        <v>494.88923699999998</v>
      </c>
      <c r="CP9" s="845">
        <v>937.92389900000001</v>
      </c>
      <c r="CQ9" s="845">
        <v>0</v>
      </c>
      <c r="CR9" s="845">
        <v>0</v>
      </c>
      <c r="CS9" s="845">
        <v>14.220033000000001</v>
      </c>
      <c r="CT9" s="845">
        <v>148.06783100000001</v>
      </c>
      <c r="CU9" s="845">
        <v>316.569298</v>
      </c>
      <c r="CV9" s="845">
        <v>71.377565000000004</v>
      </c>
      <c r="CW9" s="845">
        <v>1928.69616</v>
      </c>
      <c r="CX9" s="845">
        <v>562.74817099999996</v>
      </c>
      <c r="CY9" s="845">
        <v>966.41461700000002</v>
      </c>
      <c r="CZ9" s="845">
        <v>768.83628299999998</v>
      </c>
      <c r="DA9" s="845">
        <v>1100.6000100000001</v>
      </c>
      <c r="DB9" s="845">
        <v>60.826303000000003</v>
      </c>
      <c r="DC9" s="845">
        <v>63.438856999999999</v>
      </c>
      <c r="DD9" s="845">
        <v>60.803905999999998</v>
      </c>
      <c r="DE9" s="845">
        <v>74.884204999999994</v>
      </c>
      <c r="DF9" s="845">
        <v>81.802925000000002</v>
      </c>
      <c r="DG9" s="845">
        <v>77.836635999999999</v>
      </c>
      <c r="DH9" s="845">
        <v>215.85816700000001</v>
      </c>
      <c r="DI9" s="845" t="s">
        <v>798</v>
      </c>
      <c r="DJ9" s="845">
        <v>254.00529900000001</v>
      </c>
      <c r="DK9" s="845">
        <v>8.1677E-2</v>
      </c>
      <c r="DL9" s="845">
        <v>4.9456E-2</v>
      </c>
      <c r="DM9" s="845">
        <v>41.619402000000001</v>
      </c>
      <c r="DN9" s="845">
        <v>0.18437200000000001</v>
      </c>
      <c r="DO9" s="845">
        <v>2.5460000000000001E-3</v>
      </c>
      <c r="DP9" s="845">
        <v>4.8975999999999999E-2</v>
      </c>
      <c r="DQ9" s="845">
        <v>2.3632E-2</v>
      </c>
      <c r="DR9" s="845">
        <v>7.8059999999999996E-3</v>
      </c>
      <c r="DS9" s="917">
        <v>0</v>
      </c>
      <c r="DT9" s="845">
        <v>5</v>
      </c>
      <c r="DU9" s="845">
        <v>658.38</v>
      </c>
      <c r="DV9" s="845">
        <v>6.34</v>
      </c>
      <c r="DW9" s="845">
        <v>6.31</v>
      </c>
      <c r="DX9" s="845">
        <v>65.459999999999994</v>
      </c>
      <c r="DY9" s="845">
        <v>547.72</v>
      </c>
      <c r="DZ9" s="845">
        <v>1.41</v>
      </c>
      <c r="EA9" s="845">
        <v>8.3699999999999992</v>
      </c>
      <c r="EB9" s="845">
        <v>10.050000000000001</v>
      </c>
      <c r="EC9" s="845">
        <v>2</v>
      </c>
      <c r="ED9" s="845">
        <v>0.25</v>
      </c>
      <c r="EE9" s="845">
        <v>2000</v>
      </c>
      <c r="EF9" s="845">
        <v>6.8419999999999996</v>
      </c>
    </row>
    <row r="10" spans="1:140" x14ac:dyDescent="0.2">
      <c r="A10" s="845">
        <v>6</v>
      </c>
      <c r="B10" s="845">
        <v>6</v>
      </c>
      <c r="C10" s="845">
        <v>113.39006500000001</v>
      </c>
      <c r="D10" s="845">
        <v>3.5903330000000002</v>
      </c>
      <c r="E10" s="845">
        <v>444.75771300000002</v>
      </c>
      <c r="F10" s="845">
        <v>53.030141999999998</v>
      </c>
      <c r="G10" s="845">
        <v>1</v>
      </c>
      <c r="H10" s="845">
        <v>4.0847000000000001E-2</v>
      </c>
      <c r="I10" s="845">
        <v>2.1374000000000001E-2</v>
      </c>
      <c r="J10" s="845">
        <v>0</v>
      </c>
      <c r="K10" s="845">
        <v>0</v>
      </c>
      <c r="L10" s="845">
        <v>2.1374000000000001E-2</v>
      </c>
      <c r="M10" s="845" t="s">
        <v>798</v>
      </c>
      <c r="N10" s="845">
        <v>1.4394000000000001E-2</v>
      </c>
      <c r="O10" s="845">
        <v>7.0410000000000004E-3</v>
      </c>
      <c r="P10" s="845">
        <v>0.33122600000000002</v>
      </c>
      <c r="Q10" s="845">
        <v>0.66877399999999998</v>
      </c>
      <c r="R10" s="845">
        <v>0.91933600000000004</v>
      </c>
      <c r="S10" s="845">
        <v>1</v>
      </c>
      <c r="T10" s="845">
        <v>403.02908300000001</v>
      </c>
      <c r="U10" s="845">
        <v>16.121162999999999</v>
      </c>
      <c r="V10" s="845">
        <v>235.66470899999999</v>
      </c>
      <c r="W10" s="845">
        <v>692.80614500000001</v>
      </c>
      <c r="X10" s="845">
        <v>12.254099</v>
      </c>
      <c r="Y10" s="845">
        <v>14.850293000000001</v>
      </c>
      <c r="Z10" s="845">
        <v>42.748013999999998</v>
      </c>
      <c r="AA10" s="845">
        <v>12.734745</v>
      </c>
      <c r="AB10" s="845">
        <v>14.458138999999999</v>
      </c>
      <c r="AC10" s="845">
        <v>113.500675</v>
      </c>
      <c r="AD10" s="845">
        <v>165.56843599999999</v>
      </c>
      <c r="AE10" s="845" t="s">
        <v>798</v>
      </c>
      <c r="AF10" s="845">
        <v>8.2637079999999994</v>
      </c>
      <c r="AG10" s="845">
        <v>92.073740000000001</v>
      </c>
      <c r="AH10" s="845">
        <v>102.456481</v>
      </c>
      <c r="AI10" s="845">
        <v>6.9538669999999998</v>
      </c>
      <c r="AJ10" s="845">
        <v>218.99444600000001</v>
      </c>
      <c r="AK10" s="845">
        <v>0.17164499999999999</v>
      </c>
      <c r="AL10" s="845">
        <v>0.119975</v>
      </c>
      <c r="AM10" s="845">
        <v>9.9381999999999998E-2</v>
      </c>
      <c r="AN10" s="845">
        <v>0.36385099999999998</v>
      </c>
      <c r="AO10" s="845">
        <v>0.24460899999999999</v>
      </c>
      <c r="AP10" s="845">
        <v>1</v>
      </c>
      <c r="AQ10" s="845">
        <v>2.998E-2</v>
      </c>
      <c r="AR10" s="845">
        <v>4.9964000000000001E-2</v>
      </c>
      <c r="AS10" s="845">
        <v>0.37501299999999999</v>
      </c>
      <c r="AT10" s="845">
        <v>0.62498699999999996</v>
      </c>
      <c r="AU10" s="845">
        <v>4.0847000000000001E-2</v>
      </c>
      <c r="AV10" s="845">
        <v>91.2</v>
      </c>
      <c r="AW10" s="845">
        <v>-87.609667000000002</v>
      </c>
      <c r="AX10" s="845">
        <v>57.683086000000003</v>
      </c>
      <c r="AY10" s="845">
        <v>7.4496510000000002</v>
      </c>
      <c r="AZ10" s="845">
        <v>68.022468000000003</v>
      </c>
      <c r="BA10" s="845">
        <v>1073.0033840000001</v>
      </c>
      <c r="BB10" s="845">
        <v>1.4252000000000001E-2</v>
      </c>
      <c r="BC10" s="845">
        <v>7.0410000000000004E-3</v>
      </c>
      <c r="BD10" s="845">
        <v>25.851669000000001</v>
      </c>
      <c r="BE10" s="845">
        <v>76.072755999999998</v>
      </c>
      <c r="BF10" s="845">
        <v>116.52995300000001</v>
      </c>
      <c r="BG10" s="845">
        <v>1.9254E-2</v>
      </c>
      <c r="BH10" s="845">
        <v>1.7149000000000001E-2</v>
      </c>
      <c r="BI10" s="845">
        <v>3.8499999999999998E-4</v>
      </c>
      <c r="BJ10" s="845">
        <v>1.1443E-2</v>
      </c>
      <c r="BK10" s="917">
        <v>48.696278999999997</v>
      </c>
      <c r="BL10" s="845">
        <v>39.741484999999997</v>
      </c>
      <c r="BM10" s="845">
        <v>60.923662999999998</v>
      </c>
      <c r="BN10" s="845">
        <v>233.86072999999999</v>
      </c>
      <c r="BO10" s="845">
        <v>430.13347499999998</v>
      </c>
      <c r="BP10" s="845">
        <v>426.54314199999999</v>
      </c>
      <c r="BQ10" s="845">
        <v>152</v>
      </c>
      <c r="BR10" s="917">
        <v>338.26496400000002</v>
      </c>
      <c r="BS10" s="845">
        <v>3.1158730000000001</v>
      </c>
      <c r="BT10" s="845">
        <v>7.8255150000000002</v>
      </c>
      <c r="BU10" s="845">
        <v>2.9957319999999998</v>
      </c>
      <c r="BV10" s="917">
        <v>1.0797300000000001</v>
      </c>
      <c r="BW10" s="845">
        <v>3.0286270000000002</v>
      </c>
      <c r="BX10" s="845">
        <v>1.112625</v>
      </c>
      <c r="BY10" s="845">
        <v>-22.706491</v>
      </c>
      <c r="BZ10" s="845">
        <v>-9.8085330000000006</v>
      </c>
      <c r="CA10" s="845">
        <v>3.1098180000000002</v>
      </c>
      <c r="CB10" s="845">
        <v>41.386949999999999</v>
      </c>
      <c r="CC10" s="845">
        <v>48.956310999999999</v>
      </c>
      <c r="CD10" s="845">
        <v>3.1939289999999998</v>
      </c>
      <c r="CE10" s="845">
        <v>68.225966</v>
      </c>
      <c r="CF10" s="845">
        <v>7.9944000000000001E-2</v>
      </c>
      <c r="CG10" s="845">
        <v>3.2704999999999998E-2</v>
      </c>
      <c r="CH10" s="845">
        <v>2.1153999999999999E-2</v>
      </c>
      <c r="CI10" s="845">
        <v>5.3359999999999998E-2</v>
      </c>
      <c r="CJ10" s="845">
        <v>2.9561099999999998</v>
      </c>
      <c r="CK10" s="845">
        <v>356.45120400000002</v>
      </c>
      <c r="CL10" s="845">
        <v>364.91091699999998</v>
      </c>
      <c r="CM10" s="845">
        <v>516.98303799999996</v>
      </c>
      <c r="CN10" s="845">
        <v>896.26570100000004</v>
      </c>
      <c r="CO10" s="845">
        <v>441.43774400000001</v>
      </c>
      <c r="CP10" s="845">
        <v>967.32541100000003</v>
      </c>
      <c r="CQ10" s="845">
        <v>0</v>
      </c>
      <c r="CR10" s="845">
        <v>0</v>
      </c>
      <c r="CS10" s="845">
        <v>13.463718</v>
      </c>
      <c r="CT10" s="845">
        <v>153.575852</v>
      </c>
      <c r="CU10" s="845">
        <v>444.90537799999998</v>
      </c>
      <c r="CV10" s="845">
        <v>41.745241</v>
      </c>
      <c r="CW10" s="845">
        <v>1863.9396260000001</v>
      </c>
      <c r="CX10" s="845">
        <v>684.22925599999996</v>
      </c>
      <c r="CY10" s="845">
        <v>895.37005999999997</v>
      </c>
      <c r="CZ10" s="845">
        <v>576.32261600000004</v>
      </c>
      <c r="DA10" s="845">
        <v>1080.1086909999999</v>
      </c>
      <c r="DB10" s="845">
        <v>60.831637999999998</v>
      </c>
      <c r="DC10" s="845">
        <v>72.681726999999995</v>
      </c>
      <c r="DD10" s="845">
        <v>61.238183999999997</v>
      </c>
      <c r="DE10" s="845">
        <v>74.616556000000003</v>
      </c>
      <c r="DF10" s="845">
        <v>92.959297000000007</v>
      </c>
      <c r="DG10" s="845">
        <v>80.540993999999998</v>
      </c>
      <c r="DH10" s="845">
        <v>203.93806699999999</v>
      </c>
      <c r="DI10" s="845" t="s">
        <v>798</v>
      </c>
      <c r="DJ10" s="845">
        <v>237.30075600000001</v>
      </c>
      <c r="DK10" s="845">
        <v>7.9944000000000001E-2</v>
      </c>
      <c r="DL10" s="845">
        <v>3.5479999999999998E-2</v>
      </c>
      <c r="DM10" s="845">
        <v>39.566625999999999</v>
      </c>
      <c r="DN10" s="845">
        <v>0.14780599999999999</v>
      </c>
      <c r="DO10" s="845">
        <v>3.2000000000000002E-3</v>
      </c>
      <c r="DP10" s="845">
        <v>3.7519999999999998E-2</v>
      </c>
      <c r="DQ10" s="845">
        <v>1.8044999999999999E-2</v>
      </c>
      <c r="DR10" s="845">
        <v>5.5669999999999999E-3</v>
      </c>
      <c r="DS10" s="917">
        <v>0</v>
      </c>
      <c r="DT10" s="845">
        <v>6</v>
      </c>
      <c r="DU10" s="845">
        <v>511.89</v>
      </c>
      <c r="DV10" s="845">
        <v>5.73</v>
      </c>
      <c r="DW10" s="845">
        <v>5.7</v>
      </c>
      <c r="DX10" s="845">
        <v>62.58</v>
      </c>
      <c r="DY10" s="845">
        <v>615.38</v>
      </c>
      <c r="DZ10" s="845">
        <v>1.36</v>
      </c>
      <c r="EA10" s="845">
        <v>8.26</v>
      </c>
      <c r="EB10" s="845">
        <v>9.9499999999999993</v>
      </c>
      <c r="EC10" s="845">
        <v>2</v>
      </c>
      <c r="ED10" s="845">
        <v>0.25</v>
      </c>
      <c r="EE10" s="845">
        <v>2000</v>
      </c>
      <c r="EF10" s="845">
        <v>5.5049999999999999</v>
      </c>
    </row>
    <row r="11" spans="1:140" x14ac:dyDescent="0.2">
      <c r="A11" s="845">
        <v>7</v>
      </c>
      <c r="B11" s="845">
        <v>7</v>
      </c>
      <c r="C11" s="845">
        <v>76.000448000000006</v>
      </c>
      <c r="D11" s="845">
        <v>-36.125149</v>
      </c>
      <c r="E11" s="845">
        <v>408.632564</v>
      </c>
      <c r="F11" s="845">
        <v>46.273682999999998</v>
      </c>
      <c r="G11" s="845">
        <v>1</v>
      </c>
      <c r="H11" s="845">
        <v>5.7215000000000002E-2</v>
      </c>
      <c r="I11" s="845">
        <v>2.7959000000000001E-2</v>
      </c>
      <c r="J11" s="845">
        <v>0</v>
      </c>
      <c r="K11" s="845">
        <v>0</v>
      </c>
      <c r="L11" s="845">
        <v>2.7959000000000001E-2</v>
      </c>
      <c r="M11" s="845" t="s">
        <v>798</v>
      </c>
      <c r="N11" s="845">
        <v>1.4647E-2</v>
      </c>
      <c r="O11" s="845">
        <v>1.3433E-2</v>
      </c>
      <c r="P11" s="845">
        <v>0.33593800000000001</v>
      </c>
      <c r="Q11" s="845">
        <v>0.66406200000000004</v>
      </c>
      <c r="R11" s="845">
        <v>0.86788699999999996</v>
      </c>
      <c r="S11" s="845">
        <v>1</v>
      </c>
      <c r="T11" s="845">
        <v>351.67999300000002</v>
      </c>
      <c r="U11" s="845">
        <v>14.0672</v>
      </c>
      <c r="V11" s="845">
        <v>221.18206799999999</v>
      </c>
      <c r="W11" s="845">
        <v>720.18631500000004</v>
      </c>
      <c r="X11" s="845">
        <v>17.164414000000001</v>
      </c>
      <c r="Y11" s="845">
        <v>20.222909000000001</v>
      </c>
      <c r="Z11" s="845">
        <v>55.917329000000002</v>
      </c>
      <c r="AA11" s="845">
        <v>12.608098</v>
      </c>
      <c r="AB11" s="845">
        <v>14.314344</v>
      </c>
      <c r="AC11" s="845">
        <v>109.654999</v>
      </c>
      <c r="AD11" s="845">
        <v>161.34226100000001</v>
      </c>
      <c r="AE11" s="845" t="s">
        <v>798</v>
      </c>
      <c r="AF11" s="845">
        <v>8.3382590000000008</v>
      </c>
      <c r="AG11" s="845">
        <v>96.036893000000006</v>
      </c>
      <c r="AH11" s="845">
        <v>102.45686000000001</v>
      </c>
      <c r="AI11" s="845">
        <v>6.9157460000000004</v>
      </c>
      <c r="AJ11" s="845">
        <v>253.33899099999999</v>
      </c>
      <c r="AK11" s="845">
        <v>0.26419799999999999</v>
      </c>
      <c r="AL11" s="845">
        <v>9.7051999999999999E-2</v>
      </c>
      <c r="AM11" s="845">
        <v>7.1411000000000002E-2</v>
      </c>
      <c r="AN11" s="845">
        <v>0.369504</v>
      </c>
      <c r="AO11" s="845">
        <v>0.24423500000000001</v>
      </c>
      <c r="AP11" s="845">
        <v>1</v>
      </c>
      <c r="AQ11" s="845">
        <v>2.4117E-2</v>
      </c>
      <c r="AR11" s="845">
        <v>5.3939000000000001E-2</v>
      </c>
      <c r="AS11" s="845">
        <v>0.308971</v>
      </c>
      <c r="AT11" s="845">
        <v>0.691029</v>
      </c>
      <c r="AU11" s="845">
        <v>5.7215000000000002E-2</v>
      </c>
      <c r="AV11" s="845">
        <v>91.2</v>
      </c>
      <c r="AW11" s="845">
        <v>-127.325149</v>
      </c>
      <c r="AX11" s="845">
        <v>53.317619000000001</v>
      </c>
      <c r="AY11" s="845">
        <v>6.7803230000000001</v>
      </c>
      <c r="AZ11" s="845">
        <v>61.328060000000001</v>
      </c>
      <c r="BA11" s="845">
        <v>1014.885538</v>
      </c>
      <c r="BB11" s="845">
        <v>1.4394000000000001E-2</v>
      </c>
      <c r="BC11" s="845">
        <v>1.3433E-2</v>
      </c>
      <c r="BD11" s="845">
        <v>15.381697000000001</v>
      </c>
      <c r="BE11" s="845">
        <v>76.599359000000007</v>
      </c>
      <c r="BF11" s="845">
        <v>123.149964</v>
      </c>
      <c r="BG11" s="845">
        <v>3.0511E-2</v>
      </c>
      <c r="BH11" s="845">
        <v>1.8377999999999999E-2</v>
      </c>
      <c r="BI11" s="845">
        <v>6.1799999999999995E-4</v>
      </c>
      <c r="BJ11" s="845">
        <v>1.1398E-2</v>
      </c>
      <c r="BK11" s="917">
        <v>50.182617</v>
      </c>
      <c r="BL11" s="845">
        <v>37.970885000000003</v>
      </c>
      <c r="BM11" s="845">
        <v>61.305351000000002</v>
      </c>
      <c r="BN11" s="845">
        <v>260.310002</v>
      </c>
      <c r="BO11" s="845">
        <v>389.06731600000001</v>
      </c>
      <c r="BP11" s="845">
        <v>425.19246500000003</v>
      </c>
      <c r="BQ11" s="845">
        <v>182.4</v>
      </c>
      <c r="BR11" s="917">
        <v>315.47558400000003</v>
      </c>
      <c r="BS11" s="845">
        <v>3.7970950000000001</v>
      </c>
      <c r="BT11" s="845">
        <v>6.7436179999999997</v>
      </c>
      <c r="BU11" s="845">
        <v>3.1592009999999999</v>
      </c>
      <c r="BV11" s="917">
        <v>0.73569799999999996</v>
      </c>
      <c r="BW11" s="845">
        <v>3.1920950000000001</v>
      </c>
      <c r="BX11" s="845">
        <v>0.76859299999999997</v>
      </c>
      <c r="BY11" s="845">
        <v>-25.345711999999999</v>
      </c>
      <c r="BZ11" s="845">
        <v>-9.6776479999999996</v>
      </c>
      <c r="CA11" s="845">
        <v>2.8302499999999999</v>
      </c>
      <c r="CB11" s="845">
        <v>37.668461000000001</v>
      </c>
      <c r="CC11" s="845">
        <v>47.301755999999997</v>
      </c>
      <c r="CD11" s="845">
        <v>3.3637109999999999</v>
      </c>
      <c r="CE11" s="845">
        <v>62.527208999999999</v>
      </c>
      <c r="CF11" s="845">
        <v>7.8056E-2</v>
      </c>
      <c r="CG11" s="845">
        <v>1.6546999999999999E-2</v>
      </c>
      <c r="CH11" s="845">
        <v>2.3649E-2</v>
      </c>
      <c r="CI11" s="845">
        <v>5.8390999999999998E-2</v>
      </c>
      <c r="CJ11" s="845">
        <v>2.395591</v>
      </c>
      <c r="CK11" s="845">
        <v>388.45797700000003</v>
      </c>
      <c r="CL11" s="845">
        <v>328.50335100000001</v>
      </c>
      <c r="CM11" s="845">
        <v>571.29773999999998</v>
      </c>
      <c r="CN11" s="845">
        <v>993.629366</v>
      </c>
      <c r="CO11" s="845">
        <v>387.33059800000001</v>
      </c>
      <c r="CP11" s="845">
        <v>986.72112000000004</v>
      </c>
      <c r="CQ11" s="845">
        <v>0</v>
      </c>
      <c r="CR11" s="845">
        <v>0</v>
      </c>
      <c r="CS11" s="845">
        <v>12.730872</v>
      </c>
      <c r="CT11" s="845">
        <v>161.04009199999999</v>
      </c>
      <c r="CU11" s="845">
        <v>219.66699499999999</v>
      </c>
      <c r="CV11" s="845">
        <v>28.378989000000001</v>
      </c>
      <c r="CW11" s="845">
        <v>1807.907725</v>
      </c>
      <c r="CX11" s="845">
        <v>812.05154600000003</v>
      </c>
      <c r="CY11" s="845">
        <v>824.40052900000001</v>
      </c>
      <c r="CZ11" s="845">
        <v>408.86738600000001</v>
      </c>
      <c r="DA11" s="845">
        <v>1088.6922460000001</v>
      </c>
      <c r="DB11" s="845">
        <v>60.826625999999997</v>
      </c>
      <c r="DC11" s="845">
        <v>76.468040999999999</v>
      </c>
      <c r="DD11" s="845">
        <v>64.461083000000002</v>
      </c>
      <c r="DE11" s="845">
        <v>74.168846000000002</v>
      </c>
      <c r="DF11" s="845">
        <v>96.060398000000006</v>
      </c>
      <c r="DG11" s="845">
        <v>85.284869</v>
      </c>
      <c r="DH11" s="845">
        <v>186.42070100000001</v>
      </c>
      <c r="DI11" s="845" t="s">
        <v>798</v>
      </c>
      <c r="DJ11" s="845">
        <v>251.35778199999999</v>
      </c>
      <c r="DK11" s="845">
        <v>7.8056E-2</v>
      </c>
      <c r="DL11" s="845">
        <v>2.3271E-2</v>
      </c>
      <c r="DM11" s="845">
        <v>37.016418000000002</v>
      </c>
      <c r="DN11" s="845">
        <v>0.11978</v>
      </c>
      <c r="DO11" s="845">
        <v>4.0460000000000001E-3</v>
      </c>
      <c r="DP11" s="845">
        <v>2.8802000000000001E-2</v>
      </c>
      <c r="DQ11" s="845">
        <v>1.3756000000000001E-2</v>
      </c>
      <c r="DR11" s="845">
        <v>3.9309999999999996E-3</v>
      </c>
      <c r="DS11" s="917">
        <v>0</v>
      </c>
      <c r="DT11" s="845">
        <v>7</v>
      </c>
      <c r="DU11" s="845">
        <v>366.48</v>
      </c>
      <c r="DV11" s="845">
        <v>5.1100000000000003</v>
      </c>
      <c r="DW11" s="845">
        <v>5.08</v>
      </c>
      <c r="DX11" s="845">
        <v>59.53</v>
      </c>
      <c r="DY11" s="845">
        <v>687.62</v>
      </c>
      <c r="DZ11" s="845">
        <v>1.32</v>
      </c>
      <c r="EA11" s="845">
        <v>8.1199999999999992</v>
      </c>
      <c r="EB11" s="845">
        <v>9.81</v>
      </c>
      <c r="EC11" s="845">
        <v>2</v>
      </c>
      <c r="ED11" s="845">
        <v>0.25</v>
      </c>
      <c r="EE11" s="845">
        <v>2000</v>
      </c>
      <c r="EF11" s="845">
        <v>4.2930000000000001</v>
      </c>
    </row>
    <row r="12" spans="1:140" x14ac:dyDescent="0.2">
      <c r="A12" s="845">
        <v>8</v>
      </c>
      <c r="B12" s="845">
        <v>8</v>
      </c>
      <c r="C12" s="845">
        <v>58.322736999999996</v>
      </c>
      <c r="D12" s="845">
        <v>-57.624226</v>
      </c>
      <c r="E12" s="845">
        <v>351.00833799999998</v>
      </c>
      <c r="F12" s="845">
        <v>42.941983999999998</v>
      </c>
      <c r="G12" s="845">
        <v>1</v>
      </c>
      <c r="H12" s="845">
        <v>8.9208999999999997E-2</v>
      </c>
      <c r="I12" s="845">
        <v>3.9288999999999998E-2</v>
      </c>
      <c r="J12" s="845">
        <v>0</v>
      </c>
      <c r="K12" s="845">
        <v>0</v>
      </c>
      <c r="L12" s="845">
        <v>3.9288999999999998E-2</v>
      </c>
      <c r="M12" s="845" t="s">
        <v>798</v>
      </c>
      <c r="N12" s="845">
        <v>1.4853E-2</v>
      </c>
      <c r="O12" s="845">
        <v>2.4469000000000001E-2</v>
      </c>
      <c r="P12" s="845">
        <v>0.37220399999999998</v>
      </c>
      <c r="Q12" s="845">
        <v>0.62779600000000002</v>
      </c>
      <c r="R12" s="845">
        <v>0.82788200000000001</v>
      </c>
      <c r="S12" s="845">
        <v>1</v>
      </c>
      <c r="T12" s="845">
        <v>326.35908000000001</v>
      </c>
      <c r="U12" s="845">
        <v>13.054363</v>
      </c>
      <c r="V12" s="845">
        <v>211.975673</v>
      </c>
      <c r="W12" s="845">
        <v>745.056195</v>
      </c>
      <c r="X12" s="845">
        <v>26.762564999999999</v>
      </c>
      <c r="Y12" s="845">
        <v>29.297498999999998</v>
      </c>
      <c r="Z12" s="845">
        <v>78.578171999999995</v>
      </c>
      <c r="AA12" s="845">
        <v>12.479376999999999</v>
      </c>
      <c r="AB12" s="845">
        <v>13.800663</v>
      </c>
      <c r="AC12" s="845">
        <v>105.778673</v>
      </c>
      <c r="AD12" s="845">
        <v>145.79197199999999</v>
      </c>
      <c r="AE12" s="845" t="s">
        <v>798</v>
      </c>
      <c r="AF12" s="845">
        <v>8.6407439999999998</v>
      </c>
      <c r="AG12" s="845">
        <v>100</v>
      </c>
      <c r="AH12" s="845">
        <v>102.48885</v>
      </c>
      <c r="AI12" s="845">
        <v>6.7504710000000001</v>
      </c>
      <c r="AJ12" s="845">
        <v>280.60007100000001</v>
      </c>
      <c r="AK12" s="845">
        <v>0.28655000000000003</v>
      </c>
      <c r="AL12" s="845">
        <v>8.4559999999999996E-2</v>
      </c>
      <c r="AM12" s="845">
        <v>6.0330000000000002E-2</v>
      </c>
      <c r="AN12" s="845">
        <v>0.37389899999999998</v>
      </c>
      <c r="AO12" s="845">
        <v>0.243892</v>
      </c>
      <c r="AP12" s="845">
        <v>1</v>
      </c>
      <c r="AQ12" s="845">
        <v>1.9071999999999999E-2</v>
      </c>
      <c r="AR12" s="845">
        <v>5.6405999999999998E-2</v>
      </c>
      <c r="AS12" s="845">
        <v>0.25268400000000002</v>
      </c>
      <c r="AT12" s="845">
        <v>0.74731599999999998</v>
      </c>
      <c r="AU12" s="845">
        <v>8.9208999999999997E-2</v>
      </c>
      <c r="AV12" s="845">
        <v>91.2</v>
      </c>
      <c r="AW12" s="845">
        <v>-148.82422600000001</v>
      </c>
      <c r="AX12" s="845">
        <v>51.869689000000001</v>
      </c>
      <c r="AY12" s="845">
        <v>6.3274670000000004</v>
      </c>
      <c r="AZ12" s="845">
        <v>55.028494000000002</v>
      </c>
      <c r="BA12" s="845">
        <v>981.74087299999997</v>
      </c>
      <c r="BB12" s="845">
        <v>1.4647E-2</v>
      </c>
      <c r="BC12" s="845">
        <v>2.4469000000000001E-2</v>
      </c>
      <c r="BD12" s="845">
        <v>11.851283</v>
      </c>
      <c r="BE12" s="845">
        <v>77.402749999999997</v>
      </c>
      <c r="BF12" s="845">
        <v>128.234668</v>
      </c>
      <c r="BG12" s="845">
        <v>7.1592000000000003E-2</v>
      </c>
      <c r="BH12" s="845">
        <v>2.1403999999999999E-2</v>
      </c>
      <c r="BI12" s="845">
        <v>6.1300000000000005E-4</v>
      </c>
      <c r="BJ12" s="845">
        <v>1.136E-2</v>
      </c>
      <c r="BK12" s="917">
        <v>48.355882999999999</v>
      </c>
      <c r="BL12" s="845">
        <v>37.626972000000002</v>
      </c>
      <c r="BM12" s="845">
        <v>62.114730000000002</v>
      </c>
      <c r="BN12" s="845">
        <v>273.02538099999998</v>
      </c>
      <c r="BO12" s="845">
        <v>382.41914400000002</v>
      </c>
      <c r="BP12" s="845">
        <v>440.04336899999998</v>
      </c>
      <c r="BQ12" s="845">
        <v>212.8</v>
      </c>
      <c r="BR12" s="917">
        <v>306.06338299999999</v>
      </c>
      <c r="BS12" s="845">
        <v>4.617966</v>
      </c>
      <c r="BT12" s="845">
        <v>6.6524890000000001</v>
      </c>
      <c r="BU12" s="845">
        <v>2.7493629999999998</v>
      </c>
      <c r="BV12" s="917">
        <v>0.668435</v>
      </c>
      <c r="BW12" s="845">
        <v>2.7822580000000001</v>
      </c>
      <c r="BX12" s="845">
        <v>0.70133000000000001</v>
      </c>
      <c r="BY12" s="845">
        <v>-23.671035</v>
      </c>
      <c r="BZ12" s="845">
        <v>-14.148618000000001</v>
      </c>
      <c r="CA12" s="845">
        <v>2.5620370000000001</v>
      </c>
      <c r="CB12" s="845">
        <v>35.152597</v>
      </c>
      <c r="CC12" s="845">
        <v>45.541246000000001</v>
      </c>
      <c r="CD12" s="845">
        <v>3.6121829999999999</v>
      </c>
      <c r="CE12" s="845">
        <v>56.630004</v>
      </c>
      <c r="CF12" s="845">
        <v>7.5478000000000003E-2</v>
      </c>
      <c r="CG12" s="845">
        <v>7.541E-3</v>
      </c>
      <c r="CH12" s="845">
        <v>3.3593999999999999E-2</v>
      </c>
      <c r="CI12" s="845">
        <v>8.0982999999999999E-2</v>
      </c>
      <c r="CJ12" s="845">
        <v>2.2288549999999998</v>
      </c>
      <c r="CK12" s="845">
        <v>422.35806400000001</v>
      </c>
      <c r="CL12" s="845">
        <v>294.55218400000001</v>
      </c>
      <c r="CM12" s="845">
        <v>605.46745299999998</v>
      </c>
      <c r="CN12" s="845">
        <v>1101.766539</v>
      </c>
      <c r="CO12" s="845">
        <v>337.95842599999997</v>
      </c>
      <c r="CP12" s="845">
        <v>992.02125599999999</v>
      </c>
      <c r="CQ12" s="845">
        <v>0</v>
      </c>
      <c r="CR12" s="845">
        <v>0</v>
      </c>
      <c r="CS12" s="845">
        <v>12.597538</v>
      </c>
      <c r="CT12" s="845">
        <v>158.31220300000001</v>
      </c>
      <c r="CU12" s="845">
        <v>292.89807400000001</v>
      </c>
      <c r="CV12" s="845">
        <v>31.115406</v>
      </c>
      <c r="CW12" s="845">
        <v>1775.0991079999999</v>
      </c>
      <c r="CX12" s="845">
        <v>936.32652499999995</v>
      </c>
      <c r="CY12" s="845">
        <v>757.55131500000005</v>
      </c>
      <c r="CZ12" s="845">
        <v>278.22786200000002</v>
      </c>
      <c r="DA12" s="845">
        <v>1135.5810859999999</v>
      </c>
      <c r="DB12" s="845">
        <v>60.866387000000003</v>
      </c>
      <c r="DC12" s="845">
        <v>67.469173999999995</v>
      </c>
      <c r="DD12" s="845">
        <v>71.620671999999999</v>
      </c>
      <c r="DE12" s="845">
        <v>73.755138000000002</v>
      </c>
      <c r="DF12" s="845">
        <v>85.534611999999996</v>
      </c>
      <c r="DG12" s="845">
        <v>85.786152000000001</v>
      </c>
      <c r="DH12" s="845">
        <v>172.62570099999999</v>
      </c>
      <c r="DI12" s="845" t="s">
        <v>798</v>
      </c>
      <c r="DJ12" s="845">
        <v>252.67343500000001</v>
      </c>
      <c r="DK12" s="845">
        <v>7.5478000000000003E-2</v>
      </c>
      <c r="DL12" s="845">
        <v>2.5773000000000001E-2</v>
      </c>
      <c r="DM12" s="845">
        <v>35.623184000000002</v>
      </c>
      <c r="DN12" s="845">
        <v>0.111443</v>
      </c>
      <c r="DO12" s="845">
        <v>4.156E-3</v>
      </c>
      <c r="DP12" s="845">
        <v>2.1817E-2</v>
      </c>
      <c r="DQ12" s="845">
        <v>1.0335E-2</v>
      </c>
      <c r="DR12" s="845">
        <v>2.7290000000000001E-3</v>
      </c>
      <c r="DS12" s="917">
        <v>0</v>
      </c>
      <c r="DT12" s="845">
        <v>8</v>
      </c>
      <c r="DU12" s="845">
        <v>227.34</v>
      </c>
      <c r="DV12" s="845">
        <v>4.49</v>
      </c>
      <c r="DW12" s="845">
        <v>4.46</v>
      </c>
      <c r="DX12" s="845">
        <v>56.44</v>
      </c>
      <c r="DY12" s="845">
        <v>756.21</v>
      </c>
      <c r="DZ12" s="845">
        <v>1.27</v>
      </c>
      <c r="EA12" s="845">
        <v>7.97</v>
      </c>
      <c r="EB12" s="845">
        <v>9.65</v>
      </c>
      <c r="EC12" s="845">
        <v>2</v>
      </c>
      <c r="ED12" s="845">
        <v>0.25</v>
      </c>
      <c r="EE12" s="845">
        <v>2000</v>
      </c>
      <c r="EF12" s="845">
        <v>3.7629999999999999</v>
      </c>
    </row>
    <row r="13" spans="1:140" x14ac:dyDescent="0.2">
      <c r="A13" s="845">
        <v>9</v>
      </c>
      <c r="B13" s="845">
        <v>9</v>
      </c>
      <c r="C13" s="845">
        <v>72.915019000000001</v>
      </c>
      <c r="D13" s="845">
        <v>-52.533850000000001</v>
      </c>
      <c r="E13" s="845">
        <v>298.47448800000001</v>
      </c>
      <c r="F13" s="845">
        <v>45.330959</v>
      </c>
      <c r="G13" s="845">
        <v>1</v>
      </c>
      <c r="H13" s="845">
        <v>0.138348</v>
      </c>
      <c r="I13" s="845">
        <v>5.8576000000000003E-2</v>
      </c>
      <c r="J13" s="845">
        <v>0</v>
      </c>
      <c r="K13" s="845">
        <v>0</v>
      </c>
      <c r="L13" s="845">
        <v>5.8576000000000003E-2</v>
      </c>
      <c r="M13" s="845" t="s">
        <v>798</v>
      </c>
      <c r="N13" s="845">
        <v>1.4775999999999999E-2</v>
      </c>
      <c r="O13" s="845">
        <v>4.3545E-2</v>
      </c>
      <c r="P13" s="845">
        <v>0.44058999999999998</v>
      </c>
      <c r="Q13" s="845">
        <v>0.55940999999999996</v>
      </c>
      <c r="R13" s="845">
        <v>0.82202500000000001</v>
      </c>
      <c r="S13" s="845">
        <v>1</v>
      </c>
      <c r="T13" s="845">
        <v>344.51528500000001</v>
      </c>
      <c r="U13" s="845">
        <v>13.780611</v>
      </c>
      <c r="V13" s="845">
        <v>212.888171</v>
      </c>
      <c r="W13" s="845">
        <v>761.07830899999999</v>
      </c>
      <c r="X13" s="845">
        <v>41.504415999999999</v>
      </c>
      <c r="Y13" s="845">
        <v>44.386558999999998</v>
      </c>
      <c r="Z13" s="845">
        <v>117.151871</v>
      </c>
      <c r="AA13" s="845">
        <v>12.369971</v>
      </c>
      <c r="AB13" s="845">
        <v>13.316755000000001</v>
      </c>
      <c r="AC13" s="845">
        <v>102.51302800000001</v>
      </c>
      <c r="AD13" s="845">
        <v>131.09485699999999</v>
      </c>
      <c r="AE13" s="845" t="s">
        <v>798</v>
      </c>
      <c r="AF13" s="845">
        <v>8.9037349999999993</v>
      </c>
      <c r="AG13" s="845">
        <v>103.96310699999999</v>
      </c>
      <c r="AH13" s="845">
        <v>102.617312</v>
      </c>
      <c r="AI13" s="845">
        <v>6.5704919999999998</v>
      </c>
      <c r="AJ13" s="845">
        <v>305.03536500000001</v>
      </c>
      <c r="AK13" s="845">
        <v>0.15477099999999999</v>
      </c>
      <c r="AL13" s="845">
        <v>0.10041799999999999</v>
      </c>
      <c r="AM13" s="845">
        <v>8.4875999999999993E-2</v>
      </c>
      <c r="AN13" s="845">
        <v>0.37696200000000002</v>
      </c>
      <c r="AO13" s="845">
        <v>0.24706900000000001</v>
      </c>
      <c r="AP13" s="845">
        <v>1</v>
      </c>
      <c r="AQ13" s="845">
        <v>1.4470999999999999E-2</v>
      </c>
      <c r="AR13" s="845">
        <v>5.7848999999999998E-2</v>
      </c>
      <c r="AS13" s="845">
        <v>0.200095</v>
      </c>
      <c r="AT13" s="845">
        <v>0.79990499999999998</v>
      </c>
      <c r="AU13" s="845">
        <v>0.138348</v>
      </c>
      <c r="AV13" s="845">
        <v>91.2</v>
      </c>
      <c r="AW13" s="845">
        <v>-143.73384999999999</v>
      </c>
      <c r="AX13" s="845">
        <v>55.145505</v>
      </c>
      <c r="AY13" s="845">
        <v>6.3355189999999997</v>
      </c>
      <c r="AZ13" s="845">
        <v>50.513852</v>
      </c>
      <c r="BA13" s="845">
        <v>971.912102</v>
      </c>
      <c r="BB13" s="845">
        <v>1.4853E-2</v>
      </c>
      <c r="BC13" s="845">
        <v>4.3545E-2</v>
      </c>
      <c r="BD13" s="845">
        <v>17.501463999999999</v>
      </c>
      <c r="BE13" s="845">
        <v>78.438077000000007</v>
      </c>
      <c r="BF13" s="845">
        <v>132.40842499999999</v>
      </c>
      <c r="BG13" s="845">
        <v>0.124668</v>
      </c>
      <c r="BH13" s="845">
        <v>2.5440999999999998E-2</v>
      </c>
      <c r="BI13" s="845">
        <v>2.8400000000000002E-4</v>
      </c>
      <c r="BJ13" s="845">
        <v>1.1331000000000001E-2</v>
      </c>
      <c r="BK13" s="917">
        <v>47.443890000000003</v>
      </c>
      <c r="BL13" s="845">
        <v>41.174236999999998</v>
      </c>
      <c r="BM13" s="845">
        <v>63.106256000000002</v>
      </c>
      <c r="BN13" s="845">
        <v>255.92620600000001</v>
      </c>
      <c r="BO13" s="845">
        <v>430.40625999999997</v>
      </c>
      <c r="BP13" s="845">
        <v>482.94011</v>
      </c>
      <c r="BQ13" s="845">
        <v>243.2</v>
      </c>
      <c r="BR13" s="917">
        <v>276.23350799999997</v>
      </c>
      <c r="BS13" s="845">
        <v>5.5607499999999996</v>
      </c>
      <c r="BT13" s="845">
        <v>6.6057550000000003</v>
      </c>
      <c r="BU13" s="845">
        <v>2.514608</v>
      </c>
      <c r="BV13" s="917">
        <v>1.3618619999999999</v>
      </c>
      <c r="BW13" s="845">
        <v>2.5475029999999999</v>
      </c>
      <c r="BX13" s="845">
        <v>1.4077299999999999</v>
      </c>
      <c r="BY13" s="845">
        <v>-23.230028999999998</v>
      </c>
      <c r="BZ13" s="845">
        <v>-24.860313000000001</v>
      </c>
      <c r="CA13" s="845">
        <v>2.368592</v>
      </c>
      <c r="CB13" s="845">
        <v>35.197327999999999</v>
      </c>
      <c r="CC13" s="845">
        <v>43.830134999999999</v>
      </c>
      <c r="CD13" s="845">
        <v>3.9139270000000002</v>
      </c>
      <c r="CE13" s="845">
        <v>50.853489000000003</v>
      </c>
      <c r="CF13" s="845">
        <v>7.2319999999999995E-2</v>
      </c>
      <c r="CG13" s="845">
        <v>3.055E-3</v>
      </c>
      <c r="CH13" s="845">
        <v>4.2389999999999997E-2</v>
      </c>
      <c r="CI13" s="845">
        <v>9.8753999999999995E-2</v>
      </c>
      <c r="CJ13" s="845">
        <v>2.9879739999999999</v>
      </c>
      <c r="CK13" s="845">
        <v>455.18059099999999</v>
      </c>
      <c r="CL13" s="845">
        <v>260.34818200000001</v>
      </c>
      <c r="CM13" s="845">
        <v>643.28254500000003</v>
      </c>
      <c r="CN13" s="845">
        <v>1229.3572320000001</v>
      </c>
      <c r="CO13" s="845">
        <v>304.52523400000001</v>
      </c>
      <c r="CP13" s="845">
        <v>961.57123899999999</v>
      </c>
      <c r="CQ13" s="845">
        <v>0</v>
      </c>
      <c r="CR13" s="845">
        <v>0</v>
      </c>
      <c r="CS13" s="845">
        <v>12.777595</v>
      </c>
      <c r="CT13" s="845">
        <v>135.56393299999999</v>
      </c>
      <c r="CU13" s="845">
        <v>388.38492300000001</v>
      </c>
      <c r="CV13" s="845">
        <v>66.630358999999999</v>
      </c>
      <c r="CW13" s="845">
        <v>1763.0871279999999</v>
      </c>
      <c r="CX13" s="845">
        <v>1065.2145680000001</v>
      </c>
      <c r="CY13" s="845">
        <v>697.27148199999999</v>
      </c>
      <c r="CZ13" s="845">
        <v>185.322665</v>
      </c>
      <c r="DA13" s="845">
        <v>1225.3426469999999</v>
      </c>
      <c r="DB13" s="845">
        <v>60.896929999999998</v>
      </c>
      <c r="DC13" s="845">
        <v>60.829092000000003</v>
      </c>
      <c r="DD13" s="845">
        <v>69.788818000000006</v>
      </c>
      <c r="DE13" s="845">
        <v>73.256018999999995</v>
      </c>
      <c r="DF13" s="845">
        <v>77.026998000000006</v>
      </c>
      <c r="DG13" s="845">
        <v>79.871786999999998</v>
      </c>
      <c r="DH13" s="845">
        <v>155.97347300000001</v>
      </c>
      <c r="DI13" s="845" t="s">
        <v>798</v>
      </c>
      <c r="DJ13" s="845">
        <v>259.72867300000001</v>
      </c>
      <c r="DK13" s="845">
        <v>7.2319999999999995E-2</v>
      </c>
      <c r="DL13" s="845">
        <v>6.4894999999999994E-2</v>
      </c>
      <c r="DM13" s="845">
        <v>36.603391999999999</v>
      </c>
      <c r="DN13" s="845">
        <v>0.149399</v>
      </c>
      <c r="DO13" s="845">
        <v>3.6489999999999999E-3</v>
      </c>
      <c r="DP13" s="845">
        <v>1.6005999999999999E-2</v>
      </c>
      <c r="DQ13" s="845">
        <v>7.509E-3</v>
      </c>
      <c r="DR13" s="845">
        <v>1.8220000000000001E-3</v>
      </c>
      <c r="DS13" s="917">
        <v>0</v>
      </c>
      <c r="DT13" s="845">
        <v>9</v>
      </c>
      <c r="DU13" s="845">
        <v>105.52</v>
      </c>
      <c r="DV13" s="845">
        <v>3.88</v>
      </c>
      <c r="DW13" s="845">
        <v>3.85</v>
      </c>
      <c r="DX13" s="845">
        <v>53.36</v>
      </c>
      <c r="DY13" s="845">
        <v>794.41</v>
      </c>
      <c r="DZ13" s="845">
        <v>1.23</v>
      </c>
      <c r="EA13" s="845">
        <v>7.81</v>
      </c>
      <c r="EB13" s="845">
        <v>9.49</v>
      </c>
      <c r="EC13" s="845">
        <v>2</v>
      </c>
      <c r="ED13" s="845">
        <v>0.25</v>
      </c>
      <c r="EE13" s="845">
        <v>2000</v>
      </c>
      <c r="EF13" s="845">
        <v>4.33</v>
      </c>
    </row>
    <row r="14" spans="1:140" x14ac:dyDescent="0.2">
      <c r="A14" s="845">
        <v>10</v>
      </c>
      <c r="B14" s="845">
        <v>10</v>
      </c>
      <c r="C14" s="845">
        <v>103.42292399999999</v>
      </c>
      <c r="D14" s="845">
        <v>-26.746585</v>
      </c>
      <c r="E14" s="845">
        <v>271.72790400000002</v>
      </c>
      <c r="F14" s="845">
        <v>50.556547999999999</v>
      </c>
      <c r="G14" s="845">
        <v>1</v>
      </c>
      <c r="H14" s="845">
        <v>0.15436800000000001</v>
      </c>
      <c r="I14" s="845">
        <v>6.5030000000000004E-2</v>
      </c>
      <c r="J14" s="845">
        <v>0</v>
      </c>
      <c r="K14" s="845">
        <v>0</v>
      </c>
      <c r="L14" s="845">
        <v>6.5030000000000004E-2</v>
      </c>
      <c r="M14" s="845" t="s">
        <v>798</v>
      </c>
      <c r="N14" s="845">
        <v>1.4527999999999999E-2</v>
      </c>
      <c r="O14" s="845">
        <v>5.0082000000000002E-2</v>
      </c>
      <c r="P14" s="845">
        <v>0.50483299999999998</v>
      </c>
      <c r="Q14" s="845">
        <v>0.49516700000000002</v>
      </c>
      <c r="R14" s="845">
        <v>0.82829900000000001</v>
      </c>
      <c r="S14" s="845">
        <v>1</v>
      </c>
      <c r="T14" s="845">
        <v>384.22976699999998</v>
      </c>
      <c r="U14" s="845">
        <v>15.369191000000001</v>
      </c>
      <c r="V14" s="845">
        <v>220.26340200000001</v>
      </c>
      <c r="W14" s="845">
        <v>759.26575700000001</v>
      </c>
      <c r="X14" s="845">
        <v>46.310518000000002</v>
      </c>
      <c r="Y14" s="845">
        <v>49.056040000000003</v>
      </c>
      <c r="Z14" s="845">
        <v>130.06044299999999</v>
      </c>
      <c r="AA14" s="845">
        <v>12.232575000000001</v>
      </c>
      <c r="AB14" s="845">
        <v>13.003346000000001</v>
      </c>
      <c r="AC14" s="845">
        <v>99.187760999999995</v>
      </c>
      <c r="AD14" s="845">
        <v>121.623407</v>
      </c>
      <c r="AE14" s="845" t="s">
        <v>798</v>
      </c>
      <c r="AF14" s="845">
        <v>8.9753399999999992</v>
      </c>
      <c r="AG14" s="845">
        <v>107.92626</v>
      </c>
      <c r="AH14" s="845">
        <v>102.79429</v>
      </c>
      <c r="AI14" s="845">
        <v>6.4012399999999996</v>
      </c>
      <c r="AJ14" s="845">
        <v>332.07179500000001</v>
      </c>
      <c r="AK14" s="845">
        <v>8.9339999999999992E-3</v>
      </c>
      <c r="AL14" s="845">
        <v>0.126722</v>
      </c>
      <c r="AM14" s="845">
        <v>0.12559000000000001</v>
      </c>
      <c r="AN14" s="845">
        <v>0.38326500000000002</v>
      </c>
      <c r="AO14" s="845">
        <v>0.24820600000000001</v>
      </c>
      <c r="AP14" s="845">
        <v>1</v>
      </c>
      <c r="AQ14" s="845">
        <v>9.9010000000000001E-3</v>
      </c>
      <c r="AR14" s="845">
        <v>5.8536999999999999E-2</v>
      </c>
      <c r="AS14" s="845">
        <v>0.144677</v>
      </c>
      <c r="AT14" s="845">
        <v>0.85532300000000006</v>
      </c>
      <c r="AU14" s="845">
        <v>0.15436800000000001</v>
      </c>
      <c r="AV14" s="845">
        <v>91.2</v>
      </c>
      <c r="AW14" s="845">
        <v>-117.946585</v>
      </c>
      <c r="AX14" s="845">
        <v>61.036610000000003</v>
      </c>
      <c r="AY14" s="845">
        <v>6.6016529999999998</v>
      </c>
      <c r="AZ14" s="845">
        <v>49.998612000000001</v>
      </c>
      <c r="BA14" s="845">
        <v>999.36311899999998</v>
      </c>
      <c r="BB14" s="845">
        <v>1.4775999999999999E-2</v>
      </c>
      <c r="BC14" s="845">
        <v>5.0082000000000002E-2</v>
      </c>
      <c r="BD14" s="845">
        <v>30.686586999999999</v>
      </c>
      <c r="BE14" s="845">
        <v>78.726555000000005</v>
      </c>
      <c r="BF14" s="845">
        <v>135.96180100000001</v>
      </c>
      <c r="BG14" s="845">
        <v>0.219106</v>
      </c>
      <c r="BH14" s="845">
        <v>2.7421000000000001E-2</v>
      </c>
      <c r="BI14" s="845">
        <v>2.04E-4</v>
      </c>
      <c r="BJ14" s="845">
        <v>1.1303000000000001E-2</v>
      </c>
      <c r="BK14" s="917">
        <v>46.043033999999999</v>
      </c>
      <c r="BL14" s="845">
        <v>47.563509000000003</v>
      </c>
      <c r="BM14" s="845">
        <v>63.517721999999999</v>
      </c>
      <c r="BN14" s="845">
        <v>230.74553299999999</v>
      </c>
      <c r="BO14" s="845">
        <v>479.59632499999998</v>
      </c>
      <c r="BP14" s="845">
        <v>506.34291000000002</v>
      </c>
      <c r="BQ14" s="845">
        <v>273.60000000000002</v>
      </c>
      <c r="BR14" s="917">
        <v>235.568342</v>
      </c>
      <c r="BS14" s="845">
        <v>6.6298550000000001</v>
      </c>
      <c r="BT14" s="845">
        <v>6.5849080000000004</v>
      </c>
      <c r="BU14" s="845">
        <v>2.221031</v>
      </c>
      <c r="BV14" s="917">
        <v>2.5978509999999999</v>
      </c>
      <c r="BW14" s="845">
        <v>2.2539250000000002</v>
      </c>
      <c r="BX14" s="845">
        <v>2.6746660000000002</v>
      </c>
      <c r="BY14" s="845">
        <v>-23.667376999999998</v>
      </c>
      <c r="BZ14" s="845">
        <v>-35.915971999999996</v>
      </c>
      <c r="CA14" s="845">
        <v>2.3456610000000002</v>
      </c>
      <c r="CB14" s="845">
        <v>36.675848999999999</v>
      </c>
      <c r="CC14" s="845">
        <v>67.667704999999998</v>
      </c>
      <c r="CD14" s="845">
        <v>5.032394</v>
      </c>
      <c r="CE14" s="845">
        <v>36.559168999999997</v>
      </c>
      <c r="CF14" s="845">
        <v>6.8437999999999999E-2</v>
      </c>
      <c r="CG14" s="845">
        <v>1.0950000000000001E-3</v>
      </c>
      <c r="CH14" s="845">
        <v>5.3343000000000002E-2</v>
      </c>
      <c r="CI14" s="845">
        <v>0.118979</v>
      </c>
      <c r="CJ14" s="845">
        <v>4.2756230000000004</v>
      </c>
      <c r="CK14" s="845">
        <v>487.50893300000001</v>
      </c>
      <c r="CL14" s="845">
        <v>208.72254899999999</v>
      </c>
      <c r="CM14" s="845">
        <v>693.26674400000002</v>
      </c>
      <c r="CN14" s="845">
        <v>1547.7123670000001</v>
      </c>
      <c r="CO14" s="845">
        <v>301.82295299999998</v>
      </c>
      <c r="CP14" s="845">
        <v>901.43745899999999</v>
      </c>
      <c r="CQ14" s="845">
        <v>0</v>
      </c>
      <c r="CR14" s="845">
        <v>0</v>
      </c>
      <c r="CS14" s="845">
        <v>12.969376</v>
      </c>
      <c r="CT14" s="845">
        <v>113.31804700000001</v>
      </c>
      <c r="CU14" s="845">
        <v>457.30931199999998</v>
      </c>
      <c r="CV14" s="845">
        <v>126.701179</v>
      </c>
      <c r="CW14" s="845">
        <v>1786.5991779999999</v>
      </c>
      <c r="CX14" s="845">
        <v>1188.9047419999999</v>
      </c>
      <c r="CY14" s="845">
        <v>622.42840200000001</v>
      </c>
      <c r="CZ14" s="845">
        <v>129.30749499999999</v>
      </c>
      <c r="DA14" s="845">
        <v>1525.2440489999999</v>
      </c>
      <c r="DB14" s="845">
        <v>60.909660000000002</v>
      </c>
      <c r="DC14" s="845">
        <v>60.825355999999999</v>
      </c>
      <c r="DD14" s="845">
        <v>64.651753999999997</v>
      </c>
      <c r="DE14" s="845">
        <v>72.776135999999994</v>
      </c>
      <c r="DF14" s="845">
        <v>74.506482000000005</v>
      </c>
      <c r="DG14" s="845">
        <v>75.428016999999997</v>
      </c>
      <c r="DH14" s="845">
        <v>145.773742</v>
      </c>
      <c r="DI14" s="845" t="s">
        <v>798</v>
      </c>
      <c r="DJ14" s="845">
        <v>233.256169</v>
      </c>
      <c r="DK14" s="845">
        <v>6.8437999999999999E-2</v>
      </c>
      <c r="DL14" s="845">
        <v>0.13072900000000001</v>
      </c>
      <c r="DM14" s="845">
        <v>38.203654999999998</v>
      </c>
      <c r="DN14" s="845">
        <v>0.213781</v>
      </c>
      <c r="DO14" s="845">
        <v>2.3990000000000001E-3</v>
      </c>
      <c r="DP14" s="845">
        <v>1.1006E-2</v>
      </c>
      <c r="DQ14" s="845">
        <v>5.1250000000000002E-3</v>
      </c>
      <c r="DR14" s="845">
        <v>1.1429999999999999E-3</v>
      </c>
      <c r="DS14" s="917">
        <v>0</v>
      </c>
      <c r="DT14" s="845">
        <v>10</v>
      </c>
      <c r="DU14" s="845">
        <v>20.72</v>
      </c>
      <c r="DV14" s="845">
        <v>3.29</v>
      </c>
      <c r="DW14" s="845">
        <v>3.26</v>
      </c>
      <c r="DX14" s="845">
        <v>50.34</v>
      </c>
      <c r="DY14" s="845">
        <v>802.31</v>
      </c>
      <c r="DZ14" s="845">
        <v>1.19</v>
      </c>
      <c r="EA14" s="845">
        <v>7.64</v>
      </c>
      <c r="EB14" s="845">
        <v>9.33</v>
      </c>
      <c r="EC14" s="845">
        <v>2</v>
      </c>
      <c r="ED14" s="845">
        <v>0.25</v>
      </c>
      <c r="EE14" s="845">
        <v>2000</v>
      </c>
      <c r="EF14" s="845">
        <v>5.3940000000000001</v>
      </c>
    </row>
    <row r="15" spans="1:140" x14ac:dyDescent="0.2">
      <c r="A15" s="845">
        <v>11</v>
      </c>
      <c r="B15" s="845">
        <v>11</v>
      </c>
      <c r="C15" s="845">
        <v>142.792361</v>
      </c>
      <c r="D15" s="845">
        <v>35.795855000000003</v>
      </c>
      <c r="E15" s="845">
        <v>307.52375899999998</v>
      </c>
      <c r="F15" s="845">
        <v>57.357067999999998</v>
      </c>
      <c r="G15" s="845">
        <v>1</v>
      </c>
      <c r="H15" s="845">
        <v>0.122266</v>
      </c>
      <c r="I15" s="845">
        <v>3.6699000000000002E-2</v>
      </c>
      <c r="J15" s="845">
        <v>0</v>
      </c>
      <c r="K15" s="845">
        <v>0</v>
      </c>
      <c r="L15" s="845">
        <v>3.6699000000000002E-2</v>
      </c>
      <c r="M15" s="845" t="s">
        <v>798</v>
      </c>
      <c r="N15" s="845">
        <v>1.4432E-2</v>
      </c>
      <c r="O15" s="845">
        <v>2.1999999999999999E-2</v>
      </c>
      <c r="P15" s="845">
        <v>0.53859199999999996</v>
      </c>
      <c r="Q15" s="845">
        <v>0.46140799999999998</v>
      </c>
      <c r="R15" s="845">
        <v>0.82918800000000004</v>
      </c>
      <c r="S15" s="845">
        <v>1</v>
      </c>
      <c r="T15" s="845">
        <v>435.91371900000001</v>
      </c>
      <c r="U15" s="845">
        <v>17.436548999999999</v>
      </c>
      <c r="V15" s="845">
        <v>233.15979999999999</v>
      </c>
      <c r="W15" s="845">
        <v>728.52298599999995</v>
      </c>
      <c r="X15" s="845">
        <v>36.679771000000002</v>
      </c>
      <c r="Y15" s="845">
        <v>26.541433000000001</v>
      </c>
      <c r="Z15" s="845">
        <v>73.397640999999993</v>
      </c>
      <c r="AA15" s="845">
        <v>0</v>
      </c>
      <c r="AB15" s="845">
        <v>12.815573000000001</v>
      </c>
      <c r="AC15" s="845">
        <v>146.73003</v>
      </c>
      <c r="AD15" s="845">
        <v>115.915583</v>
      </c>
      <c r="AE15" s="845" t="s">
        <v>798</v>
      </c>
      <c r="AF15" s="845">
        <v>9.0061219999999995</v>
      </c>
      <c r="AG15" s="845">
        <v>111.889503</v>
      </c>
      <c r="AH15" s="845">
        <v>102.834703</v>
      </c>
      <c r="AI15" s="845">
        <v>6.2304750000000002</v>
      </c>
      <c r="AJ15" s="845">
        <v>352.12021499999997</v>
      </c>
      <c r="AK15" s="845">
        <v>6.3900000000000003E-4</v>
      </c>
      <c r="AL15" s="845">
        <v>0.17102999999999999</v>
      </c>
      <c r="AM15" s="845">
        <v>0.17091999999999999</v>
      </c>
      <c r="AN15" s="845">
        <v>0.37710900000000003</v>
      </c>
      <c r="AO15" s="845">
        <v>0.24995600000000001</v>
      </c>
      <c r="AP15" s="845">
        <v>1</v>
      </c>
      <c r="AQ15" s="845">
        <v>5.7790000000000003E-3</v>
      </c>
      <c r="AR15" s="845">
        <v>5.8666000000000003E-2</v>
      </c>
      <c r="AS15" s="845">
        <v>8.9674000000000004E-2</v>
      </c>
      <c r="AT15" s="845">
        <v>0.91032599999999997</v>
      </c>
      <c r="AU15" s="845">
        <v>0.122266</v>
      </c>
      <c r="AV15" s="845">
        <v>91.2</v>
      </c>
      <c r="AW15" s="845">
        <v>-55.404145</v>
      </c>
      <c r="AX15" s="845">
        <v>69.172608999999994</v>
      </c>
      <c r="AY15" s="845">
        <v>7.0292089999999998</v>
      </c>
      <c r="AZ15" s="845">
        <v>52.711280000000002</v>
      </c>
      <c r="BA15" s="845">
        <v>1067.1774459999999</v>
      </c>
      <c r="BB15" s="845">
        <v>1.4527999999999999E-2</v>
      </c>
      <c r="BC15" s="845">
        <v>2.1999999999999999E-2</v>
      </c>
      <c r="BD15" s="845">
        <v>59.559105000000002</v>
      </c>
      <c r="BE15" s="845">
        <v>79.360052999999994</v>
      </c>
      <c r="BF15" s="845">
        <v>138.61208199999999</v>
      </c>
      <c r="BG15" s="845">
        <v>0.33790700000000001</v>
      </c>
      <c r="BH15" s="845">
        <v>2.6121999999999999E-2</v>
      </c>
      <c r="BI15" s="845">
        <v>9.6000000000000002E-5</v>
      </c>
      <c r="BJ15" s="845">
        <v>1.128E-2</v>
      </c>
      <c r="BK15" s="917">
        <v>43.982666000000002</v>
      </c>
      <c r="BL15" s="845">
        <v>53.465242000000003</v>
      </c>
      <c r="BM15" s="845">
        <v>64.177925000000002</v>
      </c>
      <c r="BN15" s="845">
        <v>217.518394</v>
      </c>
      <c r="BO15" s="845">
        <v>499.13492300000001</v>
      </c>
      <c r="BP15" s="845">
        <v>463.339068</v>
      </c>
      <c r="BQ15" s="845">
        <v>304</v>
      </c>
      <c r="BR15" s="917">
        <v>212.10634400000001</v>
      </c>
      <c r="BS15" s="845">
        <v>7.7573429999999997</v>
      </c>
      <c r="BT15" s="845">
        <v>6.5016100000000003</v>
      </c>
      <c r="BU15" s="845">
        <v>1.834247</v>
      </c>
      <c r="BV15" s="917">
        <v>3.7183830000000002</v>
      </c>
      <c r="BW15" s="845">
        <v>1.8671420000000001</v>
      </c>
      <c r="BX15" s="845">
        <v>3.8888210000000001</v>
      </c>
      <c r="BY15" s="845">
        <v>-22.227542</v>
      </c>
      <c r="BZ15" s="845">
        <v>-36.127186000000002</v>
      </c>
      <c r="CA15" s="845">
        <v>2.457274</v>
      </c>
      <c r="CB15" s="845">
        <v>39.051163000000003</v>
      </c>
      <c r="CC15" s="845">
        <v>66.646569999999997</v>
      </c>
      <c r="CD15" s="845">
        <v>5.7578630000000004</v>
      </c>
      <c r="CE15" s="845">
        <v>24.605567000000001</v>
      </c>
      <c r="CF15" s="845">
        <v>6.4445000000000002E-2</v>
      </c>
      <c r="CG15" s="845">
        <v>2.9700000000000001E-4</v>
      </c>
      <c r="CH15" s="845">
        <v>5.7044999999999998E-2</v>
      </c>
      <c r="CI15" s="845">
        <v>0.12039800000000001</v>
      </c>
      <c r="CJ15" s="845">
        <v>5.6200700000000001</v>
      </c>
      <c r="CK15" s="845">
        <v>519.26189999999997</v>
      </c>
      <c r="CL15" s="845">
        <v>53.316803</v>
      </c>
      <c r="CM15" s="845">
        <v>762.595595</v>
      </c>
      <c r="CN15" s="845">
        <v>900.24297999999999</v>
      </c>
      <c r="CO15" s="845">
        <v>336.24433199999999</v>
      </c>
      <c r="CP15" s="845">
        <v>835.03737699999999</v>
      </c>
      <c r="CQ15" s="845">
        <v>0</v>
      </c>
      <c r="CR15" s="845">
        <v>0</v>
      </c>
      <c r="CS15" s="845">
        <v>13.095912</v>
      </c>
      <c r="CT15" s="845">
        <v>109.279622</v>
      </c>
      <c r="CU15" s="845">
        <v>824.52905999999996</v>
      </c>
      <c r="CV15" s="845">
        <v>190.49592799999999</v>
      </c>
      <c r="CW15" s="845">
        <v>1850.325996</v>
      </c>
      <c r="CX15" s="845">
        <v>1318.2840619999999</v>
      </c>
      <c r="CY15" s="845">
        <v>480.06239599999998</v>
      </c>
      <c r="CZ15" s="845">
        <v>97.072985000000003</v>
      </c>
      <c r="DA15" s="845" t="s">
        <v>798</v>
      </c>
      <c r="DB15" s="845">
        <v>125.19963799999999</v>
      </c>
      <c r="DC15" s="845">
        <v>60.831094999999998</v>
      </c>
      <c r="DD15" s="845">
        <v>60.829858999999999</v>
      </c>
      <c r="DE15" s="845">
        <v>133.426526</v>
      </c>
      <c r="DF15" s="845">
        <v>74.576108000000005</v>
      </c>
      <c r="DG15" s="845">
        <v>75.632159000000001</v>
      </c>
      <c r="DH15" s="845">
        <v>199.10938999999999</v>
      </c>
      <c r="DI15" s="845" t="s">
        <v>798</v>
      </c>
      <c r="DJ15" s="845">
        <v>244.25640799999999</v>
      </c>
      <c r="DK15" s="845">
        <v>6.4445000000000002E-2</v>
      </c>
      <c r="DL15" s="845">
        <v>0.14577599999999999</v>
      </c>
      <c r="DM15" s="845">
        <v>40.827635999999998</v>
      </c>
      <c r="DN15" s="845">
        <v>0.281003</v>
      </c>
      <c r="DO15" s="845">
        <v>8.5599999999999999E-4</v>
      </c>
      <c r="DP15" s="845">
        <v>6.9509999999999997E-3</v>
      </c>
      <c r="DQ15" s="845">
        <v>3.2139999999999998E-3</v>
      </c>
      <c r="DR15" s="845">
        <v>6.5600000000000001E-4</v>
      </c>
      <c r="DS15" s="917">
        <v>0</v>
      </c>
      <c r="DT15" s="845">
        <v>11</v>
      </c>
      <c r="DU15" s="845">
        <v>-23.59</v>
      </c>
      <c r="DV15" s="845">
        <v>2.73</v>
      </c>
      <c r="DW15" s="845">
        <v>2.69</v>
      </c>
      <c r="DX15" s="845">
        <v>47.42</v>
      </c>
      <c r="DY15" s="845">
        <v>752.15</v>
      </c>
      <c r="DZ15" s="845">
        <v>1.1399999999999999</v>
      </c>
      <c r="EA15" s="845">
        <v>7.48</v>
      </c>
      <c r="EB15" s="845">
        <v>9.16</v>
      </c>
      <c r="EC15" s="845">
        <v>0</v>
      </c>
      <c r="ED15" s="845">
        <v>0.25</v>
      </c>
      <c r="EE15" s="845">
        <v>2000</v>
      </c>
      <c r="EF15" s="845">
        <v>6.67</v>
      </c>
    </row>
    <row r="16" spans="1:140" x14ac:dyDescent="0.2">
      <c r="A16" s="845">
        <v>12</v>
      </c>
      <c r="B16" s="845">
        <v>12</v>
      </c>
      <c r="C16" s="845">
        <v>177.75871000000001</v>
      </c>
      <c r="D16" s="845">
        <v>78.720174999999998</v>
      </c>
      <c r="E16" s="845">
        <v>386.24393300000003</v>
      </c>
      <c r="F16" s="845">
        <v>63.484197000000002</v>
      </c>
      <c r="G16" s="845">
        <v>1</v>
      </c>
      <c r="H16" s="845">
        <v>0.11022700000000001</v>
      </c>
      <c r="I16" s="845">
        <v>2.7102999999999999E-2</v>
      </c>
      <c r="J16" s="845">
        <v>0</v>
      </c>
      <c r="K16" s="845">
        <v>0</v>
      </c>
      <c r="L16" s="845">
        <v>2.7102999999999999E-2</v>
      </c>
      <c r="M16" s="845" t="s">
        <v>798</v>
      </c>
      <c r="N16" s="845">
        <v>1.4500000000000001E-2</v>
      </c>
      <c r="O16" s="845">
        <v>1.2520999999999999E-2</v>
      </c>
      <c r="P16" s="845">
        <v>0.53347599999999995</v>
      </c>
      <c r="Q16" s="845">
        <v>0.46652399999999999</v>
      </c>
      <c r="R16" s="845">
        <v>0.84973900000000002</v>
      </c>
      <c r="S16" s="845">
        <v>1</v>
      </c>
      <c r="T16" s="845">
        <v>482.479895</v>
      </c>
      <c r="U16" s="845">
        <v>19.299195999999998</v>
      </c>
      <c r="V16" s="845">
        <v>245.77340100000001</v>
      </c>
      <c r="W16" s="845">
        <v>702.20629099999996</v>
      </c>
      <c r="X16" s="845">
        <v>33.068143999999997</v>
      </c>
      <c r="Y16" s="845">
        <v>18.974274999999999</v>
      </c>
      <c r="Z16" s="845">
        <v>54.206349000000003</v>
      </c>
      <c r="AA16" s="845">
        <v>0</v>
      </c>
      <c r="AB16" s="845">
        <v>12.721177000000001</v>
      </c>
      <c r="AC16" s="845">
        <v>0</v>
      </c>
      <c r="AD16" s="845">
        <v>113.012557</v>
      </c>
      <c r="AE16" s="845" t="s">
        <v>798</v>
      </c>
      <c r="AF16" s="845">
        <v>8.9669000000000008</v>
      </c>
      <c r="AG16" s="845">
        <v>115.85288</v>
      </c>
      <c r="AH16" s="845">
        <v>102.811914</v>
      </c>
      <c r="AI16" s="845">
        <v>6.0977600000000001</v>
      </c>
      <c r="AJ16" s="845">
        <v>372.50417599999997</v>
      </c>
      <c r="AK16" s="845">
        <v>4.6299999999999998E-4</v>
      </c>
      <c r="AL16" s="845">
        <v>0.18984999999999999</v>
      </c>
      <c r="AM16" s="845">
        <v>0.18976199999999999</v>
      </c>
      <c r="AN16" s="845">
        <v>0.36758999999999997</v>
      </c>
      <c r="AO16" s="845">
        <v>0.24974099999999999</v>
      </c>
      <c r="AP16" s="845">
        <v>1</v>
      </c>
      <c r="AQ16" s="845">
        <v>3.0409999999999999E-3</v>
      </c>
      <c r="AR16" s="845">
        <v>4.3404999999999999E-2</v>
      </c>
      <c r="AS16" s="845">
        <v>6.5471000000000001E-2</v>
      </c>
      <c r="AT16" s="845">
        <v>0.93452900000000005</v>
      </c>
      <c r="AU16" s="845">
        <v>0.11022700000000001</v>
      </c>
      <c r="AV16" s="845">
        <v>91.2</v>
      </c>
      <c r="AW16" s="845">
        <v>-12.479825</v>
      </c>
      <c r="AX16" s="845">
        <v>74.710227000000003</v>
      </c>
      <c r="AY16" s="845">
        <v>7.5211949999999996</v>
      </c>
      <c r="AZ16" s="845">
        <v>56.850360000000002</v>
      </c>
      <c r="BA16" s="845">
        <v>1133.5445769999999</v>
      </c>
      <c r="BB16" s="845">
        <v>1.4432E-2</v>
      </c>
      <c r="BC16" s="845">
        <v>1.2520999999999999E-2</v>
      </c>
      <c r="BD16" s="845">
        <v>87.093785999999994</v>
      </c>
      <c r="BE16" s="845">
        <v>79.667422000000002</v>
      </c>
      <c r="BF16" s="845">
        <v>140.37847600000001</v>
      </c>
      <c r="BG16" s="845">
        <v>0.40549000000000002</v>
      </c>
      <c r="BH16" s="845">
        <v>2.4198999999999998E-2</v>
      </c>
      <c r="BI16" s="845">
        <v>5.1999999999999997E-5</v>
      </c>
      <c r="BJ16" s="845">
        <v>1.1176E-2</v>
      </c>
      <c r="BK16" s="917">
        <v>42.937283999999998</v>
      </c>
      <c r="BL16" s="845">
        <v>54.480412000000001</v>
      </c>
      <c r="BM16" s="845">
        <v>64.634649999999993</v>
      </c>
      <c r="BN16" s="845">
        <v>202.78969000000001</v>
      </c>
      <c r="BO16" s="845">
        <v>534.52231500000005</v>
      </c>
      <c r="BP16" s="845">
        <v>455.80214000000001</v>
      </c>
      <c r="BQ16" s="845">
        <v>334.4</v>
      </c>
      <c r="BR16" s="917">
        <v>218.78899100000001</v>
      </c>
      <c r="BS16" s="845">
        <v>9.0940639999999995</v>
      </c>
      <c r="BT16" s="845">
        <v>6.6078789999999996</v>
      </c>
      <c r="BU16" s="845">
        <v>1.631678</v>
      </c>
      <c r="BV16" s="917">
        <v>3.9473509999999998</v>
      </c>
      <c r="BW16" s="845">
        <v>1.6645730000000001</v>
      </c>
      <c r="BX16" s="845">
        <v>4.0968859999999996</v>
      </c>
      <c r="BY16" s="845">
        <v>-24.342067</v>
      </c>
      <c r="BZ16" s="845">
        <v>-31.501645</v>
      </c>
      <c r="CA16" s="845">
        <v>2.6426419999999999</v>
      </c>
      <c r="CB16" s="845">
        <v>41.784418000000002</v>
      </c>
      <c r="CC16" s="845">
        <v>65.707982999999999</v>
      </c>
      <c r="CD16" s="845">
        <v>6.7834450000000004</v>
      </c>
      <c r="CE16" s="845">
        <v>21.281490999999999</v>
      </c>
      <c r="CF16" s="845">
        <v>4.6446000000000001E-2</v>
      </c>
      <c r="CG16" s="845">
        <v>0</v>
      </c>
      <c r="CH16" s="845">
        <v>5.534E-2</v>
      </c>
      <c r="CI16" s="845">
        <v>8.4084999999999993E-2</v>
      </c>
      <c r="CJ16" s="845">
        <v>5.6746059999999998</v>
      </c>
      <c r="CK16" s="845">
        <v>547.73142800000005</v>
      </c>
      <c r="CL16" s="845">
        <v>0</v>
      </c>
      <c r="CM16" s="845">
        <v>837.15380100000004</v>
      </c>
      <c r="CN16" s="845" t="s">
        <v>798</v>
      </c>
      <c r="CO16" s="845">
        <v>428.71640200000002</v>
      </c>
      <c r="CP16" s="845">
        <v>790.00267799999995</v>
      </c>
      <c r="CQ16" s="845">
        <v>0</v>
      </c>
      <c r="CR16" s="845">
        <v>0</v>
      </c>
      <c r="CS16" s="845">
        <v>13.363412</v>
      </c>
      <c r="CT16" s="845">
        <v>114.696721</v>
      </c>
      <c r="CU16" s="845">
        <v>1155.7896310000001</v>
      </c>
      <c r="CV16" s="845">
        <v>221.677571</v>
      </c>
      <c r="CW16" s="845">
        <v>1914.8106949999999</v>
      </c>
      <c r="CX16" s="845">
        <v>1448.6027999999999</v>
      </c>
      <c r="CY16" s="845">
        <v>0</v>
      </c>
      <c r="CZ16" s="845">
        <v>76.783094000000006</v>
      </c>
      <c r="DA16" s="845" t="s">
        <v>798</v>
      </c>
      <c r="DB16" s="845">
        <v>0</v>
      </c>
      <c r="DC16" s="845">
        <v>60.833280000000002</v>
      </c>
      <c r="DD16" s="845">
        <v>60.81156</v>
      </c>
      <c r="DE16" s="845">
        <v>0</v>
      </c>
      <c r="DF16" s="845">
        <v>74.260526999999996</v>
      </c>
      <c r="DG16" s="845">
        <v>77.415211999999997</v>
      </c>
      <c r="DH16" s="845">
        <v>0</v>
      </c>
      <c r="DI16" s="845" t="s">
        <v>798</v>
      </c>
      <c r="DJ16" s="845">
        <v>246.15554700000001</v>
      </c>
      <c r="DK16" s="845">
        <v>4.6446000000000001E-2</v>
      </c>
      <c r="DL16" s="845">
        <v>0.115589</v>
      </c>
      <c r="DM16" s="845">
        <v>42.398476000000002</v>
      </c>
      <c r="DN16" s="845">
        <v>0.28372999999999998</v>
      </c>
      <c r="DO16" s="845">
        <v>2.04E-4</v>
      </c>
      <c r="DP16" s="845">
        <v>3.9060000000000002E-3</v>
      </c>
      <c r="DQ16" s="845">
        <v>1.8090000000000001E-3</v>
      </c>
      <c r="DR16" s="845">
        <v>3.4099999999999999E-4</v>
      </c>
      <c r="DS16" s="917">
        <v>0</v>
      </c>
      <c r="DT16" s="845">
        <v>12</v>
      </c>
      <c r="DU16" s="845">
        <v>-64.17</v>
      </c>
      <c r="DV16" s="845">
        <v>2.1800000000000002</v>
      </c>
      <c r="DW16" s="845">
        <v>2.15</v>
      </c>
      <c r="DX16" s="845">
        <v>44.61</v>
      </c>
      <c r="DY16" s="845">
        <v>663.35</v>
      </c>
      <c r="DZ16" s="845">
        <v>1.1000000000000001</v>
      </c>
      <c r="EA16" s="845">
        <v>7.32</v>
      </c>
      <c r="EB16" s="845">
        <v>9</v>
      </c>
      <c r="EC16" s="845">
        <v>0</v>
      </c>
      <c r="ED16" s="845">
        <v>0.25</v>
      </c>
      <c r="EE16" s="845">
        <v>2000</v>
      </c>
      <c r="EF16" s="845">
        <v>7.7859999999999996</v>
      </c>
    </row>
    <row r="17" spans="1:136" x14ac:dyDescent="0.2">
      <c r="A17" s="845">
        <v>13</v>
      </c>
      <c r="B17" s="845">
        <v>1</v>
      </c>
      <c r="C17" s="845">
        <v>197.81613899999999</v>
      </c>
      <c r="D17" s="845">
        <v>101.71506100000001</v>
      </c>
      <c r="E17" s="845">
        <v>487.95899400000002</v>
      </c>
      <c r="F17" s="845">
        <v>67.150414999999995</v>
      </c>
      <c r="G17" s="845">
        <v>1</v>
      </c>
      <c r="H17" s="845">
        <v>0.10942300000000001</v>
      </c>
      <c r="I17" s="845">
        <v>2.477E-2</v>
      </c>
      <c r="J17" s="845">
        <v>0</v>
      </c>
      <c r="K17" s="845">
        <v>0</v>
      </c>
      <c r="L17" s="845">
        <v>2.477E-2</v>
      </c>
      <c r="M17" s="845" t="s">
        <v>798</v>
      </c>
      <c r="N17" s="845">
        <v>1.4664E-2</v>
      </c>
      <c r="O17" s="845">
        <v>1.0159E-2</v>
      </c>
      <c r="P17" s="845">
        <v>0.51920699999999997</v>
      </c>
      <c r="Q17" s="845">
        <v>0.48079300000000003</v>
      </c>
      <c r="R17" s="845">
        <v>0.888791</v>
      </c>
      <c r="S17" s="845">
        <v>1</v>
      </c>
      <c r="T17" s="845">
        <v>510.34315600000002</v>
      </c>
      <c r="U17" s="845">
        <v>20.413726</v>
      </c>
      <c r="V17" s="845">
        <v>254.056499</v>
      </c>
      <c r="W17" s="845">
        <v>696.98350800000003</v>
      </c>
      <c r="X17" s="845">
        <v>32.826771999999998</v>
      </c>
      <c r="Y17" s="845">
        <v>17.301309</v>
      </c>
      <c r="Z17" s="845">
        <v>49.539746000000001</v>
      </c>
      <c r="AA17" s="845" t="s">
        <v>798</v>
      </c>
      <c r="AB17" s="845" t="s">
        <v>798</v>
      </c>
      <c r="AC17" s="845" t="s">
        <v>798</v>
      </c>
      <c r="AD17" s="845" t="s">
        <v>798</v>
      </c>
      <c r="AE17" s="845" t="s">
        <v>798</v>
      </c>
      <c r="AF17" s="845" t="s">
        <v>798</v>
      </c>
      <c r="AG17" s="845">
        <v>119.816436</v>
      </c>
      <c r="AH17" s="845">
        <v>102.764701</v>
      </c>
      <c r="AI17" s="845" t="s">
        <v>798</v>
      </c>
      <c r="AJ17" s="845">
        <v>391.89985000000001</v>
      </c>
      <c r="AK17" s="845">
        <v>5.1599999999999997E-4</v>
      </c>
      <c r="AL17" s="845">
        <v>0.18829199999999999</v>
      </c>
      <c r="AM17" s="845">
        <v>0.188195</v>
      </c>
      <c r="AN17" s="845">
        <v>0.35771500000000001</v>
      </c>
      <c r="AO17" s="845">
        <v>0.24982699999999999</v>
      </c>
      <c r="AP17" s="845">
        <v>1</v>
      </c>
      <c r="AQ17" s="845">
        <v>1.2689999999999999E-3</v>
      </c>
      <c r="AR17" s="845">
        <v>3.0204000000000002E-2</v>
      </c>
      <c r="AS17" s="845">
        <v>4.0323999999999999E-2</v>
      </c>
      <c r="AT17" s="845">
        <v>0.95967599999999997</v>
      </c>
      <c r="AU17" s="845">
        <v>0.10942300000000001</v>
      </c>
      <c r="AV17" s="845">
        <v>91.2</v>
      </c>
      <c r="AW17" s="845">
        <v>10.515060999999999</v>
      </c>
      <c r="AX17" s="845">
        <v>75.552525000000003</v>
      </c>
      <c r="AY17" s="845">
        <v>7.940105</v>
      </c>
      <c r="AZ17" s="845">
        <v>64.635047</v>
      </c>
      <c r="BA17" s="845">
        <v>1185.378524</v>
      </c>
      <c r="BB17" s="845">
        <v>1.4500000000000001E-2</v>
      </c>
      <c r="BC17" s="845">
        <v>1.0159E-2</v>
      </c>
      <c r="BD17" s="845">
        <v>95.689785000000001</v>
      </c>
      <c r="BE17" s="845">
        <v>79.640625</v>
      </c>
      <c r="BF17" s="845">
        <v>140.40161499999999</v>
      </c>
      <c r="BG17" s="845">
        <v>0.53408199999999995</v>
      </c>
      <c r="BH17" s="845">
        <v>2.0284E-2</v>
      </c>
      <c r="BI17" s="845">
        <v>1.4E-5</v>
      </c>
      <c r="BJ17" s="845">
        <v>1.1075E-2</v>
      </c>
      <c r="BK17" s="917">
        <v>41.415903</v>
      </c>
      <c r="BL17" s="845">
        <v>53.676920000000003</v>
      </c>
      <c r="BM17" s="845">
        <v>64.836275000000001</v>
      </c>
      <c r="BN17" s="845">
        <v>183.79576299999999</v>
      </c>
      <c r="BO17" s="845">
        <v>560.47123699999997</v>
      </c>
      <c r="BP17" s="845">
        <v>458.75617599999998</v>
      </c>
      <c r="BQ17" s="845">
        <v>364.8</v>
      </c>
      <c r="BR17" s="917">
        <v>241.81970999999999</v>
      </c>
      <c r="BS17" s="845">
        <v>10.317147</v>
      </c>
      <c r="BT17" s="845">
        <v>6.955654</v>
      </c>
      <c r="BU17" s="845">
        <v>1.3828830000000001</v>
      </c>
      <c r="BV17" s="917">
        <v>3.746105</v>
      </c>
      <c r="BW17" s="845">
        <v>1.415778</v>
      </c>
      <c r="BX17" s="845">
        <v>3.8560270000000001</v>
      </c>
      <c r="BY17" s="845">
        <v>-25.218539</v>
      </c>
      <c r="BZ17" s="845">
        <v>-29.081014</v>
      </c>
      <c r="CA17" s="845">
        <v>2.9964729999999999</v>
      </c>
      <c r="CB17" s="845">
        <v>44.111694999999997</v>
      </c>
      <c r="CC17" s="845">
        <v>64.865790000000004</v>
      </c>
      <c r="CD17" s="845">
        <v>7.4883110000000004</v>
      </c>
      <c r="CE17" s="845">
        <v>19.093247000000002</v>
      </c>
      <c r="CF17" s="845">
        <v>3.1473000000000001E-2</v>
      </c>
      <c r="CG17" s="845" t="s">
        <v>798</v>
      </c>
      <c r="CH17" s="845">
        <v>5.6030000000000003E-2</v>
      </c>
      <c r="CI17" s="845">
        <v>5.7773999999999999E-2</v>
      </c>
      <c r="CJ17" s="845">
        <v>5.489414</v>
      </c>
      <c r="CK17" s="845">
        <v>571.075605</v>
      </c>
      <c r="CL17" s="845" t="s">
        <v>798</v>
      </c>
      <c r="CM17" s="845">
        <v>967.71219699999995</v>
      </c>
      <c r="CN17" s="845" t="s">
        <v>798</v>
      </c>
      <c r="CO17" s="845">
        <v>535.26042299999995</v>
      </c>
      <c r="CP17" s="845">
        <v>773.64602200000002</v>
      </c>
      <c r="CQ17" s="845">
        <v>0</v>
      </c>
      <c r="CR17" s="845">
        <v>0</v>
      </c>
      <c r="CS17" s="845">
        <v>13.632600999999999</v>
      </c>
      <c r="CT17" s="845">
        <v>120.449946</v>
      </c>
      <c r="CU17" s="845">
        <v>467.14960300000001</v>
      </c>
      <c r="CV17" s="845">
        <v>217.99798200000001</v>
      </c>
      <c r="CW17" s="845">
        <v>1966.035533</v>
      </c>
      <c r="CX17" s="845">
        <v>1595.441977</v>
      </c>
      <c r="CY17" s="845" t="s">
        <v>798</v>
      </c>
      <c r="CZ17" s="845">
        <v>66.106596999999994</v>
      </c>
      <c r="DA17" s="845" t="s">
        <v>798</v>
      </c>
      <c r="DB17" s="845" t="s">
        <v>798</v>
      </c>
      <c r="DC17" s="845" t="s">
        <v>798</v>
      </c>
      <c r="DD17" s="845">
        <v>60.847467000000002</v>
      </c>
      <c r="DE17" s="845" t="s">
        <v>798</v>
      </c>
      <c r="DF17" s="845" t="s">
        <v>798</v>
      </c>
      <c r="DG17" s="845">
        <v>77.487262000000001</v>
      </c>
      <c r="DH17" s="845" t="s">
        <v>798</v>
      </c>
      <c r="DI17" s="845" t="s">
        <v>798</v>
      </c>
      <c r="DJ17" s="845">
        <v>248.30535499999999</v>
      </c>
      <c r="DK17" s="845">
        <v>3.1473000000000001E-2</v>
      </c>
      <c r="DL17" s="845">
        <v>0.104452</v>
      </c>
      <c r="DM17" s="845">
        <v>41.945300000000003</v>
      </c>
      <c r="DN17" s="845">
        <v>0.27447100000000002</v>
      </c>
      <c r="DO17" s="845">
        <v>1.8E-5</v>
      </c>
      <c r="DP17" s="845">
        <v>1.6949999999999999E-3</v>
      </c>
      <c r="DQ17" s="845">
        <v>7.9600000000000005E-4</v>
      </c>
      <c r="DR17" s="845">
        <v>1.4100000000000001E-4</v>
      </c>
      <c r="DS17" s="917">
        <v>0</v>
      </c>
      <c r="DT17" s="845">
        <v>13</v>
      </c>
      <c r="DU17" s="845">
        <v>-101.24</v>
      </c>
      <c r="DV17" s="845">
        <v>1.66</v>
      </c>
      <c r="DW17" s="845">
        <v>1.63</v>
      </c>
      <c r="DX17" s="845">
        <v>41.92</v>
      </c>
      <c r="DY17" s="845">
        <v>579.51</v>
      </c>
      <c r="DZ17" s="845">
        <v>1.05</v>
      </c>
      <c r="EA17" s="845">
        <v>7.17</v>
      </c>
      <c r="EB17" s="845">
        <v>8.85</v>
      </c>
      <c r="EC17" s="845">
        <v>0</v>
      </c>
      <c r="ED17" s="845">
        <v>0.25</v>
      </c>
      <c r="EE17" s="845">
        <v>2000</v>
      </c>
      <c r="EF17" s="845">
        <v>8.43</v>
      </c>
    </row>
    <row r="18" spans="1:136" x14ac:dyDescent="0.2">
      <c r="A18" s="845">
        <v>14</v>
      </c>
      <c r="B18" s="845">
        <v>2</v>
      </c>
      <c r="C18" s="845">
        <v>207.88735700000001</v>
      </c>
      <c r="D18" s="845">
        <v>105.902434</v>
      </c>
      <c r="E18" s="845">
        <v>593.86142800000005</v>
      </c>
      <c r="F18" s="845">
        <v>69.126604999999998</v>
      </c>
      <c r="G18" s="845">
        <v>1</v>
      </c>
      <c r="H18" s="845">
        <v>8.7140999999999996E-2</v>
      </c>
      <c r="I18" s="845">
        <v>2.4053000000000001E-2</v>
      </c>
      <c r="J18" s="845">
        <v>0</v>
      </c>
      <c r="K18" s="845">
        <v>0</v>
      </c>
      <c r="L18" s="845">
        <v>2.4053000000000001E-2</v>
      </c>
      <c r="M18" s="845" t="s">
        <v>798</v>
      </c>
      <c r="N18" s="845">
        <v>1.4628E-2</v>
      </c>
      <c r="O18" s="845">
        <v>9.3080000000000003E-3</v>
      </c>
      <c r="P18" s="845">
        <v>0.48975099999999999</v>
      </c>
      <c r="Q18" s="845">
        <v>0.51024899999999995</v>
      </c>
      <c r="R18" s="845">
        <v>0.91996599999999995</v>
      </c>
      <c r="S18" s="845">
        <v>1</v>
      </c>
      <c r="T18" s="845">
        <v>525.36219800000003</v>
      </c>
      <c r="U18" s="845">
        <v>21.014488</v>
      </c>
      <c r="V18" s="845">
        <v>259.92606599999999</v>
      </c>
      <c r="W18" s="845">
        <v>691.99528999999995</v>
      </c>
      <c r="X18" s="845">
        <v>26.142439</v>
      </c>
      <c r="Y18" s="845">
        <v>16.564049000000001</v>
      </c>
      <c r="Z18" s="845">
        <v>48.105449</v>
      </c>
      <c r="AA18" s="845" t="s">
        <v>798</v>
      </c>
      <c r="AB18" s="845" t="s">
        <v>798</v>
      </c>
      <c r="AC18" s="845" t="s">
        <v>798</v>
      </c>
      <c r="AD18" s="845" t="s">
        <v>798</v>
      </c>
      <c r="AE18" s="845" t="s">
        <v>798</v>
      </c>
      <c r="AF18" s="845" t="s">
        <v>798</v>
      </c>
      <c r="AG18" s="845">
        <v>123.78021200000001</v>
      </c>
      <c r="AH18" s="845">
        <v>102.712383</v>
      </c>
      <c r="AI18" s="845" t="s">
        <v>798</v>
      </c>
      <c r="AJ18" s="845">
        <v>410.474267</v>
      </c>
      <c r="AK18" s="845">
        <v>1.681E-3</v>
      </c>
      <c r="AL18" s="845">
        <v>0.186838</v>
      </c>
      <c r="AM18" s="845">
        <v>0.186524</v>
      </c>
      <c r="AN18" s="845">
        <v>0.35322500000000001</v>
      </c>
      <c r="AO18" s="845">
        <v>0.249248</v>
      </c>
      <c r="AP18" s="845">
        <v>1</v>
      </c>
      <c r="AQ18" s="845">
        <v>5.3499999999999999E-4</v>
      </c>
      <c r="AR18" s="845">
        <v>2.0768999999999999E-2</v>
      </c>
      <c r="AS18" s="845">
        <v>2.5104999999999999E-2</v>
      </c>
      <c r="AT18" s="845">
        <v>0.97489499999999996</v>
      </c>
      <c r="AU18" s="845">
        <v>8.7140999999999996E-2</v>
      </c>
      <c r="AV18" s="845">
        <v>91.2</v>
      </c>
      <c r="AW18" s="845">
        <v>14.702434</v>
      </c>
      <c r="AX18" s="845">
        <v>75.140387000000004</v>
      </c>
      <c r="AY18" s="845">
        <v>8.2500839999999993</v>
      </c>
      <c r="AZ18" s="845">
        <v>65.756957</v>
      </c>
      <c r="BA18" s="845">
        <v>1216.8130839999999</v>
      </c>
      <c r="BB18" s="845">
        <v>1.4664E-2</v>
      </c>
      <c r="BC18" s="845">
        <v>9.3080000000000003E-3</v>
      </c>
      <c r="BD18" s="845">
        <v>90.969399999999993</v>
      </c>
      <c r="BE18" s="845">
        <v>77.847097000000005</v>
      </c>
      <c r="BF18" s="845">
        <v>133.420355</v>
      </c>
      <c r="BG18" s="845">
        <v>0.54194100000000001</v>
      </c>
      <c r="BH18" s="845">
        <v>2.0843E-2</v>
      </c>
      <c r="BI18" s="845">
        <v>3.0000000000000001E-6</v>
      </c>
      <c r="BJ18" s="845">
        <v>1.0972000000000001E-2</v>
      </c>
      <c r="BK18" s="917">
        <v>40.526744999999998</v>
      </c>
      <c r="BL18" s="845">
        <v>51.717731000000001</v>
      </c>
      <c r="BM18" s="845">
        <v>64.556240000000003</v>
      </c>
      <c r="BN18" s="845">
        <v>176.945266</v>
      </c>
      <c r="BO18" s="845">
        <v>568.06868599999996</v>
      </c>
      <c r="BP18" s="845">
        <v>462.16625199999999</v>
      </c>
      <c r="BQ18" s="845">
        <v>395.2</v>
      </c>
      <c r="BR18" s="917">
        <v>259.77086000000003</v>
      </c>
      <c r="BS18" s="845">
        <v>11.441004</v>
      </c>
      <c r="BT18" s="845">
        <v>7.0842980000000004</v>
      </c>
      <c r="BU18" s="845">
        <v>1.212134</v>
      </c>
      <c r="BV18" s="917">
        <v>3.3990109999999998</v>
      </c>
      <c r="BW18" s="845">
        <v>1.2450289999999999</v>
      </c>
      <c r="BX18" s="845">
        <v>3.4654739999999999</v>
      </c>
      <c r="BY18" s="845">
        <v>-25.986792000000001</v>
      </c>
      <c r="BZ18" s="845">
        <v>-26.970103000000002</v>
      </c>
      <c r="CA18" s="845">
        <v>3.055857</v>
      </c>
      <c r="CB18" s="845">
        <v>45.833801000000001</v>
      </c>
      <c r="CC18" s="845">
        <v>64.086748999999998</v>
      </c>
      <c r="CD18" s="845">
        <v>8.1209199999999999</v>
      </c>
      <c r="CE18" s="845">
        <v>17.010470000000002</v>
      </c>
      <c r="CF18" s="845">
        <v>2.1304E-2</v>
      </c>
      <c r="CG18" s="845" t="s">
        <v>798</v>
      </c>
      <c r="CH18" s="845">
        <v>4.0346E-2</v>
      </c>
      <c r="CI18" s="845">
        <v>2.7713999999999999E-2</v>
      </c>
      <c r="CJ18" s="845">
        <v>5.3859620000000001</v>
      </c>
      <c r="CK18" s="845">
        <v>575.871847</v>
      </c>
      <c r="CL18" s="845" t="s">
        <v>798</v>
      </c>
      <c r="CM18" s="845">
        <v>1075.103325</v>
      </c>
      <c r="CN18" s="845" t="s">
        <v>798</v>
      </c>
      <c r="CO18" s="845">
        <v>586.62230599999998</v>
      </c>
      <c r="CP18" s="845">
        <v>805.81800699999997</v>
      </c>
      <c r="CQ18" s="845">
        <v>0</v>
      </c>
      <c r="CR18" s="845">
        <v>0</v>
      </c>
      <c r="CS18" s="845">
        <v>13.885396</v>
      </c>
      <c r="CT18" s="845">
        <v>124.22641299999999</v>
      </c>
      <c r="CU18" s="845">
        <v>828.94296799999995</v>
      </c>
      <c r="CV18" s="845">
        <v>202.98648</v>
      </c>
      <c r="CW18" s="845">
        <v>1997.617164</v>
      </c>
      <c r="CX18" s="845">
        <v>1816.579524</v>
      </c>
      <c r="CY18" s="845" t="s">
        <v>798</v>
      </c>
      <c r="CZ18" s="845">
        <v>49.580716000000002</v>
      </c>
      <c r="DA18" s="845" t="s">
        <v>798</v>
      </c>
      <c r="DB18" s="845" t="s">
        <v>798</v>
      </c>
      <c r="DC18" s="845" t="s">
        <v>798</v>
      </c>
      <c r="DD18" s="845">
        <v>60.856333999999997</v>
      </c>
      <c r="DE18" s="845" t="s">
        <v>798</v>
      </c>
      <c r="DF18" s="845" t="s">
        <v>798</v>
      </c>
      <c r="DG18" s="845">
        <v>76.226592999999994</v>
      </c>
      <c r="DH18" s="845" t="s">
        <v>798</v>
      </c>
      <c r="DI18" s="845" t="s">
        <v>798</v>
      </c>
      <c r="DJ18" s="845">
        <v>248.3903</v>
      </c>
      <c r="DK18" s="845">
        <v>2.1304E-2</v>
      </c>
      <c r="DL18" s="845">
        <v>0.104309</v>
      </c>
      <c r="DM18" s="845">
        <v>41.292910999999997</v>
      </c>
      <c r="DN18" s="845">
        <v>0.26929799999999998</v>
      </c>
      <c r="DO18" s="845">
        <v>0</v>
      </c>
      <c r="DP18" s="845">
        <v>7.2099999999999996E-4</v>
      </c>
      <c r="DQ18" s="845">
        <v>3.4099999999999999E-4</v>
      </c>
      <c r="DR18" s="845">
        <v>5.5000000000000002E-5</v>
      </c>
      <c r="DS18" s="917">
        <v>0</v>
      </c>
      <c r="DT18" s="845">
        <v>14</v>
      </c>
      <c r="DU18" s="845">
        <v>-134.74</v>
      </c>
      <c r="DV18" s="845">
        <v>1.17</v>
      </c>
      <c r="DW18" s="845">
        <v>1.1399999999999999</v>
      </c>
      <c r="DX18" s="845">
        <v>39.35</v>
      </c>
      <c r="DY18" s="845">
        <v>500.46</v>
      </c>
      <c r="DZ18" s="845">
        <v>1.01</v>
      </c>
      <c r="EA18" s="845">
        <v>7.02</v>
      </c>
      <c r="EB18" s="845">
        <v>8.6999999999999993</v>
      </c>
      <c r="EC18" s="845">
        <v>0</v>
      </c>
      <c r="ED18" s="845">
        <v>0.25</v>
      </c>
      <c r="EE18" s="845">
        <v>2000</v>
      </c>
      <c r="EF18" s="845">
        <v>8.7309999999999999</v>
      </c>
    </row>
    <row r="19" spans="1:136" x14ac:dyDescent="0.2">
      <c r="A19" s="845">
        <v>15</v>
      </c>
      <c r="B19" s="845">
        <v>3</v>
      </c>
      <c r="C19" s="845">
        <v>208.352608</v>
      </c>
      <c r="D19" s="845">
        <v>105.31045899999999</v>
      </c>
      <c r="E19" s="845">
        <v>699.17188699999997</v>
      </c>
      <c r="F19" s="845">
        <v>69.415824999999998</v>
      </c>
      <c r="G19" s="845">
        <v>1</v>
      </c>
      <c r="H19" s="845">
        <v>6.5749000000000002E-2</v>
      </c>
      <c r="I19" s="845">
        <v>1.9470999999999999E-2</v>
      </c>
      <c r="J19" s="845">
        <v>0</v>
      </c>
      <c r="K19" s="845">
        <v>0</v>
      </c>
      <c r="L19" s="845">
        <v>1.9470999999999999E-2</v>
      </c>
      <c r="M19" s="845" t="s">
        <v>798</v>
      </c>
      <c r="N19" s="845">
        <v>1.4465E-2</v>
      </c>
      <c r="O19" s="845">
        <v>4.7860000000000003E-3</v>
      </c>
      <c r="P19" s="845">
        <v>0.44813399999999998</v>
      </c>
      <c r="Q19" s="845">
        <v>0.55186599999999997</v>
      </c>
      <c r="R19" s="845">
        <v>0.94405799999999995</v>
      </c>
      <c r="S19" s="845">
        <v>1</v>
      </c>
      <c r="T19" s="845">
        <v>527.56026899999995</v>
      </c>
      <c r="U19" s="845">
        <v>21.102411</v>
      </c>
      <c r="V19" s="845">
        <v>262.949772</v>
      </c>
      <c r="W19" s="845">
        <v>672.13047800000004</v>
      </c>
      <c r="X19" s="845">
        <v>19.724681</v>
      </c>
      <c r="Y19" s="845">
        <v>12.939279000000001</v>
      </c>
      <c r="Z19" s="845">
        <v>38.941541000000001</v>
      </c>
      <c r="AA19" s="845" t="s">
        <v>798</v>
      </c>
      <c r="AB19" s="845" t="s">
        <v>798</v>
      </c>
      <c r="AC19" s="845" t="s">
        <v>798</v>
      </c>
      <c r="AD19" s="845" t="s">
        <v>798</v>
      </c>
      <c r="AE19" s="845" t="s">
        <v>798</v>
      </c>
      <c r="AF19" s="845" t="s">
        <v>798</v>
      </c>
      <c r="AG19" s="845">
        <v>130.259567</v>
      </c>
      <c r="AH19" s="845">
        <v>102.66164499999999</v>
      </c>
      <c r="AI19" s="845" t="s">
        <v>798</v>
      </c>
      <c r="AJ19" s="845">
        <v>432.72344399999997</v>
      </c>
      <c r="AK19" s="845">
        <v>6.9629999999999996E-3</v>
      </c>
      <c r="AL19" s="845">
        <v>0.20300599999999999</v>
      </c>
      <c r="AM19" s="845">
        <v>0.20159299999999999</v>
      </c>
      <c r="AN19" s="845">
        <v>0.35173399999999999</v>
      </c>
      <c r="AO19" s="845">
        <v>0.24838499999999999</v>
      </c>
      <c r="AP19" s="845">
        <v>1</v>
      </c>
      <c r="AQ19" s="845">
        <v>2.1499999999999999E-4</v>
      </c>
      <c r="AR19" s="845">
        <v>1.4073E-2</v>
      </c>
      <c r="AS19" s="845">
        <v>1.5025999999999999E-2</v>
      </c>
      <c r="AT19" s="845">
        <v>0.98497400000000002</v>
      </c>
      <c r="AU19" s="845">
        <v>6.5749000000000002E-2</v>
      </c>
      <c r="AV19" s="845">
        <v>91.2</v>
      </c>
      <c r="AW19" s="845">
        <v>14.110459000000001</v>
      </c>
      <c r="AX19" s="845">
        <v>73.529190999999997</v>
      </c>
      <c r="AY19" s="845">
        <v>8.4398900000000001</v>
      </c>
      <c r="AZ19" s="845">
        <v>61.608775000000001</v>
      </c>
      <c r="BA19" s="845">
        <v>1227.2825479999999</v>
      </c>
      <c r="BB19" s="845">
        <v>1.4628E-2</v>
      </c>
      <c r="BC19" s="845">
        <v>4.7860000000000003E-3</v>
      </c>
      <c r="BD19" s="845">
        <v>90.468918000000002</v>
      </c>
      <c r="BE19" s="845">
        <v>81.942204000000004</v>
      </c>
      <c r="BF19" s="845">
        <v>154.173214</v>
      </c>
      <c r="BG19" s="845">
        <v>0.58064300000000002</v>
      </c>
      <c r="BH19" s="845">
        <v>1.992E-2</v>
      </c>
      <c r="BI19" s="845">
        <v>0</v>
      </c>
      <c r="BJ19" s="845">
        <v>1.0869999999999999E-2</v>
      </c>
      <c r="BK19" s="917">
        <v>38.963383999999998</v>
      </c>
      <c r="BL19" s="845">
        <v>51.453023000000002</v>
      </c>
      <c r="BM19" s="845">
        <v>65.426385999999994</v>
      </c>
      <c r="BN19" s="845">
        <v>180.15684899999999</v>
      </c>
      <c r="BO19" s="845">
        <v>560.22422900000004</v>
      </c>
      <c r="BP19" s="845">
        <v>454.91377</v>
      </c>
      <c r="BQ19" s="845">
        <v>425.6</v>
      </c>
      <c r="BR19" s="917">
        <v>242.56271899999999</v>
      </c>
      <c r="BS19" s="845">
        <v>12.308479</v>
      </c>
      <c r="BT19" s="845">
        <v>6.033404</v>
      </c>
      <c r="BU19" s="845">
        <v>0.92935900000000005</v>
      </c>
      <c r="BV19" s="917">
        <v>3.306683</v>
      </c>
      <c r="BW19" s="845">
        <v>0.96225400000000005</v>
      </c>
      <c r="BX19" s="845">
        <v>3.3994399999999998</v>
      </c>
      <c r="BY19" s="845">
        <v>-32.394654000000003</v>
      </c>
      <c r="BZ19" s="845">
        <v>-24.179805000000002</v>
      </c>
      <c r="CA19" s="845">
        <v>2.8685420000000001</v>
      </c>
      <c r="CB19" s="845">
        <v>46.888275999999998</v>
      </c>
      <c r="CC19" s="845">
        <v>63.336911999999998</v>
      </c>
      <c r="CD19" s="845">
        <v>0</v>
      </c>
      <c r="CE19" s="845">
        <v>14.836649</v>
      </c>
      <c r="CF19" s="845">
        <v>1.4288E-2</v>
      </c>
      <c r="CG19" s="845" t="s">
        <v>798</v>
      </c>
      <c r="CH19" s="845">
        <v>3.1570000000000001E-2</v>
      </c>
      <c r="CI19" s="845">
        <v>1.4419E-2</v>
      </c>
      <c r="CJ19" s="845">
        <v>5.5645689999999997</v>
      </c>
      <c r="CK19" s="845">
        <v>676.51806699999997</v>
      </c>
      <c r="CL19" s="845" t="s">
        <v>798</v>
      </c>
      <c r="CM19" s="845">
        <v>1157.764064</v>
      </c>
      <c r="CN19" s="845" t="s">
        <v>798</v>
      </c>
      <c r="CO19" s="845">
        <v>570.50262499999997</v>
      </c>
      <c r="CP19" s="845">
        <v>850.76481999999999</v>
      </c>
      <c r="CQ19" s="845">
        <v>0</v>
      </c>
      <c r="CR19" s="845">
        <v>0</v>
      </c>
      <c r="CS19" s="845">
        <v>14.066927</v>
      </c>
      <c r="CT19" s="845">
        <v>132.284683</v>
      </c>
      <c r="CU19" s="845">
        <v>1141.6046859999999</v>
      </c>
      <c r="CV19" s="845">
        <v>164.41795200000001</v>
      </c>
      <c r="CW19" s="845">
        <v>2009.6578979999999</v>
      </c>
      <c r="CX19" s="845">
        <v>1887.601324</v>
      </c>
      <c r="CY19" s="845" t="s">
        <v>798</v>
      </c>
      <c r="CZ19" s="845">
        <v>28.321669</v>
      </c>
      <c r="DA19" s="845" t="s">
        <v>798</v>
      </c>
      <c r="DB19" s="845" t="s">
        <v>798</v>
      </c>
      <c r="DC19" s="845" t="s">
        <v>798</v>
      </c>
      <c r="DD19" s="845">
        <v>60.850788999999999</v>
      </c>
      <c r="DE19" s="845" t="s">
        <v>798</v>
      </c>
      <c r="DF19" s="845" t="s">
        <v>798</v>
      </c>
      <c r="DG19" s="845">
        <v>77.743523999999994</v>
      </c>
      <c r="DH19" s="845" t="s">
        <v>798</v>
      </c>
      <c r="DI19" s="845" t="s">
        <v>798</v>
      </c>
      <c r="DJ19" s="845">
        <v>267.81212099999999</v>
      </c>
      <c r="DK19" s="845">
        <v>1.4288E-2</v>
      </c>
      <c r="DL19" s="845">
        <v>8.2711000000000007E-2</v>
      </c>
      <c r="DM19" s="845">
        <v>41.371308999999997</v>
      </c>
      <c r="DN19" s="845">
        <v>0.27822799999999998</v>
      </c>
      <c r="DO19" s="845">
        <v>0</v>
      </c>
      <c r="DP19" s="845">
        <v>2.9E-4</v>
      </c>
      <c r="DQ19" s="845">
        <v>1.37E-4</v>
      </c>
      <c r="DR19" s="845">
        <v>2.0000000000000002E-5</v>
      </c>
      <c r="DS19" s="917">
        <v>0</v>
      </c>
      <c r="DT19" s="845">
        <v>15</v>
      </c>
      <c r="DU19" s="845">
        <v>-164.92</v>
      </c>
      <c r="DV19" s="845">
        <v>0.7</v>
      </c>
      <c r="DW19" s="845">
        <v>0.67</v>
      </c>
      <c r="DX19" s="845">
        <v>36.909999999999997</v>
      </c>
      <c r="DY19" s="845">
        <v>426.02</v>
      </c>
      <c r="DZ19" s="845">
        <v>0.97</v>
      </c>
      <c r="EA19" s="845">
        <v>6.88</v>
      </c>
      <c r="EB19" s="845">
        <v>8.56</v>
      </c>
      <c r="EC19" s="845">
        <v>0</v>
      </c>
      <c r="ED19" s="845">
        <v>0.25</v>
      </c>
      <c r="EE19" s="845">
        <v>2000</v>
      </c>
      <c r="EF19" s="845">
        <v>8.7040000000000006</v>
      </c>
    </row>
    <row r="20" spans="1:136" x14ac:dyDescent="0.2">
      <c r="A20" s="845">
        <v>16</v>
      </c>
      <c r="B20" s="845">
        <v>4</v>
      </c>
      <c r="C20" s="845">
        <v>189.898055</v>
      </c>
      <c r="D20" s="845">
        <v>82.417976999999993</v>
      </c>
      <c r="E20" s="845">
        <v>781.58986400000003</v>
      </c>
      <c r="F20" s="845">
        <v>66.357275999999999</v>
      </c>
      <c r="G20" s="845">
        <v>1</v>
      </c>
      <c r="H20" s="845">
        <v>5.3552000000000002E-2</v>
      </c>
      <c r="I20" s="845">
        <v>2.1097000000000001E-2</v>
      </c>
      <c r="J20" s="845">
        <v>0</v>
      </c>
      <c r="K20" s="845">
        <v>0</v>
      </c>
      <c r="L20" s="845">
        <v>2.1097000000000001E-2</v>
      </c>
      <c r="M20" s="845" t="s">
        <v>798</v>
      </c>
      <c r="N20" s="845">
        <v>1.4258E-2</v>
      </c>
      <c r="O20" s="845">
        <v>6.5890000000000002E-3</v>
      </c>
      <c r="P20" s="845">
        <v>0.39184999999999998</v>
      </c>
      <c r="Q20" s="845">
        <v>0.60814999999999997</v>
      </c>
      <c r="R20" s="845">
        <v>0.95722799999999997</v>
      </c>
      <c r="S20" s="845">
        <v>1</v>
      </c>
      <c r="T20" s="845">
        <v>504.31529799999998</v>
      </c>
      <c r="U20" s="845">
        <v>20.172612000000001</v>
      </c>
      <c r="V20" s="845">
        <v>259.222871</v>
      </c>
      <c r="W20" s="845">
        <v>684.79303100000004</v>
      </c>
      <c r="X20" s="845">
        <v>16.065702000000002</v>
      </c>
      <c r="Y20" s="845">
        <v>14.276026999999999</v>
      </c>
      <c r="Z20" s="845">
        <v>42.193561000000003</v>
      </c>
      <c r="AA20" s="845" t="s">
        <v>798</v>
      </c>
      <c r="AB20" s="845" t="s">
        <v>798</v>
      </c>
      <c r="AC20" s="845" t="s">
        <v>798</v>
      </c>
      <c r="AD20" s="845" t="s">
        <v>798</v>
      </c>
      <c r="AE20" s="845" t="s">
        <v>798</v>
      </c>
      <c r="AF20" s="845" t="s">
        <v>798</v>
      </c>
      <c r="AG20" s="845" t="s">
        <v>798</v>
      </c>
      <c r="AH20" s="845">
        <v>102.58857</v>
      </c>
      <c r="AI20" s="845" t="s">
        <v>798</v>
      </c>
      <c r="AJ20" s="845" t="s">
        <v>798</v>
      </c>
      <c r="AK20" s="845">
        <v>2.6492000000000002E-2</v>
      </c>
      <c r="AL20" s="845">
        <v>0.17297299999999999</v>
      </c>
      <c r="AM20" s="845">
        <v>0.16839100000000001</v>
      </c>
      <c r="AN20" s="845">
        <v>0.35403200000000001</v>
      </c>
      <c r="AO20" s="845">
        <v>0.247089</v>
      </c>
      <c r="AP20" s="845">
        <v>1</v>
      </c>
      <c r="AQ20" s="845">
        <v>0</v>
      </c>
      <c r="AR20" s="845">
        <v>9.2910000000000006E-3</v>
      </c>
      <c r="AS20" s="845">
        <v>0</v>
      </c>
      <c r="AT20" s="845">
        <v>1</v>
      </c>
      <c r="AU20" s="845">
        <v>5.3552000000000002E-2</v>
      </c>
      <c r="AV20" s="845">
        <v>91.2</v>
      </c>
      <c r="AW20" s="845">
        <v>-8.7820230000000006</v>
      </c>
      <c r="AX20" s="845">
        <v>69.322310999999999</v>
      </c>
      <c r="AY20" s="845">
        <v>8.3666809999999998</v>
      </c>
      <c r="AZ20" s="845">
        <v>0</v>
      </c>
      <c r="BA20" s="845">
        <v>1196.1410100000001</v>
      </c>
      <c r="BB20" s="845">
        <v>1.4465E-2</v>
      </c>
      <c r="BC20" s="845">
        <v>6.5890000000000002E-3</v>
      </c>
      <c r="BD20" s="845">
        <v>66.253320000000002</v>
      </c>
      <c r="BE20" s="845" t="s">
        <v>798</v>
      </c>
      <c r="BF20" s="845" t="s">
        <v>798</v>
      </c>
      <c r="BG20" s="845">
        <v>1</v>
      </c>
      <c r="BH20" s="845">
        <v>0</v>
      </c>
      <c r="BI20" s="845">
        <v>0</v>
      </c>
      <c r="BJ20" s="845">
        <v>1.0772E-2</v>
      </c>
      <c r="BK20" s="917">
        <v>38.112119999999997</v>
      </c>
      <c r="BL20" s="845">
        <v>46.618611999999999</v>
      </c>
      <c r="BM20" s="845" t="s">
        <v>798</v>
      </c>
      <c r="BN20" s="845">
        <v>190.17992799999999</v>
      </c>
      <c r="BO20" s="845">
        <v>534.65702599999997</v>
      </c>
      <c r="BP20" s="845">
        <v>452.23904900000002</v>
      </c>
      <c r="BQ20" s="845">
        <v>456</v>
      </c>
      <c r="BR20" s="917">
        <v>307.07213999999999</v>
      </c>
      <c r="BS20" s="845">
        <v>13.586055</v>
      </c>
      <c r="BT20" s="845">
        <v>7.4992979999999996</v>
      </c>
      <c r="BU20" s="845">
        <v>0.79764699999999999</v>
      </c>
      <c r="BV20" s="917">
        <v>2.403527</v>
      </c>
      <c r="BW20" s="845">
        <v>0.83054099999999997</v>
      </c>
      <c r="BX20" s="845">
        <v>2.4364219999999999</v>
      </c>
      <c r="BY20" s="845">
        <v>-75.311779999999999</v>
      </c>
      <c r="BZ20" s="845">
        <v>-16.552192000000002</v>
      </c>
      <c r="CA20" s="845">
        <v>0</v>
      </c>
      <c r="CB20" s="845">
        <v>46.481558999999997</v>
      </c>
      <c r="CC20" s="845">
        <v>62.546252000000003</v>
      </c>
      <c r="CD20" s="845">
        <v>0</v>
      </c>
      <c r="CE20" s="845">
        <v>12.351094</v>
      </c>
      <c r="CF20" s="845">
        <v>9.2910000000000006E-3</v>
      </c>
      <c r="CG20" s="845" t="s">
        <v>798</v>
      </c>
      <c r="CH20" s="845">
        <v>3.3201000000000001E-2</v>
      </c>
      <c r="CI20" s="845">
        <v>9.8840000000000004E-3</v>
      </c>
      <c r="CJ20" s="845">
        <v>4.4282450000000004</v>
      </c>
      <c r="CK20" s="845" t="s">
        <v>798</v>
      </c>
      <c r="CL20" s="845" t="s">
        <v>798</v>
      </c>
      <c r="CM20" s="845">
        <v>0</v>
      </c>
      <c r="CN20" s="845" t="s">
        <v>798</v>
      </c>
      <c r="CO20" s="845">
        <v>536.81555000000003</v>
      </c>
      <c r="CP20" s="845">
        <v>898.05283599999996</v>
      </c>
      <c r="CQ20" s="845">
        <v>0</v>
      </c>
      <c r="CR20" s="845">
        <v>0</v>
      </c>
      <c r="CS20" s="845">
        <v>14.309322</v>
      </c>
      <c r="CT20" s="845">
        <v>140.43635499999999</v>
      </c>
      <c r="CU20" s="845">
        <v>457.55695500000002</v>
      </c>
      <c r="CV20" s="845">
        <v>118.026498</v>
      </c>
      <c r="CW20" s="845">
        <v>1980.9644290000001</v>
      </c>
      <c r="CX20" s="845" t="s">
        <v>798</v>
      </c>
      <c r="CY20" s="845" t="s">
        <v>798</v>
      </c>
      <c r="CZ20" s="845">
        <v>0</v>
      </c>
      <c r="DA20" s="845" t="s">
        <v>798</v>
      </c>
      <c r="DB20" s="845" t="s">
        <v>798</v>
      </c>
      <c r="DC20" s="845" t="s">
        <v>798</v>
      </c>
      <c r="DD20" s="845">
        <v>60.822232999999997</v>
      </c>
      <c r="DE20" s="845" t="s">
        <v>798</v>
      </c>
      <c r="DF20" s="845" t="s">
        <v>798</v>
      </c>
      <c r="DG20" s="845">
        <v>77.074521000000004</v>
      </c>
      <c r="DH20" s="845" t="s">
        <v>798</v>
      </c>
      <c r="DI20" s="845" t="s">
        <v>798</v>
      </c>
      <c r="DJ20" s="845">
        <v>258.34668499999998</v>
      </c>
      <c r="DK20" s="845">
        <v>9.2910000000000006E-3</v>
      </c>
      <c r="DL20" s="845">
        <v>6.2157999999999998E-2</v>
      </c>
      <c r="DM20" s="845">
        <v>41.731085</v>
      </c>
      <c r="DN20" s="845">
        <v>0.221412</v>
      </c>
      <c r="DO20" s="845">
        <v>0</v>
      </c>
      <c r="DP20" s="845">
        <v>0</v>
      </c>
      <c r="DQ20" s="845">
        <v>0</v>
      </c>
      <c r="DR20" s="845">
        <v>0</v>
      </c>
      <c r="DS20" s="917">
        <v>0</v>
      </c>
      <c r="DT20" s="845">
        <v>16</v>
      </c>
      <c r="DU20" s="845">
        <v>-216.05</v>
      </c>
      <c r="DV20" s="845">
        <v>0.26</v>
      </c>
      <c r="DW20" s="845">
        <v>0.23</v>
      </c>
      <c r="DX20" s="845">
        <v>34.6</v>
      </c>
      <c r="DY20" s="845">
        <v>355.99</v>
      </c>
      <c r="DZ20" s="845">
        <v>0.92</v>
      </c>
      <c r="EA20" s="845">
        <v>6.74</v>
      </c>
      <c r="EB20" s="845">
        <v>8.42</v>
      </c>
      <c r="EC20" s="845">
        <v>0</v>
      </c>
      <c r="ED20" s="845">
        <v>0.25</v>
      </c>
      <c r="EE20" s="845">
        <v>2000</v>
      </c>
      <c r="EF20" s="845">
        <v>8.0619999999999994</v>
      </c>
    </row>
    <row r="21" spans="1:136" x14ac:dyDescent="0.2">
      <c r="A21" s="845">
        <v>17</v>
      </c>
      <c r="B21" s="845">
        <v>5</v>
      </c>
      <c r="C21" s="845">
        <v>153.650251</v>
      </c>
      <c r="D21" s="845">
        <v>45.821452000000001</v>
      </c>
      <c r="E21" s="845">
        <v>827.41131499999995</v>
      </c>
      <c r="F21" s="845">
        <v>60.117271000000002</v>
      </c>
      <c r="G21" s="845">
        <v>1</v>
      </c>
      <c r="H21" s="845">
        <v>4.1778000000000003E-2</v>
      </c>
      <c r="I21" s="845">
        <v>1.9191E-2</v>
      </c>
      <c r="J21" s="845">
        <v>0</v>
      </c>
      <c r="K21" s="845">
        <v>0</v>
      </c>
      <c r="L21" s="845">
        <v>1.9191E-2</v>
      </c>
      <c r="M21" s="845" t="s">
        <v>798</v>
      </c>
      <c r="N21" s="845">
        <v>1.4252000000000001E-2</v>
      </c>
      <c r="O21" s="845">
        <v>4.8840000000000003E-3</v>
      </c>
      <c r="P21" s="845">
        <v>0.35262700000000002</v>
      </c>
      <c r="Q21" s="845">
        <v>0.64737299999999998</v>
      </c>
      <c r="R21" s="845">
        <v>0.95036900000000002</v>
      </c>
      <c r="S21" s="845">
        <v>1</v>
      </c>
      <c r="T21" s="845">
        <v>456.89126099999999</v>
      </c>
      <c r="U21" s="845">
        <v>18.275649999999999</v>
      </c>
      <c r="V21" s="845">
        <v>248.89657099999999</v>
      </c>
      <c r="W21" s="845">
        <v>674.54127600000004</v>
      </c>
      <c r="X21" s="845">
        <v>12.533377</v>
      </c>
      <c r="Y21" s="845">
        <v>12.907817</v>
      </c>
      <c r="Z21" s="845">
        <v>38.382551999999997</v>
      </c>
      <c r="AA21" s="845" t="s">
        <v>798</v>
      </c>
      <c r="AB21" s="845" t="s">
        <v>798</v>
      </c>
      <c r="AC21" s="845" t="s">
        <v>798</v>
      </c>
      <c r="AD21" s="845" t="s">
        <v>798</v>
      </c>
      <c r="AE21" s="845" t="s">
        <v>798</v>
      </c>
      <c r="AF21" s="845" t="s">
        <v>798</v>
      </c>
      <c r="AG21" s="845" t="s">
        <v>798</v>
      </c>
      <c r="AH21" s="845">
        <v>102.519322</v>
      </c>
      <c r="AI21" s="845" t="s">
        <v>798</v>
      </c>
      <c r="AJ21" s="845" t="s">
        <v>798</v>
      </c>
      <c r="AK21" s="845">
        <v>7.8996999999999998E-2</v>
      </c>
      <c r="AL21" s="845">
        <v>0.14485300000000001</v>
      </c>
      <c r="AM21" s="845">
        <v>0.13341</v>
      </c>
      <c r="AN21" s="845">
        <v>0.357626</v>
      </c>
      <c r="AO21" s="845">
        <v>0.24625900000000001</v>
      </c>
      <c r="AP21" s="845">
        <v>1</v>
      </c>
      <c r="AQ21" s="845">
        <v>0</v>
      </c>
      <c r="AR21" s="845">
        <v>5.9090000000000002E-3</v>
      </c>
      <c r="AS21" s="845">
        <v>0</v>
      </c>
      <c r="AT21" s="845">
        <v>1</v>
      </c>
      <c r="AU21" s="845">
        <v>4.1778000000000003E-2</v>
      </c>
      <c r="AV21" s="845">
        <v>91.2</v>
      </c>
      <c r="AW21" s="845">
        <v>-45.378548000000002</v>
      </c>
      <c r="AX21" s="845">
        <v>63.256751999999999</v>
      </c>
      <c r="AY21" s="845">
        <v>8.0012790000000003</v>
      </c>
      <c r="AZ21" s="845">
        <v>0</v>
      </c>
      <c r="BA21" s="845">
        <v>1140.8266900000001</v>
      </c>
      <c r="BB21" s="845">
        <v>1.4258E-2</v>
      </c>
      <c r="BC21" s="845">
        <v>4.8840000000000003E-3</v>
      </c>
      <c r="BD21" s="845">
        <v>43.054814999999998</v>
      </c>
      <c r="BE21" s="845" t="s">
        <v>798</v>
      </c>
      <c r="BF21" s="845" t="s">
        <v>798</v>
      </c>
      <c r="BG21" s="845">
        <v>1</v>
      </c>
      <c r="BH21" s="845">
        <v>0</v>
      </c>
      <c r="BI21" s="845">
        <v>0</v>
      </c>
      <c r="BJ21" s="845">
        <v>1.0670000000000001E-2</v>
      </c>
      <c r="BK21" s="917">
        <v>33.302456999999997</v>
      </c>
      <c r="BL21" s="845">
        <v>42.532052999999998</v>
      </c>
      <c r="BM21" s="845" t="s">
        <v>798</v>
      </c>
      <c r="BN21" s="845">
        <v>208.72739200000001</v>
      </c>
      <c r="BO21" s="845">
        <v>482.33245499999998</v>
      </c>
      <c r="BP21" s="845">
        <v>436.51100300000002</v>
      </c>
      <c r="BQ21" s="845">
        <v>486.4</v>
      </c>
      <c r="BR21" s="917">
        <v>318.20193399999999</v>
      </c>
      <c r="BS21" s="845">
        <v>11.657196000000001</v>
      </c>
      <c r="BT21" s="845">
        <v>7.6868990000000004</v>
      </c>
      <c r="BU21" s="845">
        <v>-0.15595000000000001</v>
      </c>
      <c r="BV21" s="917">
        <v>1.671084</v>
      </c>
      <c r="BW21" s="845">
        <v>-0.123055</v>
      </c>
      <c r="BX21" s="845">
        <v>1.703978</v>
      </c>
      <c r="BY21" s="845">
        <v>-130.13633400000001</v>
      </c>
      <c r="BZ21" s="845">
        <v>-12.259938</v>
      </c>
      <c r="CA21" s="845">
        <v>0</v>
      </c>
      <c r="CB21" s="845">
        <v>44.451552</v>
      </c>
      <c r="CC21" s="845">
        <v>61.843513999999999</v>
      </c>
      <c r="CD21" s="845">
        <v>0</v>
      </c>
      <c r="CE21" s="845">
        <v>10.182306000000001</v>
      </c>
      <c r="CF21" s="845">
        <v>5.9090000000000002E-3</v>
      </c>
      <c r="CG21" s="845" t="s">
        <v>798</v>
      </c>
      <c r="CH21" s="845">
        <v>1.32E-2</v>
      </c>
      <c r="CI21" s="845">
        <v>2.4480000000000001E-3</v>
      </c>
      <c r="CJ21" s="845">
        <v>3.6874410000000002</v>
      </c>
      <c r="CK21" s="845" t="s">
        <v>798</v>
      </c>
      <c r="CL21" s="845" t="s">
        <v>798</v>
      </c>
      <c r="CM21" s="845">
        <v>0</v>
      </c>
      <c r="CN21" s="845" t="s">
        <v>798</v>
      </c>
      <c r="CO21" s="845">
        <v>494.88923699999998</v>
      </c>
      <c r="CP21" s="845">
        <v>937.92389800000001</v>
      </c>
      <c r="CQ21" s="845">
        <v>0</v>
      </c>
      <c r="CR21" s="845">
        <v>0</v>
      </c>
      <c r="CS21" s="845">
        <v>14.220033000000001</v>
      </c>
      <c r="CT21" s="845">
        <v>148.06782999999999</v>
      </c>
      <c r="CU21" s="845">
        <v>760.374233</v>
      </c>
      <c r="CV21" s="845">
        <v>71.377565000000004</v>
      </c>
      <c r="CW21" s="845">
        <v>1928.69616</v>
      </c>
      <c r="CX21" s="845" t="s">
        <v>798</v>
      </c>
      <c r="CY21" s="845" t="s">
        <v>798</v>
      </c>
      <c r="CZ21" s="845">
        <v>0</v>
      </c>
      <c r="DA21" s="845" t="s">
        <v>798</v>
      </c>
      <c r="DB21" s="845" t="s">
        <v>798</v>
      </c>
      <c r="DC21" s="845" t="s">
        <v>798</v>
      </c>
      <c r="DD21" s="845">
        <v>60.803905999999998</v>
      </c>
      <c r="DE21" s="845" t="s">
        <v>798</v>
      </c>
      <c r="DF21" s="845" t="s">
        <v>798</v>
      </c>
      <c r="DG21" s="845">
        <v>77.836635999999999</v>
      </c>
      <c r="DH21" s="845" t="s">
        <v>798</v>
      </c>
      <c r="DI21" s="845" t="s">
        <v>798</v>
      </c>
      <c r="DJ21" s="845">
        <v>254.00529599999999</v>
      </c>
      <c r="DK21" s="845">
        <v>5.9090000000000002E-3</v>
      </c>
      <c r="DL21" s="845">
        <v>4.9456E-2</v>
      </c>
      <c r="DM21" s="845">
        <v>41.619402000000001</v>
      </c>
      <c r="DN21" s="845">
        <v>0.18437200000000001</v>
      </c>
      <c r="DO21" s="845">
        <v>0</v>
      </c>
      <c r="DP21" s="845">
        <v>0</v>
      </c>
      <c r="DQ21" s="845">
        <v>0</v>
      </c>
      <c r="DR21" s="845">
        <v>0</v>
      </c>
      <c r="DS21" s="917">
        <v>0</v>
      </c>
      <c r="DT21" s="845">
        <v>17</v>
      </c>
      <c r="DU21" s="845">
        <v>-229.97</v>
      </c>
      <c r="DV21" s="845">
        <v>-0.16</v>
      </c>
      <c r="DW21" s="845">
        <v>-0.19</v>
      </c>
      <c r="DX21" s="845">
        <v>32.42</v>
      </c>
      <c r="DY21" s="845">
        <v>-99999999</v>
      </c>
      <c r="DZ21" s="845">
        <v>0.88</v>
      </c>
      <c r="EA21" s="845">
        <v>6.61</v>
      </c>
      <c r="EB21" s="845">
        <v>8.3000000000000007</v>
      </c>
      <c r="EC21" s="845">
        <v>0</v>
      </c>
      <c r="ED21" s="845">
        <v>0.25</v>
      </c>
      <c r="EE21" s="845">
        <v>2000</v>
      </c>
      <c r="EF21" s="845">
        <v>6.8419999999999996</v>
      </c>
    </row>
    <row r="22" spans="1:136" x14ac:dyDescent="0.2">
      <c r="A22" s="845">
        <v>18</v>
      </c>
      <c r="B22" s="845">
        <v>6</v>
      </c>
      <c r="C22" s="845">
        <v>113.390066</v>
      </c>
      <c r="D22" s="845">
        <v>3.5903330000000002</v>
      </c>
      <c r="E22" s="845">
        <v>831.00164800000005</v>
      </c>
      <c r="F22" s="845">
        <v>53.030143000000002</v>
      </c>
      <c r="G22" s="845">
        <v>1</v>
      </c>
      <c r="H22" s="845">
        <v>4.0847000000000001E-2</v>
      </c>
      <c r="I22" s="845">
        <v>2.1374000000000001E-2</v>
      </c>
      <c r="J22" s="845">
        <v>0</v>
      </c>
      <c r="K22" s="845">
        <v>0</v>
      </c>
      <c r="L22" s="845">
        <v>2.1374000000000001E-2</v>
      </c>
      <c r="M22" s="845" t="s">
        <v>798</v>
      </c>
      <c r="N22" s="845">
        <v>1.4394000000000001E-2</v>
      </c>
      <c r="O22" s="845">
        <v>7.0410000000000004E-3</v>
      </c>
      <c r="P22" s="845">
        <v>0.33122600000000002</v>
      </c>
      <c r="Q22" s="845">
        <v>0.66877399999999998</v>
      </c>
      <c r="R22" s="845">
        <v>0.91933600000000004</v>
      </c>
      <c r="S22" s="845">
        <v>1</v>
      </c>
      <c r="T22" s="845">
        <v>403.02908300000001</v>
      </c>
      <c r="U22" s="845">
        <v>16.121162999999999</v>
      </c>
      <c r="V22" s="845">
        <v>235.66470899999999</v>
      </c>
      <c r="W22" s="845">
        <v>692.80614400000002</v>
      </c>
      <c r="X22" s="845">
        <v>12.254099</v>
      </c>
      <c r="Y22" s="845">
        <v>14.850293000000001</v>
      </c>
      <c r="Z22" s="845">
        <v>42.748013999999998</v>
      </c>
      <c r="AA22" s="845" t="s">
        <v>798</v>
      </c>
      <c r="AB22" s="845" t="s">
        <v>798</v>
      </c>
      <c r="AC22" s="845" t="s">
        <v>798</v>
      </c>
      <c r="AD22" s="845" t="s">
        <v>798</v>
      </c>
      <c r="AE22" s="845" t="s">
        <v>798</v>
      </c>
      <c r="AF22" s="845" t="s">
        <v>798</v>
      </c>
      <c r="AG22" s="845" t="s">
        <v>798</v>
      </c>
      <c r="AH22" s="845">
        <v>102.456481</v>
      </c>
      <c r="AI22" s="845" t="s">
        <v>798</v>
      </c>
      <c r="AJ22" s="845" t="s">
        <v>798</v>
      </c>
      <c r="AK22" s="845">
        <v>0.17164499999999999</v>
      </c>
      <c r="AL22" s="845">
        <v>0.119975</v>
      </c>
      <c r="AM22" s="845">
        <v>9.9381999999999998E-2</v>
      </c>
      <c r="AN22" s="845">
        <v>0.36385099999999998</v>
      </c>
      <c r="AO22" s="845">
        <v>0.24460899999999999</v>
      </c>
      <c r="AP22" s="845">
        <v>1</v>
      </c>
      <c r="AQ22" s="845">
        <v>0</v>
      </c>
      <c r="AR22" s="845">
        <v>3.568E-3</v>
      </c>
      <c r="AS22" s="845">
        <v>0</v>
      </c>
      <c r="AT22" s="845">
        <v>1</v>
      </c>
      <c r="AU22" s="845">
        <v>4.0847000000000001E-2</v>
      </c>
      <c r="AV22" s="845">
        <v>91.2</v>
      </c>
      <c r="AW22" s="845">
        <v>-87.609667000000002</v>
      </c>
      <c r="AX22" s="845">
        <v>57.683086000000003</v>
      </c>
      <c r="AY22" s="845">
        <v>7.4496510000000002</v>
      </c>
      <c r="AZ22" s="845">
        <v>0</v>
      </c>
      <c r="BA22" s="845">
        <v>1073.003383</v>
      </c>
      <c r="BB22" s="845">
        <v>1.4252000000000001E-2</v>
      </c>
      <c r="BC22" s="845">
        <v>7.0410000000000004E-3</v>
      </c>
      <c r="BD22" s="845">
        <v>25.851669000000001</v>
      </c>
      <c r="BE22" s="845" t="s">
        <v>798</v>
      </c>
      <c r="BF22" s="845" t="s">
        <v>798</v>
      </c>
      <c r="BG22" s="845">
        <v>1</v>
      </c>
      <c r="BH22" s="845">
        <v>0</v>
      </c>
      <c r="BI22" s="845">
        <v>0</v>
      </c>
      <c r="BJ22" s="845">
        <v>1.0562E-2</v>
      </c>
      <c r="BK22" s="917">
        <v>31.442429000000001</v>
      </c>
      <c r="BL22" s="845">
        <v>39.741484999999997</v>
      </c>
      <c r="BM22" s="845" t="s">
        <v>798</v>
      </c>
      <c r="BN22" s="845">
        <v>233.86072999999999</v>
      </c>
      <c r="BO22" s="845">
        <v>430.13347499999998</v>
      </c>
      <c r="BP22" s="845">
        <v>426.54314199999999</v>
      </c>
      <c r="BQ22" s="845">
        <v>516.79999999999995</v>
      </c>
      <c r="BR22" s="917">
        <v>338.26496400000002</v>
      </c>
      <c r="BS22" s="845">
        <v>12.283284</v>
      </c>
      <c r="BT22" s="845">
        <v>7.8255150000000002</v>
      </c>
      <c r="BU22" s="845">
        <v>-0.49993599999999999</v>
      </c>
      <c r="BV22" s="917">
        <v>1.0797300000000001</v>
      </c>
      <c r="BW22" s="845">
        <v>-0.46704099999999998</v>
      </c>
      <c r="BX22" s="845">
        <v>1.112625</v>
      </c>
      <c r="BY22" s="845">
        <v>-138.03871799999999</v>
      </c>
      <c r="BZ22" s="845">
        <v>-9.8085330000000006</v>
      </c>
      <c r="CA22" s="845">
        <v>0</v>
      </c>
      <c r="CB22" s="845">
        <v>41.386949999999999</v>
      </c>
      <c r="CC22" s="845">
        <v>61.212667000000003</v>
      </c>
      <c r="CD22" s="845">
        <v>0</v>
      </c>
      <c r="CE22" s="845">
        <v>8.1018399999999993</v>
      </c>
      <c r="CF22" s="845">
        <v>3.568E-3</v>
      </c>
      <c r="CG22" s="845" t="s">
        <v>798</v>
      </c>
      <c r="CH22" s="845">
        <v>1.2439E-2</v>
      </c>
      <c r="CI22" s="845">
        <v>1.392E-3</v>
      </c>
      <c r="CJ22" s="845">
        <v>2.9561099999999998</v>
      </c>
      <c r="CK22" s="845" t="s">
        <v>798</v>
      </c>
      <c r="CL22" s="845" t="s">
        <v>798</v>
      </c>
      <c r="CM22" s="845">
        <v>0</v>
      </c>
      <c r="CN22" s="845" t="s">
        <v>798</v>
      </c>
      <c r="CO22" s="845">
        <v>441.43774300000001</v>
      </c>
      <c r="CP22" s="845">
        <v>967.32541000000003</v>
      </c>
      <c r="CQ22" s="845">
        <v>0</v>
      </c>
      <c r="CR22" s="845">
        <v>0</v>
      </c>
      <c r="CS22" s="845">
        <v>13.463718</v>
      </c>
      <c r="CT22" s="845">
        <v>153.575851</v>
      </c>
      <c r="CU22" s="845">
        <v>992.79781500000001</v>
      </c>
      <c r="CV22" s="845">
        <v>41.745241</v>
      </c>
      <c r="CW22" s="845">
        <v>1863.9396260000001</v>
      </c>
      <c r="CX22" s="845" t="s">
        <v>798</v>
      </c>
      <c r="CY22" s="845" t="s">
        <v>798</v>
      </c>
      <c r="CZ22" s="845">
        <v>0</v>
      </c>
      <c r="DA22" s="845" t="s">
        <v>798</v>
      </c>
      <c r="DB22" s="845" t="s">
        <v>798</v>
      </c>
      <c r="DC22" s="845" t="s">
        <v>798</v>
      </c>
      <c r="DD22" s="845">
        <v>61.238183999999997</v>
      </c>
      <c r="DE22" s="845" t="s">
        <v>798</v>
      </c>
      <c r="DF22" s="845" t="s">
        <v>798</v>
      </c>
      <c r="DG22" s="845">
        <v>80.540993999999998</v>
      </c>
      <c r="DH22" s="845" t="s">
        <v>798</v>
      </c>
      <c r="DI22" s="845" t="s">
        <v>798</v>
      </c>
      <c r="DJ22" s="845">
        <v>237.30075400000001</v>
      </c>
      <c r="DK22" s="845">
        <v>3.568E-3</v>
      </c>
      <c r="DL22" s="845">
        <v>3.5479999999999998E-2</v>
      </c>
      <c r="DM22" s="845">
        <v>39.566625999999999</v>
      </c>
      <c r="DN22" s="845">
        <v>0.14780599999999999</v>
      </c>
      <c r="DO22" s="845">
        <v>0</v>
      </c>
      <c r="DP22" s="845">
        <v>0</v>
      </c>
      <c r="DQ22" s="845">
        <v>0</v>
      </c>
      <c r="DR22" s="845">
        <v>0</v>
      </c>
      <c r="DS22" s="917">
        <v>0</v>
      </c>
      <c r="DT22" s="845">
        <v>18</v>
      </c>
      <c r="DU22" s="845">
        <v>-243.16</v>
      </c>
      <c r="DV22" s="845">
        <v>-0.55000000000000004</v>
      </c>
      <c r="DW22" s="845">
        <v>-0.59</v>
      </c>
      <c r="DX22" s="845">
        <v>30.35</v>
      </c>
      <c r="DY22" s="845">
        <v>-99999999</v>
      </c>
      <c r="DZ22" s="845">
        <v>0.84</v>
      </c>
      <c r="EA22" s="845">
        <v>6.49</v>
      </c>
      <c r="EB22" s="845">
        <v>8.17</v>
      </c>
      <c r="EC22" s="845">
        <v>0</v>
      </c>
      <c r="ED22" s="845">
        <v>0.25</v>
      </c>
      <c r="EE22" s="845">
        <v>2000</v>
      </c>
      <c r="EF22" s="845">
        <v>5.5049999999999999</v>
      </c>
    </row>
    <row r="23" spans="1:136" x14ac:dyDescent="0.2">
      <c r="A23" s="845">
        <v>19</v>
      </c>
      <c r="B23" s="845">
        <v>7</v>
      </c>
      <c r="C23" s="845">
        <v>76.000448000000006</v>
      </c>
      <c r="D23" s="845">
        <v>-36.125149</v>
      </c>
      <c r="E23" s="845">
        <v>794.87649999999996</v>
      </c>
      <c r="F23" s="845">
        <v>46.273682999999998</v>
      </c>
      <c r="G23" s="845">
        <v>1</v>
      </c>
      <c r="H23" s="845">
        <v>5.7215000000000002E-2</v>
      </c>
      <c r="I23" s="845">
        <v>2.7959000000000001E-2</v>
      </c>
      <c r="J23" s="845">
        <v>0</v>
      </c>
      <c r="K23" s="845">
        <v>0</v>
      </c>
      <c r="L23" s="845">
        <v>2.7959000000000001E-2</v>
      </c>
      <c r="M23" s="845" t="s">
        <v>798</v>
      </c>
      <c r="N23" s="845">
        <v>1.4647E-2</v>
      </c>
      <c r="O23" s="845">
        <v>1.3433E-2</v>
      </c>
      <c r="P23" s="845">
        <v>0.33593800000000001</v>
      </c>
      <c r="Q23" s="845">
        <v>0.66406200000000004</v>
      </c>
      <c r="R23" s="845">
        <v>0.86788699999999996</v>
      </c>
      <c r="S23" s="845">
        <v>1</v>
      </c>
      <c r="T23" s="845">
        <v>351.67999300000002</v>
      </c>
      <c r="U23" s="845">
        <v>14.0672</v>
      </c>
      <c r="V23" s="845">
        <v>221.18206799999999</v>
      </c>
      <c r="W23" s="845">
        <v>720.18631400000004</v>
      </c>
      <c r="X23" s="845">
        <v>17.164414000000001</v>
      </c>
      <c r="Y23" s="845">
        <v>20.222909000000001</v>
      </c>
      <c r="Z23" s="845">
        <v>55.917329000000002</v>
      </c>
      <c r="AA23" s="845" t="s">
        <v>798</v>
      </c>
      <c r="AB23" s="845" t="s">
        <v>798</v>
      </c>
      <c r="AC23" s="845" t="s">
        <v>798</v>
      </c>
      <c r="AD23" s="845" t="s">
        <v>798</v>
      </c>
      <c r="AE23" s="845" t="s">
        <v>798</v>
      </c>
      <c r="AF23" s="845" t="s">
        <v>798</v>
      </c>
      <c r="AG23" s="845" t="s">
        <v>798</v>
      </c>
      <c r="AH23" s="845">
        <v>102.45686000000001</v>
      </c>
      <c r="AI23" s="845" t="s">
        <v>798</v>
      </c>
      <c r="AJ23" s="845" t="s">
        <v>798</v>
      </c>
      <c r="AK23" s="845">
        <v>0.26419799999999999</v>
      </c>
      <c r="AL23" s="845">
        <v>9.7051999999999999E-2</v>
      </c>
      <c r="AM23" s="845">
        <v>7.1411000000000002E-2</v>
      </c>
      <c r="AN23" s="845">
        <v>0.369504</v>
      </c>
      <c r="AO23" s="845">
        <v>0.24423500000000001</v>
      </c>
      <c r="AP23" s="845">
        <v>1</v>
      </c>
      <c r="AQ23" s="845">
        <v>0</v>
      </c>
      <c r="AR23" s="845">
        <v>2.0089999999999999E-3</v>
      </c>
      <c r="AS23" s="845">
        <v>0</v>
      </c>
      <c r="AT23" s="845">
        <v>1</v>
      </c>
      <c r="AU23" s="845">
        <v>5.7215000000000002E-2</v>
      </c>
      <c r="AV23" s="845">
        <v>91.2</v>
      </c>
      <c r="AW23" s="845">
        <v>-127.325149</v>
      </c>
      <c r="AX23" s="845">
        <v>53.317619000000001</v>
      </c>
      <c r="AY23" s="845">
        <v>6.7803230000000001</v>
      </c>
      <c r="AZ23" s="845">
        <v>0</v>
      </c>
      <c r="BA23" s="845">
        <v>1014.885537</v>
      </c>
      <c r="BB23" s="845">
        <v>1.4394000000000001E-2</v>
      </c>
      <c r="BC23" s="845">
        <v>1.3433E-2</v>
      </c>
      <c r="BD23" s="845">
        <v>15.381697000000001</v>
      </c>
      <c r="BE23" s="845" t="s">
        <v>798</v>
      </c>
      <c r="BF23" s="845" t="s">
        <v>798</v>
      </c>
      <c r="BG23" s="845">
        <v>1</v>
      </c>
      <c r="BH23" s="845">
        <v>0</v>
      </c>
      <c r="BI23" s="845">
        <v>0</v>
      </c>
      <c r="BJ23" s="845">
        <v>1.0442E-2</v>
      </c>
      <c r="BK23" s="917">
        <v>29.711152999999999</v>
      </c>
      <c r="BL23" s="845">
        <v>37.970885000000003</v>
      </c>
      <c r="BM23" s="845" t="s">
        <v>798</v>
      </c>
      <c r="BN23" s="845">
        <v>260.310001</v>
      </c>
      <c r="BO23" s="845">
        <v>389.06731600000001</v>
      </c>
      <c r="BP23" s="845">
        <v>425.19246500000003</v>
      </c>
      <c r="BQ23" s="845">
        <v>547.20000000000005</v>
      </c>
      <c r="BR23" s="917">
        <v>315.47558400000003</v>
      </c>
      <c r="BS23" s="845">
        <v>12.771824000000001</v>
      </c>
      <c r="BT23" s="845">
        <v>6.7436179999999997</v>
      </c>
      <c r="BU23" s="845">
        <v>-0.82059599999999999</v>
      </c>
      <c r="BV23" s="917">
        <v>0.73569799999999996</v>
      </c>
      <c r="BW23" s="845">
        <v>-0.78770099999999998</v>
      </c>
      <c r="BX23" s="845">
        <v>0.76859299999999997</v>
      </c>
      <c r="BY23" s="845">
        <v>-151.26167699999999</v>
      </c>
      <c r="BZ23" s="845">
        <v>-9.6776479999999996</v>
      </c>
      <c r="CA23" s="845">
        <v>0</v>
      </c>
      <c r="CB23" s="845">
        <v>37.668461000000001</v>
      </c>
      <c r="CC23" s="845">
        <v>60.660905</v>
      </c>
      <c r="CD23" s="845">
        <v>0</v>
      </c>
      <c r="CE23" s="845">
        <v>6.1947979999999996</v>
      </c>
      <c r="CF23" s="845">
        <v>2.0089999999999999E-3</v>
      </c>
      <c r="CG23" s="845" t="s">
        <v>798</v>
      </c>
      <c r="CH23" s="845">
        <v>1.1701E-2</v>
      </c>
      <c r="CI23" s="845">
        <v>7.3700000000000002E-4</v>
      </c>
      <c r="CJ23" s="845">
        <v>2.395591</v>
      </c>
      <c r="CK23" s="845" t="s">
        <v>798</v>
      </c>
      <c r="CL23" s="845" t="s">
        <v>798</v>
      </c>
      <c r="CM23" s="845">
        <v>0</v>
      </c>
      <c r="CN23" s="845" t="s">
        <v>798</v>
      </c>
      <c r="CO23" s="845">
        <v>387.33059800000001</v>
      </c>
      <c r="CP23" s="845">
        <v>986.72111800000005</v>
      </c>
      <c r="CQ23" s="845">
        <v>0</v>
      </c>
      <c r="CR23" s="845">
        <v>0</v>
      </c>
      <c r="CS23" s="845">
        <v>12.730872</v>
      </c>
      <c r="CT23" s="845">
        <v>161.04009199999999</v>
      </c>
      <c r="CU23" s="845">
        <v>591.29227700000001</v>
      </c>
      <c r="CV23" s="845">
        <v>28.378989000000001</v>
      </c>
      <c r="CW23" s="845">
        <v>1807.9077239999999</v>
      </c>
      <c r="CX23" s="845" t="s">
        <v>798</v>
      </c>
      <c r="CY23" s="845" t="s">
        <v>798</v>
      </c>
      <c r="CZ23" s="845">
        <v>0</v>
      </c>
      <c r="DA23" s="845" t="s">
        <v>798</v>
      </c>
      <c r="DB23" s="845" t="s">
        <v>798</v>
      </c>
      <c r="DC23" s="845" t="s">
        <v>798</v>
      </c>
      <c r="DD23" s="845">
        <v>64.461083000000002</v>
      </c>
      <c r="DE23" s="845" t="s">
        <v>798</v>
      </c>
      <c r="DF23" s="845" t="s">
        <v>798</v>
      </c>
      <c r="DG23" s="845">
        <v>85.284869</v>
      </c>
      <c r="DH23" s="845" t="s">
        <v>798</v>
      </c>
      <c r="DI23" s="845" t="s">
        <v>798</v>
      </c>
      <c r="DJ23" s="845">
        <v>251.35777999999999</v>
      </c>
      <c r="DK23" s="845">
        <v>2.0089999999999999E-3</v>
      </c>
      <c r="DL23" s="845">
        <v>2.3271E-2</v>
      </c>
      <c r="DM23" s="845">
        <v>37.016418000000002</v>
      </c>
      <c r="DN23" s="845">
        <v>0.11978</v>
      </c>
      <c r="DO23" s="845">
        <v>0</v>
      </c>
      <c r="DP23" s="845">
        <v>0</v>
      </c>
      <c r="DQ23" s="845">
        <v>0</v>
      </c>
      <c r="DR23" s="845">
        <v>0</v>
      </c>
      <c r="DS23" s="917">
        <v>0</v>
      </c>
      <c r="DT23" s="845">
        <v>19</v>
      </c>
      <c r="DU23" s="845">
        <v>-255.59</v>
      </c>
      <c r="DV23" s="845">
        <v>-0.93</v>
      </c>
      <c r="DW23" s="845">
        <v>-0.96</v>
      </c>
      <c r="DX23" s="845">
        <v>28.4</v>
      </c>
      <c r="DY23" s="845">
        <v>-99999999</v>
      </c>
      <c r="DZ23" s="845">
        <v>0.8</v>
      </c>
      <c r="EA23" s="845">
        <v>6.38</v>
      </c>
      <c r="EB23" s="845">
        <v>8.06</v>
      </c>
      <c r="EC23" s="845">
        <v>0</v>
      </c>
      <c r="ED23" s="845">
        <v>0.25</v>
      </c>
      <c r="EE23" s="845">
        <v>2000</v>
      </c>
      <c r="EF23" s="845">
        <v>4.2930000000000001</v>
      </c>
    </row>
    <row r="24" spans="1:136" x14ac:dyDescent="0.2">
      <c r="A24" s="845">
        <v>20</v>
      </c>
      <c r="B24" s="845">
        <v>8</v>
      </c>
      <c r="C24" s="845">
        <v>58.322736999999996</v>
      </c>
      <c r="D24" s="845">
        <v>-57.624226</v>
      </c>
      <c r="E24" s="845">
        <v>737.25227400000006</v>
      </c>
      <c r="F24" s="845">
        <v>42.941983999999998</v>
      </c>
      <c r="G24" s="845">
        <v>1</v>
      </c>
      <c r="H24" s="845">
        <v>8.9208999999999997E-2</v>
      </c>
      <c r="I24" s="845">
        <v>3.9288999999999998E-2</v>
      </c>
      <c r="J24" s="845">
        <v>0</v>
      </c>
      <c r="K24" s="845">
        <v>0</v>
      </c>
      <c r="L24" s="845">
        <v>3.9288999999999998E-2</v>
      </c>
      <c r="M24" s="845" t="s">
        <v>798</v>
      </c>
      <c r="N24" s="845">
        <v>1.4853E-2</v>
      </c>
      <c r="O24" s="845">
        <v>2.4469000000000001E-2</v>
      </c>
      <c r="P24" s="845">
        <v>0.37220399999999998</v>
      </c>
      <c r="Q24" s="845">
        <v>0.62779600000000002</v>
      </c>
      <c r="R24" s="845">
        <v>0.82788200000000001</v>
      </c>
      <c r="S24" s="845">
        <v>1</v>
      </c>
      <c r="T24" s="845">
        <v>326.35908000000001</v>
      </c>
      <c r="U24" s="845">
        <v>13.054363</v>
      </c>
      <c r="V24" s="845">
        <v>211.975673</v>
      </c>
      <c r="W24" s="845">
        <v>745.056194</v>
      </c>
      <c r="X24" s="845">
        <v>26.762564999999999</v>
      </c>
      <c r="Y24" s="845">
        <v>29.297498999999998</v>
      </c>
      <c r="Z24" s="845">
        <v>78.578171999999995</v>
      </c>
      <c r="AA24" s="845" t="s">
        <v>798</v>
      </c>
      <c r="AB24" s="845" t="s">
        <v>798</v>
      </c>
      <c r="AC24" s="845" t="s">
        <v>798</v>
      </c>
      <c r="AD24" s="845" t="s">
        <v>798</v>
      </c>
      <c r="AE24" s="845" t="s">
        <v>798</v>
      </c>
      <c r="AF24" s="845" t="s">
        <v>798</v>
      </c>
      <c r="AG24" s="845" t="s">
        <v>798</v>
      </c>
      <c r="AH24" s="845">
        <v>102.48885</v>
      </c>
      <c r="AI24" s="845" t="s">
        <v>798</v>
      </c>
      <c r="AJ24" s="845" t="s">
        <v>798</v>
      </c>
      <c r="AK24" s="845">
        <v>0.28655000000000003</v>
      </c>
      <c r="AL24" s="845">
        <v>8.4559999999999996E-2</v>
      </c>
      <c r="AM24" s="845">
        <v>6.0330000000000002E-2</v>
      </c>
      <c r="AN24" s="845">
        <v>0.37389899999999998</v>
      </c>
      <c r="AO24" s="845">
        <v>0.243892</v>
      </c>
      <c r="AP24" s="845">
        <v>1</v>
      </c>
      <c r="AQ24" s="845">
        <v>0</v>
      </c>
      <c r="AR24" s="845">
        <v>1.0330000000000001E-3</v>
      </c>
      <c r="AS24" s="845">
        <v>0</v>
      </c>
      <c r="AT24" s="845">
        <v>1</v>
      </c>
      <c r="AU24" s="845">
        <v>8.9208999999999997E-2</v>
      </c>
      <c r="AV24" s="845">
        <v>91.2</v>
      </c>
      <c r="AW24" s="845">
        <v>-148.82422600000001</v>
      </c>
      <c r="AX24" s="845">
        <v>51.869689000000001</v>
      </c>
      <c r="AY24" s="845">
        <v>6.3274670000000004</v>
      </c>
      <c r="AZ24" s="845">
        <v>0</v>
      </c>
      <c r="BA24" s="845">
        <v>981.74087099999997</v>
      </c>
      <c r="BB24" s="845">
        <v>1.4647E-2</v>
      </c>
      <c r="BC24" s="845">
        <v>2.4469000000000001E-2</v>
      </c>
      <c r="BD24" s="845">
        <v>11.851283</v>
      </c>
      <c r="BE24" s="845" t="s">
        <v>798</v>
      </c>
      <c r="BF24" s="845" t="s">
        <v>798</v>
      </c>
      <c r="BG24" s="845">
        <v>1</v>
      </c>
      <c r="BH24" s="845">
        <v>0</v>
      </c>
      <c r="BI24" s="845">
        <v>0</v>
      </c>
      <c r="BJ24" s="845">
        <v>1.0326999999999999E-2</v>
      </c>
      <c r="BK24" s="917">
        <v>28.290900000000001</v>
      </c>
      <c r="BL24" s="845">
        <v>37.626972000000002</v>
      </c>
      <c r="BM24" s="845" t="s">
        <v>798</v>
      </c>
      <c r="BN24" s="845">
        <v>273.02538099999998</v>
      </c>
      <c r="BO24" s="845">
        <v>382.41914400000002</v>
      </c>
      <c r="BP24" s="845">
        <v>440.04336899999998</v>
      </c>
      <c r="BQ24" s="845">
        <v>577.6</v>
      </c>
      <c r="BR24" s="917">
        <v>306.06338299999999</v>
      </c>
      <c r="BS24" s="845">
        <v>13.281021000000001</v>
      </c>
      <c r="BT24" s="845">
        <v>6.6524890000000001</v>
      </c>
      <c r="BU24" s="845">
        <v>-1.08328</v>
      </c>
      <c r="BV24" s="917">
        <v>0.668435</v>
      </c>
      <c r="BW24" s="845">
        <v>-1.0503849999999999</v>
      </c>
      <c r="BX24" s="845">
        <v>0.70133000000000001</v>
      </c>
      <c r="BY24" s="845">
        <v>-168.608181</v>
      </c>
      <c r="BZ24" s="845">
        <v>-14.148618000000001</v>
      </c>
      <c r="CA24" s="845">
        <v>0</v>
      </c>
      <c r="CB24" s="845">
        <v>35.152597</v>
      </c>
      <c r="CC24" s="845">
        <v>60.218893999999999</v>
      </c>
      <c r="CD24" s="845">
        <v>0</v>
      </c>
      <c r="CE24" s="845">
        <v>4.4235829999999998</v>
      </c>
      <c r="CF24" s="845">
        <v>1.0330000000000001E-3</v>
      </c>
      <c r="CG24" s="845" t="s">
        <v>798</v>
      </c>
      <c r="CH24" s="845">
        <v>1.1103999999999999E-2</v>
      </c>
      <c r="CI24" s="845">
        <v>3.59E-4</v>
      </c>
      <c r="CJ24" s="845">
        <v>2.2288549999999998</v>
      </c>
      <c r="CK24" s="845" t="s">
        <v>798</v>
      </c>
      <c r="CL24" s="845" t="s">
        <v>798</v>
      </c>
      <c r="CM24" s="845">
        <v>0</v>
      </c>
      <c r="CN24" s="845" t="s">
        <v>798</v>
      </c>
      <c r="CO24" s="845">
        <v>337.95842699999997</v>
      </c>
      <c r="CP24" s="845">
        <v>992.021255</v>
      </c>
      <c r="CQ24" s="845">
        <v>0</v>
      </c>
      <c r="CR24" s="845">
        <v>0</v>
      </c>
      <c r="CS24" s="845">
        <v>12.597538</v>
      </c>
      <c r="CT24" s="845">
        <v>158.31220300000001</v>
      </c>
      <c r="CU24" s="845">
        <v>1144.9191169999999</v>
      </c>
      <c r="CV24" s="845">
        <v>31.115406</v>
      </c>
      <c r="CW24" s="845">
        <v>1775.0991059999999</v>
      </c>
      <c r="CX24" s="845" t="s">
        <v>798</v>
      </c>
      <c r="CY24" s="845" t="s">
        <v>798</v>
      </c>
      <c r="CZ24" s="845">
        <v>0</v>
      </c>
      <c r="DA24" s="845" t="s">
        <v>798</v>
      </c>
      <c r="DB24" s="845" t="s">
        <v>798</v>
      </c>
      <c r="DC24" s="845" t="s">
        <v>798</v>
      </c>
      <c r="DD24" s="845">
        <v>71.620671999999999</v>
      </c>
      <c r="DE24" s="845" t="s">
        <v>798</v>
      </c>
      <c r="DF24" s="845" t="s">
        <v>798</v>
      </c>
      <c r="DG24" s="845">
        <v>85.786152000000001</v>
      </c>
      <c r="DH24" s="845" t="s">
        <v>798</v>
      </c>
      <c r="DI24" s="845" t="s">
        <v>798</v>
      </c>
      <c r="DJ24" s="845">
        <v>252.67343399999999</v>
      </c>
      <c r="DK24" s="845">
        <v>1.0330000000000001E-3</v>
      </c>
      <c r="DL24" s="845">
        <v>2.5773000000000001E-2</v>
      </c>
      <c r="DM24" s="845">
        <v>35.623184000000002</v>
      </c>
      <c r="DN24" s="845">
        <v>0.111443</v>
      </c>
      <c r="DO24" s="845">
        <v>0</v>
      </c>
      <c r="DP24" s="845">
        <v>0</v>
      </c>
      <c r="DQ24" s="845">
        <v>0</v>
      </c>
      <c r="DR24" s="845">
        <v>0</v>
      </c>
      <c r="DS24" s="917">
        <v>0</v>
      </c>
      <c r="DT24" s="845">
        <v>20</v>
      </c>
      <c r="DU24" s="845">
        <v>-267.31</v>
      </c>
      <c r="DV24" s="845">
        <v>-1.27</v>
      </c>
      <c r="DW24" s="845">
        <v>-1.31</v>
      </c>
      <c r="DX24" s="845">
        <v>26.57</v>
      </c>
      <c r="DY24" s="845">
        <v>-99999999</v>
      </c>
      <c r="DZ24" s="845">
        <v>0.76</v>
      </c>
      <c r="EA24" s="845">
        <v>6.27</v>
      </c>
      <c r="EB24" s="845">
        <v>7.95</v>
      </c>
      <c r="EC24" s="845">
        <v>0</v>
      </c>
      <c r="ED24" s="845">
        <v>0.25</v>
      </c>
      <c r="EE24" s="845">
        <v>2000</v>
      </c>
      <c r="EF24" s="845">
        <v>3.7629999999999999</v>
      </c>
    </row>
    <row r="25" spans="1:136" x14ac:dyDescent="0.2">
      <c r="A25" s="845">
        <v>21</v>
      </c>
      <c r="B25" s="845">
        <v>9</v>
      </c>
      <c r="C25" s="845">
        <v>72.915019000000001</v>
      </c>
      <c r="D25" s="845">
        <v>-52.533850000000001</v>
      </c>
      <c r="E25" s="845">
        <v>684.71842400000003</v>
      </c>
      <c r="F25" s="845">
        <v>45.330959</v>
      </c>
      <c r="G25" s="845">
        <v>1</v>
      </c>
      <c r="H25" s="845">
        <v>0.138348</v>
      </c>
      <c r="I25" s="845">
        <v>5.8576000000000003E-2</v>
      </c>
      <c r="J25" s="845">
        <v>0</v>
      </c>
      <c r="K25" s="845">
        <v>0</v>
      </c>
      <c r="L25" s="845">
        <v>5.8576000000000003E-2</v>
      </c>
      <c r="M25" s="845" t="s">
        <v>798</v>
      </c>
      <c r="N25" s="845">
        <v>1.4775999999999999E-2</v>
      </c>
      <c r="O25" s="845">
        <v>4.3545E-2</v>
      </c>
      <c r="P25" s="845">
        <v>0.44058999999999998</v>
      </c>
      <c r="Q25" s="845">
        <v>0.55940999999999996</v>
      </c>
      <c r="R25" s="845">
        <v>0.82202500000000001</v>
      </c>
      <c r="S25" s="845">
        <v>1</v>
      </c>
      <c r="T25" s="845">
        <v>344.51528500000001</v>
      </c>
      <c r="U25" s="845">
        <v>13.780611</v>
      </c>
      <c r="V25" s="845">
        <v>212.888171</v>
      </c>
      <c r="W25" s="845">
        <v>761.07830899999999</v>
      </c>
      <c r="X25" s="845">
        <v>41.504415999999999</v>
      </c>
      <c r="Y25" s="845">
        <v>44.386560000000003</v>
      </c>
      <c r="Z25" s="845">
        <v>117.151871</v>
      </c>
      <c r="AA25" s="845" t="s">
        <v>798</v>
      </c>
      <c r="AB25" s="845" t="s">
        <v>798</v>
      </c>
      <c r="AC25" s="845" t="s">
        <v>798</v>
      </c>
      <c r="AD25" s="845" t="s">
        <v>798</v>
      </c>
      <c r="AE25" s="845" t="s">
        <v>798</v>
      </c>
      <c r="AF25" s="845" t="s">
        <v>798</v>
      </c>
      <c r="AG25" s="845" t="s">
        <v>798</v>
      </c>
      <c r="AH25" s="845">
        <v>102.617312</v>
      </c>
      <c r="AI25" s="845" t="s">
        <v>798</v>
      </c>
      <c r="AJ25" s="845" t="s">
        <v>798</v>
      </c>
      <c r="AK25" s="845">
        <v>0.15477099999999999</v>
      </c>
      <c r="AL25" s="845">
        <v>0.10041799999999999</v>
      </c>
      <c r="AM25" s="845">
        <v>8.4875999999999993E-2</v>
      </c>
      <c r="AN25" s="845">
        <v>0.37696200000000002</v>
      </c>
      <c r="AO25" s="845">
        <v>0.24706900000000001</v>
      </c>
      <c r="AP25" s="845">
        <v>1</v>
      </c>
      <c r="AQ25" s="845">
        <v>0</v>
      </c>
      <c r="AR25" s="845">
        <v>4.73E-4</v>
      </c>
      <c r="AS25" s="845">
        <v>0</v>
      </c>
      <c r="AT25" s="845">
        <v>1</v>
      </c>
      <c r="AU25" s="845">
        <v>0.138348</v>
      </c>
      <c r="AV25" s="845">
        <v>91.2</v>
      </c>
      <c r="AW25" s="845">
        <v>-143.73384999999999</v>
      </c>
      <c r="AX25" s="845">
        <v>55.145505</v>
      </c>
      <c r="AY25" s="845">
        <v>6.3355189999999997</v>
      </c>
      <c r="AZ25" s="845">
        <v>0</v>
      </c>
      <c r="BA25" s="845">
        <v>971.91210100000001</v>
      </c>
      <c r="BB25" s="845">
        <v>1.4853E-2</v>
      </c>
      <c r="BC25" s="845">
        <v>4.3545E-2</v>
      </c>
      <c r="BD25" s="845">
        <v>17.501463999999999</v>
      </c>
      <c r="BE25" s="845" t="s">
        <v>798</v>
      </c>
      <c r="BF25" s="845" t="s">
        <v>798</v>
      </c>
      <c r="BG25" s="845">
        <v>1</v>
      </c>
      <c r="BH25" s="845">
        <v>0</v>
      </c>
      <c r="BI25" s="845">
        <v>0</v>
      </c>
      <c r="BJ25" s="845">
        <v>1.0244E-2</v>
      </c>
      <c r="BK25" s="917">
        <v>27.067819</v>
      </c>
      <c r="BL25" s="845">
        <v>41.174236999999998</v>
      </c>
      <c r="BM25" s="845" t="s">
        <v>798</v>
      </c>
      <c r="BN25" s="845">
        <v>255.92620600000001</v>
      </c>
      <c r="BO25" s="845">
        <v>430.40626099999997</v>
      </c>
      <c r="BP25" s="845">
        <v>482.940111</v>
      </c>
      <c r="BQ25" s="845">
        <v>608</v>
      </c>
      <c r="BR25" s="917">
        <v>276.23350799999997</v>
      </c>
      <c r="BS25" s="845">
        <v>13.654785</v>
      </c>
      <c r="BT25" s="845">
        <v>6.6057550000000003</v>
      </c>
      <c r="BU25" s="845">
        <v>-1.3076239999999999</v>
      </c>
      <c r="BV25" s="917">
        <v>1.3618619999999999</v>
      </c>
      <c r="BW25" s="845">
        <v>-1.274729</v>
      </c>
      <c r="BX25" s="845">
        <v>1.4077299999999999</v>
      </c>
      <c r="BY25" s="845">
        <v>-190.12859499999999</v>
      </c>
      <c r="BZ25" s="845">
        <v>-24.860312</v>
      </c>
      <c r="CA25" s="845">
        <v>0</v>
      </c>
      <c r="CB25" s="845">
        <v>35.197327999999999</v>
      </c>
      <c r="CC25" s="845">
        <v>59.809161000000003</v>
      </c>
      <c r="CD25" s="845">
        <v>0</v>
      </c>
      <c r="CE25" s="845">
        <v>3.1840320000000002</v>
      </c>
      <c r="CF25" s="845">
        <v>4.73E-4</v>
      </c>
      <c r="CG25" s="845" t="s">
        <v>798</v>
      </c>
      <c r="CH25" s="845">
        <v>1.0673E-2</v>
      </c>
      <c r="CI25" s="845">
        <v>1.5799999999999999E-4</v>
      </c>
      <c r="CJ25" s="845">
        <v>2.9879739999999999</v>
      </c>
      <c r="CK25" s="845" t="s">
        <v>798</v>
      </c>
      <c r="CL25" s="845" t="s">
        <v>798</v>
      </c>
      <c r="CM25" s="845">
        <v>0</v>
      </c>
      <c r="CN25" s="845" t="s">
        <v>798</v>
      </c>
      <c r="CO25" s="845">
        <v>304.52523500000001</v>
      </c>
      <c r="CP25" s="845">
        <v>961.57123799999999</v>
      </c>
      <c r="CQ25" s="845">
        <v>0</v>
      </c>
      <c r="CR25" s="845">
        <v>0</v>
      </c>
      <c r="CS25" s="845">
        <v>12.777595</v>
      </c>
      <c r="CT25" s="845">
        <v>135.56393199999999</v>
      </c>
      <c r="CU25" s="845">
        <v>1696.9318599999999</v>
      </c>
      <c r="CV25" s="845">
        <v>66.630358999999999</v>
      </c>
      <c r="CW25" s="845">
        <v>1763.087127</v>
      </c>
      <c r="CX25" s="845" t="s">
        <v>798</v>
      </c>
      <c r="CY25" s="845" t="s">
        <v>798</v>
      </c>
      <c r="CZ25" s="845">
        <v>0</v>
      </c>
      <c r="DA25" s="845" t="s">
        <v>798</v>
      </c>
      <c r="DB25" s="845" t="s">
        <v>798</v>
      </c>
      <c r="DC25" s="845" t="s">
        <v>798</v>
      </c>
      <c r="DD25" s="845">
        <v>69.788818000000006</v>
      </c>
      <c r="DE25" s="845" t="s">
        <v>798</v>
      </c>
      <c r="DF25" s="845" t="s">
        <v>798</v>
      </c>
      <c r="DG25" s="845">
        <v>79.871786999999998</v>
      </c>
      <c r="DH25" s="845" t="s">
        <v>798</v>
      </c>
      <c r="DI25" s="845" t="s">
        <v>798</v>
      </c>
      <c r="DJ25" s="845">
        <v>259.72867200000002</v>
      </c>
      <c r="DK25" s="845">
        <v>4.73E-4</v>
      </c>
      <c r="DL25" s="845">
        <v>6.4894999999999994E-2</v>
      </c>
      <c r="DM25" s="845">
        <v>36.603391999999999</v>
      </c>
      <c r="DN25" s="845">
        <v>0.149399</v>
      </c>
      <c r="DO25" s="845">
        <v>0</v>
      </c>
      <c r="DP25" s="845">
        <v>0</v>
      </c>
      <c r="DQ25" s="845">
        <v>0</v>
      </c>
      <c r="DR25" s="845">
        <v>0</v>
      </c>
      <c r="DS25" s="917">
        <v>0</v>
      </c>
      <c r="DT25" s="845">
        <v>21</v>
      </c>
      <c r="DU25" s="845">
        <v>-278.25</v>
      </c>
      <c r="DV25" s="845">
        <v>-1.6</v>
      </c>
      <c r="DW25" s="845">
        <v>-1.64</v>
      </c>
      <c r="DX25" s="845">
        <v>24.84</v>
      </c>
      <c r="DY25" s="845">
        <v>-99999999</v>
      </c>
      <c r="DZ25" s="845">
        <v>0.73</v>
      </c>
      <c r="EA25" s="845">
        <v>6.16</v>
      </c>
      <c r="EB25" s="845">
        <v>7.85</v>
      </c>
      <c r="EC25" s="845">
        <v>0</v>
      </c>
      <c r="ED25" s="845">
        <v>0.25</v>
      </c>
      <c r="EE25" s="845">
        <v>2000</v>
      </c>
      <c r="EF25" s="845">
        <v>4.33</v>
      </c>
    </row>
    <row r="26" spans="1:136" x14ac:dyDescent="0.2">
      <c r="A26" s="845">
        <v>22</v>
      </c>
      <c r="B26" s="845">
        <v>10</v>
      </c>
      <c r="C26" s="845">
        <v>103.42292399999999</v>
      </c>
      <c r="D26" s="845">
        <v>-26.746585</v>
      </c>
      <c r="E26" s="845">
        <v>657.97183800000005</v>
      </c>
      <c r="F26" s="845">
        <v>50.556547999999999</v>
      </c>
      <c r="G26" s="845">
        <v>1</v>
      </c>
      <c r="H26" s="845">
        <v>0.15436800000000001</v>
      </c>
      <c r="I26" s="845">
        <v>6.5030000000000004E-2</v>
      </c>
      <c r="J26" s="845">
        <v>0</v>
      </c>
      <c r="K26" s="845">
        <v>0</v>
      </c>
      <c r="L26" s="845">
        <v>6.5030000000000004E-2</v>
      </c>
      <c r="M26" s="845" t="s">
        <v>798</v>
      </c>
      <c r="N26" s="845">
        <v>1.4527999999999999E-2</v>
      </c>
      <c r="O26" s="845">
        <v>5.0082000000000002E-2</v>
      </c>
      <c r="P26" s="845">
        <v>0.50483299999999998</v>
      </c>
      <c r="Q26" s="845">
        <v>0.49516700000000002</v>
      </c>
      <c r="R26" s="845">
        <v>0.82829900000000001</v>
      </c>
      <c r="S26" s="845">
        <v>1</v>
      </c>
      <c r="T26" s="845">
        <v>384.22976699999998</v>
      </c>
      <c r="U26" s="845">
        <v>15.369191000000001</v>
      </c>
      <c r="V26" s="845">
        <v>220.26340200000001</v>
      </c>
      <c r="W26" s="845">
        <v>759.26575700000001</v>
      </c>
      <c r="X26" s="845">
        <v>46.310518000000002</v>
      </c>
      <c r="Y26" s="845">
        <v>49.056040000000003</v>
      </c>
      <c r="Z26" s="845">
        <v>130.06044399999999</v>
      </c>
      <c r="AA26" s="845" t="s">
        <v>798</v>
      </c>
      <c r="AB26" s="845" t="s">
        <v>798</v>
      </c>
      <c r="AC26" s="845" t="s">
        <v>798</v>
      </c>
      <c r="AD26" s="845" t="s">
        <v>798</v>
      </c>
      <c r="AE26" s="845" t="s">
        <v>798</v>
      </c>
      <c r="AF26" s="845" t="s">
        <v>798</v>
      </c>
      <c r="AG26" s="845" t="s">
        <v>798</v>
      </c>
      <c r="AH26" s="845">
        <v>102.79429</v>
      </c>
      <c r="AI26" s="845" t="s">
        <v>798</v>
      </c>
      <c r="AJ26" s="845" t="s">
        <v>798</v>
      </c>
      <c r="AK26" s="845">
        <v>8.9339999999999992E-3</v>
      </c>
      <c r="AL26" s="845">
        <v>0.126722</v>
      </c>
      <c r="AM26" s="845">
        <v>0.12559000000000001</v>
      </c>
      <c r="AN26" s="845">
        <v>0.38326500000000002</v>
      </c>
      <c r="AO26" s="845">
        <v>0.24820600000000001</v>
      </c>
      <c r="AP26" s="845">
        <v>1</v>
      </c>
      <c r="AQ26" s="845">
        <v>0</v>
      </c>
      <c r="AR26" s="845">
        <v>1.83E-4</v>
      </c>
      <c r="AS26" s="845">
        <v>0</v>
      </c>
      <c r="AT26" s="845">
        <v>1</v>
      </c>
      <c r="AU26" s="845">
        <v>0.15436800000000001</v>
      </c>
      <c r="AV26" s="845">
        <v>91.2</v>
      </c>
      <c r="AW26" s="845">
        <v>-117.946585</v>
      </c>
      <c r="AX26" s="845">
        <v>61.036610000000003</v>
      </c>
      <c r="AY26" s="845">
        <v>6.6016529999999998</v>
      </c>
      <c r="AZ26" s="845">
        <v>0</v>
      </c>
      <c r="BA26" s="845">
        <v>999.36311699999999</v>
      </c>
      <c r="BB26" s="845">
        <v>1.4775999999999999E-2</v>
      </c>
      <c r="BC26" s="845">
        <v>5.0082000000000002E-2</v>
      </c>
      <c r="BD26" s="845">
        <v>30.686586999999999</v>
      </c>
      <c r="BE26" s="845" t="s">
        <v>798</v>
      </c>
      <c r="BF26" s="845" t="s">
        <v>798</v>
      </c>
      <c r="BG26" s="845">
        <v>1</v>
      </c>
      <c r="BH26" s="845">
        <v>0</v>
      </c>
      <c r="BI26" s="845">
        <v>0</v>
      </c>
      <c r="BJ26" s="845">
        <v>1.0175999999999999E-2</v>
      </c>
      <c r="BK26" s="917">
        <v>26.090204</v>
      </c>
      <c r="BL26" s="845">
        <v>47.563509000000003</v>
      </c>
      <c r="BM26" s="845" t="s">
        <v>798</v>
      </c>
      <c r="BN26" s="845">
        <v>230.74553299999999</v>
      </c>
      <c r="BO26" s="845">
        <v>479.59632499999998</v>
      </c>
      <c r="BP26" s="845">
        <v>506.34291100000002</v>
      </c>
      <c r="BQ26" s="845">
        <v>638.4</v>
      </c>
      <c r="BR26" s="917">
        <v>235.568342</v>
      </c>
      <c r="BS26" s="845">
        <v>14.058315</v>
      </c>
      <c r="BT26" s="845">
        <v>6.5849080000000004</v>
      </c>
      <c r="BU26" s="845">
        <v>-1.4829060000000001</v>
      </c>
      <c r="BV26" s="917">
        <v>2.5978509999999999</v>
      </c>
      <c r="BW26" s="845">
        <v>-1.4500109999999999</v>
      </c>
      <c r="BX26" s="845">
        <v>2.6746660000000002</v>
      </c>
      <c r="BY26" s="845">
        <v>-211.42148</v>
      </c>
      <c r="BZ26" s="845">
        <v>-35.915970999999999</v>
      </c>
      <c r="CA26" s="845">
        <v>0</v>
      </c>
      <c r="CB26" s="845">
        <v>36.675848999999999</v>
      </c>
      <c r="CC26" s="845">
        <v>59.453513000000001</v>
      </c>
      <c r="CD26" s="845">
        <v>0</v>
      </c>
      <c r="CE26" s="845">
        <v>2.0559780000000001</v>
      </c>
      <c r="CF26" s="845">
        <v>1.83E-4</v>
      </c>
      <c r="CG26" s="845" t="s">
        <v>798</v>
      </c>
      <c r="CH26" s="845">
        <v>1.0406E-2</v>
      </c>
      <c r="CI26" s="845">
        <v>6.0000000000000002E-5</v>
      </c>
      <c r="CJ26" s="845">
        <v>4.2756230000000004</v>
      </c>
      <c r="CK26" s="845" t="s">
        <v>798</v>
      </c>
      <c r="CL26" s="845" t="s">
        <v>798</v>
      </c>
      <c r="CM26" s="845">
        <v>0</v>
      </c>
      <c r="CN26" s="845" t="s">
        <v>798</v>
      </c>
      <c r="CO26" s="845">
        <v>301.82295399999998</v>
      </c>
      <c r="CP26" s="845">
        <v>901.43745799999999</v>
      </c>
      <c r="CQ26" s="845">
        <v>0</v>
      </c>
      <c r="CR26" s="845">
        <v>0</v>
      </c>
      <c r="CS26" s="845">
        <v>12.969376</v>
      </c>
      <c r="CT26" s="845">
        <v>113.31804700000001</v>
      </c>
      <c r="CU26" s="845">
        <v>610.99137199999996</v>
      </c>
      <c r="CV26" s="845">
        <v>126.701179</v>
      </c>
      <c r="CW26" s="845">
        <v>1786.5991770000001</v>
      </c>
      <c r="CX26" s="845" t="s">
        <v>798</v>
      </c>
      <c r="CY26" s="845" t="s">
        <v>798</v>
      </c>
      <c r="CZ26" s="845">
        <v>0</v>
      </c>
      <c r="DA26" s="845" t="s">
        <v>798</v>
      </c>
      <c r="DB26" s="845" t="s">
        <v>798</v>
      </c>
      <c r="DC26" s="845" t="s">
        <v>798</v>
      </c>
      <c r="DD26" s="845">
        <v>64.651753999999997</v>
      </c>
      <c r="DE26" s="845" t="s">
        <v>798</v>
      </c>
      <c r="DF26" s="845" t="s">
        <v>798</v>
      </c>
      <c r="DG26" s="845">
        <v>75.428016999999997</v>
      </c>
      <c r="DH26" s="845" t="s">
        <v>798</v>
      </c>
      <c r="DI26" s="845" t="s">
        <v>798</v>
      </c>
      <c r="DJ26" s="845">
        <v>233.256169</v>
      </c>
      <c r="DK26" s="845">
        <v>1.83E-4</v>
      </c>
      <c r="DL26" s="845">
        <v>0.13072900000000001</v>
      </c>
      <c r="DM26" s="845">
        <v>38.203654999999998</v>
      </c>
      <c r="DN26" s="845">
        <v>0.213781</v>
      </c>
      <c r="DO26" s="845">
        <v>0</v>
      </c>
      <c r="DP26" s="845">
        <v>0</v>
      </c>
      <c r="DQ26" s="845">
        <v>0</v>
      </c>
      <c r="DR26" s="845">
        <v>0</v>
      </c>
      <c r="DS26" s="917">
        <v>0</v>
      </c>
      <c r="DT26" s="845">
        <v>22</v>
      </c>
      <c r="DU26" s="845">
        <v>-288.47000000000003</v>
      </c>
      <c r="DV26" s="845">
        <v>-1.91</v>
      </c>
      <c r="DW26" s="845">
        <v>-1.94</v>
      </c>
      <c r="DX26" s="845">
        <v>23.22</v>
      </c>
      <c r="DY26" s="845">
        <v>-99999999</v>
      </c>
      <c r="DZ26" s="845">
        <v>0.69</v>
      </c>
      <c r="EA26" s="845">
        <v>6.07</v>
      </c>
      <c r="EB26" s="845">
        <v>7.75</v>
      </c>
      <c r="EC26" s="845">
        <v>0</v>
      </c>
      <c r="ED26" s="845">
        <v>0.25</v>
      </c>
      <c r="EE26" s="845">
        <v>2000</v>
      </c>
      <c r="EF26" s="845">
        <v>5.3940000000000001</v>
      </c>
    </row>
    <row r="27" spans="1:136" x14ac:dyDescent="0.2">
      <c r="A27" s="845">
        <v>23</v>
      </c>
      <c r="B27" s="845">
        <v>11</v>
      </c>
      <c r="C27" s="845">
        <v>142.792361</v>
      </c>
      <c r="D27" s="845">
        <v>35.795855000000003</v>
      </c>
      <c r="E27" s="845">
        <v>693.76769300000001</v>
      </c>
      <c r="F27" s="845">
        <v>57.357067999999998</v>
      </c>
      <c r="G27" s="845">
        <v>1</v>
      </c>
      <c r="H27" s="845">
        <v>0.122266</v>
      </c>
      <c r="I27" s="845">
        <v>3.6699000000000002E-2</v>
      </c>
      <c r="J27" s="845">
        <v>0</v>
      </c>
      <c r="K27" s="845">
        <v>0</v>
      </c>
      <c r="L27" s="845">
        <v>3.6699000000000002E-2</v>
      </c>
      <c r="M27" s="845" t="s">
        <v>798</v>
      </c>
      <c r="N27" s="845">
        <v>1.4432E-2</v>
      </c>
      <c r="O27" s="845">
        <v>2.1999999999999999E-2</v>
      </c>
      <c r="P27" s="845">
        <v>0.53859199999999996</v>
      </c>
      <c r="Q27" s="845">
        <v>0.46140799999999998</v>
      </c>
      <c r="R27" s="845">
        <v>0.82918800000000004</v>
      </c>
      <c r="S27" s="845">
        <v>1</v>
      </c>
      <c r="T27" s="845">
        <v>435.91371900000001</v>
      </c>
      <c r="U27" s="845">
        <v>17.436548999999999</v>
      </c>
      <c r="V27" s="845">
        <v>233.15979999999999</v>
      </c>
      <c r="W27" s="845">
        <v>728.52298599999995</v>
      </c>
      <c r="X27" s="845">
        <v>36.679772</v>
      </c>
      <c r="Y27" s="845">
        <v>26.541433000000001</v>
      </c>
      <c r="Z27" s="845">
        <v>73.397640999999993</v>
      </c>
      <c r="AA27" s="845" t="s">
        <v>798</v>
      </c>
      <c r="AB27" s="845" t="s">
        <v>798</v>
      </c>
      <c r="AC27" s="845" t="s">
        <v>798</v>
      </c>
      <c r="AD27" s="845" t="s">
        <v>798</v>
      </c>
      <c r="AE27" s="845" t="s">
        <v>798</v>
      </c>
      <c r="AF27" s="845" t="s">
        <v>798</v>
      </c>
      <c r="AG27" s="845" t="s">
        <v>798</v>
      </c>
      <c r="AH27" s="845">
        <v>102.834703</v>
      </c>
      <c r="AI27" s="845" t="s">
        <v>798</v>
      </c>
      <c r="AJ27" s="845" t="s">
        <v>798</v>
      </c>
      <c r="AK27" s="845">
        <v>6.3900000000000003E-4</v>
      </c>
      <c r="AL27" s="845">
        <v>0.17102999999999999</v>
      </c>
      <c r="AM27" s="845">
        <v>0.17091999999999999</v>
      </c>
      <c r="AN27" s="845">
        <v>0.37710900000000003</v>
      </c>
      <c r="AO27" s="845">
        <v>0.24995600000000001</v>
      </c>
      <c r="AP27" s="845">
        <v>1</v>
      </c>
      <c r="AQ27" s="845">
        <v>0</v>
      </c>
      <c r="AR27" s="845">
        <v>6.3E-5</v>
      </c>
      <c r="AS27" s="845">
        <v>0</v>
      </c>
      <c r="AT27" s="845">
        <v>1</v>
      </c>
      <c r="AU27" s="845">
        <v>0.122266</v>
      </c>
      <c r="AV27" s="845">
        <v>91.2</v>
      </c>
      <c r="AW27" s="845">
        <v>-55.404145</v>
      </c>
      <c r="AX27" s="845">
        <v>69.172608999999994</v>
      </c>
      <c r="AY27" s="845">
        <v>7.0292089999999998</v>
      </c>
      <c r="AZ27" s="845">
        <v>0</v>
      </c>
      <c r="BA27" s="845">
        <v>1067.177445</v>
      </c>
      <c r="BB27" s="845">
        <v>1.4527999999999999E-2</v>
      </c>
      <c r="BC27" s="845">
        <v>2.1999999999999999E-2</v>
      </c>
      <c r="BD27" s="845">
        <v>59.559105000000002</v>
      </c>
      <c r="BE27" s="845" t="s">
        <v>798</v>
      </c>
      <c r="BF27" s="845" t="s">
        <v>798</v>
      </c>
      <c r="BG27" s="845">
        <v>0</v>
      </c>
      <c r="BH27" s="845">
        <v>0</v>
      </c>
      <c r="BI27" s="845">
        <v>0</v>
      </c>
      <c r="BJ27" s="845">
        <v>1.0108000000000001E-2</v>
      </c>
      <c r="BK27" s="917">
        <v>0</v>
      </c>
      <c r="BL27" s="845">
        <v>53.465242000000003</v>
      </c>
      <c r="BM27" s="845" t="s">
        <v>798</v>
      </c>
      <c r="BN27" s="845">
        <v>217.518394</v>
      </c>
      <c r="BO27" s="845">
        <v>499.13492300000001</v>
      </c>
      <c r="BP27" s="845">
        <v>463.33906899999999</v>
      </c>
      <c r="BQ27" s="845">
        <v>0</v>
      </c>
      <c r="BR27" s="917">
        <v>212.10634300000001</v>
      </c>
      <c r="BS27" s="845">
        <v>0</v>
      </c>
      <c r="BT27" s="845">
        <v>6.5016100000000003</v>
      </c>
      <c r="BU27" s="845">
        <v>0</v>
      </c>
      <c r="BV27" s="917">
        <v>3.7183830000000002</v>
      </c>
      <c r="BW27" s="845">
        <v>0</v>
      </c>
      <c r="BX27" s="845">
        <v>3.8888210000000001</v>
      </c>
      <c r="BY27" s="845">
        <v>0</v>
      </c>
      <c r="BZ27" s="845">
        <v>-36.127184999999997</v>
      </c>
      <c r="CA27" s="845">
        <v>0</v>
      </c>
      <c r="CB27" s="845">
        <v>39.051163000000003</v>
      </c>
      <c r="CC27" s="845">
        <v>25</v>
      </c>
      <c r="CD27" s="845">
        <v>0</v>
      </c>
      <c r="CE27" s="845">
        <v>0</v>
      </c>
      <c r="CF27" s="845">
        <v>6.3E-5</v>
      </c>
      <c r="CG27" s="845" t="s">
        <v>798</v>
      </c>
      <c r="CH27" s="845">
        <v>1.0108000000000001E-2</v>
      </c>
      <c r="CI27" s="845">
        <v>2.0000000000000002E-5</v>
      </c>
      <c r="CJ27" s="845">
        <v>5.6200700000000001</v>
      </c>
      <c r="CK27" s="845" t="s">
        <v>798</v>
      </c>
      <c r="CL27" s="845" t="s">
        <v>798</v>
      </c>
      <c r="CM27" s="845">
        <v>0</v>
      </c>
      <c r="CN27" s="845" t="s">
        <v>798</v>
      </c>
      <c r="CO27" s="845">
        <v>336.24433299999998</v>
      </c>
      <c r="CP27" s="845">
        <v>835.03737599999999</v>
      </c>
      <c r="CQ27" s="845">
        <v>0</v>
      </c>
      <c r="CR27" s="845">
        <v>0</v>
      </c>
      <c r="CS27" s="845">
        <v>13.095912</v>
      </c>
      <c r="CT27" s="845">
        <v>109.279622</v>
      </c>
      <c r="CU27" s="845">
        <v>1156.5785559999999</v>
      </c>
      <c r="CV27" s="845">
        <v>190.49592799999999</v>
      </c>
      <c r="CW27" s="845">
        <v>1850.3259949999999</v>
      </c>
      <c r="CX27" s="845" t="s">
        <v>798</v>
      </c>
      <c r="CY27" s="845" t="s">
        <v>798</v>
      </c>
      <c r="CZ27" s="845">
        <v>0</v>
      </c>
      <c r="DA27" s="845" t="s">
        <v>798</v>
      </c>
      <c r="DB27" s="845" t="s">
        <v>798</v>
      </c>
      <c r="DC27" s="845" t="s">
        <v>798</v>
      </c>
      <c r="DD27" s="845">
        <v>60.829858999999999</v>
      </c>
      <c r="DE27" s="845" t="s">
        <v>798</v>
      </c>
      <c r="DF27" s="845" t="s">
        <v>798</v>
      </c>
      <c r="DG27" s="845">
        <v>75.632159000000001</v>
      </c>
      <c r="DH27" s="845" t="s">
        <v>798</v>
      </c>
      <c r="DI27" s="845" t="s">
        <v>798</v>
      </c>
      <c r="DJ27" s="845">
        <v>244.256407</v>
      </c>
      <c r="DK27" s="845">
        <v>6.3E-5</v>
      </c>
      <c r="DL27" s="845">
        <v>0.14577599999999999</v>
      </c>
      <c r="DM27" s="845">
        <v>40.827635999999998</v>
      </c>
      <c r="DN27" s="845">
        <v>0.281003</v>
      </c>
      <c r="DO27" s="845">
        <v>0</v>
      </c>
      <c r="DP27" s="845">
        <v>0</v>
      </c>
      <c r="DQ27" s="845">
        <v>0</v>
      </c>
      <c r="DR27" s="845">
        <v>0</v>
      </c>
      <c r="DS27" s="917">
        <v>0</v>
      </c>
      <c r="DT27" s="845">
        <v>23</v>
      </c>
      <c r="DU27" s="845">
        <v>-298</v>
      </c>
      <c r="DV27" s="845">
        <v>-2.2000000000000002</v>
      </c>
      <c r="DW27" s="845">
        <v>-2.23</v>
      </c>
      <c r="DX27" s="845">
        <v>21.7</v>
      </c>
      <c r="DY27" s="845">
        <v>-99999999</v>
      </c>
      <c r="DZ27" s="845">
        <v>0.65</v>
      </c>
      <c r="EA27" s="845">
        <v>5.98</v>
      </c>
      <c r="EB27" s="845">
        <v>7.66</v>
      </c>
      <c r="EC27" s="845">
        <v>0</v>
      </c>
      <c r="ED27" s="845">
        <v>0.25</v>
      </c>
      <c r="EE27" s="845">
        <v>2000</v>
      </c>
      <c r="EF27" s="845">
        <v>6.67</v>
      </c>
    </row>
    <row r="28" spans="1:136" x14ac:dyDescent="0.2">
      <c r="A28" s="845">
        <v>24</v>
      </c>
      <c r="B28" s="845">
        <v>12</v>
      </c>
      <c r="C28" s="845">
        <v>177.75871000000001</v>
      </c>
      <c r="D28" s="845">
        <v>78.720174</v>
      </c>
      <c r="E28" s="845">
        <v>772.48786700000005</v>
      </c>
      <c r="F28" s="845">
        <v>63.484197000000002</v>
      </c>
      <c r="G28" s="845">
        <v>1</v>
      </c>
      <c r="H28" s="845">
        <v>0.11022700000000001</v>
      </c>
      <c r="I28" s="845">
        <v>2.7102999999999999E-2</v>
      </c>
      <c r="J28" s="845">
        <v>0</v>
      </c>
      <c r="K28" s="845">
        <v>0</v>
      </c>
      <c r="L28" s="845">
        <v>2.7102999999999999E-2</v>
      </c>
      <c r="M28" s="845" t="s">
        <v>798</v>
      </c>
      <c r="N28" s="845">
        <v>1.4500000000000001E-2</v>
      </c>
      <c r="O28" s="845">
        <v>1.2520999999999999E-2</v>
      </c>
      <c r="P28" s="845">
        <v>0.53347599999999995</v>
      </c>
      <c r="Q28" s="845">
        <v>0.46652399999999999</v>
      </c>
      <c r="R28" s="845">
        <v>0.84973900000000002</v>
      </c>
      <c r="S28" s="845">
        <v>1</v>
      </c>
      <c r="T28" s="845">
        <v>482.479895</v>
      </c>
      <c r="U28" s="845">
        <v>19.299195999999998</v>
      </c>
      <c r="V28" s="845">
        <v>245.77340000000001</v>
      </c>
      <c r="W28" s="845">
        <v>702.20629099999996</v>
      </c>
      <c r="X28" s="845">
        <v>33.068143999999997</v>
      </c>
      <c r="Y28" s="845">
        <v>18.974274999999999</v>
      </c>
      <c r="Z28" s="845">
        <v>54.206349000000003</v>
      </c>
      <c r="AA28" s="845" t="s">
        <v>798</v>
      </c>
      <c r="AB28" s="845" t="s">
        <v>798</v>
      </c>
      <c r="AC28" s="845" t="s">
        <v>798</v>
      </c>
      <c r="AD28" s="845" t="s">
        <v>798</v>
      </c>
      <c r="AE28" s="845" t="s">
        <v>798</v>
      </c>
      <c r="AF28" s="845" t="s">
        <v>798</v>
      </c>
      <c r="AG28" s="845" t="s">
        <v>798</v>
      </c>
      <c r="AH28" s="845">
        <v>102.811914</v>
      </c>
      <c r="AI28" s="845" t="s">
        <v>798</v>
      </c>
      <c r="AJ28" s="845" t="s">
        <v>798</v>
      </c>
      <c r="AK28" s="845">
        <v>4.6299999999999998E-4</v>
      </c>
      <c r="AL28" s="845">
        <v>0.18984999999999999</v>
      </c>
      <c r="AM28" s="845">
        <v>0.18976199999999999</v>
      </c>
      <c r="AN28" s="845">
        <v>0.36758999999999997</v>
      </c>
      <c r="AO28" s="845">
        <v>0.24974099999999999</v>
      </c>
      <c r="AP28" s="845">
        <v>1</v>
      </c>
      <c r="AQ28" s="845">
        <v>0</v>
      </c>
      <c r="AR28" s="845">
        <v>1.7E-5</v>
      </c>
      <c r="AS28" s="845">
        <v>0</v>
      </c>
      <c r="AT28" s="845">
        <v>1</v>
      </c>
      <c r="AU28" s="845">
        <v>0.11022700000000001</v>
      </c>
      <c r="AV28" s="845">
        <v>91.2</v>
      </c>
      <c r="AW28" s="845">
        <v>-12.479825999999999</v>
      </c>
      <c r="AX28" s="845">
        <v>74.710227000000003</v>
      </c>
      <c r="AY28" s="845">
        <v>7.5211949999999996</v>
      </c>
      <c r="AZ28" s="845">
        <v>0</v>
      </c>
      <c r="BA28" s="845">
        <v>1133.5445769999999</v>
      </c>
      <c r="BB28" s="845">
        <v>1.4432E-2</v>
      </c>
      <c r="BC28" s="845">
        <v>1.2520999999999999E-2</v>
      </c>
      <c r="BD28" s="845">
        <v>87.093787000000006</v>
      </c>
      <c r="BE28" s="845" t="s">
        <v>798</v>
      </c>
      <c r="BF28" s="845" t="s">
        <v>798</v>
      </c>
      <c r="BG28" s="845">
        <v>0</v>
      </c>
      <c r="BH28" s="845">
        <v>0</v>
      </c>
      <c r="BI28" s="845">
        <v>0</v>
      </c>
      <c r="BJ28" s="845">
        <v>1.0057999999999999E-2</v>
      </c>
      <c r="BK28" s="917">
        <v>0</v>
      </c>
      <c r="BL28" s="845">
        <v>54.480412000000001</v>
      </c>
      <c r="BM28" s="845" t="s">
        <v>798</v>
      </c>
      <c r="BN28" s="845">
        <v>202.78969000000001</v>
      </c>
      <c r="BO28" s="845">
        <v>534.52231500000005</v>
      </c>
      <c r="BP28" s="845">
        <v>455.80214100000001</v>
      </c>
      <c r="BQ28" s="845">
        <v>0</v>
      </c>
      <c r="BR28" s="917">
        <v>218.78899000000001</v>
      </c>
      <c r="BS28" s="845">
        <v>0</v>
      </c>
      <c r="BT28" s="845">
        <v>6.6078789999999996</v>
      </c>
      <c r="BU28" s="845">
        <v>0</v>
      </c>
      <c r="BV28" s="917">
        <v>3.9473509999999998</v>
      </c>
      <c r="BW28" s="845">
        <v>0</v>
      </c>
      <c r="BX28" s="845">
        <v>4.0968859999999996</v>
      </c>
      <c r="BY28" s="845">
        <v>0</v>
      </c>
      <c r="BZ28" s="845">
        <v>-31.501645</v>
      </c>
      <c r="CA28" s="845">
        <v>0</v>
      </c>
      <c r="CB28" s="845">
        <v>41.784418000000002</v>
      </c>
      <c r="CC28" s="845">
        <v>25</v>
      </c>
      <c r="CD28" s="845">
        <v>0</v>
      </c>
      <c r="CE28" s="845">
        <v>0</v>
      </c>
      <c r="CF28" s="845">
        <v>1.7E-5</v>
      </c>
      <c r="CG28" s="845" t="s">
        <v>798</v>
      </c>
      <c r="CH28" s="845">
        <v>1.0057999999999999E-2</v>
      </c>
      <c r="CI28" s="845">
        <v>5.0000000000000004E-6</v>
      </c>
      <c r="CJ28" s="845">
        <v>5.6746059999999998</v>
      </c>
      <c r="CK28" s="845" t="s">
        <v>798</v>
      </c>
      <c r="CL28" s="845" t="s">
        <v>798</v>
      </c>
      <c r="CM28" s="845">
        <v>0</v>
      </c>
      <c r="CN28" s="845" t="s">
        <v>798</v>
      </c>
      <c r="CO28" s="845">
        <v>428.71640300000001</v>
      </c>
      <c r="CP28" s="845">
        <v>790.00267899999994</v>
      </c>
      <c r="CQ28" s="845">
        <v>0</v>
      </c>
      <c r="CR28" s="845">
        <v>0</v>
      </c>
      <c r="CS28" s="845">
        <v>13.363412</v>
      </c>
      <c r="CT28" s="845">
        <v>114.69672</v>
      </c>
      <c r="CU28" s="845">
        <v>1685.4764869999999</v>
      </c>
      <c r="CV28" s="845">
        <v>221.677572</v>
      </c>
      <c r="CW28" s="845">
        <v>1914.8106949999999</v>
      </c>
      <c r="CX28" s="845" t="s">
        <v>798</v>
      </c>
      <c r="CY28" s="845" t="s">
        <v>798</v>
      </c>
      <c r="CZ28" s="845">
        <v>0</v>
      </c>
      <c r="DA28" s="845" t="s">
        <v>798</v>
      </c>
      <c r="DB28" s="845" t="s">
        <v>798</v>
      </c>
      <c r="DC28" s="845" t="s">
        <v>798</v>
      </c>
      <c r="DD28" s="845">
        <v>60.81156</v>
      </c>
      <c r="DE28" s="845" t="s">
        <v>798</v>
      </c>
      <c r="DF28" s="845" t="s">
        <v>798</v>
      </c>
      <c r="DG28" s="845">
        <v>77.415211999999997</v>
      </c>
      <c r="DH28" s="845" t="s">
        <v>798</v>
      </c>
      <c r="DI28" s="845" t="s">
        <v>798</v>
      </c>
      <c r="DJ28" s="845">
        <v>246.15554599999999</v>
      </c>
      <c r="DK28" s="845">
        <v>1.7E-5</v>
      </c>
      <c r="DL28" s="845">
        <v>0.115589</v>
      </c>
      <c r="DM28" s="845">
        <v>42.398476000000002</v>
      </c>
      <c r="DN28" s="845">
        <v>0.28372999999999998</v>
      </c>
      <c r="DO28" s="845">
        <v>0</v>
      </c>
      <c r="DP28" s="845">
        <v>0</v>
      </c>
      <c r="DQ28" s="845">
        <v>0</v>
      </c>
      <c r="DR28" s="845">
        <v>0</v>
      </c>
      <c r="DS28" s="917">
        <v>0</v>
      </c>
      <c r="DT28" s="845">
        <v>24</v>
      </c>
      <c r="DU28" s="845">
        <v>-307.39999999999998</v>
      </c>
      <c r="DV28" s="845">
        <v>-2.4700000000000002</v>
      </c>
      <c r="DW28" s="845">
        <v>-2.5099999999999998</v>
      </c>
      <c r="DX28" s="845">
        <v>20.27</v>
      </c>
      <c r="DY28" s="845">
        <v>-99999999</v>
      </c>
      <c r="DZ28" s="845">
        <v>0.62</v>
      </c>
      <c r="EA28" s="845">
        <v>5.89</v>
      </c>
      <c r="EB28" s="845">
        <v>7.57</v>
      </c>
      <c r="EC28" s="845">
        <v>0</v>
      </c>
      <c r="ED28" s="845">
        <v>0.25</v>
      </c>
      <c r="EE28" s="845">
        <v>2000</v>
      </c>
      <c r="EF28" s="845">
        <v>7.7859999999999996</v>
      </c>
    </row>
    <row r="29" spans="1:136" x14ac:dyDescent="0.2">
      <c r="A29" s="845">
        <v>25</v>
      </c>
      <c r="B29" s="845">
        <v>1</v>
      </c>
      <c r="C29" s="845">
        <v>197.81613899999999</v>
      </c>
      <c r="D29" s="845">
        <v>101.71506100000001</v>
      </c>
      <c r="E29" s="845">
        <v>874.20292800000004</v>
      </c>
      <c r="F29" s="845">
        <v>67.150414999999995</v>
      </c>
      <c r="G29" s="845">
        <v>1</v>
      </c>
      <c r="H29" s="845">
        <v>0.10942300000000001</v>
      </c>
      <c r="I29" s="845">
        <v>2.477E-2</v>
      </c>
      <c r="J29" s="845">
        <v>0</v>
      </c>
      <c r="K29" s="845">
        <v>0</v>
      </c>
      <c r="L29" s="845">
        <v>2.477E-2</v>
      </c>
      <c r="M29" s="845" t="s">
        <v>798</v>
      </c>
      <c r="N29" s="845">
        <v>1.4664E-2</v>
      </c>
      <c r="O29" s="845">
        <v>1.0159E-2</v>
      </c>
      <c r="P29" s="845">
        <v>0.51920699999999997</v>
      </c>
      <c r="Q29" s="845">
        <v>0.48079300000000003</v>
      </c>
      <c r="R29" s="845">
        <v>0.888791</v>
      </c>
      <c r="S29" s="845">
        <v>1</v>
      </c>
      <c r="T29" s="845">
        <v>510.34315600000002</v>
      </c>
      <c r="U29" s="845">
        <v>20.413726</v>
      </c>
      <c r="V29" s="845">
        <v>254.056499</v>
      </c>
      <c r="W29" s="845">
        <v>696.98350800000003</v>
      </c>
      <c r="X29" s="845">
        <v>32.826771999999998</v>
      </c>
      <c r="Y29" s="845">
        <v>17.301309</v>
      </c>
      <c r="Z29" s="845">
        <v>49.539746000000001</v>
      </c>
      <c r="AA29" s="845" t="s">
        <v>798</v>
      </c>
      <c r="AB29" s="845" t="s">
        <v>798</v>
      </c>
      <c r="AC29" s="845" t="s">
        <v>798</v>
      </c>
      <c r="AD29" s="845" t="s">
        <v>798</v>
      </c>
      <c r="AE29" s="845" t="s">
        <v>798</v>
      </c>
      <c r="AF29" s="845" t="s">
        <v>798</v>
      </c>
      <c r="AG29" s="845" t="s">
        <v>798</v>
      </c>
      <c r="AH29" s="845">
        <v>102.764701</v>
      </c>
      <c r="AI29" s="845" t="s">
        <v>798</v>
      </c>
      <c r="AJ29" s="845" t="s">
        <v>798</v>
      </c>
      <c r="AK29" s="845">
        <v>5.1599999999999997E-4</v>
      </c>
      <c r="AL29" s="845">
        <v>0.18829199999999999</v>
      </c>
      <c r="AM29" s="845">
        <v>0.188195</v>
      </c>
      <c r="AN29" s="845">
        <v>0.35771500000000001</v>
      </c>
      <c r="AO29" s="845">
        <v>0.24982699999999999</v>
      </c>
      <c r="AP29" s="845">
        <v>1</v>
      </c>
      <c r="AQ29" s="845" t="s">
        <v>798</v>
      </c>
      <c r="AR29" s="845" t="s">
        <v>798</v>
      </c>
      <c r="AS29" s="845" t="s">
        <v>798</v>
      </c>
      <c r="AT29" s="845" t="s">
        <v>798</v>
      </c>
      <c r="AU29" s="845">
        <v>0.10942300000000001</v>
      </c>
      <c r="AV29" s="845">
        <v>91.2</v>
      </c>
      <c r="AW29" s="845">
        <v>10.515060999999999</v>
      </c>
      <c r="AX29" s="845">
        <v>75.552525000000003</v>
      </c>
      <c r="AY29" s="845">
        <v>7.940105</v>
      </c>
      <c r="AZ29" s="845" t="s">
        <v>798</v>
      </c>
      <c r="BA29" s="845">
        <v>1185.3785210000001</v>
      </c>
      <c r="BB29" s="845">
        <v>1.4500000000000001E-2</v>
      </c>
      <c r="BC29" s="845">
        <v>1.0159E-2</v>
      </c>
      <c r="BD29" s="845">
        <v>95.689785000000001</v>
      </c>
      <c r="BE29" s="845" t="s">
        <v>798</v>
      </c>
      <c r="BF29" s="845" t="s">
        <v>798</v>
      </c>
      <c r="BG29" s="845" t="s">
        <v>798</v>
      </c>
      <c r="BH29" s="845" t="s">
        <v>798</v>
      </c>
      <c r="BI29" s="845" t="s">
        <v>798</v>
      </c>
      <c r="BJ29" s="845" t="s">
        <v>798</v>
      </c>
      <c r="BK29" s="917" t="s">
        <v>798</v>
      </c>
      <c r="BL29" s="845">
        <v>53.676920000000003</v>
      </c>
      <c r="BM29" s="845" t="s">
        <v>798</v>
      </c>
      <c r="BN29" s="845">
        <v>183.79576299999999</v>
      </c>
      <c r="BO29" s="845">
        <v>560.47123699999997</v>
      </c>
      <c r="BP29" s="845">
        <v>458.75617599999998</v>
      </c>
      <c r="BQ29" s="845" t="s">
        <v>798</v>
      </c>
      <c r="BR29" s="917">
        <v>241.81970899999999</v>
      </c>
      <c r="BS29" s="845" t="s">
        <v>798</v>
      </c>
      <c r="BT29" s="845">
        <v>6.955654</v>
      </c>
      <c r="BU29" s="845" t="s">
        <v>798</v>
      </c>
      <c r="BV29" s="917">
        <v>3.746105</v>
      </c>
      <c r="BW29" s="845" t="s">
        <v>798</v>
      </c>
      <c r="BX29" s="845">
        <v>3.8560270000000001</v>
      </c>
      <c r="BY29" s="845" t="s">
        <v>798</v>
      </c>
      <c r="BZ29" s="845">
        <v>-29.081014</v>
      </c>
      <c r="CA29" s="845" t="s">
        <v>798</v>
      </c>
      <c r="CB29" s="845">
        <v>44.111694999999997</v>
      </c>
      <c r="CC29" s="845" t="s">
        <v>798</v>
      </c>
      <c r="CD29" s="845" t="s">
        <v>798</v>
      </c>
      <c r="CE29" s="845" t="s">
        <v>798</v>
      </c>
      <c r="CF29" s="845" t="s">
        <v>798</v>
      </c>
      <c r="CG29" s="845" t="s">
        <v>798</v>
      </c>
      <c r="CH29" s="845" t="s">
        <v>798</v>
      </c>
      <c r="CI29" s="845" t="s">
        <v>798</v>
      </c>
      <c r="CJ29" s="845">
        <v>5.489414</v>
      </c>
      <c r="CK29" s="845" t="s">
        <v>798</v>
      </c>
      <c r="CL29" s="845" t="s">
        <v>798</v>
      </c>
      <c r="CM29" s="845" t="s">
        <v>798</v>
      </c>
      <c r="CN29" s="845" t="s">
        <v>798</v>
      </c>
      <c r="CO29" s="845">
        <v>535.26042099999995</v>
      </c>
      <c r="CP29" s="845">
        <v>773.64601900000002</v>
      </c>
      <c r="CQ29" s="845">
        <v>0</v>
      </c>
      <c r="CR29" s="845">
        <v>0</v>
      </c>
      <c r="CS29" s="845">
        <v>13.632600999999999</v>
      </c>
      <c r="CT29" s="845">
        <v>120.449946</v>
      </c>
      <c r="CU29" s="845">
        <v>601.76531399999999</v>
      </c>
      <c r="CV29" s="845">
        <v>217.99798200000001</v>
      </c>
      <c r="CW29" s="845">
        <v>1966.035529</v>
      </c>
      <c r="CX29" s="845" t="s">
        <v>798</v>
      </c>
      <c r="CY29" s="845" t="s">
        <v>798</v>
      </c>
      <c r="CZ29" s="845" t="s">
        <v>798</v>
      </c>
      <c r="DA29" s="845" t="s">
        <v>798</v>
      </c>
      <c r="DB29" s="845" t="s">
        <v>798</v>
      </c>
      <c r="DC29" s="845" t="s">
        <v>798</v>
      </c>
      <c r="DD29" s="845">
        <v>60.847465999999997</v>
      </c>
      <c r="DE29" s="845" t="s">
        <v>798</v>
      </c>
      <c r="DF29" s="845" t="s">
        <v>798</v>
      </c>
      <c r="DG29" s="845">
        <v>77.487262000000001</v>
      </c>
      <c r="DH29" s="845" t="s">
        <v>798</v>
      </c>
      <c r="DI29" s="845" t="s">
        <v>798</v>
      </c>
      <c r="DJ29" s="845">
        <v>248.30535499999999</v>
      </c>
      <c r="DK29" s="845" t="s">
        <v>798</v>
      </c>
      <c r="DL29" s="845">
        <v>0.104452</v>
      </c>
      <c r="DM29" s="845">
        <v>41.945300000000003</v>
      </c>
      <c r="DN29" s="845">
        <v>0.27447100000000002</v>
      </c>
      <c r="DO29" s="845" t="s">
        <v>798</v>
      </c>
      <c r="DP29" s="845" t="s">
        <v>798</v>
      </c>
      <c r="DQ29" s="845" t="s">
        <v>798</v>
      </c>
      <c r="DR29" s="845" t="s">
        <v>798</v>
      </c>
      <c r="DS29" s="917">
        <v>0</v>
      </c>
      <c r="DT29" s="845">
        <v>1</v>
      </c>
      <c r="DU29" s="845">
        <v>1510.26</v>
      </c>
      <c r="DV29" s="845">
        <v>11.13</v>
      </c>
      <c r="DW29" s="845">
        <v>9.85</v>
      </c>
      <c r="DX29" s="845">
        <v>84.84</v>
      </c>
      <c r="DY29" s="845">
        <v>-99999999</v>
      </c>
      <c r="DZ29" s="845">
        <v>1.81</v>
      </c>
      <c r="EA29" s="845">
        <v>8.43</v>
      </c>
      <c r="EB29" s="845">
        <v>11.36</v>
      </c>
      <c r="EC29" s="845">
        <v>1</v>
      </c>
      <c r="ED29" s="845" t="s">
        <v>798</v>
      </c>
      <c r="EE29" s="845" t="s">
        <v>798</v>
      </c>
      <c r="EF29" s="845">
        <v>8.43</v>
      </c>
    </row>
    <row r="30" spans="1:136" x14ac:dyDescent="0.2">
      <c r="A30" s="845">
        <v>26</v>
      </c>
      <c r="B30" s="845">
        <v>2</v>
      </c>
      <c r="C30" s="845">
        <v>207.88735700000001</v>
      </c>
      <c r="D30" s="845">
        <v>105.902434</v>
      </c>
      <c r="E30" s="845">
        <v>980.10536200000001</v>
      </c>
      <c r="F30" s="845">
        <v>69.126604999999998</v>
      </c>
      <c r="G30" s="845">
        <v>1</v>
      </c>
      <c r="H30" s="845">
        <v>8.7140999999999996E-2</v>
      </c>
      <c r="I30" s="845">
        <v>2.4053000000000001E-2</v>
      </c>
      <c r="J30" s="845">
        <v>0</v>
      </c>
      <c r="K30" s="845">
        <v>0</v>
      </c>
      <c r="L30" s="845">
        <v>2.4053000000000001E-2</v>
      </c>
      <c r="M30" s="845" t="s">
        <v>798</v>
      </c>
      <c r="N30" s="845">
        <v>1.4628E-2</v>
      </c>
      <c r="O30" s="845">
        <v>9.3080000000000003E-3</v>
      </c>
      <c r="P30" s="845">
        <v>0.48975099999999999</v>
      </c>
      <c r="Q30" s="845">
        <v>0.51024899999999995</v>
      </c>
      <c r="R30" s="845">
        <v>0.91996599999999995</v>
      </c>
      <c r="S30" s="845">
        <v>1</v>
      </c>
      <c r="T30" s="845">
        <v>525.36219800000003</v>
      </c>
      <c r="U30" s="845">
        <v>21.014488</v>
      </c>
      <c r="V30" s="845">
        <v>259.92606599999999</v>
      </c>
      <c r="W30" s="845">
        <v>691.99528899999996</v>
      </c>
      <c r="X30" s="845">
        <v>26.142439</v>
      </c>
      <c r="Y30" s="845">
        <v>16.564049000000001</v>
      </c>
      <c r="Z30" s="845">
        <v>48.105449</v>
      </c>
      <c r="AA30" s="845" t="s">
        <v>798</v>
      </c>
      <c r="AB30" s="845" t="s">
        <v>798</v>
      </c>
      <c r="AC30" s="845" t="s">
        <v>798</v>
      </c>
      <c r="AD30" s="845" t="s">
        <v>798</v>
      </c>
      <c r="AE30" s="845" t="s">
        <v>798</v>
      </c>
      <c r="AF30" s="845" t="s">
        <v>798</v>
      </c>
      <c r="AG30" s="845" t="s">
        <v>798</v>
      </c>
      <c r="AH30" s="845">
        <v>102.712383</v>
      </c>
      <c r="AI30" s="845" t="s">
        <v>798</v>
      </c>
      <c r="AJ30" s="845" t="s">
        <v>798</v>
      </c>
      <c r="AK30" s="845">
        <v>1.681E-3</v>
      </c>
      <c r="AL30" s="845">
        <v>0.186838</v>
      </c>
      <c r="AM30" s="845">
        <v>0.186524</v>
      </c>
      <c r="AN30" s="845">
        <v>0.35322500000000001</v>
      </c>
      <c r="AO30" s="845">
        <v>0.249248</v>
      </c>
      <c r="AP30" s="845">
        <v>1</v>
      </c>
      <c r="AQ30" s="845" t="s">
        <v>798</v>
      </c>
      <c r="AR30" s="845" t="s">
        <v>798</v>
      </c>
      <c r="AS30" s="845" t="s">
        <v>798</v>
      </c>
      <c r="AT30" s="845" t="s">
        <v>798</v>
      </c>
      <c r="AU30" s="845">
        <v>8.7140999999999996E-2</v>
      </c>
      <c r="AV30" s="845">
        <v>91.2</v>
      </c>
      <c r="AW30" s="845">
        <v>14.702434</v>
      </c>
      <c r="AX30" s="845">
        <v>75.140387000000004</v>
      </c>
      <c r="AY30" s="845">
        <v>8.2500839999999993</v>
      </c>
      <c r="AZ30" s="845" t="s">
        <v>798</v>
      </c>
      <c r="BA30" s="845">
        <v>1216.813081</v>
      </c>
      <c r="BB30" s="845">
        <v>1.4664E-2</v>
      </c>
      <c r="BC30" s="845">
        <v>9.3080000000000003E-3</v>
      </c>
      <c r="BD30" s="845">
        <v>90.969399999999993</v>
      </c>
      <c r="BE30" s="845" t="s">
        <v>798</v>
      </c>
      <c r="BF30" s="845" t="s">
        <v>798</v>
      </c>
      <c r="BG30" s="845" t="s">
        <v>798</v>
      </c>
      <c r="BH30" s="845" t="s">
        <v>798</v>
      </c>
      <c r="BI30" s="845" t="s">
        <v>798</v>
      </c>
      <c r="BJ30" s="845" t="s">
        <v>798</v>
      </c>
      <c r="BK30" s="917" t="s">
        <v>798</v>
      </c>
      <c r="BL30" s="845">
        <v>51.717731000000001</v>
      </c>
      <c r="BM30" s="845" t="s">
        <v>798</v>
      </c>
      <c r="BN30" s="845">
        <v>176.945266</v>
      </c>
      <c r="BO30" s="845">
        <v>568.06868599999996</v>
      </c>
      <c r="BP30" s="845">
        <v>462.16625199999999</v>
      </c>
      <c r="BQ30" s="845" t="s">
        <v>798</v>
      </c>
      <c r="BR30" s="917">
        <v>259.77086000000003</v>
      </c>
      <c r="BS30" s="845" t="s">
        <v>798</v>
      </c>
      <c r="BT30" s="845">
        <v>7.0842980000000004</v>
      </c>
      <c r="BU30" s="845" t="s">
        <v>798</v>
      </c>
      <c r="BV30" s="917">
        <v>3.3990109999999998</v>
      </c>
      <c r="BW30" s="845" t="s">
        <v>798</v>
      </c>
      <c r="BX30" s="845">
        <v>3.4654739999999999</v>
      </c>
      <c r="BY30" s="845" t="s">
        <v>798</v>
      </c>
      <c r="BZ30" s="845">
        <v>-26.970103000000002</v>
      </c>
      <c r="CA30" s="845" t="s">
        <v>798</v>
      </c>
      <c r="CB30" s="845">
        <v>45.833801000000001</v>
      </c>
      <c r="CC30" s="845" t="s">
        <v>798</v>
      </c>
      <c r="CD30" s="845" t="s">
        <v>798</v>
      </c>
      <c r="CE30" s="845" t="s">
        <v>798</v>
      </c>
      <c r="CF30" s="845" t="s">
        <v>798</v>
      </c>
      <c r="CG30" s="845" t="s">
        <v>798</v>
      </c>
      <c r="CH30" s="845" t="s">
        <v>798</v>
      </c>
      <c r="CI30" s="845" t="s">
        <v>798</v>
      </c>
      <c r="CJ30" s="845">
        <v>5.3859620000000001</v>
      </c>
      <c r="CK30" s="845" t="s">
        <v>798</v>
      </c>
      <c r="CL30" s="845" t="s">
        <v>798</v>
      </c>
      <c r="CM30" s="845" t="s">
        <v>798</v>
      </c>
      <c r="CN30" s="845" t="s">
        <v>798</v>
      </c>
      <c r="CO30" s="845">
        <v>586.62230399999999</v>
      </c>
      <c r="CP30" s="845">
        <v>805.81800399999997</v>
      </c>
      <c r="CQ30" s="845">
        <v>0</v>
      </c>
      <c r="CR30" s="845">
        <v>0</v>
      </c>
      <c r="CS30" s="845">
        <v>13.885396</v>
      </c>
      <c r="CT30" s="845">
        <v>124.22641299999999</v>
      </c>
      <c r="CU30" s="845">
        <v>1068.1627140000001</v>
      </c>
      <c r="CV30" s="845">
        <v>202.98648</v>
      </c>
      <c r="CW30" s="845">
        <v>1997.6171609999999</v>
      </c>
      <c r="CX30" s="845" t="s">
        <v>798</v>
      </c>
      <c r="CY30" s="845" t="s">
        <v>798</v>
      </c>
      <c r="CZ30" s="845" t="s">
        <v>798</v>
      </c>
      <c r="DA30" s="845" t="s">
        <v>798</v>
      </c>
      <c r="DB30" s="845" t="s">
        <v>798</v>
      </c>
      <c r="DC30" s="845" t="s">
        <v>798</v>
      </c>
      <c r="DD30" s="845">
        <v>60.856332999999999</v>
      </c>
      <c r="DE30" s="845" t="s">
        <v>798</v>
      </c>
      <c r="DF30" s="845" t="s">
        <v>798</v>
      </c>
      <c r="DG30" s="845">
        <v>76.226592999999994</v>
      </c>
      <c r="DH30" s="845" t="s">
        <v>798</v>
      </c>
      <c r="DI30" s="845" t="s">
        <v>798</v>
      </c>
      <c r="DJ30" s="845">
        <v>248.390299</v>
      </c>
      <c r="DK30" s="845" t="s">
        <v>798</v>
      </c>
      <c r="DL30" s="845">
        <v>0.104309</v>
      </c>
      <c r="DM30" s="845">
        <v>41.292910999999997</v>
      </c>
      <c r="DN30" s="845">
        <v>0.26929799999999998</v>
      </c>
      <c r="DO30" s="845" t="s">
        <v>798</v>
      </c>
      <c r="DP30" s="845" t="s">
        <v>798</v>
      </c>
      <c r="DQ30" s="845" t="s">
        <v>798</v>
      </c>
      <c r="DR30" s="845" t="s">
        <v>798</v>
      </c>
      <c r="DS30" s="917">
        <v>0</v>
      </c>
      <c r="DT30" s="845">
        <v>2</v>
      </c>
      <c r="DU30" s="845">
        <v>1486.64</v>
      </c>
      <c r="DV30" s="845">
        <v>11.32</v>
      </c>
      <c r="DW30" s="845">
        <v>10.56</v>
      </c>
      <c r="DX30" s="845">
        <v>90</v>
      </c>
      <c r="DY30" s="845">
        <v>-99999999</v>
      </c>
      <c r="DZ30" s="845">
        <v>1.7</v>
      </c>
      <c r="EA30" s="845">
        <v>9.5299999999999994</v>
      </c>
      <c r="EB30" s="845">
        <v>11.94</v>
      </c>
      <c r="EC30" s="845">
        <v>2</v>
      </c>
      <c r="ED30" s="845" t="s">
        <v>798</v>
      </c>
      <c r="EE30" s="845" t="s">
        <v>798</v>
      </c>
      <c r="EF30" s="845">
        <v>8.7309999999999999</v>
      </c>
    </row>
    <row r="31" spans="1:136" x14ac:dyDescent="0.2">
      <c r="A31" s="845">
        <v>27</v>
      </c>
      <c r="B31" s="845">
        <v>3</v>
      </c>
      <c r="C31" s="845">
        <v>208.352608</v>
      </c>
      <c r="D31" s="845">
        <v>105.310458</v>
      </c>
      <c r="E31" s="845">
        <v>1085.4158210000001</v>
      </c>
      <c r="F31" s="845">
        <v>69.415824999999998</v>
      </c>
      <c r="G31" s="845">
        <v>1</v>
      </c>
      <c r="H31" s="845">
        <v>6.5749000000000002E-2</v>
      </c>
      <c r="I31" s="845">
        <v>1.9470999999999999E-2</v>
      </c>
      <c r="J31" s="845">
        <v>0</v>
      </c>
      <c r="K31" s="845">
        <v>0</v>
      </c>
      <c r="L31" s="845">
        <v>1.9470999999999999E-2</v>
      </c>
      <c r="M31" s="845" t="s">
        <v>798</v>
      </c>
      <c r="N31" s="845">
        <v>1.4465E-2</v>
      </c>
      <c r="O31" s="845">
        <v>4.7860000000000003E-3</v>
      </c>
      <c r="P31" s="845">
        <v>0.44813399999999998</v>
      </c>
      <c r="Q31" s="845">
        <v>0.55186599999999997</v>
      </c>
      <c r="R31" s="845">
        <v>0.94405799999999995</v>
      </c>
      <c r="S31" s="845">
        <v>1</v>
      </c>
      <c r="T31" s="845">
        <v>527.56026899999995</v>
      </c>
      <c r="U31" s="845">
        <v>21.102411</v>
      </c>
      <c r="V31" s="845">
        <v>262.949772</v>
      </c>
      <c r="W31" s="845">
        <v>672.13047700000004</v>
      </c>
      <c r="X31" s="845">
        <v>19.724681</v>
      </c>
      <c r="Y31" s="845">
        <v>12.939279000000001</v>
      </c>
      <c r="Z31" s="845">
        <v>38.941541000000001</v>
      </c>
      <c r="AA31" s="845" t="s">
        <v>798</v>
      </c>
      <c r="AB31" s="845" t="s">
        <v>798</v>
      </c>
      <c r="AC31" s="845" t="s">
        <v>798</v>
      </c>
      <c r="AD31" s="845" t="s">
        <v>798</v>
      </c>
      <c r="AE31" s="845" t="s">
        <v>798</v>
      </c>
      <c r="AF31" s="845" t="s">
        <v>798</v>
      </c>
      <c r="AG31" s="845" t="s">
        <v>798</v>
      </c>
      <c r="AH31" s="845">
        <v>102.66164499999999</v>
      </c>
      <c r="AI31" s="845" t="s">
        <v>798</v>
      </c>
      <c r="AJ31" s="845" t="s">
        <v>798</v>
      </c>
      <c r="AK31" s="845">
        <v>6.9629999999999996E-3</v>
      </c>
      <c r="AL31" s="845">
        <v>0.20300599999999999</v>
      </c>
      <c r="AM31" s="845">
        <v>0.20159299999999999</v>
      </c>
      <c r="AN31" s="845">
        <v>0.35173399999999999</v>
      </c>
      <c r="AO31" s="845">
        <v>0.24838499999999999</v>
      </c>
      <c r="AP31" s="845">
        <v>1</v>
      </c>
      <c r="AQ31" s="845" t="s">
        <v>798</v>
      </c>
      <c r="AR31" s="845" t="s">
        <v>798</v>
      </c>
      <c r="AS31" s="845" t="s">
        <v>798</v>
      </c>
      <c r="AT31" s="845" t="s">
        <v>798</v>
      </c>
      <c r="AU31" s="845">
        <v>6.5749000000000002E-2</v>
      </c>
      <c r="AV31" s="845">
        <v>91.2</v>
      </c>
      <c r="AW31" s="845">
        <v>14.110458</v>
      </c>
      <c r="AX31" s="845">
        <v>73.529190999999997</v>
      </c>
      <c r="AY31" s="845">
        <v>8.4398900000000001</v>
      </c>
      <c r="AZ31" s="845" t="s">
        <v>798</v>
      </c>
      <c r="BA31" s="845">
        <v>1227.282545</v>
      </c>
      <c r="BB31" s="845">
        <v>1.4628E-2</v>
      </c>
      <c r="BC31" s="845">
        <v>4.7860000000000003E-3</v>
      </c>
      <c r="BD31" s="845">
        <v>90.468918000000002</v>
      </c>
      <c r="BE31" s="845" t="s">
        <v>798</v>
      </c>
      <c r="BF31" s="845" t="s">
        <v>798</v>
      </c>
      <c r="BG31" s="845" t="s">
        <v>798</v>
      </c>
      <c r="BH31" s="845" t="s">
        <v>798</v>
      </c>
      <c r="BI31" s="845" t="s">
        <v>798</v>
      </c>
      <c r="BJ31" s="845" t="s">
        <v>798</v>
      </c>
      <c r="BK31" s="917" t="s">
        <v>798</v>
      </c>
      <c r="BL31" s="845">
        <v>51.453023000000002</v>
      </c>
      <c r="BM31" s="845" t="s">
        <v>798</v>
      </c>
      <c r="BN31" s="845">
        <v>180.15684899999999</v>
      </c>
      <c r="BO31" s="845">
        <v>560.22422900000004</v>
      </c>
      <c r="BP31" s="845">
        <v>454.913771</v>
      </c>
      <c r="BQ31" s="845" t="s">
        <v>798</v>
      </c>
      <c r="BR31" s="917">
        <v>242.56271799999999</v>
      </c>
      <c r="BS31" s="845" t="s">
        <v>798</v>
      </c>
      <c r="BT31" s="845">
        <v>6.033404</v>
      </c>
      <c r="BU31" s="845" t="s">
        <v>798</v>
      </c>
      <c r="BV31" s="917">
        <v>3.306683</v>
      </c>
      <c r="BW31" s="845" t="s">
        <v>798</v>
      </c>
      <c r="BX31" s="845">
        <v>3.3994399999999998</v>
      </c>
      <c r="BY31" s="845" t="s">
        <v>798</v>
      </c>
      <c r="BZ31" s="845">
        <v>-24.179805000000002</v>
      </c>
      <c r="CA31" s="845" t="s">
        <v>798</v>
      </c>
      <c r="CB31" s="845">
        <v>46.888275999999998</v>
      </c>
      <c r="CC31" s="845" t="s">
        <v>798</v>
      </c>
      <c r="CD31" s="845" t="s">
        <v>798</v>
      </c>
      <c r="CE31" s="845" t="s">
        <v>798</v>
      </c>
      <c r="CF31" s="845" t="s">
        <v>798</v>
      </c>
      <c r="CG31" s="845" t="s">
        <v>798</v>
      </c>
      <c r="CH31" s="845" t="s">
        <v>798</v>
      </c>
      <c r="CI31" s="845" t="s">
        <v>798</v>
      </c>
      <c r="CJ31" s="845">
        <v>5.5645689999999997</v>
      </c>
      <c r="CK31" s="845" t="s">
        <v>798</v>
      </c>
      <c r="CL31" s="845" t="s">
        <v>798</v>
      </c>
      <c r="CM31" s="845" t="s">
        <v>798</v>
      </c>
      <c r="CN31" s="845" t="s">
        <v>798</v>
      </c>
      <c r="CO31" s="845">
        <v>570.50262299999997</v>
      </c>
      <c r="CP31" s="845">
        <v>850.76481699999999</v>
      </c>
      <c r="CQ31" s="845">
        <v>0</v>
      </c>
      <c r="CR31" s="845">
        <v>0</v>
      </c>
      <c r="CS31" s="845">
        <v>14.066927</v>
      </c>
      <c r="CT31" s="845">
        <v>132.284683</v>
      </c>
      <c r="CU31" s="845">
        <v>1501.8085000000001</v>
      </c>
      <c r="CV31" s="845">
        <v>164.41795200000001</v>
      </c>
      <c r="CW31" s="845">
        <v>2009.6578950000001</v>
      </c>
      <c r="CX31" s="845" t="s">
        <v>798</v>
      </c>
      <c r="CY31" s="845" t="s">
        <v>798</v>
      </c>
      <c r="CZ31" s="845" t="s">
        <v>798</v>
      </c>
      <c r="DA31" s="845" t="s">
        <v>798</v>
      </c>
      <c r="DB31" s="845" t="s">
        <v>798</v>
      </c>
      <c r="DC31" s="845" t="s">
        <v>798</v>
      </c>
      <c r="DD31" s="845">
        <v>60.850788999999999</v>
      </c>
      <c r="DE31" s="845" t="s">
        <v>798</v>
      </c>
      <c r="DF31" s="845" t="s">
        <v>798</v>
      </c>
      <c r="DG31" s="845">
        <v>77.743523999999994</v>
      </c>
      <c r="DH31" s="845" t="s">
        <v>798</v>
      </c>
      <c r="DI31" s="845" t="s">
        <v>798</v>
      </c>
      <c r="DJ31" s="845">
        <v>267.812119</v>
      </c>
      <c r="DK31" s="845" t="s">
        <v>798</v>
      </c>
      <c r="DL31" s="845">
        <v>8.2711000000000007E-2</v>
      </c>
      <c r="DM31" s="845">
        <v>41.371308999999997</v>
      </c>
      <c r="DN31" s="845">
        <v>0.27822799999999998</v>
      </c>
      <c r="DO31" s="845" t="s">
        <v>798</v>
      </c>
      <c r="DP31" s="845" t="s">
        <v>798</v>
      </c>
      <c r="DQ31" s="845" t="s">
        <v>798</v>
      </c>
      <c r="DR31" s="845" t="s">
        <v>798</v>
      </c>
      <c r="DS31" s="917">
        <v>0</v>
      </c>
      <c r="DT31" s="845">
        <v>3</v>
      </c>
      <c r="DU31" s="845">
        <v>1318.34</v>
      </c>
      <c r="DV31" s="845">
        <v>10.57</v>
      </c>
      <c r="DW31" s="845">
        <v>10.31</v>
      </c>
      <c r="DX31" s="845">
        <v>87.95</v>
      </c>
      <c r="DY31" s="845">
        <v>365.28</v>
      </c>
      <c r="DZ31" s="845">
        <v>1.62</v>
      </c>
      <c r="EA31" s="845">
        <v>9.77</v>
      </c>
      <c r="EB31" s="845">
        <v>11.68</v>
      </c>
      <c r="EC31" s="845">
        <v>2</v>
      </c>
      <c r="ED31" s="845" t="s">
        <v>798</v>
      </c>
      <c r="EE31" s="845" t="s">
        <v>798</v>
      </c>
      <c r="EF31" s="845">
        <v>8.7040000000000006</v>
      </c>
    </row>
    <row r="32" spans="1:136" x14ac:dyDescent="0.2">
      <c r="A32" s="845">
        <v>28</v>
      </c>
      <c r="B32" s="845">
        <v>4</v>
      </c>
      <c r="C32" s="845">
        <v>189.898055</v>
      </c>
      <c r="D32" s="845">
        <v>82.417976999999993</v>
      </c>
      <c r="E32" s="845">
        <v>1167.8337979999999</v>
      </c>
      <c r="F32" s="845">
        <v>66.357275999999999</v>
      </c>
      <c r="G32" s="845">
        <v>1</v>
      </c>
      <c r="H32" s="845">
        <v>5.3552000000000002E-2</v>
      </c>
      <c r="I32" s="845">
        <v>2.1097000000000001E-2</v>
      </c>
      <c r="J32" s="845">
        <v>0</v>
      </c>
      <c r="K32" s="845">
        <v>0</v>
      </c>
      <c r="L32" s="845">
        <v>2.1097000000000001E-2</v>
      </c>
      <c r="M32" s="845" t="s">
        <v>798</v>
      </c>
      <c r="N32" s="845">
        <v>1.4258E-2</v>
      </c>
      <c r="O32" s="845">
        <v>6.5890000000000002E-3</v>
      </c>
      <c r="P32" s="845">
        <v>0.39184999999999998</v>
      </c>
      <c r="Q32" s="845">
        <v>0.60814999999999997</v>
      </c>
      <c r="R32" s="845">
        <v>0.95722799999999997</v>
      </c>
      <c r="S32" s="845">
        <v>1</v>
      </c>
      <c r="T32" s="845">
        <v>504.31529799999998</v>
      </c>
      <c r="U32" s="845">
        <v>20.172612000000001</v>
      </c>
      <c r="V32" s="845">
        <v>259.222871</v>
      </c>
      <c r="W32" s="845">
        <v>684.79303000000004</v>
      </c>
      <c r="X32" s="845">
        <v>16.065702000000002</v>
      </c>
      <c r="Y32" s="845">
        <v>14.276026999999999</v>
      </c>
      <c r="Z32" s="845">
        <v>42.193561000000003</v>
      </c>
      <c r="AA32" s="845" t="s">
        <v>798</v>
      </c>
      <c r="AB32" s="845" t="s">
        <v>798</v>
      </c>
      <c r="AC32" s="845" t="s">
        <v>798</v>
      </c>
      <c r="AD32" s="845" t="s">
        <v>798</v>
      </c>
      <c r="AE32" s="845" t="s">
        <v>798</v>
      </c>
      <c r="AF32" s="845" t="s">
        <v>798</v>
      </c>
      <c r="AG32" s="845" t="s">
        <v>798</v>
      </c>
      <c r="AH32" s="845">
        <v>102.58857</v>
      </c>
      <c r="AI32" s="845" t="s">
        <v>798</v>
      </c>
      <c r="AJ32" s="845" t="s">
        <v>798</v>
      </c>
      <c r="AK32" s="845">
        <v>2.6492000000000002E-2</v>
      </c>
      <c r="AL32" s="845">
        <v>0.17297299999999999</v>
      </c>
      <c r="AM32" s="845">
        <v>0.16839100000000001</v>
      </c>
      <c r="AN32" s="845">
        <v>0.35403200000000001</v>
      </c>
      <c r="AO32" s="845">
        <v>0.247089</v>
      </c>
      <c r="AP32" s="845">
        <v>1</v>
      </c>
      <c r="AQ32" s="845" t="s">
        <v>798</v>
      </c>
      <c r="AR32" s="845" t="s">
        <v>798</v>
      </c>
      <c r="AS32" s="845" t="s">
        <v>798</v>
      </c>
      <c r="AT32" s="845" t="s">
        <v>798</v>
      </c>
      <c r="AU32" s="845">
        <v>5.3552000000000002E-2</v>
      </c>
      <c r="AV32" s="845">
        <v>91.2</v>
      </c>
      <c r="AW32" s="845">
        <v>-8.7820230000000006</v>
      </c>
      <c r="AX32" s="845">
        <v>69.322310999999999</v>
      </c>
      <c r="AY32" s="845">
        <v>8.3666809999999998</v>
      </c>
      <c r="AZ32" s="845" t="s">
        <v>798</v>
      </c>
      <c r="BA32" s="845">
        <v>1196.1410060000001</v>
      </c>
      <c r="BB32" s="845">
        <v>1.4465E-2</v>
      </c>
      <c r="BC32" s="845">
        <v>6.5890000000000002E-3</v>
      </c>
      <c r="BD32" s="845">
        <v>66.253320000000002</v>
      </c>
      <c r="BE32" s="845" t="s">
        <v>798</v>
      </c>
      <c r="BF32" s="845" t="s">
        <v>798</v>
      </c>
      <c r="BG32" s="845" t="s">
        <v>798</v>
      </c>
      <c r="BH32" s="845" t="s">
        <v>798</v>
      </c>
      <c r="BI32" s="845" t="s">
        <v>798</v>
      </c>
      <c r="BJ32" s="845" t="s">
        <v>798</v>
      </c>
      <c r="BK32" s="917" t="s">
        <v>798</v>
      </c>
      <c r="BL32" s="845">
        <v>46.618611999999999</v>
      </c>
      <c r="BM32" s="845" t="s">
        <v>798</v>
      </c>
      <c r="BN32" s="845">
        <v>190.17992699999999</v>
      </c>
      <c r="BO32" s="845">
        <v>534.65702599999997</v>
      </c>
      <c r="BP32" s="845">
        <v>452.23904900000002</v>
      </c>
      <c r="BQ32" s="845" t="s">
        <v>798</v>
      </c>
      <c r="BR32" s="917">
        <v>307.07213999999999</v>
      </c>
      <c r="BS32" s="845" t="s">
        <v>798</v>
      </c>
      <c r="BT32" s="845">
        <v>7.4992979999999996</v>
      </c>
      <c r="BU32" s="845" t="s">
        <v>798</v>
      </c>
      <c r="BV32" s="917">
        <v>2.403527</v>
      </c>
      <c r="BW32" s="845" t="s">
        <v>798</v>
      </c>
      <c r="BX32" s="845">
        <v>2.4364219999999999</v>
      </c>
      <c r="BY32" s="845" t="s">
        <v>798</v>
      </c>
      <c r="BZ32" s="845">
        <v>-16.552192000000002</v>
      </c>
      <c r="CA32" s="845" t="s">
        <v>798</v>
      </c>
      <c r="CB32" s="845">
        <v>46.481558999999997</v>
      </c>
      <c r="CC32" s="845" t="s">
        <v>798</v>
      </c>
      <c r="CD32" s="845" t="s">
        <v>798</v>
      </c>
      <c r="CE32" s="845" t="s">
        <v>798</v>
      </c>
      <c r="CF32" s="845" t="s">
        <v>798</v>
      </c>
      <c r="CG32" s="845" t="s">
        <v>798</v>
      </c>
      <c r="CH32" s="845" t="s">
        <v>798</v>
      </c>
      <c r="CI32" s="845" t="s">
        <v>798</v>
      </c>
      <c r="CJ32" s="845">
        <v>4.4282450000000004</v>
      </c>
      <c r="CK32" s="845" t="s">
        <v>798</v>
      </c>
      <c r="CL32" s="845" t="s">
        <v>798</v>
      </c>
      <c r="CM32" s="845" t="s">
        <v>798</v>
      </c>
      <c r="CN32" s="845" t="s">
        <v>798</v>
      </c>
      <c r="CO32" s="845">
        <v>536.81554900000003</v>
      </c>
      <c r="CP32" s="845">
        <v>898.05283299999996</v>
      </c>
      <c r="CQ32" s="845">
        <v>0</v>
      </c>
      <c r="CR32" s="845">
        <v>0</v>
      </c>
      <c r="CS32" s="845">
        <v>14.309322</v>
      </c>
      <c r="CT32" s="845">
        <v>140.43635499999999</v>
      </c>
      <c r="CU32" s="845" t="s">
        <v>798</v>
      </c>
      <c r="CV32" s="845">
        <v>118.026498</v>
      </c>
      <c r="CW32" s="845">
        <v>1980.964426</v>
      </c>
      <c r="CX32" s="845" t="s">
        <v>798</v>
      </c>
      <c r="CY32" s="845" t="s">
        <v>798</v>
      </c>
      <c r="CZ32" s="845" t="s">
        <v>798</v>
      </c>
      <c r="DA32" s="845" t="s">
        <v>798</v>
      </c>
      <c r="DB32" s="845" t="s">
        <v>798</v>
      </c>
      <c r="DC32" s="845" t="s">
        <v>798</v>
      </c>
      <c r="DD32" s="845">
        <v>60.822232999999997</v>
      </c>
      <c r="DE32" s="845" t="s">
        <v>798</v>
      </c>
      <c r="DF32" s="845" t="s">
        <v>798</v>
      </c>
      <c r="DG32" s="845">
        <v>77.074521000000004</v>
      </c>
      <c r="DH32" s="845" t="s">
        <v>798</v>
      </c>
      <c r="DI32" s="845" t="s">
        <v>798</v>
      </c>
      <c r="DJ32" s="845">
        <v>258.34668399999998</v>
      </c>
      <c r="DK32" s="845" t="s">
        <v>798</v>
      </c>
      <c r="DL32" s="845">
        <v>6.2157999999999998E-2</v>
      </c>
      <c r="DM32" s="845">
        <v>41.731085</v>
      </c>
      <c r="DN32" s="845">
        <v>0.221412</v>
      </c>
      <c r="DO32" s="845" t="s">
        <v>798</v>
      </c>
      <c r="DP32" s="845" t="s">
        <v>798</v>
      </c>
      <c r="DQ32" s="845" t="s">
        <v>798</v>
      </c>
      <c r="DR32" s="845" t="s">
        <v>798</v>
      </c>
      <c r="DS32" s="917">
        <v>0</v>
      </c>
      <c r="DT32" s="845">
        <v>4</v>
      </c>
      <c r="DU32" s="845">
        <v>1097.99</v>
      </c>
      <c r="DV32" s="845">
        <v>9.6199999999999992</v>
      </c>
      <c r="DW32" s="845">
        <v>9.58</v>
      </c>
      <c r="DX32" s="845">
        <v>83.89</v>
      </c>
      <c r="DY32" s="845">
        <v>487.64</v>
      </c>
      <c r="DZ32" s="845">
        <v>1.56</v>
      </c>
      <c r="EA32" s="845">
        <v>9.7100000000000009</v>
      </c>
      <c r="EB32" s="845">
        <v>11.39</v>
      </c>
      <c r="EC32" s="845">
        <v>2</v>
      </c>
      <c r="ED32" s="845" t="s">
        <v>798</v>
      </c>
      <c r="EE32" s="845" t="s">
        <v>798</v>
      </c>
      <c r="EF32" s="845">
        <v>8.0619999999999994</v>
      </c>
    </row>
    <row r="33" spans="1:136" x14ac:dyDescent="0.2">
      <c r="A33" s="845">
        <v>29</v>
      </c>
      <c r="B33" s="845">
        <v>5</v>
      </c>
      <c r="C33" s="845">
        <v>153.650251</v>
      </c>
      <c r="D33" s="845">
        <v>45.821452000000001</v>
      </c>
      <c r="E33" s="845">
        <v>1213.6552489999999</v>
      </c>
      <c r="F33" s="845">
        <v>60.117271000000002</v>
      </c>
      <c r="G33" s="845">
        <v>1</v>
      </c>
      <c r="H33" s="845">
        <v>4.1778000000000003E-2</v>
      </c>
      <c r="I33" s="845">
        <v>1.9191E-2</v>
      </c>
      <c r="J33" s="845">
        <v>0</v>
      </c>
      <c r="K33" s="845">
        <v>0</v>
      </c>
      <c r="L33" s="845">
        <v>1.9191E-2</v>
      </c>
      <c r="M33" s="845" t="s">
        <v>798</v>
      </c>
      <c r="N33" s="845">
        <v>1.4252000000000001E-2</v>
      </c>
      <c r="O33" s="845">
        <v>4.8840000000000003E-3</v>
      </c>
      <c r="P33" s="845">
        <v>0.35262700000000002</v>
      </c>
      <c r="Q33" s="845">
        <v>0.64737299999999998</v>
      </c>
      <c r="R33" s="845">
        <v>0.95036900000000002</v>
      </c>
      <c r="S33" s="845">
        <v>1</v>
      </c>
      <c r="T33" s="845">
        <v>456.89126099999999</v>
      </c>
      <c r="U33" s="845">
        <v>18.275649999999999</v>
      </c>
      <c r="V33" s="845">
        <v>248.89657099999999</v>
      </c>
      <c r="W33" s="845">
        <v>674.54127600000004</v>
      </c>
      <c r="X33" s="845">
        <v>12.533377</v>
      </c>
      <c r="Y33" s="845">
        <v>12.907817</v>
      </c>
      <c r="Z33" s="845">
        <v>38.382553000000001</v>
      </c>
      <c r="AA33" s="845" t="s">
        <v>798</v>
      </c>
      <c r="AB33" s="845" t="s">
        <v>798</v>
      </c>
      <c r="AC33" s="845" t="s">
        <v>798</v>
      </c>
      <c r="AD33" s="845" t="s">
        <v>798</v>
      </c>
      <c r="AE33" s="845" t="s">
        <v>798</v>
      </c>
      <c r="AF33" s="845" t="s">
        <v>798</v>
      </c>
      <c r="AG33" s="845" t="s">
        <v>798</v>
      </c>
      <c r="AH33" s="845">
        <v>102.519322</v>
      </c>
      <c r="AI33" s="845" t="s">
        <v>798</v>
      </c>
      <c r="AJ33" s="845" t="s">
        <v>798</v>
      </c>
      <c r="AK33" s="845">
        <v>7.8996999999999998E-2</v>
      </c>
      <c r="AL33" s="845">
        <v>0.14485300000000001</v>
      </c>
      <c r="AM33" s="845">
        <v>0.13341</v>
      </c>
      <c r="AN33" s="845">
        <v>0.357626</v>
      </c>
      <c r="AO33" s="845">
        <v>0.24625900000000001</v>
      </c>
      <c r="AP33" s="845">
        <v>1</v>
      </c>
      <c r="AQ33" s="845" t="s">
        <v>798</v>
      </c>
      <c r="AR33" s="845" t="s">
        <v>798</v>
      </c>
      <c r="AS33" s="845" t="s">
        <v>798</v>
      </c>
      <c r="AT33" s="845" t="s">
        <v>798</v>
      </c>
      <c r="AU33" s="845">
        <v>4.1778000000000003E-2</v>
      </c>
      <c r="AV33" s="845">
        <v>91.2</v>
      </c>
      <c r="AW33" s="845">
        <v>-45.378548000000002</v>
      </c>
      <c r="AX33" s="845">
        <v>63.256751999999999</v>
      </c>
      <c r="AY33" s="845">
        <v>8.0012790000000003</v>
      </c>
      <c r="AZ33" s="845" t="s">
        <v>798</v>
      </c>
      <c r="BA33" s="845">
        <v>1140.826687</v>
      </c>
      <c r="BB33" s="845">
        <v>1.4258E-2</v>
      </c>
      <c r="BC33" s="845">
        <v>4.8840000000000003E-3</v>
      </c>
      <c r="BD33" s="845">
        <v>43.054814999999998</v>
      </c>
      <c r="BE33" s="845" t="s">
        <v>798</v>
      </c>
      <c r="BF33" s="845" t="s">
        <v>798</v>
      </c>
      <c r="BG33" s="845" t="s">
        <v>798</v>
      </c>
      <c r="BH33" s="845" t="s">
        <v>798</v>
      </c>
      <c r="BI33" s="845" t="s">
        <v>798</v>
      </c>
      <c r="BJ33" s="845" t="s">
        <v>798</v>
      </c>
      <c r="BK33" s="917" t="s">
        <v>798</v>
      </c>
      <c r="BL33" s="845">
        <v>42.532052999999998</v>
      </c>
      <c r="BM33" s="845" t="s">
        <v>798</v>
      </c>
      <c r="BN33" s="845">
        <v>208.72739200000001</v>
      </c>
      <c r="BO33" s="845">
        <v>482.33245499999998</v>
      </c>
      <c r="BP33" s="845">
        <v>436.51100300000002</v>
      </c>
      <c r="BQ33" s="845" t="s">
        <v>798</v>
      </c>
      <c r="BR33" s="917">
        <v>318.20193399999999</v>
      </c>
      <c r="BS33" s="845" t="s">
        <v>798</v>
      </c>
      <c r="BT33" s="845">
        <v>7.6868990000000004</v>
      </c>
      <c r="BU33" s="845" t="s">
        <v>798</v>
      </c>
      <c r="BV33" s="917">
        <v>1.671084</v>
      </c>
      <c r="BW33" s="845" t="s">
        <v>798</v>
      </c>
      <c r="BX33" s="845">
        <v>1.703978</v>
      </c>
      <c r="BY33" s="845" t="s">
        <v>798</v>
      </c>
      <c r="BZ33" s="845">
        <v>-12.259938</v>
      </c>
      <c r="CA33" s="845" t="s">
        <v>798</v>
      </c>
      <c r="CB33" s="845">
        <v>44.451552</v>
      </c>
      <c r="CC33" s="845" t="s">
        <v>798</v>
      </c>
      <c r="CD33" s="845" t="s">
        <v>798</v>
      </c>
      <c r="CE33" s="845" t="s">
        <v>798</v>
      </c>
      <c r="CF33" s="845" t="s">
        <v>798</v>
      </c>
      <c r="CG33" s="845" t="s">
        <v>798</v>
      </c>
      <c r="CH33" s="845" t="s">
        <v>798</v>
      </c>
      <c r="CI33" s="845" t="s">
        <v>798</v>
      </c>
      <c r="CJ33" s="845">
        <v>3.6874410000000002</v>
      </c>
      <c r="CK33" s="845" t="s">
        <v>798</v>
      </c>
      <c r="CL33" s="845" t="s">
        <v>798</v>
      </c>
      <c r="CM33" s="845" t="s">
        <v>798</v>
      </c>
      <c r="CN33" s="845" t="s">
        <v>798</v>
      </c>
      <c r="CO33" s="845">
        <v>494.88923599999998</v>
      </c>
      <c r="CP33" s="845">
        <v>937.92389400000002</v>
      </c>
      <c r="CQ33" s="845">
        <v>0</v>
      </c>
      <c r="CR33" s="845">
        <v>0</v>
      </c>
      <c r="CS33" s="845">
        <v>14.220033000000001</v>
      </c>
      <c r="CT33" s="845">
        <v>148.06782999999999</v>
      </c>
      <c r="CU33" s="845" t="s">
        <v>798</v>
      </c>
      <c r="CV33" s="845">
        <v>71.377565000000004</v>
      </c>
      <c r="CW33" s="845">
        <v>1928.696156</v>
      </c>
      <c r="CX33" s="845" t="s">
        <v>798</v>
      </c>
      <c r="CY33" s="845" t="s">
        <v>798</v>
      </c>
      <c r="CZ33" s="845" t="s">
        <v>798</v>
      </c>
      <c r="DA33" s="845" t="s">
        <v>798</v>
      </c>
      <c r="DB33" s="845" t="s">
        <v>798</v>
      </c>
      <c r="DC33" s="845" t="s">
        <v>798</v>
      </c>
      <c r="DD33" s="845">
        <v>60.803905999999998</v>
      </c>
      <c r="DE33" s="845" t="s">
        <v>798</v>
      </c>
      <c r="DF33" s="845" t="s">
        <v>798</v>
      </c>
      <c r="DG33" s="845">
        <v>77.836635999999999</v>
      </c>
      <c r="DH33" s="845" t="s">
        <v>798</v>
      </c>
      <c r="DI33" s="845" t="s">
        <v>798</v>
      </c>
      <c r="DJ33" s="845">
        <v>254.00529499999999</v>
      </c>
      <c r="DK33" s="845" t="s">
        <v>798</v>
      </c>
      <c r="DL33" s="845">
        <v>4.9456E-2</v>
      </c>
      <c r="DM33" s="845">
        <v>41.619402000000001</v>
      </c>
      <c r="DN33" s="845">
        <v>0.18437200000000001</v>
      </c>
      <c r="DO33" s="845" t="s">
        <v>798</v>
      </c>
      <c r="DP33" s="845" t="s">
        <v>798</v>
      </c>
      <c r="DQ33" s="845" t="s">
        <v>798</v>
      </c>
      <c r="DR33" s="845" t="s">
        <v>798</v>
      </c>
      <c r="DS33" s="917">
        <v>0</v>
      </c>
      <c r="DT33" s="845">
        <v>5</v>
      </c>
      <c r="DU33" s="845">
        <v>874.56</v>
      </c>
      <c r="DV33" s="845">
        <v>8.6</v>
      </c>
      <c r="DW33" s="845">
        <v>8.57</v>
      </c>
      <c r="DX33" s="845">
        <v>79.069999999999993</v>
      </c>
      <c r="DY33" s="845">
        <v>563.42999999999995</v>
      </c>
      <c r="DZ33" s="845">
        <v>1.5</v>
      </c>
      <c r="EA33" s="845">
        <v>9.52</v>
      </c>
      <c r="EB33" s="845">
        <v>11.2</v>
      </c>
      <c r="EC33" s="845">
        <v>2</v>
      </c>
      <c r="ED33" s="845" t="s">
        <v>798</v>
      </c>
      <c r="EE33" s="845" t="s">
        <v>798</v>
      </c>
      <c r="EF33" s="845">
        <v>6.8419999999999996</v>
      </c>
    </row>
    <row r="34" spans="1:136" x14ac:dyDescent="0.2">
      <c r="A34" s="845">
        <v>30</v>
      </c>
      <c r="B34" s="845">
        <v>6</v>
      </c>
      <c r="C34" s="845">
        <v>113.390066</v>
      </c>
      <c r="D34" s="845">
        <v>3.5903330000000002</v>
      </c>
      <c r="E34" s="845">
        <v>1217.245582</v>
      </c>
      <c r="F34" s="845">
        <v>53.030143000000002</v>
      </c>
      <c r="G34" s="845">
        <v>1</v>
      </c>
      <c r="H34" s="845">
        <v>4.0847000000000001E-2</v>
      </c>
      <c r="I34" s="845">
        <v>2.1374000000000001E-2</v>
      </c>
      <c r="J34" s="845">
        <v>0</v>
      </c>
      <c r="K34" s="845">
        <v>0</v>
      </c>
      <c r="L34" s="845">
        <v>2.1374000000000001E-2</v>
      </c>
      <c r="M34" s="845" t="s">
        <v>798</v>
      </c>
      <c r="N34" s="845">
        <v>1.4394000000000001E-2</v>
      </c>
      <c r="O34" s="845">
        <v>7.0410000000000004E-3</v>
      </c>
      <c r="P34" s="845">
        <v>0.33122600000000002</v>
      </c>
      <c r="Q34" s="845">
        <v>0.66877399999999998</v>
      </c>
      <c r="R34" s="845">
        <v>0.91933600000000004</v>
      </c>
      <c r="S34" s="845">
        <v>1</v>
      </c>
      <c r="T34" s="845">
        <v>403.02908300000001</v>
      </c>
      <c r="U34" s="845">
        <v>16.121162999999999</v>
      </c>
      <c r="V34" s="845">
        <v>235.66470899999999</v>
      </c>
      <c r="W34" s="845">
        <v>692.80614300000002</v>
      </c>
      <c r="X34" s="845">
        <v>12.254099</v>
      </c>
      <c r="Y34" s="845">
        <v>14.850293000000001</v>
      </c>
      <c r="Z34" s="845">
        <v>42.748015000000002</v>
      </c>
      <c r="AA34" s="845" t="s">
        <v>798</v>
      </c>
      <c r="AB34" s="845" t="s">
        <v>798</v>
      </c>
      <c r="AC34" s="845" t="s">
        <v>798</v>
      </c>
      <c r="AD34" s="845" t="s">
        <v>798</v>
      </c>
      <c r="AE34" s="845" t="s">
        <v>798</v>
      </c>
      <c r="AF34" s="845" t="s">
        <v>798</v>
      </c>
      <c r="AG34" s="845" t="s">
        <v>798</v>
      </c>
      <c r="AH34" s="845">
        <v>102.456481</v>
      </c>
      <c r="AI34" s="845" t="s">
        <v>798</v>
      </c>
      <c r="AJ34" s="845" t="s">
        <v>798</v>
      </c>
      <c r="AK34" s="845">
        <v>0.17164499999999999</v>
      </c>
      <c r="AL34" s="845">
        <v>0.119975</v>
      </c>
      <c r="AM34" s="845">
        <v>9.9381999999999998E-2</v>
      </c>
      <c r="AN34" s="845">
        <v>0.36385099999999998</v>
      </c>
      <c r="AO34" s="845">
        <v>0.24460899999999999</v>
      </c>
      <c r="AP34" s="845">
        <v>1</v>
      </c>
      <c r="AQ34" s="845" t="s">
        <v>798</v>
      </c>
      <c r="AR34" s="845" t="s">
        <v>798</v>
      </c>
      <c r="AS34" s="845" t="s">
        <v>798</v>
      </c>
      <c r="AT34" s="845" t="s">
        <v>798</v>
      </c>
      <c r="AU34" s="845">
        <v>4.0847000000000001E-2</v>
      </c>
      <c r="AV34" s="845">
        <v>91.2</v>
      </c>
      <c r="AW34" s="845">
        <v>-87.609667000000002</v>
      </c>
      <c r="AX34" s="845">
        <v>57.683086000000003</v>
      </c>
      <c r="AY34" s="845">
        <v>7.4496510000000002</v>
      </c>
      <c r="AZ34" s="845" t="s">
        <v>798</v>
      </c>
      <c r="BA34" s="845">
        <v>1073.0033800000001</v>
      </c>
      <c r="BB34" s="845">
        <v>1.4252000000000001E-2</v>
      </c>
      <c r="BC34" s="845">
        <v>7.0410000000000004E-3</v>
      </c>
      <c r="BD34" s="845">
        <v>25.851669000000001</v>
      </c>
      <c r="BE34" s="845" t="s">
        <v>798</v>
      </c>
      <c r="BF34" s="845" t="s">
        <v>798</v>
      </c>
      <c r="BG34" s="845" t="s">
        <v>798</v>
      </c>
      <c r="BH34" s="845" t="s">
        <v>798</v>
      </c>
      <c r="BI34" s="845" t="s">
        <v>798</v>
      </c>
      <c r="BJ34" s="845" t="s">
        <v>798</v>
      </c>
      <c r="BK34" s="917" t="s">
        <v>798</v>
      </c>
      <c r="BL34" s="845">
        <v>39.741484999999997</v>
      </c>
      <c r="BM34" s="845" t="s">
        <v>798</v>
      </c>
      <c r="BN34" s="845">
        <v>233.86072899999999</v>
      </c>
      <c r="BO34" s="845">
        <v>430.13347499999998</v>
      </c>
      <c r="BP34" s="845">
        <v>426.54314199999999</v>
      </c>
      <c r="BQ34" s="845" t="s">
        <v>798</v>
      </c>
      <c r="BR34" s="917">
        <v>338.26496400000002</v>
      </c>
      <c r="BS34" s="845" t="s">
        <v>798</v>
      </c>
      <c r="BT34" s="845">
        <v>7.8255150000000002</v>
      </c>
      <c r="BU34" s="845" t="s">
        <v>798</v>
      </c>
      <c r="BV34" s="917">
        <v>1.0797300000000001</v>
      </c>
      <c r="BW34" s="845" t="s">
        <v>798</v>
      </c>
      <c r="BX34" s="845">
        <v>1.112625</v>
      </c>
      <c r="BY34" s="845" t="s">
        <v>798</v>
      </c>
      <c r="BZ34" s="845">
        <v>-9.8085330000000006</v>
      </c>
      <c r="CA34" s="845" t="s">
        <v>798</v>
      </c>
      <c r="CB34" s="845">
        <v>41.386949999999999</v>
      </c>
      <c r="CC34" s="845" t="s">
        <v>798</v>
      </c>
      <c r="CD34" s="845" t="s">
        <v>798</v>
      </c>
      <c r="CE34" s="845" t="s">
        <v>798</v>
      </c>
      <c r="CF34" s="845" t="s">
        <v>798</v>
      </c>
      <c r="CG34" s="845" t="s">
        <v>798</v>
      </c>
      <c r="CH34" s="845" t="s">
        <v>798</v>
      </c>
      <c r="CI34" s="845" t="s">
        <v>798</v>
      </c>
      <c r="CJ34" s="845">
        <v>2.9561099999999998</v>
      </c>
      <c r="CK34" s="845">
        <v>202.00894600000001</v>
      </c>
      <c r="CL34" s="845">
        <v>955.46018800000002</v>
      </c>
      <c r="CM34" s="845">
        <v>0</v>
      </c>
      <c r="CN34" s="845" t="s">
        <v>798</v>
      </c>
      <c r="CO34" s="845">
        <v>441.43774200000001</v>
      </c>
      <c r="CP34" s="845">
        <v>967.32540600000004</v>
      </c>
      <c r="CQ34" s="845">
        <v>0</v>
      </c>
      <c r="CR34" s="845">
        <v>0</v>
      </c>
      <c r="CS34" s="845">
        <v>13.463718</v>
      </c>
      <c r="CT34" s="845">
        <v>153.575851</v>
      </c>
      <c r="CU34" s="845" t="s">
        <v>798</v>
      </c>
      <c r="CV34" s="845">
        <v>41.745241</v>
      </c>
      <c r="CW34" s="845">
        <v>1863.9396220000001</v>
      </c>
      <c r="CX34" s="845" t="s">
        <v>798</v>
      </c>
      <c r="CY34" s="845" t="s">
        <v>798</v>
      </c>
      <c r="CZ34" s="845" t="s">
        <v>798</v>
      </c>
      <c r="DA34" s="845" t="s">
        <v>798</v>
      </c>
      <c r="DB34" s="845" t="s">
        <v>798</v>
      </c>
      <c r="DC34" s="845" t="s">
        <v>798</v>
      </c>
      <c r="DD34" s="845">
        <v>61.238183999999997</v>
      </c>
      <c r="DE34" s="845" t="s">
        <v>798</v>
      </c>
      <c r="DF34" s="845" t="s">
        <v>798</v>
      </c>
      <c r="DG34" s="845">
        <v>80.540993999999998</v>
      </c>
      <c r="DH34" s="845" t="s">
        <v>798</v>
      </c>
      <c r="DI34" s="845" t="s">
        <v>798</v>
      </c>
      <c r="DJ34" s="845">
        <v>237.30075299999999</v>
      </c>
      <c r="DK34" s="845" t="s">
        <v>798</v>
      </c>
      <c r="DL34" s="845">
        <v>3.5479999999999998E-2</v>
      </c>
      <c r="DM34" s="845">
        <v>39.566625999999999</v>
      </c>
      <c r="DN34" s="845">
        <v>0.14780599999999999</v>
      </c>
      <c r="DO34" s="845" t="s">
        <v>798</v>
      </c>
      <c r="DP34" s="845" t="s">
        <v>798</v>
      </c>
      <c r="DQ34" s="845" t="s">
        <v>798</v>
      </c>
      <c r="DR34" s="845" t="s">
        <v>798</v>
      </c>
      <c r="DS34" s="917">
        <v>0</v>
      </c>
      <c r="DT34" s="845">
        <v>6</v>
      </c>
      <c r="DU34" s="845">
        <v>661.5</v>
      </c>
      <c r="DV34" s="845">
        <v>7.57</v>
      </c>
      <c r="DW34" s="845">
        <v>7.54</v>
      </c>
      <c r="DX34" s="845">
        <v>74</v>
      </c>
      <c r="DY34" s="845">
        <v>636.65</v>
      </c>
      <c r="DZ34" s="845">
        <v>1.44</v>
      </c>
      <c r="EA34" s="845">
        <v>9.2799999999999994</v>
      </c>
      <c r="EB34" s="845">
        <v>10.96</v>
      </c>
      <c r="EC34" s="845">
        <v>2</v>
      </c>
      <c r="ED34" s="845" t="s">
        <v>798</v>
      </c>
      <c r="EE34" s="845" t="s">
        <v>798</v>
      </c>
      <c r="EF34" s="845">
        <v>5.5049999999999999</v>
      </c>
    </row>
    <row r="35" spans="1:136" x14ac:dyDescent="0.2">
      <c r="A35" s="845">
        <v>31</v>
      </c>
      <c r="B35" s="845">
        <v>7</v>
      </c>
      <c r="C35" s="845">
        <v>76.000448000000006</v>
      </c>
      <c r="D35" s="845">
        <v>-36.125149</v>
      </c>
      <c r="E35" s="845">
        <v>1181.120433</v>
      </c>
      <c r="F35" s="845">
        <v>46.273682999999998</v>
      </c>
      <c r="G35" s="845">
        <v>1</v>
      </c>
      <c r="H35" s="845">
        <v>5.7215000000000002E-2</v>
      </c>
      <c r="I35" s="845">
        <v>2.7959000000000001E-2</v>
      </c>
      <c r="J35" s="845">
        <v>0</v>
      </c>
      <c r="K35" s="845">
        <v>0</v>
      </c>
      <c r="L35" s="845">
        <v>2.7959000000000001E-2</v>
      </c>
      <c r="M35" s="845" t="s">
        <v>798</v>
      </c>
      <c r="N35" s="845">
        <v>1.4647E-2</v>
      </c>
      <c r="O35" s="845">
        <v>1.3433E-2</v>
      </c>
      <c r="P35" s="845">
        <v>0.33593800000000001</v>
      </c>
      <c r="Q35" s="845">
        <v>0.66406200000000004</v>
      </c>
      <c r="R35" s="845">
        <v>0.86788699999999996</v>
      </c>
      <c r="S35" s="845">
        <v>1</v>
      </c>
      <c r="T35" s="845">
        <v>351.67999300000002</v>
      </c>
      <c r="U35" s="845">
        <v>14.0672</v>
      </c>
      <c r="V35" s="845">
        <v>221.18206799999999</v>
      </c>
      <c r="W35" s="845">
        <v>720.18631300000004</v>
      </c>
      <c r="X35" s="845">
        <v>17.164414000000001</v>
      </c>
      <c r="Y35" s="845">
        <v>20.222909000000001</v>
      </c>
      <c r="Z35" s="845">
        <v>55.917329000000002</v>
      </c>
      <c r="AA35" s="845" t="s">
        <v>798</v>
      </c>
      <c r="AB35" s="845" t="s">
        <v>798</v>
      </c>
      <c r="AC35" s="845" t="s">
        <v>798</v>
      </c>
      <c r="AD35" s="845" t="s">
        <v>798</v>
      </c>
      <c r="AE35" s="845" t="s">
        <v>798</v>
      </c>
      <c r="AF35" s="845" t="s">
        <v>798</v>
      </c>
      <c r="AG35" s="845" t="s">
        <v>798</v>
      </c>
      <c r="AH35" s="845">
        <v>102.45686000000001</v>
      </c>
      <c r="AI35" s="845" t="s">
        <v>798</v>
      </c>
      <c r="AJ35" s="845" t="s">
        <v>798</v>
      </c>
      <c r="AK35" s="845">
        <v>0.26419799999999999</v>
      </c>
      <c r="AL35" s="845">
        <v>9.7051999999999999E-2</v>
      </c>
      <c r="AM35" s="845">
        <v>7.1411000000000002E-2</v>
      </c>
      <c r="AN35" s="845">
        <v>0.369504</v>
      </c>
      <c r="AO35" s="845">
        <v>0.24423500000000001</v>
      </c>
      <c r="AP35" s="845">
        <v>1</v>
      </c>
      <c r="AQ35" s="845" t="s">
        <v>798</v>
      </c>
      <c r="AR35" s="845" t="s">
        <v>798</v>
      </c>
      <c r="AS35" s="845" t="s">
        <v>798</v>
      </c>
      <c r="AT35" s="845" t="s">
        <v>798</v>
      </c>
      <c r="AU35" s="845">
        <v>5.7215000000000002E-2</v>
      </c>
      <c r="AV35" s="845">
        <v>91.2</v>
      </c>
      <c r="AW35" s="845">
        <v>-127.325149</v>
      </c>
      <c r="AX35" s="845">
        <v>53.317619000000001</v>
      </c>
      <c r="AY35" s="845">
        <v>6.7803230000000001</v>
      </c>
      <c r="AZ35" s="845" t="s">
        <v>798</v>
      </c>
      <c r="BA35" s="845">
        <v>1014.885534</v>
      </c>
      <c r="BB35" s="845">
        <v>1.4394000000000001E-2</v>
      </c>
      <c r="BC35" s="845">
        <v>1.3433E-2</v>
      </c>
      <c r="BD35" s="845">
        <v>15.381696</v>
      </c>
      <c r="BE35" s="845" t="s">
        <v>798</v>
      </c>
      <c r="BF35" s="845" t="s">
        <v>798</v>
      </c>
      <c r="BG35" s="845" t="s">
        <v>798</v>
      </c>
      <c r="BH35" s="845" t="s">
        <v>798</v>
      </c>
      <c r="BI35" s="845" t="s">
        <v>798</v>
      </c>
      <c r="BJ35" s="845" t="s">
        <v>798</v>
      </c>
      <c r="BK35" s="917" t="s">
        <v>798</v>
      </c>
      <c r="BL35" s="845">
        <v>37.970885000000003</v>
      </c>
      <c r="BM35" s="845" t="s">
        <v>798</v>
      </c>
      <c r="BN35" s="845">
        <v>260.310001</v>
      </c>
      <c r="BO35" s="845">
        <v>389.06731600000001</v>
      </c>
      <c r="BP35" s="845">
        <v>425.19246500000003</v>
      </c>
      <c r="BQ35" s="845" t="s">
        <v>798</v>
      </c>
      <c r="BR35" s="917">
        <v>315.47558400000003</v>
      </c>
      <c r="BS35" s="845" t="s">
        <v>798</v>
      </c>
      <c r="BT35" s="845">
        <v>6.7436179999999997</v>
      </c>
      <c r="BU35" s="845" t="s">
        <v>798</v>
      </c>
      <c r="BV35" s="917">
        <v>0.73569799999999996</v>
      </c>
      <c r="BW35" s="845" t="s">
        <v>798</v>
      </c>
      <c r="BX35" s="845">
        <v>0.76859299999999997</v>
      </c>
      <c r="BY35" s="845" t="s">
        <v>798</v>
      </c>
      <c r="BZ35" s="845">
        <v>-9.6776479999999996</v>
      </c>
      <c r="CA35" s="845" t="s">
        <v>798</v>
      </c>
      <c r="CB35" s="845">
        <v>37.668461000000001</v>
      </c>
      <c r="CC35" s="845" t="s">
        <v>798</v>
      </c>
      <c r="CD35" s="845" t="s">
        <v>798</v>
      </c>
      <c r="CE35" s="845" t="s">
        <v>798</v>
      </c>
      <c r="CF35" s="845" t="s">
        <v>798</v>
      </c>
      <c r="CG35" s="845" t="s">
        <v>798</v>
      </c>
      <c r="CH35" s="845" t="s">
        <v>798</v>
      </c>
      <c r="CI35" s="845" t="s">
        <v>798</v>
      </c>
      <c r="CJ35" s="845">
        <v>2.395591</v>
      </c>
      <c r="CK35" s="845">
        <v>333.18574100000001</v>
      </c>
      <c r="CL35" s="845">
        <v>976.64712099999997</v>
      </c>
      <c r="CM35" s="845">
        <v>0</v>
      </c>
      <c r="CN35" s="845" t="s">
        <v>798</v>
      </c>
      <c r="CO35" s="845">
        <v>387.33059700000001</v>
      </c>
      <c r="CP35" s="845">
        <v>986.72111500000005</v>
      </c>
      <c r="CQ35" s="845">
        <v>0</v>
      </c>
      <c r="CR35" s="845">
        <v>0</v>
      </c>
      <c r="CS35" s="845">
        <v>12.730872</v>
      </c>
      <c r="CT35" s="845">
        <v>161.04009099999999</v>
      </c>
      <c r="CU35" s="845" t="s">
        <v>798</v>
      </c>
      <c r="CV35" s="845">
        <v>28.378989000000001</v>
      </c>
      <c r="CW35" s="845">
        <v>1807.907721</v>
      </c>
      <c r="CX35" s="845" t="s">
        <v>798</v>
      </c>
      <c r="CY35" s="845" t="s">
        <v>798</v>
      </c>
      <c r="CZ35" s="845" t="s">
        <v>798</v>
      </c>
      <c r="DA35" s="845" t="s">
        <v>798</v>
      </c>
      <c r="DB35" s="845" t="s">
        <v>798</v>
      </c>
      <c r="DC35" s="845" t="s">
        <v>798</v>
      </c>
      <c r="DD35" s="845">
        <v>64.461083000000002</v>
      </c>
      <c r="DE35" s="845" t="s">
        <v>798</v>
      </c>
      <c r="DF35" s="845" t="s">
        <v>798</v>
      </c>
      <c r="DG35" s="845">
        <v>85.284869</v>
      </c>
      <c r="DH35" s="845" t="s">
        <v>798</v>
      </c>
      <c r="DI35" s="845" t="s">
        <v>798</v>
      </c>
      <c r="DJ35" s="845">
        <v>251.35777899999999</v>
      </c>
      <c r="DK35" s="845" t="s">
        <v>798</v>
      </c>
      <c r="DL35" s="845">
        <v>2.3271E-2</v>
      </c>
      <c r="DM35" s="845">
        <v>37.016418000000002</v>
      </c>
      <c r="DN35" s="845">
        <v>0.11978</v>
      </c>
      <c r="DO35" s="845" t="s">
        <v>798</v>
      </c>
      <c r="DP35" s="845" t="s">
        <v>798</v>
      </c>
      <c r="DQ35" s="845" t="s">
        <v>798</v>
      </c>
      <c r="DR35" s="845" t="s">
        <v>798</v>
      </c>
      <c r="DS35" s="917">
        <v>0</v>
      </c>
      <c r="DT35" s="845">
        <v>7</v>
      </c>
      <c r="DU35" s="845">
        <v>460.12</v>
      </c>
      <c r="DV35" s="845">
        <v>6.57</v>
      </c>
      <c r="DW35" s="845">
        <v>6.54</v>
      </c>
      <c r="DX35" s="845">
        <v>68.94</v>
      </c>
      <c r="DY35" s="845">
        <v>710.51</v>
      </c>
      <c r="DZ35" s="845">
        <v>1.38</v>
      </c>
      <c r="EA35" s="845">
        <v>9.01</v>
      </c>
      <c r="EB35" s="845">
        <v>10.7</v>
      </c>
      <c r="EC35" s="845">
        <v>2</v>
      </c>
      <c r="ED35" s="845" t="s">
        <v>798</v>
      </c>
      <c r="EE35" s="845" t="s">
        <v>798</v>
      </c>
      <c r="EF35" s="845">
        <v>4.2930000000000001</v>
      </c>
    </row>
    <row r="36" spans="1:136" x14ac:dyDescent="0.2">
      <c r="A36" s="845">
        <v>32</v>
      </c>
      <c r="B36" s="845">
        <v>8</v>
      </c>
      <c r="C36" s="845">
        <v>58.322736999999996</v>
      </c>
      <c r="D36" s="845">
        <v>-57.624226</v>
      </c>
      <c r="E36" s="845">
        <v>1123.496208</v>
      </c>
      <c r="F36" s="845">
        <v>42.941983999999998</v>
      </c>
      <c r="G36" s="845">
        <v>1</v>
      </c>
      <c r="H36" s="845">
        <v>8.9208999999999997E-2</v>
      </c>
      <c r="I36" s="845">
        <v>3.9288999999999998E-2</v>
      </c>
      <c r="J36" s="845">
        <v>0</v>
      </c>
      <c r="K36" s="845">
        <v>0</v>
      </c>
      <c r="L36" s="845">
        <v>3.9288999999999998E-2</v>
      </c>
      <c r="M36" s="845" t="s">
        <v>798</v>
      </c>
      <c r="N36" s="845">
        <v>1.4853E-2</v>
      </c>
      <c r="O36" s="845">
        <v>2.4469000000000001E-2</v>
      </c>
      <c r="P36" s="845">
        <v>0.37220399999999998</v>
      </c>
      <c r="Q36" s="845">
        <v>0.62779600000000002</v>
      </c>
      <c r="R36" s="845">
        <v>0.82788200000000001</v>
      </c>
      <c r="S36" s="845">
        <v>1</v>
      </c>
      <c r="T36" s="845">
        <v>326.35908000000001</v>
      </c>
      <c r="U36" s="845">
        <v>13.054363</v>
      </c>
      <c r="V36" s="845">
        <v>211.975673</v>
      </c>
      <c r="W36" s="845">
        <v>745.05619300000001</v>
      </c>
      <c r="X36" s="845">
        <v>26.762564999999999</v>
      </c>
      <c r="Y36" s="845">
        <v>29.297498999999998</v>
      </c>
      <c r="Z36" s="845">
        <v>78.578171999999995</v>
      </c>
      <c r="AA36" s="845" t="s">
        <v>798</v>
      </c>
      <c r="AB36" s="845" t="s">
        <v>798</v>
      </c>
      <c r="AC36" s="845" t="s">
        <v>798</v>
      </c>
      <c r="AD36" s="845" t="s">
        <v>798</v>
      </c>
      <c r="AE36" s="845" t="s">
        <v>798</v>
      </c>
      <c r="AF36" s="845" t="s">
        <v>798</v>
      </c>
      <c r="AG36" s="845" t="s">
        <v>798</v>
      </c>
      <c r="AH36" s="845">
        <v>102.48885</v>
      </c>
      <c r="AI36" s="845" t="s">
        <v>798</v>
      </c>
      <c r="AJ36" s="845" t="s">
        <v>798</v>
      </c>
      <c r="AK36" s="845">
        <v>0.28655000000000003</v>
      </c>
      <c r="AL36" s="845">
        <v>8.4559999999999996E-2</v>
      </c>
      <c r="AM36" s="845">
        <v>6.0330000000000002E-2</v>
      </c>
      <c r="AN36" s="845">
        <v>0.37389899999999998</v>
      </c>
      <c r="AO36" s="845">
        <v>0.243892</v>
      </c>
      <c r="AP36" s="845">
        <v>1</v>
      </c>
      <c r="AQ36" s="845" t="s">
        <v>798</v>
      </c>
      <c r="AR36" s="845" t="s">
        <v>798</v>
      </c>
      <c r="AS36" s="845" t="s">
        <v>798</v>
      </c>
      <c r="AT36" s="845" t="s">
        <v>798</v>
      </c>
      <c r="AU36" s="845">
        <v>8.9208999999999997E-2</v>
      </c>
      <c r="AV36" s="845">
        <v>91.2</v>
      </c>
      <c r="AW36" s="845">
        <v>-148.82422600000001</v>
      </c>
      <c r="AX36" s="845">
        <v>51.869689000000001</v>
      </c>
      <c r="AY36" s="845">
        <v>6.3274670000000004</v>
      </c>
      <c r="AZ36" s="845" t="s">
        <v>798</v>
      </c>
      <c r="BA36" s="845">
        <v>981.74086799999998</v>
      </c>
      <c r="BB36" s="845">
        <v>1.4647E-2</v>
      </c>
      <c r="BC36" s="845">
        <v>2.4469000000000001E-2</v>
      </c>
      <c r="BD36" s="845">
        <v>11.851281999999999</v>
      </c>
      <c r="BE36" s="845" t="s">
        <v>798</v>
      </c>
      <c r="BF36" s="845" t="s">
        <v>798</v>
      </c>
      <c r="BG36" s="845" t="s">
        <v>798</v>
      </c>
      <c r="BH36" s="845" t="s">
        <v>798</v>
      </c>
      <c r="BI36" s="845" t="s">
        <v>798</v>
      </c>
      <c r="BJ36" s="845" t="s">
        <v>798</v>
      </c>
      <c r="BK36" s="917" t="s">
        <v>798</v>
      </c>
      <c r="BL36" s="845">
        <v>37.626972000000002</v>
      </c>
      <c r="BM36" s="845" t="s">
        <v>798</v>
      </c>
      <c r="BN36" s="845">
        <v>273.02538099999998</v>
      </c>
      <c r="BO36" s="845">
        <v>382.41914400000002</v>
      </c>
      <c r="BP36" s="845">
        <v>440.04336899999998</v>
      </c>
      <c r="BQ36" s="845" t="s">
        <v>798</v>
      </c>
      <c r="BR36" s="917">
        <v>306.06338299999999</v>
      </c>
      <c r="BS36" s="845" t="s">
        <v>798</v>
      </c>
      <c r="BT36" s="845">
        <v>6.6524890000000001</v>
      </c>
      <c r="BU36" s="845" t="s">
        <v>798</v>
      </c>
      <c r="BV36" s="917">
        <v>0.668435</v>
      </c>
      <c r="BW36" s="845" t="s">
        <v>798</v>
      </c>
      <c r="BX36" s="845">
        <v>0.70133000000000001</v>
      </c>
      <c r="BY36" s="845" t="s">
        <v>798</v>
      </c>
      <c r="BZ36" s="845">
        <v>-14.148618000000001</v>
      </c>
      <c r="CA36" s="845" t="s">
        <v>798</v>
      </c>
      <c r="CB36" s="845">
        <v>35.152597</v>
      </c>
      <c r="CC36" s="845" t="s">
        <v>798</v>
      </c>
      <c r="CD36" s="845" t="s">
        <v>798</v>
      </c>
      <c r="CE36" s="845" t="s">
        <v>798</v>
      </c>
      <c r="CF36" s="845" t="s">
        <v>798</v>
      </c>
      <c r="CG36" s="845" t="s">
        <v>798</v>
      </c>
      <c r="CH36" s="845" t="s">
        <v>798</v>
      </c>
      <c r="CI36" s="845" t="s">
        <v>798</v>
      </c>
      <c r="CJ36" s="845">
        <v>2.2288549999999998</v>
      </c>
      <c r="CK36" s="845">
        <v>431.93587400000001</v>
      </c>
      <c r="CL36" s="845">
        <v>891.32176000000004</v>
      </c>
      <c r="CM36" s="845">
        <v>317.50622099999998</v>
      </c>
      <c r="CN36" s="845" t="s">
        <v>798</v>
      </c>
      <c r="CO36" s="845">
        <v>337.95842599999997</v>
      </c>
      <c r="CP36" s="845">
        <v>992.021252</v>
      </c>
      <c r="CQ36" s="845">
        <v>0</v>
      </c>
      <c r="CR36" s="845">
        <v>0</v>
      </c>
      <c r="CS36" s="845">
        <v>12.597538</v>
      </c>
      <c r="CT36" s="845">
        <v>158.31220300000001</v>
      </c>
      <c r="CU36" s="845" t="s">
        <v>798</v>
      </c>
      <c r="CV36" s="845">
        <v>31.115406</v>
      </c>
      <c r="CW36" s="845">
        <v>1775.099103</v>
      </c>
      <c r="CX36" s="845" t="s">
        <v>798</v>
      </c>
      <c r="CY36" s="845" t="s">
        <v>798</v>
      </c>
      <c r="CZ36" s="845" t="s">
        <v>798</v>
      </c>
      <c r="DA36" s="845" t="s">
        <v>798</v>
      </c>
      <c r="DB36" s="845" t="s">
        <v>798</v>
      </c>
      <c r="DC36" s="845" t="s">
        <v>798</v>
      </c>
      <c r="DD36" s="845">
        <v>71.620671999999999</v>
      </c>
      <c r="DE36" s="845" t="s">
        <v>798</v>
      </c>
      <c r="DF36" s="845" t="s">
        <v>798</v>
      </c>
      <c r="DG36" s="845">
        <v>85.786152000000001</v>
      </c>
      <c r="DH36" s="845" t="s">
        <v>798</v>
      </c>
      <c r="DI36" s="845" t="s">
        <v>798</v>
      </c>
      <c r="DJ36" s="845">
        <v>252.67343299999999</v>
      </c>
      <c r="DK36" s="845" t="s">
        <v>798</v>
      </c>
      <c r="DL36" s="845">
        <v>2.5773000000000001E-2</v>
      </c>
      <c r="DM36" s="845">
        <v>35.623184000000002</v>
      </c>
      <c r="DN36" s="845">
        <v>0.111443</v>
      </c>
      <c r="DO36" s="845" t="s">
        <v>798</v>
      </c>
      <c r="DP36" s="845" t="s">
        <v>798</v>
      </c>
      <c r="DQ36" s="845" t="s">
        <v>798</v>
      </c>
      <c r="DR36" s="845" t="s">
        <v>798</v>
      </c>
      <c r="DS36" s="917">
        <v>0</v>
      </c>
      <c r="DT36" s="845">
        <v>8</v>
      </c>
      <c r="DU36" s="845">
        <v>275.63</v>
      </c>
      <c r="DV36" s="845">
        <v>5.61</v>
      </c>
      <c r="DW36" s="845">
        <v>5.57</v>
      </c>
      <c r="DX36" s="845">
        <v>64</v>
      </c>
      <c r="DY36" s="845">
        <v>776.84</v>
      </c>
      <c r="DZ36" s="845">
        <v>1.32</v>
      </c>
      <c r="EA36" s="845">
        <v>8.75</v>
      </c>
      <c r="EB36" s="845">
        <v>10.43</v>
      </c>
      <c r="EC36" s="845">
        <v>2</v>
      </c>
      <c r="ED36" s="845" t="s">
        <v>798</v>
      </c>
      <c r="EE36" s="845" t="s">
        <v>798</v>
      </c>
      <c r="EF36" s="845">
        <v>3.7629999999999999</v>
      </c>
    </row>
    <row r="37" spans="1:136" x14ac:dyDescent="0.2">
      <c r="A37" s="845">
        <v>33</v>
      </c>
      <c r="B37" s="845">
        <v>9</v>
      </c>
      <c r="C37" s="845">
        <v>72.915019000000001</v>
      </c>
      <c r="D37" s="845">
        <v>-52.533850000000001</v>
      </c>
      <c r="E37" s="845">
        <v>1070.9623570000001</v>
      </c>
      <c r="F37" s="845">
        <v>45.330959</v>
      </c>
      <c r="G37" s="845">
        <v>1</v>
      </c>
      <c r="H37" s="845">
        <v>0.138348</v>
      </c>
      <c r="I37" s="845">
        <v>5.8576000000000003E-2</v>
      </c>
      <c r="J37" s="845">
        <v>0</v>
      </c>
      <c r="K37" s="845">
        <v>0</v>
      </c>
      <c r="L37" s="845">
        <v>5.8576000000000003E-2</v>
      </c>
      <c r="M37" s="845" t="s">
        <v>798</v>
      </c>
      <c r="N37" s="845">
        <v>1.4775999999999999E-2</v>
      </c>
      <c r="O37" s="845">
        <v>4.3545E-2</v>
      </c>
      <c r="P37" s="845">
        <v>0.44058999999999998</v>
      </c>
      <c r="Q37" s="845">
        <v>0.55940999999999996</v>
      </c>
      <c r="R37" s="845">
        <v>0.82202500000000001</v>
      </c>
      <c r="S37" s="845">
        <v>1</v>
      </c>
      <c r="T37" s="845">
        <v>344.51528500000001</v>
      </c>
      <c r="U37" s="845">
        <v>13.780611</v>
      </c>
      <c r="V37" s="845">
        <v>212.888171</v>
      </c>
      <c r="W37" s="845">
        <v>761.07830899999999</v>
      </c>
      <c r="X37" s="845">
        <v>41.504415999999999</v>
      </c>
      <c r="Y37" s="845">
        <v>44.386560000000003</v>
      </c>
      <c r="Z37" s="845">
        <v>117.151872</v>
      </c>
      <c r="AA37" s="845" t="s">
        <v>798</v>
      </c>
      <c r="AB37" s="845" t="s">
        <v>798</v>
      </c>
      <c r="AC37" s="845" t="s">
        <v>798</v>
      </c>
      <c r="AD37" s="845" t="s">
        <v>798</v>
      </c>
      <c r="AE37" s="845" t="s">
        <v>798</v>
      </c>
      <c r="AF37" s="845" t="s">
        <v>798</v>
      </c>
      <c r="AG37" s="845" t="s">
        <v>798</v>
      </c>
      <c r="AH37" s="845">
        <v>102.617312</v>
      </c>
      <c r="AI37" s="845" t="s">
        <v>798</v>
      </c>
      <c r="AJ37" s="845" t="s">
        <v>798</v>
      </c>
      <c r="AK37" s="845">
        <v>0.15477099999999999</v>
      </c>
      <c r="AL37" s="845">
        <v>0.10041799999999999</v>
      </c>
      <c r="AM37" s="845">
        <v>8.4875999999999993E-2</v>
      </c>
      <c r="AN37" s="845">
        <v>0.37696200000000002</v>
      </c>
      <c r="AO37" s="845">
        <v>0.24706900000000001</v>
      </c>
      <c r="AP37" s="845">
        <v>1</v>
      </c>
      <c r="AQ37" s="845" t="s">
        <v>798</v>
      </c>
      <c r="AR37" s="845" t="s">
        <v>798</v>
      </c>
      <c r="AS37" s="845" t="s">
        <v>798</v>
      </c>
      <c r="AT37" s="845" t="s">
        <v>798</v>
      </c>
      <c r="AU37" s="845">
        <v>0.138348</v>
      </c>
      <c r="AV37" s="845">
        <v>91.2</v>
      </c>
      <c r="AW37" s="845">
        <v>-143.73384999999999</v>
      </c>
      <c r="AX37" s="845">
        <v>55.145505</v>
      </c>
      <c r="AY37" s="845">
        <v>6.3355189999999997</v>
      </c>
      <c r="AZ37" s="845" t="s">
        <v>798</v>
      </c>
      <c r="BA37" s="845">
        <v>971.91209800000001</v>
      </c>
      <c r="BB37" s="845">
        <v>1.4853E-2</v>
      </c>
      <c r="BC37" s="845">
        <v>4.3545E-2</v>
      </c>
      <c r="BD37" s="845">
        <v>17.501463999999999</v>
      </c>
      <c r="BE37" s="845" t="s">
        <v>798</v>
      </c>
      <c r="BF37" s="845" t="s">
        <v>798</v>
      </c>
      <c r="BG37" s="845" t="s">
        <v>798</v>
      </c>
      <c r="BH37" s="845" t="s">
        <v>798</v>
      </c>
      <c r="BI37" s="845" t="s">
        <v>798</v>
      </c>
      <c r="BJ37" s="845" t="s">
        <v>798</v>
      </c>
      <c r="BK37" s="917" t="s">
        <v>798</v>
      </c>
      <c r="BL37" s="845">
        <v>41.174238000000003</v>
      </c>
      <c r="BM37" s="845" t="s">
        <v>798</v>
      </c>
      <c r="BN37" s="845">
        <v>255.92620600000001</v>
      </c>
      <c r="BO37" s="845">
        <v>430.40626099999997</v>
      </c>
      <c r="BP37" s="845">
        <v>482.940111</v>
      </c>
      <c r="BQ37" s="845" t="s">
        <v>798</v>
      </c>
      <c r="BR37" s="917">
        <v>276.23350799999997</v>
      </c>
      <c r="BS37" s="845" t="s">
        <v>798</v>
      </c>
      <c r="BT37" s="845">
        <v>6.6057550000000003</v>
      </c>
      <c r="BU37" s="845" t="s">
        <v>798</v>
      </c>
      <c r="BV37" s="917">
        <v>1.3618619999999999</v>
      </c>
      <c r="BW37" s="845" t="s">
        <v>798</v>
      </c>
      <c r="BX37" s="845">
        <v>1.4077299999999999</v>
      </c>
      <c r="BY37" s="845" t="s">
        <v>798</v>
      </c>
      <c r="BZ37" s="845">
        <v>-24.860312</v>
      </c>
      <c r="CA37" s="845" t="s">
        <v>798</v>
      </c>
      <c r="CB37" s="845">
        <v>35.197327999999999</v>
      </c>
      <c r="CC37" s="845" t="s">
        <v>798</v>
      </c>
      <c r="CD37" s="845" t="s">
        <v>798</v>
      </c>
      <c r="CE37" s="845" t="s">
        <v>798</v>
      </c>
      <c r="CF37" s="845" t="s">
        <v>798</v>
      </c>
      <c r="CG37" s="845" t="s">
        <v>798</v>
      </c>
      <c r="CH37" s="845" t="s">
        <v>798</v>
      </c>
      <c r="CI37" s="845" t="s">
        <v>798</v>
      </c>
      <c r="CJ37" s="845">
        <v>2.9879739999999999</v>
      </c>
      <c r="CK37" s="845">
        <v>522.945921</v>
      </c>
      <c r="CL37" s="845">
        <v>801.31438500000002</v>
      </c>
      <c r="CM37" s="845">
        <v>411.382248</v>
      </c>
      <c r="CN37" s="845" t="s">
        <v>798</v>
      </c>
      <c r="CO37" s="845">
        <v>304.52523400000001</v>
      </c>
      <c r="CP37" s="845">
        <v>961.571235</v>
      </c>
      <c r="CQ37" s="845">
        <v>0</v>
      </c>
      <c r="CR37" s="845">
        <v>0</v>
      </c>
      <c r="CS37" s="845">
        <v>12.777595</v>
      </c>
      <c r="CT37" s="845">
        <v>135.56393199999999</v>
      </c>
      <c r="CU37" s="845" t="s">
        <v>798</v>
      </c>
      <c r="CV37" s="845">
        <v>66.630358999999999</v>
      </c>
      <c r="CW37" s="845">
        <v>1763.0871239999999</v>
      </c>
      <c r="CX37" s="845" t="s">
        <v>798</v>
      </c>
      <c r="CY37" s="845" t="s">
        <v>798</v>
      </c>
      <c r="CZ37" s="845" t="s">
        <v>798</v>
      </c>
      <c r="DA37" s="845" t="s">
        <v>798</v>
      </c>
      <c r="DB37" s="845" t="s">
        <v>798</v>
      </c>
      <c r="DC37" s="845" t="s">
        <v>798</v>
      </c>
      <c r="DD37" s="845">
        <v>69.788818000000006</v>
      </c>
      <c r="DE37" s="845" t="s">
        <v>798</v>
      </c>
      <c r="DF37" s="845" t="s">
        <v>798</v>
      </c>
      <c r="DG37" s="845">
        <v>79.871786999999998</v>
      </c>
      <c r="DH37" s="845" t="s">
        <v>798</v>
      </c>
      <c r="DI37" s="845" t="s">
        <v>798</v>
      </c>
      <c r="DJ37" s="845">
        <v>259.72867200000002</v>
      </c>
      <c r="DK37" s="845" t="s">
        <v>798</v>
      </c>
      <c r="DL37" s="845">
        <v>6.4894999999999994E-2</v>
      </c>
      <c r="DM37" s="845">
        <v>36.603391999999999</v>
      </c>
      <c r="DN37" s="845">
        <v>0.149399</v>
      </c>
      <c r="DO37" s="845" t="s">
        <v>798</v>
      </c>
      <c r="DP37" s="845" t="s">
        <v>798</v>
      </c>
      <c r="DQ37" s="845" t="s">
        <v>798</v>
      </c>
      <c r="DR37" s="845" t="s">
        <v>798</v>
      </c>
      <c r="DS37" s="917">
        <v>0</v>
      </c>
      <c r="DT37" s="845">
        <v>9</v>
      </c>
      <c r="DU37" s="845">
        <v>121.48</v>
      </c>
      <c r="DV37" s="845">
        <v>4.6900000000000004</v>
      </c>
      <c r="DW37" s="845">
        <v>4.66</v>
      </c>
      <c r="DX37" s="845">
        <v>59.27</v>
      </c>
      <c r="DY37" s="845">
        <v>806.54</v>
      </c>
      <c r="DZ37" s="845">
        <v>1.26</v>
      </c>
      <c r="EA37" s="845">
        <v>8.48</v>
      </c>
      <c r="EB37" s="845">
        <v>10.16</v>
      </c>
      <c r="EC37" s="845">
        <v>2</v>
      </c>
      <c r="ED37" s="845" t="s">
        <v>798</v>
      </c>
      <c r="EE37" s="845" t="s">
        <v>798</v>
      </c>
      <c r="EF37" s="845">
        <v>4.33</v>
      </c>
    </row>
    <row r="38" spans="1:136" x14ac:dyDescent="0.2">
      <c r="A38" s="845">
        <v>34</v>
      </c>
      <c r="B38" s="845">
        <v>10</v>
      </c>
      <c r="C38" s="845">
        <v>103.42292399999999</v>
      </c>
      <c r="D38" s="845">
        <v>-26.746586000000001</v>
      </c>
      <c r="E38" s="845">
        <v>1044.2157709999999</v>
      </c>
      <c r="F38" s="845">
        <v>50.556547999999999</v>
      </c>
      <c r="G38" s="845">
        <v>1</v>
      </c>
      <c r="H38" s="845">
        <v>0.15436800000000001</v>
      </c>
      <c r="I38" s="845">
        <v>6.5030000000000004E-2</v>
      </c>
      <c r="J38" s="845">
        <v>0</v>
      </c>
      <c r="K38" s="845">
        <v>0</v>
      </c>
      <c r="L38" s="845">
        <v>6.5030000000000004E-2</v>
      </c>
      <c r="M38" s="845" t="s">
        <v>798</v>
      </c>
      <c r="N38" s="845">
        <v>1.4527999999999999E-2</v>
      </c>
      <c r="O38" s="845">
        <v>5.0082000000000002E-2</v>
      </c>
      <c r="P38" s="845">
        <v>0.50483299999999998</v>
      </c>
      <c r="Q38" s="845">
        <v>0.49516700000000002</v>
      </c>
      <c r="R38" s="845">
        <v>0.82829900000000001</v>
      </c>
      <c r="S38" s="845">
        <v>1</v>
      </c>
      <c r="T38" s="845">
        <v>384.22976699999998</v>
      </c>
      <c r="U38" s="845">
        <v>15.369191000000001</v>
      </c>
      <c r="V38" s="845">
        <v>220.26340200000001</v>
      </c>
      <c r="W38" s="845">
        <v>759.26575700000001</v>
      </c>
      <c r="X38" s="845">
        <v>46.310518000000002</v>
      </c>
      <c r="Y38" s="845">
        <v>49.056040000000003</v>
      </c>
      <c r="Z38" s="845">
        <v>130.06044499999999</v>
      </c>
      <c r="AA38" s="845" t="s">
        <v>798</v>
      </c>
      <c r="AB38" s="845" t="s">
        <v>798</v>
      </c>
      <c r="AC38" s="845" t="s">
        <v>798</v>
      </c>
      <c r="AD38" s="845" t="s">
        <v>798</v>
      </c>
      <c r="AE38" s="845" t="s">
        <v>798</v>
      </c>
      <c r="AF38" s="845" t="s">
        <v>798</v>
      </c>
      <c r="AG38" s="845" t="s">
        <v>798</v>
      </c>
      <c r="AH38" s="845">
        <v>102.79429</v>
      </c>
      <c r="AI38" s="845" t="s">
        <v>798</v>
      </c>
      <c r="AJ38" s="845" t="s">
        <v>798</v>
      </c>
      <c r="AK38" s="845">
        <v>8.9339999999999992E-3</v>
      </c>
      <c r="AL38" s="845">
        <v>0.126722</v>
      </c>
      <c r="AM38" s="845">
        <v>0.12559000000000001</v>
      </c>
      <c r="AN38" s="845">
        <v>0.38326500000000002</v>
      </c>
      <c r="AO38" s="845">
        <v>0.24820600000000001</v>
      </c>
      <c r="AP38" s="845">
        <v>1</v>
      </c>
      <c r="AQ38" s="845" t="s">
        <v>798</v>
      </c>
      <c r="AR38" s="845" t="s">
        <v>798</v>
      </c>
      <c r="AS38" s="845" t="s">
        <v>798</v>
      </c>
      <c r="AT38" s="845" t="s">
        <v>798</v>
      </c>
      <c r="AU38" s="845">
        <v>0.15436800000000001</v>
      </c>
      <c r="AV38" s="845">
        <v>91.2</v>
      </c>
      <c r="AW38" s="845">
        <v>-117.946586</v>
      </c>
      <c r="AX38" s="845">
        <v>61.036610000000003</v>
      </c>
      <c r="AY38" s="845">
        <v>6.6016529999999998</v>
      </c>
      <c r="AZ38" s="845" t="s">
        <v>798</v>
      </c>
      <c r="BA38" s="845">
        <v>999.36311499999999</v>
      </c>
      <c r="BB38" s="845">
        <v>1.4775999999999999E-2</v>
      </c>
      <c r="BC38" s="845">
        <v>5.0082000000000002E-2</v>
      </c>
      <c r="BD38" s="845">
        <v>30.686586999999999</v>
      </c>
      <c r="BE38" s="845" t="s">
        <v>798</v>
      </c>
      <c r="BF38" s="845" t="s">
        <v>798</v>
      </c>
      <c r="BG38" s="845" t="s">
        <v>798</v>
      </c>
      <c r="BH38" s="845" t="s">
        <v>798</v>
      </c>
      <c r="BI38" s="845" t="s">
        <v>798</v>
      </c>
      <c r="BJ38" s="845" t="s">
        <v>798</v>
      </c>
      <c r="BK38" s="917" t="s">
        <v>798</v>
      </c>
      <c r="BL38" s="845">
        <v>47.563509000000003</v>
      </c>
      <c r="BM38" s="845" t="s">
        <v>798</v>
      </c>
      <c r="BN38" s="845">
        <v>230.74553299999999</v>
      </c>
      <c r="BO38" s="845">
        <v>479.59632499999998</v>
      </c>
      <c r="BP38" s="845">
        <v>506.34291100000002</v>
      </c>
      <c r="BQ38" s="845" t="s">
        <v>798</v>
      </c>
      <c r="BR38" s="917">
        <v>235.568342</v>
      </c>
      <c r="BS38" s="845" t="s">
        <v>798</v>
      </c>
      <c r="BT38" s="845">
        <v>6.5849080000000004</v>
      </c>
      <c r="BU38" s="845" t="s">
        <v>798</v>
      </c>
      <c r="BV38" s="917">
        <v>2.5978509999999999</v>
      </c>
      <c r="BW38" s="845" t="s">
        <v>798</v>
      </c>
      <c r="BX38" s="845">
        <v>2.6746660000000002</v>
      </c>
      <c r="BY38" s="845" t="s">
        <v>798</v>
      </c>
      <c r="BZ38" s="845">
        <v>-35.915970999999999</v>
      </c>
      <c r="CA38" s="845" t="s">
        <v>798</v>
      </c>
      <c r="CB38" s="845">
        <v>36.675848999999999</v>
      </c>
      <c r="CC38" s="845" t="s">
        <v>798</v>
      </c>
      <c r="CD38" s="845" t="s">
        <v>798</v>
      </c>
      <c r="CE38" s="845" t="s">
        <v>798</v>
      </c>
      <c r="CF38" s="845" t="s">
        <v>798</v>
      </c>
      <c r="CG38" s="845" t="s">
        <v>798</v>
      </c>
      <c r="CH38" s="845" t="s">
        <v>798</v>
      </c>
      <c r="CI38" s="845" t="s">
        <v>798</v>
      </c>
      <c r="CJ38" s="845">
        <v>4.2756230000000004</v>
      </c>
      <c r="CK38" s="845">
        <v>612.30902900000001</v>
      </c>
      <c r="CL38" s="845">
        <v>727.33369400000004</v>
      </c>
      <c r="CM38" s="845">
        <v>511.71357399999999</v>
      </c>
      <c r="CN38" s="845" t="s">
        <v>798</v>
      </c>
      <c r="CO38" s="845">
        <v>301.82295299999998</v>
      </c>
      <c r="CP38" s="845">
        <v>901.437455</v>
      </c>
      <c r="CQ38" s="845">
        <v>0</v>
      </c>
      <c r="CR38" s="845">
        <v>0</v>
      </c>
      <c r="CS38" s="845">
        <v>12.969376</v>
      </c>
      <c r="CT38" s="845">
        <v>113.31804700000001</v>
      </c>
      <c r="CU38" s="845" t="s">
        <v>798</v>
      </c>
      <c r="CV38" s="845">
        <v>126.701179</v>
      </c>
      <c r="CW38" s="845">
        <v>1786.5991739999999</v>
      </c>
      <c r="CX38" s="845" t="s">
        <v>798</v>
      </c>
      <c r="CY38" s="845" t="s">
        <v>798</v>
      </c>
      <c r="CZ38" s="845" t="s">
        <v>798</v>
      </c>
      <c r="DA38" s="845" t="s">
        <v>798</v>
      </c>
      <c r="DB38" s="845" t="s">
        <v>798</v>
      </c>
      <c r="DC38" s="845" t="s">
        <v>798</v>
      </c>
      <c r="DD38" s="845">
        <v>64.651753999999997</v>
      </c>
      <c r="DE38" s="845" t="s">
        <v>798</v>
      </c>
      <c r="DF38" s="845" t="s">
        <v>798</v>
      </c>
      <c r="DG38" s="845">
        <v>75.428016999999997</v>
      </c>
      <c r="DH38" s="845" t="s">
        <v>798</v>
      </c>
      <c r="DI38" s="845" t="s">
        <v>798</v>
      </c>
      <c r="DJ38" s="845">
        <v>233.256168</v>
      </c>
      <c r="DK38" s="845" t="s">
        <v>798</v>
      </c>
      <c r="DL38" s="845">
        <v>0.13072900000000001</v>
      </c>
      <c r="DM38" s="845">
        <v>38.203654999999998</v>
      </c>
      <c r="DN38" s="845">
        <v>0.213781</v>
      </c>
      <c r="DO38" s="845" t="s">
        <v>798</v>
      </c>
      <c r="DP38" s="845" t="s">
        <v>798</v>
      </c>
      <c r="DQ38" s="845" t="s">
        <v>798</v>
      </c>
      <c r="DR38" s="845" t="s">
        <v>798</v>
      </c>
      <c r="DS38" s="917">
        <v>0</v>
      </c>
      <c r="DT38" s="845">
        <v>10</v>
      </c>
      <c r="DU38" s="845">
        <v>24.21</v>
      </c>
      <c r="DV38" s="845">
        <v>3.82</v>
      </c>
      <c r="DW38" s="845">
        <v>3.79</v>
      </c>
      <c r="DX38" s="845">
        <v>54.79</v>
      </c>
      <c r="DY38" s="845">
        <v>791.74</v>
      </c>
      <c r="DZ38" s="845">
        <v>1.2</v>
      </c>
      <c r="EA38" s="845">
        <v>8.2200000000000006</v>
      </c>
      <c r="EB38" s="845">
        <v>9.9</v>
      </c>
      <c r="EC38" s="845">
        <v>2</v>
      </c>
      <c r="ED38" s="845" t="s">
        <v>798</v>
      </c>
      <c r="EE38" s="845" t="s">
        <v>798</v>
      </c>
      <c r="EF38" s="845">
        <v>5.3940000000000001</v>
      </c>
    </row>
    <row r="39" spans="1:136" x14ac:dyDescent="0.2">
      <c r="A39" s="845">
        <v>35</v>
      </c>
      <c r="B39" s="845">
        <v>11</v>
      </c>
      <c r="C39" s="845">
        <v>142.792361</v>
      </c>
      <c r="D39" s="845">
        <v>35.795853999999999</v>
      </c>
      <c r="E39" s="845">
        <v>1080.011626</v>
      </c>
      <c r="F39" s="845">
        <v>57.357067999999998</v>
      </c>
      <c r="G39" s="845">
        <v>1</v>
      </c>
      <c r="H39" s="845">
        <v>0.122266</v>
      </c>
      <c r="I39" s="845">
        <v>3.6699000000000002E-2</v>
      </c>
      <c r="J39" s="845">
        <v>0</v>
      </c>
      <c r="K39" s="845">
        <v>0</v>
      </c>
      <c r="L39" s="845">
        <v>3.6699000000000002E-2</v>
      </c>
      <c r="M39" s="845" t="s">
        <v>798</v>
      </c>
      <c r="N39" s="845">
        <v>1.4432E-2</v>
      </c>
      <c r="O39" s="845">
        <v>2.1999999999999999E-2</v>
      </c>
      <c r="P39" s="845">
        <v>0.53859199999999996</v>
      </c>
      <c r="Q39" s="845">
        <v>0.46140799999999998</v>
      </c>
      <c r="R39" s="845">
        <v>0.82918800000000004</v>
      </c>
      <c r="S39" s="845">
        <v>1</v>
      </c>
      <c r="T39" s="845">
        <v>435.91371900000001</v>
      </c>
      <c r="U39" s="845">
        <v>17.436548999999999</v>
      </c>
      <c r="V39" s="845">
        <v>233.15979999999999</v>
      </c>
      <c r="W39" s="845">
        <v>728.52298599999995</v>
      </c>
      <c r="X39" s="845">
        <v>36.679772</v>
      </c>
      <c r="Y39" s="845">
        <v>26.541433000000001</v>
      </c>
      <c r="Z39" s="845">
        <v>73.397640999999993</v>
      </c>
      <c r="AA39" s="845" t="s">
        <v>798</v>
      </c>
      <c r="AB39" s="845" t="s">
        <v>798</v>
      </c>
      <c r="AC39" s="845" t="s">
        <v>798</v>
      </c>
      <c r="AD39" s="845" t="s">
        <v>798</v>
      </c>
      <c r="AE39" s="845" t="s">
        <v>798</v>
      </c>
      <c r="AF39" s="845" t="s">
        <v>798</v>
      </c>
      <c r="AG39" s="845" t="s">
        <v>798</v>
      </c>
      <c r="AH39" s="845">
        <v>102.834703</v>
      </c>
      <c r="AI39" s="845" t="s">
        <v>798</v>
      </c>
      <c r="AJ39" s="845" t="s">
        <v>798</v>
      </c>
      <c r="AK39" s="845">
        <v>6.3900000000000003E-4</v>
      </c>
      <c r="AL39" s="845">
        <v>0.17102999999999999</v>
      </c>
      <c r="AM39" s="845">
        <v>0.17091999999999999</v>
      </c>
      <c r="AN39" s="845">
        <v>0.37710900000000003</v>
      </c>
      <c r="AO39" s="845">
        <v>0.24995600000000001</v>
      </c>
      <c r="AP39" s="845">
        <v>1</v>
      </c>
      <c r="AQ39" s="845" t="s">
        <v>798</v>
      </c>
      <c r="AR39" s="845" t="s">
        <v>798</v>
      </c>
      <c r="AS39" s="845" t="s">
        <v>798</v>
      </c>
      <c r="AT39" s="845" t="s">
        <v>798</v>
      </c>
      <c r="AU39" s="845">
        <v>0.122266</v>
      </c>
      <c r="AV39" s="845">
        <v>91.2</v>
      </c>
      <c r="AW39" s="845">
        <v>-55.404145999999997</v>
      </c>
      <c r="AX39" s="845">
        <v>69.172608999999994</v>
      </c>
      <c r="AY39" s="845">
        <v>7.0292089999999998</v>
      </c>
      <c r="AZ39" s="845" t="s">
        <v>798</v>
      </c>
      <c r="BA39" s="845">
        <v>1067.177443</v>
      </c>
      <c r="BB39" s="845">
        <v>1.4527999999999999E-2</v>
      </c>
      <c r="BC39" s="845">
        <v>2.1999999999999999E-2</v>
      </c>
      <c r="BD39" s="845">
        <v>59.559105000000002</v>
      </c>
      <c r="BE39" s="845" t="s">
        <v>798</v>
      </c>
      <c r="BF39" s="845" t="s">
        <v>798</v>
      </c>
      <c r="BG39" s="845" t="s">
        <v>798</v>
      </c>
      <c r="BH39" s="845" t="s">
        <v>798</v>
      </c>
      <c r="BI39" s="845" t="s">
        <v>798</v>
      </c>
      <c r="BJ39" s="845" t="s">
        <v>798</v>
      </c>
      <c r="BK39" s="917" t="s">
        <v>798</v>
      </c>
      <c r="BL39" s="845">
        <v>53.465242000000003</v>
      </c>
      <c r="BM39" s="845" t="s">
        <v>798</v>
      </c>
      <c r="BN39" s="845">
        <v>217.518394</v>
      </c>
      <c r="BO39" s="845">
        <v>499.13492300000001</v>
      </c>
      <c r="BP39" s="845">
        <v>463.33906899999999</v>
      </c>
      <c r="BQ39" s="845" t="s">
        <v>798</v>
      </c>
      <c r="BR39" s="917">
        <v>212.10634300000001</v>
      </c>
      <c r="BS39" s="845" t="s">
        <v>798</v>
      </c>
      <c r="BT39" s="845">
        <v>6.5016100000000003</v>
      </c>
      <c r="BU39" s="845" t="s">
        <v>798</v>
      </c>
      <c r="BV39" s="917">
        <v>3.7183830000000002</v>
      </c>
      <c r="BW39" s="845" t="s">
        <v>798</v>
      </c>
      <c r="BX39" s="845">
        <v>3.8888210000000001</v>
      </c>
      <c r="BY39" s="845" t="s">
        <v>798</v>
      </c>
      <c r="BZ39" s="845">
        <v>-36.127184999999997</v>
      </c>
      <c r="CA39" s="845" t="s">
        <v>798</v>
      </c>
      <c r="CB39" s="845">
        <v>39.051163000000003</v>
      </c>
      <c r="CC39" s="845" t="s">
        <v>798</v>
      </c>
      <c r="CD39" s="845" t="s">
        <v>798</v>
      </c>
      <c r="CE39" s="845" t="s">
        <v>798</v>
      </c>
      <c r="CF39" s="845" t="s">
        <v>798</v>
      </c>
      <c r="CG39" s="845" t="s">
        <v>798</v>
      </c>
      <c r="CH39" s="845" t="s">
        <v>798</v>
      </c>
      <c r="CI39" s="845" t="s">
        <v>798</v>
      </c>
      <c r="CJ39" s="845">
        <v>5.6200700000000001</v>
      </c>
      <c r="CK39" s="845">
        <v>698.62706600000001</v>
      </c>
      <c r="CL39" s="845">
        <v>648.37113599999998</v>
      </c>
      <c r="CM39" s="845">
        <v>613.86852199999998</v>
      </c>
      <c r="CN39" s="845" t="s">
        <v>798</v>
      </c>
      <c r="CO39" s="845">
        <v>336.24433199999999</v>
      </c>
      <c r="CP39" s="845">
        <v>835.037374</v>
      </c>
      <c r="CQ39" s="845">
        <v>0</v>
      </c>
      <c r="CR39" s="845">
        <v>0</v>
      </c>
      <c r="CS39" s="845">
        <v>13.095912</v>
      </c>
      <c r="CT39" s="845">
        <v>109.27962100000001</v>
      </c>
      <c r="CU39" s="845" t="s">
        <v>798</v>
      </c>
      <c r="CV39" s="845">
        <v>190.49592799999999</v>
      </c>
      <c r="CW39" s="845">
        <v>1850.325992</v>
      </c>
      <c r="CX39" s="845" t="s">
        <v>798</v>
      </c>
      <c r="CY39" s="845" t="s">
        <v>798</v>
      </c>
      <c r="CZ39" s="845" t="s">
        <v>798</v>
      </c>
      <c r="DA39" s="845" t="s">
        <v>798</v>
      </c>
      <c r="DB39" s="845" t="s">
        <v>798</v>
      </c>
      <c r="DC39" s="845" t="s">
        <v>798</v>
      </c>
      <c r="DD39" s="845">
        <v>60.829858999999999</v>
      </c>
      <c r="DE39" s="845" t="s">
        <v>798</v>
      </c>
      <c r="DF39" s="845" t="s">
        <v>798</v>
      </c>
      <c r="DG39" s="845">
        <v>75.632159000000001</v>
      </c>
      <c r="DH39" s="845" t="s">
        <v>798</v>
      </c>
      <c r="DI39" s="845" t="s">
        <v>798</v>
      </c>
      <c r="DJ39" s="845">
        <v>244.256407</v>
      </c>
      <c r="DK39" s="845" t="s">
        <v>798</v>
      </c>
      <c r="DL39" s="845">
        <v>0.14577599999999999</v>
      </c>
      <c r="DM39" s="845">
        <v>40.827635999999998</v>
      </c>
      <c r="DN39" s="845">
        <v>0.281003</v>
      </c>
      <c r="DO39" s="845" t="s">
        <v>798</v>
      </c>
      <c r="DP39" s="845" t="s">
        <v>798</v>
      </c>
      <c r="DQ39" s="845" t="s">
        <v>798</v>
      </c>
      <c r="DR39" s="845" t="s">
        <v>798</v>
      </c>
      <c r="DS39" s="917">
        <v>0</v>
      </c>
      <c r="DT39" s="845">
        <v>11</v>
      </c>
      <c r="DU39" s="845">
        <v>-32.44</v>
      </c>
      <c r="DV39" s="845">
        <v>3.01</v>
      </c>
      <c r="DW39" s="845">
        <v>2.98</v>
      </c>
      <c r="DX39" s="845">
        <v>50.56</v>
      </c>
      <c r="DY39" s="845">
        <v>714.49</v>
      </c>
      <c r="DZ39" s="845">
        <v>1.1399999999999999</v>
      </c>
      <c r="EA39" s="845">
        <v>7.98</v>
      </c>
      <c r="EB39" s="845">
        <v>9.66</v>
      </c>
      <c r="EC39" s="845">
        <v>0</v>
      </c>
      <c r="ED39" s="845" t="s">
        <v>798</v>
      </c>
      <c r="EE39" s="845" t="s">
        <v>798</v>
      </c>
      <c r="EF39" s="845">
        <v>6.67</v>
      </c>
    </row>
    <row r="40" spans="1:136" x14ac:dyDescent="0.2">
      <c r="A40" s="845">
        <v>36</v>
      </c>
      <c r="B40" s="845">
        <v>12</v>
      </c>
      <c r="C40" s="845">
        <v>177.75871000000001</v>
      </c>
      <c r="D40" s="845">
        <v>78.720174</v>
      </c>
      <c r="E40" s="845">
        <v>1158.7318</v>
      </c>
      <c r="F40" s="845">
        <v>63.484197000000002</v>
      </c>
      <c r="G40" s="845">
        <v>1</v>
      </c>
      <c r="H40" s="845">
        <v>0.11022700000000001</v>
      </c>
      <c r="I40" s="845">
        <v>2.7102999999999999E-2</v>
      </c>
      <c r="J40" s="845">
        <v>0</v>
      </c>
      <c r="K40" s="845">
        <v>0</v>
      </c>
      <c r="L40" s="845">
        <v>2.7102999999999999E-2</v>
      </c>
      <c r="M40" s="845" t="s">
        <v>798</v>
      </c>
      <c r="N40" s="845">
        <v>1.4500000000000001E-2</v>
      </c>
      <c r="O40" s="845">
        <v>1.2520999999999999E-2</v>
      </c>
      <c r="P40" s="845">
        <v>0.53347599999999995</v>
      </c>
      <c r="Q40" s="845">
        <v>0.46652399999999999</v>
      </c>
      <c r="R40" s="845">
        <v>0.84973900000000002</v>
      </c>
      <c r="S40" s="845">
        <v>1</v>
      </c>
      <c r="T40" s="845">
        <v>482.479895</v>
      </c>
      <c r="U40" s="845">
        <v>19.299195999999998</v>
      </c>
      <c r="V40" s="845">
        <v>245.77340000000001</v>
      </c>
      <c r="W40" s="845">
        <v>702.20629099999996</v>
      </c>
      <c r="X40" s="845">
        <v>33.068143999999997</v>
      </c>
      <c r="Y40" s="845">
        <v>18.974274999999999</v>
      </c>
      <c r="Z40" s="845">
        <v>54.20635</v>
      </c>
      <c r="AA40" s="845" t="s">
        <v>798</v>
      </c>
      <c r="AB40" s="845" t="s">
        <v>798</v>
      </c>
      <c r="AC40" s="845" t="s">
        <v>798</v>
      </c>
      <c r="AD40" s="845" t="s">
        <v>798</v>
      </c>
      <c r="AE40" s="845" t="s">
        <v>798</v>
      </c>
      <c r="AF40" s="845" t="s">
        <v>798</v>
      </c>
      <c r="AG40" s="845" t="s">
        <v>798</v>
      </c>
      <c r="AH40" s="845">
        <v>102.811914</v>
      </c>
      <c r="AI40" s="845" t="s">
        <v>798</v>
      </c>
      <c r="AJ40" s="845" t="s">
        <v>798</v>
      </c>
      <c r="AK40" s="845">
        <v>4.6299999999999998E-4</v>
      </c>
      <c r="AL40" s="845">
        <v>0.18984999999999999</v>
      </c>
      <c r="AM40" s="845">
        <v>0.18976199999999999</v>
      </c>
      <c r="AN40" s="845">
        <v>0.36758999999999997</v>
      </c>
      <c r="AO40" s="845">
        <v>0.24974099999999999</v>
      </c>
      <c r="AP40" s="845">
        <v>1</v>
      </c>
      <c r="AQ40" s="845" t="s">
        <v>798</v>
      </c>
      <c r="AR40" s="845" t="s">
        <v>798</v>
      </c>
      <c r="AS40" s="845" t="s">
        <v>798</v>
      </c>
      <c r="AT40" s="845" t="s">
        <v>798</v>
      </c>
      <c r="AU40" s="845">
        <v>0.11022700000000001</v>
      </c>
      <c r="AV40" s="845">
        <v>91.2</v>
      </c>
      <c r="AW40" s="845">
        <v>-12.479825999999999</v>
      </c>
      <c r="AX40" s="845">
        <v>74.710227000000003</v>
      </c>
      <c r="AY40" s="845">
        <v>7.5211949999999996</v>
      </c>
      <c r="AZ40" s="845" t="s">
        <v>798</v>
      </c>
      <c r="BA40" s="845">
        <v>1133.5445749999999</v>
      </c>
      <c r="BB40" s="845">
        <v>1.4432E-2</v>
      </c>
      <c r="BC40" s="845">
        <v>1.2520999999999999E-2</v>
      </c>
      <c r="BD40" s="845">
        <v>87.093787000000006</v>
      </c>
      <c r="BE40" s="845" t="s">
        <v>798</v>
      </c>
      <c r="BF40" s="845" t="s">
        <v>798</v>
      </c>
      <c r="BG40" s="845" t="s">
        <v>798</v>
      </c>
      <c r="BH40" s="845" t="s">
        <v>798</v>
      </c>
      <c r="BI40" s="845" t="s">
        <v>798</v>
      </c>
      <c r="BJ40" s="845" t="s">
        <v>798</v>
      </c>
      <c r="BK40" s="917" t="s">
        <v>798</v>
      </c>
      <c r="BL40" s="845">
        <v>54.480412000000001</v>
      </c>
      <c r="BM40" s="845" t="s">
        <v>798</v>
      </c>
      <c r="BN40" s="845">
        <v>202.78969000000001</v>
      </c>
      <c r="BO40" s="845">
        <v>534.52231500000005</v>
      </c>
      <c r="BP40" s="845">
        <v>455.80214100000001</v>
      </c>
      <c r="BQ40" s="845" t="s">
        <v>798</v>
      </c>
      <c r="BR40" s="917">
        <v>218.78898899999999</v>
      </c>
      <c r="BS40" s="845" t="s">
        <v>798</v>
      </c>
      <c r="BT40" s="845">
        <v>6.6078789999999996</v>
      </c>
      <c r="BU40" s="845" t="s">
        <v>798</v>
      </c>
      <c r="BV40" s="917">
        <v>3.9473509999999998</v>
      </c>
      <c r="BW40" s="845" t="s">
        <v>798</v>
      </c>
      <c r="BX40" s="845">
        <v>4.0968859999999996</v>
      </c>
      <c r="BY40" s="845" t="s">
        <v>798</v>
      </c>
      <c r="BZ40" s="845">
        <v>-31.501645</v>
      </c>
      <c r="CA40" s="845" t="s">
        <v>798</v>
      </c>
      <c r="CB40" s="845">
        <v>41.784418000000002</v>
      </c>
      <c r="CC40" s="845" t="s">
        <v>798</v>
      </c>
      <c r="CD40" s="845" t="s">
        <v>798</v>
      </c>
      <c r="CE40" s="845" t="s">
        <v>798</v>
      </c>
      <c r="CF40" s="845" t="s">
        <v>798</v>
      </c>
      <c r="CG40" s="845" t="s">
        <v>798</v>
      </c>
      <c r="CH40" s="845" t="s">
        <v>798</v>
      </c>
      <c r="CI40" s="845" t="s">
        <v>798</v>
      </c>
      <c r="CJ40" s="845">
        <v>5.6746059999999998</v>
      </c>
      <c r="CK40" s="845">
        <v>781.65691300000003</v>
      </c>
      <c r="CL40" s="845">
        <v>567.76979200000005</v>
      </c>
      <c r="CM40" s="845">
        <v>713.41456000000005</v>
      </c>
      <c r="CN40" s="845" t="s">
        <v>798</v>
      </c>
      <c r="CO40" s="845">
        <v>428.71640200000002</v>
      </c>
      <c r="CP40" s="845">
        <v>790.00267699999995</v>
      </c>
      <c r="CQ40" s="845">
        <v>0</v>
      </c>
      <c r="CR40" s="845">
        <v>0</v>
      </c>
      <c r="CS40" s="845">
        <v>13.363412</v>
      </c>
      <c r="CT40" s="845">
        <v>114.69672</v>
      </c>
      <c r="CU40" s="845" t="s">
        <v>798</v>
      </c>
      <c r="CV40" s="845">
        <v>221.677572</v>
      </c>
      <c r="CW40" s="845">
        <v>1914.810692</v>
      </c>
      <c r="CX40" s="845" t="s">
        <v>798</v>
      </c>
      <c r="CY40" s="845" t="s">
        <v>798</v>
      </c>
      <c r="CZ40" s="845" t="s">
        <v>798</v>
      </c>
      <c r="DA40" s="845" t="s">
        <v>798</v>
      </c>
      <c r="DB40" s="845" t="s">
        <v>798</v>
      </c>
      <c r="DC40" s="845" t="s">
        <v>798</v>
      </c>
      <c r="DD40" s="845">
        <v>60.81156</v>
      </c>
      <c r="DE40" s="845" t="s">
        <v>798</v>
      </c>
      <c r="DF40" s="845" t="s">
        <v>798</v>
      </c>
      <c r="DG40" s="845">
        <v>77.415211999999997</v>
      </c>
      <c r="DH40" s="845" t="s">
        <v>798</v>
      </c>
      <c r="DI40" s="845" t="s">
        <v>798</v>
      </c>
      <c r="DJ40" s="845">
        <v>246.15554599999999</v>
      </c>
      <c r="DK40" s="845" t="s">
        <v>798</v>
      </c>
      <c r="DL40" s="845">
        <v>0.115589</v>
      </c>
      <c r="DM40" s="845">
        <v>42.398476000000002</v>
      </c>
      <c r="DN40" s="845">
        <v>0.28372999999999998</v>
      </c>
      <c r="DO40" s="845" t="s">
        <v>798</v>
      </c>
      <c r="DP40" s="845" t="s">
        <v>798</v>
      </c>
      <c r="DQ40" s="845" t="s">
        <v>798</v>
      </c>
      <c r="DR40" s="845" t="s">
        <v>798</v>
      </c>
      <c r="DS40" s="917">
        <v>0</v>
      </c>
      <c r="DT40" s="845">
        <v>12</v>
      </c>
      <c r="DU40" s="845">
        <v>-82.51</v>
      </c>
      <c r="DV40" s="845">
        <v>2.2599999999999998</v>
      </c>
      <c r="DW40" s="845">
        <v>2.23</v>
      </c>
      <c r="DX40" s="845">
        <v>46.6</v>
      </c>
      <c r="DY40" s="845">
        <v>599.91</v>
      </c>
      <c r="DZ40" s="845">
        <v>1.08</v>
      </c>
      <c r="EA40" s="845">
        <v>7.74</v>
      </c>
      <c r="EB40" s="845">
        <v>9.42</v>
      </c>
      <c r="EC40" s="845">
        <v>0</v>
      </c>
      <c r="ED40" s="845" t="s">
        <v>798</v>
      </c>
      <c r="EE40" s="845" t="s">
        <v>798</v>
      </c>
      <c r="EF40" s="845">
        <v>7.7859999999999996</v>
      </c>
    </row>
    <row r="41" spans="1:136" x14ac:dyDescent="0.2">
      <c r="A41" s="845">
        <v>37</v>
      </c>
      <c r="B41" s="845">
        <v>1</v>
      </c>
      <c r="C41" s="845">
        <v>197.81613899999999</v>
      </c>
      <c r="D41" s="845">
        <v>101.71506100000001</v>
      </c>
      <c r="E41" s="845">
        <v>1260.4468609999999</v>
      </c>
      <c r="F41" s="845">
        <v>67.150414999999995</v>
      </c>
      <c r="G41" s="845">
        <v>1</v>
      </c>
      <c r="H41" s="845">
        <v>0.10942300000000001</v>
      </c>
      <c r="I41" s="845">
        <v>2.477E-2</v>
      </c>
      <c r="J41" s="845">
        <v>0</v>
      </c>
      <c r="K41" s="845">
        <v>0</v>
      </c>
      <c r="L41" s="845">
        <v>2.477E-2</v>
      </c>
      <c r="M41" s="845" t="s">
        <v>798</v>
      </c>
      <c r="N41" s="845">
        <v>1.4664E-2</v>
      </c>
      <c r="O41" s="845">
        <v>1.0159E-2</v>
      </c>
      <c r="P41" s="845">
        <v>0.51920699999999997</v>
      </c>
      <c r="Q41" s="845">
        <v>0.48079300000000003</v>
      </c>
      <c r="R41" s="845">
        <v>0.888791</v>
      </c>
      <c r="S41" s="845">
        <v>1</v>
      </c>
      <c r="T41" s="845">
        <v>510.34315600000002</v>
      </c>
      <c r="U41" s="845">
        <v>20.413726</v>
      </c>
      <c r="V41" s="845">
        <v>254.056499</v>
      </c>
      <c r="W41" s="845">
        <v>696.98350700000003</v>
      </c>
      <c r="X41" s="845">
        <v>32.826771999999998</v>
      </c>
      <c r="Y41" s="845">
        <v>17.301309</v>
      </c>
      <c r="Z41" s="845">
        <v>49.539746000000001</v>
      </c>
      <c r="AA41" s="845" t="s">
        <v>798</v>
      </c>
      <c r="AB41" s="845" t="s">
        <v>798</v>
      </c>
      <c r="AC41" s="845" t="s">
        <v>798</v>
      </c>
      <c r="AD41" s="845" t="s">
        <v>798</v>
      </c>
      <c r="AE41" s="845" t="s">
        <v>798</v>
      </c>
      <c r="AF41" s="845" t="s">
        <v>798</v>
      </c>
      <c r="AG41" s="845" t="s">
        <v>798</v>
      </c>
      <c r="AH41" s="845">
        <v>102.764701</v>
      </c>
      <c r="AI41" s="845" t="s">
        <v>798</v>
      </c>
      <c r="AJ41" s="845" t="s">
        <v>798</v>
      </c>
      <c r="AK41" s="845">
        <v>5.1599999999999997E-4</v>
      </c>
      <c r="AL41" s="845">
        <v>0.18829199999999999</v>
      </c>
      <c r="AM41" s="845">
        <v>0.188195</v>
      </c>
      <c r="AN41" s="845">
        <v>0.35771500000000001</v>
      </c>
      <c r="AO41" s="845">
        <v>0.24982699999999999</v>
      </c>
      <c r="AP41" s="845">
        <v>1</v>
      </c>
      <c r="AQ41" s="845" t="s">
        <v>798</v>
      </c>
      <c r="AR41" s="845" t="s">
        <v>798</v>
      </c>
      <c r="AS41" s="845" t="s">
        <v>798</v>
      </c>
      <c r="AT41" s="845" t="s">
        <v>798</v>
      </c>
      <c r="AU41" s="845">
        <v>0.10942300000000001</v>
      </c>
      <c r="AV41" s="845">
        <v>91.2</v>
      </c>
      <c r="AW41" s="845">
        <v>10.515060999999999</v>
      </c>
      <c r="AX41" s="845">
        <v>75.552525000000003</v>
      </c>
      <c r="AY41" s="845">
        <v>7.940105</v>
      </c>
      <c r="AZ41" s="845" t="s">
        <v>798</v>
      </c>
      <c r="BA41" s="845">
        <v>1185.3785190000001</v>
      </c>
      <c r="BB41" s="845">
        <v>1.4500000000000001E-2</v>
      </c>
      <c r="BC41" s="845">
        <v>1.0159E-2</v>
      </c>
      <c r="BD41" s="845">
        <v>95.689785000000001</v>
      </c>
      <c r="BE41" s="845" t="s">
        <v>798</v>
      </c>
      <c r="BF41" s="845" t="s">
        <v>798</v>
      </c>
      <c r="BG41" s="845" t="s">
        <v>798</v>
      </c>
      <c r="BH41" s="845" t="s">
        <v>798</v>
      </c>
      <c r="BI41" s="845" t="s">
        <v>798</v>
      </c>
      <c r="BJ41" s="845" t="s">
        <v>798</v>
      </c>
      <c r="BK41" s="917" t="s">
        <v>798</v>
      </c>
      <c r="BL41" s="845">
        <v>53.676920000000003</v>
      </c>
      <c r="BM41" s="845" t="s">
        <v>798</v>
      </c>
      <c r="BN41" s="845">
        <v>183.795762</v>
      </c>
      <c r="BO41" s="845">
        <v>560.47123699999997</v>
      </c>
      <c r="BP41" s="845">
        <v>458.75617699999998</v>
      </c>
      <c r="BQ41" s="845" t="s">
        <v>798</v>
      </c>
      <c r="BR41" s="917">
        <v>241.81970899999999</v>
      </c>
      <c r="BS41" s="845" t="s">
        <v>798</v>
      </c>
      <c r="BT41" s="845">
        <v>6.955654</v>
      </c>
      <c r="BU41" s="845" t="s">
        <v>798</v>
      </c>
      <c r="BV41" s="917">
        <v>3.746105</v>
      </c>
      <c r="BW41" s="845" t="s">
        <v>798</v>
      </c>
      <c r="BX41" s="845">
        <v>3.8560270000000001</v>
      </c>
      <c r="BY41" s="845" t="s">
        <v>798</v>
      </c>
      <c r="BZ41" s="845">
        <v>-29.081014</v>
      </c>
      <c r="CA41" s="845" t="s">
        <v>798</v>
      </c>
      <c r="CB41" s="845">
        <v>44.111694999999997</v>
      </c>
      <c r="CC41" s="845" t="s">
        <v>798</v>
      </c>
      <c r="CD41" s="845" t="s">
        <v>798</v>
      </c>
      <c r="CE41" s="845" t="s">
        <v>798</v>
      </c>
      <c r="CF41" s="845" t="s">
        <v>798</v>
      </c>
      <c r="CG41" s="845" t="s">
        <v>798</v>
      </c>
      <c r="CH41" s="845" t="s">
        <v>798</v>
      </c>
      <c r="CI41" s="845" t="s">
        <v>798</v>
      </c>
      <c r="CJ41" s="845">
        <v>5.489414</v>
      </c>
      <c r="CK41" s="845">
        <v>862.24519599999996</v>
      </c>
      <c r="CL41" s="845">
        <v>493.93360200000001</v>
      </c>
      <c r="CM41" s="845">
        <v>806.61607800000002</v>
      </c>
      <c r="CN41" s="845" t="s">
        <v>798</v>
      </c>
      <c r="CO41" s="845">
        <v>535.26042099999995</v>
      </c>
      <c r="CP41" s="845">
        <v>773.64601800000003</v>
      </c>
      <c r="CQ41" s="845">
        <v>0</v>
      </c>
      <c r="CR41" s="845">
        <v>0</v>
      </c>
      <c r="CS41" s="845">
        <v>13.632600999999999</v>
      </c>
      <c r="CT41" s="845">
        <v>120.449946</v>
      </c>
      <c r="CU41" s="845" t="s">
        <v>798</v>
      </c>
      <c r="CV41" s="845" t="s">
        <v>798</v>
      </c>
      <c r="CW41" s="845">
        <v>1966.035527</v>
      </c>
      <c r="CX41" s="845" t="s">
        <v>798</v>
      </c>
      <c r="CY41" s="845" t="s">
        <v>798</v>
      </c>
      <c r="CZ41" s="845" t="s">
        <v>798</v>
      </c>
      <c r="DA41" s="845" t="s">
        <v>798</v>
      </c>
      <c r="DB41" s="845" t="s">
        <v>798</v>
      </c>
      <c r="DC41" s="845" t="s">
        <v>798</v>
      </c>
      <c r="DD41" s="845">
        <v>60.847465999999997</v>
      </c>
      <c r="DE41" s="845" t="s">
        <v>798</v>
      </c>
      <c r="DF41" s="845" t="s">
        <v>798</v>
      </c>
      <c r="DG41" s="845">
        <v>77.487262000000001</v>
      </c>
      <c r="DH41" s="845" t="s">
        <v>798</v>
      </c>
      <c r="DI41" s="845" t="s">
        <v>798</v>
      </c>
      <c r="DJ41" s="845">
        <v>248.30535399999999</v>
      </c>
      <c r="DK41" s="845" t="s">
        <v>798</v>
      </c>
      <c r="DL41" s="845">
        <v>0.104452</v>
      </c>
      <c r="DM41" s="845">
        <v>41.945300000000003</v>
      </c>
      <c r="DN41" s="845">
        <v>0.27447100000000002</v>
      </c>
      <c r="DO41" s="845" t="s">
        <v>798</v>
      </c>
      <c r="DP41" s="845" t="s">
        <v>798</v>
      </c>
      <c r="DQ41" s="845" t="s">
        <v>798</v>
      </c>
      <c r="DR41" s="845" t="s">
        <v>798</v>
      </c>
      <c r="DS41" s="917">
        <v>0</v>
      </c>
      <c r="DT41" s="845">
        <v>13</v>
      </c>
      <c r="DU41" s="845">
        <v>-126.69</v>
      </c>
      <c r="DV41" s="845">
        <v>1.56</v>
      </c>
      <c r="DW41" s="845">
        <v>1.52</v>
      </c>
      <c r="DX41" s="845">
        <v>42.91</v>
      </c>
      <c r="DY41" s="845">
        <v>494.22</v>
      </c>
      <c r="DZ41" s="845">
        <v>1.03</v>
      </c>
      <c r="EA41" s="845">
        <v>7.52</v>
      </c>
      <c r="EB41" s="845">
        <v>9.1999999999999993</v>
      </c>
      <c r="EC41" s="845">
        <v>0</v>
      </c>
      <c r="ED41" s="845" t="s">
        <v>798</v>
      </c>
      <c r="EE41" s="845" t="s">
        <v>798</v>
      </c>
      <c r="EF41" s="845">
        <v>8.43</v>
      </c>
    </row>
    <row r="42" spans="1:136" x14ac:dyDescent="0.2">
      <c r="A42" s="845">
        <v>38</v>
      </c>
      <c r="B42" s="845">
        <v>2</v>
      </c>
      <c r="C42" s="845">
        <v>207.88735700000001</v>
      </c>
      <c r="D42" s="845">
        <v>105.902434</v>
      </c>
      <c r="E42" s="845">
        <v>1366.349295</v>
      </c>
      <c r="F42" s="845">
        <v>69.126604999999998</v>
      </c>
      <c r="G42" s="845">
        <v>1</v>
      </c>
      <c r="H42" s="845">
        <v>8.7140999999999996E-2</v>
      </c>
      <c r="I42" s="845">
        <v>2.4053000000000001E-2</v>
      </c>
      <c r="J42" s="845">
        <v>0</v>
      </c>
      <c r="K42" s="845">
        <v>0</v>
      </c>
      <c r="L42" s="845">
        <v>2.4053000000000001E-2</v>
      </c>
      <c r="M42" s="845" t="s">
        <v>798</v>
      </c>
      <c r="N42" s="845">
        <v>1.4628E-2</v>
      </c>
      <c r="O42" s="845">
        <v>9.3080000000000003E-3</v>
      </c>
      <c r="P42" s="845">
        <v>0.48975099999999999</v>
      </c>
      <c r="Q42" s="845">
        <v>0.51024899999999995</v>
      </c>
      <c r="R42" s="845">
        <v>0.91996599999999995</v>
      </c>
      <c r="S42" s="845">
        <v>1</v>
      </c>
      <c r="T42" s="845">
        <v>525.36219800000003</v>
      </c>
      <c r="U42" s="845">
        <v>21.014488</v>
      </c>
      <c r="V42" s="845">
        <v>259.92606599999999</v>
      </c>
      <c r="W42" s="845">
        <v>691.99528899999996</v>
      </c>
      <c r="X42" s="845">
        <v>26.142439</v>
      </c>
      <c r="Y42" s="845">
        <v>16.564049000000001</v>
      </c>
      <c r="Z42" s="845">
        <v>48.105449</v>
      </c>
      <c r="AA42" s="845" t="s">
        <v>798</v>
      </c>
      <c r="AB42" s="845" t="s">
        <v>798</v>
      </c>
      <c r="AC42" s="845" t="s">
        <v>798</v>
      </c>
      <c r="AD42" s="845" t="s">
        <v>798</v>
      </c>
      <c r="AE42" s="845" t="s">
        <v>798</v>
      </c>
      <c r="AF42" s="845" t="s">
        <v>798</v>
      </c>
      <c r="AG42" s="845" t="s">
        <v>798</v>
      </c>
      <c r="AH42" s="845">
        <v>102.712383</v>
      </c>
      <c r="AI42" s="845" t="s">
        <v>798</v>
      </c>
      <c r="AJ42" s="845" t="s">
        <v>798</v>
      </c>
      <c r="AK42" s="845">
        <v>1.681E-3</v>
      </c>
      <c r="AL42" s="845">
        <v>0.186838</v>
      </c>
      <c r="AM42" s="845">
        <v>0.186524</v>
      </c>
      <c r="AN42" s="845">
        <v>0.35322500000000001</v>
      </c>
      <c r="AO42" s="845">
        <v>0.249248</v>
      </c>
      <c r="AP42" s="845">
        <v>1</v>
      </c>
      <c r="AQ42" s="845" t="s">
        <v>798</v>
      </c>
      <c r="AR42" s="845" t="s">
        <v>798</v>
      </c>
      <c r="AS42" s="845" t="s">
        <v>798</v>
      </c>
      <c r="AT42" s="845" t="s">
        <v>798</v>
      </c>
      <c r="AU42" s="845">
        <v>8.7140999999999996E-2</v>
      </c>
      <c r="AV42" s="845">
        <v>91.2</v>
      </c>
      <c r="AW42" s="845">
        <v>14.702434</v>
      </c>
      <c r="AX42" s="845">
        <v>75.140387000000004</v>
      </c>
      <c r="AY42" s="845">
        <v>8.2500839999999993</v>
      </c>
      <c r="AZ42" s="845" t="s">
        <v>798</v>
      </c>
      <c r="BA42" s="845">
        <v>1216.813079</v>
      </c>
      <c r="BB42" s="845">
        <v>1.4664E-2</v>
      </c>
      <c r="BC42" s="845">
        <v>9.3080000000000003E-3</v>
      </c>
      <c r="BD42" s="845">
        <v>90.969399999999993</v>
      </c>
      <c r="BE42" s="845" t="s">
        <v>798</v>
      </c>
      <c r="BF42" s="845" t="s">
        <v>798</v>
      </c>
      <c r="BG42" s="845" t="s">
        <v>798</v>
      </c>
      <c r="BH42" s="845" t="s">
        <v>798</v>
      </c>
      <c r="BI42" s="845" t="s">
        <v>798</v>
      </c>
      <c r="BJ42" s="845" t="s">
        <v>798</v>
      </c>
      <c r="BK42" s="917" t="s">
        <v>798</v>
      </c>
      <c r="BL42" s="845">
        <v>51.717731000000001</v>
      </c>
      <c r="BM42" s="845" t="s">
        <v>798</v>
      </c>
      <c r="BN42" s="845">
        <v>176.94526500000001</v>
      </c>
      <c r="BO42" s="845">
        <v>568.06868599999996</v>
      </c>
      <c r="BP42" s="845">
        <v>462.16625199999999</v>
      </c>
      <c r="BQ42" s="845" t="s">
        <v>798</v>
      </c>
      <c r="BR42" s="917">
        <v>259.77085899999997</v>
      </c>
      <c r="BS42" s="845" t="s">
        <v>798</v>
      </c>
      <c r="BT42" s="845">
        <v>7.0842980000000004</v>
      </c>
      <c r="BU42" s="845" t="s">
        <v>798</v>
      </c>
      <c r="BV42" s="917">
        <v>3.3990109999999998</v>
      </c>
      <c r="BW42" s="845" t="s">
        <v>798</v>
      </c>
      <c r="BX42" s="845">
        <v>3.4654739999999999</v>
      </c>
      <c r="BY42" s="845" t="s">
        <v>798</v>
      </c>
      <c r="BZ42" s="845">
        <v>-26.970103000000002</v>
      </c>
      <c r="CA42" s="845" t="s">
        <v>798</v>
      </c>
      <c r="CB42" s="845">
        <v>45.833801000000001</v>
      </c>
      <c r="CC42" s="845" t="s">
        <v>798</v>
      </c>
      <c r="CD42" s="845" t="s">
        <v>798</v>
      </c>
      <c r="CE42" s="845" t="s">
        <v>798</v>
      </c>
      <c r="CF42" s="845" t="s">
        <v>798</v>
      </c>
      <c r="CG42" s="845" t="s">
        <v>798</v>
      </c>
      <c r="CH42" s="845" t="s">
        <v>798</v>
      </c>
      <c r="CI42" s="845" t="s">
        <v>798</v>
      </c>
      <c r="CJ42" s="845">
        <v>5.3859620000000001</v>
      </c>
      <c r="CK42" s="845">
        <v>938.75736800000004</v>
      </c>
      <c r="CL42" s="845">
        <v>419.35527000000002</v>
      </c>
      <c r="CM42" s="845">
        <v>895.77981699999998</v>
      </c>
      <c r="CN42" s="845" t="s">
        <v>798</v>
      </c>
      <c r="CO42" s="845">
        <v>586.62230299999999</v>
      </c>
      <c r="CP42" s="845">
        <v>805.81800199999998</v>
      </c>
      <c r="CQ42" s="845">
        <v>0</v>
      </c>
      <c r="CR42" s="845">
        <v>0</v>
      </c>
      <c r="CS42" s="845">
        <v>13.885396</v>
      </c>
      <c r="CT42" s="845">
        <v>124.226412</v>
      </c>
      <c r="CU42" s="845" t="s">
        <v>798</v>
      </c>
      <c r="CV42" s="845" t="s">
        <v>798</v>
      </c>
      <c r="CW42" s="845">
        <v>1997.6171589999999</v>
      </c>
      <c r="CX42" s="845" t="s">
        <v>798</v>
      </c>
      <c r="CY42" s="845" t="s">
        <v>798</v>
      </c>
      <c r="CZ42" s="845" t="s">
        <v>798</v>
      </c>
      <c r="DA42" s="845" t="s">
        <v>798</v>
      </c>
      <c r="DB42" s="845" t="s">
        <v>798</v>
      </c>
      <c r="DC42" s="845" t="s">
        <v>798</v>
      </c>
      <c r="DD42" s="845">
        <v>60.856332999999999</v>
      </c>
      <c r="DE42" s="845" t="s">
        <v>798</v>
      </c>
      <c r="DF42" s="845" t="s">
        <v>798</v>
      </c>
      <c r="DG42" s="845">
        <v>76.226592999999994</v>
      </c>
      <c r="DH42" s="845" t="s">
        <v>798</v>
      </c>
      <c r="DI42" s="845" t="s">
        <v>798</v>
      </c>
      <c r="DJ42" s="845">
        <v>248.390299</v>
      </c>
      <c r="DK42" s="845" t="s">
        <v>798</v>
      </c>
      <c r="DL42" s="845">
        <v>0.104309</v>
      </c>
      <c r="DM42" s="845">
        <v>41.292910999999997</v>
      </c>
      <c r="DN42" s="845">
        <v>0.26929799999999998</v>
      </c>
      <c r="DO42" s="845" t="s">
        <v>798</v>
      </c>
      <c r="DP42" s="845" t="s">
        <v>798</v>
      </c>
      <c r="DQ42" s="845" t="s">
        <v>798</v>
      </c>
      <c r="DR42" s="845" t="s">
        <v>798</v>
      </c>
      <c r="DS42" s="917">
        <v>0</v>
      </c>
      <c r="DT42" s="845">
        <v>14</v>
      </c>
      <c r="DU42" s="845">
        <v>-165.58</v>
      </c>
      <c r="DV42" s="845">
        <v>0.9</v>
      </c>
      <c r="DW42" s="845">
        <v>0.87</v>
      </c>
      <c r="DX42" s="845">
        <v>39.47</v>
      </c>
      <c r="DY42" s="845">
        <v>396.83</v>
      </c>
      <c r="DZ42" s="845">
        <v>0.97</v>
      </c>
      <c r="EA42" s="845">
        <v>7.31</v>
      </c>
      <c r="EB42" s="845">
        <v>9</v>
      </c>
      <c r="EC42" s="845">
        <v>0</v>
      </c>
      <c r="ED42" s="845" t="s">
        <v>798</v>
      </c>
      <c r="EE42" s="845" t="s">
        <v>798</v>
      </c>
      <c r="EF42" s="845">
        <v>8.7309999999999999</v>
      </c>
    </row>
    <row r="43" spans="1:136" x14ac:dyDescent="0.2">
      <c r="A43" s="845">
        <v>39</v>
      </c>
      <c r="B43" s="845">
        <v>3</v>
      </c>
      <c r="C43" s="845">
        <v>208.352608</v>
      </c>
      <c r="D43" s="845">
        <v>105.310458</v>
      </c>
      <c r="E43" s="845">
        <v>1471.6597529999999</v>
      </c>
      <c r="F43" s="845">
        <v>69.415824999999998</v>
      </c>
      <c r="G43" s="845">
        <v>1</v>
      </c>
      <c r="H43" s="845">
        <v>6.5749000000000002E-2</v>
      </c>
      <c r="I43" s="845">
        <v>1.9470999999999999E-2</v>
      </c>
      <c r="J43" s="845">
        <v>0</v>
      </c>
      <c r="K43" s="845">
        <v>0</v>
      </c>
      <c r="L43" s="845">
        <v>1.9470999999999999E-2</v>
      </c>
      <c r="M43" s="845" t="s">
        <v>798</v>
      </c>
      <c r="N43" s="845">
        <v>1.4465E-2</v>
      </c>
      <c r="O43" s="845">
        <v>4.7860000000000003E-3</v>
      </c>
      <c r="P43" s="845">
        <v>0.44813399999999998</v>
      </c>
      <c r="Q43" s="845">
        <v>0.55186599999999997</v>
      </c>
      <c r="R43" s="845">
        <v>0.94405799999999995</v>
      </c>
      <c r="S43" s="845">
        <v>1</v>
      </c>
      <c r="T43" s="845">
        <v>527.56026899999995</v>
      </c>
      <c r="U43" s="845">
        <v>21.102411</v>
      </c>
      <c r="V43" s="845">
        <v>262.949772</v>
      </c>
      <c r="W43" s="845">
        <v>672.13047700000004</v>
      </c>
      <c r="X43" s="845">
        <v>19.724681</v>
      </c>
      <c r="Y43" s="845">
        <v>12.939279000000001</v>
      </c>
      <c r="Z43" s="845">
        <v>38.941541000000001</v>
      </c>
      <c r="AA43" s="845" t="s">
        <v>798</v>
      </c>
      <c r="AB43" s="845" t="s">
        <v>798</v>
      </c>
      <c r="AC43" s="845" t="s">
        <v>798</v>
      </c>
      <c r="AD43" s="845" t="s">
        <v>798</v>
      </c>
      <c r="AE43" s="845" t="s">
        <v>798</v>
      </c>
      <c r="AF43" s="845" t="s">
        <v>798</v>
      </c>
      <c r="AG43" s="845" t="s">
        <v>798</v>
      </c>
      <c r="AH43" s="845">
        <v>102.66164499999999</v>
      </c>
      <c r="AI43" s="845" t="s">
        <v>798</v>
      </c>
      <c r="AJ43" s="845" t="s">
        <v>798</v>
      </c>
      <c r="AK43" s="845">
        <v>6.9629999999999996E-3</v>
      </c>
      <c r="AL43" s="845">
        <v>0.20300599999999999</v>
      </c>
      <c r="AM43" s="845">
        <v>0.20159299999999999</v>
      </c>
      <c r="AN43" s="845">
        <v>0.35173399999999999</v>
      </c>
      <c r="AO43" s="845">
        <v>0.24838499999999999</v>
      </c>
      <c r="AP43" s="845">
        <v>1</v>
      </c>
      <c r="AQ43" s="845" t="s">
        <v>798</v>
      </c>
      <c r="AR43" s="845" t="s">
        <v>798</v>
      </c>
      <c r="AS43" s="845" t="s">
        <v>798</v>
      </c>
      <c r="AT43" s="845" t="s">
        <v>798</v>
      </c>
      <c r="AU43" s="845">
        <v>6.5749000000000002E-2</v>
      </c>
      <c r="AV43" s="845">
        <v>91.2</v>
      </c>
      <c r="AW43" s="845">
        <v>14.110458</v>
      </c>
      <c r="AX43" s="845">
        <v>73.529190999999997</v>
      </c>
      <c r="AY43" s="845">
        <v>8.4398900000000001</v>
      </c>
      <c r="AZ43" s="845" t="s">
        <v>798</v>
      </c>
      <c r="BA43" s="845">
        <v>1227.282543</v>
      </c>
      <c r="BB43" s="845">
        <v>1.4628E-2</v>
      </c>
      <c r="BC43" s="845">
        <v>4.7860000000000003E-3</v>
      </c>
      <c r="BD43" s="845">
        <v>90.468917000000005</v>
      </c>
      <c r="BE43" s="845" t="s">
        <v>798</v>
      </c>
      <c r="BF43" s="845" t="s">
        <v>798</v>
      </c>
      <c r="BG43" s="845" t="s">
        <v>798</v>
      </c>
      <c r="BH43" s="845" t="s">
        <v>798</v>
      </c>
      <c r="BI43" s="845" t="s">
        <v>798</v>
      </c>
      <c r="BJ43" s="845" t="s">
        <v>798</v>
      </c>
      <c r="BK43" s="917" t="s">
        <v>798</v>
      </c>
      <c r="BL43" s="845">
        <v>51.453023000000002</v>
      </c>
      <c r="BM43" s="845" t="s">
        <v>798</v>
      </c>
      <c r="BN43" s="845">
        <v>180.15684899999999</v>
      </c>
      <c r="BO43" s="845">
        <v>560.22422900000004</v>
      </c>
      <c r="BP43" s="845">
        <v>454.913771</v>
      </c>
      <c r="BQ43" s="845" t="s">
        <v>798</v>
      </c>
      <c r="BR43" s="917">
        <v>242.56271799999999</v>
      </c>
      <c r="BS43" s="845" t="s">
        <v>798</v>
      </c>
      <c r="BT43" s="845">
        <v>6.033404</v>
      </c>
      <c r="BU43" s="845" t="s">
        <v>798</v>
      </c>
      <c r="BV43" s="917">
        <v>3.306683</v>
      </c>
      <c r="BW43" s="845" t="s">
        <v>798</v>
      </c>
      <c r="BX43" s="845">
        <v>3.3994399999999998</v>
      </c>
      <c r="BY43" s="845" t="s">
        <v>798</v>
      </c>
      <c r="BZ43" s="845">
        <v>-24.179805000000002</v>
      </c>
      <c r="CA43" s="845" t="s">
        <v>798</v>
      </c>
      <c r="CB43" s="845">
        <v>46.888275999999998</v>
      </c>
      <c r="CC43" s="845" t="s">
        <v>798</v>
      </c>
      <c r="CD43" s="845" t="s">
        <v>798</v>
      </c>
      <c r="CE43" s="845" t="s">
        <v>798</v>
      </c>
      <c r="CF43" s="845" t="s">
        <v>798</v>
      </c>
      <c r="CG43" s="845" t="s">
        <v>798</v>
      </c>
      <c r="CH43" s="845" t="s">
        <v>798</v>
      </c>
      <c r="CI43" s="845" t="s">
        <v>798</v>
      </c>
      <c r="CJ43" s="845">
        <v>5.5645689999999997</v>
      </c>
      <c r="CK43" s="845">
        <v>1008.881574</v>
      </c>
      <c r="CL43" s="845">
        <v>317.79316</v>
      </c>
      <c r="CM43" s="845">
        <v>986.69730700000002</v>
      </c>
      <c r="CN43" s="845" t="s">
        <v>798</v>
      </c>
      <c r="CO43" s="845">
        <v>570.50262299999997</v>
      </c>
      <c r="CP43" s="845">
        <v>850.764815</v>
      </c>
      <c r="CQ43" s="845">
        <v>0</v>
      </c>
      <c r="CR43" s="845">
        <v>0</v>
      </c>
      <c r="CS43" s="845">
        <v>14.066927</v>
      </c>
      <c r="CT43" s="845">
        <v>132.284683</v>
      </c>
      <c r="CU43" s="845" t="s">
        <v>798</v>
      </c>
      <c r="CV43" s="845" t="s">
        <v>798</v>
      </c>
      <c r="CW43" s="845">
        <v>2009.6578930000001</v>
      </c>
      <c r="CX43" s="845" t="s">
        <v>798</v>
      </c>
      <c r="CY43" s="845" t="s">
        <v>798</v>
      </c>
      <c r="CZ43" s="845" t="s">
        <v>798</v>
      </c>
      <c r="DA43" s="845" t="s">
        <v>798</v>
      </c>
      <c r="DB43" s="845" t="s">
        <v>798</v>
      </c>
      <c r="DC43" s="845" t="s">
        <v>798</v>
      </c>
      <c r="DD43" s="845">
        <v>60.850788999999999</v>
      </c>
      <c r="DE43" s="845" t="s">
        <v>798</v>
      </c>
      <c r="DF43" s="845" t="s">
        <v>798</v>
      </c>
      <c r="DG43" s="845">
        <v>77.743523999999994</v>
      </c>
      <c r="DH43" s="845" t="s">
        <v>798</v>
      </c>
      <c r="DI43" s="845" t="s">
        <v>798</v>
      </c>
      <c r="DJ43" s="845">
        <v>267.812119</v>
      </c>
      <c r="DK43" s="845" t="s">
        <v>798</v>
      </c>
      <c r="DL43" s="845">
        <v>8.2711000000000007E-2</v>
      </c>
      <c r="DM43" s="845">
        <v>41.371308999999997</v>
      </c>
      <c r="DN43" s="845">
        <v>0.27822799999999998</v>
      </c>
      <c r="DO43" s="845" t="s">
        <v>798</v>
      </c>
      <c r="DP43" s="845" t="s">
        <v>798</v>
      </c>
      <c r="DQ43" s="845" t="s">
        <v>798</v>
      </c>
      <c r="DR43" s="845" t="s">
        <v>798</v>
      </c>
      <c r="DS43" s="917">
        <v>0</v>
      </c>
      <c r="DT43" s="845">
        <v>15</v>
      </c>
      <c r="DU43" s="845">
        <v>-199.59</v>
      </c>
      <c r="DV43" s="845">
        <v>0.3</v>
      </c>
      <c r="DW43" s="845">
        <v>0.27</v>
      </c>
      <c r="DX43" s="845">
        <v>36.28</v>
      </c>
      <c r="DY43" s="845">
        <v>307.14</v>
      </c>
      <c r="DZ43" s="845">
        <v>0.92</v>
      </c>
      <c r="EA43" s="845">
        <v>7.12</v>
      </c>
      <c r="EB43" s="845">
        <v>8.8000000000000007</v>
      </c>
      <c r="EC43" s="845">
        <v>0</v>
      </c>
      <c r="ED43" s="845" t="s">
        <v>798</v>
      </c>
      <c r="EE43" s="845" t="s">
        <v>798</v>
      </c>
      <c r="EF43" s="845">
        <v>8.7040000000000006</v>
      </c>
    </row>
    <row r="44" spans="1:136" x14ac:dyDescent="0.2">
      <c r="A44" s="845">
        <v>40</v>
      </c>
      <c r="B44" s="845">
        <v>4</v>
      </c>
      <c r="C44" s="845">
        <v>189.898055</v>
      </c>
      <c r="D44" s="845">
        <v>82.417976999999993</v>
      </c>
      <c r="E44" s="845">
        <v>1554.07773</v>
      </c>
      <c r="F44" s="845">
        <v>66.357275999999999</v>
      </c>
      <c r="G44" s="845">
        <v>1</v>
      </c>
      <c r="H44" s="845">
        <v>5.3552000000000002E-2</v>
      </c>
      <c r="I44" s="845">
        <v>2.1097000000000001E-2</v>
      </c>
      <c r="J44" s="845">
        <v>0</v>
      </c>
      <c r="K44" s="845">
        <v>0</v>
      </c>
      <c r="L44" s="845">
        <v>2.1097000000000001E-2</v>
      </c>
      <c r="M44" s="845" t="s">
        <v>798</v>
      </c>
      <c r="N44" s="845">
        <v>1.4258E-2</v>
      </c>
      <c r="O44" s="845">
        <v>6.5890000000000002E-3</v>
      </c>
      <c r="P44" s="845">
        <v>0.39184999999999998</v>
      </c>
      <c r="Q44" s="845">
        <v>0.60814999999999997</v>
      </c>
      <c r="R44" s="845">
        <v>0.95722799999999997</v>
      </c>
      <c r="S44" s="845">
        <v>1</v>
      </c>
      <c r="T44" s="845">
        <v>504.31529799999998</v>
      </c>
      <c r="U44" s="845">
        <v>20.172612000000001</v>
      </c>
      <c r="V44" s="845">
        <v>259.222871</v>
      </c>
      <c r="W44" s="845">
        <v>684.79303000000004</v>
      </c>
      <c r="X44" s="845">
        <v>16.065702000000002</v>
      </c>
      <c r="Y44" s="845">
        <v>14.276026999999999</v>
      </c>
      <c r="Z44" s="845">
        <v>42.193561000000003</v>
      </c>
      <c r="AA44" s="845" t="s">
        <v>798</v>
      </c>
      <c r="AB44" s="845" t="s">
        <v>798</v>
      </c>
      <c r="AC44" s="845" t="s">
        <v>798</v>
      </c>
      <c r="AD44" s="845" t="s">
        <v>798</v>
      </c>
      <c r="AE44" s="845" t="s">
        <v>798</v>
      </c>
      <c r="AF44" s="845" t="s">
        <v>798</v>
      </c>
      <c r="AG44" s="845" t="s">
        <v>798</v>
      </c>
      <c r="AH44" s="845">
        <v>102.58857</v>
      </c>
      <c r="AI44" s="845" t="s">
        <v>798</v>
      </c>
      <c r="AJ44" s="845" t="s">
        <v>798</v>
      </c>
      <c r="AK44" s="845">
        <v>2.6492000000000002E-2</v>
      </c>
      <c r="AL44" s="845">
        <v>0.17297299999999999</v>
      </c>
      <c r="AM44" s="845">
        <v>0.16839100000000001</v>
      </c>
      <c r="AN44" s="845">
        <v>0.35403200000000001</v>
      </c>
      <c r="AO44" s="845">
        <v>0.247089</v>
      </c>
      <c r="AP44" s="845">
        <v>1</v>
      </c>
      <c r="AQ44" s="845" t="s">
        <v>798</v>
      </c>
      <c r="AR44" s="845" t="s">
        <v>798</v>
      </c>
      <c r="AS44" s="845" t="s">
        <v>798</v>
      </c>
      <c r="AT44" s="845" t="s">
        <v>798</v>
      </c>
      <c r="AU44" s="845">
        <v>5.3552000000000002E-2</v>
      </c>
      <c r="AV44" s="845">
        <v>91.2</v>
      </c>
      <c r="AW44" s="845">
        <v>-8.7820230000000006</v>
      </c>
      <c r="AX44" s="845">
        <v>69.322310999999999</v>
      </c>
      <c r="AY44" s="845">
        <v>8.3666809999999998</v>
      </c>
      <c r="AZ44" s="845" t="s">
        <v>798</v>
      </c>
      <c r="BA44" s="845">
        <v>1196.141005</v>
      </c>
      <c r="BB44" s="845">
        <v>1.4465E-2</v>
      </c>
      <c r="BC44" s="845">
        <v>6.5890000000000002E-3</v>
      </c>
      <c r="BD44" s="845">
        <v>66.253319000000005</v>
      </c>
      <c r="BE44" s="845" t="s">
        <v>798</v>
      </c>
      <c r="BF44" s="845" t="s">
        <v>798</v>
      </c>
      <c r="BG44" s="845" t="s">
        <v>798</v>
      </c>
      <c r="BH44" s="845" t="s">
        <v>798</v>
      </c>
      <c r="BI44" s="845" t="s">
        <v>798</v>
      </c>
      <c r="BJ44" s="845" t="s">
        <v>798</v>
      </c>
      <c r="BK44" s="917" t="s">
        <v>798</v>
      </c>
      <c r="BL44" s="845">
        <v>46.618611999999999</v>
      </c>
      <c r="BM44" s="845" t="s">
        <v>798</v>
      </c>
      <c r="BN44" s="845">
        <v>190.17992699999999</v>
      </c>
      <c r="BO44" s="845">
        <v>534.65702599999997</v>
      </c>
      <c r="BP44" s="845">
        <v>452.23904900000002</v>
      </c>
      <c r="BQ44" s="845" t="s">
        <v>798</v>
      </c>
      <c r="BR44" s="917">
        <v>307.07213899999999</v>
      </c>
      <c r="BS44" s="845" t="s">
        <v>798</v>
      </c>
      <c r="BT44" s="845">
        <v>7.4992979999999996</v>
      </c>
      <c r="BU44" s="845" t="s">
        <v>798</v>
      </c>
      <c r="BV44" s="917">
        <v>2.403527</v>
      </c>
      <c r="BW44" s="845" t="s">
        <v>798</v>
      </c>
      <c r="BX44" s="845">
        <v>2.4364219999999999</v>
      </c>
      <c r="BY44" s="845" t="s">
        <v>798</v>
      </c>
      <c r="BZ44" s="845">
        <v>-16.552192000000002</v>
      </c>
      <c r="CA44" s="845" t="s">
        <v>798</v>
      </c>
      <c r="CB44" s="845">
        <v>46.481558999999997</v>
      </c>
      <c r="CC44" s="845" t="s">
        <v>798</v>
      </c>
      <c r="CD44" s="845" t="s">
        <v>798</v>
      </c>
      <c r="CE44" s="845" t="s">
        <v>798</v>
      </c>
      <c r="CF44" s="845" t="s">
        <v>798</v>
      </c>
      <c r="CG44" s="845" t="s">
        <v>798</v>
      </c>
      <c r="CH44" s="845" t="s">
        <v>798</v>
      </c>
      <c r="CI44" s="845" t="s">
        <v>798</v>
      </c>
      <c r="CJ44" s="845">
        <v>4.4282450000000004</v>
      </c>
      <c r="CK44" s="845">
        <v>1075.5213879999999</v>
      </c>
      <c r="CL44" s="845">
        <v>36.724051000000003</v>
      </c>
      <c r="CM44" s="845">
        <v>1137.5741949999999</v>
      </c>
      <c r="CN44" s="845" t="s">
        <v>798</v>
      </c>
      <c r="CO44" s="845">
        <v>536.81554800000004</v>
      </c>
      <c r="CP44" s="845">
        <v>898.05283199999997</v>
      </c>
      <c r="CQ44" s="845">
        <v>0</v>
      </c>
      <c r="CR44" s="845">
        <v>0</v>
      </c>
      <c r="CS44" s="845">
        <v>14.309322</v>
      </c>
      <c r="CT44" s="845">
        <v>140.43635499999999</v>
      </c>
      <c r="CU44" s="845" t="s">
        <v>798</v>
      </c>
      <c r="CV44" s="845" t="s">
        <v>798</v>
      </c>
      <c r="CW44" s="845">
        <v>1980.964424</v>
      </c>
      <c r="CX44" s="845" t="s">
        <v>798</v>
      </c>
      <c r="CY44" s="845" t="s">
        <v>798</v>
      </c>
      <c r="CZ44" s="845" t="s">
        <v>798</v>
      </c>
      <c r="DA44" s="845" t="s">
        <v>798</v>
      </c>
      <c r="DB44" s="845" t="s">
        <v>798</v>
      </c>
      <c r="DC44" s="845" t="s">
        <v>798</v>
      </c>
      <c r="DD44" s="845">
        <v>60.822232999999997</v>
      </c>
      <c r="DE44" s="845" t="s">
        <v>798</v>
      </c>
      <c r="DF44" s="845" t="s">
        <v>798</v>
      </c>
      <c r="DG44" s="845">
        <v>77.074521000000004</v>
      </c>
      <c r="DH44" s="845" t="s">
        <v>798</v>
      </c>
      <c r="DI44" s="845" t="s">
        <v>798</v>
      </c>
      <c r="DJ44" s="845">
        <v>258.34668299999998</v>
      </c>
      <c r="DK44" s="845" t="s">
        <v>798</v>
      </c>
      <c r="DL44" s="845">
        <v>6.2157999999999998E-2</v>
      </c>
      <c r="DM44" s="845">
        <v>41.731085</v>
      </c>
      <c r="DN44" s="845">
        <v>0.221412</v>
      </c>
      <c r="DO44" s="845" t="s">
        <v>798</v>
      </c>
      <c r="DP44" s="845" t="s">
        <v>798</v>
      </c>
      <c r="DQ44" s="845" t="s">
        <v>798</v>
      </c>
      <c r="DR44" s="845" t="s">
        <v>798</v>
      </c>
      <c r="DS44" s="917">
        <v>0</v>
      </c>
      <c r="DT44" s="845">
        <v>16</v>
      </c>
      <c r="DU44" s="845">
        <v>-239.34</v>
      </c>
      <c r="DV44" s="845">
        <v>-0.26</v>
      </c>
      <c r="DW44" s="845">
        <v>-0.28999999999999998</v>
      </c>
      <c r="DX44" s="845">
        <v>33.33</v>
      </c>
      <c r="DY44" s="845">
        <v>224.6</v>
      </c>
      <c r="DZ44" s="845">
        <v>0.86</v>
      </c>
      <c r="EA44" s="845">
        <v>6.94</v>
      </c>
      <c r="EB44" s="845">
        <v>8.6199999999999992</v>
      </c>
      <c r="EC44" s="845">
        <v>0</v>
      </c>
      <c r="ED44" s="845" t="s">
        <v>798</v>
      </c>
      <c r="EE44" s="845" t="s">
        <v>798</v>
      </c>
      <c r="EF44" s="845">
        <v>8.0619999999999994</v>
      </c>
    </row>
    <row r="45" spans="1:136" x14ac:dyDescent="0.2">
      <c r="A45" s="845">
        <v>41</v>
      </c>
      <c r="B45" s="845">
        <v>5</v>
      </c>
      <c r="C45" s="845">
        <v>153.650251</v>
      </c>
      <c r="D45" s="845">
        <v>45.821451000000003</v>
      </c>
      <c r="E45" s="845">
        <v>1599.899181</v>
      </c>
      <c r="F45" s="845">
        <v>60.117271000000002</v>
      </c>
      <c r="G45" s="845">
        <v>1</v>
      </c>
      <c r="H45" s="845">
        <v>4.1778000000000003E-2</v>
      </c>
      <c r="I45" s="845">
        <v>1.9191E-2</v>
      </c>
      <c r="J45" s="845">
        <v>0</v>
      </c>
      <c r="K45" s="845">
        <v>0</v>
      </c>
      <c r="L45" s="845">
        <v>1.9191E-2</v>
      </c>
      <c r="M45" s="845" t="s">
        <v>798</v>
      </c>
      <c r="N45" s="845">
        <v>1.4252000000000001E-2</v>
      </c>
      <c r="O45" s="845">
        <v>4.8840000000000003E-3</v>
      </c>
      <c r="P45" s="845">
        <v>0.35262700000000002</v>
      </c>
      <c r="Q45" s="845">
        <v>0.64737299999999998</v>
      </c>
      <c r="R45" s="845">
        <v>0.95036900000000002</v>
      </c>
      <c r="S45" s="845">
        <v>1</v>
      </c>
      <c r="T45" s="845">
        <v>456.89126099999999</v>
      </c>
      <c r="U45" s="845">
        <v>18.275649999999999</v>
      </c>
      <c r="V45" s="845">
        <v>248.89657099999999</v>
      </c>
      <c r="W45" s="845">
        <v>674.54127600000004</v>
      </c>
      <c r="X45" s="845">
        <v>12.533377</v>
      </c>
      <c r="Y45" s="845">
        <v>12.907817</v>
      </c>
      <c r="Z45" s="845">
        <v>38.382553000000001</v>
      </c>
      <c r="AA45" s="845" t="s">
        <v>798</v>
      </c>
      <c r="AB45" s="845" t="s">
        <v>798</v>
      </c>
      <c r="AC45" s="845" t="s">
        <v>798</v>
      </c>
      <c r="AD45" s="845" t="s">
        <v>798</v>
      </c>
      <c r="AE45" s="845" t="s">
        <v>798</v>
      </c>
      <c r="AF45" s="845" t="s">
        <v>798</v>
      </c>
      <c r="AG45" s="845" t="s">
        <v>798</v>
      </c>
      <c r="AH45" s="845">
        <v>102.519322</v>
      </c>
      <c r="AI45" s="845" t="s">
        <v>798</v>
      </c>
      <c r="AJ45" s="845" t="s">
        <v>798</v>
      </c>
      <c r="AK45" s="845">
        <v>7.8996999999999998E-2</v>
      </c>
      <c r="AL45" s="845">
        <v>0.14485300000000001</v>
      </c>
      <c r="AM45" s="845">
        <v>0.13341</v>
      </c>
      <c r="AN45" s="845">
        <v>0.357626</v>
      </c>
      <c r="AO45" s="845">
        <v>0.24625900000000001</v>
      </c>
      <c r="AP45" s="845">
        <v>1</v>
      </c>
      <c r="AQ45" s="845" t="s">
        <v>798</v>
      </c>
      <c r="AR45" s="845" t="s">
        <v>798</v>
      </c>
      <c r="AS45" s="845" t="s">
        <v>798</v>
      </c>
      <c r="AT45" s="845" t="s">
        <v>798</v>
      </c>
      <c r="AU45" s="845">
        <v>4.1778000000000003E-2</v>
      </c>
      <c r="AV45" s="845">
        <v>91.2</v>
      </c>
      <c r="AW45" s="845">
        <v>-45.378549</v>
      </c>
      <c r="AX45" s="845">
        <v>63.256751999999999</v>
      </c>
      <c r="AY45" s="845">
        <v>8.0012790000000003</v>
      </c>
      <c r="AZ45" s="845" t="s">
        <v>798</v>
      </c>
      <c r="BA45" s="845">
        <v>1140.826685</v>
      </c>
      <c r="BB45" s="845">
        <v>1.4258E-2</v>
      </c>
      <c r="BC45" s="845">
        <v>4.8840000000000003E-3</v>
      </c>
      <c r="BD45" s="845">
        <v>43.054814999999998</v>
      </c>
      <c r="BE45" s="845" t="s">
        <v>798</v>
      </c>
      <c r="BF45" s="845" t="s">
        <v>798</v>
      </c>
      <c r="BG45" s="845" t="s">
        <v>798</v>
      </c>
      <c r="BH45" s="845" t="s">
        <v>798</v>
      </c>
      <c r="BI45" s="845" t="s">
        <v>798</v>
      </c>
      <c r="BJ45" s="845" t="s">
        <v>798</v>
      </c>
      <c r="BK45" s="917" t="s">
        <v>798</v>
      </c>
      <c r="BL45" s="845">
        <v>42.532052999999998</v>
      </c>
      <c r="BM45" s="845" t="s">
        <v>798</v>
      </c>
      <c r="BN45" s="845">
        <v>208.72739200000001</v>
      </c>
      <c r="BO45" s="845">
        <v>482.33245499999998</v>
      </c>
      <c r="BP45" s="845">
        <v>436.51100300000002</v>
      </c>
      <c r="BQ45" s="845" t="s">
        <v>798</v>
      </c>
      <c r="BR45" s="917">
        <v>318.20193399999999</v>
      </c>
      <c r="BS45" s="845" t="s">
        <v>798</v>
      </c>
      <c r="BT45" s="845">
        <v>7.6868990000000004</v>
      </c>
      <c r="BU45" s="845" t="s">
        <v>798</v>
      </c>
      <c r="BV45" s="917">
        <v>1.671084</v>
      </c>
      <c r="BW45" s="845" t="s">
        <v>798</v>
      </c>
      <c r="BX45" s="845">
        <v>1.703978</v>
      </c>
      <c r="BY45" s="845" t="s">
        <v>798</v>
      </c>
      <c r="BZ45" s="845">
        <v>-12.259938</v>
      </c>
      <c r="CA45" s="845" t="s">
        <v>798</v>
      </c>
      <c r="CB45" s="845">
        <v>44.451552</v>
      </c>
      <c r="CC45" s="845" t="s">
        <v>798</v>
      </c>
      <c r="CD45" s="845" t="s">
        <v>798</v>
      </c>
      <c r="CE45" s="845" t="s">
        <v>798</v>
      </c>
      <c r="CF45" s="845" t="s">
        <v>798</v>
      </c>
      <c r="CG45" s="845" t="s">
        <v>798</v>
      </c>
      <c r="CH45" s="845" t="s">
        <v>798</v>
      </c>
      <c r="CI45" s="845" t="s">
        <v>798</v>
      </c>
      <c r="CJ45" s="845">
        <v>3.6874410000000002</v>
      </c>
      <c r="CK45" s="845">
        <v>1133.020137</v>
      </c>
      <c r="CL45" s="845">
        <v>0</v>
      </c>
      <c r="CM45" s="845">
        <v>1207.133088</v>
      </c>
      <c r="CN45" s="845" t="s">
        <v>798</v>
      </c>
      <c r="CO45" s="845">
        <v>494.88923499999999</v>
      </c>
      <c r="CP45" s="845">
        <v>937.92389300000002</v>
      </c>
      <c r="CQ45" s="845">
        <v>0</v>
      </c>
      <c r="CR45" s="845">
        <v>0</v>
      </c>
      <c r="CS45" s="845">
        <v>14.220033000000001</v>
      </c>
      <c r="CT45" s="845">
        <v>148.06782999999999</v>
      </c>
      <c r="CU45" s="845" t="s">
        <v>798</v>
      </c>
      <c r="CV45" s="845" t="s">
        <v>798</v>
      </c>
      <c r="CW45" s="845">
        <v>1928.6961550000001</v>
      </c>
      <c r="CX45" s="845" t="s">
        <v>798</v>
      </c>
      <c r="CY45" s="845" t="s">
        <v>798</v>
      </c>
      <c r="CZ45" s="845" t="s">
        <v>798</v>
      </c>
      <c r="DA45" s="845" t="s">
        <v>798</v>
      </c>
      <c r="DB45" s="845" t="s">
        <v>798</v>
      </c>
      <c r="DC45" s="845" t="s">
        <v>798</v>
      </c>
      <c r="DD45" s="845">
        <v>60.803905999999998</v>
      </c>
      <c r="DE45" s="845" t="s">
        <v>798</v>
      </c>
      <c r="DF45" s="845" t="s">
        <v>798</v>
      </c>
      <c r="DG45" s="845">
        <v>77.836635999999999</v>
      </c>
      <c r="DH45" s="845" t="s">
        <v>798</v>
      </c>
      <c r="DI45" s="845" t="s">
        <v>798</v>
      </c>
      <c r="DJ45" s="845">
        <v>254.00529499999999</v>
      </c>
      <c r="DK45" s="845" t="s">
        <v>798</v>
      </c>
      <c r="DL45" s="845">
        <v>4.9456E-2</v>
      </c>
      <c r="DM45" s="845">
        <v>41.619402000000001</v>
      </c>
      <c r="DN45" s="845">
        <v>0.18437200000000001</v>
      </c>
      <c r="DO45" s="845" t="s">
        <v>798</v>
      </c>
      <c r="DP45" s="845" t="s">
        <v>798</v>
      </c>
      <c r="DQ45" s="845" t="s">
        <v>798</v>
      </c>
      <c r="DR45" s="845" t="s">
        <v>798</v>
      </c>
      <c r="DS45" s="917">
        <v>0</v>
      </c>
      <c r="DT45" s="845">
        <v>17</v>
      </c>
      <c r="DU45" s="845">
        <v>-255.92</v>
      </c>
      <c r="DV45" s="845">
        <v>-0.78</v>
      </c>
      <c r="DW45" s="845">
        <v>-0.81</v>
      </c>
      <c r="DX45" s="845">
        <v>30.59</v>
      </c>
      <c r="DY45" s="845">
        <v>-99999999</v>
      </c>
      <c r="DZ45" s="845">
        <v>0.81</v>
      </c>
      <c r="EA45" s="845">
        <v>6.77</v>
      </c>
      <c r="EB45" s="845">
        <v>8.4600000000000009</v>
      </c>
      <c r="EC45" s="845">
        <v>0</v>
      </c>
      <c r="ED45" s="845" t="s">
        <v>798</v>
      </c>
      <c r="EE45" s="845" t="s">
        <v>798</v>
      </c>
      <c r="EF45" s="845">
        <v>6.8419999999999996</v>
      </c>
    </row>
    <row r="46" spans="1:136" x14ac:dyDescent="0.2">
      <c r="A46" s="845">
        <v>42</v>
      </c>
      <c r="B46" s="845">
        <v>6</v>
      </c>
      <c r="C46" s="845">
        <v>113.390066</v>
      </c>
      <c r="D46" s="845">
        <v>3.5903330000000002</v>
      </c>
      <c r="E46" s="845">
        <v>1603.4895140000001</v>
      </c>
      <c r="F46" s="845">
        <v>53.030143000000002</v>
      </c>
      <c r="G46" s="845">
        <v>1</v>
      </c>
      <c r="H46" s="845">
        <v>4.0847000000000001E-2</v>
      </c>
      <c r="I46" s="845">
        <v>2.1374000000000001E-2</v>
      </c>
      <c r="J46" s="845">
        <v>0</v>
      </c>
      <c r="K46" s="845">
        <v>0</v>
      </c>
      <c r="L46" s="845">
        <v>2.1374000000000001E-2</v>
      </c>
      <c r="M46" s="845" t="s">
        <v>798</v>
      </c>
      <c r="N46" s="845">
        <v>1.4394000000000001E-2</v>
      </c>
      <c r="O46" s="845">
        <v>7.0410000000000004E-3</v>
      </c>
      <c r="P46" s="845">
        <v>0.33122600000000002</v>
      </c>
      <c r="Q46" s="845">
        <v>0.66877399999999998</v>
      </c>
      <c r="R46" s="845">
        <v>0.91933600000000004</v>
      </c>
      <c r="S46" s="845">
        <v>1</v>
      </c>
      <c r="T46" s="845">
        <v>403.02908300000001</v>
      </c>
      <c r="U46" s="845">
        <v>16.121162999999999</v>
      </c>
      <c r="V46" s="845">
        <v>235.66470899999999</v>
      </c>
      <c r="W46" s="845">
        <v>692.80614300000002</v>
      </c>
      <c r="X46" s="845">
        <v>12.254099</v>
      </c>
      <c r="Y46" s="845">
        <v>14.850293000000001</v>
      </c>
      <c r="Z46" s="845">
        <v>42.748015000000002</v>
      </c>
      <c r="AA46" s="845" t="s">
        <v>798</v>
      </c>
      <c r="AB46" s="845" t="s">
        <v>798</v>
      </c>
      <c r="AC46" s="845" t="s">
        <v>798</v>
      </c>
      <c r="AD46" s="845" t="s">
        <v>798</v>
      </c>
      <c r="AE46" s="845" t="s">
        <v>798</v>
      </c>
      <c r="AF46" s="845" t="s">
        <v>798</v>
      </c>
      <c r="AG46" s="845" t="s">
        <v>798</v>
      </c>
      <c r="AH46" s="845">
        <v>102.456481</v>
      </c>
      <c r="AI46" s="845" t="s">
        <v>798</v>
      </c>
      <c r="AJ46" s="845" t="s">
        <v>798</v>
      </c>
      <c r="AK46" s="845">
        <v>0.17164499999999999</v>
      </c>
      <c r="AL46" s="845">
        <v>0.119975</v>
      </c>
      <c r="AM46" s="845">
        <v>9.9381999999999998E-2</v>
      </c>
      <c r="AN46" s="845">
        <v>0.36385099999999998</v>
      </c>
      <c r="AO46" s="845">
        <v>0.24460899999999999</v>
      </c>
      <c r="AP46" s="845">
        <v>1</v>
      </c>
      <c r="AQ46" s="845" t="s">
        <v>798</v>
      </c>
      <c r="AR46" s="845" t="s">
        <v>798</v>
      </c>
      <c r="AS46" s="845" t="s">
        <v>798</v>
      </c>
      <c r="AT46" s="845" t="s">
        <v>798</v>
      </c>
      <c r="AU46" s="845">
        <v>4.0847000000000001E-2</v>
      </c>
      <c r="AV46" s="845">
        <v>91.2</v>
      </c>
      <c r="AW46" s="845">
        <v>-87.609667000000002</v>
      </c>
      <c r="AX46" s="845">
        <v>57.683086000000003</v>
      </c>
      <c r="AY46" s="845">
        <v>7.4496510000000002</v>
      </c>
      <c r="AZ46" s="845" t="s">
        <v>798</v>
      </c>
      <c r="BA46" s="845">
        <v>1073.0033780000001</v>
      </c>
      <c r="BB46" s="845">
        <v>1.4252000000000001E-2</v>
      </c>
      <c r="BC46" s="845">
        <v>7.0410000000000004E-3</v>
      </c>
      <c r="BD46" s="845">
        <v>25.851669000000001</v>
      </c>
      <c r="BE46" s="845" t="s">
        <v>798</v>
      </c>
      <c r="BF46" s="845" t="s">
        <v>798</v>
      </c>
      <c r="BG46" s="845" t="s">
        <v>798</v>
      </c>
      <c r="BH46" s="845" t="s">
        <v>798</v>
      </c>
      <c r="BI46" s="845" t="s">
        <v>798</v>
      </c>
      <c r="BJ46" s="845" t="s">
        <v>798</v>
      </c>
      <c r="BK46" s="917" t="s">
        <v>798</v>
      </c>
      <c r="BL46" s="845">
        <v>39.741484999999997</v>
      </c>
      <c r="BM46" s="845" t="s">
        <v>798</v>
      </c>
      <c r="BN46" s="845">
        <v>233.86072899999999</v>
      </c>
      <c r="BO46" s="845">
        <v>430.13347499999998</v>
      </c>
      <c r="BP46" s="845">
        <v>426.54314199999999</v>
      </c>
      <c r="BQ46" s="845" t="s">
        <v>798</v>
      </c>
      <c r="BR46" s="917">
        <v>338.26496400000002</v>
      </c>
      <c r="BS46" s="845" t="s">
        <v>798</v>
      </c>
      <c r="BT46" s="845">
        <v>7.8255150000000002</v>
      </c>
      <c r="BU46" s="845" t="s">
        <v>798</v>
      </c>
      <c r="BV46" s="917">
        <v>1.0797300000000001</v>
      </c>
      <c r="BW46" s="845" t="s">
        <v>798</v>
      </c>
      <c r="BX46" s="845">
        <v>1.112625</v>
      </c>
      <c r="BY46" s="845" t="s">
        <v>798</v>
      </c>
      <c r="BZ46" s="845">
        <v>-9.8085330000000006</v>
      </c>
      <c r="CA46" s="845" t="s">
        <v>798</v>
      </c>
      <c r="CB46" s="845">
        <v>41.386949999999999</v>
      </c>
      <c r="CC46" s="845" t="s">
        <v>798</v>
      </c>
      <c r="CD46" s="845" t="s">
        <v>798</v>
      </c>
      <c r="CE46" s="845" t="s">
        <v>798</v>
      </c>
      <c r="CF46" s="845" t="s">
        <v>798</v>
      </c>
      <c r="CG46" s="845" t="s">
        <v>798</v>
      </c>
      <c r="CH46" s="845" t="s">
        <v>798</v>
      </c>
      <c r="CI46" s="845" t="s">
        <v>798</v>
      </c>
      <c r="CJ46" s="845">
        <v>2.9561099999999998</v>
      </c>
      <c r="CK46" s="845">
        <v>1181.4455559999999</v>
      </c>
      <c r="CL46" s="845">
        <v>0</v>
      </c>
      <c r="CM46" s="845">
        <v>1252.0679419999999</v>
      </c>
      <c r="CN46" s="845" t="s">
        <v>798</v>
      </c>
      <c r="CO46" s="845">
        <v>441.43774200000001</v>
      </c>
      <c r="CP46" s="845">
        <v>967.32540500000005</v>
      </c>
      <c r="CQ46" s="845">
        <v>0</v>
      </c>
      <c r="CR46" s="845">
        <v>0</v>
      </c>
      <c r="CS46" s="845">
        <v>13.463718</v>
      </c>
      <c r="CT46" s="845">
        <v>153.575851</v>
      </c>
      <c r="CU46" s="845" t="s">
        <v>798</v>
      </c>
      <c r="CV46" s="845" t="s">
        <v>798</v>
      </c>
      <c r="CW46" s="845">
        <v>1863.939621</v>
      </c>
      <c r="CX46" s="845" t="s">
        <v>798</v>
      </c>
      <c r="CY46" s="845" t="s">
        <v>798</v>
      </c>
      <c r="CZ46" s="845" t="s">
        <v>798</v>
      </c>
      <c r="DA46" s="845" t="s">
        <v>798</v>
      </c>
      <c r="DB46" s="845" t="s">
        <v>798</v>
      </c>
      <c r="DC46" s="845" t="s">
        <v>798</v>
      </c>
      <c r="DD46" s="845">
        <v>61.238183999999997</v>
      </c>
      <c r="DE46" s="845" t="s">
        <v>798</v>
      </c>
      <c r="DF46" s="845" t="s">
        <v>798</v>
      </c>
      <c r="DG46" s="845">
        <v>80.540993999999998</v>
      </c>
      <c r="DH46" s="845" t="s">
        <v>798</v>
      </c>
      <c r="DI46" s="845" t="s">
        <v>798</v>
      </c>
      <c r="DJ46" s="845">
        <v>237.30075299999999</v>
      </c>
      <c r="DK46" s="845" t="s">
        <v>798</v>
      </c>
      <c r="DL46" s="845">
        <v>3.5479999999999998E-2</v>
      </c>
      <c r="DM46" s="845">
        <v>39.566625999999999</v>
      </c>
      <c r="DN46" s="845">
        <v>0.14780599999999999</v>
      </c>
      <c r="DO46" s="845" t="s">
        <v>798</v>
      </c>
      <c r="DP46" s="845" t="s">
        <v>798</v>
      </c>
      <c r="DQ46" s="845" t="s">
        <v>798</v>
      </c>
      <c r="DR46" s="845" t="s">
        <v>798</v>
      </c>
      <c r="DS46" s="917">
        <v>0</v>
      </c>
      <c r="DT46" s="845">
        <v>18</v>
      </c>
      <c r="DU46" s="845">
        <v>-271.14</v>
      </c>
      <c r="DV46" s="845">
        <v>-1.25</v>
      </c>
      <c r="DW46" s="845">
        <v>-1.29</v>
      </c>
      <c r="DX46" s="845">
        <v>28.07</v>
      </c>
      <c r="DY46" s="845">
        <v>-99999999</v>
      </c>
      <c r="DZ46" s="845">
        <v>0.76</v>
      </c>
      <c r="EA46" s="845">
        <v>6.62</v>
      </c>
      <c r="EB46" s="845">
        <v>8.3000000000000007</v>
      </c>
      <c r="EC46" s="845">
        <v>0</v>
      </c>
      <c r="ED46" s="845" t="s">
        <v>798</v>
      </c>
      <c r="EE46" s="845" t="s">
        <v>798</v>
      </c>
      <c r="EF46" s="845">
        <v>5.5049999999999999</v>
      </c>
    </row>
    <row r="47" spans="1:136" x14ac:dyDescent="0.2">
      <c r="A47" s="845">
        <v>43</v>
      </c>
      <c r="B47" s="845">
        <v>7</v>
      </c>
      <c r="C47" s="845">
        <v>76.000448000000006</v>
      </c>
      <c r="D47" s="845">
        <v>-36.125149</v>
      </c>
      <c r="E47" s="845">
        <v>1567.3643649999999</v>
      </c>
      <c r="F47" s="845">
        <v>46.273682999999998</v>
      </c>
      <c r="G47" s="845">
        <v>1</v>
      </c>
      <c r="H47" s="845">
        <v>5.7215000000000002E-2</v>
      </c>
      <c r="I47" s="845">
        <v>2.7959000000000001E-2</v>
      </c>
      <c r="J47" s="845">
        <v>0</v>
      </c>
      <c r="K47" s="845">
        <v>0</v>
      </c>
      <c r="L47" s="845">
        <v>2.7959000000000001E-2</v>
      </c>
      <c r="M47" s="845" t="s">
        <v>798</v>
      </c>
      <c r="N47" s="845">
        <v>1.4647E-2</v>
      </c>
      <c r="O47" s="845">
        <v>1.3433E-2</v>
      </c>
      <c r="P47" s="845">
        <v>0.33593800000000001</v>
      </c>
      <c r="Q47" s="845">
        <v>0.66406200000000004</v>
      </c>
      <c r="R47" s="845">
        <v>0.86788699999999996</v>
      </c>
      <c r="S47" s="845">
        <v>1</v>
      </c>
      <c r="T47" s="845">
        <v>351.67999300000002</v>
      </c>
      <c r="U47" s="845">
        <v>14.0672</v>
      </c>
      <c r="V47" s="845">
        <v>221.18206799999999</v>
      </c>
      <c r="W47" s="845">
        <v>720.18631300000004</v>
      </c>
      <c r="X47" s="845">
        <v>17.164414000000001</v>
      </c>
      <c r="Y47" s="845">
        <v>20.222909000000001</v>
      </c>
      <c r="Z47" s="845">
        <v>55.917329000000002</v>
      </c>
      <c r="AA47" s="845" t="s">
        <v>798</v>
      </c>
      <c r="AB47" s="845" t="s">
        <v>798</v>
      </c>
      <c r="AC47" s="845" t="s">
        <v>798</v>
      </c>
      <c r="AD47" s="845" t="s">
        <v>798</v>
      </c>
      <c r="AE47" s="845" t="s">
        <v>798</v>
      </c>
      <c r="AF47" s="845" t="s">
        <v>798</v>
      </c>
      <c r="AG47" s="845" t="s">
        <v>798</v>
      </c>
      <c r="AH47" s="845">
        <v>102.45686000000001</v>
      </c>
      <c r="AI47" s="845" t="s">
        <v>798</v>
      </c>
      <c r="AJ47" s="845" t="s">
        <v>798</v>
      </c>
      <c r="AK47" s="845">
        <v>0.26419799999999999</v>
      </c>
      <c r="AL47" s="845">
        <v>9.7051999999999999E-2</v>
      </c>
      <c r="AM47" s="845">
        <v>7.1411000000000002E-2</v>
      </c>
      <c r="AN47" s="845">
        <v>0.369504</v>
      </c>
      <c r="AO47" s="845">
        <v>0.24423500000000001</v>
      </c>
      <c r="AP47" s="845">
        <v>1</v>
      </c>
      <c r="AQ47" s="845" t="s">
        <v>798</v>
      </c>
      <c r="AR47" s="845" t="s">
        <v>798</v>
      </c>
      <c r="AS47" s="845" t="s">
        <v>798</v>
      </c>
      <c r="AT47" s="845" t="s">
        <v>798</v>
      </c>
      <c r="AU47" s="845">
        <v>5.7215000000000002E-2</v>
      </c>
      <c r="AV47" s="845">
        <v>91.2</v>
      </c>
      <c r="AW47" s="845">
        <v>-127.325149</v>
      </c>
      <c r="AX47" s="845">
        <v>53.317619000000001</v>
      </c>
      <c r="AY47" s="845">
        <v>6.7803230000000001</v>
      </c>
      <c r="AZ47" s="845" t="s">
        <v>798</v>
      </c>
      <c r="BA47" s="845">
        <v>1014.885533</v>
      </c>
      <c r="BB47" s="845">
        <v>1.4394000000000001E-2</v>
      </c>
      <c r="BC47" s="845">
        <v>1.3433E-2</v>
      </c>
      <c r="BD47" s="845">
        <v>15.381696</v>
      </c>
      <c r="BE47" s="845" t="s">
        <v>798</v>
      </c>
      <c r="BF47" s="845" t="s">
        <v>798</v>
      </c>
      <c r="BG47" s="845" t="s">
        <v>798</v>
      </c>
      <c r="BH47" s="845" t="s">
        <v>798</v>
      </c>
      <c r="BI47" s="845" t="s">
        <v>798</v>
      </c>
      <c r="BJ47" s="845" t="s">
        <v>798</v>
      </c>
      <c r="BK47" s="917" t="s">
        <v>798</v>
      </c>
      <c r="BL47" s="845">
        <v>37.970885000000003</v>
      </c>
      <c r="BM47" s="845" t="s">
        <v>798</v>
      </c>
      <c r="BN47" s="845">
        <v>260.310001</v>
      </c>
      <c r="BO47" s="845">
        <v>389.06731600000001</v>
      </c>
      <c r="BP47" s="845">
        <v>425.19246500000003</v>
      </c>
      <c r="BQ47" s="845" t="s">
        <v>798</v>
      </c>
      <c r="BR47" s="917">
        <v>315.47558400000003</v>
      </c>
      <c r="BS47" s="845" t="s">
        <v>798</v>
      </c>
      <c r="BT47" s="845">
        <v>6.7436179999999997</v>
      </c>
      <c r="BU47" s="845" t="s">
        <v>798</v>
      </c>
      <c r="BV47" s="917">
        <v>0.73569799999999996</v>
      </c>
      <c r="BW47" s="845" t="s">
        <v>798</v>
      </c>
      <c r="BX47" s="845">
        <v>0.76859299999999997</v>
      </c>
      <c r="BY47" s="845" t="s">
        <v>798</v>
      </c>
      <c r="BZ47" s="845">
        <v>-9.6776479999999996</v>
      </c>
      <c r="CA47" s="845" t="s">
        <v>798</v>
      </c>
      <c r="CB47" s="845">
        <v>37.668461000000001</v>
      </c>
      <c r="CC47" s="845" t="s">
        <v>798</v>
      </c>
      <c r="CD47" s="845" t="s">
        <v>798</v>
      </c>
      <c r="CE47" s="845" t="s">
        <v>798</v>
      </c>
      <c r="CF47" s="845" t="s">
        <v>798</v>
      </c>
      <c r="CG47" s="845" t="s">
        <v>798</v>
      </c>
      <c r="CH47" s="845" t="s">
        <v>798</v>
      </c>
      <c r="CI47" s="845" t="s">
        <v>798</v>
      </c>
      <c r="CJ47" s="845">
        <v>2.395591</v>
      </c>
      <c r="CK47" s="845">
        <v>1207.704929</v>
      </c>
      <c r="CL47" s="845" t="s">
        <v>798</v>
      </c>
      <c r="CM47" s="845">
        <v>1307.066335</v>
      </c>
      <c r="CN47" s="845" t="s">
        <v>798</v>
      </c>
      <c r="CO47" s="845">
        <v>387.33059700000001</v>
      </c>
      <c r="CP47" s="845">
        <v>986.72111399999994</v>
      </c>
      <c r="CQ47" s="845">
        <v>0</v>
      </c>
      <c r="CR47" s="845">
        <v>0</v>
      </c>
      <c r="CS47" s="845">
        <v>12.730872</v>
      </c>
      <c r="CT47" s="845">
        <v>161.04009099999999</v>
      </c>
      <c r="CU47" s="845" t="s">
        <v>798</v>
      </c>
      <c r="CV47" s="845" t="s">
        <v>798</v>
      </c>
      <c r="CW47" s="845">
        <v>1807.907719</v>
      </c>
      <c r="CX47" s="845" t="s">
        <v>798</v>
      </c>
      <c r="CY47" s="845" t="s">
        <v>798</v>
      </c>
      <c r="CZ47" s="845" t="s">
        <v>798</v>
      </c>
      <c r="DA47" s="845" t="s">
        <v>798</v>
      </c>
      <c r="DB47" s="845" t="s">
        <v>798</v>
      </c>
      <c r="DC47" s="845" t="s">
        <v>798</v>
      </c>
      <c r="DD47" s="845">
        <v>64.461083000000002</v>
      </c>
      <c r="DE47" s="845" t="s">
        <v>798</v>
      </c>
      <c r="DF47" s="845" t="s">
        <v>798</v>
      </c>
      <c r="DG47" s="845">
        <v>85.284869999999998</v>
      </c>
      <c r="DH47" s="845" t="s">
        <v>798</v>
      </c>
      <c r="DI47" s="845" t="s">
        <v>798</v>
      </c>
      <c r="DJ47" s="845">
        <v>251.35777899999999</v>
      </c>
      <c r="DK47" s="845" t="s">
        <v>798</v>
      </c>
      <c r="DL47" s="845">
        <v>2.3271E-2</v>
      </c>
      <c r="DM47" s="845">
        <v>37.016418000000002</v>
      </c>
      <c r="DN47" s="845">
        <v>0.11978</v>
      </c>
      <c r="DO47" s="845" t="s">
        <v>798</v>
      </c>
      <c r="DP47" s="845" t="s">
        <v>798</v>
      </c>
      <c r="DQ47" s="845" t="s">
        <v>798</v>
      </c>
      <c r="DR47" s="845" t="s">
        <v>798</v>
      </c>
      <c r="DS47" s="917">
        <v>0</v>
      </c>
      <c r="DT47" s="845">
        <v>19</v>
      </c>
      <c r="DU47" s="845">
        <v>-285.10000000000002</v>
      </c>
      <c r="DV47" s="845">
        <v>-1.69</v>
      </c>
      <c r="DW47" s="845">
        <v>-1.72</v>
      </c>
      <c r="DX47" s="845">
        <v>25.75</v>
      </c>
      <c r="DY47" s="845">
        <v>-99999999</v>
      </c>
      <c r="DZ47" s="845">
        <v>0.72</v>
      </c>
      <c r="EA47" s="845">
        <v>6.48</v>
      </c>
      <c r="EB47" s="845">
        <v>8.16</v>
      </c>
      <c r="EC47" s="845">
        <v>0</v>
      </c>
      <c r="ED47" s="845" t="s">
        <v>798</v>
      </c>
      <c r="EE47" s="845" t="s">
        <v>798</v>
      </c>
      <c r="EF47" s="845">
        <v>4.2930000000000001</v>
      </c>
    </row>
    <row r="48" spans="1:136" x14ac:dyDescent="0.2">
      <c r="A48" s="845">
        <v>44</v>
      </c>
      <c r="B48" s="845">
        <v>8</v>
      </c>
      <c r="C48" s="845">
        <v>58.322736999999996</v>
      </c>
      <c r="D48" s="845">
        <v>-57.624226</v>
      </c>
      <c r="E48" s="845">
        <v>1509.740139</v>
      </c>
      <c r="F48" s="845">
        <v>42.941983999999998</v>
      </c>
      <c r="G48" s="845">
        <v>1</v>
      </c>
      <c r="H48" s="845">
        <v>8.9208999999999997E-2</v>
      </c>
      <c r="I48" s="845">
        <v>3.9288999999999998E-2</v>
      </c>
      <c r="J48" s="845">
        <v>0</v>
      </c>
      <c r="K48" s="845">
        <v>0</v>
      </c>
      <c r="L48" s="845">
        <v>3.9288999999999998E-2</v>
      </c>
      <c r="M48" s="845" t="s">
        <v>798</v>
      </c>
      <c r="N48" s="845">
        <v>1.4853E-2</v>
      </c>
      <c r="O48" s="845">
        <v>2.4469000000000001E-2</v>
      </c>
      <c r="P48" s="845">
        <v>0.37220399999999998</v>
      </c>
      <c r="Q48" s="845">
        <v>0.62779600000000002</v>
      </c>
      <c r="R48" s="845">
        <v>0.82788200000000001</v>
      </c>
      <c r="S48" s="845">
        <v>1</v>
      </c>
      <c r="T48" s="845">
        <v>326.35908000000001</v>
      </c>
      <c r="U48" s="845">
        <v>13.054363</v>
      </c>
      <c r="V48" s="845">
        <v>211.975673</v>
      </c>
      <c r="W48" s="845">
        <v>745.05619300000001</v>
      </c>
      <c r="X48" s="845">
        <v>26.762564999999999</v>
      </c>
      <c r="Y48" s="845">
        <v>29.297498999999998</v>
      </c>
      <c r="Z48" s="845">
        <v>78.578171999999995</v>
      </c>
      <c r="AA48" s="845" t="s">
        <v>798</v>
      </c>
      <c r="AB48" s="845" t="s">
        <v>798</v>
      </c>
      <c r="AC48" s="845" t="s">
        <v>798</v>
      </c>
      <c r="AD48" s="845" t="s">
        <v>798</v>
      </c>
      <c r="AE48" s="845" t="s">
        <v>798</v>
      </c>
      <c r="AF48" s="845" t="s">
        <v>798</v>
      </c>
      <c r="AG48" s="845" t="s">
        <v>798</v>
      </c>
      <c r="AH48" s="845">
        <v>102.48885</v>
      </c>
      <c r="AI48" s="845" t="s">
        <v>798</v>
      </c>
      <c r="AJ48" s="845" t="s">
        <v>798</v>
      </c>
      <c r="AK48" s="845">
        <v>0.28655000000000003</v>
      </c>
      <c r="AL48" s="845">
        <v>8.4559999999999996E-2</v>
      </c>
      <c r="AM48" s="845">
        <v>6.0330000000000002E-2</v>
      </c>
      <c r="AN48" s="845">
        <v>0.37389899999999998</v>
      </c>
      <c r="AO48" s="845">
        <v>0.243892</v>
      </c>
      <c r="AP48" s="845">
        <v>1</v>
      </c>
      <c r="AQ48" s="845" t="s">
        <v>798</v>
      </c>
      <c r="AR48" s="845" t="s">
        <v>798</v>
      </c>
      <c r="AS48" s="845" t="s">
        <v>798</v>
      </c>
      <c r="AT48" s="845" t="s">
        <v>798</v>
      </c>
      <c r="AU48" s="845">
        <v>8.9208999999999997E-2</v>
      </c>
      <c r="AV48" s="845">
        <v>91.2</v>
      </c>
      <c r="AW48" s="845">
        <v>-148.82422600000001</v>
      </c>
      <c r="AX48" s="845">
        <v>51.869689000000001</v>
      </c>
      <c r="AY48" s="845">
        <v>6.3274670000000004</v>
      </c>
      <c r="AZ48" s="845" t="s">
        <v>798</v>
      </c>
      <c r="BA48" s="845">
        <v>981.74086699999998</v>
      </c>
      <c r="BB48" s="845">
        <v>1.4647E-2</v>
      </c>
      <c r="BC48" s="845">
        <v>2.4469000000000001E-2</v>
      </c>
      <c r="BD48" s="845">
        <v>11.851281999999999</v>
      </c>
      <c r="BE48" s="845" t="s">
        <v>798</v>
      </c>
      <c r="BF48" s="845" t="s">
        <v>798</v>
      </c>
      <c r="BG48" s="845" t="s">
        <v>798</v>
      </c>
      <c r="BH48" s="845" t="s">
        <v>798</v>
      </c>
      <c r="BI48" s="845" t="s">
        <v>798</v>
      </c>
      <c r="BJ48" s="845" t="s">
        <v>798</v>
      </c>
      <c r="BK48" s="917" t="s">
        <v>798</v>
      </c>
      <c r="BL48" s="845">
        <v>37.626972000000002</v>
      </c>
      <c r="BM48" s="845" t="s">
        <v>798</v>
      </c>
      <c r="BN48" s="845">
        <v>273.02538099999998</v>
      </c>
      <c r="BO48" s="845">
        <v>382.41914400000002</v>
      </c>
      <c r="BP48" s="845">
        <v>440.04336999999998</v>
      </c>
      <c r="BQ48" s="845" t="s">
        <v>798</v>
      </c>
      <c r="BR48" s="917">
        <v>306.06338299999999</v>
      </c>
      <c r="BS48" s="845" t="s">
        <v>798</v>
      </c>
      <c r="BT48" s="845">
        <v>6.6524890000000001</v>
      </c>
      <c r="BU48" s="845" t="s">
        <v>798</v>
      </c>
      <c r="BV48" s="917">
        <v>0.668435</v>
      </c>
      <c r="BW48" s="845" t="s">
        <v>798</v>
      </c>
      <c r="BX48" s="845">
        <v>0.70133000000000001</v>
      </c>
      <c r="BY48" s="845" t="s">
        <v>798</v>
      </c>
      <c r="BZ48" s="845">
        <v>-14.148618000000001</v>
      </c>
      <c r="CA48" s="845" t="s">
        <v>798</v>
      </c>
      <c r="CB48" s="845">
        <v>35.152597</v>
      </c>
      <c r="CC48" s="845" t="s">
        <v>798</v>
      </c>
      <c r="CD48" s="845" t="s">
        <v>798</v>
      </c>
      <c r="CE48" s="845" t="s">
        <v>798</v>
      </c>
      <c r="CF48" s="845" t="s">
        <v>798</v>
      </c>
      <c r="CG48" s="845" t="s">
        <v>798</v>
      </c>
      <c r="CH48" s="845" t="s">
        <v>798</v>
      </c>
      <c r="CI48" s="845" t="s">
        <v>798</v>
      </c>
      <c r="CJ48" s="845">
        <v>2.2288549999999998</v>
      </c>
      <c r="CK48" s="845">
        <v>1340.976678</v>
      </c>
      <c r="CL48" s="845" t="s">
        <v>798</v>
      </c>
      <c r="CM48" s="845">
        <v>1377.4625169999999</v>
      </c>
      <c r="CN48" s="845" t="s">
        <v>798</v>
      </c>
      <c r="CO48" s="845">
        <v>337.95842599999997</v>
      </c>
      <c r="CP48" s="845">
        <v>992.02125100000001</v>
      </c>
      <c r="CQ48" s="845">
        <v>0</v>
      </c>
      <c r="CR48" s="845">
        <v>0</v>
      </c>
      <c r="CS48" s="845">
        <v>12.597538</v>
      </c>
      <c r="CT48" s="845">
        <v>158.31220300000001</v>
      </c>
      <c r="CU48" s="845" t="s">
        <v>798</v>
      </c>
      <c r="CV48" s="845" t="s">
        <v>798</v>
      </c>
      <c r="CW48" s="845">
        <v>1775.0991019999999</v>
      </c>
      <c r="CX48" s="845" t="s">
        <v>798</v>
      </c>
      <c r="CY48" s="845" t="s">
        <v>798</v>
      </c>
      <c r="CZ48" s="845" t="s">
        <v>798</v>
      </c>
      <c r="DA48" s="845" t="s">
        <v>798</v>
      </c>
      <c r="DB48" s="845" t="s">
        <v>798</v>
      </c>
      <c r="DC48" s="845" t="s">
        <v>798</v>
      </c>
      <c r="DD48" s="845">
        <v>71.620671999999999</v>
      </c>
      <c r="DE48" s="845" t="s">
        <v>798</v>
      </c>
      <c r="DF48" s="845" t="s">
        <v>798</v>
      </c>
      <c r="DG48" s="845">
        <v>85.786152000000001</v>
      </c>
      <c r="DH48" s="845" t="s">
        <v>798</v>
      </c>
      <c r="DI48" s="845" t="s">
        <v>798</v>
      </c>
      <c r="DJ48" s="845">
        <v>252.67343299999999</v>
      </c>
      <c r="DK48" s="845" t="s">
        <v>798</v>
      </c>
      <c r="DL48" s="845">
        <v>2.5773000000000001E-2</v>
      </c>
      <c r="DM48" s="845">
        <v>35.623184000000002</v>
      </c>
      <c r="DN48" s="845">
        <v>0.111443</v>
      </c>
      <c r="DO48" s="845" t="s">
        <v>798</v>
      </c>
      <c r="DP48" s="845" t="s">
        <v>798</v>
      </c>
      <c r="DQ48" s="845" t="s">
        <v>798</v>
      </c>
      <c r="DR48" s="845" t="s">
        <v>798</v>
      </c>
      <c r="DS48" s="917">
        <v>0</v>
      </c>
      <c r="DT48" s="845">
        <v>20</v>
      </c>
      <c r="DU48" s="845">
        <v>-297.92</v>
      </c>
      <c r="DV48" s="845">
        <v>-2.1</v>
      </c>
      <c r="DW48" s="845">
        <v>-2.13</v>
      </c>
      <c r="DX48" s="845">
        <v>23.6</v>
      </c>
      <c r="DY48" s="845">
        <v>-99999999</v>
      </c>
      <c r="DZ48" s="845">
        <v>0.67</v>
      </c>
      <c r="EA48" s="845">
        <v>6.35</v>
      </c>
      <c r="EB48" s="845">
        <v>8.0299999999999994</v>
      </c>
      <c r="EC48" s="845">
        <v>0</v>
      </c>
      <c r="ED48" s="845" t="s">
        <v>798</v>
      </c>
      <c r="EE48" s="845" t="s">
        <v>798</v>
      </c>
      <c r="EF48" s="845">
        <v>3.7629999999999999</v>
      </c>
    </row>
    <row r="49" spans="1:136" x14ac:dyDescent="0.2">
      <c r="A49" s="845">
        <v>45</v>
      </c>
      <c r="B49" s="845">
        <v>9</v>
      </c>
      <c r="C49" s="845">
        <v>72.915019000000001</v>
      </c>
      <c r="D49" s="845">
        <v>-52.533850999999999</v>
      </c>
      <c r="E49" s="845">
        <v>1457.2062880000001</v>
      </c>
      <c r="F49" s="845">
        <v>45.330958000000003</v>
      </c>
      <c r="G49" s="845">
        <v>1</v>
      </c>
      <c r="H49" s="845">
        <v>0.138348</v>
      </c>
      <c r="I49" s="845">
        <v>5.8576000000000003E-2</v>
      </c>
      <c r="J49" s="845">
        <v>0</v>
      </c>
      <c r="K49" s="845">
        <v>0</v>
      </c>
      <c r="L49" s="845">
        <v>5.8576000000000003E-2</v>
      </c>
      <c r="M49" s="845" t="s">
        <v>798</v>
      </c>
      <c r="N49" s="845">
        <v>1.4775999999999999E-2</v>
      </c>
      <c r="O49" s="845">
        <v>4.3545E-2</v>
      </c>
      <c r="P49" s="845">
        <v>0.44058999999999998</v>
      </c>
      <c r="Q49" s="845">
        <v>0.55940999999999996</v>
      </c>
      <c r="R49" s="845">
        <v>0.82202500000000001</v>
      </c>
      <c r="S49" s="845">
        <v>1</v>
      </c>
      <c r="T49" s="845">
        <v>344.51528500000001</v>
      </c>
      <c r="U49" s="845">
        <v>13.780611</v>
      </c>
      <c r="V49" s="845">
        <v>212.888171</v>
      </c>
      <c r="W49" s="845">
        <v>761.07830899999999</v>
      </c>
      <c r="X49" s="845">
        <v>41.504415999999999</v>
      </c>
      <c r="Y49" s="845">
        <v>44.386560000000003</v>
      </c>
      <c r="Z49" s="845">
        <v>117.151872</v>
      </c>
      <c r="AA49" s="845" t="s">
        <v>798</v>
      </c>
      <c r="AB49" s="845" t="s">
        <v>798</v>
      </c>
      <c r="AC49" s="845" t="s">
        <v>798</v>
      </c>
      <c r="AD49" s="845" t="s">
        <v>798</v>
      </c>
      <c r="AE49" s="845" t="s">
        <v>798</v>
      </c>
      <c r="AF49" s="845" t="s">
        <v>798</v>
      </c>
      <c r="AG49" s="845" t="s">
        <v>798</v>
      </c>
      <c r="AH49" s="845">
        <v>102.617312</v>
      </c>
      <c r="AI49" s="845" t="s">
        <v>798</v>
      </c>
      <c r="AJ49" s="845" t="s">
        <v>798</v>
      </c>
      <c r="AK49" s="845">
        <v>0.15477099999999999</v>
      </c>
      <c r="AL49" s="845">
        <v>0.10041799999999999</v>
      </c>
      <c r="AM49" s="845">
        <v>8.4875999999999993E-2</v>
      </c>
      <c r="AN49" s="845">
        <v>0.37696200000000002</v>
      </c>
      <c r="AO49" s="845">
        <v>0.24706900000000001</v>
      </c>
      <c r="AP49" s="845">
        <v>1</v>
      </c>
      <c r="AQ49" s="845" t="s">
        <v>798</v>
      </c>
      <c r="AR49" s="845" t="s">
        <v>798</v>
      </c>
      <c r="AS49" s="845" t="s">
        <v>798</v>
      </c>
      <c r="AT49" s="845" t="s">
        <v>798</v>
      </c>
      <c r="AU49" s="845">
        <v>0.138348</v>
      </c>
      <c r="AV49" s="845">
        <v>91.2</v>
      </c>
      <c r="AW49" s="845">
        <v>-143.73385099999999</v>
      </c>
      <c r="AX49" s="845">
        <v>55.145505</v>
      </c>
      <c r="AY49" s="845">
        <v>6.3355189999999997</v>
      </c>
      <c r="AZ49" s="845" t="s">
        <v>798</v>
      </c>
      <c r="BA49" s="845">
        <v>971.91209700000002</v>
      </c>
      <c r="BB49" s="845">
        <v>1.4853E-2</v>
      </c>
      <c r="BC49" s="845">
        <v>4.3545E-2</v>
      </c>
      <c r="BD49" s="845">
        <v>17.501463999999999</v>
      </c>
      <c r="BE49" s="845" t="s">
        <v>798</v>
      </c>
      <c r="BF49" s="845" t="s">
        <v>798</v>
      </c>
      <c r="BG49" s="845" t="s">
        <v>798</v>
      </c>
      <c r="BH49" s="845" t="s">
        <v>798</v>
      </c>
      <c r="BI49" s="845" t="s">
        <v>798</v>
      </c>
      <c r="BJ49" s="845" t="s">
        <v>798</v>
      </c>
      <c r="BK49" s="917" t="s">
        <v>798</v>
      </c>
      <c r="BL49" s="845">
        <v>41.174238000000003</v>
      </c>
      <c r="BM49" s="845" t="s">
        <v>798</v>
      </c>
      <c r="BN49" s="845">
        <v>255.92620500000001</v>
      </c>
      <c r="BO49" s="845">
        <v>430.40626099999997</v>
      </c>
      <c r="BP49" s="845">
        <v>482.940111</v>
      </c>
      <c r="BQ49" s="845" t="s">
        <v>798</v>
      </c>
      <c r="BR49" s="917">
        <v>276.23350799999997</v>
      </c>
      <c r="BS49" s="845" t="s">
        <v>798</v>
      </c>
      <c r="BT49" s="845">
        <v>6.6057550000000003</v>
      </c>
      <c r="BU49" s="845" t="s">
        <v>798</v>
      </c>
      <c r="BV49" s="917">
        <v>1.3618619999999999</v>
      </c>
      <c r="BW49" s="845" t="s">
        <v>798</v>
      </c>
      <c r="BX49" s="845">
        <v>1.4077299999999999</v>
      </c>
      <c r="BY49" s="845" t="s">
        <v>798</v>
      </c>
      <c r="BZ49" s="845">
        <v>-24.860312</v>
      </c>
      <c r="CA49" s="845" t="s">
        <v>798</v>
      </c>
      <c r="CB49" s="845">
        <v>35.197327999999999</v>
      </c>
      <c r="CC49" s="845" t="s">
        <v>798</v>
      </c>
      <c r="CD49" s="845" t="s">
        <v>798</v>
      </c>
      <c r="CE49" s="845" t="s">
        <v>798</v>
      </c>
      <c r="CF49" s="845" t="s">
        <v>798</v>
      </c>
      <c r="CG49" s="845" t="s">
        <v>798</v>
      </c>
      <c r="CH49" s="845" t="s">
        <v>798</v>
      </c>
      <c r="CI49" s="845" t="s">
        <v>798</v>
      </c>
      <c r="CJ49" s="845">
        <v>2.9879739999999999</v>
      </c>
      <c r="CK49" s="845">
        <v>0</v>
      </c>
      <c r="CL49" s="845" t="s">
        <v>798</v>
      </c>
      <c r="CM49" s="845">
        <v>1462.2929549999999</v>
      </c>
      <c r="CN49" s="845" t="s">
        <v>798</v>
      </c>
      <c r="CO49" s="845">
        <v>304.52523400000001</v>
      </c>
      <c r="CP49" s="845">
        <v>961.571234</v>
      </c>
      <c r="CQ49" s="845">
        <v>0</v>
      </c>
      <c r="CR49" s="845">
        <v>0</v>
      </c>
      <c r="CS49" s="845">
        <v>12.777595</v>
      </c>
      <c r="CT49" s="845">
        <v>135.56393199999999</v>
      </c>
      <c r="CU49" s="845" t="s">
        <v>798</v>
      </c>
      <c r="CV49" s="845" t="s">
        <v>798</v>
      </c>
      <c r="CW49" s="845">
        <v>1763.087123</v>
      </c>
      <c r="CX49" s="845" t="s">
        <v>798</v>
      </c>
      <c r="CY49" s="845" t="s">
        <v>798</v>
      </c>
      <c r="CZ49" s="845" t="s">
        <v>798</v>
      </c>
      <c r="DA49" s="845" t="s">
        <v>798</v>
      </c>
      <c r="DB49" s="845" t="s">
        <v>798</v>
      </c>
      <c r="DC49" s="845" t="s">
        <v>798</v>
      </c>
      <c r="DD49" s="845">
        <v>69.788818000000006</v>
      </c>
      <c r="DE49" s="845" t="s">
        <v>798</v>
      </c>
      <c r="DF49" s="845" t="s">
        <v>798</v>
      </c>
      <c r="DG49" s="845">
        <v>79.871786999999998</v>
      </c>
      <c r="DH49" s="845" t="s">
        <v>798</v>
      </c>
      <c r="DI49" s="845" t="s">
        <v>798</v>
      </c>
      <c r="DJ49" s="845">
        <v>259.72867200000002</v>
      </c>
      <c r="DK49" s="845" t="s">
        <v>798</v>
      </c>
      <c r="DL49" s="845">
        <v>6.4894999999999994E-2</v>
      </c>
      <c r="DM49" s="845">
        <v>36.603391999999999</v>
      </c>
      <c r="DN49" s="845">
        <v>0.149399</v>
      </c>
      <c r="DO49" s="845" t="s">
        <v>798</v>
      </c>
      <c r="DP49" s="845" t="s">
        <v>798</v>
      </c>
      <c r="DQ49" s="845" t="s">
        <v>798</v>
      </c>
      <c r="DR49" s="845" t="s">
        <v>798</v>
      </c>
      <c r="DS49" s="917">
        <v>0</v>
      </c>
      <c r="DT49" s="845">
        <v>21</v>
      </c>
      <c r="DU49" s="845">
        <v>-309.7</v>
      </c>
      <c r="DV49" s="845">
        <v>-2.4700000000000002</v>
      </c>
      <c r="DW49" s="845">
        <v>-2.5</v>
      </c>
      <c r="DX49" s="845">
        <v>21.63</v>
      </c>
      <c r="DY49" s="845">
        <v>-99999999</v>
      </c>
      <c r="DZ49" s="845">
        <v>0.63</v>
      </c>
      <c r="EA49" s="845">
        <v>6.22</v>
      </c>
      <c r="EB49" s="845">
        <v>7.91</v>
      </c>
      <c r="EC49" s="845">
        <v>0</v>
      </c>
      <c r="ED49" s="845" t="s">
        <v>798</v>
      </c>
      <c r="EE49" s="845" t="s">
        <v>798</v>
      </c>
      <c r="EF49" s="845">
        <v>4.33</v>
      </c>
    </row>
    <row r="50" spans="1:136" x14ac:dyDescent="0.2">
      <c r="A50" s="845">
        <v>46</v>
      </c>
      <c r="B50" s="845">
        <v>10</v>
      </c>
      <c r="C50" s="845">
        <v>103.42292399999999</v>
      </c>
      <c r="D50" s="845">
        <v>-26.746586000000001</v>
      </c>
      <c r="E50" s="845">
        <v>1430.4597020000001</v>
      </c>
      <c r="F50" s="845">
        <v>50.556547999999999</v>
      </c>
      <c r="G50" s="845">
        <v>1</v>
      </c>
      <c r="H50" s="845">
        <v>0.15436800000000001</v>
      </c>
      <c r="I50" s="845">
        <v>6.5030000000000004E-2</v>
      </c>
      <c r="J50" s="845">
        <v>0</v>
      </c>
      <c r="K50" s="845">
        <v>0</v>
      </c>
      <c r="L50" s="845">
        <v>6.5030000000000004E-2</v>
      </c>
      <c r="M50" s="845" t="s">
        <v>798</v>
      </c>
      <c r="N50" s="845">
        <v>1.4527999999999999E-2</v>
      </c>
      <c r="O50" s="845">
        <v>5.0082000000000002E-2</v>
      </c>
      <c r="P50" s="845">
        <v>0.50483299999999998</v>
      </c>
      <c r="Q50" s="845">
        <v>0.49516700000000002</v>
      </c>
      <c r="R50" s="845">
        <v>0.82829900000000001</v>
      </c>
      <c r="S50" s="845">
        <v>1</v>
      </c>
      <c r="T50" s="845">
        <v>384.22976699999998</v>
      </c>
      <c r="U50" s="845">
        <v>15.369191000000001</v>
      </c>
      <c r="V50" s="845">
        <v>220.26340200000001</v>
      </c>
      <c r="W50" s="845">
        <v>759.26575600000001</v>
      </c>
      <c r="X50" s="845">
        <v>46.310518000000002</v>
      </c>
      <c r="Y50" s="845">
        <v>49.056040000000003</v>
      </c>
      <c r="Z50" s="845">
        <v>130.06044499999999</v>
      </c>
      <c r="AA50" s="845" t="s">
        <v>798</v>
      </c>
      <c r="AB50" s="845" t="s">
        <v>798</v>
      </c>
      <c r="AC50" s="845" t="s">
        <v>798</v>
      </c>
      <c r="AD50" s="845" t="s">
        <v>798</v>
      </c>
      <c r="AE50" s="845" t="s">
        <v>798</v>
      </c>
      <c r="AF50" s="845" t="s">
        <v>798</v>
      </c>
      <c r="AG50" s="845" t="s">
        <v>798</v>
      </c>
      <c r="AH50" s="845">
        <v>102.79429</v>
      </c>
      <c r="AI50" s="845" t="s">
        <v>798</v>
      </c>
      <c r="AJ50" s="845" t="s">
        <v>798</v>
      </c>
      <c r="AK50" s="845">
        <v>8.9339999999999992E-3</v>
      </c>
      <c r="AL50" s="845">
        <v>0.126722</v>
      </c>
      <c r="AM50" s="845">
        <v>0.12559000000000001</v>
      </c>
      <c r="AN50" s="845">
        <v>0.38326500000000002</v>
      </c>
      <c r="AO50" s="845">
        <v>0.24820600000000001</v>
      </c>
      <c r="AP50" s="845">
        <v>1</v>
      </c>
      <c r="AQ50" s="845" t="s">
        <v>798</v>
      </c>
      <c r="AR50" s="845" t="s">
        <v>798</v>
      </c>
      <c r="AS50" s="845" t="s">
        <v>798</v>
      </c>
      <c r="AT50" s="845" t="s">
        <v>798</v>
      </c>
      <c r="AU50" s="845">
        <v>0.15436800000000001</v>
      </c>
      <c r="AV50" s="845">
        <v>91.2</v>
      </c>
      <c r="AW50" s="845">
        <v>-117.946586</v>
      </c>
      <c r="AX50" s="845">
        <v>61.036610000000003</v>
      </c>
      <c r="AY50" s="845">
        <v>6.6016529999999998</v>
      </c>
      <c r="AZ50" s="845" t="s">
        <v>798</v>
      </c>
      <c r="BA50" s="845">
        <v>999.363114</v>
      </c>
      <c r="BB50" s="845">
        <v>1.4775999999999999E-2</v>
      </c>
      <c r="BC50" s="845">
        <v>5.0082000000000002E-2</v>
      </c>
      <c r="BD50" s="845">
        <v>30.686586999999999</v>
      </c>
      <c r="BE50" s="845" t="s">
        <v>798</v>
      </c>
      <c r="BF50" s="845" t="s">
        <v>798</v>
      </c>
      <c r="BG50" s="845" t="s">
        <v>798</v>
      </c>
      <c r="BH50" s="845" t="s">
        <v>798</v>
      </c>
      <c r="BI50" s="845" t="s">
        <v>798</v>
      </c>
      <c r="BJ50" s="845" t="s">
        <v>798</v>
      </c>
      <c r="BK50" s="917" t="s">
        <v>798</v>
      </c>
      <c r="BL50" s="845">
        <v>47.563509000000003</v>
      </c>
      <c r="BM50" s="845" t="s">
        <v>798</v>
      </c>
      <c r="BN50" s="845">
        <v>230.74553299999999</v>
      </c>
      <c r="BO50" s="845">
        <v>479.59632499999998</v>
      </c>
      <c r="BP50" s="845">
        <v>506.34291100000002</v>
      </c>
      <c r="BQ50" s="845" t="s">
        <v>798</v>
      </c>
      <c r="BR50" s="917">
        <v>235.568342</v>
      </c>
      <c r="BS50" s="845" t="s">
        <v>798</v>
      </c>
      <c r="BT50" s="845">
        <v>6.5849080000000004</v>
      </c>
      <c r="BU50" s="845" t="s">
        <v>798</v>
      </c>
      <c r="BV50" s="917">
        <v>2.5978509999999999</v>
      </c>
      <c r="BW50" s="845" t="s">
        <v>798</v>
      </c>
      <c r="BX50" s="845">
        <v>2.6746660000000002</v>
      </c>
      <c r="BY50" s="845" t="s">
        <v>798</v>
      </c>
      <c r="BZ50" s="845">
        <v>-35.915970999999999</v>
      </c>
      <c r="CA50" s="845" t="s">
        <v>798</v>
      </c>
      <c r="CB50" s="845">
        <v>36.675848999999999</v>
      </c>
      <c r="CC50" s="845" t="s">
        <v>798</v>
      </c>
      <c r="CD50" s="845" t="s">
        <v>798</v>
      </c>
      <c r="CE50" s="845" t="s">
        <v>798</v>
      </c>
      <c r="CF50" s="845" t="s">
        <v>798</v>
      </c>
      <c r="CG50" s="845" t="s">
        <v>798</v>
      </c>
      <c r="CH50" s="845" t="s">
        <v>798</v>
      </c>
      <c r="CI50" s="845" t="s">
        <v>798</v>
      </c>
      <c r="CJ50" s="845">
        <v>4.2756230000000004</v>
      </c>
      <c r="CK50" s="845" t="s">
        <v>798</v>
      </c>
      <c r="CL50" s="845" t="s">
        <v>798</v>
      </c>
      <c r="CM50" s="845">
        <v>1565.492035</v>
      </c>
      <c r="CN50" s="845" t="s">
        <v>798</v>
      </c>
      <c r="CO50" s="845">
        <v>301.82295299999998</v>
      </c>
      <c r="CP50" s="845">
        <v>901.437455</v>
      </c>
      <c r="CQ50" s="845">
        <v>0</v>
      </c>
      <c r="CR50" s="845">
        <v>0</v>
      </c>
      <c r="CS50" s="845">
        <v>12.969376</v>
      </c>
      <c r="CT50" s="845">
        <v>113.31804700000001</v>
      </c>
      <c r="CU50" s="845" t="s">
        <v>798</v>
      </c>
      <c r="CV50" s="845" t="s">
        <v>798</v>
      </c>
      <c r="CW50" s="845">
        <v>1786.5991730000001</v>
      </c>
      <c r="CX50" s="845" t="s">
        <v>798</v>
      </c>
      <c r="CY50" s="845" t="s">
        <v>798</v>
      </c>
      <c r="CZ50" s="845" t="s">
        <v>798</v>
      </c>
      <c r="DA50" s="845" t="s">
        <v>798</v>
      </c>
      <c r="DB50" s="845" t="s">
        <v>798</v>
      </c>
      <c r="DC50" s="845" t="s">
        <v>798</v>
      </c>
      <c r="DD50" s="845">
        <v>64.651753999999997</v>
      </c>
      <c r="DE50" s="845" t="s">
        <v>798</v>
      </c>
      <c r="DF50" s="845" t="s">
        <v>798</v>
      </c>
      <c r="DG50" s="845">
        <v>75.428016999999997</v>
      </c>
      <c r="DH50" s="845" t="s">
        <v>798</v>
      </c>
      <c r="DI50" s="845" t="s">
        <v>798</v>
      </c>
      <c r="DJ50" s="845">
        <v>233.256168</v>
      </c>
      <c r="DK50" s="845" t="s">
        <v>798</v>
      </c>
      <c r="DL50" s="845">
        <v>0.13072900000000001</v>
      </c>
      <c r="DM50" s="845">
        <v>38.203654999999998</v>
      </c>
      <c r="DN50" s="845">
        <v>0.213781</v>
      </c>
      <c r="DO50" s="845" t="s">
        <v>798</v>
      </c>
      <c r="DP50" s="845" t="s">
        <v>798</v>
      </c>
      <c r="DQ50" s="845" t="s">
        <v>798</v>
      </c>
      <c r="DR50" s="845" t="s">
        <v>798</v>
      </c>
      <c r="DS50" s="917">
        <v>0</v>
      </c>
      <c r="DT50" s="845">
        <v>22</v>
      </c>
      <c r="DU50" s="845">
        <v>-320.54000000000002</v>
      </c>
      <c r="DV50" s="845">
        <v>-2.81</v>
      </c>
      <c r="DW50" s="845">
        <v>-2.84</v>
      </c>
      <c r="DX50" s="845">
        <v>19.82</v>
      </c>
      <c r="DY50" s="845">
        <v>-99999999</v>
      </c>
      <c r="DZ50" s="845">
        <v>0.57999999999999996</v>
      </c>
      <c r="EA50" s="845">
        <v>6.11</v>
      </c>
      <c r="EB50" s="845">
        <v>7.8</v>
      </c>
      <c r="EC50" s="845">
        <v>0</v>
      </c>
      <c r="ED50" s="845" t="s">
        <v>798</v>
      </c>
      <c r="EE50" s="845" t="s">
        <v>798</v>
      </c>
      <c r="EF50" s="845">
        <v>5.3940000000000001</v>
      </c>
    </row>
    <row r="51" spans="1:136" x14ac:dyDescent="0.2">
      <c r="A51" s="845">
        <v>47</v>
      </c>
      <c r="B51" s="845">
        <v>11</v>
      </c>
      <c r="C51" s="845">
        <v>142.792361</v>
      </c>
      <c r="D51" s="845">
        <v>35.795853999999999</v>
      </c>
      <c r="E51" s="845">
        <v>1466.255557</v>
      </c>
      <c r="F51" s="845">
        <v>57.357067999999998</v>
      </c>
      <c r="G51" s="845">
        <v>1</v>
      </c>
      <c r="H51" s="845">
        <v>0.122266</v>
      </c>
      <c r="I51" s="845">
        <v>3.6699000000000002E-2</v>
      </c>
      <c r="J51" s="845">
        <v>0</v>
      </c>
      <c r="K51" s="845">
        <v>0</v>
      </c>
      <c r="L51" s="845">
        <v>3.6699000000000002E-2</v>
      </c>
      <c r="M51" s="845" t="s">
        <v>798</v>
      </c>
      <c r="N51" s="845">
        <v>1.4432E-2</v>
      </c>
      <c r="O51" s="845">
        <v>2.1999999999999999E-2</v>
      </c>
      <c r="P51" s="845">
        <v>0.53859199999999996</v>
      </c>
      <c r="Q51" s="845">
        <v>0.46140799999999998</v>
      </c>
      <c r="R51" s="845">
        <v>0.82918800000000004</v>
      </c>
      <c r="S51" s="845">
        <v>1</v>
      </c>
      <c r="T51" s="845">
        <v>435.91371900000001</v>
      </c>
      <c r="U51" s="845">
        <v>17.436548999999999</v>
      </c>
      <c r="V51" s="845">
        <v>233.15979999999999</v>
      </c>
      <c r="W51" s="845">
        <v>728.52298599999995</v>
      </c>
      <c r="X51" s="845">
        <v>36.679772</v>
      </c>
      <c r="Y51" s="845">
        <v>26.541433000000001</v>
      </c>
      <c r="Z51" s="845">
        <v>73.397642000000005</v>
      </c>
      <c r="AA51" s="845" t="s">
        <v>798</v>
      </c>
      <c r="AB51" s="845" t="s">
        <v>798</v>
      </c>
      <c r="AC51" s="845" t="s">
        <v>798</v>
      </c>
      <c r="AD51" s="845" t="s">
        <v>798</v>
      </c>
      <c r="AE51" s="845" t="s">
        <v>798</v>
      </c>
      <c r="AF51" s="845" t="s">
        <v>798</v>
      </c>
      <c r="AG51" s="845" t="s">
        <v>798</v>
      </c>
      <c r="AH51" s="845">
        <v>102.834703</v>
      </c>
      <c r="AI51" s="845" t="s">
        <v>798</v>
      </c>
      <c r="AJ51" s="845" t="s">
        <v>798</v>
      </c>
      <c r="AK51" s="845">
        <v>6.3900000000000003E-4</v>
      </c>
      <c r="AL51" s="845">
        <v>0.17102999999999999</v>
      </c>
      <c r="AM51" s="845">
        <v>0.17091999999999999</v>
      </c>
      <c r="AN51" s="845">
        <v>0.37710900000000003</v>
      </c>
      <c r="AO51" s="845">
        <v>0.24995600000000001</v>
      </c>
      <c r="AP51" s="845">
        <v>1</v>
      </c>
      <c r="AQ51" s="845" t="s">
        <v>798</v>
      </c>
      <c r="AR51" s="845" t="s">
        <v>798</v>
      </c>
      <c r="AS51" s="845" t="s">
        <v>798</v>
      </c>
      <c r="AT51" s="845" t="s">
        <v>798</v>
      </c>
      <c r="AU51" s="845">
        <v>0.122266</v>
      </c>
      <c r="AV51" s="845">
        <v>91.2</v>
      </c>
      <c r="AW51" s="845">
        <v>-55.404145999999997</v>
      </c>
      <c r="AX51" s="845">
        <v>69.172608999999994</v>
      </c>
      <c r="AY51" s="845">
        <v>7.0292089999999998</v>
      </c>
      <c r="AZ51" s="845" t="s">
        <v>798</v>
      </c>
      <c r="BA51" s="845">
        <v>1067.1774419999999</v>
      </c>
      <c r="BB51" s="845">
        <v>1.4527999999999999E-2</v>
      </c>
      <c r="BC51" s="845">
        <v>2.1999999999999999E-2</v>
      </c>
      <c r="BD51" s="845">
        <v>59.559105000000002</v>
      </c>
      <c r="BE51" s="845" t="s">
        <v>798</v>
      </c>
      <c r="BF51" s="845" t="s">
        <v>798</v>
      </c>
      <c r="BG51" s="845" t="s">
        <v>798</v>
      </c>
      <c r="BH51" s="845" t="s">
        <v>798</v>
      </c>
      <c r="BI51" s="845" t="s">
        <v>798</v>
      </c>
      <c r="BJ51" s="845" t="s">
        <v>798</v>
      </c>
      <c r="BK51" s="917" t="s">
        <v>798</v>
      </c>
      <c r="BL51" s="845">
        <v>53.465242000000003</v>
      </c>
      <c r="BM51" s="845" t="s">
        <v>798</v>
      </c>
      <c r="BN51" s="845">
        <v>217.518394</v>
      </c>
      <c r="BO51" s="845">
        <v>499.13492300000001</v>
      </c>
      <c r="BP51" s="845">
        <v>463.33906899999999</v>
      </c>
      <c r="BQ51" s="845" t="s">
        <v>798</v>
      </c>
      <c r="BR51" s="917">
        <v>212.10634300000001</v>
      </c>
      <c r="BS51" s="845" t="s">
        <v>798</v>
      </c>
      <c r="BT51" s="845">
        <v>6.5016100000000003</v>
      </c>
      <c r="BU51" s="845" t="s">
        <v>798</v>
      </c>
      <c r="BV51" s="917">
        <v>3.7183830000000002</v>
      </c>
      <c r="BW51" s="845" t="s">
        <v>798</v>
      </c>
      <c r="BX51" s="845">
        <v>3.8888210000000001</v>
      </c>
      <c r="BY51" s="845" t="s">
        <v>798</v>
      </c>
      <c r="BZ51" s="845">
        <v>-36.127184999999997</v>
      </c>
      <c r="CA51" s="845" t="s">
        <v>798</v>
      </c>
      <c r="CB51" s="845">
        <v>39.051163000000003</v>
      </c>
      <c r="CC51" s="845" t="s">
        <v>798</v>
      </c>
      <c r="CD51" s="845" t="s">
        <v>798</v>
      </c>
      <c r="CE51" s="845" t="s">
        <v>798</v>
      </c>
      <c r="CF51" s="845" t="s">
        <v>798</v>
      </c>
      <c r="CG51" s="845" t="s">
        <v>798</v>
      </c>
      <c r="CH51" s="845" t="s">
        <v>798</v>
      </c>
      <c r="CI51" s="845" t="s">
        <v>798</v>
      </c>
      <c r="CJ51" s="845">
        <v>5.6200700000000001</v>
      </c>
      <c r="CK51" s="845" t="s">
        <v>798</v>
      </c>
      <c r="CL51" s="845" t="s">
        <v>798</v>
      </c>
      <c r="CM51" s="845">
        <v>1685.4321629999999</v>
      </c>
      <c r="CN51" s="845" t="s">
        <v>798</v>
      </c>
      <c r="CO51" s="845">
        <v>336.24433199999999</v>
      </c>
      <c r="CP51" s="845">
        <v>835.037374</v>
      </c>
      <c r="CQ51" s="845">
        <v>0</v>
      </c>
      <c r="CR51" s="845">
        <v>0</v>
      </c>
      <c r="CS51" s="845">
        <v>13.095912</v>
      </c>
      <c r="CT51" s="845">
        <v>109.27962100000001</v>
      </c>
      <c r="CU51" s="845" t="s">
        <v>798</v>
      </c>
      <c r="CV51" s="845" t="s">
        <v>798</v>
      </c>
      <c r="CW51" s="845">
        <v>1850.325992</v>
      </c>
      <c r="CX51" s="845" t="s">
        <v>798</v>
      </c>
      <c r="CY51" s="845" t="s">
        <v>798</v>
      </c>
      <c r="CZ51" s="845" t="s">
        <v>798</v>
      </c>
      <c r="DA51" s="845" t="s">
        <v>798</v>
      </c>
      <c r="DB51" s="845" t="s">
        <v>798</v>
      </c>
      <c r="DC51" s="845" t="s">
        <v>798</v>
      </c>
      <c r="DD51" s="845">
        <v>60.829858999999999</v>
      </c>
      <c r="DE51" s="845" t="s">
        <v>798</v>
      </c>
      <c r="DF51" s="845" t="s">
        <v>798</v>
      </c>
      <c r="DG51" s="845">
        <v>75.632159000000001</v>
      </c>
      <c r="DH51" s="845" t="s">
        <v>798</v>
      </c>
      <c r="DI51" s="845" t="s">
        <v>798</v>
      </c>
      <c r="DJ51" s="845">
        <v>244.256406</v>
      </c>
      <c r="DK51" s="845" t="s">
        <v>798</v>
      </c>
      <c r="DL51" s="845">
        <v>0.14577599999999999</v>
      </c>
      <c r="DM51" s="845">
        <v>40.827635999999998</v>
      </c>
      <c r="DN51" s="845">
        <v>0.281003</v>
      </c>
      <c r="DO51" s="845" t="s">
        <v>798</v>
      </c>
      <c r="DP51" s="845" t="s">
        <v>798</v>
      </c>
      <c r="DQ51" s="845" t="s">
        <v>798</v>
      </c>
      <c r="DR51" s="845" t="s">
        <v>798</v>
      </c>
      <c r="DS51" s="917">
        <v>0</v>
      </c>
      <c r="DT51" s="845">
        <v>23</v>
      </c>
      <c r="DU51" s="845">
        <v>-330.52</v>
      </c>
      <c r="DV51" s="845">
        <v>-3.12</v>
      </c>
      <c r="DW51" s="845">
        <v>-3.16</v>
      </c>
      <c r="DX51" s="845">
        <v>18.149999999999999</v>
      </c>
      <c r="DY51" s="845">
        <v>-99999999</v>
      </c>
      <c r="DZ51" s="845">
        <v>0.54</v>
      </c>
      <c r="EA51" s="845">
        <v>6.01</v>
      </c>
      <c r="EB51" s="845">
        <v>7.69</v>
      </c>
      <c r="EC51" s="845">
        <v>0</v>
      </c>
      <c r="ED51" s="845" t="s">
        <v>798</v>
      </c>
      <c r="EE51" s="845" t="s">
        <v>798</v>
      </c>
      <c r="EF51" s="845">
        <v>6.67</v>
      </c>
    </row>
    <row r="52" spans="1:136" x14ac:dyDescent="0.2">
      <c r="A52" s="845">
        <v>48</v>
      </c>
      <c r="B52" s="845">
        <v>12</v>
      </c>
      <c r="C52" s="845">
        <v>177.75871000000001</v>
      </c>
      <c r="D52" s="845">
        <v>78.720174</v>
      </c>
      <c r="E52" s="845">
        <v>1544.975731</v>
      </c>
      <c r="F52" s="845">
        <v>63.484197000000002</v>
      </c>
      <c r="G52" s="845">
        <v>1</v>
      </c>
      <c r="H52" s="845">
        <v>0.11022700000000001</v>
      </c>
      <c r="I52" s="845">
        <v>2.7102999999999999E-2</v>
      </c>
      <c r="J52" s="845">
        <v>0</v>
      </c>
      <c r="K52" s="845">
        <v>0</v>
      </c>
      <c r="L52" s="845">
        <v>2.7102999999999999E-2</v>
      </c>
      <c r="M52" s="845" t="s">
        <v>798</v>
      </c>
      <c r="N52" s="845">
        <v>1.4500000000000001E-2</v>
      </c>
      <c r="O52" s="845">
        <v>1.2520999999999999E-2</v>
      </c>
      <c r="P52" s="845">
        <v>0.53347599999999995</v>
      </c>
      <c r="Q52" s="845">
        <v>0.46652399999999999</v>
      </c>
      <c r="R52" s="845">
        <v>0.84973900000000002</v>
      </c>
      <c r="S52" s="845">
        <v>1</v>
      </c>
      <c r="T52" s="845">
        <v>482.479895</v>
      </c>
      <c r="U52" s="845">
        <v>19.299195999999998</v>
      </c>
      <c r="V52" s="845">
        <v>245.77340000000001</v>
      </c>
      <c r="W52" s="845">
        <v>702.20629099999996</v>
      </c>
      <c r="X52" s="845">
        <v>33.068145000000001</v>
      </c>
      <c r="Y52" s="845">
        <v>18.974274999999999</v>
      </c>
      <c r="Z52" s="845">
        <v>54.20635</v>
      </c>
      <c r="AA52" s="845" t="s">
        <v>798</v>
      </c>
      <c r="AB52" s="845" t="s">
        <v>798</v>
      </c>
      <c r="AC52" s="845" t="s">
        <v>798</v>
      </c>
      <c r="AD52" s="845" t="s">
        <v>798</v>
      </c>
      <c r="AE52" s="845" t="s">
        <v>798</v>
      </c>
      <c r="AF52" s="845" t="s">
        <v>798</v>
      </c>
      <c r="AG52" s="845" t="s">
        <v>798</v>
      </c>
      <c r="AH52" s="845">
        <v>102.811914</v>
      </c>
      <c r="AI52" s="845" t="s">
        <v>798</v>
      </c>
      <c r="AJ52" s="845" t="s">
        <v>798</v>
      </c>
      <c r="AK52" s="845">
        <v>4.6299999999999998E-4</v>
      </c>
      <c r="AL52" s="845">
        <v>0.18984999999999999</v>
      </c>
      <c r="AM52" s="845">
        <v>0.18976199999999999</v>
      </c>
      <c r="AN52" s="845">
        <v>0.36758999999999997</v>
      </c>
      <c r="AO52" s="845">
        <v>0.24974099999999999</v>
      </c>
      <c r="AP52" s="845">
        <v>1</v>
      </c>
      <c r="AQ52" s="845" t="s">
        <v>798</v>
      </c>
      <c r="AR52" s="845" t="s">
        <v>798</v>
      </c>
      <c r="AS52" s="845" t="s">
        <v>798</v>
      </c>
      <c r="AT52" s="845" t="s">
        <v>798</v>
      </c>
      <c r="AU52" s="845">
        <v>0.11022700000000001</v>
      </c>
      <c r="AV52" s="845">
        <v>91.2</v>
      </c>
      <c r="AW52" s="845">
        <v>-12.479825999999999</v>
      </c>
      <c r="AX52" s="845">
        <v>74.710227000000003</v>
      </c>
      <c r="AY52" s="845">
        <v>7.5211949999999996</v>
      </c>
      <c r="AZ52" s="845" t="s">
        <v>798</v>
      </c>
      <c r="BA52" s="845">
        <v>1133.544574</v>
      </c>
      <c r="BB52" s="845">
        <v>1.4432E-2</v>
      </c>
      <c r="BC52" s="845">
        <v>1.2520999999999999E-2</v>
      </c>
      <c r="BD52" s="845">
        <v>87.093787000000006</v>
      </c>
      <c r="BE52" s="845" t="s">
        <v>798</v>
      </c>
      <c r="BF52" s="845" t="s">
        <v>798</v>
      </c>
      <c r="BG52" s="845" t="s">
        <v>798</v>
      </c>
      <c r="BH52" s="845" t="s">
        <v>798</v>
      </c>
      <c r="BI52" s="845" t="s">
        <v>798</v>
      </c>
      <c r="BJ52" s="845" t="s">
        <v>798</v>
      </c>
      <c r="BK52" s="917" t="s">
        <v>798</v>
      </c>
      <c r="BL52" s="845">
        <v>54.480412000000001</v>
      </c>
      <c r="BM52" s="845" t="s">
        <v>798</v>
      </c>
      <c r="BN52" s="845">
        <v>202.78969000000001</v>
      </c>
      <c r="BO52" s="845">
        <v>534.52231500000005</v>
      </c>
      <c r="BP52" s="845">
        <v>455.80214100000001</v>
      </c>
      <c r="BQ52" s="845" t="s">
        <v>798</v>
      </c>
      <c r="BR52" s="917">
        <v>218.78898899999999</v>
      </c>
      <c r="BS52" s="845" t="s">
        <v>798</v>
      </c>
      <c r="BT52" s="845">
        <v>6.6078789999999996</v>
      </c>
      <c r="BU52" s="845" t="s">
        <v>798</v>
      </c>
      <c r="BV52" s="917">
        <v>3.9473509999999998</v>
      </c>
      <c r="BW52" s="845" t="s">
        <v>798</v>
      </c>
      <c r="BX52" s="845">
        <v>4.0968859999999996</v>
      </c>
      <c r="BY52" s="845" t="s">
        <v>798</v>
      </c>
      <c r="BZ52" s="845">
        <v>-31.501645</v>
      </c>
      <c r="CA52" s="845" t="s">
        <v>798</v>
      </c>
      <c r="CB52" s="845">
        <v>41.784418000000002</v>
      </c>
      <c r="CC52" s="845" t="s">
        <v>798</v>
      </c>
      <c r="CD52" s="845" t="s">
        <v>798</v>
      </c>
      <c r="CE52" s="845" t="s">
        <v>798</v>
      </c>
      <c r="CF52" s="845" t="s">
        <v>798</v>
      </c>
      <c r="CG52" s="845" t="s">
        <v>798</v>
      </c>
      <c r="CH52" s="845" t="s">
        <v>798</v>
      </c>
      <c r="CI52" s="845" t="s">
        <v>798</v>
      </c>
      <c r="CJ52" s="845">
        <v>5.6746059999999998</v>
      </c>
      <c r="CK52" s="845" t="s">
        <v>798</v>
      </c>
      <c r="CL52" s="845" t="s">
        <v>798</v>
      </c>
      <c r="CM52" s="845">
        <v>1816.9308799999999</v>
      </c>
      <c r="CN52" s="845" t="s">
        <v>798</v>
      </c>
      <c r="CO52" s="845">
        <v>428.71640200000002</v>
      </c>
      <c r="CP52" s="845">
        <v>790.00267699999995</v>
      </c>
      <c r="CQ52" s="845">
        <v>0</v>
      </c>
      <c r="CR52" s="845">
        <v>0</v>
      </c>
      <c r="CS52" s="845">
        <v>13.363412</v>
      </c>
      <c r="CT52" s="845">
        <v>114.69672</v>
      </c>
      <c r="CU52" s="845" t="s">
        <v>798</v>
      </c>
      <c r="CV52" s="845" t="s">
        <v>798</v>
      </c>
      <c r="CW52" s="845">
        <v>1914.810692</v>
      </c>
      <c r="CX52" s="845" t="s">
        <v>798</v>
      </c>
      <c r="CY52" s="845" t="s">
        <v>798</v>
      </c>
      <c r="CZ52" s="845" t="s">
        <v>798</v>
      </c>
      <c r="DA52" s="845" t="s">
        <v>798</v>
      </c>
      <c r="DB52" s="845" t="s">
        <v>798</v>
      </c>
      <c r="DC52" s="845" t="s">
        <v>798</v>
      </c>
      <c r="DD52" s="845">
        <v>60.81156</v>
      </c>
      <c r="DE52" s="845" t="s">
        <v>798</v>
      </c>
      <c r="DF52" s="845" t="s">
        <v>798</v>
      </c>
      <c r="DG52" s="845">
        <v>77.415211999999997</v>
      </c>
      <c r="DH52" s="845" t="s">
        <v>798</v>
      </c>
      <c r="DI52" s="845" t="s">
        <v>798</v>
      </c>
      <c r="DJ52" s="845">
        <v>246.15554599999999</v>
      </c>
      <c r="DK52" s="845" t="s">
        <v>798</v>
      </c>
      <c r="DL52" s="845">
        <v>0.115589</v>
      </c>
      <c r="DM52" s="845">
        <v>42.398476000000002</v>
      </c>
      <c r="DN52" s="845">
        <v>0.28372999999999998</v>
      </c>
      <c r="DO52" s="845" t="s">
        <v>798</v>
      </c>
      <c r="DP52" s="845" t="s">
        <v>798</v>
      </c>
      <c r="DQ52" s="845" t="s">
        <v>798</v>
      </c>
      <c r="DR52" s="845" t="s">
        <v>798</v>
      </c>
      <c r="DS52" s="917">
        <v>0</v>
      </c>
      <c r="DT52" s="845">
        <v>24</v>
      </c>
      <c r="DU52" s="845">
        <v>-339.75</v>
      </c>
      <c r="DV52" s="845">
        <v>-3.41</v>
      </c>
      <c r="DW52" s="845">
        <v>-3.44</v>
      </c>
      <c r="DX52" s="845">
        <v>16.62</v>
      </c>
      <c r="DY52" s="845">
        <v>-99999999</v>
      </c>
      <c r="DZ52" s="845">
        <v>0.51</v>
      </c>
      <c r="EA52" s="845">
        <v>5.92</v>
      </c>
      <c r="EB52" s="845">
        <v>7.6</v>
      </c>
      <c r="EC52" s="845">
        <v>0</v>
      </c>
      <c r="ED52" s="845" t="s">
        <v>798</v>
      </c>
      <c r="EE52" s="845" t="s">
        <v>798</v>
      </c>
      <c r="EF52" s="845">
        <v>7.7859999999999996</v>
      </c>
    </row>
    <row r="53" spans="1:136" x14ac:dyDescent="0.2">
      <c r="A53" s="845">
        <v>49</v>
      </c>
      <c r="B53" s="845">
        <v>1</v>
      </c>
      <c r="C53" s="845">
        <v>197.81613899999999</v>
      </c>
      <c r="D53" s="845">
        <v>101.71506100000001</v>
      </c>
      <c r="E53" s="845">
        <v>1646.690791</v>
      </c>
      <c r="F53" s="845">
        <v>67.150414999999995</v>
      </c>
      <c r="G53" s="845">
        <v>1</v>
      </c>
      <c r="H53" s="845">
        <v>0.10942300000000001</v>
      </c>
      <c r="I53" s="845">
        <v>2.477E-2</v>
      </c>
      <c r="J53" s="845">
        <v>0</v>
      </c>
      <c r="K53" s="845">
        <v>0</v>
      </c>
      <c r="L53" s="845">
        <v>2.477E-2</v>
      </c>
      <c r="M53" s="845" t="s">
        <v>798</v>
      </c>
      <c r="N53" s="845">
        <v>1.4664E-2</v>
      </c>
      <c r="O53" s="845">
        <v>1.0159E-2</v>
      </c>
      <c r="P53" s="845">
        <v>0.51920699999999997</v>
      </c>
      <c r="Q53" s="845">
        <v>0.48079300000000003</v>
      </c>
      <c r="R53" s="845">
        <v>0.888791</v>
      </c>
      <c r="S53" s="845">
        <v>1</v>
      </c>
      <c r="T53" s="845">
        <v>510.34315600000002</v>
      </c>
      <c r="U53" s="845">
        <v>20.413726</v>
      </c>
      <c r="V53" s="845">
        <v>254.056499</v>
      </c>
      <c r="W53" s="845">
        <v>696.98350700000003</v>
      </c>
      <c r="X53" s="845">
        <v>32.826771999999998</v>
      </c>
      <c r="Y53" s="845">
        <v>17.301309</v>
      </c>
      <c r="Z53" s="845">
        <v>49.539746000000001</v>
      </c>
      <c r="AA53" s="845" t="s">
        <v>798</v>
      </c>
      <c r="AB53" s="845" t="s">
        <v>798</v>
      </c>
      <c r="AC53" s="845" t="s">
        <v>798</v>
      </c>
      <c r="AD53" s="845" t="s">
        <v>798</v>
      </c>
      <c r="AE53" s="845" t="s">
        <v>798</v>
      </c>
      <c r="AF53" s="845" t="s">
        <v>798</v>
      </c>
      <c r="AG53" s="845" t="s">
        <v>798</v>
      </c>
      <c r="AH53" s="845">
        <v>102.764701</v>
      </c>
      <c r="AI53" s="845" t="s">
        <v>798</v>
      </c>
      <c r="AJ53" s="845" t="s">
        <v>798</v>
      </c>
      <c r="AK53" s="845">
        <v>5.1599999999999997E-4</v>
      </c>
      <c r="AL53" s="845">
        <v>0.18829199999999999</v>
      </c>
      <c r="AM53" s="845">
        <v>0.188195</v>
      </c>
      <c r="AN53" s="845">
        <v>0.35771500000000001</v>
      </c>
      <c r="AO53" s="845">
        <v>0.24982699999999999</v>
      </c>
      <c r="AP53" s="845">
        <v>1</v>
      </c>
      <c r="AQ53" s="845" t="s">
        <v>798</v>
      </c>
      <c r="AR53" s="845" t="s">
        <v>798</v>
      </c>
      <c r="AS53" s="845" t="s">
        <v>798</v>
      </c>
      <c r="AT53" s="845" t="s">
        <v>798</v>
      </c>
      <c r="AU53" s="845">
        <v>0.10942300000000001</v>
      </c>
      <c r="AV53" s="845">
        <v>91.2</v>
      </c>
      <c r="AW53" s="845">
        <v>10.515060999999999</v>
      </c>
      <c r="AX53" s="845">
        <v>75.552525000000003</v>
      </c>
      <c r="AY53" s="845">
        <v>7.940105</v>
      </c>
      <c r="AZ53" s="845" t="s">
        <v>798</v>
      </c>
      <c r="BA53" s="845">
        <v>1185.378518</v>
      </c>
      <c r="BB53" s="845">
        <v>1.4500000000000001E-2</v>
      </c>
      <c r="BC53" s="845">
        <v>1.0159E-2</v>
      </c>
      <c r="BD53" s="845">
        <v>95.689785000000001</v>
      </c>
      <c r="BE53" s="845" t="s">
        <v>798</v>
      </c>
      <c r="BF53" s="845" t="s">
        <v>798</v>
      </c>
      <c r="BG53" s="845" t="s">
        <v>798</v>
      </c>
      <c r="BH53" s="845" t="s">
        <v>798</v>
      </c>
      <c r="BI53" s="845" t="s">
        <v>798</v>
      </c>
      <c r="BJ53" s="845" t="s">
        <v>798</v>
      </c>
      <c r="BK53" s="917" t="s">
        <v>798</v>
      </c>
      <c r="BL53" s="845">
        <v>53.676920000000003</v>
      </c>
      <c r="BM53" s="845" t="s">
        <v>798</v>
      </c>
      <c r="BN53" s="845">
        <v>183.795762</v>
      </c>
      <c r="BO53" s="845">
        <v>560.47123699999997</v>
      </c>
      <c r="BP53" s="845">
        <v>458.75617699999998</v>
      </c>
      <c r="BQ53" s="845" t="s">
        <v>798</v>
      </c>
      <c r="BR53" s="917">
        <v>241.81970799999999</v>
      </c>
      <c r="BS53" s="845" t="s">
        <v>798</v>
      </c>
      <c r="BT53" s="845">
        <v>6.955654</v>
      </c>
      <c r="BU53" s="845" t="s">
        <v>798</v>
      </c>
      <c r="BV53" s="917">
        <v>3.746105</v>
      </c>
      <c r="BW53" s="845" t="s">
        <v>798</v>
      </c>
      <c r="BX53" s="845">
        <v>3.8560270000000001</v>
      </c>
      <c r="BY53" s="845" t="s">
        <v>798</v>
      </c>
      <c r="BZ53" s="845">
        <v>-29.081014</v>
      </c>
      <c r="CA53" s="845" t="s">
        <v>798</v>
      </c>
      <c r="CB53" s="845">
        <v>44.111694999999997</v>
      </c>
      <c r="CC53" s="845" t="s">
        <v>798</v>
      </c>
      <c r="CD53" s="845" t="s">
        <v>798</v>
      </c>
      <c r="CE53" s="845" t="s">
        <v>798</v>
      </c>
      <c r="CF53" s="845" t="s">
        <v>798</v>
      </c>
      <c r="CG53" s="845" t="s">
        <v>798</v>
      </c>
      <c r="CH53" s="845" t="s">
        <v>798</v>
      </c>
      <c r="CI53" s="845" t="s">
        <v>798</v>
      </c>
      <c r="CJ53" s="845">
        <v>5.489414</v>
      </c>
      <c r="CK53" s="845" t="s">
        <v>798</v>
      </c>
      <c r="CL53" s="845" t="s">
        <v>798</v>
      </c>
      <c r="CM53" s="845">
        <v>1950.234868</v>
      </c>
      <c r="CN53" s="845" t="s">
        <v>798</v>
      </c>
      <c r="CO53" s="845">
        <v>535.26041999999995</v>
      </c>
      <c r="CP53" s="845">
        <v>773.64601700000003</v>
      </c>
      <c r="CQ53" s="845">
        <v>0</v>
      </c>
      <c r="CR53" s="845">
        <v>0</v>
      </c>
      <c r="CS53" s="845">
        <v>13.632600999999999</v>
      </c>
      <c r="CT53" s="845">
        <v>120.449946</v>
      </c>
      <c r="CU53" s="845" t="s">
        <v>798</v>
      </c>
      <c r="CV53" s="845" t="s">
        <v>798</v>
      </c>
      <c r="CW53" s="845">
        <v>1966.035527</v>
      </c>
      <c r="CX53" s="845" t="s">
        <v>798</v>
      </c>
      <c r="CY53" s="845" t="s">
        <v>798</v>
      </c>
      <c r="CZ53" s="845" t="s">
        <v>798</v>
      </c>
      <c r="DA53" s="845" t="s">
        <v>798</v>
      </c>
      <c r="DB53" s="845" t="s">
        <v>798</v>
      </c>
      <c r="DC53" s="845" t="s">
        <v>798</v>
      </c>
      <c r="DD53" s="845">
        <v>60.847465999999997</v>
      </c>
      <c r="DE53" s="845" t="s">
        <v>798</v>
      </c>
      <c r="DF53" s="845" t="s">
        <v>798</v>
      </c>
      <c r="DG53" s="845">
        <v>77.487262000000001</v>
      </c>
      <c r="DH53" s="845" t="s">
        <v>798</v>
      </c>
      <c r="DI53" s="845" t="s">
        <v>798</v>
      </c>
      <c r="DJ53" s="845">
        <v>248.30535399999999</v>
      </c>
      <c r="DK53" s="845" t="s">
        <v>798</v>
      </c>
      <c r="DL53" s="845">
        <v>0.104452</v>
      </c>
      <c r="DM53" s="845">
        <v>41.945300000000003</v>
      </c>
      <c r="DN53" s="845">
        <v>0.27447100000000002</v>
      </c>
      <c r="DO53" s="845" t="s">
        <v>798</v>
      </c>
      <c r="DP53" s="845" t="s">
        <v>798</v>
      </c>
      <c r="DQ53" s="845" t="s">
        <v>798</v>
      </c>
      <c r="DR53" s="845" t="s">
        <v>798</v>
      </c>
      <c r="DS53" s="917">
        <v>0</v>
      </c>
      <c r="DT53" s="845">
        <v>1</v>
      </c>
      <c r="DU53" s="845">
        <v>1601.64</v>
      </c>
      <c r="DV53" s="845">
        <v>12.02</v>
      </c>
      <c r="DW53" s="845">
        <v>10.74</v>
      </c>
      <c r="DX53" s="845">
        <v>89.56</v>
      </c>
      <c r="DY53" s="845">
        <v>-99999999</v>
      </c>
      <c r="DZ53" s="845">
        <v>1.85</v>
      </c>
      <c r="EA53" s="845">
        <v>8.7200000000000006</v>
      </c>
      <c r="EB53" s="845">
        <v>11.65</v>
      </c>
      <c r="EC53" s="845">
        <v>1</v>
      </c>
      <c r="ED53" s="845" t="s">
        <v>798</v>
      </c>
      <c r="EE53" s="845" t="s">
        <v>798</v>
      </c>
      <c r="EF53" s="845">
        <v>8.43</v>
      </c>
    </row>
    <row r="54" spans="1:136" x14ac:dyDescent="0.2">
      <c r="A54" s="845">
        <v>50</v>
      </c>
      <c r="B54" s="845">
        <v>2</v>
      </c>
      <c r="C54" s="845">
        <v>207.88735700000001</v>
      </c>
      <c r="D54" s="845">
        <v>105.902434</v>
      </c>
      <c r="E54" s="845">
        <v>1752.5932250000001</v>
      </c>
      <c r="F54" s="845">
        <v>69.126604999999998</v>
      </c>
      <c r="G54" s="845">
        <v>1</v>
      </c>
      <c r="H54" s="845">
        <v>8.7140999999999996E-2</v>
      </c>
      <c r="I54" s="845">
        <v>2.4053000000000001E-2</v>
      </c>
      <c r="J54" s="845">
        <v>0</v>
      </c>
      <c r="K54" s="845">
        <v>0</v>
      </c>
      <c r="L54" s="845">
        <v>2.4053000000000001E-2</v>
      </c>
      <c r="M54" s="845" t="s">
        <v>798</v>
      </c>
      <c r="N54" s="845">
        <v>1.4628E-2</v>
      </c>
      <c r="O54" s="845">
        <v>9.3080000000000003E-3</v>
      </c>
      <c r="P54" s="845">
        <v>0.48975099999999999</v>
      </c>
      <c r="Q54" s="845">
        <v>0.51024899999999995</v>
      </c>
      <c r="R54" s="845">
        <v>0.91996599999999995</v>
      </c>
      <c r="S54" s="845">
        <v>1</v>
      </c>
      <c r="T54" s="845">
        <v>525.36219800000003</v>
      </c>
      <c r="U54" s="845">
        <v>21.014488</v>
      </c>
      <c r="V54" s="845">
        <v>259.92606599999999</v>
      </c>
      <c r="W54" s="845">
        <v>691.99528899999996</v>
      </c>
      <c r="X54" s="845">
        <v>26.142439</v>
      </c>
      <c r="Y54" s="845">
        <v>16.564049000000001</v>
      </c>
      <c r="Z54" s="845">
        <v>48.105449</v>
      </c>
      <c r="AA54" s="845" t="s">
        <v>798</v>
      </c>
      <c r="AB54" s="845" t="s">
        <v>798</v>
      </c>
      <c r="AC54" s="845" t="s">
        <v>798</v>
      </c>
      <c r="AD54" s="845" t="s">
        <v>798</v>
      </c>
      <c r="AE54" s="845" t="s">
        <v>798</v>
      </c>
      <c r="AF54" s="845" t="s">
        <v>798</v>
      </c>
      <c r="AG54" s="845" t="s">
        <v>798</v>
      </c>
      <c r="AH54" s="845">
        <v>102.712383</v>
      </c>
      <c r="AI54" s="845" t="s">
        <v>798</v>
      </c>
      <c r="AJ54" s="845" t="s">
        <v>798</v>
      </c>
      <c r="AK54" s="845">
        <v>1.681E-3</v>
      </c>
      <c r="AL54" s="845">
        <v>0.186838</v>
      </c>
      <c r="AM54" s="845">
        <v>0.186524</v>
      </c>
      <c r="AN54" s="845">
        <v>0.35322500000000001</v>
      </c>
      <c r="AO54" s="845">
        <v>0.249248</v>
      </c>
      <c r="AP54" s="845">
        <v>1</v>
      </c>
      <c r="AQ54" s="845" t="s">
        <v>798</v>
      </c>
      <c r="AR54" s="845" t="s">
        <v>798</v>
      </c>
      <c r="AS54" s="845" t="s">
        <v>798</v>
      </c>
      <c r="AT54" s="845" t="s">
        <v>798</v>
      </c>
      <c r="AU54" s="845">
        <v>8.7140999999999996E-2</v>
      </c>
      <c r="AV54" s="845">
        <v>91.2</v>
      </c>
      <c r="AW54" s="845">
        <v>14.702434</v>
      </c>
      <c r="AX54" s="845">
        <v>75.140387000000004</v>
      </c>
      <c r="AY54" s="845">
        <v>8.2500839999999993</v>
      </c>
      <c r="AZ54" s="845" t="s">
        <v>798</v>
      </c>
      <c r="BA54" s="845">
        <v>1216.813079</v>
      </c>
      <c r="BB54" s="845">
        <v>1.4664E-2</v>
      </c>
      <c r="BC54" s="845">
        <v>9.3080000000000003E-3</v>
      </c>
      <c r="BD54" s="845">
        <v>90.969399999999993</v>
      </c>
      <c r="BE54" s="845" t="s">
        <v>798</v>
      </c>
      <c r="BF54" s="845" t="s">
        <v>798</v>
      </c>
      <c r="BG54" s="845" t="s">
        <v>798</v>
      </c>
      <c r="BH54" s="845" t="s">
        <v>798</v>
      </c>
      <c r="BI54" s="845" t="s">
        <v>798</v>
      </c>
      <c r="BJ54" s="845" t="s">
        <v>798</v>
      </c>
      <c r="BK54" s="917" t="s">
        <v>798</v>
      </c>
      <c r="BL54" s="845">
        <v>51.717731000000001</v>
      </c>
      <c r="BM54" s="845" t="s">
        <v>798</v>
      </c>
      <c r="BN54" s="845">
        <v>176.94526500000001</v>
      </c>
      <c r="BO54" s="845">
        <v>568.06868599999996</v>
      </c>
      <c r="BP54" s="845">
        <v>462.16625199999999</v>
      </c>
      <c r="BQ54" s="845" t="s">
        <v>798</v>
      </c>
      <c r="BR54" s="917">
        <v>259.77085899999997</v>
      </c>
      <c r="BS54" s="845" t="s">
        <v>798</v>
      </c>
      <c r="BT54" s="845">
        <v>7.0842980000000004</v>
      </c>
      <c r="BU54" s="845" t="s">
        <v>798</v>
      </c>
      <c r="BV54" s="917">
        <v>3.3990109999999998</v>
      </c>
      <c r="BW54" s="845" t="s">
        <v>798</v>
      </c>
      <c r="BX54" s="845">
        <v>3.4654739999999999</v>
      </c>
      <c r="BY54" s="845" t="s">
        <v>798</v>
      </c>
      <c r="BZ54" s="845">
        <v>-26.970103000000002</v>
      </c>
      <c r="CA54" s="845" t="s">
        <v>798</v>
      </c>
      <c r="CB54" s="845">
        <v>45.833801000000001</v>
      </c>
      <c r="CC54" s="845" t="s">
        <v>798</v>
      </c>
      <c r="CD54" s="845" t="s">
        <v>798</v>
      </c>
      <c r="CE54" s="845" t="s">
        <v>798</v>
      </c>
      <c r="CF54" s="845" t="s">
        <v>798</v>
      </c>
      <c r="CG54" s="845" t="s">
        <v>798</v>
      </c>
      <c r="CH54" s="845" t="s">
        <v>798</v>
      </c>
      <c r="CI54" s="845" t="s">
        <v>798</v>
      </c>
      <c r="CJ54" s="845">
        <v>5.3859620000000001</v>
      </c>
      <c r="CK54" s="845" t="s">
        <v>798</v>
      </c>
      <c r="CL54" s="845" t="s">
        <v>798</v>
      </c>
      <c r="CM54" s="845">
        <v>2095.6915519999998</v>
      </c>
      <c r="CN54" s="845" t="s">
        <v>798</v>
      </c>
      <c r="CO54" s="845">
        <v>586.62230299999999</v>
      </c>
      <c r="CP54" s="845">
        <v>805.81800199999998</v>
      </c>
      <c r="CQ54" s="845">
        <v>0</v>
      </c>
      <c r="CR54" s="845">
        <v>0</v>
      </c>
      <c r="CS54" s="845">
        <v>13.885396</v>
      </c>
      <c r="CT54" s="845">
        <v>124.226412</v>
      </c>
      <c r="CU54" s="845" t="s">
        <v>798</v>
      </c>
      <c r="CV54" s="845" t="s">
        <v>798</v>
      </c>
      <c r="CW54" s="845">
        <v>1997.617158</v>
      </c>
      <c r="CX54" s="845" t="s">
        <v>798</v>
      </c>
      <c r="CY54" s="845" t="s">
        <v>798</v>
      </c>
      <c r="CZ54" s="845" t="s">
        <v>798</v>
      </c>
      <c r="DA54" s="845" t="s">
        <v>798</v>
      </c>
      <c r="DB54" s="845" t="s">
        <v>798</v>
      </c>
      <c r="DC54" s="845" t="s">
        <v>798</v>
      </c>
      <c r="DD54" s="845">
        <v>60.856332999999999</v>
      </c>
      <c r="DE54" s="845" t="s">
        <v>798</v>
      </c>
      <c r="DF54" s="845" t="s">
        <v>798</v>
      </c>
      <c r="DG54" s="845">
        <v>76.226592999999994</v>
      </c>
      <c r="DH54" s="845" t="s">
        <v>798</v>
      </c>
      <c r="DI54" s="845" t="s">
        <v>798</v>
      </c>
      <c r="DJ54" s="845">
        <v>248.390298</v>
      </c>
      <c r="DK54" s="845" t="s">
        <v>798</v>
      </c>
      <c r="DL54" s="845">
        <v>0.104309</v>
      </c>
      <c r="DM54" s="845">
        <v>41.292910999999997</v>
      </c>
      <c r="DN54" s="845">
        <v>0.26929799999999998</v>
      </c>
      <c r="DO54" s="845" t="s">
        <v>798</v>
      </c>
      <c r="DP54" s="845" t="s">
        <v>798</v>
      </c>
      <c r="DQ54" s="845" t="s">
        <v>798</v>
      </c>
      <c r="DR54" s="845" t="s">
        <v>798</v>
      </c>
      <c r="DS54" s="917">
        <v>0</v>
      </c>
      <c r="DT54" s="845">
        <v>2</v>
      </c>
      <c r="DU54" s="845">
        <v>1563.28</v>
      </c>
      <c r="DV54" s="845">
        <v>12.26</v>
      </c>
      <c r="DW54" s="845">
        <v>11.5</v>
      </c>
      <c r="DX54" s="845">
        <v>95</v>
      </c>
      <c r="DY54" s="845">
        <v>-99999999</v>
      </c>
      <c r="DZ54" s="845">
        <v>1.74</v>
      </c>
      <c r="EA54" s="845">
        <v>9.84</v>
      </c>
      <c r="EB54" s="845">
        <v>12.25</v>
      </c>
      <c r="EC54" s="845">
        <v>2</v>
      </c>
      <c r="ED54" s="845" t="s">
        <v>798</v>
      </c>
      <c r="EE54" s="845" t="s">
        <v>798</v>
      </c>
      <c r="EF54" s="845">
        <v>8.7309999999999999</v>
      </c>
    </row>
    <row r="55" spans="1:136" x14ac:dyDescent="0.2">
      <c r="A55" s="845">
        <v>51</v>
      </c>
      <c r="B55" s="845">
        <v>3</v>
      </c>
      <c r="C55" s="845">
        <v>208.352608</v>
      </c>
      <c r="D55" s="845">
        <v>105.310458</v>
      </c>
      <c r="E55" s="845">
        <v>1857.9036840000001</v>
      </c>
      <c r="F55" s="845">
        <v>69.415824999999998</v>
      </c>
      <c r="G55" s="845">
        <v>1</v>
      </c>
      <c r="H55" s="845">
        <v>6.5749000000000002E-2</v>
      </c>
      <c r="I55" s="845">
        <v>1.9470999999999999E-2</v>
      </c>
      <c r="J55" s="845">
        <v>0</v>
      </c>
      <c r="K55" s="845">
        <v>0</v>
      </c>
      <c r="L55" s="845">
        <v>1.9470999999999999E-2</v>
      </c>
      <c r="M55" s="845" t="s">
        <v>798</v>
      </c>
      <c r="N55" s="845">
        <v>1.4465E-2</v>
      </c>
      <c r="O55" s="845">
        <v>4.7860000000000003E-3</v>
      </c>
      <c r="P55" s="845">
        <v>0.44813399999999998</v>
      </c>
      <c r="Q55" s="845">
        <v>0.55186599999999997</v>
      </c>
      <c r="R55" s="845">
        <v>0.94405799999999995</v>
      </c>
      <c r="S55" s="845">
        <v>1</v>
      </c>
      <c r="T55" s="845">
        <v>527.56026899999995</v>
      </c>
      <c r="U55" s="845">
        <v>21.102411</v>
      </c>
      <c r="V55" s="845">
        <v>262.949772</v>
      </c>
      <c r="W55" s="845">
        <v>672.13047700000004</v>
      </c>
      <c r="X55" s="845">
        <v>19.724681</v>
      </c>
      <c r="Y55" s="845">
        <v>12.939279000000001</v>
      </c>
      <c r="Z55" s="845">
        <v>38.941541000000001</v>
      </c>
      <c r="AA55" s="845" t="s">
        <v>798</v>
      </c>
      <c r="AB55" s="845" t="s">
        <v>798</v>
      </c>
      <c r="AC55" s="845" t="s">
        <v>798</v>
      </c>
      <c r="AD55" s="845" t="s">
        <v>798</v>
      </c>
      <c r="AE55" s="845" t="s">
        <v>798</v>
      </c>
      <c r="AF55" s="845" t="s">
        <v>798</v>
      </c>
      <c r="AG55" s="845" t="s">
        <v>798</v>
      </c>
      <c r="AH55" s="845">
        <v>102.66164499999999</v>
      </c>
      <c r="AI55" s="845" t="s">
        <v>798</v>
      </c>
      <c r="AJ55" s="845" t="s">
        <v>798</v>
      </c>
      <c r="AK55" s="845">
        <v>6.9629999999999996E-3</v>
      </c>
      <c r="AL55" s="845">
        <v>0.20300599999999999</v>
      </c>
      <c r="AM55" s="845">
        <v>0.20159299999999999</v>
      </c>
      <c r="AN55" s="845">
        <v>0.35173399999999999</v>
      </c>
      <c r="AO55" s="845">
        <v>0.24838499999999999</v>
      </c>
      <c r="AP55" s="845">
        <v>1</v>
      </c>
      <c r="AQ55" s="845" t="s">
        <v>798</v>
      </c>
      <c r="AR55" s="845" t="s">
        <v>798</v>
      </c>
      <c r="AS55" s="845" t="s">
        <v>798</v>
      </c>
      <c r="AT55" s="845" t="s">
        <v>798</v>
      </c>
      <c r="AU55" s="845">
        <v>6.5749000000000002E-2</v>
      </c>
      <c r="AV55" s="845">
        <v>91.2</v>
      </c>
      <c r="AW55" s="845">
        <v>14.110458</v>
      </c>
      <c r="AX55" s="845">
        <v>73.529190999999997</v>
      </c>
      <c r="AY55" s="845">
        <v>8.4398900000000001</v>
      </c>
      <c r="AZ55" s="845" t="s">
        <v>798</v>
      </c>
      <c r="BA55" s="845">
        <v>1227.282543</v>
      </c>
      <c r="BB55" s="845">
        <v>1.4628E-2</v>
      </c>
      <c r="BC55" s="845">
        <v>4.7860000000000003E-3</v>
      </c>
      <c r="BD55" s="845">
        <v>90.468917000000005</v>
      </c>
      <c r="BE55" s="845" t="s">
        <v>798</v>
      </c>
      <c r="BF55" s="845" t="s">
        <v>798</v>
      </c>
      <c r="BG55" s="845" t="s">
        <v>798</v>
      </c>
      <c r="BH55" s="845" t="s">
        <v>798</v>
      </c>
      <c r="BI55" s="845" t="s">
        <v>798</v>
      </c>
      <c r="BJ55" s="845" t="s">
        <v>798</v>
      </c>
      <c r="BK55" s="917" t="s">
        <v>798</v>
      </c>
      <c r="BL55" s="845">
        <v>51.453023000000002</v>
      </c>
      <c r="BM55" s="845" t="s">
        <v>798</v>
      </c>
      <c r="BN55" s="845">
        <v>180.15684899999999</v>
      </c>
      <c r="BO55" s="845">
        <v>560.22422900000004</v>
      </c>
      <c r="BP55" s="845">
        <v>454.913771</v>
      </c>
      <c r="BQ55" s="845" t="s">
        <v>798</v>
      </c>
      <c r="BR55" s="917">
        <v>242.56271799999999</v>
      </c>
      <c r="BS55" s="845" t="s">
        <v>798</v>
      </c>
      <c r="BT55" s="845">
        <v>6.033404</v>
      </c>
      <c r="BU55" s="845" t="s">
        <v>798</v>
      </c>
      <c r="BV55" s="917">
        <v>3.306683</v>
      </c>
      <c r="BW55" s="845" t="s">
        <v>798</v>
      </c>
      <c r="BX55" s="845">
        <v>3.3994399999999998</v>
      </c>
      <c r="BY55" s="845" t="s">
        <v>798</v>
      </c>
      <c r="BZ55" s="845">
        <v>-24.179805000000002</v>
      </c>
      <c r="CA55" s="845" t="s">
        <v>798</v>
      </c>
      <c r="CB55" s="845">
        <v>46.888275999999998</v>
      </c>
      <c r="CC55" s="845" t="s">
        <v>798</v>
      </c>
      <c r="CD55" s="845" t="s">
        <v>798</v>
      </c>
      <c r="CE55" s="845" t="s">
        <v>798</v>
      </c>
      <c r="CF55" s="845" t="s">
        <v>798</v>
      </c>
      <c r="CG55" s="845" t="s">
        <v>798</v>
      </c>
      <c r="CH55" s="845" t="s">
        <v>798</v>
      </c>
      <c r="CI55" s="845" t="s">
        <v>798</v>
      </c>
      <c r="CJ55" s="845">
        <v>5.5645689999999997</v>
      </c>
      <c r="CK55" s="845" t="s">
        <v>798</v>
      </c>
      <c r="CL55" s="845" t="s">
        <v>798</v>
      </c>
      <c r="CM55" s="845">
        <v>2253.739415</v>
      </c>
      <c r="CN55" s="845" t="s">
        <v>798</v>
      </c>
      <c r="CO55" s="845">
        <v>570.50262199999997</v>
      </c>
      <c r="CP55" s="845">
        <v>850.764815</v>
      </c>
      <c r="CQ55" s="845">
        <v>0</v>
      </c>
      <c r="CR55" s="845">
        <v>0</v>
      </c>
      <c r="CS55" s="845">
        <v>14.066927</v>
      </c>
      <c r="CT55" s="845">
        <v>132.284683</v>
      </c>
      <c r="CU55" s="845" t="s">
        <v>798</v>
      </c>
      <c r="CV55" s="845" t="s">
        <v>798</v>
      </c>
      <c r="CW55" s="845">
        <v>2009.6578930000001</v>
      </c>
      <c r="CX55" s="845" t="s">
        <v>798</v>
      </c>
      <c r="CY55" s="845" t="s">
        <v>798</v>
      </c>
      <c r="CZ55" s="845" t="s">
        <v>798</v>
      </c>
      <c r="DA55" s="845" t="s">
        <v>798</v>
      </c>
      <c r="DB55" s="845" t="s">
        <v>798</v>
      </c>
      <c r="DC55" s="845" t="s">
        <v>798</v>
      </c>
      <c r="DD55" s="845">
        <v>60.850788999999999</v>
      </c>
      <c r="DE55" s="845" t="s">
        <v>798</v>
      </c>
      <c r="DF55" s="845" t="s">
        <v>798</v>
      </c>
      <c r="DG55" s="845">
        <v>77.743523999999994</v>
      </c>
      <c r="DH55" s="845" t="s">
        <v>798</v>
      </c>
      <c r="DI55" s="845" t="s">
        <v>798</v>
      </c>
      <c r="DJ55" s="845">
        <v>267.812119</v>
      </c>
      <c r="DK55" s="845" t="s">
        <v>798</v>
      </c>
      <c r="DL55" s="845">
        <v>8.2711000000000007E-2</v>
      </c>
      <c r="DM55" s="845">
        <v>41.371308999999997</v>
      </c>
      <c r="DN55" s="845">
        <v>0.27822799999999998</v>
      </c>
      <c r="DO55" s="845" t="s">
        <v>798</v>
      </c>
      <c r="DP55" s="845" t="s">
        <v>798</v>
      </c>
      <c r="DQ55" s="845" t="s">
        <v>798</v>
      </c>
      <c r="DR55" s="845" t="s">
        <v>798</v>
      </c>
      <c r="DS55" s="917">
        <v>0</v>
      </c>
      <c r="DT55" s="845">
        <v>3</v>
      </c>
      <c r="DU55" s="845">
        <v>1351.87</v>
      </c>
      <c r="DV55" s="845">
        <v>11.49</v>
      </c>
      <c r="DW55" s="845">
        <v>11.23</v>
      </c>
      <c r="DX55" s="845">
        <v>92.84</v>
      </c>
      <c r="DY55" s="845">
        <v>452.03</v>
      </c>
      <c r="DZ55" s="845">
        <v>1.66</v>
      </c>
      <c r="EA55" s="845">
        <v>10.07</v>
      </c>
      <c r="EB55" s="845">
        <v>11.98</v>
      </c>
      <c r="EC55" s="845">
        <v>2</v>
      </c>
      <c r="ED55" s="845" t="s">
        <v>798</v>
      </c>
      <c r="EE55" s="845" t="s">
        <v>798</v>
      </c>
      <c r="EF55" s="845">
        <v>8.7040000000000006</v>
      </c>
    </row>
    <row r="56" spans="1:136" x14ac:dyDescent="0.2">
      <c r="A56" s="845">
        <v>52</v>
      </c>
      <c r="B56" s="845">
        <v>4</v>
      </c>
      <c r="C56" s="845">
        <v>189.898055</v>
      </c>
      <c r="D56" s="845">
        <v>82.417976999999993</v>
      </c>
      <c r="E56" s="845">
        <v>1940.3216600000001</v>
      </c>
      <c r="F56" s="845">
        <v>66.357275999999999</v>
      </c>
      <c r="G56" s="845">
        <v>1</v>
      </c>
      <c r="H56" s="845">
        <v>5.3552000000000002E-2</v>
      </c>
      <c r="I56" s="845">
        <v>2.1097000000000001E-2</v>
      </c>
      <c r="J56" s="845">
        <v>0</v>
      </c>
      <c r="K56" s="845">
        <v>0</v>
      </c>
      <c r="L56" s="845">
        <v>2.1097000000000001E-2</v>
      </c>
      <c r="M56" s="845" t="s">
        <v>798</v>
      </c>
      <c r="N56" s="845">
        <v>1.4258E-2</v>
      </c>
      <c r="O56" s="845">
        <v>6.5890000000000002E-3</v>
      </c>
      <c r="P56" s="845">
        <v>0.39184999999999998</v>
      </c>
      <c r="Q56" s="845">
        <v>0.60814999999999997</v>
      </c>
      <c r="R56" s="845">
        <v>0.95722799999999997</v>
      </c>
      <c r="S56" s="845">
        <v>1</v>
      </c>
      <c r="T56" s="845">
        <v>504.31529799999998</v>
      </c>
      <c r="U56" s="845">
        <v>20.172612000000001</v>
      </c>
      <c r="V56" s="845">
        <v>259.222871</v>
      </c>
      <c r="W56" s="845">
        <v>684.79303000000004</v>
      </c>
      <c r="X56" s="845">
        <v>16.065702000000002</v>
      </c>
      <c r="Y56" s="845">
        <v>14.276026999999999</v>
      </c>
      <c r="Z56" s="845">
        <v>42.193561000000003</v>
      </c>
      <c r="AA56" s="845" t="s">
        <v>798</v>
      </c>
      <c r="AB56" s="845" t="s">
        <v>798</v>
      </c>
      <c r="AC56" s="845" t="s">
        <v>798</v>
      </c>
      <c r="AD56" s="845" t="s">
        <v>798</v>
      </c>
      <c r="AE56" s="845" t="s">
        <v>798</v>
      </c>
      <c r="AF56" s="845" t="s">
        <v>798</v>
      </c>
      <c r="AG56" s="845" t="s">
        <v>798</v>
      </c>
      <c r="AH56" s="845">
        <v>102.58857</v>
      </c>
      <c r="AI56" s="845" t="s">
        <v>798</v>
      </c>
      <c r="AJ56" s="845" t="s">
        <v>798</v>
      </c>
      <c r="AK56" s="845">
        <v>2.6492000000000002E-2</v>
      </c>
      <c r="AL56" s="845">
        <v>0.17297299999999999</v>
      </c>
      <c r="AM56" s="845">
        <v>0.16839100000000001</v>
      </c>
      <c r="AN56" s="845">
        <v>0.35403200000000001</v>
      </c>
      <c r="AO56" s="845">
        <v>0.247089</v>
      </c>
      <c r="AP56" s="845">
        <v>1</v>
      </c>
      <c r="AQ56" s="845" t="s">
        <v>798</v>
      </c>
      <c r="AR56" s="845" t="s">
        <v>798</v>
      </c>
      <c r="AS56" s="845" t="s">
        <v>798</v>
      </c>
      <c r="AT56" s="845" t="s">
        <v>798</v>
      </c>
      <c r="AU56" s="845">
        <v>5.3552000000000002E-2</v>
      </c>
      <c r="AV56" s="845">
        <v>91.2</v>
      </c>
      <c r="AW56" s="845">
        <v>-8.7820230000000006</v>
      </c>
      <c r="AX56" s="845">
        <v>69.322310999999999</v>
      </c>
      <c r="AY56" s="845">
        <v>8.3666809999999998</v>
      </c>
      <c r="AZ56" s="845" t="s">
        <v>798</v>
      </c>
      <c r="BA56" s="845">
        <v>1196.1410040000001</v>
      </c>
      <c r="BB56" s="845">
        <v>1.4465E-2</v>
      </c>
      <c r="BC56" s="845">
        <v>6.5890000000000002E-3</v>
      </c>
      <c r="BD56" s="845">
        <v>66.253319000000005</v>
      </c>
      <c r="BE56" s="845" t="s">
        <v>798</v>
      </c>
      <c r="BF56" s="845" t="s">
        <v>798</v>
      </c>
      <c r="BG56" s="845" t="s">
        <v>798</v>
      </c>
      <c r="BH56" s="845" t="s">
        <v>798</v>
      </c>
      <c r="BI56" s="845" t="s">
        <v>798</v>
      </c>
      <c r="BJ56" s="845" t="s">
        <v>798</v>
      </c>
      <c r="BK56" s="917" t="s">
        <v>798</v>
      </c>
      <c r="BL56" s="845">
        <v>46.618611999999999</v>
      </c>
      <c r="BM56" s="845" t="s">
        <v>798</v>
      </c>
      <c r="BN56" s="845">
        <v>190.17992699999999</v>
      </c>
      <c r="BO56" s="845">
        <v>534.65702599999997</v>
      </c>
      <c r="BP56" s="845">
        <v>452.23904900000002</v>
      </c>
      <c r="BQ56" s="845" t="s">
        <v>798</v>
      </c>
      <c r="BR56" s="917">
        <v>307.07213899999999</v>
      </c>
      <c r="BS56" s="845" t="s">
        <v>798</v>
      </c>
      <c r="BT56" s="845">
        <v>7.4992979999999996</v>
      </c>
      <c r="BU56" s="845" t="s">
        <v>798</v>
      </c>
      <c r="BV56" s="917">
        <v>2.403527</v>
      </c>
      <c r="BW56" s="845" t="s">
        <v>798</v>
      </c>
      <c r="BX56" s="845">
        <v>2.4364219999999999</v>
      </c>
      <c r="BY56" s="845" t="s">
        <v>798</v>
      </c>
      <c r="BZ56" s="845">
        <v>-16.552192000000002</v>
      </c>
      <c r="CA56" s="845" t="s">
        <v>798</v>
      </c>
      <c r="CB56" s="845">
        <v>46.481558999999997</v>
      </c>
      <c r="CC56" s="845" t="s">
        <v>798</v>
      </c>
      <c r="CD56" s="845" t="s">
        <v>798</v>
      </c>
      <c r="CE56" s="845" t="s">
        <v>798</v>
      </c>
      <c r="CF56" s="845" t="s">
        <v>798</v>
      </c>
      <c r="CG56" s="845" t="s">
        <v>798</v>
      </c>
      <c r="CH56" s="845" t="s">
        <v>798</v>
      </c>
      <c r="CI56" s="845" t="s">
        <v>798</v>
      </c>
      <c r="CJ56" s="845">
        <v>4.4282450000000004</v>
      </c>
      <c r="CK56" s="845" t="s">
        <v>798</v>
      </c>
      <c r="CL56" s="845" t="s">
        <v>798</v>
      </c>
      <c r="CM56" s="845">
        <v>2418.8422099999998</v>
      </c>
      <c r="CN56" s="845" t="s">
        <v>798</v>
      </c>
      <c r="CO56" s="845">
        <v>536.81554800000004</v>
      </c>
      <c r="CP56" s="845">
        <v>898.05283199999997</v>
      </c>
      <c r="CQ56" s="845">
        <v>0</v>
      </c>
      <c r="CR56" s="845">
        <v>0</v>
      </c>
      <c r="CS56" s="845">
        <v>14.309322</v>
      </c>
      <c r="CT56" s="845">
        <v>140.43635499999999</v>
      </c>
      <c r="CU56" s="845" t="s">
        <v>798</v>
      </c>
      <c r="CV56" s="845" t="s">
        <v>798</v>
      </c>
      <c r="CW56" s="845">
        <v>1980.964424</v>
      </c>
      <c r="CX56" s="845" t="s">
        <v>798</v>
      </c>
      <c r="CY56" s="845" t="s">
        <v>798</v>
      </c>
      <c r="CZ56" s="845" t="s">
        <v>798</v>
      </c>
      <c r="DA56" s="845" t="s">
        <v>798</v>
      </c>
      <c r="DB56" s="845" t="s">
        <v>798</v>
      </c>
      <c r="DC56" s="845" t="s">
        <v>798</v>
      </c>
      <c r="DD56" s="845">
        <v>60.822232999999997</v>
      </c>
      <c r="DE56" s="845" t="s">
        <v>798</v>
      </c>
      <c r="DF56" s="845" t="s">
        <v>798</v>
      </c>
      <c r="DG56" s="845">
        <v>77.074521000000004</v>
      </c>
      <c r="DH56" s="845" t="s">
        <v>798</v>
      </c>
      <c r="DI56" s="845" t="s">
        <v>798</v>
      </c>
      <c r="DJ56" s="845">
        <v>258.34668299999998</v>
      </c>
      <c r="DK56" s="845" t="s">
        <v>798</v>
      </c>
      <c r="DL56" s="845">
        <v>6.2157999999999998E-2</v>
      </c>
      <c r="DM56" s="845">
        <v>41.731085</v>
      </c>
      <c r="DN56" s="845">
        <v>0.221412</v>
      </c>
      <c r="DO56" s="845" t="s">
        <v>798</v>
      </c>
      <c r="DP56" s="845" t="s">
        <v>798</v>
      </c>
      <c r="DQ56" s="845" t="s">
        <v>798</v>
      </c>
      <c r="DR56" s="845" t="s">
        <v>798</v>
      </c>
      <c r="DS56" s="917">
        <v>0</v>
      </c>
      <c r="DT56" s="845">
        <v>4</v>
      </c>
      <c r="DU56" s="845">
        <v>1096.46</v>
      </c>
      <c r="DV56" s="845">
        <v>10.49</v>
      </c>
      <c r="DW56" s="845">
        <v>10.46</v>
      </c>
      <c r="DX56" s="845">
        <v>88.55</v>
      </c>
      <c r="DY56" s="845">
        <v>511.43</v>
      </c>
      <c r="DZ56" s="845">
        <v>1.59</v>
      </c>
      <c r="EA56" s="845">
        <v>9.99</v>
      </c>
      <c r="EB56" s="845">
        <v>11.68</v>
      </c>
      <c r="EC56" s="845">
        <v>2</v>
      </c>
      <c r="ED56" s="845" t="s">
        <v>798</v>
      </c>
      <c r="EE56" s="845" t="s">
        <v>798</v>
      </c>
      <c r="EF56" s="845">
        <v>8.0619999999999994</v>
      </c>
    </row>
    <row r="57" spans="1:136" x14ac:dyDescent="0.2">
      <c r="A57" s="845">
        <v>53</v>
      </c>
      <c r="B57" s="845">
        <v>5</v>
      </c>
      <c r="C57" s="845">
        <v>153.650251</v>
      </c>
      <c r="D57" s="845">
        <v>45.821451000000003</v>
      </c>
      <c r="E57" s="845">
        <v>1986.143112</v>
      </c>
      <c r="F57" s="845">
        <v>60.117271000000002</v>
      </c>
      <c r="G57" s="845">
        <v>1</v>
      </c>
      <c r="H57" s="845">
        <v>4.1778000000000003E-2</v>
      </c>
      <c r="I57" s="845">
        <v>1.9191E-2</v>
      </c>
      <c r="J57" s="845">
        <v>0</v>
      </c>
      <c r="K57" s="845">
        <v>0</v>
      </c>
      <c r="L57" s="845">
        <v>1.9191E-2</v>
      </c>
      <c r="M57" s="845" t="s">
        <v>798</v>
      </c>
      <c r="N57" s="845">
        <v>1.4252000000000001E-2</v>
      </c>
      <c r="O57" s="845">
        <v>4.8840000000000003E-3</v>
      </c>
      <c r="P57" s="845">
        <v>0.35262700000000002</v>
      </c>
      <c r="Q57" s="845">
        <v>0.64737299999999998</v>
      </c>
      <c r="R57" s="845">
        <v>0.95036900000000002</v>
      </c>
      <c r="S57" s="845">
        <v>1</v>
      </c>
      <c r="T57" s="845">
        <v>456.89126099999999</v>
      </c>
      <c r="U57" s="845">
        <v>18.275649999999999</v>
      </c>
      <c r="V57" s="845">
        <v>248.89657</v>
      </c>
      <c r="W57" s="845">
        <v>674.54127600000004</v>
      </c>
      <c r="X57" s="845">
        <v>12.533377</v>
      </c>
      <c r="Y57" s="845">
        <v>12.907817</v>
      </c>
      <c r="Z57" s="845">
        <v>38.382553000000001</v>
      </c>
      <c r="AA57" s="845" t="s">
        <v>798</v>
      </c>
      <c r="AB57" s="845" t="s">
        <v>798</v>
      </c>
      <c r="AC57" s="845" t="s">
        <v>798</v>
      </c>
      <c r="AD57" s="845" t="s">
        <v>798</v>
      </c>
      <c r="AE57" s="845" t="s">
        <v>798</v>
      </c>
      <c r="AF57" s="845" t="s">
        <v>798</v>
      </c>
      <c r="AG57" s="845" t="s">
        <v>798</v>
      </c>
      <c r="AH57" s="845">
        <v>102.519322</v>
      </c>
      <c r="AI57" s="845" t="s">
        <v>798</v>
      </c>
      <c r="AJ57" s="845" t="s">
        <v>798</v>
      </c>
      <c r="AK57" s="845">
        <v>7.8996999999999998E-2</v>
      </c>
      <c r="AL57" s="845">
        <v>0.14485300000000001</v>
      </c>
      <c r="AM57" s="845">
        <v>0.13341</v>
      </c>
      <c r="AN57" s="845">
        <v>0.357626</v>
      </c>
      <c r="AO57" s="845">
        <v>0.24625900000000001</v>
      </c>
      <c r="AP57" s="845">
        <v>1</v>
      </c>
      <c r="AQ57" s="845" t="s">
        <v>798</v>
      </c>
      <c r="AR57" s="845" t="s">
        <v>798</v>
      </c>
      <c r="AS57" s="845" t="s">
        <v>798</v>
      </c>
      <c r="AT57" s="845" t="s">
        <v>798</v>
      </c>
      <c r="AU57" s="845">
        <v>4.1778000000000003E-2</v>
      </c>
      <c r="AV57" s="845">
        <v>91.2</v>
      </c>
      <c r="AW57" s="845">
        <v>-45.378549</v>
      </c>
      <c r="AX57" s="845">
        <v>63.256751999999999</v>
      </c>
      <c r="AY57" s="845">
        <v>8.0012790000000003</v>
      </c>
      <c r="AZ57" s="845" t="s">
        <v>798</v>
      </c>
      <c r="BA57" s="845">
        <v>1140.826685</v>
      </c>
      <c r="BB57" s="845">
        <v>1.4258E-2</v>
      </c>
      <c r="BC57" s="845">
        <v>4.8840000000000003E-3</v>
      </c>
      <c r="BD57" s="845">
        <v>43.054814999999998</v>
      </c>
      <c r="BE57" s="845" t="s">
        <v>798</v>
      </c>
      <c r="BF57" s="845" t="s">
        <v>798</v>
      </c>
      <c r="BG57" s="845" t="s">
        <v>798</v>
      </c>
      <c r="BH57" s="845" t="s">
        <v>798</v>
      </c>
      <c r="BI57" s="845" t="s">
        <v>798</v>
      </c>
      <c r="BJ57" s="845" t="s">
        <v>798</v>
      </c>
      <c r="BK57" s="917" t="s">
        <v>798</v>
      </c>
      <c r="BL57" s="845">
        <v>42.532052999999998</v>
      </c>
      <c r="BM57" s="845" t="s">
        <v>798</v>
      </c>
      <c r="BN57" s="845">
        <v>208.72739200000001</v>
      </c>
      <c r="BO57" s="845">
        <v>482.33245499999998</v>
      </c>
      <c r="BP57" s="845">
        <v>436.51100400000001</v>
      </c>
      <c r="BQ57" s="845" t="s">
        <v>798</v>
      </c>
      <c r="BR57" s="917">
        <v>318.20193399999999</v>
      </c>
      <c r="BS57" s="845" t="s">
        <v>798</v>
      </c>
      <c r="BT57" s="845">
        <v>7.6868990000000004</v>
      </c>
      <c r="BU57" s="845" t="s">
        <v>798</v>
      </c>
      <c r="BV57" s="917">
        <v>1.671084</v>
      </c>
      <c r="BW57" s="845" t="s">
        <v>798</v>
      </c>
      <c r="BX57" s="845">
        <v>1.703978</v>
      </c>
      <c r="BY57" s="845" t="s">
        <v>798</v>
      </c>
      <c r="BZ57" s="845">
        <v>-12.259938</v>
      </c>
      <c r="CA57" s="845" t="s">
        <v>798</v>
      </c>
      <c r="CB57" s="845">
        <v>44.451552</v>
      </c>
      <c r="CC57" s="845" t="s">
        <v>798</v>
      </c>
      <c r="CD57" s="845" t="s">
        <v>798</v>
      </c>
      <c r="CE57" s="845" t="s">
        <v>798</v>
      </c>
      <c r="CF57" s="845" t="s">
        <v>798</v>
      </c>
      <c r="CG57" s="845" t="s">
        <v>798</v>
      </c>
      <c r="CH57" s="845" t="s">
        <v>798</v>
      </c>
      <c r="CI57" s="845" t="s">
        <v>798</v>
      </c>
      <c r="CJ57" s="845">
        <v>3.6874410000000002</v>
      </c>
      <c r="CK57" s="845" t="s">
        <v>798</v>
      </c>
      <c r="CL57" s="845" t="s">
        <v>798</v>
      </c>
      <c r="CM57" s="845">
        <v>2605.2853359999999</v>
      </c>
      <c r="CN57" s="845" t="s">
        <v>798</v>
      </c>
      <c r="CO57" s="845">
        <v>494.88923499999999</v>
      </c>
      <c r="CP57" s="845">
        <v>937.92389300000002</v>
      </c>
      <c r="CQ57" s="845">
        <v>0</v>
      </c>
      <c r="CR57" s="845">
        <v>0</v>
      </c>
      <c r="CS57" s="845">
        <v>14.220033000000001</v>
      </c>
      <c r="CT57" s="845">
        <v>148.06782999999999</v>
      </c>
      <c r="CU57" s="845" t="s">
        <v>798</v>
      </c>
      <c r="CV57" s="845" t="s">
        <v>798</v>
      </c>
      <c r="CW57" s="845">
        <v>1928.696154</v>
      </c>
      <c r="CX57" s="845" t="s">
        <v>798</v>
      </c>
      <c r="CY57" s="845" t="s">
        <v>798</v>
      </c>
      <c r="CZ57" s="845" t="s">
        <v>798</v>
      </c>
      <c r="DA57" s="845" t="s">
        <v>798</v>
      </c>
      <c r="DB57" s="845" t="s">
        <v>798</v>
      </c>
      <c r="DC57" s="845" t="s">
        <v>798</v>
      </c>
      <c r="DD57" s="845">
        <v>60.803905999999998</v>
      </c>
      <c r="DE57" s="845" t="s">
        <v>798</v>
      </c>
      <c r="DF57" s="845" t="s">
        <v>798</v>
      </c>
      <c r="DG57" s="845">
        <v>77.836635999999999</v>
      </c>
      <c r="DH57" s="845" t="s">
        <v>798</v>
      </c>
      <c r="DI57" s="845" t="s">
        <v>798</v>
      </c>
      <c r="DJ57" s="845">
        <v>254.00529499999999</v>
      </c>
      <c r="DK57" s="845" t="s">
        <v>798</v>
      </c>
      <c r="DL57" s="845">
        <v>4.9456E-2</v>
      </c>
      <c r="DM57" s="845">
        <v>41.619402000000001</v>
      </c>
      <c r="DN57" s="845">
        <v>0.18437200000000001</v>
      </c>
      <c r="DO57" s="845" t="s">
        <v>798</v>
      </c>
      <c r="DP57" s="845" t="s">
        <v>798</v>
      </c>
      <c r="DQ57" s="845" t="s">
        <v>798</v>
      </c>
      <c r="DR57" s="845" t="s">
        <v>798</v>
      </c>
      <c r="DS57" s="917">
        <v>0</v>
      </c>
      <c r="DT57" s="845">
        <v>5</v>
      </c>
      <c r="DU57" s="845">
        <v>841.78</v>
      </c>
      <c r="DV57" s="845">
        <v>9.43</v>
      </c>
      <c r="DW57" s="845">
        <v>9.39</v>
      </c>
      <c r="DX57" s="845">
        <v>83.46</v>
      </c>
      <c r="DY57" s="845">
        <v>564.57000000000005</v>
      </c>
      <c r="DZ57" s="845">
        <v>1.53</v>
      </c>
      <c r="EA57" s="845">
        <v>9.7899999999999991</v>
      </c>
      <c r="EB57" s="845">
        <v>11.47</v>
      </c>
      <c r="EC57" s="845">
        <v>2</v>
      </c>
      <c r="ED57" s="845" t="s">
        <v>798</v>
      </c>
      <c r="EE57" s="845" t="s">
        <v>798</v>
      </c>
      <c r="EF57" s="845">
        <v>6.8419999999999996</v>
      </c>
    </row>
    <row r="58" spans="1:136" x14ac:dyDescent="0.2">
      <c r="A58" s="845">
        <v>54</v>
      </c>
      <c r="B58" s="845">
        <v>6</v>
      </c>
      <c r="C58" s="845">
        <v>113.390066</v>
      </c>
      <c r="D58" s="845">
        <v>3.5903330000000002</v>
      </c>
      <c r="E58" s="845">
        <v>1989.733444</v>
      </c>
      <c r="F58" s="845">
        <v>53.030143000000002</v>
      </c>
      <c r="G58" s="845">
        <v>1</v>
      </c>
      <c r="H58" s="845">
        <v>4.0847000000000001E-2</v>
      </c>
      <c r="I58" s="845">
        <v>2.1374000000000001E-2</v>
      </c>
      <c r="J58" s="845">
        <v>0</v>
      </c>
      <c r="K58" s="845">
        <v>0</v>
      </c>
      <c r="L58" s="845">
        <v>2.1374000000000001E-2</v>
      </c>
      <c r="M58" s="845" t="s">
        <v>798</v>
      </c>
      <c r="N58" s="845">
        <v>1.4394000000000001E-2</v>
      </c>
      <c r="O58" s="845">
        <v>7.0410000000000004E-3</v>
      </c>
      <c r="P58" s="845">
        <v>0.33122600000000002</v>
      </c>
      <c r="Q58" s="845">
        <v>0.66877399999999998</v>
      </c>
      <c r="R58" s="845">
        <v>0.91933600000000004</v>
      </c>
      <c r="S58" s="845">
        <v>1</v>
      </c>
      <c r="T58" s="845">
        <v>403.02908300000001</v>
      </c>
      <c r="U58" s="845">
        <v>16.121162999999999</v>
      </c>
      <c r="V58" s="845">
        <v>235.66470899999999</v>
      </c>
      <c r="W58" s="845">
        <v>692.80614300000002</v>
      </c>
      <c r="X58" s="845">
        <v>12.254099</v>
      </c>
      <c r="Y58" s="845">
        <v>14.850293000000001</v>
      </c>
      <c r="Z58" s="845">
        <v>42.748015000000002</v>
      </c>
      <c r="AA58" s="845" t="s">
        <v>798</v>
      </c>
      <c r="AB58" s="845" t="s">
        <v>798</v>
      </c>
      <c r="AC58" s="845" t="s">
        <v>798</v>
      </c>
      <c r="AD58" s="845" t="s">
        <v>798</v>
      </c>
      <c r="AE58" s="845" t="s">
        <v>798</v>
      </c>
      <c r="AF58" s="845" t="s">
        <v>798</v>
      </c>
      <c r="AG58" s="845" t="s">
        <v>798</v>
      </c>
      <c r="AH58" s="845">
        <v>102.456481</v>
      </c>
      <c r="AI58" s="845" t="s">
        <v>798</v>
      </c>
      <c r="AJ58" s="845" t="s">
        <v>798</v>
      </c>
      <c r="AK58" s="845">
        <v>0.17164499999999999</v>
      </c>
      <c r="AL58" s="845">
        <v>0.119975</v>
      </c>
      <c r="AM58" s="845">
        <v>9.9381999999999998E-2</v>
      </c>
      <c r="AN58" s="845">
        <v>0.36385099999999998</v>
      </c>
      <c r="AO58" s="845">
        <v>0.24460899999999999</v>
      </c>
      <c r="AP58" s="845">
        <v>1</v>
      </c>
      <c r="AQ58" s="845" t="s">
        <v>798</v>
      </c>
      <c r="AR58" s="845" t="s">
        <v>798</v>
      </c>
      <c r="AS58" s="845" t="s">
        <v>798</v>
      </c>
      <c r="AT58" s="845" t="s">
        <v>798</v>
      </c>
      <c r="AU58" s="845">
        <v>4.0847000000000001E-2</v>
      </c>
      <c r="AV58" s="845">
        <v>91.2</v>
      </c>
      <c r="AW58" s="845">
        <v>-87.609667000000002</v>
      </c>
      <c r="AX58" s="845">
        <v>57.683086000000003</v>
      </c>
      <c r="AY58" s="845">
        <v>7.4496510000000002</v>
      </c>
      <c r="AZ58" s="845" t="s">
        <v>798</v>
      </c>
      <c r="BA58" s="845">
        <v>1073.0033780000001</v>
      </c>
      <c r="BB58" s="845">
        <v>1.4252000000000001E-2</v>
      </c>
      <c r="BC58" s="845">
        <v>7.0410000000000004E-3</v>
      </c>
      <c r="BD58" s="845">
        <v>25.851669000000001</v>
      </c>
      <c r="BE58" s="845" t="s">
        <v>798</v>
      </c>
      <c r="BF58" s="845" t="s">
        <v>798</v>
      </c>
      <c r="BG58" s="845" t="s">
        <v>798</v>
      </c>
      <c r="BH58" s="845" t="s">
        <v>798</v>
      </c>
      <c r="BI58" s="845" t="s">
        <v>798</v>
      </c>
      <c r="BJ58" s="845" t="s">
        <v>798</v>
      </c>
      <c r="BK58" s="917" t="s">
        <v>798</v>
      </c>
      <c r="BL58" s="845">
        <v>39.741484999999997</v>
      </c>
      <c r="BM58" s="845" t="s">
        <v>798</v>
      </c>
      <c r="BN58" s="845">
        <v>233.86072899999999</v>
      </c>
      <c r="BO58" s="845">
        <v>430.13347499999998</v>
      </c>
      <c r="BP58" s="845">
        <v>426.54314299999999</v>
      </c>
      <c r="BQ58" s="845" t="s">
        <v>798</v>
      </c>
      <c r="BR58" s="917">
        <v>338.26496400000002</v>
      </c>
      <c r="BS58" s="845" t="s">
        <v>798</v>
      </c>
      <c r="BT58" s="845">
        <v>7.8255150000000002</v>
      </c>
      <c r="BU58" s="845" t="s">
        <v>798</v>
      </c>
      <c r="BV58" s="917">
        <v>1.0797300000000001</v>
      </c>
      <c r="BW58" s="845" t="s">
        <v>798</v>
      </c>
      <c r="BX58" s="845">
        <v>1.112625</v>
      </c>
      <c r="BY58" s="845" t="s">
        <v>798</v>
      </c>
      <c r="BZ58" s="845">
        <v>-9.8085330000000006</v>
      </c>
      <c r="CA58" s="845" t="s">
        <v>798</v>
      </c>
      <c r="CB58" s="845">
        <v>41.386949999999999</v>
      </c>
      <c r="CC58" s="845" t="s">
        <v>798</v>
      </c>
      <c r="CD58" s="845" t="s">
        <v>798</v>
      </c>
      <c r="CE58" s="845" t="s">
        <v>798</v>
      </c>
      <c r="CF58" s="845" t="s">
        <v>798</v>
      </c>
      <c r="CG58" s="845" t="s">
        <v>798</v>
      </c>
      <c r="CH58" s="845" t="s">
        <v>798</v>
      </c>
      <c r="CI58" s="845" t="s">
        <v>798</v>
      </c>
      <c r="CJ58" s="845">
        <v>2.9561099999999998</v>
      </c>
      <c r="CK58" s="845" t="s">
        <v>798</v>
      </c>
      <c r="CL58" s="845" t="s">
        <v>798</v>
      </c>
      <c r="CM58" s="845">
        <v>0</v>
      </c>
      <c r="CN58" s="845" t="s">
        <v>798</v>
      </c>
      <c r="CO58" s="845">
        <v>441.43774200000001</v>
      </c>
      <c r="CP58" s="845">
        <v>967.32540500000005</v>
      </c>
      <c r="CQ58" s="845">
        <v>0</v>
      </c>
      <c r="CR58" s="845">
        <v>0</v>
      </c>
      <c r="CS58" s="845">
        <v>13.463718</v>
      </c>
      <c r="CT58" s="845">
        <v>153.575851</v>
      </c>
      <c r="CU58" s="845" t="s">
        <v>798</v>
      </c>
      <c r="CV58" s="845" t="s">
        <v>798</v>
      </c>
      <c r="CW58" s="845">
        <v>1863.939621</v>
      </c>
      <c r="CX58" s="845" t="s">
        <v>798</v>
      </c>
      <c r="CY58" s="845" t="s">
        <v>798</v>
      </c>
      <c r="CZ58" s="845" t="s">
        <v>798</v>
      </c>
      <c r="DA58" s="845" t="s">
        <v>798</v>
      </c>
      <c r="DB58" s="845" t="s">
        <v>798</v>
      </c>
      <c r="DC58" s="845" t="s">
        <v>798</v>
      </c>
      <c r="DD58" s="845">
        <v>61.238183999999997</v>
      </c>
      <c r="DE58" s="845" t="s">
        <v>798</v>
      </c>
      <c r="DF58" s="845" t="s">
        <v>798</v>
      </c>
      <c r="DG58" s="845">
        <v>80.540993999999998</v>
      </c>
      <c r="DH58" s="845" t="s">
        <v>798</v>
      </c>
      <c r="DI58" s="845" t="s">
        <v>798</v>
      </c>
      <c r="DJ58" s="845">
        <v>237.30075299999999</v>
      </c>
      <c r="DK58" s="845" t="s">
        <v>798</v>
      </c>
      <c r="DL58" s="845">
        <v>3.5479999999999998E-2</v>
      </c>
      <c r="DM58" s="845">
        <v>39.566625999999999</v>
      </c>
      <c r="DN58" s="845">
        <v>0.14780599999999999</v>
      </c>
      <c r="DO58" s="845" t="s">
        <v>798</v>
      </c>
      <c r="DP58" s="845" t="s">
        <v>798</v>
      </c>
      <c r="DQ58" s="845" t="s">
        <v>798</v>
      </c>
      <c r="DR58" s="845" t="s">
        <v>798</v>
      </c>
      <c r="DS58" s="917">
        <v>0</v>
      </c>
      <c r="DT58" s="845">
        <v>6</v>
      </c>
      <c r="DU58" s="845">
        <v>602.37</v>
      </c>
      <c r="DV58" s="845">
        <v>8.35</v>
      </c>
      <c r="DW58" s="845">
        <v>8.31</v>
      </c>
      <c r="DX58" s="845">
        <v>78.11</v>
      </c>
      <c r="DY58" s="845">
        <v>610.34</v>
      </c>
      <c r="DZ58" s="845">
        <v>1.48</v>
      </c>
      <c r="EA58" s="845">
        <v>9.5299999999999994</v>
      </c>
      <c r="EB58" s="845">
        <v>11.21</v>
      </c>
      <c r="EC58" s="845">
        <v>2</v>
      </c>
      <c r="ED58" s="845" t="s">
        <v>798</v>
      </c>
      <c r="EE58" s="845" t="s">
        <v>798</v>
      </c>
      <c r="EF58" s="845">
        <v>5.5049999999999999</v>
      </c>
    </row>
    <row r="59" spans="1:136" x14ac:dyDescent="0.2">
      <c r="A59" s="845">
        <v>55</v>
      </c>
      <c r="B59" s="845">
        <v>7</v>
      </c>
      <c r="C59" s="845">
        <v>76.000448000000006</v>
      </c>
      <c r="D59" s="845">
        <v>-36.125149</v>
      </c>
      <c r="E59" s="845">
        <v>1953.608295</v>
      </c>
      <c r="F59" s="845">
        <v>46.273682999999998</v>
      </c>
      <c r="G59" s="845">
        <v>1</v>
      </c>
      <c r="H59" s="845">
        <v>5.7215000000000002E-2</v>
      </c>
      <c r="I59" s="845">
        <v>2.7959000000000001E-2</v>
      </c>
      <c r="J59" s="845">
        <v>0</v>
      </c>
      <c r="K59" s="845">
        <v>0</v>
      </c>
      <c r="L59" s="845">
        <v>2.7959000000000001E-2</v>
      </c>
      <c r="M59" s="845" t="s">
        <v>798</v>
      </c>
      <c r="N59" s="845">
        <v>1.4647E-2</v>
      </c>
      <c r="O59" s="845">
        <v>1.3433E-2</v>
      </c>
      <c r="P59" s="845">
        <v>0.33593800000000001</v>
      </c>
      <c r="Q59" s="845">
        <v>0.66406200000000004</v>
      </c>
      <c r="R59" s="845">
        <v>0.86788699999999996</v>
      </c>
      <c r="S59" s="845">
        <v>1</v>
      </c>
      <c r="T59" s="845">
        <v>351.67999300000002</v>
      </c>
      <c r="U59" s="845">
        <v>14.0672</v>
      </c>
      <c r="V59" s="845">
        <v>221.18206799999999</v>
      </c>
      <c r="W59" s="845">
        <v>720.18631300000004</v>
      </c>
      <c r="X59" s="845">
        <v>17.164414000000001</v>
      </c>
      <c r="Y59" s="845">
        <v>20.222909000000001</v>
      </c>
      <c r="Z59" s="845">
        <v>55.91733</v>
      </c>
      <c r="AA59" s="845" t="s">
        <v>798</v>
      </c>
      <c r="AB59" s="845" t="s">
        <v>798</v>
      </c>
      <c r="AC59" s="845" t="s">
        <v>798</v>
      </c>
      <c r="AD59" s="845" t="s">
        <v>798</v>
      </c>
      <c r="AE59" s="845" t="s">
        <v>798</v>
      </c>
      <c r="AF59" s="845" t="s">
        <v>798</v>
      </c>
      <c r="AG59" s="845" t="s">
        <v>798</v>
      </c>
      <c r="AH59" s="845">
        <v>102.45686000000001</v>
      </c>
      <c r="AI59" s="845" t="s">
        <v>798</v>
      </c>
      <c r="AJ59" s="845" t="s">
        <v>798</v>
      </c>
      <c r="AK59" s="845">
        <v>0.26419799999999999</v>
      </c>
      <c r="AL59" s="845">
        <v>9.7051999999999999E-2</v>
      </c>
      <c r="AM59" s="845">
        <v>7.1411000000000002E-2</v>
      </c>
      <c r="AN59" s="845">
        <v>0.369504</v>
      </c>
      <c r="AO59" s="845">
        <v>0.24423500000000001</v>
      </c>
      <c r="AP59" s="845">
        <v>1</v>
      </c>
      <c r="AQ59" s="845" t="s">
        <v>798</v>
      </c>
      <c r="AR59" s="845" t="s">
        <v>798</v>
      </c>
      <c r="AS59" s="845" t="s">
        <v>798</v>
      </c>
      <c r="AT59" s="845" t="s">
        <v>798</v>
      </c>
      <c r="AU59" s="845">
        <v>5.7215000000000002E-2</v>
      </c>
      <c r="AV59" s="845">
        <v>91.2</v>
      </c>
      <c r="AW59" s="845">
        <v>-127.325149</v>
      </c>
      <c r="AX59" s="845">
        <v>53.317619000000001</v>
      </c>
      <c r="AY59" s="845">
        <v>6.7803230000000001</v>
      </c>
      <c r="AZ59" s="845" t="s">
        <v>798</v>
      </c>
      <c r="BA59" s="845">
        <v>1014.885532</v>
      </c>
      <c r="BB59" s="845">
        <v>1.4394000000000001E-2</v>
      </c>
      <c r="BC59" s="845">
        <v>1.3433E-2</v>
      </c>
      <c r="BD59" s="845">
        <v>15.381696</v>
      </c>
      <c r="BE59" s="845" t="s">
        <v>798</v>
      </c>
      <c r="BF59" s="845" t="s">
        <v>798</v>
      </c>
      <c r="BG59" s="845" t="s">
        <v>798</v>
      </c>
      <c r="BH59" s="845" t="s">
        <v>798</v>
      </c>
      <c r="BI59" s="845" t="s">
        <v>798</v>
      </c>
      <c r="BJ59" s="845" t="s">
        <v>798</v>
      </c>
      <c r="BK59" s="917" t="s">
        <v>798</v>
      </c>
      <c r="BL59" s="845">
        <v>37.970885000000003</v>
      </c>
      <c r="BM59" s="845" t="s">
        <v>798</v>
      </c>
      <c r="BN59" s="845">
        <v>260.310001</v>
      </c>
      <c r="BO59" s="845">
        <v>389.06731600000001</v>
      </c>
      <c r="BP59" s="845">
        <v>425.19246500000003</v>
      </c>
      <c r="BQ59" s="845" t="s">
        <v>798</v>
      </c>
      <c r="BR59" s="917">
        <v>315.47558400000003</v>
      </c>
      <c r="BS59" s="845" t="s">
        <v>798</v>
      </c>
      <c r="BT59" s="845">
        <v>6.7436179999999997</v>
      </c>
      <c r="BU59" s="845" t="s">
        <v>798</v>
      </c>
      <c r="BV59" s="917">
        <v>0.73569799999999996</v>
      </c>
      <c r="BW59" s="845" t="s">
        <v>798</v>
      </c>
      <c r="BX59" s="845">
        <v>0.76859299999999997</v>
      </c>
      <c r="BY59" s="845" t="s">
        <v>798</v>
      </c>
      <c r="BZ59" s="845">
        <v>-9.6776479999999996</v>
      </c>
      <c r="CA59" s="845" t="s">
        <v>798</v>
      </c>
      <c r="CB59" s="845">
        <v>37.668461000000001</v>
      </c>
      <c r="CC59" s="845" t="s">
        <v>798</v>
      </c>
      <c r="CD59" s="845" t="s">
        <v>798</v>
      </c>
      <c r="CE59" s="845" t="s">
        <v>798</v>
      </c>
      <c r="CF59" s="845" t="s">
        <v>798</v>
      </c>
      <c r="CG59" s="845" t="s">
        <v>798</v>
      </c>
      <c r="CH59" s="845" t="s">
        <v>798</v>
      </c>
      <c r="CI59" s="845" t="s">
        <v>798</v>
      </c>
      <c r="CJ59" s="845">
        <v>2.395591</v>
      </c>
      <c r="CK59" s="845" t="s">
        <v>798</v>
      </c>
      <c r="CL59" s="845" t="s">
        <v>798</v>
      </c>
      <c r="CM59" s="845" t="s">
        <v>798</v>
      </c>
      <c r="CN59" s="845" t="s">
        <v>798</v>
      </c>
      <c r="CO59" s="845">
        <v>387.33059700000001</v>
      </c>
      <c r="CP59" s="845">
        <v>986.72111399999994</v>
      </c>
      <c r="CQ59" s="845">
        <v>0</v>
      </c>
      <c r="CR59" s="845">
        <v>0</v>
      </c>
      <c r="CS59" s="845">
        <v>12.730872</v>
      </c>
      <c r="CT59" s="845">
        <v>161.04009099999999</v>
      </c>
      <c r="CU59" s="845" t="s">
        <v>798</v>
      </c>
      <c r="CV59" s="845" t="s">
        <v>798</v>
      </c>
      <c r="CW59" s="845">
        <v>1807.907719</v>
      </c>
      <c r="CX59" s="845" t="s">
        <v>798</v>
      </c>
      <c r="CY59" s="845" t="s">
        <v>798</v>
      </c>
      <c r="CZ59" s="845" t="s">
        <v>798</v>
      </c>
      <c r="DA59" s="845" t="s">
        <v>798</v>
      </c>
      <c r="DB59" s="845" t="s">
        <v>798</v>
      </c>
      <c r="DC59" s="845" t="s">
        <v>798</v>
      </c>
      <c r="DD59" s="845">
        <v>64.461083000000002</v>
      </c>
      <c r="DE59" s="845" t="s">
        <v>798</v>
      </c>
      <c r="DF59" s="845" t="s">
        <v>798</v>
      </c>
      <c r="DG59" s="845">
        <v>85.284869999999998</v>
      </c>
      <c r="DH59" s="845" t="s">
        <v>798</v>
      </c>
      <c r="DI59" s="845" t="s">
        <v>798</v>
      </c>
      <c r="DJ59" s="845">
        <v>251.35777899999999</v>
      </c>
      <c r="DK59" s="845" t="s">
        <v>798</v>
      </c>
      <c r="DL59" s="845">
        <v>2.3271E-2</v>
      </c>
      <c r="DM59" s="845">
        <v>37.016418000000002</v>
      </c>
      <c r="DN59" s="845">
        <v>0.11978</v>
      </c>
      <c r="DO59" s="845" t="s">
        <v>798</v>
      </c>
      <c r="DP59" s="845" t="s">
        <v>798</v>
      </c>
      <c r="DQ59" s="845" t="s">
        <v>798</v>
      </c>
      <c r="DR59" s="845" t="s">
        <v>798</v>
      </c>
      <c r="DS59" s="917">
        <v>0</v>
      </c>
      <c r="DT59" s="845">
        <v>7</v>
      </c>
      <c r="DU59" s="845">
        <v>381.89</v>
      </c>
      <c r="DV59" s="845">
        <v>7.29</v>
      </c>
      <c r="DW59" s="845">
        <v>7.26</v>
      </c>
      <c r="DX59" s="845">
        <v>72.77</v>
      </c>
      <c r="DY59" s="845">
        <v>648.52</v>
      </c>
      <c r="DZ59" s="845">
        <v>1.42</v>
      </c>
      <c r="EA59" s="845">
        <v>9.25</v>
      </c>
      <c r="EB59" s="845">
        <v>10.93</v>
      </c>
      <c r="EC59" s="845">
        <v>2</v>
      </c>
      <c r="ED59" s="845" t="s">
        <v>798</v>
      </c>
      <c r="EE59" s="845" t="s">
        <v>798</v>
      </c>
      <c r="EF59" s="845">
        <v>4.2930000000000001</v>
      </c>
    </row>
    <row r="60" spans="1:136" x14ac:dyDescent="0.2">
      <c r="A60" s="845">
        <v>56</v>
      </c>
      <c r="B60" s="845">
        <v>8</v>
      </c>
      <c r="C60" s="845">
        <v>58.322736999999996</v>
      </c>
      <c r="D60" s="845">
        <v>-57.624226</v>
      </c>
      <c r="E60" s="845">
        <v>1895.9840690000001</v>
      </c>
      <c r="F60" s="845">
        <v>42.941983999999998</v>
      </c>
      <c r="G60" s="845">
        <v>1</v>
      </c>
      <c r="H60" s="845">
        <v>8.9208999999999997E-2</v>
      </c>
      <c r="I60" s="845">
        <v>3.9288999999999998E-2</v>
      </c>
      <c r="J60" s="845">
        <v>0</v>
      </c>
      <c r="K60" s="845">
        <v>0</v>
      </c>
      <c r="L60" s="845">
        <v>3.9288999999999998E-2</v>
      </c>
      <c r="M60" s="845" t="s">
        <v>798</v>
      </c>
      <c r="N60" s="845">
        <v>1.4853E-2</v>
      </c>
      <c r="O60" s="845">
        <v>2.4469000000000001E-2</v>
      </c>
      <c r="P60" s="845">
        <v>0.37220399999999998</v>
      </c>
      <c r="Q60" s="845">
        <v>0.62779600000000002</v>
      </c>
      <c r="R60" s="845">
        <v>0.82788200000000001</v>
      </c>
      <c r="S60" s="845">
        <v>1</v>
      </c>
      <c r="T60" s="845">
        <v>326.35908000000001</v>
      </c>
      <c r="U60" s="845">
        <v>13.054363</v>
      </c>
      <c r="V60" s="845">
        <v>211.975673</v>
      </c>
      <c r="W60" s="845">
        <v>745.05619300000001</v>
      </c>
      <c r="X60" s="845">
        <v>26.762564999999999</v>
      </c>
      <c r="Y60" s="845">
        <v>29.297498999999998</v>
      </c>
      <c r="Z60" s="845">
        <v>78.578171999999995</v>
      </c>
      <c r="AA60" s="845" t="s">
        <v>798</v>
      </c>
      <c r="AB60" s="845" t="s">
        <v>798</v>
      </c>
      <c r="AC60" s="845" t="s">
        <v>798</v>
      </c>
      <c r="AD60" s="845" t="s">
        <v>798</v>
      </c>
      <c r="AE60" s="845" t="s">
        <v>798</v>
      </c>
      <c r="AF60" s="845" t="s">
        <v>798</v>
      </c>
      <c r="AG60" s="845" t="s">
        <v>798</v>
      </c>
      <c r="AH60" s="845">
        <v>102.48885</v>
      </c>
      <c r="AI60" s="845" t="s">
        <v>798</v>
      </c>
      <c r="AJ60" s="845" t="s">
        <v>798</v>
      </c>
      <c r="AK60" s="845">
        <v>0.28655000000000003</v>
      </c>
      <c r="AL60" s="845">
        <v>8.4559999999999996E-2</v>
      </c>
      <c r="AM60" s="845">
        <v>6.0330000000000002E-2</v>
      </c>
      <c r="AN60" s="845">
        <v>0.37389899999999998</v>
      </c>
      <c r="AO60" s="845">
        <v>0.243892</v>
      </c>
      <c r="AP60" s="845">
        <v>1</v>
      </c>
      <c r="AQ60" s="845" t="s">
        <v>798</v>
      </c>
      <c r="AR60" s="845" t="s">
        <v>798</v>
      </c>
      <c r="AS60" s="845" t="s">
        <v>798</v>
      </c>
      <c r="AT60" s="845" t="s">
        <v>798</v>
      </c>
      <c r="AU60" s="845">
        <v>8.9208999999999997E-2</v>
      </c>
      <c r="AV60" s="845">
        <v>91.2</v>
      </c>
      <c r="AW60" s="845">
        <v>-148.82422600000001</v>
      </c>
      <c r="AX60" s="845">
        <v>51.869689000000001</v>
      </c>
      <c r="AY60" s="845">
        <v>6.3274670000000004</v>
      </c>
      <c r="AZ60" s="845" t="s">
        <v>798</v>
      </c>
      <c r="BA60" s="845">
        <v>981.74086699999998</v>
      </c>
      <c r="BB60" s="845">
        <v>1.4647E-2</v>
      </c>
      <c r="BC60" s="845">
        <v>2.4469000000000001E-2</v>
      </c>
      <c r="BD60" s="845">
        <v>11.851281999999999</v>
      </c>
      <c r="BE60" s="845" t="s">
        <v>798</v>
      </c>
      <c r="BF60" s="845" t="s">
        <v>798</v>
      </c>
      <c r="BG60" s="845" t="s">
        <v>798</v>
      </c>
      <c r="BH60" s="845" t="s">
        <v>798</v>
      </c>
      <c r="BI60" s="845" t="s">
        <v>798</v>
      </c>
      <c r="BJ60" s="845" t="s">
        <v>798</v>
      </c>
      <c r="BK60" s="917" t="s">
        <v>798</v>
      </c>
      <c r="BL60" s="845">
        <v>37.626972000000002</v>
      </c>
      <c r="BM60" s="845" t="s">
        <v>798</v>
      </c>
      <c r="BN60" s="845">
        <v>273.02538099999998</v>
      </c>
      <c r="BO60" s="845">
        <v>382.41914400000002</v>
      </c>
      <c r="BP60" s="845">
        <v>440.04336999999998</v>
      </c>
      <c r="BQ60" s="845" t="s">
        <v>798</v>
      </c>
      <c r="BR60" s="917">
        <v>306.06338299999999</v>
      </c>
      <c r="BS60" s="845" t="s">
        <v>798</v>
      </c>
      <c r="BT60" s="845">
        <v>6.6524890000000001</v>
      </c>
      <c r="BU60" s="845" t="s">
        <v>798</v>
      </c>
      <c r="BV60" s="917">
        <v>0.668435</v>
      </c>
      <c r="BW60" s="845" t="s">
        <v>798</v>
      </c>
      <c r="BX60" s="845">
        <v>0.70133000000000001</v>
      </c>
      <c r="BY60" s="845" t="s">
        <v>798</v>
      </c>
      <c r="BZ60" s="845">
        <v>-14.148618000000001</v>
      </c>
      <c r="CA60" s="845" t="s">
        <v>798</v>
      </c>
      <c r="CB60" s="845">
        <v>35.152597</v>
      </c>
      <c r="CC60" s="845" t="s">
        <v>798</v>
      </c>
      <c r="CD60" s="845" t="s">
        <v>798</v>
      </c>
      <c r="CE60" s="845" t="s">
        <v>798</v>
      </c>
      <c r="CF60" s="845" t="s">
        <v>798</v>
      </c>
      <c r="CG60" s="845" t="s">
        <v>798</v>
      </c>
      <c r="CH60" s="845" t="s">
        <v>798</v>
      </c>
      <c r="CI60" s="845" t="s">
        <v>798</v>
      </c>
      <c r="CJ60" s="845">
        <v>2.2288549999999998</v>
      </c>
      <c r="CK60" s="845" t="s">
        <v>798</v>
      </c>
      <c r="CL60" s="845" t="s">
        <v>798</v>
      </c>
      <c r="CM60" s="845" t="s">
        <v>798</v>
      </c>
      <c r="CN60" s="845" t="s">
        <v>798</v>
      </c>
      <c r="CO60" s="845">
        <v>337.95842599999997</v>
      </c>
      <c r="CP60" s="845">
        <v>992.02125100000001</v>
      </c>
      <c r="CQ60" s="845">
        <v>0</v>
      </c>
      <c r="CR60" s="845">
        <v>0</v>
      </c>
      <c r="CS60" s="845">
        <v>12.597538</v>
      </c>
      <c r="CT60" s="845">
        <v>158.31220300000001</v>
      </c>
      <c r="CU60" s="845" t="s">
        <v>798</v>
      </c>
      <c r="CV60" s="845" t="s">
        <v>798</v>
      </c>
      <c r="CW60" s="845">
        <v>1775.0991019999999</v>
      </c>
      <c r="CX60" s="845" t="s">
        <v>798</v>
      </c>
      <c r="CY60" s="845" t="s">
        <v>798</v>
      </c>
      <c r="CZ60" s="845" t="s">
        <v>798</v>
      </c>
      <c r="DA60" s="845" t="s">
        <v>798</v>
      </c>
      <c r="DB60" s="845" t="s">
        <v>798</v>
      </c>
      <c r="DC60" s="845" t="s">
        <v>798</v>
      </c>
      <c r="DD60" s="845">
        <v>71.620671999999999</v>
      </c>
      <c r="DE60" s="845" t="s">
        <v>798</v>
      </c>
      <c r="DF60" s="845" t="s">
        <v>798</v>
      </c>
      <c r="DG60" s="845">
        <v>85.786152000000001</v>
      </c>
      <c r="DH60" s="845" t="s">
        <v>798</v>
      </c>
      <c r="DI60" s="845" t="s">
        <v>798</v>
      </c>
      <c r="DJ60" s="845">
        <v>252.67343299999999</v>
      </c>
      <c r="DK60" s="845" t="s">
        <v>798</v>
      </c>
      <c r="DL60" s="845">
        <v>2.5773000000000001E-2</v>
      </c>
      <c r="DM60" s="845">
        <v>35.623184000000002</v>
      </c>
      <c r="DN60" s="845">
        <v>0.111443</v>
      </c>
      <c r="DO60" s="845" t="s">
        <v>798</v>
      </c>
      <c r="DP60" s="845" t="s">
        <v>798</v>
      </c>
      <c r="DQ60" s="845" t="s">
        <v>798</v>
      </c>
      <c r="DR60" s="845" t="s">
        <v>798</v>
      </c>
      <c r="DS60" s="917">
        <v>0</v>
      </c>
      <c r="DT60" s="845">
        <v>8</v>
      </c>
      <c r="DU60" s="845">
        <v>194.84</v>
      </c>
      <c r="DV60" s="845">
        <v>6.27</v>
      </c>
      <c r="DW60" s="845">
        <v>6.24</v>
      </c>
      <c r="DX60" s="845">
        <v>67.56</v>
      </c>
      <c r="DY60" s="845">
        <v>667.54</v>
      </c>
      <c r="DZ60" s="845">
        <v>1.36</v>
      </c>
      <c r="EA60" s="845">
        <v>8.9700000000000006</v>
      </c>
      <c r="EB60" s="845">
        <v>10.65</v>
      </c>
      <c r="EC60" s="845">
        <v>2</v>
      </c>
      <c r="ED60" s="845" t="s">
        <v>798</v>
      </c>
      <c r="EE60" s="845" t="s">
        <v>798</v>
      </c>
      <c r="EF60" s="845">
        <v>3.7629999999999999</v>
      </c>
    </row>
    <row r="61" spans="1:136" x14ac:dyDescent="0.2">
      <c r="A61" s="845">
        <v>57</v>
      </c>
      <c r="B61" s="845">
        <v>9</v>
      </c>
      <c r="C61" s="845">
        <v>72.915019000000001</v>
      </c>
      <c r="D61" s="845">
        <v>-52.533850999999999</v>
      </c>
      <c r="E61" s="845">
        <v>1843.4502179999999</v>
      </c>
      <c r="F61" s="845">
        <v>45.330958000000003</v>
      </c>
      <c r="G61" s="845">
        <v>1</v>
      </c>
      <c r="H61" s="845">
        <v>0.138348</v>
      </c>
      <c r="I61" s="845">
        <v>5.8576000000000003E-2</v>
      </c>
      <c r="J61" s="845">
        <v>0</v>
      </c>
      <c r="K61" s="845">
        <v>0</v>
      </c>
      <c r="L61" s="845">
        <v>5.8576000000000003E-2</v>
      </c>
      <c r="M61" s="845" t="s">
        <v>798</v>
      </c>
      <c r="N61" s="845">
        <v>1.4775999999999999E-2</v>
      </c>
      <c r="O61" s="845">
        <v>4.3545E-2</v>
      </c>
      <c r="P61" s="845">
        <v>0.44058999999999998</v>
      </c>
      <c r="Q61" s="845">
        <v>0.55940999999999996</v>
      </c>
      <c r="R61" s="845">
        <v>0.82202500000000001</v>
      </c>
      <c r="S61" s="845">
        <v>1</v>
      </c>
      <c r="T61" s="845">
        <v>344.51528400000001</v>
      </c>
      <c r="U61" s="845">
        <v>13.780611</v>
      </c>
      <c r="V61" s="845">
        <v>212.888171</v>
      </c>
      <c r="W61" s="845">
        <v>761.07830899999999</v>
      </c>
      <c r="X61" s="845">
        <v>41.504415999999999</v>
      </c>
      <c r="Y61" s="845">
        <v>44.386560000000003</v>
      </c>
      <c r="Z61" s="845">
        <v>117.151872</v>
      </c>
      <c r="AA61" s="845" t="s">
        <v>798</v>
      </c>
      <c r="AB61" s="845" t="s">
        <v>798</v>
      </c>
      <c r="AC61" s="845" t="s">
        <v>798</v>
      </c>
      <c r="AD61" s="845" t="s">
        <v>798</v>
      </c>
      <c r="AE61" s="845" t="s">
        <v>798</v>
      </c>
      <c r="AF61" s="845" t="s">
        <v>798</v>
      </c>
      <c r="AG61" s="845" t="s">
        <v>798</v>
      </c>
      <c r="AH61" s="845">
        <v>102.617312</v>
      </c>
      <c r="AI61" s="845" t="s">
        <v>798</v>
      </c>
      <c r="AJ61" s="845" t="s">
        <v>798</v>
      </c>
      <c r="AK61" s="845">
        <v>0.15477099999999999</v>
      </c>
      <c r="AL61" s="845">
        <v>0.10041799999999999</v>
      </c>
      <c r="AM61" s="845">
        <v>8.4875999999999993E-2</v>
      </c>
      <c r="AN61" s="845">
        <v>0.37696200000000002</v>
      </c>
      <c r="AO61" s="845">
        <v>0.24706900000000001</v>
      </c>
      <c r="AP61" s="845">
        <v>1</v>
      </c>
      <c r="AQ61" s="845" t="s">
        <v>798</v>
      </c>
      <c r="AR61" s="845" t="s">
        <v>798</v>
      </c>
      <c r="AS61" s="845" t="s">
        <v>798</v>
      </c>
      <c r="AT61" s="845" t="s">
        <v>798</v>
      </c>
      <c r="AU61" s="845">
        <v>0.138348</v>
      </c>
      <c r="AV61" s="845">
        <v>91.2</v>
      </c>
      <c r="AW61" s="845">
        <v>-143.73385099999999</v>
      </c>
      <c r="AX61" s="845">
        <v>55.145505</v>
      </c>
      <c r="AY61" s="845">
        <v>6.3355189999999997</v>
      </c>
      <c r="AZ61" s="845" t="s">
        <v>798</v>
      </c>
      <c r="BA61" s="845">
        <v>971.91209700000002</v>
      </c>
      <c r="BB61" s="845">
        <v>1.4853E-2</v>
      </c>
      <c r="BC61" s="845">
        <v>4.3545E-2</v>
      </c>
      <c r="BD61" s="845">
        <v>17.501463999999999</v>
      </c>
      <c r="BE61" s="845" t="s">
        <v>798</v>
      </c>
      <c r="BF61" s="845" t="s">
        <v>798</v>
      </c>
      <c r="BG61" s="845" t="s">
        <v>798</v>
      </c>
      <c r="BH61" s="845" t="s">
        <v>798</v>
      </c>
      <c r="BI61" s="845" t="s">
        <v>798</v>
      </c>
      <c r="BJ61" s="845" t="s">
        <v>798</v>
      </c>
      <c r="BK61" s="917" t="s">
        <v>798</v>
      </c>
      <c r="BL61" s="845">
        <v>41.174238000000003</v>
      </c>
      <c r="BM61" s="845" t="s">
        <v>798</v>
      </c>
      <c r="BN61" s="845">
        <v>255.92620500000001</v>
      </c>
      <c r="BO61" s="845">
        <v>430.40626099999997</v>
      </c>
      <c r="BP61" s="845">
        <v>482.940111</v>
      </c>
      <c r="BQ61" s="845" t="s">
        <v>798</v>
      </c>
      <c r="BR61" s="917">
        <v>276.23350799999997</v>
      </c>
      <c r="BS61" s="845" t="s">
        <v>798</v>
      </c>
      <c r="BT61" s="845">
        <v>6.6057550000000003</v>
      </c>
      <c r="BU61" s="845" t="s">
        <v>798</v>
      </c>
      <c r="BV61" s="917">
        <v>1.3618619999999999</v>
      </c>
      <c r="BW61" s="845" t="s">
        <v>798</v>
      </c>
      <c r="BX61" s="845">
        <v>1.4077299999999999</v>
      </c>
      <c r="BY61" s="845" t="s">
        <v>798</v>
      </c>
      <c r="BZ61" s="845">
        <v>-24.860312</v>
      </c>
      <c r="CA61" s="845" t="s">
        <v>798</v>
      </c>
      <c r="CB61" s="845">
        <v>35.197327999999999</v>
      </c>
      <c r="CC61" s="845" t="s">
        <v>798</v>
      </c>
      <c r="CD61" s="845" t="s">
        <v>798</v>
      </c>
      <c r="CE61" s="845" t="s">
        <v>798</v>
      </c>
      <c r="CF61" s="845" t="s">
        <v>798</v>
      </c>
      <c r="CG61" s="845" t="s">
        <v>798</v>
      </c>
      <c r="CH61" s="845" t="s">
        <v>798</v>
      </c>
      <c r="CI61" s="845" t="s">
        <v>798</v>
      </c>
      <c r="CJ61" s="845">
        <v>2.9879739999999999</v>
      </c>
      <c r="CK61" s="845" t="s">
        <v>798</v>
      </c>
      <c r="CL61" s="845" t="s">
        <v>798</v>
      </c>
      <c r="CM61" s="845" t="s">
        <v>798</v>
      </c>
      <c r="CN61" s="845" t="s">
        <v>798</v>
      </c>
      <c r="CO61" s="845">
        <v>304.52523400000001</v>
      </c>
      <c r="CP61" s="845">
        <v>961.571234</v>
      </c>
      <c r="CQ61" s="845">
        <v>0</v>
      </c>
      <c r="CR61" s="845">
        <v>0</v>
      </c>
      <c r="CS61" s="845">
        <v>12.777595</v>
      </c>
      <c r="CT61" s="845">
        <v>135.56393199999999</v>
      </c>
      <c r="CU61" s="845" t="s">
        <v>798</v>
      </c>
      <c r="CV61" s="845" t="s">
        <v>798</v>
      </c>
      <c r="CW61" s="845">
        <v>1763.087123</v>
      </c>
      <c r="CX61" s="845" t="s">
        <v>798</v>
      </c>
      <c r="CY61" s="845" t="s">
        <v>798</v>
      </c>
      <c r="CZ61" s="845" t="s">
        <v>798</v>
      </c>
      <c r="DA61" s="845" t="s">
        <v>798</v>
      </c>
      <c r="DB61" s="845" t="s">
        <v>798</v>
      </c>
      <c r="DC61" s="845" t="s">
        <v>798</v>
      </c>
      <c r="DD61" s="845">
        <v>69.788818000000006</v>
      </c>
      <c r="DE61" s="845" t="s">
        <v>798</v>
      </c>
      <c r="DF61" s="845" t="s">
        <v>798</v>
      </c>
      <c r="DG61" s="845">
        <v>79.871786999999998</v>
      </c>
      <c r="DH61" s="845" t="s">
        <v>798</v>
      </c>
      <c r="DI61" s="845" t="s">
        <v>798</v>
      </c>
      <c r="DJ61" s="845">
        <v>259.72867200000002</v>
      </c>
      <c r="DK61" s="845" t="s">
        <v>798</v>
      </c>
      <c r="DL61" s="845">
        <v>6.4894999999999994E-2</v>
      </c>
      <c r="DM61" s="845">
        <v>36.603391999999999</v>
      </c>
      <c r="DN61" s="845">
        <v>0.149399</v>
      </c>
      <c r="DO61" s="845" t="s">
        <v>798</v>
      </c>
      <c r="DP61" s="845" t="s">
        <v>798</v>
      </c>
      <c r="DQ61" s="845" t="s">
        <v>798</v>
      </c>
      <c r="DR61" s="845" t="s">
        <v>798</v>
      </c>
      <c r="DS61" s="917">
        <v>0</v>
      </c>
      <c r="DT61" s="845">
        <v>9</v>
      </c>
      <c r="DU61" s="845">
        <v>56.28</v>
      </c>
      <c r="DV61" s="845">
        <v>5.31</v>
      </c>
      <c r="DW61" s="845">
        <v>5.27</v>
      </c>
      <c r="DX61" s="845">
        <v>62.56</v>
      </c>
      <c r="DY61" s="845">
        <v>652.63</v>
      </c>
      <c r="DZ61" s="845">
        <v>1.3</v>
      </c>
      <c r="EA61" s="845">
        <v>8.68</v>
      </c>
      <c r="EB61" s="845">
        <v>10.37</v>
      </c>
      <c r="EC61" s="845">
        <v>2</v>
      </c>
      <c r="ED61" s="845" t="s">
        <v>798</v>
      </c>
      <c r="EE61" s="845" t="s">
        <v>798</v>
      </c>
      <c r="EF61" s="845">
        <v>4.33</v>
      </c>
    </row>
    <row r="62" spans="1:136" x14ac:dyDescent="0.2">
      <c r="A62" s="845">
        <v>58</v>
      </c>
      <c r="B62" s="845">
        <v>10</v>
      </c>
      <c r="C62" s="845">
        <v>103.42292399999999</v>
      </c>
      <c r="D62" s="845">
        <v>-26.746586000000001</v>
      </c>
      <c r="E62" s="845">
        <v>1816.703632</v>
      </c>
      <c r="F62" s="845">
        <v>50.556547999999999</v>
      </c>
      <c r="G62" s="845">
        <v>1</v>
      </c>
      <c r="H62" s="845">
        <v>0.15436800000000001</v>
      </c>
      <c r="I62" s="845">
        <v>6.5030000000000004E-2</v>
      </c>
      <c r="J62" s="845">
        <v>0</v>
      </c>
      <c r="K62" s="845">
        <v>0</v>
      </c>
      <c r="L62" s="845">
        <v>6.5030000000000004E-2</v>
      </c>
      <c r="M62" s="845" t="s">
        <v>798</v>
      </c>
      <c r="N62" s="845">
        <v>1.4527999999999999E-2</v>
      </c>
      <c r="O62" s="845">
        <v>5.0082000000000002E-2</v>
      </c>
      <c r="P62" s="845">
        <v>0.50483299999999998</v>
      </c>
      <c r="Q62" s="845">
        <v>0.49516700000000002</v>
      </c>
      <c r="R62" s="845">
        <v>0.82829900000000001</v>
      </c>
      <c r="S62" s="845">
        <v>1</v>
      </c>
      <c r="T62" s="845">
        <v>384.22976699999998</v>
      </c>
      <c r="U62" s="845">
        <v>15.369191000000001</v>
      </c>
      <c r="V62" s="845">
        <v>220.26340200000001</v>
      </c>
      <c r="W62" s="845">
        <v>759.26575600000001</v>
      </c>
      <c r="X62" s="845">
        <v>46.310518000000002</v>
      </c>
      <c r="Y62" s="845">
        <v>49.056040000000003</v>
      </c>
      <c r="Z62" s="845">
        <v>130.06044499999999</v>
      </c>
      <c r="AA62" s="845" t="s">
        <v>798</v>
      </c>
      <c r="AB62" s="845" t="s">
        <v>798</v>
      </c>
      <c r="AC62" s="845" t="s">
        <v>798</v>
      </c>
      <c r="AD62" s="845" t="s">
        <v>798</v>
      </c>
      <c r="AE62" s="845" t="s">
        <v>798</v>
      </c>
      <c r="AF62" s="845" t="s">
        <v>798</v>
      </c>
      <c r="AG62" s="845" t="s">
        <v>798</v>
      </c>
      <c r="AH62" s="845">
        <v>102.79429</v>
      </c>
      <c r="AI62" s="845" t="s">
        <v>798</v>
      </c>
      <c r="AJ62" s="845" t="s">
        <v>798</v>
      </c>
      <c r="AK62" s="845">
        <v>8.9339999999999992E-3</v>
      </c>
      <c r="AL62" s="845">
        <v>0.126722</v>
      </c>
      <c r="AM62" s="845">
        <v>0.12559000000000001</v>
      </c>
      <c r="AN62" s="845">
        <v>0.38326500000000002</v>
      </c>
      <c r="AO62" s="845">
        <v>0.24820600000000001</v>
      </c>
      <c r="AP62" s="845">
        <v>1</v>
      </c>
      <c r="AQ62" s="845" t="s">
        <v>798</v>
      </c>
      <c r="AR62" s="845" t="s">
        <v>798</v>
      </c>
      <c r="AS62" s="845" t="s">
        <v>798</v>
      </c>
      <c r="AT62" s="845" t="s">
        <v>798</v>
      </c>
      <c r="AU62" s="845">
        <v>0.15436800000000001</v>
      </c>
      <c r="AV62" s="845">
        <v>91.2</v>
      </c>
      <c r="AW62" s="845">
        <v>-117.946586</v>
      </c>
      <c r="AX62" s="845">
        <v>61.036610000000003</v>
      </c>
      <c r="AY62" s="845">
        <v>6.6016529999999998</v>
      </c>
      <c r="AZ62" s="845" t="s">
        <v>798</v>
      </c>
      <c r="BA62" s="845">
        <v>999.363114</v>
      </c>
      <c r="BB62" s="845">
        <v>1.4775999999999999E-2</v>
      </c>
      <c r="BC62" s="845">
        <v>5.0082000000000002E-2</v>
      </c>
      <c r="BD62" s="845">
        <v>30.686586999999999</v>
      </c>
      <c r="BE62" s="845" t="s">
        <v>798</v>
      </c>
      <c r="BF62" s="845" t="s">
        <v>798</v>
      </c>
      <c r="BG62" s="845" t="s">
        <v>798</v>
      </c>
      <c r="BH62" s="845" t="s">
        <v>798</v>
      </c>
      <c r="BI62" s="845" t="s">
        <v>798</v>
      </c>
      <c r="BJ62" s="845" t="s">
        <v>798</v>
      </c>
      <c r="BK62" s="917" t="s">
        <v>798</v>
      </c>
      <c r="BL62" s="845">
        <v>47.563509000000003</v>
      </c>
      <c r="BM62" s="845" t="s">
        <v>798</v>
      </c>
      <c r="BN62" s="845">
        <v>230.74553299999999</v>
      </c>
      <c r="BO62" s="845">
        <v>479.59632499999998</v>
      </c>
      <c r="BP62" s="845">
        <v>506.34291100000002</v>
      </c>
      <c r="BQ62" s="845" t="s">
        <v>798</v>
      </c>
      <c r="BR62" s="917">
        <v>235.568342</v>
      </c>
      <c r="BS62" s="845" t="s">
        <v>798</v>
      </c>
      <c r="BT62" s="845">
        <v>6.5849080000000004</v>
      </c>
      <c r="BU62" s="845" t="s">
        <v>798</v>
      </c>
      <c r="BV62" s="917">
        <v>2.5978509999999999</v>
      </c>
      <c r="BW62" s="845" t="s">
        <v>798</v>
      </c>
      <c r="BX62" s="845">
        <v>2.6746660000000002</v>
      </c>
      <c r="BY62" s="845" t="s">
        <v>798</v>
      </c>
      <c r="BZ62" s="845">
        <v>-35.915970999999999</v>
      </c>
      <c r="CA62" s="845" t="s">
        <v>798</v>
      </c>
      <c r="CB62" s="845">
        <v>36.675848999999999</v>
      </c>
      <c r="CC62" s="845" t="s">
        <v>798</v>
      </c>
      <c r="CD62" s="845" t="s">
        <v>798</v>
      </c>
      <c r="CE62" s="845" t="s">
        <v>798</v>
      </c>
      <c r="CF62" s="845" t="s">
        <v>798</v>
      </c>
      <c r="CG62" s="845" t="s">
        <v>798</v>
      </c>
      <c r="CH62" s="845" t="s">
        <v>798</v>
      </c>
      <c r="CI62" s="845" t="s">
        <v>798</v>
      </c>
      <c r="CJ62" s="845">
        <v>4.2756230000000004</v>
      </c>
      <c r="CK62" s="845" t="s">
        <v>798</v>
      </c>
      <c r="CL62" s="845" t="s">
        <v>798</v>
      </c>
      <c r="CM62" s="845" t="s">
        <v>798</v>
      </c>
      <c r="CN62" s="845" t="s">
        <v>798</v>
      </c>
      <c r="CO62" s="845">
        <v>301.82295299999998</v>
      </c>
      <c r="CP62" s="845">
        <v>901.437455</v>
      </c>
      <c r="CQ62" s="845">
        <v>0</v>
      </c>
      <c r="CR62" s="845">
        <v>0</v>
      </c>
      <c r="CS62" s="845">
        <v>12.969376</v>
      </c>
      <c r="CT62" s="845">
        <v>113.31804700000001</v>
      </c>
      <c r="CU62" s="845" t="s">
        <v>798</v>
      </c>
      <c r="CV62" s="845" t="s">
        <v>798</v>
      </c>
      <c r="CW62" s="845">
        <v>1786.5991730000001</v>
      </c>
      <c r="CX62" s="845" t="s">
        <v>798</v>
      </c>
      <c r="CY62" s="845" t="s">
        <v>798</v>
      </c>
      <c r="CZ62" s="845" t="s">
        <v>798</v>
      </c>
      <c r="DA62" s="845" t="s">
        <v>798</v>
      </c>
      <c r="DB62" s="845" t="s">
        <v>798</v>
      </c>
      <c r="DC62" s="845" t="s">
        <v>798</v>
      </c>
      <c r="DD62" s="845">
        <v>64.651753999999997</v>
      </c>
      <c r="DE62" s="845" t="s">
        <v>798</v>
      </c>
      <c r="DF62" s="845" t="s">
        <v>798</v>
      </c>
      <c r="DG62" s="845">
        <v>75.428016999999997</v>
      </c>
      <c r="DH62" s="845" t="s">
        <v>798</v>
      </c>
      <c r="DI62" s="845" t="s">
        <v>798</v>
      </c>
      <c r="DJ62" s="845">
        <v>233.256168</v>
      </c>
      <c r="DK62" s="845" t="s">
        <v>798</v>
      </c>
      <c r="DL62" s="845">
        <v>0.13072900000000001</v>
      </c>
      <c r="DM62" s="845">
        <v>38.203654999999998</v>
      </c>
      <c r="DN62" s="845">
        <v>0.213781</v>
      </c>
      <c r="DO62" s="845" t="s">
        <v>798</v>
      </c>
      <c r="DP62" s="845" t="s">
        <v>798</v>
      </c>
      <c r="DQ62" s="845" t="s">
        <v>798</v>
      </c>
      <c r="DR62" s="845" t="s">
        <v>798</v>
      </c>
      <c r="DS62" s="917">
        <v>0</v>
      </c>
      <c r="DT62" s="845">
        <v>10</v>
      </c>
      <c r="DU62" s="845">
        <v>-10.43</v>
      </c>
      <c r="DV62" s="845">
        <v>4.4000000000000004</v>
      </c>
      <c r="DW62" s="845">
        <v>4.3600000000000003</v>
      </c>
      <c r="DX62" s="845">
        <v>57.83</v>
      </c>
      <c r="DY62" s="845">
        <v>567.65</v>
      </c>
      <c r="DZ62" s="845">
        <v>1.24</v>
      </c>
      <c r="EA62" s="845">
        <v>8.41</v>
      </c>
      <c r="EB62" s="845">
        <v>10.09</v>
      </c>
      <c r="EC62" s="845">
        <v>0</v>
      </c>
      <c r="ED62" s="845" t="s">
        <v>798</v>
      </c>
      <c r="EE62" s="845" t="s">
        <v>798</v>
      </c>
      <c r="EF62" s="845">
        <v>5.3940000000000001</v>
      </c>
    </row>
    <row r="63" spans="1:136" x14ac:dyDescent="0.2">
      <c r="A63" s="845">
        <v>59</v>
      </c>
      <c r="B63" s="845">
        <v>11</v>
      </c>
      <c r="C63" s="845">
        <v>142.792361</v>
      </c>
      <c r="D63" s="845">
        <v>35.795853999999999</v>
      </c>
      <c r="E63" s="845">
        <v>1852.499487</v>
      </c>
      <c r="F63" s="845">
        <v>57.357067999999998</v>
      </c>
      <c r="G63" s="845">
        <v>1</v>
      </c>
      <c r="H63" s="845">
        <v>0.122266</v>
      </c>
      <c r="I63" s="845">
        <v>3.6699000000000002E-2</v>
      </c>
      <c r="J63" s="845">
        <v>0</v>
      </c>
      <c r="K63" s="845">
        <v>0</v>
      </c>
      <c r="L63" s="845">
        <v>3.6699000000000002E-2</v>
      </c>
      <c r="M63" s="845" t="s">
        <v>798</v>
      </c>
      <c r="N63" s="845">
        <v>1.4432E-2</v>
      </c>
      <c r="O63" s="845">
        <v>2.1999999999999999E-2</v>
      </c>
      <c r="P63" s="845">
        <v>0.53859199999999996</v>
      </c>
      <c r="Q63" s="845">
        <v>0.46140799999999998</v>
      </c>
      <c r="R63" s="845">
        <v>0.82918800000000004</v>
      </c>
      <c r="S63" s="845">
        <v>1</v>
      </c>
      <c r="T63" s="845">
        <v>435.91371900000001</v>
      </c>
      <c r="U63" s="845">
        <v>17.436548999999999</v>
      </c>
      <c r="V63" s="845">
        <v>233.15979999999999</v>
      </c>
      <c r="W63" s="845">
        <v>728.52298599999995</v>
      </c>
      <c r="X63" s="845">
        <v>36.679772</v>
      </c>
      <c r="Y63" s="845">
        <v>26.541433000000001</v>
      </c>
      <c r="Z63" s="845">
        <v>73.397642000000005</v>
      </c>
      <c r="AA63" s="845" t="s">
        <v>798</v>
      </c>
      <c r="AB63" s="845" t="s">
        <v>798</v>
      </c>
      <c r="AC63" s="845" t="s">
        <v>798</v>
      </c>
      <c r="AD63" s="845" t="s">
        <v>798</v>
      </c>
      <c r="AE63" s="845" t="s">
        <v>798</v>
      </c>
      <c r="AF63" s="845" t="s">
        <v>798</v>
      </c>
      <c r="AG63" s="845" t="s">
        <v>798</v>
      </c>
      <c r="AH63" s="845">
        <v>102.834703</v>
      </c>
      <c r="AI63" s="845" t="s">
        <v>798</v>
      </c>
      <c r="AJ63" s="845" t="s">
        <v>798</v>
      </c>
      <c r="AK63" s="845">
        <v>6.3900000000000003E-4</v>
      </c>
      <c r="AL63" s="845">
        <v>0.17102999999999999</v>
      </c>
      <c r="AM63" s="845">
        <v>0.17091999999999999</v>
      </c>
      <c r="AN63" s="845">
        <v>0.37710900000000003</v>
      </c>
      <c r="AO63" s="845">
        <v>0.24995600000000001</v>
      </c>
      <c r="AP63" s="845">
        <v>1</v>
      </c>
      <c r="AQ63" s="845" t="s">
        <v>798</v>
      </c>
      <c r="AR63" s="845" t="s">
        <v>798</v>
      </c>
      <c r="AS63" s="845" t="s">
        <v>798</v>
      </c>
      <c r="AT63" s="845" t="s">
        <v>798</v>
      </c>
      <c r="AU63" s="845">
        <v>0.122266</v>
      </c>
      <c r="AV63" s="845">
        <v>91.2</v>
      </c>
      <c r="AW63" s="845">
        <v>-55.404145999999997</v>
      </c>
      <c r="AX63" s="845">
        <v>69.172608999999994</v>
      </c>
      <c r="AY63" s="845">
        <v>7.0292089999999998</v>
      </c>
      <c r="AZ63" s="845" t="s">
        <v>798</v>
      </c>
      <c r="BA63" s="845">
        <v>1067.1774419999999</v>
      </c>
      <c r="BB63" s="845">
        <v>1.4527999999999999E-2</v>
      </c>
      <c r="BC63" s="845">
        <v>2.1999999999999999E-2</v>
      </c>
      <c r="BD63" s="845">
        <v>59.559105000000002</v>
      </c>
      <c r="BE63" s="845" t="s">
        <v>798</v>
      </c>
      <c r="BF63" s="845" t="s">
        <v>798</v>
      </c>
      <c r="BG63" s="845" t="s">
        <v>798</v>
      </c>
      <c r="BH63" s="845" t="s">
        <v>798</v>
      </c>
      <c r="BI63" s="845" t="s">
        <v>798</v>
      </c>
      <c r="BJ63" s="845" t="s">
        <v>798</v>
      </c>
      <c r="BK63" s="917" t="s">
        <v>798</v>
      </c>
      <c r="BL63" s="845">
        <v>53.465242000000003</v>
      </c>
      <c r="BM63" s="845" t="s">
        <v>798</v>
      </c>
      <c r="BN63" s="845">
        <v>217.518394</v>
      </c>
      <c r="BO63" s="845">
        <v>499.13492300000001</v>
      </c>
      <c r="BP63" s="845">
        <v>463.33906899999999</v>
      </c>
      <c r="BQ63" s="845" t="s">
        <v>798</v>
      </c>
      <c r="BR63" s="917">
        <v>212.10634300000001</v>
      </c>
      <c r="BS63" s="845" t="s">
        <v>798</v>
      </c>
      <c r="BT63" s="845">
        <v>6.5016100000000003</v>
      </c>
      <c r="BU63" s="845" t="s">
        <v>798</v>
      </c>
      <c r="BV63" s="917">
        <v>3.7183830000000002</v>
      </c>
      <c r="BW63" s="845" t="s">
        <v>798</v>
      </c>
      <c r="BX63" s="845">
        <v>3.8888210000000001</v>
      </c>
      <c r="BY63" s="845" t="s">
        <v>798</v>
      </c>
      <c r="BZ63" s="845">
        <v>-36.127184999999997</v>
      </c>
      <c r="CA63" s="845" t="s">
        <v>798</v>
      </c>
      <c r="CB63" s="845">
        <v>39.051163000000003</v>
      </c>
      <c r="CC63" s="845" t="s">
        <v>798</v>
      </c>
      <c r="CD63" s="845" t="s">
        <v>798</v>
      </c>
      <c r="CE63" s="845" t="s">
        <v>798</v>
      </c>
      <c r="CF63" s="845" t="s">
        <v>798</v>
      </c>
      <c r="CG63" s="845" t="s">
        <v>798</v>
      </c>
      <c r="CH63" s="845" t="s">
        <v>798</v>
      </c>
      <c r="CI63" s="845" t="s">
        <v>798</v>
      </c>
      <c r="CJ63" s="845">
        <v>5.6200700000000001</v>
      </c>
      <c r="CK63" s="845" t="s">
        <v>798</v>
      </c>
      <c r="CL63" s="845" t="s">
        <v>798</v>
      </c>
      <c r="CM63" s="845" t="s">
        <v>798</v>
      </c>
      <c r="CN63" s="845" t="s">
        <v>798</v>
      </c>
      <c r="CO63" s="845">
        <v>336.24433199999999</v>
      </c>
      <c r="CP63" s="845">
        <v>835.037374</v>
      </c>
      <c r="CQ63" s="845">
        <v>0</v>
      </c>
      <c r="CR63" s="845">
        <v>0</v>
      </c>
      <c r="CS63" s="845">
        <v>13.095912</v>
      </c>
      <c r="CT63" s="845">
        <v>109.27962100000001</v>
      </c>
      <c r="CU63" s="845" t="s">
        <v>798</v>
      </c>
      <c r="CV63" s="845" t="s">
        <v>798</v>
      </c>
      <c r="CW63" s="845">
        <v>1850.325992</v>
      </c>
      <c r="CX63" s="845" t="s">
        <v>798</v>
      </c>
      <c r="CY63" s="845" t="s">
        <v>798</v>
      </c>
      <c r="CZ63" s="845" t="s">
        <v>798</v>
      </c>
      <c r="DA63" s="845" t="s">
        <v>798</v>
      </c>
      <c r="DB63" s="845" t="s">
        <v>798</v>
      </c>
      <c r="DC63" s="845" t="s">
        <v>798</v>
      </c>
      <c r="DD63" s="845">
        <v>60.829858999999999</v>
      </c>
      <c r="DE63" s="845" t="s">
        <v>798</v>
      </c>
      <c r="DF63" s="845" t="s">
        <v>798</v>
      </c>
      <c r="DG63" s="845">
        <v>75.632159000000001</v>
      </c>
      <c r="DH63" s="845" t="s">
        <v>798</v>
      </c>
      <c r="DI63" s="845" t="s">
        <v>798</v>
      </c>
      <c r="DJ63" s="845">
        <v>244.256406</v>
      </c>
      <c r="DK63" s="845" t="s">
        <v>798</v>
      </c>
      <c r="DL63" s="845">
        <v>0.14577599999999999</v>
      </c>
      <c r="DM63" s="845">
        <v>40.827635999999998</v>
      </c>
      <c r="DN63" s="845">
        <v>0.281003</v>
      </c>
      <c r="DO63" s="845" t="s">
        <v>798</v>
      </c>
      <c r="DP63" s="845" t="s">
        <v>798</v>
      </c>
      <c r="DQ63" s="845" t="s">
        <v>798</v>
      </c>
      <c r="DR63" s="845" t="s">
        <v>798</v>
      </c>
      <c r="DS63" s="917">
        <v>0</v>
      </c>
      <c r="DT63" s="845">
        <v>11</v>
      </c>
      <c r="DU63" s="845">
        <v>-65.650000000000006</v>
      </c>
      <c r="DV63" s="845">
        <v>3.54</v>
      </c>
      <c r="DW63" s="845">
        <v>3.51</v>
      </c>
      <c r="DX63" s="845">
        <v>53.37</v>
      </c>
      <c r="DY63" s="845">
        <v>436.94</v>
      </c>
      <c r="DZ63" s="845">
        <v>1.18</v>
      </c>
      <c r="EA63" s="845">
        <v>8.15</v>
      </c>
      <c r="EB63" s="845">
        <v>9.83</v>
      </c>
      <c r="EC63" s="845">
        <v>0</v>
      </c>
      <c r="ED63" s="845" t="s">
        <v>798</v>
      </c>
      <c r="EE63" s="845" t="s">
        <v>798</v>
      </c>
      <c r="EF63" s="845">
        <v>6.67</v>
      </c>
    </row>
    <row r="64" spans="1:136" x14ac:dyDescent="0.2">
      <c r="A64" s="845">
        <v>60</v>
      </c>
      <c r="B64" s="845">
        <v>12</v>
      </c>
      <c r="C64" s="845">
        <v>177.75871000000001</v>
      </c>
      <c r="D64" s="845">
        <v>78.720174</v>
      </c>
      <c r="E64" s="845">
        <v>1931.2196610000001</v>
      </c>
      <c r="F64" s="845">
        <v>63.484197000000002</v>
      </c>
      <c r="G64" s="845">
        <v>1</v>
      </c>
      <c r="H64" s="845">
        <v>0.11022700000000001</v>
      </c>
      <c r="I64" s="845">
        <v>2.7102999999999999E-2</v>
      </c>
      <c r="J64" s="845">
        <v>0</v>
      </c>
      <c r="K64" s="845">
        <v>0</v>
      </c>
      <c r="L64" s="845">
        <v>2.7102999999999999E-2</v>
      </c>
      <c r="M64" s="845" t="s">
        <v>798</v>
      </c>
      <c r="N64" s="845">
        <v>1.4500000000000001E-2</v>
      </c>
      <c r="O64" s="845">
        <v>1.2520999999999999E-2</v>
      </c>
      <c r="P64" s="845">
        <v>0.53347599999999995</v>
      </c>
      <c r="Q64" s="845">
        <v>0.46652399999999999</v>
      </c>
      <c r="R64" s="845">
        <v>0.84973900000000002</v>
      </c>
      <c r="S64" s="845">
        <v>1</v>
      </c>
      <c r="T64" s="845">
        <v>482.479895</v>
      </c>
      <c r="U64" s="845">
        <v>19.299195999999998</v>
      </c>
      <c r="V64" s="845">
        <v>245.77340000000001</v>
      </c>
      <c r="W64" s="845">
        <v>702.20629099999996</v>
      </c>
      <c r="X64" s="845">
        <v>33.068145000000001</v>
      </c>
      <c r="Y64" s="845">
        <v>18.974274999999999</v>
      </c>
      <c r="Z64" s="845">
        <v>54.20635</v>
      </c>
      <c r="AA64" s="845" t="s">
        <v>798</v>
      </c>
      <c r="AB64" s="845" t="s">
        <v>798</v>
      </c>
      <c r="AC64" s="845" t="s">
        <v>798</v>
      </c>
      <c r="AD64" s="845" t="s">
        <v>798</v>
      </c>
      <c r="AE64" s="845" t="s">
        <v>798</v>
      </c>
      <c r="AF64" s="845" t="s">
        <v>798</v>
      </c>
      <c r="AG64" s="845" t="s">
        <v>798</v>
      </c>
      <c r="AH64" s="845">
        <v>102.811914</v>
      </c>
      <c r="AI64" s="845" t="s">
        <v>798</v>
      </c>
      <c r="AJ64" s="845" t="s">
        <v>798</v>
      </c>
      <c r="AK64" s="845">
        <v>4.6299999999999998E-4</v>
      </c>
      <c r="AL64" s="845">
        <v>0.18984999999999999</v>
      </c>
      <c r="AM64" s="845">
        <v>0.18976199999999999</v>
      </c>
      <c r="AN64" s="845">
        <v>0.36758999999999997</v>
      </c>
      <c r="AO64" s="845">
        <v>0.24974099999999999</v>
      </c>
      <c r="AP64" s="845">
        <v>1</v>
      </c>
      <c r="AQ64" s="845" t="s">
        <v>798</v>
      </c>
      <c r="AR64" s="845" t="s">
        <v>798</v>
      </c>
      <c r="AS64" s="845" t="s">
        <v>798</v>
      </c>
      <c r="AT64" s="845" t="s">
        <v>798</v>
      </c>
      <c r="AU64" s="845">
        <v>0.11022700000000001</v>
      </c>
      <c r="AV64" s="845">
        <v>91.2</v>
      </c>
      <c r="AW64" s="845">
        <v>-12.479825999999999</v>
      </c>
      <c r="AX64" s="845">
        <v>74.710227000000003</v>
      </c>
      <c r="AY64" s="845">
        <v>7.5211949999999996</v>
      </c>
      <c r="AZ64" s="845" t="s">
        <v>798</v>
      </c>
      <c r="BA64" s="845">
        <v>1133.544574</v>
      </c>
      <c r="BB64" s="845">
        <v>1.4432E-2</v>
      </c>
      <c r="BC64" s="845">
        <v>1.2520999999999999E-2</v>
      </c>
      <c r="BD64" s="845">
        <v>87.093787000000006</v>
      </c>
      <c r="BE64" s="845" t="s">
        <v>798</v>
      </c>
      <c r="BF64" s="845" t="s">
        <v>798</v>
      </c>
      <c r="BG64" s="845" t="s">
        <v>798</v>
      </c>
      <c r="BH64" s="845" t="s">
        <v>798</v>
      </c>
      <c r="BI64" s="845" t="s">
        <v>798</v>
      </c>
      <c r="BJ64" s="845" t="s">
        <v>798</v>
      </c>
      <c r="BK64" s="917" t="s">
        <v>798</v>
      </c>
      <c r="BL64" s="845">
        <v>54.480412000000001</v>
      </c>
      <c r="BM64" s="845" t="s">
        <v>798</v>
      </c>
      <c r="BN64" s="845">
        <v>202.78969000000001</v>
      </c>
      <c r="BO64" s="845">
        <v>534.52231500000005</v>
      </c>
      <c r="BP64" s="845">
        <v>455.80214100000001</v>
      </c>
      <c r="BQ64" s="845" t="s">
        <v>798</v>
      </c>
      <c r="BR64" s="917">
        <v>218.78898899999999</v>
      </c>
      <c r="BS64" s="845" t="s">
        <v>798</v>
      </c>
      <c r="BT64" s="845">
        <v>6.6078789999999996</v>
      </c>
      <c r="BU64" s="845" t="s">
        <v>798</v>
      </c>
      <c r="BV64" s="917">
        <v>3.9473509999999998</v>
      </c>
      <c r="BW64" s="845" t="s">
        <v>798</v>
      </c>
      <c r="BX64" s="845">
        <v>4.0968859999999996</v>
      </c>
      <c r="BY64" s="845" t="s">
        <v>798</v>
      </c>
      <c r="BZ64" s="845">
        <v>-31.501645</v>
      </c>
      <c r="CA64" s="845" t="s">
        <v>798</v>
      </c>
      <c r="CB64" s="845">
        <v>41.784418000000002</v>
      </c>
      <c r="CC64" s="845" t="s">
        <v>798</v>
      </c>
      <c r="CD64" s="845" t="s">
        <v>798</v>
      </c>
      <c r="CE64" s="845" t="s">
        <v>798</v>
      </c>
      <c r="CF64" s="845" t="s">
        <v>798</v>
      </c>
      <c r="CG64" s="845" t="s">
        <v>798</v>
      </c>
      <c r="CH64" s="845" t="s">
        <v>798</v>
      </c>
      <c r="CI64" s="845" t="s">
        <v>798</v>
      </c>
      <c r="CJ64" s="845">
        <v>5.6746059999999998</v>
      </c>
      <c r="CK64" s="845" t="s">
        <v>798</v>
      </c>
      <c r="CL64" s="845" t="s">
        <v>798</v>
      </c>
      <c r="CM64" s="845" t="s">
        <v>798</v>
      </c>
      <c r="CN64" s="845" t="s">
        <v>798</v>
      </c>
      <c r="CO64" s="845">
        <v>428.71640200000002</v>
      </c>
      <c r="CP64" s="845">
        <v>790.00267699999995</v>
      </c>
      <c r="CQ64" s="845">
        <v>0</v>
      </c>
      <c r="CR64" s="845">
        <v>0</v>
      </c>
      <c r="CS64" s="845">
        <v>13.363412</v>
      </c>
      <c r="CT64" s="845">
        <v>114.69672</v>
      </c>
      <c r="CU64" s="845" t="s">
        <v>798</v>
      </c>
      <c r="CV64" s="845" t="s">
        <v>798</v>
      </c>
      <c r="CW64" s="845">
        <v>1914.810692</v>
      </c>
      <c r="CX64" s="845" t="s">
        <v>798</v>
      </c>
      <c r="CY64" s="845" t="s">
        <v>798</v>
      </c>
      <c r="CZ64" s="845" t="s">
        <v>798</v>
      </c>
      <c r="DA64" s="845" t="s">
        <v>798</v>
      </c>
      <c r="DB64" s="845" t="s">
        <v>798</v>
      </c>
      <c r="DC64" s="845" t="s">
        <v>798</v>
      </c>
      <c r="DD64" s="845">
        <v>60.81156</v>
      </c>
      <c r="DE64" s="845" t="s">
        <v>798</v>
      </c>
      <c r="DF64" s="845" t="s">
        <v>798</v>
      </c>
      <c r="DG64" s="845">
        <v>77.415211999999997</v>
      </c>
      <c r="DH64" s="845" t="s">
        <v>798</v>
      </c>
      <c r="DI64" s="845" t="s">
        <v>798</v>
      </c>
      <c r="DJ64" s="845">
        <v>246.15554599999999</v>
      </c>
      <c r="DK64" s="845" t="s">
        <v>798</v>
      </c>
      <c r="DL64" s="845">
        <v>0.115589</v>
      </c>
      <c r="DM64" s="845">
        <v>42.398476000000002</v>
      </c>
      <c r="DN64" s="845">
        <v>0.28372999999999998</v>
      </c>
      <c r="DO64" s="845" t="s">
        <v>798</v>
      </c>
      <c r="DP64" s="845" t="s">
        <v>798</v>
      </c>
      <c r="DQ64" s="845" t="s">
        <v>798</v>
      </c>
      <c r="DR64" s="845" t="s">
        <v>798</v>
      </c>
      <c r="DS64" s="917">
        <v>0</v>
      </c>
      <c r="DT64" s="845">
        <v>12</v>
      </c>
      <c r="DU64" s="845">
        <v>-113.78</v>
      </c>
      <c r="DV64" s="845">
        <v>2.75</v>
      </c>
      <c r="DW64" s="845">
        <v>2.71</v>
      </c>
      <c r="DX64" s="845">
        <v>49.19</v>
      </c>
      <c r="DY64" s="845">
        <v>316.19</v>
      </c>
      <c r="DZ64" s="845">
        <v>1.1200000000000001</v>
      </c>
      <c r="EA64" s="845">
        <v>7.9</v>
      </c>
      <c r="EB64" s="845">
        <v>9.58</v>
      </c>
      <c r="EC64" s="845">
        <v>0</v>
      </c>
      <c r="ED64" s="845" t="s">
        <v>798</v>
      </c>
      <c r="EE64" s="845" t="s">
        <v>798</v>
      </c>
      <c r="EF64" s="845">
        <v>7.7859999999999996</v>
      </c>
    </row>
    <row r="65" spans="1:136" x14ac:dyDescent="0.2">
      <c r="A65" s="845">
        <v>61</v>
      </c>
      <c r="B65" s="845">
        <v>1</v>
      </c>
      <c r="C65" s="845" t="s">
        <v>798</v>
      </c>
      <c r="D65" s="845" t="s">
        <v>798</v>
      </c>
      <c r="E65" s="845" t="s">
        <v>798</v>
      </c>
      <c r="F65" s="845" t="s">
        <v>798</v>
      </c>
      <c r="G65" s="845" t="s">
        <v>798</v>
      </c>
      <c r="H65" s="845" t="s">
        <v>798</v>
      </c>
      <c r="I65" s="845" t="s">
        <v>798</v>
      </c>
      <c r="J65" s="845" t="s">
        <v>798</v>
      </c>
      <c r="K65" s="845" t="s">
        <v>798</v>
      </c>
      <c r="L65" s="845" t="s">
        <v>798</v>
      </c>
      <c r="M65" s="845" t="s">
        <v>798</v>
      </c>
      <c r="N65" s="845" t="s">
        <v>798</v>
      </c>
      <c r="O65" s="845" t="s">
        <v>798</v>
      </c>
      <c r="P65" s="845" t="s">
        <v>798</v>
      </c>
      <c r="Q65" s="845" t="s">
        <v>798</v>
      </c>
      <c r="R65" s="845" t="s">
        <v>798</v>
      </c>
      <c r="S65" s="845" t="s">
        <v>798</v>
      </c>
      <c r="T65" s="845" t="s">
        <v>798</v>
      </c>
      <c r="U65" s="845" t="s">
        <v>798</v>
      </c>
      <c r="V65" s="845" t="s">
        <v>798</v>
      </c>
      <c r="W65" s="845" t="s">
        <v>798</v>
      </c>
      <c r="X65" s="845" t="s">
        <v>798</v>
      </c>
      <c r="Y65" s="845" t="s">
        <v>798</v>
      </c>
      <c r="Z65" s="845" t="s">
        <v>798</v>
      </c>
      <c r="AA65" s="845" t="s">
        <v>798</v>
      </c>
      <c r="AB65" s="845" t="s">
        <v>798</v>
      </c>
      <c r="AC65" s="845" t="s">
        <v>798</v>
      </c>
      <c r="AD65" s="845" t="s">
        <v>798</v>
      </c>
      <c r="AE65" s="845" t="s">
        <v>798</v>
      </c>
      <c r="AF65" s="845" t="s">
        <v>798</v>
      </c>
      <c r="AG65" s="845" t="s">
        <v>798</v>
      </c>
      <c r="AH65" s="845" t="s">
        <v>798</v>
      </c>
      <c r="AI65" s="845" t="s">
        <v>798</v>
      </c>
      <c r="AJ65" s="845" t="s">
        <v>798</v>
      </c>
      <c r="AK65" s="845" t="s">
        <v>798</v>
      </c>
      <c r="AL65" s="845" t="s">
        <v>798</v>
      </c>
      <c r="AM65" s="845" t="s">
        <v>798</v>
      </c>
      <c r="AN65" s="845" t="s">
        <v>798</v>
      </c>
      <c r="AO65" s="845" t="s">
        <v>798</v>
      </c>
      <c r="AP65" s="845" t="s">
        <v>798</v>
      </c>
      <c r="AQ65" s="845" t="s">
        <v>798</v>
      </c>
      <c r="AR65" s="845" t="s">
        <v>798</v>
      </c>
      <c r="AS65" s="845" t="s">
        <v>798</v>
      </c>
      <c r="AT65" s="845" t="s">
        <v>798</v>
      </c>
      <c r="AU65" s="845" t="s">
        <v>798</v>
      </c>
      <c r="AV65" s="845" t="s">
        <v>798</v>
      </c>
      <c r="AW65" s="845" t="s">
        <v>798</v>
      </c>
      <c r="AX65" s="845" t="s">
        <v>798</v>
      </c>
      <c r="AY65" s="845" t="s">
        <v>798</v>
      </c>
      <c r="AZ65" s="845" t="s">
        <v>798</v>
      </c>
      <c r="BA65" s="845" t="s">
        <v>798</v>
      </c>
      <c r="BB65" s="845" t="s">
        <v>798</v>
      </c>
      <c r="BC65" s="845" t="s">
        <v>798</v>
      </c>
      <c r="BD65" s="845" t="s">
        <v>798</v>
      </c>
      <c r="BE65" s="845" t="s">
        <v>798</v>
      </c>
      <c r="BF65" s="845" t="s">
        <v>798</v>
      </c>
      <c r="BG65" s="845" t="s">
        <v>798</v>
      </c>
      <c r="BH65" s="845" t="s">
        <v>798</v>
      </c>
      <c r="BI65" s="845" t="s">
        <v>798</v>
      </c>
      <c r="BJ65" s="845" t="s">
        <v>798</v>
      </c>
      <c r="BK65" s="917" t="s">
        <v>798</v>
      </c>
      <c r="BL65" s="845" t="s">
        <v>798</v>
      </c>
      <c r="BM65" s="845" t="s">
        <v>798</v>
      </c>
      <c r="BN65" s="845" t="s">
        <v>798</v>
      </c>
      <c r="BO65" s="845" t="s">
        <v>798</v>
      </c>
      <c r="BP65" s="845" t="s">
        <v>798</v>
      </c>
      <c r="BQ65" s="845" t="s">
        <v>798</v>
      </c>
      <c r="BR65" s="917" t="s">
        <v>798</v>
      </c>
      <c r="BS65" s="845" t="s">
        <v>798</v>
      </c>
      <c r="BT65" s="845" t="s">
        <v>798</v>
      </c>
      <c r="BU65" s="845" t="s">
        <v>798</v>
      </c>
      <c r="BV65" s="917" t="s">
        <v>798</v>
      </c>
      <c r="BW65" s="845" t="s">
        <v>798</v>
      </c>
      <c r="BX65" s="845" t="s">
        <v>798</v>
      </c>
      <c r="BY65" s="845" t="s">
        <v>798</v>
      </c>
      <c r="BZ65" s="845" t="s">
        <v>798</v>
      </c>
      <c r="CA65" s="845" t="s">
        <v>798</v>
      </c>
      <c r="CB65" s="845" t="s">
        <v>798</v>
      </c>
      <c r="CC65" s="845" t="s">
        <v>798</v>
      </c>
      <c r="CD65" s="845" t="s">
        <v>798</v>
      </c>
      <c r="CE65" s="845" t="s">
        <v>798</v>
      </c>
      <c r="CF65" s="845" t="s">
        <v>798</v>
      </c>
      <c r="CG65" s="845" t="s">
        <v>798</v>
      </c>
      <c r="CH65" s="845" t="s">
        <v>798</v>
      </c>
      <c r="CI65" s="845" t="s">
        <v>798</v>
      </c>
      <c r="CJ65" s="845" t="s">
        <v>798</v>
      </c>
      <c r="CK65" s="845" t="s">
        <v>798</v>
      </c>
      <c r="CL65" s="845" t="s">
        <v>798</v>
      </c>
      <c r="CM65" s="845" t="s">
        <v>798</v>
      </c>
      <c r="CN65" s="845" t="s">
        <v>798</v>
      </c>
      <c r="CO65" s="845" t="s">
        <v>798</v>
      </c>
      <c r="CP65" s="845" t="s">
        <v>798</v>
      </c>
      <c r="CQ65" s="845" t="s">
        <v>798</v>
      </c>
      <c r="CR65" s="845" t="s">
        <v>798</v>
      </c>
      <c r="CS65" s="845" t="s">
        <v>798</v>
      </c>
      <c r="CT65" s="845" t="s">
        <v>798</v>
      </c>
      <c r="CU65" s="845" t="s">
        <v>798</v>
      </c>
      <c r="CV65" s="845" t="s">
        <v>798</v>
      </c>
      <c r="CW65" s="845" t="s">
        <v>798</v>
      </c>
      <c r="CX65" s="845" t="s">
        <v>798</v>
      </c>
      <c r="CY65" s="845" t="s">
        <v>798</v>
      </c>
      <c r="CZ65" s="845" t="s">
        <v>798</v>
      </c>
      <c r="DA65" s="845" t="s">
        <v>798</v>
      </c>
      <c r="DB65" s="845" t="s">
        <v>798</v>
      </c>
      <c r="DC65" s="845" t="s">
        <v>798</v>
      </c>
      <c r="DD65" s="845" t="s">
        <v>798</v>
      </c>
      <c r="DE65" s="845" t="s">
        <v>798</v>
      </c>
      <c r="DF65" s="845" t="s">
        <v>798</v>
      </c>
      <c r="DG65" s="845" t="s">
        <v>798</v>
      </c>
      <c r="DH65" s="845" t="s">
        <v>798</v>
      </c>
      <c r="DI65" s="845" t="s">
        <v>798</v>
      </c>
      <c r="DJ65" s="845" t="s">
        <v>798</v>
      </c>
      <c r="DK65" s="845" t="s">
        <v>798</v>
      </c>
      <c r="DL65" s="845" t="s">
        <v>798</v>
      </c>
      <c r="DM65" s="845" t="s">
        <v>798</v>
      </c>
      <c r="DN65" s="845" t="s">
        <v>798</v>
      </c>
      <c r="DO65" s="845" t="s">
        <v>798</v>
      </c>
      <c r="DP65" s="845" t="s">
        <v>798</v>
      </c>
      <c r="DQ65" s="845" t="s">
        <v>798</v>
      </c>
      <c r="DR65" s="845" t="s">
        <v>798</v>
      </c>
      <c r="DS65" s="917" t="s">
        <v>798</v>
      </c>
      <c r="DT65" s="845">
        <v>13</v>
      </c>
      <c r="DU65" s="845">
        <v>-155.61000000000001</v>
      </c>
      <c r="DV65" s="845">
        <v>2</v>
      </c>
      <c r="DW65" s="845">
        <v>1.97</v>
      </c>
      <c r="DX65" s="845">
        <v>45.29</v>
      </c>
      <c r="DY65" s="845">
        <v>204.77</v>
      </c>
      <c r="DZ65" s="845">
        <v>1.06</v>
      </c>
      <c r="EA65" s="845">
        <v>7.67</v>
      </c>
      <c r="EB65" s="845">
        <v>9.35</v>
      </c>
      <c r="EC65" s="845">
        <v>0</v>
      </c>
      <c r="ED65" s="845" t="s">
        <v>798</v>
      </c>
      <c r="EE65" s="845" t="s">
        <v>798</v>
      </c>
      <c r="EF65" s="845" t="s">
        <v>798</v>
      </c>
    </row>
    <row r="66" spans="1:136" x14ac:dyDescent="0.2">
      <c r="A66" s="845">
        <v>62</v>
      </c>
      <c r="B66" s="845">
        <v>2</v>
      </c>
      <c r="C66" s="845" t="s">
        <v>798</v>
      </c>
      <c r="D66" s="845" t="s">
        <v>798</v>
      </c>
      <c r="E66" s="845" t="s">
        <v>798</v>
      </c>
      <c r="F66" s="845" t="s">
        <v>798</v>
      </c>
      <c r="G66" s="845" t="s">
        <v>798</v>
      </c>
      <c r="H66" s="845" t="s">
        <v>798</v>
      </c>
      <c r="I66" s="845" t="s">
        <v>798</v>
      </c>
      <c r="J66" s="845" t="s">
        <v>798</v>
      </c>
      <c r="K66" s="845" t="s">
        <v>798</v>
      </c>
      <c r="L66" s="845" t="s">
        <v>798</v>
      </c>
      <c r="M66" s="845" t="s">
        <v>798</v>
      </c>
      <c r="N66" s="845" t="s">
        <v>798</v>
      </c>
      <c r="O66" s="845" t="s">
        <v>798</v>
      </c>
      <c r="P66" s="845" t="s">
        <v>798</v>
      </c>
      <c r="Q66" s="845" t="s">
        <v>798</v>
      </c>
      <c r="R66" s="845" t="s">
        <v>798</v>
      </c>
      <c r="S66" s="845" t="s">
        <v>798</v>
      </c>
      <c r="T66" s="845" t="s">
        <v>798</v>
      </c>
      <c r="U66" s="845" t="s">
        <v>798</v>
      </c>
      <c r="V66" s="845" t="s">
        <v>798</v>
      </c>
      <c r="W66" s="845" t="s">
        <v>798</v>
      </c>
      <c r="X66" s="845" t="s">
        <v>798</v>
      </c>
      <c r="Y66" s="845" t="s">
        <v>798</v>
      </c>
      <c r="Z66" s="845" t="s">
        <v>798</v>
      </c>
      <c r="AA66" s="845" t="s">
        <v>798</v>
      </c>
      <c r="AB66" s="845" t="s">
        <v>798</v>
      </c>
      <c r="AC66" s="845" t="s">
        <v>798</v>
      </c>
      <c r="AD66" s="845" t="s">
        <v>798</v>
      </c>
      <c r="AE66" s="845" t="s">
        <v>798</v>
      </c>
      <c r="AF66" s="845" t="s">
        <v>798</v>
      </c>
      <c r="AG66" s="845" t="s">
        <v>798</v>
      </c>
      <c r="AH66" s="845" t="s">
        <v>798</v>
      </c>
      <c r="AI66" s="845" t="s">
        <v>798</v>
      </c>
      <c r="AJ66" s="845" t="s">
        <v>798</v>
      </c>
      <c r="AK66" s="845" t="s">
        <v>798</v>
      </c>
      <c r="AL66" s="845" t="s">
        <v>798</v>
      </c>
      <c r="AM66" s="845" t="s">
        <v>798</v>
      </c>
      <c r="AN66" s="845" t="s">
        <v>798</v>
      </c>
      <c r="AO66" s="845" t="s">
        <v>798</v>
      </c>
      <c r="AP66" s="845" t="s">
        <v>798</v>
      </c>
      <c r="AQ66" s="845" t="s">
        <v>798</v>
      </c>
      <c r="AR66" s="845" t="s">
        <v>798</v>
      </c>
      <c r="AS66" s="845" t="s">
        <v>798</v>
      </c>
      <c r="AT66" s="845" t="s">
        <v>798</v>
      </c>
      <c r="AU66" s="845" t="s">
        <v>798</v>
      </c>
      <c r="AV66" s="845" t="s">
        <v>798</v>
      </c>
      <c r="AW66" s="845" t="s">
        <v>798</v>
      </c>
      <c r="AX66" s="845" t="s">
        <v>798</v>
      </c>
      <c r="AY66" s="845" t="s">
        <v>798</v>
      </c>
      <c r="AZ66" s="845" t="s">
        <v>798</v>
      </c>
      <c r="BA66" s="845" t="s">
        <v>798</v>
      </c>
      <c r="BB66" s="845" t="s">
        <v>798</v>
      </c>
      <c r="BC66" s="845" t="s">
        <v>798</v>
      </c>
      <c r="BD66" s="845" t="s">
        <v>798</v>
      </c>
      <c r="BE66" s="845" t="s">
        <v>798</v>
      </c>
      <c r="BF66" s="845" t="s">
        <v>798</v>
      </c>
      <c r="BG66" s="845" t="s">
        <v>798</v>
      </c>
      <c r="BH66" s="845" t="s">
        <v>798</v>
      </c>
      <c r="BI66" s="845" t="s">
        <v>798</v>
      </c>
      <c r="BJ66" s="845" t="s">
        <v>798</v>
      </c>
      <c r="BK66" s="917" t="s">
        <v>798</v>
      </c>
      <c r="BL66" s="845" t="s">
        <v>798</v>
      </c>
      <c r="BM66" s="845" t="s">
        <v>798</v>
      </c>
      <c r="BN66" s="845" t="s">
        <v>798</v>
      </c>
      <c r="BO66" s="845" t="s">
        <v>798</v>
      </c>
      <c r="BP66" s="845" t="s">
        <v>798</v>
      </c>
      <c r="BQ66" s="845" t="s">
        <v>798</v>
      </c>
      <c r="BR66" s="917" t="s">
        <v>798</v>
      </c>
      <c r="BS66" s="845" t="s">
        <v>798</v>
      </c>
      <c r="BT66" s="845" t="s">
        <v>798</v>
      </c>
      <c r="BU66" s="845" t="s">
        <v>798</v>
      </c>
      <c r="BV66" s="917" t="s">
        <v>798</v>
      </c>
      <c r="BW66" s="845" t="s">
        <v>798</v>
      </c>
      <c r="BX66" s="845" t="s">
        <v>798</v>
      </c>
      <c r="BY66" s="845" t="s">
        <v>798</v>
      </c>
      <c r="BZ66" s="845" t="s">
        <v>798</v>
      </c>
      <c r="CA66" s="845" t="s">
        <v>798</v>
      </c>
      <c r="CB66" s="845" t="s">
        <v>798</v>
      </c>
      <c r="CC66" s="845" t="s">
        <v>798</v>
      </c>
      <c r="CD66" s="845" t="s">
        <v>798</v>
      </c>
      <c r="CE66" s="845" t="s">
        <v>798</v>
      </c>
      <c r="CF66" s="845" t="s">
        <v>798</v>
      </c>
      <c r="CG66" s="845" t="s">
        <v>798</v>
      </c>
      <c r="CH66" s="845" t="s">
        <v>798</v>
      </c>
      <c r="CI66" s="845" t="s">
        <v>798</v>
      </c>
      <c r="CJ66" s="845" t="s">
        <v>798</v>
      </c>
      <c r="CK66" s="845" t="s">
        <v>798</v>
      </c>
      <c r="CL66" s="845" t="s">
        <v>798</v>
      </c>
      <c r="CM66" s="845" t="s">
        <v>798</v>
      </c>
      <c r="CN66" s="845" t="s">
        <v>798</v>
      </c>
      <c r="CO66" s="845" t="s">
        <v>798</v>
      </c>
      <c r="CP66" s="845" t="s">
        <v>798</v>
      </c>
      <c r="CQ66" s="845" t="s">
        <v>798</v>
      </c>
      <c r="CR66" s="845" t="s">
        <v>798</v>
      </c>
      <c r="CS66" s="845" t="s">
        <v>798</v>
      </c>
      <c r="CT66" s="845" t="s">
        <v>798</v>
      </c>
      <c r="CU66" s="845" t="s">
        <v>798</v>
      </c>
      <c r="CV66" s="845" t="s">
        <v>798</v>
      </c>
      <c r="CW66" s="845" t="s">
        <v>798</v>
      </c>
      <c r="CX66" s="845" t="s">
        <v>798</v>
      </c>
      <c r="CY66" s="845" t="s">
        <v>798</v>
      </c>
      <c r="CZ66" s="845" t="s">
        <v>798</v>
      </c>
      <c r="DA66" s="845" t="s">
        <v>798</v>
      </c>
      <c r="DB66" s="845" t="s">
        <v>798</v>
      </c>
      <c r="DC66" s="845" t="s">
        <v>798</v>
      </c>
      <c r="DD66" s="845" t="s">
        <v>798</v>
      </c>
      <c r="DE66" s="845" t="s">
        <v>798</v>
      </c>
      <c r="DF66" s="845" t="s">
        <v>798</v>
      </c>
      <c r="DG66" s="845" t="s">
        <v>798</v>
      </c>
      <c r="DH66" s="845" t="s">
        <v>798</v>
      </c>
      <c r="DI66" s="845" t="s">
        <v>798</v>
      </c>
      <c r="DJ66" s="845" t="s">
        <v>798</v>
      </c>
      <c r="DK66" s="845" t="s">
        <v>798</v>
      </c>
      <c r="DL66" s="845" t="s">
        <v>798</v>
      </c>
      <c r="DM66" s="845" t="s">
        <v>798</v>
      </c>
      <c r="DN66" s="845" t="s">
        <v>798</v>
      </c>
      <c r="DO66" s="845" t="s">
        <v>798</v>
      </c>
      <c r="DP66" s="845" t="s">
        <v>798</v>
      </c>
      <c r="DQ66" s="845" t="s">
        <v>798</v>
      </c>
      <c r="DR66" s="845" t="s">
        <v>798</v>
      </c>
      <c r="DS66" s="917" t="s">
        <v>798</v>
      </c>
      <c r="DT66" s="845">
        <v>14</v>
      </c>
      <c r="DU66" s="845">
        <v>-190.98</v>
      </c>
      <c r="DV66" s="845">
        <v>1.32</v>
      </c>
      <c r="DW66" s="845">
        <v>1.28</v>
      </c>
      <c r="DX66" s="845">
        <v>41.66</v>
      </c>
      <c r="DY66" s="845">
        <v>102.07</v>
      </c>
      <c r="DZ66" s="845">
        <v>1.01</v>
      </c>
      <c r="EA66" s="845">
        <v>7.45</v>
      </c>
      <c r="EB66" s="845">
        <v>9.1300000000000008</v>
      </c>
      <c r="EC66" s="845">
        <v>0</v>
      </c>
      <c r="ED66" s="845" t="s">
        <v>798</v>
      </c>
      <c r="EE66" s="845" t="s">
        <v>798</v>
      </c>
      <c r="EF66" s="845" t="s">
        <v>798</v>
      </c>
    </row>
    <row r="67" spans="1:136" x14ac:dyDescent="0.2">
      <c r="A67" s="845">
        <v>63</v>
      </c>
      <c r="B67" s="845">
        <v>3</v>
      </c>
      <c r="C67" s="845" t="s">
        <v>798</v>
      </c>
      <c r="D67" s="845" t="s">
        <v>798</v>
      </c>
      <c r="E67" s="845" t="s">
        <v>798</v>
      </c>
      <c r="F67" s="845" t="s">
        <v>798</v>
      </c>
      <c r="G67" s="845" t="s">
        <v>798</v>
      </c>
      <c r="H67" s="845" t="s">
        <v>798</v>
      </c>
      <c r="I67" s="845" t="s">
        <v>798</v>
      </c>
      <c r="J67" s="845" t="s">
        <v>798</v>
      </c>
      <c r="K67" s="845" t="s">
        <v>798</v>
      </c>
      <c r="L67" s="845" t="s">
        <v>798</v>
      </c>
      <c r="M67" s="845" t="s">
        <v>798</v>
      </c>
      <c r="N67" s="845" t="s">
        <v>798</v>
      </c>
      <c r="O67" s="845" t="s">
        <v>798</v>
      </c>
      <c r="P67" s="845" t="s">
        <v>798</v>
      </c>
      <c r="Q67" s="845" t="s">
        <v>798</v>
      </c>
      <c r="R67" s="845" t="s">
        <v>798</v>
      </c>
      <c r="S67" s="845" t="s">
        <v>798</v>
      </c>
      <c r="T67" s="845" t="s">
        <v>798</v>
      </c>
      <c r="U67" s="845" t="s">
        <v>798</v>
      </c>
      <c r="V67" s="845" t="s">
        <v>798</v>
      </c>
      <c r="W67" s="845" t="s">
        <v>798</v>
      </c>
      <c r="X67" s="845" t="s">
        <v>798</v>
      </c>
      <c r="Y67" s="845" t="s">
        <v>798</v>
      </c>
      <c r="Z67" s="845" t="s">
        <v>798</v>
      </c>
      <c r="AA67" s="845" t="s">
        <v>798</v>
      </c>
      <c r="AB67" s="845" t="s">
        <v>798</v>
      </c>
      <c r="AC67" s="845" t="s">
        <v>798</v>
      </c>
      <c r="AD67" s="845" t="s">
        <v>798</v>
      </c>
      <c r="AE67" s="845" t="s">
        <v>798</v>
      </c>
      <c r="AF67" s="845" t="s">
        <v>798</v>
      </c>
      <c r="AG67" s="845" t="s">
        <v>798</v>
      </c>
      <c r="AH67" s="845" t="s">
        <v>798</v>
      </c>
      <c r="AI67" s="845" t="s">
        <v>798</v>
      </c>
      <c r="AJ67" s="845" t="s">
        <v>798</v>
      </c>
      <c r="AK67" s="845" t="s">
        <v>798</v>
      </c>
      <c r="AL67" s="845" t="s">
        <v>798</v>
      </c>
      <c r="AM67" s="845" t="s">
        <v>798</v>
      </c>
      <c r="AN67" s="845" t="s">
        <v>798</v>
      </c>
      <c r="AO67" s="845" t="s">
        <v>798</v>
      </c>
      <c r="AP67" s="845" t="s">
        <v>798</v>
      </c>
      <c r="AQ67" s="845" t="s">
        <v>798</v>
      </c>
      <c r="AR67" s="845" t="s">
        <v>798</v>
      </c>
      <c r="AS67" s="845" t="s">
        <v>798</v>
      </c>
      <c r="AT67" s="845" t="s">
        <v>798</v>
      </c>
      <c r="AU67" s="845" t="s">
        <v>798</v>
      </c>
      <c r="AV67" s="845" t="s">
        <v>798</v>
      </c>
      <c r="AW67" s="845" t="s">
        <v>798</v>
      </c>
      <c r="AX67" s="845" t="s">
        <v>798</v>
      </c>
      <c r="AY67" s="845" t="s">
        <v>798</v>
      </c>
      <c r="AZ67" s="845" t="s">
        <v>798</v>
      </c>
      <c r="BA67" s="845" t="s">
        <v>798</v>
      </c>
      <c r="BB67" s="845" t="s">
        <v>798</v>
      </c>
      <c r="BC67" s="845" t="s">
        <v>798</v>
      </c>
      <c r="BD67" s="845" t="s">
        <v>798</v>
      </c>
      <c r="BE67" s="845" t="s">
        <v>798</v>
      </c>
      <c r="BF67" s="845" t="s">
        <v>798</v>
      </c>
      <c r="BG67" s="845" t="s">
        <v>798</v>
      </c>
      <c r="BH67" s="845" t="s">
        <v>798</v>
      </c>
      <c r="BI67" s="845" t="s">
        <v>798</v>
      </c>
      <c r="BJ67" s="845" t="s">
        <v>798</v>
      </c>
      <c r="BK67" s="917" t="s">
        <v>798</v>
      </c>
      <c r="BL67" s="845" t="s">
        <v>798</v>
      </c>
      <c r="BM67" s="845" t="s">
        <v>798</v>
      </c>
      <c r="BN67" s="845" t="s">
        <v>798</v>
      </c>
      <c r="BO67" s="845" t="s">
        <v>798</v>
      </c>
      <c r="BP67" s="845" t="s">
        <v>798</v>
      </c>
      <c r="BQ67" s="845" t="s">
        <v>798</v>
      </c>
      <c r="BR67" s="917" t="s">
        <v>798</v>
      </c>
      <c r="BS67" s="845" t="s">
        <v>798</v>
      </c>
      <c r="BT67" s="845" t="s">
        <v>798</v>
      </c>
      <c r="BU67" s="845" t="s">
        <v>798</v>
      </c>
      <c r="BV67" s="917" t="s">
        <v>798</v>
      </c>
      <c r="BW67" s="845" t="s">
        <v>798</v>
      </c>
      <c r="BX67" s="845" t="s">
        <v>798</v>
      </c>
      <c r="BY67" s="845" t="s">
        <v>798</v>
      </c>
      <c r="BZ67" s="845" t="s">
        <v>798</v>
      </c>
      <c r="CA67" s="845" t="s">
        <v>798</v>
      </c>
      <c r="CB67" s="845" t="s">
        <v>798</v>
      </c>
      <c r="CC67" s="845" t="s">
        <v>798</v>
      </c>
      <c r="CD67" s="845" t="s">
        <v>798</v>
      </c>
      <c r="CE67" s="845" t="s">
        <v>798</v>
      </c>
      <c r="CF67" s="845" t="s">
        <v>798</v>
      </c>
      <c r="CG67" s="845" t="s">
        <v>798</v>
      </c>
      <c r="CH67" s="845" t="s">
        <v>798</v>
      </c>
      <c r="CI67" s="845" t="s">
        <v>798</v>
      </c>
      <c r="CJ67" s="845" t="s">
        <v>798</v>
      </c>
      <c r="CK67" s="845" t="s">
        <v>798</v>
      </c>
      <c r="CL67" s="845" t="s">
        <v>798</v>
      </c>
      <c r="CM67" s="845" t="s">
        <v>798</v>
      </c>
      <c r="CN67" s="845" t="s">
        <v>798</v>
      </c>
      <c r="CO67" s="845" t="s">
        <v>798</v>
      </c>
      <c r="CP67" s="845" t="s">
        <v>798</v>
      </c>
      <c r="CQ67" s="845" t="s">
        <v>798</v>
      </c>
      <c r="CR67" s="845" t="s">
        <v>798</v>
      </c>
      <c r="CS67" s="845" t="s">
        <v>798</v>
      </c>
      <c r="CT67" s="845" t="s">
        <v>798</v>
      </c>
      <c r="CU67" s="845" t="s">
        <v>798</v>
      </c>
      <c r="CV67" s="845" t="s">
        <v>798</v>
      </c>
      <c r="CW67" s="845" t="s">
        <v>798</v>
      </c>
      <c r="CX67" s="845" t="s">
        <v>798</v>
      </c>
      <c r="CY67" s="845" t="s">
        <v>798</v>
      </c>
      <c r="CZ67" s="845" t="s">
        <v>798</v>
      </c>
      <c r="DA67" s="845" t="s">
        <v>798</v>
      </c>
      <c r="DB67" s="845" t="s">
        <v>798</v>
      </c>
      <c r="DC67" s="845" t="s">
        <v>798</v>
      </c>
      <c r="DD67" s="845" t="s">
        <v>798</v>
      </c>
      <c r="DE67" s="845" t="s">
        <v>798</v>
      </c>
      <c r="DF67" s="845" t="s">
        <v>798</v>
      </c>
      <c r="DG67" s="845" t="s">
        <v>798</v>
      </c>
      <c r="DH67" s="845" t="s">
        <v>798</v>
      </c>
      <c r="DI67" s="845" t="s">
        <v>798</v>
      </c>
      <c r="DJ67" s="845" t="s">
        <v>798</v>
      </c>
      <c r="DK67" s="845" t="s">
        <v>798</v>
      </c>
      <c r="DL67" s="845" t="s">
        <v>798</v>
      </c>
      <c r="DM67" s="845" t="s">
        <v>798</v>
      </c>
      <c r="DN67" s="845" t="s">
        <v>798</v>
      </c>
      <c r="DO67" s="845" t="s">
        <v>798</v>
      </c>
      <c r="DP67" s="845" t="s">
        <v>798</v>
      </c>
      <c r="DQ67" s="845" t="s">
        <v>798</v>
      </c>
      <c r="DR67" s="845" t="s">
        <v>798</v>
      </c>
      <c r="DS67" s="917" t="s">
        <v>798</v>
      </c>
      <c r="DT67" s="845">
        <v>15</v>
      </c>
      <c r="DU67" s="845">
        <v>-211.48</v>
      </c>
      <c r="DV67" s="845">
        <v>0.68</v>
      </c>
      <c r="DW67" s="845">
        <v>0.64</v>
      </c>
      <c r="DX67" s="845">
        <v>38.29</v>
      </c>
      <c r="DY67" s="845">
        <v>7.48</v>
      </c>
      <c r="DZ67" s="845">
        <v>0.95</v>
      </c>
      <c r="EA67" s="845">
        <v>7.25</v>
      </c>
      <c r="EB67" s="845">
        <v>8.93</v>
      </c>
      <c r="EC67" s="845">
        <v>0</v>
      </c>
      <c r="ED67" s="845" t="s">
        <v>798</v>
      </c>
      <c r="EE67" s="845" t="s">
        <v>798</v>
      </c>
      <c r="EF67" s="845" t="s">
        <v>798</v>
      </c>
    </row>
    <row r="68" spans="1:136" x14ac:dyDescent="0.2">
      <c r="A68" s="845">
        <v>64</v>
      </c>
      <c r="B68" s="845">
        <v>4</v>
      </c>
      <c r="C68" s="845" t="s">
        <v>798</v>
      </c>
      <c r="D68" s="845" t="s">
        <v>798</v>
      </c>
      <c r="E68" s="845" t="s">
        <v>798</v>
      </c>
      <c r="F68" s="845" t="s">
        <v>798</v>
      </c>
      <c r="G68" s="845" t="s">
        <v>798</v>
      </c>
      <c r="H68" s="845" t="s">
        <v>798</v>
      </c>
      <c r="I68" s="845" t="s">
        <v>798</v>
      </c>
      <c r="J68" s="845" t="s">
        <v>798</v>
      </c>
      <c r="K68" s="845" t="s">
        <v>798</v>
      </c>
      <c r="L68" s="845" t="s">
        <v>798</v>
      </c>
      <c r="M68" s="845" t="s">
        <v>798</v>
      </c>
      <c r="N68" s="845" t="s">
        <v>798</v>
      </c>
      <c r="O68" s="845" t="s">
        <v>798</v>
      </c>
      <c r="P68" s="845" t="s">
        <v>798</v>
      </c>
      <c r="Q68" s="845" t="s">
        <v>798</v>
      </c>
      <c r="R68" s="845" t="s">
        <v>798</v>
      </c>
      <c r="S68" s="845" t="s">
        <v>798</v>
      </c>
      <c r="T68" s="845" t="s">
        <v>798</v>
      </c>
      <c r="U68" s="845" t="s">
        <v>798</v>
      </c>
      <c r="V68" s="845" t="s">
        <v>798</v>
      </c>
      <c r="W68" s="845" t="s">
        <v>798</v>
      </c>
      <c r="X68" s="845" t="s">
        <v>798</v>
      </c>
      <c r="Y68" s="845" t="s">
        <v>798</v>
      </c>
      <c r="Z68" s="845" t="s">
        <v>798</v>
      </c>
      <c r="AA68" s="845" t="s">
        <v>798</v>
      </c>
      <c r="AB68" s="845" t="s">
        <v>798</v>
      </c>
      <c r="AC68" s="845" t="s">
        <v>798</v>
      </c>
      <c r="AD68" s="845" t="s">
        <v>798</v>
      </c>
      <c r="AE68" s="845" t="s">
        <v>798</v>
      </c>
      <c r="AF68" s="845" t="s">
        <v>798</v>
      </c>
      <c r="AG68" s="845" t="s">
        <v>798</v>
      </c>
      <c r="AH68" s="845" t="s">
        <v>798</v>
      </c>
      <c r="AI68" s="845" t="s">
        <v>798</v>
      </c>
      <c r="AJ68" s="845" t="s">
        <v>798</v>
      </c>
      <c r="AK68" s="845" t="s">
        <v>798</v>
      </c>
      <c r="AL68" s="845" t="s">
        <v>798</v>
      </c>
      <c r="AM68" s="845" t="s">
        <v>798</v>
      </c>
      <c r="AN68" s="845" t="s">
        <v>798</v>
      </c>
      <c r="AO68" s="845" t="s">
        <v>798</v>
      </c>
      <c r="AP68" s="845" t="s">
        <v>798</v>
      </c>
      <c r="AQ68" s="845" t="s">
        <v>798</v>
      </c>
      <c r="AR68" s="845" t="s">
        <v>798</v>
      </c>
      <c r="AS68" s="845" t="s">
        <v>798</v>
      </c>
      <c r="AT68" s="845" t="s">
        <v>798</v>
      </c>
      <c r="AU68" s="845" t="s">
        <v>798</v>
      </c>
      <c r="AV68" s="845" t="s">
        <v>798</v>
      </c>
      <c r="AW68" s="845" t="s">
        <v>798</v>
      </c>
      <c r="AX68" s="845" t="s">
        <v>798</v>
      </c>
      <c r="AY68" s="845" t="s">
        <v>798</v>
      </c>
      <c r="AZ68" s="845" t="s">
        <v>798</v>
      </c>
      <c r="BA68" s="845" t="s">
        <v>798</v>
      </c>
      <c r="BB68" s="845" t="s">
        <v>798</v>
      </c>
      <c r="BC68" s="845" t="s">
        <v>798</v>
      </c>
      <c r="BD68" s="845" t="s">
        <v>798</v>
      </c>
      <c r="BE68" s="845" t="s">
        <v>798</v>
      </c>
      <c r="BF68" s="845" t="s">
        <v>798</v>
      </c>
      <c r="BG68" s="845" t="s">
        <v>798</v>
      </c>
      <c r="BH68" s="845" t="s">
        <v>798</v>
      </c>
      <c r="BI68" s="845" t="s">
        <v>798</v>
      </c>
      <c r="BJ68" s="845" t="s">
        <v>798</v>
      </c>
      <c r="BK68" s="917" t="s">
        <v>798</v>
      </c>
      <c r="BL68" s="845" t="s">
        <v>798</v>
      </c>
      <c r="BM68" s="845" t="s">
        <v>798</v>
      </c>
      <c r="BN68" s="845" t="s">
        <v>798</v>
      </c>
      <c r="BO68" s="845" t="s">
        <v>798</v>
      </c>
      <c r="BP68" s="845" t="s">
        <v>798</v>
      </c>
      <c r="BQ68" s="845" t="s">
        <v>798</v>
      </c>
      <c r="BR68" s="917" t="s">
        <v>798</v>
      </c>
      <c r="BS68" s="845" t="s">
        <v>798</v>
      </c>
      <c r="BT68" s="845" t="s">
        <v>798</v>
      </c>
      <c r="BU68" s="845" t="s">
        <v>798</v>
      </c>
      <c r="BV68" s="917" t="s">
        <v>798</v>
      </c>
      <c r="BW68" s="845" t="s">
        <v>798</v>
      </c>
      <c r="BX68" s="845" t="s">
        <v>798</v>
      </c>
      <c r="BY68" s="845" t="s">
        <v>798</v>
      </c>
      <c r="BZ68" s="845" t="s">
        <v>798</v>
      </c>
      <c r="CA68" s="845" t="s">
        <v>798</v>
      </c>
      <c r="CB68" s="845" t="s">
        <v>798</v>
      </c>
      <c r="CC68" s="845" t="s">
        <v>798</v>
      </c>
      <c r="CD68" s="845" t="s">
        <v>798</v>
      </c>
      <c r="CE68" s="845" t="s">
        <v>798</v>
      </c>
      <c r="CF68" s="845" t="s">
        <v>798</v>
      </c>
      <c r="CG68" s="845" t="s">
        <v>798</v>
      </c>
      <c r="CH68" s="845" t="s">
        <v>798</v>
      </c>
      <c r="CI68" s="845" t="s">
        <v>798</v>
      </c>
      <c r="CJ68" s="845" t="s">
        <v>798</v>
      </c>
      <c r="CK68" s="845" t="s">
        <v>798</v>
      </c>
      <c r="CL68" s="845" t="s">
        <v>798</v>
      </c>
      <c r="CM68" s="845" t="s">
        <v>798</v>
      </c>
      <c r="CN68" s="845" t="s">
        <v>798</v>
      </c>
      <c r="CO68" s="845" t="s">
        <v>798</v>
      </c>
      <c r="CP68" s="845" t="s">
        <v>798</v>
      </c>
      <c r="CQ68" s="845" t="s">
        <v>798</v>
      </c>
      <c r="CR68" s="845" t="s">
        <v>798</v>
      </c>
      <c r="CS68" s="845" t="s">
        <v>798</v>
      </c>
      <c r="CT68" s="845" t="s">
        <v>798</v>
      </c>
      <c r="CU68" s="845" t="s">
        <v>798</v>
      </c>
      <c r="CV68" s="845" t="s">
        <v>798</v>
      </c>
      <c r="CW68" s="845" t="s">
        <v>798</v>
      </c>
      <c r="CX68" s="845" t="s">
        <v>798</v>
      </c>
      <c r="CY68" s="845" t="s">
        <v>798</v>
      </c>
      <c r="CZ68" s="845" t="s">
        <v>798</v>
      </c>
      <c r="DA68" s="845" t="s">
        <v>798</v>
      </c>
      <c r="DB68" s="845" t="s">
        <v>798</v>
      </c>
      <c r="DC68" s="845" t="s">
        <v>798</v>
      </c>
      <c r="DD68" s="845" t="s">
        <v>798</v>
      </c>
      <c r="DE68" s="845" t="s">
        <v>798</v>
      </c>
      <c r="DF68" s="845" t="s">
        <v>798</v>
      </c>
      <c r="DG68" s="845" t="s">
        <v>798</v>
      </c>
      <c r="DH68" s="845" t="s">
        <v>798</v>
      </c>
      <c r="DI68" s="845" t="s">
        <v>798</v>
      </c>
      <c r="DJ68" s="845" t="s">
        <v>798</v>
      </c>
      <c r="DK68" s="845" t="s">
        <v>798</v>
      </c>
      <c r="DL68" s="845" t="s">
        <v>798</v>
      </c>
      <c r="DM68" s="845" t="s">
        <v>798</v>
      </c>
      <c r="DN68" s="845" t="s">
        <v>798</v>
      </c>
      <c r="DO68" s="845" t="s">
        <v>798</v>
      </c>
      <c r="DP68" s="845" t="s">
        <v>798</v>
      </c>
      <c r="DQ68" s="845" t="s">
        <v>798</v>
      </c>
      <c r="DR68" s="845" t="s">
        <v>798</v>
      </c>
      <c r="DS68" s="917" t="s">
        <v>798</v>
      </c>
      <c r="DT68" s="845">
        <v>16</v>
      </c>
      <c r="DU68" s="845">
        <v>-230.32</v>
      </c>
      <c r="DV68" s="845">
        <v>0.09</v>
      </c>
      <c r="DW68" s="845">
        <v>0.06</v>
      </c>
      <c r="DX68" s="845">
        <v>35.18</v>
      </c>
      <c r="DY68" s="845">
        <v>0</v>
      </c>
      <c r="DZ68" s="845">
        <v>0.9</v>
      </c>
      <c r="EA68" s="845">
        <v>7.06</v>
      </c>
      <c r="EB68" s="845">
        <v>8.74</v>
      </c>
      <c r="EC68" s="845">
        <v>0</v>
      </c>
      <c r="ED68" s="845" t="s">
        <v>798</v>
      </c>
      <c r="EE68" s="845" t="s">
        <v>798</v>
      </c>
      <c r="EF68" s="845" t="s">
        <v>798</v>
      </c>
    </row>
    <row r="69" spans="1:136" x14ac:dyDescent="0.2">
      <c r="A69" s="845">
        <v>65</v>
      </c>
      <c r="B69" s="845">
        <v>5</v>
      </c>
      <c r="C69" s="845" t="s">
        <v>798</v>
      </c>
      <c r="D69" s="845" t="s">
        <v>798</v>
      </c>
      <c r="E69" s="845" t="s">
        <v>798</v>
      </c>
      <c r="F69" s="845" t="s">
        <v>798</v>
      </c>
      <c r="G69" s="845" t="s">
        <v>798</v>
      </c>
      <c r="H69" s="845" t="s">
        <v>798</v>
      </c>
      <c r="I69" s="845" t="s">
        <v>798</v>
      </c>
      <c r="J69" s="845" t="s">
        <v>798</v>
      </c>
      <c r="K69" s="845" t="s">
        <v>798</v>
      </c>
      <c r="L69" s="845" t="s">
        <v>798</v>
      </c>
      <c r="M69" s="845" t="s">
        <v>798</v>
      </c>
      <c r="N69" s="845" t="s">
        <v>798</v>
      </c>
      <c r="O69" s="845" t="s">
        <v>798</v>
      </c>
      <c r="P69" s="845" t="s">
        <v>798</v>
      </c>
      <c r="Q69" s="845" t="s">
        <v>798</v>
      </c>
      <c r="R69" s="845" t="s">
        <v>798</v>
      </c>
      <c r="S69" s="845" t="s">
        <v>798</v>
      </c>
      <c r="T69" s="845" t="s">
        <v>798</v>
      </c>
      <c r="U69" s="845" t="s">
        <v>798</v>
      </c>
      <c r="V69" s="845" t="s">
        <v>798</v>
      </c>
      <c r="W69" s="845" t="s">
        <v>798</v>
      </c>
      <c r="X69" s="845" t="s">
        <v>798</v>
      </c>
      <c r="Y69" s="845" t="s">
        <v>798</v>
      </c>
      <c r="Z69" s="845" t="s">
        <v>798</v>
      </c>
      <c r="AA69" s="845" t="s">
        <v>798</v>
      </c>
      <c r="AB69" s="845" t="s">
        <v>798</v>
      </c>
      <c r="AC69" s="845" t="s">
        <v>798</v>
      </c>
      <c r="AD69" s="845" t="s">
        <v>798</v>
      </c>
      <c r="AE69" s="845" t="s">
        <v>798</v>
      </c>
      <c r="AF69" s="845" t="s">
        <v>798</v>
      </c>
      <c r="AG69" s="845" t="s">
        <v>798</v>
      </c>
      <c r="AH69" s="845" t="s">
        <v>798</v>
      </c>
      <c r="AI69" s="845" t="s">
        <v>798</v>
      </c>
      <c r="AJ69" s="845" t="s">
        <v>798</v>
      </c>
      <c r="AK69" s="845" t="s">
        <v>798</v>
      </c>
      <c r="AL69" s="845" t="s">
        <v>798</v>
      </c>
      <c r="AM69" s="845" t="s">
        <v>798</v>
      </c>
      <c r="AN69" s="845" t="s">
        <v>798</v>
      </c>
      <c r="AO69" s="845" t="s">
        <v>798</v>
      </c>
      <c r="AP69" s="845" t="s">
        <v>798</v>
      </c>
      <c r="AQ69" s="845" t="s">
        <v>798</v>
      </c>
      <c r="AR69" s="845" t="s">
        <v>798</v>
      </c>
      <c r="AS69" s="845" t="s">
        <v>798</v>
      </c>
      <c r="AT69" s="845" t="s">
        <v>798</v>
      </c>
      <c r="AU69" s="845" t="s">
        <v>798</v>
      </c>
      <c r="AV69" s="845" t="s">
        <v>798</v>
      </c>
      <c r="AW69" s="845" t="s">
        <v>798</v>
      </c>
      <c r="AX69" s="845" t="s">
        <v>798</v>
      </c>
      <c r="AY69" s="845" t="s">
        <v>798</v>
      </c>
      <c r="AZ69" s="845" t="s">
        <v>798</v>
      </c>
      <c r="BA69" s="845" t="s">
        <v>798</v>
      </c>
      <c r="BB69" s="845" t="s">
        <v>798</v>
      </c>
      <c r="BC69" s="845" t="s">
        <v>798</v>
      </c>
      <c r="BD69" s="845" t="s">
        <v>798</v>
      </c>
      <c r="BE69" s="845" t="s">
        <v>798</v>
      </c>
      <c r="BF69" s="845" t="s">
        <v>798</v>
      </c>
      <c r="BG69" s="845" t="s">
        <v>798</v>
      </c>
      <c r="BH69" s="845" t="s">
        <v>798</v>
      </c>
      <c r="BI69" s="845" t="s">
        <v>798</v>
      </c>
      <c r="BJ69" s="845" t="s">
        <v>798</v>
      </c>
      <c r="BK69" s="917" t="s">
        <v>798</v>
      </c>
      <c r="BL69" s="845" t="s">
        <v>798</v>
      </c>
      <c r="BM69" s="845" t="s">
        <v>798</v>
      </c>
      <c r="BN69" s="845" t="s">
        <v>798</v>
      </c>
      <c r="BO69" s="845" t="s">
        <v>798</v>
      </c>
      <c r="BP69" s="845" t="s">
        <v>798</v>
      </c>
      <c r="BQ69" s="845" t="s">
        <v>798</v>
      </c>
      <c r="BR69" s="917" t="s">
        <v>798</v>
      </c>
      <c r="BS69" s="845" t="s">
        <v>798</v>
      </c>
      <c r="BT69" s="845" t="s">
        <v>798</v>
      </c>
      <c r="BU69" s="845" t="s">
        <v>798</v>
      </c>
      <c r="BV69" s="917" t="s">
        <v>798</v>
      </c>
      <c r="BW69" s="845" t="s">
        <v>798</v>
      </c>
      <c r="BX69" s="845" t="s">
        <v>798</v>
      </c>
      <c r="BY69" s="845" t="s">
        <v>798</v>
      </c>
      <c r="BZ69" s="845" t="s">
        <v>798</v>
      </c>
      <c r="CA69" s="845" t="s">
        <v>798</v>
      </c>
      <c r="CB69" s="845" t="s">
        <v>798</v>
      </c>
      <c r="CC69" s="845" t="s">
        <v>798</v>
      </c>
      <c r="CD69" s="845" t="s">
        <v>798</v>
      </c>
      <c r="CE69" s="845" t="s">
        <v>798</v>
      </c>
      <c r="CF69" s="845" t="s">
        <v>798</v>
      </c>
      <c r="CG69" s="845" t="s">
        <v>798</v>
      </c>
      <c r="CH69" s="845" t="s">
        <v>798</v>
      </c>
      <c r="CI69" s="845" t="s">
        <v>798</v>
      </c>
      <c r="CJ69" s="845" t="s">
        <v>798</v>
      </c>
      <c r="CK69" s="845" t="s">
        <v>798</v>
      </c>
      <c r="CL69" s="845" t="s">
        <v>798</v>
      </c>
      <c r="CM69" s="845" t="s">
        <v>798</v>
      </c>
      <c r="CN69" s="845" t="s">
        <v>798</v>
      </c>
      <c r="CO69" s="845" t="s">
        <v>798</v>
      </c>
      <c r="CP69" s="845" t="s">
        <v>798</v>
      </c>
      <c r="CQ69" s="845" t="s">
        <v>798</v>
      </c>
      <c r="CR69" s="845" t="s">
        <v>798</v>
      </c>
      <c r="CS69" s="845" t="s">
        <v>798</v>
      </c>
      <c r="CT69" s="845" t="s">
        <v>798</v>
      </c>
      <c r="CU69" s="845" t="s">
        <v>798</v>
      </c>
      <c r="CV69" s="845" t="s">
        <v>798</v>
      </c>
      <c r="CW69" s="845" t="s">
        <v>798</v>
      </c>
      <c r="CX69" s="845" t="s">
        <v>798</v>
      </c>
      <c r="CY69" s="845" t="s">
        <v>798</v>
      </c>
      <c r="CZ69" s="845" t="s">
        <v>798</v>
      </c>
      <c r="DA69" s="845" t="s">
        <v>798</v>
      </c>
      <c r="DB69" s="845" t="s">
        <v>798</v>
      </c>
      <c r="DC69" s="845" t="s">
        <v>798</v>
      </c>
      <c r="DD69" s="845" t="s">
        <v>798</v>
      </c>
      <c r="DE69" s="845" t="s">
        <v>798</v>
      </c>
      <c r="DF69" s="845" t="s">
        <v>798</v>
      </c>
      <c r="DG69" s="845" t="s">
        <v>798</v>
      </c>
      <c r="DH69" s="845" t="s">
        <v>798</v>
      </c>
      <c r="DI69" s="845" t="s">
        <v>798</v>
      </c>
      <c r="DJ69" s="845" t="s">
        <v>798</v>
      </c>
      <c r="DK69" s="845" t="s">
        <v>798</v>
      </c>
      <c r="DL69" s="845" t="s">
        <v>798</v>
      </c>
      <c r="DM69" s="845" t="s">
        <v>798</v>
      </c>
      <c r="DN69" s="845" t="s">
        <v>798</v>
      </c>
      <c r="DO69" s="845" t="s">
        <v>798</v>
      </c>
      <c r="DP69" s="845" t="s">
        <v>798</v>
      </c>
      <c r="DQ69" s="845" t="s">
        <v>798</v>
      </c>
      <c r="DR69" s="845" t="s">
        <v>798</v>
      </c>
      <c r="DS69" s="917" t="s">
        <v>798</v>
      </c>
      <c r="DT69" s="845">
        <v>17</v>
      </c>
      <c r="DU69" s="845">
        <v>-247.62</v>
      </c>
      <c r="DV69" s="845">
        <v>-0.46</v>
      </c>
      <c r="DW69" s="845">
        <v>-0.49</v>
      </c>
      <c r="DX69" s="845">
        <v>32.29</v>
      </c>
      <c r="DY69" s="845">
        <v>-99999999</v>
      </c>
      <c r="DZ69" s="845">
        <v>0.84</v>
      </c>
      <c r="EA69" s="845">
        <v>6.88</v>
      </c>
      <c r="EB69" s="845">
        <v>8.56</v>
      </c>
      <c r="EC69" s="845">
        <v>0</v>
      </c>
      <c r="ED69" s="845" t="s">
        <v>798</v>
      </c>
      <c r="EE69" s="845" t="s">
        <v>798</v>
      </c>
      <c r="EF69" s="845" t="s">
        <v>798</v>
      </c>
    </row>
    <row r="70" spans="1:136" x14ac:dyDescent="0.2">
      <c r="A70" s="845">
        <v>66</v>
      </c>
      <c r="B70" s="845">
        <v>6</v>
      </c>
      <c r="C70" s="845" t="s">
        <v>798</v>
      </c>
      <c r="D70" s="845" t="s">
        <v>798</v>
      </c>
      <c r="E70" s="845" t="s">
        <v>798</v>
      </c>
      <c r="F70" s="845" t="s">
        <v>798</v>
      </c>
      <c r="G70" s="845" t="s">
        <v>798</v>
      </c>
      <c r="H70" s="845" t="s">
        <v>798</v>
      </c>
      <c r="I70" s="845" t="s">
        <v>798</v>
      </c>
      <c r="J70" s="845" t="s">
        <v>798</v>
      </c>
      <c r="K70" s="845" t="s">
        <v>798</v>
      </c>
      <c r="L70" s="845" t="s">
        <v>798</v>
      </c>
      <c r="M70" s="845" t="s">
        <v>798</v>
      </c>
      <c r="N70" s="845" t="s">
        <v>798</v>
      </c>
      <c r="O70" s="845" t="s">
        <v>798</v>
      </c>
      <c r="P70" s="845" t="s">
        <v>798</v>
      </c>
      <c r="Q70" s="845" t="s">
        <v>798</v>
      </c>
      <c r="R70" s="845" t="s">
        <v>798</v>
      </c>
      <c r="S70" s="845" t="s">
        <v>798</v>
      </c>
      <c r="T70" s="845" t="s">
        <v>798</v>
      </c>
      <c r="U70" s="845" t="s">
        <v>798</v>
      </c>
      <c r="V70" s="845" t="s">
        <v>798</v>
      </c>
      <c r="W70" s="845" t="s">
        <v>798</v>
      </c>
      <c r="X70" s="845" t="s">
        <v>798</v>
      </c>
      <c r="Y70" s="845" t="s">
        <v>798</v>
      </c>
      <c r="Z70" s="845" t="s">
        <v>798</v>
      </c>
      <c r="AA70" s="845" t="s">
        <v>798</v>
      </c>
      <c r="AB70" s="845" t="s">
        <v>798</v>
      </c>
      <c r="AC70" s="845" t="s">
        <v>798</v>
      </c>
      <c r="AD70" s="845" t="s">
        <v>798</v>
      </c>
      <c r="AE70" s="845" t="s">
        <v>798</v>
      </c>
      <c r="AF70" s="845" t="s">
        <v>798</v>
      </c>
      <c r="AG70" s="845" t="s">
        <v>798</v>
      </c>
      <c r="AH70" s="845" t="s">
        <v>798</v>
      </c>
      <c r="AI70" s="845" t="s">
        <v>798</v>
      </c>
      <c r="AJ70" s="845" t="s">
        <v>798</v>
      </c>
      <c r="AK70" s="845" t="s">
        <v>798</v>
      </c>
      <c r="AL70" s="845" t="s">
        <v>798</v>
      </c>
      <c r="AM70" s="845" t="s">
        <v>798</v>
      </c>
      <c r="AN70" s="845" t="s">
        <v>798</v>
      </c>
      <c r="AO70" s="845" t="s">
        <v>798</v>
      </c>
      <c r="AP70" s="845" t="s">
        <v>798</v>
      </c>
      <c r="AQ70" s="845" t="s">
        <v>798</v>
      </c>
      <c r="AR70" s="845" t="s">
        <v>798</v>
      </c>
      <c r="AS70" s="845" t="s">
        <v>798</v>
      </c>
      <c r="AT70" s="845" t="s">
        <v>798</v>
      </c>
      <c r="AU70" s="845" t="s">
        <v>798</v>
      </c>
      <c r="AV70" s="845" t="s">
        <v>798</v>
      </c>
      <c r="AW70" s="845" t="s">
        <v>798</v>
      </c>
      <c r="AX70" s="845" t="s">
        <v>798</v>
      </c>
      <c r="AY70" s="845" t="s">
        <v>798</v>
      </c>
      <c r="AZ70" s="845" t="s">
        <v>798</v>
      </c>
      <c r="BA70" s="845" t="s">
        <v>798</v>
      </c>
      <c r="BB70" s="845" t="s">
        <v>798</v>
      </c>
      <c r="BC70" s="845" t="s">
        <v>798</v>
      </c>
      <c r="BD70" s="845" t="s">
        <v>798</v>
      </c>
      <c r="BE70" s="845" t="s">
        <v>798</v>
      </c>
      <c r="BF70" s="845" t="s">
        <v>798</v>
      </c>
      <c r="BG70" s="845" t="s">
        <v>798</v>
      </c>
      <c r="BH70" s="845" t="s">
        <v>798</v>
      </c>
      <c r="BI70" s="845" t="s">
        <v>798</v>
      </c>
      <c r="BJ70" s="845" t="s">
        <v>798</v>
      </c>
      <c r="BK70" s="917" t="s">
        <v>798</v>
      </c>
      <c r="BL70" s="845" t="s">
        <v>798</v>
      </c>
      <c r="BM70" s="845" t="s">
        <v>798</v>
      </c>
      <c r="BN70" s="845" t="s">
        <v>798</v>
      </c>
      <c r="BO70" s="845" t="s">
        <v>798</v>
      </c>
      <c r="BP70" s="845" t="s">
        <v>798</v>
      </c>
      <c r="BQ70" s="845" t="s">
        <v>798</v>
      </c>
      <c r="BR70" s="917" t="s">
        <v>798</v>
      </c>
      <c r="BS70" s="845" t="s">
        <v>798</v>
      </c>
      <c r="BT70" s="845" t="s">
        <v>798</v>
      </c>
      <c r="BU70" s="845" t="s">
        <v>798</v>
      </c>
      <c r="BV70" s="917" t="s">
        <v>798</v>
      </c>
      <c r="BW70" s="845" t="s">
        <v>798</v>
      </c>
      <c r="BX70" s="845" t="s">
        <v>798</v>
      </c>
      <c r="BY70" s="845" t="s">
        <v>798</v>
      </c>
      <c r="BZ70" s="845" t="s">
        <v>798</v>
      </c>
      <c r="CA70" s="845" t="s">
        <v>798</v>
      </c>
      <c r="CB70" s="845" t="s">
        <v>798</v>
      </c>
      <c r="CC70" s="845" t="s">
        <v>798</v>
      </c>
      <c r="CD70" s="845" t="s">
        <v>798</v>
      </c>
      <c r="CE70" s="845" t="s">
        <v>798</v>
      </c>
      <c r="CF70" s="845" t="s">
        <v>798</v>
      </c>
      <c r="CG70" s="845" t="s">
        <v>798</v>
      </c>
      <c r="CH70" s="845" t="s">
        <v>798</v>
      </c>
      <c r="CI70" s="845" t="s">
        <v>798</v>
      </c>
      <c r="CJ70" s="845" t="s">
        <v>798</v>
      </c>
      <c r="CK70" s="845" t="s">
        <v>798</v>
      </c>
      <c r="CL70" s="845" t="s">
        <v>798</v>
      </c>
      <c r="CM70" s="845" t="s">
        <v>798</v>
      </c>
      <c r="CN70" s="845" t="s">
        <v>798</v>
      </c>
      <c r="CO70" s="845" t="s">
        <v>798</v>
      </c>
      <c r="CP70" s="845" t="s">
        <v>798</v>
      </c>
      <c r="CQ70" s="845" t="s">
        <v>798</v>
      </c>
      <c r="CR70" s="845" t="s">
        <v>798</v>
      </c>
      <c r="CS70" s="845" t="s">
        <v>798</v>
      </c>
      <c r="CT70" s="845" t="s">
        <v>798</v>
      </c>
      <c r="CU70" s="845" t="s">
        <v>798</v>
      </c>
      <c r="CV70" s="845" t="s">
        <v>798</v>
      </c>
      <c r="CW70" s="845" t="s">
        <v>798</v>
      </c>
      <c r="CX70" s="845" t="s">
        <v>798</v>
      </c>
      <c r="CY70" s="845" t="s">
        <v>798</v>
      </c>
      <c r="CZ70" s="845" t="s">
        <v>798</v>
      </c>
      <c r="DA70" s="845" t="s">
        <v>798</v>
      </c>
      <c r="DB70" s="845" t="s">
        <v>798</v>
      </c>
      <c r="DC70" s="845" t="s">
        <v>798</v>
      </c>
      <c r="DD70" s="845" t="s">
        <v>798</v>
      </c>
      <c r="DE70" s="845" t="s">
        <v>798</v>
      </c>
      <c r="DF70" s="845" t="s">
        <v>798</v>
      </c>
      <c r="DG70" s="845" t="s">
        <v>798</v>
      </c>
      <c r="DH70" s="845" t="s">
        <v>798</v>
      </c>
      <c r="DI70" s="845" t="s">
        <v>798</v>
      </c>
      <c r="DJ70" s="845" t="s">
        <v>798</v>
      </c>
      <c r="DK70" s="845" t="s">
        <v>798</v>
      </c>
      <c r="DL70" s="845" t="s">
        <v>798</v>
      </c>
      <c r="DM70" s="845" t="s">
        <v>798</v>
      </c>
      <c r="DN70" s="845" t="s">
        <v>798</v>
      </c>
      <c r="DO70" s="845" t="s">
        <v>798</v>
      </c>
      <c r="DP70" s="845" t="s">
        <v>798</v>
      </c>
      <c r="DQ70" s="845" t="s">
        <v>798</v>
      </c>
      <c r="DR70" s="845" t="s">
        <v>798</v>
      </c>
      <c r="DS70" s="917" t="s">
        <v>798</v>
      </c>
      <c r="DT70" s="845">
        <v>18</v>
      </c>
      <c r="DU70" s="845">
        <v>-263.54000000000002</v>
      </c>
      <c r="DV70" s="845">
        <v>-0.96</v>
      </c>
      <c r="DW70" s="845">
        <v>-0.99</v>
      </c>
      <c r="DX70" s="845">
        <v>29.63</v>
      </c>
      <c r="DY70" s="845">
        <v>-99999999</v>
      </c>
      <c r="DZ70" s="845">
        <v>0.79</v>
      </c>
      <c r="EA70" s="845">
        <v>6.72</v>
      </c>
      <c r="EB70" s="845">
        <v>8.4</v>
      </c>
      <c r="EC70" s="845">
        <v>0</v>
      </c>
      <c r="ED70" s="845" t="s">
        <v>798</v>
      </c>
      <c r="EE70" s="845" t="s">
        <v>798</v>
      </c>
      <c r="EF70" s="845" t="s">
        <v>798</v>
      </c>
    </row>
    <row r="71" spans="1:136" x14ac:dyDescent="0.2">
      <c r="A71" s="845">
        <v>67</v>
      </c>
      <c r="B71" s="845">
        <v>7</v>
      </c>
      <c r="C71" s="845" t="s">
        <v>798</v>
      </c>
      <c r="D71" s="845" t="s">
        <v>798</v>
      </c>
      <c r="E71" s="845" t="s">
        <v>798</v>
      </c>
      <c r="F71" s="845" t="s">
        <v>798</v>
      </c>
      <c r="G71" s="845" t="s">
        <v>798</v>
      </c>
      <c r="H71" s="845" t="s">
        <v>798</v>
      </c>
      <c r="I71" s="845" t="s">
        <v>798</v>
      </c>
      <c r="J71" s="845" t="s">
        <v>798</v>
      </c>
      <c r="K71" s="845" t="s">
        <v>798</v>
      </c>
      <c r="L71" s="845" t="s">
        <v>798</v>
      </c>
      <c r="M71" s="845" t="s">
        <v>798</v>
      </c>
      <c r="N71" s="845" t="s">
        <v>798</v>
      </c>
      <c r="O71" s="845" t="s">
        <v>798</v>
      </c>
      <c r="P71" s="845" t="s">
        <v>798</v>
      </c>
      <c r="Q71" s="845" t="s">
        <v>798</v>
      </c>
      <c r="R71" s="845" t="s">
        <v>798</v>
      </c>
      <c r="S71" s="845" t="s">
        <v>798</v>
      </c>
      <c r="T71" s="845" t="s">
        <v>798</v>
      </c>
      <c r="U71" s="845" t="s">
        <v>798</v>
      </c>
      <c r="V71" s="845" t="s">
        <v>798</v>
      </c>
      <c r="W71" s="845" t="s">
        <v>798</v>
      </c>
      <c r="X71" s="845" t="s">
        <v>798</v>
      </c>
      <c r="Y71" s="845" t="s">
        <v>798</v>
      </c>
      <c r="Z71" s="845" t="s">
        <v>798</v>
      </c>
      <c r="AA71" s="845" t="s">
        <v>798</v>
      </c>
      <c r="AB71" s="845" t="s">
        <v>798</v>
      </c>
      <c r="AC71" s="845" t="s">
        <v>798</v>
      </c>
      <c r="AD71" s="845" t="s">
        <v>798</v>
      </c>
      <c r="AE71" s="845" t="s">
        <v>798</v>
      </c>
      <c r="AF71" s="845" t="s">
        <v>798</v>
      </c>
      <c r="AG71" s="845" t="s">
        <v>798</v>
      </c>
      <c r="AH71" s="845" t="s">
        <v>798</v>
      </c>
      <c r="AI71" s="845" t="s">
        <v>798</v>
      </c>
      <c r="AJ71" s="845" t="s">
        <v>798</v>
      </c>
      <c r="AK71" s="845" t="s">
        <v>798</v>
      </c>
      <c r="AL71" s="845" t="s">
        <v>798</v>
      </c>
      <c r="AM71" s="845" t="s">
        <v>798</v>
      </c>
      <c r="AN71" s="845" t="s">
        <v>798</v>
      </c>
      <c r="AO71" s="845" t="s">
        <v>798</v>
      </c>
      <c r="AP71" s="845" t="s">
        <v>798</v>
      </c>
      <c r="AQ71" s="845" t="s">
        <v>798</v>
      </c>
      <c r="AR71" s="845" t="s">
        <v>798</v>
      </c>
      <c r="AS71" s="845" t="s">
        <v>798</v>
      </c>
      <c r="AT71" s="845" t="s">
        <v>798</v>
      </c>
      <c r="AU71" s="845" t="s">
        <v>798</v>
      </c>
      <c r="AV71" s="845" t="s">
        <v>798</v>
      </c>
      <c r="AW71" s="845" t="s">
        <v>798</v>
      </c>
      <c r="AX71" s="845" t="s">
        <v>798</v>
      </c>
      <c r="AY71" s="845" t="s">
        <v>798</v>
      </c>
      <c r="AZ71" s="845" t="s">
        <v>798</v>
      </c>
      <c r="BA71" s="845" t="s">
        <v>798</v>
      </c>
      <c r="BB71" s="845" t="s">
        <v>798</v>
      </c>
      <c r="BC71" s="845" t="s">
        <v>798</v>
      </c>
      <c r="BD71" s="845" t="s">
        <v>798</v>
      </c>
      <c r="BE71" s="845" t="s">
        <v>798</v>
      </c>
      <c r="BF71" s="845" t="s">
        <v>798</v>
      </c>
      <c r="BG71" s="845" t="s">
        <v>798</v>
      </c>
      <c r="BH71" s="845" t="s">
        <v>798</v>
      </c>
      <c r="BI71" s="845" t="s">
        <v>798</v>
      </c>
      <c r="BJ71" s="845" t="s">
        <v>798</v>
      </c>
      <c r="BK71" s="917" t="s">
        <v>798</v>
      </c>
      <c r="BL71" s="845" t="s">
        <v>798</v>
      </c>
      <c r="BM71" s="845" t="s">
        <v>798</v>
      </c>
      <c r="BN71" s="845" t="s">
        <v>798</v>
      </c>
      <c r="BO71" s="845" t="s">
        <v>798</v>
      </c>
      <c r="BP71" s="845" t="s">
        <v>798</v>
      </c>
      <c r="BQ71" s="845" t="s">
        <v>798</v>
      </c>
      <c r="BR71" s="917" t="s">
        <v>798</v>
      </c>
      <c r="BS71" s="845" t="s">
        <v>798</v>
      </c>
      <c r="BT71" s="845" t="s">
        <v>798</v>
      </c>
      <c r="BU71" s="845" t="s">
        <v>798</v>
      </c>
      <c r="BV71" s="917" t="s">
        <v>798</v>
      </c>
      <c r="BW71" s="845" t="s">
        <v>798</v>
      </c>
      <c r="BX71" s="845" t="s">
        <v>798</v>
      </c>
      <c r="BY71" s="845" t="s">
        <v>798</v>
      </c>
      <c r="BZ71" s="845" t="s">
        <v>798</v>
      </c>
      <c r="CA71" s="845" t="s">
        <v>798</v>
      </c>
      <c r="CB71" s="845" t="s">
        <v>798</v>
      </c>
      <c r="CC71" s="845" t="s">
        <v>798</v>
      </c>
      <c r="CD71" s="845" t="s">
        <v>798</v>
      </c>
      <c r="CE71" s="845" t="s">
        <v>798</v>
      </c>
      <c r="CF71" s="845" t="s">
        <v>798</v>
      </c>
      <c r="CG71" s="845" t="s">
        <v>798</v>
      </c>
      <c r="CH71" s="845" t="s">
        <v>798</v>
      </c>
      <c r="CI71" s="845" t="s">
        <v>798</v>
      </c>
      <c r="CJ71" s="845" t="s">
        <v>798</v>
      </c>
      <c r="CK71" s="845" t="s">
        <v>798</v>
      </c>
      <c r="CL71" s="845" t="s">
        <v>798</v>
      </c>
      <c r="CM71" s="845" t="s">
        <v>798</v>
      </c>
      <c r="CN71" s="845" t="s">
        <v>798</v>
      </c>
      <c r="CO71" s="845" t="s">
        <v>798</v>
      </c>
      <c r="CP71" s="845" t="s">
        <v>798</v>
      </c>
      <c r="CQ71" s="845" t="s">
        <v>798</v>
      </c>
      <c r="CR71" s="845" t="s">
        <v>798</v>
      </c>
      <c r="CS71" s="845" t="s">
        <v>798</v>
      </c>
      <c r="CT71" s="845" t="s">
        <v>798</v>
      </c>
      <c r="CU71" s="845" t="s">
        <v>798</v>
      </c>
      <c r="CV71" s="845" t="s">
        <v>798</v>
      </c>
      <c r="CW71" s="845" t="s">
        <v>798</v>
      </c>
      <c r="CX71" s="845" t="s">
        <v>798</v>
      </c>
      <c r="CY71" s="845" t="s">
        <v>798</v>
      </c>
      <c r="CZ71" s="845" t="s">
        <v>798</v>
      </c>
      <c r="DA71" s="845" t="s">
        <v>798</v>
      </c>
      <c r="DB71" s="845" t="s">
        <v>798</v>
      </c>
      <c r="DC71" s="845" t="s">
        <v>798</v>
      </c>
      <c r="DD71" s="845" t="s">
        <v>798</v>
      </c>
      <c r="DE71" s="845" t="s">
        <v>798</v>
      </c>
      <c r="DF71" s="845" t="s">
        <v>798</v>
      </c>
      <c r="DG71" s="845" t="s">
        <v>798</v>
      </c>
      <c r="DH71" s="845" t="s">
        <v>798</v>
      </c>
      <c r="DI71" s="845" t="s">
        <v>798</v>
      </c>
      <c r="DJ71" s="845" t="s">
        <v>798</v>
      </c>
      <c r="DK71" s="845" t="s">
        <v>798</v>
      </c>
      <c r="DL71" s="845" t="s">
        <v>798</v>
      </c>
      <c r="DM71" s="845" t="s">
        <v>798</v>
      </c>
      <c r="DN71" s="845" t="s">
        <v>798</v>
      </c>
      <c r="DO71" s="845" t="s">
        <v>798</v>
      </c>
      <c r="DP71" s="845" t="s">
        <v>798</v>
      </c>
      <c r="DQ71" s="845" t="s">
        <v>798</v>
      </c>
      <c r="DR71" s="845" t="s">
        <v>798</v>
      </c>
      <c r="DS71" s="917" t="s">
        <v>798</v>
      </c>
      <c r="DT71" s="845">
        <v>19</v>
      </c>
      <c r="DU71" s="845">
        <v>-278.13</v>
      </c>
      <c r="DV71" s="845">
        <v>-1.42</v>
      </c>
      <c r="DW71" s="845">
        <v>-1.46</v>
      </c>
      <c r="DX71" s="845">
        <v>27.18</v>
      </c>
      <c r="DY71" s="845">
        <v>-99999999</v>
      </c>
      <c r="DZ71" s="845">
        <v>0.74</v>
      </c>
      <c r="EA71" s="845">
        <v>6.57</v>
      </c>
      <c r="EB71" s="845">
        <v>8.25</v>
      </c>
      <c r="EC71" s="845">
        <v>0</v>
      </c>
      <c r="ED71" s="845" t="s">
        <v>798</v>
      </c>
      <c r="EE71" s="845" t="s">
        <v>798</v>
      </c>
      <c r="EF71" s="845" t="s">
        <v>798</v>
      </c>
    </row>
    <row r="72" spans="1:136" x14ac:dyDescent="0.2">
      <c r="A72" s="845">
        <v>68</v>
      </c>
      <c r="B72" s="845">
        <v>8</v>
      </c>
      <c r="C72" s="845" t="s">
        <v>798</v>
      </c>
      <c r="D72" s="845" t="s">
        <v>798</v>
      </c>
      <c r="E72" s="845" t="s">
        <v>798</v>
      </c>
      <c r="F72" s="845" t="s">
        <v>798</v>
      </c>
      <c r="G72" s="845" t="s">
        <v>798</v>
      </c>
      <c r="H72" s="845" t="s">
        <v>798</v>
      </c>
      <c r="I72" s="845" t="s">
        <v>798</v>
      </c>
      <c r="J72" s="845" t="s">
        <v>798</v>
      </c>
      <c r="K72" s="845" t="s">
        <v>798</v>
      </c>
      <c r="L72" s="845" t="s">
        <v>798</v>
      </c>
      <c r="M72" s="845" t="s">
        <v>798</v>
      </c>
      <c r="N72" s="845" t="s">
        <v>798</v>
      </c>
      <c r="O72" s="845" t="s">
        <v>798</v>
      </c>
      <c r="P72" s="845" t="s">
        <v>798</v>
      </c>
      <c r="Q72" s="845" t="s">
        <v>798</v>
      </c>
      <c r="R72" s="845" t="s">
        <v>798</v>
      </c>
      <c r="S72" s="845" t="s">
        <v>798</v>
      </c>
      <c r="T72" s="845" t="s">
        <v>798</v>
      </c>
      <c r="U72" s="845" t="s">
        <v>798</v>
      </c>
      <c r="V72" s="845" t="s">
        <v>798</v>
      </c>
      <c r="W72" s="845" t="s">
        <v>798</v>
      </c>
      <c r="X72" s="845" t="s">
        <v>798</v>
      </c>
      <c r="Y72" s="845" t="s">
        <v>798</v>
      </c>
      <c r="Z72" s="845" t="s">
        <v>798</v>
      </c>
      <c r="AA72" s="845" t="s">
        <v>798</v>
      </c>
      <c r="AB72" s="845" t="s">
        <v>798</v>
      </c>
      <c r="AC72" s="845" t="s">
        <v>798</v>
      </c>
      <c r="AD72" s="845" t="s">
        <v>798</v>
      </c>
      <c r="AE72" s="845" t="s">
        <v>798</v>
      </c>
      <c r="AF72" s="845" t="s">
        <v>798</v>
      </c>
      <c r="AG72" s="845" t="s">
        <v>798</v>
      </c>
      <c r="AH72" s="845" t="s">
        <v>798</v>
      </c>
      <c r="AI72" s="845" t="s">
        <v>798</v>
      </c>
      <c r="AJ72" s="845" t="s">
        <v>798</v>
      </c>
      <c r="AK72" s="845" t="s">
        <v>798</v>
      </c>
      <c r="AL72" s="845" t="s">
        <v>798</v>
      </c>
      <c r="AM72" s="845" t="s">
        <v>798</v>
      </c>
      <c r="AN72" s="845" t="s">
        <v>798</v>
      </c>
      <c r="AO72" s="845" t="s">
        <v>798</v>
      </c>
      <c r="AP72" s="845" t="s">
        <v>798</v>
      </c>
      <c r="AQ72" s="845" t="s">
        <v>798</v>
      </c>
      <c r="AR72" s="845" t="s">
        <v>798</v>
      </c>
      <c r="AS72" s="845" t="s">
        <v>798</v>
      </c>
      <c r="AT72" s="845" t="s">
        <v>798</v>
      </c>
      <c r="AU72" s="845" t="s">
        <v>798</v>
      </c>
      <c r="AV72" s="845" t="s">
        <v>798</v>
      </c>
      <c r="AW72" s="845" t="s">
        <v>798</v>
      </c>
      <c r="AX72" s="845" t="s">
        <v>798</v>
      </c>
      <c r="AY72" s="845" t="s">
        <v>798</v>
      </c>
      <c r="AZ72" s="845" t="s">
        <v>798</v>
      </c>
      <c r="BA72" s="845" t="s">
        <v>798</v>
      </c>
      <c r="BB72" s="845" t="s">
        <v>798</v>
      </c>
      <c r="BC72" s="845" t="s">
        <v>798</v>
      </c>
      <c r="BD72" s="845" t="s">
        <v>798</v>
      </c>
      <c r="BE72" s="845" t="s">
        <v>798</v>
      </c>
      <c r="BF72" s="845" t="s">
        <v>798</v>
      </c>
      <c r="BG72" s="845" t="s">
        <v>798</v>
      </c>
      <c r="BH72" s="845" t="s">
        <v>798</v>
      </c>
      <c r="BI72" s="845" t="s">
        <v>798</v>
      </c>
      <c r="BJ72" s="845" t="s">
        <v>798</v>
      </c>
      <c r="BK72" s="917" t="s">
        <v>798</v>
      </c>
      <c r="BL72" s="845" t="s">
        <v>798</v>
      </c>
      <c r="BM72" s="845" t="s">
        <v>798</v>
      </c>
      <c r="BN72" s="845" t="s">
        <v>798</v>
      </c>
      <c r="BO72" s="845" t="s">
        <v>798</v>
      </c>
      <c r="BP72" s="845" t="s">
        <v>798</v>
      </c>
      <c r="BQ72" s="845" t="s">
        <v>798</v>
      </c>
      <c r="BR72" s="917" t="s">
        <v>798</v>
      </c>
      <c r="BS72" s="845" t="s">
        <v>798</v>
      </c>
      <c r="BT72" s="845" t="s">
        <v>798</v>
      </c>
      <c r="BU72" s="845" t="s">
        <v>798</v>
      </c>
      <c r="BV72" s="917" t="s">
        <v>798</v>
      </c>
      <c r="BW72" s="845" t="s">
        <v>798</v>
      </c>
      <c r="BX72" s="845" t="s">
        <v>798</v>
      </c>
      <c r="BY72" s="845" t="s">
        <v>798</v>
      </c>
      <c r="BZ72" s="845" t="s">
        <v>798</v>
      </c>
      <c r="CA72" s="845" t="s">
        <v>798</v>
      </c>
      <c r="CB72" s="845" t="s">
        <v>798</v>
      </c>
      <c r="CC72" s="845" t="s">
        <v>798</v>
      </c>
      <c r="CD72" s="845" t="s">
        <v>798</v>
      </c>
      <c r="CE72" s="845" t="s">
        <v>798</v>
      </c>
      <c r="CF72" s="845" t="s">
        <v>798</v>
      </c>
      <c r="CG72" s="845" t="s">
        <v>798</v>
      </c>
      <c r="CH72" s="845" t="s">
        <v>798</v>
      </c>
      <c r="CI72" s="845" t="s">
        <v>798</v>
      </c>
      <c r="CJ72" s="845" t="s">
        <v>798</v>
      </c>
      <c r="CK72" s="845" t="s">
        <v>798</v>
      </c>
      <c r="CL72" s="845" t="s">
        <v>798</v>
      </c>
      <c r="CM72" s="845" t="s">
        <v>798</v>
      </c>
      <c r="CN72" s="845" t="s">
        <v>798</v>
      </c>
      <c r="CO72" s="845" t="s">
        <v>798</v>
      </c>
      <c r="CP72" s="845" t="s">
        <v>798</v>
      </c>
      <c r="CQ72" s="845" t="s">
        <v>798</v>
      </c>
      <c r="CR72" s="845" t="s">
        <v>798</v>
      </c>
      <c r="CS72" s="845" t="s">
        <v>798</v>
      </c>
      <c r="CT72" s="845" t="s">
        <v>798</v>
      </c>
      <c r="CU72" s="845" t="s">
        <v>798</v>
      </c>
      <c r="CV72" s="845" t="s">
        <v>798</v>
      </c>
      <c r="CW72" s="845" t="s">
        <v>798</v>
      </c>
      <c r="CX72" s="845" t="s">
        <v>798</v>
      </c>
      <c r="CY72" s="845" t="s">
        <v>798</v>
      </c>
      <c r="CZ72" s="845" t="s">
        <v>798</v>
      </c>
      <c r="DA72" s="845" t="s">
        <v>798</v>
      </c>
      <c r="DB72" s="845" t="s">
        <v>798</v>
      </c>
      <c r="DC72" s="845" t="s">
        <v>798</v>
      </c>
      <c r="DD72" s="845" t="s">
        <v>798</v>
      </c>
      <c r="DE72" s="845" t="s">
        <v>798</v>
      </c>
      <c r="DF72" s="845" t="s">
        <v>798</v>
      </c>
      <c r="DG72" s="845" t="s">
        <v>798</v>
      </c>
      <c r="DH72" s="845" t="s">
        <v>798</v>
      </c>
      <c r="DI72" s="845" t="s">
        <v>798</v>
      </c>
      <c r="DJ72" s="845" t="s">
        <v>798</v>
      </c>
      <c r="DK72" s="845" t="s">
        <v>798</v>
      </c>
      <c r="DL72" s="845" t="s">
        <v>798</v>
      </c>
      <c r="DM72" s="845" t="s">
        <v>798</v>
      </c>
      <c r="DN72" s="845" t="s">
        <v>798</v>
      </c>
      <c r="DO72" s="845" t="s">
        <v>798</v>
      </c>
      <c r="DP72" s="845" t="s">
        <v>798</v>
      </c>
      <c r="DQ72" s="845" t="s">
        <v>798</v>
      </c>
      <c r="DR72" s="845" t="s">
        <v>798</v>
      </c>
      <c r="DS72" s="917" t="s">
        <v>798</v>
      </c>
      <c r="DT72" s="845">
        <v>20</v>
      </c>
      <c r="DU72" s="845">
        <v>-291.56</v>
      </c>
      <c r="DV72" s="845">
        <v>-1.85</v>
      </c>
      <c r="DW72" s="845">
        <v>-1.88</v>
      </c>
      <c r="DX72" s="845">
        <v>24.92</v>
      </c>
      <c r="DY72" s="845">
        <v>-99999999</v>
      </c>
      <c r="DZ72" s="845">
        <v>0.7</v>
      </c>
      <c r="EA72" s="845">
        <v>6.43</v>
      </c>
      <c r="EB72" s="845">
        <v>8.11</v>
      </c>
      <c r="EC72" s="845">
        <v>0</v>
      </c>
      <c r="ED72" s="845" t="s">
        <v>798</v>
      </c>
      <c r="EE72" s="845" t="s">
        <v>798</v>
      </c>
      <c r="EF72" s="845" t="s">
        <v>798</v>
      </c>
    </row>
    <row r="73" spans="1:136" x14ac:dyDescent="0.2">
      <c r="A73" s="845">
        <v>69</v>
      </c>
      <c r="B73" s="845">
        <v>9</v>
      </c>
      <c r="C73" s="845" t="s">
        <v>798</v>
      </c>
      <c r="D73" s="845" t="s">
        <v>798</v>
      </c>
      <c r="E73" s="845" t="s">
        <v>798</v>
      </c>
      <c r="F73" s="845" t="s">
        <v>798</v>
      </c>
      <c r="G73" s="845" t="s">
        <v>798</v>
      </c>
      <c r="H73" s="845" t="s">
        <v>798</v>
      </c>
      <c r="I73" s="845" t="s">
        <v>798</v>
      </c>
      <c r="J73" s="845" t="s">
        <v>798</v>
      </c>
      <c r="K73" s="845" t="s">
        <v>798</v>
      </c>
      <c r="L73" s="845" t="s">
        <v>798</v>
      </c>
      <c r="M73" s="845" t="s">
        <v>798</v>
      </c>
      <c r="N73" s="845" t="s">
        <v>798</v>
      </c>
      <c r="O73" s="845" t="s">
        <v>798</v>
      </c>
      <c r="P73" s="845" t="s">
        <v>798</v>
      </c>
      <c r="Q73" s="845" t="s">
        <v>798</v>
      </c>
      <c r="R73" s="845" t="s">
        <v>798</v>
      </c>
      <c r="S73" s="845" t="s">
        <v>798</v>
      </c>
      <c r="T73" s="845" t="s">
        <v>798</v>
      </c>
      <c r="U73" s="845" t="s">
        <v>798</v>
      </c>
      <c r="V73" s="845" t="s">
        <v>798</v>
      </c>
      <c r="W73" s="845" t="s">
        <v>798</v>
      </c>
      <c r="X73" s="845" t="s">
        <v>798</v>
      </c>
      <c r="Y73" s="845" t="s">
        <v>798</v>
      </c>
      <c r="Z73" s="845" t="s">
        <v>798</v>
      </c>
      <c r="AA73" s="845" t="s">
        <v>798</v>
      </c>
      <c r="AB73" s="845" t="s">
        <v>798</v>
      </c>
      <c r="AC73" s="845" t="s">
        <v>798</v>
      </c>
      <c r="AD73" s="845" t="s">
        <v>798</v>
      </c>
      <c r="AE73" s="845" t="s">
        <v>798</v>
      </c>
      <c r="AF73" s="845" t="s">
        <v>798</v>
      </c>
      <c r="AG73" s="845" t="s">
        <v>798</v>
      </c>
      <c r="AH73" s="845" t="s">
        <v>798</v>
      </c>
      <c r="AI73" s="845" t="s">
        <v>798</v>
      </c>
      <c r="AJ73" s="845" t="s">
        <v>798</v>
      </c>
      <c r="AK73" s="845" t="s">
        <v>798</v>
      </c>
      <c r="AL73" s="845" t="s">
        <v>798</v>
      </c>
      <c r="AM73" s="845" t="s">
        <v>798</v>
      </c>
      <c r="AN73" s="845" t="s">
        <v>798</v>
      </c>
      <c r="AO73" s="845" t="s">
        <v>798</v>
      </c>
      <c r="AP73" s="845" t="s">
        <v>798</v>
      </c>
      <c r="AQ73" s="845" t="s">
        <v>798</v>
      </c>
      <c r="AR73" s="845" t="s">
        <v>798</v>
      </c>
      <c r="AS73" s="845" t="s">
        <v>798</v>
      </c>
      <c r="AT73" s="845" t="s">
        <v>798</v>
      </c>
      <c r="AU73" s="845" t="s">
        <v>798</v>
      </c>
      <c r="AV73" s="845" t="s">
        <v>798</v>
      </c>
      <c r="AW73" s="845" t="s">
        <v>798</v>
      </c>
      <c r="AX73" s="845" t="s">
        <v>798</v>
      </c>
      <c r="AY73" s="845" t="s">
        <v>798</v>
      </c>
      <c r="AZ73" s="845" t="s">
        <v>798</v>
      </c>
      <c r="BA73" s="845" t="s">
        <v>798</v>
      </c>
      <c r="BB73" s="845" t="s">
        <v>798</v>
      </c>
      <c r="BC73" s="845" t="s">
        <v>798</v>
      </c>
      <c r="BD73" s="845" t="s">
        <v>798</v>
      </c>
      <c r="BE73" s="845" t="s">
        <v>798</v>
      </c>
      <c r="BF73" s="845" t="s">
        <v>798</v>
      </c>
      <c r="BG73" s="845" t="s">
        <v>798</v>
      </c>
      <c r="BH73" s="845" t="s">
        <v>798</v>
      </c>
      <c r="BI73" s="845" t="s">
        <v>798</v>
      </c>
      <c r="BJ73" s="845" t="s">
        <v>798</v>
      </c>
      <c r="BK73" s="917" t="s">
        <v>798</v>
      </c>
      <c r="BL73" s="845" t="s">
        <v>798</v>
      </c>
      <c r="BM73" s="845" t="s">
        <v>798</v>
      </c>
      <c r="BN73" s="845" t="s">
        <v>798</v>
      </c>
      <c r="BO73" s="845" t="s">
        <v>798</v>
      </c>
      <c r="BP73" s="845" t="s">
        <v>798</v>
      </c>
      <c r="BQ73" s="845" t="s">
        <v>798</v>
      </c>
      <c r="BR73" s="917" t="s">
        <v>798</v>
      </c>
      <c r="BS73" s="845" t="s">
        <v>798</v>
      </c>
      <c r="BT73" s="845" t="s">
        <v>798</v>
      </c>
      <c r="BU73" s="845" t="s">
        <v>798</v>
      </c>
      <c r="BV73" s="917" t="s">
        <v>798</v>
      </c>
      <c r="BW73" s="845" t="s">
        <v>798</v>
      </c>
      <c r="BX73" s="845" t="s">
        <v>798</v>
      </c>
      <c r="BY73" s="845" t="s">
        <v>798</v>
      </c>
      <c r="BZ73" s="845" t="s">
        <v>798</v>
      </c>
      <c r="CA73" s="845" t="s">
        <v>798</v>
      </c>
      <c r="CB73" s="845" t="s">
        <v>798</v>
      </c>
      <c r="CC73" s="845" t="s">
        <v>798</v>
      </c>
      <c r="CD73" s="845" t="s">
        <v>798</v>
      </c>
      <c r="CE73" s="845" t="s">
        <v>798</v>
      </c>
      <c r="CF73" s="845" t="s">
        <v>798</v>
      </c>
      <c r="CG73" s="845" t="s">
        <v>798</v>
      </c>
      <c r="CH73" s="845" t="s">
        <v>798</v>
      </c>
      <c r="CI73" s="845" t="s">
        <v>798</v>
      </c>
      <c r="CJ73" s="845" t="s">
        <v>798</v>
      </c>
      <c r="CK73" s="845" t="s">
        <v>798</v>
      </c>
      <c r="CL73" s="845" t="s">
        <v>798</v>
      </c>
      <c r="CM73" s="845" t="s">
        <v>798</v>
      </c>
      <c r="CN73" s="845" t="s">
        <v>798</v>
      </c>
      <c r="CO73" s="845" t="s">
        <v>798</v>
      </c>
      <c r="CP73" s="845" t="s">
        <v>798</v>
      </c>
      <c r="CQ73" s="845" t="s">
        <v>798</v>
      </c>
      <c r="CR73" s="845" t="s">
        <v>798</v>
      </c>
      <c r="CS73" s="845" t="s">
        <v>798</v>
      </c>
      <c r="CT73" s="845" t="s">
        <v>798</v>
      </c>
      <c r="CU73" s="845" t="s">
        <v>798</v>
      </c>
      <c r="CV73" s="845" t="s">
        <v>798</v>
      </c>
      <c r="CW73" s="845" t="s">
        <v>798</v>
      </c>
      <c r="CX73" s="845" t="s">
        <v>798</v>
      </c>
      <c r="CY73" s="845" t="s">
        <v>798</v>
      </c>
      <c r="CZ73" s="845" t="s">
        <v>798</v>
      </c>
      <c r="DA73" s="845" t="s">
        <v>798</v>
      </c>
      <c r="DB73" s="845" t="s">
        <v>798</v>
      </c>
      <c r="DC73" s="845" t="s">
        <v>798</v>
      </c>
      <c r="DD73" s="845" t="s">
        <v>798</v>
      </c>
      <c r="DE73" s="845" t="s">
        <v>798</v>
      </c>
      <c r="DF73" s="845" t="s">
        <v>798</v>
      </c>
      <c r="DG73" s="845" t="s">
        <v>798</v>
      </c>
      <c r="DH73" s="845" t="s">
        <v>798</v>
      </c>
      <c r="DI73" s="845" t="s">
        <v>798</v>
      </c>
      <c r="DJ73" s="845" t="s">
        <v>798</v>
      </c>
      <c r="DK73" s="845" t="s">
        <v>798</v>
      </c>
      <c r="DL73" s="845" t="s">
        <v>798</v>
      </c>
      <c r="DM73" s="845" t="s">
        <v>798</v>
      </c>
      <c r="DN73" s="845" t="s">
        <v>798</v>
      </c>
      <c r="DO73" s="845" t="s">
        <v>798</v>
      </c>
      <c r="DP73" s="845" t="s">
        <v>798</v>
      </c>
      <c r="DQ73" s="845" t="s">
        <v>798</v>
      </c>
      <c r="DR73" s="845" t="s">
        <v>798</v>
      </c>
      <c r="DS73" s="917" t="s">
        <v>798</v>
      </c>
      <c r="DT73" s="845">
        <v>21</v>
      </c>
      <c r="DU73" s="845">
        <v>-303.89</v>
      </c>
      <c r="DV73" s="845">
        <v>-2.2400000000000002</v>
      </c>
      <c r="DW73" s="845">
        <v>-2.27</v>
      </c>
      <c r="DX73" s="845">
        <v>22.83</v>
      </c>
      <c r="DY73" s="845">
        <v>-99999999</v>
      </c>
      <c r="DZ73" s="845">
        <v>0.65</v>
      </c>
      <c r="EA73" s="845">
        <v>6.3</v>
      </c>
      <c r="EB73" s="845">
        <v>7.98</v>
      </c>
      <c r="EC73" s="845">
        <v>0</v>
      </c>
      <c r="ED73" s="845" t="s">
        <v>798</v>
      </c>
      <c r="EE73" s="845" t="s">
        <v>798</v>
      </c>
      <c r="EF73" s="845" t="s">
        <v>798</v>
      </c>
    </row>
    <row r="74" spans="1:136" x14ac:dyDescent="0.2">
      <c r="A74" s="845">
        <v>70</v>
      </c>
      <c r="B74" s="845">
        <v>10</v>
      </c>
      <c r="C74" s="845" t="s">
        <v>798</v>
      </c>
      <c r="D74" s="845" t="s">
        <v>798</v>
      </c>
      <c r="E74" s="845" t="s">
        <v>798</v>
      </c>
      <c r="F74" s="845" t="s">
        <v>798</v>
      </c>
      <c r="G74" s="845" t="s">
        <v>798</v>
      </c>
      <c r="H74" s="845" t="s">
        <v>798</v>
      </c>
      <c r="I74" s="845" t="s">
        <v>798</v>
      </c>
      <c r="J74" s="845" t="s">
        <v>798</v>
      </c>
      <c r="K74" s="845" t="s">
        <v>798</v>
      </c>
      <c r="L74" s="845" t="s">
        <v>798</v>
      </c>
      <c r="M74" s="845" t="s">
        <v>798</v>
      </c>
      <c r="N74" s="845" t="s">
        <v>798</v>
      </c>
      <c r="O74" s="845" t="s">
        <v>798</v>
      </c>
      <c r="P74" s="845" t="s">
        <v>798</v>
      </c>
      <c r="Q74" s="845" t="s">
        <v>798</v>
      </c>
      <c r="R74" s="845" t="s">
        <v>798</v>
      </c>
      <c r="S74" s="845" t="s">
        <v>798</v>
      </c>
      <c r="T74" s="845" t="s">
        <v>798</v>
      </c>
      <c r="U74" s="845" t="s">
        <v>798</v>
      </c>
      <c r="V74" s="845" t="s">
        <v>798</v>
      </c>
      <c r="W74" s="845" t="s">
        <v>798</v>
      </c>
      <c r="X74" s="845" t="s">
        <v>798</v>
      </c>
      <c r="Y74" s="845" t="s">
        <v>798</v>
      </c>
      <c r="Z74" s="845" t="s">
        <v>798</v>
      </c>
      <c r="AA74" s="845" t="s">
        <v>798</v>
      </c>
      <c r="AB74" s="845" t="s">
        <v>798</v>
      </c>
      <c r="AC74" s="845" t="s">
        <v>798</v>
      </c>
      <c r="AD74" s="845" t="s">
        <v>798</v>
      </c>
      <c r="AE74" s="845" t="s">
        <v>798</v>
      </c>
      <c r="AF74" s="845" t="s">
        <v>798</v>
      </c>
      <c r="AG74" s="845" t="s">
        <v>798</v>
      </c>
      <c r="AH74" s="845" t="s">
        <v>798</v>
      </c>
      <c r="AI74" s="845" t="s">
        <v>798</v>
      </c>
      <c r="AJ74" s="845" t="s">
        <v>798</v>
      </c>
      <c r="AK74" s="845" t="s">
        <v>798</v>
      </c>
      <c r="AL74" s="845" t="s">
        <v>798</v>
      </c>
      <c r="AM74" s="845" t="s">
        <v>798</v>
      </c>
      <c r="AN74" s="845" t="s">
        <v>798</v>
      </c>
      <c r="AO74" s="845" t="s">
        <v>798</v>
      </c>
      <c r="AP74" s="845" t="s">
        <v>798</v>
      </c>
      <c r="AQ74" s="845" t="s">
        <v>798</v>
      </c>
      <c r="AR74" s="845" t="s">
        <v>798</v>
      </c>
      <c r="AS74" s="845" t="s">
        <v>798</v>
      </c>
      <c r="AT74" s="845" t="s">
        <v>798</v>
      </c>
      <c r="AU74" s="845" t="s">
        <v>798</v>
      </c>
      <c r="AV74" s="845" t="s">
        <v>798</v>
      </c>
      <c r="AW74" s="845" t="s">
        <v>798</v>
      </c>
      <c r="AX74" s="845" t="s">
        <v>798</v>
      </c>
      <c r="AY74" s="845" t="s">
        <v>798</v>
      </c>
      <c r="AZ74" s="845" t="s">
        <v>798</v>
      </c>
      <c r="BA74" s="845" t="s">
        <v>798</v>
      </c>
      <c r="BB74" s="845" t="s">
        <v>798</v>
      </c>
      <c r="BC74" s="845" t="s">
        <v>798</v>
      </c>
      <c r="BD74" s="845" t="s">
        <v>798</v>
      </c>
      <c r="BE74" s="845" t="s">
        <v>798</v>
      </c>
      <c r="BF74" s="845" t="s">
        <v>798</v>
      </c>
      <c r="BG74" s="845" t="s">
        <v>798</v>
      </c>
      <c r="BH74" s="845" t="s">
        <v>798</v>
      </c>
      <c r="BI74" s="845" t="s">
        <v>798</v>
      </c>
      <c r="BJ74" s="845" t="s">
        <v>798</v>
      </c>
      <c r="BK74" s="917" t="s">
        <v>798</v>
      </c>
      <c r="BL74" s="845" t="s">
        <v>798</v>
      </c>
      <c r="BM74" s="845" t="s">
        <v>798</v>
      </c>
      <c r="BN74" s="845" t="s">
        <v>798</v>
      </c>
      <c r="BO74" s="845" t="s">
        <v>798</v>
      </c>
      <c r="BP74" s="845" t="s">
        <v>798</v>
      </c>
      <c r="BQ74" s="845" t="s">
        <v>798</v>
      </c>
      <c r="BR74" s="917" t="s">
        <v>798</v>
      </c>
      <c r="BS74" s="845" t="s">
        <v>798</v>
      </c>
      <c r="BT74" s="845" t="s">
        <v>798</v>
      </c>
      <c r="BU74" s="845" t="s">
        <v>798</v>
      </c>
      <c r="BV74" s="917" t="s">
        <v>798</v>
      </c>
      <c r="BW74" s="845" t="s">
        <v>798</v>
      </c>
      <c r="BX74" s="845" t="s">
        <v>798</v>
      </c>
      <c r="BY74" s="845" t="s">
        <v>798</v>
      </c>
      <c r="BZ74" s="845" t="s">
        <v>798</v>
      </c>
      <c r="CA74" s="845" t="s">
        <v>798</v>
      </c>
      <c r="CB74" s="845" t="s">
        <v>798</v>
      </c>
      <c r="CC74" s="845" t="s">
        <v>798</v>
      </c>
      <c r="CD74" s="845" t="s">
        <v>798</v>
      </c>
      <c r="CE74" s="845" t="s">
        <v>798</v>
      </c>
      <c r="CF74" s="845" t="s">
        <v>798</v>
      </c>
      <c r="CG74" s="845" t="s">
        <v>798</v>
      </c>
      <c r="CH74" s="845" t="s">
        <v>798</v>
      </c>
      <c r="CI74" s="845" t="s">
        <v>798</v>
      </c>
      <c r="CJ74" s="845" t="s">
        <v>798</v>
      </c>
      <c r="CK74" s="845" t="s">
        <v>798</v>
      </c>
      <c r="CL74" s="845" t="s">
        <v>798</v>
      </c>
      <c r="CM74" s="845" t="s">
        <v>798</v>
      </c>
      <c r="CN74" s="845" t="s">
        <v>798</v>
      </c>
      <c r="CO74" s="845" t="s">
        <v>798</v>
      </c>
      <c r="CP74" s="845" t="s">
        <v>798</v>
      </c>
      <c r="CQ74" s="845" t="s">
        <v>798</v>
      </c>
      <c r="CR74" s="845" t="s">
        <v>798</v>
      </c>
      <c r="CS74" s="845" t="s">
        <v>798</v>
      </c>
      <c r="CT74" s="845" t="s">
        <v>798</v>
      </c>
      <c r="CU74" s="845" t="s">
        <v>798</v>
      </c>
      <c r="CV74" s="845" t="s">
        <v>798</v>
      </c>
      <c r="CW74" s="845" t="s">
        <v>798</v>
      </c>
      <c r="CX74" s="845" t="s">
        <v>798</v>
      </c>
      <c r="CY74" s="845" t="s">
        <v>798</v>
      </c>
      <c r="CZ74" s="845" t="s">
        <v>798</v>
      </c>
      <c r="DA74" s="845" t="s">
        <v>798</v>
      </c>
      <c r="DB74" s="845" t="s">
        <v>798</v>
      </c>
      <c r="DC74" s="845" t="s">
        <v>798</v>
      </c>
      <c r="DD74" s="845" t="s">
        <v>798</v>
      </c>
      <c r="DE74" s="845" t="s">
        <v>798</v>
      </c>
      <c r="DF74" s="845" t="s">
        <v>798</v>
      </c>
      <c r="DG74" s="845" t="s">
        <v>798</v>
      </c>
      <c r="DH74" s="845" t="s">
        <v>798</v>
      </c>
      <c r="DI74" s="845" t="s">
        <v>798</v>
      </c>
      <c r="DJ74" s="845" t="s">
        <v>798</v>
      </c>
      <c r="DK74" s="845" t="s">
        <v>798</v>
      </c>
      <c r="DL74" s="845" t="s">
        <v>798</v>
      </c>
      <c r="DM74" s="845" t="s">
        <v>798</v>
      </c>
      <c r="DN74" s="845" t="s">
        <v>798</v>
      </c>
      <c r="DO74" s="845" t="s">
        <v>798</v>
      </c>
      <c r="DP74" s="845" t="s">
        <v>798</v>
      </c>
      <c r="DQ74" s="845" t="s">
        <v>798</v>
      </c>
      <c r="DR74" s="845" t="s">
        <v>798</v>
      </c>
      <c r="DS74" s="917" t="s">
        <v>798</v>
      </c>
      <c r="DT74" s="845">
        <v>22</v>
      </c>
      <c r="DU74" s="845">
        <v>-315.2</v>
      </c>
      <c r="DV74" s="845">
        <v>-2.6</v>
      </c>
      <c r="DW74" s="845">
        <v>-2.63</v>
      </c>
      <c r="DX74" s="845">
        <v>20.92</v>
      </c>
      <c r="DY74" s="845">
        <v>-99999999</v>
      </c>
      <c r="DZ74" s="845">
        <v>0.61</v>
      </c>
      <c r="EA74" s="845">
        <v>6.18</v>
      </c>
      <c r="EB74" s="845">
        <v>7.86</v>
      </c>
      <c r="EC74" s="845">
        <v>0</v>
      </c>
      <c r="ED74" s="845" t="s">
        <v>798</v>
      </c>
      <c r="EE74" s="845" t="s">
        <v>798</v>
      </c>
      <c r="EF74" s="845" t="s">
        <v>798</v>
      </c>
    </row>
    <row r="75" spans="1:136" x14ac:dyDescent="0.2">
      <c r="A75" s="845">
        <v>71</v>
      </c>
      <c r="B75" s="845">
        <v>11</v>
      </c>
      <c r="C75" s="845" t="s">
        <v>798</v>
      </c>
      <c r="D75" s="845" t="s">
        <v>798</v>
      </c>
      <c r="E75" s="845" t="s">
        <v>798</v>
      </c>
      <c r="F75" s="845" t="s">
        <v>798</v>
      </c>
      <c r="G75" s="845" t="s">
        <v>798</v>
      </c>
      <c r="H75" s="845" t="s">
        <v>798</v>
      </c>
      <c r="I75" s="845" t="s">
        <v>798</v>
      </c>
      <c r="J75" s="845" t="s">
        <v>798</v>
      </c>
      <c r="K75" s="845" t="s">
        <v>798</v>
      </c>
      <c r="L75" s="845" t="s">
        <v>798</v>
      </c>
      <c r="M75" s="845" t="s">
        <v>798</v>
      </c>
      <c r="N75" s="845" t="s">
        <v>798</v>
      </c>
      <c r="O75" s="845" t="s">
        <v>798</v>
      </c>
      <c r="P75" s="845" t="s">
        <v>798</v>
      </c>
      <c r="Q75" s="845" t="s">
        <v>798</v>
      </c>
      <c r="R75" s="845" t="s">
        <v>798</v>
      </c>
      <c r="S75" s="845" t="s">
        <v>798</v>
      </c>
      <c r="T75" s="845" t="s">
        <v>798</v>
      </c>
      <c r="U75" s="845" t="s">
        <v>798</v>
      </c>
      <c r="V75" s="845" t="s">
        <v>798</v>
      </c>
      <c r="W75" s="845" t="s">
        <v>798</v>
      </c>
      <c r="X75" s="845" t="s">
        <v>798</v>
      </c>
      <c r="Y75" s="845" t="s">
        <v>798</v>
      </c>
      <c r="Z75" s="845" t="s">
        <v>798</v>
      </c>
      <c r="AA75" s="845" t="s">
        <v>798</v>
      </c>
      <c r="AB75" s="845" t="s">
        <v>798</v>
      </c>
      <c r="AC75" s="845" t="s">
        <v>798</v>
      </c>
      <c r="AD75" s="845" t="s">
        <v>798</v>
      </c>
      <c r="AE75" s="845" t="s">
        <v>798</v>
      </c>
      <c r="AF75" s="845" t="s">
        <v>798</v>
      </c>
      <c r="AG75" s="845" t="s">
        <v>798</v>
      </c>
      <c r="AH75" s="845" t="s">
        <v>798</v>
      </c>
      <c r="AI75" s="845" t="s">
        <v>798</v>
      </c>
      <c r="AJ75" s="845" t="s">
        <v>798</v>
      </c>
      <c r="AK75" s="845" t="s">
        <v>798</v>
      </c>
      <c r="AL75" s="845" t="s">
        <v>798</v>
      </c>
      <c r="AM75" s="845" t="s">
        <v>798</v>
      </c>
      <c r="AN75" s="845" t="s">
        <v>798</v>
      </c>
      <c r="AO75" s="845" t="s">
        <v>798</v>
      </c>
      <c r="AP75" s="845" t="s">
        <v>798</v>
      </c>
      <c r="AQ75" s="845" t="s">
        <v>798</v>
      </c>
      <c r="AR75" s="845" t="s">
        <v>798</v>
      </c>
      <c r="AS75" s="845" t="s">
        <v>798</v>
      </c>
      <c r="AT75" s="845" t="s">
        <v>798</v>
      </c>
      <c r="AU75" s="845" t="s">
        <v>798</v>
      </c>
      <c r="AV75" s="845" t="s">
        <v>798</v>
      </c>
      <c r="AW75" s="845" t="s">
        <v>798</v>
      </c>
      <c r="AX75" s="845" t="s">
        <v>798</v>
      </c>
      <c r="AY75" s="845" t="s">
        <v>798</v>
      </c>
      <c r="AZ75" s="845" t="s">
        <v>798</v>
      </c>
      <c r="BA75" s="845" t="s">
        <v>798</v>
      </c>
      <c r="BB75" s="845" t="s">
        <v>798</v>
      </c>
      <c r="BC75" s="845" t="s">
        <v>798</v>
      </c>
      <c r="BD75" s="845" t="s">
        <v>798</v>
      </c>
      <c r="BE75" s="845" t="s">
        <v>798</v>
      </c>
      <c r="BF75" s="845" t="s">
        <v>798</v>
      </c>
      <c r="BG75" s="845" t="s">
        <v>798</v>
      </c>
      <c r="BH75" s="845" t="s">
        <v>798</v>
      </c>
      <c r="BI75" s="845" t="s">
        <v>798</v>
      </c>
      <c r="BJ75" s="845" t="s">
        <v>798</v>
      </c>
      <c r="BK75" s="917" t="s">
        <v>798</v>
      </c>
      <c r="BL75" s="845" t="s">
        <v>798</v>
      </c>
      <c r="BM75" s="845" t="s">
        <v>798</v>
      </c>
      <c r="BN75" s="845" t="s">
        <v>798</v>
      </c>
      <c r="BO75" s="845" t="s">
        <v>798</v>
      </c>
      <c r="BP75" s="845" t="s">
        <v>798</v>
      </c>
      <c r="BQ75" s="845" t="s">
        <v>798</v>
      </c>
      <c r="BR75" s="917" t="s">
        <v>798</v>
      </c>
      <c r="BS75" s="845" t="s">
        <v>798</v>
      </c>
      <c r="BT75" s="845" t="s">
        <v>798</v>
      </c>
      <c r="BU75" s="845" t="s">
        <v>798</v>
      </c>
      <c r="BV75" s="917" t="s">
        <v>798</v>
      </c>
      <c r="BW75" s="845" t="s">
        <v>798</v>
      </c>
      <c r="BX75" s="845" t="s">
        <v>798</v>
      </c>
      <c r="BY75" s="845" t="s">
        <v>798</v>
      </c>
      <c r="BZ75" s="845" t="s">
        <v>798</v>
      </c>
      <c r="CA75" s="845" t="s">
        <v>798</v>
      </c>
      <c r="CB75" s="845" t="s">
        <v>798</v>
      </c>
      <c r="CC75" s="845" t="s">
        <v>798</v>
      </c>
      <c r="CD75" s="845" t="s">
        <v>798</v>
      </c>
      <c r="CE75" s="845" t="s">
        <v>798</v>
      </c>
      <c r="CF75" s="845" t="s">
        <v>798</v>
      </c>
      <c r="CG75" s="845" t="s">
        <v>798</v>
      </c>
      <c r="CH75" s="845" t="s">
        <v>798</v>
      </c>
      <c r="CI75" s="845" t="s">
        <v>798</v>
      </c>
      <c r="CJ75" s="845" t="s">
        <v>798</v>
      </c>
      <c r="CK75" s="845" t="s">
        <v>798</v>
      </c>
      <c r="CL75" s="845" t="s">
        <v>798</v>
      </c>
      <c r="CM75" s="845" t="s">
        <v>798</v>
      </c>
      <c r="CN75" s="845" t="s">
        <v>798</v>
      </c>
      <c r="CO75" s="845" t="s">
        <v>798</v>
      </c>
      <c r="CP75" s="845" t="s">
        <v>798</v>
      </c>
      <c r="CQ75" s="845" t="s">
        <v>798</v>
      </c>
      <c r="CR75" s="845" t="s">
        <v>798</v>
      </c>
      <c r="CS75" s="845" t="s">
        <v>798</v>
      </c>
      <c r="CT75" s="845" t="s">
        <v>798</v>
      </c>
      <c r="CU75" s="845" t="s">
        <v>798</v>
      </c>
      <c r="CV75" s="845" t="s">
        <v>798</v>
      </c>
      <c r="CW75" s="845" t="s">
        <v>798</v>
      </c>
      <c r="CX75" s="845" t="s">
        <v>798</v>
      </c>
      <c r="CY75" s="845" t="s">
        <v>798</v>
      </c>
      <c r="CZ75" s="845" t="s">
        <v>798</v>
      </c>
      <c r="DA75" s="845" t="s">
        <v>798</v>
      </c>
      <c r="DB75" s="845" t="s">
        <v>798</v>
      </c>
      <c r="DC75" s="845" t="s">
        <v>798</v>
      </c>
      <c r="DD75" s="845" t="s">
        <v>798</v>
      </c>
      <c r="DE75" s="845" t="s">
        <v>798</v>
      </c>
      <c r="DF75" s="845" t="s">
        <v>798</v>
      </c>
      <c r="DG75" s="845" t="s">
        <v>798</v>
      </c>
      <c r="DH75" s="845" t="s">
        <v>798</v>
      </c>
      <c r="DI75" s="845" t="s">
        <v>798</v>
      </c>
      <c r="DJ75" s="845" t="s">
        <v>798</v>
      </c>
      <c r="DK75" s="845" t="s">
        <v>798</v>
      </c>
      <c r="DL75" s="845" t="s">
        <v>798</v>
      </c>
      <c r="DM75" s="845" t="s">
        <v>798</v>
      </c>
      <c r="DN75" s="845" t="s">
        <v>798</v>
      </c>
      <c r="DO75" s="845" t="s">
        <v>798</v>
      </c>
      <c r="DP75" s="845" t="s">
        <v>798</v>
      </c>
      <c r="DQ75" s="845" t="s">
        <v>798</v>
      </c>
      <c r="DR75" s="845" t="s">
        <v>798</v>
      </c>
      <c r="DS75" s="917" t="s">
        <v>798</v>
      </c>
      <c r="DT75" s="845">
        <v>23</v>
      </c>
      <c r="DU75" s="845">
        <v>-325.60000000000002</v>
      </c>
      <c r="DV75" s="845">
        <v>-2.93</v>
      </c>
      <c r="DW75" s="845">
        <v>-2.97</v>
      </c>
      <c r="DX75" s="845">
        <v>19.16</v>
      </c>
      <c r="DY75" s="845">
        <v>-99999999</v>
      </c>
      <c r="DZ75" s="845">
        <v>0.56999999999999995</v>
      </c>
      <c r="EA75" s="845">
        <v>6.07</v>
      </c>
      <c r="EB75" s="845">
        <v>7.76</v>
      </c>
      <c r="EC75" s="845">
        <v>0</v>
      </c>
      <c r="ED75" s="845" t="s">
        <v>798</v>
      </c>
      <c r="EE75" s="845" t="s">
        <v>798</v>
      </c>
      <c r="EF75" s="845" t="s">
        <v>798</v>
      </c>
    </row>
    <row r="76" spans="1:136" x14ac:dyDescent="0.2">
      <c r="A76" s="845">
        <v>72</v>
      </c>
      <c r="B76" s="845">
        <v>12</v>
      </c>
      <c r="C76" s="845" t="s">
        <v>798</v>
      </c>
      <c r="D76" s="845" t="s">
        <v>798</v>
      </c>
      <c r="E76" s="845" t="s">
        <v>798</v>
      </c>
      <c r="F76" s="845" t="s">
        <v>798</v>
      </c>
      <c r="G76" s="845" t="s">
        <v>798</v>
      </c>
      <c r="H76" s="845" t="s">
        <v>798</v>
      </c>
      <c r="I76" s="845" t="s">
        <v>798</v>
      </c>
      <c r="J76" s="845" t="s">
        <v>798</v>
      </c>
      <c r="K76" s="845" t="s">
        <v>798</v>
      </c>
      <c r="L76" s="845" t="s">
        <v>798</v>
      </c>
      <c r="M76" s="845" t="s">
        <v>798</v>
      </c>
      <c r="N76" s="845" t="s">
        <v>798</v>
      </c>
      <c r="O76" s="845" t="s">
        <v>798</v>
      </c>
      <c r="P76" s="845" t="s">
        <v>798</v>
      </c>
      <c r="Q76" s="845" t="s">
        <v>798</v>
      </c>
      <c r="R76" s="845" t="s">
        <v>798</v>
      </c>
      <c r="S76" s="845" t="s">
        <v>798</v>
      </c>
      <c r="T76" s="845" t="s">
        <v>798</v>
      </c>
      <c r="U76" s="845" t="s">
        <v>798</v>
      </c>
      <c r="V76" s="845" t="s">
        <v>798</v>
      </c>
      <c r="W76" s="845" t="s">
        <v>798</v>
      </c>
      <c r="X76" s="845" t="s">
        <v>798</v>
      </c>
      <c r="Y76" s="845" t="s">
        <v>798</v>
      </c>
      <c r="Z76" s="845" t="s">
        <v>798</v>
      </c>
      <c r="AA76" s="845" t="s">
        <v>798</v>
      </c>
      <c r="AB76" s="845" t="s">
        <v>798</v>
      </c>
      <c r="AC76" s="845" t="s">
        <v>798</v>
      </c>
      <c r="AD76" s="845" t="s">
        <v>798</v>
      </c>
      <c r="AE76" s="845" t="s">
        <v>798</v>
      </c>
      <c r="AF76" s="845" t="s">
        <v>798</v>
      </c>
      <c r="AG76" s="845" t="s">
        <v>798</v>
      </c>
      <c r="AH76" s="845" t="s">
        <v>798</v>
      </c>
      <c r="AI76" s="845" t="s">
        <v>798</v>
      </c>
      <c r="AJ76" s="845" t="s">
        <v>798</v>
      </c>
      <c r="AK76" s="845" t="s">
        <v>798</v>
      </c>
      <c r="AL76" s="845" t="s">
        <v>798</v>
      </c>
      <c r="AM76" s="845" t="s">
        <v>798</v>
      </c>
      <c r="AN76" s="845" t="s">
        <v>798</v>
      </c>
      <c r="AO76" s="845" t="s">
        <v>798</v>
      </c>
      <c r="AP76" s="845" t="s">
        <v>798</v>
      </c>
      <c r="AQ76" s="845" t="s">
        <v>798</v>
      </c>
      <c r="AR76" s="845" t="s">
        <v>798</v>
      </c>
      <c r="AS76" s="845" t="s">
        <v>798</v>
      </c>
      <c r="AT76" s="845" t="s">
        <v>798</v>
      </c>
      <c r="AU76" s="845" t="s">
        <v>798</v>
      </c>
      <c r="AV76" s="845" t="s">
        <v>798</v>
      </c>
      <c r="AW76" s="845" t="s">
        <v>798</v>
      </c>
      <c r="AX76" s="845" t="s">
        <v>798</v>
      </c>
      <c r="AY76" s="845" t="s">
        <v>798</v>
      </c>
      <c r="AZ76" s="845" t="s">
        <v>798</v>
      </c>
      <c r="BA76" s="845" t="s">
        <v>798</v>
      </c>
      <c r="BB76" s="845" t="s">
        <v>798</v>
      </c>
      <c r="BC76" s="845" t="s">
        <v>798</v>
      </c>
      <c r="BD76" s="845" t="s">
        <v>798</v>
      </c>
      <c r="BE76" s="845" t="s">
        <v>798</v>
      </c>
      <c r="BF76" s="845" t="s">
        <v>798</v>
      </c>
      <c r="BG76" s="845" t="s">
        <v>798</v>
      </c>
      <c r="BH76" s="845" t="s">
        <v>798</v>
      </c>
      <c r="BI76" s="845" t="s">
        <v>798</v>
      </c>
      <c r="BJ76" s="845" t="s">
        <v>798</v>
      </c>
      <c r="BK76" s="917" t="s">
        <v>798</v>
      </c>
      <c r="BL76" s="845" t="s">
        <v>798</v>
      </c>
      <c r="BM76" s="845" t="s">
        <v>798</v>
      </c>
      <c r="BN76" s="845" t="s">
        <v>798</v>
      </c>
      <c r="BO76" s="845" t="s">
        <v>798</v>
      </c>
      <c r="BP76" s="845" t="s">
        <v>798</v>
      </c>
      <c r="BQ76" s="845" t="s">
        <v>798</v>
      </c>
      <c r="BR76" s="917" t="s">
        <v>798</v>
      </c>
      <c r="BS76" s="845" t="s">
        <v>798</v>
      </c>
      <c r="BT76" s="845" t="s">
        <v>798</v>
      </c>
      <c r="BU76" s="845" t="s">
        <v>798</v>
      </c>
      <c r="BV76" s="917" t="s">
        <v>798</v>
      </c>
      <c r="BW76" s="845" t="s">
        <v>798</v>
      </c>
      <c r="BX76" s="845" t="s">
        <v>798</v>
      </c>
      <c r="BY76" s="845" t="s">
        <v>798</v>
      </c>
      <c r="BZ76" s="845" t="s">
        <v>798</v>
      </c>
      <c r="CA76" s="845" t="s">
        <v>798</v>
      </c>
      <c r="CB76" s="845" t="s">
        <v>798</v>
      </c>
      <c r="CC76" s="845" t="s">
        <v>798</v>
      </c>
      <c r="CD76" s="845" t="s">
        <v>798</v>
      </c>
      <c r="CE76" s="845" t="s">
        <v>798</v>
      </c>
      <c r="CF76" s="845" t="s">
        <v>798</v>
      </c>
      <c r="CG76" s="845" t="s">
        <v>798</v>
      </c>
      <c r="CH76" s="845" t="s">
        <v>798</v>
      </c>
      <c r="CI76" s="845" t="s">
        <v>798</v>
      </c>
      <c r="CJ76" s="845" t="s">
        <v>798</v>
      </c>
      <c r="CK76" s="845" t="s">
        <v>798</v>
      </c>
      <c r="CL76" s="845" t="s">
        <v>798</v>
      </c>
      <c r="CM76" s="845" t="s">
        <v>798</v>
      </c>
      <c r="CN76" s="845" t="s">
        <v>798</v>
      </c>
      <c r="CO76" s="845" t="s">
        <v>798</v>
      </c>
      <c r="CP76" s="845" t="s">
        <v>798</v>
      </c>
      <c r="CQ76" s="845" t="s">
        <v>798</v>
      </c>
      <c r="CR76" s="845" t="s">
        <v>798</v>
      </c>
      <c r="CS76" s="845" t="s">
        <v>798</v>
      </c>
      <c r="CT76" s="845" t="s">
        <v>798</v>
      </c>
      <c r="CU76" s="845" t="s">
        <v>798</v>
      </c>
      <c r="CV76" s="845" t="s">
        <v>798</v>
      </c>
      <c r="CW76" s="845" t="s">
        <v>798</v>
      </c>
      <c r="CX76" s="845" t="s">
        <v>798</v>
      </c>
      <c r="CY76" s="845" t="s">
        <v>798</v>
      </c>
      <c r="CZ76" s="845" t="s">
        <v>798</v>
      </c>
      <c r="DA76" s="845" t="s">
        <v>798</v>
      </c>
      <c r="DB76" s="845" t="s">
        <v>798</v>
      </c>
      <c r="DC76" s="845" t="s">
        <v>798</v>
      </c>
      <c r="DD76" s="845" t="s">
        <v>798</v>
      </c>
      <c r="DE76" s="845" t="s">
        <v>798</v>
      </c>
      <c r="DF76" s="845" t="s">
        <v>798</v>
      </c>
      <c r="DG76" s="845" t="s">
        <v>798</v>
      </c>
      <c r="DH76" s="845" t="s">
        <v>798</v>
      </c>
      <c r="DI76" s="845" t="s">
        <v>798</v>
      </c>
      <c r="DJ76" s="845" t="s">
        <v>798</v>
      </c>
      <c r="DK76" s="845" t="s">
        <v>798</v>
      </c>
      <c r="DL76" s="845" t="s">
        <v>798</v>
      </c>
      <c r="DM76" s="845" t="s">
        <v>798</v>
      </c>
      <c r="DN76" s="845" t="s">
        <v>798</v>
      </c>
      <c r="DO76" s="845" t="s">
        <v>798</v>
      </c>
      <c r="DP76" s="845" t="s">
        <v>798</v>
      </c>
      <c r="DQ76" s="845" t="s">
        <v>798</v>
      </c>
      <c r="DR76" s="845" t="s">
        <v>798</v>
      </c>
      <c r="DS76" s="917" t="s">
        <v>798</v>
      </c>
      <c r="DT76" s="845">
        <v>24</v>
      </c>
      <c r="DU76" s="845">
        <v>-335.22</v>
      </c>
      <c r="DV76" s="845">
        <v>-3.24</v>
      </c>
      <c r="DW76" s="845">
        <v>-3.27</v>
      </c>
      <c r="DX76" s="845">
        <v>17.54</v>
      </c>
      <c r="DY76" s="845">
        <v>-99999999</v>
      </c>
      <c r="DZ76" s="845">
        <v>0.53</v>
      </c>
      <c r="EA76" s="845">
        <v>5.97</v>
      </c>
      <c r="EB76" s="845">
        <v>7.66</v>
      </c>
      <c r="EC76" s="845">
        <v>0</v>
      </c>
      <c r="ED76" s="845" t="s">
        <v>798</v>
      </c>
      <c r="EE76" s="845" t="s">
        <v>798</v>
      </c>
      <c r="EF76" s="845" t="s">
        <v>798</v>
      </c>
    </row>
    <row r="77" spans="1:136" x14ac:dyDescent="0.2">
      <c r="A77" s="845">
        <v>73</v>
      </c>
      <c r="B77" s="845">
        <v>1</v>
      </c>
      <c r="C77" s="845" t="s">
        <v>798</v>
      </c>
      <c r="D77" s="845" t="s">
        <v>798</v>
      </c>
      <c r="E77" s="845" t="s">
        <v>798</v>
      </c>
      <c r="F77" s="845" t="s">
        <v>798</v>
      </c>
      <c r="G77" s="845" t="s">
        <v>798</v>
      </c>
      <c r="H77" s="845" t="s">
        <v>798</v>
      </c>
      <c r="I77" s="845" t="s">
        <v>798</v>
      </c>
      <c r="J77" s="845" t="s">
        <v>798</v>
      </c>
      <c r="K77" s="845" t="s">
        <v>798</v>
      </c>
      <c r="L77" s="845" t="s">
        <v>798</v>
      </c>
      <c r="M77" s="845" t="s">
        <v>798</v>
      </c>
      <c r="N77" s="845" t="s">
        <v>798</v>
      </c>
      <c r="O77" s="845" t="s">
        <v>798</v>
      </c>
      <c r="P77" s="845" t="s">
        <v>798</v>
      </c>
      <c r="Q77" s="845" t="s">
        <v>798</v>
      </c>
      <c r="R77" s="845" t="s">
        <v>798</v>
      </c>
      <c r="S77" s="845" t="s">
        <v>798</v>
      </c>
      <c r="T77" s="845" t="s">
        <v>798</v>
      </c>
      <c r="U77" s="845" t="s">
        <v>798</v>
      </c>
      <c r="V77" s="845" t="s">
        <v>798</v>
      </c>
      <c r="W77" s="845" t="s">
        <v>798</v>
      </c>
      <c r="X77" s="845" t="s">
        <v>798</v>
      </c>
      <c r="Y77" s="845" t="s">
        <v>798</v>
      </c>
      <c r="Z77" s="845" t="s">
        <v>798</v>
      </c>
      <c r="AA77" s="845" t="s">
        <v>798</v>
      </c>
      <c r="AB77" s="845" t="s">
        <v>798</v>
      </c>
      <c r="AC77" s="845" t="s">
        <v>798</v>
      </c>
      <c r="AD77" s="845" t="s">
        <v>798</v>
      </c>
      <c r="AE77" s="845" t="s">
        <v>798</v>
      </c>
      <c r="AF77" s="845" t="s">
        <v>798</v>
      </c>
      <c r="AG77" s="845" t="s">
        <v>798</v>
      </c>
      <c r="AH77" s="845" t="s">
        <v>798</v>
      </c>
      <c r="AI77" s="845" t="s">
        <v>798</v>
      </c>
      <c r="AJ77" s="845" t="s">
        <v>798</v>
      </c>
      <c r="AK77" s="845" t="s">
        <v>798</v>
      </c>
      <c r="AL77" s="845" t="s">
        <v>798</v>
      </c>
      <c r="AM77" s="845" t="s">
        <v>798</v>
      </c>
      <c r="AN77" s="845" t="s">
        <v>798</v>
      </c>
      <c r="AO77" s="845" t="s">
        <v>798</v>
      </c>
      <c r="AP77" s="845" t="s">
        <v>798</v>
      </c>
      <c r="AQ77" s="845" t="s">
        <v>798</v>
      </c>
      <c r="AR77" s="845" t="s">
        <v>798</v>
      </c>
      <c r="AS77" s="845" t="s">
        <v>798</v>
      </c>
      <c r="AT77" s="845" t="s">
        <v>798</v>
      </c>
      <c r="AU77" s="845" t="s">
        <v>798</v>
      </c>
      <c r="AV77" s="845" t="s">
        <v>798</v>
      </c>
      <c r="AW77" s="845" t="s">
        <v>798</v>
      </c>
      <c r="AX77" s="845" t="s">
        <v>798</v>
      </c>
      <c r="AY77" s="845" t="s">
        <v>798</v>
      </c>
      <c r="AZ77" s="845" t="s">
        <v>798</v>
      </c>
      <c r="BA77" s="845" t="s">
        <v>798</v>
      </c>
      <c r="BB77" s="845" t="s">
        <v>798</v>
      </c>
      <c r="BC77" s="845" t="s">
        <v>798</v>
      </c>
      <c r="BD77" s="845" t="s">
        <v>798</v>
      </c>
      <c r="BE77" s="845" t="s">
        <v>798</v>
      </c>
      <c r="BF77" s="845" t="s">
        <v>798</v>
      </c>
      <c r="BG77" s="845" t="s">
        <v>798</v>
      </c>
      <c r="BH77" s="845" t="s">
        <v>798</v>
      </c>
      <c r="BI77" s="845" t="s">
        <v>798</v>
      </c>
      <c r="BJ77" s="845" t="s">
        <v>798</v>
      </c>
      <c r="BK77" s="917" t="s">
        <v>798</v>
      </c>
      <c r="BL77" s="845" t="s">
        <v>798</v>
      </c>
      <c r="BM77" s="845" t="s">
        <v>798</v>
      </c>
      <c r="BN77" s="845" t="s">
        <v>798</v>
      </c>
      <c r="BO77" s="845" t="s">
        <v>798</v>
      </c>
      <c r="BP77" s="845" t="s">
        <v>798</v>
      </c>
      <c r="BQ77" s="845" t="s">
        <v>798</v>
      </c>
      <c r="BR77" s="917" t="s">
        <v>798</v>
      </c>
      <c r="BS77" s="845" t="s">
        <v>798</v>
      </c>
      <c r="BT77" s="845" t="s">
        <v>798</v>
      </c>
      <c r="BU77" s="845" t="s">
        <v>798</v>
      </c>
      <c r="BV77" s="917" t="s">
        <v>798</v>
      </c>
      <c r="BW77" s="845" t="s">
        <v>798</v>
      </c>
      <c r="BX77" s="845" t="s">
        <v>798</v>
      </c>
      <c r="BY77" s="845" t="s">
        <v>798</v>
      </c>
      <c r="BZ77" s="845" t="s">
        <v>798</v>
      </c>
      <c r="CA77" s="845" t="s">
        <v>798</v>
      </c>
      <c r="CB77" s="845" t="s">
        <v>798</v>
      </c>
      <c r="CC77" s="845" t="s">
        <v>798</v>
      </c>
      <c r="CD77" s="845" t="s">
        <v>798</v>
      </c>
      <c r="CE77" s="845" t="s">
        <v>798</v>
      </c>
      <c r="CF77" s="845" t="s">
        <v>798</v>
      </c>
      <c r="CG77" s="845" t="s">
        <v>798</v>
      </c>
      <c r="CH77" s="845" t="s">
        <v>798</v>
      </c>
      <c r="CI77" s="845" t="s">
        <v>798</v>
      </c>
      <c r="CJ77" s="845" t="s">
        <v>798</v>
      </c>
      <c r="CK77" s="845" t="s">
        <v>798</v>
      </c>
      <c r="CL77" s="845" t="s">
        <v>798</v>
      </c>
      <c r="CM77" s="845" t="s">
        <v>798</v>
      </c>
      <c r="CN77" s="845" t="s">
        <v>798</v>
      </c>
      <c r="CO77" s="845" t="s">
        <v>798</v>
      </c>
      <c r="CP77" s="845" t="s">
        <v>798</v>
      </c>
      <c r="CQ77" s="845" t="s">
        <v>798</v>
      </c>
      <c r="CR77" s="845" t="s">
        <v>798</v>
      </c>
      <c r="CS77" s="845" t="s">
        <v>798</v>
      </c>
      <c r="CT77" s="845" t="s">
        <v>798</v>
      </c>
      <c r="CU77" s="845" t="s">
        <v>798</v>
      </c>
      <c r="CV77" s="845" t="s">
        <v>798</v>
      </c>
      <c r="CW77" s="845" t="s">
        <v>798</v>
      </c>
      <c r="CX77" s="845" t="s">
        <v>798</v>
      </c>
      <c r="CY77" s="845" t="s">
        <v>798</v>
      </c>
      <c r="CZ77" s="845" t="s">
        <v>798</v>
      </c>
      <c r="DA77" s="845" t="s">
        <v>798</v>
      </c>
      <c r="DB77" s="845" t="s">
        <v>798</v>
      </c>
      <c r="DC77" s="845" t="s">
        <v>798</v>
      </c>
      <c r="DD77" s="845" t="s">
        <v>798</v>
      </c>
      <c r="DE77" s="845" t="s">
        <v>798</v>
      </c>
      <c r="DF77" s="845" t="s">
        <v>798</v>
      </c>
      <c r="DG77" s="845" t="s">
        <v>798</v>
      </c>
      <c r="DH77" s="845" t="s">
        <v>798</v>
      </c>
      <c r="DI77" s="845" t="s">
        <v>798</v>
      </c>
      <c r="DJ77" s="845" t="s">
        <v>798</v>
      </c>
      <c r="DK77" s="845" t="s">
        <v>798</v>
      </c>
      <c r="DL77" s="845" t="s">
        <v>798</v>
      </c>
      <c r="DM77" s="845" t="s">
        <v>798</v>
      </c>
      <c r="DN77" s="845" t="s">
        <v>798</v>
      </c>
      <c r="DO77" s="845" t="s">
        <v>798</v>
      </c>
      <c r="DP77" s="845" t="s">
        <v>798</v>
      </c>
      <c r="DQ77" s="845" t="s">
        <v>798</v>
      </c>
      <c r="DR77" s="845" t="s">
        <v>798</v>
      </c>
      <c r="DS77" s="917" t="s">
        <v>798</v>
      </c>
      <c r="DT77" s="845" t="s">
        <v>798</v>
      </c>
      <c r="DU77" s="845" t="s">
        <v>798</v>
      </c>
      <c r="DV77" s="845" t="s">
        <v>798</v>
      </c>
      <c r="DW77" s="845" t="s">
        <v>798</v>
      </c>
      <c r="DX77" s="845" t="s">
        <v>798</v>
      </c>
      <c r="DY77" s="845" t="s">
        <v>798</v>
      </c>
      <c r="DZ77" s="845" t="s">
        <v>798</v>
      </c>
      <c r="EA77" s="845" t="s">
        <v>798</v>
      </c>
      <c r="EB77" s="845" t="s">
        <v>798</v>
      </c>
      <c r="EC77" s="845" t="s">
        <v>798</v>
      </c>
      <c r="ED77" s="845" t="s">
        <v>798</v>
      </c>
      <c r="EE77" s="845" t="s">
        <v>798</v>
      </c>
      <c r="EF77" s="845" t="s">
        <v>798</v>
      </c>
    </row>
    <row r="78" spans="1:136" x14ac:dyDescent="0.2">
      <c r="A78" s="845">
        <v>74</v>
      </c>
      <c r="B78" s="845">
        <v>2</v>
      </c>
      <c r="C78" s="845" t="s">
        <v>798</v>
      </c>
      <c r="D78" s="845" t="s">
        <v>798</v>
      </c>
      <c r="E78" s="845" t="s">
        <v>798</v>
      </c>
      <c r="F78" s="845" t="s">
        <v>798</v>
      </c>
      <c r="G78" s="845" t="s">
        <v>798</v>
      </c>
      <c r="H78" s="845" t="s">
        <v>798</v>
      </c>
      <c r="I78" s="845" t="s">
        <v>798</v>
      </c>
      <c r="J78" s="845" t="s">
        <v>798</v>
      </c>
      <c r="K78" s="845" t="s">
        <v>798</v>
      </c>
      <c r="L78" s="845" t="s">
        <v>798</v>
      </c>
      <c r="M78" s="845" t="s">
        <v>798</v>
      </c>
      <c r="N78" s="845" t="s">
        <v>798</v>
      </c>
      <c r="O78" s="845" t="s">
        <v>798</v>
      </c>
      <c r="P78" s="845" t="s">
        <v>798</v>
      </c>
      <c r="Q78" s="845" t="s">
        <v>798</v>
      </c>
      <c r="R78" s="845" t="s">
        <v>798</v>
      </c>
      <c r="S78" s="845" t="s">
        <v>798</v>
      </c>
      <c r="T78" s="845" t="s">
        <v>798</v>
      </c>
      <c r="U78" s="845" t="s">
        <v>798</v>
      </c>
      <c r="V78" s="845" t="s">
        <v>798</v>
      </c>
      <c r="W78" s="845" t="s">
        <v>798</v>
      </c>
      <c r="X78" s="845" t="s">
        <v>798</v>
      </c>
      <c r="Y78" s="845" t="s">
        <v>798</v>
      </c>
      <c r="Z78" s="845" t="s">
        <v>798</v>
      </c>
      <c r="AA78" s="845" t="s">
        <v>798</v>
      </c>
      <c r="AB78" s="845" t="s">
        <v>798</v>
      </c>
      <c r="AC78" s="845" t="s">
        <v>798</v>
      </c>
      <c r="AD78" s="845" t="s">
        <v>798</v>
      </c>
      <c r="AE78" s="845" t="s">
        <v>798</v>
      </c>
      <c r="AF78" s="845" t="s">
        <v>798</v>
      </c>
      <c r="AG78" s="845" t="s">
        <v>798</v>
      </c>
      <c r="AH78" s="845" t="s">
        <v>798</v>
      </c>
      <c r="AI78" s="845" t="s">
        <v>798</v>
      </c>
      <c r="AJ78" s="845" t="s">
        <v>798</v>
      </c>
      <c r="AK78" s="845" t="s">
        <v>798</v>
      </c>
      <c r="AL78" s="845" t="s">
        <v>798</v>
      </c>
      <c r="AM78" s="845" t="s">
        <v>798</v>
      </c>
      <c r="AN78" s="845" t="s">
        <v>798</v>
      </c>
      <c r="AO78" s="845" t="s">
        <v>798</v>
      </c>
      <c r="AP78" s="845" t="s">
        <v>798</v>
      </c>
      <c r="AQ78" s="845" t="s">
        <v>798</v>
      </c>
      <c r="AR78" s="845" t="s">
        <v>798</v>
      </c>
      <c r="AS78" s="845" t="s">
        <v>798</v>
      </c>
      <c r="AT78" s="845" t="s">
        <v>798</v>
      </c>
      <c r="AU78" s="845" t="s">
        <v>798</v>
      </c>
      <c r="AV78" s="845" t="s">
        <v>798</v>
      </c>
      <c r="AW78" s="845" t="s">
        <v>798</v>
      </c>
      <c r="AX78" s="845" t="s">
        <v>798</v>
      </c>
      <c r="AY78" s="845" t="s">
        <v>798</v>
      </c>
      <c r="AZ78" s="845" t="s">
        <v>798</v>
      </c>
      <c r="BA78" s="845" t="s">
        <v>798</v>
      </c>
      <c r="BB78" s="845" t="s">
        <v>798</v>
      </c>
      <c r="BC78" s="845" t="s">
        <v>798</v>
      </c>
      <c r="BD78" s="845" t="s">
        <v>798</v>
      </c>
      <c r="BE78" s="845" t="s">
        <v>798</v>
      </c>
      <c r="BF78" s="845" t="s">
        <v>798</v>
      </c>
      <c r="BG78" s="845" t="s">
        <v>798</v>
      </c>
      <c r="BH78" s="845" t="s">
        <v>798</v>
      </c>
      <c r="BI78" s="845" t="s">
        <v>798</v>
      </c>
      <c r="BJ78" s="845" t="s">
        <v>798</v>
      </c>
      <c r="BK78" s="917" t="s">
        <v>798</v>
      </c>
      <c r="BL78" s="845" t="s">
        <v>798</v>
      </c>
      <c r="BM78" s="845" t="s">
        <v>798</v>
      </c>
      <c r="BN78" s="845" t="s">
        <v>798</v>
      </c>
      <c r="BO78" s="845" t="s">
        <v>798</v>
      </c>
      <c r="BP78" s="845" t="s">
        <v>798</v>
      </c>
      <c r="BQ78" s="845" t="s">
        <v>798</v>
      </c>
      <c r="BR78" s="917" t="s">
        <v>798</v>
      </c>
      <c r="BS78" s="845" t="s">
        <v>798</v>
      </c>
      <c r="BT78" s="845" t="s">
        <v>798</v>
      </c>
      <c r="BU78" s="845" t="s">
        <v>798</v>
      </c>
      <c r="BV78" s="917" t="s">
        <v>798</v>
      </c>
      <c r="BW78" s="845" t="s">
        <v>798</v>
      </c>
      <c r="BX78" s="845" t="s">
        <v>798</v>
      </c>
      <c r="BY78" s="845" t="s">
        <v>798</v>
      </c>
      <c r="BZ78" s="845" t="s">
        <v>798</v>
      </c>
      <c r="CA78" s="845" t="s">
        <v>798</v>
      </c>
      <c r="CB78" s="845" t="s">
        <v>798</v>
      </c>
      <c r="CC78" s="845" t="s">
        <v>798</v>
      </c>
      <c r="CD78" s="845" t="s">
        <v>798</v>
      </c>
      <c r="CE78" s="845" t="s">
        <v>798</v>
      </c>
      <c r="CF78" s="845" t="s">
        <v>798</v>
      </c>
      <c r="CG78" s="845" t="s">
        <v>798</v>
      </c>
      <c r="CH78" s="845" t="s">
        <v>798</v>
      </c>
      <c r="CI78" s="845" t="s">
        <v>798</v>
      </c>
      <c r="CJ78" s="845" t="s">
        <v>798</v>
      </c>
      <c r="CK78" s="845" t="s">
        <v>798</v>
      </c>
      <c r="CL78" s="845" t="s">
        <v>798</v>
      </c>
      <c r="CM78" s="845" t="s">
        <v>798</v>
      </c>
      <c r="CN78" s="845" t="s">
        <v>798</v>
      </c>
      <c r="CO78" s="845" t="s">
        <v>798</v>
      </c>
      <c r="CP78" s="845" t="s">
        <v>798</v>
      </c>
      <c r="CQ78" s="845" t="s">
        <v>798</v>
      </c>
      <c r="CR78" s="845" t="s">
        <v>798</v>
      </c>
      <c r="CS78" s="845" t="s">
        <v>798</v>
      </c>
      <c r="CT78" s="845" t="s">
        <v>798</v>
      </c>
      <c r="CU78" s="845" t="s">
        <v>798</v>
      </c>
      <c r="CV78" s="845" t="s">
        <v>798</v>
      </c>
      <c r="CW78" s="845" t="s">
        <v>798</v>
      </c>
      <c r="CX78" s="845" t="s">
        <v>798</v>
      </c>
      <c r="CY78" s="845" t="s">
        <v>798</v>
      </c>
      <c r="CZ78" s="845" t="s">
        <v>798</v>
      </c>
      <c r="DA78" s="845" t="s">
        <v>798</v>
      </c>
      <c r="DB78" s="845" t="s">
        <v>798</v>
      </c>
      <c r="DC78" s="845" t="s">
        <v>798</v>
      </c>
      <c r="DD78" s="845" t="s">
        <v>798</v>
      </c>
      <c r="DE78" s="845" t="s">
        <v>798</v>
      </c>
      <c r="DF78" s="845" t="s">
        <v>798</v>
      </c>
      <c r="DG78" s="845" t="s">
        <v>798</v>
      </c>
      <c r="DH78" s="845" t="s">
        <v>798</v>
      </c>
      <c r="DI78" s="845" t="s">
        <v>798</v>
      </c>
      <c r="DJ78" s="845" t="s">
        <v>798</v>
      </c>
      <c r="DK78" s="845" t="s">
        <v>798</v>
      </c>
      <c r="DL78" s="845" t="s">
        <v>798</v>
      </c>
      <c r="DM78" s="845" t="s">
        <v>798</v>
      </c>
      <c r="DN78" s="845" t="s">
        <v>798</v>
      </c>
      <c r="DO78" s="845" t="s">
        <v>798</v>
      </c>
      <c r="DP78" s="845" t="s">
        <v>798</v>
      </c>
      <c r="DQ78" s="845" t="s">
        <v>798</v>
      </c>
      <c r="DR78" s="845" t="s">
        <v>798</v>
      </c>
      <c r="DS78" s="917" t="s">
        <v>798</v>
      </c>
      <c r="DT78" s="845" t="s">
        <v>798</v>
      </c>
      <c r="DU78" s="845" t="s">
        <v>798</v>
      </c>
      <c r="DV78" s="845" t="s">
        <v>798</v>
      </c>
      <c r="DW78" s="845" t="s">
        <v>798</v>
      </c>
      <c r="DX78" s="845" t="s">
        <v>798</v>
      </c>
      <c r="DY78" s="845" t="s">
        <v>798</v>
      </c>
      <c r="DZ78" s="845" t="s">
        <v>798</v>
      </c>
      <c r="EA78" s="845" t="s">
        <v>798</v>
      </c>
      <c r="EB78" s="845" t="s">
        <v>798</v>
      </c>
      <c r="EC78" s="845" t="s">
        <v>798</v>
      </c>
      <c r="ED78" s="845" t="s">
        <v>798</v>
      </c>
      <c r="EE78" s="845" t="s">
        <v>798</v>
      </c>
      <c r="EF78" s="845" t="s">
        <v>798</v>
      </c>
    </row>
    <row r="79" spans="1:136" x14ac:dyDescent="0.2">
      <c r="A79" s="845">
        <v>75</v>
      </c>
      <c r="B79" s="845">
        <v>3</v>
      </c>
      <c r="C79" s="845" t="s">
        <v>798</v>
      </c>
      <c r="D79" s="845" t="s">
        <v>798</v>
      </c>
      <c r="E79" s="845" t="s">
        <v>798</v>
      </c>
      <c r="F79" s="845" t="s">
        <v>798</v>
      </c>
      <c r="G79" s="845" t="s">
        <v>798</v>
      </c>
      <c r="H79" s="845" t="s">
        <v>798</v>
      </c>
      <c r="I79" s="845" t="s">
        <v>798</v>
      </c>
      <c r="J79" s="845" t="s">
        <v>798</v>
      </c>
      <c r="K79" s="845" t="s">
        <v>798</v>
      </c>
      <c r="L79" s="845" t="s">
        <v>798</v>
      </c>
      <c r="M79" s="845" t="s">
        <v>798</v>
      </c>
      <c r="N79" s="845" t="s">
        <v>798</v>
      </c>
      <c r="O79" s="845" t="s">
        <v>798</v>
      </c>
      <c r="P79" s="845" t="s">
        <v>798</v>
      </c>
      <c r="Q79" s="845" t="s">
        <v>798</v>
      </c>
      <c r="R79" s="845" t="s">
        <v>798</v>
      </c>
      <c r="S79" s="845" t="s">
        <v>798</v>
      </c>
      <c r="T79" s="845" t="s">
        <v>798</v>
      </c>
      <c r="U79" s="845" t="s">
        <v>798</v>
      </c>
      <c r="V79" s="845" t="s">
        <v>798</v>
      </c>
      <c r="W79" s="845" t="s">
        <v>798</v>
      </c>
      <c r="X79" s="845" t="s">
        <v>798</v>
      </c>
      <c r="Y79" s="845" t="s">
        <v>798</v>
      </c>
      <c r="Z79" s="845" t="s">
        <v>798</v>
      </c>
      <c r="AA79" s="845" t="s">
        <v>798</v>
      </c>
      <c r="AB79" s="845" t="s">
        <v>798</v>
      </c>
      <c r="AC79" s="845" t="s">
        <v>798</v>
      </c>
      <c r="AD79" s="845" t="s">
        <v>798</v>
      </c>
      <c r="AE79" s="845" t="s">
        <v>798</v>
      </c>
      <c r="AF79" s="845" t="s">
        <v>798</v>
      </c>
      <c r="AG79" s="845" t="s">
        <v>798</v>
      </c>
      <c r="AH79" s="845" t="s">
        <v>798</v>
      </c>
      <c r="AI79" s="845" t="s">
        <v>798</v>
      </c>
      <c r="AJ79" s="845" t="s">
        <v>798</v>
      </c>
      <c r="AK79" s="845" t="s">
        <v>798</v>
      </c>
      <c r="AL79" s="845" t="s">
        <v>798</v>
      </c>
      <c r="AM79" s="845" t="s">
        <v>798</v>
      </c>
      <c r="AN79" s="845" t="s">
        <v>798</v>
      </c>
      <c r="AO79" s="845" t="s">
        <v>798</v>
      </c>
      <c r="AP79" s="845" t="s">
        <v>798</v>
      </c>
      <c r="AQ79" s="845" t="s">
        <v>798</v>
      </c>
      <c r="AR79" s="845" t="s">
        <v>798</v>
      </c>
      <c r="AS79" s="845" t="s">
        <v>798</v>
      </c>
      <c r="AT79" s="845" t="s">
        <v>798</v>
      </c>
      <c r="AU79" s="845" t="s">
        <v>798</v>
      </c>
      <c r="AV79" s="845" t="s">
        <v>798</v>
      </c>
      <c r="AW79" s="845" t="s">
        <v>798</v>
      </c>
      <c r="AX79" s="845" t="s">
        <v>798</v>
      </c>
      <c r="AY79" s="845" t="s">
        <v>798</v>
      </c>
      <c r="AZ79" s="845" t="s">
        <v>798</v>
      </c>
      <c r="BA79" s="845" t="s">
        <v>798</v>
      </c>
      <c r="BB79" s="845" t="s">
        <v>798</v>
      </c>
      <c r="BC79" s="845" t="s">
        <v>798</v>
      </c>
      <c r="BD79" s="845" t="s">
        <v>798</v>
      </c>
      <c r="BE79" s="845" t="s">
        <v>798</v>
      </c>
      <c r="BF79" s="845" t="s">
        <v>798</v>
      </c>
      <c r="BG79" s="845" t="s">
        <v>798</v>
      </c>
      <c r="BH79" s="845" t="s">
        <v>798</v>
      </c>
      <c r="BI79" s="845" t="s">
        <v>798</v>
      </c>
      <c r="BJ79" s="845" t="s">
        <v>798</v>
      </c>
      <c r="BK79" s="917" t="s">
        <v>798</v>
      </c>
      <c r="BL79" s="845" t="s">
        <v>798</v>
      </c>
      <c r="BM79" s="845" t="s">
        <v>798</v>
      </c>
      <c r="BN79" s="845" t="s">
        <v>798</v>
      </c>
      <c r="BO79" s="845" t="s">
        <v>798</v>
      </c>
      <c r="BP79" s="845" t="s">
        <v>798</v>
      </c>
      <c r="BQ79" s="845" t="s">
        <v>798</v>
      </c>
      <c r="BR79" s="917" t="s">
        <v>798</v>
      </c>
      <c r="BS79" s="845" t="s">
        <v>798</v>
      </c>
      <c r="BT79" s="845" t="s">
        <v>798</v>
      </c>
      <c r="BU79" s="845" t="s">
        <v>798</v>
      </c>
      <c r="BV79" s="917" t="s">
        <v>798</v>
      </c>
      <c r="BW79" s="845" t="s">
        <v>798</v>
      </c>
      <c r="BX79" s="845" t="s">
        <v>798</v>
      </c>
      <c r="BY79" s="845" t="s">
        <v>798</v>
      </c>
      <c r="BZ79" s="845" t="s">
        <v>798</v>
      </c>
      <c r="CA79" s="845" t="s">
        <v>798</v>
      </c>
      <c r="CB79" s="845" t="s">
        <v>798</v>
      </c>
      <c r="CC79" s="845" t="s">
        <v>798</v>
      </c>
      <c r="CD79" s="845" t="s">
        <v>798</v>
      </c>
      <c r="CE79" s="845" t="s">
        <v>798</v>
      </c>
      <c r="CF79" s="845" t="s">
        <v>798</v>
      </c>
      <c r="CG79" s="845" t="s">
        <v>798</v>
      </c>
      <c r="CH79" s="845" t="s">
        <v>798</v>
      </c>
      <c r="CI79" s="845" t="s">
        <v>798</v>
      </c>
      <c r="CJ79" s="845" t="s">
        <v>798</v>
      </c>
      <c r="CK79" s="845" t="s">
        <v>798</v>
      </c>
      <c r="CL79" s="845" t="s">
        <v>798</v>
      </c>
      <c r="CM79" s="845" t="s">
        <v>798</v>
      </c>
      <c r="CN79" s="845" t="s">
        <v>798</v>
      </c>
      <c r="CO79" s="845" t="s">
        <v>798</v>
      </c>
      <c r="CP79" s="845" t="s">
        <v>798</v>
      </c>
      <c r="CQ79" s="845" t="s">
        <v>798</v>
      </c>
      <c r="CR79" s="845" t="s">
        <v>798</v>
      </c>
      <c r="CS79" s="845" t="s">
        <v>798</v>
      </c>
      <c r="CT79" s="845" t="s">
        <v>798</v>
      </c>
      <c r="CU79" s="845" t="s">
        <v>798</v>
      </c>
      <c r="CV79" s="845" t="s">
        <v>798</v>
      </c>
      <c r="CW79" s="845" t="s">
        <v>798</v>
      </c>
      <c r="CX79" s="845" t="s">
        <v>798</v>
      </c>
      <c r="CY79" s="845" t="s">
        <v>798</v>
      </c>
      <c r="CZ79" s="845" t="s">
        <v>798</v>
      </c>
      <c r="DA79" s="845" t="s">
        <v>798</v>
      </c>
      <c r="DB79" s="845" t="s">
        <v>798</v>
      </c>
      <c r="DC79" s="845" t="s">
        <v>798</v>
      </c>
      <c r="DD79" s="845" t="s">
        <v>798</v>
      </c>
      <c r="DE79" s="845" t="s">
        <v>798</v>
      </c>
      <c r="DF79" s="845" t="s">
        <v>798</v>
      </c>
      <c r="DG79" s="845" t="s">
        <v>798</v>
      </c>
      <c r="DH79" s="845" t="s">
        <v>798</v>
      </c>
      <c r="DI79" s="845" t="s">
        <v>798</v>
      </c>
      <c r="DJ79" s="845" t="s">
        <v>798</v>
      </c>
      <c r="DK79" s="845" t="s">
        <v>798</v>
      </c>
      <c r="DL79" s="845" t="s">
        <v>798</v>
      </c>
      <c r="DM79" s="845" t="s">
        <v>798</v>
      </c>
      <c r="DN79" s="845" t="s">
        <v>798</v>
      </c>
      <c r="DO79" s="845" t="s">
        <v>798</v>
      </c>
      <c r="DP79" s="845" t="s">
        <v>798</v>
      </c>
      <c r="DQ79" s="845" t="s">
        <v>798</v>
      </c>
      <c r="DR79" s="845" t="s">
        <v>798</v>
      </c>
      <c r="DS79" s="917" t="s">
        <v>798</v>
      </c>
      <c r="DT79" s="845" t="s">
        <v>798</v>
      </c>
      <c r="DU79" s="845" t="s">
        <v>798</v>
      </c>
      <c r="DV79" s="845" t="s">
        <v>798</v>
      </c>
      <c r="DW79" s="845" t="s">
        <v>798</v>
      </c>
      <c r="DX79" s="845" t="s">
        <v>798</v>
      </c>
      <c r="DY79" s="845" t="s">
        <v>798</v>
      </c>
      <c r="DZ79" s="845" t="s">
        <v>798</v>
      </c>
      <c r="EA79" s="845" t="s">
        <v>798</v>
      </c>
      <c r="EB79" s="845" t="s">
        <v>798</v>
      </c>
      <c r="EC79" s="845" t="s">
        <v>798</v>
      </c>
      <c r="ED79" s="845" t="s">
        <v>798</v>
      </c>
      <c r="EE79" s="845" t="s">
        <v>798</v>
      </c>
      <c r="EF79" s="845" t="s">
        <v>798</v>
      </c>
    </row>
    <row r="80" spans="1:136" x14ac:dyDescent="0.2">
      <c r="A80" s="845">
        <v>76</v>
      </c>
      <c r="B80" s="845">
        <v>4</v>
      </c>
      <c r="C80" s="845" t="s">
        <v>798</v>
      </c>
      <c r="D80" s="845" t="s">
        <v>798</v>
      </c>
      <c r="E80" s="845" t="s">
        <v>798</v>
      </c>
      <c r="F80" s="845" t="s">
        <v>798</v>
      </c>
      <c r="G80" s="845" t="s">
        <v>798</v>
      </c>
      <c r="H80" s="845" t="s">
        <v>798</v>
      </c>
      <c r="I80" s="845" t="s">
        <v>798</v>
      </c>
      <c r="J80" s="845" t="s">
        <v>798</v>
      </c>
      <c r="K80" s="845" t="s">
        <v>798</v>
      </c>
      <c r="L80" s="845" t="s">
        <v>798</v>
      </c>
      <c r="M80" s="845" t="s">
        <v>798</v>
      </c>
      <c r="N80" s="845" t="s">
        <v>798</v>
      </c>
      <c r="O80" s="845" t="s">
        <v>798</v>
      </c>
      <c r="P80" s="845" t="s">
        <v>798</v>
      </c>
      <c r="Q80" s="845" t="s">
        <v>798</v>
      </c>
      <c r="R80" s="845" t="s">
        <v>798</v>
      </c>
      <c r="S80" s="845" t="s">
        <v>798</v>
      </c>
      <c r="T80" s="845" t="s">
        <v>798</v>
      </c>
      <c r="U80" s="845" t="s">
        <v>798</v>
      </c>
      <c r="V80" s="845" t="s">
        <v>798</v>
      </c>
      <c r="W80" s="845" t="s">
        <v>798</v>
      </c>
      <c r="X80" s="845" t="s">
        <v>798</v>
      </c>
      <c r="Y80" s="845" t="s">
        <v>798</v>
      </c>
      <c r="Z80" s="845" t="s">
        <v>798</v>
      </c>
      <c r="AA80" s="845" t="s">
        <v>798</v>
      </c>
      <c r="AB80" s="845" t="s">
        <v>798</v>
      </c>
      <c r="AC80" s="845" t="s">
        <v>798</v>
      </c>
      <c r="AD80" s="845" t="s">
        <v>798</v>
      </c>
      <c r="AE80" s="845" t="s">
        <v>798</v>
      </c>
      <c r="AF80" s="845" t="s">
        <v>798</v>
      </c>
      <c r="AG80" s="845" t="s">
        <v>798</v>
      </c>
      <c r="AH80" s="845" t="s">
        <v>798</v>
      </c>
      <c r="AI80" s="845" t="s">
        <v>798</v>
      </c>
      <c r="AJ80" s="845" t="s">
        <v>798</v>
      </c>
      <c r="AK80" s="845" t="s">
        <v>798</v>
      </c>
      <c r="AL80" s="845" t="s">
        <v>798</v>
      </c>
      <c r="AM80" s="845" t="s">
        <v>798</v>
      </c>
      <c r="AN80" s="845" t="s">
        <v>798</v>
      </c>
      <c r="AO80" s="845" t="s">
        <v>798</v>
      </c>
      <c r="AP80" s="845" t="s">
        <v>798</v>
      </c>
      <c r="AQ80" s="845" t="s">
        <v>798</v>
      </c>
      <c r="AR80" s="845" t="s">
        <v>798</v>
      </c>
      <c r="AS80" s="845" t="s">
        <v>798</v>
      </c>
      <c r="AT80" s="845" t="s">
        <v>798</v>
      </c>
      <c r="AU80" s="845" t="s">
        <v>798</v>
      </c>
      <c r="AV80" s="845" t="s">
        <v>798</v>
      </c>
      <c r="AW80" s="845" t="s">
        <v>798</v>
      </c>
      <c r="AX80" s="845" t="s">
        <v>798</v>
      </c>
      <c r="AY80" s="845" t="s">
        <v>798</v>
      </c>
      <c r="AZ80" s="845" t="s">
        <v>798</v>
      </c>
      <c r="BA80" s="845" t="s">
        <v>798</v>
      </c>
      <c r="BB80" s="845" t="s">
        <v>798</v>
      </c>
      <c r="BC80" s="845" t="s">
        <v>798</v>
      </c>
      <c r="BD80" s="845" t="s">
        <v>798</v>
      </c>
      <c r="BE80" s="845" t="s">
        <v>798</v>
      </c>
      <c r="BF80" s="845" t="s">
        <v>798</v>
      </c>
      <c r="BG80" s="845" t="s">
        <v>798</v>
      </c>
      <c r="BH80" s="845" t="s">
        <v>798</v>
      </c>
      <c r="BI80" s="845" t="s">
        <v>798</v>
      </c>
      <c r="BJ80" s="845" t="s">
        <v>798</v>
      </c>
      <c r="BK80" s="917" t="s">
        <v>798</v>
      </c>
      <c r="BL80" s="845" t="s">
        <v>798</v>
      </c>
      <c r="BM80" s="845" t="s">
        <v>798</v>
      </c>
      <c r="BN80" s="845" t="s">
        <v>798</v>
      </c>
      <c r="BO80" s="845" t="s">
        <v>798</v>
      </c>
      <c r="BP80" s="845" t="s">
        <v>798</v>
      </c>
      <c r="BQ80" s="845" t="s">
        <v>798</v>
      </c>
      <c r="BR80" s="917" t="s">
        <v>798</v>
      </c>
      <c r="BS80" s="845" t="s">
        <v>798</v>
      </c>
      <c r="BT80" s="845" t="s">
        <v>798</v>
      </c>
      <c r="BU80" s="845" t="s">
        <v>798</v>
      </c>
      <c r="BV80" s="917" t="s">
        <v>798</v>
      </c>
      <c r="BW80" s="845" t="s">
        <v>798</v>
      </c>
      <c r="BX80" s="845" t="s">
        <v>798</v>
      </c>
      <c r="BY80" s="845" t="s">
        <v>798</v>
      </c>
      <c r="BZ80" s="845" t="s">
        <v>798</v>
      </c>
      <c r="CA80" s="845" t="s">
        <v>798</v>
      </c>
      <c r="CB80" s="845" t="s">
        <v>798</v>
      </c>
      <c r="CC80" s="845" t="s">
        <v>798</v>
      </c>
      <c r="CD80" s="845" t="s">
        <v>798</v>
      </c>
      <c r="CE80" s="845" t="s">
        <v>798</v>
      </c>
      <c r="CF80" s="845" t="s">
        <v>798</v>
      </c>
      <c r="CG80" s="845" t="s">
        <v>798</v>
      </c>
      <c r="CH80" s="845" t="s">
        <v>798</v>
      </c>
      <c r="CI80" s="845" t="s">
        <v>798</v>
      </c>
      <c r="CJ80" s="845" t="s">
        <v>798</v>
      </c>
      <c r="CK80" s="845" t="s">
        <v>798</v>
      </c>
      <c r="CL80" s="845" t="s">
        <v>798</v>
      </c>
      <c r="CM80" s="845" t="s">
        <v>798</v>
      </c>
      <c r="CN80" s="845" t="s">
        <v>798</v>
      </c>
      <c r="CO80" s="845" t="s">
        <v>798</v>
      </c>
      <c r="CP80" s="845" t="s">
        <v>798</v>
      </c>
      <c r="CQ80" s="845" t="s">
        <v>798</v>
      </c>
      <c r="CR80" s="845" t="s">
        <v>798</v>
      </c>
      <c r="CS80" s="845" t="s">
        <v>798</v>
      </c>
      <c r="CT80" s="845" t="s">
        <v>798</v>
      </c>
      <c r="CU80" s="845" t="s">
        <v>798</v>
      </c>
      <c r="CV80" s="845" t="s">
        <v>798</v>
      </c>
      <c r="CW80" s="845" t="s">
        <v>798</v>
      </c>
      <c r="CX80" s="845" t="s">
        <v>798</v>
      </c>
      <c r="CY80" s="845" t="s">
        <v>798</v>
      </c>
      <c r="CZ80" s="845" t="s">
        <v>798</v>
      </c>
      <c r="DA80" s="845" t="s">
        <v>798</v>
      </c>
      <c r="DB80" s="845" t="s">
        <v>798</v>
      </c>
      <c r="DC80" s="845" t="s">
        <v>798</v>
      </c>
      <c r="DD80" s="845" t="s">
        <v>798</v>
      </c>
      <c r="DE80" s="845" t="s">
        <v>798</v>
      </c>
      <c r="DF80" s="845" t="s">
        <v>798</v>
      </c>
      <c r="DG80" s="845" t="s">
        <v>798</v>
      </c>
      <c r="DH80" s="845" t="s">
        <v>798</v>
      </c>
      <c r="DI80" s="845" t="s">
        <v>798</v>
      </c>
      <c r="DJ80" s="845" t="s">
        <v>798</v>
      </c>
      <c r="DK80" s="845" t="s">
        <v>798</v>
      </c>
      <c r="DL80" s="845" t="s">
        <v>798</v>
      </c>
      <c r="DM80" s="845" t="s">
        <v>798</v>
      </c>
      <c r="DN80" s="845" t="s">
        <v>798</v>
      </c>
      <c r="DO80" s="845" t="s">
        <v>798</v>
      </c>
      <c r="DP80" s="845" t="s">
        <v>798</v>
      </c>
      <c r="DQ80" s="845" t="s">
        <v>798</v>
      </c>
      <c r="DR80" s="845" t="s">
        <v>798</v>
      </c>
      <c r="DS80" s="917" t="s">
        <v>798</v>
      </c>
      <c r="DT80" s="845" t="s">
        <v>798</v>
      </c>
      <c r="DU80" s="845" t="s">
        <v>798</v>
      </c>
      <c r="DV80" s="845" t="s">
        <v>798</v>
      </c>
      <c r="DW80" s="845" t="s">
        <v>798</v>
      </c>
      <c r="DX80" s="845" t="s">
        <v>798</v>
      </c>
      <c r="DY80" s="845" t="s">
        <v>798</v>
      </c>
      <c r="DZ80" s="845" t="s">
        <v>798</v>
      </c>
      <c r="EA80" s="845" t="s">
        <v>798</v>
      </c>
      <c r="EB80" s="845" t="s">
        <v>798</v>
      </c>
      <c r="EC80" s="845" t="s">
        <v>798</v>
      </c>
      <c r="ED80" s="845" t="s">
        <v>798</v>
      </c>
      <c r="EE80" s="845" t="s">
        <v>798</v>
      </c>
      <c r="EF80" s="845" t="s">
        <v>798</v>
      </c>
    </row>
    <row r="81" spans="1:136" x14ac:dyDescent="0.2">
      <c r="A81" s="845">
        <v>77</v>
      </c>
      <c r="B81" s="845">
        <v>5</v>
      </c>
      <c r="C81" s="845" t="s">
        <v>798</v>
      </c>
      <c r="D81" s="845" t="s">
        <v>798</v>
      </c>
      <c r="E81" s="845" t="s">
        <v>798</v>
      </c>
      <c r="F81" s="845" t="s">
        <v>798</v>
      </c>
      <c r="G81" s="845" t="s">
        <v>798</v>
      </c>
      <c r="H81" s="845" t="s">
        <v>798</v>
      </c>
      <c r="I81" s="845" t="s">
        <v>798</v>
      </c>
      <c r="J81" s="845" t="s">
        <v>798</v>
      </c>
      <c r="K81" s="845" t="s">
        <v>798</v>
      </c>
      <c r="L81" s="845" t="s">
        <v>798</v>
      </c>
      <c r="M81" s="845" t="s">
        <v>798</v>
      </c>
      <c r="N81" s="845" t="s">
        <v>798</v>
      </c>
      <c r="O81" s="845" t="s">
        <v>798</v>
      </c>
      <c r="P81" s="845" t="s">
        <v>798</v>
      </c>
      <c r="Q81" s="845" t="s">
        <v>798</v>
      </c>
      <c r="R81" s="845" t="s">
        <v>798</v>
      </c>
      <c r="S81" s="845" t="s">
        <v>798</v>
      </c>
      <c r="T81" s="845" t="s">
        <v>798</v>
      </c>
      <c r="U81" s="845" t="s">
        <v>798</v>
      </c>
      <c r="V81" s="845" t="s">
        <v>798</v>
      </c>
      <c r="W81" s="845" t="s">
        <v>798</v>
      </c>
      <c r="X81" s="845" t="s">
        <v>798</v>
      </c>
      <c r="Y81" s="845" t="s">
        <v>798</v>
      </c>
      <c r="Z81" s="845" t="s">
        <v>798</v>
      </c>
      <c r="AA81" s="845" t="s">
        <v>798</v>
      </c>
      <c r="AB81" s="845" t="s">
        <v>798</v>
      </c>
      <c r="AC81" s="845" t="s">
        <v>798</v>
      </c>
      <c r="AD81" s="845" t="s">
        <v>798</v>
      </c>
      <c r="AE81" s="845" t="s">
        <v>798</v>
      </c>
      <c r="AF81" s="845" t="s">
        <v>798</v>
      </c>
      <c r="AG81" s="845" t="s">
        <v>798</v>
      </c>
      <c r="AH81" s="845" t="s">
        <v>798</v>
      </c>
      <c r="AI81" s="845" t="s">
        <v>798</v>
      </c>
      <c r="AJ81" s="845" t="s">
        <v>798</v>
      </c>
      <c r="AK81" s="845" t="s">
        <v>798</v>
      </c>
      <c r="AL81" s="845" t="s">
        <v>798</v>
      </c>
      <c r="AM81" s="845" t="s">
        <v>798</v>
      </c>
      <c r="AN81" s="845" t="s">
        <v>798</v>
      </c>
      <c r="AO81" s="845" t="s">
        <v>798</v>
      </c>
      <c r="AP81" s="845" t="s">
        <v>798</v>
      </c>
      <c r="AQ81" s="845" t="s">
        <v>798</v>
      </c>
      <c r="AR81" s="845" t="s">
        <v>798</v>
      </c>
      <c r="AS81" s="845" t="s">
        <v>798</v>
      </c>
      <c r="AT81" s="845" t="s">
        <v>798</v>
      </c>
      <c r="AU81" s="845" t="s">
        <v>798</v>
      </c>
      <c r="AV81" s="845" t="s">
        <v>798</v>
      </c>
      <c r="AW81" s="845" t="s">
        <v>798</v>
      </c>
      <c r="AX81" s="845" t="s">
        <v>798</v>
      </c>
      <c r="AY81" s="845" t="s">
        <v>798</v>
      </c>
      <c r="AZ81" s="845" t="s">
        <v>798</v>
      </c>
      <c r="BA81" s="845" t="s">
        <v>798</v>
      </c>
      <c r="BB81" s="845" t="s">
        <v>798</v>
      </c>
      <c r="BC81" s="845" t="s">
        <v>798</v>
      </c>
      <c r="BD81" s="845" t="s">
        <v>798</v>
      </c>
      <c r="BE81" s="845" t="s">
        <v>798</v>
      </c>
      <c r="BF81" s="845" t="s">
        <v>798</v>
      </c>
      <c r="BG81" s="845" t="s">
        <v>798</v>
      </c>
      <c r="BH81" s="845" t="s">
        <v>798</v>
      </c>
      <c r="BI81" s="845" t="s">
        <v>798</v>
      </c>
      <c r="BJ81" s="845" t="s">
        <v>798</v>
      </c>
      <c r="BK81" s="917" t="s">
        <v>798</v>
      </c>
      <c r="BL81" s="845" t="s">
        <v>798</v>
      </c>
      <c r="BM81" s="845" t="s">
        <v>798</v>
      </c>
      <c r="BN81" s="845" t="s">
        <v>798</v>
      </c>
      <c r="BO81" s="845" t="s">
        <v>798</v>
      </c>
      <c r="BP81" s="845" t="s">
        <v>798</v>
      </c>
      <c r="BQ81" s="845" t="s">
        <v>798</v>
      </c>
      <c r="BR81" s="917" t="s">
        <v>798</v>
      </c>
      <c r="BS81" s="845" t="s">
        <v>798</v>
      </c>
      <c r="BT81" s="845" t="s">
        <v>798</v>
      </c>
      <c r="BU81" s="845" t="s">
        <v>798</v>
      </c>
      <c r="BV81" s="917" t="s">
        <v>798</v>
      </c>
      <c r="BW81" s="845" t="s">
        <v>798</v>
      </c>
      <c r="BX81" s="845" t="s">
        <v>798</v>
      </c>
      <c r="BY81" s="845" t="s">
        <v>798</v>
      </c>
      <c r="BZ81" s="845" t="s">
        <v>798</v>
      </c>
      <c r="CA81" s="845" t="s">
        <v>798</v>
      </c>
      <c r="CB81" s="845" t="s">
        <v>798</v>
      </c>
      <c r="CC81" s="845" t="s">
        <v>798</v>
      </c>
      <c r="CD81" s="845" t="s">
        <v>798</v>
      </c>
      <c r="CE81" s="845" t="s">
        <v>798</v>
      </c>
      <c r="CF81" s="845" t="s">
        <v>798</v>
      </c>
      <c r="CG81" s="845" t="s">
        <v>798</v>
      </c>
      <c r="CH81" s="845" t="s">
        <v>798</v>
      </c>
      <c r="CI81" s="845" t="s">
        <v>798</v>
      </c>
      <c r="CJ81" s="845" t="s">
        <v>798</v>
      </c>
      <c r="CK81" s="845" t="s">
        <v>798</v>
      </c>
      <c r="CL81" s="845" t="s">
        <v>798</v>
      </c>
      <c r="CM81" s="845" t="s">
        <v>798</v>
      </c>
      <c r="CN81" s="845" t="s">
        <v>798</v>
      </c>
      <c r="CO81" s="845" t="s">
        <v>798</v>
      </c>
      <c r="CP81" s="845" t="s">
        <v>798</v>
      </c>
      <c r="CQ81" s="845" t="s">
        <v>798</v>
      </c>
      <c r="CR81" s="845" t="s">
        <v>798</v>
      </c>
      <c r="CS81" s="845" t="s">
        <v>798</v>
      </c>
      <c r="CT81" s="845" t="s">
        <v>798</v>
      </c>
      <c r="CU81" s="845" t="s">
        <v>798</v>
      </c>
      <c r="CV81" s="845" t="s">
        <v>798</v>
      </c>
      <c r="CW81" s="845" t="s">
        <v>798</v>
      </c>
      <c r="CX81" s="845" t="s">
        <v>798</v>
      </c>
      <c r="CY81" s="845" t="s">
        <v>798</v>
      </c>
      <c r="CZ81" s="845" t="s">
        <v>798</v>
      </c>
      <c r="DA81" s="845" t="s">
        <v>798</v>
      </c>
      <c r="DB81" s="845" t="s">
        <v>798</v>
      </c>
      <c r="DC81" s="845" t="s">
        <v>798</v>
      </c>
      <c r="DD81" s="845" t="s">
        <v>798</v>
      </c>
      <c r="DE81" s="845" t="s">
        <v>798</v>
      </c>
      <c r="DF81" s="845" t="s">
        <v>798</v>
      </c>
      <c r="DG81" s="845" t="s">
        <v>798</v>
      </c>
      <c r="DH81" s="845" t="s">
        <v>798</v>
      </c>
      <c r="DI81" s="845" t="s">
        <v>798</v>
      </c>
      <c r="DJ81" s="845" t="s">
        <v>798</v>
      </c>
      <c r="DK81" s="845" t="s">
        <v>798</v>
      </c>
      <c r="DL81" s="845" t="s">
        <v>798</v>
      </c>
      <c r="DM81" s="845" t="s">
        <v>798</v>
      </c>
      <c r="DN81" s="845" t="s">
        <v>798</v>
      </c>
      <c r="DO81" s="845" t="s">
        <v>798</v>
      </c>
      <c r="DP81" s="845" t="s">
        <v>798</v>
      </c>
      <c r="DQ81" s="845" t="s">
        <v>798</v>
      </c>
      <c r="DR81" s="845" t="s">
        <v>798</v>
      </c>
      <c r="DS81" s="917" t="s">
        <v>798</v>
      </c>
      <c r="DT81" s="845" t="s">
        <v>798</v>
      </c>
      <c r="DU81" s="845" t="s">
        <v>798</v>
      </c>
      <c r="DV81" s="845" t="s">
        <v>798</v>
      </c>
      <c r="DW81" s="845" t="s">
        <v>798</v>
      </c>
      <c r="DX81" s="845" t="s">
        <v>798</v>
      </c>
      <c r="DY81" s="845" t="s">
        <v>798</v>
      </c>
      <c r="DZ81" s="845" t="s">
        <v>798</v>
      </c>
      <c r="EA81" s="845" t="s">
        <v>798</v>
      </c>
      <c r="EB81" s="845" t="s">
        <v>798</v>
      </c>
      <c r="EC81" s="845" t="s">
        <v>798</v>
      </c>
      <c r="ED81" s="845" t="s">
        <v>798</v>
      </c>
      <c r="EE81" s="845" t="s">
        <v>798</v>
      </c>
      <c r="EF81" s="845" t="s">
        <v>798</v>
      </c>
    </row>
    <row r="82" spans="1:136" x14ac:dyDescent="0.2">
      <c r="A82" s="845">
        <v>78</v>
      </c>
      <c r="B82" s="845">
        <v>6</v>
      </c>
      <c r="C82" s="845" t="s">
        <v>798</v>
      </c>
      <c r="D82" s="845" t="s">
        <v>798</v>
      </c>
      <c r="E82" s="845" t="s">
        <v>798</v>
      </c>
      <c r="F82" s="845" t="s">
        <v>798</v>
      </c>
      <c r="G82" s="845" t="s">
        <v>798</v>
      </c>
      <c r="H82" s="845" t="s">
        <v>798</v>
      </c>
      <c r="I82" s="845" t="s">
        <v>798</v>
      </c>
      <c r="J82" s="845" t="s">
        <v>798</v>
      </c>
      <c r="K82" s="845" t="s">
        <v>798</v>
      </c>
      <c r="L82" s="845" t="s">
        <v>798</v>
      </c>
      <c r="M82" s="845" t="s">
        <v>798</v>
      </c>
      <c r="N82" s="845" t="s">
        <v>798</v>
      </c>
      <c r="O82" s="845" t="s">
        <v>798</v>
      </c>
      <c r="P82" s="845" t="s">
        <v>798</v>
      </c>
      <c r="Q82" s="845" t="s">
        <v>798</v>
      </c>
      <c r="R82" s="845" t="s">
        <v>798</v>
      </c>
      <c r="S82" s="845" t="s">
        <v>798</v>
      </c>
      <c r="T82" s="845" t="s">
        <v>798</v>
      </c>
      <c r="U82" s="845" t="s">
        <v>798</v>
      </c>
      <c r="V82" s="845" t="s">
        <v>798</v>
      </c>
      <c r="W82" s="845" t="s">
        <v>798</v>
      </c>
      <c r="X82" s="845" t="s">
        <v>798</v>
      </c>
      <c r="Y82" s="845" t="s">
        <v>798</v>
      </c>
      <c r="Z82" s="845" t="s">
        <v>798</v>
      </c>
      <c r="AA82" s="845" t="s">
        <v>798</v>
      </c>
      <c r="AB82" s="845" t="s">
        <v>798</v>
      </c>
      <c r="AC82" s="845" t="s">
        <v>798</v>
      </c>
      <c r="AD82" s="845" t="s">
        <v>798</v>
      </c>
      <c r="AE82" s="845" t="s">
        <v>798</v>
      </c>
      <c r="AF82" s="845" t="s">
        <v>798</v>
      </c>
      <c r="AG82" s="845" t="s">
        <v>798</v>
      </c>
      <c r="AH82" s="845" t="s">
        <v>798</v>
      </c>
      <c r="AI82" s="845" t="s">
        <v>798</v>
      </c>
      <c r="AJ82" s="845" t="s">
        <v>798</v>
      </c>
      <c r="AK82" s="845" t="s">
        <v>798</v>
      </c>
      <c r="AL82" s="845" t="s">
        <v>798</v>
      </c>
      <c r="AM82" s="845" t="s">
        <v>798</v>
      </c>
      <c r="AN82" s="845" t="s">
        <v>798</v>
      </c>
      <c r="AO82" s="845" t="s">
        <v>798</v>
      </c>
      <c r="AP82" s="845" t="s">
        <v>798</v>
      </c>
      <c r="AQ82" s="845" t="s">
        <v>798</v>
      </c>
      <c r="AR82" s="845" t="s">
        <v>798</v>
      </c>
      <c r="AS82" s="845" t="s">
        <v>798</v>
      </c>
      <c r="AT82" s="845" t="s">
        <v>798</v>
      </c>
      <c r="AU82" s="845" t="s">
        <v>798</v>
      </c>
      <c r="AV82" s="845" t="s">
        <v>798</v>
      </c>
      <c r="AW82" s="845" t="s">
        <v>798</v>
      </c>
      <c r="AX82" s="845" t="s">
        <v>798</v>
      </c>
      <c r="AY82" s="845" t="s">
        <v>798</v>
      </c>
      <c r="AZ82" s="845" t="s">
        <v>798</v>
      </c>
      <c r="BA82" s="845" t="s">
        <v>798</v>
      </c>
      <c r="BB82" s="845" t="s">
        <v>798</v>
      </c>
      <c r="BC82" s="845" t="s">
        <v>798</v>
      </c>
      <c r="BD82" s="845" t="s">
        <v>798</v>
      </c>
      <c r="BE82" s="845" t="s">
        <v>798</v>
      </c>
      <c r="BF82" s="845" t="s">
        <v>798</v>
      </c>
      <c r="BG82" s="845" t="s">
        <v>798</v>
      </c>
      <c r="BH82" s="845" t="s">
        <v>798</v>
      </c>
      <c r="BI82" s="845" t="s">
        <v>798</v>
      </c>
      <c r="BJ82" s="845" t="s">
        <v>798</v>
      </c>
      <c r="BK82" s="917" t="s">
        <v>798</v>
      </c>
      <c r="BL82" s="845" t="s">
        <v>798</v>
      </c>
      <c r="BM82" s="845" t="s">
        <v>798</v>
      </c>
      <c r="BN82" s="845" t="s">
        <v>798</v>
      </c>
      <c r="BO82" s="845" t="s">
        <v>798</v>
      </c>
      <c r="BP82" s="845" t="s">
        <v>798</v>
      </c>
      <c r="BQ82" s="845" t="s">
        <v>798</v>
      </c>
      <c r="BR82" s="917" t="s">
        <v>798</v>
      </c>
      <c r="BS82" s="845" t="s">
        <v>798</v>
      </c>
      <c r="BT82" s="845" t="s">
        <v>798</v>
      </c>
      <c r="BU82" s="845" t="s">
        <v>798</v>
      </c>
      <c r="BV82" s="917" t="s">
        <v>798</v>
      </c>
      <c r="BW82" s="845" t="s">
        <v>798</v>
      </c>
      <c r="BX82" s="845" t="s">
        <v>798</v>
      </c>
      <c r="BY82" s="845" t="s">
        <v>798</v>
      </c>
      <c r="BZ82" s="845" t="s">
        <v>798</v>
      </c>
      <c r="CA82" s="845" t="s">
        <v>798</v>
      </c>
      <c r="CB82" s="845" t="s">
        <v>798</v>
      </c>
      <c r="CC82" s="845" t="s">
        <v>798</v>
      </c>
      <c r="CD82" s="845" t="s">
        <v>798</v>
      </c>
      <c r="CE82" s="845" t="s">
        <v>798</v>
      </c>
      <c r="CF82" s="845" t="s">
        <v>798</v>
      </c>
      <c r="CG82" s="845" t="s">
        <v>798</v>
      </c>
      <c r="CH82" s="845" t="s">
        <v>798</v>
      </c>
      <c r="CI82" s="845" t="s">
        <v>798</v>
      </c>
      <c r="CJ82" s="845" t="s">
        <v>798</v>
      </c>
      <c r="CK82" s="845" t="s">
        <v>798</v>
      </c>
      <c r="CL82" s="845" t="s">
        <v>798</v>
      </c>
      <c r="CM82" s="845" t="s">
        <v>798</v>
      </c>
      <c r="CN82" s="845" t="s">
        <v>798</v>
      </c>
      <c r="CO82" s="845" t="s">
        <v>798</v>
      </c>
      <c r="CP82" s="845" t="s">
        <v>798</v>
      </c>
      <c r="CQ82" s="845" t="s">
        <v>798</v>
      </c>
      <c r="CR82" s="845" t="s">
        <v>798</v>
      </c>
      <c r="CS82" s="845" t="s">
        <v>798</v>
      </c>
      <c r="CT82" s="845" t="s">
        <v>798</v>
      </c>
      <c r="CU82" s="845" t="s">
        <v>798</v>
      </c>
      <c r="CV82" s="845" t="s">
        <v>798</v>
      </c>
      <c r="CW82" s="845" t="s">
        <v>798</v>
      </c>
      <c r="CX82" s="845" t="s">
        <v>798</v>
      </c>
      <c r="CY82" s="845" t="s">
        <v>798</v>
      </c>
      <c r="CZ82" s="845" t="s">
        <v>798</v>
      </c>
      <c r="DA82" s="845" t="s">
        <v>798</v>
      </c>
      <c r="DB82" s="845" t="s">
        <v>798</v>
      </c>
      <c r="DC82" s="845" t="s">
        <v>798</v>
      </c>
      <c r="DD82" s="845" t="s">
        <v>798</v>
      </c>
      <c r="DE82" s="845" t="s">
        <v>798</v>
      </c>
      <c r="DF82" s="845" t="s">
        <v>798</v>
      </c>
      <c r="DG82" s="845" t="s">
        <v>798</v>
      </c>
      <c r="DH82" s="845" t="s">
        <v>798</v>
      </c>
      <c r="DI82" s="845" t="s">
        <v>798</v>
      </c>
      <c r="DJ82" s="845" t="s">
        <v>798</v>
      </c>
      <c r="DK82" s="845" t="s">
        <v>798</v>
      </c>
      <c r="DL82" s="845" t="s">
        <v>798</v>
      </c>
      <c r="DM82" s="845" t="s">
        <v>798</v>
      </c>
      <c r="DN82" s="845" t="s">
        <v>798</v>
      </c>
      <c r="DO82" s="845" t="s">
        <v>798</v>
      </c>
      <c r="DP82" s="845" t="s">
        <v>798</v>
      </c>
      <c r="DQ82" s="845" t="s">
        <v>798</v>
      </c>
      <c r="DR82" s="845" t="s">
        <v>798</v>
      </c>
      <c r="DS82" s="917" t="s">
        <v>798</v>
      </c>
      <c r="DT82" s="845" t="s">
        <v>798</v>
      </c>
      <c r="DU82" s="845" t="s">
        <v>798</v>
      </c>
      <c r="DV82" s="845" t="s">
        <v>798</v>
      </c>
      <c r="DW82" s="845" t="s">
        <v>798</v>
      </c>
      <c r="DX82" s="845" t="s">
        <v>798</v>
      </c>
      <c r="DY82" s="845" t="s">
        <v>798</v>
      </c>
      <c r="DZ82" s="845" t="s">
        <v>798</v>
      </c>
      <c r="EA82" s="845" t="s">
        <v>798</v>
      </c>
      <c r="EB82" s="845" t="s">
        <v>798</v>
      </c>
      <c r="EC82" s="845" t="s">
        <v>798</v>
      </c>
      <c r="ED82" s="845" t="s">
        <v>798</v>
      </c>
      <c r="EE82" s="845" t="s">
        <v>798</v>
      </c>
      <c r="EF82" s="845" t="s">
        <v>798</v>
      </c>
    </row>
    <row r="83" spans="1:136" x14ac:dyDescent="0.2">
      <c r="A83" s="845">
        <v>79</v>
      </c>
      <c r="B83" s="845">
        <v>7</v>
      </c>
      <c r="C83" s="845" t="s">
        <v>798</v>
      </c>
      <c r="D83" s="845" t="s">
        <v>798</v>
      </c>
      <c r="E83" s="845" t="s">
        <v>798</v>
      </c>
      <c r="F83" s="845" t="s">
        <v>798</v>
      </c>
      <c r="G83" s="845" t="s">
        <v>798</v>
      </c>
      <c r="H83" s="845" t="s">
        <v>798</v>
      </c>
      <c r="I83" s="845" t="s">
        <v>798</v>
      </c>
      <c r="J83" s="845" t="s">
        <v>798</v>
      </c>
      <c r="K83" s="845" t="s">
        <v>798</v>
      </c>
      <c r="L83" s="845" t="s">
        <v>798</v>
      </c>
      <c r="M83" s="845" t="s">
        <v>798</v>
      </c>
      <c r="N83" s="845" t="s">
        <v>798</v>
      </c>
      <c r="O83" s="845" t="s">
        <v>798</v>
      </c>
      <c r="P83" s="845" t="s">
        <v>798</v>
      </c>
      <c r="Q83" s="845" t="s">
        <v>798</v>
      </c>
      <c r="R83" s="845" t="s">
        <v>798</v>
      </c>
      <c r="S83" s="845" t="s">
        <v>798</v>
      </c>
      <c r="T83" s="845" t="s">
        <v>798</v>
      </c>
      <c r="U83" s="845" t="s">
        <v>798</v>
      </c>
      <c r="V83" s="845" t="s">
        <v>798</v>
      </c>
      <c r="W83" s="845" t="s">
        <v>798</v>
      </c>
      <c r="X83" s="845" t="s">
        <v>798</v>
      </c>
      <c r="Y83" s="845" t="s">
        <v>798</v>
      </c>
      <c r="Z83" s="845" t="s">
        <v>798</v>
      </c>
      <c r="AA83" s="845" t="s">
        <v>798</v>
      </c>
      <c r="AB83" s="845" t="s">
        <v>798</v>
      </c>
      <c r="AC83" s="845" t="s">
        <v>798</v>
      </c>
      <c r="AD83" s="845" t="s">
        <v>798</v>
      </c>
      <c r="AE83" s="845" t="s">
        <v>798</v>
      </c>
      <c r="AF83" s="845" t="s">
        <v>798</v>
      </c>
      <c r="AG83" s="845" t="s">
        <v>798</v>
      </c>
      <c r="AH83" s="845" t="s">
        <v>798</v>
      </c>
      <c r="AI83" s="845" t="s">
        <v>798</v>
      </c>
      <c r="AJ83" s="845" t="s">
        <v>798</v>
      </c>
      <c r="AK83" s="845" t="s">
        <v>798</v>
      </c>
      <c r="AL83" s="845" t="s">
        <v>798</v>
      </c>
      <c r="AM83" s="845" t="s">
        <v>798</v>
      </c>
      <c r="AN83" s="845" t="s">
        <v>798</v>
      </c>
      <c r="AO83" s="845" t="s">
        <v>798</v>
      </c>
      <c r="AP83" s="845" t="s">
        <v>798</v>
      </c>
      <c r="AQ83" s="845" t="s">
        <v>798</v>
      </c>
      <c r="AR83" s="845" t="s">
        <v>798</v>
      </c>
      <c r="AS83" s="845" t="s">
        <v>798</v>
      </c>
      <c r="AT83" s="845" t="s">
        <v>798</v>
      </c>
      <c r="AU83" s="845" t="s">
        <v>798</v>
      </c>
      <c r="AV83" s="845" t="s">
        <v>798</v>
      </c>
      <c r="AW83" s="845" t="s">
        <v>798</v>
      </c>
      <c r="AX83" s="845" t="s">
        <v>798</v>
      </c>
      <c r="AY83" s="845" t="s">
        <v>798</v>
      </c>
      <c r="AZ83" s="845" t="s">
        <v>798</v>
      </c>
      <c r="BA83" s="845" t="s">
        <v>798</v>
      </c>
      <c r="BB83" s="845" t="s">
        <v>798</v>
      </c>
      <c r="BC83" s="845" t="s">
        <v>798</v>
      </c>
      <c r="BD83" s="845" t="s">
        <v>798</v>
      </c>
      <c r="BE83" s="845" t="s">
        <v>798</v>
      </c>
      <c r="BF83" s="845" t="s">
        <v>798</v>
      </c>
      <c r="BG83" s="845" t="s">
        <v>798</v>
      </c>
      <c r="BH83" s="845" t="s">
        <v>798</v>
      </c>
      <c r="BI83" s="845" t="s">
        <v>798</v>
      </c>
      <c r="BJ83" s="845" t="s">
        <v>798</v>
      </c>
      <c r="BK83" s="917" t="s">
        <v>798</v>
      </c>
      <c r="BL83" s="845" t="s">
        <v>798</v>
      </c>
      <c r="BM83" s="845" t="s">
        <v>798</v>
      </c>
      <c r="BN83" s="845" t="s">
        <v>798</v>
      </c>
      <c r="BO83" s="845" t="s">
        <v>798</v>
      </c>
      <c r="BP83" s="845" t="s">
        <v>798</v>
      </c>
      <c r="BQ83" s="845" t="s">
        <v>798</v>
      </c>
      <c r="BR83" s="917" t="s">
        <v>798</v>
      </c>
      <c r="BS83" s="845" t="s">
        <v>798</v>
      </c>
      <c r="BT83" s="845" t="s">
        <v>798</v>
      </c>
      <c r="BU83" s="845" t="s">
        <v>798</v>
      </c>
      <c r="BV83" s="917" t="s">
        <v>798</v>
      </c>
      <c r="BW83" s="845" t="s">
        <v>798</v>
      </c>
      <c r="BX83" s="845" t="s">
        <v>798</v>
      </c>
      <c r="BY83" s="845" t="s">
        <v>798</v>
      </c>
      <c r="BZ83" s="845" t="s">
        <v>798</v>
      </c>
      <c r="CA83" s="845" t="s">
        <v>798</v>
      </c>
      <c r="CB83" s="845" t="s">
        <v>798</v>
      </c>
      <c r="CC83" s="845" t="s">
        <v>798</v>
      </c>
      <c r="CD83" s="845" t="s">
        <v>798</v>
      </c>
      <c r="CE83" s="845" t="s">
        <v>798</v>
      </c>
      <c r="CF83" s="845" t="s">
        <v>798</v>
      </c>
      <c r="CG83" s="845" t="s">
        <v>798</v>
      </c>
      <c r="CH83" s="845" t="s">
        <v>798</v>
      </c>
      <c r="CI83" s="845" t="s">
        <v>798</v>
      </c>
      <c r="CJ83" s="845" t="s">
        <v>798</v>
      </c>
      <c r="CK83" s="845" t="s">
        <v>798</v>
      </c>
      <c r="CL83" s="845" t="s">
        <v>798</v>
      </c>
      <c r="CM83" s="845" t="s">
        <v>798</v>
      </c>
      <c r="CN83" s="845" t="s">
        <v>798</v>
      </c>
      <c r="CO83" s="845" t="s">
        <v>798</v>
      </c>
      <c r="CP83" s="845" t="s">
        <v>798</v>
      </c>
      <c r="CQ83" s="845" t="s">
        <v>798</v>
      </c>
      <c r="CR83" s="845" t="s">
        <v>798</v>
      </c>
      <c r="CS83" s="845" t="s">
        <v>798</v>
      </c>
      <c r="CT83" s="845" t="s">
        <v>798</v>
      </c>
      <c r="CU83" s="845" t="s">
        <v>798</v>
      </c>
      <c r="CV83" s="845" t="s">
        <v>798</v>
      </c>
      <c r="CW83" s="845" t="s">
        <v>798</v>
      </c>
      <c r="CX83" s="845" t="s">
        <v>798</v>
      </c>
      <c r="CY83" s="845" t="s">
        <v>798</v>
      </c>
      <c r="CZ83" s="845" t="s">
        <v>798</v>
      </c>
      <c r="DA83" s="845" t="s">
        <v>798</v>
      </c>
      <c r="DB83" s="845" t="s">
        <v>798</v>
      </c>
      <c r="DC83" s="845" t="s">
        <v>798</v>
      </c>
      <c r="DD83" s="845" t="s">
        <v>798</v>
      </c>
      <c r="DE83" s="845" t="s">
        <v>798</v>
      </c>
      <c r="DF83" s="845" t="s">
        <v>798</v>
      </c>
      <c r="DG83" s="845" t="s">
        <v>798</v>
      </c>
      <c r="DH83" s="845" t="s">
        <v>798</v>
      </c>
      <c r="DI83" s="845" t="s">
        <v>798</v>
      </c>
      <c r="DJ83" s="845" t="s">
        <v>798</v>
      </c>
      <c r="DK83" s="845" t="s">
        <v>798</v>
      </c>
      <c r="DL83" s="845" t="s">
        <v>798</v>
      </c>
      <c r="DM83" s="845" t="s">
        <v>798</v>
      </c>
      <c r="DN83" s="845" t="s">
        <v>798</v>
      </c>
      <c r="DO83" s="845" t="s">
        <v>798</v>
      </c>
      <c r="DP83" s="845" t="s">
        <v>798</v>
      </c>
      <c r="DQ83" s="845" t="s">
        <v>798</v>
      </c>
      <c r="DR83" s="845" t="s">
        <v>798</v>
      </c>
      <c r="DS83" s="917" t="s">
        <v>798</v>
      </c>
      <c r="DT83" s="845" t="s">
        <v>798</v>
      </c>
      <c r="DU83" s="845" t="s">
        <v>798</v>
      </c>
      <c r="DV83" s="845" t="s">
        <v>798</v>
      </c>
      <c r="DW83" s="845" t="s">
        <v>798</v>
      </c>
      <c r="DX83" s="845" t="s">
        <v>798</v>
      </c>
      <c r="DY83" s="845" t="s">
        <v>798</v>
      </c>
      <c r="DZ83" s="845" t="s">
        <v>798</v>
      </c>
      <c r="EA83" s="845" t="s">
        <v>798</v>
      </c>
      <c r="EB83" s="845" t="s">
        <v>798</v>
      </c>
      <c r="EC83" s="845" t="s">
        <v>798</v>
      </c>
      <c r="ED83" s="845" t="s">
        <v>798</v>
      </c>
      <c r="EE83" s="845" t="s">
        <v>798</v>
      </c>
      <c r="EF83" s="845" t="s">
        <v>798</v>
      </c>
    </row>
    <row r="84" spans="1:136" x14ac:dyDescent="0.2">
      <c r="A84" s="845">
        <v>80</v>
      </c>
      <c r="B84" s="845">
        <v>8</v>
      </c>
      <c r="C84" s="845" t="s">
        <v>798</v>
      </c>
      <c r="D84" s="845" t="s">
        <v>798</v>
      </c>
      <c r="E84" s="845" t="s">
        <v>798</v>
      </c>
      <c r="F84" s="845" t="s">
        <v>798</v>
      </c>
      <c r="G84" s="845" t="s">
        <v>798</v>
      </c>
      <c r="H84" s="845" t="s">
        <v>798</v>
      </c>
      <c r="I84" s="845" t="s">
        <v>798</v>
      </c>
      <c r="J84" s="845" t="s">
        <v>798</v>
      </c>
      <c r="K84" s="845" t="s">
        <v>798</v>
      </c>
      <c r="L84" s="845" t="s">
        <v>798</v>
      </c>
      <c r="M84" s="845" t="s">
        <v>798</v>
      </c>
      <c r="N84" s="845" t="s">
        <v>798</v>
      </c>
      <c r="O84" s="845" t="s">
        <v>798</v>
      </c>
      <c r="P84" s="845" t="s">
        <v>798</v>
      </c>
      <c r="Q84" s="845" t="s">
        <v>798</v>
      </c>
      <c r="R84" s="845" t="s">
        <v>798</v>
      </c>
      <c r="S84" s="845" t="s">
        <v>798</v>
      </c>
      <c r="T84" s="845" t="s">
        <v>798</v>
      </c>
      <c r="U84" s="845" t="s">
        <v>798</v>
      </c>
      <c r="V84" s="845" t="s">
        <v>798</v>
      </c>
      <c r="W84" s="845" t="s">
        <v>798</v>
      </c>
      <c r="X84" s="845" t="s">
        <v>798</v>
      </c>
      <c r="Y84" s="845" t="s">
        <v>798</v>
      </c>
      <c r="Z84" s="845" t="s">
        <v>798</v>
      </c>
      <c r="AA84" s="845" t="s">
        <v>798</v>
      </c>
      <c r="AB84" s="845" t="s">
        <v>798</v>
      </c>
      <c r="AC84" s="845" t="s">
        <v>798</v>
      </c>
      <c r="AD84" s="845" t="s">
        <v>798</v>
      </c>
      <c r="AE84" s="845" t="s">
        <v>798</v>
      </c>
      <c r="AF84" s="845" t="s">
        <v>798</v>
      </c>
      <c r="AG84" s="845" t="s">
        <v>798</v>
      </c>
      <c r="AH84" s="845" t="s">
        <v>798</v>
      </c>
      <c r="AI84" s="845" t="s">
        <v>798</v>
      </c>
      <c r="AJ84" s="845" t="s">
        <v>798</v>
      </c>
      <c r="AK84" s="845" t="s">
        <v>798</v>
      </c>
      <c r="AL84" s="845" t="s">
        <v>798</v>
      </c>
      <c r="AM84" s="845" t="s">
        <v>798</v>
      </c>
      <c r="AN84" s="845" t="s">
        <v>798</v>
      </c>
      <c r="AO84" s="845" t="s">
        <v>798</v>
      </c>
      <c r="AP84" s="845" t="s">
        <v>798</v>
      </c>
      <c r="AQ84" s="845" t="s">
        <v>798</v>
      </c>
      <c r="AR84" s="845" t="s">
        <v>798</v>
      </c>
      <c r="AS84" s="845" t="s">
        <v>798</v>
      </c>
      <c r="AT84" s="845" t="s">
        <v>798</v>
      </c>
      <c r="AU84" s="845" t="s">
        <v>798</v>
      </c>
      <c r="AV84" s="845" t="s">
        <v>798</v>
      </c>
      <c r="AW84" s="845" t="s">
        <v>798</v>
      </c>
      <c r="AX84" s="845" t="s">
        <v>798</v>
      </c>
      <c r="AY84" s="845" t="s">
        <v>798</v>
      </c>
      <c r="AZ84" s="845" t="s">
        <v>798</v>
      </c>
      <c r="BA84" s="845" t="s">
        <v>798</v>
      </c>
      <c r="BB84" s="845" t="s">
        <v>798</v>
      </c>
      <c r="BC84" s="845" t="s">
        <v>798</v>
      </c>
      <c r="BD84" s="845" t="s">
        <v>798</v>
      </c>
      <c r="BE84" s="845" t="s">
        <v>798</v>
      </c>
      <c r="BF84" s="845" t="s">
        <v>798</v>
      </c>
      <c r="BG84" s="845" t="s">
        <v>798</v>
      </c>
      <c r="BH84" s="845" t="s">
        <v>798</v>
      </c>
      <c r="BI84" s="845" t="s">
        <v>798</v>
      </c>
      <c r="BJ84" s="845" t="s">
        <v>798</v>
      </c>
      <c r="BK84" s="917" t="s">
        <v>798</v>
      </c>
      <c r="BL84" s="845" t="s">
        <v>798</v>
      </c>
      <c r="BM84" s="845" t="s">
        <v>798</v>
      </c>
      <c r="BN84" s="845" t="s">
        <v>798</v>
      </c>
      <c r="BO84" s="845" t="s">
        <v>798</v>
      </c>
      <c r="BP84" s="845" t="s">
        <v>798</v>
      </c>
      <c r="BQ84" s="845" t="s">
        <v>798</v>
      </c>
      <c r="BR84" s="917" t="s">
        <v>798</v>
      </c>
      <c r="BS84" s="845" t="s">
        <v>798</v>
      </c>
      <c r="BT84" s="845" t="s">
        <v>798</v>
      </c>
      <c r="BU84" s="845" t="s">
        <v>798</v>
      </c>
      <c r="BV84" s="917" t="s">
        <v>798</v>
      </c>
      <c r="BW84" s="845" t="s">
        <v>798</v>
      </c>
      <c r="BX84" s="845" t="s">
        <v>798</v>
      </c>
      <c r="BY84" s="845" t="s">
        <v>798</v>
      </c>
      <c r="BZ84" s="845" t="s">
        <v>798</v>
      </c>
      <c r="CA84" s="845" t="s">
        <v>798</v>
      </c>
      <c r="CB84" s="845" t="s">
        <v>798</v>
      </c>
      <c r="CC84" s="845" t="s">
        <v>798</v>
      </c>
      <c r="CD84" s="845" t="s">
        <v>798</v>
      </c>
      <c r="CE84" s="845" t="s">
        <v>798</v>
      </c>
      <c r="CF84" s="845" t="s">
        <v>798</v>
      </c>
      <c r="CG84" s="845" t="s">
        <v>798</v>
      </c>
      <c r="CH84" s="845" t="s">
        <v>798</v>
      </c>
      <c r="CI84" s="845" t="s">
        <v>798</v>
      </c>
      <c r="CJ84" s="845" t="s">
        <v>798</v>
      </c>
      <c r="CK84" s="845" t="s">
        <v>798</v>
      </c>
      <c r="CL84" s="845" t="s">
        <v>798</v>
      </c>
      <c r="CM84" s="845" t="s">
        <v>798</v>
      </c>
      <c r="CN84" s="845" t="s">
        <v>798</v>
      </c>
      <c r="CO84" s="845" t="s">
        <v>798</v>
      </c>
      <c r="CP84" s="845" t="s">
        <v>798</v>
      </c>
      <c r="CQ84" s="845" t="s">
        <v>798</v>
      </c>
      <c r="CR84" s="845" t="s">
        <v>798</v>
      </c>
      <c r="CS84" s="845" t="s">
        <v>798</v>
      </c>
      <c r="CT84" s="845" t="s">
        <v>798</v>
      </c>
      <c r="CU84" s="845" t="s">
        <v>798</v>
      </c>
      <c r="CV84" s="845" t="s">
        <v>798</v>
      </c>
      <c r="CW84" s="845" t="s">
        <v>798</v>
      </c>
      <c r="CX84" s="845" t="s">
        <v>798</v>
      </c>
      <c r="CY84" s="845" t="s">
        <v>798</v>
      </c>
      <c r="CZ84" s="845" t="s">
        <v>798</v>
      </c>
      <c r="DA84" s="845" t="s">
        <v>798</v>
      </c>
      <c r="DB84" s="845" t="s">
        <v>798</v>
      </c>
      <c r="DC84" s="845" t="s">
        <v>798</v>
      </c>
      <c r="DD84" s="845" t="s">
        <v>798</v>
      </c>
      <c r="DE84" s="845" t="s">
        <v>798</v>
      </c>
      <c r="DF84" s="845" t="s">
        <v>798</v>
      </c>
      <c r="DG84" s="845" t="s">
        <v>798</v>
      </c>
      <c r="DH84" s="845" t="s">
        <v>798</v>
      </c>
      <c r="DI84" s="845" t="s">
        <v>798</v>
      </c>
      <c r="DJ84" s="845" t="s">
        <v>798</v>
      </c>
      <c r="DK84" s="845" t="s">
        <v>798</v>
      </c>
      <c r="DL84" s="845" t="s">
        <v>798</v>
      </c>
      <c r="DM84" s="845" t="s">
        <v>798</v>
      </c>
      <c r="DN84" s="845" t="s">
        <v>798</v>
      </c>
      <c r="DO84" s="845" t="s">
        <v>798</v>
      </c>
      <c r="DP84" s="845" t="s">
        <v>798</v>
      </c>
      <c r="DQ84" s="845" t="s">
        <v>798</v>
      </c>
      <c r="DR84" s="845" t="s">
        <v>798</v>
      </c>
      <c r="DS84" s="917" t="s">
        <v>798</v>
      </c>
      <c r="DT84" s="845" t="s">
        <v>798</v>
      </c>
      <c r="DU84" s="845" t="s">
        <v>798</v>
      </c>
      <c r="DV84" s="845" t="s">
        <v>798</v>
      </c>
      <c r="DW84" s="845" t="s">
        <v>798</v>
      </c>
      <c r="DX84" s="845" t="s">
        <v>798</v>
      </c>
      <c r="DY84" s="845" t="s">
        <v>798</v>
      </c>
      <c r="DZ84" s="845" t="s">
        <v>798</v>
      </c>
      <c r="EA84" s="845" t="s">
        <v>798</v>
      </c>
      <c r="EB84" s="845" t="s">
        <v>798</v>
      </c>
      <c r="EC84" s="845" t="s">
        <v>798</v>
      </c>
      <c r="ED84" s="845" t="s">
        <v>798</v>
      </c>
      <c r="EE84" s="845" t="s">
        <v>798</v>
      </c>
      <c r="EF84" s="845" t="s">
        <v>798</v>
      </c>
    </row>
    <row r="85" spans="1:136" x14ac:dyDescent="0.2">
      <c r="A85" s="845">
        <v>81</v>
      </c>
      <c r="B85" s="845">
        <v>9</v>
      </c>
      <c r="C85" s="845" t="s">
        <v>798</v>
      </c>
      <c r="D85" s="845" t="s">
        <v>798</v>
      </c>
      <c r="E85" s="845" t="s">
        <v>798</v>
      </c>
      <c r="F85" s="845" t="s">
        <v>798</v>
      </c>
      <c r="G85" s="845" t="s">
        <v>798</v>
      </c>
      <c r="H85" s="845" t="s">
        <v>798</v>
      </c>
      <c r="I85" s="845" t="s">
        <v>798</v>
      </c>
      <c r="J85" s="845" t="s">
        <v>798</v>
      </c>
      <c r="K85" s="845" t="s">
        <v>798</v>
      </c>
      <c r="L85" s="845" t="s">
        <v>798</v>
      </c>
      <c r="M85" s="845" t="s">
        <v>798</v>
      </c>
      <c r="N85" s="845" t="s">
        <v>798</v>
      </c>
      <c r="O85" s="845" t="s">
        <v>798</v>
      </c>
      <c r="P85" s="845" t="s">
        <v>798</v>
      </c>
      <c r="Q85" s="845" t="s">
        <v>798</v>
      </c>
      <c r="R85" s="845" t="s">
        <v>798</v>
      </c>
      <c r="S85" s="845" t="s">
        <v>798</v>
      </c>
      <c r="T85" s="845" t="s">
        <v>798</v>
      </c>
      <c r="U85" s="845" t="s">
        <v>798</v>
      </c>
      <c r="V85" s="845" t="s">
        <v>798</v>
      </c>
      <c r="W85" s="845" t="s">
        <v>798</v>
      </c>
      <c r="X85" s="845" t="s">
        <v>798</v>
      </c>
      <c r="Y85" s="845" t="s">
        <v>798</v>
      </c>
      <c r="Z85" s="845" t="s">
        <v>798</v>
      </c>
      <c r="AA85" s="845" t="s">
        <v>798</v>
      </c>
      <c r="AB85" s="845" t="s">
        <v>798</v>
      </c>
      <c r="AC85" s="845" t="s">
        <v>798</v>
      </c>
      <c r="AD85" s="845" t="s">
        <v>798</v>
      </c>
      <c r="AE85" s="845" t="s">
        <v>798</v>
      </c>
      <c r="AF85" s="845" t="s">
        <v>798</v>
      </c>
      <c r="AG85" s="845" t="s">
        <v>798</v>
      </c>
      <c r="AH85" s="845" t="s">
        <v>798</v>
      </c>
      <c r="AI85" s="845" t="s">
        <v>798</v>
      </c>
      <c r="AJ85" s="845" t="s">
        <v>798</v>
      </c>
      <c r="AK85" s="845" t="s">
        <v>798</v>
      </c>
      <c r="AL85" s="845" t="s">
        <v>798</v>
      </c>
      <c r="AM85" s="845" t="s">
        <v>798</v>
      </c>
      <c r="AN85" s="845" t="s">
        <v>798</v>
      </c>
      <c r="AO85" s="845" t="s">
        <v>798</v>
      </c>
      <c r="AP85" s="845" t="s">
        <v>798</v>
      </c>
      <c r="AQ85" s="845" t="s">
        <v>798</v>
      </c>
      <c r="AR85" s="845" t="s">
        <v>798</v>
      </c>
      <c r="AS85" s="845" t="s">
        <v>798</v>
      </c>
      <c r="AT85" s="845" t="s">
        <v>798</v>
      </c>
      <c r="AU85" s="845" t="s">
        <v>798</v>
      </c>
      <c r="AV85" s="845" t="s">
        <v>798</v>
      </c>
      <c r="AW85" s="845" t="s">
        <v>798</v>
      </c>
      <c r="AX85" s="845" t="s">
        <v>798</v>
      </c>
      <c r="AY85" s="845" t="s">
        <v>798</v>
      </c>
      <c r="AZ85" s="845" t="s">
        <v>798</v>
      </c>
      <c r="BA85" s="845" t="s">
        <v>798</v>
      </c>
      <c r="BB85" s="845" t="s">
        <v>798</v>
      </c>
      <c r="BC85" s="845" t="s">
        <v>798</v>
      </c>
      <c r="BD85" s="845" t="s">
        <v>798</v>
      </c>
      <c r="BE85" s="845" t="s">
        <v>798</v>
      </c>
      <c r="BF85" s="845" t="s">
        <v>798</v>
      </c>
      <c r="BG85" s="845" t="s">
        <v>798</v>
      </c>
      <c r="BH85" s="845" t="s">
        <v>798</v>
      </c>
      <c r="BI85" s="845" t="s">
        <v>798</v>
      </c>
      <c r="BJ85" s="845" t="s">
        <v>798</v>
      </c>
      <c r="BK85" s="917" t="s">
        <v>798</v>
      </c>
      <c r="BL85" s="845" t="s">
        <v>798</v>
      </c>
      <c r="BM85" s="845" t="s">
        <v>798</v>
      </c>
      <c r="BN85" s="845" t="s">
        <v>798</v>
      </c>
      <c r="BO85" s="845" t="s">
        <v>798</v>
      </c>
      <c r="BP85" s="845" t="s">
        <v>798</v>
      </c>
      <c r="BQ85" s="845" t="s">
        <v>798</v>
      </c>
      <c r="BR85" s="917" t="s">
        <v>798</v>
      </c>
      <c r="BS85" s="845" t="s">
        <v>798</v>
      </c>
      <c r="BT85" s="845" t="s">
        <v>798</v>
      </c>
      <c r="BU85" s="845" t="s">
        <v>798</v>
      </c>
      <c r="BV85" s="917" t="s">
        <v>798</v>
      </c>
      <c r="BW85" s="845" t="s">
        <v>798</v>
      </c>
      <c r="BX85" s="845" t="s">
        <v>798</v>
      </c>
      <c r="BY85" s="845" t="s">
        <v>798</v>
      </c>
      <c r="BZ85" s="845" t="s">
        <v>798</v>
      </c>
      <c r="CA85" s="845" t="s">
        <v>798</v>
      </c>
      <c r="CB85" s="845" t="s">
        <v>798</v>
      </c>
      <c r="CC85" s="845" t="s">
        <v>798</v>
      </c>
      <c r="CD85" s="845" t="s">
        <v>798</v>
      </c>
      <c r="CE85" s="845" t="s">
        <v>798</v>
      </c>
      <c r="CF85" s="845" t="s">
        <v>798</v>
      </c>
      <c r="CG85" s="845" t="s">
        <v>798</v>
      </c>
      <c r="CH85" s="845" t="s">
        <v>798</v>
      </c>
      <c r="CI85" s="845" t="s">
        <v>798</v>
      </c>
      <c r="CJ85" s="845" t="s">
        <v>798</v>
      </c>
      <c r="CK85" s="845" t="s">
        <v>798</v>
      </c>
      <c r="CL85" s="845" t="s">
        <v>798</v>
      </c>
      <c r="CM85" s="845" t="s">
        <v>798</v>
      </c>
      <c r="CN85" s="845" t="s">
        <v>798</v>
      </c>
      <c r="CO85" s="845" t="s">
        <v>798</v>
      </c>
      <c r="CP85" s="845" t="s">
        <v>798</v>
      </c>
      <c r="CQ85" s="845" t="s">
        <v>798</v>
      </c>
      <c r="CR85" s="845" t="s">
        <v>798</v>
      </c>
      <c r="CS85" s="845" t="s">
        <v>798</v>
      </c>
      <c r="CT85" s="845" t="s">
        <v>798</v>
      </c>
      <c r="CU85" s="845" t="s">
        <v>798</v>
      </c>
      <c r="CV85" s="845" t="s">
        <v>798</v>
      </c>
      <c r="CW85" s="845" t="s">
        <v>798</v>
      </c>
      <c r="CX85" s="845" t="s">
        <v>798</v>
      </c>
      <c r="CY85" s="845" t="s">
        <v>798</v>
      </c>
      <c r="CZ85" s="845" t="s">
        <v>798</v>
      </c>
      <c r="DA85" s="845" t="s">
        <v>798</v>
      </c>
      <c r="DB85" s="845" t="s">
        <v>798</v>
      </c>
      <c r="DC85" s="845" t="s">
        <v>798</v>
      </c>
      <c r="DD85" s="845" t="s">
        <v>798</v>
      </c>
      <c r="DE85" s="845" t="s">
        <v>798</v>
      </c>
      <c r="DF85" s="845" t="s">
        <v>798</v>
      </c>
      <c r="DG85" s="845" t="s">
        <v>798</v>
      </c>
      <c r="DH85" s="845" t="s">
        <v>798</v>
      </c>
      <c r="DI85" s="845" t="s">
        <v>798</v>
      </c>
      <c r="DJ85" s="845" t="s">
        <v>798</v>
      </c>
      <c r="DK85" s="845" t="s">
        <v>798</v>
      </c>
      <c r="DL85" s="845" t="s">
        <v>798</v>
      </c>
      <c r="DM85" s="845" t="s">
        <v>798</v>
      </c>
      <c r="DN85" s="845" t="s">
        <v>798</v>
      </c>
      <c r="DO85" s="845" t="s">
        <v>798</v>
      </c>
      <c r="DP85" s="845" t="s">
        <v>798</v>
      </c>
      <c r="DQ85" s="845" t="s">
        <v>798</v>
      </c>
      <c r="DR85" s="845" t="s">
        <v>798</v>
      </c>
      <c r="DS85" s="917" t="s">
        <v>798</v>
      </c>
      <c r="DT85" s="845" t="s">
        <v>798</v>
      </c>
      <c r="DU85" s="845" t="s">
        <v>798</v>
      </c>
      <c r="DV85" s="845" t="s">
        <v>798</v>
      </c>
      <c r="DW85" s="845" t="s">
        <v>798</v>
      </c>
      <c r="DX85" s="845" t="s">
        <v>798</v>
      </c>
      <c r="DY85" s="845" t="s">
        <v>798</v>
      </c>
      <c r="DZ85" s="845" t="s">
        <v>798</v>
      </c>
      <c r="EA85" s="845" t="s">
        <v>798</v>
      </c>
      <c r="EB85" s="845" t="s">
        <v>798</v>
      </c>
      <c r="EC85" s="845" t="s">
        <v>798</v>
      </c>
      <c r="ED85" s="845" t="s">
        <v>798</v>
      </c>
      <c r="EE85" s="845" t="s">
        <v>798</v>
      </c>
      <c r="EF85" s="845" t="s">
        <v>798</v>
      </c>
    </row>
    <row r="86" spans="1:136" x14ac:dyDescent="0.2">
      <c r="A86" s="845">
        <v>82</v>
      </c>
      <c r="B86" s="845">
        <v>10</v>
      </c>
      <c r="C86" s="845" t="s">
        <v>798</v>
      </c>
      <c r="D86" s="845" t="s">
        <v>798</v>
      </c>
      <c r="E86" s="845" t="s">
        <v>798</v>
      </c>
      <c r="F86" s="845" t="s">
        <v>798</v>
      </c>
      <c r="G86" s="845" t="s">
        <v>798</v>
      </c>
      <c r="H86" s="845" t="s">
        <v>798</v>
      </c>
      <c r="I86" s="845" t="s">
        <v>798</v>
      </c>
      <c r="J86" s="845" t="s">
        <v>798</v>
      </c>
      <c r="K86" s="845" t="s">
        <v>798</v>
      </c>
      <c r="L86" s="845" t="s">
        <v>798</v>
      </c>
      <c r="M86" s="845" t="s">
        <v>798</v>
      </c>
      <c r="N86" s="845" t="s">
        <v>798</v>
      </c>
      <c r="O86" s="845" t="s">
        <v>798</v>
      </c>
      <c r="P86" s="845" t="s">
        <v>798</v>
      </c>
      <c r="Q86" s="845" t="s">
        <v>798</v>
      </c>
      <c r="R86" s="845" t="s">
        <v>798</v>
      </c>
      <c r="S86" s="845" t="s">
        <v>798</v>
      </c>
      <c r="T86" s="845" t="s">
        <v>798</v>
      </c>
      <c r="U86" s="845" t="s">
        <v>798</v>
      </c>
      <c r="V86" s="845" t="s">
        <v>798</v>
      </c>
      <c r="W86" s="845" t="s">
        <v>798</v>
      </c>
      <c r="X86" s="845" t="s">
        <v>798</v>
      </c>
      <c r="Y86" s="845" t="s">
        <v>798</v>
      </c>
      <c r="Z86" s="845" t="s">
        <v>798</v>
      </c>
      <c r="AA86" s="845" t="s">
        <v>798</v>
      </c>
      <c r="AB86" s="845" t="s">
        <v>798</v>
      </c>
      <c r="AC86" s="845" t="s">
        <v>798</v>
      </c>
      <c r="AD86" s="845" t="s">
        <v>798</v>
      </c>
      <c r="AE86" s="845" t="s">
        <v>798</v>
      </c>
      <c r="AF86" s="845" t="s">
        <v>798</v>
      </c>
      <c r="AG86" s="845" t="s">
        <v>798</v>
      </c>
      <c r="AH86" s="845" t="s">
        <v>798</v>
      </c>
      <c r="AI86" s="845" t="s">
        <v>798</v>
      </c>
      <c r="AJ86" s="845" t="s">
        <v>798</v>
      </c>
      <c r="AK86" s="845" t="s">
        <v>798</v>
      </c>
      <c r="AL86" s="845" t="s">
        <v>798</v>
      </c>
      <c r="AM86" s="845" t="s">
        <v>798</v>
      </c>
      <c r="AN86" s="845" t="s">
        <v>798</v>
      </c>
      <c r="AO86" s="845" t="s">
        <v>798</v>
      </c>
      <c r="AP86" s="845" t="s">
        <v>798</v>
      </c>
      <c r="AQ86" s="845" t="s">
        <v>798</v>
      </c>
      <c r="AR86" s="845" t="s">
        <v>798</v>
      </c>
      <c r="AS86" s="845" t="s">
        <v>798</v>
      </c>
      <c r="AT86" s="845" t="s">
        <v>798</v>
      </c>
      <c r="AU86" s="845" t="s">
        <v>798</v>
      </c>
      <c r="AV86" s="845" t="s">
        <v>798</v>
      </c>
      <c r="AW86" s="845" t="s">
        <v>798</v>
      </c>
      <c r="AX86" s="845" t="s">
        <v>798</v>
      </c>
      <c r="AY86" s="845" t="s">
        <v>798</v>
      </c>
      <c r="AZ86" s="845" t="s">
        <v>798</v>
      </c>
      <c r="BA86" s="845" t="s">
        <v>798</v>
      </c>
      <c r="BB86" s="845" t="s">
        <v>798</v>
      </c>
      <c r="BC86" s="845" t="s">
        <v>798</v>
      </c>
      <c r="BD86" s="845" t="s">
        <v>798</v>
      </c>
      <c r="BE86" s="845" t="s">
        <v>798</v>
      </c>
      <c r="BF86" s="845" t="s">
        <v>798</v>
      </c>
      <c r="BG86" s="845" t="s">
        <v>798</v>
      </c>
      <c r="BH86" s="845" t="s">
        <v>798</v>
      </c>
      <c r="BI86" s="845" t="s">
        <v>798</v>
      </c>
      <c r="BJ86" s="845" t="s">
        <v>798</v>
      </c>
      <c r="BK86" s="917" t="s">
        <v>798</v>
      </c>
      <c r="BL86" s="845" t="s">
        <v>798</v>
      </c>
      <c r="BM86" s="845" t="s">
        <v>798</v>
      </c>
      <c r="BN86" s="845" t="s">
        <v>798</v>
      </c>
      <c r="BO86" s="845" t="s">
        <v>798</v>
      </c>
      <c r="BP86" s="845" t="s">
        <v>798</v>
      </c>
      <c r="BQ86" s="845" t="s">
        <v>798</v>
      </c>
      <c r="BR86" s="917" t="s">
        <v>798</v>
      </c>
      <c r="BS86" s="845" t="s">
        <v>798</v>
      </c>
      <c r="BT86" s="845" t="s">
        <v>798</v>
      </c>
      <c r="BU86" s="845" t="s">
        <v>798</v>
      </c>
      <c r="BV86" s="917" t="s">
        <v>798</v>
      </c>
      <c r="BW86" s="845" t="s">
        <v>798</v>
      </c>
      <c r="BX86" s="845" t="s">
        <v>798</v>
      </c>
      <c r="BY86" s="845" t="s">
        <v>798</v>
      </c>
      <c r="BZ86" s="845" t="s">
        <v>798</v>
      </c>
      <c r="CA86" s="845" t="s">
        <v>798</v>
      </c>
      <c r="CB86" s="845" t="s">
        <v>798</v>
      </c>
      <c r="CC86" s="845" t="s">
        <v>798</v>
      </c>
      <c r="CD86" s="845" t="s">
        <v>798</v>
      </c>
      <c r="CE86" s="845" t="s">
        <v>798</v>
      </c>
      <c r="CF86" s="845" t="s">
        <v>798</v>
      </c>
      <c r="CG86" s="845" t="s">
        <v>798</v>
      </c>
      <c r="CH86" s="845" t="s">
        <v>798</v>
      </c>
      <c r="CI86" s="845" t="s">
        <v>798</v>
      </c>
      <c r="CJ86" s="845" t="s">
        <v>798</v>
      </c>
      <c r="CK86" s="845" t="s">
        <v>798</v>
      </c>
      <c r="CL86" s="845" t="s">
        <v>798</v>
      </c>
      <c r="CM86" s="845" t="s">
        <v>798</v>
      </c>
      <c r="CN86" s="845" t="s">
        <v>798</v>
      </c>
      <c r="CO86" s="845" t="s">
        <v>798</v>
      </c>
      <c r="CP86" s="845" t="s">
        <v>798</v>
      </c>
      <c r="CQ86" s="845" t="s">
        <v>798</v>
      </c>
      <c r="CR86" s="845" t="s">
        <v>798</v>
      </c>
      <c r="CS86" s="845" t="s">
        <v>798</v>
      </c>
      <c r="CT86" s="845" t="s">
        <v>798</v>
      </c>
      <c r="CU86" s="845" t="s">
        <v>798</v>
      </c>
      <c r="CV86" s="845" t="s">
        <v>798</v>
      </c>
      <c r="CW86" s="845" t="s">
        <v>798</v>
      </c>
      <c r="CX86" s="845" t="s">
        <v>798</v>
      </c>
      <c r="CY86" s="845" t="s">
        <v>798</v>
      </c>
      <c r="CZ86" s="845" t="s">
        <v>798</v>
      </c>
      <c r="DA86" s="845" t="s">
        <v>798</v>
      </c>
      <c r="DB86" s="845" t="s">
        <v>798</v>
      </c>
      <c r="DC86" s="845" t="s">
        <v>798</v>
      </c>
      <c r="DD86" s="845" t="s">
        <v>798</v>
      </c>
      <c r="DE86" s="845" t="s">
        <v>798</v>
      </c>
      <c r="DF86" s="845" t="s">
        <v>798</v>
      </c>
      <c r="DG86" s="845" t="s">
        <v>798</v>
      </c>
      <c r="DH86" s="845" t="s">
        <v>798</v>
      </c>
      <c r="DI86" s="845" t="s">
        <v>798</v>
      </c>
      <c r="DJ86" s="845" t="s">
        <v>798</v>
      </c>
      <c r="DK86" s="845" t="s">
        <v>798</v>
      </c>
      <c r="DL86" s="845" t="s">
        <v>798</v>
      </c>
      <c r="DM86" s="845" t="s">
        <v>798</v>
      </c>
      <c r="DN86" s="845" t="s">
        <v>798</v>
      </c>
      <c r="DO86" s="845" t="s">
        <v>798</v>
      </c>
      <c r="DP86" s="845" t="s">
        <v>798</v>
      </c>
      <c r="DQ86" s="845" t="s">
        <v>798</v>
      </c>
      <c r="DR86" s="845" t="s">
        <v>798</v>
      </c>
      <c r="DS86" s="917" t="s">
        <v>798</v>
      </c>
      <c r="DT86" s="845" t="s">
        <v>798</v>
      </c>
      <c r="DU86" s="845" t="s">
        <v>798</v>
      </c>
      <c r="DV86" s="845" t="s">
        <v>798</v>
      </c>
      <c r="DW86" s="845" t="s">
        <v>798</v>
      </c>
      <c r="DX86" s="845" t="s">
        <v>798</v>
      </c>
      <c r="DY86" s="845" t="s">
        <v>798</v>
      </c>
      <c r="DZ86" s="845" t="s">
        <v>798</v>
      </c>
      <c r="EA86" s="845" t="s">
        <v>798</v>
      </c>
      <c r="EB86" s="845" t="s">
        <v>798</v>
      </c>
      <c r="EC86" s="845" t="s">
        <v>798</v>
      </c>
      <c r="ED86" s="845" t="s">
        <v>798</v>
      </c>
      <c r="EE86" s="845" t="s">
        <v>798</v>
      </c>
      <c r="EF86" s="845" t="s">
        <v>798</v>
      </c>
    </row>
    <row r="87" spans="1:136" x14ac:dyDescent="0.2">
      <c r="A87" s="845">
        <v>83</v>
      </c>
      <c r="B87" s="845">
        <v>11</v>
      </c>
      <c r="C87" s="845" t="s">
        <v>798</v>
      </c>
      <c r="D87" s="845" t="s">
        <v>798</v>
      </c>
      <c r="E87" s="845" t="s">
        <v>798</v>
      </c>
      <c r="F87" s="845" t="s">
        <v>798</v>
      </c>
      <c r="G87" s="845" t="s">
        <v>798</v>
      </c>
      <c r="H87" s="845" t="s">
        <v>798</v>
      </c>
      <c r="I87" s="845" t="s">
        <v>798</v>
      </c>
      <c r="J87" s="845" t="s">
        <v>798</v>
      </c>
      <c r="K87" s="845" t="s">
        <v>798</v>
      </c>
      <c r="L87" s="845" t="s">
        <v>798</v>
      </c>
      <c r="M87" s="845" t="s">
        <v>798</v>
      </c>
      <c r="N87" s="845" t="s">
        <v>798</v>
      </c>
      <c r="O87" s="845" t="s">
        <v>798</v>
      </c>
      <c r="P87" s="845" t="s">
        <v>798</v>
      </c>
      <c r="Q87" s="845" t="s">
        <v>798</v>
      </c>
      <c r="R87" s="845" t="s">
        <v>798</v>
      </c>
      <c r="S87" s="845" t="s">
        <v>798</v>
      </c>
      <c r="T87" s="845" t="s">
        <v>798</v>
      </c>
      <c r="U87" s="845" t="s">
        <v>798</v>
      </c>
      <c r="V87" s="845" t="s">
        <v>798</v>
      </c>
      <c r="W87" s="845" t="s">
        <v>798</v>
      </c>
      <c r="X87" s="845" t="s">
        <v>798</v>
      </c>
      <c r="Y87" s="845" t="s">
        <v>798</v>
      </c>
      <c r="Z87" s="845" t="s">
        <v>798</v>
      </c>
      <c r="AA87" s="845" t="s">
        <v>798</v>
      </c>
      <c r="AB87" s="845" t="s">
        <v>798</v>
      </c>
      <c r="AC87" s="845" t="s">
        <v>798</v>
      </c>
      <c r="AD87" s="845" t="s">
        <v>798</v>
      </c>
      <c r="AE87" s="845" t="s">
        <v>798</v>
      </c>
      <c r="AF87" s="845" t="s">
        <v>798</v>
      </c>
      <c r="AG87" s="845" t="s">
        <v>798</v>
      </c>
      <c r="AH87" s="845" t="s">
        <v>798</v>
      </c>
      <c r="AI87" s="845" t="s">
        <v>798</v>
      </c>
      <c r="AJ87" s="845" t="s">
        <v>798</v>
      </c>
      <c r="AK87" s="845" t="s">
        <v>798</v>
      </c>
      <c r="AL87" s="845" t="s">
        <v>798</v>
      </c>
      <c r="AM87" s="845" t="s">
        <v>798</v>
      </c>
      <c r="AN87" s="845" t="s">
        <v>798</v>
      </c>
      <c r="AO87" s="845" t="s">
        <v>798</v>
      </c>
      <c r="AP87" s="845" t="s">
        <v>798</v>
      </c>
      <c r="AQ87" s="845" t="s">
        <v>798</v>
      </c>
      <c r="AR87" s="845" t="s">
        <v>798</v>
      </c>
      <c r="AS87" s="845" t="s">
        <v>798</v>
      </c>
      <c r="AT87" s="845" t="s">
        <v>798</v>
      </c>
      <c r="AU87" s="845" t="s">
        <v>798</v>
      </c>
      <c r="AV87" s="845" t="s">
        <v>798</v>
      </c>
      <c r="AW87" s="845" t="s">
        <v>798</v>
      </c>
      <c r="AX87" s="845" t="s">
        <v>798</v>
      </c>
      <c r="AY87" s="845" t="s">
        <v>798</v>
      </c>
      <c r="AZ87" s="845" t="s">
        <v>798</v>
      </c>
      <c r="BA87" s="845" t="s">
        <v>798</v>
      </c>
      <c r="BB87" s="845" t="s">
        <v>798</v>
      </c>
      <c r="BC87" s="845" t="s">
        <v>798</v>
      </c>
      <c r="BD87" s="845" t="s">
        <v>798</v>
      </c>
      <c r="BE87" s="845" t="s">
        <v>798</v>
      </c>
      <c r="BF87" s="845" t="s">
        <v>798</v>
      </c>
      <c r="BG87" s="845" t="s">
        <v>798</v>
      </c>
      <c r="BH87" s="845" t="s">
        <v>798</v>
      </c>
      <c r="BI87" s="845" t="s">
        <v>798</v>
      </c>
      <c r="BJ87" s="845" t="s">
        <v>798</v>
      </c>
      <c r="BK87" s="917" t="s">
        <v>798</v>
      </c>
      <c r="BL87" s="845" t="s">
        <v>798</v>
      </c>
      <c r="BM87" s="845" t="s">
        <v>798</v>
      </c>
      <c r="BN87" s="845" t="s">
        <v>798</v>
      </c>
      <c r="BO87" s="845" t="s">
        <v>798</v>
      </c>
      <c r="BP87" s="845" t="s">
        <v>798</v>
      </c>
      <c r="BQ87" s="845" t="s">
        <v>798</v>
      </c>
      <c r="BR87" s="917" t="s">
        <v>798</v>
      </c>
      <c r="BS87" s="845" t="s">
        <v>798</v>
      </c>
      <c r="BT87" s="845" t="s">
        <v>798</v>
      </c>
      <c r="BU87" s="845" t="s">
        <v>798</v>
      </c>
      <c r="BV87" s="917" t="s">
        <v>798</v>
      </c>
      <c r="BW87" s="845" t="s">
        <v>798</v>
      </c>
      <c r="BX87" s="845" t="s">
        <v>798</v>
      </c>
      <c r="BY87" s="845" t="s">
        <v>798</v>
      </c>
      <c r="BZ87" s="845" t="s">
        <v>798</v>
      </c>
      <c r="CA87" s="845" t="s">
        <v>798</v>
      </c>
      <c r="CB87" s="845" t="s">
        <v>798</v>
      </c>
      <c r="CC87" s="845" t="s">
        <v>798</v>
      </c>
      <c r="CD87" s="845" t="s">
        <v>798</v>
      </c>
      <c r="CE87" s="845" t="s">
        <v>798</v>
      </c>
      <c r="CF87" s="845" t="s">
        <v>798</v>
      </c>
      <c r="CG87" s="845" t="s">
        <v>798</v>
      </c>
      <c r="CH87" s="845" t="s">
        <v>798</v>
      </c>
      <c r="CI87" s="845" t="s">
        <v>798</v>
      </c>
      <c r="CJ87" s="845" t="s">
        <v>798</v>
      </c>
      <c r="CK87" s="845" t="s">
        <v>798</v>
      </c>
      <c r="CL87" s="845" t="s">
        <v>798</v>
      </c>
      <c r="CM87" s="845" t="s">
        <v>798</v>
      </c>
      <c r="CN87" s="845" t="s">
        <v>798</v>
      </c>
      <c r="CO87" s="845" t="s">
        <v>798</v>
      </c>
      <c r="CP87" s="845" t="s">
        <v>798</v>
      </c>
      <c r="CQ87" s="845" t="s">
        <v>798</v>
      </c>
      <c r="CR87" s="845" t="s">
        <v>798</v>
      </c>
      <c r="CS87" s="845" t="s">
        <v>798</v>
      </c>
      <c r="CT87" s="845" t="s">
        <v>798</v>
      </c>
      <c r="CU87" s="845" t="s">
        <v>798</v>
      </c>
      <c r="CV87" s="845" t="s">
        <v>798</v>
      </c>
      <c r="CW87" s="845" t="s">
        <v>798</v>
      </c>
      <c r="CX87" s="845" t="s">
        <v>798</v>
      </c>
      <c r="CY87" s="845" t="s">
        <v>798</v>
      </c>
      <c r="CZ87" s="845" t="s">
        <v>798</v>
      </c>
      <c r="DA87" s="845" t="s">
        <v>798</v>
      </c>
      <c r="DB87" s="845" t="s">
        <v>798</v>
      </c>
      <c r="DC87" s="845" t="s">
        <v>798</v>
      </c>
      <c r="DD87" s="845" t="s">
        <v>798</v>
      </c>
      <c r="DE87" s="845" t="s">
        <v>798</v>
      </c>
      <c r="DF87" s="845" t="s">
        <v>798</v>
      </c>
      <c r="DG87" s="845" t="s">
        <v>798</v>
      </c>
      <c r="DH87" s="845" t="s">
        <v>798</v>
      </c>
      <c r="DI87" s="845" t="s">
        <v>798</v>
      </c>
      <c r="DJ87" s="845" t="s">
        <v>798</v>
      </c>
      <c r="DK87" s="845" t="s">
        <v>798</v>
      </c>
      <c r="DL87" s="845" t="s">
        <v>798</v>
      </c>
      <c r="DM87" s="845" t="s">
        <v>798</v>
      </c>
      <c r="DN87" s="845" t="s">
        <v>798</v>
      </c>
      <c r="DO87" s="845" t="s">
        <v>798</v>
      </c>
      <c r="DP87" s="845" t="s">
        <v>798</v>
      </c>
      <c r="DQ87" s="845" t="s">
        <v>798</v>
      </c>
      <c r="DR87" s="845" t="s">
        <v>798</v>
      </c>
      <c r="DS87" s="917" t="s">
        <v>798</v>
      </c>
      <c r="DT87" s="845" t="s">
        <v>798</v>
      </c>
      <c r="DU87" s="845" t="s">
        <v>798</v>
      </c>
      <c r="DV87" s="845" t="s">
        <v>798</v>
      </c>
      <c r="DW87" s="845" t="s">
        <v>798</v>
      </c>
      <c r="DX87" s="845" t="s">
        <v>798</v>
      </c>
      <c r="DY87" s="845" t="s">
        <v>798</v>
      </c>
      <c r="DZ87" s="845" t="s">
        <v>798</v>
      </c>
      <c r="EA87" s="845" t="s">
        <v>798</v>
      </c>
      <c r="EB87" s="845" t="s">
        <v>798</v>
      </c>
      <c r="EC87" s="845" t="s">
        <v>798</v>
      </c>
      <c r="ED87" s="845" t="s">
        <v>798</v>
      </c>
      <c r="EE87" s="845" t="s">
        <v>798</v>
      </c>
      <c r="EF87" s="845" t="s">
        <v>798</v>
      </c>
    </row>
    <row r="88" spans="1:136" x14ac:dyDescent="0.2">
      <c r="A88" s="845">
        <v>84</v>
      </c>
      <c r="B88" s="845">
        <v>12</v>
      </c>
      <c r="C88" s="845" t="s">
        <v>798</v>
      </c>
      <c r="D88" s="845" t="s">
        <v>798</v>
      </c>
      <c r="E88" s="845" t="s">
        <v>798</v>
      </c>
      <c r="F88" s="845" t="s">
        <v>798</v>
      </c>
      <c r="G88" s="845" t="s">
        <v>798</v>
      </c>
      <c r="H88" s="845" t="s">
        <v>798</v>
      </c>
      <c r="I88" s="845" t="s">
        <v>798</v>
      </c>
      <c r="J88" s="845" t="s">
        <v>798</v>
      </c>
      <c r="K88" s="845" t="s">
        <v>798</v>
      </c>
      <c r="L88" s="845" t="s">
        <v>798</v>
      </c>
      <c r="M88" s="845" t="s">
        <v>798</v>
      </c>
      <c r="N88" s="845" t="s">
        <v>798</v>
      </c>
      <c r="O88" s="845" t="s">
        <v>798</v>
      </c>
      <c r="P88" s="845" t="s">
        <v>798</v>
      </c>
      <c r="Q88" s="845" t="s">
        <v>798</v>
      </c>
      <c r="R88" s="845" t="s">
        <v>798</v>
      </c>
      <c r="S88" s="845" t="s">
        <v>798</v>
      </c>
      <c r="T88" s="845" t="s">
        <v>798</v>
      </c>
      <c r="U88" s="845" t="s">
        <v>798</v>
      </c>
      <c r="V88" s="845" t="s">
        <v>798</v>
      </c>
      <c r="W88" s="845" t="s">
        <v>798</v>
      </c>
      <c r="X88" s="845" t="s">
        <v>798</v>
      </c>
      <c r="Y88" s="845" t="s">
        <v>798</v>
      </c>
      <c r="Z88" s="845" t="s">
        <v>798</v>
      </c>
      <c r="AA88" s="845" t="s">
        <v>798</v>
      </c>
      <c r="AB88" s="845" t="s">
        <v>798</v>
      </c>
      <c r="AC88" s="845" t="s">
        <v>798</v>
      </c>
      <c r="AD88" s="845" t="s">
        <v>798</v>
      </c>
      <c r="AE88" s="845" t="s">
        <v>798</v>
      </c>
      <c r="AF88" s="845" t="s">
        <v>798</v>
      </c>
      <c r="AG88" s="845" t="s">
        <v>798</v>
      </c>
      <c r="AH88" s="845" t="s">
        <v>798</v>
      </c>
      <c r="AI88" s="845" t="s">
        <v>798</v>
      </c>
      <c r="AJ88" s="845" t="s">
        <v>798</v>
      </c>
      <c r="AK88" s="845" t="s">
        <v>798</v>
      </c>
      <c r="AL88" s="845" t="s">
        <v>798</v>
      </c>
      <c r="AM88" s="845" t="s">
        <v>798</v>
      </c>
      <c r="AN88" s="845" t="s">
        <v>798</v>
      </c>
      <c r="AO88" s="845" t="s">
        <v>798</v>
      </c>
      <c r="AP88" s="845" t="s">
        <v>798</v>
      </c>
      <c r="AQ88" s="845" t="s">
        <v>798</v>
      </c>
      <c r="AR88" s="845" t="s">
        <v>798</v>
      </c>
      <c r="AS88" s="845" t="s">
        <v>798</v>
      </c>
      <c r="AT88" s="845" t="s">
        <v>798</v>
      </c>
      <c r="AU88" s="845" t="s">
        <v>798</v>
      </c>
      <c r="AV88" s="845" t="s">
        <v>798</v>
      </c>
      <c r="AW88" s="845" t="s">
        <v>798</v>
      </c>
      <c r="AX88" s="845" t="s">
        <v>798</v>
      </c>
      <c r="AY88" s="845" t="s">
        <v>798</v>
      </c>
      <c r="AZ88" s="845" t="s">
        <v>798</v>
      </c>
      <c r="BA88" s="845" t="s">
        <v>798</v>
      </c>
      <c r="BB88" s="845" t="s">
        <v>798</v>
      </c>
      <c r="BC88" s="845" t="s">
        <v>798</v>
      </c>
      <c r="BD88" s="845" t="s">
        <v>798</v>
      </c>
      <c r="BE88" s="845" t="s">
        <v>798</v>
      </c>
      <c r="BF88" s="845" t="s">
        <v>798</v>
      </c>
      <c r="BG88" s="845" t="s">
        <v>798</v>
      </c>
      <c r="BH88" s="845" t="s">
        <v>798</v>
      </c>
      <c r="BI88" s="845" t="s">
        <v>798</v>
      </c>
      <c r="BJ88" s="845" t="s">
        <v>798</v>
      </c>
      <c r="BK88" s="917" t="s">
        <v>798</v>
      </c>
      <c r="BL88" s="845" t="s">
        <v>798</v>
      </c>
      <c r="BM88" s="845" t="s">
        <v>798</v>
      </c>
      <c r="BN88" s="845" t="s">
        <v>798</v>
      </c>
      <c r="BO88" s="845" t="s">
        <v>798</v>
      </c>
      <c r="BP88" s="845" t="s">
        <v>798</v>
      </c>
      <c r="BQ88" s="845" t="s">
        <v>798</v>
      </c>
      <c r="BR88" s="917" t="s">
        <v>798</v>
      </c>
      <c r="BS88" s="845" t="s">
        <v>798</v>
      </c>
      <c r="BT88" s="845" t="s">
        <v>798</v>
      </c>
      <c r="BU88" s="845" t="s">
        <v>798</v>
      </c>
      <c r="BV88" s="917" t="s">
        <v>798</v>
      </c>
      <c r="BW88" s="845" t="s">
        <v>798</v>
      </c>
      <c r="BX88" s="845" t="s">
        <v>798</v>
      </c>
      <c r="BY88" s="845" t="s">
        <v>798</v>
      </c>
      <c r="BZ88" s="845" t="s">
        <v>798</v>
      </c>
      <c r="CA88" s="845" t="s">
        <v>798</v>
      </c>
      <c r="CB88" s="845" t="s">
        <v>798</v>
      </c>
      <c r="CC88" s="845" t="s">
        <v>798</v>
      </c>
      <c r="CD88" s="845" t="s">
        <v>798</v>
      </c>
      <c r="CE88" s="845" t="s">
        <v>798</v>
      </c>
      <c r="CF88" s="845" t="s">
        <v>798</v>
      </c>
      <c r="CG88" s="845" t="s">
        <v>798</v>
      </c>
      <c r="CH88" s="845" t="s">
        <v>798</v>
      </c>
      <c r="CI88" s="845" t="s">
        <v>798</v>
      </c>
      <c r="CJ88" s="845" t="s">
        <v>798</v>
      </c>
      <c r="CK88" s="845" t="s">
        <v>798</v>
      </c>
      <c r="CL88" s="845" t="s">
        <v>798</v>
      </c>
      <c r="CM88" s="845" t="s">
        <v>798</v>
      </c>
      <c r="CN88" s="845" t="s">
        <v>798</v>
      </c>
      <c r="CO88" s="845" t="s">
        <v>798</v>
      </c>
      <c r="CP88" s="845" t="s">
        <v>798</v>
      </c>
      <c r="CQ88" s="845" t="s">
        <v>798</v>
      </c>
      <c r="CR88" s="845" t="s">
        <v>798</v>
      </c>
      <c r="CS88" s="845" t="s">
        <v>798</v>
      </c>
      <c r="CT88" s="845" t="s">
        <v>798</v>
      </c>
      <c r="CU88" s="845" t="s">
        <v>798</v>
      </c>
      <c r="CV88" s="845" t="s">
        <v>798</v>
      </c>
      <c r="CW88" s="845" t="s">
        <v>798</v>
      </c>
      <c r="CX88" s="845" t="s">
        <v>798</v>
      </c>
      <c r="CY88" s="845" t="s">
        <v>798</v>
      </c>
      <c r="CZ88" s="845" t="s">
        <v>798</v>
      </c>
      <c r="DA88" s="845" t="s">
        <v>798</v>
      </c>
      <c r="DB88" s="845" t="s">
        <v>798</v>
      </c>
      <c r="DC88" s="845" t="s">
        <v>798</v>
      </c>
      <c r="DD88" s="845" t="s">
        <v>798</v>
      </c>
      <c r="DE88" s="845" t="s">
        <v>798</v>
      </c>
      <c r="DF88" s="845" t="s">
        <v>798</v>
      </c>
      <c r="DG88" s="845" t="s">
        <v>798</v>
      </c>
      <c r="DH88" s="845" t="s">
        <v>798</v>
      </c>
      <c r="DI88" s="845" t="s">
        <v>798</v>
      </c>
      <c r="DJ88" s="845" t="s">
        <v>798</v>
      </c>
      <c r="DK88" s="845" t="s">
        <v>798</v>
      </c>
      <c r="DL88" s="845" t="s">
        <v>798</v>
      </c>
      <c r="DM88" s="845" t="s">
        <v>798</v>
      </c>
      <c r="DN88" s="845" t="s">
        <v>798</v>
      </c>
      <c r="DO88" s="845" t="s">
        <v>798</v>
      </c>
      <c r="DP88" s="845" t="s">
        <v>798</v>
      </c>
      <c r="DQ88" s="845" t="s">
        <v>798</v>
      </c>
      <c r="DR88" s="845" t="s">
        <v>798</v>
      </c>
      <c r="DS88" s="917" t="s">
        <v>798</v>
      </c>
      <c r="DT88" s="845" t="s">
        <v>798</v>
      </c>
      <c r="DU88" s="845" t="s">
        <v>798</v>
      </c>
      <c r="DV88" s="845" t="s">
        <v>798</v>
      </c>
      <c r="DW88" s="845" t="s">
        <v>798</v>
      </c>
      <c r="DX88" s="845" t="s">
        <v>798</v>
      </c>
      <c r="DY88" s="845" t="s">
        <v>798</v>
      </c>
      <c r="DZ88" s="845" t="s">
        <v>798</v>
      </c>
      <c r="EA88" s="845" t="s">
        <v>798</v>
      </c>
      <c r="EB88" s="845" t="s">
        <v>798</v>
      </c>
      <c r="EC88" s="845" t="s">
        <v>798</v>
      </c>
      <c r="ED88" s="845" t="s">
        <v>798</v>
      </c>
      <c r="EE88" s="845" t="s">
        <v>798</v>
      </c>
      <c r="EF88" s="845" t="s">
        <v>798</v>
      </c>
    </row>
    <row r="89" spans="1:136" x14ac:dyDescent="0.2">
      <c r="A89" s="845">
        <v>85</v>
      </c>
      <c r="B89" s="845">
        <v>1</v>
      </c>
      <c r="C89" s="845" t="s">
        <v>798</v>
      </c>
      <c r="D89" s="845" t="s">
        <v>798</v>
      </c>
      <c r="E89" s="845" t="s">
        <v>798</v>
      </c>
      <c r="F89" s="845" t="s">
        <v>798</v>
      </c>
      <c r="G89" s="845" t="s">
        <v>798</v>
      </c>
      <c r="H89" s="845" t="s">
        <v>798</v>
      </c>
      <c r="I89" s="845" t="s">
        <v>798</v>
      </c>
      <c r="J89" s="845" t="s">
        <v>798</v>
      </c>
      <c r="K89" s="845" t="s">
        <v>798</v>
      </c>
      <c r="L89" s="845" t="s">
        <v>798</v>
      </c>
      <c r="M89" s="845" t="s">
        <v>798</v>
      </c>
      <c r="N89" s="845" t="s">
        <v>798</v>
      </c>
      <c r="O89" s="845" t="s">
        <v>798</v>
      </c>
      <c r="P89" s="845" t="s">
        <v>798</v>
      </c>
      <c r="Q89" s="845" t="s">
        <v>798</v>
      </c>
      <c r="R89" s="845" t="s">
        <v>798</v>
      </c>
      <c r="S89" s="845" t="s">
        <v>798</v>
      </c>
      <c r="T89" s="845" t="s">
        <v>798</v>
      </c>
      <c r="U89" s="845" t="s">
        <v>798</v>
      </c>
      <c r="V89" s="845" t="s">
        <v>798</v>
      </c>
      <c r="W89" s="845" t="s">
        <v>798</v>
      </c>
      <c r="X89" s="845" t="s">
        <v>798</v>
      </c>
      <c r="Y89" s="845" t="s">
        <v>798</v>
      </c>
      <c r="Z89" s="845" t="s">
        <v>798</v>
      </c>
      <c r="AA89" s="845" t="s">
        <v>798</v>
      </c>
      <c r="AB89" s="845" t="s">
        <v>798</v>
      </c>
      <c r="AC89" s="845" t="s">
        <v>798</v>
      </c>
      <c r="AD89" s="845" t="s">
        <v>798</v>
      </c>
      <c r="AE89" s="845" t="s">
        <v>798</v>
      </c>
      <c r="AF89" s="845" t="s">
        <v>798</v>
      </c>
      <c r="AG89" s="845" t="s">
        <v>798</v>
      </c>
      <c r="AH89" s="845" t="s">
        <v>798</v>
      </c>
      <c r="AI89" s="845" t="s">
        <v>798</v>
      </c>
      <c r="AJ89" s="845" t="s">
        <v>798</v>
      </c>
      <c r="AK89" s="845" t="s">
        <v>798</v>
      </c>
      <c r="AL89" s="845" t="s">
        <v>798</v>
      </c>
      <c r="AM89" s="845" t="s">
        <v>798</v>
      </c>
      <c r="AN89" s="845" t="s">
        <v>798</v>
      </c>
      <c r="AO89" s="845" t="s">
        <v>798</v>
      </c>
      <c r="AP89" s="845" t="s">
        <v>798</v>
      </c>
      <c r="AQ89" s="845" t="s">
        <v>798</v>
      </c>
      <c r="AR89" s="845" t="s">
        <v>798</v>
      </c>
      <c r="AS89" s="845" t="s">
        <v>798</v>
      </c>
      <c r="AT89" s="845" t="s">
        <v>798</v>
      </c>
      <c r="AU89" s="845" t="s">
        <v>798</v>
      </c>
      <c r="AV89" s="845" t="s">
        <v>798</v>
      </c>
      <c r="AW89" s="845" t="s">
        <v>798</v>
      </c>
      <c r="AX89" s="845" t="s">
        <v>798</v>
      </c>
      <c r="AY89" s="845" t="s">
        <v>798</v>
      </c>
      <c r="AZ89" s="845" t="s">
        <v>798</v>
      </c>
      <c r="BA89" s="845" t="s">
        <v>798</v>
      </c>
      <c r="BB89" s="845" t="s">
        <v>798</v>
      </c>
      <c r="BC89" s="845" t="s">
        <v>798</v>
      </c>
      <c r="BD89" s="845" t="s">
        <v>798</v>
      </c>
      <c r="BE89" s="845" t="s">
        <v>798</v>
      </c>
      <c r="BF89" s="845" t="s">
        <v>798</v>
      </c>
      <c r="BG89" s="845" t="s">
        <v>798</v>
      </c>
      <c r="BH89" s="845" t="s">
        <v>798</v>
      </c>
      <c r="BI89" s="845" t="s">
        <v>798</v>
      </c>
      <c r="BJ89" s="845" t="s">
        <v>798</v>
      </c>
      <c r="BK89" s="917" t="s">
        <v>798</v>
      </c>
      <c r="BL89" s="845" t="s">
        <v>798</v>
      </c>
      <c r="BM89" s="845" t="s">
        <v>798</v>
      </c>
      <c r="BN89" s="845" t="s">
        <v>798</v>
      </c>
      <c r="BO89" s="845" t="s">
        <v>798</v>
      </c>
      <c r="BP89" s="845" t="s">
        <v>798</v>
      </c>
      <c r="BQ89" s="845" t="s">
        <v>798</v>
      </c>
      <c r="BR89" s="917" t="s">
        <v>798</v>
      </c>
      <c r="BS89" s="845" t="s">
        <v>798</v>
      </c>
      <c r="BT89" s="845" t="s">
        <v>798</v>
      </c>
      <c r="BU89" s="845" t="s">
        <v>798</v>
      </c>
      <c r="BV89" s="917" t="s">
        <v>798</v>
      </c>
      <c r="BW89" s="845" t="s">
        <v>798</v>
      </c>
      <c r="BX89" s="845" t="s">
        <v>798</v>
      </c>
      <c r="BY89" s="845" t="s">
        <v>798</v>
      </c>
      <c r="BZ89" s="845" t="s">
        <v>798</v>
      </c>
      <c r="CA89" s="845" t="s">
        <v>798</v>
      </c>
      <c r="CB89" s="845" t="s">
        <v>798</v>
      </c>
      <c r="CC89" s="845" t="s">
        <v>798</v>
      </c>
      <c r="CD89" s="845" t="s">
        <v>798</v>
      </c>
      <c r="CE89" s="845" t="s">
        <v>798</v>
      </c>
      <c r="CF89" s="845" t="s">
        <v>798</v>
      </c>
      <c r="CG89" s="845" t="s">
        <v>798</v>
      </c>
      <c r="CH89" s="845" t="s">
        <v>798</v>
      </c>
      <c r="CI89" s="845" t="s">
        <v>798</v>
      </c>
      <c r="CJ89" s="845" t="s">
        <v>798</v>
      </c>
      <c r="CK89" s="845" t="s">
        <v>798</v>
      </c>
      <c r="CL89" s="845" t="s">
        <v>798</v>
      </c>
      <c r="CM89" s="845" t="s">
        <v>798</v>
      </c>
      <c r="CN89" s="845" t="s">
        <v>798</v>
      </c>
      <c r="CO89" s="845" t="s">
        <v>798</v>
      </c>
      <c r="CP89" s="845" t="s">
        <v>798</v>
      </c>
      <c r="CQ89" s="845" t="s">
        <v>798</v>
      </c>
      <c r="CR89" s="845" t="s">
        <v>798</v>
      </c>
      <c r="CS89" s="845" t="s">
        <v>798</v>
      </c>
      <c r="CT89" s="845" t="s">
        <v>798</v>
      </c>
      <c r="CU89" s="845" t="s">
        <v>798</v>
      </c>
      <c r="CV89" s="845" t="s">
        <v>798</v>
      </c>
      <c r="CW89" s="845" t="s">
        <v>798</v>
      </c>
      <c r="CX89" s="845" t="s">
        <v>798</v>
      </c>
      <c r="CY89" s="845" t="s">
        <v>798</v>
      </c>
      <c r="CZ89" s="845" t="s">
        <v>798</v>
      </c>
      <c r="DA89" s="845" t="s">
        <v>798</v>
      </c>
      <c r="DB89" s="845" t="s">
        <v>798</v>
      </c>
      <c r="DC89" s="845" t="s">
        <v>798</v>
      </c>
      <c r="DD89" s="845" t="s">
        <v>798</v>
      </c>
      <c r="DE89" s="845" t="s">
        <v>798</v>
      </c>
      <c r="DF89" s="845" t="s">
        <v>798</v>
      </c>
      <c r="DG89" s="845" t="s">
        <v>798</v>
      </c>
      <c r="DH89" s="845" t="s">
        <v>798</v>
      </c>
      <c r="DI89" s="845" t="s">
        <v>798</v>
      </c>
      <c r="DJ89" s="845" t="s">
        <v>798</v>
      </c>
      <c r="DK89" s="845" t="s">
        <v>798</v>
      </c>
      <c r="DL89" s="845" t="s">
        <v>798</v>
      </c>
      <c r="DM89" s="845" t="s">
        <v>798</v>
      </c>
      <c r="DN89" s="845" t="s">
        <v>798</v>
      </c>
      <c r="DO89" s="845" t="s">
        <v>798</v>
      </c>
      <c r="DP89" s="845" t="s">
        <v>798</v>
      </c>
      <c r="DQ89" s="845" t="s">
        <v>798</v>
      </c>
      <c r="DR89" s="845" t="s">
        <v>798</v>
      </c>
      <c r="DS89" s="917" t="s">
        <v>798</v>
      </c>
      <c r="DT89" s="845" t="s">
        <v>798</v>
      </c>
      <c r="DU89" s="845" t="s">
        <v>798</v>
      </c>
      <c r="DV89" s="845" t="s">
        <v>798</v>
      </c>
      <c r="DW89" s="845" t="s">
        <v>798</v>
      </c>
      <c r="DX89" s="845" t="s">
        <v>798</v>
      </c>
      <c r="DY89" s="845" t="s">
        <v>798</v>
      </c>
      <c r="DZ89" s="845" t="s">
        <v>798</v>
      </c>
      <c r="EA89" s="845" t="s">
        <v>798</v>
      </c>
      <c r="EB89" s="845" t="s">
        <v>798</v>
      </c>
      <c r="EC89" s="845" t="s">
        <v>798</v>
      </c>
      <c r="ED89" s="845" t="s">
        <v>798</v>
      </c>
      <c r="EE89" s="845" t="s">
        <v>798</v>
      </c>
      <c r="EF89" s="845" t="s">
        <v>798</v>
      </c>
    </row>
    <row r="90" spans="1:136" x14ac:dyDescent="0.2">
      <c r="A90" s="845">
        <v>86</v>
      </c>
      <c r="B90" s="845">
        <v>2</v>
      </c>
      <c r="C90" s="845" t="s">
        <v>798</v>
      </c>
      <c r="D90" s="845" t="s">
        <v>798</v>
      </c>
      <c r="E90" s="845" t="s">
        <v>798</v>
      </c>
      <c r="F90" s="845" t="s">
        <v>798</v>
      </c>
      <c r="G90" s="845" t="s">
        <v>798</v>
      </c>
      <c r="H90" s="845" t="s">
        <v>798</v>
      </c>
      <c r="I90" s="845" t="s">
        <v>798</v>
      </c>
      <c r="J90" s="845" t="s">
        <v>798</v>
      </c>
      <c r="K90" s="845" t="s">
        <v>798</v>
      </c>
      <c r="L90" s="845" t="s">
        <v>798</v>
      </c>
      <c r="M90" s="845" t="s">
        <v>798</v>
      </c>
      <c r="N90" s="845" t="s">
        <v>798</v>
      </c>
      <c r="O90" s="845" t="s">
        <v>798</v>
      </c>
      <c r="P90" s="845" t="s">
        <v>798</v>
      </c>
      <c r="Q90" s="845" t="s">
        <v>798</v>
      </c>
      <c r="R90" s="845" t="s">
        <v>798</v>
      </c>
      <c r="S90" s="845" t="s">
        <v>798</v>
      </c>
      <c r="T90" s="845" t="s">
        <v>798</v>
      </c>
      <c r="U90" s="845" t="s">
        <v>798</v>
      </c>
      <c r="V90" s="845" t="s">
        <v>798</v>
      </c>
      <c r="W90" s="845" t="s">
        <v>798</v>
      </c>
      <c r="X90" s="845" t="s">
        <v>798</v>
      </c>
      <c r="Y90" s="845" t="s">
        <v>798</v>
      </c>
      <c r="Z90" s="845" t="s">
        <v>798</v>
      </c>
      <c r="AA90" s="845" t="s">
        <v>798</v>
      </c>
      <c r="AB90" s="845" t="s">
        <v>798</v>
      </c>
      <c r="AC90" s="845" t="s">
        <v>798</v>
      </c>
      <c r="AD90" s="845" t="s">
        <v>798</v>
      </c>
      <c r="AE90" s="845" t="s">
        <v>798</v>
      </c>
      <c r="AF90" s="845" t="s">
        <v>798</v>
      </c>
      <c r="AG90" s="845" t="s">
        <v>798</v>
      </c>
      <c r="AH90" s="845" t="s">
        <v>798</v>
      </c>
      <c r="AI90" s="845" t="s">
        <v>798</v>
      </c>
      <c r="AJ90" s="845" t="s">
        <v>798</v>
      </c>
      <c r="AK90" s="845" t="s">
        <v>798</v>
      </c>
      <c r="AL90" s="845" t="s">
        <v>798</v>
      </c>
      <c r="AM90" s="845" t="s">
        <v>798</v>
      </c>
      <c r="AN90" s="845" t="s">
        <v>798</v>
      </c>
      <c r="AO90" s="845" t="s">
        <v>798</v>
      </c>
      <c r="AP90" s="845" t="s">
        <v>798</v>
      </c>
      <c r="AQ90" s="845" t="s">
        <v>798</v>
      </c>
      <c r="AR90" s="845" t="s">
        <v>798</v>
      </c>
      <c r="AS90" s="845" t="s">
        <v>798</v>
      </c>
      <c r="AT90" s="845" t="s">
        <v>798</v>
      </c>
      <c r="AU90" s="845" t="s">
        <v>798</v>
      </c>
      <c r="AV90" s="845" t="s">
        <v>798</v>
      </c>
      <c r="AW90" s="845" t="s">
        <v>798</v>
      </c>
      <c r="AX90" s="845" t="s">
        <v>798</v>
      </c>
      <c r="AY90" s="845" t="s">
        <v>798</v>
      </c>
      <c r="AZ90" s="845" t="s">
        <v>798</v>
      </c>
      <c r="BA90" s="845" t="s">
        <v>798</v>
      </c>
      <c r="BB90" s="845" t="s">
        <v>798</v>
      </c>
      <c r="BC90" s="845" t="s">
        <v>798</v>
      </c>
      <c r="BD90" s="845" t="s">
        <v>798</v>
      </c>
      <c r="BE90" s="845" t="s">
        <v>798</v>
      </c>
      <c r="BF90" s="845" t="s">
        <v>798</v>
      </c>
      <c r="BG90" s="845" t="s">
        <v>798</v>
      </c>
      <c r="BH90" s="845" t="s">
        <v>798</v>
      </c>
      <c r="BI90" s="845" t="s">
        <v>798</v>
      </c>
      <c r="BJ90" s="845" t="s">
        <v>798</v>
      </c>
      <c r="BK90" s="917" t="s">
        <v>798</v>
      </c>
      <c r="BL90" s="845" t="s">
        <v>798</v>
      </c>
      <c r="BM90" s="845" t="s">
        <v>798</v>
      </c>
      <c r="BN90" s="845" t="s">
        <v>798</v>
      </c>
      <c r="BO90" s="845" t="s">
        <v>798</v>
      </c>
      <c r="BP90" s="845" t="s">
        <v>798</v>
      </c>
      <c r="BQ90" s="845" t="s">
        <v>798</v>
      </c>
      <c r="BR90" s="917" t="s">
        <v>798</v>
      </c>
      <c r="BS90" s="845" t="s">
        <v>798</v>
      </c>
      <c r="BT90" s="845" t="s">
        <v>798</v>
      </c>
      <c r="BU90" s="845" t="s">
        <v>798</v>
      </c>
      <c r="BV90" s="917" t="s">
        <v>798</v>
      </c>
      <c r="BW90" s="845" t="s">
        <v>798</v>
      </c>
      <c r="BX90" s="845" t="s">
        <v>798</v>
      </c>
      <c r="BY90" s="845" t="s">
        <v>798</v>
      </c>
      <c r="BZ90" s="845" t="s">
        <v>798</v>
      </c>
      <c r="CA90" s="845" t="s">
        <v>798</v>
      </c>
      <c r="CB90" s="845" t="s">
        <v>798</v>
      </c>
      <c r="CC90" s="845" t="s">
        <v>798</v>
      </c>
      <c r="CD90" s="845" t="s">
        <v>798</v>
      </c>
      <c r="CE90" s="845" t="s">
        <v>798</v>
      </c>
      <c r="CF90" s="845" t="s">
        <v>798</v>
      </c>
      <c r="CG90" s="845" t="s">
        <v>798</v>
      </c>
      <c r="CH90" s="845" t="s">
        <v>798</v>
      </c>
      <c r="CI90" s="845" t="s">
        <v>798</v>
      </c>
      <c r="CJ90" s="845" t="s">
        <v>798</v>
      </c>
      <c r="CK90" s="845" t="s">
        <v>798</v>
      </c>
      <c r="CL90" s="845" t="s">
        <v>798</v>
      </c>
      <c r="CM90" s="845" t="s">
        <v>798</v>
      </c>
      <c r="CN90" s="845" t="s">
        <v>798</v>
      </c>
      <c r="CO90" s="845" t="s">
        <v>798</v>
      </c>
      <c r="CP90" s="845" t="s">
        <v>798</v>
      </c>
      <c r="CQ90" s="845" t="s">
        <v>798</v>
      </c>
      <c r="CR90" s="845" t="s">
        <v>798</v>
      </c>
      <c r="CS90" s="845" t="s">
        <v>798</v>
      </c>
      <c r="CT90" s="845" t="s">
        <v>798</v>
      </c>
      <c r="CU90" s="845" t="s">
        <v>798</v>
      </c>
      <c r="CV90" s="845" t="s">
        <v>798</v>
      </c>
      <c r="CW90" s="845" t="s">
        <v>798</v>
      </c>
      <c r="CX90" s="845" t="s">
        <v>798</v>
      </c>
      <c r="CY90" s="845" t="s">
        <v>798</v>
      </c>
      <c r="CZ90" s="845" t="s">
        <v>798</v>
      </c>
      <c r="DA90" s="845" t="s">
        <v>798</v>
      </c>
      <c r="DB90" s="845" t="s">
        <v>798</v>
      </c>
      <c r="DC90" s="845" t="s">
        <v>798</v>
      </c>
      <c r="DD90" s="845" t="s">
        <v>798</v>
      </c>
      <c r="DE90" s="845" t="s">
        <v>798</v>
      </c>
      <c r="DF90" s="845" t="s">
        <v>798</v>
      </c>
      <c r="DG90" s="845" t="s">
        <v>798</v>
      </c>
      <c r="DH90" s="845" t="s">
        <v>798</v>
      </c>
      <c r="DI90" s="845" t="s">
        <v>798</v>
      </c>
      <c r="DJ90" s="845" t="s">
        <v>798</v>
      </c>
      <c r="DK90" s="845" t="s">
        <v>798</v>
      </c>
      <c r="DL90" s="845" t="s">
        <v>798</v>
      </c>
      <c r="DM90" s="845" t="s">
        <v>798</v>
      </c>
      <c r="DN90" s="845" t="s">
        <v>798</v>
      </c>
      <c r="DO90" s="845" t="s">
        <v>798</v>
      </c>
      <c r="DP90" s="845" t="s">
        <v>798</v>
      </c>
      <c r="DQ90" s="845" t="s">
        <v>798</v>
      </c>
      <c r="DR90" s="845" t="s">
        <v>798</v>
      </c>
      <c r="DS90" s="917" t="s">
        <v>798</v>
      </c>
      <c r="DT90" s="845" t="s">
        <v>798</v>
      </c>
      <c r="DU90" s="845" t="s">
        <v>798</v>
      </c>
      <c r="DV90" s="845" t="s">
        <v>798</v>
      </c>
      <c r="DW90" s="845" t="s">
        <v>798</v>
      </c>
      <c r="DX90" s="845" t="s">
        <v>798</v>
      </c>
      <c r="DY90" s="845" t="s">
        <v>798</v>
      </c>
      <c r="DZ90" s="845" t="s">
        <v>798</v>
      </c>
      <c r="EA90" s="845" t="s">
        <v>798</v>
      </c>
      <c r="EB90" s="845" t="s">
        <v>798</v>
      </c>
      <c r="EC90" s="845" t="s">
        <v>798</v>
      </c>
      <c r="ED90" s="845" t="s">
        <v>798</v>
      </c>
      <c r="EE90" s="845" t="s">
        <v>798</v>
      </c>
      <c r="EF90" s="845" t="s">
        <v>798</v>
      </c>
    </row>
    <row r="91" spans="1:136" x14ac:dyDescent="0.2">
      <c r="A91" s="845">
        <v>87</v>
      </c>
      <c r="B91" s="845">
        <v>3</v>
      </c>
      <c r="C91" s="845" t="s">
        <v>798</v>
      </c>
      <c r="D91" s="845" t="s">
        <v>798</v>
      </c>
      <c r="E91" s="845" t="s">
        <v>798</v>
      </c>
      <c r="F91" s="845" t="s">
        <v>798</v>
      </c>
      <c r="G91" s="845" t="s">
        <v>798</v>
      </c>
      <c r="H91" s="845" t="s">
        <v>798</v>
      </c>
      <c r="I91" s="845" t="s">
        <v>798</v>
      </c>
      <c r="J91" s="845" t="s">
        <v>798</v>
      </c>
      <c r="K91" s="845" t="s">
        <v>798</v>
      </c>
      <c r="L91" s="845" t="s">
        <v>798</v>
      </c>
      <c r="M91" s="845" t="s">
        <v>798</v>
      </c>
      <c r="N91" s="845" t="s">
        <v>798</v>
      </c>
      <c r="O91" s="845" t="s">
        <v>798</v>
      </c>
      <c r="P91" s="845" t="s">
        <v>798</v>
      </c>
      <c r="Q91" s="845" t="s">
        <v>798</v>
      </c>
      <c r="R91" s="845" t="s">
        <v>798</v>
      </c>
      <c r="S91" s="845" t="s">
        <v>798</v>
      </c>
      <c r="T91" s="845" t="s">
        <v>798</v>
      </c>
      <c r="U91" s="845" t="s">
        <v>798</v>
      </c>
      <c r="V91" s="845" t="s">
        <v>798</v>
      </c>
      <c r="W91" s="845" t="s">
        <v>798</v>
      </c>
      <c r="X91" s="845" t="s">
        <v>798</v>
      </c>
      <c r="Y91" s="845" t="s">
        <v>798</v>
      </c>
      <c r="Z91" s="845" t="s">
        <v>798</v>
      </c>
      <c r="AA91" s="845" t="s">
        <v>798</v>
      </c>
      <c r="AB91" s="845" t="s">
        <v>798</v>
      </c>
      <c r="AC91" s="845" t="s">
        <v>798</v>
      </c>
      <c r="AD91" s="845" t="s">
        <v>798</v>
      </c>
      <c r="AE91" s="845" t="s">
        <v>798</v>
      </c>
      <c r="AF91" s="845" t="s">
        <v>798</v>
      </c>
      <c r="AG91" s="845" t="s">
        <v>798</v>
      </c>
      <c r="AH91" s="845" t="s">
        <v>798</v>
      </c>
      <c r="AI91" s="845" t="s">
        <v>798</v>
      </c>
      <c r="AJ91" s="845" t="s">
        <v>798</v>
      </c>
      <c r="AK91" s="845" t="s">
        <v>798</v>
      </c>
      <c r="AL91" s="845" t="s">
        <v>798</v>
      </c>
      <c r="AM91" s="845" t="s">
        <v>798</v>
      </c>
      <c r="AN91" s="845" t="s">
        <v>798</v>
      </c>
      <c r="AO91" s="845" t="s">
        <v>798</v>
      </c>
      <c r="AP91" s="845" t="s">
        <v>798</v>
      </c>
      <c r="AQ91" s="845" t="s">
        <v>798</v>
      </c>
      <c r="AR91" s="845" t="s">
        <v>798</v>
      </c>
      <c r="AS91" s="845" t="s">
        <v>798</v>
      </c>
      <c r="AT91" s="845" t="s">
        <v>798</v>
      </c>
      <c r="AU91" s="845" t="s">
        <v>798</v>
      </c>
      <c r="AV91" s="845" t="s">
        <v>798</v>
      </c>
      <c r="AW91" s="845" t="s">
        <v>798</v>
      </c>
      <c r="AX91" s="845" t="s">
        <v>798</v>
      </c>
      <c r="AY91" s="845" t="s">
        <v>798</v>
      </c>
      <c r="AZ91" s="845" t="s">
        <v>798</v>
      </c>
      <c r="BA91" s="845" t="s">
        <v>798</v>
      </c>
      <c r="BB91" s="845" t="s">
        <v>798</v>
      </c>
      <c r="BC91" s="845" t="s">
        <v>798</v>
      </c>
      <c r="BD91" s="845" t="s">
        <v>798</v>
      </c>
      <c r="BE91" s="845" t="s">
        <v>798</v>
      </c>
      <c r="BF91" s="845" t="s">
        <v>798</v>
      </c>
      <c r="BG91" s="845" t="s">
        <v>798</v>
      </c>
      <c r="BH91" s="845" t="s">
        <v>798</v>
      </c>
      <c r="BI91" s="845" t="s">
        <v>798</v>
      </c>
      <c r="BJ91" s="845" t="s">
        <v>798</v>
      </c>
      <c r="BK91" s="917" t="s">
        <v>798</v>
      </c>
      <c r="BL91" s="845" t="s">
        <v>798</v>
      </c>
      <c r="BM91" s="845" t="s">
        <v>798</v>
      </c>
      <c r="BN91" s="845" t="s">
        <v>798</v>
      </c>
      <c r="BO91" s="845" t="s">
        <v>798</v>
      </c>
      <c r="BP91" s="845" t="s">
        <v>798</v>
      </c>
      <c r="BQ91" s="845" t="s">
        <v>798</v>
      </c>
      <c r="BR91" s="917" t="s">
        <v>798</v>
      </c>
      <c r="BS91" s="845" t="s">
        <v>798</v>
      </c>
      <c r="BT91" s="845" t="s">
        <v>798</v>
      </c>
      <c r="BU91" s="845" t="s">
        <v>798</v>
      </c>
      <c r="BV91" s="917" t="s">
        <v>798</v>
      </c>
      <c r="BW91" s="845" t="s">
        <v>798</v>
      </c>
      <c r="BX91" s="845" t="s">
        <v>798</v>
      </c>
      <c r="BY91" s="845" t="s">
        <v>798</v>
      </c>
      <c r="BZ91" s="845" t="s">
        <v>798</v>
      </c>
      <c r="CA91" s="845" t="s">
        <v>798</v>
      </c>
      <c r="CB91" s="845" t="s">
        <v>798</v>
      </c>
      <c r="CC91" s="845" t="s">
        <v>798</v>
      </c>
      <c r="CD91" s="845" t="s">
        <v>798</v>
      </c>
      <c r="CE91" s="845" t="s">
        <v>798</v>
      </c>
      <c r="CF91" s="845" t="s">
        <v>798</v>
      </c>
      <c r="CG91" s="845" t="s">
        <v>798</v>
      </c>
      <c r="CH91" s="845" t="s">
        <v>798</v>
      </c>
      <c r="CI91" s="845" t="s">
        <v>798</v>
      </c>
      <c r="CJ91" s="845" t="s">
        <v>798</v>
      </c>
      <c r="CK91" s="845" t="s">
        <v>798</v>
      </c>
      <c r="CL91" s="845" t="s">
        <v>798</v>
      </c>
      <c r="CM91" s="845" t="s">
        <v>798</v>
      </c>
      <c r="CN91" s="845" t="s">
        <v>798</v>
      </c>
      <c r="CO91" s="845" t="s">
        <v>798</v>
      </c>
      <c r="CP91" s="845" t="s">
        <v>798</v>
      </c>
      <c r="CQ91" s="845" t="s">
        <v>798</v>
      </c>
      <c r="CR91" s="845" t="s">
        <v>798</v>
      </c>
      <c r="CS91" s="845" t="s">
        <v>798</v>
      </c>
      <c r="CT91" s="845" t="s">
        <v>798</v>
      </c>
      <c r="CU91" s="845" t="s">
        <v>798</v>
      </c>
      <c r="CV91" s="845" t="s">
        <v>798</v>
      </c>
      <c r="CW91" s="845" t="s">
        <v>798</v>
      </c>
      <c r="CX91" s="845" t="s">
        <v>798</v>
      </c>
      <c r="CY91" s="845" t="s">
        <v>798</v>
      </c>
      <c r="CZ91" s="845" t="s">
        <v>798</v>
      </c>
      <c r="DA91" s="845" t="s">
        <v>798</v>
      </c>
      <c r="DB91" s="845" t="s">
        <v>798</v>
      </c>
      <c r="DC91" s="845" t="s">
        <v>798</v>
      </c>
      <c r="DD91" s="845" t="s">
        <v>798</v>
      </c>
      <c r="DE91" s="845" t="s">
        <v>798</v>
      </c>
      <c r="DF91" s="845" t="s">
        <v>798</v>
      </c>
      <c r="DG91" s="845" t="s">
        <v>798</v>
      </c>
      <c r="DH91" s="845" t="s">
        <v>798</v>
      </c>
      <c r="DI91" s="845" t="s">
        <v>798</v>
      </c>
      <c r="DJ91" s="845" t="s">
        <v>798</v>
      </c>
      <c r="DK91" s="845" t="s">
        <v>798</v>
      </c>
      <c r="DL91" s="845" t="s">
        <v>798</v>
      </c>
      <c r="DM91" s="845" t="s">
        <v>798</v>
      </c>
      <c r="DN91" s="845" t="s">
        <v>798</v>
      </c>
      <c r="DO91" s="845" t="s">
        <v>798</v>
      </c>
      <c r="DP91" s="845" t="s">
        <v>798</v>
      </c>
      <c r="DQ91" s="845" t="s">
        <v>798</v>
      </c>
      <c r="DR91" s="845" t="s">
        <v>798</v>
      </c>
      <c r="DS91" s="917" t="s">
        <v>798</v>
      </c>
      <c r="DT91" s="845" t="s">
        <v>798</v>
      </c>
      <c r="DU91" s="845" t="s">
        <v>798</v>
      </c>
      <c r="DV91" s="845" t="s">
        <v>798</v>
      </c>
      <c r="DW91" s="845" t="s">
        <v>798</v>
      </c>
      <c r="DX91" s="845" t="s">
        <v>798</v>
      </c>
      <c r="DY91" s="845" t="s">
        <v>798</v>
      </c>
      <c r="DZ91" s="845" t="s">
        <v>798</v>
      </c>
      <c r="EA91" s="845" t="s">
        <v>798</v>
      </c>
      <c r="EB91" s="845" t="s">
        <v>798</v>
      </c>
      <c r="EC91" s="845" t="s">
        <v>798</v>
      </c>
      <c r="ED91" s="845" t="s">
        <v>798</v>
      </c>
      <c r="EE91" s="845" t="s">
        <v>798</v>
      </c>
      <c r="EF91" s="845" t="s">
        <v>798</v>
      </c>
    </row>
    <row r="92" spans="1:136" x14ac:dyDescent="0.2">
      <c r="A92" s="845">
        <v>88</v>
      </c>
      <c r="B92" s="845">
        <v>4</v>
      </c>
      <c r="C92" s="845" t="s">
        <v>798</v>
      </c>
      <c r="D92" s="845" t="s">
        <v>798</v>
      </c>
      <c r="E92" s="845" t="s">
        <v>798</v>
      </c>
      <c r="F92" s="845" t="s">
        <v>798</v>
      </c>
      <c r="G92" s="845" t="s">
        <v>798</v>
      </c>
      <c r="H92" s="845" t="s">
        <v>798</v>
      </c>
      <c r="I92" s="845" t="s">
        <v>798</v>
      </c>
      <c r="J92" s="845" t="s">
        <v>798</v>
      </c>
      <c r="K92" s="845" t="s">
        <v>798</v>
      </c>
      <c r="L92" s="845" t="s">
        <v>798</v>
      </c>
      <c r="M92" s="845" t="s">
        <v>798</v>
      </c>
      <c r="N92" s="845" t="s">
        <v>798</v>
      </c>
      <c r="O92" s="845" t="s">
        <v>798</v>
      </c>
      <c r="P92" s="845" t="s">
        <v>798</v>
      </c>
      <c r="Q92" s="845" t="s">
        <v>798</v>
      </c>
      <c r="R92" s="845" t="s">
        <v>798</v>
      </c>
      <c r="S92" s="845" t="s">
        <v>798</v>
      </c>
      <c r="T92" s="845" t="s">
        <v>798</v>
      </c>
      <c r="U92" s="845" t="s">
        <v>798</v>
      </c>
      <c r="V92" s="845" t="s">
        <v>798</v>
      </c>
      <c r="W92" s="845" t="s">
        <v>798</v>
      </c>
      <c r="X92" s="845" t="s">
        <v>798</v>
      </c>
      <c r="Y92" s="845" t="s">
        <v>798</v>
      </c>
      <c r="Z92" s="845" t="s">
        <v>798</v>
      </c>
      <c r="AA92" s="845" t="s">
        <v>798</v>
      </c>
      <c r="AB92" s="845" t="s">
        <v>798</v>
      </c>
      <c r="AC92" s="845" t="s">
        <v>798</v>
      </c>
      <c r="AD92" s="845" t="s">
        <v>798</v>
      </c>
      <c r="AE92" s="845" t="s">
        <v>798</v>
      </c>
      <c r="AF92" s="845" t="s">
        <v>798</v>
      </c>
      <c r="AG92" s="845" t="s">
        <v>798</v>
      </c>
      <c r="AH92" s="845" t="s">
        <v>798</v>
      </c>
      <c r="AI92" s="845" t="s">
        <v>798</v>
      </c>
      <c r="AJ92" s="845" t="s">
        <v>798</v>
      </c>
      <c r="AK92" s="845" t="s">
        <v>798</v>
      </c>
      <c r="AL92" s="845" t="s">
        <v>798</v>
      </c>
      <c r="AM92" s="845" t="s">
        <v>798</v>
      </c>
      <c r="AN92" s="845" t="s">
        <v>798</v>
      </c>
      <c r="AO92" s="845" t="s">
        <v>798</v>
      </c>
      <c r="AP92" s="845" t="s">
        <v>798</v>
      </c>
      <c r="AQ92" s="845" t="s">
        <v>798</v>
      </c>
      <c r="AR92" s="845" t="s">
        <v>798</v>
      </c>
      <c r="AS92" s="845" t="s">
        <v>798</v>
      </c>
      <c r="AT92" s="845" t="s">
        <v>798</v>
      </c>
      <c r="AU92" s="845" t="s">
        <v>798</v>
      </c>
      <c r="AV92" s="845" t="s">
        <v>798</v>
      </c>
      <c r="AW92" s="845" t="s">
        <v>798</v>
      </c>
      <c r="AX92" s="845" t="s">
        <v>798</v>
      </c>
      <c r="AY92" s="845" t="s">
        <v>798</v>
      </c>
      <c r="AZ92" s="845" t="s">
        <v>798</v>
      </c>
      <c r="BA92" s="845" t="s">
        <v>798</v>
      </c>
      <c r="BB92" s="845" t="s">
        <v>798</v>
      </c>
      <c r="BC92" s="845" t="s">
        <v>798</v>
      </c>
      <c r="BD92" s="845" t="s">
        <v>798</v>
      </c>
      <c r="BE92" s="845" t="s">
        <v>798</v>
      </c>
      <c r="BF92" s="845" t="s">
        <v>798</v>
      </c>
      <c r="BG92" s="845" t="s">
        <v>798</v>
      </c>
      <c r="BH92" s="845" t="s">
        <v>798</v>
      </c>
      <c r="BI92" s="845" t="s">
        <v>798</v>
      </c>
      <c r="BJ92" s="845" t="s">
        <v>798</v>
      </c>
      <c r="BK92" s="917" t="s">
        <v>798</v>
      </c>
      <c r="BL92" s="845" t="s">
        <v>798</v>
      </c>
      <c r="BM92" s="845" t="s">
        <v>798</v>
      </c>
      <c r="BN92" s="845" t="s">
        <v>798</v>
      </c>
      <c r="BO92" s="845" t="s">
        <v>798</v>
      </c>
      <c r="BP92" s="845" t="s">
        <v>798</v>
      </c>
      <c r="BQ92" s="845" t="s">
        <v>798</v>
      </c>
      <c r="BR92" s="917" t="s">
        <v>798</v>
      </c>
      <c r="BS92" s="845" t="s">
        <v>798</v>
      </c>
      <c r="BT92" s="845" t="s">
        <v>798</v>
      </c>
      <c r="BU92" s="845" t="s">
        <v>798</v>
      </c>
      <c r="BV92" s="917" t="s">
        <v>798</v>
      </c>
      <c r="BW92" s="845" t="s">
        <v>798</v>
      </c>
      <c r="BX92" s="845" t="s">
        <v>798</v>
      </c>
      <c r="BY92" s="845" t="s">
        <v>798</v>
      </c>
      <c r="BZ92" s="845" t="s">
        <v>798</v>
      </c>
      <c r="CA92" s="845" t="s">
        <v>798</v>
      </c>
      <c r="CB92" s="845" t="s">
        <v>798</v>
      </c>
      <c r="CC92" s="845" t="s">
        <v>798</v>
      </c>
      <c r="CD92" s="845" t="s">
        <v>798</v>
      </c>
      <c r="CE92" s="845" t="s">
        <v>798</v>
      </c>
      <c r="CF92" s="845" t="s">
        <v>798</v>
      </c>
      <c r="CG92" s="845" t="s">
        <v>798</v>
      </c>
      <c r="CH92" s="845" t="s">
        <v>798</v>
      </c>
      <c r="CI92" s="845" t="s">
        <v>798</v>
      </c>
      <c r="CJ92" s="845" t="s">
        <v>798</v>
      </c>
      <c r="CK92" s="845" t="s">
        <v>798</v>
      </c>
      <c r="CL92" s="845" t="s">
        <v>798</v>
      </c>
      <c r="CM92" s="845" t="s">
        <v>798</v>
      </c>
      <c r="CN92" s="845" t="s">
        <v>798</v>
      </c>
      <c r="CO92" s="845" t="s">
        <v>798</v>
      </c>
      <c r="CP92" s="845" t="s">
        <v>798</v>
      </c>
      <c r="CQ92" s="845" t="s">
        <v>798</v>
      </c>
      <c r="CR92" s="845" t="s">
        <v>798</v>
      </c>
      <c r="CS92" s="845" t="s">
        <v>798</v>
      </c>
      <c r="CT92" s="845" t="s">
        <v>798</v>
      </c>
      <c r="CU92" s="845" t="s">
        <v>798</v>
      </c>
      <c r="CV92" s="845" t="s">
        <v>798</v>
      </c>
      <c r="CW92" s="845" t="s">
        <v>798</v>
      </c>
      <c r="CX92" s="845" t="s">
        <v>798</v>
      </c>
      <c r="CY92" s="845" t="s">
        <v>798</v>
      </c>
      <c r="CZ92" s="845" t="s">
        <v>798</v>
      </c>
      <c r="DA92" s="845" t="s">
        <v>798</v>
      </c>
      <c r="DB92" s="845" t="s">
        <v>798</v>
      </c>
      <c r="DC92" s="845" t="s">
        <v>798</v>
      </c>
      <c r="DD92" s="845" t="s">
        <v>798</v>
      </c>
      <c r="DE92" s="845" t="s">
        <v>798</v>
      </c>
      <c r="DF92" s="845" t="s">
        <v>798</v>
      </c>
      <c r="DG92" s="845" t="s">
        <v>798</v>
      </c>
      <c r="DH92" s="845" t="s">
        <v>798</v>
      </c>
      <c r="DI92" s="845" t="s">
        <v>798</v>
      </c>
      <c r="DJ92" s="845" t="s">
        <v>798</v>
      </c>
      <c r="DK92" s="845" t="s">
        <v>798</v>
      </c>
      <c r="DL92" s="845" t="s">
        <v>798</v>
      </c>
      <c r="DM92" s="845" t="s">
        <v>798</v>
      </c>
      <c r="DN92" s="845" t="s">
        <v>798</v>
      </c>
      <c r="DO92" s="845" t="s">
        <v>798</v>
      </c>
      <c r="DP92" s="845" t="s">
        <v>798</v>
      </c>
      <c r="DQ92" s="845" t="s">
        <v>798</v>
      </c>
      <c r="DR92" s="845" t="s">
        <v>798</v>
      </c>
      <c r="DS92" s="917" t="s">
        <v>798</v>
      </c>
      <c r="DT92" s="845" t="s">
        <v>798</v>
      </c>
      <c r="DU92" s="845" t="s">
        <v>798</v>
      </c>
      <c r="DV92" s="845" t="s">
        <v>798</v>
      </c>
      <c r="DW92" s="845" t="s">
        <v>798</v>
      </c>
      <c r="DX92" s="845" t="s">
        <v>798</v>
      </c>
      <c r="DY92" s="845" t="s">
        <v>798</v>
      </c>
      <c r="DZ92" s="845" t="s">
        <v>798</v>
      </c>
      <c r="EA92" s="845" t="s">
        <v>798</v>
      </c>
      <c r="EB92" s="845" t="s">
        <v>798</v>
      </c>
      <c r="EC92" s="845" t="s">
        <v>798</v>
      </c>
      <c r="ED92" s="845" t="s">
        <v>798</v>
      </c>
      <c r="EE92" s="845" t="s">
        <v>798</v>
      </c>
      <c r="EF92" s="845" t="s">
        <v>798</v>
      </c>
    </row>
    <row r="93" spans="1:136" x14ac:dyDescent="0.2">
      <c r="A93" s="845">
        <v>89</v>
      </c>
      <c r="B93" s="845">
        <v>5</v>
      </c>
      <c r="C93" s="845" t="s">
        <v>798</v>
      </c>
      <c r="D93" s="845" t="s">
        <v>798</v>
      </c>
      <c r="E93" s="845" t="s">
        <v>798</v>
      </c>
      <c r="F93" s="845" t="s">
        <v>798</v>
      </c>
      <c r="G93" s="845" t="s">
        <v>798</v>
      </c>
      <c r="H93" s="845" t="s">
        <v>798</v>
      </c>
      <c r="I93" s="845" t="s">
        <v>798</v>
      </c>
      <c r="J93" s="845" t="s">
        <v>798</v>
      </c>
      <c r="K93" s="845" t="s">
        <v>798</v>
      </c>
      <c r="L93" s="845" t="s">
        <v>798</v>
      </c>
      <c r="M93" s="845" t="s">
        <v>798</v>
      </c>
      <c r="N93" s="845" t="s">
        <v>798</v>
      </c>
      <c r="O93" s="845" t="s">
        <v>798</v>
      </c>
      <c r="P93" s="845" t="s">
        <v>798</v>
      </c>
      <c r="Q93" s="845" t="s">
        <v>798</v>
      </c>
      <c r="R93" s="845" t="s">
        <v>798</v>
      </c>
      <c r="S93" s="845" t="s">
        <v>798</v>
      </c>
      <c r="T93" s="845" t="s">
        <v>798</v>
      </c>
      <c r="U93" s="845" t="s">
        <v>798</v>
      </c>
      <c r="V93" s="845" t="s">
        <v>798</v>
      </c>
      <c r="W93" s="845" t="s">
        <v>798</v>
      </c>
      <c r="X93" s="845" t="s">
        <v>798</v>
      </c>
      <c r="Y93" s="845" t="s">
        <v>798</v>
      </c>
      <c r="Z93" s="845" t="s">
        <v>798</v>
      </c>
      <c r="AA93" s="845" t="s">
        <v>798</v>
      </c>
      <c r="AB93" s="845" t="s">
        <v>798</v>
      </c>
      <c r="AC93" s="845" t="s">
        <v>798</v>
      </c>
      <c r="AD93" s="845" t="s">
        <v>798</v>
      </c>
      <c r="AE93" s="845" t="s">
        <v>798</v>
      </c>
      <c r="AF93" s="845" t="s">
        <v>798</v>
      </c>
      <c r="AG93" s="845" t="s">
        <v>798</v>
      </c>
      <c r="AH93" s="845" t="s">
        <v>798</v>
      </c>
      <c r="AI93" s="845" t="s">
        <v>798</v>
      </c>
      <c r="AJ93" s="845" t="s">
        <v>798</v>
      </c>
      <c r="AK93" s="845" t="s">
        <v>798</v>
      </c>
      <c r="AL93" s="845" t="s">
        <v>798</v>
      </c>
      <c r="AM93" s="845" t="s">
        <v>798</v>
      </c>
      <c r="AN93" s="845" t="s">
        <v>798</v>
      </c>
      <c r="AO93" s="845" t="s">
        <v>798</v>
      </c>
      <c r="AP93" s="845" t="s">
        <v>798</v>
      </c>
      <c r="AQ93" s="845" t="s">
        <v>798</v>
      </c>
      <c r="AR93" s="845" t="s">
        <v>798</v>
      </c>
      <c r="AS93" s="845" t="s">
        <v>798</v>
      </c>
      <c r="AT93" s="845" t="s">
        <v>798</v>
      </c>
      <c r="AU93" s="845" t="s">
        <v>798</v>
      </c>
      <c r="AV93" s="845" t="s">
        <v>798</v>
      </c>
      <c r="AW93" s="845" t="s">
        <v>798</v>
      </c>
      <c r="AX93" s="845" t="s">
        <v>798</v>
      </c>
      <c r="AY93" s="845" t="s">
        <v>798</v>
      </c>
      <c r="AZ93" s="845" t="s">
        <v>798</v>
      </c>
      <c r="BA93" s="845" t="s">
        <v>798</v>
      </c>
      <c r="BB93" s="845" t="s">
        <v>798</v>
      </c>
      <c r="BC93" s="845" t="s">
        <v>798</v>
      </c>
      <c r="BD93" s="845" t="s">
        <v>798</v>
      </c>
      <c r="BE93" s="845" t="s">
        <v>798</v>
      </c>
      <c r="BF93" s="845" t="s">
        <v>798</v>
      </c>
      <c r="BG93" s="845" t="s">
        <v>798</v>
      </c>
      <c r="BH93" s="845" t="s">
        <v>798</v>
      </c>
      <c r="BI93" s="845" t="s">
        <v>798</v>
      </c>
      <c r="BJ93" s="845" t="s">
        <v>798</v>
      </c>
      <c r="BK93" s="917" t="s">
        <v>798</v>
      </c>
      <c r="BL93" s="845" t="s">
        <v>798</v>
      </c>
      <c r="BM93" s="845" t="s">
        <v>798</v>
      </c>
      <c r="BN93" s="845" t="s">
        <v>798</v>
      </c>
      <c r="BO93" s="845" t="s">
        <v>798</v>
      </c>
      <c r="BP93" s="845" t="s">
        <v>798</v>
      </c>
      <c r="BQ93" s="845" t="s">
        <v>798</v>
      </c>
      <c r="BR93" s="917" t="s">
        <v>798</v>
      </c>
      <c r="BS93" s="845" t="s">
        <v>798</v>
      </c>
      <c r="BT93" s="845" t="s">
        <v>798</v>
      </c>
      <c r="BU93" s="845" t="s">
        <v>798</v>
      </c>
      <c r="BV93" s="917" t="s">
        <v>798</v>
      </c>
      <c r="BW93" s="845" t="s">
        <v>798</v>
      </c>
      <c r="BX93" s="845" t="s">
        <v>798</v>
      </c>
      <c r="BY93" s="845" t="s">
        <v>798</v>
      </c>
      <c r="BZ93" s="845" t="s">
        <v>798</v>
      </c>
      <c r="CA93" s="845" t="s">
        <v>798</v>
      </c>
      <c r="CB93" s="845" t="s">
        <v>798</v>
      </c>
      <c r="CC93" s="845" t="s">
        <v>798</v>
      </c>
      <c r="CD93" s="845" t="s">
        <v>798</v>
      </c>
      <c r="CE93" s="845" t="s">
        <v>798</v>
      </c>
      <c r="CF93" s="845" t="s">
        <v>798</v>
      </c>
      <c r="CG93" s="845" t="s">
        <v>798</v>
      </c>
      <c r="CH93" s="845" t="s">
        <v>798</v>
      </c>
      <c r="CI93" s="845" t="s">
        <v>798</v>
      </c>
      <c r="CJ93" s="845" t="s">
        <v>798</v>
      </c>
      <c r="CK93" s="845" t="s">
        <v>798</v>
      </c>
      <c r="CL93" s="845" t="s">
        <v>798</v>
      </c>
      <c r="CM93" s="845" t="s">
        <v>798</v>
      </c>
      <c r="CN93" s="845" t="s">
        <v>798</v>
      </c>
      <c r="CO93" s="845" t="s">
        <v>798</v>
      </c>
      <c r="CP93" s="845" t="s">
        <v>798</v>
      </c>
      <c r="CQ93" s="845" t="s">
        <v>798</v>
      </c>
      <c r="CR93" s="845" t="s">
        <v>798</v>
      </c>
      <c r="CS93" s="845" t="s">
        <v>798</v>
      </c>
      <c r="CT93" s="845" t="s">
        <v>798</v>
      </c>
      <c r="CU93" s="845" t="s">
        <v>798</v>
      </c>
      <c r="CV93" s="845" t="s">
        <v>798</v>
      </c>
      <c r="CW93" s="845" t="s">
        <v>798</v>
      </c>
      <c r="CX93" s="845" t="s">
        <v>798</v>
      </c>
      <c r="CY93" s="845" t="s">
        <v>798</v>
      </c>
      <c r="CZ93" s="845" t="s">
        <v>798</v>
      </c>
      <c r="DA93" s="845" t="s">
        <v>798</v>
      </c>
      <c r="DB93" s="845" t="s">
        <v>798</v>
      </c>
      <c r="DC93" s="845" t="s">
        <v>798</v>
      </c>
      <c r="DD93" s="845" t="s">
        <v>798</v>
      </c>
      <c r="DE93" s="845" t="s">
        <v>798</v>
      </c>
      <c r="DF93" s="845" t="s">
        <v>798</v>
      </c>
      <c r="DG93" s="845" t="s">
        <v>798</v>
      </c>
      <c r="DH93" s="845" t="s">
        <v>798</v>
      </c>
      <c r="DI93" s="845" t="s">
        <v>798</v>
      </c>
      <c r="DJ93" s="845" t="s">
        <v>798</v>
      </c>
      <c r="DK93" s="845" t="s">
        <v>798</v>
      </c>
      <c r="DL93" s="845" t="s">
        <v>798</v>
      </c>
      <c r="DM93" s="845" t="s">
        <v>798</v>
      </c>
      <c r="DN93" s="845" t="s">
        <v>798</v>
      </c>
      <c r="DO93" s="845" t="s">
        <v>798</v>
      </c>
      <c r="DP93" s="845" t="s">
        <v>798</v>
      </c>
      <c r="DQ93" s="845" t="s">
        <v>798</v>
      </c>
      <c r="DR93" s="845" t="s">
        <v>798</v>
      </c>
      <c r="DS93" s="917" t="s">
        <v>798</v>
      </c>
      <c r="DT93" s="845" t="s">
        <v>798</v>
      </c>
      <c r="DU93" s="845" t="s">
        <v>798</v>
      </c>
      <c r="DV93" s="845" t="s">
        <v>798</v>
      </c>
      <c r="DW93" s="845" t="s">
        <v>798</v>
      </c>
      <c r="DX93" s="845" t="s">
        <v>798</v>
      </c>
      <c r="DY93" s="845" t="s">
        <v>798</v>
      </c>
      <c r="DZ93" s="845" t="s">
        <v>798</v>
      </c>
      <c r="EA93" s="845" t="s">
        <v>798</v>
      </c>
      <c r="EB93" s="845" t="s">
        <v>798</v>
      </c>
      <c r="EC93" s="845" t="s">
        <v>798</v>
      </c>
      <c r="ED93" s="845" t="s">
        <v>798</v>
      </c>
      <c r="EE93" s="845" t="s">
        <v>798</v>
      </c>
      <c r="EF93" s="845" t="s">
        <v>798</v>
      </c>
    </row>
    <row r="94" spans="1:136" x14ac:dyDescent="0.2">
      <c r="A94" s="845">
        <v>90</v>
      </c>
      <c r="B94" s="845">
        <v>6</v>
      </c>
      <c r="C94" s="845" t="s">
        <v>798</v>
      </c>
      <c r="D94" s="845" t="s">
        <v>798</v>
      </c>
      <c r="E94" s="845" t="s">
        <v>798</v>
      </c>
      <c r="F94" s="845" t="s">
        <v>798</v>
      </c>
      <c r="G94" s="845" t="s">
        <v>798</v>
      </c>
      <c r="H94" s="845" t="s">
        <v>798</v>
      </c>
      <c r="I94" s="845" t="s">
        <v>798</v>
      </c>
      <c r="J94" s="845" t="s">
        <v>798</v>
      </c>
      <c r="K94" s="845" t="s">
        <v>798</v>
      </c>
      <c r="L94" s="845" t="s">
        <v>798</v>
      </c>
      <c r="M94" s="845" t="s">
        <v>798</v>
      </c>
      <c r="N94" s="845" t="s">
        <v>798</v>
      </c>
      <c r="O94" s="845" t="s">
        <v>798</v>
      </c>
      <c r="P94" s="845" t="s">
        <v>798</v>
      </c>
      <c r="Q94" s="845" t="s">
        <v>798</v>
      </c>
      <c r="R94" s="845" t="s">
        <v>798</v>
      </c>
      <c r="S94" s="845" t="s">
        <v>798</v>
      </c>
      <c r="T94" s="845" t="s">
        <v>798</v>
      </c>
      <c r="U94" s="845" t="s">
        <v>798</v>
      </c>
      <c r="V94" s="845" t="s">
        <v>798</v>
      </c>
      <c r="W94" s="845" t="s">
        <v>798</v>
      </c>
      <c r="X94" s="845" t="s">
        <v>798</v>
      </c>
      <c r="Y94" s="845" t="s">
        <v>798</v>
      </c>
      <c r="Z94" s="845" t="s">
        <v>798</v>
      </c>
      <c r="AA94" s="845" t="s">
        <v>798</v>
      </c>
      <c r="AB94" s="845" t="s">
        <v>798</v>
      </c>
      <c r="AC94" s="845" t="s">
        <v>798</v>
      </c>
      <c r="AD94" s="845" t="s">
        <v>798</v>
      </c>
      <c r="AE94" s="845" t="s">
        <v>798</v>
      </c>
      <c r="AF94" s="845" t="s">
        <v>798</v>
      </c>
      <c r="AG94" s="845" t="s">
        <v>798</v>
      </c>
      <c r="AH94" s="845" t="s">
        <v>798</v>
      </c>
      <c r="AI94" s="845" t="s">
        <v>798</v>
      </c>
      <c r="AJ94" s="845" t="s">
        <v>798</v>
      </c>
      <c r="AK94" s="845" t="s">
        <v>798</v>
      </c>
      <c r="AL94" s="845" t="s">
        <v>798</v>
      </c>
      <c r="AM94" s="845" t="s">
        <v>798</v>
      </c>
      <c r="AN94" s="845" t="s">
        <v>798</v>
      </c>
      <c r="AO94" s="845" t="s">
        <v>798</v>
      </c>
      <c r="AP94" s="845" t="s">
        <v>798</v>
      </c>
      <c r="AQ94" s="845" t="s">
        <v>798</v>
      </c>
      <c r="AR94" s="845" t="s">
        <v>798</v>
      </c>
      <c r="AS94" s="845" t="s">
        <v>798</v>
      </c>
      <c r="AT94" s="845" t="s">
        <v>798</v>
      </c>
      <c r="AU94" s="845" t="s">
        <v>798</v>
      </c>
      <c r="AV94" s="845" t="s">
        <v>798</v>
      </c>
      <c r="AW94" s="845" t="s">
        <v>798</v>
      </c>
      <c r="AX94" s="845" t="s">
        <v>798</v>
      </c>
      <c r="AY94" s="845" t="s">
        <v>798</v>
      </c>
      <c r="AZ94" s="845" t="s">
        <v>798</v>
      </c>
      <c r="BA94" s="845" t="s">
        <v>798</v>
      </c>
      <c r="BB94" s="845" t="s">
        <v>798</v>
      </c>
      <c r="BC94" s="845" t="s">
        <v>798</v>
      </c>
      <c r="BD94" s="845" t="s">
        <v>798</v>
      </c>
      <c r="BE94" s="845" t="s">
        <v>798</v>
      </c>
      <c r="BF94" s="845" t="s">
        <v>798</v>
      </c>
      <c r="BG94" s="845" t="s">
        <v>798</v>
      </c>
      <c r="BH94" s="845" t="s">
        <v>798</v>
      </c>
      <c r="BI94" s="845" t="s">
        <v>798</v>
      </c>
      <c r="BJ94" s="845" t="s">
        <v>798</v>
      </c>
      <c r="BK94" s="917" t="s">
        <v>798</v>
      </c>
      <c r="BL94" s="845" t="s">
        <v>798</v>
      </c>
      <c r="BM94" s="845" t="s">
        <v>798</v>
      </c>
      <c r="BN94" s="845" t="s">
        <v>798</v>
      </c>
      <c r="BO94" s="845" t="s">
        <v>798</v>
      </c>
      <c r="BP94" s="845" t="s">
        <v>798</v>
      </c>
      <c r="BQ94" s="845" t="s">
        <v>798</v>
      </c>
      <c r="BR94" s="917" t="s">
        <v>798</v>
      </c>
      <c r="BS94" s="845" t="s">
        <v>798</v>
      </c>
      <c r="BT94" s="845" t="s">
        <v>798</v>
      </c>
      <c r="BU94" s="845" t="s">
        <v>798</v>
      </c>
      <c r="BV94" s="917" t="s">
        <v>798</v>
      </c>
      <c r="BW94" s="845" t="s">
        <v>798</v>
      </c>
      <c r="BX94" s="845" t="s">
        <v>798</v>
      </c>
      <c r="BY94" s="845" t="s">
        <v>798</v>
      </c>
      <c r="BZ94" s="845" t="s">
        <v>798</v>
      </c>
      <c r="CA94" s="845" t="s">
        <v>798</v>
      </c>
      <c r="CB94" s="845" t="s">
        <v>798</v>
      </c>
      <c r="CC94" s="845" t="s">
        <v>798</v>
      </c>
      <c r="CD94" s="845" t="s">
        <v>798</v>
      </c>
      <c r="CE94" s="845" t="s">
        <v>798</v>
      </c>
      <c r="CF94" s="845" t="s">
        <v>798</v>
      </c>
      <c r="CG94" s="845" t="s">
        <v>798</v>
      </c>
      <c r="CH94" s="845" t="s">
        <v>798</v>
      </c>
      <c r="CI94" s="845" t="s">
        <v>798</v>
      </c>
      <c r="CJ94" s="845" t="s">
        <v>798</v>
      </c>
      <c r="CK94" s="845" t="s">
        <v>798</v>
      </c>
      <c r="CL94" s="845" t="s">
        <v>798</v>
      </c>
      <c r="CM94" s="845" t="s">
        <v>798</v>
      </c>
      <c r="CN94" s="845" t="s">
        <v>798</v>
      </c>
      <c r="CO94" s="845" t="s">
        <v>798</v>
      </c>
      <c r="CP94" s="845" t="s">
        <v>798</v>
      </c>
      <c r="CQ94" s="845" t="s">
        <v>798</v>
      </c>
      <c r="CR94" s="845" t="s">
        <v>798</v>
      </c>
      <c r="CS94" s="845" t="s">
        <v>798</v>
      </c>
      <c r="CT94" s="845" t="s">
        <v>798</v>
      </c>
      <c r="CU94" s="845" t="s">
        <v>798</v>
      </c>
      <c r="CV94" s="845" t="s">
        <v>798</v>
      </c>
      <c r="CW94" s="845" t="s">
        <v>798</v>
      </c>
      <c r="CX94" s="845" t="s">
        <v>798</v>
      </c>
      <c r="CY94" s="845" t="s">
        <v>798</v>
      </c>
      <c r="CZ94" s="845" t="s">
        <v>798</v>
      </c>
      <c r="DA94" s="845" t="s">
        <v>798</v>
      </c>
      <c r="DB94" s="845" t="s">
        <v>798</v>
      </c>
      <c r="DC94" s="845" t="s">
        <v>798</v>
      </c>
      <c r="DD94" s="845" t="s">
        <v>798</v>
      </c>
      <c r="DE94" s="845" t="s">
        <v>798</v>
      </c>
      <c r="DF94" s="845" t="s">
        <v>798</v>
      </c>
      <c r="DG94" s="845" t="s">
        <v>798</v>
      </c>
      <c r="DH94" s="845" t="s">
        <v>798</v>
      </c>
      <c r="DI94" s="845" t="s">
        <v>798</v>
      </c>
      <c r="DJ94" s="845" t="s">
        <v>798</v>
      </c>
      <c r="DK94" s="845" t="s">
        <v>798</v>
      </c>
      <c r="DL94" s="845" t="s">
        <v>798</v>
      </c>
      <c r="DM94" s="845" t="s">
        <v>798</v>
      </c>
      <c r="DN94" s="845" t="s">
        <v>798</v>
      </c>
      <c r="DO94" s="845" t="s">
        <v>798</v>
      </c>
      <c r="DP94" s="845" t="s">
        <v>798</v>
      </c>
      <c r="DQ94" s="845" t="s">
        <v>798</v>
      </c>
      <c r="DR94" s="845" t="s">
        <v>798</v>
      </c>
      <c r="DS94" s="917" t="s">
        <v>798</v>
      </c>
      <c r="DT94" s="845" t="s">
        <v>798</v>
      </c>
      <c r="DU94" s="845" t="s">
        <v>798</v>
      </c>
      <c r="DV94" s="845" t="s">
        <v>798</v>
      </c>
      <c r="DW94" s="845" t="s">
        <v>798</v>
      </c>
      <c r="DX94" s="845" t="s">
        <v>798</v>
      </c>
      <c r="DY94" s="845" t="s">
        <v>798</v>
      </c>
      <c r="DZ94" s="845" t="s">
        <v>798</v>
      </c>
      <c r="EA94" s="845" t="s">
        <v>798</v>
      </c>
      <c r="EB94" s="845" t="s">
        <v>798</v>
      </c>
      <c r="EC94" s="845" t="s">
        <v>798</v>
      </c>
      <c r="ED94" s="845" t="s">
        <v>798</v>
      </c>
      <c r="EE94" s="845" t="s">
        <v>798</v>
      </c>
      <c r="EF94" s="845" t="s">
        <v>798</v>
      </c>
    </row>
    <row r="95" spans="1:136" x14ac:dyDescent="0.2">
      <c r="A95" s="845">
        <v>91</v>
      </c>
      <c r="B95" s="845">
        <v>7</v>
      </c>
      <c r="C95" s="845" t="s">
        <v>798</v>
      </c>
      <c r="D95" s="845" t="s">
        <v>798</v>
      </c>
      <c r="E95" s="845" t="s">
        <v>798</v>
      </c>
      <c r="F95" s="845" t="s">
        <v>798</v>
      </c>
      <c r="G95" s="845" t="s">
        <v>798</v>
      </c>
      <c r="H95" s="845" t="s">
        <v>798</v>
      </c>
      <c r="I95" s="845" t="s">
        <v>798</v>
      </c>
      <c r="J95" s="845" t="s">
        <v>798</v>
      </c>
      <c r="K95" s="845" t="s">
        <v>798</v>
      </c>
      <c r="L95" s="845" t="s">
        <v>798</v>
      </c>
      <c r="M95" s="845" t="s">
        <v>798</v>
      </c>
      <c r="N95" s="845" t="s">
        <v>798</v>
      </c>
      <c r="O95" s="845" t="s">
        <v>798</v>
      </c>
      <c r="P95" s="845" t="s">
        <v>798</v>
      </c>
      <c r="Q95" s="845" t="s">
        <v>798</v>
      </c>
      <c r="R95" s="845" t="s">
        <v>798</v>
      </c>
      <c r="S95" s="845" t="s">
        <v>798</v>
      </c>
      <c r="T95" s="845" t="s">
        <v>798</v>
      </c>
      <c r="U95" s="845" t="s">
        <v>798</v>
      </c>
      <c r="V95" s="845" t="s">
        <v>798</v>
      </c>
      <c r="W95" s="845" t="s">
        <v>798</v>
      </c>
      <c r="X95" s="845" t="s">
        <v>798</v>
      </c>
      <c r="Y95" s="845" t="s">
        <v>798</v>
      </c>
      <c r="Z95" s="845" t="s">
        <v>798</v>
      </c>
      <c r="AA95" s="845" t="s">
        <v>798</v>
      </c>
      <c r="AB95" s="845" t="s">
        <v>798</v>
      </c>
      <c r="AC95" s="845" t="s">
        <v>798</v>
      </c>
      <c r="AD95" s="845" t="s">
        <v>798</v>
      </c>
      <c r="AE95" s="845" t="s">
        <v>798</v>
      </c>
      <c r="AF95" s="845" t="s">
        <v>798</v>
      </c>
      <c r="AG95" s="845" t="s">
        <v>798</v>
      </c>
      <c r="AH95" s="845" t="s">
        <v>798</v>
      </c>
      <c r="AI95" s="845" t="s">
        <v>798</v>
      </c>
      <c r="AJ95" s="845" t="s">
        <v>798</v>
      </c>
      <c r="AK95" s="845" t="s">
        <v>798</v>
      </c>
      <c r="AL95" s="845" t="s">
        <v>798</v>
      </c>
      <c r="AM95" s="845" t="s">
        <v>798</v>
      </c>
      <c r="AN95" s="845" t="s">
        <v>798</v>
      </c>
      <c r="AO95" s="845" t="s">
        <v>798</v>
      </c>
      <c r="AP95" s="845" t="s">
        <v>798</v>
      </c>
      <c r="AQ95" s="845" t="s">
        <v>798</v>
      </c>
      <c r="AR95" s="845" t="s">
        <v>798</v>
      </c>
      <c r="AS95" s="845" t="s">
        <v>798</v>
      </c>
      <c r="AT95" s="845" t="s">
        <v>798</v>
      </c>
      <c r="AU95" s="845" t="s">
        <v>798</v>
      </c>
      <c r="AV95" s="845" t="s">
        <v>798</v>
      </c>
      <c r="AW95" s="845" t="s">
        <v>798</v>
      </c>
      <c r="AX95" s="845" t="s">
        <v>798</v>
      </c>
      <c r="AY95" s="845" t="s">
        <v>798</v>
      </c>
      <c r="AZ95" s="845" t="s">
        <v>798</v>
      </c>
      <c r="BA95" s="845" t="s">
        <v>798</v>
      </c>
      <c r="BB95" s="845" t="s">
        <v>798</v>
      </c>
      <c r="BC95" s="845" t="s">
        <v>798</v>
      </c>
      <c r="BD95" s="845" t="s">
        <v>798</v>
      </c>
      <c r="BE95" s="845" t="s">
        <v>798</v>
      </c>
      <c r="BF95" s="845" t="s">
        <v>798</v>
      </c>
      <c r="BG95" s="845" t="s">
        <v>798</v>
      </c>
      <c r="BH95" s="845" t="s">
        <v>798</v>
      </c>
      <c r="BI95" s="845" t="s">
        <v>798</v>
      </c>
      <c r="BJ95" s="845" t="s">
        <v>798</v>
      </c>
      <c r="BK95" s="917" t="s">
        <v>798</v>
      </c>
      <c r="BL95" s="845" t="s">
        <v>798</v>
      </c>
      <c r="BM95" s="845" t="s">
        <v>798</v>
      </c>
      <c r="BN95" s="845" t="s">
        <v>798</v>
      </c>
      <c r="BO95" s="845" t="s">
        <v>798</v>
      </c>
      <c r="BP95" s="845" t="s">
        <v>798</v>
      </c>
      <c r="BQ95" s="845" t="s">
        <v>798</v>
      </c>
      <c r="BR95" s="917" t="s">
        <v>798</v>
      </c>
      <c r="BS95" s="845" t="s">
        <v>798</v>
      </c>
      <c r="BT95" s="845" t="s">
        <v>798</v>
      </c>
      <c r="BU95" s="845" t="s">
        <v>798</v>
      </c>
      <c r="BV95" s="917" t="s">
        <v>798</v>
      </c>
      <c r="BW95" s="845" t="s">
        <v>798</v>
      </c>
      <c r="BX95" s="845" t="s">
        <v>798</v>
      </c>
      <c r="BY95" s="845" t="s">
        <v>798</v>
      </c>
      <c r="BZ95" s="845" t="s">
        <v>798</v>
      </c>
      <c r="CA95" s="845" t="s">
        <v>798</v>
      </c>
      <c r="CB95" s="845" t="s">
        <v>798</v>
      </c>
      <c r="CC95" s="845" t="s">
        <v>798</v>
      </c>
      <c r="CD95" s="845" t="s">
        <v>798</v>
      </c>
      <c r="CE95" s="845" t="s">
        <v>798</v>
      </c>
      <c r="CF95" s="845" t="s">
        <v>798</v>
      </c>
      <c r="CG95" s="845" t="s">
        <v>798</v>
      </c>
      <c r="CH95" s="845" t="s">
        <v>798</v>
      </c>
      <c r="CI95" s="845" t="s">
        <v>798</v>
      </c>
      <c r="CJ95" s="845" t="s">
        <v>798</v>
      </c>
      <c r="CK95" s="845" t="s">
        <v>798</v>
      </c>
      <c r="CL95" s="845" t="s">
        <v>798</v>
      </c>
      <c r="CM95" s="845" t="s">
        <v>798</v>
      </c>
      <c r="CN95" s="845" t="s">
        <v>798</v>
      </c>
      <c r="CO95" s="845" t="s">
        <v>798</v>
      </c>
      <c r="CP95" s="845" t="s">
        <v>798</v>
      </c>
      <c r="CQ95" s="845" t="s">
        <v>798</v>
      </c>
      <c r="CR95" s="845" t="s">
        <v>798</v>
      </c>
      <c r="CS95" s="845" t="s">
        <v>798</v>
      </c>
      <c r="CT95" s="845" t="s">
        <v>798</v>
      </c>
      <c r="CU95" s="845" t="s">
        <v>798</v>
      </c>
      <c r="CV95" s="845" t="s">
        <v>798</v>
      </c>
      <c r="CW95" s="845" t="s">
        <v>798</v>
      </c>
      <c r="CX95" s="845" t="s">
        <v>798</v>
      </c>
      <c r="CY95" s="845" t="s">
        <v>798</v>
      </c>
      <c r="CZ95" s="845" t="s">
        <v>798</v>
      </c>
      <c r="DA95" s="845" t="s">
        <v>798</v>
      </c>
      <c r="DB95" s="845" t="s">
        <v>798</v>
      </c>
      <c r="DC95" s="845" t="s">
        <v>798</v>
      </c>
      <c r="DD95" s="845" t="s">
        <v>798</v>
      </c>
      <c r="DE95" s="845" t="s">
        <v>798</v>
      </c>
      <c r="DF95" s="845" t="s">
        <v>798</v>
      </c>
      <c r="DG95" s="845" t="s">
        <v>798</v>
      </c>
      <c r="DH95" s="845" t="s">
        <v>798</v>
      </c>
      <c r="DI95" s="845" t="s">
        <v>798</v>
      </c>
      <c r="DJ95" s="845" t="s">
        <v>798</v>
      </c>
      <c r="DK95" s="845" t="s">
        <v>798</v>
      </c>
      <c r="DL95" s="845" t="s">
        <v>798</v>
      </c>
      <c r="DM95" s="845" t="s">
        <v>798</v>
      </c>
      <c r="DN95" s="845" t="s">
        <v>798</v>
      </c>
      <c r="DO95" s="845" t="s">
        <v>798</v>
      </c>
      <c r="DP95" s="845" t="s">
        <v>798</v>
      </c>
      <c r="DQ95" s="845" t="s">
        <v>798</v>
      </c>
      <c r="DR95" s="845" t="s">
        <v>798</v>
      </c>
      <c r="DS95" s="917" t="s">
        <v>798</v>
      </c>
      <c r="DT95" s="845" t="s">
        <v>798</v>
      </c>
      <c r="DU95" s="845" t="s">
        <v>798</v>
      </c>
      <c r="DV95" s="845" t="s">
        <v>798</v>
      </c>
      <c r="DW95" s="845" t="s">
        <v>798</v>
      </c>
      <c r="DX95" s="845" t="s">
        <v>798</v>
      </c>
      <c r="DY95" s="845" t="s">
        <v>798</v>
      </c>
      <c r="DZ95" s="845" t="s">
        <v>798</v>
      </c>
      <c r="EA95" s="845" t="s">
        <v>798</v>
      </c>
      <c r="EB95" s="845" t="s">
        <v>798</v>
      </c>
      <c r="EC95" s="845" t="s">
        <v>798</v>
      </c>
      <c r="ED95" s="845" t="s">
        <v>798</v>
      </c>
      <c r="EE95" s="845" t="s">
        <v>798</v>
      </c>
      <c r="EF95" s="845" t="s">
        <v>798</v>
      </c>
    </row>
    <row r="96" spans="1:136" x14ac:dyDescent="0.2">
      <c r="A96" s="845">
        <v>92</v>
      </c>
      <c r="B96" s="845">
        <v>8</v>
      </c>
      <c r="C96" s="845" t="s">
        <v>798</v>
      </c>
      <c r="D96" s="845" t="s">
        <v>798</v>
      </c>
      <c r="E96" s="845" t="s">
        <v>798</v>
      </c>
      <c r="F96" s="845" t="s">
        <v>798</v>
      </c>
      <c r="G96" s="845" t="s">
        <v>798</v>
      </c>
      <c r="H96" s="845" t="s">
        <v>798</v>
      </c>
      <c r="I96" s="845" t="s">
        <v>798</v>
      </c>
      <c r="J96" s="845" t="s">
        <v>798</v>
      </c>
      <c r="K96" s="845" t="s">
        <v>798</v>
      </c>
      <c r="L96" s="845" t="s">
        <v>798</v>
      </c>
      <c r="M96" s="845" t="s">
        <v>798</v>
      </c>
      <c r="N96" s="845" t="s">
        <v>798</v>
      </c>
      <c r="O96" s="845" t="s">
        <v>798</v>
      </c>
      <c r="P96" s="845" t="s">
        <v>798</v>
      </c>
      <c r="Q96" s="845" t="s">
        <v>798</v>
      </c>
      <c r="R96" s="845" t="s">
        <v>798</v>
      </c>
      <c r="S96" s="845" t="s">
        <v>798</v>
      </c>
      <c r="T96" s="845" t="s">
        <v>798</v>
      </c>
      <c r="U96" s="845" t="s">
        <v>798</v>
      </c>
      <c r="V96" s="845" t="s">
        <v>798</v>
      </c>
      <c r="W96" s="845" t="s">
        <v>798</v>
      </c>
      <c r="X96" s="845" t="s">
        <v>798</v>
      </c>
      <c r="Y96" s="845" t="s">
        <v>798</v>
      </c>
      <c r="Z96" s="845" t="s">
        <v>798</v>
      </c>
      <c r="AA96" s="845" t="s">
        <v>798</v>
      </c>
      <c r="AB96" s="845" t="s">
        <v>798</v>
      </c>
      <c r="AC96" s="845" t="s">
        <v>798</v>
      </c>
      <c r="AD96" s="845" t="s">
        <v>798</v>
      </c>
      <c r="AE96" s="845" t="s">
        <v>798</v>
      </c>
      <c r="AF96" s="845" t="s">
        <v>798</v>
      </c>
      <c r="AG96" s="845" t="s">
        <v>798</v>
      </c>
      <c r="AH96" s="845" t="s">
        <v>798</v>
      </c>
      <c r="AI96" s="845" t="s">
        <v>798</v>
      </c>
      <c r="AJ96" s="845" t="s">
        <v>798</v>
      </c>
      <c r="AK96" s="845" t="s">
        <v>798</v>
      </c>
      <c r="AL96" s="845" t="s">
        <v>798</v>
      </c>
      <c r="AM96" s="845" t="s">
        <v>798</v>
      </c>
      <c r="AN96" s="845" t="s">
        <v>798</v>
      </c>
      <c r="AO96" s="845" t="s">
        <v>798</v>
      </c>
      <c r="AP96" s="845" t="s">
        <v>798</v>
      </c>
      <c r="AQ96" s="845" t="s">
        <v>798</v>
      </c>
      <c r="AR96" s="845" t="s">
        <v>798</v>
      </c>
      <c r="AS96" s="845" t="s">
        <v>798</v>
      </c>
      <c r="AT96" s="845" t="s">
        <v>798</v>
      </c>
      <c r="AU96" s="845" t="s">
        <v>798</v>
      </c>
      <c r="AV96" s="845" t="s">
        <v>798</v>
      </c>
      <c r="AW96" s="845" t="s">
        <v>798</v>
      </c>
      <c r="AX96" s="845" t="s">
        <v>798</v>
      </c>
      <c r="AY96" s="845" t="s">
        <v>798</v>
      </c>
      <c r="AZ96" s="845" t="s">
        <v>798</v>
      </c>
      <c r="BA96" s="845" t="s">
        <v>798</v>
      </c>
      <c r="BB96" s="845" t="s">
        <v>798</v>
      </c>
      <c r="BC96" s="845" t="s">
        <v>798</v>
      </c>
      <c r="BD96" s="845" t="s">
        <v>798</v>
      </c>
      <c r="BE96" s="845" t="s">
        <v>798</v>
      </c>
      <c r="BF96" s="845" t="s">
        <v>798</v>
      </c>
      <c r="BG96" s="845" t="s">
        <v>798</v>
      </c>
      <c r="BH96" s="845" t="s">
        <v>798</v>
      </c>
      <c r="BI96" s="845" t="s">
        <v>798</v>
      </c>
      <c r="BJ96" s="845" t="s">
        <v>798</v>
      </c>
      <c r="BK96" s="917" t="s">
        <v>798</v>
      </c>
      <c r="BL96" s="845" t="s">
        <v>798</v>
      </c>
      <c r="BM96" s="845" t="s">
        <v>798</v>
      </c>
      <c r="BN96" s="845" t="s">
        <v>798</v>
      </c>
      <c r="BO96" s="845" t="s">
        <v>798</v>
      </c>
      <c r="BP96" s="845" t="s">
        <v>798</v>
      </c>
      <c r="BQ96" s="845" t="s">
        <v>798</v>
      </c>
      <c r="BR96" s="917" t="s">
        <v>798</v>
      </c>
      <c r="BS96" s="845" t="s">
        <v>798</v>
      </c>
      <c r="BT96" s="845" t="s">
        <v>798</v>
      </c>
      <c r="BU96" s="845" t="s">
        <v>798</v>
      </c>
      <c r="BV96" s="917" t="s">
        <v>798</v>
      </c>
      <c r="BW96" s="845" t="s">
        <v>798</v>
      </c>
      <c r="BX96" s="845" t="s">
        <v>798</v>
      </c>
      <c r="BY96" s="845" t="s">
        <v>798</v>
      </c>
      <c r="BZ96" s="845" t="s">
        <v>798</v>
      </c>
      <c r="CA96" s="845" t="s">
        <v>798</v>
      </c>
      <c r="CB96" s="845" t="s">
        <v>798</v>
      </c>
      <c r="CC96" s="845" t="s">
        <v>798</v>
      </c>
      <c r="CD96" s="845" t="s">
        <v>798</v>
      </c>
      <c r="CE96" s="845" t="s">
        <v>798</v>
      </c>
      <c r="CF96" s="845" t="s">
        <v>798</v>
      </c>
      <c r="CG96" s="845" t="s">
        <v>798</v>
      </c>
      <c r="CH96" s="845" t="s">
        <v>798</v>
      </c>
      <c r="CI96" s="845" t="s">
        <v>798</v>
      </c>
      <c r="CJ96" s="845" t="s">
        <v>798</v>
      </c>
      <c r="CK96" s="845" t="s">
        <v>798</v>
      </c>
      <c r="CL96" s="845" t="s">
        <v>798</v>
      </c>
      <c r="CM96" s="845" t="s">
        <v>798</v>
      </c>
      <c r="CN96" s="845" t="s">
        <v>798</v>
      </c>
      <c r="CO96" s="845" t="s">
        <v>798</v>
      </c>
      <c r="CP96" s="845" t="s">
        <v>798</v>
      </c>
      <c r="CQ96" s="845" t="s">
        <v>798</v>
      </c>
      <c r="CR96" s="845" t="s">
        <v>798</v>
      </c>
      <c r="CS96" s="845" t="s">
        <v>798</v>
      </c>
      <c r="CT96" s="845" t="s">
        <v>798</v>
      </c>
      <c r="CU96" s="845" t="s">
        <v>798</v>
      </c>
      <c r="CV96" s="845" t="s">
        <v>798</v>
      </c>
      <c r="CW96" s="845" t="s">
        <v>798</v>
      </c>
      <c r="CX96" s="845" t="s">
        <v>798</v>
      </c>
      <c r="CY96" s="845" t="s">
        <v>798</v>
      </c>
      <c r="CZ96" s="845" t="s">
        <v>798</v>
      </c>
      <c r="DA96" s="845" t="s">
        <v>798</v>
      </c>
      <c r="DB96" s="845" t="s">
        <v>798</v>
      </c>
      <c r="DC96" s="845" t="s">
        <v>798</v>
      </c>
      <c r="DD96" s="845" t="s">
        <v>798</v>
      </c>
      <c r="DE96" s="845" t="s">
        <v>798</v>
      </c>
      <c r="DF96" s="845" t="s">
        <v>798</v>
      </c>
      <c r="DG96" s="845" t="s">
        <v>798</v>
      </c>
      <c r="DH96" s="845" t="s">
        <v>798</v>
      </c>
      <c r="DI96" s="845" t="s">
        <v>798</v>
      </c>
      <c r="DJ96" s="845" t="s">
        <v>798</v>
      </c>
      <c r="DK96" s="845" t="s">
        <v>798</v>
      </c>
      <c r="DL96" s="845" t="s">
        <v>798</v>
      </c>
      <c r="DM96" s="845" t="s">
        <v>798</v>
      </c>
      <c r="DN96" s="845" t="s">
        <v>798</v>
      </c>
      <c r="DO96" s="845" t="s">
        <v>798</v>
      </c>
      <c r="DP96" s="845" t="s">
        <v>798</v>
      </c>
      <c r="DQ96" s="845" t="s">
        <v>798</v>
      </c>
      <c r="DR96" s="845" t="s">
        <v>798</v>
      </c>
      <c r="DS96" s="917" t="s">
        <v>798</v>
      </c>
      <c r="DT96" s="845" t="s">
        <v>798</v>
      </c>
      <c r="DU96" s="845" t="s">
        <v>798</v>
      </c>
      <c r="DV96" s="845" t="s">
        <v>798</v>
      </c>
      <c r="DW96" s="845" t="s">
        <v>798</v>
      </c>
      <c r="DX96" s="845" t="s">
        <v>798</v>
      </c>
      <c r="DY96" s="845" t="s">
        <v>798</v>
      </c>
      <c r="DZ96" s="845" t="s">
        <v>798</v>
      </c>
      <c r="EA96" s="845" t="s">
        <v>798</v>
      </c>
      <c r="EB96" s="845" t="s">
        <v>798</v>
      </c>
      <c r="EC96" s="845" t="s">
        <v>798</v>
      </c>
      <c r="ED96" s="845" t="s">
        <v>798</v>
      </c>
      <c r="EE96" s="845" t="s">
        <v>798</v>
      </c>
      <c r="EF96" s="845" t="s">
        <v>798</v>
      </c>
    </row>
    <row r="97" spans="1:136" x14ac:dyDescent="0.2">
      <c r="A97" s="845">
        <v>93</v>
      </c>
      <c r="B97" s="845">
        <v>9</v>
      </c>
      <c r="C97" s="845" t="s">
        <v>798</v>
      </c>
      <c r="D97" s="845" t="s">
        <v>798</v>
      </c>
      <c r="E97" s="845" t="s">
        <v>798</v>
      </c>
      <c r="F97" s="845" t="s">
        <v>798</v>
      </c>
      <c r="G97" s="845" t="s">
        <v>798</v>
      </c>
      <c r="H97" s="845" t="s">
        <v>798</v>
      </c>
      <c r="I97" s="845" t="s">
        <v>798</v>
      </c>
      <c r="J97" s="845" t="s">
        <v>798</v>
      </c>
      <c r="K97" s="845" t="s">
        <v>798</v>
      </c>
      <c r="L97" s="845" t="s">
        <v>798</v>
      </c>
      <c r="M97" s="845" t="s">
        <v>798</v>
      </c>
      <c r="N97" s="845" t="s">
        <v>798</v>
      </c>
      <c r="O97" s="845" t="s">
        <v>798</v>
      </c>
      <c r="P97" s="845" t="s">
        <v>798</v>
      </c>
      <c r="Q97" s="845" t="s">
        <v>798</v>
      </c>
      <c r="R97" s="845" t="s">
        <v>798</v>
      </c>
      <c r="S97" s="845" t="s">
        <v>798</v>
      </c>
      <c r="T97" s="845" t="s">
        <v>798</v>
      </c>
      <c r="U97" s="845" t="s">
        <v>798</v>
      </c>
      <c r="V97" s="845" t="s">
        <v>798</v>
      </c>
      <c r="W97" s="845" t="s">
        <v>798</v>
      </c>
      <c r="X97" s="845" t="s">
        <v>798</v>
      </c>
      <c r="Y97" s="845" t="s">
        <v>798</v>
      </c>
      <c r="Z97" s="845" t="s">
        <v>798</v>
      </c>
      <c r="AA97" s="845" t="s">
        <v>798</v>
      </c>
      <c r="AB97" s="845" t="s">
        <v>798</v>
      </c>
      <c r="AC97" s="845" t="s">
        <v>798</v>
      </c>
      <c r="AD97" s="845" t="s">
        <v>798</v>
      </c>
      <c r="AE97" s="845" t="s">
        <v>798</v>
      </c>
      <c r="AF97" s="845" t="s">
        <v>798</v>
      </c>
      <c r="AG97" s="845" t="s">
        <v>798</v>
      </c>
      <c r="AH97" s="845" t="s">
        <v>798</v>
      </c>
      <c r="AI97" s="845" t="s">
        <v>798</v>
      </c>
      <c r="AJ97" s="845" t="s">
        <v>798</v>
      </c>
      <c r="AK97" s="845" t="s">
        <v>798</v>
      </c>
      <c r="AL97" s="845" t="s">
        <v>798</v>
      </c>
      <c r="AM97" s="845" t="s">
        <v>798</v>
      </c>
      <c r="AN97" s="845" t="s">
        <v>798</v>
      </c>
      <c r="AO97" s="845" t="s">
        <v>798</v>
      </c>
      <c r="AP97" s="845" t="s">
        <v>798</v>
      </c>
      <c r="AQ97" s="845" t="s">
        <v>798</v>
      </c>
      <c r="AR97" s="845" t="s">
        <v>798</v>
      </c>
      <c r="AS97" s="845" t="s">
        <v>798</v>
      </c>
      <c r="AT97" s="845" t="s">
        <v>798</v>
      </c>
      <c r="AU97" s="845" t="s">
        <v>798</v>
      </c>
      <c r="AV97" s="845" t="s">
        <v>798</v>
      </c>
      <c r="AW97" s="845" t="s">
        <v>798</v>
      </c>
      <c r="AX97" s="845" t="s">
        <v>798</v>
      </c>
      <c r="AY97" s="845" t="s">
        <v>798</v>
      </c>
      <c r="AZ97" s="845" t="s">
        <v>798</v>
      </c>
      <c r="BA97" s="845" t="s">
        <v>798</v>
      </c>
      <c r="BB97" s="845" t="s">
        <v>798</v>
      </c>
      <c r="BC97" s="845" t="s">
        <v>798</v>
      </c>
      <c r="BD97" s="845" t="s">
        <v>798</v>
      </c>
      <c r="BE97" s="845" t="s">
        <v>798</v>
      </c>
      <c r="BF97" s="845" t="s">
        <v>798</v>
      </c>
      <c r="BG97" s="845" t="s">
        <v>798</v>
      </c>
      <c r="BH97" s="845" t="s">
        <v>798</v>
      </c>
      <c r="BI97" s="845" t="s">
        <v>798</v>
      </c>
      <c r="BJ97" s="845" t="s">
        <v>798</v>
      </c>
      <c r="BK97" s="917" t="s">
        <v>798</v>
      </c>
      <c r="BL97" s="845" t="s">
        <v>798</v>
      </c>
      <c r="BM97" s="845" t="s">
        <v>798</v>
      </c>
      <c r="BN97" s="845" t="s">
        <v>798</v>
      </c>
      <c r="BO97" s="845" t="s">
        <v>798</v>
      </c>
      <c r="BP97" s="845" t="s">
        <v>798</v>
      </c>
      <c r="BQ97" s="845" t="s">
        <v>798</v>
      </c>
      <c r="BR97" s="917" t="s">
        <v>798</v>
      </c>
      <c r="BS97" s="845" t="s">
        <v>798</v>
      </c>
      <c r="BT97" s="845" t="s">
        <v>798</v>
      </c>
      <c r="BU97" s="845" t="s">
        <v>798</v>
      </c>
      <c r="BV97" s="917" t="s">
        <v>798</v>
      </c>
      <c r="BW97" s="845" t="s">
        <v>798</v>
      </c>
      <c r="BX97" s="845" t="s">
        <v>798</v>
      </c>
      <c r="BY97" s="845" t="s">
        <v>798</v>
      </c>
      <c r="BZ97" s="845" t="s">
        <v>798</v>
      </c>
      <c r="CA97" s="845" t="s">
        <v>798</v>
      </c>
      <c r="CB97" s="845" t="s">
        <v>798</v>
      </c>
      <c r="CC97" s="845" t="s">
        <v>798</v>
      </c>
      <c r="CD97" s="845" t="s">
        <v>798</v>
      </c>
      <c r="CE97" s="845" t="s">
        <v>798</v>
      </c>
      <c r="CF97" s="845" t="s">
        <v>798</v>
      </c>
      <c r="CG97" s="845" t="s">
        <v>798</v>
      </c>
      <c r="CH97" s="845" t="s">
        <v>798</v>
      </c>
      <c r="CI97" s="845" t="s">
        <v>798</v>
      </c>
      <c r="CJ97" s="845" t="s">
        <v>798</v>
      </c>
      <c r="CK97" s="845" t="s">
        <v>798</v>
      </c>
      <c r="CL97" s="845" t="s">
        <v>798</v>
      </c>
      <c r="CM97" s="845" t="s">
        <v>798</v>
      </c>
      <c r="CN97" s="845" t="s">
        <v>798</v>
      </c>
      <c r="CO97" s="845" t="s">
        <v>798</v>
      </c>
      <c r="CP97" s="845" t="s">
        <v>798</v>
      </c>
      <c r="CQ97" s="845" t="s">
        <v>798</v>
      </c>
      <c r="CR97" s="845" t="s">
        <v>798</v>
      </c>
      <c r="CS97" s="845" t="s">
        <v>798</v>
      </c>
      <c r="CT97" s="845" t="s">
        <v>798</v>
      </c>
      <c r="CU97" s="845" t="s">
        <v>798</v>
      </c>
      <c r="CV97" s="845" t="s">
        <v>798</v>
      </c>
      <c r="CW97" s="845" t="s">
        <v>798</v>
      </c>
      <c r="CX97" s="845" t="s">
        <v>798</v>
      </c>
      <c r="CY97" s="845" t="s">
        <v>798</v>
      </c>
      <c r="CZ97" s="845" t="s">
        <v>798</v>
      </c>
      <c r="DA97" s="845" t="s">
        <v>798</v>
      </c>
      <c r="DB97" s="845" t="s">
        <v>798</v>
      </c>
      <c r="DC97" s="845" t="s">
        <v>798</v>
      </c>
      <c r="DD97" s="845" t="s">
        <v>798</v>
      </c>
      <c r="DE97" s="845" t="s">
        <v>798</v>
      </c>
      <c r="DF97" s="845" t="s">
        <v>798</v>
      </c>
      <c r="DG97" s="845" t="s">
        <v>798</v>
      </c>
      <c r="DH97" s="845" t="s">
        <v>798</v>
      </c>
      <c r="DI97" s="845" t="s">
        <v>798</v>
      </c>
      <c r="DJ97" s="845" t="s">
        <v>798</v>
      </c>
      <c r="DK97" s="845" t="s">
        <v>798</v>
      </c>
      <c r="DL97" s="845" t="s">
        <v>798</v>
      </c>
      <c r="DM97" s="845" t="s">
        <v>798</v>
      </c>
      <c r="DN97" s="845" t="s">
        <v>798</v>
      </c>
      <c r="DO97" s="845" t="s">
        <v>798</v>
      </c>
      <c r="DP97" s="845" t="s">
        <v>798</v>
      </c>
      <c r="DQ97" s="845" t="s">
        <v>798</v>
      </c>
      <c r="DR97" s="845" t="s">
        <v>798</v>
      </c>
      <c r="DS97" s="917" t="s">
        <v>798</v>
      </c>
      <c r="DT97" s="845" t="s">
        <v>798</v>
      </c>
      <c r="DU97" s="845" t="s">
        <v>798</v>
      </c>
      <c r="DV97" s="845" t="s">
        <v>798</v>
      </c>
      <c r="DW97" s="845" t="s">
        <v>798</v>
      </c>
      <c r="DX97" s="845" t="s">
        <v>798</v>
      </c>
      <c r="DY97" s="845" t="s">
        <v>798</v>
      </c>
      <c r="DZ97" s="845" t="s">
        <v>798</v>
      </c>
      <c r="EA97" s="845" t="s">
        <v>798</v>
      </c>
      <c r="EB97" s="845" t="s">
        <v>798</v>
      </c>
      <c r="EC97" s="845" t="s">
        <v>798</v>
      </c>
      <c r="ED97" s="845" t="s">
        <v>798</v>
      </c>
      <c r="EE97" s="845" t="s">
        <v>798</v>
      </c>
      <c r="EF97" s="845" t="s">
        <v>798</v>
      </c>
    </row>
    <row r="98" spans="1:136" x14ac:dyDescent="0.2">
      <c r="A98" s="845">
        <v>94</v>
      </c>
      <c r="B98" s="845">
        <v>10</v>
      </c>
      <c r="C98" s="845" t="s">
        <v>798</v>
      </c>
      <c r="D98" s="845" t="s">
        <v>798</v>
      </c>
      <c r="E98" s="845" t="s">
        <v>798</v>
      </c>
      <c r="F98" s="845" t="s">
        <v>798</v>
      </c>
      <c r="G98" s="845" t="s">
        <v>798</v>
      </c>
      <c r="H98" s="845" t="s">
        <v>798</v>
      </c>
      <c r="I98" s="845" t="s">
        <v>798</v>
      </c>
      <c r="J98" s="845" t="s">
        <v>798</v>
      </c>
      <c r="K98" s="845" t="s">
        <v>798</v>
      </c>
      <c r="L98" s="845" t="s">
        <v>798</v>
      </c>
      <c r="M98" s="845" t="s">
        <v>798</v>
      </c>
      <c r="N98" s="845" t="s">
        <v>798</v>
      </c>
      <c r="O98" s="845" t="s">
        <v>798</v>
      </c>
      <c r="P98" s="845" t="s">
        <v>798</v>
      </c>
      <c r="Q98" s="845" t="s">
        <v>798</v>
      </c>
      <c r="R98" s="845" t="s">
        <v>798</v>
      </c>
      <c r="S98" s="845" t="s">
        <v>798</v>
      </c>
      <c r="T98" s="845" t="s">
        <v>798</v>
      </c>
      <c r="U98" s="845" t="s">
        <v>798</v>
      </c>
      <c r="V98" s="845" t="s">
        <v>798</v>
      </c>
      <c r="W98" s="845" t="s">
        <v>798</v>
      </c>
      <c r="X98" s="845" t="s">
        <v>798</v>
      </c>
      <c r="Y98" s="845" t="s">
        <v>798</v>
      </c>
      <c r="Z98" s="845" t="s">
        <v>798</v>
      </c>
      <c r="AA98" s="845" t="s">
        <v>798</v>
      </c>
      <c r="AB98" s="845" t="s">
        <v>798</v>
      </c>
      <c r="AC98" s="845" t="s">
        <v>798</v>
      </c>
      <c r="AD98" s="845" t="s">
        <v>798</v>
      </c>
      <c r="AE98" s="845" t="s">
        <v>798</v>
      </c>
      <c r="AF98" s="845" t="s">
        <v>798</v>
      </c>
      <c r="AG98" s="845" t="s">
        <v>798</v>
      </c>
      <c r="AH98" s="845" t="s">
        <v>798</v>
      </c>
      <c r="AI98" s="845" t="s">
        <v>798</v>
      </c>
      <c r="AJ98" s="845" t="s">
        <v>798</v>
      </c>
      <c r="AK98" s="845" t="s">
        <v>798</v>
      </c>
      <c r="AL98" s="845" t="s">
        <v>798</v>
      </c>
      <c r="AM98" s="845" t="s">
        <v>798</v>
      </c>
      <c r="AN98" s="845" t="s">
        <v>798</v>
      </c>
      <c r="AO98" s="845" t="s">
        <v>798</v>
      </c>
      <c r="AP98" s="845" t="s">
        <v>798</v>
      </c>
      <c r="AQ98" s="845" t="s">
        <v>798</v>
      </c>
      <c r="AR98" s="845" t="s">
        <v>798</v>
      </c>
      <c r="AS98" s="845" t="s">
        <v>798</v>
      </c>
      <c r="AT98" s="845" t="s">
        <v>798</v>
      </c>
      <c r="AU98" s="845" t="s">
        <v>798</v>
      </c>
      <c r="AV98" s="845" t="s">
        <v>798</v>
      </c>
      <c r="AW98" s="845" t="s">
        <v>798</v>
      </c>
      <c r="AX98" s="845" t="s">
        <v>798</v>
      </c>
      <c r="AY98" s="845" t="s">
        <v>798</v>
      </c>
      <c r="AZ98" s="845" t="s">
        <v>798</v>
      </c>
      <c r="BA98" s="845" t="s">
        <v>798</v>
      </c>
      <c r="BB98" s="845" t="s">
        <v>798</v>
      </c>
      <c r="BC98" s="845" t="s">
        <v>798</v>
      </c>
      <c r="BD98" s="845" t="s">
        <v>798</v>
      </c>
      <c r="BE98" s="845" t="s">
        <v>798</v>
      </c>
      <c r="BF98" s="845" t="s">
        <v>798</v>
      </c>
      <c r="BG98" s="845" t="s">
        <v>798</v>
      </c>
      <c r="BH98" s="845" t="s">
        <v>798</v>
      </c>
      <c r="BI98" s="845" t="s">
        <v>798</v>
      </c>
      <c r="BJ98" s="845" t="s">
        <v>798</v>
      </c>
      <c r="BK98" s="917" t="s">
        <v>798</v>
      </c>
      <c r="BL98" s="845" t="s">
        <v>798</v>
      </c>
      <c r="BM98" s="845" t="s">
        <v>798</v>
      </c>
      <c r="BN98" s="845" t="s">
        <v>798</v>
      </c>
      <c r="BO98" s="845" t="s">
        <v>798</v>
      </c>
      <c r="BP98" s="845" t="s">
        <v>798</v>
      </c>
      <c r="BQ98" s="845" t="s">
        <v>798</v>
      </c>
      <c r="BR98" s="917" t="s">
        <v>798</v>
      </c>
      <c r="BS98" s="845" t="s">
        <v>798</v>
      </c>
      <c r="BT98" s="845" t="s">
        <v>798</v>
      </c>
      <c r="BU98" s="845" t="s">
        <v>798</v>
      </c>
      <c r="BV98" s="917" t="s">
        <v>798</v>
      </c>
      <c r="BW98" s="845" t="s">
        <v>798</v>
      </c>
      <c r="BX98" s="845" t="s">
        <v>798</v>
      </c>
      <c r="BY98" s="845" t="s">
        <v>798</v>
      </c>
      <c r="BZ98" s="845" t="s">
        <v>798</v>
      </c>
      <c r="CA98" s="845" t="s">
        <v>798</v>
      </c>
      <c r="CB98" s="845" t="s">
        <v>798</v>
      </c>
      <c r="CC98" s="845" t="s">
        <v>798</v>
      </c>
      <c r="CD98" s="845" t="s">
        <v>798</v>
      </c>
      <c r="CE98" s="845" t="s">
        <v>798</v>
      </c>
      <c r="CF98" s="845" t="s">
        <v>798</v>
      </c>
      <c r="CG98" s="845" t="s">
        <v>798</v>
      </c>
      <c r="CH98" s="845" t="s">
        <v>798</v>
      </c>
      <c r="CI98" s="845" t="s">
        <v>798</v>
      </c>
      <c r="CJ98" s="845" t="s">
        <v>798</v>
      </c>
      <c r="CK98" s="845" t="s">
        <v>798</v>
      </c>
      <c r="CL98" s="845" t="s">
        <v>798</v>
      </c>
      <c r="CM98" s="845" t="s">
        <v>798</v>
      </c>
      <c r="CN98" s="845" t="s">
        <v>798</v>
      </c>
      <c r="CO98" s="845" t="s">
        <v>798</v>
      </c>
      <c r="CP98" s="845" t="s">
        <v>798</v>
      </c>
      <c r="CQ98" s="845" t="s">
        <v>798</v>
      </c>
      <c r="CR98" s="845" t="s">
        <v>798</v>
      </c>
      <c r="CS98" s="845" t="s">
        <v>798</v>
      </c>
      <c r="CT98" s="845" t="s">
        <v>798</v>
      </c>
      <c r="CU98" s="845" t="s">
        <v>798</v>
      </c>
      <c r="CV98" s="845" t="s">
        <v>798</v>
      </c>
      <c r="CW98" s="845" t="s">
        <v>798</v>
      </c>
      <c r="CX98" s="845" t="s">
        <v>798</v>
      </c>
      <c r="CY98" s="845" t="s">
        <v>798</v>
      </c>
      <c r="CZ98" s="845" t="s">
        <v>798</v>
      </c>
      <c r="DA98" s="845" t="s">
        <v>798</v>
      </c>
      <c r="DB98" s="845" t="s">
        <v>798</v>
      </c>
      <c r="DC98" s="845" t="s">
        <v>798</v>
      </c>
      <c r="DD98" s="845" t="s">
        <v>798</v>
      </c>
      <c r="DE98" s="845" t="s">
        <v>798</v>
      </c>
      <c r="DF98" s="845" t="s">
        <v>798</v>
      </c>
      <c r="DG98" s="845" t="s">
        <v>798</v>
      </c>
      <c r="DH98" s="845" t="s">
        <v>798</v>
      </c>
      <c r="DI98" s="845" t="s">
        <v>798</v>
      </c>
      <c r="DJ98" s="845" t="s">
        <v>798</v>
      </c>
      <c r="DK98" s="845" t="s">
        <v>798</v>
      </c>
      <c r="DL98" s="845" t="s">
        <v>798</v>
      </c>
      <c r="DM98" s="845" t="s">
        <v>798</v>
      </c>
      <c r="DN98" s="845" t="s">
        <v>798</v>
      </c>
      <c r="DO98" s="845" t="s">
        <v>798</v>
      </c>
      <c r="DP98" s="845" t="s">
        <v>798</v>
      </c>
      <c r="DQ98" s="845" t="s">
        <v>798</v>
      </c>
      <c r="DR98" s="845" t="s">
        <v>798</v>
      </c>
      <c r="DS98" s="917" t="s">
        <v>798</v>
      </c>
      <c r="DT98" s="845" t="s">
        <v>798</v>
      </c>
      <c r="DU98" s="845" t="s">
        <v>798</v>
      </c>
      <c r="DV98" s="845" t="s">
        <v>798</v>
      </c>
      <c r="DW98" s="845" t="s">
        <v>798</v>
      </c>
      <c r="DX98" s="845" t="s">
        <v>798</v>
      </c>
      <c r="DY98" s="845" t="s">
        <v>798</v>
      </c>
      <c r="DZ98" s="845" t="s">
        <v>798</v>
      </c>
      <c r="EA98" s="845" t="s">
        <v>798</v>
      </c>
      <c r="EB98" s="845" t="s">
        <v>798</v>
      </c>
      <c r="EC98" s="845" t="s">
        <v>798</v>
      </c>
      <c r="ED98" s="845" t="s">
        <v>798</v>
      </c>
      <c r="EE98" s="845" t="s">
        <v>798</v>
      </c>
      <c r="EF98" s="845" t="s">
        <v>798</v>
      </c>
    </row>
    <row r="99" spans="1:136" x14ac:dyDescent="0.2">
      <c r="A99" s="845">
        <v>95</v>
      </c>
      <c r="B99" s="845">
        <v>11</v>
      </c>
      <c r="C99" s="845" t="s">
        <v>798</v>
      </c>
      <c r="D99" s="845" t="s">
        <v>798</v>
      </c>
      <c r="E99" s="845" t="s">
        <v>798</v>
      </c>
      <c r="F99" s="845" t="s">
        <v>798</v>
      </c>
      <c r="G99" s="845" t="s">
        <v>798</v>
      </c>
      <c r="H99" s="845" t="s">
        <v>798</v>
      </c>
      <c r="I99" s="845" t="s">
        <v>798</v>
      </c>
      <c r="J99" s="845" t="s">
        <v>798</v>
      </c>
      <c r="K99" s="845" t="s">
        <v>798</v>
      </c>
      <c r="L99" s="845" t="s">
        <v>798</v>
      </c>
      <c r="M99" s="845" t="s">
        <v>798</v>
      </c>
      <c r="N99" s="845" t="s">
        <v>798</v>
      </c>
      <c r="O99" s="845" t="s">
        <v>798</v>
      </c>
      <c r="P99" s="845" t="s">
        <v>798</v>
      </c>
      <c r="Q99" s="845" t="s">
        <v>798</v>
      </c>
      <c r="R99" s="845" t="s">
        <v>798</v>
      </c>
      <c r="S99" s="845" t="s">
        <v>798</v>
      </c>
      <c r="T99" s="845" t="s">
        <v>798</v>
      </c>
      <c r="U99" s="845" t="s">
        <v>798</v>
      </c>
      <c r="V99" s="845" t="s">
        <v>798</v>
      </c>
      <c r="W99" s="845" t="s">
        <v>798</v>
      </c>
      <c r="X99" s="845" t="s">
        <v>798</v>
      </c>
      <c r="Y99" s="845" t="s">
        <v>798</v>
      </c>
      <c r="Z99" s="845" t="s">
        <v>798</v>
      </c>
      <c r="AA99" s="845" t="s">
        <v>798</v>
      </c>
      <c r="AB99" s="845" t="s">
        <v>798</v>
      </c>
      <c r="AC99" s="845" t="s">
        <v>798</v>
      </c>
      <c r="AD99" s="845" t="s">
        <v>798</v>
      </c>
      <c r="AE99" s="845" t="s">
        <v>798</v>
      </c>
      <c r="AF99" s="845" t="s">
        <v>798</v>
      </c>
      <c r="AG99" s="845" t="s">
        <v>798</v>
      </c>
      <c r="AH99" s="845" t="s">
        <v>798</v>
      </c>
      <c r="AI99" s="845" t="s">
        <v>798</v>
      </c>
      <c r="AJ99" s="845" t="s">
        <v>798</v>
      </c>
      <c r="AK99" s="845" t="s">
        <v>798</v>
      </c>
      <c r="AL99" s="845" t="s">
        <v>798</v>
      </c>
      <c r="AM99" s="845" t="s">
        <v>798</v>
      </c>
      <c r="AN99" s="845" t="s">
        <v>798</v>
      </c>
      <c r="AO99" s="845" t="s">
        <v>798</v>
      </c>
      <c r="AP99" s="845" t="s">
        <v>798</v>
      </c>
      <c r="AQ99" s="845" t="s">
        <v>798</v>
      </c>
      <c r="AR99" s="845" t="s">
        <v>798</v>
      </c>
      <c r="AS99" s="845" t="s">
        <v>798</v>
      </c>
      <c r="AT99" s="845" t="s">
        <v>798</v>
      </c>
      <c r="AU99" s="845" t="s">
        <v>798</v>
      </c>
      <c r="AV99" s="845" t="s">
        <v>798</v>
      </c>
      <c r="AW99" s="845" t="s">
        <v>798</v>
      </c>
      <c r="AX99" s="845" t="s">
        <v>798</v>
      </c>
      <c r="AY99" s="845" t="s">
        <v>798</v>
      </c>
      <c r="AZ99" s="845" t="s">
        <v>798</v>
      </c>
      <c r="BA99" s="845" t="s">
        <v>798</v>
      </c>
      <c r="BB99" s="845" t="s">
        <v>798</v>
      </c>
      <c r="BC99" s="845" t="s">
        <v>798</v>
      </c>
      <c r="BD99" s="845" t="s">
        <v>798</v>
      </c>
      <c r="BE99" s="845" t="s">
        <v>798</v>
      </c>
      <c r="BF99" s="845" t="s">
        <v>798</v>
      </c>
      <c r="BG99" s="845" t="s">
        <v>798</v>
      </c>
      <c r="BH99" s="845" t="s">
        <v>798</v>
      </c>
      <c r="BI99" s="845" t="s">
        <v>798</v>
      </c>
      <c r="BJ99" s="845" t="s">
        <v>798</v>
      </c>
      <c r="BK99" s="917" t="s">
        <v>798</v>
      </c>
      <c r="BL99" s="845" t="s">
        <v>798</v>
      </c>
      <c r="BM99" s="845" t="s">
        <v>798</v>
      </c>
      <c r="BN99" s="845" t="s">
        <v>798</v>
      </c>
      <c r="BO99" s="845" t="s">
        <v>798</v>
      </c>
      <c r="BP99" s="845" t="s">
        <v>798</v>
      </c>
      <c r="BQ99" s="845" t="s">
        <v>798</v>
      </c>
      <c r="BR99" s="917" t="s">
        <v>798</v>
      </c>
      <c r="BS99" s="845" t="s">
        <v>798</v>
      </c>
      <c r="BT99" s="845" t="s">
        <v>798</v>
      </c>
      <c r="BU99" s="845" t="s">
        <v>798</v>
      </c>
      <c r="BV99" s="917" t="s">
        <v>798</v>
      </c>
      <c r="BW99" s="845" t="s">
        <v>798</v>
      </c>
      <c r="BX99" s="845" t="s">
        <v>798</v>
      </c>
      <c r="BY99" s="845" t="s">
        <v>798</v>
      </c>
      <c r="BZ99" s="845" t="s">
        <v>798</v>
      </c>
      <c r="CA99" s="845" t="s">
        <v>798</v>
      </c>
      <c r="CB99" s="845" t="s">
        <v>798</v>
      </c>
      <c r="CC99" s="845" t="s">
        <v>798</v>
      </c>
      <c r="CD99" s="845" t="s">
        <v>798</v>
      </c>
      <c r="CE99" s="845" t="s">
        <v>798</v>
      </c>
      <c r="CF99" s="845" t="s">
        <v>798</v>
      </c>
      <c r="CG99" s="845" t="s">
        <v>798</v>
      </c>
      <c r="CH99" s="845" t="s">
        <v>798</v>
      </c>
      <c r="CI99" s="845" t="s">
        <v>798</v>
      </c>
      <c r="CJ99" s="845" t="s">
        <v>798</v>
      </c>
      <c r="CK99" s="845" t="s">
        <v>798</v>
      </c>
      <c r="CL99" s="845" t="s">
        <v>798</v>
      </c>
      <c r="CM99" s="845" t="s">
        <v>798</v>
      </c>
      <c r="CN99" s="845" t="s">
        <v>798</v>
      </c>
      <c r="CO99" s="845" t="s">
        <v>798</v>
      </c>
      <c r="CP99" s="845" t="s">
        <v>798</v>
      </c>
      <c r="CQ99" s="845" t="s">
        <v>798</v>
      </c>
      <c r="CR99" s="845" t="s">
        <v>798</v>
      </c>
      <c r="CS99" s="845" t="s">
        <v>798</v>
      </c>
      <c r="CT99" s="845" t="s">
        <v>798</v>
      </c>
      <c r="CU99" s="845" t="s">
        <v>798</v>
      </c>
      <c r="CV99" s="845" t="s">
        <v>798</v>
      </c>
      <c r="CW99" s="845" t="s">
        <v>798</v>
      </c>
      <c r="CX99" s="845" t="s">
        <v>798</v>
      </c>
      <c r="CY99" s="845" t="s">
        <v>798</v>
      </c>
      <c r="CZ99" s="845" t="s">
        <v>798</v>
      </c>
      <c r="DA99" s="845" t="s">
        <v>798</v>
      </c>
      <c r="DB99" s="845" t="s">
        <v>798</v>
      </c>
      <c r="DC99" s="845" t="s">
        <v>798</v>
      </c>
      <c r="DD99" s="845" t="s">
        <v>798</v>
      </c>
      <c r="DE99" s="845" t="s">
        <v>798</v>
      </c>
      <c r="DF99" s="845" t="s">
        <v>798</v>
      </c>
      <c r="DG99" s="845" t="s">
        <v>798</v>
      </c>
      <c r="DH99" s="845" t="s">
        <v>798</v>
      </c>
      <c r="DI99" s="845" t="s">
        <v>798</v>
      </c>
      <c r="DJ99" s="845" t="s">
        <v>798</v>
      </c>
      <c r="DK99" s="845" t="s">
        <v>798</v>
      </c>
      <c r="DL99" s="845" t="s">
        <v>798</v>
      </c>
      <c r="DM99" s="845" t="s">
        <v>798</v>
      </c>
      <c r="DN99" s="845" t="s">
        <v>798</v>
      </c>
      <c r="DO99" s="845" t="s">
        <v>798</v>
      </c>
      <c r="DP99" s="845" t="s">
        <v>798</v>
      </c>
      <c r="DQ99" s="845" t="s">
        <v>798</v>
      </c>
      <c r="DR99" s="845" t="s">
        <v>798</v>
      </c>
      <c r="DS99" s="917" t="s">
        <v>798</v>
      </c>
      <c r="DT99" s="845" t="s">
        <v>798</v>
      </c>
      <c r="DU99" s="845" t="s">
        <v>798</v>
      </c>
      <c r="DV99" s="845" t="s">
        <v>798</v>
      </c>
      <c r="DW99" s="845" t="s">
        <v>798</v>
      </c>
      <c r="DX99" s="845" t="s">
        <v>798</v>
      </c>
      <c r="DY99" s="845" t="s">
        <v>798</v>
      </c>
      <c r="DZ99" s="845" t="s">
        <v>798</v>
      </c>
      <c r="EA99" s="845" t="s">
        <v>798</v>
      </c>
      <c r="EB99" s="845" t="s">
        <v>798</v>
      </c>
      <c r="EC99" s="845" t="s">
        <v>798</v>
      </c>
      <c r="ED99" s="845" t="s">
        <v>798</v>
      </c>
      <c r="EE99" s="845" t="s">
        <v>798</v>
      </c>
      <c r="EF99" s="845" t="s">
        <v>798</v>
      </c>
    </row>
    <row r="100" spans="1:136" x14ac:dyDescent="0.2">
      <c r="A100" s="845">
        <v>96</v>
      </c>
      <c r="B100" s="845">
        <v>12</v>
      </c>
      <c r="C100" s="845" t="s">
        <v>798</v>
      </c>
      <c r="D100" s="845" t="s">
        <v>798</v>
      </c>
      <c r="E100" s="845" t="s">
        <v>798</v>
      </c>
      <c r="F100" s="845" t="s">
        <v>798</v>
      </c>
      <c r="G100" s="845" t="s">
        <v>798</v>
      </c>
      <c r="H100" s="845" t="s">
        <v>798</v>
      </c>
      <c r="I100" s="845" t="s">
        <v>798</v>
      </c>
      <c r="J100" s="845" t="s">
        <v>798</v>
      </c>
      <c r="K100" s="845" t="s">
        <v>798</v>
      </c>
      <c r="L100" s="845" t="s">
        <v>798</v>
      </c>
      <c r="M100" s="845" t="s">
        <v>798</v>
      </c>
      <c r="N100" s="845" t="s">
        <v>798</v>
      </c>
      <c r="O100" s="845" t="s">
        <v>798</v>
      </c>
      <c r="P100" s="845" t="s">
        <v>798</v>
      </c>
      <c r="Q100" s="845" t="s">
        <v>798</v>
      </c>
      <c r="R100" s="845" t="s">
        <v>798</v>
      </c>
      <c r="S100" s="845" t="s">
        <v>798</v>
      </c>
      <c r="T100" s="845" t="s">
        <v>798</v>
      </c>
      <c r="U100" s="845" t="s">
        <v>798</v>
      </c>
      <c r="V100" s="845" t="s">
        <v>798</v>
      </c>
      <c r="W100" s="845" t="s">
        <v>798</v>
      </c>
      <c r="X100" s="845" t="s">
        <v>798</v>
      </c>
      <c r="Y100" s="845" t="s">
        <v>798</v>
      </c>
      <c r="Z100" s="845" t="s">
        <v>798</v>
      </c>
      <c r="AA100" s="845" t="s">
        <v>798</v>
      </c>
      <c r="AB100" s="845" t="s">
        <v>798</v>
      </c>
      <c r="AC100" s="845" t="s">
        <v>798</v>
      </c>
      <c r="AD100" s="845" t="s">
        <v>798</v>
      </c>
      <c r="AE100" s="845" t="s">
        <v>798</v>
      </c>
      <c r="AF100" s="845" t="s">
        <v>798</v>
      </c>
      <c r="AG100" s="845" t="s">
        <v>798</v>
      </c>
      <c r="AH100" s="845" t="s">
        <v>798</v>
      </c>
      <c r="AI100" s="845" t="s">
        <v>798</v>
      </c>
      <c r="AJ100" s="845" t="s">
        <v>798</v>
      </c>
      <c r="AK100" s="845" t="s">
        <v>798</v>
      </c>
      <c r="AL100" s="845" t="s">
        <v>798</v>
      </c>
      <c r="AM100" s="845" t="s">
        <v>798</v>
      </c>
      <c r="AN100" s="845" t="s">
        <v>798</v>
      </c>
      <c r="AO100" s="845" t="s">
        <v>798</v>
      </c>
      <c r="AP100" s="845" t="s">
        <v>798</v>
      </c>
      <c r="AQ100" s="845" t="s">
        <v>798</v>
      </c>
      <c r="AR100" s="845" t="s">
        <v>798</v>
      </c>
      <c r="AS100" s="845" t="s">
        <v>798</v>
      </c>
      <c r="AT100" s="845" t="s">
        <v>798</v>
      </c>
      <c r="AU100" s="845" t="s">
        <v>798</v>
      </c>
      <c r="AV100" s="845" t="s">
        <v>798</v>
      </c>
      <c r="AW100" s="845" t="s">
        <v>798</v>
      </c>
      <c r="AX100" s="845" t="s">
        <v>798</v>
      </c>
      <c r="AY100" s="845" t="s">
        <v>798</v>
      </c>
      <c r="AZ100" s="845" t="s">
        <v>798</v>
      </c>
      <c r="BA100" s="845" t="s">
        <v>798</v>
      </c>
      <c r="BB100" s="845" t="s">
        <v>798</v>
      </c>
      <c r="BC100" s="845" t="s">
        <v>798</v>
      </c>
      <c r="BD100" s="845" t="s">
        <v>798</v>
      </c>
      <c r="BE100" s="845" t="s">
        <v>798</v>
      </c>
      <c r="BF100" s="845" t="s">
        <v>798</v>
      </c>
      <c r="BG100" s="845" t="s">
        <v>798</v>
      </c>
      <c r="BH100" s="845" t="s">
        <v>798</v>
      </c>
      <c r="BI100" s="845" t="s">
        <v>798</v>
      </c>
      <c r="BJ100" s="845" t="s">
        <v>798</v>
      </c>
      <c r="BK100" s="917" t="s">
        <v>798</v>
      </c>
      <c r="BL100" s="845" t="s">
        <v>798</v>
      </c>
      <c r="BM100" s="845" t="s">
        <v>798</v>
      </c>
      <c r="BN100" s="845" t="s">
        <v>798</v>
      </c>
      <c r="BO100" s="845" t="s">
        <v>798</v>
      </c>
      <c r="BP100" s="845" t="s">
        <v>798</v>
      </c>
      <c r="BQ100" s="845" t="s">
        <v>798</v>
      </c>
      <c r="BR100" s="917" t="s">
        <v>798</v>
      </c>
      <c r="BS100" s="845" t="s">
        <v>798</v>
      </c>
      <c r="BT100" s="845" t="s">
        <v>798</v>
      </c>
      <c r="BU100" s="845" t="s">
        <v>798</v>
      </c>
      <c r="BV100" s="917" t="s">
        <v>798</v>
      </c>
      <c r="BW100" s="845" t="s">
        <v>798</v>
      </c>
      <c r="BX100" s="845" t="s">
        <v>798</v>
      </c>
      <c r="BY100" s="845" t="s">
        <v>798</v>
      </c>
      <c r="BZ100" s="845" t="s">
        <v>798</v>
      </c>
      <c r="CA100" s="845" t="s">
        <v>798</v>
      </c>
      <c r="CB100" s="845" t="s">
        <v>798</v>
      </c>
      <c r="CC100" s="845" t="s">
        <v>798</v>
      </c>
      <c r="CD100" s="845" t="s">
        <v>798</v>
      </c>
      <c r="CE100" s="845" t="s">
        <v>798</v>
      </c>
      <c r="CF100" s="845" t="s">
        <v>798</v>
      </c>
      <c r="CG100" s="845" t="s">
        <v>798</v>
      </c>
      <c r="CH100" s="845" t="s">
        <v>798</v>
      </c>
      <c r="CI100" s="845" t="s">
        <v>798</v>
      </c>
      <c r="CJ100" s="845" t="s">
        <v>798</v>
      </c>
      <c r="CK100" s="845" t="s">
        <v>798</v>
      </c>
      <c r="CL100" s="845" t="s">
        <v>798</v>
      </c>
      <c r="CM100" s="845" t="s">
        <v>798</v>
      </c>
      <c r="CN100" s="845" t="s">
        <v>798</v>
      </c>
      <c r="CO100" s="845" t="s">
        <v>798</v>
      </c>
      <c r="CP100" s="845" t="s">
        <v>798</v>
      </c>
      <c r="CQ100" s="845" t="s">
        <v>798</v>
      </c>
      <c r="CR100" s="845" t="s">
        <v>798</v>
      </c>
      <c r="CS100" s="845" t="s">
        <v>798</v>
      </c>
      <c r="CT100" s="845" t="s">
        <v>798</v>
      </c>
      <c r="CU100" s="845" t="s">
        <v>798</v>
      </c>
      <c r="CV100" s="845" t="s">
        <v>798</v>
      </c>
      <c r="CW100" s="845" t="s">
        <v>798</v>
      </c>
      <c r="CX100" s="845" t="s">
        <v>798</v>
      </c>
      <c r="CY100" s="845" t="s">
        <v>798</v>
      </c>
      <c r="CZ100" s="845" t="s">
        <v>798</v>
      </c>
      <c r="DA100" s="845" t="s">
        <v>798</v>
      </c>
      <c r="DB100" s="845" t="s">
        <v>798</v>
      </c>
      <c r="DC100" s="845" t="s">
        <v>798</v>
      </c>
      <c r="DD100" s="845" t="s">
        <v>798</v>
      </c>
      <c r="DE100" s="845" t="s">
        <v>798</v>
      </c>
      <c r="DF100" s="845" t="s">
        <v>798</v>
      </c>
      <c r="DG100" s="845" t="s">
        <v>798</v>
      </c>
      <c r="DH100" s="845" t="s">
        <v>798</v>
      </c>
      <c r="DI100" s="845" t="s">
        <v>798</v>
      </c>
      <c r="DJ100" s="845" t="s">
        <v>798</v>
      </c>
      <c r="DK100" s="845" t="s">
        <v>798</v>
      </c>
      <c r="DL100" s="845" t="s">
        <v>798</v>
      </c>
      <c r="DM100" s="845" t="s">
        <v>798</v>
      </c>
      <c r="DN100" s="845" t="s">
        <v>798</v>
      </c>
      <c r="DO100" s="845" t="s">
        <v>798</v>
      </c>
      <c r="DP100" s="845" t="s">
        <v>798</v>
      </c>
      <c r="DQ100" s="845" t="s">
        <v>798</v>
      </c>
      <c r="DR100" s="845" t="s">
        <v>798</v>
      </c>
      <c r="DS100" s="917" t="s">
        <v>798</v>
      </c>
      <c r="DT100" s="845" t="s">
        <v>798</v>
      </c>
      <c r="DU100" s="845" t="s">
        <v>798</v>
      </c>
      <c r="DV100" s="845" t="s">
        <v>798</v>
      </c>
      <c r="DW100" s="845" t="s">
        <v>798</v>
      </c>
      <c r="DX100" s="845" t="s">
        <v>798</v>
      </c>
      <c r="DY100" s="845" t="s">
        <v>798</v>
      </c>
      <c r="DZ100" s="845" t="s">
        <v>798</v>
      </c>
      <c r="EA100" s="845" t="s">
        <v>798</v>
      </c>
      <c r="EB100" s="845" t="s">
        <v>798</v>
      </c>
      <c r="EC100" s="845" t="s">
        <v>798</v>
      </c>
      <c r="ED100" s="845" t="s">
        <v>798</v>
      </c>
      <c r="EE100" s="845" t="s">
        <v>798</v>
      </c>
      <c r="EF100" s="845" t="s">
        <v>798</v>
      </c>
    </row>
    <row r="101" spans="1:136" x14ac:dyDescent="0.2">
      <c r="A101" s="845">
        <v>97</v>
      </c>
      <c r="B101" s="845">
        <v>1</v>
      </c>
      <c r="C101" s="845" t="s">
        <v>798</v>
      </c>
      <c r="D101" s="845" t="s">
        <v>798</v>
      </c>
      <c r="E101" s="845" t="s">
        <v>798</v>
      </c>
      <c r="F101" s="845" t="s">
        <v>798</v>
      </c>
      <c r="G101" s="845" t="s">
        <v>798</v>
      </c>
      <c r="H101" s="845" t="s">
        <v>798</v>
      </c>
      <c r="I101" s="845" t="s">
        <v>798</v>
      </c>
      <c r="J101" s="845" t="s">
        <v>798</v>
      </c>
      <c r="K101" s="845" t="s">
        <v>798</v>
      </c>
      <c r="L101" s="845" t="s">
        <v>798</v>
      </c>
      <c r="M101" s="845" t="s">
        <v>798</v>
      </c>
      <c r="N101" s="845" t="s">
        <v>798</v>
      </c>
      <c r="O101" s="845" t="s">
        <v>798</v>
      </c>
      <c r="P101" s="845" t="s">
        <v>798</v>
      </c>
      <c r="Q101" s="845" t="s">
        <v>798</v>
      </c>
      <c r="R101" s="845" t="s">
        <v>798</v>
      </c>
      <c r="S101" s="845" t="s">
        <v>798</v>
      </c>
      <c r="T101" s="845" t="s">
        <v>798</v>
      </c>
      <c r="U101" s="845" t="s">
        <v>798</v>
      </c>
      <c r="V101" s="845" t="s">
        <v>798</v>
      </c>
      <c r="W101" s="845" t="s">
        <v>798</v>
      </c>
      <c r="X101" s="845" t="s">
        <v>798</v>
      </c>
      <c r="Y101" s="845" t="s">
        <v>798</v>
      </c>
      <c r="Z101" s="845" t="s">
        <v>798</v>
      </c>
      <c r="AA101" s="845" t="s">
        <v>798</v>
      </c>
      <c r="AB101" s="845" t="s">
        <v>798</v>
      </c>
      <c r="AC101" s="845" t="s">
        <v>798</v>
      </c>
      <c r="AD101" s="845" t="s">
        <v>798</v>
      </c>
      <c r="AE101" s="845" t="s">
        <v>798</v>
      </c>
      <c r="AF101" s="845" t="s">
        <v>798</v>
      </c>
      <c r="AG101" s="845" t="s">
        <v>798</v>
      </c>
      <c r="AH101" s="845" t="s">
        <v>798</v>
      </c>
      <c r="AI101" s="845" t="s">
        <v>798</v>
      </c>
      <c r="AJ101" s="845" t="s">
        <v>798</v>
      </c>
      <c r="AK101" s="845" t="s">
        <v>798</v>
      </c>
      <c r="AL101" s="845" t="s">
        <v>798</v>
      </c>
      <c r="AM101" s="845" t="s">
        <v>798</v>
      </c>
      <c r="AN101" s="845" t="s">
        <v>798</v>
      </c>
      <c r="AO101" s="845" t="s">
        <v>798</v>
      </c>
      <c r="AP101" s="845" t="s">
        <v>798</v>
      </c>
      <c r="AQ101" s="845" t="s">
        <v>798</v>
      </c>
      <c r="AR101" s="845" t="s">
        <v>798</v>
      </c>
      <c r="AS101" s="845" t="s">
        <v>798</v>
      </c>
      <c r="AT101" s="845" t="s">
        <v>798</v>
      </c>
      <c r="AU101" s="845" t="s">
        <v>798</v>
      </c>
      <c r="AV101" s="845" t="s">
        <v>798</v>
      </c>
      <c r="AW101" s="845" t="s">
        <v>798</v>
      </c>
      <c r="AX101" s="845" t="s">
        <v>798</v>
      </c>
      <c r="AY101" s="845" t="s">
        <v>798</v>
      </c>
      <c r="AZ101" s="845" t="s">
        <v>798</v>
      </c>
      <c r="BA101" s="845" t="s">
        <v>798</v>
      </c>
      <c r="BB101" s="845" t="s">
        <v>798</v>
      </c>
      <c r="BC101" s="845" t="s">
        <v>798</v>
      </c>
      <c r="BD101" s="845" t="s">
        <v>798</v>
      </c>
      <c r="BE101" s="845" t="s">
        <v>798</v>
      </c>
      <c r="BF101" s="845" t="s">
        <v>798</v>
      </c>
      <c r="BG101" s="845" t="s">
        <v>798</v>
      </c>
      <c r="BH101" s="845" t="s">
        <v>798</v>
      </c>
      <c r="BI101" s="845" t="s">
        <v>798</v>
      </c>
      <c r="BJ101" s="845" t="s">
        <v>798</v>
      </c>
      <c r="BK101" s="917" t="s">
        <v>798</v>
      </c>
      <c r="BL101" s="845" t="s">
        <v>798</v>
      </c>
      <c r="BM101" s="845" t="s">
        <v>798</v>
      </c>
      <c r="BN101" s="845" t="s">
        <v>798</v>
      </c>
      <c r="BO101" s="845" t="s">
        <v>798</v>
      </c>
      <c r="BP101" s="845" t="s">
        <v>798</v>
      </c>
      <c r="BQ101" s="845" t="s">
        <v>798</v>
      </c>
      <c r="BR101" s="917" t="s">
        <v>798</v>
      </c>
      <c r="BS101" s="845" t="s">
        <v>798</v>
      </c>
      <c r="BT101" s="845" t="s">
        <v>798</v>
      </c>
      <c r="BU101" s="845" t="s">
        <v>798</v>
      </c>
      <c r="BV101" s="917" t="s">
        <v>798</v>
      </c>
      <c r="BW101" s="845" t="s">
        <v>798</v>
      </c>
      <c r="BX101" s="845" t="s">
        <v>798</v>
      </c>
      <c r="BY101" s="845" t="s">
        <v>798</v>
      </c>
      <c r="BZ101" s="845" t="s">
        <v>798</v>
      </c>
      <c r="CA101" s="845" t="s">
        <v>798</v>
      </c>
      <c r="CB101" s="845" t="s">
        <v>798</v>
      </c>
      <c r="CC101" s="845" t="s">
        <v>798</v>
      </c>
      <c r="CD101" s="845" t="s">
        <v>798</v>
      </c>
      <c r="CE101" s="845" t="s">
        <v>798</v>
      </c>
      <c r="CF101" s="845" t="s">
        <v>798</v>
      </c>
      <c r="CG101" s="845" t="s">
        <v>798</v>
      </c>
      <c r="CH101" s="845" t="s">
        <v>798</v>
      </c>
      <c r="CI101" s="845" t="s">
        <v>798</v>
      </c>
      <c r="CJ101" s="845" t="s">
        <v>798</v>
      </c>
      <c r="CK101" s="845" t="s">
        <v>798</v>
      </c>
      <c r="CL101" s="845" t="s">
        <v>798</v>
      </c>
      <c r="CM101" s="845" t="s">
        <v>798</v>
      </c>
      <c r="CN101" s="845" t="s">
        <v>798</v>
      </c>
      <c r="CO101" s="845" t="s">
        <v>798</v>
      </c>
      <c r="CP101" s="845" t="s">
        <v>798</v>
      </c>
      <c r="CQ101" s="845" t="s">
        <v>798</v>
      </c>
      <c r="CR101" s="845" t="s">
        <v>798</v>
      </c>
      <c r="CS101" s="845" t="s">
        <v>798</v>
      </c>
      <c r="CT101" s="845" t="s">
        <v>798</v>
      </c>
      <c r="CU101" s="845" t="s">
        <v>798</v>
      </c>
      <c r="CV101" s="845" t="s">
        <v>798</v>
      </c>
      <c r="CW101" s="845" t="s">
        <v>798</v>
      </c>
      <c r="CX101" s="845" t="s">
        <v>798</v>
      </c>
      <c r="CY101" s="845" t="s">
        <v>798</v>
      </c>
      <c r="CZ101" s="845" t="s">
        <v>798</v>
      </c>
      <c r="DA101" s="845" t="s">
        <v>798</v>
      </c>
      <c r="DB101" s="845" t="s">
        <v>798</v>
      </c>
      <c r="DC101" s="845" t="s">
        <v>798</v>
      </c>
      <c r="DD101" s="845" t="s">
        <v>798</v>
      </c>
      <c r="DE101" s="845" t="s">
        <v>798</v>
      </c>
      <c r="DF101" s="845" t="s">
        <v>798</v>
      </c>
      <c r="DG101" s="845" t="s">
        <v>798</v>
      </c>
      <c r="DH101" s="845" t="s">
        <v>798</v>
      </c>
      <c r="DI101" s="845" t="s">
        <v>798</v>
      </c>
      <c r="DJ101" s="845" t="s">
        <v>798</v>
      </c>
      <c r="DK101" s="845" t="s">
        <v>798</v>
      </c>
      <c r="DL101" s="845" t="s">
        <v>798</v>
      </c>
      <c r="DM101" s="845" t="s">
        <v>798</v>
      </c>
      <c r="DN101" s="845" t="s">
        <v>798</v>
      </c>
      <c r="DO101" s="845" t="s">
        <v>798</v>
      </c>
      <c r="DP101" s="845" t="s">
        <v>798</v>
      </c>
      <c r="DQ101" s="845" t="s">
        <v>798</v>
      </c>
      <c r="DR101" s="845" t="s">
        <v>798</v>
      </c>
      <c r="DS101" s="917" t="s">
        <v>798</v>
      </c>
      <c r="DT101" s="845" t="s">
        <v>798</v>
      </c>
      <c r="DU101" s="845" t="s">
        <v>798</v>
      </c>
      <c r="DV101" s="845" t="s">
        <v>798</v>
      </c>
      <c r="DW101" s="845" t="s">
        <v>798</v>
      </c>
      <c r="DX101" s="845" t="s">
        <v>798</v>
      </c>
      <c r="DY101" s="845" t="s">
        <v>798</v>
      </c>
      <c r="DZ101" s="845" t="s">
        <v>798</v>
      </c>
      <c r="EA101" s="845" t="s">
        <v>798</v>
      </c>
      <c r="EB101" s="845" t="s">
        <v>798</v>
      </c>
      <c r="EC101" s="845" t="s">
        <v>798</v>
      </c>
      <c r="ED101" s="845" t="s">
        <v>798</v>
      </c>
      <c r="EE101" s="845" t="s">
        <v>798</v>
      </c>
      <c r="EF101" s="845" t="s">
        <v>798</v>
      </c>
    </row>
    <row r="102" spans="1:136" x14ac:dyDescent="0.2">
      <c r="A102" s="845">
        <v>98</v>
      </c>
      <c r="B102" s="845">
        <v>2</v>
      </c>
      <c r="C102" s="845" t="s">
        <v>798</v>
      </c>
      <c r="D102" s="845" t="s">
        <v>798</v>
      </c>
      <c r="E102" s="845" t="s">
        <v>798</v>
      </c>
      <c r="F102" s="845" t="s">
        <v>798</v>
      </c>
      <c r="G102" s="845" t="s">
        <v>798</v>
      </c>
      <c r="H102" s="845" t="s">
        <v>798</v>
      </c>
      <c r="I102" s="845" t="s">
        <v>798</v>
      </c>
      <c r="J102" s="845" t="s">
        <v>798</v>
      </c>
      <c r="K102" s="845" t="s">
        <v>798</v>
      </c>
      <c r="L102" s="845" t="s">
        <v>798</v>
      </c>
      <c r="M102" s="845" t="s">
        <v>798</v>
      </c>
      <c r="N102" s="845" t="s">
        <v>798</v>
      </c>
      <c r="O102" s="845" t="s">
        <v>798</v>
      </c>
      <c r="P102" s="845" t="s">
        <v>798</v>
      </c>
      <c r="Q102" s="845" t="s">
        <v>798</v>
      </c>
      <c r="R102" s="845" t="s">
        <v>798</v>
      </c>
      <c r="S102" s="845" t="s">
        <v>798</v>
      </c>
      <c r="T102" s="845" t="s">
        <v>798</v>
      </c>
      <c r="U102" s="845" t="s">
        <v>798</v>
      </c>
      <c r="V102" s="845" t="s">
        <v>798</v>
      </c>
      <c r="W102" s="845" t="s">
        <v>798</v>
      </c>
      <c r="X102" s="845" t="s">
        <v>798</v>
      </c>
      <c r="Y102" s="845" t="s">
        <v>798</v>
      </c>
      <c r="Z102" s="845" t="s">
        <v>798</v>
      </c>
      <c r="AA102" s="845" t="s">
        <v>798</v>
      </c>
      <c r="AB102" s="845" t="s">
        <v>798</v>
      </c>
      <c r="AC102" s="845" t="s">
        <v>798</v>
      </c>
      <c r="AD102" s="845" t="s">
        <v>798</v>
      </c>
      <c r="AE102" s="845" t="s">
        <v>798</v>
      </c>
      <c r="AF102" s="845" t="s">
        <v>798</v>
      </c>
      <c r="AG102" s="845" t="s">
        <v>798</v>
      </c>
      <c r="AH102" s="845" t="s">
        <v>798</v>
      </c>
      <c r="AI102" s="845" t="s">
        <v>798</v>
      </c>
      <c r="AJ102" s="845" t="s">
        <v>798</v>
      </c>
      <c r="AK102" s="845" t="s">
        <v>798</v>
      </c>
      <c r="AL102" s="845" t="s">
        <v>798</v>
      </c>
      <c r="AM102" s="845" t="s">
        <v>798</v>
      </c>
      <c r="AN102" s="845" t="s">
        <v>798</v>
      </c>
      <c r="AO102" s="845" t="s">
        <v>798</v>
      </c>
      <c r="AP102" s="845" t="s">
        <v>798</v>
      </c>
      <c r="AQ102" s="845" t="s">
        <v>798</v>
      </c>
      <c r="AR102" s="845" t="s">
        <v>798</v>
      </c>
      <c r="AS102" s="845" t="s">
        <v>798</v>
      </c>
      <c r="AT102" s="845" t="s">
        <v>798</v>
      </c>
      <c r="AU102" s="845" t="s">
        <v>798</v>
      </c>
      <c r="AV102" s="845" t="s">
        <v>798</v>
      </c>
      <c r="AW102" s="845" t="s">
        <v>798</v>
      </c>
      <c r="AX102" s="845" t="s">
        <v>798</v>
      </c>
      <c r="AY102" s="845" t="s">
        <v>798</v>
      </c>
      <c r="AZ102" s="845" t="s">
        <v>798</v>
      </c>
      <c r="BA102" s="845" t="s">
        <v>798</v>
      </c>
      <c r="BB102" s="845" t="s">
        <v>798</v>
      </c>
      <c r="BC102" s="845" t="s">
        <v>798</v>
      </c>
      <c r="BD102" s="845" t="s">
        <v>798</v>
      </c>
      <c r="BE102" s="845" t="s">
        <v>798</v>
      </c>
      <c r="BF102" s="845" t="s">
        <v>798</v>
      </c>
      <c r="BG102" s="845" t="s">
        <v>798</v>
      </c>
      <c r="BH102" s="845" t="s">
        <v>798</v>
      </c>
      <c r="BI102" s="845" t="s">
        <v>798</v>
      </c>
      <c r="BJ102" s="845" t="s">
        <v>798</v>
      </c>
      <c r="BK102" s="917" t="s">
        <v>798</v>
      </c>
      <c r="BL102" s="845" t="s">
        <v>798</v>
      </c>
      <c r="BM102" s="845" t="s">
        <v>798</v>
      </c>
      <c r="BN102" s="845" t="s">
        <v>798</v>
      </c>
      <c r="BO102" s="845" t="s">
        <v>798</v>
      </c>
      <c r="BP102" s="845" t="s">
        <v>798</v>
      </c>
      <c r="BQ102" s="845" t="s">
        <v>798</v>
      </c>
      <c r="BR102" s="917" t="s">
        <v>798</v>
      </c>
      <c r="BS102" s="845" t="s">
        <v>798</v>
      </c>
      <c r="BT102" s="845" t="s">
        <v>798</v>
      </c>
      <c r="BU102" s="845" t="s">
        <v>798</v>
      </c>
      <c r="BV102" s="917" t="s">
        <v>798</v>
      </c>
      <c r="BW102" s="845" t="s">
        <v>798</v>
      </c>
      <c r="BX102" s="845" t="s">
        <v>798</v>
      </c>
      <c r="BY102" s="845" t="s">
        <v>798</v>
      </c>
      <c r="BZ102" s="845" t="s">
        <v>798</v>
      </c>
      <c r="CA102" s="845" t="s">
        <v>798</v>
      </c>
      <c r="CB102" s="845" t="s">
        <v>798</v>
      </c>
      <c r="CC102" s="845" t="s">
        <v>798</v>
      </c>
      <c r="CD102" s="845" t="s">
        <v>798</v>
      </c>
      <c r="CE102" s="845" t="s">
        <v>798</v>
      </c>
      <c r="CF102" s="845" t="s">
        <v>798</v>
      </c>
      <c r="CG102" s="845" t="s">
        <v>798</v>
      </c>
      <c r="CH102" s="845" t="s">
        <v>798</v>
      </c>
      <c r="CI102" s="845" t="s">
        <v>798</v>
      </c>
      <c r="CJ102" s="845" t="s">
        <v>798</v>
      </c>
      <c r="CK102" s="845" t="s">
        <v>798</v>
      </c>
      <c r="CL102" s="845" t="s">
        <v>798</v>
      </c>
      <c r="CM102" s="845" t="s">
        <v>798</v>
      </c>
      <c r="CN102" s="845" t="s">
        <v>798</v>
      </c>
      <c r="CO102" s="845" t="s">
        <v>798</v>
      </c>
      <c r="CP102" s="845" t="s">
        <v>798</v>
      </c>
      <c r="CQ102" s="845" t="s">
        <v>798</v>
      </c>
      <c r="CR102" s="845" t="s">
        <v>798</v>
      </c>
      <c r="CS102" s="845" t="s">
        <v>798</v>
      </c>
      <c r="CT102" s="845" t="s">
        <v>798</v>
      </c>
      <c r="CU102" s="845" t="s">
        <v>798</v>
      </c>
      <c r="CV102" s="845" t="s">
        <v>798</v>
      </c>
      <c r="CW102" s="845" t="s">
        <v>798</v>
      </c>
      <c r="CX102" s="845" t="s">
        <v>798</v>
      </c>
      <c r="CY102" s="845" t="s">
        <v>798</v>
      </c>
      <c r="CZ102" s="845" t="s">
        <v>798</v>
      </c>
      <c r="DA102" s="845" t="s">
        <v>798</v>
      </c>
      <c r="DB102" s="845" t="s">
        <v>798</v>
      </c>
      <c r="DC102" s="845" t="s">
        <v>798</v>
      </c>
      <c r="DD102" s="845" t="s">
        <v>798</v>
      </c>
      <c r="DE102" s="845" t="s">
        <v>798</v>
      </c>
      <c r="DF102" s="845" t="s">
        <v>798</v>
      </c>
      <c r="DG102" s="845" t="s">
        <v>798</v>
      </c>
      <c r="DH102" s="845" t="s">
        <v>798</v>
      </c>
      <c r="DI102" s="845" t="s">
        <v>798</v>
      </c>
      <c r="DJ102" s="845" t="s">
        <v>798</v>
      </c>
      <c r="DK102" s="845" t="s">
        <v>798</v>
      </c>
      <c r="DL102" s="845" t="s">
        <v>798</v>
      </c>
      <c r="DM102" s="845" t="s">
        <v>798</v>
      </c>
      <c r="DN102" s="845" t="s">
        <v>798</v>
      </c>
      <c r="DO102" s="845" t="s">
        <v>798</v>
      </c>
      <c r="DP102" s="845" t="s">
        <v>798</v>
      </c>
      <c r="DQ102" s="845" t="s">
        <v>798</v>
      </c>
      <c r="DR102" s="845" t="s">
        <v>798</v>
      </c>
      <c r="DS102" s="917" t="s">
        <v>798</v>
      </c>
      <c r="DT102" s="845" t="s">
        <v>798</v>
      </c>
      <c r="DU102" s="845" t="s">
        <v>798</v>
      </c>
      <c r="DV102" s="845" t="s">
        <v>798</v>
      </c>
      <c r="DW102" s="845" t="s">
        <v>798</v>
      </c>
      <c r="DX102" s="845" t="s">
        <v>798</v>
      </c>
      <c r="DY102" s="845" t="s">
        <v>798</v>
      </c>
      <c r="DZ102" s="845" t="s">
        <v>798</v>
      </c>
      <c r="EA102" s="845" t="s">
        <v>798</v>
      </c>
      <c r="EB102" s="845" t="s">
        <v>798</v>
      </c>
      <c r="EC102" s="845" t="s">
        <v>798</v>
      </c>
      <c r="ED102" s="845" t="s">
        <v>798</v>
      </c>
      <c r="EE102" s="845" t="s">
        <v>798</v>
      </c>
      <c r="EF102" s="845" t="s">
        <v>798</v>
      </c>
    </row>
    <row r="103" spans="1:136" x14ac:dyDescent="0.2">
      <c r="A103" s="845">
        <v>99</v>
      </c>
      <c r="B103" s="845">
        <v>3</v>
      </c>
      <c r="C103" s="845" t="s">
        <v>798</v>
      </c>
      <c r="D103" s="845" t="s">
        <v>798</v>
      </c>
      <c r="E103" s="845" t="s">
        <v>798</v>
      </c>
      <c r="F103" s="845" t="s">
        <v>798</v>
      </c>
      <c r="G103" s="845" t="s">
        <v>798</v>
      </c>
      <c r="H103" s="845" t="s">
        <v>798</v>
      </c>
      <c r="I103" s="845" t="s">
        <v>798</v>
      </c>
      <c r="J103" s="845" t="s">
        <v>798</v>
      </c>
      <c r="K103" s="845" t="s">
        <v>798</v>
      </c>
      <c r="L103" s="845" t="s">
        <v>798</v>
      </c>
      <c r="M103" s="845" t="s">
        <v>798</v>
      </c>
      <c r="N103" s="845" t="s">
        <v>798</v>
      </c>
      <c r="O103" s="845" t="s">
        <v>798</v>
      </c>
      <c r="P103" s="845" t="s">
        <v>798</v>
      </c>
      <c r="Q103" s="845" t="s">
        <v>798</v>
      </c>
      <c r="R103" s="845" t="s">
        <v>798</v>
      </c>
      <c r="S103" s="845" t="s">
        <v>798</v>
      </c>
      <c r="T103" s="845" t="s">
        <v>798</v>
      </c>
      <c r="U103" s="845" t="s">
        <v>798</v>
      </c>
      <c r="V103" s="845" t="s">
        <v>798</v>
      </c>
      <c r="W103" s="845" t="s">
        <v>798</v>
      </c>
      <c r="X103" s="845" t="s">
        <v>798</v>
      </c>
      <c r="Y103" s="845" t="s">
        <v>798</v>
      </c>
      <c r="Z103" s="845" t="s">
        <v>798</v>
      </c>
      <c r="AA103" s="845" t="s">
        <v>798</v>
      </c>
      <c r="AB103" s="845" t="s">
        <v>798</v>
      </c>
      <c r="AC103" s="845" t="s">
        <v>798</v>
      </c>
      <c r="AD103" s="845" t="s">
        <v>798</v>
      </c>
      <c r="AE103" s="845" t="s">
        <v>798</v>
      </c>
      <c r="AF103" s="845" t="s">
        <v>798</v>
      </c>
      <c r="AG103" s="845" t="s">
        <v>798</v>
      </c>
      <c r="AH103" s="845" t="s">
        <v>798</v>
      </c>
      <c r="AI103" s="845" t="s">
        <v>798</v>
      </c>
      <c r="AJ103" s="845" t="s">
        <v>798</v>
      </c>
      <c r="AK103" s="845" t="s">
        <v>798</v>
      </c>
      <c r="AL103" s="845" t="s">
        <v>798</v>
      </c>
      <c r="AM103" s="845" t="s">
        <v>798</v>
      </c>
      <c r="AN103" s="845" t="s">
        <v>798</v>
      </c>
      <c r="AO103" s="845" t="s">
        <v>798</v>
      </c>
      <c r="AP103" s="845" t="s">
        <v>798</v>
      </c>
      <c r="AQ103" s="845" t="s">
        <v>798</v>
      </c>
      <c r="AR103" s="845" t="s">
        <v>798</v>
      </c>
      <c r="AS103" s="845" t="s">
        <v>798</v>
      </c>
      <c r="AT103" s="845" t="s">
        <v>798</v>
      </c>
      <c r="AU103" s="845" t="s">
        <v>798</v>
      </c>
      <c r="AV103" s="845" t="s">
        <v>798</v>
      </c>
      <c r="AW103" s="845" t="s">
        <v>798</v>
      </c>
      <c r="AX103" s="845" t="s">
        <v>798</v>
      </c>
      <c r="AY103" s="845" t="s">
        <v>798</v>
      </c>
      <c r="AZ103" s="845" t="s">
        <v>798</v>
      </c>
      <c r="BA103" s="845" t="s">
        <v>798</v>
      </c>
      <c r="BB103" s="845" t="s">
        <v>798</v>
      </c>
      <c r="BC103" s="845" t="s">
        <v>798</v>
      </c>
      <c r="BD103" s="845" t="s">
        <v>798</v>
      </c>
      <c r="BE103" s="845" t="s">
        <v>798</v>
      </c>
      <c r="BF103" s="845" t="s">
        <v>798</v>
      </c>
      <c r="BG103" s="845" t="s">
        <v>798</v>
      </c>
      <c r="BH103" s="845" t="s">
        <v>798</v>
      </c>
      <c r="BI103" s="845" t="s">
        <v>798</v>
      </c>
      <c r="BJ103" s="845" t="s">
        <v>798</v>
      </c>
      <c r="BK103" s="917" t="s">
        <v>798</v>
      </c>
      <c r="BL103" s="845" t="s">
        <v>798</v>
      </c>
      <c r="BM103" s="845" t="s">
        <v>798</v>
      </c>
      <c r="BN103" s="845" t="s">
        <v>798</v>
      </c>
      <c r="BO103" s="845" t="s">
        <v>798</v>
      </c>
      <c r="BP103" s="845" t="s">
        <v>798</v>
      </c>
      <c r="BQ103" s="845" t="s">
        <v>798</v>
      </c>
      <c r="BR103" s="917" t="s">
        <v>798</v>
      </c>
      <c r="BS103" s="845" t="s">
        <v>798</v>
      </c>
      <c r="BT103" s="845" t="s">
        <v>798</v>
      </c>
      <c r="BU103" s="845" t="s">
        <v>798</v>
      </c>
      <c r="BV103" s="917" t="s">
        <v>798</v>
      </c>
      <c r="BW103" s="845" t="s">
        <v>798</v>
      </c>
      <c r="BX103" s="845" t="s">
        <v>798</v>
      </c>
      <c r="BY103" s="845" t="s">
        <v>798</v>
      </c>
      <c r="BZ103" s="845" t="s">
        <v>798</v>
      </c>
      <c r="CA103" s="845" t="s">
        <v>798</v>
      </c>
      <c r="CB103" s="845" t="s">
        <v>798</v>
      </c>
      <c r="CC103" s="845" t="s">
        <v>798</v>
      </c>
      <c r="CD103" s="845" t="s">
        <v>798</v>
      </c>
      <c r="CE103" s="845" t="s">
        <v>798</v>
      </c>
      <c r="CF103" s="845" t="s">
        <v>798</v>
      </c>
      <c r="CG103" s="845" t="s">
        <v>798</v>
      </c>
      <c r="CH103" s="845" t="s">
        <v>798</v>
      </c>
      <c r="CI103" s="845" t="s">
        <v>798</v>
      </c>
      <c r="CJ103" s="845" t="s">
        <v>798</v>
      </c>
      <c r="CK103" s="845" t="s">
        <v>798</v>
      </c>
      <c r="CL103" s="845" t="s">
        <v>798</v>
      </c>
      <c r="CM103" s="845" t="s">
        <v>798</v>
      </c>
      <c r="CN103" s="845" t="s">
        <v>798</v>
      </c>
      <c r="CO103" s="845" t="s">
        <v>798</v>
      </c>
      <c r="CP103" s="845" t="s">
        <v>798</v>
      </c>
      <c r="CQ103" s="845" t="s">
        <v>798</v>
      </c>
      <c r="CR103" s="845" t="s">
        <v>798</v>
      </c>
      <c r="CS103" s="845" t="s">
        <v>798</v>
      </c>
      <c r="CT103" s="845" t="s">
        <v>798</v>
      </c>
      <c r="CU103" s="845" t="s">
        <v>798</v>
      </c>
      <c r="CV103" s="845" t="s">
        <v>798</v>
      </c>
      <c r="CW103" s="845" t="s">
        <v>798</v>
      </c>
      <c r="CX103" s="845" t="s">
        <v>798</v>
      </c>
      <c r="CY103" s="845" t="s">
        <v>798</v>
      </c>
      <c r="CZ103" s="845" t="s">
        <v>798</v>
      </c>
      <c r="DA103" s="845" t="s">
        <v>798</v>
      </c>
      <c r="DB103" s="845" t="s">
        <v>798</v>
      </c>
      <c r="DC103" s="845" t="s">
        <v>798</v>
      </c>
      <c r="DD103" s="845" t="s">
        <v>798</v>
      </c>
      <c r="DE103" s="845" t="s">
        <v>798</v>
      </c>
      <c r="DF103" s="845" t="s">
        <v>798</v>
      </c>
      <c r="DG103" s="845" t="s">
        <v>798</v>
      </c>
      <c r="DH103" s="845" t="s">
        <v>798</v>
      </c>
      <c r="DI103" s="845" t="s">
        <v>798</v>
      </c>
      <c r="DJ103" s="845" t="s">
        <v>798</v>
      </c>
      <c r="DK103" s="845" t="s">
        <v>798</v>
      </c>
      <c r="DL103" s="845" t="s">
        <v>798</v>
      </c>
      <c r="DM103" s="845" t="s">
        <v>798</v>
      </c>
      <c r="DN103" s="845" t="s">
        <v>798</v>
      </c>
      <c r="DO103" s="845" t="s">
        <v>798</v>
      </c>
      <c r="DP103" s="845" t="s">
        <v>798</v>
      </c>
      <c r="DQ103" s="845" t="s">
        <v>798</v>
      </c>
      <c r="DR103" s="845" t="s">
        <v>798</v>
      </c>
      <c r="DS103" s="917" t="s">
        <v>798</v>
      </c>
      <c r="DT103" s="845" t="s">
        <v>798</v>
      </c>
      <c r="DU103" s="845" t="s">
        <v>798</v>
      </c>
      <c r="DV103" s="845" t="s">
        <v>798</v>
      </c>
      <c r="DW103" s="845" t="s">
        <v>798</v>
      </c>
      <c r="DX103" s="845" t="s">
        <v>798</v>
      </c>
      <c r="DY103" s="845" t="s">
        <v>798</v>
      </c>
      <c r="DZ103" s="845" t="s">
        <v>798</v>
      </c>
      <c r="EA103" s="845" t="s">
        <v>798</v>
      </c>
      <c r="EB103" s="845" t="s">
        <v>798</v>
      </c>
      <c r="EC103" s="845" t="s">
        <v>798</v>
      </c>
      <c r="ED103" s="845" t="s">
        <v>798</v>
      </c>
      <c r="EE103" s="845" t="s">
        <v>798</v>
      </c>
      <c r="EF103" s="845" t="s">
        <v>798</v>
      </c>
    </row>
    <row r="104" spans="1:136" x14ac:dyDescent="0.2">
      <c r="A104" s="845">
        <v>100</v>
      </c>
      <c r="B104" s="845">
        <v>4</v>
      </c>
      <c r="C104" s="845" t="s">
        <v>798</v>
      </c>
      <c r="D104" s="845" t="s">
        <v>798</v>
      </c>
      <c r="E104" s="845" t="s">
        <v>798</v>
      </c>
      <c r="F104" s="845" t="s">
        <v>798</v>
      </c>
      <c r="G104" s="845" t="s">
        <v>798</v>
      </c>
      <c r="H104" s="845" t="s">
        <v>798</v>
      </c>
      <c r="I104" s="845" t="s">
        <v>798</v>
      </c>
      <c r="J104" s="845" t="s">
        <v>798</v>
      </c>
      <c r="K104" s="845" t="s">
        <v>798</v>
      </c>
      <c r="L104" s="845" t="s">
        <v>798</v>
      </c>
      <c r="M104" s="845" t="s">
        <v>798</v>
      </c>
      <c r="N104" s="845" t="s">
        <v>798</v>
      </c>
      <c r="O104" s="845" t="s">
        <v>798</v>
      </c>
      <c r="P104" s="845" t="s">
        <v>798</v>
      </c>
      <c r="Q104" s="845" t="s">
        <v>798</v>
      </c>
      <c r="R104" s="845" t="s">
        <v>798</v>
      </c>
      <c r="S104" s="845" t="s">
        <v>798</v>
      </c>
      <c r="T104" s="845" t="s">
        <v>798</v>
      </c>
      <c r="U104" s="845" t="s">
        <v>798</v>
      </c>
      <c r="V104" s="845" t="s">
        <v>798</v>
      </c>
      <c r="W104" s="845" t="s">
        <v>798</v>
      </c>
      <c r="X104" s="845" t="s">
        <v>798</v>
      </c>
      <c r="Y104" s="845" t="s">
        <v>798</v>
      </c>
      <c r="Z104" s="845" t="s">
        <v>798</v>
      </c>
      <c r="AA104" s="845" t="s">
        <v>798</v>
      </c>
      <c r="AB104" s="845" t="s">
        <v>798</v>
      </c>
      <c r="AC104" s="845" t="s">
        <v>798</v>
      </c>
      <c r="AD104" s="845" t="s">
        <v>798</v>
      </c>
      <c r="AE104" s="845" t="s">
        <v>798</v>
      </c>
      <c r="AF104" s="845" t="s">
        <v>798</v>
      </c>
      <c r="AG104" s="845" t="s">
        <v>798</v>
      </c>
      <c r="AH104" s="845" t="s">
        <v>798</v>
      </c>
      <c r="AI104" s="845" t="s">
        <v>798</v>
      </c>
      <c r="AJ104" s="845" t="s">
        <v>798</v>
      </c>
      <c r="AK104" s="845" t="s">
        <v>798</v>
      </c>
      <c r="AL104" s="845" t="s">
        <v>798</v>
      </c>
      <c r="AM104" s="845" t="s">
        <v>798</v>
      </c>
      <c r="AN104" s="845" t="s">
        <v>798</v>
      </c>
      <c r="AO104" s="845" t="s">
        <v>798</v>
      </c>
      <c r="AP104" s="845" t="s">
        <v>798</v>
      </c>
      <c r="AQ104" s="845" t="s">
        <v>798</v>
      </c>
      <c r="AR104" s="845" t="s">
        <v>798</v>
      </c>
      <c r="AS104" s="845" t="s">
        <v>798</v>
      </c>
      <c r="AT104" s="845" t="s">
        <v>798</v>
      </c>
      <c r="AU104" s="845" t="s">
        <v>798</v>
      </c>
      <c r="AV104" s="845" t="s">
        <v>798</v>
      </c>
      <c r="AW104" s="845" t="s">
        <v>798</v>
      </c>
      <c r="AX104" s="845" t="s">
        <v>798</v>
      </c>
      <c r="AY104" s="845" t="s">
        <v>798</v>
      </c>
      <c r="AZ104" s="845" t="s">
        <v>798</v>
      </c>
      <c r="BA104" s="845" t="s">
        <v>798</v>
      </c>
      <c r="BB104" s="845" t="s">
        <v>798</v>
      </c>
      <c r="BC104" s="845" t="s">
        <v>798</v>
      </c>
      <c r="BD104" s="845" t="s">
        <v>798</v>
      </c>
      <c r="BE104" s="845" t="s">
        <v>798</v>
      </c>
      <c r="BF104" s="845" t="s">
        <v>798</v>
      </c>
      <c r="BG104" s="845" t="s">
        <v>798</v>
      </c>
      <c r="BH104" s="845" t="s">
        <v>798</v>
      </c>
      <c r="BI104" s="845" t="s">
        <v>798</v>
      </c>
      <c r="BJ104" s="845" t="s">
        <v>798</v>
      </c>
      <c r="BK104" s="917" t="s">
        <v>798</v>
      </c>
      <c r="BL104" s="845" t="s">
        <v>798</v>
      </c>
      <c r="BM104" s="845" t="s">
        <v>798</v>
      </c>
      <c r="BN104" s="845" t="s">
        <v>798</v>
      </c>
      <c r="BO104" s="845" t="s">
        <v>798</v>
      </c>
      <c r="BP104" s="845" t="s">
        <v>798</v>
      </c>
      <c r="BQ104" s="845" t="s">
        <v>798</v>
      </c>
      <c r="BR104" s="917" t="s">
        <v>798</v>
      </c>
      <c r="BS104" s="845" t="s">
        <v>798</v>
      </c>
      <c r="BT104" s="845" t="s">
        <v>798</v>
      </c>
      <c r="BU104" s="845" t="s">
        <v>798</v>
      </c>
      <c r="BV104" s="917" t="s">
        <v>798</v>
      </c>
      <c r="BW104" s="845" t="s">
        <v>798</v>
      </c>
      <c r="BX104" s="845" t="s">
        <v>798</v>
      </c>
      <c r="BY104" s="845" t="s">
        <v>798</v>
      </c>
      <c r="BZ104" s="845" t="s">
        <v>798</v>
      </c>
      <c r="CA104" s="845" t="s">
        <v>798</v>
      </c>
      <c r="CB104" s="845" t="s">
        <v>798</v>
      </c>
      <c r="CC104" s="845" t="s">
        <v>798</v>
      </c>
      <c r="CD104" s="845" t="s">
        <v>798</v>
      </c>
      <c r="CE104" s="845" t="s">
        <v>798</v>
      </c>
      <c r="CF104" s="845" t="s">
        <v>798</v>
      </c>
      <c r="CG104" s="845" t="s">
        <v>798</v>
      </c>
      <c r="CH104" s="845" t="s">
        <v>798</v>
      </c>
      <c r="CI104" s="845" t="s">
        <v>798</v>
      </c>
      <c r="CJ104" s="845" t="s">
        <v>798</v>
      </c>
      <c r="CK104" s="845" t="s">
        <v>798</v>
      </c>
      <c r="CL104" s="845" t="s">
        <v>798</v>
      </c>
      <c r="CM104" s="845" t="s">
        <v>798</v>
      </c>
      <c r="CN104" s="845" t="s">
        <v>798</v>
      </c>
      <c r="CO104" s="845" t="s">
        <v>798</v>
      </c>
      <c r="CP104" s="845" t="s">
        <v>798</v>
      </c>
      <c r="CQ104" s="845" t="s">
        <v>798</v>
      </c>
      <c r="CR104" s="845" t="s">
        <v>798</v>
      </c>
      <c r="CS104" s="845" t="s">
        <v>798</v>
      </c>
      <c r="CT104" s="845" t="s">
        <v>798</v>
      </c>
      <c r="CU104" s="845" t="s">
        <v>798</v>
      </c>
      <c r="CV104" s="845" t="s">
        <v>798</v>
      </c>
      <c r="CW104" s="845" t="s">
        <v>798</v>
      </c>
      <c r="CX104" s="845" t="s">
        <v>798</v>
      </c>
      <c r="CY104" s="845" t="s">
        <v>798</v>
      </c>
      <c r="CZ104" s="845" t="s">
        <v>798</v>
      </c>
      <c r="DA104" s="845" t="s">
        <v>798</v>
      </c>
      <c r="DB104" s="845" t="s">
        <v>798</v>
      </c>
      <c r="DC104" s="845" t="s">
        <v>798</v>
      </c>
      <c r="DD104" s="845" t="s">
        <v>798</v>
      </c>
      <c r="DE104" s="845" t="s">
        <v>798</v>
      </c>
      <c r="DF104" s="845" t="s">
        <v>798</v>
      </c>
      <c r="DG104" s="845" t="s">
        <v>798</v>
      </c>
      <c r="DH104" s="845" t="s">
        <v>798</v>
      </c>
      <c r="DI104" s="845" t="s">
        <v>798</v>
      </c>
      <c r="DJ104" s="845" t="s">
        <v>798</v>
      </c>
      <c r="DK104" s="845" t="s">
        <v>798</v>
      </c>
      <c r="DL104" s="845" t="s">
        <v>798</v>
      </c>
      <c r="DM104" s="845" t="s">
        <v>798</v>
      </c>
      <c r="DN104" s="845" t="s">
        <v>798</v>
      </c>
      <c r="DO104" s="845" t="s">
        <v>798</v>
      </c>
      <c r="DP104" s="845" t="s">
        <v>798</v>
      </c>
      <c r="DQ104" s="845" t="s">
        <v>798</v>
      </c>
      <c r="DR104" s="845" t="s">
        <v>798</v>
      </c>
      <c r="DS104" s="917" t="s">
        <v>798</v>
      </c>
      <c r="DT104" s="845" t="s">
        <v>798</v>
      </c>
      <c r="DU104" s="845" t="s">
        <v>798</v>
      </c>
      <c r="DV104" s="845" t="s">
        <v>798</v>
      </c>
      <c r="DW104" s="845" t="s">
        <v>798</v>
      </c>
      <c r="DX104" s="845" t="s">
        <v>798</v>
      </c>
      <c r="DY104" s="845" t="s">
        <v>798</v>
      </c>
      <c r="DZ104" s="845" t="s">
        <v>798</v>
      </c>
      <c r="EA104" s="845" t="s">
        <v>798</v>
      </c>
      <c r="EB104" s="845" t="s">
        <v>798</v>
      </c>
      <c r="EC104" s="845" t="s">
        <v>798</v>
      </c>
      <c r="ED104" s="845" t="s">
        <v>798</v>
      </c>
      <c r="EE104" s="845" t="s">
        <v>798</v>
      </c>
      <c r="EF104" s="845" t="s">
        <v>798</v>
      </c>
    </row>
    <row r="105" spans="1:136" x14ac:dyDescent="0.2">
      <c r="A105" s="845">
        <v>101</v>
      </c>
      <c r="B105" s="845">
        <v>5</v>
      </c>
      <c r="C105" s="845" t="s">
        <v>798</v>
      </c>
      <c r="D105" s="845" t="s">
        <v>798</v>
      </c>
      <c r="E105" s="845" t="s">
        <v>798</v>
      </c>
      <c r="F105" s="845" t="s">
        <v>798</v>
      </c>
      <c r="G105" s="845" t="s">
        <v>798</v>
      </c>
      <c r="H105" s="845" t="s">
        <v>798</v>
      </c>
      <c r="I105" s="845" t="s">
        <v>798</v>
      </c>
      <c r="J105" s="845" t="s">
        <v>798</v>
      </c>
      <c r="K105" s="845" t="s">
        <v>798</v>
      </c>
      <c r="L105" s="845" t="s">
        <v>798</v>
      </c>
      <c r="M105" s="845" t="s">
        <v>798</v>
      </c>
      <c r="N105" s="845" t="s">
        <v>798</v>
      </c>
      <c r="O105" s="845" t="s">
        <v>798</v>
      </c>
      <c r="P105" s="845" t="s">
        <v>798</v>
      </c>
      <c r="Q105" s="845" t="s">
        <v>798</v>
      </c>
      <c r="R105" s="845" t="s">
        <v>798</v>
      </c>
      <c r="S105" s="845" t="s">
        <v>798</v>
      </c>
      <c r="T105" s="845" t="s">
        <v>798</v>
      </c>
      <c r="U105" s="845" t="s">
        <v>798</v>
      </c>
      <c r="V105" s="845" t="s">
        <v>798</v>
      </c>
      <c r="W105" s="845" t="s">
        <v>798</v>
      </c>
      <c r="X105" s="845" t="s">
        <v>798</v>
      </c>
      <c r="Y105" s="845" t="s">
        <v>798</v>
      </c>
      <c r="Z105" s="845" t="s">
        <v>798</v>
      </c>
      <c r="AA105" s="845" t="s">
        <v>798</v>
      </c>
      <c r="AB105" s="845" t="s">
        <v>798</v>
      </c>
      <c r="AC105" s="845" t="s">
        <v>798</v>
      </c>
      <c r="AD105" s="845" t="s">
        <v>798</v>
      </c>
      <c r="AE105" s="845" t="s">
        <v>798</v>
      </c>
      <c r="AF105" s="845" t="s">
        <v>798</v>
      </c>
      <c r="AG105" s="845" t="s">
        <v>798</v>
      </c>
      <c r="AH105" s="845" t="s">
        <v>798</v>
      </c>
      <c r="AI105" s="845" t="s">
        <v>798</v>
      </c>
      <c r="AJ105" s="845" t="s">
        <v>798</v>
      </c>
      <c r="AK105" s="845" t="s">
        <v>798</v>
      </c>
      <c r="AL105" s="845" t="s">
        <v>798</v>
      </c>
      <c r="AM105" s="845" t="s">
        <v>798</v>
      </c>
      <c r="AN105" s="845" t="s">
        <v>798</v>
      </c>
      <c r="AO105" s="845" t="s">
        <v>798</v>
      </c>
      <c r="AP105" s="845" t="s">
        <v>798</v>
      </c>
      <c r="AQ105" s="845" t="s">
        <v>798</v>
      </c>
      <c r="AR105" s="845" t="s">
        <v>798</v>
      </c>
      <c r="AS105" s="845" t="s">
        <v>798</v>
      </c>
      <c r="AT105" s="845" t="s">
        <v>798</v>
      </c>
      <c r="AU105" s="845" t="s">
        <v>798</v>
      </c>
      <c r="AV105" s="845" t="s">
        <v>798</v>
      </c>
      <c r="AW105" s="845" t="s">
        <v>798</v>
      </c>
      <c r="AX105" s="845" t="s">
        <v>798</v>
      </c>
      <c r="AY105" s="845" t="s">
        <v>798</v>
      </c>
      <c r="AZ105" s="845" t="s">
        <v>798</v>
      </c>
      <c r="BA105" s="845" t="s">
        <v>798</v>
      </c>
      <c r="BB105" s="845" t="s">
        <v>798</v>
      </c>
      <c r="BC105" s="845" t="s">
        <v>798</v>
      </c>
      <c r="BD105" s="845" t="s">
        <v>798</v>
      </c>
      <c r="BE105" s="845" t="s">
        <v>798</v>
      </c>
      <c r="BF105" s="845" t="s">
        <v>798</v>
      </c>
      <c r="BG105" s="845" t="s">
        <v>798</v>
      </c>
      <c r="BH105" s="845" t="s">
        <v>798</v>
      </c>
      <c r="BI105" s="845" t="s">
        <v>798</v>
      </c>
      <c r="BJ105" s="845" t="s">
        <v>798</v>
      </c>
      <c r="BK105" s="917" t="s">
        <v>798</v>
      </c>
      <c r="BL105" s="845" t="s">
        <v>798</v>
      </c>
      <c r="BM105" s="845" t="s">
        <v>798</v>
      </c>
      <c r="BN105" s="845" t="s">
        <v>798</v>
      </c>
      <c r="BO105" s="845" t="s">
        <v>798</v>
      </c>
      <c r="BP105" s="845" t="s">
        <v>798</v>
      </c>
      <c r="BQ105" s="845" t="s">
        <v>798</v>
      </c>
      <c r="BR105" s="917" t="s">
        <v>798</v>
      </c>
      <c r="BS105" s="845" t="s">
        <v>798</v>
      </c>
      <c r="BT105" s="845" t="s">
        <v>798</v>
      </c>
      <c r="BU105" s="845" t="s">
        <v>798</v>
      </c>
      <c r="BV105" s="917" t="s">
        <v>798</v>
      </c>
      <c r="BW105" s="845" t="s">
        <v>798</v>
      </c>
      <c r="BX105" s="845" t="s">
        <v>798</v>
      </c>
      <c r="BY105" s="845" t="s">
        <v>798</v>
      </c>
      <c r="BZ105" s="845" t="s">
        <v>798</v>
      </c>
      <c r="CA105" s="845" t="s">
        <v>798</v>
      </c>
      <c r="CB105" s="845" t="s">
        <v>798</v>
      </c>
      <c r="CC105" s="845" t="s">
        <v>798</v>
      </c>
      <c r="CD105" s="845" t="s">
        <v>798</v>
      </c>
      <c r="CE105" s="845" t="s">
        <v>798</v>
      </c>
      <c r="CF105" s="845" t="s">
        <v>798</v>
      </c>
      <c r="CG105" s="845" t="s">
        <v>798</v>
      </c>
      <c r="CH105" s="845" t="s">
        <v>798</v>
      </c>
      <c r="CI105" s="845" t="s">
        <v>798</v>
      </c>
      <c r="CJ105" s="845" t="s">
        <v>798</v>
      </c>
      <c r="CK105" s="845" t="s">
        <v>798</v>
      </c>
      <c r="CL105" s="845" t="s">
        <v>798</v>
      </c>
      <c r="CM105" s="845" t="s">
        <v>798</v>
      </c>
      <c r="CN105" s="845" t="s">
        <v>798</v>
      </c>
      <c r="CO105" s="845" t="s">
        <v>798</v>
      </c>
      <c r="CP105" s="845" t="s">
        <v>798</v>
      </c>
      <c r="CQ105" s="845" t="s">
        <v>798</v>
      </c>
      <c r="CR105" s="845" t="s">
        <v>798</v>
      </c>
      <c r="CS105" s="845" t="s">
        <v>798</v>
      </c>
      <c r="CT105" s="845" t="s">
        <v>798</v>
      </c>
      <c r="CU105" s="845" t="s">
        <v>798</v>
      </c>
      <c r="CV105" s="845" t="s">
        <v>798</v>
      </c>
      <c r="CW105" s="845" t="s">
        <v>798</v>
      </c>
      <c r="CX105" s="845" t="s">
        <v>798</v>
      </c>
      <c r="CY105" s="845" t="s">
        <v>798</v>
      </c>
      <c r="CZ105" s="845" t="s">
        <v>798</v>
      </c>
      <c r="DA105" s="845" t="s">
        <v>798</v>
      </c>
      <c r="DB105" s="845" t="s">
        <v>798</v>
      </c>
      <c r="DC105" s="845" t="s">
        <v>798</v>
      </c>
      <c r="DD105" s="845" t="s">
        <v>798</v>
      </c>
      <c r="DE105" s="845" t="s">
        <v>798</v>
      </c>
      <c r="DF105" s="845" t="s">
        <v>798</v>
      </c>
      <c r="DG105" s="845" t="s">
        <v>798</v>
      </c>
      <c r="DH105" s="845" t="s">
        <v>798</v>
      </c>
      <c r="DI105" s="845" t="s">
        <v>798</v>
      </c>
      <c r="DJ105" s="845" t="s">
        <v>798</v>
      </c>
      <c r="DK105" s="845" t="s">
        <v>798</v>
      </c>
      <c r="DL105" s="845" t="s">
        <v>798</v>
      </c>
      <c r="DM105" s="845" t="s">
        <v>798</v>
      </c>
      <c r="DN105" s="845" t="s">
        <v>798</v>
      </c>
      <c r="DO105" s="845" t="s">
        <v>798</v>
      </c>
      <c r="DP105" s="845" t="s">
        <v>798</v>
      </c>
      <c r="DQ105" s="845" t="s">
        <v>798</v>
      </c>
      <c r="DR105" s="845" t="s">
        <v>798</v>
      </c>
      <c r="DS105" s="917" t="s">
        <v>798</v>
      </c>
      <c r="DT105" s="845" t="s">
        <v>798</v>
      </c>
      <c r="DU105" s="845" t="s">
        <v>798</v>
      </c>
      <c r="DV105" s="845" t="s">
        <v>798</v>
      </c>
      <c r="DW105" s="845" t="s">
        <v>798</v>
      </c>
      <c r="DX105" s="845" t="s">
        <v>798</v>
      </c>
      <c r="DY105" s="845" t="s">
        <v>798</v>
      </c>
      <c r="DZ105" s="845" t="s">
        <v>798</v>
      </c>
      <c r="EA105" s="845" t="s">
        <v>798</v>
      </c>
      <c r="EB105" s="845" t="s">
        <v>798</v>
      </c>
      <c r="EC105" s="845" t="s">
        <v>798</v>
      </c>
      <c r="ED105" s="845" t="s">
        <v>798</v>
      </c>
      <c r="EE105" s="845" t="s">
        <v>798</v>
      </c>
      <c r="EF105" s="845" t="s">
        <v>798</v>
      </c>
    </row>
    <row r="106" spans="1:136" x14ac:dyDescent="0.2">
      <c r="A106" s="845">
        <v>102</v>
      </c>
      <c r="B106" s="845">
        <v>6</v>
      </c>
      <c r="C106" s="845" t="s">
        <v>798</v>
      </c>
      <c r="D106" s="845" t="s">
        <v>798</v>
      </c>
      <c r="E106" s="845" t="s">
        <v>798</v>
      </c>
      <c r="F106" s="845" t="s">
        <v>798</v>
      </c>
      <c r="G106" s="845" t="s">
        <v>798</v>
      </c>
      <c r="H106" s="845" t="s">
        <v>798</v>
      </c>
      <c r="I106" s="845" t="s">
        <v>798</v>
      </c>
      <c r="J106" s="845" t="s">
        <v>798</v>
      </c>
      <c r="K106" s="845" t="s">
        <v>798</v>
      </c>
      <c r="L106" s="845" t="s">
        <v>798</v>
      </c>
      <c r="M106" s="845" t="s">
        <v>798</v>
      </c>
      <c r="N106" s="845" t="s">
        <v>798</v>
      </c>
      <c r="O106" s="845" t="s">
        <v>798</v>
      </c>
      <c r="P106" s="845" t="s">
        <v>798</v>
      </c>
      <c r="Q106" s="845" t="s">
        <v>798</v>
      </c>
      <c r="R106" s="845" t="s">
        <v>798</v>
      </c>
      <c r="S106" s="845" t="s">
        <v>798</v>
      </c>
      <c r="T106" s="845" t="s">
        <v>798</v>
      </c>
      <c r="U106" s="845" t="s">
        <v>798</v>
      </c>
      <c r="V106" s="845" t="s">
        <v>798</v>
      </c>
      <c r="W106" s="845" t="s">
        <v>798</v>
      </c>
      <c r="X106" s="845" t="s">
        <v>798</v>
      </c>
      <c r="Y106" s="845" t="s">
        <v>798</v>
      </c>
      <c r="Z106" s="845" t="s">
        <v>798</v>
      </c>
      <c r="AA106" s="845" t="s">
        <v>798</v>
      </c>
      <c r="AB106" s="845" t="s">
        <v>798</v>
      </c>
      <c r="AC106" s="845" t="s">
        <v>798</v>
      </c>
      <c r="AD106" s="845" t="s">
        <v>798</v>
      </c>
      <c r="AE106" s="845" t="s">
        <v>798</v>
      </c>
      <c r="AF106" s="845" t="s">
        <v>798</v>
      </c>
      <c r="AG106" s="845" t="s">
        <v>798</v>
      </c>
      <c r="AH106" s="845" t="s">
        <v>798</v>
      </c>
      <c r="AI106" s="845" t="s">
        <v>798</v>
      </c>
      <c r="AJ106" s="845" t="s">
        <v>798</v>
      </c>
      <c r="AK106" s="845" t="s">
        <v>798</v>
      </c>
      <c r="AL106" s="845" t="s">
        <v>798</v>
      </c>
      <c r="AM106" s="845" t="s">
        <v>798</v>
      </c>
      <c r="AN106" s="845" t="s">
        <v>798</v>
      </c>
      <c r="AO106" s="845" t="s">
        <v>798</v>
      </c>
      <c r="AP106" s="845" t="s">
        <v>798</v>
      </c>
      <c r="AQ106" s="845" t="s">
        <v>798</v>
      </c>
      <c r="AR106" s="845" t="s">
        <v>798</v>
      </c>
      <c r="AS106" s="845" t="s">
        <v>798</v>
      </c>
      <c r="AT106" s="845" t="s">
        <v>798</v>
      </c>
      <c r="AU106" s="845" t="s">
        <v>798</v>
      </c>
      <c r="AV106" s="845" t="s">
        <v>798</v>
      </c>
      <c r="AW106" s="845" t="s">
        <v>798</v>
      </c>
      <c r="AX106" s="845" t="s">
        <v>798</v>
      </c>
      <c r="AY106" s="845" t="s">
        <v>798</v>
      </c>
      <c r="AZ106" s="845" t="s">
        <v>798</v>
      </c>
      <c r="BA106" s="845" t="s">
        <v>798</v>
      </c>
      <c r="BB106" s="845" t="s">
        <v>798</v>
      </c>
      <c r="BC106" s="845" t="s">
        <v>798</v>
      </c>
      <c r="BD106" s="845" t="s">
        <v>798</v>
      </c>
      <c r="BE106" s="845" t="s">
        <v>798</v>
      </c>
      <c r="BF106" s="845" t="s">
        <v>798</v>
      </c>
      <c r="BG106" s="845" t="s">
        <v>798</v>
      </c>
      <c r="BH106" s="845" t="s">
        <v>798</v>
      </c>
      <c r="BI106" s="845" t="s">
        <v>798</v>
      </c>
      <c r="BJ106" s="845" t="s">
        <v>798</v>
      </c>
      <c r="BK106" s="917" t="s">
        <v>798</v>
      </c>
      <c r="BL106" s="845" t="s">
        <v>798</v>
      </c>
      <c r="BM106" s="845" t="s">
        <v>798</v>
      </c>
      <c r="BN106" s="845" t="s">
        <v>798</v>
      </c>
      <c r="BO106" s="845" t="s">
        <v>798</v>
      </c>
      <c r="BP106" s="845" t="s">
        <v>798</v>
      </c>
      <c r="BQ106" s="845" t="s">
        <v>798</v>
      </c>
      <c r="BR106" s="917" t="s">
        <v>798</v>
      </c>
      <c r="BS106" s="845" t="s">
        <v>798</v>
      </c>
      <c r="BT106" s="845" t="s">
        <v>798</v>
      </c>
      <c r="BU106" s="845" t="s">
        <v>798</v>
      </c>
      <c r="BV106" s="917" t="s">
        <v>798</v>
      </c>
      <c r="BW106" s="845" t="s">
        <v>798</v>
      </c>
      <c r="BX106" s="845" t="s">
        <v>798</v>
      </c>
      <c r="BY106" s="845" t="s">
        <v>798</v>
      </c>
      <c r="BZ106" s="845" t="s">
        <v>798</v>
      </c>
      <c r="CA106" s="845" t="s">
        <v>798</v>
      </c>
      <c r="CB106" s="845" t="s">
        <v>798</v>
      </c>
      <c r="CC106" s="845" t="s">
        <v>798</v>
      </c>
      <c r="CD106" s="845" t="s">
        <v>798</v>
      </c>
      <c r="CE106" s="845" t="s">
        <v>798</v>
      </c>
      <c r="CF106" s="845" t="s">
        <v>798</v>
      </c>
      <c r="CG106" s="845" t="s">
        <v>798</v>
      </c>
      <c r="CH106" s="845" t="s">
        <v>798</v>
      </c>
      <c r="CI106" s="845" t="s">
        <v>798</v>
      </c>
      <c r="CJ106" s="845" t="s">
        <v>798</v>
      </c>
      <c r="CK106" s="845" t="s">
        <v>798</v>
      </c>
      <c r="CL106" s="845" t="s">
        <v>798</v>
      </c>
      <c r="CM106" s="845" t="s">
        <v>798</v>
      </c>
      <c r="CN106" s="845" t="s">
        <v>798</v>
      </c>
      <c r="CO106" s="845" t="s">
        <v>798</v>
      </c>
      <c r="CP106" s="845" t="s">
        <v>798</v>
      </c>
      <c r="CQ106" s="845" t="s">
        <v>798</v>
      </c>
      <c r="CR106" s="845" t="s">
        <v>798</v>
      </c>
      <c r="CS106" s="845" t="s">
        <v>798</v>
      </c>
      <c r="CT106" s="845" t="s">
        <v>798</v>
      </c>
      <c r="CU106" s="845" t="s">
        <v>798</v>
      </c>
      <c r="CV106" s="845" t="s">
        <v>798</v>
      </c>
      <c r="CW106" s="845" t="s">
        <v>798</v>
      </c>
      <c r="CX106" s="845" t="s">
        <v>798</v>
      </c>
      <c r="CY106" s="845" t="s">
        <v>798</v>
      </c>
      <c r="CZ106" s="845" t="s">
        <v>798</v>
      </c>
      <c r="DA106" s="845" t="s">
        <v>798</v>
      </c>
      <c r="DB106" s="845" t="s">
        <v>798</v>
      </c>
      <c r="DC106" s="845" t="s">
        <v>798</v>
      </c>
      <c r="DD106" s="845" t="s">
        <v>798</v>
      </c>
      <c r="DE106" s="845" t="s">
        <v>798</v>
      </c>
      <c r="DF106" s="845" t="s">
        <v>798</v>
      </c>
      <c r="DG106" s="845" t="s">
        <v>798</v>
      </c>
      <c r="DH106" s="845" t="s">
        <v>798</v>
      </c>
      <c r="DI106" s="845" t="s">
        <v>798</v>
      </c>
      <c r="DJ106" s="845" t="s">
        <v>798</v>
      </c>
      <c r="DK106" s="845" t="s">
        <v>798</v>
      </c>
      <c r="DL106" s="845" t="s">
        <v>798</v>
      </c>
      <c r="DM106" s="845" t="s">
        <v>798</v>
      </c>
      <c r="DN106" s="845" t="s">
        <v>798</v>
      </c>
      <c r="DO106" s="845" t="s">
        <v>798</v>
      </c>
      <c r="DP106" s="845" t="s">
        <v>798</v>
      </c>
      <c r="DQ106" s="845" t="s">
        <v>798</v>
      </c>
      <c r="DR106" s="845" t="s">
        <v>798</v>
      </c>
      <c r="DS106" s="917" t="s">
        <v>798</v>
      </c>
      <c r="DT106" s="845" t="s">
        <v>798</v>
      </c>
      <c r="DU106" s="845" t="s">
        <v>798</v>
      </c>
      <c r="DV106" s="845" t="s">
        <v>798</v>
      </c>
      <c r="DW106" s="845" t="s">
        <v>798</v>
      </c>
      <c r="DX106" s="845" t="s">
        <v>798</v>
      </c>
      <c r="DY106" s="845" t="s">
        <v>798</v>
      </c>
      <c r="DZ106" s="845" t="s">
        <v>798</v>
      </c>
      <c r="EA106" s="845" t="s">
        <v>798</v>
      </c>
      <c r="EB106" s="845" t="s">
        <v>798</v>
      </c>
      <c r="EC106" s="845" t="s">
        <v>798</v>
      </c>
      <c r="ED106" s="845" t="s">
        <v>798</v>
      </c>
      <c r="EE106" s="845" t="s">
        <v>798</v>
      </c>
      <c r="EF106" s="845" t="s">
        <v>798</v>
      </c>
    </row>
    <row r="107" spans="1:136" x14ac:dyDescent="0.2">
      <c r="A107" s="845">
        <v>103</v>
      </c>
      <c r="B107" s="845">
        <v>7</v>
      </c>
      <c r="C107" s="845" t="s">
        <v>798</v>
      </c>
      <c r="D107" s="845" t="s">
        <v>798</v>
      </c>
      <c r="E107" s="845" t="s">
        <v>798</v>
      </c>
      <c r="F107" s="845" t="s">
        <v>798</v>
      </c>
      <c r="G107" s="845" t="s">
        <v>798</v>
      </c>
      <c r="H107" s="845" t="s">
        <v>798</v>
      </c>
      <c r="I107" s="845" t="s">
        <v>798</v>
      </c>
      <c r="J107" s="845" t="s">
        <v>798</v>
      </c>
      <c r="K107" s="845" t="s">
        <v>798</v>
      </c>
      <c r="L107" s="845" t="s">
        <v>798</v>
      </c>
      <c r="M107" s="845" t="s">
        <v>798</v>
      </c>
      <c r="N107" s="845" t="s">
        <v>798</v>
      </c>
      <c r="O107" s="845" t="s">
        <v>798</v>
      </c>
      <c r="P107" s="845" t="s">
        <v>798</v>
      </c>
      <c r="Q107" s="845" t="s">
        <v>798</v>
      </c>
      <c r="R107" s="845" t="s">
        <v>798</v>
      </c>
      <c r="S107" s="845" t="s">
        <v>798</v>
      </c>
      <c r="T107" s="845" t="s">
        <v>798</v>
      </c>
      <c r="U107" s="845" t="s">
        <v>798</v>
      </c>
      <c r="V107" s="845" t="s">
        <v>798</v>
      </c>
      <c r="W107" s="845" t="s">
        <v>798</v>
      </c>
      <c r="X107" s="845" t="s">
        <v>798</v>
      </c>
      <c r="Y107" s="845" t="s">
        <v>798</v>
      </c>
      <c r="Z107" s="845" t="s">
        <v>798</v>
      </c>
      <c r="AA107" s="845" t="s">
        <v>798</v>
      </c>
      <c r="AB107" s="845" t="s">
        <v>798</v>
      </c>
      <c r="AC107" s="845" t="s">
        <v>798</v>
      </c>
      <c r="AD107" s="845" t="s">
        <v>798</v>
      </c>
      <c r="AE107" s="845" t="s">
        <v>798</v>
      </c>
      <c r="AF107" s="845" t="s">
        <v>798</v>
      </c>
      <c r="AG107" s="845" t="s">
        <v>798</v>
      </c>
      <c r="AH107" s="845" t="s">
        <v>798</v>
      </c>
      <c r="AI107" s="845" t="s">
        <v>798</v>
      </c>
      <c r="AJ107" s="845" t="s">
        <v>798</v>
      </c>
      <c r="AK107" s="845" t="s">
        <v>798</v>
      </c>
      <c r="AL107" s="845" t="s">
        <v>798</v>
      </c>
      <c r="AM107" s="845" t="s">
        <v>798</v>
      </c>
      <c r="AN107" s="845" t="s">
        <v>798</v>
      </c>
      <c r="AO107" s="845" t="s">
        <v>798</v>
      </c>
      <c r="AP107" s="845" t="s">
        <v>798</v>
      </c>
      <c r="AQ107" s="845" t="s">
        <v>798</v>
      </c>
      <c r="AR107" s="845" t="s">
        <v>798</v>
      </c>
      <c r="AS107" s="845" t="s">
        <v>798</v>
      </c>
      <c r="AT107" s="845" t="s">
        <v>798</v>
      </c>
      <c r="AU107" s="845" t="s">
        <v>798</v>
      </c>
      <c r="AV107" s="845" t="s">
        <v>798</v>
      </c>
      <c r="AW107" s="845" t="s">
        <v>798</v>
      </c>
      <c r="AX107" s="845" t="s">
        <v>798</v>
      </c>
      <c r="AY107" s="845" t="s">
        <v>798</v>
      </c>
      <c r="AZ107" s="845" t="s">
        <v>798</v>
      </c>
      <c r="BA107" s="845" t="s">
        <v>798</v>
      </c>
      <c r="BB107" s="845" t="s">
        <v>798</v>
      </c>
      <c r="BC107" s="845" t="s">
        <v>798</v>
      </c>
      <c r="BD107" s="845" t="s">
        <v>798</v>
      </c>
      <c r="BE107" s="845" t="s">
        <v>798</v>
      </c>
      <c r="BF107" s="845" t="s">
        <v>798</v>
      </c>
      <c r="BG107" s="845" t="s">
        <v>798</v>
      </c>
      <c r="BH107" s="845" t="s">
        <v>798</v>
      </c>
      <c r="BI107" s="845" t="s">
        <v>798</v>
      </c>
      <c r="BJ107" s="845" t="s">
        <v>798</v>
      </c>
      <c r="BK107" s="917" t="s">
        <v>798</v>
      </c>
      <c r="BL107" s="845" t="s">
        <v>798</v>
      </c>
      <c r="BM107" s="845" t="s">
        <v>798</v>
      </c>
      <c r="BN107" s="845" t="s">
        <v>798</v>
      </c>
      <c r="BO107" s="845" t="s">
        <v>798</v>
      </c>
      <c r="BP107" s="845" t="s">
        <v>798</v>
      </c>
      <c r="BQ107" s="845" t="s">
        <v>798</v>
      </c>
      <c r="BR107" s="917" t="s">
        <v>798</v>
      </c>
      <c r="BS107" s="845" t="s">
        <v>798</v>
      </c>
      <c r="BT107" s="845" t="s">
        <v>798</v>
      </c>
      <c r="BU107" s="845" t="s">
        <v>798</v>
      </c>
      <c r="BV107" s="917" t="s">
        <v>798</v>
      </c>
      <c r="BW107" s="845" t="s">
        <v>798</v>
      </c>
      <c r="BX107" s="845" t="s">
        <v>798</v>
      </c>
      <c r="BY107" s="845" t="s">
        <v>798</v>
      </c>
      <c r="BZ107" s="845" t="s">
        <v>798</v>
      </c>
      <c r="CA107" s="845" t="s">
        <v>798</v>
      </c>
      <c r="CB107" s="845" t="s">
        <v>798</v>
      </c>
      <c r="CC107" s="845" t="s">
        <v>798</v>
      </c>
      <c r="CD107" s="845" t="s">
        <v>798</v>
      </c>
      <c r="CE107" s="845" t="s">
        <v>798</v>
      </c>
      <c r="CF107" s="845" t="s">
        <v>798</v>
      </c>
      <c r="CG107" s="845" t="s">
        <v>798</v>
      </c>
      <c r="CH107" s="845" t="s">
        <v>798</v>
      </c>
      <c r="CI107" s="845" t="s">
        <v>798</v>
      </c>
      <c r="CJ107" s="845" t="s">
        <v>798</v>
      </c>
      <c r="CK107" s="845" t="s">
        <v>798</v>
      </c>
      <c r="CL107" s="845" t="s">
        <v>798</v>
      </c>
      <c r="CM107" s="845" t="s">
        <v>798</v>
      </c>
      <c r="CN107" s="845" t="s">
        <v>798</v>
      </c>
      <c r="CO107" s="845" t="s">
        <v>798</v>
      </c>
      <c r="CP107" s="845" t="s">
        <v>798</v>
      </c>
      <c r="CQ107" s="845" t="s">
        <v>798</v>
      </c>
      <c r="CR107" s="845" t="s">
        <v>798</v>
      </c>
      <c r="CS107" s="845" t="s">
        <v>798</v>
      </c>
      <c r="CT107" s="845" t="s">
        <v>798</v>
      </c>
      <c r="CU107" s="845" t="s">
        <v>798</v>
      </c>
      <c r="CV107" s="845" t="s">
        <v>798</v>
      </c>
      <c r="CW107" s="845" t="s">
        <v>798</v>
      </c>
      <c r="CX107" s="845" t="s">
        <v>798</v>
      </c>
      <c r="CY107" s="845" t="s">
        <v>798</v>
      </c>
      <c r="CZ107" s="845" t="s">
        <v>798</v>
      </c>
      <c r="DA107" s="845" t="s">
        <v>798</v>
      </c>
      <c r="DB107" s="845" t="s">
        <v>798</v>
      </c>
      <c r="DC107" s="845" t="s">
        <v>798</v>
      </c>
      <c r="DD107" s="845" t="s">
        <v>798</v>
      </c>
      <c r="DE107" s="845" t="s">
        <v>798</v>
      </c>
      <c r="DF107" s="845" t="s">
        <v>798</v>
      </c>
      <c r="DG107" s="845" t="s">
        <v>798</v>
      </c>
      <c r="DH107" s="845" t="s">
        <v>798</v>
      </c>
      <c r="DI107" s="845" t="s">
        <v>798</v>
      </c>
      <c r="DJ107" s="845" t="s">
        <v>798</v>
      </c>
      <c r="DK107" s="845" t="s">
        <v>798</v>
      </c>
      <c r="DL107" s="845" t="s">
        <v>798</v>
      </c>
      <c r="DM107" s="845" t="s">
        <v>798</v>
      </c>
      <c r="DN107" s="845" t="s">
        <v>798</v>
      </c>
      <c r="DO107" s="845" t="s">
        <v>798</v>
      </c>
      <c r="DP107" s="845" t="s">
        <v>798</v>
      </c>
      <c r="DQ107" s="845" t="s">
        <v>798</v>
      </c>
      <c r="DR107" s="845" t="s">
        <v>798</v>
      </c>
      <c r="DS107" s="917" t="s">
        <v>798</v>
      </c>
      <c r="DT107" s="845" t="s">
        <v>798</v>
      </c>
      <c r="DU107" s="845" t="s">
        <v>798</v>
      </c>
      <c r="DV107" s="845" t="s">
        <v>798</v>
      </c>
      <c r="DW107" s="845" t="s">
        <v>798</v>
      </c>
      <c r="DX107" s="845" t="s">
        <v>798</v>
      </c>
      <c r="DY107" s="845" t="s">
        <v>798</v>
      </c>
      <c r="DZ107" s="845" t="s">
        <v>798</v>
      </c>
      <c r="EA107" s="845" t="s">
        <v>798</v>
      </c>
      <c r="EB107" s="845" t="s">
        <v>798</v>
      </c>
      <c r="EC107" s="845" t="s">
        <v>798</v>
      </c>
      <c r="ED107" s="845" t="s">
        <v>798</v>
      </c>
      <c r="EE107" s="845" t="s">
        <v>798</v>
      </c>
      <c r="EF107" s="845" t="s">
        <v>798</v>
      </c>
    </row>
    <row r="108" spans="1:136" x14ac:dyDescent="0.2">
      <c r="A108" s="845">
        <v>104</v>
      </c>
      <c r="B108" s="845">
        <v>8</v>
      </c>
      <c r="C108" s="845" t="s">
        <v>798</v>
      </c>
      <c r="D108" s="845" t="s">
        <v>798</v>
      </c>
      <c r="E108" s="845" t="s">
        <v>798</v>
      </c>
      <c r="F108" s="845" t="s">
        <v>798</v>
      </c>
      <c r="G108" s="845" t="s">
        <v>798</v>
      </c>
      <c r="H108" s="845" t="s">
        <v>798</v>
      </c>
      <c r="I108" s="845" t="s">
        <v>798</v>
      </c>
      <c r="J108" s="845" t="s">
        <v>798</v>
      </c>
      <c r="K108" s="845" t="s">
        <v>798</v>
      </c>
      <c r="L108" s="845" t="s">
        <v>798</v>
      </c>
      <c r="M108" s="845" t="s">
        <v>798</v>
      </c>
      <c r="N108" s="845" t="s">
        <v>798</v>
      </c>
      <c r="O108" s="845" t="s">
        <v>798</v>
      </c>
      <c r="P108" s="845" t="s">
        <v>798</v>
      </c>
      <c r="Q108" s="845" t="s">
        <v>798</v>
      </c>
      <c r="R108" s="845" t="s">
        <v>798</v>
      </c>
      <c r="S108" s="845" t="s">
        <v>798</v>
      </c>
      <c r="T108" s="845" t="s">
        <v>798</v>
      </c>
      <c r="U108" s="845" t="s">
        <v>798</v>
      </c>
      <c r="V108" s="845" t="s">
        <v>798</v>
      </c>
      <c r="W108" s="845" t="s">
        <v>798</v>
      </c>
      <c r="X108" s="845" t="s">
        <v>798</v>
      </c>
      <c r="Y108" s="845" t="s">
        <v>798</v>
      </c>
      <c r="Z108" s="845" t="s">
        <v>798</v>
      </c>
      <c r="AA108" s="845" t="s">
        <v>798</v>
      </c>
      <c r="AB108" s="845" t="s">
        <v>798</v>
      </c>
      <c r="AC108" s="845" t="s">
        <v>798</v>
      </c>
      <c r="AD108" s="845" t="s">
        <v>798</v>
      </c>
      <c r="AE108" s="845" t="s">
        <v>798</v>
      </c>
      <c r="AF108" s="845" t="s">
        <v>798</v>
      </c>
      <c r="AG108" s="845" t="s">
        <v>798</v>
      </c>
      <c r="AH108" s="845" t="s">
        <v>798</v>
      </c>
      <c r="AI108" s="845" t="s">
        <v>798</v>
      </c>
      <c r="AJ108" s="845" t="s">
        <v>798</v>
      </c>
      <c r="AK108" s="845" t="s">
        <v>798</v>
      </c>
      <c r="AL108" s="845" t="s">
        <v>798</v>
      </c>
      <c r="AM108" s="845" t="s">
        <v>798</v>
      </c>
      <c r="AN108" s="845" t="s">
        <v>798</v>
      </c>
      <c r="AO108" s="845" t="s">
        <v>798</v>
      </c>
      <c r="AP108" s="845" t="s">
        <v>798</v>
      </c>
      <c r="AQ108" s="845" t="s">
        <v>798</v>
      </c>
      <c r="AR108" s="845" t="s">
        <v>798</v>
      </c>
      <c r="AS108" s="845" t="s">
        <v>798</v>
      </c>
      <c r="AT108" s="845" t="s">
        <v>798</v>
      </c>
      <c r="AU108" s="845" t="s">
        <v>798</v>
      </c>
      <c r="AV108" s="845" t="s">
        <v>798</v>
      </c>
      <c r="AW108" s="845" t="s">
        <v>798</v>
      </c>
      <c r="AX108" s="845" t="s">
        <v>798</v>
      </c>
      <c r="AY108" s="845" t="s">
        <v>798</v>
      </c>
      <c r="AZ108" s="845" t="s">
        <v>798</v>
      </c>
      <c r="BA108" s="845" t="s">
        <v>798</v>
      </c>
      <c r="BB108" s="845" t="s">
        <v>798</v>
      </c>
      <c r="BC108" s="845" t="s">
        <v>798</v>
      </c>
      <c r="BD108" s="845" t="s">
        <v>798</v>
      </c>
      <c r="BE108" s="845" t="s">
        <v>798</v>
      </c>
      <c r="BF108" s="845" t="s">
        <v>798</v>
      </c>
      <c r="BG108" s="845" t="s">
        <v>798</v>
      </c>
      <c r="BH108" s="845" t="s">
        <v>798</v>
      </c>
      <c r="BI108" s="845" t="s">
        <v>798</v>
      </c>
      <c r="BJ108" s="845" t="s">
        <v>798</v>
      </c>
      <c r="BK108" s="917" t="s">
        <v>798</v>
      </c>
      <c r="BL108" s="845" t="s">
        <v>798</v>
      </c>
      <c r="BM108" s="845" t="s">
        <v>798</v>
      </c>
      <c r="BN108" s="845" t="s">
        <v>798</v>
      </c>
      <c r="BO108" s="845" t="s">
        <v>798</v>
      </c>
      <c r="BP108" s="845" t="s">
        <v>798</v>
      </c>
      <c r="BQ108" s="845" t="s">
        <v>798</v>
      </c>
      <c r="BR108" s="917" t="s">
        <v>798</v>
      </c>
      <c r="BS108" s="845" t="s">
        <v>798</v>
      </c>
      <c r="BT108" s="845" t="s">
        <v>798</v>
      </c>
      <c r="BU108" s="845" t="s">
        <v>798</v>
      </c>
      <c r="BV108" s="917" t="s">
        <v>798</v>
      </c>
      <c r="BW108" s="845" t="s">
        <v>798</v>
      </c>
      <c r="BX108" s="845" t="s">
        <v>798</v>
      </c>
      <c r="BY108" s="845" t="s">
        <v>798</v>
      </c>
      <c r="BZ108" s="845" t="s">
        <v>798</v>
      </c>
      <c r="CA108" s="845" t="s">
        <v>798</v>
      </c>
      <c r="CB108" s="845" t="s">
        <v>798</v>
      </c>
      <c r="CC108" s="845" t="s">
        <v>798</v>
      </c>
      <c r="CD108" s="845" t="s">
        <v>798</v>
      </c>
      <c r="CE108" s="845" t="s">
        <v>798</v>
      </c>
      <c r="CF108" s="845" t="s">
        <v>798</v>
      </c>
      <c r="CG108" s="845" t="s">
        <v>798</v>
      </c>
      <c r="CH108" s="845" t="s">
        <v>798</v>
      </c>
      <c r="CI108" s="845" t="s">
        <v>798</v>
      </c>
      <c r="CJ108" s="845" t="s">
        <v>798</v>
      </c>
      <c r="CK108" s="845" t="s">
        <v>798</v>
      </c>
      <c r="CL108" s="845" t="s">
        <v>798</v>
      </c>
      <c r="CM108" s="845" t="s">
        <v>798</v>
      </c>
      <c r="CN108" s="845" t="s">
        <v>798</v>
      </c>
      <c r="CO108" s="845" t="s">
        <v>798</v>
      </c>
      <c r="CP108" s="845" t="s">
        <v>798</v>
      </c>
      <c r="CQ108" s="845" t="s">
        <v>798</v>
      </c>
      <c r="CR108" s="845" t="s">
        <v>798</v>
      </c>
      <c r="CS108" s="845" t="s">
        <v>798</v>
      </c>
      <c r="CT108" s="845" t="s">
        <v>798</v>
      </c>
      <c r="CU108" s="845" t="s">
        <v>798</v>
      </c>
      <c r="CV108" s="845" t="s">
        <v>798</v>
      </c>
      <c r="CW108" s="845" t="s">
        <v>798</v>
      </c>
      <c r="CX108" s="845" t="s">
        <v>798</v>
      </c>
      <c r="CY108" s="845" t="s">
        <v>798</v>
      </c>
      <c r="CZ108" s="845" t="s">
        <v>798</v>
      </c>
      <c r="DA108" s="845" t="s">
        <v>798</v>
      </c>
      <c r="DB108" s="845" t="s">
        <v>798</v>
      </c>
      <c r="DC108" s="845" t="s">
        <v>798</v>
      </c>
      <c r="DD108" s="845" t="s">
        <v>798</v>
      </c>
      <c r="DE108" s="845" t="s">
        <v>798</v>
      </c>
      <c r="DF108" s="845" t="s">
        <v>798</v>
      </c>
      <c r="DG108" s="845" t="s">
        <v>798</v>
      </c>
      <c r="DH108" s="845" t="s">
        <v>798</v>
      </c>
      <c r="DI108" s="845" t="s">
        <v>798</v>
      </c>
      <c r="DJ108" s="845" t="s">
        <v>798</v>
      </c>
      <c r="DK108" s="845" t="s">
        <v>798</v>
      </c>
      <c r="DL108" s="845" t="s">
        <v>798</v>
      </c>
      <c r="DM108" s="845" t="s">
        <v>798</v>
      </c>
      <c r="DN108" s="845" t="s">
        <v>798</v>
      </c>
      <c r="DO108" s="845" t="s">
        <v>798</v>
      </c>
      <c r="DP108" s="845" t="s">
        <v>798</v>
      </c>
      <c r="DQ108" s="845" t="s">
        <v>798</v>
      </c>
      <c r="DR108" s="845" t="s">
        <v>798</v>
      </c>
      <c r="DS108" s="917" t="s">
        <v>798</v>
      </c>
      <c r="DT108" s="845" t="s">
        <v>798</v>
      </c>
      <c r="DU108" s="845" t="s">
        <v>798</v>
      </c>
      <c r="DV108" s="845" t="s">
        <v>798</v>
      </c>
      <c r="DW108" s="845" t="s">
        <v>798</v>
      </c>
      <c r="DX108" s="845" t="s">
        <v>798</v>
      </c>
      <c r="DY108" s="845" t="s">
        <v>798</v>
      </c>
      <c r="DZ108" s="845" t="s">
        <v>798</v>
      </c>
      <c r="EA108" s="845" t="s">
        <v>798</v>
      </c>
      <c r="EB108" s="845" t="s">
        <v>798</v>
      </c>
      <c r="EC108" s="845" t="s">
        <v>798</v>
      </c>
      <c r="ED108" s="845" t="s">
        <v>798</v>
      </c>
      <c r="EE108" s="845" t="s">
        <v>798</v>
      </c>
      <c r="EF108" s="845" t="s">
        <v>798</v>
      </c>
    </row>
    <row r="109" spans="1:136" x14ac:dyDescent="0.2">
      <c r="A109" s="845">
        <v>105</v>
      </c>
      <c r="B109" s="845">
        <v>9</v>
      </c>
      <c r="C109" s="845" t="s">
        <v>798</v>
      </c>
      <c r="D109" s="845" t="s">
        <v>798</v>
      </c>
      <c r="E109" s="845" t="s">
        <v>798</v>
      </c>
      <c r="F109" s="845" t="s">
        <v>798</v>
      </c>
      <c r="G109" s="845" t="s">
        <v>798</v>
      </c>
      <c r="H109" s="845" t="s">
        <v>798</v>
      </c>
      <c r="I109" s="845" t="s">
        <v>798</v>
      </c>
      <c r="J109" s="845" t="s">
        <v>798</v>
      </c>
      <c r="K109" s="845" t="s">
        <v>798</v>
      </c>
      <c r="L109" s="845" t="s">
        <v>798</v>
      </c>
      <c r="M109" s="845" t="s">
        <v>798</v>
      </c>
      <c r="N109" s="845" t="s">
        <v>798</v>
      </c>
      <c r="O109" s="845" t="s">
        <v>798</v>
      </c>
      <c r="P109" s="845" t="s">
        <v>798</v>
      </c>
      <c r="Q109" s="845" t="s">
        <v>798</v>
      </c>
      <c r="R109" s="845" t="s">
        <v>798</v>
      </c>
      <c r="S109" s="845" t="s">
        <v>798</v>
      </c>
      <c r="T109" s="845" t="s">
        <v>798</v>
      </c>
      <c r="U109" s="845" t="s">
        <v>798</v>
      </c>
      <c r="V109" s="845" t="s">
        <v>798</v>
      </c>
      <c r="W109" s="845" t="s">
        <v>798</v>
      </c>
      <c r="X109" s="845" t="s">
        <v>798</v>
      </c>
      <c r="Y109" s="845" t="s">
        <v>798</v>
      </c>
      <c r="Z109" s="845" t="s">
        <v>798</v>
      </c>
      <c r="AA109" s="845" t="s">
        <v>798</v>
      </c>
      <c r="AB109" s="845" t="s">
        <v>798</v>
      </c>
      <c r="AC109" s="845" t="s">
        <v>798</v>
      </c>
      <c r="AD109" s="845" t="s">
        <v>798</v>
      </c>
      <c r="AE109" s="845" t="s">
        <v>798</v>
      </c>
      <c r="AF109" s="845" t="s">
        <v>798</v>
      </c>
      <c r="AG109" s="845" t="s">
        <v>798</v>
      </c>
      <c r="AH109" s="845" t="s">
        <v>798</v>
      </c>
      <c r="AI109" s="845" t="s">
        <v>798</v>
      </c>
      <c r="AJ109" s="845" t="s">
        <v>798</v>
      </c>
      <c r="AK109" s="845" t="s">
        <v>798</v>
      </c>
      <c r="AL109" s="845" t="s">
        <v>798</v>
      </c>
      <c r="AM109" s="845" t="s">
        <v>798</v>
      </c>
      <c r="AN109" s="845" t="s">
        <v>798</v>
      </c>
      <c r="AO109" s="845" t="s">
        <v>798</v>
      </c>
      <c r="AP109" s="845" t="s">
        <v>798</v>
      </c>
      <c r="AQ109" s="845" t="s">
        <v>798</v>
      </c>
      <c r="AR109" s="845" t="s">
        <v>798</v>
      </c>
      <c r="AS109" s="845" t="s">
        <v>798</v>
      </c>
      <c r="AT109" s="845" t="s">
        <v>798</v>
      </c>
      <c r="AU109" s="845" t="s">
        <v>798</v>
      </c>
      <c r="AV109" s="845" t="s">
        <v>798</v>
      </c>
      <c r="AW109" s="845" t="s">
        <v>798</v>
      </c>
      <c r="AX109" s="845" t="s">
        <v>798</v>
      </c>
      <c r="AY109" s="845" t="s">
        <v>798</v>
      </c>
      <c r="AZ109" s="845" t="s">
        <v>798</v>
      </c>
      <c r="BA109" s="845" t="s">
        <v>798</v>
      </c>
      <c r="BB109" s="845" t="s">
        <v>798</v>
      </c>
      <c r="BC109" s="845" t="s">
        <v>798</v>
      </c>
      <c r="BD109" s="845" t="s">
        <v>798</v>
      </c>
      <c r="BE109" s="845" t="s">
        <v>798</v>
      </c>
      <c r="BF109" s="845" t="s">
        <v>798</v>
      </c>
      <c r="BG109" s="845" t="s">
        <v>798</v>
      </c>
      <c r="BH109" s="845" t="s">
        <v>798</v>
      </c>
      <c r="BI109" s="845" t="s">
        <v>798</v>
      </c>
      <c r="BJ109" s="845" t="s">
        <v>798</v>
      </c>
      <c r="BK109" s="917" t="s">
        <v>798</v>
      </c>
      <c r="BL109" s="845" t="s">
        <v>798</v>
      </c>
      <c r="BM109" s="845" t="s">
        <v>798</v>
      </c>
      <c r="BN109" s="845" t="s">
        <v>798</v>
      </c>
      <c r="BO109" s="845" t="s">
        <v>798</v>
      </c>
      <c r="BP109" s="845" t="s">
        <v>798</v>
      </c>
      <c r="BQ109" s="845" t="s">
        <v>798</v>
      </c>
      <c r="BR109" s="917" t="s">
        <v>798</v>
      </c>
      <c r="BS109" s="845" t="s">
        <v>798</v>
      </c>
      <c r="BT109" s="845" t="s">
        <v>798</v>
      </c>
      <c r="BU109" s="845" t="s">
        <v>798</v>
      </c>
      <c r="BV109" s="917" t="s">
        <v>798</v>
      </c>
      <c r="BW109" s="845" t="s">
        <v>798</v>
      </c>
      <c r="BX109" s="845" t="s">
        <v>798</v>
      </c>
      <c r="BY109" s="845" t="s">
        <v>798</v>
      </c>
      <c r="BZ109" s="845" t="s">
        <v>798</v>
      </c>
      <c r="CA109" s="845" t="s">
        <v>798</v>
      </c>
      <c r="CB109" s="845" t="s">
        <v>798</v>
      </c>
      <c r="CC109" s="845" t="s">
        <v>798</v>
      </c>
      <c r="CD109" s="845" t="s">
        <v>798</v>
      </c>
      <c r="CE109" s="845" t="s">
        <v>798</v>
      </c>
      <c r="CF109" s="845" t="s">
        <v>798</v>
      </c>
      <c r="CG109" s="845" t="s">
        <v>798</v>
      </c>
      <c r="CH109" s="845" t="s">
        <v>798</v>
      </c>
      <c r="CI109" s="845" t="s">
        <v>798</v>
      </c>
      <c r="CJ109" s="845" t="s">
        <v>798</v>
      </c>
      <c r="CK109" s="845" t="s">
        <v>798</v>
      </c>
      <c r="CL109" s="845" t="s">
        <v>798</v>
      </c>
      <c r="CM109" s="845" t="s">
        <v>798</v>
      </c>
      <c r="CN109" s="845" t="s">
        <v>798</v>
      </c>
      <c r="CO109" s="845" t="s">
        <v>798</v>
      </c>
      <c r="CP109" s="845" t="s">
        <v>798</v>
      </c>
      <c r="CQ109" s="845" t="s">
        <v>798</v>
      </c>
      <c r="CR109" s="845" t="s">
        <v>798</v>
      </c>
      <c r="CS109" s="845" t="s">
        <v>798</v>
      </c>
      <c r="CT109" s="845" t="s">
        <v>798</v>
      </c>
      <c r="CU109" s="845" t="s">
        <v>798</v>
      </c>
      <c r="CV109" s="845" t="s">
        <v>798</v>
      </c>
      <c r="CW109" s="845" t="s">
        <v>798</v>
      </c>
      <c r="CX109" s="845" t="s">
        <v>798</v>
      </c>
      <c r="CY109" s="845" t="s">
        <v>798</v>
      </c>
      <c r="CZ109" s="845" t="s">
        <v>798</v>
      </c>
      <c r="DA109" s="845" t="s">
        <v>798</v>
      </c>
      <c r="DB109" s="845" t="s">
        <v>798</v>
      </c>
      <c r="DC109" s="845" t="s">
        <v>798</v>
      </c>
      <c r="DD109" s="845" t="s">
        <v>798</v>
      </c>
      <c r="DE109" s="845" t="s">
        <v>798</v>
      </c>
      <c r="DF109" s="845" t="s">
        <v>798</v>
      </c>
      <c r="DG109" s="845" t="s">
        <v>798</v>
      </c>
      <c r="DH109" s="845" t="s">
        <v>798</v>
      </c>
      <c r="DI109" s="845" t="s">
        <v>798</v>
      </c>
      <c r="DJ109" s="845" t="s">
        <v>798</v>
      </c>
      <c r="DK109" s="845" t="s">
        <v>798</v>
      </c>
      <c r="DL109" s="845" t="s">
        <v>798</v>
      </c>
      <c r="DM109" s="845" t="s">
        <v>798</v>
      </c>
      <c r="DN109" s="845" t="s">
        <v>798</v>
      </c>
      <c r="DO109" s="845" t="s">
        <v>798</v>
      </c>
      <c r="DP109" s="845" t="s">
        <v>798</v>
      </c>
      <c r="DQ109" s="845" t="s">
        <v>798</v>
      </c>
      <c r="DR109" s="845" t="s">
        <v>798</v>
      </c>
      <c r="DS109" s="917" t="s">
        <v>798</v>
      </c>
      <c r="DT109" s="845" t="s">
        <v>798</v>
      </c>
      <c r="DU109" s="845" t="s">
        <v>798</v>
      </c>
      <c r="DV109" s="845" t="s">
        <v>798</v>
      </c>
      <c r="DW109" s="845" t="s">
        <v>798</v>
      </c>
      <c r="DX109" s="845" t="s">
        <v>798</v>
      </c>
      <c r="DY109" s="845" t="s">
        <v>798</v>
      </c>
      <c r="DZ109" s="845" t="s">
        <v>798</v>
      </c>
      <c r="EA109" s="845" t="s">
        <v>798</v>
      </c>
      <c r="EB109" s="845" t="s">
        <v>798</v>
      </c>
      <c r="EC109" s="845" t="s">
        <v>798</v>
      </c>
      <c r="ED109" s="845" t="s">
        <v>798</v>
      </c>
      <c r="EE109" s="845" t="s">
        <v>798</v>
      </c>
      <c r="EF109" s="845" t="s">
        <v>798</v>
      </c>
    </row>
    <row r="110" spans="1:136" x14ac:dyDescent="0.2">
      <c r="A110" s="845">
        <v>106</v>
      </c>
      <c r="B110" s="845">
        <v>10</v>
      </c>
      <c r="C110" s="845" t="s">
        <v>798</v>
      </c>
      <c r="D110" s="845" t="s">
        <v>798</v>
      </c>
      <c r="E110" s="845" t="s">
        <v>798</v>
      </c>
      <c r="F110" s="845" t="s">
        <v>798</v>
      </c>
      <c r="G110" s="845" t="s">
        <v>798</v>
      </c>
      <c r="H110" s="845" t="s">
        <v>798</v>
      </c>
      <c r="I110" s="845" t="s">
        <v>798</v>
      </c>
      <c r="J110" s="845" t="s">
        <v>798</v>
      </c>
      <c r="K110" s="845" t="s">
        <v>798</v>
      </c>
      <c r="L110" s="845" t="s">
        <v>798</v>
      </c>
      <c r="M110" s="845" t="s">
        <v>798</v>
      </c>
      <c r="N110" s="845" t="s">
        <v>798</v>
      </c>
      <c r="O110" s="845" t="s">
        <v>798</v>
      </c>
      <c r="P110" s="845" t="s">
        <v>798</v>
      </c>
      <c r="Q110" s="845" t="s">
        <v>798</v>
      </c>
      <c r="R110" s="845" t="s">
        <v>798</v>
      </c>
      <c r="S110" s="845" t="s">
        <v>798</v>
      </c>
      <c r="T110" s="845" t="s">
        <v>798</v>
      </c>
      <c r="U110" s="845" t="s">
        <v>798</v>
      </c>
      <c r="V110" s="845" t="s">
        <v>798</v>
      </c>
      <c r="W110" s="845" t="s">
        <v>798</v>
      </c>
      <c r="X110" s="845" t="s">
        <v>798</v>
      </c>
      <c r="Y110" s="845" t="s">
        <v>798</v>
      </c>
      <c r="Z110" s="845" t="s">
        <v>798</v>
      </c>
      <c r="AA110" s="845" t="s">
        <v>798</v>
      </c>
      <c r="AB110" s="845" t="s">
        <v>798</v>
      </c>
      <c r="AC110" s="845" t="s">
        <v>798</v>
      </c>
      <c r="AD110" s="845" t="s">
        <v>798</v>
      </c>
      <c r="AE110" s="845" t="s">
        <v>798</v>
      </c>
      <c r="AF110" s="845" t="s">
        <v>798</v>
      </c>
      <c r="AG110" s="845" t="s">
        <v>798</v>
      </c>
      <c r="AH110" s="845" t="s">
        <v>798</v>
      </c>
      <c r="AI110" s="845" t="s">
        <v>798</v>
      </c>
      <c r="AJ110" s="845" t="s">
        <v>798</v>
      </c>
      <c r="AK110" s="845" t="s">
        <v>798</v>
      </c>
      <c r="AL110" s="845" t="s">
        <v>798</v>
      </c>
      <c r="AM110" s="845" t="s">
        <v>798</v>
      </c>
      <c r="AN110" s="845" t="s">
        <v>798</v>
      </c>
      <c r="AO110" s="845" t="s">
        <v>798</v>
      </c>
      <c r="AP110" s="845" t="s">
        <v>798</v>
      </c>
      <c r="AQ110" s="845" t="s">
        <v>798</v>
      </c>
      <c r="AR110" s="845" t="s">
        <v>798</v>
      </c>
      <c r="AS110" s="845" t="s">
        <v>798</v>
      </c>
      <c r="AT110" s="845" t="s">
        <v>798</v>
      </c>
      <c r="AU110" s="845" t="s">
        <v>798</v>
      </c>
      <c r="AV110" s="845" t="s">
        <v>798</v>
      </c>
      <c r="AW110" s="845" t="s">
        <v>798</v>
      </c>
      <c r="AX110" s="845" t="s">
        <v>798</v>
      </c>
      <c r="AY110" s="845" t="s">
        <v>798</v>
      </c>
      <c r="AZ110" s="845" t="s">
        <v>798</v>
      </c>
      <c r="BA110" s="845" t="s">
        <v>798</v>
      </c>
      <c r="BB110" s="845" t="s">
        <v>798</v>
      </c>
      <c r="BC110" s="845" t="s">
        <v>798</v>
      </c>
      <c r="BD110" s="845" t="s">
        <v>798</v>
      </c>
      <c r="BE110" s="845" t="s">
        <v>798</v>
      </c>
      <c r="BF110" s="845" t="s">
        <v>798</v>
      </c>
      <c r="BG110" s="845" t="s">
        <v>798</v>
      </c>
      <c r="BH110" s="845" t="s">
        <v>798</v>
      </c>
      <c r="BI110" s="845" t="s">
        <v>798</v>
      </c>
      <c r="BJ110" s="845" t="s">
        <v>798</v>
      </c>
      <c r="BK110" s="917" t="s">
        <v>798</v>
      </c>
      <c r="BL110" s="845" t="s">
        <v>798</v>
      </c>
      <c r="BM110" s="845" t="s">
        <v>798</v>
      </c>
      <c r="BN110" s="845" t="s">
        <v>798</v>
      </c>
      <c r="BO110" s="845" t="s">
        <v>798</v>
      </c>
      <c r="BP110" s="845" t="s">
        <v>798</v>
      </c>
      <c r="BQ110" s="845" t="s">
        <v>798</v>
      </c>
      <c r="BR110" s="917" t="s">
        <v>798</v>
      </c>
      <c r="BS110" s="845" t="s">
        <v>798</v>
      </c>
      <c r="BT110" s="845" t="s">
        <v>798</v>
      </c>
      <c r="BU110" s="845" t="s">
        <v>798</v>
      </c>
      <c r="BV110" s="917" t="s">
        <v>798</v>
      </c>
      <c r="BW110" s="845" t="s">
        <v>798</v>
      </c>
      <c r="BX110" s="845" t="s">
        <v>798</v>
      </c>
      <c r="BY110" s="845" t="s">
        <v>798</v>
      </c>
      <c r="BZ110" s="845" t="s">
        <v>798</v>
      </c>
      <c r="CA110" s="845" t="s">
        <v>798</v>
      </c>
      <c r="CB110" s="845" t="s">
        <v>798</v>
      </c>
      <c r="CC110" s="845" t="s">
        <v>798</v>
      </c>
      <c r="CD110" s="845" t="s">
        <v>798</v>
      </c>
      <c r="CE110" s="845" t="s">
        <v>798</v>
      </c>
      <c r="CF110" s="845" t="s">
        <v>798</v>
      </c>
      <c r="CG110" s="845" t="s">
        <v>798</v>
      </c>
      <c r="CH110" s="845" t="s">
        <v>798</v>
      </c>
      <c r="CI110" s="845" t="s">
        <v>798</v>
      </c>
      <c r="CJ110" s="845" t="s">
        <v>798</v>
      </c>
      <c r="CK110" s="845" t="s">
        <v>798</v>
      </c>
      <c r="CL110" s="845" t="s">
        <v>798</v>
      </c>
      <c r="CM110" s="845" t="s">
        <v>798</v>
      </c>
      <c r="CN110" s="845" t="s">
        <v>798</v>
      </c>
      <c r="CO110" s="845" t="s">
        <v>798</v>
      </c>
      <c r="CP110" s="845" t="s">
        <v>798</v>
      </c>
      <c r="CQ110" s="845" t="s">
        <v>798</v>
      </c>
      <c r="CR110" s="845" t="s">
        <v>798</v>
      </c>
      <c r="CS110" s="845" t="s">
        <v>798</v>
      </c>
      <c r="CT110" s="845" t="s">
        <v>798</v>
      </c>
      <c r="CU110" s="845" t="s">
        <v>798</v>
      </c>
      <c r="CV110" s="845" t="s">
        <v>798</v>
      </c>
      <c r="CW110" s="845" t="s">
        <v>798</v>
      </c>
      <c r="CX110" s="845" t="s">
        <v>798</v>
      </c>
      <c r="CY110" s="845" t="s">
        <v>798</v>
      </c>
      <c r="CZ110" s="845" t="s">
        <v>798</v>
      </c>
      <c r="DA110" s="845" t="s">
        <v>798</v>
      </c>
      <c r="DB110" s="845" t="s">
        <v>798</v>
      </c>
      <c r="DC110" s="845" t="s">
        <v>798</v>
      </c>
      <c r="DD110" s="845" t="s">
        <v>798</v>
      </c>
      <c r="DE110" s="845" t="s">
        <v>798</v>
      </c>
      <c r="DF110" s="845" t="s">
        <v>798</v>
      </c>
      <c r="DG110" s="845" t="s">
        <v>798</v>
      </c>
      <c r="DH110" s="845" t="s">
        <v>798</v>
      </c>
      <c r="DI110" s="845" t="s">
        <v>798</v>
      </c>
      <c r="DJ110" s="845" t="s">
        <v>798</v>
      </c>
      <c r="DK110" s="845" t="s">
        <v>798</v>
      </c>
      <c r="DL110" s="845" t="s">
        <v>798</v>
      </c>
      <c r="DM110" s="845" t="s">
        <v>798</v>
      </c>
      <c r="DN110" s="845" t="s">
        <v>798</v>
      </c>
      <c r="DO110" s="845" t="s">
        <v>798</v>
      </c>
      <c r="DP110" s="845" t="s">
        <v>798</v>
      </c>
      <c r="DQ110" s="845" t="s">
        <v>798</v>
      </c>
      <c r="DR110" s="845" t="s">
        <v>798</v>
      </c>
      <c r="DS110" s="917" t="s">
        <v>798</v>
      </c>
      <c r="DT110" s="845" t="s">
        <v>798</v>
      </c>
      <c r="DU110" s="845" t="s">
        <v>798</v>
      </c>
      <c r="DV110" s="845" t="s">
        <v>798</v>
      </c>
      <c r="DW110" s="845" t="s">
        <v>798</v>
      </c>
      <c r="DX110" s="845" t="s">
        <v>798</v>
      </c>
      <c r="DY110" s="845" t="s">
        <v>798</v>
      </c>
      <c r="DZ110" s="845" t="s">
        <v>798</v>
      </c>
      <c r="EA110" s="845" t="s">
        <v>798</v>
      </c>
      <c r="EB110" s="845" t="s">
        <v>798</v>
      </c>
      <c r="EC110" s="845" t="s">
        <v>798</v>
      </c>
      <c r="ED110" s="845" t="s">
        <v>798</v>
      </c>
      <c r="EE110" s="845" t="s">
        <v>798</v>
      </c>
      <c r="EF110" s="845" t="s">
        <v>798</v>
      </c>
    </row>
    <row r="111" spans="1:136" x14ac:dyDescent="0.2">
      <c r="A111" s="845">
        <v>107</v>
      </c>
      <c r="B111" s="845">
        <v>11</v>
      </c>
      <c r="C111" s="845" t="s">
        <v>798</v>
      </c>
      <c r="D111" s="845" t="s">
        <v>798</v>
      </c>
      <c r="E111" s="845" t="s">
        <v>798</v>
      </c>
      <c r="F111" s="845" t="s">
        <v>798</v>
      </c>
      <c r="G111" s="845" t="s">
        <v>798</v>
      </c>
      <c r="H111" s="845" t="s">
        <v>798</v>
      </c>
      <c r="I111" s="845" t="s">
        <v>798</v>
      </c>
      <c r="J111" s="845" t="s">
        <v>798</v>
      </c>
      <c r="K111" s="845" t="s">
        <v>798</v>
      </c>
      <c r="L111" s="845" t="s">
        <v>798</v>
      </c>
      <c r="M111" s="845" t="s">
        <v>798</v>
      </c>
      <c r="N111" s="845" t="s">
        <v>798</v>
      </c>
      <c r="O111" s="845" t="s">
        <v>798</v>
      </c>
      <c r="P111" s="845" t="s">
        <v>798</v>
      </c>
      <c r="Q111" s="845" t="s">
        <v>798</v>
      </c>
      <c r="R111" s="845" t="s">
        <v>798</v>
      </c>
      <c r="S111" s="845" t="s">
        <v>798</v>
      </c>
      <c r="T111" s="845" t="s">
        <v>798</v>
      </c>
      <c r="U111" s="845" t="s">
        <v>798</v>
      </c>
      <c r="V111" s="845" t="s">
        <v>798</v>
      </c>
      <c r="W111" s="845" t="s">
        <v>798</v>
      </c>
      <c r="X111" s="845" t="s">
        <v>798</v>
      </c>
      <c r="Y111" s="845" t="s">
        <v>798</v>
      </c>
      <c r="Z111" s="845" t="s">
        <v>798</v>
      </c>
      <c r="AA111" s="845" t="s">
        <v>798</v>
      </c>
      <c r="AB111" s="845" t="s">
        <v>798</v>
      </c>
      <c r="AC111" s="845" t="s">
        <v>798</v>
      </c>
      <c r="AD111" s="845" t="s">
        <v>798</v>
      </c>
      <c r="AE111" s="845" t="s">
        <v>798</v>
      </c>
      <c r="AF111" s="845" t="s">
        <v>798</v>
      </c>
      <c r="AG111" s="845" t="s">
        <v>798</v>
      </c>
      <c r="AH111" s="845" t="s">
        <v>798</v>
      </c>
      <c r="AI111" s="845" t="s">
        <v>798</v>
      </c>
      <c r="AJ111" s="845" t="s">
        <v>798</v>
      </c>
      <c r="AK111" s="845" t="s">
        <v>798</v>
      </c>
      <c r="AL111" s="845" t="s">
        <v>798</v>
      </c>
      <c r="AM111" s="845" t="s">
        <v>798</v>
      </c>
      <c r="AN111" s="845" t="s">
        <v>798</v>
      </c>
      <c r="AO111" s="845" t="s">
        <v>798</v>
      </c>
      <c r="AP111" s="845" t="s">
        <v>798</v>
      </c>
      <c r="AQ111" s="845" t="s">
        <v>798</v>
      </c>
      <c r="AR111" s="845" t="s">
        <v>798</v>
      </c>
      <c r="AS111" s="845" t="s">
        <v>798</v>
      </c>
      <c r="AT111" s="845" t="s">
        <v>798</v>
      </c>
      <c r="AU111" s="845" t="s">
        <v>798</v>
      </c>
      <c r="AV111" s="845" t="s">
        <v>798</v>
      </c>
      <c r="AW111" s="845" t="s">
        <v>798</v>
      </c>
      <c r="AX111" s="845" t="s">
        <v>798</v>
      </c>
      <c r="AY111" s="845" t="s">
        <v>798</v>
      </c>
      <c r="AZ111" s="845" t="s">
        <v>798</v>
      </c>
      <c r="BA111" s="845" t="s">
        <v>798</v>
      </c>
      <c r="BB111" s="845" t="s">
        <v>798</v>
      </c>
      <c r="BC111" s="845" t="s">
        <v>798</v>
      </c>
      <c r="BD111" s="845" t="s">
        <v>798</v>
      </c>
      <c r="BE111" s="845" t="s">
        <v>798</v>
      </c>
      <c r="BF111" s="845" t="s">
        <v>798</v>
      </c>
      <c r="BG111" s="845" t="s">
        <v>798</v>
      </c>
      <c r="BH111" s="845" t="s">
        <v>798</v>
      </c>
      <c r="BI111" s="845" t="s">
        <v>798</v>
      </c>
      <c r="BJ111" s="845" t="s">
        <v>798</v>
      </c>
      <c r="BK111" s="917" t="s">
        <v>798</v>
      </c>
      <c r="BL111" s="845" t="s">
        <v>798</v>
      </c>
      <c r="BM111" s="845" t="s">
        <v>798</v>
      </c>
      <c r="BN111" s="845" t="s">
        <v>798</v>
      </c>
      <c r="BO111" s="845" t="s">
        <v>798</v>
      </c>
      <c r="BP111" s="845" t="s">
        <v>798</v>
      </c>
      <c r="BQ111" s="845" t="s">
        <v>798</v>
      </c>
      <c r="BR111" s="917" t="s">
        <v>798</v>
      </c>
      <c r="BS111" s="845" t="s">
        <v>798</v>
      </c>
      <c r="BT111" s="845" t="s">
        <v>798</v>
      </c>
      <c r="BU111" s="845" t="s">
        <v>798</v>
      </c>
      <c r="BV111" s="917" t="s">
        <v>798</v>
      </c>
      <c r="BW111" s="845" t="s">
        <v>798</v>
      </c>
      <c r="BX111" s="845" t="s">
        <v>798</v>
      </c>
      <c r="BY111" s="845" t="s">
        <v>798</v>
      </c>
      <c r="BZ111" s="845" t="s">
        <v>798</v>
      </c>
      <c r="CA111" s="845" t="s">
        <v>798</v>
      </c>
      <c r="CB111" s="845" t="s">
        <v>798</v>
      </c>
      <c r="CC111" s="845" t="s">
        <v>798</v>
      </c>
      <c r="CD111" s="845" t="s">
        <v>798</v>
      </c>
      <c r="CE111" s="845" t="s">
        <v>798</v>
      </c>
      <c r="CF111" s="845" t="s">
        <v>798</v>
      </c>
      <c r="CG111" s="845" t="s">
        <v>798</v>
      </c>
      <c r="CH111" s="845" t="s">
        <v>798</v>
      </c>
      <c r="CI111" s="845" t="s">
        <v>798</v>
      </c>
      <c r="CJ111" s="845" t="s">
        <v>798</v>
      </c>
      <c r="CK111" s="845" t="s">
        <v>798</v>
      </c>
      <c r="CL111" s="845" t="s">
        <v>798</v>
      </c>
      <c r="CM111" s="845" t="s">
        <v>798</v>
      </c>
      <c r="CN111" s="845" t="s">
        <v>798</v>
      </c>
      <c r="CO111" s="845" t="s">
        <v>798</v>
      </c>
      <c r="CP111" s="845" t="s">
        <v>798</v>
      </c>
      <c r="CQ111" s="845" t="s">
        <v>798</v>
      </c>
      <c r="CR111" s="845" t="s">
        <v>798</v>
      </c>
      <c r="CS111" s="845" t="s">
        <v>798</v>
      </c>
      <c r="CT111" s="845" t="s">
        <v>798</v>
      </c>
      <c r="CU111" s="845" t="s">
        <v>798</v>
      </c>
      <c r="CV111" s="845" t="s">
        <v>798</v>
      </c>
      <c r="CW111" s="845" t="s">
        <v>798</v>
      </c>
      <c r="CX111" s="845" t="s">
        <v>798</v>
      </c>
      <c r="CY111" s="845" t="s">
        <v>798</v>
      </c>
      <c r="CZ111" s="845" t="s">
        <v>798</v>
      </c>
      <c r="DA111" s="845" t="s">
        <v>798</v>
      </c>
      <c r="DB111" s="845" t="s">
        <v>798</v>
      </c>
      <c r="DC111" s="845" t="s">
        <v>798</v>
      </c>
      <c r="DD111" s="845" t="s">
        <v>798</v>
      </c>
      <c r="DE111" s="845" t="s">
        <v>798</v>
      </c>
      <c r="DF111" s="845" t="s">
        <v>798</v>
      </c>
      <c r="DG111" s="845" t="s">
        <v>798</v>
      </c>
      <c r="DH111" s="845" t="s">
        <v>798</v>
      </c>
      <c r="DI111" s="845" t="s">
        <v>798</v>
      </c>
      <c r="DJ111" s="845" t="s">
        <v>798</v>
      </c>
      <c r="DK111" s="845" t="s">
        <v>798</v>
      </c>
      <c r="DL111" s="845" t="s">
        <v>798</v>
      </c>
      <c r="DM111" s="845" t="s">
        <v>798</v>
      </c>
      <c r="DN111" s="845" t="s">
        <v>798</v>
      </c>
      <c r="DO111" s="845" t="s">
        <v>798</v>
      </c>
      <c r="DP111" s="845" t="s">
        <v>798</v>
      </c>
      <c r="DQ111" s="845" t="s">
        <v>798</v>
      </c>
      <c r="DR111" s="845" t="s">
        <v>798</v>
      </c>
      <c r="DS111" s="917" t="s">
        <v>798</v>
      </c>
      <c r="DT111" s="845" t="s">
        <v>798</v>
      </c>
      <c r="DU111" s="845" t="s">
        <v>798</v>
      </c>
      <c r="DV111" s="845" t="s">
        <v>798</v>
      </c>
      <c r="DW111" s="845" t="s">
        <v>798</v>
      </c>
      <c r="DX111" s="845" t="s">
        <v>798</v>
      </c>
      <c r="DY111" s="845" t="s">
        <v>798</v>
      </c>
      <c r="DZ111" s="845" t="s">
        <v>798</v>
      </c>
      <c r="EA111" s="845" t="s">
        <v>798</v>
      </c>
      <c r="EB111" s="845" t="s">
        <v>798</v>
      </c>
      <c r="EC111" s="845" t="s">
        <v>798</v>
      </c>
      <c r="ED111" s="845" t="s">
        <v>798</v>
      </c>
      <c r="EE111" s="845" t="s">
        <v>798</v>
      </c>
      <c r="EF111" s="845" t="s">
        <v>798</v>
      </c>
    </row>
    <row r="112" spans="1:136" x14ac:dyDescent="0.2">
      <c r="A112" s="845">
        <v>108</v>
      </c>
      <c r="B112" s="845">
        <v>12</v>
      </c>
      <c r="C112" s="845" t="s">
        <v>798</v>
      </c>
      <c r="D112" s="845" t="s">
        <v>798</v>
      </c>
      <c r="E112" s="845" t="s">
        <v>798</v>
      </c>
      <c r="F112" s="845" t="s">
        <v>798</v>
      </c>
      <c r="G112" s="845" t="s">
        <v>798</v>
      </c>
      <c r="H112" s="845" t="s">
        <v>798</v>
      </c>
      <c r="I112" s="845" t="s">
        <v>798</v>
      </c>
      <c r="J112" s="845" t="s">
        <v>798</v>
      </c>
      <c r="K112" s="845" t="s">
        <v>798</v>
      </c>
      <c r="L112" s="845" t="s">
        <v>798</v>
      </c>
      <c r="M112" s="845" t="s">
        <v>798</v>
      </c>
      <c r="N112" s="845" t="s">
        <v>798</v>
      </c>
      <c r="O112" s="845" t="s">
        <v>798</v>
      </c>
      <c r="P112" s="845" t="s">
        <v>798</v>
      </c>
      <c r="Q112" s="845" t="s">
        <v>798</v>
      </c>
      <c r="R112" s="845" t="s">
        <v>798</v>
      </c>
      <c r="S112" s="845" t="s">
        <v>798</v>
      </c>
      <c r="T112" s="845" t="s">
        <v>798</v>
      </c>
      <c r="U112" s="845" t="s">
        <v>798</v>
      </c>
      <c r="V112" s="845" t="s">
        <v>798</v>
      </c>
      <c r="W112" s="845" t="s">
        <v>798</v>
      </c>
      <c r="X112" s="845" t="s">
        <v>798</v>
      </c>
      <c r="Y112" s="845" t="s">
        <v>798</v>
      </c>
      <c r="Z112" s="845" t="s">
        <v>798</v>
      </c>
      <c r="AA112" s="845" t="s">
        <v>798</v>
      </c>
      <c r="AB112" s="845" t="s">
        <v>798</v>
      </c>
      <c r="AC112" s="845" t="s">
        <v>798</v>
      </c>
      <c r="AD112" s="845" t="s">
        <v>798</v>
      </c>
      <c r="AE112" s="845" t="s">
        <v>798</v>
      </c>
      <c r="AF112" s="845" t="s">
        <v>798</v>
      </c>
      <c r="AG112" s="845" t="s">
        <v>798</v>
      </c>
      <c r="AH112" s="845" t="s">
        <v>798</v>
      </c>
      <c r="AI112" s="845" t="s">
        <v>798</v>
      </c>
      <c r="AJ112" s="845" t="s">
        <v>798</v>
      </c>
      <c r="AK112" s="845" t="s">
        <v>798</v>
      </c>
      <c r="AL112" s="845" t="s">
        <v>798</v>
      </c>
      <c r="AM112" s="845" t="s">
        <v>798</v>
      </c>
      <c r="AN112" s="845" t="s">
        <v>798</v>
      </c>
      <c r="AO112" s="845" t="s">
        <v>798</v>
      </c>
      <c r="AP112" s="845" t="s">
        <v>798</v>
      </c>
      <c r="AQ112" s="845" t="s">
        <v>798</v>
      </c>
      <c r="AR112" s="845" t="s">
        <v>798</v>
      </c>
      <c r="AS112" s="845" t="s">
        <v>798</v>
      </c>
      <c r="AT112" s="845" t="s">
        <v>798</v>
      </c>
      <c r="AU112" s="845" t="s">
        <v>798</v>
      </c>
      <c r="AV112" s="845" t="s">
        <v>798</v>
      </c>
      <c r="AW112" s="845" t="s">
        <v>798</v>
      </c>
      <c r="AX112" s="845" t="s">
        <v>798</v>
      </c>
      <c r="AY112" s="845" t="s">
        <v>798</v>
      </c>
      <c r="AZ112" s="845" t="s">
        <v>798</v>
      </c>
      <c r="BA112" s="845" t="s">
        <v>798</v>
      </c>
      <c r="BB112" s="845" t="s">
        <v>798</v>
      </c>
      <c r="BC112" s="845" t="s">
        <v>798</v>
      </c>
      <c r="BD112" s="845" t="s">
        <v>798</v>
      </c>
      <c r="BE112" s="845" t="s">
        <v>798</v>
      </c>
      <c r="BF112" s="845" t="s">
        <v>798</v>
      </c>
      <c r="BG112" s="845" t="s">
        <v>798</v>
      </c>
      <c r="BH112" s="845" t="s">
        <v>798</v>
      </c>
      <c r="BI112" s="845" t="s">
        <v>798</v>
      </c>
      <c r="BJ112" s="845" t="s">
        <v>798</v>
      </c>
      <c r="BK112" s="917" t="s">
        <v>798</v>
      </c>
      <c r="BL112" s="845" t="s">
        <v>798</v>
      </c>
      <c r="BM112" s="845" t="s">
        <v>798</v>
      </c>
      <c r="BN112" s="845" t="s">
        <v>798</v>
      </c>
      <c r="BO112" s="845" t="s">
        <v>798</v>
      </c>
      <c r="BP112" s="845" t="s">
        <v>798</v>
      </c>
      <c r="BQ112" s="845" t="s">
        <v>798</v>
      </c>
      <c r="BR112" s="917" t="s">
        <v>798</v>
      </c>
      <c r="BS112" s="845" t="s">
        <v>798</v>
      </c>
      <c r="BT112" s="845" t="s">
        <v>798</v>
      </c>
      <c r="BU112" s="845" t="s">
        <v>798</v>
      </c>
      <c r="BV112" s="917" t="s">
        <v>798</v>
      </c>
      <c r="BW112" s="845" t="s">
        <v>798</v>
      </c>
      <c r="BX112" s="845" t="s">
        <v>798</v>
      </c>
      <c r="BY112" s="845" t="s">
        <v>798</v>
      </c>
      <c r="BZ112" s="845" t="s">
        <v>798</v>
      </c>
      <c r="CA112" s="845" t="s">
        <v>798</v>
      </c>
      <c r="CB112" s="845" t="s">
        <v>798</v>
      </c>
      <c r="CC112" s="845" t="s">
        <v>798</v>
      </c>
      <c r="CD112" s="845" t="s">
        <v>798</v>
      </c>
      <c r="CE112" s="845" t="s">
        <v>798</v>
      </c>
      <c r="CF112" s="845" t="s">
        <v>798</v>
      </c>
      <c r="CG112" s="845" t="s">
        <v>798</v>
      </c>
      <c r="CH112" s="845" t="s">
        <v>798</v>
      </c>
      <c r="CI112" s="845" t="s">
        <v>798</v>
      </c>
      <c r="CJ112" s="845" t="s">
        <v>798</v>
      </c>
      <c r="CK112" s="845" t="s">
        <v>798</v>
      </c>
      <c r="CL112" s="845" t="s">
        <v>798</v>
      </c>
      <c r="CM112" s="845" t="s">
        <v>798</v>
      </c>
      <c r="CN112" s="845" t="s">
        <v>798</v>
      </c>
      <c r="CO112" s="845" t="s">
        <v>798</v>
      </c>
      <c r="CP112" s="845" t="s">
        <v>798</v>
      </c>
      <c r="CQ112" s="845" t="s">
        <v>798</v>
      </c>
      <c r="CR112" s="845" t="s">
        <v>798</v>
      </c>
      <c r="CS112" s="845" t="s">
        <v>798</v>
      </c>
      <c r="CT112" s="845" t="s">
        <v>798</v>
      </c>
      <c r="CU112" s="845" t="s">
        <v>798</v>
      </c>
      <c r="CV112" s="845" t="s">
        <v>798</v>
      </c>
      <c r="CW112" s="845" t="s">
        <v>798</v>
      </c>
      <c r="CX112" s="845" t="s">
        <v>798</v>
      </c>
      <c r="CY112" s="845" t="s">
        <v>798</v>
      </c>
      <c r="CZ112" s="845" t="s">
        <v>798</v>
      </c>
      <c r="DA112" s="845" t="s">
        <v>798</v>
      </c>
      <c r="DB112" s="845" t="s">
        <v>798</v>
      </c>
      <c r="DC112" s="845" t="s">
        <v>798</v>
      </c>
      <c r="DD112" s="845" t="s">
        <v>798</v>
      </c>
      <c r="DE112" s="845" t="s">
        <v>798</v>
      </c>
      <c r="DF112" s="845" t="s">
        <v>798</v>
      </c>
      <c r="DG112" s="845" t="s">
        <v>798</v>
      </c>
      <c r="DH112" s="845" t="s">
        <v>798</v>
      </c>
      <c r="DI112" s="845" t="s">
        <v>798</v>
      </c>
      <c r="DJ112" s="845" t="s">
        <v>798</v>
      </c>
      <c r="DK112" s="845" t="s">
        <v>798</v>
      </c>
      <c r="DL112" s="845" t="s">
        <v>798</v>
      </c>
      <c r="DM112" s="845" t="s">
        <v>798</v>
      </c>
      <c r="DN112" s="845" t="s">
        <v>798</v>
      </c>
      <c r="DO112" s="845" t="s">
        <v>798</v>
      </c>
      <c r="DP112" s="845" t="s">
        <v>798</v>
      </c>
      <c r="DQ112" s="845" t="s">
        <v>798</v>
      </c>
      <c r="DR112" s="845" t="s">
        <v>798</v>
      </c>
      <c r="DS112" s="917" t="s">
        <v>798</v>
      </c>
      <c r="DT112" s="845" t="s">
        <v>798</v>
      </c>
      <c r="DU112" s="845" t="s">
        <v>798</v>
      </c>
      <c r="DV112" s="845" t="s">
        <v>798</v>
      </c>
      <c r="DW112" s="845" t="s">
        <v>798</v>
      </c>
      <c r="DX112" s="845" t="s">
        <v>798</v>
      </c>
      <c r="DY112" s="845" t="s">
        <v>798</v>
      </c>
      <c r="DZ112" s="845" t="s">
        <v>798</v>
      </c>
      <c r="EA112" s="845" t="s">
        <v>798</v>
      </c>
      <c r="EB112" s="845" t="s">
        <v>798</v>
      </c>
      <c r="EC112" s="845" t="s">
        <v>798</v>
      </c>
      <c r="ED112" s="845" t="s">
        <v>798</v>
      </c>
      <c r="EE112" s="845" t="s">
        <v>798</v>
      </c>
      <c r="EF112" s="845" t="s">
        <v>798</v>
      </c>
    </row>
    <row r="113" spans="1:136" x14ac:dyDescent="0.2">
      <c r="A113" s="845">
        <v>109</v>
      </c>
      <c r="B113" s="845">
        <v>1</v>
      </c>
      <c r="C113" s="845" t="s">
        <v>798</v>
      </c>
      <c r="D113" s="845" t="s">
        <v>798</v>
      </c>
      <c r="E113" s="845" t="s">
        <v>798</v>
      </c>
      <c r="F113" s="845" t="s">
        <v>798</v>
      </c>
      <c r="G113" s="845" t="s">
        <v>798</v>
      </c>
      <c r="H113" s="845" t="s">
        <v>798</v>
      </c>
      <c r="I113" s="845" t="s">
        <v>798</v>
      </c>
      <c r="J113" s="845" t="s">
        <v>798</v>
      </c>
      <c r="K113" s="845" t="s">
        <v>798</v>
      </c>
      <c r="L113" s="845" t="s">
        <v>798</v>
      </c>
      <c r="M113" s="845" t="s">
        <v>798</v>
      </c>
      <c r="N113" s="845" t="s">
        <v>798</v>
      </c>
      <c r="O113" s="845" t="s">
        <v>798</v>
      </c>
      <c r="P113" s="845" t="s">
        <v>798</v>
      </c>
      <c r="Q113" s="845" t="s">
        <v>798</v>
      </c>
      <c r="R113" s="845" t="s">
        <v>798</v>
      </c>
      <c r="S113" s="845" t="s">
        <v>798</v>
      </c>
      <c r="T113" s="845" t="s">
        <v>798</v>
      </c>
      <c r="U113" s="845" t="s">
        <v>798</v>
      </c>
      <c r="V113" s="845" t="s">
        <v>798</v>
      </c>
      <c r="W113" s="845" t="s">
        <v>798</v>
      </c>
      <c r="X113" s="845" t="s">
        <v>798</v>
      </c>
      <c r="Y113" s="845" t="s">
        <v>798</v>
      </c>
      <c r="Z113" s="845" t="s">
        <v>798</v>
      </c>
      <c r="AA113" s="845" t="s">
        <v>798</v>
      </c>
      <c r="AB113" s="845" t="s">
        <v>798</v>
      </c>
      <c r="AC113" s="845" t="s">
        <v>798</v>
      </c>
      <c r="AD113" s="845" t="s">
        <v>798</v>
      </c>
      <c r="AE113" s="845" t="s">
        <v>798</v>
      </c>
      <c r="AF113" s="845" t="s">
        <v>798</v>
      </c>
      <c r="AG113" s="845" t="s">
        <v>798</v>
      </c>
      <c r="AH113" s="845" t="s">
        <v>798</v>
      </c>
      <c r="AI113" s="845" t="s">
        <v>798</v>
      </c>
      <c r="AJ113" s="845" t="s">
        <v>798</v>
      </c>
      <c r="AK113" s="845" t="s">
        <v>798</v>
      </c>
      <c r="AL113" s="845" t="s">
        <v>798</v>
      </c>
      <c r="AM113" s="845" t="s">
        <v>798</v>
      </c>
      <c r="AN113" s="845" t="s">
        <v>798</v>
      </c>
      <c r="AO113" s="845" t="s">
        <v>798</v>
      </c>
      <c r="AP113" s="845" t="s">
        <v>798</v>
      </c>
      <c r="AQ113" s="845" t="s">
        <v>798</v>
      </c>
      <c r="AR113" s="845" t="s">
        <v>798</v>
      </c>
      <c r="AS113" s="845" t="s">
        <v>798</v>
      </c>
      <c r="AT113" s="845" t="s">
        <v>798</v>
      </c>
      <c r="AU113" s="845" t="s">
        <v>798</v>
      </c>
      <c r="AV113" s="845" t="s">
        <v>798</v>
      </c>
      <c r="AW113" s="845" t="s">
        <v>798</v>
      </c>
      <c r="AX113" s="845" t="s">
        <v>798</v>
      </c>
      <c r="AY113" s="845" t="s">
        <v>798</v>
      </c>
      <c r="AZ113" s="845" t="s">
        <v>798</v>
      </c>
      <c r="BA113" s="845" t="s">
        <v>798</v>
      </c>
      <c r="BB113" s="845" t="s">
        <v>798</v>
      </c>
      <c r="BC113" s="845" t="s">
        <v>798</v>
      </c>
      <c r="BD113" s="845" t="s">
        <v>798</v>
      </c>
      <c r="BE113" s="845" t="s">
        <v>798</v>
      </c>
      <c r="BF113" s="845" t="s">
        <v>798</v>
      </c>
      <c r="BG113" s="845" t="s">
        <v>798</v>
      </c>
      <c r="BH113" s="845" t="s">
        <v>798</v>
      </c>
      <c r="BI113" s="845" t="s">
        <v>798</v>
      </c>
      <c r="BJ113" s="845" t="s">
        <v>798</v>
      </c>
      <c r="BK113" s="917" t="s">
        <v>798</v>
      </c>
      <c r="BL113" s="845" t="s">
        <v>798</v>
      </c>
      <c r="BM113" s="845" t="s">
        <v>798</v>
      </c>
      <c r="BN113" s="845" t="s">
        <v>798</v>
      </c>
      <c r="BO113" s="845" t="s">
        <v>798</v>
      </c>
      <c r="BP113" s="845" t="s">
        <v>798</v>
      </c>
      <c r="BQ113" s="845" t="s">
        <v>798</v>
      </c>
      <c r="BR113" s="917" t="s">
        <v>798</v>
      </c>
      <c r="BS113" s="845" t="s">
        <v>798</v>
      </c>
      <c r="BT113" s="845" t="s">
        <v>798</v>
      </c>
      <c r="BU113" s="845" t="s">
        <v>798</v>
      </c>
      <c r="BV113" s="917" t="s">
        <v>798</v>
      </c>
      <c r="BW113" s="845" t="s">
        <v>798</v>
      </c>
      <c r="BX113" s="845" t="s">
        <v>798</v>
      </c>
      <c r="BY113" s="845" t="s">
        <v>798</v>
      </c>
      <c r="BZ113" s="845" t="s">
        <v>798</v>
      </c>
      <c r="CA113" s="845" t="s">
        <v>798</v>
      </c>
      <c r="CB113" s="845" t="s">
        <v>798</v>
      </c>
      <c r="CC113" s="845" t="s">
        <v>798</v>
      </c>
      <c r="CD113" s="845" t="s">
        <v>798</v>
      </c>
      <c r="CE113" s="845" t="s">
        <v>798</v>
      </c>
      <c r="CF113" s="845" t="s">
        <v>798</v>
      </c>
      <c r="CG113" s="845" t="s">
        <v>798</v>
      </c>
      <c r="CH113" s="845" t="s">
        <v>798</v>
      </c>
      <c r="CI113" s="845" t="s">
        <v>798</v>
      </c>
      <c r="CJ113" s="845" t="s">
        <v>798</v>
      </c>
      <c r="CK113" s="845" t="s">
        <v>798</v>
      </c>
      <c r="CL113" s="845" t="s">
        <v>798</v>
      </c>
      <c r="CM113" s="845" t="s">
        <v>798</v>
      </c>
      <c r="CN113" s="845" t="s">
        <v>798</v>
      </c>
      <c r="CO113" s="845" t="s">
        <v>798</v>
      </c>
      <c r="CP113" s="845" t="s">
        <v>798</v>
      </c>
      <c r="CQ113" s="845" t="s">
        <v>798</v>
      </c>
      <c r="CR113" s="845" t="s">
        <v>798</v>
      </c>
      <c r="CS113" s="845" t="s">
        <v>798</v>
      </c>
      <c r="CT113" s="845" t="s">
        <v>798</v>
      </c>
      <c r="CU113" s="845" t="s">
        <v>798</v>
      </c>
      <c r="CV113" s="845" t="s">
        <v>798</v>
      </c>
      <c r="CW113" s="845" t="s">
        <v>798</v>
      </c>
      <c r="CX113" s="845" t="s">
        <v>798</v>
      </c>
      <c r="CY113" s="845" t="s">
        <v>798</v>
      </c>
      <c r="CZ113" s="845" t="s">
        <v>798</v>
      </c>
      <c r="DA113" s="845" t="s">
        <v>798</v>
      </c>
      <c r="DB113" s="845" t="s">
        <v>798</v>
      </c>
      <c r="DC113" s="845" t="s">
        <v>798</v>
      </c>
      <c r="DD113" s="845" t="s">
        <v>798</v>
      </c>
      <c r="DE113" s="845" t="s">
        <v>798</v>
      </c>
      <c r="DF113" s="845" t="s">
        <v>798</v>
      </c>
      <c r="DG113" s="845" t="s">
        <v>798</v>
      </c>
      <c r="DH113" s="845" t="s">
        <v>798</v>
      </c>
      <c r="DI113" s="845" t="s">
        <v>798</v>
      </c>
      <c r="DJ113" s="845" t="s">
        <v>798</v>
      </c>
      <c r="DK113" s="845" t="s">
        <v>798</v>
      </c>
      <c r="DL113" s="845" t="s">
        <v>798</v>
      </c>
      <c r="DM113" s="845" t="s">
        <v>798</v>
      </c>
      <c r="DN113" s="845" t="s">
        <v>798</v>
      </c>
      <c r="DO113" s="845" t="s">
        <v>798</v>
      </c>
      <c r="DP113" s="845" t="s">
        <v>798</v>
      </c>
      <c r="DQ113" s="845" t="s">
        <v>798</v>
      </c>
      <c r="DR113" s="845" t="s">
        <v>798</v>
      </c>
      <c r="DS113" s="917" t="s">
        <v>798</v>
      </c>
      <c r="DT113" s="845" t="s">
        <v>798</v>
      </c>
      <c r="DU113" s="845" t="s">
        <v>798</v>
      </c>
      <c r="DV113" s="845" t="s">
        <v>798</v>
      </c>
      <c r="DW113" s="845" t="s">
        <v>798</v>
      </c>
      <c r="DX113" s="845" t="s">
        <v>798</v>
      </c>
      <c r="DY113" s="845" t="s">
        <v>798</v>
      </c>
      <c r="DZ113" s="845" t="s">
        <v>798</v>
      </c>
      <c r="EA113" s="845" t="s">
        <v>798</v>
      </c>
      <c r="EB113" s="845" t="s">
        <v>798</v>
      </c>
      <c r="EC113" s="845" t="s">
        <v>798</v>
      </c>
      <c r="ED113" s="845" t="s">
        <v>798</v>
      </c>
      <c r="EE113" s="845" t="s">
        <v>798</v>
      </c>
      <c r="EF113" s="845" t="s">
        <v>798</v>
      </c>
    </row>
    <row r="114" spans="1:136" x14ac:dyDescent="0.2">
      <c r="A114" s="845">
        <v>110</v>
      </c>
      <c r="B114" s="845">
        <v>2</v>
      </c>
      <c r="C114" s="845" t="s">
        <v>798</v>
      </c>
      <c r="D114" s="845" t="s">
        <v>798</v>
      </c>
      <c r="E114" s="845" t="s">
        <v>798</v>
      </c>
      <c r="F114" s="845" t="s">
        <v>798</v>
      </c>
      <c r="G114" s="845" t="s">
        <v>798</v>
      </c>
      <c r="H114" s="845" t="s">
        <v>798</v>
      </c>
      <c r="I114" s="845" t="s">
        <v>798</v>
      </c>
      <c r="J114" s="845" t="s">
        <v>798</v>
      </c>
      <c r="K114" s="845" t="s">
        <v>798</v>
      </c>
      <c r="L114" s="845" t="s">
        <v>798</v>
      </c>
      <c r="M114" s="845" t="s">
        <v>798</v>
      </c>
      <c r="N114" s="845" t="s">
        <v>798</v>
      </c>
      <c r="O114" s="845" t="s">
        <v>798</v>
      </c>
      <c r="P114" s="845" t="s">
        <v>798</v>
      </c>
      <c r="Q114" s="845" t="s">
        <v>798</v>
      </c>
      <c r="R114" s="845" t="s">
        <v>798</v>
      </c>
      <c r="S114" s="845" t="s">
        <v>798</v>
      </c>
      <c r="T114" s="845" t="s">
        <v>798</v>
      </c>
      <c r="U114" s="845" t="s">
        <v>798</v>
      </c>
      <c r="V114" s="845" t="s">
        <v>798</v>
      </c>
      <c r="W114" s="845" t="s">
        <v>798</v>
      </c>
      <c r="X114" s="845" t="s">
        <v>798</v>
      </c>
      <c r="Y114" s="845" t="s">
        <v>798</v>
      </c>
      <c r="Z114" s="845" t="s">
        <v>798</v>
      </c>
      <c r="AA114" s="845" t="s">
        <v>798</v>
      </c>
      <c r="AB114" s="845" t="s">
        <v>798</v>
      </c>
      <c r="AC114" s="845" t="s">
        <v>798</v>
      </c>
      <c r="AD114" s="845" t="s">
        <v>798</v>
      </c>
      <c r="AE114" s="845" t="s">
        <v>798</v>
      </c>
      <c r="AF114" s="845" t="s">
        <v>798</v>
      </c>
      <c r="AG114" s="845" t="s">
        <v>798</v>
      </c>
      <c r="AH114" s="845" t="s">
        <v>798</v>
      </c>
      <c r="AI114" s="845" t="s">
        <v>798</v>
      </c>
      <c r="AJ114" s="845" t="s">
        <v>798</v>
      </c>
      <c r="AK114" s="845" t="s">
        <v>798</v>
      </c>
      <c r="AL114" s="845" t="s">
        <v>798</v>
      </c>
      <c r="AM114" s="845" t="s">
        <v>798</v>
      </c>
      <c r="AN114" s="845" t="s">
        <v>798</v>
      </c>
      <c r="AO114" s="845" t="s">
        <v>798</v>
      </c>
      <c r="AP114" s="845" t="s">
        <v>798</v>
      </c>
      <c r="AQ114" s="845" t="s">
        <v>798</v>
      </c>
      <c r="AR114" s="845" t="s">
        <v>798</v>
      </c>
      <c r="AS114" s="845" t="s">
        <v>798</v>
      </c>
      <c r="AT114" s="845" t="s">
        <v>798</v>
      </c>
      <c r="AU114" s="845" t="s">
        <v>798</v>
      </c>
      <c r="AV114" s="845" t="s">
        <v>798</v>
      </c>
      <c r="AW114" s="845" t="s">
        <v>798</v>
      </c>
      <c r="AX114" s="845" t="s">
        <v>798</v>
      </c>
      <c r="AY114" s="845" t="s">
        <v>798</v>
      </c>
      <c r="AZ114" s="845" t="s">
        <v>798</v>
      </c>
      <c r="BA114" s="845" t="s">
        <v>798</v>
      </c>
      <c r="BB114" s="845" t="s">
        <v>798</v>
      </c>
      <c r="BC114" s="845" t="s">
        <v>798</v>
      </c>
      <c r="BD114" s="845" t="s">
        <v>798</v>
      </c>
      <c r="BE114" s="845" t="s">
        <v>798</v>
      </c>
      <c r="BF114" s="845" t="s">
        <v>798</v>
      </c>
      <c r="BG114" s="845" t="s">
        <v>798</v>
      </c>
      <c r="BH114" s="845" t="s">
        <v>798</v>
      </c>
      <c r="BI114" s="845" t="s">
        <v>798</v>
      </c>
      <c r="BJ114" s="845" t="s">
        <v>798</v>
      </c>
      <c r="BK114" s="917" t="s">
        <v>798</v>
      </c>
      <c r="BL114" s="845" t="s">
        <v>798</v>
      </c>
      <c r="BM114" s="845" t="s">
        <v>798</v>
      </c>
      <c r="BN114" s="845" t="s">
        <v>798</v>
      </c>
      <c r="BO114" s="845" t="s">
        <v>798</v>
      </c>
      <c r="BP114" s="845" t="s">
        <v>798</v>
      </c>
      <c r="BQ114" s="845" t="s">
        <v>798</v>
      </c>
      <c r="BR114" s="917" t="s">
        <v>798</v>
      </c>
      <c r="BS114" s="845" t="s">
        <v>798</v>
      </c>
      <c r="BT114" s="845" t="s">
        <v>798</v>
      </c>
      <c r="BU114" s="845" t="s">
        <v>798</v>
      </c>
      <c r="BV114" s="917" t="s">
        <v>798</v>
      </c>
      <c r="BW114" s="845" t="s">
        <v>798</v>
      </c>
      <c r="BX114" s="845" t="s">
        <v>798</v>
      </c>
      <c r="BY114" s="845" t="s">
        <v>798</v>
      </c>
      <c r="BZ114" s="845" t="s">
        <v>798</v>
      </c>
      <c r="CA114" s="845" t="s">
        <v>798</v>
      </c>
      <c r="CB114" s="845" t="s">
        <v>798</v>
      </c>
      <c r="CC114" s="845" t="s">
        <v>798</v>
      </c>
      <c r="CD114" s="845" t="s">
        <v>798</v>
      </c>
      <c r="CE114" s="845" t="s">
        <v>798</v>
      </c>
      <c r="CF114" s="845" t="s">
        <v>798</v>
      </c>
      <c r="CG114" s="845" t="s">
        <v>798</v>
      </c>
      <c r="CH114" s="845" t="s">
        <v>798</v>
      </c>
      <c r="CI114" s="845" t="s">
        <v>798</v>
      </c>
      <c r="CJ114" s="845" t="s">
        <v>798</v>
      </c>
      <c r="CK114" s="845" t="s">
        <v>798</v>
      </c>
      <c r="CL114" s="845" t="s">
        <v>798</v>
      </c>
      <c r="CM114" s="845" t="s">
        <v>798</v>
      </c>
      <c r="CN114" s="845" t="s">
        <v>798</v>
      </c>
      <c r="CO114" s="845" t="s">
        <v>798</v>
      </c>
      <c r="CP114" s="845" t="s">
        <v>798</v>
      </c>
      <c r="CQ114" s="845" t="s">
        <v>798</v>
      </c>
      <c r="CR114" s="845" t="s">
        <v>798</v>
      </c>
      <c r="CS114" s="845" t="s">
        <v>798</v>
      </c>
      <c r="CT114" s="845" t="s">
        <v>798</v>
      </c>
      <c r="CU114" s="845" t="s">
        <v>798</v>
      </c>
      <c r="CV114" s="845" t="s">
        <v>798</v>
      </c>
      <c r="CW114" s="845" t="s">
        <v>798</v>
      </c>
      <c r="CX114" s="845" t="s">
        <v>798</v>
      </c>
      <c r="CY114" s="845" t="s">
        <v>798</v>
      </c>
      <c r="CZ114" s="845" t="s">
        <v>798</v>
      </c>
      <c r="DA114" s="845" t="s">
        <v>798</v>
      </c>
      <c r="DB114" s="845" t="s">
        <v>798</v>
      </c>
      <c r="DC114" s="845" t="s">
        <v>798</v>
      </c>
      <c r="DD114" s="845" t="s">
        <v>798</v>
      </c>
      <c r="DE114" s="845" t="s">
        <v>798</v>
      </c>
      <c r="DF114" s="845" t="s">
        <v>798</v>
      </c>
      <c r="DG114" s="845" t="s">
        <v>798</v>
      </c>
      <c r="DH114" s="845" t="s">
        <v>798</v>
      </c>
      <c r="DI114" s="845" t="s">
        <v>798</v>
      </c>
      <c r="DJ114" s="845" t="s">
        <v>798</v>
      </c>
      <c r="DK114" s="845" t="s">
        <v>798</v>
      </c>
      <c r="DL114" s="845" t="s">
        <v>798</v>
      </c>
      <c r="DM114" s="845" t="s">
        <v>798</v>
      </c>
      <c r="DN114" s="845" t="s">
        <v>798</v>
      </c>
      <c r="DO114" s="845" t="s">
        <v>798</v>
      </c>
      <c r="DP114" s="845" t="s">
        <v>798</v>
      </c>
      <c r="DQ114" s="845" t="s">
        <v>798</v>
      </c>
      <c r="DR114" s="845" t="s">
        <v>798</v>
      </c>
      <c r="DS114" s="917" t="s">
        <v>798</v>
      </c>
      <c r="DT114" s="845" t="s">
        <v>798</v>
      </c>
      <c r="DU114" s="845" t="s">
        <v>798</v>
      </c>
      <c r="DV114" s="845" t="s">
        <v>798</v>
      </c>
      <c r="DW114" s="845" t="s">
        <v>798</v>
      </c>
      <c r="DX114" s="845" t="s">
        <v>798</v>
      </c>
      <c r="DY114" s="845" t="s">
        <v>798</v>
      </c>
      <c r="DZ114" s="845" t="s">
        <v>798</v>
      </c>
      <c r="EA114" s="845" t="s">
        <v>798</v>
      </c>
      <c r="EB114" s="845" t="s">
        <v>798</v>
      </c>
      <c r="EC114" s="845" t="s">
        <v>798</v>
      </c>
      <c r="ED114" s="845" t="s">
        <v>798</v>
      </c>
      <c r="EE114" s="845" t="s">
        <v>798</v>
      </c>
      <c r="EF114" s="845" t="s">
        <v>798</v>
      </c>
    </row>
    <row r="115" spans="1:136" x14ac:dyDescent="0.2">
      <c r="A115" s="845">
        <v>111</v>
      </c>
      <c r="B115" s="845">
        <v>3</v>
      </c>
      <c r="C115" s="845" t="s">
        <v>798</v>
      </c>
      <c r="D115" s="845" t="s">
        <v>798</v>
      </c>
      <c r="E115" s="845" t="s">
        <v>798</v>
      </c>
      <c r="F115" s="845" t="s">
        <v>798</v>
      </c>
      <c r="G115" s="845" t="s">
        <v>798</v>
      </c>
      <c r="H115" s="845" t="s">
        <v>798</v>
      </c>
      <c r="I115" s="845" t="s">
        <v>798</v>
      </c>
      <c r="J115" s="845" t="s">
        <v>798</v>
      </c>
      <c r="K115" s="845" t="s">
        <v>798</v>
      </c>
      <c r="L115" s="845" t="s">
        <v>798</v>
      </c>
      <c r="M115" s="845" t="s">
        <v>798</v>
      </c>
      <c r="N115" s="845" t="s">
        <v>798</v>
      </c>
      <c r="O115" s="845" t="s">
        <v>798</v>
      </c>
      <c r="P115" s="845" t="s">
        <v>798</v>
      </c>
      <c r="Q115" s="845" t="s">
        <v>798</v>
      </c>
      <c r="R115" s="845" t="s">
        <v>798</v>
      </c>
      <c r="S115" s="845" t="s">
        <v>798</v>
      </c>
      <c r="T115" s="845" t="s">
        <v>798</v>
      </c>
      <c r="U115" s="845" t="s">
        <v>798</v>
      </c>
      <c r="V115" s="845" t="s">
        <v>798</v>
      </c>
      <c r="W115" s="845" t="s">
        <v>798</v>
      </c>
      <c r="X115" s="845" t="s">
        <v>798</v>
      </c>
      <c r="Y115" s="845" t="s">
        <v>798</v>
      </c>
      <c r="Z115" s="845" t="s">
        <v>798</v>
      </c>
      <c r="AA115" s="845" t="s">
        <v>798</v>
      </c>
      <c r="AB115" s="845" t="s">
        <v>798</v>
      </c>
      <c r="AC115" s="845" t="s">
        <v>798</v>
      </c>
      <c r="AD115" s="845" t="s">
        <v>798</v>
      </c>
      <c r="AE115" s="845" t="s">
        <v>798</v>
      </c>
      <c r="AF115" s="845" t="s">
        <v>798</v>
      </c>
      <c r="AG115" s="845" t="s">
        <v>798</v>
      </c>
      <c r="AH115" s="845" t="s">
        <v>798</v>
      </c>
      <c r="AI115" s="845" t="s">
        <v>798</v>
      </c>
      <c r="AJ115" s="845" t="s">
        <v>798</v>
      </c>
      <c r="AK115" s="845" t="s">
        <v>798</v>
      </c>
      <c r="AL115" s="845" t="s">
        <v>798</v>
      </c>
      <c r="AM115" s="845" t="s">
        <v>798</v>
      </c>
      <c r="AN115" s="845" t="s">
        <v>798</v>
      </c>
      <c r="AO115" s="845" t="s">
        <v>798</v>
      </c>
      <c r="AP115" s="845" t="s">
        <v>798</v>
      </c>
      <c r="AQ115" s="845" t="s">
        <v>798</v>
      </c>
      <c r="AR115" s="845" t="s">
        <v>798</v>
      </c>
      <c r="AS115" s="845" t="s">
        <v>798</v>
      </c>
      <c r="AT115" s="845" t="s">
        <v>798</v>
      </c>
      <c r="AU115" s="845" t="s">
        <v>798</v>
      </c>
      <c r="AV115" s="845" t="s">
        <v>798</v>
      </c>
      <c r="AW115" s="845" t="s">
        <v>798</v>
      </c>
      <c r="AX115" s="845" t="s">
        <v>798</v>
      </c>
      <c r="AY115" s="845" t="s">
        <v>798</v>
      </c>
      <c r="AZ115" s="845" t="s">
        <v>798</v>
      </c>
      <c r="BA115" s="845" t="s">
        <v>798</v>
      </c>
      <c r="BB115" s="845" t="s">
        <v>798</v>
      </c>
      <c r="BC115" s="845" t="s">
        <v>798</v>
      </c>
      <c r="BD115" s="845" t="s">
        <v>798</v>
      </c>
      <c r="BE115" s="845" t="s">
        <v>798</v>
      </c>
      <c r="BF115" s="845" t="s">
        <v>798</v>
      </c>
      <c r="BG115" s="845" t="s">
        <v>798</v>
      </c>
      <c r="BH115" s="845" t="s">
        <v>798</v>
      </c>
      <c r="BI115" s="845" t="s">
        <v>798</v>
      </c>
      <c r="BJ115" s="845" t="s">
        <v>798</v>
      </c>
      <c r="BK115" s="917" t="s">
        <v>798</v>
      </c>
      <c r="BL115" s="845" t="s">
        <v>798</v>
      </c>
      <c r="BM115" s="845" t="s">
        <v>798</v>
      </c>
      <c r="BN115" s="845" t="s">
        <v>798</v>
      </c>
      <c r="BO115" s="845" t="s">
        <v>798</v>
      </c>
      <c r="BP115" s="845" t="s">
        <v>798</v>
      </c>
      <c r="BQ115" s="845" t="s">
        <v>798</v>
      </c>
      <c r="BR115" s="917" t="s">
        <v>798</v>
      </c>
      <c r="BS115" s="845" t="s">
        <v>798</v>
      </c>
      <c r="BT115" s="845" t="s">
        <v>798</v>
      </c>
      <c r="BU115" s="845" t="s">
        <v>798</v>
      </c>
      <c r="BV115" s="917" t="s">
        <v>798</v>
      </c>
      <c r="BW115" s="845" t="s">
        <v>798</v>
      </c>
      <c r="BX115" s="845" t="s">
        <v>798</v>
      </c>
      <c r="BY115" s="845" t="s">
        <v>798</v>
      </c>
      <c r="BZ115" s="845" t="s">
        <v>798</v>
      </c>
      <c r="CA115" s="845" t="s">
        <v>798</v>
      </c>
      <c r="CB115" s="845" t="s">
        <v>798</v>
      </c>
      <c r="CC115" s="845" t="s">
        <v>798</v>
      </c>
      <c r="CD115" s="845" t="s">
        <v>798</v>
      </c>
      <c r="CE115" s="845" t="s">
        <v>798</v>
      </c>
      <c r="CF115" s="845" t="s">
        <v>798</v>
      </c>
      <c r="CG115" s="845" t="s">
        <v>798</v>
      </c>
      <c r="CH115" s="845" t="s">
        <v>798</v>
      </c>
      <c r="CI115" s="845" t="s">
        <v>798</v>
      </c>
      <c r="CJ115" s="845" t="s">
        <v>798</v>
      </c>
      <c r="CK115" s="845" t="s">
        <v>798</v>
      </c>
      <c r="CL115" s="845" t="s">
        <v>798</v>
      </c>
      <c r="CM115" s="845" t="s">
        <v>798</v>
      </c>
      <c r="CN115" s="845" t="s">
        <v>798</v>
      </c>
      <c r="CO115" s="845" t="s">
        <v>798</v>
      </c>
      <c r="CP115" s="845" t="s">
        <v>798</v>
      </c>
      <c r="CQ115" s="845" t="s">
        <v>798</v>
      </c>
      <c r="CR115" s="845" t="s">
        <v>798</v>
      </c>
      <c r="CS115" s="845" t="s">
        <v>798</v>
      </c>
      <c r="CT115" s="845" t="s">
        <v>798</v>
      </c>
      <c r="CU115" s="845" t="s">
        <v>798</v>
      </c>
      <c r="CV115" s="845" t="s">
        <v>798</v>
      </c>
      <c r="CW115" s="845" t="s">
        <v>798</v>
      </c>
      <c r="CX115" s="845" t="s">
        <v>798</v>
      </c>
      <c r="CY115" s="845" t="s">
        <v>798</v>
      </c>
      <c r="CZ115" s="845" t="s">
        <v>798</v>
      </c>
      <c r="DA115" s="845" t="s">
        <v>798</v>
      </c>
      <c r="DB115" s="845" t="s">
        <v>798</v>
      </c>
      <c r="DC115" s="845" t="s">
        <v>798</v>
      </c>
      <c r="DD115" s="845" t="s">
        <v>798</v>
      </c>
      <c r="DE115" s="845" t="s">
        <v>798</v>
      </c>
      <c r="DF115" s="845" t="s">
        <v>798</v>
      </c>
      <c r="DG115" s="845" t="s">
        <v>798</v>
      </c>
      <c r="DH115" s="845" t="s">
        <v>798</v>
      </c>
      <c r="DI115" s="845" t="s">
        <v>798</v>
      </c>
      <c r="DJ115" s="845" t="s">
        <v>798</v>
      </c>
      <c r="DK115" s="845" t="s">
        <v>798</v>
      </c>
      <c r="DL115" s="845" t="s">
        <v>798</v>
      </c>
      <c r="DM115" s="845" t="s">
        <v>798</v>
      </c>
      <c r="DN115" s="845" t="s">
        <v>798</v>
      </c>
      <c r="DO115" s="845" t="s">
        <v>798</v>
      </c>
      <c r="DP115" s="845" t="s">
        <v>798</v>
      </c>
      <c r="DQ115" s="845" t="s">
        <v>798</v>
      </c>
      <c r="DR115" s="845" t="s">
        <v>798</v>
      </c>
      <c r="DS115" s="917" t="s">
        <v>798</v>
      </c>
      <c r="DT115" s="845" t="s">
        <v>798</v>
      </c>
      <c r="DU115" s="845" t="s">
        <v>798</v>
      </c>
      <c r="DV115" s="845" t="s">
        <v>798</v>
      </c>
      <c r="DW115" s="845" t="s">
        <v>798</v>
      </c>
      <c r="DX115" s="845" t="s">
        <v>798</v>
      </c>
      <c r="DY115" s="845" t="s">
        <v>798</v>
      </c>
      <c r="DZ115" s="845" t="s">
        <v>798</v>
      </c>
      <c r="EA115" s="845" t="s">
        <v>798</v>
      </c>
      <c r="EB115" s="845" t="s">
        <v>798</v>
      </c>
      <c r="EC115" s="845" t="s">
        <v>798</v>
      </c>
      <c r="ED115" s="845" t="s">
        <v>798</v>
      </c>
      <c r="EE115" s="845" t="s">
        <v>798</v>
      </c>
      <c r="EF115" s="845" t="s">
        <v>798</v>
      </c>
    </row>
    <row r="116" spans="1:136" x14ac:dyDescent="0.2">
      <c r="A116" s="845">
        <v>112</v>
      </c>
      <c r="B116" s="845">
        <v>4</v>
      </c>
      <c r="C116" s="845" t="s">
        <v>798</v>
      </c>
      <c r="D116" s="845" t="s">
        <v>798</v>
      </c>
      <c r="E116" s="845" t="s">
        <v>798</v>
      </c>
      <c r="F116" s="845" t="s">
        <v>798</v>
      </c>
      <c r="G116" s="845" t="s">
        <v>798</v>
      </c>
      <c r="H116" s="845" t="s">
        <v>798</v>
      </c>
      <c r="I116" s="845" t="s">
        <v>798</v>
      </c>
      <c r="J116" s="845" t="s">
        <v>798</v>
      </c>
      <c r="K116" s="845" t="s">
        <v>798</v>
      </c>
      <c r="L116" s="845" t="s">
        <v>798</v>
      </c>
      <c r="M116" s="845" t="s">
        <v>798</v>
      </c>
      <c r="N116" s="845" t="s">
        <v>798</v>
      </c>
      <c r="O116" s="845" t="s">
        <v>798</v>
      </c>
      <c r="P116" s="845" t="s">
        <v>798</v>
      </c>
      <c r="Q116" s="845" t="s">
        <v>798</v>
      </c>
      <c r="R116" s="845" t="s">
        <v>798</v>
      </c>
      <c r="S116" s="845" t="s">
        <v>798</v>
      </c>
      <c r="T116" s="845" t="s">
        <v>798</v>
      </c>
      <c r="U116" s="845" t="s">
        <v>798</v>
      </c>
      <c r="V116" s="845" t="s">
        <v>798</v>
      </c>
      <c r="W116" s="845" t="s">
        <v>798</v>
      </c>
      <c r="X116" s="845" t="s">
        <v>798</v>
      </c>
      <c r="Y116" s="845" t="s">
        <v>798</v>
      </c>
      <c r="Z116" s="845" t="s">
        <v>798</v>
      </c>
      <c r="AA116" s="845" t="s">
        <v>798</v>
      </c>
      <c r="AB116" s="845" t="s">
        <v>798</v>
      </c>
      <c r="AC116" s="845" t="s">
        <v>798</v>
      </c>
      <c r="AD116" s="845" t="s">
        <v>798</v>
      </c>
      <c r="AE116" s="845" t="s">
        <v>798</v>
      </c>
      <c r="AF116" s="845" t="s">
        <v>798</v>
      </c>
      <c r="AG116" s="845" t="s">
        <v>798</v>
      </c>
      <c r="AH116" s="845" t="s">
        <v>798</v>
      </c>
      <c r="AI116" s="845" t="s">
        <v>798</v>
      </c>
      <c r="AJ116" s="845" t="s">
        <v>798</v>
      </c>
      <c r="AK116" s="845" t="s">
        <v>798</v>
      </c>
      <c r="AL116" s="845" t="s">
        <v>798</v>
      </c>
      <c r="AM116" s="845" t="s">
        <v>798</v>
      </c>
      <c r="AN116" s="845" t="s">
        <v>798</v>
      </c>
      <c r="AO116" s="845" t="s">
        <v>798</v>
      </c>
      <c r="AP116" s="845" t="s">
        <v>798</v>
      </c>
      <c r="AQ116" s="845" t="s">
        <v>798</v>
      </c>
      <c r="AR116" s="845" t="s">
        <v>798</v>
      </c>
      <c r="AS116" s="845" t="s">
        <v>798</v>
      </c>
      <c r="AT116" s="845" t="s">
        <v>798</v>
      </c>
      <c r="AU116" s="845" t="s">
        <v>798</v>
      </c>
      <c r="AV116" s="845" t="s">
        <v>798</v>
      </c>
      <c r="AW116" s="845" t="s">
        <v>798</v>
      </c>
      <c r="AX116" s="845" t="s">
        <v>798</v>
      </c>
      <c r="AY116" s="845" t="s">
        <v>798</v>
      </c>
      <c r="AZ116" s="845" t="s">
        <v>798</v>
      </c>
      <c r="BA116" s="845" t="s">
        <v>798</v>
      </c>
      <c r="BB116" s="845" t="s">
        <v>798</v>
      </c>
      <c r="BC116" s="845" t="s">
        <v>798</v>
      </c>
      <c r="BD116" s="845" t="s">
        <v>798</v>
      </c>
      <c r="BE116" s="845" t="s">
        <v>798</v>
      </c>
      <c r="BF116" s="845" t="s">
        <v>798</v>
      </c>
      <c r="BG116" s="845" t="s">
        <v>798</v>
      </c>
      <c r="BH116" s="845" t="s">
        <v>798</v>
      </c>
      <c r="BI116" s="845" t="s">
        <v>798</v>
      </c>
      <c r="BJ116" s="845" t="s">
        <v>798</v>
      </c>
      <c r="BK116" s="917" t="s">
        <v>798</v>
      </c>
      <c r="BL116" s="845" t="s">
        <v>798</v>
      </c>
      <c r="BM116" s="845" t="s">
        <v>798</v>
      </c>
      <c r="BN116" s="845" t="s">
        <v>798</v>
      </c>
      <c r="BO116" s="845" t="s">
        <v>798</v>
      </c>
      <c r="BP116" s="845" t="s">
        <v>798</v>
      </c>
      <c r="BQ116" s="845" t="s">
        <v>798</v>
      </c>
      <c r="BR116" s="917" t="s">
        <v>798</v>
      </c>
      <c r="BS116" s="845" t="s">
        <v>798</v>
      </c>
      <c r="BT116" s="845" t="s">
        <v>798</v>
      </c>
      <c r="BU116" s="845" t="s">
        <v>798</v>
      </c>
      <c r="BV116" s="917" t="s">
        <v>798</v>
      </c>
      <c r="BW116" s="845" t="s">
        <v>798</v>
      </c>
      <c r="BX116" s="845" t="s">
        <v>798</v>
      </c>
      <c r="BY116" s="845" t="s">
        <v>798</v>
      </c>
      <c r="BZ116" s="845" t="s">
        <v>798</v>
      </c>
      <c r="CA116" s="845" t="s">
        <v>798</v>
      </c>
      <c r="CB116" s="845" t="s">
        <v>798</v>
      </c>
      <c r="CC116" s="845" t="s">
        <v>798</v>
      </c>
      <c r="CD116" s="845" t="s">
        <v>798</v>
      </c>
      <c r="CE116" s="845" t="s">
        <v>798</v>
      </c>
      <c r="CF116" s="845" t="s">
        <v>798</v>
      </c>
      <c r="CG116" s="845" t="s">
        <v>798</v>
      </c>
      <c r="CH116" s="845" t="s">
        <v>798</v>
      </c>
      <c r="CI116" s="845" t="s">
        <v>798</v>
      </c>
      <c r="CJ116" s="845" t="s">
        <v>798</v>
      </c>
      <c r="CK116" s="845" t="s">
        <v>798</v>
      </c>
      <c r="CL116" s="845" t="s">
        <v>798</v>
      </c>
      <c r="CM116" s="845" t="s">
        <v>798</v>
      </c>
      <c r="CN116" s="845" t="s">
        <v>798</v>
      </c>
      <c r="CO116" s="845" t="s">
        <v>798</v>
      </c>
      <c r="CP116" s="845" t="s">
        <v>798</v>
      </c>
      <c r="CQ116" s="845" t="s">
        <v>798</v>
      </c>
      <c r="CR116" s="845" t="s">
        <v>798</v>
      </c>
      <c r="CS116" s="845" t="s">
        <v>798</v>
      </c>
      <c r="CT116" s="845" t="s">
        <v>798</v>
      </c>
      <c r="CU116" s="845" t="s">
        <v>798</v>
      </c>
      <c r="CV116" s="845" t="s">
        <v>798</v>
      </c>
      <c r="CW116" s="845" t="s">
        <v>798</v>
      </c>
      <c r="CX116" s="845" t="s">
        <v>798</v>
      </c>
      <c r="CY116" s="845" t="s">
        <v>798</v>
      </c>
      <c r="CZ116" s="845" t="s">
        <v>798</v>
      </c>
      <c r="DA116" s="845" t="s">
        <v>798</v>
      </c>
      <c r="DB116" s="845" t="s">
        <v>798</v>
      </c>
      <c r="DC116" s="845" t="s">
        <v>798</v>
      </c>
      <c r="DD116" s="845" t="s">
        <v>798</v>
      </c>
      <c r="DE116" s="845" t="s">
        <v>798</v>
      </c>
      <c r="DF116" s="845" t="s">
        <v>798</v>
      </c>
      <c r="DG116" s="845" t="s">
        <v>798</v>
      </c>
      <c r="DH116" s="845" t="s">
        <v>798</v>
      </c>
      <c r="DI116" s="845" t="s">
        <v>798</v>
      </c>
      <c r="DJ116" s="845" t="s">
        <v>798</v>
      </c>
      <c r="DK116" s="845" t="s">
        <v>798</v>
      </c>
      <c r="DL116" s="845" t="s">
        <v>798</v>
      </c>
      <c r="DM116" s="845" t="s">
        <v>798</v>
      </c>
      <c r="DN116" s="845" t="s">
        <v>798</v>
      </c>
      <c r="DO116" s="845" t="s">
        <v>798</v>
      </c>
      <c r="DP116" s="845" t="s">
        <v>798</v>
      </c>
      <c r="DQ116" s="845" t="s">
        <v>798</v>
      </c>
      <c r="DR116" s="845" t="s">
        <v>798</v>
      </c>
      <c r="DS116" s="917" t="s">
        <v>798</v>
      </c>
      <c r="DT116" s="845" t="s">
        <v>798</v>
      </c>
      <c r="DU116" s="845" t="s">
        <v>798</v>
      </c>
      <c r="DV116" s="845" t="s">
        <v>798</v>
      </c>
      <c r="DW116" s="845" t="s">
        <v>798</v>
      </c>
      <c r="DX116" s="845" t="s">
        <v>798</v>
      </c>
      <c r="DY116" s="845" t="s">
        <v>798</v>
      </c>
      <c r="DZ116" s="845" t="s">
        <v>798</v>
      </c>
      <c r="EA116" s="845" t="s">
        <v>798</v>
      </c>
      <c r="EB116" s="845" t="s">
        <v>798</v>
      </c>
      <c r="EC116" s="845" t="s">
        <v>798</v>
      </c>
      <c r="ED116" s="845" t="s">
        <v>798</v>
      </c>
      <c r="EE116" s="845" t="s">
        <v>798</v>
      </c>
      <c r="EF116" s="845" t="s">
        <v>798</v>
      </c>
    </row>
    <row r="117" spans="1:136" x14ac:dyDescent="0.2">
      <c r="A117" s="845">
        <v>113</v>
      </c>
      <c r="B117" s="845">
        <v>5</v>
      </c>
      <c r="C117" s="845" t="s">
        <v>798</v>
      </c>
      <c r="D117" s="845" t="s">
        <v>798</v>
      </c>
      <c r="E117" s="845" t="s">
        <v>798</v>
      </c>
      <c r="F117" s="845" t="s">
        <v>798</v>
      </c>
      <c r="G117" s="845" t="s">
        <v>798</v>
      </c>
      <c r="H117" s="845" t="s">
        <v>798</v>
      </c>
      <c r="I117" s="845" t="s">
        <v>798</v>
      </c>
      <c r="J117" s="845" t="s">
        <v>798</v>
      </c>
      <c r="K117" s="845" t="s">
        <v>798</v>
      </c>
      <c r="L117" s="845" t="s">
        <v>798</v>
      </c>
      <c r="M117" s="845" t="s">
        <v>798</v>
      </c>
      <c r="N117" s="845" t="s">
        <v>798</v>
      </c>
      <c r="O117" s="845" t="s">
        <v>798</v>
      </c>
      <c r="P117" s="845" t="s">
        <v>798</v>
      </c>
      <c r="Q117" s="845" t="s">
        <v>798</v>
      </c>
      <c r="R117" s="845" t="s">
        <v>798</v>
      </c>
      <c r="S117" s="845" t="s">
        <v>798</v>
      </c>
      <c r="T117" s="845" t="s">
        <v>798</v>
      </c>
      <c r="U117" s="845" t="s">
        <v>798</v>
      </c>
      <c r="V117" s="845" t="s">
        <v>798</v>
      </c>
      <c r="W117" s="845" t="s">
        <v>798</v>
      </c>
      <c r="X117" s="845" t="s">
        <v>798</v>
      </c>
      <c r="Y117" s="845" t="s">
        <v>798</v>
      </c>
      <c r="Z117" s="845" t="s">
        <v>798</v>
      </c>
      <c r="AA117" s="845" t="s">
        <v>798</v>
      </c>
      <c r="AB117" s="845" t="s">
        <v>798</v>
      </c>
      <c r="AC117" s="845" t="s">
        <v>798</v>
      </c>
      <c r="AD117" s="845" t="s">
        <v>798</v>
      </c>
      <c r="AE117" s="845" t="s">
        <v>798</v>
      </c>
      <c r="AF117" s="845" t="s">
        <v>798</v>
      </c>
      <c r="AG117" s="845" t="s">
        <v>798</v>
      </c>
      <c r="AH117" s="845" t="s">
        <v>798</v>
      </c>
      <c r="AI117" s="845" t="s">
        <v>798</v>
      </c>
      <c r="AJ117" s="845" t="s">
        <v>798</v>
      </c>
      <c r="AK117" s="845" t="s">
        <v>798</v>
      </c>
      <c r="AL117" s="845" t="s">
        <v>798</v>
      </c>
      <c r="AM117" s="845" t="s">
        <v>798</v>
      </c>
      <c r="AN117" s="845" t="s">
        <v>798</v>
      </c>
      <c r="AO117" s="845" t="s">
        <v>798</v>
      </c>
      <c r="AP117" s="845" t="s">
        <v>798</v>
      </c>
      <c r="AQ117" s="845" t="s">
        <v>798</v>
      </c>
      <c r="AR117" s="845" t="s">
        <v>798</v>
      </c>
      <c r="AS117" s="845" t="s">
        <v>798</v>
      </c>
      <c r="AT117" s="845" t="s">
        <v>798</v>
      </c>
      <c r="AU117" s="845" t="s">
        <v>798</v>
      </c>
      <c r="AV117" s="845" t="s">
        <v>798</v>
      </c>
      <c r="AW117" s="845" t="s">
        <v>798</v>
      </c>
      <c r="AX117" s="845" t="s">
        <v>798</v>
      </c>
      <c r="AY117" s="845" t="s">
        <v>798</v>
      </c>
      <c r="AZ117" s="845" t="s">
        <v>798</v>
      </c>
      <c r="BA117" s="845" t="s">
        <v>798</v>
      </c>
      <c r="BB117" s="845" t="s">
        <v>798</v>
      </c>
      <c r="BC117" s="845" t="s">
        <v>798</v>
      </c>
      <c r="BD117" s="845" t="s">
        <v>798</v>
      </c>
      <c r="BE117" s="845" t="s">
        <v>798</v>
      </c>
      <c r="BF117" s="845" t="s">
        <v>798</v>
      </c>
      <c r="BG117" s="845" t="s">
        <v>798</v>
      </c>
      <c r="BH117" s="845" t="s">
        <v>798</v>
      </c>
      <c r="BI117" s="845" t="s">
        <v>798</v>
      </c>
      <c r="BJ117" s="845" t="s">
        <v>798</v>
      </c>
      <c r="BK117" s="917" t="s">
        <v>798</v>
      </c>
      <c r="BL117" s="845" t="s">
        <v>798</v>
      </c>
      <c r="BM117" s="845" t="s">
        <v>798</v>
      </c>
      <c r="BN117" s="845" t="s">
        <v>798</v>
      </c>
      <c r="BO117" s="845" t="s">
        <v>798</v>
      </c>
      <c r="BP117" s="845" t="s">
        <v>798</v>
      </c>
      <c r="BQ117" s="845" t="s">
        <v>798</v>
      </c>
      <c r="BR117" s="917" t="s">
        <v>798</v>
      </c>
      <c r="BS117" s="845" t="s">
        <v>798</v>
      </c>
      <c r="BT117" s="845" t="s">
        <v>798</v>
      </c>
      <c r="BU117" s="845" t="s">
        <v>798</v>
      </c>
      <c r="BV117" s="917" t="s">
        <v>798</v>
      </c>
      <c r="BW117" s="845" t="s">
        <v>798</v>
      </c>
      <c r="BX117" s="845" t="s">
        <v>798</v>
      </c>
      <c r="BY117" s="845" t="s">
        <v>798</v>
      </c>
      <c r="BZ117" s="845" t="s">
        <v>798</v>
      </c>
      <c r="CA117" s="845" t="s">
        <v>798</v>
      </c>
      <c r="CB117" s="845" t="s">
        <v>798</v>
      </c>
      <c r="CC117" s="845" t="s">
        <v>798</v>
      </c>
      <c r="CD117" s="845" t="s">
        <v>798</v>
      </c>
      <c r="CE117" s="845" t="s">
        <v>798</v>
      </c>
      <c r="CF117" s="845" t="s">
        <v>798</v>
      </c>
      <c r="CG117" s="845" t="s">
        <v>798</v>
      </c>
      <c r="CH117" s="845" t="s">
        <v>798</v>
      </c>
      <c r="CI117" s="845" t="s">
        <v>798</v>
      </c>
      <c r="CJ117" s="845" t="s">
        <v>798</v>
      </c>
      <c r="CK117" s="845" t="s">
        <v>798</v>
      </c>
      <c r="CL117" s="845" t="s">
        <v>798</v>
      </c>
      <c r="CM117" s="845" t="s">
        <v>798</v>
      </c>
      <c r="CN117" s="845" t="s">
        <v>798</v>
      </c>
      <c r="CO117" s="845" t="s">
        <v>798</v>
      </c>
      <c r="CP117" s="845" t="s">
        <v>798</v>
      </c>
      <c r="CQ117" s="845" t="s">
        <v>798</v>
      </c>
      <c r="CR117" s="845" t="s">
        <v>798</v>
      </c>
      <c r="CS117" s="845" t="s">
        <v>798</v>
      </c>
      <c r="CT117" s="845" t="s">
        <v>798</v>
      </c>
      <c r="CU117" s="845" t="s">
        <v>798</v>
      </c>
      <c r="CV117" s="845" t="s">
        <v>798</v>
      </c>
      <c r="CW117" s="845" t="s">
        <v>798</v>
      </c>
      <c r="CX117" s="845" t="s">
        <v>798</v>
      </c>
      <c r="CY117" s="845" t="s">
        <v>798</v>
      </c>
      <c r="CZ117" s="845" t="s">
        <v>798</v>
      </c>
      <c r="DA117" s="845" t="s">
        <v>798</v>
      </c>
      <c r="DB117" s="845" t="s">
        <v>798</v>
      </c>
      <c r="DC117" s="845" t="s">
        <v>798</v>
      </c>
      <c r="DD117" s="845" t="s">
        <v>798</v>
      </c>
      <c r="DE117" s="845" t="s">
        <v>798</v>
      </c>
      <c r="DF117" s="845" t="s">
        <v>798</v>
      </c>
      <c r="DG117" s="845" t="s">
        <v>798</v>
      </c>
      <c r="DH117" s="845" t="s">
        <v>798</v>
      </c>
      <c r="DI117" s="845" t="s">
        <v>798</v>
      </c>
      <c r="DJ117" s="845" t="s">
        <v>798</v>
      </c>
      <c r="DK117" s="845" t="s">
        <v>798</v>
      </c>
      <c r="DL117" s="845" t="s">
        <v>798</v>
      </c>
      <c r="DM117" s="845" t="s">
        <v>798</v>
      </c>
      <c r="DN117" s="845" t="s">
        <v>798</v>
      </c>
      <c r="DO117" s="845" t="s">
        <v>798</v>
      </c>
      <c r="DP117" s="845" t="s">
        <v>798</v>
      </c>
      <c r="DQ117" s="845" t="s">
        <v>798</v>
      </c>
      <c r="DR117" s="845" t="s">
        <v>798</v>
      </c>
      <c r="DS117" s="917" t="s">
        <v>798</v>
      </c>
      <c r="DT117" s="845" t="s">
        <v>798</v>
      </c>
      <c r="DU117" s="845" t="s">
        <v>798</v>
      </c>
      <c r="DV117" s="845" t="s">
        <v>798</v>
      </c>
      <c r="DW117" s="845" t="s">
        <v>798</v>
      </c>
      <c r="DX117" s="845" t="s">
        <v>798</v>
      </c>
      <c r="DY117" s="845" t="s">
        <v>798</v>
      </c>
      <c r="DZ117" s="845" t="s">
        <v>798</v>
      </c>
      <c r="EA117" s="845" t="s">
        <v>798</v>
      </c>
      <c r="EB117" s="845" t="s">
        <v>798</v>
      </c>
      <c r="EC117" s="845" t="s">
        <v>798</v>
      </c>
      <c r="ED117" s="845" t="s">
        <v>798</v>
      </c>
      <c r="EE117" s="845" t="s">
        <v>798</v>
      </c>
      <c r="EF117" s="845" t="s">
        <v>798</v>
      </c>
    </row>
    <row r="118" spans="1:136" x14ac:dyDescent="0.2">
      <c r="A118" s="845">
        <v>114</v>
      </c>
      <c r="B118" s="845">
        <v>6</v>
      </c>
      <c r="C118" s="845" t="s">
        <v>798</v>
      </c>
      <c r="D118" s="845" t="s">
        <v>798</v>
      </c>
      <c r="E118" s="845" t="s">
        <v>798</v>
      </c>
      <c r="F118" s="845" t="s">
        <v>798</v>
      </c>
      <c r="G118" s="845" t="s">
        <v>798</v>
      </c>
      <c r="H118" s="845" t="s">
        <v>798</v>
      </c>
      <c r="I118" s="845" t="s">
        <v>798</v>
      </c>
      <c r="J118" s="845" t="s">
        <v>798</v>
      </c>
      <c r="K118" s="845" t="s">
        <v>798</v>
      </c>
      <c r="L118" s="845" t="s">
        <v>798</v>
      </c>
      <c r="M118" s="845" t="s">
        <v>798</v>
      </c>
      <c r="N118" s="845" t="s">
        <v>798</v>
      </c>
      <c r="O118" s="845" t="s">
        <v>798</v>
      </c>
      <c r="P118" s="845" t="s">
        <v>798</v>
      </c>
      <c r="Q118" s="845" t="s">
        <v>798</v>
      </c>
      <c r="R118" s="845" t="s">
        <v>798</v>
      </c>
      <c r="S118" s="845" t="s">
        <v>798</v>
      </c>
      <c r="T118" s="845" t="s">
        <v>798</v>
      </c>
      <c r="U118" s="845" t="s">
        <v>798</v>
      </c>
      <c r="V118" s="845" t="s">
        <v>798</v>
      </c>
      <c r="W118" s="845" t="s">
        <v>798</v>
      </c>
      <c r="X118" s="845" t="s">
        <v>798</v>
      </c>
      <c r="Y118" s="845" t="s">
        <v>798</v>
      </c>
      <c r="Z118" s="845" t="s">
        <v>798</v>
      </c>
      <c r="AA118" s="845" t="s">
        <v>798</v>
      </c>
      <c r="AB118" s="845" t="s">
        <v>798</v>
      </c>
      <c r="AC118" s="845" t="s">
        <v>798</v>
      </c>
      <c r="AD118" s="845" t="s">
        <v>798</v>
      </c>
      <c r="AE118" s="845" t="s">
        <v>798</v>
      </c>
      <c r="AF118" s="845" t="s">
        <v>798</v>
      </c>
      <c r="AG118" s="845" t="s">
        <v>798</v>
      </c>
      <c r="AH118" s="845" t="s">
        <v>798</v>
      </c>
      <c r="AI118" s="845" t="s">
        <v>798</v>
      </c>
      <c r="AJ118" s="845" t="s">
        <v>798</v>
      </c>
      <c r="AK118" s="845" t="s">
        <v>798</v>
      </c>
      <c r="AL118" s="845" t="s">
        <v>798</v>
      </c>
      <c r="AM118" s="845" t="s">
        <v>798</v>
      </c>
      <c r="AN118" s="845" t="s">
        <v>798</v>
      </c>
      <c r="AO118" s="845" t="s">
        <v>798</v>
      </c>
      <c r="AP118" s="845" t="s">
        <v>798</v>
      </c>
      <c r="AQ118" s="845" t="s">
        <v>798</v>
      </c>
      <c r="AR118" s="845" t="s">
        <v>798</v>
      </c>
      <c r="AS118" s="845" t="s">
        <v>798</v>
      </c>
      <c r="AT118" s="845" t="s">
        <v>798</v>
      </c>
      <c r="AU118" s="845" t="s">
        <v>798</v>
      </c>
      <c r="AV118" s="845" t="s">
        <v>798</v>
      </c>
      <c r="AW118" s="845" t="s">
        <v>798</v>
      </c>
      <c r="AX118" s="845" t="s">
        <v>798</v>
      </c>
      <c r="AY118" s="845" t="s">
        <v>798</v>
      </c>
      <c r="AZ118" s="845" t="s">
        <v>798</v>
      </c>
      <c r="BA118" s="845" t="s">
        <v>798</v>
      </c>
      <c r="BB118" s="845" t="s">
        <v>798</v>
      </c>
      <c r="BC118" s="845" t="s">
        <v>798</v>
      </c>
      <c r="BD118" s="845" t="s">
        <v>798</v>
      </c>
      <c r="BE118" s="845" t="s">
        <v>798</v>
      </c>
      <c r="BF118" s="845" t="s">
        <v>798</v>
      </c>
      <c r="BG118" s="845" t="s">
        <v>798</v>
      </c>
      <c r="BH118" s="845" t="s">
        <v>798</v>
      </c>
      <c r="BI118" s="845" t="s">
        <v>798</v>
      </c>
      <c r="BJ118" s="845" t="s">
        <v>798</v>
      </c>
      <c r="BK118" s="917" t="s">
        <v>798</v>
      </c>
      <c r="BL118" s="845" t="s">
        <v>798</v>
      </c>
      <c r="BM118" s="845" t="s">
        <v>798</v>
      </c>
      <c r="BN118" s="845" t="s">
        <v>798</v>
      </c>
      <c r="BO118" s="845" t="s">
        <v>798</v>
      </c>
      <c r="BP118" s="845" t="s">
        <v>798</v>
      </c>
      <c r="BQ118" s="845" t="s">
        <v>798</v>
      </c>
      <c r="BR118" s="917" t="s">
        <v>798</v>
      </c>
      <c r="BS118" s="845" t="s">
        <v>798</v>
      </c>
      <c r="BT118" s="845" t="s">
        <v>798</v>
      </c>
      <c r="BU118" s="845" t="s">
        <v>798</v>
      </c>
      <c r="BV118" s="917" t="s">
        <v>798</v>
      </c>
      <c r="BW118" s="845" t="s">
        <v>798</v>
      </c>
      <c r="BX118" s="845" t="s">
        <v>798</v>
      </c>
      <c r="BY118" s="845" t="s">
        <v>798</v>
      </c>
      <c r="BZ118" s="845" t="s">
        <v>798</v>
      </c>
      <c r="CA118" s="845" t="s">
        <v>798</v>
      </c>
      <c r="CB118" s="845" t="s">
        <v>798</v>
      </c>
      <c r="CC118" s="845" t="s">
        <v>798</v>
      </c>
      <c r="CD118" s="845" t="s">
        <v>798</v>
      </c>
      <c r="CE118" s="845" t="s">
        <v>798</v>
      </c>
      <c r="CF118" s="845" t="s">
        <v>798</v>
      </c>
      <c r="CG118" s="845" t="s">
        <v>798</v>
      </c>
      <c r="CH118" s="845" t="s">
        <v>798</v>
      </c>
      <c r="CI118" s="845" t="s">
        <v>798</v>
      </c>
      <c r="CJ118" s="845" t="s">
        <v>798</v>
      </c>
      <c r="CK118" s="845" t="s">
        <v>798</v>
      </c>
      <c r="CL118" s="845" t="s">
        <v>798</v>
      </c>
      <c r="CM118" s="845" t="s">
        <v>798</v>
      </c>
      <c r="CN118" s="845" t="s">
        <v>798</v>
      </c>
      <c r="CO118" s="845" t="s">
        <v>798</v>
      </c>
      <c r="CP118" s="845" t="s">
        <v>798</v>
      </c>
      <c r="CQ118" s="845" t="s">
        <v>798</v>
      </c>
      <c r="CR118" s="845" t="s">
        <v>798</v>
      </c>
      <c r="CS118" s="845" t="s">
        <v>798</v>
      </c>
      <c r="CT118" s="845" t="s">
        <v>798</v>
      </c>
      <c r="CU118" s="845" t="s">
        <v>798</v>
      </c>
      <c r="CV118" s="845" t="s">
        <v>798</v>
      </c>
      <c r="CW118" s="845" t="s">
        <v>798</v>
      </c>
      <c r="CX118" s="845" t="s">
        <v>798</v>
      </c>
      <c r="CY118" s="845" t="s">
        <v>798</v>
      </c>
      <c r="CZ118" s="845" t="s">
        <v>798</v>
      </c>
      <c r="DA118" s="845" t="s">
        <v>798</v>
      </c>
      <c r="DB118" s="845" t="s">
        <v>798</v>
      </c>
      <c r="DC118" s="845" t="s">
        <v>798</v>
      </c>
      <c r="DD118" s="845" t="s">
        <v>798</v>
      </c>
      <c r="DE118" s="845" t="s">
        <v>798</v>
      </c>
      <c r="DF118" s="845" t="s">
        <v>798</v>
      </c>
      <c r="DG118" s="845" t="s">
        <v>798</v>
      </c>
      <c r="DH118" s="845" t="s">
        <v>798</v>
      </c>
      <c r="DI118" s="845" t="s">
        <v>798</v>
      </c>
      <c r="DJ118" s="845" t="s">
        <v>798</v>
      </c>
      <c r="DK118" s="845" t="s">
        <v>798</v>
      </c>
      <c r="DL118" s="845" t="s">
        <v>798</v>
      </c>
      <c r="DM118" s="845" t="s">
        <v>798</v>
      </c>
      <c r="DN118" s="845" t="s">
        <v>798</v>
      </c>
      <c r="DO118" s="845" t="s">
        <v>798</v>
      </c>
      <c r="DP118" s="845" t="s">
        <v>798</v>
      </c>
      <c r="DQ118" s="845" t="s">
        <v>798</v>
      </c>
      <c r="DR118" s="845" t="s">
        <v>798</v>
      </c>
      <c r="DS118" s="917" t="s">
        <v>798</v>
      </c>
      <c r="DT118" s="845" t="s">
        <v>798</v>
      </c>
      <c r="DU118" s="845" t="s">
        <v>798</v>
      </c>
      <c r="DV118" s="845" t="s">
        <v>798</v>
      </c>
      <c r="DW118" s="845" t="s">
        <v>798</v>
      </c>
      <c r="DX118" s="845" t="s">
        <v>798</v>
      </c>
      <c r="DY118" s="845" t="s">
        <v>798</v>
      </c>
      <c r="DZ118" s="845" t="s">
        <v>798</v>
      </c>
      <c r="EA118" s="845" t="s">
        <v>798</v>
      </c>
      <c r="EB118" s="845" t="s">
        <v>798</v>
      </c>
      <c r="EC118" s="845" t="s">
        <v>798</v>
      </c>
      <c r="ED118" s="845" t="s">
        <v>798</v>
      </c>
      <c r="EE118" s="845" t="s">
        <v>798</v>
      </c>
      <c r="EF118" s="845" t="s">
        <v>798</v>
      </c>
    </row>
    <row r="119" spans="1:136" x14ac:dyDescent="0.2">
      <c r="A119" s="845">
        <v>115</v>
      </c>
      <c r="B119" s="845">
        <v>7</v>
      </c>
      <c r="C119" s="845" t="s">
        <v>798</v>
      </c>
      <c r="D119" s="845" t="s">
        <v>798</v>
      </c>
      <c r="E119" s="845" t="s">
        <v>798</v>
      </c>
      <c r="F119" s="845" t="s">
        <v>798</v>
      </c>
      <c r="G119" s="845" t="s">
        <v>798</v>
      </c>
      <c r="H119" s="845" t="s">
        <v>798</v>
      </c>
      <c r="I119" s="845" t="s">
        <v>798</v>
      </c>
      <c r="J119" s="845" t="s">
        <v>798</v>
      </c>
      <c r="K119" s="845" t="s">
        <v>798</v>
      </c>
      <c r="L119" s="845" t="s">
        <v>798</v>
      </c>
      <c r="M119" s="845" t="s">
        <v>798</v>
      </c>
      <c r="N119" s="845" t="s">
        <v>798</v>
      </c>
      <c r="O119" s="845" t="s">
        <v>798</v>
      </c>
      <c r="P119" s="845" t="s">
        <v>798</v>
      </c>
      <c r="Q119" s="845" t="s">
        <v>798</v>
      </c>
      <c r="R119" s="845" t="s">
        <v>798</v>
      </c>
      <c r="S119" s="845" t="s">
        <v>798</v>
      </c>
      <c r="T119" s="845" t="s">
        <v>798</v>
      </c>
      <c r="U119" s="845" t="s">
        <v>798</v>
      </c>
      <c r="V119" s="845" t="s">
        <v>798</v>
      </c>
      <c r="W119" s="845" t="s">
        <v>798</v>
      </c>
      <c r="X119" s="845" t="s">
        <v>798</v>
      </c>
      <c r="Y119" s="845" t="s">
        <v>798</v>
      </c>
      <c r="Z119" s="845" t="s">
        <v>798</v>
      </c>
      <c r="AA119" s="845" t="s">
        <v>798</v>
      </c>
      <c r="AB119" s="845" t="s">
        <v>798</v>
      </c>
      <c r="AC119" s="845" t="s">
        <v>798</v>
      </c>
      <c r="AD119" s="845" t="s">
        <v>798</v>
      </c>
      <c r="AE119" s="845" t="s">
        <v>798</v>
      </c>
      <c r="AF119" s="845" t="s">
        <v>798</v>
      </c>
      <c r="AG119" s="845" t="s">
        <v>798</v>
      </c>
      <c r="AH119" s="845" t="s">
        <v>798</v>
      </c>
      <c r="AI119" s="845" t="s">
        <v>798</v>
      </c>
      <c r="AJ119" s="845" t="s">
        <v>798</v>
      </c>
      <c r="AK119" s="845" t="s">
        <v>798</v>
      </c>
      <c r="AL119" s="845" t="s">
        <v>798</v>
      </c>
      <c r="AM119" s="845" t="s">
        <v>798</v>
      </c>
      <c r="AN119" s="845" t="s">
        <v>798</v>
      </c>
      <c r="AO119" s="845" t="s">
        <v>798</v>
      </c>
      <c r="AP119" s="845" t="s">
        <v>798</v>
      </c>
      <c r="AQ119" s="845" t="s">
        <v>798</v>
      </c>
      <c r="AR119" s="845" t="s">
        <v>798</v>
      </c>
      <c r="AS119" s="845" t="s">
        <v>798</v>
      </c>
      <c r="AT119" s="845" t="s">
        <v>798</v>
      </c>
      <c r="AU119" s="845" t="s">
        <v>798</v>
      </c>
      <c r="AV119" s="845" t="s">
        <v>798</v>
      </c>
      <c r="AW119" s="845" t="s">
        <v>798</v>
      </c>
      <c r="AX119" s="845" t="s">
        <v>798</v>
      </c>
      <c r="AY119" s="845" t="s">
        <v>798</v>
      </c>
      <c r="AZ119" s="845" t="s">
        <v>798</v>
      </c>
      <c r="BA119" s="845" t="s">
        <v>798</v>
      </c>
      <c r="BB119" s="845" t="s">
        <v>798</v>
      </c>
      <c r="BC119" s="845" t="s">
        <v>798</v>
      </c>
      <c r="BD119" s="845" t="s">
        <v>798</v>
      </c>
      <c r="BE119" s="845" t="s">
        <v>798</v>
      </c>
      <c r="BF119" s="845" t="s">
        <v>798</v>
      </c>
      <c r="BG119" s="845" t="s">
        <v>798</v>
      </c>
      <c r="BH119" s="845" t="s">
        <v>798</v>
      </c>
      <c r="BI119" s="845" t="s">
        <v>798</v>
      </c>
      <c r="BJ119" s="845" t="s">
        <v>798</v>
      </c>
      <c r="BK119" s="917" t="s">
        <v>798</v>
      </c>
      <c r="BL119" s="845" t="s">
        <v>798</v>
      </c>
      <c r="BM119" s="845" t="s">
        <v>798</v>
      </c>
      <c r="BN119" s="845" t="s">
        <v>798</v>
      </c>
      <c r="BO119" s="845" t="s">
        <v>798</v>
      </c>
      <c r="BP119" s="845" t="s">
        <v>798</v>
      </c>
      <c r="BQ119" s="845" t="s">
        <v>798</v>
      </c>
      <c r="BR119" s="917" t="s">
        <v>798</v>
      </c>
      <c r="BS119" s="845" t="s">
        <v>798</v>
      </c>
      <c r="BT119" s="845" t="s">
        <v>798</v>
      </c>
      <c r="BU119" s="845" t="s">
        <v>798</v>
      </c>
      <c r="BV119" s="917" t="s">
        <v>798</v>
      </c>
      <c r="BW119" s="845" t="s">
        <v>798</v>
      </c>
      <c r="BX119" s="845" t="s">
        <v>798</v>
      </c>
      <c r="BY119" s="845" t="s">
        <v>798</v>
      </c>
      <c r="BZ119" s="845" t="s">
        <v>798</v>
      </c>
      <c r="CA119" s="845" t="s">
        <v>798</v>
      </c>
      <c r="CB119" s="845" t="s">
        <v>798</v>
      </c>
      <c r="CC119" s="845" t="s">
        <v>798</v>
      </c>
      <c r="CD119" s="845" t="s">
        <v>798</v>
      </c>
      <c r="CE119" s="845" t="s">
        <v>798</v>
      </c>
      <c r="CF119" s="845" t="s">
        <v>798</v>
      </c>
      <c r="CG119" s="845" t="s">
        <v>798</v>
      </c>
      <c r="CH119" s="845" t="s">
        <v>798</v>
      </c>
      <c r="CI119" s="845" t="s">
        <v>798</v>
      </c>
      <c r="CJ119" s="845" t="s">
        <v>798</v>
      </c>
      <c r="CK119" s="845" t="s">
        <v>798</v>
      </c>
      <c r="CL119" s="845" t="s">
        <v>798</v>
      </c>
      <c r="CM119" s="845" t="s">
        <v>798</v>
      </c>
      <c r="CN119" s="845" t="s">
        <v>798</v>
      </c>
      <c r="CO119" s="845" t="s">
        <v>798</v>
      </c>
      <c r="CP119" s="845" t="s">
        <v>798</v>
      </c>
      <c r="CQ119" s="845" t="s">
        <v>798</v>
      </c>
      <c r="CR119" s="845" t="s">
        <v>798</v>
      </c>
      <c r="CS119" s="845" t="s">
        <v>798</v>
      </c>
      <c r="CT119" s="845" t="s">
        <v>798</v>
      </c>
      <c r="CU119" s="845" t="s">
        <v>798</v>
      </c>
      <c r="CV119" s="845" t="s">
        <v>798</v>
      </c>
      <c r="CW119" s="845" t="s">
        <v>798</v>
      </c>
      <c r="CX119" s="845" t="s">
        <v>798</v>
      </c>
      <c r="CY119" s="845" t="s">
        <v>798</v>
      </c>
      <c r="CZ119" s="845" t="s">
        <v>798</v>
      </c>
      <c r="DA119" s="845" t="s">
        <v>798</v>
      </c>
      <c r="DB119" s="845" t="s">
        <v>798</v>
      </c>
      <c r="DC119" s="845" t="s">
        <v>798</v>
      </c>
      <c r="DD119" s="845" t="s">
        <v>798</v>
      </c>
      <c r="DE119" s="845" t="s">
        <v>798</v>
      </c>
      <c r="DF119" s="845" t="s">
        <v>798</v>
      </c>
      <c r="DG119" s="845" t="s">
        <v>798</v>
      </c>
      <c r="DH119" s="845" t="s">
        <v>798</v>
      </c>
      <c r="DI119" s="845" t="s">
        <v>798</v>
      </c>
      <c r="DJ119" s="845" t="s">
        <v>798</v>
      </c>
      <c r="DK119" s="845" t="s">
        <v>798</v>
      </c>
      <c r="DL119" s="845" t="s">
        <v>798</v>
      </c>
      <c r="DM119" s="845" t="s">
        <v>798</v>
      </c>
      <c r="DN119" s="845" t="s">
        <v>798</v>
      </c>
      <c r="DO119" s="845" t="s">
        <v>798</v>
      </c>
      <c r="DP119" s="845" t="s">
        <v>798</v>
      </c>
      <c r="DQ119" s="845" t="s">
        <v>798</v>
      </c>
      <c r="DR119" s="845" t="s">
        <v>798</v>
      </c>
      <c r="DS119" s="917" t="s">
        <v>798</v>
      </c>
      <c r="DT119" s="845" t="s">
        <v>798</v>
      </c>
      <c r="DU119" s="845" t="s">
        <v>798</v>
      </c>
      <c r="DV119" s="845" t="s">
        <v>798</v>
      </c>
      <c r="DW119" s="845" t="s">
        <v>798</v>
      </c>
      <c r="DX119" s="845" t="s">
        <v>798</v>
      </c>
      <c r="DY119" s="845" t="s">
        <v>798</v>
      </c>
      <c r="DZ119" s="845" t="s">
        <v>798</v>
      </c>
      <c r="EA119" s="845" t="s">
        <v>798</v>
      </c>
      <c r="EB119" s="845" t="s">
        <v>798</v>
      </c>
      <c r="EC119" s="845" t="s">
        <v>798</v>
      </c>
      <c r="ED119" s="845" t="s">
        <v>798</v>
      </c>
      <c r="EE119" s="845" t="s">
        <v>798</v>
      </c>
      <c r="EF119" s="845" t="s">
        <v>798</v>
      </c>
    </row>
    <row r="120" spans="1:136" x14ac:dyDescent="0.2">
      <c r="A120" s="845">
        <v>116</v>
      </c>
      <c r="B120" s="845">
        <v>8</v>
      </c>
      <c r="C120" s="845" t="s">
        <v>798</v>
      </c>
      <c r="D120" s="845" t="s">
        <v>798</v>
      </c>
      <c r="E120" s="845" t="s">
        <v>798</v>
      </c>
      <c r="F120" s="845" t="s">
        <v>798</v>
      </c>
      <c r="G120" s="845" t="s">
        <v>798</v>
      </c>
      <c r="H120" s="845" t="s">
        <v>798</v>
      </c>
      <c r="I120" s="845" t="s">
        <v>798</v>
      </c>
      <c r="J120" s="845" t="s">
        <v>798</v>
      </c>
      <c r="K120" s="845" t="s">
        <v>798</v>
      </c>
      <c r="L120" s="845" t="s">
        <v>798</v>
      </c>
      <c r="M120" s="845" t="s">
        <v>798</v>
      </c>
      <c r="N120" s="845" t="s">
        <v>798</v>
      </c>
      <c r="O120" s="845" t="s">
        <v>798</v>
      </c>
      <c r="P120" s="845" t="s">
        <v>798</v>
      </c>
      <c r="Q120" s="845" t="s">
        <v>798</v>
      </c>
      <c r="R120" s="845" t="s">
        <v>798</v>
      </c>
      <c r="S120" s="845" t="s">
        <v>798</v>
      </c>
      <c r="T120" s="845" t="s">
        <v>798</v>
      </c>
      <c r="U120" s="845" t="s">
        <v>798</v>
      </c>
      <c r="V120" s="845" t="s">
        <v>798</v>
      </c>
      <c r="W120" s="845" t="s">
        <v>798</v>
      </c>
      <c r="X120" s="845" t="s">
        <v>798</v>
      </c>
      <c r="Y120" s="845" t="s">
        <v>798</v>
      </c>
      <c r="Z120" s="845" t="s">
        <v>798</v>
      </c>
      <c r="AA120" s="845" t="s">
        <v>798</v>
      </c>
      <c r="AB120" s="845" t="s">
        <v>798</v>
      </c>
      <c r="AC120" s="845" t="s">
        <v>798</v>
      </c>
      <c r="AD120" s="845" t="s">
        <v>798</v>
      </c>
      <c r="AE120" s="845" t="s">
        <v>798</v>
      </c>
      <c r="AF120" s="845" t="s">
        <v>798</v>
      </c>
      <c r="AG120" s="845" t="s">
        <v>798</v>
      </c>
      <c r="AH120" s="845" t="s">
        <v>798</v>
      </c>
      <c r="AI120" s="845" t="s">
        <v>798</v>
      </c>
      <c r="AJ120" s="845" t="s">
        <v>798</v>
      </c>
      <c r="AK120" s="845" t="s">
        <v>798</v>
      </c>
      <c r="AL120" s="845" t="s">
        <v>798</v>
      </c>
      <c r="AM120" s="845" t="s">
        <v>798</v>
      </c>
      <c r="AN120" s="845" t="s">
        <v>798</v>
      </c>
      <c r="AO120" s="845" t="s">
        <v>798</v>
      </c>
      <c r="AP120" s="845" t="s">
        <v>798</v>
      </c>
      <c r="AQ120" s="845" t="s">
        <v>798</v>
      </c>
      <c r="AR120" s="845" t="s">
        <v>798</v>
      </c>
      <c r="AS120" s="845" t="s">
        <v>798</v>
      </c>
      <c r="AT120" s="845" t="s">
        <v>798</v>
      </c>
      <c r="AU120" s="845" t="s">
        <v>798</v>
      </c>
      <c r="AV120" s="845" t="s">
        <v>798</v>
      </c>
      <c r="AW120" s="845" t="s">
        <v>798</v>
      </c>
      <c r="AX120" s="845" t="s">
        <v>798</v>
      </c>
      <c r="AY120" s="845" t="s">
        <v>798</v>
      </c>
      <c r="AZ120" s="845" t="s">
        <v>798</v>
      </c>
      <c r="BA120" s="845" t="s">
        <v>798</v>
      </c>
      <c r="BB120" s="845" t="s">
        <v>798</v>
      </c>
      <c r="BC120" s="845" t="s">
        <v>798</v>
      </c>
      <c r="BD120" s="845" t="s">
        <v>798</v>
      </c>
      <c r="BE120" s="845" t="s">
        <v>798</v>
      </c>
      <c r="BF120" s="845" t="s">
        <v>798</v>
      </c>
      <c r="BG120" s="845" t="s">
        <v>798</v>
      </c>
      <c r="BH120" s="845" t="s">
        <v>798</v>
      </c>
      <c r="BI120" s="845" t="s">
        <v>798</v>
      </c>
      <c r="BJ120" s="845" t="s">
        <v>798</v>
      </c>
      <c r="BK120" s="917" t="s">
        <v>798</v>
      </c>
      <c r="BL120" s="845" t="s">
        <v>798</v>
      </c>
      <c r="BM120" s="845" t="s">
        <v>798</v>
      </c>
      <c r="BN120" s="845" t="s">
        <v>798</v>
      </c>
      <c r="BO120" s="845" t="s">
        <v>798</v>
      </c>
      <c r="BP120" s="845" t="s">
        <v>798</v>
      </c>
      <c r="BQ120" s="845" t="s">
        <v>798</v>
      </c>
      <c r="BR120" s="917" t="s">
        <v>798</v>
      </c>
      <c r="BS120" s="845" t="s">
        <v>798</v>
      </c>
      <c r="BT120" s="845" t="s">
        <v>798</v>
      </c>
      <c r="BU120" s="845" t="s">
        <v>798</v>
      </c>
      <c r="BV120" s="917" t="s">
        <v>798</v>
      </c>
      <c r="BW120" s="845" t="s">
        <v>798</v>
      </c>
      <c r="BX120" s="845" t="s">
        <v>798</v>
      </c>
      <c r="BY120" s="845" t="s">
        <v>798</v>
      </c>
      <c r="BZ120" s="845" t="s">
        <v>798</v>
      </c>
      <c r="CA120" s="845" t="s">
        <v>798</v>
      </c>
      <c r="CB120" s="845" t="s">
        <v>798</v>
      </c>
      <c r="CC120" s="845" t="s">
        <v>798</v>
      </c>
      <c r="CD120" s="845" t="s">
        <v>798</v>
      </c>
      <c r="CE120" s="845" t="s">
        <v>798</v>
      </c>
      <c r="CF120" s="845" t="s">
        <v>798</v>
      </c>
      <c r="CG120" s="845" t="s">
        <v>798</v>
      </c>
      <c r="CH120" s="845" t="s">
        <v>798</v>
      </c>
      <c r="CI120" s="845" t="s">
        <v>798</v>
      </c>
      <c r="CJ120" s="845" t="s">
        <v>798</v>
      </c>
      <c r="CK120" s="845" t="s">
        <v>798</v>
      </c>
      <c r="CL120" s="845" t="s">
        <v>798</v>
      </c>
      <c r="CM120" s="845" t="s">
        <v>798</v>
      </c>
      <c r="CN120" s="845" t="s">
        <v>798</v>
      </c>
      <c r="CO120" s="845" t="s">
        <v>798</v>
      </c>
      <c r="CP120" s="845" t="s">
        <v>798</v>
      </c>
      <c r="CQ120" s="845" t="s">
        <v>798</v>
      </c>
      <c r="CR120" s="845" t="s">
        <v>798</v>
      </c>
      <c r="CS120" s="845" t="s">
        <v>798</v>
      </c>
      <c r="CT120" s="845" t="s">
        <v>798</v>
      </c>
      <c r="CU120" s="845" t="s">
        <v>798</v>
      </c>
      <c r="CV120" s="845" t="s">
        <v>798</v>
      </c>
      <c r="CW120" s="845" t="s">
        <v>798</v>
      </c>
      <c r="CX120" s="845" t="s">
        <v>798</v>
      </c>
      <c r="CY120" s="845" t="s">
        <v>798</v>
      </c>
      <c r="CZ120" s="845" t="s">
        <v>798</v>
      </c>
      <c r="DA120" s="845" t="s">
        <v>798</v>
      </c>
      <c r="DB120" s="845" t="s">
        <v>798</v>
      </c>
      <c r="DC120" s="845" t="s">
        <v>798</v>
      </c>
      <c r="DD120" s="845" t="s">
        <v>798</v>
      </c>
      <c r="DE120" s="845" t="s">
        <v>798</v>
      </c>
      <c r="DF120" s="845" t="s">
        <v>798</v>
      </c>
      <c r="DG120" s="845" t="s">
        <v>798</v>
      </c>
      <c r="DH120" s="845" t="s">
        <v>798</v>
      </c>
      <c r="DI120" s="845" t="s">
        <v>798</v>
      </c>
      <c r="DJ120" s="845" t="s">
        <v>798</v>
      </c>
      <c r="DK120" s="845" t="s">
        <v>798</v>
      </c>
      <c r="DL120" s="845" t="s">
        <v>798</v>
      </c>
      <c r="DM120" s="845" t="s">
        <v>798</v>
      </c>
      <c r="DN120" s="845" t="s">
        <v>798</v>
      </c>
      <c r="DO120" s="845" t="s">
        <v>798</v>
      </c>
      <c r="DP120" s="845" t="s">
        <v>798</v>
      </c>
      <c r="DQ120" s="845" t="s">
        <v>798</v>
      </c>
      <c r="DR120" s="845" t="s">
        <v>798</v>
      </c>
      <c r="DS120" s="917" t="s">
        <v>798</v>
      </c>
      <c r="DT120" s="845" t="s">
        <v>798</v>
      </c>
      <c r="DU120" s="845" t="s">
        <v>798</v>
      </c>
      <c r="DV120" s="845" t="s">
        <v>798</v>
      </c>
      <c r="DW120" s="845" t="s">
        <v>798</v>
      </c>
      <c r="DX120" s="845" t="s">
        <v>798</v>
      </c>
      <c r="DY120" s="845" t="s">
        <v>798</v>
      </c>
      <c r="DZ120" s="845" t="s">
        <v>798</v>
      </c>
      <c r="EA120" s="845" t="s">
        <v>798</v>
      </c>
      <c r="EB120" s="845" t="s">
        <v>798</v>
      </c>
      <c r="EC120" s="845" t="s">
        <v>798</v>
      </c>
      <c r="ED120" s="845" t="s">
        <v>798</v>
      </c>
      <c r="EE120" s="845" t="s">
        <v>798</v>
      </c>
      <c r="EF120" s="845" t="s">
        <v>798</v>
      </c>
    </row>
    <row r="121" spans="1:136" x14ac:dyDescent="0.2">
      <c r="A121" s="845">
        <v>117</v>
      </c>
      <c r="B121" s="845">
        <v>9</v>
      </c>
      <c r="C121" s="845" t="s">
        <v>798</v>
      </c>
      <c r="D121" s="845" t="s">
        <v>798</v>
      </c>
      <c r="E121" s="845" t="s">
        <v>798</v>
      </c>
      <c r="F121" s="845" t="s">
        <v>798</v>
      </c>
      <c r="G121" s="845" t="s">
        <v>798</v>
      </c>
      <c r="H121" s="845" t="s">
        <v>798</v>
      </c>
      <c r="I121" s="845" t="s">
        <v>798</v>
      </c>
      <c r="J121" s="845" t="s">
        <v>798</v>
      </c>
      <c r="K121" s="845" t="s">
        <v>798</v>
      </c>
      <c r="L121" s="845" t="s">
        <v>798</v>
      </c>
      <c r="M121" s="845" t="s">
        <v>798</v>
      </c>
      <c r="N121" s="845" t="s">
        <v>798</v>
      </c>
      <c r="O121" s="845" t="s">
        <v>798</v>
      </c>
      <c r="P121" s="845" t="s">
        <v>798</v>
      </c>
      <c r="Q121" s="845" t="s">
        <v>798</v>
      </c>
      <c r="R121" s="845" t="s">
        <v>798</v>
      </c>
      <c r="S121" s="845" t="s">
        <v>798</v>
      </c>
      <c r="T121" s="845" t="s">
        <v>798</v>
      </c>
      <c r="U121" s="845" t="s">
        <v>798</v>
      </c>
      <c r="V121" s="845" t="s">
        <v>798</v>
      </c>
      <c r="W121" s="845" t="s">
        <v>798</v>
      </c>
      <c r="X121" s="845" t="s">
        <v>798</v>
      </c>
      <c r="Y121" s="845" t="s">
        <v>798</v>
      </c>
      <c r="Z121" s="845" t="s">
        <v>798</v>
      </c>
      <c r="AA121" s="845" t="s">
        <v>798</v>
      </c>
      <c r="AB121" s="845" t="s">
        <v>798</v>
      </c>
      <c r="AC121" s="845" t="s">
        <v>798</v>
      </c>
      <c r="AD121" s="845" t="s">
        <v>798</v>
      </c>
      <c r="AE121" s="845" t="s">
        <v>798</v>
      </c>
      <c r="AF121" s="845" t="s">
        <v>798</v>
      </c>
      <c r="AG121" s="845" t="s">
        <v>798</v>
      </c>
      <c r="AH121" s="845" t="s">
        <v>798</v>
      </c>
      <c r="AI121" s="845" t="s">
        <v>798</v>
      </c>
      <c r="AJ121" s="845" t="s">
        <v>798</v>
      </c>
      <c r="AK121" s="845" t="s">
        <v>798</v>
      </c>
      <c r="AL121" s="845" t="s">
        <v>798</v>
      </c>
      <c r="AM121" s="845" t="s">
        <v>798</v>
      </c>
      <c r="AN121" s="845" t="s">
        <v>798</v>
      </c>
      <c r="AO121" s="845" t="s">
        <v>798</v>
      </c>
      <c r="AP121" s="845" t="s">
        <v>798</v>
      </c>
      <c r="AQ121" s="845" t="s">
        <v>798</v>
      </c>
      <c r="AR121" s="845" t="s">
        <v>798</v>
      </c>
      <c r="AS121" s="845" t="s">
        <v>798</v>
      </c>
      <c r="AT121" s="845" t="s">
        <v>798</v>
      </c>
      <c r="AU121" s="845" t="s">
        <v>798</v>
      </c>
      <c r="AV121" s="845" t="s">
        <v>798</v>
      </c>
      <c r="AW121" s="845" t="s">
        <v>798</v>
      </c>
      <c r="AX121" s="845" t="s">
        <v>798</v>
      </c>
      <c r="AY121" s="845" t="s">
        <v>798</v>
      </c>
      <c r="AZ121" s="845" t="s">
        <v>798</v>
      </c>
      <c r="BA121" s="845" t="s">
        <v>798</v>
      </c>
      <c r="BB121" s="845" t="s">
        <v>798</v>
      </c>
      <c r="BC121" s="845" t="s">
        <v>798</v>
      </c>
      <c r="BD121" s="845" t="s">
        <v>798</v>
      </c>
      <c r="BE121" s="845" t="s">
        <v>798</v>
      </c>
      <c r="BF121" s="845" t="s">
        <v>798</v>
      </c>
      <c r="BG121" s="845" t="s">
        <v>798</v>
      </c>
      <c r="BH121" s="845" t="s">
        <v>798</v>
      </c>
      <c r="BI121" s="845" t="s">
        <v>798</v>
      </c>
      <c r="BJ121" s="845" t="s">
        <v>798</v>
      </c>
      <c r="BK121" s="917" t="s">
        <v>798</v>
      </c>
      <c r="BL121" s="845" t="s">
        <v>798</v>
      </c>
      <c r="BM121" s="845" t="s">
        <v>798</v>
      </c>
      <c r="BN121" s="845" t="s">
        <v>798</v>
      </c>
      <c r="BO121" s="845" t="s">
        <v>798</v>
      </c>
      <c r="BP121" s="845" t="s">
        <v>798</v>
      </c>
      <c r="BQ121" s="845" t="s">
        <v>798</v>
      </c>
      <c r="BR121" s="917" t="s">
        <v>798</v>
      </c>
      <c r="BS121" s="845" t="s">
        <v>798</v>
      </c>
      <c r="BT121" s="845" t="s">
        <v>798</v>
      </c>
      <c r="BU121" s="845" t="s">
        <v>798</v>
      </c>
      <c r="BV121" s="917" t="s">
        <v>798</v>
      </c>
      <c r="BW121" s="845" t="s">
        <v>798</v>
      </c>
      <c r="BX121" s="845" t="s">
        <v>798</v>
      </c>
      <c r="BY121" s="845" t="s">
        <v>798</v>
      </c>
      <c r="BZ121" s="845" t="s">
        <v>798</v>
      </c>
      <c r="CA121" s="845" t="s">
        <v>798</v>
      </c>
      <c r="CB121" s="845" t="s">
        <v>798</v>
      </c>
      <c r="CC121" s="845" t="s">
        <v>798</v>
      </c>
      <c r="CD121" s="845" t="s">
        <v>798</v>
      </c>
      <c r="CE121" s="845" t="s">
        <v>798</v>
      </c>
      <c r="CF121" s="845" t="s">
        <v>798</v>
      </c>
      <c r="CG121" s="845" t="s">
        <v>798</v>
      </c>
      <c r="CH121" s="845" t="s">
        <v>798</v>
      </c>
      <c r="CI121" s="845" t="s">
        <v>798</v>
      </c>
      <c r="CJ121" s="845" t="s">
        <v>798</v>
      </c>
      <c r="CK121" s="845" t="s">
        <v>798</v>
      </c>
      <c r="CL121" s="845" t="s">
        <v>798</v>
      </c>
      <c r="CM121" s="845" t="s">
        <v>798</v>
      </c>
      <c r="CN121" s="845" t="s">
        <v>798</v>
      </c>
      <c r="CO121" s="845" t="s">
        <v>798</v>
      </c>
      <c r="CP121" s="845" t="s">
        <v>798</v>
      </c>
      <c r="CQ121" s="845" t="s">
        <v>798</v>
      </c>
      <c r="CR121" s="845" t="s">
        <v>798</v>
      </c>
      <c r="CS121" s="845" t="s">
        <v>798</v>
      </c>
      <c r="CT121" s="845" t="s">
        <v>798</v>
      </c>
      <c r="CU121" s="845" t="s">
        <v>798</v>
      </c>
      <c r="CV121" s="845" t="s">
        <v>798</v>
      </c>
      <c r="CW121" s="845" t="s">
        <v>798</v>
      </c>
      <c r="CX121" s="845" t="s">
        <v>798</v>
      </c>
      <c r="CY121" s="845" t="s">
        <v>798</v>
      </c>
      <c r="CZ121" s="845" t="s">
        <v>798</v>
      </c>
      <c r="DA121" s="845" t="s">
        <v>798</v>
      </c>
      <c r="DB121" s="845" t="s">
        <v>798</v>
      </c>
      <c r="DC121" s="845" t="s">
        <v>798</v>
      </c>
      <c r="DD121" s="845" t="s">
        <v>798</v>
      </c>
      <c r="DE121" s="845" t="s">
        <v>798</v>
      </c>
      <c r="DF121" s="845" t="s">
        <v>798</v>
      </c>
      <c r="DG121" s="845" t="s">
        <v>798</v>
      </c>
      <c r="DH121" s="845" t="s">
        <v>798</v>
      </c>
      <c r="DI121" s="845" t="s">
        <v>798</v>
      </c>
      <c r="DJ121" s="845" t="s">
        <v>798</v>
      </c>
      <c r="DK121" s="845" t="s">
        <v>798</v>
      </c>
      <c r="DL121" s="845" t="s">
        <v>798</v>
      </c>
      <c r="DM121" s="845" t="s">
        <v>798</v>
      </c>
      <c r="DN121" s="845" t="s">
        <v>798</v>
      </c>
      <c r="DO121" s="845" t="s">
        <v>798</v>
      </c>
      <c r="DP121" s="845" t="s">
        <v>798</v>
      </c>
      <c r="DQ121" s="845" t="s">
        <v>798</v>
      </c>
      <c r="DR121" s="845" t="s">
        <v>798</v>
      </c>
      <c r="DS121" s="917" t="s">
        <v>798</v>
      </c>
      <c r="DT121" s="845" t="s">
        <v>798</v>
      </c>
      <c r="DU121" s="845" t="s">
        <v>798</v>
      </c>
      <c r="DV121" s="845" t="s">
        <v>798</v>
      </c>
      <c r="DW121" s="845" t="s">
        <v>798</v>
      </c>
      <c r="DX121" s="845" t="s">
        <v>798</v>
      </c>
      <c r="DY121" s="845" t="s">
        <v>798</v>
      </c>
      <c r="DZ121" s="845" t="s">
        <v>798</v>
      </c>
      <c r="EA121" s="845" t="s">
        <v>798</v>
      </c>
      <c r="EB121" s="845" t="s">
        <v>798</v>
      </c>
      <c r="EC121" s="845" t="s">
        <v>798</v>
      </c>
      <c r="ED121" s="845" t="s">
        <v>798</v>
      </c>
      <c r="EE121" s="845" t="s">
        <v>798</v>
      </c>
      <c r="EF121" s="845" t="s">
        <v>798</v>
      </c>
    </row>
    <row r="122" spans="1:136" x14ac:dyDescent="0.2">
      <c r="A122" s="845">
        <v>118</v>
      </c>
      <c r="B122" s="845">
        <v>10</v>
      </c>
      <c r="C122" s="845" t="s">
        <v>798</v>
      </c>
      <c r="D122" s="845" t="s">
        <v>798</v>
      </c>
      <c r="E122" s="845" t="s">
        <v>798</v>
      </c>
      <c r="F122" s="845" t="s">
        <v>798</v>
      </c>
      <c r="G122" s="845" t="s">
        <v>798</v>
      </c>
      <c r="H122" s="845" t="s">
        <v>798</v>
      </c>
      <c r="I122" s="845" t="s">
        <v>798</v>
      </c>
      <c r="J122" s="845" t="s">
        <v>798</v>
      </c>
      <c r="K122" s="845" t="s">
        <v>798</v>
      </c>
      <c r="L122" s="845" t="s">
        <v>798</v>
      </c>
      <c r="M122" s="845" t="s">
        <v>798</v>
      </c>
      <c r="N122" s="845" t="s">
        <v>798</v>
      </c>
      <c r="O122" s="845" t="s">
        <v>798</v>
      </c>
      <c r="P122" s="845" t="s">
        <v>798</v>
      </c>
      <c r="Q122" s="845" t="s">
        <v>798</v>
      </c>
      <c r="R122" s="845" t="s">
        <v>798</v>
      </c>
      <c r="S122" s="845" t="s">
        <v>798</v>
      </c>
      <c r="T122" s="845" t="s">
        <v>798</v>
      </c>
      <c r="U122" s="845" t="s">
        <v>798</v>
      </c>
      <c r="V122" s="845" t="s">
        <v>798</v>
      </c>
      <c r="W122" s="845" t="s">
        <v>798</v>
      </c>
      <c r="X122" s="845" t="s">
        <v>798</v>
      </c>
      <c r="Y122" s="845" t="s">
        <v>798</v>
      </c>
      <c r="Z122" s="845" t="s">
        <v>798</v>
      </c>
      <c r="AA122" s="845" t="s">
        <v>798</v>
      </c>
      <c r="AB122" s="845" t="s">
        <v>798</v>
      </c>
      <c r="AC122" s="845" t="s">
        <v>798</v>
      </c>
      <c r="AD122" s="845" t="s">
        <v>798</v>
      </c>
      <c r="AE122" s="845" t="s">
        <v>798</v>
      </c>
      <c r="AF122" s="845" t="s">
        <v>798</v>
      </c>
      <c r="AG122" s="845" t="s">
        <v>798</v>
      </c>
      <c r="AH122" s="845" t="s">
        <v>798</v>
      </c>
      <c r="AI122" s="845" t="s">
        <v>798</v>
      </c>
      <c r="AJ122" s="845" t="s">
        <v>798</v>
      </c>
      <c r="AK122" s="845" t="s">
        <v>798</v>
      </c>
      <c r="AL122" s="845" t="s">
        <v>798</v>
      </c>
      <c r="AM122" s="845" t="s">
        <v>798</v>
      </c>
      <c r="AN122" s="845" t="s">
        <v>798</v>
      </c>
      <c r="AO122" s="845" t="s">
        <v>798</v>
      </c>
      <c r="AP122" s="845" t="s">
        <v>798</v>
      </c>
      <c r="AQ122" s="845" t="s">
        <v>798</v>
      </c>
      <c r="AR122" s="845" t="s">
        <v>798</v>
      </c>
      <c r="AS122" s="845" t="s">
        <v>798</v>
      </c>
      <c r="AT122" s="845" t="s">
        <v>798</v>
      </c>
      <c r="AU122" s="845" t="s">
        <v>798</v>
      </c>
      <c r="AV122" s="845" t="s">
        <v>798</v>
      </c>
      <c r="AW122" s="845" t="s">
        <v>798</v>
      </c>
      <c r="AX122" s="845" t="s">
        <v>798</v>
      </c>
      <c r="AY122" s="845" t="s">
        <v>798</v>
      </c>
      <c r="AZ122" s="845" t="s">
        <v>798</v>
      </c>
      <c r="BA122" s="845" t="s">
        <v>798</v>
      </c>
      <c r="BB122" s="845" t="s">
        <v>798</v>
      </c>
      <c r="BC122" s="845" t="s">
        <v>798</v>
      </c>
      <c r="BD122" s="845" t="s">
        <v>798</v>
      </c>
      <c r="BE122" s="845" t="s">
        <v>798</v>
      </c>
      <c r="BF122" s="845" t="s">
        <v>798</v>
      </c>
      <c r="BG122" s="845" t="s">
        <v>798</v>
      </c>
      <c r="BH122" s="845" t="s">
        <v>798</v>
      </c>
      <c r="BI122" s="845" t="s">
        <v>798</v>
      </c>
      <c r="BJ122" s="845" t="s">
        <v>798</v>
      </c>
      <c r="BK122" s="917" t="s">
        <v>798</v>
      </c>
      <c r="BL122" s="845" t="s">
        <v>798</v>
      </c>
      <c r="BM122" s="845" t="s">
        <v>798</v>
      </c>
      <c r="BN122" s="845" t="s">
        <v>798</v>
      </c>
      <c r="BO122" s="845" t="s">
        <v>798</v>
      </c>
      <c r="BP122" s="845" t="s">
        <v>798</v>
      </c>
      <c r="BQ122" s="845" t="s">
        <v>798</v>
      </c>
      <c r="BR122" s="917" t="s">
        <v>798</v>
      </c>
      <c r="BS122" s="845" t="s">
        <v>798</v>
      </c>
      <c r="BT122" s="845" t="s">
        <v>798</v>
      </c>
      <c r="BU122" s="845" t="s">
        <v>798</v>
      </c>
      <c r="BV122" s="917" t="s">
        <v>798</v>
      </c>
      <c r="BW122" s="845" t="s">
        <v>798</v>
      </c>
      <c r="BX122" s="845" t="s">
        <v>798</v>
      </c>
      <c r="BY122" s="845" t="s">
        <v>798</v>
      </c>
      <c r="BZ122" s="845" t="s">
        <v>798</v>
      </c>
      <c r="CA122" s="845" t="s">
        <v>798</v>
      </c>
      <c r="CB122" s="845" t="s">
        <v>798</v>
      </c>
      <c r="CC122" s="845" t="s">
        <v>798</v>
      </c>
      <c r="CD122" s="845" t="s">
        <v>798</v>
      </c>
      <c r="CE122" s="845" t="s">
        <v>798</v>
      </c>
      <c r="CF122" s="845" t="s">
        <v>798</v>
      </c>
      <c r="CG122" s="845" t="s">
        <v>798</v>
      </c>
      <c r="CH122" s="845" t="s">
        <v>798</v>
      </c>
      <c r="CI122" s="845" t="s">
        <v>798</v>
      </c>
      <c r="CJ122" s="845" t="s">
        <v>798</v>
      </c>
      <c r="CK122" s="845" t="s">
        <v>798</v>
      </c>
      <c r="CL122" s="845" t="s">
        <v>798</v>
      </c>
      <c r="CM122" s="845" t="s">
        <v>798</v>
      </c>
      <c r="CN122" s="845" t="s">
        <v>798</v>
      </c>
      <c r="CO122" s="845" t="s">
        <v>798</v>
      </c>
      <c r="CP122" s="845" t="s">
        <v>798</v>
      </c>
      <c r="CQ122" s="845" t="s">
        <v>798</v>
      </c>
      <c r="CR122" s="845" t="s">
        <v>798</v>
      </c>
      <c r="CS122" s="845" t="s">
        <v>798</v>
      </c>
      <c r="CT122" s="845" t="s">
        <v>798</v>
      </c>
      <c r="CU122" s="845" t="s">
        <v>798</v>
      </c>
      <c r="CV122" s="845" t="s">
        <v>798</v>
      </c>
      <c r="CW122" s="845" t="s">
        <v>798</v>
      </c>
      <c r="CX122" s="845" t="s">
        <v>798</v>
      </c>
      <c r="CY122" s="845" t="s">
        <v>798</v>
      </c>
      <c r="CZ122" s="845" t="s">
        <v>798</v>
      </c>
      <c r="DA122" s="845" t="s">
        <v>798</v>
      </c>
      <c r="DB122" s="845" t="s">
        <v>798</v>
      </c>
      <c r="DC122" s="845" t="s">
        <v>798</v>
      </c>
      <c r="DD122" s="845" t="s">
        <v>798</v>
      </c>
      <c r="DE122" s="845" t="s">
        <v>798</v>
      </c>
      <c r="DF122" s="845" t="s">
        <v>798</v>
      </c>
      <c r="DG122" s="845" t="s">
        <v>798</v>
      </c>
      <c r="DH122" s="845" t="s">
        <v>798</v>
      </c>
      <c r="DI122" s="845" t="s">
        <v>798</v>
      </c>
      <c r="DJ122" s="845" t="s">
        <v>798</v>
      </c>
      <c r="DK122" s="845" t="s">
        <v>798</v>
      </c>
      <c r="DL122" s="845" t="s">
        <v>798</v>
      </c>
      <c r="DM122" s="845" t="s">
        <v>798</v>
      </c>
      <c r="DN122" s="845" t="s">
        <v>798</v>
      </c>
      <c r="DO122" s="845" t="s">
        <v>798</v>
      </c>
      <c r="DP122" s="845" t="s">
        <v>798</v>
      </c>
      <c r="DQ122" s="845" t="s">
        <v>798</v>
      </c>
      <c r="DR122" s="845" t="s">
        <v>798</v>
      </c>
      <c r="DS122" s="917" t="s">
        <v>798</v>
      </c>
      <c r="DT122" s="845" t="s">
        <v>798</v>
      </c>
      <c r="DU122" s="845" t="s">
        <v>798</v>
      </c>
      <c r="DV122" s="845" t="s">
        <v>798</v>
      </c>
      <c r="DW122" s="845" t="s">
        <v>798</v>
      </c>
      <c r="DX122" s="845" t="s">
        <v>798</v>
      </c>
      <c r="DY122" s="845" t="s">
        <v>798</v>
      </c>
      <c r="DZ122" s="845" t="s">
        <v>798</v>
      </c>
      <c r="EA122" s="845" t="s">
        <v>798</v>
      </c>
      <c r="EB122" s="845" t="s">
        <v>798</v>
      </c>
      <c r="EC122" s="845" t="s">
        <v>798</v>
      </c>
      <c r="ED122" s="845" t="s">
        <v>798</v>
      </c>
      <c r="EE122" s="845" t="s">
        <v>798</v>
      </c>
      <c r="EF122" s="845" t="s">
        <v>798</v>
      </c>
    </row>
    <row r="123" spans="1:136" x14ac:dyDescent="0.2">
      <c r="A123" s="845">
        <v>119</v>
      </c>
      <c r="B123" s="845">
        <v>11</v>
      </c>
      <c r="C123" s="845" t="s">
        <v>798</v>
      </c>
      <c r="D123" s="845" t="s">
        <v>798</v>
      </c>
      <c r="E123" s="845" t="s">
        <v>798</v>
      </c>
      <c r="F123" s="845" t="s">
        <v>798</v>
      </c>
      <c r="G123" s="845" t="s">
        <v>798</v>
      </c>
      <c r="H123" s="845" t="s">
        <v>798</v>
      </c>
      <c r="I123" s="845" t="s">
        <v>798</v>
      </c>
      <c r="J123" s="845" t="s">
        <v>798</v>
      </c>
      <c r="K123" s="845" t="s">
        <v>798</v>
      </c>
      <c r="L123" s="845" t="s">
        <v>798</v>
      </c>
      <c r="M123" s="845" t="s">
        <v>798</v>
      </c>
      <c r="N123" s="845" t="s">
        <v>798</v>
      </c>
      <c r="O123" s="845" t="s">
        <v>798</v>
      </c>
      <c r="P123" s="845" t="s">
        <v>798</v>
      </c>
      <c r="Q123" s="845" t="s">
        <v>798</v>
      </c>
      <c r="R123" s="845" t="s">
        <v>798</v>
      </c>
      <c r="S123" s="845" t="s">
        <v>798</v>
      </c>
      <c r="T123" s="845" t="s">
        <v>798</v>
      </c>
      <c r="U123" s="845" t="s">
        <v>798</v>
      </c>
      <c r="V123" s="845" t="s">
        <v>798</v>
      </c>
      <c r="W123" s="845" t="s">
        <v>798</v>
      </c>
      <c r="X123" s="845" t="s">
        <v>798</v>
      </c>
      <c r="Y123" s="845" t="s">
        <v>798</v>
      </c>
      <c r="Z123" s="845" t="s">
        <v>798</v>
      </c>
      <c r="AA123" s="845" t="s">
        <v>798</v>
      </c>
      <c r="AB123" s="845" t="s">
        <v>798</v>
      </c>
      <c r="AC123" s="845" t="s">
        <v>798</v>
      </c>
      <c r="AD123" s="845" t="s">
        <v>798</v>
      </c>
      <c r="AE123" s="845" t="s">
        <v>798</v>
      </c>
      <c r="AF123" s="845" t="s">
        <v>798</v>
      </c>
      <c r="AG123" s="845" t="s">
        <v>798</v>
      </c>
      <c r="AH123" s="845" t="s">
        <v>798</v>
      </c>
      <c r="AI123" s="845" t="s">
        <v>798</v>
      </c>
      <c r="AJ123" s="845" t="s">
        <v>798</v>
      </c>
      <c r="AK123" s="845" t="s">
        <v>798</v>
      </c>
      <c r="AL123" s="845" t="s">
        <v>798</v>
      </c>
      <c r="AM123" s="845" t="s">
        <v>798</v>
      </c>
      <c r="AN123" s="845" t="s">
        <v>798</v>
      </c>
      <c r="AO123" s="845" t="s">
        <v>798</v>
      </c>
      <c r="AP123" s="845" t="s">
        <v>798</v>
      </c>
      <c r="AQ123" s="845" t="s">
        <v>798</v>
      </c>
      <c r="AR123" s="845" t="s">
        <v>798</v>
      </c>
      <c r="AS123" s="845" t="s">
        <v>798</v>
      </c>
      <c r="AT123" s="845" t="s">
        <v>798</v>
      </c>
      <c r="AU123" s="845" t="s">
        <v>798</v>
      </c>
      <c r="AV123" s="845" t="s">
        <v>798</v>
      </c>
      <c r="AW123" s="845" t="s">
        <v>798</v>
      </c>
      <c r="AX123" s="845" t="s">
        <v>798</v>
      </c>
      <c r="AY123" s="845" t="s">
        <v>798</v>
      </c>
      <c r="AZ123" s="845" t="s">
        <v>798</v>
      </c>
      <c r="BA123" s="845" t="s">
        <v>798</v>
      </c>
      <c r="BB123" s="845" t="s">
        <v>798</v>
      </c>
      <c r="BC123" s="845" t="s">
        <v>798</v>
      </c>
      <c r="BD123" s="845" t="s">
        <v>798</v>
      </c>
      <c r="BE123" s="845" t="s">
        <v>798</v>
      </c>
      <c r="BF123" s="845" t="s">
        <v>798</v>
      </c>
      <c r="BG123" s="845" t="s">
        <v>798</v>
      </c>
      <c r="BH123" s="845" t="s">
        <v>798</v>
      </c>
      <c r="BI123" s="845" t="s">
        <v>798</v>
      </c>
      <c r="BJ123" s="845" t="s">
        <v>798</v>
      </c>
      <c r="BK123" s="917" t="s">
        <v>798</v>
      </c>
      <c r="BL123" s="845" t="s">
        <v>798</v>
      </c>
      <c r="BM123" s="845" t="s">
        <v>798</v>
      </c>
      <c r="BN123" s="845" t="s">
        <v>798</v>
      </c>
      <c r="BO123" s="845" t="s">
        <v>798</v>
      </c>
      <c r="BP123" s="845" t="s">
        <v>798</v>
      </c>
      <c r="BQ123" s="845" t="s">
        <v>798</v>
      </c>
      <c r="BR123" s="917" t="s">
        <v>798</v>
      </c>
      <c r="BS123" s="845" t="s">
        <v>798</v>
      </c>
      <c r="BT123" s="845" t="s">
        <v>798</v>
      </c>
      <c r="BU123" s="845" t="s">
        <v>798</v>
      </c>
      <c r="BV123" s="917" t="s">
        <v>798</v>
      </c>
      <c r="BW123" s="845" t="s">
        <v>798</v>
      </c>
      <c r="BX123" s="845" t="s">
        <v>798</v>
      </c>
      <c r="BY123" s="845" t="s">
        <v>798</v>
      </c>
      <c r="BZ123" s="845" t="s">
        <v>798</v>
      </c>
      <c r="CA123" s="845" t="s">
        <v>798</v>
      </c>
      <c r="CB123" s="845" t="s">
        <v>798</v>
      </c>
      <c r="CC123" s="845" t="s">
        <v>798</v>
      </c>
      <c r="CD123" s="845" t="s">
        <v>798</v>
      </c>
      <c r="CE123" s="845" t="s">
        <v>798</v>
      </c>
      <c r="CF123" s="845" t="s">
        <v>798</v>
      </c>
      <c r="CG123" s="845" t="s">
        <v>798</v>
      </c>
      <c r="CH123" s="845" t="s">
        <v>798</v>
      </c>
      <c r="CI123" s="845" t="s">
        <v>798</v>
      </c>
      <c r="CJ123" s="845" t="s">
        <v>798</v>
      </c>
      <c r="CK123" s="845" t="s">
        <v>798</v>
      </c>
      <c r="CL123" s="845" t="s">
        <v>798</v>
      </c>
      <c r="CM123" s="845" t="s">
        <v>798</v>
      </c>
      <c r="CN123" s="845" t="s">
        <v>798</v>
      </c>
      <c r="CO123" s="845" t="s">
        <v>798</v>
      </c>
      <c r="CP123" s="845" t="s">
        <v>798</v>
      </c>
      <c r="CQ123" s="845" t="s">
        <v>798</v>
      </c>
      <c r="CR123" s="845" t="s">
        <v>798</v>
      </c>
      <c r="CS123" s="845" t="s">
        <v>798</v>
      </c>
      <c r="CT123" s="845" t="s">
        <v>798</v>
      </c>
      <c r="CU123" s="845" t="s">
        <v>798</v>
      </c>
      <c r="CV123" s="845" t="s">
        <v>798</v>
      </c>
      <c r="CW123" s="845" t="s">
        <v>798</v>
      </c>
      <c r="CX123" s="845" t="s">
        <v>798</v>
      </c>
      <c r="CY123" s="845" t="s">
        <v>798</v>
      </c>
      <c r="CZ123" s="845" t="s">
        <v>798</v>
      </c>
      <c r="DA123" s="845" t="s">
        <v>798</v>
      </c>
      <c r="DB123" s="845" t="s">
        <v>798</v>
      </c>
      <c r="DC123" s="845" t="s">
        <v>798</v>
      </c>
      <c r="DD123" s="845" t="s">
        <v>798</v>
      </c>
      <c r="DE123" s="845" t="s">
        <v>798</v>
      </c>
      <c r="DF123" s="845" t="s">
        <v>798</v>
      </c>
      <c r="DG123" s="845" t="s">
        <v>798</v>
      </c>
      <c r="DH123" s="845" t="s">
        <v>798</v>
      </c>
      <c r="DI123" s="845" t="s">
        <v>798</v>
      </c>
      <c r="DJ123" s="845" t="s">
        <v>798</v>
      </c>
      <c r="DK123" s="845" t="s">
        <v>798</v>
      </c>
      <c r="DL123" s="845" t="s">
        <v>798</v>
      </c>
      <c r="DM123" s="845" t="s">
        <v>798</v>
      </c>
      <c r="DN123" s="845" t="s">
        <v>798</v>
      </c>
      <c r="DO123" s="845" t="s">
        <v>798</v>
      </c>
      <c r="DP123" s="845" t="s">
        <v>798</v>
      </c>
      <c r="DQ123" s="845" t="s">
        <v>798</v>
      </c>
      <c r="DR123" s="845" t="s">
        <v>798</v>
      </c>
      <c r="DS123" s="917" t="s">
        <v>798</v>
      </c>
      <c r="DT123" s="845" t="s">
        <v>798</v>
      </c>
      <c r="DU123" s="845" t="s">
        <v>798</v>
      </c>
      <c r="DV123" s="845" t="s">
        <v>798</v>
      </c>
      <c r="DW123" s="845" t="s">
        <v>798</v>
      </c>
      <c r="DX123" s="845" t="s">
        <v>798</v>
      </c>
      <c r="DY123" s="845" t="s">
        <v>798</v>
      </c>
      <c r="DZ123" s="845" t="s">
        <v>798</v>
      </c>
      <c r="EA123" s="845" t="s">
        <v>798</v>
      </c>
      <c r="EB123" s="845" t="s">
        <v>798</v>
      </c>
      <c r="EC123" s="845" t="s">
        <v>798</v>
      </c>
      <c r="ED123" s="845" t="s">
        <v>798</v>
      </c>
      <c r="EE123" s="845" t="s">
        <v>798</v>
      </c>
      <c r="EF123" s="845" t="s">
        <v>798</v>
      </c>
    </row>
    <row r="124" spans="1:136" x14ac:dyDescent="0.2">
      <c r="A124" s="845">
        <v>120</v>
      </c>
      <c r="B124" s="845">
        <v>12</v>
      </c>
      <c r="C124" s="845" t="s">
        <v>798</v>
      </c>
      <c r="D124" s="845" t="s">
        <v>798</v>
      </c>
      <c r="E124" s="845" t="s">
        <v>798</v>
      </c>
      <c r="F124" s="845" t="s">
        <v>798</v>
      </c>
      <c r="G124" s="845" t="s">
        <v>798</v>
      </c>
      <c r="H124" s="845" t="s">
        <v>798</v>
      </c>
      <c r="I124" s="845" t="s">
        <v>798</v>
      </c>
      <c r="J124" s="845" t="s">
        <v>798</v>
      </c>
      <c r="K124" s="845" t="s">
        <v>798</v>
      </c>
      <c r="L124" s="845" t="s">
        <v>798</v>
      </c>
      <c r="M124" s="845" t="s">
        <v>798</v>
      </c>
      <c r="N124" s="845" t="s">
        <v>798</v>
      </c>
      <c r="O124" s="845" t="s">
        <v>798</v>
      </c>
      <c r="P124" s="845" t="s">
        <v>798</v>
      </c>
      <c r="Q124" s="845" t="s">
        <v>798</v>
      </c>
      <c r="R124" s="845" t="s">
        <v>798</v>
      </c>
      <c r="S124" s="845" t="s">
        <v>798</v>
      </c>
      <c r="T124" s="845" t="s">
        <v>798</v>
      </c>
      <c r="U124" s="845" t="s">
        <v>798</v>
      </c>
      <c r="V124" s="845" t="s">
        <v>798</v>
      </c>
      <c r="W124" s="845" t="s">
        <v>798</v>
      </c>
      <c r="X124" s="845" t="s">
        <v>798</v>
      </c>
      <c r="Y124" s="845" t="s">
        <v>798</v>
      </c>
      <c r="Z124" s="845" t="s">
        <v>798</v>
      </c>
      <c r="AA124" s="845" t="s">
        <v>798</v>
      </c>
      <c r="AB124" s="845" t="s">
        <v>798</v>
      </c>
      <c r="AC124" s="845" t="s">
        <v>798</v>
      </c>
      <c r="AD124" s="845" t="s">
        <v>798</v>
      </c>
      <c r="AE124" s="845" t="s">
        <v>798</v>
      </c>
      <c r="AF124" s="845" t="s">
        <v>798</v>
      </c>
      <c r="AG124" s="845" t="s">
        <v>798</v>
      </c>
      <c r="AH124" s="845" t="s">
        <v>798</v>
      </c>
      <c r="AI124" s="845" t="s">
        <v>798</v>
      </c>
      <c r="AJ124" s="845" t="s">
        <v>798</v>
      </c>
      <c r="AK124" s="845" t="s">
        <v>798</v>
      </c>
      <c r="AL124" s="845" t="s">
        <v>798</v>
      </c>
      <c r="AM124" s="845" t="s">
        <v>798</v>
      </c>
      <c r="AN124" s="845" t="s">
        <v>798</v>
      </c>
      <c r="AO124" s="845" t="s">
        <v>798</v>
      </c>
      <c r="AP124" s="845" t="s">
        <v>798</v>
      </c>
      <c r="AQ124" s="845" t="s">
        <v>798</v>
      </c>
      <c r="AR124" s="845" t="s">
        <v>798</v>
      </c>
      <c r="AS124" s="845" t="s">
        <v>798</v>
      </c>
      <c r="AT124" s="845" t="s">
        <v>798</v>
      </c>
      <c r="AU124" s="845" t="s">
        <v>798</v>
      </c>
      <c r="AV124" s="845" t="s">
        <v>798</v>
      </c>
      <c r="AW124" s="845" t="s">
        <v>798</v>
      </c>
      <c r="AX124" s="845" t="s">
        <v>798</v>
      </c>
      <c r="AY124" s="845" t="s">
        <v>798</v>
      </c>
      <c r="AZ124" s="845" t="s">
        <v>798</v>
      </c>
      <c r="BA124" s="845" t="s">
        <v>798</v>
      </c>
      <c r="BB124" s="845" t="s">
        <v>798</v>
      </c>
      <c r="BC124" s="845" t="s">
        <v>798</v>
      </c>
      <c r="BD124" s="845" t="s">
        <v>798</v>
      </c>
      <c r="BE124" s="845" t="s">
        <v>798</v>
      </c>
      <c r="BF124" s="845" t="s">
        <v>798</v>
      </c>
      <c r="BG124" s="845" t="s">
        <v>798</v>
      </c>
      <c r="BH124" s="845" t="s">
        <v>798</v>
      </c>
      <c r="BI124" s="845" t="s">
        <v>798</v>
      </c>
      <c r="BJ124" s="845" t="s">
        <v>798</v>
      </c>
      <c r="BK124" s="917" t="s">
        <v>798</v>
      </c>
      <c r="BL124" s="845" t="s">
        <v>798</v>
      </c>
      <c r="BM124" s="845" t="s">
        <v>798</v>
      </c>
      <c r="BN124" s="845" t="s">
        <v>798</v>
      </c>
      <c r="BO124" s="845" t="s">
        <v>798</v>
      </c>
      <c r="BP124" s="845" t="s">
        <v>798</v>
      </c>
      <c r="BQ124" s="845" t="s">
        <v>798</v>
      </c>
      <c r="BR124" s="917" t="s">
        <v>798</v>
      </c>
      <c r="BS124" s="845" t="s">
        <v>798</v>
      </c>
      <c r="BT124" s="845" t="s">
        <v>798</v>
      </c>
      <c r="BU124" s="845" t="s">
        <v>798</v>
      </c>
      <c r="BV124" s="917" t="s">
        <v>798</v>
      </c>
      <c r="BW124" s="845" t="s">
        <v>798</v>
      </c>
      <c r="BX124" s="845" t="s">
        <v>798</v>
      </c>
      <c r="BY124" s="845" t="s">
        <v>798</v>
      </c>
      <c r="BZ124" s="845" t="s">
        <v>798</v>
      </c>
      <c r="CA124" s="845" t="s">
        <v>798</v>
      </c>
      <c r="CB124" s="845" t="s">
        <v>798</v>
      </c>
      <c r="CC124" s="845" t="s">
        <v>798</v>
      </c>
      <c r="CD124" s="845" t="s">
        <v>798</v>
      </c>
      <c r="CE124" s="845" t="s">
        <v>798</v>
      </c>
      <c r="CF124" s="845" t="s">
        <v>798</v>
      </c>
      <c r="CG124" s="845" t="s">
        <v>798</v>
      </c>
      <c r="CH124" s="845" t="s">
        <v>798</v>
      </c>
      <c r="CI124" s="845" t="s">
        <v>798</v>
      </c>
      <c r="CJ124" s="845" t="s">
        <v>798</v>
      </c>
      <c r="CK124" s="845" t="s">
        <v>798</v>
      </c>
      <c r="CL124" s="845" t="s">
        <v>798</v>
      </c>
      <c r="CM124" s="845" t="s">
        <v>798</v>
      </c>
      <c r="CN124" s="845" t="s">
        <v>798</v>
      </c>
      <c r="CO124" s="845" t="s">
        <v>798</v>
      </c>
      <c r="CP124" s="845" t="s">
        <v>798</v>
      </c>
      <c r="CQ124" s="845" t="s">
        <v>798</v>
      </c>
      <c r="CR124" s="845" t="s">
        <v>798</v>
      </c>
      <c r="CS124" s="845" t="s">
        <v>798</v>
      </c>
      <c r="CT124" s="845" t="s">
        <v>798</v>
      </c>
      <c r="CU124" s="845" t="s">
        <v>798</v>
      </c>
      <c r="CV124" s="845" t="s">
        <v>798</v>
      </c>
      <c r="CW124" s="845" t="s">
        <v>798</v>
      </c>
      <c r="CX124" s="845" t="s">
        <v>798</v>
      </c>
      <c r="CY124" s="845" t="s">
        <v>798</v>
      </c>
      <c r="CZ124" s="845" t="s">
        <v>798</v>
      </c>
      <c r="DA124" s="845" t="s">
        <v>798</v>
      </c>
      <c r="DB124" s="845" t="s">
        <v>798</v>
      </c>
      <c r="DC124" s="845" t="s">
        <v>798</v>
      </c>
      <c r="DD124" s="845" t="s">
        <v>798</v>
      </c>
      <c r="DE124" s="845" t="s">
        <v>798</v>
      </c>
      <c r="DF124" s="845" t="s">
        <v>798</v>
      </c>
      <c r="DG124" s="845" t="s">
        <v>798</v>
      </c>
      <c r="DH124" s="845" t="s">
        <v>798</v>
      </c>
      <c r="DI124" s="845" t="s">
        <v>798</v>
      </c>
      <c r="DJ124" s="845" t="s">
        <v>798</v>
      </c>
      <c r="DK124" s="845" t="s">
        <v>798</v>
      </c>
      <c r="DL124" s="845" t="s">
        <v>798</v>
      </c>
      <c r="DM124" s="845" t="s">
        <v>798</v>
      </c>
      <c r="DN124" s="845" t="s">
        <v>798</v>
      </c>
      <c r="DO124" s="845" t="s">
        <v>798</v>
      </c>
      <c r="DP124" s="845" t="s">
        <v>798</v>
      </c>
      <c r="DQ124" s="845" t="s">
        <v>798</v>
      </c>
      <c r="DR124" s="845" t="s">
        <v>798</v>
      </c>
      <c r="DS124" s="917" t="s">
        <v>798</v>
      </c>
      <c r="DT124" s="845" t="s">
        <v>798</v>
      </c>
      <c r="DU124" s="845" t="s">
        <v>798</v>
      </c>
      <c r="DV124" s="845" t="s">
        <v>798</v>
      </c>
      <c r="DW124" s="845" t="s">
        <v>798</v>
      </c>
      <c r="DX124" s="845" t="s">
        <v>798</v>
      </c>
      <c r="DY124" s="845" t="s">
        <v>798</v>
      </c>
      <c r="DZ124" s="845" t="s">
        <v>798</v>
      </c>
      <c r="EA124" s="845" t="s">
        <v>798</v>
      </c>
      <c r="EB124" s="845" t="s">
        <v>798</v>
      </c>
      <c r="EC124" s="845" t="s">
        <v>798</v>
      </c>
      <c r="ED124" s="845" t="s">
        <v>798</v>
      </c>
      <c r="EE124" s="845" t="s">
        <v>798</v>
      </c>
      <c r="EF124" s="845" t="s">
        <v>798</v>
      </c>
    </row>
    <row r="125" spans="1:136" x14ac:dyDescent="0.2">
      <c r="A125" s="845">
        <v>121</v>
      </c>
      <c r="B125" s="845">
        <v>1</v>
      </c>
      <c r="C125" s="845" t="s">
        <v>798</v>
      </c>
      <c r="D125" s="845" t="s">
        <v>798</v>
      </c>
      <c r="E125" s="845" t="s">
        <v>798</v>
      </c>
      <c r="F125" s="845" t="s">
        <v>798</v>
      </c>
      <c r="G125" s="845" t="s">
        <v>798</v>
      </c>
      <c r="H125" s="845" t="s">
        <v>798</v>
      </c>
      <c r="I125" s="845" t="s">
        <v>798</v>
      </c>
      <c r="J125" s="845" t="s">
        <v>798</v>
      </c>
      <c r="K125" s="845" t="s">
        <v>798</v>
      </c>
      <c r="L125" s="845" t="s">
        <v>798</v>
      </c>
      <c r="M125" s="845" t="s">
        <v>798</v>
      </c>
      <c r="N125" s="845" t="s">
        <v>798</v>
      </c>
      <c r="O125" s="845" t="s">
        <v>798</v>
      </c>
      <c r="P125" s="845" t="s">
        <v>798</v>
      </c>
      <c r="Q125" s="845" t="s">
        <v>798</v>
      </c>
      <c r="R125" s="845" t="s">
        <v>798</v>
      </c>
      <c r="S125" s="845" t="s">
        <v>798</v>
      </c>
      <c r="T125" s="845" t="s">
        <v>798</v>
      </c>
      <c r="U125" s="845" t="s">
        <v>798</v>
      </c>
      <c r="V125" s="845" t="s">
        <v>798</v>
      </c>
      <c r="W125" s="845" t="s">
        <v>798</v>
      </c>
      <c r="X125" s="845" t="s">
        <v>798</v>
      </c>
      <c r="Y125" s="845" t="s">
        <v>798</v>
      </c>
      <c r="Z125" s="845" t="s">
        <v>798</v>
      </c>
      <c r="AA125" s="845" t="s">
        <v>798</v>
      </c>
      <c r="AB125" s="845" t="s">
        <v>798</v>
      </c>
      <c r="AC125" s="845" t="s">
        <v>798</v>
      </c>
      <c r="AD125" s="845" t="s">
        <v>798</v>
      </c>
      <c r="AE125" s="845" t="s">
        <v>798</v>
      </c>
      <c r="AF125" s="845" t="s">
        <v>798</v>
      </c>
      <c r="AG125" s="845" t="s">
        <v>798</v>
      </c>
      <c r="AH125" s="845" t="s">
        <v>798</v>
      </c>
      <c r="AI125" s="845" t="s">
        <v>798</v>
      </c>
      <c r="AJ125" s="845" t="s">
        <v>798</v>
      </c>
      <c r="AK125" s="845" t="s">
        <v>798</v>
      </c>
      <c r="AL125" s="845" t="s">
        <v>798</v>
      </c>
      <c r="AM125" s="845" t="s">
        <v>798</v>
      </c>
      <c r="AN125" s="845" t="s">
        <v>798</v>
      </c>
      <c r="AO125" s="845" t="s">
        <v>798</v>
      </c>
      <c r="AP125" s="845" t="s">
        <v>798</v>
      </c>
      <c r="AQ125" s="845" t="s">
        <v>798</v>
      </c>
      <c r="AR125" s="845" t="s">
        <v>798</v>
      </c>
      <c r="AS125" s="845" t="s">
        <v>798</v>
      </c>
      <c r="AT125" s="845" t="s">
        <v>798</v>
      </c>
      <c r="AU125" s="845" t="s">
        <v>798</v>
      </c>
      <c r="AV125" s="845" t="s">
        <v>798</v>
      </c>
      <c r="AW125" s="845" t="s">
        <v>798</v>
      </c>
      <c r="AX125" s="845" t="s">
        <v>798</v>
      </c>
      <c r="AY125" s="845" t="s">
        <v>798</v>
      </c>
      <c r="AZ125" s="845" t="s">
        <v>798</v>
      </c>
      <c r="BA125" s="845" t="s">
        <v>798</v>
      </c>
      <c r="BB125" s="845" t="s">
        <v>798</v>
      </c>
      <c r="BC125" s="845" t="s">
        <v>798</v>
      </c>
      <c r="BD125" s="845" t="s">
        <v>798</v>
      </c>
      <c r="BE125" s="845" t="s">
        <v>798</v>
      </c>
      <c r="BF125" s="845" t="s">
        <v>798</v>
      </c>
      <c r="BG125" s="845" t="s">
        <v>798</v>
      </c>
      <c r="BH125" s="845" t="s">
        <v>798</v>
      </c>
      <c r="BI125" s="845" t="s">
        <v>798</v>
      </c>
      <c r="BJ125" s="845" t="s">
        <v>798</v>
      </c>
      <c r="BK125" s="917" t="s">
        <v>798</v>
      </c>
      <c r="BL125" s="845" t="s">
        <v>798</v>
      </c>
      <c r="BM125" s="845" t="s">
        <v>798</v>
      </c>
      <c r="BN125" s="845" t="s">
        <v>798</v>
      </c>
      <c r="BO125" s="845" t="s">
        <v>798</v>
      </c>
      <c r="BP125" s="845" t="s">
        <v>798</v>
      </c>
      <c r="BQ125" s="845" t="s">
        <v>798</v>
      </c>
      <c r="BR125" s="917" t="s">
        <v>798</v>
      </c>
      <c r="BS125" s="845" t="s">
        <v>798</v>
      </c>
      <c r="BT125" s="845" t="s">
        <v>798</v>
      </c>
      <c r="BU125" s="845" t="s">
        <v>798</v>
      </c>
      <c r="BV125" s="917" t="s">
        <v>798</v>
      </c>
      <c r="BW125" s="845" t="s">
        <v>798</v>
      </c>
      <c r="BX125" s="845" t="s">
        <v>798</v>
      </c>
      <c r="BY125" s="845" t="s">
        <v>798</v>
      </c>
      <c r="BZ125" s="845" t="s">
        <v>798</v>
      </c>
      <c r="CA125" s="845" t="s">
        <v>798</v>
      </c>
      <c r="CB125" s="845" t="s">
        <v>798</v>
      </c>
      <c r="CC125" s="845" t="s">
        <v>798</v>
      </c>
      <c r="CD125" s="845" t="s">
        <v>798</v>
      </c>
      <c r="CE125" s="845" t="s">
        <v>798</v>
      </c>
      <c r="CF125" s="845" t="s">
        <v>798</v>
      </c>
      <c r="CG125" s="845" t="s">
        <v>798</v>
      </c>
      <c r="CH125" s="845" t="s">
        <v>798</v>
      </c>
      <c r="CI125" s="845" t="s">
        <v>798</v>
      </c>
      <c r="CJ125" s="845" t="s">
        <v>798</v>
      </c>
      <c r="CK125" s="845" t="s">
        <v>798</v>
      </c>
      <c r="CL125" s="845" t="s">
        <v>798</v>
      </c>
      <c r="CM125" s="845" t="s">
        <v>798</v>
      </c>
      <c r="CN125" s="845" t="s">
        <v>798</v>
      </c>
      <c r="CO125" s="845" t="s">
        <v>798</v>
      </c>
      <c r="CP125" s="845" t="s">
        <v>798</v>
      </c>
      <c r="CQ125" s="845" t="s">
        <v>798</v>
      </c>
      <c r="CR125" s="845" t="s">
        <v>798</v>
      </c>
      <c r="CS125" s="845" t="s">
        <v>798</v>
      </c>
      <c r="CT125" s="845" t="s">
        <v>798</v>
      </c>
      <c r="CU125" s="845" t="s">
        <v>798</v>
      </c>
      <c r="CV125" s="845" t="s">
        <v>798</v>
      </c>
      <c r="CW125" s="845" t="s">
        <v>798</v>
      </c>
      <c r="CX125" s="845" t="s">
        <v>798</v>
      </c>
      <c r="CY125" s="845" t="s">
        <v>798</v>
      </c>
      <c r="CZ125" s="845" t="s">
        <v>798</v>
      </c>
      <c r="DA125" s="845" t="s">
        <v>798</v>
      </c>
      <c r="DB125" s="845" t="s">
        <v>798</v>
      </c>
      <c r="DC125" s="845" t="s">
        <v>798</v>
      </c>
      <c r="DD125" s="845" t="s">
        <v>798</v>
      </c>
      <c r="DE125" s="845" t="s">
        <v>798</v>
      </c>
      <c r="DF125" s="845" t="s">
        <v>798</v>
      </c>
      <c r="DG125" s="845" t="s">
        <v>798</v>
      </c>
      <c r="DH125" s="845" t="s">
        <v>798</v>
      </c>
      <c r="DI125" s="845" t="s">
        <v>798</v>
      </c>
      <c r="DJ125" s="845" t="s">
        <v>798</v>
      </c>
      <c r="DK125" s="845" t="s">
        <v>798</v>
      </c>
      <c r="DL125" s="845" t="s">
        <v>798</v>
      </c>
      <c r="DM125" s="845" t="s">
        <v>798</v>
      </c>
      <c r="DN125" s="845" t="s">
        <v>798</v>
      </c>
      <c r="DO125" s="845" t="s">
        <v>798</v>
      </c>
      <c r="DP125" s="845" t="s">
        <v>798</v>
      </c>
      <c r="DQ125" s="845" t="s">
        <v>798</v>
      </c>
      <c r="DR125" s="845" t="s">
        <v>798</v>
      </c>
      <c r="DS125" s="917" t="s">
        <v>798</v>
      </c>
      <c r="DT125" s="845" t="s">
        <v>798</v>
      </c>
      <c r="DU125" s="845" t="s">
        <v>798</v>
      </c>
      <c r="DV125" s="845" t="s">
        <v>798</v>
      </c>
      <c r="DW125" s="845" t="s">
        <v>798</v>
      </c>
      <c r="DX125" s="845" t="s">
        <v>798</v>
      </c>
      <c r="DY125" s="845" t="s">
        <v>798</v>
      </c>
      <c r="DZ125" s="845" t="s">
        <v>798</v>
      </c>
      <c r="EA125" s="845" t="s">
        <v>798</v>
      </c>
      <c r="EB125" s="845" t="s">
        <v>798</v>
      </c>
      <c r="EC125" s="845" t="s">
        <v>798</v>
      </c>
      <c r="ED125" s="845" t="s">
        <v>798</v>
      </c>
      <c r="EE125" s="845" t="s">
        <v>798</v>
      </c>
      <c r="EF125" s="845" t="s">
        <v>798</v>
      </c>
    </row>
    <row r="126" spans="1:136" x14ac:dyDescent="0.2">
      <c r="A126" s="845">
        <v>122</v>
      </c>
      <c r="B126" s="845">
        <v>2</v>
      </c>
      <c r="C126" s="845" t="s">
        <v>798</v>
      </c>
      <c r="D126" s="845" t="s">
        <v>798</v>
      </c>
      <c r="E126" s="845" t="s">
        <v>798</v>
      </c>
      <c r="F126" s="845" t="s">
        <v>798</v>
      </c>
      <c r="G126" s="845" t="s">
        <v>798</v>
      </c>
      <c r="H126" s="845" t="s">
        <v>798</v>
      </c>
      <c r="I126" s="845" t="s">
        <v>798</v>
      </c>
      <c r="J126" s="845" t="s">
        <v>798</v>
      </c>
      <c r="K126" s="845" t="s">
        <v>798</v>
      </c>
      <c r="L126" s="845" t="s">
        <v>798</v>
      </c>
      <c r="M126" s="845" t="s">
        <v>798</v>
      </c>
      <c r="N126" s="845" t="s">
        <v>798</v>
      </c>
      <c r="O126" s="845" t="s">
        <v>798</v>
      </c>
      <c r="P126" s="845" t="s">
        <v>798</v>
      </c>
      <c r="Q126" s="845" t="s">
        <v>798</v>
      </c>
      <c r="R126" s="845" t="s">
        <v>798</v>
      </c>
      <c r="S126" s="845" t="s">
        <v>798</v>
      </c>
      <c r="T126" s="845" t="s">
        <v>798</v>
      </c>
      <c r="U126" s="845" t="s">
        <v>798</v>
      </c>
      <c r="V126" s="845" t="s">
        <v>798</v>
      </c>
      <c r="W126" s="845" t="s">
        <v>798</v>
      </c>
      <c r="X126" s="845" t="s">
        <v>798</v>
      </c>
      <c r="Y126" s="845" t="s">
        <v>798</v>
      </c>
      <c r="Z126" s="845" t="s">
        <v>798</v>
      </c>
      <c r="AA126" s="845" t="s">
        <v>798</v>
      </c>
      <c r="AB126" s="845" t="s">
        <v>798</v>
      </c>
      <c r="AC126" s="845" t="s">
        <v>798</v>
      </c>
      <c r="AD126" s="845" t="s">
        <v>798</v>
      </c>
      <c r="AE126" s="845" t="s">
        <v>798</v>
      </c>
      <c r="AF126" s="845" t="s">
        <v>798</v>
      </c>
      <c r="AG126" s="845" t="s">
        <v>798</v>
      </c>
      <c r="AH126" s="845" t="s">
        <v>798</v>
      </c>
      <c r="AI126" s="845" t="s">
        <v>798</v>
      </c>
      <c r="AJ126" s="845" t="s">
        <v>798</v>
      </c>
      <c r="AK126" s="845" t="s">
        <v>798</v>
      </c>
      <c r="AL126" s="845" t="s">
        <v>798</v>
      </c>
      <c r="AM126" s="845" t="s">
        <v>798</v>
      </c>
      <c r="AN126" s="845" t="s">
        <v>798</v>
      </c>
      <c r="AO126" s="845" t="s">
        <v>798</v>
      </c>
      <c r="AP126" s="845" t="s">
        <v>798</v>
      </c>
      <c r="AQ126" s="845" t="s">
        <v>798</v>
      </c>
      <c r="AR126" s="845" t="s">
        <v>798</v>
      </c>
      <c r="AS126" s="845" t="s">
        <v>798</v>
      </c>
      <c r="AT126" s="845" t="s">
        <v>798</v>
      </c>
      <c r="AU126" s="845" t="s">
        <v>798</v>
      </c>
      <c r="AV126" s="845" t="s">
        <v>798</v>
      </c>
      <c r="AW126" s="845" t="s">
        <v>798</v>
      </c>
      <c r="AX126" s="845" t="s">
        <v>798</v>
      </c>
      <c r="AY126" s="845" t="s">
        <v>798</v>
      </c>
      <c r="AZ126" s="845" t="s">
        <v>798</v>
      </c>
      <c r="BA126" s="845" t="s">
        <v>798</v>
      </c>
      <c r="BB126" s="845" t="s">
        <v>798</v>
      </c>
      <c r="BC126" s="845" t="s">
        <v>798</v>
      </c>
      <c r="BD126" s="845" t="s">
        <v>798</v>
      </c>
      <c r="BE126" s="845" t="s">
        <v>798</v>
      </c>
      <c r="BF126" s="845" t="s">
        <v>798</v>
      </c>
      <c r="BG126" s="845" t="s">
        <v>798</v>
      </c>
      <c r="BH126" s="845" t="s">
        <v>798</v>
      </c>
      <c r="BI126" s="845" t="s">
        <v>798</v>
      </c>
      <c r="BJ126" s="845" t="s">
        <v>798</v>
      </c>
      <c r="BK126" s="917" t="s">
        <v>798</v>
      </c>
      <c r="BL126" s="845" t="s">
        <v>798</v>
      </c>
      <c r="BM126" s="845" t="s">
        <v>798</v>
      </c>
      <c r="BN126" s="845" t="s">
        <v>798</v>
      </c>
      <c r="BO126" s="845" t="s">
        <v>798</v>
      </c>
      <c r="BP126" s="845" t="s">
        <v>798</v>
      </c>
      <c r="BQ126" s="845" t="s">
        <v>798</v>
      </c>
      <c r="BR126" s="917" t="s">
        <v>798</v>
      </c>
      <c r="BS126" s="845" t="s">
        <v>798</v>
      </c>
      <c r="BT126" s="845" t="s">
        <v>798</v>
      </c>
      <c r="BU126" s="845" t="s">
        <v>798</v>
      </c>
      <c r="BV126" s="917" t="s">
        <v>798</v>
      </c>
      <c r="BW126" s="845" t="s">
        <v>798</v>
      </c>
      <c r="BX126" s="845" t="s">
        <v>798</v>
      </c>
      <c r="BY126" s="845" t="s">
        <v>798</v>
      </c>
      <c r="BZ126" s="845" t="s">
        <v>798</v>
      </c>
      <c r="CA126" s="845" t="s">
        <v>798</v>
      </c>
      <c r="CB126" s="845" t="s">
        <v>798</v>
      </c>
      <c r="CC126" s="845" t="s">
        <v>798</v>
      </c>
      <c r="CD126" s="845" t="s">
        <v>798</v>
      </c>
      <c r="CE126" s="845" t="s">
        <v>798</v>
      </c>
      <c r="CF126" s="845" t="s">
        <v>798</v>
      </c>
      <c r="CG126" s="845" t="s">
        <v>798</v>
      </c>
      <c r="CH126" s="845" t="s">
        <v>798</v>
      </c>
      <c r="CI126" s="845" t="s">
        <v>798</v>
      </c>
      <c r="CJ126" s="845" t="s">
        <v>798</v>
      </c>
      <c r="CK126" s="845" t="s">
        <v>798</v>
      </c>
      <c r="CL126" s="845" t="s">
        <v>798</v>
      </c>
      <c r="CM126" s="845" t="s">
        <v>798</v>
      </c>
      <c r="CN126" s="845" t="s">
        <v>798</v>
      </c>
      <c r="CO126" s="845" t="s">
        <v>798</v>
      </c>
      <c r="CP126" s="845" t="s">
        <v>798</v>
      </c>
      <c r="CQ126" s="845" t="s">
        <v>798</v>
      </c>
      <c r="CR126" s="845" t="s">
        <v>798</v>
      </c>
      <c r="CS126" s="845" t="s">
        <v>798</v>
      </c>
      <c r="CT126" s="845" t="s">
        <v>798</v>
      </c>
      <c r="CU126" s="845" t="s">
        <v>798</v>
      </c>
      <c r="CV126" s="845" t="s">
        <v>798</v>
      </c>
      <c r="CW126" s="845" t="s">
        <v>798</v>
      </c>
      <c r="CX126" s="845" t="s">
        <v>798</v>
      </c>
      <c r="CY126" s="845" t="s">
        <v>798</v>
      </c>
      <c r="CZ126" s="845" t="s">
        <v>798</v>
      </c>
      <c r="DA126" s="845" t="s">
        <v>798</v>
      </c>
      <c r="DB126" s="845" t="s">
        <v>798</v>
      </c>
      <c r="DC126" s="845" t="s">
        <v>798</v>
      </c>
      <c r="DD126" s="845" t="s">
        <v>798</v>
      </c>
      <c r="DE126" s="845" t="s">
        <v>798</v>
      </c>
      <c r="DF126" s="845" t="s">
        <v>798</v>
      </c>
      <c r="DG126" s="845" t="s">
        <v>798</v>
      </c>
      <c r="DH126" s="845" t="s">
        <v>798</v>
      </c>
      <c r="DI126" s="845" t="s">
        <v>798</v>
      </c>
      <c r="DJ126" s="845" t="s">
        <v>798</v>
      </c>
      <c r="DK126" s="845" t="s">
        <v>798</v>
      </c>
      <c r="DL126" s="845" t="s">
        <v>798</v>
      </c>
      <c r="DM126" s="845" t="s">
        <v>798</v>
      </c>
      <c r="DN126" s="845" t="s">
        <v>798</v>
      </c>
      <c r="DO126" s="845" t="s">
        <v>798</v>
      </c>
      <c r="DP126" s="845" t="s">
        <v>798</v>
      </c>
      <c r="DQ126" s="845" t="s">
        <v>798</v>
      </c>
      <c r="DR126" s="845" t="s">
        <v>798</v>
      </c>
      <c r="DS126" s="917" t="s">
        <v>798</v>
      </c>
      <c r="DT126" s="845" t="s">
        <v>798</v>
      </c>
      <c r="DU126" s="845" t="s">
        <v>798</v>
      </c>
      <c r="DV126" s="845" t="s">
        <v>798</v>
      </c>
      <c r="DW126" s="845" t="s">
        <v>798</v>
      </c>
      <c r="DX126" s="845" t="s">
        <v>798</v>
      </c>
      <c r="DY126" s="845" t="s">
        <v>798</v>
      </c>
      <c r="DZ126" s="845" t="s">
        <v>798</v>
      </c>
      <c r="EA126" s="845" t="s">
        <v>798</v>
      </c>
      <c r="EB126" s="845" t="s">
        <v>798</v>
      </c>
      <c r="EC126" s="845" t="s">
        <v>798</v>
      </c>
      <c r="ED126" s="845" t="s">
        <v>798</v>
      </c>
      <c r="EE126" s="845" t="s">
        <v>798</v>
      </c>
      <c r="EF126" s="845" t="s">
        <v>798</v>
      </c>
    </row>
    <row r="127" spans="1:136" x14ac:dyDescent="0.2">
      <c r="A127" s="845">
        <v>123</v>
      </c>
      <c r="B127" s="845">
        <v>3</v>
      </c>
      <c r="C127" s="845" t="s">
        <v>798</v>
      </c>
      <c r="D127" s="845" t="s">
        <v>798</v>
      </c>
      <c r="E127" s="845" t="s">
        <v>798</v>
      </c>
      <c r="F127" s="845" t="s">
        <v>798</v>
      </c>
      <c r="G127" s="845" t="s">
        <v>798</v>
      </c>
      <c r="H127" s="845" t="s">
        <v>798</v>
      </c>
      <c r="I127" s="845" t="s">
        <v>798</v>
      </c>
      <c r="J127" s="845" t="s">
        <v>798</v>
      </c>
      <c r="K127" s="845" t="s">
        <v>798</v>
      </c>
      <c r="L127" s="845" t="s">
        <v>798</v>
      </c>
      <c r="M127" s="845" t="s">
        <v>798</v>
      </c>
      <c r="N127" s="845" t="s">
        <v>798</v>
      </c>
      <c r="O127" s="845" t="s">
        <v>798</v>
      </c>
      <c r="P127" s="845" t="s">
        <v>798</v>
      </c>
      <c r="Q127" s="845" t="s">
        <v>798</v>
      </c>
      <c r="R127" s="845" t="s">
        <v>798</v>
      </c>
      <c r="S127" s="845" t="s">
        <v>798</v>
      </c>
      <c r="T127" s="845" t="s">
        <v>798</v>
      </c>
      <c r="U127" s="845" t="s">
        <v>798</v>
      </c>
      <c r="V127" s="845" t="s">
        <v>798</v>
      </c>
      <c r="W127" s="845" t="s">
        <v>798</v>
      </c>
      <c r="X127" s="845" t="s">
        <v>798</v>
      </c>
      <c r="Y127" s="845" t="s">
        <v>798</v>
      </c>
      <c r="Z127" s="845" t="s">
        <v>798</v>
      </c>
      <c r="AA127" s="845" t="s">
        <v>798</v>
      </c>
      <c r="AB127" s="845" t="s">
        <v>798</v>
      </c>
      <c r="AC127" s="845" t="s">
        <v>798</v>
      </c>
      <c r="AD127" s="845" t="s">
        <v>798</v>
      </c>
      <c r="AE127" s="845" t="s">
        <v>798</v>
      </c>
      <c r="AF127" s="845" t="s">
        <v>798</v>
      </c>
      <c r="AG127" s="845" t="s">
        <v>798</v>
      </c>
      <c r="AH127" s="845" t="s">
        <v>798</v>
      </c>
      <c r="AI127" s="845" t="s">
        <v>798</v>
      </c>
      <c r="AJ127" s="845" t="s">
        <v>798</v>
      </c>
      <c r="AK127" s="845" t="s">
        <v>798</v>
      </c>
      <c r="AL127" s="845" t="s">
        <v>798</v>
      </c>
      <c r="AM127" s="845" t="s">
        <v>798</v>
      </c>
      <c r="AN127" s="845" t="s">
        <v>798</v>
      </c>
      <c r="AO127" s="845" t="s">
        <v>798</v>
      </c>
      <c r="AP127" s="845" t="s">
        <v>798</v>
      </c>
      <c r="AQ127" s="845" t="s">
        <v>798</v>
      </c>
      <c r="AR127" s="845" t="s">
        <v>798</v>
      </c>
      <c r="AS127" s="845" t="s">
        <v>798</v>
      </c>
      <c r="AT127" s="845" t="s">
        <v>798</v>
      </c>
      <c r="AU127" s="845" t="s">
        <v>798</v>
      </c>
      <c r="AV127" s="845" t="s">
        <v>798</v>
      </c>
      <c r="AW127" s="845" t="s">
        <v>798</v>
      </c>
      <c r="AX127" s="845" t="s">
        <v>798</v>
      </c>
      <c r="AY127" s="845" t="s">
        <v>798</v>
      </c>
      <c r="AZ127" s="845" t="s">
        <v>798</v>
      </c>
      <c r="BA127" s="845" t="s">
        <v>798</v>
      </c>
      <c r="BB127" s="845" t="s">
        <v>798</v>
      </c>
      <c r="BC127" s="845" t="s">
        <v>798</v>
      </c>
      <c r="BD127" s="845" t="s">
        <v>798</v>
      </c>
      <c r="BE127" s="845" t="s">
        <v>798</v>
      </c>
      <c r="BF127" s="845" t="s">
        <v>798</v>
      </c>
      <c r="BG127" s="845" t="s">
        <v>798</v>
      </c>
      <c r="BH127" s="845" t="s">
        <v>798</v>
      </c>
      <c r="BI127" s="845" t="s">
        <v>798</v>
      </c>
      <c r="BJ127" s="845" t="s">
        <v>798</v>
      </c>
      <c r="BK127" s="917" t="s">
        <v>798</v>
      </c>
      <c r="BL127" s="845" t="s">
        <v>798</v>
      </c>
      <c r="BM127" s="845" t="s">
        <v>798</v>
      </c>
      <c r="BN127" s="845" t="s">
        <v>798</v>
      </c>
      <c r="BO127" s="845" t="s">
        <v>798</v>
      </c>
      <c r="BP127" s="845" t="s">
        <v>798</v>
      </c>
      <c r="BQ127" s="845" t="s">
        <v>798</v>
      </c>
      <c r="BR127" s="917" t="s">
        <v>798</v>
      </c>
      <c r="BS127" s="845" t="s">
        <v>798</v>
      </c>
      <c r="BT127" s="845" t="s">
        <v>798</v>
      </c>
      <c r="BU127" s="845" t="s">
        <v>798</v>
      </c>
      <c r="BV127" s="917" t="s">
        <v>798</v>
      </c>
      <c r="BW127" s="845" t="s">
        <v>798</v>
      </c>
      <c r="BX127" s="845" t="s">
        <v>798</v>
      </c>
      <c r="BY127" s="845" t="s">
        <v>798</v>
      </c>
      <c r="BZ127" s="845" t="s">
        <v>798</v>
      </c>
      <c r="CA127" s="845" t="s">
        <v>798</v>
      </c>
      <c r="CB127" s="845" t="s">
        <v>798</v>
      </c>
      <c r="CC127" s="845" t="s">
        <v>798</v>
      </c>
      <c r="CD127" s="845" t="s">
        <v>798</v>
      </c>
      <c r="CE127" s="845" t="s">
        <v>798</v>
      </c>
      <c r="CF127" s="845" t="s">
        <v>798</v>
      </c>
      <c r="CG127" s="845" t="s">
        <v>798</v>
      </c>
      <c r="CH127" s="845" t="s">
        <v>798</v>
      </c>
      <c r="CI127" s="845" t="s">
        <v>798</v>
      </c>
      <c r="CJ127" s="845" t="s">
        <v>798</v>
      </c>
      <c r="CK127" s="845" t="s">
        <v>798</v>
      </c>
      <c r="CL127" s="845" t="s">
        <v>798</v>
      </c>
      <c r="CM127" s="845" t="s">
        <v>798</v>
      </c>
      <c r="CN127" s="845" t="s">
        <v>798</v>
      </c>
      <c r="CO127" s="845" t="s">
        <v>798</v>
      </c>
      <c r="CP127" s="845" t="s">
        <v>798</v>
      </c>
      <c r="CQ127" s="845" t="s">
        <v>798</v>
      </c>
      <c r="CR127" s="845" t="s">
        <v>798</v>
      </c>
      <c r="CS127" s="845" t="s">
        <v>798</v>
      </c>
      <c r="CT127" s="845" t="s">
        <v>798</v>
      </c>
      <c r="CU127" s="845" t="s">
        <v>798</v>
      </c>
      <c r="CV127" s="845" t="s">
        <v>798</v>
      </c>
      <c r="CW127" s="845" t="s">
        <v>798</v>
      </c>
      <c r="CX127" s="845" t="s">
        <v>798</v>
      </c>
      <c r="CY127" s="845" t="s">
        <v>798</v>
      </c>
      <c r="CZ127" s="845" t="s">
        <v>798</v>
      </c>
      <c r="DA127" s="845" t="s">
        <v>798</v>
      </c>
      <c r="DB127" s="845" t="s">
        <v>798</v>
      </c>
      <c r="DC127" s="845" t="s">
        <v>798</v>
      </c>
      <c r="DD127" s="845" t="s">
        <v>798</v>
      </c>
      <c r="DE127" s="845" t="s">
        <v>798</v>
      </c>
      <c r="DF127" s="845" t="s">
        <v>798</v>
      </c>
      <c r="DG127" s="845" t="s">
        <v>798</v>
      </c>
      <c r="DH127" s="845" t="s">
        <v>798</v>
      </c>
      <c r="DI127" s="845" t="s">
        <v>798</v>
      </c>
      <c r="DJ127" s="845" t="s">
        <v>798</v>
      </c>
      <c r="DK127" s="845" t="s">
        <v>798</v>
      </c>
      <c r="DL127" s="845" t="s">
        <v>798</v>
      </c>
      <c r="DM127" s="845" t="s">
        <v>798</v>
      </c>
      <c r="DN127" s="845" t="s">
        <v>798</v>
      </c>
      <c r="DO127" s="845" t="s">
        <v>798</v>
      </c>
      <c r="DP127" s="845" t="s">
        <v>798</v>
      </c>
      <c r="DQ127" s="845" t="s">
        <v>798</v>
      </c>
      <c r="DR127" s="845" t="s">
        <v>798</v>
      </c>
      <c r="DS127" s="917" t="s">
        <v>798</v>
      </c>
      <c r="DT127" s="845" t="s">
        <v>798</v>
      </c>
      <c r="DU127" s="845" t="s">
        <v>798</v>
      </c>
      <c r="DV127" s="845" t="s">
        <v>798</v>
      </c>
      <c r="DW127" s="845" t="s">
        <v>798</v>
      </c>
      <c r="DX127" s="845" t="s">
        <v>798</v>
      </c>
      <c r="DY127" s="845" t="s">
        <v>798</v>
      </c>
      <c r="DZ127" s="845" t="s">
        <v>798</v>
      </c>
      <c r="EA127" s="845" t="s">
        <v>798</v>
      </c>
      <c r="EB127" s="845" t="s">
        <v>798</v>
      </c>
      <c r="EC127" s="845" t="s">
        <v>798</v>
      </c>
      <c r="ED127" s="845" t="s">
        <v>798</v>
      </c>
      <c r="EE127" s="845" t="s">
        <v>798</v>
      </c>
      <c r="EF127" s="845" t="s">
        <v>798</v>
      </c>
    </row>
    <row r="128" spans="1:136" x14ac:dyDescent="0.2">
      <c r="A128" s="845">
        <v>124</v>
      </c>
      <c r="B128" s="845">
        <v>4</v>
      </c>
      <c r="C128" s="845" t="s">
        <v>798</v>
      </c>
      <c r="D128" s="845" t="s">
        <v>798</v>
      </c>
      <c r="E128" s="845" t="s">
        <v>798</v>
      </c>
      <c r="F128" s="845" t="s">
        <v>798</v>
      </c>
      <c r="G128" s="845" t="s">
        <v>798</v>
      </c>
      <c r="H128" s="845" t="s">
        <v>798</v>
      </c>
      <c r="I128" s="845" t="s">
        <v>798</v>
      </c>
      <c r="J128" s="845" t="s">
        <v>798</v>
      </c>
      <c r="K128" s="845" t="s">
        <v>798</v>
      </c>
      <c r="L128" s="845" t="s">
        <v>798</v>
      </c>
      <c r="M128" s="845" t="s">
        <v>798</v>
      </c>
      <c r="N128" s="845" t="s">
        <v>798</v>
      </c>
      <c r="O128" s="845" t="s">
        <v>798</v>
      </c>
      <c r="P128" s="845" t="s">
        <v>798</v>
      </c>
      <c r="Q128" s="845" t="s">
        <v>798</v>
      </c>
      <c r="R128" s="845" t="s">
        <v>798</v>
      </c>
      <c r="S128" s="845" t="s">
        <v>798</v>
      </c>
      <c r="T128" s="845" t="s">
        <v>798</v>
      </c>
      <c r="U128" s="845" t="s">
        <v>798</v>
      </c>
      <c r="V128" s="845" t="s">
        <v>798</v>
      </c>
      <c r="W128" s="845" t="s">
        <v>798</v>
      </c>
      <c r="X128" s="845" t="s">
        <v>798</v>
      </c>
      <c r="Y128" s="845" t="s">
        <v>798</v>
      </c>
      <c r="Z128" s="845" t="s">
        <v>798</v>
      </c>
      <c r="AA128" s="845" t="s">
        <v>798</v>
      </c>
      <c r="AB128" s="845" t="s">
        <v>798</v>
      </c>
      <c r="AC128" s="845" t="s">
        <v>798</v>
      </c>
      <c r="AD128" s="845" t="s">
        <v>798</v>
      </c>
      <c r="AE128" s="845" t="s">
        <v>798</v>
      </c>
      <c r="AF128" s="845" t="s">
        <v>798</v>
      </c>
      <c r="AG128" s="845" t="s">
        <v>798</v>
      </c>
      <c r="AH128" s="845" t="s">
        <v>798</v>
      </c>
      <c r="AI128" s="845" t="s">
        <v>798</v>
      </c>
      <c r="AJ128" s="845" t="s">
        <v>798</v>
      </c>
      <c r="AK128" s="845" t="s">
        <v>798</v>
      </c>
      <c r="AL128" s="845" t="s">
        <v>798</v>
      </c>
      <c r="AM128" s="845" t="s">
        <v>798</v>
      </c>
      <c r="AN128" s="845" t="s">
        <v>798</v>
      </c>
      <c r="AO128" s="845" t="s">
        <v>798</v>
      </c>
      <c r="AP128" s="845" t="s">
        <v>798</v>
      </c>
      <c r="AQ128" s="845" t="s">
        <v>798</v>
      </c>
      <c r="AR128" s="845" t="s">
        <v>798</v>
      </c>
      <c r="AS128" s="845" t="s">
        <v>798</v>
      </c>
      <c r="AT128" s="845" t="s">
        <v>798</v>
      </c>
      <c r="AU128" s="845" t="s">
        <v>798</v>
      </c>
      <c r="AV128" s="845" t="s">
        <v>798</v>
      </c>
      <c r="AW128" s="845" t="s">
        <v>798</v>
      </c>
      <c r="AX128" s="845" t="s">
        <v>798</v>
      </c>
      <c r="AY128" s="845" t="s">
        <v>798</v>
      </c>
      <c r="AZ128" s="845" t="s">
        <v>798</v>
      </c>
      <c r="BA128" s="845" t="s">
        <v>798</v>
      </c>
      <c r="BB128" s="845" t="s">
        <v>798</v>
      </c>
      <c r="BC128" s="845" t="s">
        <v>798</v>
      </c>
      <c r="BD128" s="845" t="s">
        <v>798</v>
      </c>
      <c r="BE128" s="845" t="s">
        <v>798</v>
      </c>
      <c r="BF128" s="845" t="s">
        <v>798</v>
      </c>
      <c r="BG128" s="845" t="s">
        <v>798</v>
      </c>
      <c r="BH128" s="845" t="s">
        <v>798</v>
      </c>
      <c r="BI128" s="845" t="s">
        <v>798</v>
      </c>
      <c r="BJ128" s="845" t="s">
        <v>798</v>
      </c>
      <c r="BK128" s="917" t="s">
        <v>798</v>
      </c>
      <c r="BL128" s="845" t="s">
        <v>798</v>
      </c>
      <c r="BM128" s="845" t="s">
        <v>798</v>
      </c>
      <c r="BN128" s="845" t="s">
        <v>798</v>
      </c>
      <c r="BO128" s="845" t="s">
        <v>798</v>
      </c>
      <c r="BP128" s="845" t="s">
        <v>798</v>
      </c>
      <c r="BQ128" s="845" t="s">
        <v>798</v>
      </c>
      <c r="BR128" s="917" t="s">
        <v>798</v>
      </c>
      <c r="BS128" s="845" t="s">
        <v>798</v>
      </c>
      <c r="BT128" s="845" t="s">
        <v>798</v>
      </c>
      <c r="BU128" s="845" t="s">
        <v>798</v>
      </c>
      <c r="BV128" s="917" t="s">
        <v>798</v>
      </c>
      <c r="BW128" s="845" t="s">
        <v>798</v>
      </c>
      <c r="BX128" s="845" t="s">
        <v>798</v>
      </c>
      <c r="BY128" s="845" t="s">
        <v>798</v>
      </c>
      <c r="BZ128" s="845" t="s">
        <v>798</v>
      </c>
      <c r="CA128" s="845" t="s">
        <v>798</v>
      </c>
      <c r="CB128" s="845" t="s">
        <v>798</v>
      </c>
      <c r="CC128" s="845" t="s">
        <v>798</v>
      </c>
      <c r="CD128" s="845" t="s">
        <v>798</v>
      </c>
      <c r="CE128" s="845" t="s">
        <v>798</v>
      </c>
      <c r="CF128" s="845" t="s">
        <v>798</v>
      </c>
      <c r="CG128" s="845" t="s">
        <v>798</v>
      </c>
      <c r="CH128" s="845" t="s">
        <v>798</v>
      </c>
      <c r="CI128" s="845" t="s">
        <v>798</v>
      </c>
      <c r="CJ128" s="845" t="s">
        <v>798</v>
      </c>
      <c r="CK128" s="845" t="s">
        <v>798</v>
      </c>
      <c r="CL128" s="845" t="s">
        <v>798</v>
      </c>
      <c r="CM128" s="845" t="s">
        <v>798</v>
      </c>
      <c r="CN128" s="845" t="s">
        <v>798</v>
      </c>
      <c r="CO128" s="845" t="s">
        <v>798</v>
      </c>
      <c r="CP128" s="845" t="s">
        <v>798</v>
      </c>
      <c r="CQ128" s="845" t="s">
        <v>798</v>
      </c>
      <c r="CR128" s="845" t="s">
        <v>798</v>
      </c>
      <c r="CS128" s="845" t="s">
        <v>798</v>
      </c>
      <c r="CT128" s="845" t="s">
        <v>798</v>
      </c>
      <c r="CU128" s="845" t="s">
        <v>798</v>
      </c>
      <c r="CV128" s="845" t="s">
        <v>798</v>
      </c>
      <c r="CW128" s="845" t="s">
        <v>798</v>
      </c>
      <c r="CX128" s="845" t="s">
        <v>798</v>
      </c>
      <c r="CY128" s="845" t="s">
        <v>798</v>
      </c>
      <c r="CZ128" s="845" t="s">
        <v>798</v>
      </c>
      <c r="DA128" s="845" t="s">
        <v>798</v>
      </c>
      <c r="DB128" s="845" t="s">
        <v>798</v>
      </c>
      <c r="DC128" s="845" t="s">
        <v>798</v>
      </c>
      <c r="DD128" s="845" t="s">
        <v>798</v>
      </c>
      <c r="DE128" s="845" t="s">
        <v>798</v>
      </c>
      <c r="DF128" s="845" t="s">
        <v>798</v>
      </c>
      <c r="DG128" s="845" t="s">
        <v>798</v>
      </c>
      <c r="DH128" s="845" t="s">
        <v>798</v>
      </c>
      <c r="DI128" s="845" t="s">
        <v>798</v>
      </c>
      <c r="DJ128" s="845" t="s">
        <v>798</v>
      </c>
      <c r="DK128" s="845" t="s">
        <v>798</v>
      </c>
      <c r="DL128" s="845" t="s">
        <v>798</v>
      </c>
      <c r="DM128" s="845" t="s">
        <v>798</v>
      </c>
      <c r="DN128" s="845" t="s">
        <v>798</v>
      </c>
      <c r="DO128" s="845" t="s">
        <v>798</v>
      </c>
      <c r="DP128" s="845" t="s">
        <v>798</v>
      </c>
      <c r="DQ128" s="845" t="s">
        <v>798</v>
      </c>
      <c r="DR128" s="845" t="s">
        <v>798</v>
      </c>
      <c r="DS128" s="917" t="s">
        <v>798</v>
      </c>
      <c r="DT128" s="845" t="s">
        <v>798</v>
      </c>
      <c r="DU128" s="845" t="s">
        <v>798</v>
      </c>
      <c r="DV128" s="845" t="s">
        <v>798</v>
      </c>
      <c r="DW128" s="845" t="s">
        <v>798</v>
      </c>
      <c r="DX128" s="845" t="s">
        <v>798</v>
      </c>
      <c r="DY128" s="845" t="s">
        <v>798</v>
      </c>
      <c r="DZ128" s="845" t="s">
        <v>798</v>
      </c>
      <c r="EA128" s="845" t="s">
        <v>798</v>
      </c>
      <c r="EB128" s="845" t="s">
        <v>798</v>
      </c>
      <c r="EC128" s="845" t="s">
        <v>798</v>
      </c>
      <c r="ED128" s="845" t="s">
        <v>798</v>
      </c>
      <c r="EE128" s="845" t="s">
        <v>798</v>
      </c>
      <c r="EF128" s="845" t="s">
        <v>798</v>
      </c>
    </row>
    <row r="129" spans="1:136" x14ac:dyDescent="0.2">
      <c r="A129" s="845">
        <v>125</v>
      </c>
      <c r="B129" s="845">
        <v>5</v>
      </c>
      <c r="C129" s="845" t="s">
        <v>798</v>
      </c>
      <c r="D129" s="845" t="s">
        <v>798</v>
      </c>
      <c r="E129" s="845" t="s">
        <v>798</v>
      </c>
      <c r="F129" s="845" t="s">
        <v>798</v>
      </c>
      <c r="G129" s="845" t="s">
        <v>798</v>
      </c>
      <c r="H129" s="845" t="s">
        <v>798</v>
      </c>
      <c r="I129" s="845" t="s">
        <v>798</v>
      </c>
      <c r="J129" s="845" t="s">
        <v>798</v>
      </c>
      <c r="K129" s="845" t="s">
        <v>798</v>
      </c>
      <c r="L129" s="845" t="s">
        <v>798</v>
      </c>
      <c r="M129" s="845" t="s">
        <v>798</v>
      </c>
      <c r="N129" s="845" t="s">
        <v>798</v>
      </c>
      <c r="O129" s="845" t="s">
        <v>798</v>
      </c>
      <c r="P129" s="845" t="s">
        <v>798</v>
      </c>
      <c r="Q129" s="845" t="s">
        <v>798</v>
      </c>
      <c r="R129" s="845" t="s">
        <v>798</v>
      </c>
      <c r="S129" s="845" t="s">
        <v>798</v>
      </c>
      <c r="T129" s="845" t="s">
        <v>798</v>
      </c>
      <c r="U129" s="845" t="s">
        <v>798</v>
      </c>
      <c r="V129" s="845" t="s">
        <v>798</v>
      </c>
      <c r="W129" s="845" t="s">
        <v>798</v>
      </c>
      <c r="X129" s="845" t="s">
        <v>798</v>
      </c>
      <c r="Y129" s="845" t="s">
        <v>798</v>
      </c>
      <c r="Z129" s="845" t="s">
        <v>798</v>
      </c>
      <c r="AA129" s="845" t="s">
        <v>798</v>
      </c>
      <c r="AB129" s="845" t="s">
        <v>798</v>
      </c>
      <c r="AC129" s="845" t="s">
        <v>798</v>
      </c>
      <c r="AD129" s="845" t="s">
        <v>798</v>
      </c>
      <c r="AE129" s="845" t="s">
        <v>798</v>
      </c>
      <c r="AF129" s="845" t="s">
        <v>798</v>
      </c>
      <c r="AG129" s="845" t="s">
        <v>798</v>
      </c>
      <c r="AH129" s="845" t="s">
        <v>798</v>
      </c>
      <c r="AI129" s="845" t="s">
        <v>798</v>
      </c>
      <c r="AJ129" s="845" t="s">
        <v>798</v>
      </c>
      <c r="AK129" s="845" t="s">
        <v>798</v>
      </c>
      <c r="AL129" s="845" t="s">
        <v>798</v>
      </c>
      <c r="AM129" s="845" t="s">
        <v>798</v>
      </c>
      <c r="AN129" s="845" t="s">
        <v>798</v>
      </c>
      <c r="AO129" s="845" t="s">
        <v>798</v>
      </c>
      <c r="AP129" s="845" t="s">
        <v>798</v>
      </c>
      <c r="AQ129" s="845" t="s">
        <v>798</v>
      </c>
      <c r="AR129" s="845" t="s">
        <v>798</v>
      </c>
      <c r="AS129" s="845" t="s">
        <v>798</v>
      </c>
      <c r="AT129" s="845" t="s">
        <v>798</v>
      </c>
      <c r="AU129" s="845" t="s">
        <v>798</v>
      </c>
      <c r="AV129" s="845" t="s">
        <v>798</v>
      </c>
      <c r="AW129" s="845" t="s">
        <v>798</v>
      </c>
      <c r="AX129" s="845" t="s">
        <v>798</v>
      </c>
      <c r="AY129" s="845" t="s">
        <v>798</v>
      </c>
      <c r="AZ129" s="845" t="s">
        <v>798</v>
      </c>
      <c r="BA129" s="845" t="s">
        <v>798</v>
      </c>
      <c r="BB129" s="845" t="s">
        <v>798</v>
      </c>
      <c r="BC129" s="845" t="s">
        <v>798</v>
      </c>
      <c r="BD129" s="845" t="s">
        <v>798</v>
      </c>
      <c r="BE129" s="845" t="s">
        <v>798</v>
      </c>
      <c r="BF129" s="845" t="s">
        <v>798</v>
      </c>
      <c r="BG129" s="845" t="s">
        <v>798</v>
      </c>
      <c r="BH129" s="845" t="s">
        <v>798</v>
      </c>
      <c r="BI129" s="845" t="s">
        <v>798</v>
      </c>
      <c r="BJ129" s="845" t="s">
        <v>798</v>
      </c>
      <c r="BK129" s="917" t="s">
        <v>798</v>
      </c>
      <c r="BL129" s="845" t="s">
        <v>798</v>
      </c>
      <c r="BM129" s="845" t="s">
        <v>798</v>
      </c>
      <c r="BN129" s="845" t="s">
        <v>798</v>
      </c>
      <c r="BO129" s="845" t="s">
        <v>798</v>
      </c>
      <c r="BP129" s="845" t="s">
        <v>798</v>
      </c>
      <c r="BQ129" s="845" t="s">
        <v>798</v>
      </c>
      <c r="BR129" s="917" t="s">
        <v>798</v>
      </c>
      <c r="BS129" s="845" t="s">
        <v>798</v>
      </c>
      <c r="BT129" s="845" t="s">
        <v>798</v>
      </c>
      <c r="BU129" s="845" t="s">
        <v>798</v>
      </c>
      <c r="BV129" s="917" t="s">
        <v>798</v>
      </c>
      <c r="BW129" s="845" t="s">
        <v>798</v>
      </c>
      <c r="BX129" s="845" t="s">
        <v>798</v>
      </c>
      <c r="BY129" s="845" t="s">
        <v>798</v>
      </c>
      <c r="BZ129" s="845" t="s">
        <v>798</v>
      </c>
      <c r="CA129" s="845" t="s">
        <v>798</v>
      </c>
      <c r="CB129" s="845" t="s">
        <v>798</v>
      </c>
      <c r="CC129" s="845" t="s">
        <v>798</v>
      </c>
      <c r="CD129" s="845" t="s">
        <v>798</v>
      </c>
      <c r="CE129" s="845" t="s">
        <v>798</v>
      </c>
      <c r="CF129" s="845" t="s">
        <v>798</v>
      </c>
      <c r="CG129" s="845" t="s">
        <v>798</v>
      </c>
      <c r="CH129" s="845" t="s">
        <v>798</v>
      </c>
      <c r="CI129" s="845" t="s">
        <v>798</v>
      </c>
      <c r="CJ129" s="845" t="s">
        <v>798</v>
      </c>
      <c r="CK129" s="845" t="s">
        <v>798</v>
      </c>
      <c r="CL129" s="845" t="s">
        <v>798</v>
      </c>
      <c r="CM129" s="845" t="s">
        <v>798</v>
      </c>
      <c r="CN129" s="845" t="s">
        <v>798</v>
      </c>
      <c r="CO129" s="845" t="s">
        <v>798</v>
      </c>
      <c r="CP129" s="845" t="s">
        <v>798</v>
      </c>
      <c r="CQ129" s="845" t="s">
        <v>798</v>
      </c>
      <c r="CR129" s="845" t="s">
        <v>798</v>
      </c>
      <c r="CS129" s="845" t="s">
        <v>798</v>
      </c>
      <c r="CT129" s="845" t="s">
        <v>798</v>
      </c>
      <c r="CU129" s="845" t="s">
        <v>798</v>
      </c>
      <c r="CV129" s="845" t="s">
        <v>798</v>
      </c>
      <c r="CW129" s="845" t="s">
        <v>798</v>
      </c>
      <c r="CX129" s="845" t="s">
        <v>798</v>
      </c>
      <c r="CY129" s="845" t="s">
        <v>798</v>
      </c>
      <c r="CZ129" s="845" t="s">
        <v>798</v>
      </c>
      <c r="DA129" s="845" t="s">
        <v>798</v>
      </c>
      <c r="DB129" s="845" t="s">
        <v>798</v>
      </c>
      <c r="DC129" s="845" t="s">
        <v>798</v>
      </c>
      <c r="DD129" s="845" t="s">
        <v>798</v>
      </c>
      <c r="DE129" s="845" t="s">
        <v>798</v>
      </c>
      <c r="DF129" s="845" t="s">
        <v>798</v>
      </c>
      <c r="DG129" s="845" t="s">
        <v>798</v>
      </c>
      <c r="DH129" s="845" t="s">
        <v>798</v>
      </c>
      <c r="DI129" s="845" t="s">
        <v>798</v>
      </c>
      <c r="DJ129" s="845" t="s">
        <v>798</v>
      </c>
      <c r="DK129" s="845" t="s">
        <v>798</v>
      </c>
      <c r="DL129" s="845" t="s">
        <v>798</v>
      </c>
      <c r="DM129" s="845" t="s">
        <v>798</v>
      </c>
      <c r="DN129" s="845" t="s">
        <v>798</v>
      </c>
      <c r="DO129" s="845" t="s">
        <v>798</v>
      </c>
      <c r="DP129" s="845" t="s">
        <v>798</v>
      </c>
      <c r="DQ129" s="845" t="s">
        <v>798</v>
      </c>
      <c r="DR129" s="845" t="s">
        <v>798</v>
      </c>
      <c r="DS129" s="917" t="s">
        <v>798</v>
      </c>
      <c r="DT129" s="845" t="s">
        <v>798</v>
      </c>
      <c r="DU129" s="845" t="s">
        <v>798</v>
      </c>
      <c r="DV129" s="845" t="s">
        <v>798</v>
      </c>
      <c r="DW129" s="845" t="s">
        <v>798</v>
      </c>
      <c r="DX129" s="845" t="s">
        <v>798</v>
      </c>
      <c r="DY129" s="845" t="s">
        <v>798</v>
      </c>
      <c r="DZ129" s="845" t="s">
        <v>798</v>
      </c>
      <c r="EA129" s="845" t="s">
        <v>798</v>
      </c>
      <c r="EB129" s="845" t="s">
        <v>798</v>
      </c>
      <c r="EC129" s="845" t="s">
        <v>798</v>
      </c>
      <c r="ED129" s="845" t="s">
        <v>798</v>
      </c>
      <c r="EE129" s="845" t="s">
        <v>798</v>
      </c>
      <c r="EF129" s="845" t="s">
        <v>798</v>
      </c>
    </row>
    <row r="130" spans="1:136" x14ac:dyDescent="0.2">
      <c r="A130" s="845">
        <v>126</v>
      </c>
      <c r="B130" s="845">
        <v>6</v>
      </c>
      <c r="C130" s="845" t="s">
        <v>798</v>
      </c>
      <c r="D130" s="845" t="s">
        <v>798</v>
      </c>
      <c r="E130" s="845" t="s">
        <v>798</v>
      </c>
      <c r="F130" s="845" t="s">
        <v>798</v>
      </c>
      <c r="G130" s="845" t="s">
        <v>798</v>
      </c>
      <c r="H130" s="845" t="s">
        <v>798</v>
      </c>
      <c r="I130" s="845" t="s">
        <v>798</v>
      </c>
      <c r="J130" s="845" t="s">
        <v>798</v>
      </c>
      <c r="K130" s="845" t="s">
        <v>798</v>
      </c>
      <c r="L130" s="845" t="s">
        <v>798</v>
      </c>
      <c r="M130" s="845" t="s">
        <v>798</v>
      </c>
      <c r="N130" s="845" t="s">
        <v>798</v>
      </c>
      <c r="O130" s="845" t="s">
        <v>798</v>
      </c>
      <c r="P130" s="845" t="s">
        <v>798</v>
      </c>
      <c r="Q130" s="845" t="s">
        <v>798</v>
      </c>
      <c r="R130" s="845" t="s">
        <v>798</v>
      </c>
      <c r="S130" s="845" t="s">
        <v>798</v>
      </c>
      <c r="T130" s="845" t="s">
        <v>798</v>
      </c>
      <c r="U130" s="845" t="s">
        <v>798</v>
      </c>
      <c r="V130" s="845" t="s">
        <v>798</v>
      </c>
      <c r="W130" s="845" t="s">
        <v>798</v>
      </c>
      <c r="X130" s="845" t="s">
        <v>798</v>
      </c>
      <c r="Y130" s="845" t="s">
        <v>798</v>
      </c>
      <c r="Z130" s="845" t="s">
        <v>798</v>
      </c>
      <c r="AA130" s="845" t="s">
        <v>798</v>
      </c>
      <c r="AB130" s="845" t="s">
        <v>798</v>
      </c>
      <c r="AC130" s="845" t="s">
        <v>798</v>
      </c>
      <c r="AD130" s="845" t="s">
        <v>798</v>
      </c>
      <c r="AE130" s="845" t="s">
        <v>798</v>
      </c>
      <c r="AF130" s="845" t="s">
        <v>798</v>
      </c>
      <c r="AG130" s="845" t="s">
        <v>798</v>
      </c>
      <c r="AH130" s="845" t="s">
        <v>798</v>
      </c>
      <c r="AI130" s="845" t="s">
        <v>798</v>
      </c>
      <c r="AJ130" s="845" t="s">
        <v>798</v>
      </c>
      <c r="AK130" s="845" t="s">
        <v>798</v>
      </c>
      <c r="AL130" s="845" t="s">
        <v>798</v>
      </c>
      <c r="AM130" s="845" t="s">
        <v>798</v>
      </c>
      <c r="AN130" s="845" t="s">
        <v>798</v>
      </c>
      <c r="AO130" s="845" t="s">
        <v>798</v>
      </c>
      <c r="AP130" s="845" t="s">
        <v>798</v>
      </c>
      <c r="AQ130" s="845" t="s">
        <v>798</v>
      </c>
      <c r="AR130" s="845" t="s">
        <v>798</v>
      </c>
      <c r="AS130" s="845" t="s">
        <v>798</v>
      </c>
      <c r="AT130" s="845" t="s">
        <v>798</v>
      </c>
      <c r="AU130" s="845" t="s">
        <v>798</v>
      </c>
      <c r="AV130" s="845" t="s">
        <v>798</v>
      </c>
      <c r="AW130" s="845" t="s">
        <v>798</v>
      </c>
      <c r="AX130" s="845" t="s">
        <v>798</v>
      </c>
      <c r="AY130" s="845" t="s">
        <v>798</v>
      </c>
      <c r="AZ130" s="845" t="s">
        <v>798</v>
      </c>
      <c r="BA130" s="845" t="s">
        <v>798</v>
      </c>
      <c r="BB130" s="845" t="s">
        <v>798</v>
      </c>
      <c r="BC130" s="845" t="s">
        <v>798</v>
      </c>
      <c r="BD130" s="845" t="s">
        <v>798</v>
      </c>
      <c r="BE130" s="845" t="s">
        <v>798</v>
      </c>
      <c r="BF130" s="845" t="s">
        <v>798</v>
      </c>
      <c r="BG130" s="845" t="s">
        <v>798</v>
      </c>
      <c r="BH130" s="845" t="s">
        <v>798</v>
      </c>
      <c r="BI130" s="845" t="s">
        <v>798</v>
      </c>
      <c r="BJ130" s="845" t="s">
        <v>798</v>
      </c>
      <c r="BK130" s="917" t="s">
        <v>798</v>
      </c>
      <c r="BL130" s="845" t="s">
        <v>798</v>
      </c>
      <c r="BM130" s="845" t="s">
        <v>798</v>
      </c>
      <c r="BN130" s="845" t="s">
        <v>798</v>
      </c>
      <c r="BO130" s="845" t="s">
        <v>798</v>
      </c>
      <c r="BP130" s="845" t="s">
        <v>798</v>
      </c>
      <c r="BQ130" s="845" t="s">
        <v>798</v>
      </c>
      <c r="BR130" s="917" t="s">
        <v>798</v>
      </c>
      <c r="BS130" s="845" t="s">
        <v>798</v>
      </c>
      <c r="BT130" s="845" t="s">
        <v>798</v>
      </c>
      <c r="BU130" s="845" t="s">
        <v>798</v>
      </c>
      <c r="BV130" s="917" t="s">
        <v>798</v>
      </c>
      <c r="BW130" s="845" t="s">
        <v>798</v>
      </c>
      <c r="BX130" s="845" t="s">
        <v>798</v>
      </c>
      <c r="BY130" s="845" t="s">
        <v>798</v>
      </c>
      <c r="BZ130" s="845" t="s">
        <v>798</v>
      </c>
      <c r="CA130" s="845" t="s">
        <v>798</v>
      </c>
      <c r="CB130" s="845" t="s">
        <v>798</v>
      </c>
      <c r="CC130" s="845" t="s">
        <v>798</v>
      </c>
      <c r="CD130" s="845" t="s">
        <v>798</v>
      </c>
      <c r="CE130" s="845" t="s">
        <v>798</v>
      </c>
      <c r="CF130" s="845" t="s">
        <v>798</v>
      </c>
      <c r="CG130" s="845" t="s">
        <v>798</v>
      </c>
      <c r="CH130" s="845" t="s">
        <v>798</v>
      </c>
      <c r="CI130" s="845" t="s">
        <v>798</v>
      </c>
      <c r="CJ130" s="845" t="s">
        <v>798</v>
      </c>
      <c r="CK130" s="845" t="s">
        <v>798</v>
      </c>
      <c r="CL130" s="845" t="s">
        <v>798</v>
      </c>
      <c r="CM130" s="845" t="s">
        <v>798</v>
      </c>
      <c r="CN130" s="845" t="s">
        <v>798</v>
      </c>
      <c r="CO130" s="845" t="s">
        <v>798</v>
      </c>
      <c r="CP130" s="845" t="s">
        <v>798</v>
      </c>
      <c r="CQ130" s="845" t="s">
        <v>798</v>
      </c>
      <c r="CR130" s="845" t="s">
        <v>798</v>
      </c>
      <c r="CS130" s="845" t="s">
        <v>798</v>
      </c>
      <c r="CT130" s="845" t="s">
        <v>798</v>
      </c>
      <c r="CU130" s="845" t="s">
        <v>798</v>
      </c>
      <c r="CV130" s="845" t="s">
        <v>798</v>
      </c>
      <c r="CW130" s="845" t="s">
        <v>798</v>
      </c>
      <c r="CX130" s="845" t="s">
        <v>798</v>
      </c>
      <c r="CY130" s="845" t="s">
        <v>798</v>
      </c>
      <c r="CZ130" s="845" t="s">
        <v>798</v>
      </c>
      <c r="DA130" s="845" t="s">
        <v>798</v>
      </c>
      <c r="DB130" s="845" t="s">
        <v>798</v>
      </c>
      <c r="DC130" s="845" t="s">
        <v>798</v>
      </c>
      <c r="DD130" s="845" t="s">
        <v>798</v>
      </c>
      <c r="DE130" s="845" t="s">
        <v>798</v>
      </c>
      <c r="DF130" s="845" t="s">
        <v>798</v>
      </c>
      <c r="DG130" s="845" t="s">
        <v>798</v>
      </c>
      <c r="DH130" s="845" t="s">
        <v>798</v>
      </c>
      <c r="DI130" s="845" t="s">
        <v>798</v>
      </c>
      <c r="DJ130" s="845" t="s">
        <v>798</v>
      </c>
      <c r="DK130" s="845" t="s">
        <v>798</v>
      </c>
      <c r="DL130" s="845" t="s">
        <v>798</v>
      </c>
      <c r="DM130" s="845" t="s">
        <v>798</v>
      </c>
      <c r="DN130" s="845" t="s">
        <v>798</v>
      </c>
      <c r="DO130" s="845" t="s">
        <v>798</v>
      </c>
      <c r="DP130" s="845" t="s">
        <v>798</v>
      </c>
      <c r="DQ130" s="845" t="s">
        <v>798</v>
      </c>
      <c r="DR130" s="845" t="s">
        <v>798</v>
      </c>
      <c r="DS130" s="917" t="s">
        <v>798</v>
      </c>
      <c r="DT130" s="845" t="s">
        <v>798</v>
      </c>
      <c r="DU130" s="845" t="s">
        <v>798</v>
      </c>
      <c r="DV130" s="845" t="s">
        <v>798</v>
      </c>
      <c r="DW130" s="845" t="s">
        <v>798</v>
      </c>
      <c r="DX130" s="845" t="s">
        <v>798</v>
      </c>
      <c r="DY130" s="845" t="s">
        <v>798</v>
      </c>
      <c r="DZ130" s="845" t="s">
        <v>798</v>
      </c>
      <c r="EA130" s="845" t="s">
        <v>798</v>
      </c>
      <c r="EB130" s="845" t="s">
        <v>798</v>
      </c>
      <c r="EC130" s="845" t="s">
        <v>798</v>
      </c>
      <c r="ED130" s="845" t="s">
        <v>798</v>
      </c>
      <c r="EE130" s="845" t="s">
        <v>798</v>
      </c>
      <c r="EF130" s="845" t="s">
        <v>798</v>
      </c>
    </row>
    <row r="131" spans="1:136" x14ac:dyDescent="0.2">
      <c r="A131" s="845">
        <v>127</v>
      </c>
      <c r="B131" s="845">
        <v>7</v>
      </c>
      <c r="C131" s="845" t="s">
        <v>798</v>
      </c>
      <c r="D131" s="845" t="s">
        <v>798</v>
      </c>
      <c r="E131" s="845" t="s">
        <v>798</v>
      </c>
      <c r="F131" s="845" t="s">
        <v>798</v>
      </c>
      <c r="G131" s="845" t="s">
        <v>798</v>
      </c>
      <c r="H131" s="845" t="s">
        <v>798</v>
      </c>
      <c r="I131" s="845" t="s">
        <v>798</v>
      </c>
      <c r="J131" s="845" t="s">
        <v>798</v>
      </c>
      <c r="K131" s="845" t="s">
        <v>798</v>
      </c>
      <c r="L131" s="845" t="s">
        <v>798</v>
      </c>
      <c r="M131" s="845" t="s">
        <v>798</v>
      </c>
      <c r="N131" s="845" t="s">
        <v>798</v>
      </c>
      <c r="O131" s="845" t="s">
        <v>798</v>
      </c>
      <c r="P131" s="845" t="s">
        <v>798</v>
      </c>
      <c r="Q131" s="845" t="s">
        <v>798</v>
      </c>
      <c r="R131" s="845" t="s">
        <v>798</v>
      </c>
      <c r="S131" s="845" t="s">
        <v>798</v>
      </c>
      <c r="T131" s="845" t="s">
        <v>798</v>
      </c>
      <c r="U131" s="845" t="s">
        <v>798</v>
      </c>
      <c r="V131" s="845" t="s">
        <v>798</v>
      </c>
      <c r="W131" s="845" t="s">
        <v>798</v>
      </c>
      <c r="X131" s="845" t="s">
        <v>798</v>
      </c>
      <c r="Y131" s="845" t="s">
        <v>798</v>
      </c>
      <c r="Z131" s="845" t="s">
        <v>798</v>
      </c>
      <c r="AA131" s="845" t="s">
        <v>798</v>
      </c>
      <c r="AB131" s="845" t="s">
        <v>798</v>
      </c>
      <c r="AC131" s="845" t="s">
        <v>798</v>
      </c>
      <c r="AD131" s="845" t="s">
        <v>798</v>
      </c>
      <c r="AE131" s="845" t="s">
        <v>798</v>
      </c>
      <c r="AF131" s="845" t="s">
        <v>798</v>
      </c>
      <c r="AG131" s="845" t="s">
        <v>798</v>
      </c>
      <c r="AH131" s="845" t="s">
        <v>798</v>
      </c>
      <c r="AI131" s="845" t="s">
        <v>798</v>
      </c>
      <c r="AJ131" s="845" t="s">
        <v>798</v>
      </c>
      <c r="AK131" s="845" t="s">
        <v>798</v>
      </c>
      <c r="AL131" s="845" t="s">
        <v>798</v>
      </c>
      <c r="AM131" s="845" t="s">
        <v>798</v>
      </c>
      <c r="AN131" s="845" t="s">
        <v>798</v>
      </c>
      <c r="AO131" s="845" t="s">
        <v>798</v>
      </c>
      <c r="AP131" s="845" t="s">
        <v>798</v>
      </c>
      <c r="AQ131" s="845" t="s">
        <v>798</v>
      </c>
      <c r="AR131" s="845" t="s">
        <v>798</v>
      </c>
      <c r="AS131" s="845" t="s">
        <v>798</v>
      </c>
      <c r="AT131" s="845" t="s">
        <v>798</v>
      </c>
      <c r="AU131" s="845" t="s">
        <v>798</v>
      </c>
      <c r="AV131" s="845" t="s">
        <v>798</v>
      </c>
      <c r="AW131" s="845" t="s">
        <v>798</v>
      </c>
      <c r="AX131" s="845" t="s">
        <v>798</v>
      </c>
      <c r="AY131" s="845" t="s">
        <v>798</v>
      </c>
      <c r="AZ131" s="845" t="s">
        <v>798</v>
      </c>
      <c r="BA131" s="845" t="s">
        <v>798</v>
      </c>
      <c r="BB131" s="845" t="s">
        <v>798</v>
      </c>
      <c r="BC131" s="845" t="s">
        <v>798</v>
      </c>
      <c r="BD131" s="845" t="s">
        <v>798</v>
      </c>
      <c r="BE131" s="845" t="s">
        <v>798</v>
      </c>
      <c r="BF131" s="845" t="s">
        <v>798</v>
      </c>
      <c r="BG131" s="845" t="s">
        <v>798</v>
      </c>
      <c r="BH131" s="845" t="s">
        <v>798</v>
      </c>
      <c r="BI131" s="845" t="s">
        <v>798</v>
      </c>
      <c r="BJ131" s="845" t="s">
        <v>798</v>
      </c>
      <c r="BK131" s="917" t="s">
        <v>798</v>
      </c>
      <c r="BL131" s="845" t="s">
        <v>798</v>
      </c>
      <c r="BM131" s="845" t="s">
        <v>798</v>
      </c>
      <c r="BN131" s="845" t="s">
        <v>798</v>
      </c>
      <c r="BO131" s="845" t="s">
        <v>798</v>
      </c>
      <c r="BP131" s="845" t="s">
        <v>798</v>
      </c>
      <c r="BQ131" s="845" t="s">
        <v>798</v>
      </c>
      <c r="BR131" s="917" t="s">
        <v>798</v>
      </c>
      <c r="BS131" s="845" t="s">
        <v>798</v>
      </c>
      <c r="BT131" s="845" t="s">
        <v>798</v>
      </c>
      <c r="BU131" s="845" t="s">
        <v>798</v>
      </c>
      <c r="BV131" s="917" t="s">
        <v>798</v>
      </c>
      <c r="BW131" s="845" t="s">
        <v>798</v>
      </c>
      <c r="BX131" s="845" t="s">
        <v>798</v>
      </c>
      <c r="BY131" s="845" t="s">
        <v>798</v>
      </c>
      <c r="BZ131" s="845" t="s">
        <v>798</v>
      </c>
      <c r="CA131" s="845" t="s">
        <v>798</v>
      </c>
      <c r="CB131" s="845" t="s">
        <v>798</v>
      </c>
      <c r="CC131" s="845" t="s">
        <v>798</v>
      </c>
      <c r="CD131" s="845" t="s">
        <v>798</v>
      </c>
      <c r="CE131" s="845" t="s">
        <v>798</v>
      </c>
      <c r="CF131" s="845" t="s">
        <v>798</v>
      </c>
      <c r="CG131" s="845" t="s">
        <v>798</v>
      </c>
      <c r="CH131" s="845" t="s">
        <v>798</v>
      </c>
      <c r="CI131" s="845" t="s">
        <v>798</v>
      </c>
      <c r="CJ131" s="845" t="s">
        <v>798</v>
      </c>
      <c r="CK131" s="845" t="s">
        <v>798</v>
      </c>
      <c r="CL131" s="845" t="s">
        <v>798</v>
      </c>
      <c r="CM131" s="845" t="s">
        <v>798</v>
      </c>
      <c r="CN131" s="845" t="s">
        <v>798</v>
      </c>
      <c r="CO131" s="845" t="s">
        <v>798</v>
      </c>
      <c r="CP131" s="845" t="s">
        <v>798</v>
      </c>
      <c r="CQ131" s="845" t="s">
        <v>798</v>
      </c>
      <c r="CR131" s="845" t="s">
        <v>798</v>
      </c>
      <c r="CS131" s="845" t="s">
        <v>798</v>
      </c>
      <c r="CT131" s="845" t="s">
        <v>798</v>
      </c>
      <c r="CU131" s="845" t="s">
        <v>798</v>
      </c>
      <c r="CV131" s="845" t="s">
        <v>798</v>
      </c>
      <c r="CW131" s="845" t="s">
        <v>798</v>
      </c>
      <c r="CX131" s="845" t="s">
        <v>798</v>
      </c>
      <c r="CY131" s="845" t="s">
        <v>798</v>
      </c>
      <c r="CZ131" s="845" t="s">
        <v>798</v>
      </c>
      <c r="DA131" s="845" t="s">
        <v>798</v>
      </c>
      <c r="DB131" s="845" t="s">
        <v>798</v>
      </c>
      <c r="DC131" s="845" t="s">
        <v>798</v>
      </c>
      <c r="DD131" s="845" t="s">
        <v>798</v>
      </c>
      <c r="DE131" s="845" t="s">
        <v>798</v>
      </c>
      <c r="DF131" s="845" t="s">
        <v>798</v>
      </c>
      <c r="DG131" s="845" t="s">
        <v>798</v>
      </c>
      <c r="DH131" s="845" t="s">
        <v>798</v>
      </c>
      <c r="DI131" s="845" t="s">
        <v>798</v>
      </c>
      <c r="DJ131" s="845" t="s">
        <v>798</v>
      </c>
      <c r="DK131" s="845" t="s">
        <v>798</v>
      </c>
      <c r="DL131" s="845" t="s">
        <v>798</v>
      </c>
      <c r="DM131" s="845" t="s">
        <v>798</v>
      </c>
      <c r="DN131" s="845" t="s">
        <v>798</v>
      </c>
      <c r="DO131" s="845" t="s">
        <v>798</v>
      </c>
      <c r="DP131" s="845" t="s">
        <v>798</v>
      </c>
      <c r="DQ131" s="845" t="s">
        <v>798</v>
      </c>
      <c r="DR131" s="845" t="s">
        <v>798</v>
      </c>
      <c r="DS131" s="917" t="s">
        <v>798</v>
      </c>
      <c r="DT131" s="845" t="s">
        <v>798</v>
      </c>
      <c r="DU131" s="845" t="s">
        <v>798</v>
      </c>
      <c r="DV131" s="845" t="s">
        <v>798</v>
      </c>
      <c r="DW131" s="845" t="s">
        <v>798</v>
      </c>
      <c r="DX131" s="845" t="s">
        <v>798</v>
      </c>
      <c r="DY131" s="845" t="s">
        <v>798</v>
      </c>
      <c r="DZ131" s="845" t="s">
        <v>798</v>
      </c>
      <c r="EA131" s="845" t="s">
        <v>798</v>
      </c>
      <c r="EB131" s="845" t="s">
        <v>798</v>
      </c>
      <c r="EC131" s="845" t="s">
        <v>798</v>
      </c>
      <c r="ED131" s="845" t="s">
        <v>798</v>
      </c>
      <c r="EE131" s="845" t="s">
        <v>798</v>
      </c>
      <c r="EF131" s="845" t="s">
        <v>798</v>
      </c>
    </row>
    <row r="132" spans="1:136" x14ac:dyDescent="0.2">
      <c r="A132" s="845">
        <v>128</v>
      </c>
      <c r="B132" s="845">
        <v>8</v>
      </c>
      <c r="C132" s="845" t="s">
        <v>798</v>
      </c>
      <c r="D132" s="845" t="s">
        <v>798</v>
      </c>
      <c r="E132" s="845" t="s">
        <v>798</v>
      </c>
      <c r="F132" s="845" t="s">
        <v>798</v>
      </c>
      <c r="G132" s="845" t="s">
        <v>798</v>
      </c>
      <c r="H132" s="845" t="s">
        <v>798</v>
      </c>
      <c r="I132" s="845" t="s">
        <v>798</v>
      </c>
      <c r="J132" s="845" t="s">
        <v>798</v>
      </c>
      <c r="K132" s="845" t="s">
        <v>798</v>
      </c>
      <c r="L132" s="845" t="s">
        <v>798</v>
      </c>
      <c r="M132" s="845" t="s">
        <v>798</v>
      </c>
      <c r="N132" s="845" t="s">
        <v>798</v>
      </c>
      <c r="O132" s="845" t="s">
        <v>798</v>
      </c>
      <c r="P132" s="845" t="s">
        <v>798</v>
      </c>
      <c r="Q132" s="845" t="s">
        <v>798</v>
      </c>
      <c r="R132" s="845" t="s">
        <v>798</v>
      </c>
      <c r="S132" s="845" t="s">
        <v>798</v>
      </c>
      <c r="T132" s="845" t="s">
        <v>798</v>
      </c>
      <c r="U132" s="845" t="s">
        <v>798</v>
      </c>
      <c r="V132" s="845" t="s">
        <v>798</v>
      </c>
      <c r="W132" s="845" t="s">
        <v>798</v>
      </c>
      <c r="X132" s="845" t="s">
        <v>798</v>
      </c>
      <c r="Y132" s="845" t="s">
        <v>798</v>
      </c>
      <c r="Z132" s="845" t="s">
        <v>798</v>
      </c>
      <c r="AA132" s="845" t="s">
        <v>798</v>
      </c>
      <c r="AB132" s="845" t="s">
        <v>798</v>
      </c>
      <c r="AC132" s="845" t="s">
        <v>798</v>
      </c>
      <c r="AD132" s="845" t="s">
        <v>798</v>
      </c>
      <c r="AE132" s="845" t="s">
        <v>798</v>
      </c>
      <c r="AF132" s="845" t="s">
        <v>798</v>
      </c>
      <c r="AG132" s="845" t="s">
        <v>798</v>
      </c>
      <c r="AH132" s="845" t="s">
        <v>798</v>
      </c>
      <c r="AI132" s="845" t="s">
        <v>798</v>
      </c>
      <c r="AJ132" s="845" t="s">
        <v>798</v>
      </c>
      <c r="AK132" s="845" t="s">
        <v>798</v>
      </c>
      <c r="AL132" s="845" t="s">
        <v>798</v>
      </c>
      <c r="AM132" s="845" t="s">
        <v>798</v>
      </c>
      <c r="AN132" s="845" t="s">
        <v>798</v>
      </c>
      <c r="AO132" s="845" t="s">
        <v>798</v>
      </c>
      <c r="AP132" s="845" t="s">
        <v>798</v>
      </c>
      <c r="AQ132" s="845" t="s">
        <v>798</v>
      </c>
      <c r="AR132" s="845" t="s">
        <v>798</v>
      </c>
      <c r="AS132" s="845" t="s">
        <v>798</v>
      </c>
      <c r="AT132" s="845" t="s">
        <v>798</v>
      </c>
      <c r="AU132" s="845" t="s">
        <v>798</v>
      </c>
      <c r="AV132" s="845" t="s">
        <v>798</v>
      </c>
      <c r="AW132" s="845" t="s">
        <v>798</v>
      </c>
      <c r="AX132" s="845" t="s">
        <v>798</v>
      </c>
      <c r="AY132" s="845" t="s">
        <v>798</v>
      </c>
      <c r="AZ132" s="845" t="s">
        <v>798</v>
      </c>
      <c r="BA132" s="845" t="s">
        <v>798</v>
      </c>
      <c r="BB132" s="845" t="s">
        <v>798</v>
      </c>
      <c r="BC132" s="845" t="s">
        <v>798</v>
      </c>
      <c r="BD132" s="845" t="s">
        <v>798</v>
      </c>
      <c r="BE132" s="845" t="s">
        <v>798</v>
      </c>
      <c r="BF132" s="845" t="s">
        <v>798</v>
      </c>
      <c r="BG132" s="845" t="s">
        <v>798</v>
      </c>
      <c r="BH132" s="845" t="s">
        <v>798</v>
      </c>
      <c r="BI132" s="845" t="s">
        <v>798</v>
      </c>
      <c r="BJ132" s="845" t="s">
        <v>798</v>
      </c>
      <c r="BK132" s="917" t="s">
        <v>798</v>
      </c>
      <c r="BL132" s="845" t="s">
        <v>798</v>
      </c>
      <c r="BM132" s="845" t="s">
        <v>798</v>
      </c>
      <c r="BN132" s="845" t="s">
        <v>798</v>
      </c>
      <c r="BO132" s="845" t="s">
        <v>798</v>
      </c>
      <c r="BP132" s="845" t="s">
        <v>798</v>
      </c>
      <c r="BQ132" s="845" t="s">
        <v>798</v>
      </c>
      <c r="BR132" s="917" t="s">
        <v>798</v>
      </c>
      <c r="BS132" s="845" t="s">
        <v>798</v>
      </c>
      <c r="BT132" s="845" t="s">
        <v>798</v>
      </c>
      <c r="BU132" s="845" t="s">
        <v>798</v>
      </c>
      <c r="BV132" s="917" t="s">
        <v>798</v>
      </c>
      <c r="BW132" s="845" t="s">
        <v>798</v>
      </c>
      <c r="BX132" s="845" t="s">
        <v>798</v>
      </c>
      <c r="BY132" s="845" t="s">
        <v>798</v>
      </c>
      <c r="BZ132" s="845" t="s">
        <v>798</v>
      </c>
      <c r="CA132" s="845" t="s">
        <v>798</v>
      </c>
      <c r="CB132" s="845" t="s">
        <v>798</v>
      </c>
      <c r="CC132" s="845" t="s">
        <v>798</v>
      </c>
      <c r="CD132" s="845" t="s">
        <v>798</v>
      </c>
      <c r="CE132" s="845" t="s">
        <v>798</v>
      </c>
      <c r="CF132" s="845" t="s">
        <v>798</v>
      </c>
      <c r="CG132" s="845" t="s">
        <v>798</v>
      </c>
      <c r="CH132" s="845" t="s">
        <v>798</v>
      </c>
      <c r="CI132" s="845" t="s">
        <v>798</v>
      </c>
      <c r="CJ132" s="845" t="s">
        <v>798</v>
      </c>
      <c r="CK132" s="845" t="s">
        <v>798</v>
      </c>
      <c r="CL132" s="845" t="s">
        <v>798</v>
      </c>
      <c r="CM132" s="845" t="s">
        <v>798</v>
      </c>
      <c r="CN132" s="845" t="s">
        <v>798</v>
      </c>
      <c r="CO132" s="845" t="s">
        <v>798</v>
      </c>
      <c r="CP132" s="845" t="s">
        <v>798</v>
      </c>
      <c r="CQ132" s="845" t="s">
        <v>798</v>
      </c>
      <c r="CR132" s="845" t="s">
        <v>798</v>
      </c>
      <c r="CS132" s="845" t="s">
        <v>798</v>
      </c>
      <c r="CT132" s="845" t="s">
        <v>798</v>
      </c>
      <c r="CU132" s="845" t="s">
        <v>798</v>
      </c>
      <c r="CV132" s="845" t="s">
        <v>798</v>
      </c>
      <c r="CW132" s="845" t="s">
        <v>798</v>
      </c>
      <c r="CX132" s="845" t="s">
        <v>798</v>
      </c>
      <c r="CY132" s="845" t="s">
        <v>798</v>
      </c>
      <c r="CZ132" s="845" t="s">
        <v>798</v>
      </c>
      <c r="DA132" s="845" t="s">
        <v>798</v>
      </c>
      <c r="DB132" s="845" t="s">
        <v>798</v>
      </c>
      <c r="DC132" s="845" t="s">
        <v>798</v>
      </c>
      <c r="DD132" s="845" t="s">
        <v>798</v>
      </c>
      <c r="DE132" s="845" t="s">
        <v>798</v>
      </c>
      <c r="DF132" s="845" t="s">
        <v>798</v>
      </c>
      <c r="DG132" s="845" t="s">
        <v>798</v>
      </c>
      <c r="DH132" s="845" t="s">
        <v>798</v>
      </c>
      <c r="DI132" s="845" t="s">
        <v>798</v>
      </c>
      <c r="DJ132" s="845" t="s">
        <v>798</v>
      </c>
      <c r="DK132" s="845" t="s">
        <v>798</v>
      </c>
      <c r="DL132" s="845" t="s">
        <v>798</v>
      </c>
      <c r="DM132" s="845" t="s">
        <v>798</v>
      </c>
      <c r="DN132" s="845" t="s">
        <v>798</v>
      </c>
      <c r="DO132" s="845" t="s">
        <v>798</v>
      </c>
      <c r="DP132" s="845" t="s">
        <v>798</v>
      </c>
      <c r="DQ132" s="845" t="s">
        <v>798</v>
      </c>
      <c r="DR132" s="845" t="s">
        <v>798</v>
      </c>
      <c r="DS132" s="917" t="s">
        <v>798</v>
      </c>
      <c r="DT132" s="845" t="s">
        <v>798</v>
      </c>
      <c r="DU132" s="845" t="s">
        <v>798</v>
      </c>
      <c r="DV132" s="845" t="s">
        <v>798</v>
      </c>
      <c r="DW132" s="845" t="s">
        <v>798</v>
      </c>
      <c r="DX132" s="845" t="s">
        <v>798</v>
      </c>
      <c r="DY132" s="845" t="s">
        <v>798</v>
      </c>
      <c r="DZ132" s="845" t="s">
        <v>798</v>
      </c>
      <c r="EA132" s="845" t="s">
        <v>798</v>
      </c>
      <c r="EB132" s="845" t="s">
        <v>798</v>
      </c>
      <c r="EC132" s="845" t="s">
        <v>798</v>
      </c>
      <c r="ED132" s="845" t="s">
        <v>798</v>
      </c>
      <c r="EE132" s="845" t="s">
        <v>798</v>
      </c>
      <c r="EF132" s="845" t="s">
        <v>798</v>
      </c>
    </row>
    <row r="133" spans="1:136" x14ac:dyDescent="0.2">
      <c r="A133" s="845">
        <v>129</v>
      </c>
      <c r="B133" s="845">
        <v>9</v>
      </c>
      <c r="C133" s="845" t="s">
        <v>798</v>
      </c>
      <c r="D133" s="845" t="s">
        <v>798</v>
      </c>
      <c r="E133" s="845" t="s">
        <v>798</v>
      </c>
      <c r="F133" s="845" t="s">
        <v>798</v>
      </c>
      <c r="G133" s="845" t="s">
        <v>798</v>
      </c>
      <c r="H133" s="845" t="s">
        <v>798</v>
      </c>
      <c r="I133" s="845" t="s">
        <v>798</v>
      </c>
      <c r="J133" s="845" t="s">
        <v>798</v>
      </c>
      <c r="K133" s="845" t="s">
        <v>798</v>
      </c>
      <c r="L133" s="845" t="s">
        <v>798</v>
      </c>
      <c r="M133" s="845" t="s">
        <v>798</v>
      </c>
      <c r="N133" s="845" t="s">
        <v>798</v>
      </c>
      <c r="O133" s="845" t="s">
        <v>798</v>
      </c>
      <c r="P133" s="845" t="s">
        <v>798</v>
      </c>
      <c r="Q133" s="845" t="s">
        <v>798</v>
      </c>
      <c r="R133" s="845" t="s">
        <v>798</v>
      </c>
      <c r="S133" s="845" t="s">
        <v>798</v>
      </c>
      <c r="T133" s="845" t="s">
        <v>798</v>
      </c>
      <c r="U133" s="845" t="s">
        <v>798</v>
      </c>
      <c r="V133" s="845" t="s">
        <v>798</v>
      </c>
      <c r="W133" s="845" t="s">
        <v>798</v>
      </c>
      <c r="X133" s="845" t="s">
        <v>798</v>
      </c>
      <c r="Y133" s="845" t="s">
        <v>798</v>
      </c>
      <c r="Z133" s="845" t="s">
        <v>798</v>
      </c>
      <c r="AA133" s="845" t="s">
        <v>798</v>
      </c>
      <c r="AB133" s="845" t="s">
        <v>798</v>
      </c>
      <c r="AC133" s="845" t="s">
        <v>798</v>
      </c>
      <c r="AD133" s="845" t="s">
        <v>798</v>
      </c>
      <c r="AE133" s="845" t="s">
        <v>798</v>
      </c>
      <c r="AF133" s="845" t="s">
        <v>798</v>
      </c>
      <c r="AG133" s="845" t="s">
        <v>798</v>
      </c>
      <c r="AH133" s="845" t="s">
        <v>798</v>
      </c>
      <c r="AI133" s="845" t="s">
        <v>798</v>
      </c>
      <c r="AJ133" s="845" t="s">
        <v>798</v>
      </c>
      <c r="AK133" s="845" t="s">
        <v>798</v>
      </c>
      <c r="AL133" s="845" t="s">
        <v>798</v>
      </c>
      <c r="AM133" s="845" t="s">
        <v>798</v>
      </c>
      <c r="AN133" s="845" t="s">
        <v>798</v>
      </c>
      <c r="AO133" s="845" t="s">
        <v>798</v>
      </c>
      <c r="AP133" s="845" t="s">
        <v>798</v>
      </c>
      <c r="AQ133" s="845" t="s">
        <v>798</v>
      </c>
      <c r="AR133" s="845" t="s">
        <v>798</v>
      </c>
      <c r="AS133" s="845" t="s">
        <v>798</v>
      </c>
      <c r="AT133" s="845" t="s">
        <v>798</v>
      </c>
      <c r="AU133" s="845" t="s">
        <v>798</v>
      </c>
      <c r="AV133" s="845" t="s">
        <v>798</v>
      </c>
      <c r="AW133" s="845" t="s">
        <v>798</v>
      </c>
      <c r="AX133" s="845" t="s">
        <v>798</v>
      </c>
      <c r="AY133" s="845" t="s">
        <v>798</v>
      </c>
      <c r="AZ133" s="845" t="s">
        <v>798</v>
      </c>
      <c r="BA133" s="845" t="s">
        <v>798</v>
      </c>
      <c r="BB133" s="845" t="s">
        <v>798</v>
      </c>
      <c r="BC133" s="845" t="s">
        <v>798</v>
      </c>
      <c r="BD133" s="845" t="s">
        <v>798</v>
      </c>
      <c r="BE133" s="845" t="s">
        <v>798</v>
      </c>
      <c r="BF133" s="845" t="s">
        <v>798</v>
      </c>
      <c r="BG133" s="845" t="s">
        <v>798</v>
      </c>
      <c r="BH133" s="845" t="s">
        <v>798</v>
      </c>
      <c r="BI133" s="845" t="s">
        <v>798</v>
      </c>
      <c r="BJ133" s="845" t="s">
        <v>798</v>
      </c>
      <c r="BK133" s="917" t="s">
        <v>798</v>
      </c>
      <c r="BL133" s="845" t="s">
        <v>798</v>
      </c>
      <c r="BM133" s="845" t="s">
        <v>798</v>
      </c>
      <c r="BN133" s="845" t="s">
        <v>798</v>
      </c>
      <c r="BO133" s="845" t="s">
        <v>798</v>
      </c>
      <c r="BP133" s="845" t="s">
        <v>798</v>
      </c>
      <c r="BQ133" s="845" t="s">
        <v>798</v>
      </c>
      <c r="BR133" s="917" t="s">
        <v>798</v>
      </c>
      <c r="BS133" s="845" t="s">
        <v>798</v>
      </c>
      <c r="BT133" s="845" t="s">
        <v>798</v>
      </c>
      <c r="BU133" s="845" t="s">
        <v>798</v>
      </c>
      <c r="BV133" s="917" t="s">
        <v>798</v>
      </c>
      <c r="BW133" s="845" t="s">
        <v>798</v>
      </c>
      <c r="BX133" s="845" t="s">
        <v>798</v>
      </c>
      <c r="BY133" s="845" t="s">
        <v>798</v>
      </c>
      <c r="BZ133" s="845" t="s">
        <v>798</v>
      </c>
      <c r="CA133" s="845" t="s">
        <v>798</v>
      </c>
      <c r="CB133" s="845" t="s">
        <v>798</v>
      </c>
      <c r="CC133" s="845" t="s">
        <v>798</v>
      </c>
      <c r="CD133" s="845" t="s">
        <v>798</v>
      </c>
      <c r="CE133" s="845" t="s">
        <v>798</v>
      </c>
      <c r="CF133" s="845" t="s">
        <v>798</v>
      </c>
      <c r="CG133" s="845" t="s">
        <v>798</v>
      </c>
      <c r="CH133" s="845" t="s">
        <v>798</v>
      </c>
      <c r="CI133" s="845" t="s">
        <v>798</v>
      </c>
      <c r="CJ133" s="845" t="s">
        <v>798</v>
      </c>
      <c r="CK133" s="845" t="s">
        <v>798</v>
      </c>
      <c r="CL133" s="845" t="s">
        <v>798</v>
      </c>
      <c r="CM133" s="845" t="s">
        <v>798</v>
      </c>
      <c r="CN133" s="845" t="s">
        <v>798</v>
      </c>
      <c r="CO133" s="845" t="s">
        <v>798</v>
      </c>
      <c r="CP133" s="845" t="s">
        <v>798</v>
      </c>
      <c r="CQ133" s="845" t="s">
        <v>798</v>
      </c>
      <c r="CR133" s="845" t="s">
        <v>798</v>
      </c>
      <c r="CS133" s="845" t="s">
        <v>798</v>
      </c>
      <c r="CT133" s="845" t="s">
        <v>798</v>
      </c>
      <c r="CU133" s="845" t="s">
        <v>798</v>
      </c>
      <c r="CV133" s="845" t="s">
        <v>798</v>
      </c>
      <c r="CW133" s="845" t="s">
        <v>798</v>
      </c>
      <c r="CX133" s="845" t="s">
        <v>798</v>
      </c>
      <c r="CY133" s="845" t="s">
        <v>798</v>
      </c>
      <c r="CZ133" s="845" t="s">
        <v>798</v>
      </c>
      <c r="DA133" s="845" t="s">
        <v>798</v>
      </c>
      <c r="DB133" s="845" t="s">
        <v>798</v>
      </c>
      <c r="DC133" s="845" t="s">
        <v>798</v>
      </c>
      <c r="DD133" s="845" t="s">
        <v>798</v>
      </c>
      <c r="DE133" s="845" t="s">
        <v>798</v>
      </c>
      <c r="DF133" s="845" t="s">
        <v>798</v>
      </c>
      <c r="DG133" s="845" t="s">
        <v>798</v>
      </c>
      <c r="DH133" s="845" t="s">
        <v>798</v>
      </c>
      <c r="DI133" s="845" t="s">
        <v>798</v>
      </c>
      <c r="DJ133" s="845" t="s">
        <v>798</v>
      </c>
      <c r="DK133" s="845" t="s">
        <v>798</v>
      </c>
      <c r="DL133" s="845" t="s">
        <v>798</v>
      </c>
      <c r="DM133" s="845" t="s">
        <v>798</v>
      </c>
      <c r="DN133" s="845" t="s">
        <v>798</v>
      </c>
      <c r="DO133" s="845" t="s">
        <v>798</v>
      </c>
      <c r="DP133" s="845" t="s">
        <v>798</v>
      </c>
      <c r="DQ133" s="845" t="s">
        <v>798</v>
      </c>
      <c r="DR133" s="845" t="s">
        <v>798</v>
      </c>
      <c r="DS133" s="917" t="s">
        <v>798</v>
      </c>
      <c r="DT133" s="845" t="s">
        <v>798</v>
      </c>
      <c r="DU133" s="845" t="s">
        <v>798</v>
      </c>
      <c r="DV133" s="845" t="s">
        <v>798</v>
      </c>
      <c r="DW133" s="845" t="s">
        <v>798</v>
      </c>
      <c r="DX133" s="845" t="s">
        <v>798</v>
      </c>
      <c r="DY133" s="845" t="s">
        <v>798</v>
      </c>
      <c r="DZ133" s="845" t="s">
        <v>798</v>
      </c>
      <c r="EA133" s="845" t="s">
        <v>798</v>
      </c>
      <c r="EB133" s="845" t="s">
        <v>798</v>
      </c>
      <c r="EC133" s="845" t="s">
        <v>798</v>
      </c>
      <c r="ED133" s="845" t="s">
        <v>798</v>
      </c>
      <c r="EE133" s="845" t="s">
        <v>798</v>
      </c>
      <c r="EF133" s="845" t="s">
        <v>798</v>
      </c>
    </row>
    <row r="134" spans="1:136" x14ac:dyDescent="0.2">
      <c r="A134" s="845">
        <v>130</v>
      </c>
      <c r="B134" s="845">
        <v>10</v>
      </c>
      <c r="C134" s="845" t="s">
        <v>798</v>
      </c>
      <c r="D134" s="845" t="s">
        <v>798</v>
      </c>
      <c r="E134" s="845" t="s">
        <v>798</v>
      </c>
      <c r="F134" s="845" t="s">
        <v>798</v>
      </c>
      <c r="G134" s="845" t="s">
        <v>798</v>
      </c>
      <c r="H134" s="845" t="s">
        <v>798</v>
      </c>
      <c r="I134" s="845" t="s">
        <v>798</v>
      </c>
      <c r="J134" s="845" t="s">
        <v>798</v>
      </c>
      <c r="K134" s="845" t="s">
        <v>798</v>
      </c>
      <c r="L134" s="845" t="s">
        <v>798</v>
      </c>
      <c r="M134" s="845" t="s">
        <v>798</v>
      </c>
      <c r="N134" s="845" t="s">
        <v>798</v>
      </c>
      <c r="O134" s="845" t="s">
        <v>798</v>
      </c>
      <c r="P134" s="845" t="s">
        <v>798</v>
      </c>
      <c r="Q134" s="845" t="s">
        <v>798</v>
      </c>
      <c r="R134" s="845" t="s">
        <v>798</v>
      </c>
      <c r="S134" s="845" t="s">
        <v>798</v>
      </c>
      <c r="T134" s="845" t="s">
        <v>798</v>
      </c>
      <c r="U134" s="845" t="s">
        <v>798</v>
      </c>
      <c r="V134" s="845" t="s">
        <v>798</v>
      </c>
      <c r="W134" s="845" t="s">
        <v>798</v>
      </c>
      <c r="X134" s="845" t="s">
        <v>798</v>
      </c>
      <c r="Y134" s="845" t="s">
        <v>798</v>
      </c>
      <c r="Z134" s="845" t="s">
        <v>798</v>
      </c>
      <c r="AA134" s="845" t="s">
        <v>798</v>
      </c>
      <c r="AB134" s="845" t="s">
        <v>798</v>
      </c>
      <c r="AC134" s="845" t="s">
        <v>798</v>
      </c>
      <c r="AD134" s="845" t="s">
        <v>798</v>
      </c>
      <c r="AE134" s="845" t="s">
        <v>798</v>
      </c>
      <c r="AF134" s="845" t="s">
        <v>798</v>
      </c>
      <c r="AG134" s="845" t="s">
        <v>798</v>
      </c>
      <c r="AH134" s="845" t="s">
        <v>798</v>
      </c>
      <c r="AI134" s="845" t="s">
        <v>798</v>
      </c>
      <c r="AJ134" s="845" t="s">
        <v>798</v>
      </c>
      <c r="AK134" s="845" t="s">
        <v>798</v>
      </c>
      <c r="AL134" s="845" t="s">
        <v>798</v>
      </c>
      <c r="AM134" s="845" t="s">
        <v>798</v>
      </c>
      <c r="AN134" s="845" t="s">
        <v>798</v>
      </c>
      <c r="AO134" s="845" t="s">
        <v>798</v>
      </c>
      <c r="AP134" s="845" t="s">
        <v>798</v>
      </c>
      <c r="AQ134" s="845" t="s">
        <v>798</v>
      </c>
      <c r="AR134" s="845" t="s">
        <v>798</v>
      </c>
      <c r="AS134" s="845" t="s">
        <v>798</v>
      </c>
      <c r="AT134" s="845" t="s">
        <v>798</v>
      </c>
      <c r="AU134" s="845" t="s">
        <v>798</v>
      </c>
      <c r="AV134" s="845" t="s">
        <v>798</v>
      </c>
      <c r="AW134" s="845" t="s">
        <v>798</v>
      </c>
      <c r="AX134" s="845" t="s">
        <v>798</v>
      </c>
      <c r="AY134" s="845" t="s">
        <v>798</v>
      </c>
      <c r="AZ134" s="845" t="s">
        <v>798</v>
      </c>
      <c r="BA134" s="845" t="s">
        <v>798</v>
      </c>
      <c r="BB134" s="845" t="s">
        <v>798</v>
      </c>
      <c r="BC134" s="845" t="s">
        <v>798</v>
      </c>
      <c r="BD134" s="845" t="s">
        <v>798</v>
      </c>
      <c r="BE134" s="845" t="s">
        <v>798</v>
      </c>
      <c r="BF134" s="845" t="s">
        <v>798</v>
      </c>
      <c r="BG134" s="845" t="s">
        <v>798</v>
      </c>
      <c r="BH134" s="845" t="s">
        <v>798</v>
      </c>
      <c r="BI134" s="845" t="s">
        <v>798</v>
      </c>
      <c r="BJ134" s="845" t="s">
        <v>798</v>
      </c>
      <c r="BK134" s="917" t="s">
        <v>798</v>
      </c>
      <c r="BL134" s="845" t="s">
        <v>798</v>
      </c>
      <c r="BM134" s="845" t="s">
        <v>798</v>
      </c>
      <c r="BN134" s="845" t="s">
        <v>798</v>
      </c>
      <c r="BO134" s="845" t="s">
        <v>798</v>
      </c>
      <c r="BP134" s="845" t="s">
        <v>798</v>
      </c>
      <c r="BQ134" s="845" t="s">
        <v>798</v>
      </c>
      <c r="BR134" s="917" t="s">
        <v>798</v>
      </c>
      <c r="BS134" s="845" t="s">
        <v>798</v>
      </c>
      <c r="BT134" s="845" t="s">
        <v>798</v>
      </c>
      <c r="BU134" s="845" t="s">
        <v>798</v>
      </c>
      <c r="BV134" s="917" t="s">
        <v>798</v>
      </c>
      <c r="BW134" s="845" t="s">
        <v>798</v>
      </c>
      <c r="BX134" s="845" t="s">
        <v>798</v>
      </c>
      <c r="BY134" s="845" t="s">
        <v>798</v>
      </c>
      <c r="BZ134" s="845" t="s">
        <v>798</v>
      </c>
      <c r="CA134" s="845" t="s">
        <v>798</v>
      </c>
      <c r="CB134" s="845" t="s">
        <v>798</v>
      </c>
      <c r="CC134" s="845" t="s">
        <v>798</v>
      </c>
      <c r="CD134" s="845" t="s">
        <v>798</v>
      </c>
      <c r="CE134" s="845" t="s">
        <v>798</v>
      </c>
      <c r="CF134" s="845" t="s">
        <v>798</v>
      </c>
      <c r="CG134" s="845" t="s">
        <v>798</v>
      </c>
      <c r="CH134" s="845" t="s">
        <v>798</v>
      </c>
      <c r="CI134" s="845" t="s">
        <v>798</v>
      </c>
      <c r="CJ134" s="845" t="s">
        <v>798</v>
      </c>
      <c r="CK134" s="845" t="s">
        <v>798</v>
      </c>
      <c r="CL134" s="845" t="s">
        <v>798</v>
      </c>
      <c r="CM134" s="845" t="s">
        <v>798</v>
      </c>
      <c r="CN134" s="845" t="s">
        <v>798</v>
      </c>
      <c r="CO134" s="845" t="s">
        <v>798</v>
      </c>
      <c r="CP134" s="845" t="s">
        <v>798</v>
      </c>
      <c r="CQ134" s="845" t="s">
        <v>798</v>
      </c>
      <c r="CR134" s="845" t="s">
        <v>798</v>
      </c>
      <c r="CS134" s="845" t="s">
        <v>798</v>
      </c>
      <c r="CT134" s="845" t="s">
        <v>798</v>
      </c>
      <c r="CU134" s="845" t="s">
        <v>798</v>
      </c>
      <c r="CV134" s="845" t="s">
        <v>798</v>
      </c>
      <c r="CW134" s="845" t="s">
        <v>798</v>
      </c>
      <c r="CX134" s="845" t="s">
        <v>798</v>
      </c>
      <c r="CY134" s="845" t="s">
        <v>798</v>
      </c>
      <c r="CZ134" s="845" t="s">
        <v>798</v>
      </c>
      <c r="DA134" s="845" t="s">
        <v>798</v>
      </c>
      <c r="DB134" s="845" t="s">
        <v>798</v>
      </c>
      <c r="DC134" s="845" t="s">
        <v>798</v>
      </c>
      <c r="DD134" s="845" t="s">
        <v>798</v>
      </c>
      <c r="DE134" s="845" t="s">
        <v>798</v>
      </c>
      <c r="DF134" s="845" t="s">
        <v>798</v>
      </c>
      <c r="DG134" s="845" t="s">
        <v>798</v>
      </c>
      <c r="DH134" s="845" t="s">
        <v>798</v>
      </c>
      <c r="DI134" s="845" t="s">
        <v>798</v>
      </c>
      <c r="DJ134" s="845" t="s">
        <v>798</v>
      </c>
      <c r="DK134" s="845" t="s">
        <v>798</v>
      </c>
      <c r="DL134" s="845" t="s">
        <v>798</v>
      </c>
      <c r="DM134" s="845" t="s">
        <v>798</v>
      </c>
      <c r="DN134" s="845" t="s">
        <v>798</v>
      </c>
      <c r="DO134" s="845" t="s">
        <v>798</v>
      </c>
      <c r="DP134" s="845" t="s">
        <v>798</v>
      </c>
      <c r="DQ134" s="845" t="s">
        <v>798</v>
      </c>
      <c r="DR134" s="845" t="s">
        <v>798</v>
      </c>
      <c r="DS134" s="917" t="s">
        <v>798</v>
      </c>
      <c r="DT134" s="845" t="s">
        <v>798</v>
      </c>
      <c r="DU134" s="845" t="s">
        <v>798</v>
      </c>
      <c r="DV134" s="845" t="s">
        <v>798</v>
      </c>
      <c r="DW134" s="845" t="s">
        <v>798</v>
      </c>
      <c r="DX134" s="845" t="s">
        <v>798</v>
      </c>
      <c r="DY134" s="845" t="s">
        <v>798</v>
      </c>
      <c r="DZ134" s="845" t="s">
        <v>798</v>
      </c>
      <c r="EA134" s="845" t="s">
        <v>798</v>
      </c>
      <c r="EB134" s="845" t="s">
        <v>798</v>
      </c>
      <c r="EC134" s="845" t="s">
        <v>798</v>
      </c>
      <c r="ED134" s="845" t="s">
        <v>798</v>
      </c>
      <c r="EE134" s="845" t="s">
        <v>798</v>
      </c>
      <c r="EF134" s="845" t="s">
        <v>798</v>
      </c>
    </row>
    <row r="135" spans="1:136" x14ac:dyDescent="0.2">
      <c r="A135" s="845">
        <v>131</v>
      </c>
      <c r="B135" s="845">
        <v>11</v>
      </c>
      <c r="C135" s="845" t="s">
        <v>798</v>
      </c>
      <c r="D135" s="845" t="s">
        <v>798</v>
      </c>
      <c r="E135" s="845" t="s">
        <v>798</v>
      </c>
      <c r="F135" s="845" t="s">
        <v>798</v>
      </c>
      <c r="G135" s="845" t="s">
        <v>798</v>
      </c>
      <c r="H135" s="845" t="s">
        <v>798</v>
      </c>
      <c r="I135" s="845" t="s">
        <v>798</v>
      </c>
      <c r="J135" s="845" t="s">
        <v>798</v>
      </c>
      <c r="K135" s="845" t="s">
        <v>798</v>
      </c>
      <c r="L135" s="845" t="s">
        <v>798</v>
      </c>
      <c r="M135" s="845" t="s">
        <v>798</v>
      </c>
      <c r="N135" s="845" t="s">
        <v>798</v>
      </c>
      <c r="O135" s="845" t="s">
        <v>798</v>
      </c>
      <c r="P135" s="845" t="s">
        <v>798</v>
      </c>
      <c r="Q135" s="845" t="s">
        <v>798</v>
      </c>
      <c r="R135" s="845" t="s">
        <v>798</v>
      </c>
      <c r="S135" s="845" t="s">
        <v>798</v>
      </c>
      <c r="T135" s="845" t="s">
        <v>798</v>
      </c>
      <c r="U135" s="845" t="s">
        <v>798</v>
      </c>
      <c r="V135" s="845" t="s">
        <v>798</v>
      </c>
      <c r="W135" s="845" t="s">
        <v>798</v>
      </c>
      <c r="X135" s="845" t="s">
        <v>798</v>
      </c>
      <c r="Y135" s="845" t="s">
        <v>798</v>
      </c>
      <c r="Z135" s="845" t="s">
        <v>798</v>
      </c>
      <c r="AA135" s="845" t="s">
        <v>798</v>
      </c>
      <c r="AB135" s="845" t="s">
        <v>798</v>
      </c>
      <c r="AC135" s="845" t="s">
        <v>798</v>
      </c>
      <c r="AD135" s="845" t="s">
        <v>798</v>
      </c>
      <c r="AE135" s="845" t="s">
        <v>798</v>
      </c>
      <c r="AF135" s="845" t="s">
        <v>798</v>
      </c>
      <c r="AG135" s="845" t="s">
        <v>798</v>
      </c>
      <c r="AH135" s="845" t="s">
        <v>798</v>
      </c>
      <c r="AI135" s="845" t="s">
        <v>798</v>
      </c>
      <c r="AJ135" s="845" t="s">
        <v>798</v>
      </c>
      <c r="AK135" s="845" t="s">
        <v>798</v>
      </c>
      <c r="AL135" s="845" t="s">
        <v>798</v>
      </c>
      <c r="AM135" s="845" t="s">
        <v>798</v>
      </c>
      <c r="AN135" s="845" t="s">
        <v>798</v>
      </c>
      <c r="AO135" s="845" t="s">
        <v>798</v>
      </c>
      <c r="AP135" s="845" t="s">
        <v>798</v>
      </c>
      <c r="AQ135" s="845" t="s">
        <v>798</v>
      </c>
      <c r="AR135" s="845" t="s">
        <v>798</v>
      </c>
      <c r="AS135" s="845" t="s">
        <v>798</v>
      </c>
      <c r="AT135" s="845" t="s">
        <v>798</v>
      </c>
      <c r="AU135" s="845" t="s">
        <v>798</v>
      </c>
      <c r="AV135" s="845" t="s">
        <v>798</v>
      </c>
      <c r="AW135" s="845" t="s">
        <v>798</v>
      </c>
      <c r="AX135" s="845" t="s">
        <v>798</v>
      </c>
      <c r="AY135" s="845" t="s">
        <v>798</v>
      </c>
      <c r="AZ135" s="845" t="s">
        <v>798</v>
      </c>
      <c r="BA135" s="845" t="s">
        <v>798</v>
      </c>
      <c r="BB135" s="845" t="s">
        <v>798</v>
      </c>
      <c r="BC135" s="845" t="s">
        <v>798</v>
      </c>
      <c r="BD135" s="845" t="s">
        <v>798</v>
      </c>
      <c r="BE135" s="845" t="s">
        <v>798</v>
      </c>
      <c r="BF135" s="845" t="s">
        <v>798</v>
      </c>
      <c r="BG135" s="845" t="s">
        <v>798</v>
      </c>
      <c r="BH135" s="845" t="s">
        <v>798</v>
      </c>
      <c r="BI135" s="845" t="s">
        <v>798</v>
      </c>
      <c r="BJ135" s="845" t="s">
        <v>798</v>
      </c>
      <c r="BK135" s="917" t="s">
        <v>798</v>
      </c>
      <c r="BL135" s="845" t="s">
        <v>798</v>
      </c>
      <c r="BM135" s="845" t="s">
        <v>798</v>
      </c>
      <c r="BN135" s="845" t="s">
        <v>798</v>
      </c>
      <c r="BO135" s="845" t="s">
        <v>798</v>
      </c>
      <c r="BP135" s="845" t="s">
        <v>798</v>
      </c>
      <c r="BQ135" s="845" t="s">
        <v>798</v>
      </c>
      <c r="BR135" s="917" t="s">
        <v>798</v>
      </c>
      <c r="BS135" s="845" t="s">
        <v>798</v>
      </c>
      <c r="BT135" s="845" t="s">
        <v>798</v>
      </c>
      <c r="BU135" s="845" t="s">
        <v>798</v>
      </c>
      <c r="BV135" s="917" t="s">
        <v>798</v>
      </c>
      <c r="BW135" s="845" t="s">
        <v>798</v>
      </c>
      <c r="BX135" s="845" t="s">
        <v>798</v>
      </c>
      <c r="BY135" s="845" t="s">
        <v>798</v>
      </c>
      <c r="BZ135" s="845" t="s">
        <v>798</v>
      </c>
      <c r="CA135" s="845" t="s">
        <v>798</v>
      </c>
      <c r="CB135" s="845" t="s">
        <v>798</v>
      </c>
      <c r="CC135" s="845" t="s">
        <v>798</v>
      </c>
      <c r="CD135" s="845" t="s">
        <v>798</v>
      </c>
      <c r="CE135" s="845" t="s">
        <v>798</v>
      </c>
      <c r="CF135" s="845" t="s">
        <v>798</v>
      </c>
      <c r="CG135" s="845" t="s">
        <v>798</v>
      </c>
      <c r="CH135" s="845" t="s">
        <v>798</v>
      </c>
      <c r="CI135" s="845" t="s">
        <v>798</v>
      </c>
      <c r="CJ135" s="845" t="s">
        <v>798</v>
      </c>
      <c r="CK135" s="845" t="s">
        <v>798</v>
      </c>
      <c r="CL135" s="845" t="s">
        <v>798</v>
      </c>
      <c r="CM135" s="845" t="s">
        <v>798</v>
      </c>
      <c r="CN135" s="845" t="s">
        <v>798</v>
      </c>
      <c r="CO135" s="845" t="s">
        <v>798</v>
      </c>
      <c r="CP135" s="845" t="s">
        <v>798</v>
      </c>
      <c r="CQ135" s="845" t="s">
        <v>798</v>
      </c>
      <c r="CR135" s="845" t="s">
        <v>798</v>
      </c>
      <c r="CS135" s="845" t="s">
        <v>798</v>
      </c>
      <c r="CT135" s="845" t="s">
        <v>798</v>
      </c>
      <c r="CU135" s="845" t="s">
        <v>798</v>
      </c>
      <c r="CV135" s="845" t="s">
        <v>798</v>
      </c>
      <c r="CW135" s="845" t="s">
        <v>798</v>
      </c>
      <c r="CX135" s="845" t="s">
        <v>798</v>
      </c>
      <c r="CY135" s="845" t="s">
        <v>798</v>
      </c>
      <c r="CZ135" s="845" t="s">
        <v>798</v>
      </c>
      <c r="DA135" s="845" t="s">
        <v>798</v>
      </c>
      <c r="DB135" s="845" t="s">
        <v>798</v>
      </c>
      <c r="DC135" s="845" t="s">
        <v>798</v>
      </c>
      <c r="DD135" s="845" t="s">
        <v>798</v>
      </c>
      <c r="DE135" s="845" t="s">
        <v>798</v>
      </c>
      <c r="DF135" s="845" t="s">
        <v>798</v>
      </c>
      <c r="DG135" s="845" t="s">
        <v>798</v>
      </c>
      <c r="DH135" s="845" t="s">
        <v>798</v>
      </c>
      <c r="DI135" s="845" t="s">
        <v>798</v>
      </c>
      <c r="DJ135" s="845" t="s">
        <v>798</v>
      </c>
      <c r="DK135" s="845" t="s">
        <v>798</v>
      </c>
      <c r="DL135" s="845" t="s">
        <v>798</v>
      </c>
      <c r="DM135" s="845" t="s">
        <v>798</v>
      </c>
      <c r="DN135" s="845" t="s">
        <v>798</v>
      </c>
      <c r="DO135" s="845" t="s">
        <v>798</v>
      </c>
      <c r="DP135" s="845" t="s">
        <v>798</v>
      </c>
      <c r="DQ135" s="845" t="s">
        <v>798</v>
      </c>
      <c r="DR135" s="845" t="s">
        <v>798</v>
      </c>
      <c r="DS135" s="917" t="s">
        <v>798</v>
      </c>
      <c r="DT135" s="845" t="s">
        <v>798</v>
      </c>
      <c r="DU135" s="845" t="s">
        <v>798</v>
      </c>
      <c r="DV135" s="845" t="s">
        <v>798</v>
      </c>
      <c r="DW135" s="845" t="s">
        <v>798</v>
      </c>
      <c r="DX135" s="845" t="s">
        <v>798</v>
      </c>
      <c r="DY135" s="845" t="s">
        <v>798</v>
      </c>
      <c r="DZ135" s="845" t="s">
        <v>798</v>
      </c>
      <c r="EA135" s="845" t="s">
        <v>798</v>
      </c>
      <c r="EB135" s="845" t="s">
        <v>798</v>
      </c>
      <c r="EC135" s="845" t="s">
        <v>798</v>
      </c>
      <c r="ED135" s="845" t="s">
        <v>798</v>
      </c>
      <c r="EE135" s="845" t="s">
        <v>798</v>
      </c>
      <c r="EF135" s="845" t="s">
        <v>798</v>
      </c>
    </row>
    <row r="136" spans="1:136" x14ac:dyDescent="0.2">
      <c r="A136" s="845">
        <v>132</v>
      </c>
      <c r="B136" s="845">
        <v>12</v>
      </c>
      <c r="C136" s="845" t="s">
        <v>798</v>
      </c>
      <c r="D136" s="845" t="s">
        <v>798</v>
      </c>
      <c r="E136" s="845" t="s">
        <v>798</v>
      </c>
      <c r="F136" s="845" t="s">
        <v>798</v>
      </c>
      <c r="G136" s="845" t="s">
        <v>798</v>
      </c>
      <c r="H136" s="845" t="s">
        <v>798</v>
      </c>
      <c r="I136" s="845" t="s">
        <v>798</v>
      </c>
      <c r="J136" s="845" t="s">
        <v>798</v>
      </c>
      <c r="K136" s="845" t="s">
        <v>798</v>
      </c>
      <c r="L136" s="845" t="s">
        <v>798</v>
      </c>
      <c r="M136" s="845" t="s">
        <v>798</v>
      </c>
      <c r="N136" s="845" t="s">
        <v>798</v>
      </c>
      <c r="O136" s="845" t="s">
        <v>798</v>
      </c>
      <c r="P136" s="845" t="s">
        <v>798</v>
      </c>
      <c r="Q136" s="845" t="s">
        <v>798</v>
      </c>
      <c r="R136" s="845" t="s">
        <v>798</v>
      </c>
      <c r="S136" s="845" t="s">
        <v>798</v>
      </c>
      <c r="T136" s="845" t="s">
        <v>798</v>
      </c>
      <c r="U136" s="845" t="s">
        <v>798</v>
      </c>
      <c r="V136" s="845" t="s">
        <v>798</v>
      </c>
      <c r="W136" s="845" t="s">
        <v>798</v>
      </c>
      <c r="X136" s="845" t="s">
        <v>798</v>
      </c>
      <c r="Y136" s="845" t="s">
        <v>798</v>
      </c>
      <c r="Z136" s="845" t="s">
        <v>798</v>
      </c>
      <c r="AA136" s="845" t="s">
        <v>798</v>
      </c>
      <c r="AB136" s="845" t="s">
        <v>798</v>
      </c>
      <c r="AC136" s="845" t="s">
        <v>798</v>
      </c>
      <c r="AD136" s="845" t="s">
        <v>798</v>
      </c>
      <c r="AE136" s="845" t="s">
        <v>798</v>
      </c>
      <c r="AF136" s="845" t="s">
        <v>798</v>
      </c>
      <c r="AG136" s="845" t="s">
        <v>798</v>
      </c>
      <c r="AH136" s="845" t="s">
        <v>798</v>
      </c>
      <c r="AI136" s="845" t="s">
        <v>798</v>
      </c>
      <c r="AJ136" s="845" t="s">
        <v>798</v>
      </c>
      <c r="AK136" s="845" t="s">
        <v>798</v>
      </c>
      <c r="AL136" s="845" t="s">
        <v>798</v>
      </c>
      <c r="AM136" s="845" t="s">
        <v>798</v>
      </c>
      <c r="AN136" s="845" t="s">
        <v>798</v>
      </c>
      <c r="AO136" s="845" t="s">
        <v>798</v>
      </c>
      <c r="AP136" s="845" t="s">
        <v>798</v>
      </c>
      <c r="AQ136" s="845" t="s">
        <v>798</v>
      </c>
      <c r="AR136" s="845" t="s">
        <v>798</v>
      </c>
      <c r="AS136" s="845" t="s">
        <v>798</v>
      </c>
      <c r="AT136" s="845" t="s">
        <v>798</v>
      </c>
      <c r="AU136" s="845" t="s">
        <v>798</v>
      </c>
      <c r="AV136" s="845" t="s">
        <v>798</v>
      </c>
      <c r="AW136" s="845" t="s">
        <v>798</v>
      </c>
      <c r="AX136" s="845" t="s">
        <v>798</v>
      </c>
      <c r="AY136" s="845" t="s">
        <v>798</v>
      </c>
      <c r="AZ136" s="845" t="s">
        <v>798</v>
      </c>
      <c r="BA136" s="845" t="s">
        <v>798</v>
      </c>
      <c r="BB136" s="845" t="s">
        <v>798</v>
      </c>
      <c r="BC136" s="845" t="s">
        <v>798</v>
      </c>
      <c r="BD136" s="845" t="s">
        <v>798</v>
      </c>
      <c r="BE136" s="845" t="s">
        <v>798</v>
      </c>
      <c r="BF136" s="845" t="s">
        <v>798</v>
      </c>
      <c r="BG136" s="845" t="s">
        <v>798</v>
      </c>
      <c r="BH136" s="845" t="s">
        <v>798</v>
      </c>
      <c r="BI136" s="845" t="s">
        <v>798</v>
      </c>
      <c r="BJ136" s="845" t="s">
        <v>798</v>
      </c>
      <c r="BK136" s="917" t="s">
        <v>798</v>
      </c>
      <c r="BL136" s="845" t="s">
        <v>798</v>
      </c>
      <c r="BM136" s="845" t="s">
        <v>798</v>
      </c>
      <c r="BN136" s="845" t="s">
        <v>798</v>
      </c>
      <c r="BO136" s="845" t="s">
        <v>798</v>
      </c>
      <c r="BP136" s="845" t="s">
        <v>798</v>
      </c>
      <c r="BQ136" s="845" t="s">
        <v>798</v>
      </c>
      <c r="BR136" s="917" t="s">
        <v>798</v>
      </c>
      <c r="BS136" s="845" t="s">
        <v>798</v>
      </c>
      <c r="BT136" s="845" t="s">
        <v>798</v>
      </c>
      <c r="BU136" s="845" t="s">
        <v>798</v>
      </c>
      <c r="BV136" s="917" t="s">
        <v>798</v>
      </c>
      <c r="BW136" s="845" t="s">
        <v>798</v>
      </c>
      <c r="BX136" s="845" t="s">
        <v>798</v>
      </c>
      <c r="BY136" s="845" t="s">
        <v>798</v>
      </c>
      <c r="BZ136" s="845" t="s">
        <v>798</v>
      </c>
      <c r="CA136" s="845" t="s">
        <v>798</v>
      </c>
      <c r="CB136" s="845" t="s">
        <v>798</v>
      </c>
      <c r="CC136" s="845" t="s">
        <v>798</v>
      </c>
      <c r="CD136" s="845" t="s">
        <v>798</v>
      </c>
      <c r="CE136" s="845" t="s">
        <v>798</v>
      </c>
      <c r="CF136" s="845" t="s">
        <v>798</v>
      </c>
      <c r="CG136" s="845" t="s">
        <v>798</v>
      </c>
      <c r="CH136" s="845" t="s">
        <v>798</v>
      </c>
      <c r="CI136" s="845" t="s">
        <v>798</v>
      </c>
      <c r="CJ136" s="845" t="s">
        <v>798</v>
      </c>
      <c r="CK136" s="845" t="s">
        <v>798</v>
      </c>
      <c r="CL136" s="845" t="s">
        <v>798</v>
      </c>
      <c r="CM136" s="845" t="s">
        <v>798</v>
      </c>
      <c r="CN136" s="845" t="s">
        <v>798</v>
      </c>
      <c r="CO136" s="845" t="s">
        <v>798</v>
      </c>
      <c r="CP136" s="845" t="s">
        <v>798</v>
      </c>
      <c r="CQ136" s="845" t="s">
        <v>798</v>
      </c>
      <c r="CR136" s="845" t="s">
        <v>798</v>
      </c>
      <c r="CS136" s="845" t="s">
        <v>798</v>
      </c>
      <c r="CT136" s="845" t="s">
        <v>798</v>
      </c>
      <c r="CU136" s="845" t="s">
        <v>798</v>
      </c>
      <c r="CV136" s="845" t="s">
        <v>798</v>
      </c>
      <c r="CW136" s="845" t="s">
        <v>798</v>
      </c>
      <c r="CX136" s="845" t="s">
        <v>798</v>
      </c>
      <c r="CY136" s="845" t="s">
        <v>798</v>
      </c>
      <c r="CZ136" s="845" t="s">
        <v>798</v>
      </c>
      <c r="DA136" s="845" t="s">
        <v>798</v>
      </c>
      <c r="DB136" s="845" t="s">
        <v>798</v>
      </c>
      <c r="DC136" s="845" t="s">
        <v>798</v>
      </c>
      <c r="DD136" s="845" t="s">
        <v>798</v>
      </c>
      <c r="DE136" s="845" t="s">
        <v>798</v>
      </c>
      <c r="DF136" s="845" t="s">
        <v>798</v>
      </c>
      <c r="DG136" s="845" t="s">
        <v>798</v>
      </c>
      <c r="DH136" s="845" t="s">
        <v>798</v>
      </c>
      <c r="DI136" s="845" t="s">
        <v>798</v>
      </c>
      <c r="DJ136" s="845" t="s">
        <v>798</v>
      </c>
      <c r="DK136" s="845" t="s">
        <v>798</v>
      </c>
      <c r="DL136" s="845" t="s">
        <v>798</v>
      </c>
      <c r="DM136" s="845" t="s">
        <v>798</v>
      </c>
      <c r="DN136" s="845" t="s">
        <v>798</v>
      </c>
      <c r="DO136" s="845" t="s">
        <v>798</v>
      </c>
      <c r="DP136" s="845" t="s">
        <v>798</v>
      </c>
      <c r="DQ136" s="845" t="s">
        <v>798</v>
      </c>
      <c r="DR136" s="845" t="s">
        <v>798</v>
      </c>
      <c r="DS136" s="917" t="s">
        <v>798</v>
      </c>
      <c r="DT136" s="845" t="s">
        <v>798</v>
      </c>
      <c r="DU136" s="845" t="s">
        <v>798</v>
      </c>
      <c r="DV136" s="845" t="s">
        <v>798</v>
      </c>
      <c r="DW136" s="845" t="s">
        <v>798</v>
      </c>
      <c r="DX136" s="845" t="s">
        <v>798</v>
      </c>
      <c r="DY136" s="845" t="s">
        <v>798</v>
      </c>
      <c r="DZ136" s="845" t="s">
        <v>798</v>
      </c>
      <c r="EA136" s="845" t="s">
        <v>798</v>
      </c>
      <c r="EB136" s="845" t="s">
        <v>798</v>
      </c>
      <c r="EC136" s="845" t="s">
        <v>798</v>
      </c>
      <c r="ED136" s="845" t="s">
        <v>798</v>
      </c>
      <c r="EE136" s="845" t="s">
        <v>798</v>
      </c>
      <c r="EF136" s="845" t="s">
        <v>798</v>
      </c>
    </row>
    <row r="137" spans="1:136" x14ac:dyDescent="0.2">
      <c r="A137" s="845">
        <v>133</v>
      </c>
      <c r="B137" s="845">
        <v>1</v>
      </c>
      <c r="C137" s="845" t="s">
        <v>798</v>
      </c>
      <c r="D137" s="845" t="s">
        <v>798</v>
      </c>
      <c r="E137" s="845" t="s">
        <v>798</v>
      </c>
      <c r="F137" s="845" t="s">
        <v>798</v>
      </c>
      <c r="G137" s="845" t="s">
        <v>798</v>
      </c>
      <c r="H137" s="845" t="s">
        <v>798</v>
      </c>
      <c r="I137" s="845" t="s">
        <v>798</v>
      </c>
      <c r="J137" s="845" t="s">
        <v>798</v>
      </c>
      <c r="K137" s="845" t="s">
        <v>798</v>
      </c>
      <c r="L137" s="845" t="s">
        <v>798</v>
      </c>
      <c r="M137" s="845" t="s">
        <v>798</v>
      </c>
      <c r="N137" s="845" t="s">
        <v>798</v>
      </c>
      <c r="O137" s="845" t="s">
        <v>798</v>
      </c>
      <c r="P137" s="845" t="s">
        <v>798</v>
      </c>
      <c r="Q137" s="845" t="s">
        <v>798</v>
      </c>
      <c r="R137" s="845" t="s">
        <v>798</v>
      </c>
      <c r="S137" s="845" t="s">
        <v>798</v>
      </c>
      <c r="T137" s="845" t="s">
        <v>798</v>
      </c>
      <c r="U137" s="845" t="s">
        <v>798</v>
      </c>
      <c r="V137" s="845" t="s">
        <v>798</v>
      </c>
      <c r="W137" s="845" t="s">
        <v>798</v>
      </c>
      <c r="X137" s="845" t="s">
        <v>798</v>
      </c>
      <c r="Y137" s="845" t="s">
        <v>798</v>
      </c>
      <c r="Z137" s="845" t="s">
        <v>798</v>
      </c>
      <c r="AA137" s="845" t="s">
        <v>798</v>
      </c>
      <c r="AB137" s="845" t="s">
        <v>798</v>
      </c>
      <c r="AC137" s="845" t="s">
        <v>798</v>
      </c>
      <c r="AD137" s="845" t="s">
        <v>798</v>
      </c>
      <c r="AE137" s="845" t="s">
        <v>798</v>
      </c>
      <c r="AF137" s="845" t="s">
        <v>798</v>
      </c>
      <c r="AG137" s="845" t="s">
        <v>798</v>
      </c>
      <c r="AH137" s="845" t="s">
        <v>798</v>
      </c>
      <c r="AI137" s="845" t="s">
        <v>798</v>
      </c>
      <c r="AJ137" s="845" t="s">
        <v>798</v>
      </c>
      <c r="AK137" s="845" t="s">
        <v>798</v>
      </c>
      <c r="AL137" s="845" t="s">
        <v>798</v>
      </c>
      <c r="AM137" s="845" t="s">
        <v>798</v>
      </c>
      <c r="AN137" s="845" t="s">
        <v>798</v>
      </c>
      <c r="AO137" s="845" t="s">
        <v>798</v>
      </c>
      <c r="AP137" s="845" t="s">
        <v>798</v>
      </c>
      <c r="AQ137" s="845" t="s">
        <v>798</v>
      </c>
      <c r="AR137" s="845" t="s">
        <v>798</v>
      </c>
      <c r="AS137" s="845" t="s">
        <v>798</v>
      </c>
      <c r="AT137" s="845" t="s">
        <v>798</v>
      </c>
      <c r="AU137" s="845" t="s">
        <v>798</v>
      </c>
      <c r="AV137" s="845" t="s">
        <v>798</v>
      </c>
      <c r="AW137" s="845" t="s">
        <v>798</v>
      </c>
      <c r="AX137" s="845" t="s">
        <v>798</v>
      </c>
      <c r="AY137" s="845" t="s">
        <v>798</v>
      </c>
      <c r="AZ137" s="845" t="s">
        <v>798</v>
      </c>
      <c r="BA137" s="845" t="s">
        <v>798</v>
      </c>
      <c r="BB137" s="845" t="s">
        <v>798</v>
      </c>
      <c r="BC137" s="845" t="s">
        <v>798</v>
      </c>
      <c r="BD137" s="845" t="s">
        <v>798</v>
      </c>
      <c r="BE137" s="845" t="s">
        <v>798</v>
      </c>
      <c r="BF137" s="845" t="s">
        <v>798</v>
      </c>
      <c r="BG137" s="845" t="s">
        <v>798</v>
      </c>
      <c r="BH137" s="845" t="s">
        <v>798</v>
      </c>
      <c r="BI137" s="845" t="s">
        <v>798</v>
      </c>
      <c r="BJ137" s="845" t="s">
        <v>798</v>
      </c>
      <c r="BK137" s="917" t="s">
        <v>798</v>
      </c>
      <c r="BL137" s="845" t="s">
        <v>798</v>
      </c>
      <c r="BM137" s="845" t="s">
        <v>798</v>
      </c>
      <c r="BN137" s="845" t="s">
        <v>798</v>
      </c>
      <c r="BO137" s="845" t="s">
        <v>798</v>
      </c>
      <c r="BP137" s="845" t="s">
        <v>798</v>
      </c>
      <c r="BQ137" s="845" t="s">
        <v>798</v>
      </c>
      <c r="BR137" s="917" t="s">
        <v>798</v>
      </c>
      <c r="BS137" s="845" t="s">
        <v>798</v>
      </c>
      <c r="BT137" s="845" t="s">
        <v>798</v>
      </c>
      <c r="BU137" s="845" t="s">
        <v>798</v>
      </c>
      <c r="BV137" s="917" t="s">
        <v>798</v>
      </c>
      <c r="BW137" s="845" t="s">
        <v>798</v>
      </c>
      <c r="BX137" s="845" t="s">
        <v>798</v>
      </c>
      <c r="BY137" s="845" t="s">
        <v>798</v>
      </c>
      <c r="BZ137" s="845" t="s">
        <v>798</v>
      </c>
      <c r="CA137" s="845" t="s">
        <v>798</v>
      </c>
      <c r="CB137" s="845" t="s">
        <v>798</v>
      </c>
      <c r="CC137" s="845" t="s">
        <v>798</v>
      </c>
      <c r="CD137" s="845" t="s">
        <v>798</v>
      </c>
      <c r="CE137" s="845" t="s">
        <v>798</v>
      </c>
      <c r="CF137" s="845" t="s">
        <v>798</v>
      </c>
      <c r="CG137" s="845" t="s">
        <v>798</v>
      </c>
      <c r="CH137" s="845" t="s">
        <v>798</v>
      </c>
      <c r="CI137" s="845" t="s">
        <v>798</v>
      </c>
      <c r="CJ137" s="845" t="s">
        <v>798</v>
      </c>
      <c r="CK137" s="845" t="s">
        <v>798</v>
      </c>
      <c r="CL137" s="845" t="s">
        <v>798</v>
      </c>
      <c r="CM137" s="845" t="s">
        <v>798</v>
      </c>
      <c r="CN137" s="845" t="s">
        <v>798</v>
      </c>
      <c r="CO137" s="845" t="s">
        <v>798</v>
      </c>
      <c r="CP137" s="845" t="s">
        <v>798</v>
      </c>
      <c r="CQ137" s="845" t="s">
        <v>798</v>
      </c>
      <c r="CR137" s="845" t="s">
        <v>798</v>
      </c>
      <c r="CS137" s="845" t="s">
        <v>798</v>
      </c>
      <c r="CT137" s="845" t="s">
        <v>798</v>
      </c>
      <c r="CU137" s="845" t="s">
        <v>798</v>
      </c>
      <c r="CV137" s="845" t="s">
        <v>798</v>
      </c>
      <c r="CW137" s="845" t="s">
        <v>798</v>
      </c>
      <c r="CX137" s="845" t="s">
        <v>798</v>
      </c>
      <c r="CY137" s="845" t="s">
        <v>798</v>
      </c>
      <c r="CZ137" s="845" t="s">
        <v>798</v>
      </c>
      <c r="DA137" s="845" t="s">
        <v>798</v>
      </c>
      <c r="DB137" s="845" t="s">
        <v>798</v>
      </c>
      <c r="DC137" s="845" t="s">
        <v>798</v>
      </c>
      <c r="DD137" s="845" t="s">
        <v>798</v>
      </c>
      <c r="DE137" s="845" t="s">
        <v>798</v>
      </c>
      <c r="DF137" s="845" t="s">
        <v>798</v>
      </c>
      <c r="DG137" s="845" t="s">
        <v>798</v>
      </c>
      <c r="DH137" s="845" t="s">
        <v>798</v>
      </c>
      <c r="DI137" s="845" t="s">
        <v>798</v>
      </c>
      <c r="DJ137" s="845" t="s">
        <v>798</v>
      </c>
      <c r="DK137" s="845" t="s">
        <v>798</v>
      </c>
      <c r="DL137" s="845" t="s">
        <v>798</v>
      </c>
      <c r="DM137" s="845" t="s">
        <v>798</v>
      </c>
      <c r="DN137" s="845" t="s">
        <v>798</v>
      </c>
      <c r="DO137" s="845" t="s">
        <v>798</v>
      </c>
      <c r="DP137" s="845" t="s">
        <v>798</v>
      </c>
      <c r="DQ137" s="845" t="s">
        <v>798</v>
      </c>
      <c r="DR137" s="845" t="s">
        <v>798</v>
      </c>
      <c r="DS137" s="917" t="s">
        <v>798</v>
      </c>
      <c r="DT137" s="845" t="s">
        <v>798</v>
      </c>
      <c r="DU137" s="845" t="s">
        <v>798</v>
      </c>
      <c r="DV137" s="845" t="s">
        <v>798</v>
      </c>
      <c r="DW137" s="845" t="s">
        <v>798</v>
      </c>
      <c r="DX137" s="845" t="s">
        <v>798</v>
      </c>
      <c r="DY137" s="845" t="s">
        <v>798</v>
      </c>
      <c r="DZ137" s="845" t="s">
        <v>798</v>
      </c>
      <c r="EA137" s="845" t="s">
        <v>798</v>
      </c>
      <c r="EB137" s="845" t="s">
        <v>798</v>
      </c>
      <c r="EC137" s="845" t="s">
        <v>798</v>
      </c>
      <c r="ED137" s="845" t="s">
        <v>798</v>
      </c>
      <c r="EE137" s="845" t="s">
        <v>798</v>
      </c>
      <c r="EF137" s="845" t="s">
        <v>798</v>
      </c>
    </row>
    <row r="138" spans="1:136" x14ac:dyDescent="0.2">
      <c r="A138" s="845">
        <v>134</v>
      </c>
      <c r="B138" s="845">
        <v>2</v>
      </c>
      <c r="C138" s="845" t="s">
        <v>798</v>
      </c>
      <c r="D138" s="845" t="s">
        <v>798</v>
      </c>
      <c r="E138" s="845" t="s">
        <v>798</v>
      </c>
      <c r="F138" s="845" t="s">
        <v>798</v>
      </c>
      <c r="G138" s="845" t="s">
        <v>798</v>
      </c>
      <c r="H138" s="845" t="s">
        <v>798</v>
      </c>
      <c r="I138" s="845" t="s">
        <v>798</v>
      </c>
      <c r="J138" s="845" t="s">
        <v>798</v>
      </c>
      <c r="K138" s="845" t="s">
        <v>798</v>
      </c>
      <c r="L138" s="845" t="s">
        <v>798</v>
      </c>
      <c r="M138" s="845" t="s">
        <v>798</v>
      </c>
      <c r="N138" s="845" t="s">
        <v>798</v>
      </c>
      <c r="O138" s="845" t="s">
        <v>798</v>
      </c>
      <c r="P138" s="845" t="s">
        <v>798</v>
      </c>
      <c r="Q138" s="845" t="s">
        <v>798</v>
      </c>
      <c r="R138" s="845" t="s">
        <v>798</v>
      </c>
      <c r="S138" s="845" t="s">
        <v>798</v>
      </c>
      <c r="T138" s="845" t="s">
        <v>798</v>
      </c>
      <c r="U138" s="845" t="s">
        <v>798</v>
      </c>
      <c r="V138" s="845" t="s">
        <v>798</v>
      </c>
      <c r="W138" s="845" t="s">
        <v>798</v>
      </c>
      <c r="X138" s="845" t="s">
        <v>798</v>
      </c>
      <c r="Y138" s="845" t="s">
        <v>798</v>
      </c>
      <c r="Z138" s="845" t="s">
        <v>798</v>
      </c>
      <c r="AA138" s="845" t="s">
        <v>798</v>
      </c>
      <c r="AB138" s="845" t="s">
        <v>798</v>
      </c>
      <c r="AC138" s="845" t="s">
        <v>798</v>
      </c>
      <c r="AD138" s="845" t="s">
        <v>798</v>
      </c>
      <c r="AE138" s="845" t="s">
        <v>798</v>
      </c>
      <c r="AF138" s="845" t="s">
        <v>798</v>
      </c>
      <c r="AG138" s="845" t="s">
        <v>798</v>
      </c>
      <c r="AH138" s="845" t="s">
        <v>798</v>
      </c>
      <c r="AI138" s="845" t="s">
        <v>798</v>
      </c>
      <c r="AJ138" s="845" t="s">
        <v>798</v>
      </c>
      <c r="AK138" s="845" t="s">
        <v>798</v>
      </c>
      <c r="AL138" s="845" t="s">
        <v>798</v>
      </c>
      <c r="AM138" s="845" t="s">
        <v>798</v>
      </c>
      <c r="AN138" s="845" t="s">
        <v>798</v>
      </c>
      <c r="AO138" s="845" t="s">
        <v>798</v>
      </c>
      <c r="AP138" s="845" t="s">
        <v>798</v>
      </c>
      <c r="AQ138" s="845" t="s">
        <v>798</v>
      </c>
      <c r="AR138" s="845" t="s">
        <v>798</v>
      </c>
      <c r="AS138" s="845" t="s">
        <v>798</v>
      </c>
      <c r="AT138" s="845" t="s">
        <v>798</v>
      </c>
      <c r="AU138" s="845" t="s">
        <v>798</v>
      </c>
      <c r="AV138" s="845" t="s">
        <v>798</v>
      </c>
      <c r="AW138" s="845" t="s">
        <v>798</v>
      </c>
      <c r="AX138" s="845" t="s">
        <v>798</v>
      </c>
      <c r="AY138" s="845" t="s">
        <v>798</v>
      </c>
      <c r="AZ138" s="845" t="s">
        <v>798</v>
      </c>
      <c r="BA138" s="845" t="s">
        <v>798</v>
      </c>
      <c r="BB138" s="845" t="s">
        <v>798</v>
      </c>
      <c r="BC138" s="845" t="s">
        <v>798</v>
      </c>
      <c r="BD138" s="845" t="s">
        <v>798</v>
      </c>
      <c r="BE138" s="845" t="s">
        <v>798</v>
      </c>
      <c r="BF138" s="845" t="s">
        <v>798</v>
      </c>
      <c r="BG138" s="845" t="s">
        <v>798</v>
      </c>
      <c r="BH138" s="845" t="s">
        <v>798</v>
      </c>
      <c r="BI138" s="845" t="s">
        <v>798</v>
      </c>
      <c r="BJ138" s="845" t="s">
        <v>798</v>
      </c>
      <c r="BK138" s="917" t="s">
        <v>798</v>
      </c>
      <c r="BL138" s="845" t="s">
        <v>798</v>
      </c>
      <c r="BM138" s="845" t="s">
        <v>798</v>
      </c>
      <c r="BN138" s="845" t="s">
        <v>798</v>
      </c>
      <c r="BO138" s="845" t="s">
        <v>798</v>
      </c>
      <c r="BP138" s="845" t="s">
        <v>798</v>
      </c>
      <c r="BQ138" s="845" t="s">
        <v>798</v>
      </c>
      <c r="BR138" s="917" t="s">
        <v>798</v>
      </c>
      <c r="BS138" s="845" t="s">
        <v>798</v>
      </c>
      <c r="BT138" s="845" t="s">
        <v>798</v>
      </c>
      <c r="BU138" s="845" t="s">
        <v>798</v>
      </c>
      <c r="BV138" s="917" t="s">
        <v>798</v>
      </c>
      <c r="BW138" s="845" t="s">
        <v>798</v>
      </c>
      <c r="BX138" s="845" t="s">
        <v>798</v>
      </c>
      <c r="BY138" s="845" t="s">
        <v>798</v>
      </c>
      <c r="BZ138" s="845" t="s">
        <v>798</v>
      </c>
      <c r="CA138" s="845" t="s">
        <v>798</v>
      </c>
      <c r="CB138" s="845" t="s">
        <v>798</v>
      </c>
      <c r="CC138" s="845" t="s">
        <v>798</v>
      </c>
      <c r="CD138" s="845" t="s">
        <v>798</v>
      </c>
      <c r="CE138" s="845" t="s">
        <v>798</v>
      </c>
      <c r="CF138" s="845" t="s">
        <v>798</v>
      </c>
      <c r="CG138" s="845" t="s">
        <v>798</v>
      </c>
      <c r="CH138" s="845" t="s">
        <v>798</v>
      </c>
      <c r="CI138" s="845" t="s">
        <v>798</v>
      </c>
      <c r="CJ138" s="845" t="s">
        <v>798</v>
      </c>
      <c r="CK138" s="845" t="s">
        <v>798</v>
      </c>
      <c r="CL138" s="845" t="s">
        <v>798</v>
      </c>
      <c r="CM138" s="845" t="s">
        <v>798</v>
      </c>
      <c r="CN138" s="845" t="s">
        <v>798</v>
      </c>
      <c r="CO138" s="845" t="s">
        <v>798</v>
      </c>
      <c r="CP138" s="845" t="s">
        <v>798</v>
      </c>
      <c r="CQ138" s="845" t="s">
        <v>798</v>
      </c>
      <c r="CR138" s="845" t="s">
        <v>798</v>
      </c>
      <c r="CS138" s="845" t="s">
        <v>798</v>
      </c>
      <c r="CT138" s="845" t="s">
        <v>798</v>
      </c>
      <c r="CU138" s="845" t="s">
        <v>798</v>
      </c>
      <c r="CV138" s="845" t="s">
        <v>798</v>
      </c>
      <c r="CW138" s="845" t="s">
        <v>798</v>
      </c>
      <c r="CX138" s="845" t="s">
        <v>798</v>
      </c>
      <c r="CY138" s="845" t="s">
        <v>798</v>
      </c>
      <c r="CZ138" s="845" t="s">
        <v>798</v>
      </c>
      <c r="DA138" s="845" t="s">
        <v>798</v>
      </c>
      <c r="DB138" s="845" t="s">
        <v>798</v>
      </c>
      <c r="DC138" s="845" t="s">
        <v>798</v>
      </c>
      <c r="DD138" s="845" t="s">
        <v>798</v>
      </c>
      <c r="DE138" s="845" t="s">
        <v>798</v>
      </c>
      <c r="DF138" s="845" t="s">
        <v>798</v>
      </c>
      <c r="DG138" s="845" t="s">
        <v>798</v>
      </c>
      <c r="DH138" s="845" t="s">
        <v>798</v>
      </c>
      <c r="DI138" s="845" t="s">
        <v>798</v>
      </c>
      <c r="DJ138" s="845" t="s">
        <v>798</v>
      </c>
      <c r="DK138" s="845" t="s">
        <v>798</v>
      </c>
      <c r="DL138" s="845" t="s">
        <v>798</v>
      </c>
      <c r="DM138" s="845" t="s">
        <v>798</v>
      </c>
      <c r="DN138" s="845" t="s">
        <v>798</v>
      </c>
      <c r="DO138" s="845" t="s">
        <v>798</v>
      </c>
      <c r="DP138" s="845" t="s">
        <v>798</v>
      </c>
      <c r="DQ138" s="845" t="s">
        <v>798</v>
      </c>
      <c r="DR138" s="845" t="s">
        <v>798</v>
      </c>
      <c r="DS138" s="917" t="s">
        <v>798</v>
      </c>
      <c r="DT138" s="845" t="s">
        <v>798</v>
      </c>
      <c r="DU138" s="845" t="s">
        <v>798</v>
      </c>
      <c r="DV138" s="845" t="s">
        <v>798</v>
      </c>
      <c r="DW138" s="845" t="s">
        <v>798</v>
      </c>
      <c r="DX138" s="845" t="s">
        <v>798</v>
      </c>
      <c r="DY138" s="845" t="s">
        <v>798</v>
      </c>
      <c r="DZ138" s="845" t="s">
        <v>798</v>
      </c>
      <c r="EA138" s="845" t="s">
        <v>798</v>
      </c>
      <c r="EB138" s="845" t="s">
        <v>798</v>
      </c>
      <c r="EC138" s="845" t="s">
        <v>798</v>
      </c>
      <c r="ED138" s="845" t="s">
        <v>798</v>
      </c>
      <c r="EE138" s="845" t="s">
        <v>798</v>
      </c>
      <c r="EF138" s="845" t="s">
        <v>798</v>
      </c>
    </row>
    <row r="139" spans="1:136" x14ac:dyDescent="0.2">
      <c r="A139" s="845">
        <v>135</v>
      </c>
      <c r="B139" s="845">
        <v>3</v>
      </c>
      <c r="C139" s="845" t="s">
        <v>798</v>
      </c>
      <c r="D139" s="845" t="s">
        <v>798</v>
      </c>
      <c r="E139" s="845" t="s">
        <v>798</v>
      </c>
      <c r="F139" s="845" t="s">
        <v>798</v>
      </c>
      <c r="G139" s="845" t="s">
        <v>798</v>
      </c>
      <c r="H139" s="845" t="s">
        <v>798</v>
      </c>
      <c r="I139" s="845" t="s">
        <v>798</v>
      </c>
      <c r="J139" s="845" t="s">
        <v>798</v>
      </c>
      <c r="K139" s="845" t="s">
        <v>798</v>
      </c>
      <c r="L139" s="845" t="s">
        <v>798</v>
      </c>
      <c r="M139" s="845" t="s">
        <v>798</v>
      </c>
      <c r="N139" s="845" t="s">
        <v>798</v>
      </c>
      <c r="O139" s="845" t="s">
        <v>798</v>
      </c>
      <c r="P139" s="845" t="s">
        <v>798</v>
      </c>
      <c r="Q139" s="845" t="s">
        <v>798</v>
      </c>
      <c r="R139" s="845" t="s">
        <v>798</v>
      </c>
      <c r="S139" s="845" t="s">
        <v>798</v>
      </c>
      <c r="T139" s="845" t="s">
        <v>798</v>
      </c>
      <c r="U139" s="845" t="s">
        <v>798</v>
      </c>
      <c r="V139" s="845" t="s">
        <v>798</v>
      </c>
      <c r="W139" s="845" t="s">
        <v>798</v>
      </c>
      <c r="X139" s="845" t="s">
        <v>798</v>
      </c>
      <c r="Y139" s="845" t="s">
        <v>798</v>
      </c>
      <c r="Z139" s="845" t="s">
        <v>798</v>
      </c>
      <c r="AA139" s="845" t="s">
        <v>798</v>
      </c>
      <c r="AB139" s="845" t="s">
        <v>798</v>
      </c>
      <c r="AC139" s="845" t="s">
        <v>798</v>
      </c>
      <c r="AD139" s="845" t="s">
        <v>798</v>
      </c>
      <c r="AE139" s="845" t="s">
        <v>798</v>
      </c>
      <c r="AF139" s="845" t="s">
        <v>798</v>
      </c>
      <c r="AG139" s="845" t="s">
        <v>798</v>
      </c>
      <c r="AH139" s="845" t="s">
        <v>798</v>
      </c>
      <c r="AI139" s="845" t="s">
        <v>798</v>
      </c>
      <c r="AJ139" s="845" t="s">
        <v>798</v>
      </c>
      <c r="AK139" s="845" t="s">
        <v>798</v>
      </c>
      <c r="AL139" s="845" t="s">
        <v>798</v>
      </c>
      <c r="AM139" s="845" t="s">
        <v>798</v>
      </c>
      <c r="AN139" s="845" t="s">
        <v>798</v>
      </c>
      <c r="AO139" s="845" t="s">
        <v>798</v>
      </c>
      <c r="AP139" s="845" t="s">
        <v>798</v>
      </c>
      <c r="AQ139" s="845" t="s">
        <v>798</v>
      </c>
      <c r="AR139" s="845" t="s">
        <v>798</v>
      </c>
      <c r="AS139" s="845" t="s">
        <v>798</v>
      </c>
      <c r="AT139" s="845" t="s">
        <v>798</v>
      </c>
      <c r="AU139" s="845" t="s">
        <v>798</v>
      </c>
      <c r="AV139" s="845" t="s">
        <v>798</v>
      </c>
      <c r="AW139" s="845" t="s">
        <v>798</v>
      </c>
      <c r="AX139" s="845" t="s">
        <v>798</v>
      </c>
      <c r="AY139" s="845" t="s">
        <v>798</v>
      </c>
      <c r="AZ139" s="845" t="s">
        <v>798</v>
      </c>
      <c r="BA139" s="845" t="s">
        <v>798</v>
      </c>
      <c r="BB139" s="845" t="s">
        <v>798</v>
      </c>
      <c r="BC139" s="845" t="s">
        <v>798</v>
      </c>
      <c r="BD139" s="845" t="s">
        <v>798</v>
      </c>
      <c r="BE139" s="845" t="s">
        <v>798</v>
      </c>
      <c r="BF139" s="845" t="s">
        <v>798</v>
      </c>
      <c r="BG139" s="845" t="s">
        <v>798</v>
      </c>
      <c r="BH139" s="845" t="s">
        <v>798</v>
      </c>
      <c r="BI139" s="845" t="s">
        <v>798</v>
      </c>
      <c r="BJ139" s="845" t="s">
        <v>798</v>
      </c>
      <c r="BK139" s="917" t="s">
        <v>798</v>
      </c>
      <c r="BL139" s="845" t="s">
        <v>798</v>
      </c>
      <c r="BM139" s="845" t="s">
        <v>798</v>
      </c>
      <c r="BN139" s="845" t="s">
        <v>798</v>
      </c>
      <c r="BO139" s="845" t="s">
        <v>798</v>
      </c>
      <c r="BP139" s="845" t="s">
        <v>798</v>
      </c>
      <c r="BQ139" s="845" t="s">
        <v>798</v>
      </c>
      <c r="BR139" s="917" t="s">
        <v>798</v>
      </c>
      <c r="BS139" s="845" t="s">
        <v>798</v>
      </c>
      <c r="BT139" s="845" t="s">
        <v>798</v>
      </c>
      <c r="BU139" s="845" t="s">
        <v>798</v>
      </c>
      <c r="BV139" s="917" t="s">
        <v>798</v>
      </c>
      <c r="BW139" s="845" t="s">
        <v>798</v>
      </c>
      <c r="BX139" s="845" t="s">
        <v>798</v>
      </c>
      <c r="BY139" s="845" t="s">
        <v>798</v>
      </c>
      <c r="BZ139" s="845" t="s">
        <v>798</v>
      </c>
      <c r="CA139" s="845" t="s">
        <v>798</v>
      </c>
      <c r="CB139" s="845" t="s">
        <v>798</v>
      </c>
      <c r="CC139" s="845" t="s">
        <v>798</v>
      </c>
      <c r="CD139" s="845" t="s">
        <v>798</v>
      </c>
      <c r="CE139" s="845" t="s">
        <v>798</v>
      </c>
      <c r="CF139" s="845" t="s">
        <v>798</v>
      </c>
      <c r="CG139" s="845" t="s">
        <v>798</v>
      </c>
      <c r="CH139" s="845" t="s">
        <v>798</v>
      </c>
      <c r="CI139" s="845" t="s">
        <v>798</v>
      </c>
      <c r="CJ139" s="845" t="s">
        <v>798</v>
      </c>
      <c r="CK139" s="845" t="s">
        <v>798</v>
      </c>
      <c r="CL139" s="845" t="s">
        <v>798</v>
      </c>
      <c r="CM139" s="845" t="s">
        <v>798</v>
      </c>
      <c r="CN139" s="845" t="s">
        <v>798</v>
      </c>
      <c r="CO139" s="845" t="s">
        <v>798</v>
      </c>
      <c r="CP139" s="845" t="s">
        <v>798</v>
      </c>
      <c r="CQ139" s="845" t="s">
        <v>798</v>
      </c>
      <c r="CR139" s="845" t="s">
        <v>798</v>
      </c>
      <c r="CS139" s="845" t="s">
        <v>798</v>
      </c>
      <c r="CT139" s="845" t="s">
        <v>798</v>
      </c>
      <c r="CU139" s="845" t="s">
        <v>798</v>
      </c>
      <c r="CV139" s="845" t="s">
        <v>798</v>
      </c>
      <c r="CW139" s="845" t="s">
        <v>798</v>
      </c>
      <c r="CX139" s="845" t="s">
        <v>798</v>
      </c>
      <c r="CY139" s="845" t="s">
        <v>798</v>
      </c>
      <c r="CZ139" s="845" t="s">
        <v>798</v>
      </c>
      <c r="DA139" s="845" t="s">
        <v>798</v>
      </c>
      <c r="DB139" s="845" t="s">
        <v>798</v>
      </c>
      <c r="DC139" s="845" t="s">
        <v>798</v>
      </c>
      <c r="DD139" s="845" t="s">
        <v>798</v>
      </c>
      <c r="DE139" s="845" t="s">
        <v>798</v>
      </c>
      <c r="DF139" s="845" t="s">
        <v>798</v>
      </c>
      <c r="DG139" s="845" t="s">
        <v>798</v>
      </c>
      <c r="DH139" s="845" t="s">
        <v>798</v>
      </c>
      <c r="DI139" s="845" t="s">
        <v>798</v>
      </c>
      <c r="DJ139" s="845" t="s">
        <v>798</v>
      </c>
      <c r="DK139" s="845" t="s">
        <v>798</v>
      </c>
      <c r="DL139" s="845" t="s">
        <v>798</v>
      </c>
      <c r="DM139" s="845" t="s">
        <v>798</v>
      </c>
      <c r="DN139" s="845" t="s">
        <v>798</v>
      </c>
      <c r="DO139" s="845" t="s">
        <v>798</v>
      </c>
      <c r="DP139" s="845" t="s">
        <v>798</v>
      </c>
      <c r="DQ139" s="845" t="s">
        <v>798</v>
      </c>
      <c r="DR139" s="845" t="s">
        <v>798</v>
      </c>
      <c r="DS139" s="917" t="s">
        <v>798</v>
      </c>
      <c r="DT139" s="845" t="s">
        <v>798</v>
      </c>
      <c r="DU139" s="845" t="s">
        <v>798</v>
      </c>
      <c r="DV139" s="845" t="s">
        <v>798</v>
      </c>
      <c r="DW139" s="845" t="s">
        <v>798</v>
      </c>
      <c r="DX139" s="845" t="s">
        <v>798</v>
      </c>
      <c r="DY139" s="845" t="s">
        <v>798</v>
      </c>
      <c r="DZ139" s="845" t="s">
        <v>798</v>
      </c>
      <c r="EA139" s="845" t="s">
        <v>798</v>
      </c>
      <c r="EB139" s="845" t="s">
        <v>798</v>
      </c>
      <c r="EC139" s="845" t="s">
        <v>798</v>
      </c>
      <c r="ED139" s="845" t="s">
        <v>798</v>
      </c>
      <c r="EE139" s="845" t="s">
        <v>798</v>
      </c>
      <c r="EF139" s="845" t="s">
        <v>798</v>
      </c>
    </row>
    <row r="140" spans="1:136" x14ac:dyDescent="0.2">
      <c r="A140" s="845">
        <v>136</v>
      </c>
      <c r="B140" s="845">
        <v>4</v>
      </c>
      <c r="C140" s="845" t="s">
        <v>798</v>
      </c>
      <c r="D140" s="845" t="s">
        <v>798</v>
      </c>
      <c r="E140" s="845" t="s">
        <v>798</v>
      </c>
      <c r="F140" s="845" t="s">
        <v>798</v>
      </c>
      <c r="G140" s="845" t="s">
        <v>798</v>
      </c>
      <c r="H140" s="845" t="s">
        <v>798</v>
      </c>
      <c r="I140" s="845" t="s">
        <v>798</v>
      </c>
      <c r="J140" s="845" t="s">
        <v>798</v>
      </c>
      <c r="K140" s="845" t="s">
        <v>798</v>
      </c>
      <c r="L140" s="845" t="s">
        <v>798</v>
      </c>
      <c r="M140" s="845" t="s">
        <v>798</v>
      </c>
      <c r="N140" s="845" t="s">
        <v>798</v>
      </c>
      <c r="O140" s="845" t="s">
        <v>798</v>
      </c>
      <c r="P140" s="845" t="s">
        <v>798</v>
      </c>
      <c r="Q140" s="845" t="s">
        <v>798</v>
      </c>
      <c r="R140" s="845" t="s">
        <v>798</v>
      </c>
      <c r="S140" s="845" t="s">
        <v>798</v>
      </c>
      <c r="T140" s="845" t="s">
        <v>798</v>
      </c>
      <c r="U140" s="845" t="s">
        <v>798</v>
      </c>
      <c r="V140" s="845" t="s">
        <v>798</v>
      </c>
      <c r="W140" s="845" t="s">
        <v>798</v>
      </c>
      <c r="X140" s="845" t="s">
        <v>798</v>
      </c>
      <c r="Y140" s="845" t="s">
        <v>798</v>
      </c>
      <c r="Z140" s="845" t="s">
        <v>798</v>
      </c>
      <c r="AA140" s="845" t="s">
        <v>798</v>
      </c>
      <c r="AB140" s="845" t="s">
        <v>798</v>
      </c>
      <c r="AC140" s="845" t="s">
        <v>798</v>
      </c>
      <c r="AD140" s="845" t="s">
        <v>798</v>
      </c>
      <c r="AE140" s="845" t="s">
        <v>798</v>
      </c>
      <c r="AF140" s="845" t="s">
        <v>798</v>
      </c>
      <c r="AG140" s="845" t="s">
        <v>798</v>
      </c>
      <c r="AH140" s="845" t="s">
        <v>798</v>
      </c>
      <c r="AI140" s="845" t="s">
        <v>798</v>
      </c>
      <c r="AJ140" s="845" t="s">
        <v>798</v>
      </c>
      <c r="AK140" s="845" t="s">
        <v>798</v>
      </c>
      <c r="AL140" s="845" t="s">
        <v>798</v>
      </c>
      <c r="AM140" s="845" t="s">
        <v>798</v>
      </c>
      <c r="AN140" s="845" t="s">
        <v>798</v>
      </c>
      <c r="AO140" s="845" t="s">
        <v>798</v>
      </c>
      <c r="AP140" s="845" t="s">
        <v>798</v>
      </c>
      <c r="AQ140" s="845" t="s">
        <v>798</v>
      </c>
      <c r="AR140" s="845" t="s">
        <v>798</v>
      </c>
      <c r="AS140" s="845" t="s">
        <v>798</v>
      </c>
      <c r="AT140" s="845" t="s">
        <v>798</v>
      </c>
      <c r="AU140" s="845" t="s">
        <v>798</v>
      </c>
      <c r="AV140" s="845" t="s">
        <v>798</v>
      </c>
      <c r="AW140" s="845" t="s">
        <v>798</v>
      </c>
      <c r="AX140" s="845" t="s">
        <v>798</v>
      </c>
      <c r="AY140" s="845" t="s">
        <v>798</v>
      </c>
      <c r="AZ140" s="845" t="s">
        <v>798</v>
      </c>
      <c r="BA140" s="845" t="s">
        <v>798</v>
      </c>
      <c r="BB140" s="845" t="s">
        <v>798</v>
      </c>
      <c r="BC140" s="845" t="s">
        <v>798</v>
      </c>
      <c r="BD140" s="845" t="s">
        <v>798</v>
      </c>
      <c r="BE140" s="845" t="s">
        <v>798</v>
      </c>
      <c r="BF140" s="845" t="s">
        <v>798</v>
      </c>
      <c r="BG140" s="845" t="s">
        <v>798</v>
      </c>
      <c r="BH140" s="845" t="s">
        <v>798</v>
      </c>
      <c r="BI140" s="845" t="s">
        <v>798</v>
      </c>
      <c r="BJ140" s="845" t="s">
        <v>798</v>
      </c>
      <c r="BK140" s="917" t="s">
        <v>798</v>
      </c>
      <c r="BL140" s="845" t="s">
        <v>798</v>
      </c>
      <c r="BM140" s="845" t="s">
        <v>798</v>
      </c>
      <c r="BN140" s="845" t="s">
        <v>798</v>
      </c>
      <c r="BO140" s="845" t="s">
        <v>798</v>
      </c>
      <c r="BP140" s="845" t="s">
        <v>798</v>
      </c>
      <c r="BQ140" s="845" t="s">
        <v>798</v>
      </c>
      <c r="BR140" s="917" t="s">
        <v>798</v>
      </c>
      <c r="BS140" s="845" t="s">
        <v>798</v>
      </c>
      <c r="BT140" s="845" t="s">
        <v>798</v>
      </c>
      <c r="BU140" s="845" t="s">
        <v>798</v>
      </c>
      <c r="BV140" s="917" t="s">
        <v>798</v>
      </c>
      <c r="BW140" s="845" t="s">
        <v>798</v>
      </c>
      <c r="BX140" s="845" t="s">
        <v>798</v>
      </c>
      <c r="BY140" s="845" t="s">
        <v>798</v>
      </c>
      <c r="BZ140" s="845" t="s">
        <v>798</v>
      </c>
      <c r="CA140" s="845" t="s">
        <v>798</v>
      </c>
      <c r="CB140" s="845" t="s">
        <v>798</v>
      </c>
      <c r="CC140" s="845" t="s">
        <v>798</v>
      </c>
      <c r="CD140" s="845" t="s">
        <v>798</v>
      </c>
      <c r="CE140" s="845" t="s">
        <v>798</v>
      </c>
      <c r="CF140" s="845" t="s">
        <v>798</v>
      </c>
      <c r="CG140" s="845" t="s">
        <v>798</v>
      </c>
      <c r="CH140" s="845" t="s">
        <v>798</v>
      </c>
      <c r="CI140" s="845" t="s">
        <v>798</v>
      </c>
      <c r="CJ140" s="845" t="s">
        <v>798</v>
      </c>
      <c r="CK140" s="845" t="s">
        <v>798</v>
      </c>
      <c r="CL140" s="845" t="s">
        <v>798</v>
      </c>
      <c r="CM140" s="845" t="s">
        <v>798</v>
      </c>
      <c r="CN140" s="845" t="s">
        <v>798</v>
      </c>
      <c r="CO140" s="845" t="s">
        <v>798</v>
      </c>
      <c r="CP140" s="845" t="s">
        <v>798</v>
      </c>
      <c r="CQ140" s="845" t="s">
        <v>798</v>
      </c>
      <c r="CR140" s="845" t="s">
        <v>798</v>
      </c>
      <c r="CS140" s="845" t="s">
        <v>798</v>
      </c>
      <c r="CT140" s="845" t="s">
        <v>798</v>
      </c>
      <c r="CU140" s="845" t="s">
        <v>798</v>
      </c>
      <c r="CV140" s="845" t="s">
        <v>798</v>
      </c>
      <c r="CW140" s="845" t="s">
        <v>798</v>
      </c>
      <c r="CX140" s="845" t="s">
        <v>798</v>
      </c>
      <c r="CY140" s="845" t="s">
        <v>798</v>
      </c>
      <c r="CZ140" s="845" t="s">
        <v>798</v>
      </c>
      <c r="DA140" s="845" t="s">
        <v>798</v>
      </c>
      <c r="DB140" s="845" t="s">
        <v>798</v>
      </c>
      <c r="DC140" s="845" t="s">
        <v>798</v>
      </c>
      <c r="DD140" s="845" t="s">
        <v>798</v>
      </c>
      <c r="DE140" s="845" t="s">
        <v>798</v>
      </c>
      <c r="DF140" s="845" t="s">
        <v>798</v>
      </c>
      <c r="DG140" s="845" t="s">
        <v>798</v>
      </c>
      <c r="DH140" s="845" t="s">
        <v>798</v>
      </c>
      <c r="DI140" s="845" t="s">
        <v>798</v>
      </c>
      <c r="DJ140" s="845" t="s">
        <v>798</v>
      </c>
      <c r="DK140" s="845" t="s">
        <v>798</v>
      </c>
      <c r="DL140" s="845" t="s">
        <v>798</v>
      </c>
      <c r="DM140" s="845" t="s">
        <v>798</v>
      </c>
      <c r="DN140" s="845" t="s">
        <v>798</v>
      </c>
      <c r="DO140" s="845" t="s">
        <v>798</v>
      </c>
      <c r="DP140" s="845" t="s">
        <v>798</v>
      </c>
      <c r="DQ140" s="845" t="s">
        <v>798</v>
      </c>
      <c r="DR140" s="845" t="s">
        <v>798</v>
      </c>
      <c r="DS140" s="917" t="s">
        <v>798</v>
      </c>
      <c r="DT140" s="845" t="s">
        <v>798</v>
      </c>
      <c r="DU140" s="845" t="s">
        <v>798</v>
      </c>
      <c r="DV140" s="845" t="s">
        <v>798</v>
      </c>
      <c r="DW140" s="845" t="s">
        <v>798</v>
      </c>
      <c r="DX140" s="845" t="s">
        <v>798</v>
      </c>
      <c r="DY140" s="845" t="s">
        <v>798</v>
      </c>
      <c r="DZ140" s="845" t="s">
        <v>798</v>
      </c>
      <c r="EA140" s="845" t="s">
        <v>798</v>
      </c>
      <c r="EB140" s="845" t="s">
        <v>798</v>
      </c>
      <c r="EC140" s="845" t="s">
        <v>798</v>
      </c>
      <c r="ED140" s="845" t="s">
        <v>798</v>
      </c>
      <c r="EE140" s="845" t="s">
        <v>798</v>
      </c>
      <c r="EF140" s="845" t="s">
        <v>798</v>
      </c>
    </row>
    <row r="141" spans="1:136" x14ac:dyDescent="0.2">
      <c r="A141" s="845">
        <v>137</v>
      </c>
      <c r="B141" s="845">
        <v>5</v>
      </c>
      <c r="C141" s="845" t="s">
        <v>798</v>
      </c>
      <c r="D141" s="845" t="s">
        <v>798</v>
      </c>
      <c r="E141" s="845" t="s">
        <v>798</v>
      </c>
      <c r="F141" s="845" t="s">
        <v>798</v>
      </c>
      <c r="G141" s="845" t="s">
        <v>798</v>
      </c>
      <c r="H141" s="845" t="s">
        <v>798</v>
      </c>
      <c r="I141" s="845" t="s">
        <v>798</v>
      </c>
      <c r="J141" s="845" t="s">
        <v>798</v>
      </c>
      <c r="K141" s="845" t="s">
        <v>798</v>
      </c>
      <c r="L141" s="845" t="s">
        <v>798</v>
      </c>
      <c r="M141" s="845" t="s">
        <v>798</v>
      </c>
      <c r="N141" s="845" t="s">
        <v>798</v>
      </c>
      <c r="O141" s="845" t="s">
        <v>798</v>
      </c>
      <c r="P141" s="845" t="s">
        <v>798</v>
      </c>
      <c r="Q141" s="845" t="s">
        <v>798</v>
      </c>
      <c r="R141" s="845" t="s">
        <v>798</v>
      </c>
      <c r="S141" s="845" t="s">
        <v>798</v>
      </c>
      <c r="T141" s="845" t="s">
        <v>798</v>
      </c>
      <c r="U141" s="845" t="s">
        <v>798</v>
      </c>
      <c r="V141" s="845" t="s">
        <v>798</v>
      </c>
      <c r="W141" s="845" t="s">
        <v>798</v>
      </c>
      <c r="X141" s="845" t="s">
        <v>798</v>
      </c>
      <c r="Y141" s="845" t="s">
        <v>798</v>
      </c>
      <c r="Z141" s="845" t="s">
        <v>798</v>
      </c>
      <c r="AA141" s="845" t="s">
        <v>798</v>
      </c>
      <c r="AB141" s="845" t="s">
        <v>798</v>
      </c>
      <c r="AC141" s="845" t="s">
        <v>798</v>
      </c>
      <c r="AD141" s="845" t="s">
        <v>798</v>
      </c>
      <c r="AE141" s="845" t="s">
        <v>798</v>
      </c>
      <c r="AF141" s="845" t="s">
        <v>798</v>
      </c>
      <c r="AG141" s="845" t="s">
        <v>798</v>
      </c>
      <c r="AH141" s="845" t="s">
        <v>798</v>
      </c>
      <c r="AI141" s="845" t="s">
        <v>798</v>
      </c>
      <c r="AJ141" s="845" t="s">
        <v>798</v>
      </c>
      <c r="AK141" s="845" t="s">
        <v>798</v>
      </c>
      <c r="AL141" s="845" t="s">
        <v>798</v>
      </c>
      <c r="AM141" s="845" t="s">
        <v>798</v>
      </c>
      <c r="AN141" s="845" t="s">
        <v>798</v>
      </c>
      <c r="AO141" s="845" t="s">
        <v>798</v>
      </c>
      <c r="AP141" s="845" t="s">
        <v>798</v>
      </c>
      <c r="AQ141" s="845" t="s">
        <v>798</v>
      </c>
      <c r="AR141" s="845" t="s">
        <v>798</v>
      </c>
      <c r="AS141" s="845" t="s">
        <v>798</v>
      </c>
      <c r="AT141" s="845" t="s">
        <v>798</v>
      </c>
      <c r="AU141" s="845" t="s">
        <v>798</v>
      </c>
      <c r="AV141" s="845" t="s">
        <v>798</v>
      </c>
      <c r="AW141" s="845" t="s">
        <v>798</v>
      </c>
      <c r="AX141" s="845" t="s">
        <v>798</v>
      </c>
      <c r="AY141" s="845" t="s">
        <v>798</v>
      </c>
      <c r="AZ141" s="845" t="s">
        <v>798</v>
      </c>
      <c r="BA141" s="845" t="s">
        <v>798</v>
      </c>
      <c r="BB141" s="845" t="s">
        <v>798</v>
      </c>
      <c r="BC141" s="845" t="s">
        <v>798</v>
      </c>
      <c r="BD141" s="845" t="s">
        <v>798</v>
      </c>
      <c r="BE141" s="845" t="s">
        <v>798</v>
      </c>
      <c r="BF141" s="845" t="s">
        <v>798</v>
      </c>
      <c r="BG141" s="845" t="s">
        <v>798</v>
      </c>
      <c r="BH141" s="845" t="s">
        <v>798</v>
      </c>
      <c r="BI141" s="845" t="s">
        <v>798</v>
      </c>
      <c r="BJ141" s="845" t="s">
        <v>798</v>
      </c>
      <c r="BK141" s="917" t="s">
        <v>798</v>
      </c>
      <c r="BL141" s="845" t="s">
        <v>798</v>
      </c>
      <c r="BM141" s="845" t="s">
        <v>798</v>
      </c>
      <c r="BN141" s="845" t="s">
        <v>798</v>
      </c>
      <c r="BO141" s="845" t="s">
        <v>798</v>
      </c>
      <c r="BP141" s="845" t="s">
        <v>798</v>
      </c>
      <c r="BQ141" s="845" t="s">
        <v>798</v>
      </c>
      <c r="BR141" s="917" t="s">
        <v>798</v>
      </c>
      <c r="BS141" s="845" t="s">
        <v>798</v>
      </c>
      <c r="BT141" s="845" t="s">
        <v>798</v>
      </c>
      <c r="BU141" s="845" t="s">
        <v>798</v>
      </c>
      <c r="BV141" s="917" t="s">
        <v>798</v>
      </c>
      <c r="BW141" s="845" t="s">
        <v>798</v>
      </c>
      <c r="BX141" s="845" t="s">
        <v>798</v>
      </c>
      <c r="BY141" s="845" t="s">
        <v>798</v>
      </c>
      <c r="BZ141" s="845" t="s">
        <v>798</v>
      </c>
      <c r="CA141" s="845" t="s">
        <v>798</v>
      </c>
      <c r="CB141" s="845" t="s">
        <v>798</v>
      </c>
      <c r="CC141" s="845" t="s">
        <v>798</v>
      </c>
      <c r="CD141" s="845" t="s">
        <v>798</v>
      </c>
      <c r="CE141" s="845" t="s">
        <v>798</v>
      </c>
      <c r="CF141" s="845" t="s">
        <v>798</v>
      </c>
      <c r="CG141" s="845" t="s">
        <v>798</v>
      </c>
      <c r="CH141" s="845" t="s">
        <v>798</v>
      </c>
      <c r="CI141" s="845" t="s">
        <v>798</v>
      </c>
      <c r="CJ141" s="845" t="s">
        <v>798</v>
      </c>
      <c r="CK141" s="845" t="s">
        <v>798</v>
      </c>
      <c r="CL141" s="845" t="s">
        <v>798</v>
      </c>
      <c r="CM141" s="845" t="s">
        <v>798</v>
      </c>
      <c r="CN141" s="845" t="s">
        <v>798</v>
      </c>
      <c r="CO141" s="845" t="s">
        <v>798</v>
      </c>
      <c r="CP141" s="845" t="s">
        <v>798</v>
      </c>
      <c r="CQ141" s="845" t="s">
        <v>798</v>
      </c>
      <c r="CR141" s="845" t="s">
        <v>798</v>
      </c>
      <c r="CS141" s="845" t="s">
        <v>798</v>
      </c>
      <c r="CT141" s="845" t="s">
        <v>798</v>
      </c>
      <c r="CU141" s="845" t="s">
        <v>798</v>
      </c>
      <c r="CV141" s="845" t="s">
        <v>798</v>
      </c>
      <c r="CW141" s="845" t="s">
        <v>798</v>
      </c>
      <c r="CX141" s="845" t="s">
        <v>798</v>
      </c>
      <c r="CY141" s="845" t="s">
        <v>798</v>
      </c>
      <c r="CZ141" s="845" t="s">
        <v>798</v>
      </c>
      <c r="DA141" s="845" t="s">
        <v>798</v>
      </c>
      <c r="DB141" s="845" t="s">
        <v>798</v>
      </c>
      <c r="DC141" s="845" t="s">
        <v>798</v>
      </c>
      <c r="DD141" s="845" t="s">
        <v>798</v>
      </c>
      <c r="DE141" s="845" t="s">
        <v>798</v>
      </c>
      <c r="DF141" s="845" t="s">
        <v>798</v>
      </c>
      <c r="DG141" s="845" t="s">
        <v>798</v>
      </c>
      <c r="DH141" s="845" t="s">
        <v>798</v>
      </c>
      <c r="DI141" s="845" t="s">
        <v>798</v>
      </c>
      <c r="DJ141" s="845" t="s">
        <v>798</v>
      </c>
      <c r="DK141" s="845" t="s">
        <v>798</v>
      </c>
      <c r="DL141" s="845" t="s">
        <v>798</v>
      </c>
      <c r="DM141" s="845" t="s">
        <v>798</v>
      </c>
      <c r="DN141" s="845" t="s">
        <v>798</v>
      </c>
      <c r="DO141" s="845" t="s">
        <v>798</v>
      </c>
      <c r="DP141" s="845" t="s">
        <v>798</v>
      </c>
      <c r="DQ141" s="845" t="s">
        <v>798</v>
      </c>
      <c r="DR141" s="845" t="s">
        <v>798</v>
      </c>
      <c r="DS141" s="917" t="s">
        <v>798</v>
      </c>
      <c r="DT141" s="845" t="s">
        <v>798</v>
      </c>
      <c r="DU141" s="845" t="s">
        <v>798</v>
      </c>
      <c r="DV141" s="845" t="s">
        <v>798</v>
      </c>
      <c r="DW141" s="845" t="s">
        <v>798</v>
      </c>
      <c r="DX141" s="845" t="s">
        <v>798</v>
      </c>
      <c r="DY141" s="845" t="s">
        <v>798</v>
      </c>
      <c r="DZ141" s="845" t="s">
        <v>798</v>
      </c>
      <c r="EA141" s="845" t="s">
        <v>798</v>
      </c>
      <c r="EB141" s="845" t="s">
        <v>798</v>
      </c>
      <c r="EC141" s="845" t="s">
        <v>798</v>
      </c>
      <c r="ED141" s="845" t="s">
        <v>798</v>
      </c>
      <c r="EE141" s="845" t="s">
        <v>798</v>
      </c>
      <c r="EF141" s="845" t="s">
        <v>798</v>
      </c>
    </row>
    <row r="142" spans="1:136" x14ac:dyDescent="0.2">
      <c r="A142" s="845">
        <v>138</v>
      </c>
      <c r="B142" s="845">
        <v>6</v>
      </c>
      <c r="C142" s="845" t="s">
        <v>798</v>
      </c>
      <c r="D142" s="845" t="s">
        <v>798</v>
      </c>
      <c r="E142" s="845" t="s">
        <v>798</v>
      </c>
      <c r="F142" s="845" t="s">
        <v>798</v>
      </c>
      <c r="G142" s="845" t="s">
        <v>798</v>
      </c>
      <c r="H142" s="845" t="s">
        <v>798</v>
      </c>
      <c r="I142" s="845" t="s">
        <v>798</v>
      </c>
      <c r="J142" s="845" t="s">
        <v>798</v>
      </c>
      <c r="K142" s="845" t="s">
        <v>798</v>
      </c>
      <c r="L142" s="845" t="s">
        <v>798</v>
      </c>
      <c r="M142" s="845" t="s">
        <v>798</v>
      </c>
      <c r="N142" s="845" t="s">
        <v>798</v>
      </c>
      <c r="O142" s="845" t="s">
        <v>798</v>
      </c>
      <c r="P142" s="845" t="s">
        <v>798</v>
      </c>
      <c r="Q142" s="845" t="s">
        <v>798</v>
      </c>
      <c r="R142" s="845" t="s">
        <v>798</v>
      </c>
      <c r="S142" s="845" t="s">
        <v>798</v>
      </c>
      <c r="T142" s="845" t="s">
        <v>798</v>
      </c>
      <c r="U142" s="845" t="s">
        <v>798</v>
      </c>
      <c r="V142" s="845" t="s">
        <v>798</v>
      </c>
      <c r="W142" s="845" t="s">
        <v>798</v>
      </c>
      <c r="X142" s="845" t="s">
        <v>798</v>
      </c>
      <c r="Y142" s="845" t="s">
        <v>798</v>
      </c>
      <c r="Z142" s="845" t="s">
        <v>798</v>
      </c>
      <c r="AA142" s="845" t="s">
        <v>798</v>
      </c>
      <c r="AB142" s="845" t="s">
        <v>798</v>
      </c>
      <c r="AC142" s="845" t="s">
        <v>798</v>
      </c>
      <c r="AD142" s="845" t="s">
        <v>798</v>
      </c>
      <c r="AE142" s="845" t="s">
        <v>798</v>
      </c>
      <c r="AF142" s="845" t="s">
        <v>798</v>
      </c>
      <c r="AG142" s="845" t="s">
        <v>798</v>
      </c>
      <c r="AH142" s="845" t="s">
        <v>798</v>
      </c>
      <c r="AI142" s="845" t="s">
        <v>798</v>
      </c>
      <c r="AJ142" s="845" t="s">
        <v>798</v>
      </c>
      <c r="AK142" s="845" t="s">
        <v>798</v>
      </c>
      <c r="AL142" s="845" t="s">
        <v>798</v>
      </c>
      <c r="AM142" s="845" t="s">
        <v>798</v>
      </c>
      <c r="AN142" s="845" t="s">
        <v>798</v>
      </c>
      <c r="AO142" s="845" t="s">
        <v>798</v>
      </c>
      <c r="AP142" s="845" t="s">
        <v>798</v>
      </c>
      <c r="AQ142" s="845" t="s">
        <v>798</v>
      </c>
      <c r="AR142" s="845" t="s">
        <v>798</v>
      </c>
      <c r="AS142" s="845" t="s">
        <v>798</v>
      </c>
      <c r="AT142" s="845" t="s">
        <v>798</v>
      </c>
      <c r="AU142" s="845" t="s">
        <v>798</v>
      </c>
      <c r="AV142" s="845" t="s">
        <v>798</v>
      </c>
      <c r="AW142" s="845" t="s">
        <v>798</v>
      </c>
      <c r="AX142" s="845" t="s">
        <v>798</v>
      </c>
      <c r="AY142" s="845" t="s">
        <v>798</v>
      </c>
      <c r="AZ142" s="845" t="s">
        <v>798</v>
      </c>
      <c r="BA142" s="845" t="s">
        <v>798</v>
      </c>
      <c r="BB142" s="845" t="s">
        <v>798</v>
      </c>
      <c r="BC142" s="845" t="s">
        <v>798</v>
      </c>
      <c r="BD142" s="845" t="s">
        <v>798</v>
      </c>
      <c r="BE142" s="845" t="s">
        <v>798</v>
      </c>
      <c r="BF142" s="845" t="s">
        <v>798</v>
      </c>
      <c r="BG142" s="845" t="s">
        <v>798</v>
      </c>
      <c r="BH142" s="845" t="s">
        <v>798</v>
      </c>
      <c r="BI142" s="845" t="s">
        <v>798</v>
      </c>
      <c r="BJ142" s="845" t="s">
        <v>798</v>
      </c>
      <c r="BK142" s="917" t="s">
        <v>798</v>
      </c>
      <c r="BL142" s="845" t="s">
        <v>798</v>
      </c>
      <c r="BM142" s="845" t="s">
        <v>798</v>
      </c>
      <c r="BN142" s="845" t="s">
        <v>798</v>
      </c>
      <c r="BO142" s="845" t="s">
        <v>798</v>
      </c>
      <c r="BP142" s="845" t="s">
        <v>798</v>
      </c>
      <c r="BQ142" s="845" t="s">
        <v>798</v>
      </c>
      <c r="BR142" s="917" t="s">
        <v>798</v>
      </c>
      <c r="BS142" s="845" t="s">
        <v>798</v>
      </c>
      <c r="BT142" s="845" t="s">
        <v>798</v>
      </c>
      <c r="BU142" s="845" t="s">
        <v>798</v>
      </c>
      <c r="BV142" s="917" t="s">
        <v>798</v>
      </c>
      <c r="BW142" s="845" t="s">
        <v>798</v>
      </c>
      <c r="BX142" s="845" t="s">
        <v>798</v>
      </c>
      <c r="BY142" s="845" t="s">
        <v>798</v>
      </c>
      <c r="BZ142" s="845" t="s">
        <v>798</v>
      </c>
      <c r="CA142" s="845" t="s">
        <v>798</v>
      </c>
      <c r="CB142" s="845" t="s">
        <v>798</v>
      </c>
      <c r="CC142" s="845" t="s">
        <v>798</v>
      </c>
      <c r="CD142" s="845" t="s">
        <v>798</v>
      </c>
      <c r="CE142" s="845" t="s">
        <v>798</v>
      </c>
      <c r="CF142" s="845" t="s">
        <v>798</v>
      </c>
      <c r="CG142" s="845" t="s">
        <v>798</v>
      </c>
      <c r="CH142" s="845" t="s">
        <v>798</v>
      </c>
      <c r="CI142" s="845" t="s">
        <v>798</v>
      </c>
      <c r="CJ142" s="845" t="s">
        <v>798</v>
      </c>
      <c r="CK142" s="845" t="s">
        <v>798</v>
      </c>
      <c r="CL142" s="845" t="s">
        <v>798</v>
      </c>
      <c r="CM142" s="845" t="s">
        <v>798</v>
      </c>
      <c r="CN142" s="845" t="s">
        <v>798</v>
      </c>
      <c r="CO142" s="845" t="s">
        <v>798</v>
      </c>
      <c r="CP142" s="845" t="s">
        <v>798</v>
      </c>
      <c r="CQ142" s="845" t="s">
        <v>798</v>
      </c>
      <c r="CR142" s="845" t="s">
        <v>798</v>
      </c>
      <c r="CS142" s="845" t="s">
        <v>798</v>
      </c>
      <c r="CT142" s="845" t="s">
        <v>798</v>
      </c>
      <c r="CU142" s="845" t="s">
        <v>798</v>
      </c>
      <c r="CV142" s="845" t="s">
        <v>798</v>
      </c>
      <c r="CW142" s="845" t="s">
        <v>798</v>
      </c>
      <c r="CX142" s="845" t="s">
        <v>798</v>
      </c>
      <c r="CY142" s="845" t="s">
        <v>798</v>
      </c>
      <c r="CZ142" s="845" t="s">
        <v>798</v>
      </c>
      <c r="DA142" s="845" t="s">
        <v>798</v>
      </c>
      <c r="DB142" s="845" t="s">
        <v>798</v>
      </c>
      <c r="DC142" s="845" t="s">
        <v>798</v>
      </c>
      <c r="DD142" s="845" t="s">
        <v>798</v>
      </c>
      <c r="DE142" s="845" t="s">
        <v>798</v>
      </c>
      <c r="DF142" s="845" t="s">
        <v>798</v>
      </c>
      <c r="DG142" s="845" t="s">
        <v>798</v>
      </c>
      <c r="DH142" s="845" t="s">
        <v>798</v>
      </c>
      <c r="DI142" s="845" t="s">
        <v>798</v>
      </c>
      <c r="DJ142" s="845" t="s">
        <v>798</v>
      </c>
      <c r="DK142" s="845" t="s">
        <v>798</v>
      </c>
      <c r="DL142" s="845" t="s">
        <v>798</v>
      </c>
      <c r="DM142" s="845" t="s">
        <v>798</v>
      </c>
      <c r="DN142" s="845" t="s">
        <v>798</v>
      </c>
      <c r="DO142" s="845" t="s">
        <v>798</v>
      </c>
      <c r="DP142" s="845" t="s">
        <v>798</v>
      </c>
      <c r="DQ142" s="845" t="s">
        <v>798</v>
      </c>
      <c r="DR142" s="845" t="s">
        <v>798</v>
      </c>
      <c r="DS142" s="917" t="s">
        <v>798</v>
      </c>
      <c r="DT142" s="845" t="s">
        <v>798</v>
      </c>
      <c r="DU142" s="845" t="s">
        <v>798</v>
      </c>
      <c r="DV142" s="845" t="s">
        <v>798</v>
      </c>
      <c r="DW142" s="845" t="s">
        <v>798</v>
      </c>
      <c r="DX142" s="845" t="s">
        <v>798</v>
      </c>
      <c r="DY142" s="845" t="s">
        <v>798</v>
      </c>
      <c r="DZ142" s="845" t="s">
        <v>798</v>
      </c>
      <c r="EA142" s="845" t="s">
        <v>798</v>
      </c>
      <c r="EB142" s="845" t="s">
        <v>798</v>
      </c>
      <c r="EC142" s="845" t="s">
        <v>798</v>
      </c>
      <c r="ED142" s="845" t="s">
        <v>798</v>
      </c>
      <c r="EE142" s="845" t="s">
        <v>798</v>
      </c>
      <c r="EF142" s="845" t="s">
        <v>798</v>
      </c>
    </row>
    <row r="143" spans="1:136" x14ac:dyDescent="0.2">
      <c r="A143" s="845">
        <v>139</v>
      </c>
      <c r="B143" s="845">
        <v>7</v>
      </c>
      <c r="C143" s="845" t="s">
        <v>798</v>
      </c>
      <c r="D143" s="845" t="s">
        <v>798</v>
      </c>
      <c r="E143" s="845" t="s">
        <v>798</v>
      </c>
      <c r="F143" s="845" t="s">
        <v>798</v>
      </c>
      <c r="G143" s="845" t="s">
        <v>798</v>
      </c>
      <c r="H143" s="845" t="s">
        <v>798</v>
      </c>
      <c r="I143" s="845" t="s">
        <v>798</v>
      </c>
      <c r="J143" s="845" t="s">
        <v>798</v>
      </c>
      <c r="K143" s="845" t="s">
        <v>798</v>
      </c>
      <c r="L143" s="845" t="s">
        <v>798</v>
      </c>
      <c r="M143" s="845" t="s">
        <v>798</v>
      </c>
      <c r="N143" s="845" t="s">
        <v>798</v>
      </c>
      <c r="O143" s="845" t="s">
        <v>798</v>
      </c>
      <c r="P143" s="845" t="s">
        <v>798</v>
      </c>
      <c r="Q143" s="845" t="s">
        <v>798</v>
      </c>
      <c r="R143" s="845" t="s">
        <v>798</v>
      </c>
      <c r="S143" s="845" t="s">
        <v>798</v>
      </c>
      <c r="T143" s="845" t="s">
        <v>798</v>
      </c>
      <c r="U143" s="845" t="s">
        <v>798</v>
      </c>
      <c r="V143" s="845" t="s">
        <v>798</v>
      </c>
      <c r="W143" s="845" t="s">
        <v>798</v>
      </c>
      <c r="X143" s="845" t="s">
        <v>798</v>
      </c>
      <c r="Y143" s="845" t="s">
        <v>798</v>
      </c>
      <c r="Z143" s="845" t="s">
        <v>798</v>
      </c>
      <c r="AA143" s="845" t="s">
        <v>798</v>
      </c>
      <c r="AB143" s="845" t="s">
        <v>798</v>
      </c>
      <c r="AC143" s="845" t="s">
        <v>798</v>
      </c>
      <c r="AD143" s="845" t="s">
        <v>798</v>
      </c>
      <c r="AE143" s="845" t="s">
        <v>798</v>
      </c>
      <c r="AF143" s="845" t="s">
        <v>798</v>
      </c>
      <c r="AG143" s="845" t="s">
        <v>798</v>
      </c>
      <c r="AH143" s="845" t="s">
        <v>798</v>
      </c>
      <c r="AI143" s="845" t="s">
        <v>798</v>
      </c>
      <c r="AJ143" s="845" t="s">
        <v>798</v>
      </c>
      <c r="AK143" s="845" t="s">
        <v>798</v>
      </c>
      <c r="AL143" s="845" t="s">
        <v>798</v>
      </c>
      <c r="AM143" s="845" t="s">
        <v>798</v>
      </c>
      <c r="AN143" s="845" t="s">
        <v>798</v>
      </c>
      <c r="AO143" s="845" t="s">
        <v>798</v>
      </c>
      <c r="AP143" s="845" t="s">
        <v>798</v>
      </c>
      <c r="AQ143" s="845" t="s">
        <v>798</v>
      </c>
      <c r="AR143" s="845" t="s">
        <v>798</v>
      </c>
      <c r="AS143" s="845" t="s">
        <v>798</v>
      </c>
      <c r="AT143" s="845" t="s">
        <v>798</v>
      </c>
      <c r="AU143" s="845" t="s">
        <v>798</v>
      </c>
      <c r="AV143" s="845" t="s">
        <v>798</v>
      </c>
      <c r="AW143" s="845" t="s">
        <v>798</v>
      </c>
      <c r="AX143" s="845" t="s">
        <v>798</v>
      </c>
      <c r="AY143" s="845" t="s">
        <v>798</v>
      </c>
      <c r="AZ143" s="845" t="s">
        <v>798</v>
      </c>
      <c r="BA143" s="845" t="s">
        <v>798</v>
      </c>
      <c r="BB143" s="845" t="s">
        <v>798</v>
      </c>
      <c r="BC143" s="845" t="s">
        <v>798</v>
      </c>
      <c r="BD143" s="845" t="s">
        <v>798</v>
      </c>
      <c r="BE143" s="845" t="s">
        <v>798</v>
      </c>
      <c r="BF143" s="845" t="s">
        <v>798</v>
      </c>
      <c r="BG143" s="845" t="s">
        <v>798</v>
      </c>
      <c r="BH143" s="845" t="s">
        <v>798</v>
      </c>
      <c r="BI143" s="845" t="s">
        <v>798</v>
      </c>
      <c r="BJ143" s="845" t="s">
        <v>798</v>
      </c>
      <c r="BK143" s="917" t="s">
        <v>798</v>
      </c>
      <c r="BL143" s="845" t="s">
        <v>798</v>
      </c>
      <c r="BM143" s="845" t="s">
        <v>798</v>
      </c>
      <c r="BN143" s="845" t="s">
        <v>798</v>
      </c>
      <c r="BO143" s="845" t="s">
        <v>798</v>
      </c>
      <c r="BP143" s="845" t="s">
        <v>798</v>
      </c>
      <c r="BQ143" s="845" t="s">
        <v>798</v>
      </c>
      <c r="BR143" s="917" t="s">
        <v>798</v>
      </c>
      <c r="BS143" s="845" t="s">
        <v>798</v>
      </c>
      <c r="BT143" s="845" t="s">
        <v>798</v>
      </c>
      <c r="BU143" s="845" t="s">
        <v>798</v>
      </c>
      <c r="BV143" s="917" t="s">
        <v>798</v>
      </c>
      <c r="BW143" s="845" t="s">
        <v>798</v>
      </c>
      <c r="BX143" s="845" t="s">
        <v>798</v>
      </c>
      <c r="BY143" s="845" t="s">
        <v>798</v>
      </c>
      <c r="BZ143" s="845" t="s">
        <v>798</v>
      </c>
      <c r="CA143" s="845" t="s">
        <v>798</v>
      </c>
      <c r="CB143" s="845" t="s">
        <v>798</v>
      </c>
      <c r="CC143" s="845" t="s">
        <v>798</v>
      </c>
      <c r="CD143" s="845" t="s">
        <v>798</v>
      </c>
      <c r="CE143" s="845" t="s">
        <v>798</v>
      </c>
      <c r="CF143" s="845" t="s">
        <v>798</v>
      </c>
      <c r="CG143" s="845" t="s">
        <v>798</v>
      </c>
      <c r="CH143" s="845" t="s">
        <v>798</v>
      </c>
      <c r="CI143" s="845" t="s">
        <v>798</v>
      </c>
      <c r="CJ143" s="845" t="s">
        <v>798</v>
      </c>
      <c r="CK143" s="845" t="s">
        <v>798</v>
      </c>
      <c r="CL143" s="845" t="s">
        <v>798</v>
      </c>
      <c r="CM143" s="845" t="s">
        <v>798</v>
      </c>
      <c r="CN143" s="845" t="s">
        <v>798</v>
      </c>
      <c r="CO143" s="845" t="s">
        <v>798</v>
      </c>
      <c r="CP143" s="845" t="s">
        <v>798</v>
      </c>
      <c r="CQ143" s="845" t="s">
        <v>798</v>
      </c>
      <c r="CR143" s="845" t="s">
        <v>798</v>
      </c>
      <c r="CS143" s="845" t="s">
        <v>798</v>
      </c>
      <c r="CT143" s="845" t="s">
        <v>798</v>
      </c>
      <c r="CU143" s="845" t="s">
        <v>798</v>
      </c>
      <c r="CV143" s="845" t="s">
        <v>798</v>
      </c>
      <c r="CW143" s="845" t="s">
        <v>798</v>
      </c>
      <c r="CX143" s="845" t="s">
        <v>798</v>
      </c>
      <c r="CY143" s="845" t="s">
        <v>798</v>
      </c>
      <c r="CZ143" s="845" t="s">
        <v>798</v>
      </c>
      <c r="DA143" s="845" t="s">
        <v>798</v>
      </c>
      <c r="DB143" s="845" t="s">
        <v>798</v>
      </c>
      <c r="DC143" s="845" t="s">
        <v>798</v>
      </c>
      <c r="DD143" s="845" t="s">
        <v>798</v>
      </c>
      <c r="DE143" s="845" t="s">
        <v>798</v>
      </c>
      <c r="DF143" s="845" t="s">
        <v>798</v>
      </c>
      <c r="DG143" s="845" t="s">
        <v>798</v>
      </c>
      <c r="DH143" s="845" t="s">
        <v>798</v>
      </c>
      <c r="DI143" s="845" t="s">
        <v>798</v>
      </c>
      <c r="DJ143" s="845" t="s">
        <v>798</v>
      </c>
      <c r="DK143" s="845" t="s">
        <v>798</v>
      </c>
      <c r="DL143" s="845" t="s">
        <v>798</v>
      </c>
      <c r="DM143" s="845" t="s">
        <v>798</v>
      </c>
      <c r="DN143" s="845" t="s">
        <v>798</v>
      </c>
      <c r="DO143" s="845" t="s">
        <v>798</v>
      </c>
      <c r="DP143" s="845" t="s">
        <v>798</v>
      </c>
      <c r="DQ143" s="845" t="s">
        <v>798</v>
      </c>
      <c r="DR143" s="845" t="s">
        <v>798</v>
      </c>
      <c r="DS143" s="917" t="s">
        <v>798</v>
      </c>
      <c r="DT143" s="845" t="s">
        <v>798</v>
      </c>
      <c r="DU143" s="845" t="s">
        <v>798</v>
      </c>
      <c r="DV143" s="845" t="s">
        <v>798</v>
      </c>
      <c r="DW143" s="845" t="s">
        <v>798</v>
      </c>
      <c r="DX143" s="845" t="s">
        <v>798</v>
      </c>
      <c r="DY143" s="845" t="s">
        <v>798</v>
      </c>
      <c r="DZ143" s="845" t="s">
        <v>798</v>
      </c>
      <c r="EA143" s="845" t="s">
        <v>798</v>
      </c>
      <c r="EB143" s="845" t="s">
        <v>798</v>
      </c>
      <c r="EC143" s="845" t="s">
        <v>798</v>
      </c>
      <c r="ED143" s="845" t="s">
        <v>798</v>
      </c>
      <c r="EE143" s="845" t="s">
        <v>798</v>
      </c>
      <c r="EF143" s="845" t="s">
        <v>798</v>
      </c>
    </row>
    <row r="144" spans="1:136" x14ac:dyDescent="0.2">
      <c r="A144" s="845">
        <v>140</v>
      </c>
      <c r="B144" s="845">
        <v>8</v>
      </c>
      <c r="C144" s="845" t="s">
        <v>798</v>
      </c>
      <c r="D144" s="845" t="s">
        <v>798</v>
      </c>
      <c r="E144" s="845" t="s">
        <v>798</v>
      </c>
      <c r="F144" s="845" t="s">
        <v>798</v>
      </c>
      <c r="G144" s="845" t="s">
        <v>798</v>
      </c>
      <c r="H144" s="845" t="s">
        <v>798</v>
      </c>
      <c r="I144" s="845" t="s">
        <v>798</v>
      </c>
      <c r="J144" s="845" t="s">
        <v>798</v>
      </c>
      <c r="K144" s="845" t="s">
        <v>798</v>
      </c>
      <c r="L144" s="845" t="s">
        <v>798</v>
      </c>
      <c r="M144" s="845" t="s">
        <v>798</v>
      </c>
      <c r="N144" s="845" t="s">
        <v>798</v>
      </c>
      <c r="O144" s="845" t="s">
        <v>798</v>
      </c>
      <c r="P144" s="845" t="s">
        <v>798</v>
      </c>
      <c r="Q144" s="845" t="s">
        <v>798</v>
      </c>
      <c r="R144" s="845" t="s">
        <v>798</v>
      </c>
      <c r="S144" s="845" t="s">
        <v>798</v>
      </c>
      <c r="T144" s="845" t="s">
        <v>798</v>
      </c>
      <c r="U144" s="845" t="s">
        <v>798</v>
      </c>
      <c r="V144" s="845" t="s">
        <v>798</v>
      </c>
      <c r="W144" s="845" t="s">
        <v>798</v>
      </c>
      <c r="X144" s="845" t="s">
        <v>798</v>
      </c>
      <c r="Y144" s="845" t="s">
        <v>798</v>
      </c>
      <c r="Z144" s="845" t="s">
        <v>798</v>
      </c>
      <c r="AA144" s="845" t="s">
        <v>798</v>
      </c>
      <c r="AB144" s="845" t="s">
        <v>798</v>
      </c>
      <c r="AC144" s="845" t="s">
        <v>798</v>
      </c>
      <c r="AD144" s="845" t="s">
        <v>798</v>
      </c>
      <c r="AE144" s="845" t="s">
        <v>798</v>
      </c>
      <c r="AF144" s="845" t="s">
        <v>798</v>
      </c>
      <c r="AG144" s="845" t="s">
        <v>798</v>
      </c>
      <c r="AH144" s="845" t="s">
        <v>798</v>
      </c>
      <c r="AI144" s="845" t="s">
        <v>798</v>
      </c>
      <c r="AJ144" s="845" t="s">
        <v>798</v>
      </c>
      <c r="AK144" s="845" t="s">
        <v>798</v>
      </c>
      <c r="AL144" s="845" t="s">
        <v>798</v>
      </c>
      <c r="AM144" s="845" t="s">
        <v>798</v>
      </c>
      <c r="AN144" s="845" t="s">
        <v>798</v>
      </c>
      <c r="AO144" s="845" t="s">
        <v>798</v>
      </c>
      <c r="AP144" s="845" t="s">
        <v>798</v>
      </c>
      <c r="AQ144" s="845" t="s">
        <v>798</v>
      </c>
      <c r="AR144" s="845" t="s">
        <v>798</v>
      </c>
      <c r="AS144" s="845" t="s">
        <v>798</v>
      </c>
      <c r="AT144" s="845" t="s">
        <v>798</v>
      </c>
      <c r="AU144" s="845" t="s">
        <v>798</v>
      </c>
      <c r="AV144" s="845" t="s">
        <v>798</v>
      </c>
      <c r="AW144" s="845" t="s">
        <v>798</v>
      </c>
      <c r="AX144" s="845" t="s">
        <v>798</v>
      </c>
      <c r="AY144" s="845" t="s">
        <v>798</v>
      </c>
      <c r="AZ144" s="845" t="s">
        <v>798</v>
      </c>
      <c r="BA144" s="845" t="s">
        <v>798</v>
      </c>
      <c r="BB144" s="845" t="s">
        <v>798</v>
      </c>
      <c r="BC144" s="845" t="s">
        <v>798</v>
      </c>
      <c r="BD144" s="845" t="s">
        <v>798</v>
      </c>
      <c r="BE144" s="845" t="s">
        <v>798</v>
      </c>
      <c r="BF144" s="845" t="s">
        <v>798</v>
      </c>
      <c r="BG144" s="845" t="s">
        <v>798</v>
      </c>
      <c r="BH144" s="845" t="s">
        <v>798</v>
      </c>
      <c r="BI144" s="845" t="s">
        <v>798</v>
      </c>
      <c r="BJ144" s="845" t="s">
        <v>798</v>
      </c>
      <c r="BK144" s="917" t="s">
        <v>798</v>
      </c>
      <c r="BL144" s="845" t="s">
        <v>798</v>
      </c>
      <c r="BM144" s="845" t="s">
        <v>798</v>
      </c>
      <c r="BN144" s="845" t="s">
        <v>798</v>
      </c>
      <c r="BO144" s="845" t="s">
        <v>798</v>
      </c>
      <c r="BP144" s="845" t="s">
        <v>798</v>
      </c>
      <c r="BQ144" s="845" t="s">
        <v>798</v>
      </c>
      <c r="BR144" s="917" t="s">
        <v>798</v>
      </c>
      <c r="BS144" s="845" t="s">
        <v>798</v>
      </c>
      <c r="BT144" s="845" t="s">
        <v>798</v>
      </c>
      <c r="BU144" s="845" t="s">
        <v>798</v>
      </c>
      <c r="BV144" s="917" t="s">
        <v>798</v>
      </c>
      <c r="BW144" s="845" t="s">
        <v>798</v>
      </c>
      <c r="BX144" s="845" t="s">
        <v>798</v>
      </c>
      <c r="BY144" s="845" t="s">
        <v>798</v>
      </c>
      <c r="BZ144" s="845" t="s">
        <v>798</v>
      </c>
      <c r="CA144" s="845" t="s">
        <v>798</v>
      </c>
      <c r="CB144" s="845" t="s">
        <v>798</v>
      </c>
      <c r="CC144" s="845" t="s">
        <v>798</v>
      </c>
      <c r="CD144" s="845" t="s">
        <v>798</v>
      </c>
      <c r="CE144" s="845" t="s">
        <v>798</v>
      </c>
      <c r="CF144" s="845" t="s">
        <v>798</v>
      </c>
      <c r="CG144" s="845" t="s">
        <v>798</v>
      </c>
      <c r="CH144" s="845" t="s">
        <v>798</v>
      </c>
      <c r="CI144" s="845" t="s">
        <v>798</v>
      </c>
      <c r="CJ144" s="845" t="s">
        <v>798</v>
      </c>
      <c r="CK144" s="845" t="s">
        <v>798</v>
      </c>
      <c r="CL144" s="845" t="s">
        <v>798</v>
      </c>
      <c r="CM144" s="845" t="s">
        <v>798</v>
      </c>
      <c r="CN144" s="845" t="s">
        <v>798</v>
      </c>
      <c r="CO144" s="845" t="s">
        <v>798</v>
      </c>
      <c r="CP144" s="845" t="s">
        <v>798</v>
      </c>
      <c r="CQ144" s="845" t="s">
        <v>798</v>
      </c>
      <c r="CR144" s="845" t="s">
        <v>798</v>
      </c>
      <c r="CS144" s="845" t="s">
        <v>798</v>
      </c>
      <c r="CT144" s="845" t="s">
        <v>798</v>
      </c>
      <c r="CU144" s="845" t="s">
        <v>798</v>
      </c>
      <c r="CV144" s="845" t="s">
        <v>798</v>
      </c>
      <c r="CW144" s="845" t="s">
        <v>798</v>
      </c>
      <c r="CX144" s="845" t="s">
        <v>798</v>
      </c>
      <c r="CY144" s="845" t="s">
        <v>798</v>
      </c>
      <c r="CZ144" s="845" t="s">
        <v>798</v>
      </c>
      <c r="DA144" s="845" t="s">
        <v>798</v>
      </c>
      <c r="DB144" s="845" t="s">
        <v>798</v>
      </c>
      <c r="DC144" s="845" t="s">
        <v>798</v>
      </c>
      <c r="DD144" s="845" t="s">
        <v>798</v>
      </c>
      <c r="DE144" s="845" t="s">
        <v>798</v>
      </c>
      <c r="DF144" s="845" t="s">
        <v>798</v>
      </c>
      <c r="DG144" s="845" t="s">
        <v>798</v>
      </c>
      <c r="DH144" s="845" t="s">
        <v>798</v>
      </c>
      <c r="DI144" s="845" t="s">
        <v>798</v>
      </c>
      <c r="DJ144" s="845" t="s">
        <v>798</v>
      </c>
      <c r="DK144" s="845" t="s">
        <v>798</v>
      </c>
      <c r="DL144" s="845" t="s">
        <v>798</v>
      </c>
      <c r="DM144" s="845" t="s">
        <v>798</v>
      </c>
      <c r="DN144" s="845" t="s">
        <v>798</v>
      </c>
      <c r="DO144" s="845" t="s">
        <v>798</v>
      </c>
      <c r="DP144" s="845" t="s">
        <v>798</v>
      </c>
      <c r="DQ144" s="845" t="s">
        <v>798</v>
      </c>
      <c r="DR144" s="845" t="s">
        <v>798</v>
      </c>
      <c r="DS144" s="917" t="s">
        <v>798</v>
      </c>
      <c r="DT144" s="845" t="s">
        <v>798</v>
      </c>
      <c r="DU144" s="845" t="s">
        <v>798</v>
      </c>
      <c r="DV144" s="845" t="s">
        <v>798</v>
      </c>
      <c r="DW144" s="845" t="s">
        <v>798</v>
      </c>
      <c r="DX144" s="845" t="s">
        <v>798</v>
      </c>
      <c r="DY144" s="845" t="s">
        <v>798</v>
      </c>
      <c r="DZ144" s="845" t="s">
        <v>798</v>
      </c>
      <c r="EA144" s="845" t="s">
        <v>798</v>
      </c>
      <c r="EB144" s="845" t="s">
        <v>798</v>
      </c>
      <c r="EC144" s="845" t="s">
        <v>798</v>
      </c>
      <c r="ED144" s="845" t="s">
        <v>798</v>
      </c>
      <c r="EE144" s="845" t="s">
        <v>798</v>
      </c>
      <c r="EF144" s="845" t="s">
        <v>798</v>
      </c>
    </row>
    <row r="145" spans="1:136" x14ac:dyDescent="0.2">
      <c r="A145" s="845">
        <v>141</v>
      </c>
      <c r="B145" s="845">
        <v>9</v>
      </c>
      <c r="C145" s="845" t="s">
        <v>798</v>
      </c>
      <c r="D145" s="845" t="s">
        <v>798</v>
      </c>
      <c r="E145" s="845" t="s">
        <v>798</v>
      </c>
      <c r="F145" s="845" t="s">
        <v>798</v>
      </c>
      <c r="G145" s="845" t="s">
        <v>798</v>
      </c>
      <c r="H145" s="845" t="s">
        <v>798</v>
      </c>
      <c r="I145" s="845" t="s">
        <v>798</v>
      </c>
      <c r="J145" s="845" t="s">
        <v>798</v>
      </c>
      <c r="K145" s="845" t="s">
        <v>798</v>
      </c>
      <c r="L145" s="845" t="s">
        <v>798</v>
      </c>
      <c r="M145" s="845" t="s">
        <v>798</v>
      </c>
      <c r="N145" s="845" t="s">
        <v>798</v>
      </c>
      <c r="O145" s="845" t="s">
        <v>798</v>
      </c>
      <c r="P145" s="845" t="s">
        <v>798</v>
      </c>
      <c r="Q145" s="845" t="s">
        <v>798</v>
      </c>
      <c r="R145" s="845" t="s">
        <v>798</v>
      </c>
      <c r="S145" s="845" t="s">
        <v>798</v>
      </c>
      <c r="T145" s="845" t="s">
        <v>798</v>
      </c>
      <c r="U145" s="845" t="s">
        <v>798</v>
      </c>
      <c r="V145" s="845" t="s">
        <v>798</v>
      </c>
      <c r="W145" s="845" t="s">
        <v>798</v>
      </c>
      <c r="X145" s="845" t="s">
        <v>798</v>
      </c>
      <c r="Y145" s="845" t="s">
        <v>798</v>
      </c>
      <c r="Z145" s="845" t="s">
        <v>798</v>
      </c>
      <c r="AA145" s="845" t="s">
        <v>798</v>
      </c>
      <c r="AB145" s="845" t="s">
        <v>798</v>
      </c>
      <c r="AC145" s="845" t="s">
        <v>798</v>
      </c>
      <c r="AD145" s="845" t="s">
        <v>798</v>
      </c>
      <c r="AE145" s="845" t="s">
        <v>798</v>
      </c>
      <c r="AF145" s="845" t="s">
        <v>798</v>
      </c>
      <c r="AG145" s="845" t="s">
        <v>798</v>
      </c>
      <c r="AH145" s="845" t="s">
        <v>798</v>
      </c>
      <c r="AI145" s="845" t="s">
        <v>798</v>
      </c>
      <c r="AJ145" s="845" t="s">
        <v>798</v>
      </c>
      <c r="AK145" s="845" t="s">
        <v>798</v>
      </c>
      <c r="AL145" s="845" t="s">
        <v>798</v>
      </c>
      <c r="AM145" s="845" t="s">
        <v>798</v>
      </c>
      <c r="AN145" s="845" t="s">
        <v>798</v>
      </c>
      <c r="AO145" s="845" t="s">
        <v>798</v>
      </c>
      <c r="AP145" s="845" t="s">
        <v>798</v>
      </c>
      <c r="AQ145" s="845" t="s">
        <v>798</v>
      </c>
      <c r="AR145" s="845" t="s">
        <v>798</v>
      </c>
      <c r="AS145" s="845" t="s">
        <v>798</v>
      </c>
      <c r="AT145" s="845" t="s">
        <v>798</v>
      </c>
      <c r="AU145" s="845" t="s">
        <v>798</v>
      </c>
      <c r="AV145" s="845" t="s">
        <v>798</v>
      </c>
      <c r="AW145" s="845" t="s">
        <v>798</v>
      </c>
      <c r="AX145" s="845" t="s">
        <v>798</v>
      </c>
      <c r="AY145" s="845" t="s">
        <v>798</v>
      </c>
      <c r="AZ145" s="845" t="s">
        <v>798</v>
      </c>
      <c r="BA145" s="845" t="s">
        <v>798</v>
      </c>
      <c r="BB145" s="845" t="s">
        <v>798</v>
      </c>
      <c r="BC145" s="845" t="s">
        <v>798</v>
      </c>
      <c r="BD145" s="845" t="s">
        <v>798</v>
      </c>
      <c r="BE145" s="845" t="s">
        <v>798</v>
      </c>
      <c r="BF145" s="845" t="s">
        <v>798</v>
      </c>
      <c r="BG145" s="845" t="s">
        <v>798</v>
      </c>
      <c r="BH145" s="845" t="s">
        <v>798</v>
      </c>
      <c r="BI145" s="845" t="s">
        <v>798</v>
      </c>
      <c r="BJ145" s="845" t="s">
        <v>798</v>
      </c>
      <c r="BK145" s="917" t="s">
        <v>798</v>
      </c>
      <c r="BL145" s="845" t="s">
        <v>798</v>
      </c>
      <c r="BM145" s="845" t="s">
        <v>798</v>
      </c>
      <c r="BN145" s="845" t="s">
        <v>798</v>
      </c>
      <c r="BO145" s="845" t="s">
        <v>798</v>
      </c>
      <c r="BP145" s="845" t="s">
        <v>798</v>
      </c>
      <c r="BQ145" s="845" t="s">
        <v>798</v>
      </c>
      <c r="BR145" s="917" t="s">
        <v>798</v>
      </c>
      <c r="BS145" s="845" t="s">
        <v>798</v>
      </c>
      <c r="BT145" s="845" t="s">
        <v>798</v>
      </c>
      <c r="BU145" s="845" t="s">
        <v>798</v>
      </c>
      <c r="BV145" s="917" t="s">
        <v>798</v>
      </c>
      <c r="BW145" s="845" t="s">
        <v>798</v>
      </c>
      <c r="BX145" s="845" t="s">
        <v>798</v>
      </c>
      <c r="BY145" s="845" t="s">
        <v>798</v>
      </c>
      <c r="BZ145" s="845" t="s">
        <v>798</v>
      </c>
      <c r="CA145" s="845" t="s">
        <v>798</v>
      </c>
      <c r="CB145" s="845" t="s">
        <v>798</v>
      </c>
      <c r="CC145" s="845" t="s">
        <v>798</v>
      </c>
      <c r="CD145" s="845" t="s">
        <v>798</v>
      </c>
      <c r="CE145" s="845" t="s">
        <v>798</v>
      </c>
      <c r="CF145" s="845" t="s">
        <v>798</v>
      </c>
      <c r="CG145" s="845" t="s">
        <v>798</v>
      </c>
      <c r="CH145" s="845" t="s">
        <v>798</v>
      </c>
      <c r="CI145" s="845" t="s">
        <v>798</v>
      </c>
      <c r="CJ145" s="845" t="s">
        <v>798</v>
      </c>
      <c r="CK145" s="845" t="s">
        <v>798</v>
      </c>
      <c r="CL145" s="845" t="s">
        <v>798</v>
      </c>
      <c r="CM145" s="845" t="s">
        <v>798</v>
      </c>
      <c r="CN145" s="845" t="s">
        <v>798</v>
      </c>
      <c r="CO145" s="845" t="s">
        <v>798</v>
      </c>
      <c r="CP145" s="845" t="s">
        <v>798</v>
      </c>
      <c r="CQ145" s="845" t="s">
        <v>798</v>
      </c>
      <c r="CR145" s="845" t="s">
        <v>798</v>
      </c>
      <c r="CS145" s="845" t="s">
        <v>798</v>
      </c>
      <c r="CT145" s="845" t="s">
        <v>798</v>
      </c>
      <c r="CU145" s="845" t="s">
        <v>798</v>
      </c>
      <c r="CV145" s="845" t="s">
        <v>798</v>
      </c>
      <c r="CW145" s="845" t="s">
        <v>798</v>
      </c>
      <c r="CX145" s="845" t="s">
        <v>798</v>
      </c>
      <c r="CY145" s="845" t="s">
        <v>798</v>
      </c>
      <c r="CZ145" s="845" t="s">
        <v>798</v>
      </c>
      <c r="DA145" s="845" t="s">
        <v>798</v>
      </c>
      <c r="DB145" s="845" t="s">
        <v>798</v>
      </c>
      <c r="DC145" s="845" t="s">
        <v>798</v>
      </c>
      <c r="DD145" s="845" t="s">
        <v>798</v>
      </c>
      <c r="DE145" s="845" t="s">
        <v>798</v>
      </c>
      <c r="DF145" s="845" t="s">
        <v>798</v>
      </c>
      <c r="DG145" s="845" t="s">
        <v>798</v>
      </c>
      <c r="DH145" s="845" t="s">
        <v>798</v>
      </c>
      <c r="DI145" s="845" t="s">
        <v>798</v>
      </c>
      <c r="DJ145" s="845" t="s">
        <v>798</v>
      </c>
      <c r="DK145" s="845" t="s">
        <v>798</v>
      </c>
      <c r="DL145" s="845" t="s">
        <v>798</v>
      </c>
      <c r="DM145" s="845" t="s">
        <v>798</v>
      </c>
      <c r="DN145" s="845" t="s">
        <v>798</v>
      </c>
      <c r="DO145" s="845" t="s">
        <v>798</v>
      </c>
      <c r="DP145" s="845" t="s">
        <v>798</v>
      </c>
      <c r="DQ145" s="845" t="s">
        <v>798</v>
      </c>
      <c r="DR145" s="845" t="s">
        <v>798</v>
      </c>
      <c r="DS145" s="917" t="s">
        <v>798</v>
      </c>
      <c r="DT145" s="845" t="s">
        <v>798</v>
      </c>
      <c r="DU145" s="845" t="s">
        <v>798</v>
      </c>
      <c r="DV145" s="845" t="s">
        <v>798</v>
      </c>
      <c r="DW145" s="845" t="s">
        <v>798</v>
      </c>
      <c r="DX145" s="845" t="s">
        <v>798</v>
      </c>
      <c r="DY145" s="845" t="s">
        <v>798</v>
      </c>
      <c r="DZ145" s="845" t="s">
        <v>798</v>
      </c>
      <c r="EA145" s="845" t="s">
        <v>798</v>
      </c>
      <c r="EB145" s="845" t="s">
        <v>798</v>
      </c>
      <c r="EC145" s="845" t="s">
        <v>798</v>
      </c>
      <c r="ED145" s="845" t="s">
        <v>798</v>
      </c>
      <c r="EE145" s="845" t="s">
        <v>798</v>
      </c>
      <c r="EF145" s="845" t="s">
        <v>798</v>
      </c>
    </row>
    <row r="146" spans="1:136" x14ac:dyDescent="0.2">
      <c r="A146" s="845">
        <v>142</v>
      </c>
      <c r="B146" s="845">
        <v>10</v>
      </c>
      <c r="C146" s="845" t="s">
        <v>798</v>
      </c>
      <c r="D146" s="845" t="s">
        <v>798</v>
      </c>
      <c r="E146" s="845" t="s">
        <v>798</v>
      </c>
      <c r="F146" s="845" t="s">
        <v>798</v>
      </c>
      <c r="G146" s="845" t="s">
        <v>798</v>
      </c>
      <c r="H146" s="845" t="s">
        <v>798</v>
      </c>
      <c r="I146" s="845" t="s">
        <v>798</v>
      </c>
      <c r="J146" s="845" t="s">
        <v>798</v>
      </c>
      <c r="K146" s="845" t="s">
        <v>798</v>
      </c>
      <c r="L146" s="845" t="s">
        <v>798</v>
      </c>
      <c r="M146" s="845" t="s">
        <v>798</v>
      </c>
      <c r="N146" s="845" t="s">
        <v>798</v>
      </c>
      <c r="O146" s="845" t="s">
        <v>798</v>
      </c>
      <c r="P146" s="845" t="s">
        <v>798</v>
      </c>
      <c r="Q146" s="845" t="s">
        <v>798</v>
      </c>
      <c r="R146" s="845" t="s">
        <v>798</v>
      </c>
      <c r="S146" s="845" t="s">
        <v>798</v>
      </c>
      <c r="T146" s="845" t="s">
        <v>798</v>
      </c>
      <c r="U146" s="845" t="s">
        <v>798</v>
      </c>
      <c r="V146" s="845" t="s">
        <v>798</v>
      </c>
      <c r="W146" s="845" t="s">
        <v>798</v>
      </c>
      <c r="X146" s="845" t="s">
        <v>798</v>
      </c>
      <c r="Y146" s="845" t="s">
        <v>798</v>
      </c>
      <c r="Z146" s="845" t="s">
        <v>798</v>
      </c>
      <c r="AA146" s="845" t="s">
        <v>798</v>
      </c>
      <c r="AB146" s="845" t="s">
        <v>798</v>
      </c>
      <c r="AC146" s="845" t="s">
        <v>798</v>
      </c>
      <c r="AD146" s="845" t="s">
        <v>798</v>
      </c>
      <c r="AE146" s="845" t="s">
        <v>798</v>
      </c>
      <c r="AF146" s="845" t="s">
        <v>798</v>
      </c>
      <c r="AG146" s="845" t="s">
        <v>798</v>
      </c>
      <c r="AH146" s="845" t="s">
        <v>798</v>
      </c>
      <c r="AI146" s="845" t="s">
        <v>798</v>
      </c>
      <c r="AJ146" s="845" t="s">
        <v>798</v>
      </c>
      <c r="AK146" s="845" t="s">
        <v>798</v>
      </c>
      <c r="AL146" s="845" t="s">
        <v>798</v>
      </c>
      <c r="AM146" s="845" t="s">
        <v>798</v>
      </c>
      <c r="AN146" s="845" t="s">
        <v>798</v>
      </c>
      <c r="AO146" s="845" t="s">
        <v>798</v>
      </c>
      <c r="AP146" s="845" t="s">
        <v>798</v>
      </c>
      <c r="AQ146" s="845" t="s">
        <v>798</v>
      </c>
      <c r="AR146" s="845" t="s">
        <v>798</v>
      </c>
      <c r="AS146" s="845" t="s">
        <v>798</v>
      </c>
      <c r="AT146" s="845" t="s">
        <v>798</v>
      </c>
      <c r="AU146" s="845" t="s">
        <v>798</v>
      </c>
      <c r="AV146" s="845" t="s">
        <v>798</v>
      </c>
      <c r="AW146" s="845" t="s">
        <v>798</v>
      </c>
      <c r="AX146" s="845" t="s">
        <v>798</v>
      </c>
      <c r="AY146" s="845" t="s">
        <v>798</v>
      </c>
      <c r="AZ146" s="845" t="s">
        <v>798</v>
      </c>
      <c r="BA146" s="845" t="s">
        <v>798</v>
      </c>
      <c r="BB146" s="845" t="s">
        <v>798</v>
      </c>
      <c r="BC146" s="845" t="s">
        <v>798</v>
      </c>
      <c r="BD146" s="845" t="s">
        <v>798</v>
      </c>
      <c r="BE146" s="845" t="s">
        <v>798</v>
      </c>
      <c r="BF146" s="845" t="s">
        <v>798</v>
      </c>
      <c r="BG146" s="845" t="s">
        <v>798</v>
      </c>
      <c r="BH146" s="845" t="s">
        <v>798</v>
      </c>
      <c r="BI146" s="845" t="s">
        <v>798</v>
      </c>
      <c r="BJ146" s="845" t="s">
        <v>798</v>
      </c>
      <c r="BK146" s="917" t="s">
        <v>798</v>
      </c>
      <c r="BL146" s="845" t="s">
        <v>798</v>
      </c>
      <c r="BM146" s="845" t="s">
        <v>798</v>
      </c>
      <c r="BN146" s="845" t="s">
        <v>798</v>
      </c>
      <c r="BO146" s="845" t="s">
        <v>798</v>
      </c>
      <c r="BP146" s="845" t="s">
        <v>798</v>
      </c>
      <c r="BQ146" s="845" t="s">
        <v>798</v>
      </c>
      <c r="BR146" s="917" t="s">
        <v>798</v>
      </c>
      <c r="BS146" s="845" t="s">
        <v>798</v>
      </c>
      <c r="BT146" s="845" t="s">
        <v>798</v>
      </c>
      <c r="BU146" s="845" t="s">
        <v>798</v>
      </c>
      <c r="BV146" s="917" t="s">
        <v>798</v>
      </c>
      <c r="BW146" s="845" t="s">
        <v>798</v>
      </c>
      <c r="BX146" s="845" t="s">
        <v>798</v>
      </c>
      <c r="BY146" s="845" t="s">
        <v>798</v>
      </c>
      <c r="BZ146" s="845" t="s">
        <v>798</v>
      </c>
      <c r="CA146" s="845" t="s">
        <v>798</v>
      </c>
      <c r="CB146" s="845" t="s">
        <v>798</v>
      </c>
      <c r="CC146" s="845" t="s">
        <v>798</v>
      </c>
      <c r="CD146" s="845" t="s">
        <v>798</v>
      </c>
      <c r="CE146" s="845" t="s">
        <v>798</v>
      </c>
      <c r="CF146" s="845" t="s">
        <v>798</v>
      </c>
      <c r="CG146" s="845" t="s">
        <v>798</v>
      </c>
      <c r="CH146" s="845" t="s">
        <v>798</v>
      </c>
      <c r="CI146" s="845" t="s">
        <v>798</v>
      </c>
      <c r="CJ146" s="845" t="s">
        <v>798</v>
      </c>
      <c r="CK146" s="845" t="s">
        <v>798</v>
      </c>
      <c r="CL146" s="845" t="s">
        <v>798</v>
      </c>
      <c r="CM146" s="845" t="s">
        <v>798</v>
      </c>
      <c r="CN146" s="845" t="s">
        <v>798</v>
      </c>
      <c r="CO146" s="845" t="s">
        <v>798</v>
      </c>
      <c r="CP146" s="845" t="s">
        <v>798</v>
      </c>
      <c r="CQ146" s="845" t="s">
        <v>798</v>
      </c>
      <c r="CR146" s="845" t="s">
        <v>798</v>
      </c>
      <c r="CS146" s="845" t="s">
        <v>798</v>
      </c>
      <c r="CT146" s="845" t="s">
        <v>798</v>
      </c>
      <c r="CU146" s="845" t="s">
        <v>798</v>
      </c>
      <c r="CV146" s="845" t="s">
        <v>798</v>
      </c>
      <c r="CW146" s="845" t="s">
        <v>798</v>
      </c>
      <c r="CX146" s="845" t="s">
        <v>798</v>
      </c>
      <c r="CY146" s="845" t="s">
        <v>798</v>
      </c>
      <c r="CZ146" s="845" t="s">
        <v>798</v>
      </c>
      <c r="DA146" s="845" t="s">
        <v>798</v>
      </c>
      <c r="DB146" s="845" t="s">
        <v>798</v>
      </c>
      <c r="DC146" s="845" t="s">
        <v>798</v>
      </c>
      <c r="DD146" s="845" t="s">
        <v>798</v>
      </c>
      <c r="DE146" s="845" t="s">
        <v>798</v>
      </c>
      <c r="DF146" s="845" t="s">
        <v>798</v>
      </c>
      <c r="DG146" s="845" t="s">
        <v>798</v>
      </c>
      <c r="DH146" s="845" t="s">
        <v>798</v>
      </c>
      <c r="DI146" s="845" t="s">
        <v>798</v>
      </c>
      <c r="DJ146" s="845" t="s">
        <v>798</v>
      </c>
      <c r="DK146" s="845" t="s">
        <v>798</v>
      </c>
      <c r="DL146" s="845" t="s">
        <v>798</v>
      </c>
      <c r="DM146" s="845" t="s">
        <v>798</v>
      </c>
      <c r="DN146" s="845" t="s">
        <v>798</v>
      </c>
      <c r="DO146" s="845" t="s">
        <v>798</v>
      </c>
      <c r="DP146" s="845" t="s">
        <v>798</v>
      </c>
      <c r="DQ146" s="845" t="s">
        <v>798</v>
      </c>
      <c r="DR146" s="845" t="s">
        <v>798</v>
      </c>
      <c r="DS146" s="917" t="s">
        <v>798</v>
      </c>
      <c r="DT146" s="845" t="s">
        <v>798</v>
      </c>
      <c r="DU146" s="845" t="s">
        <v>798</v>
      </c>
      <c r="DV146" s="845" t="s">
        <v>798</v>
      </c>
      <c r="DW146" s="845" t="s">
        <v>798</v>
      </c>
      <c r="DX146" s="845" t="s">
        <v>798</v>
      </c>
      <c r="DY146" s="845" t="s">
        <v>798</v>
      </c>
      <c r="DZ146" s="845" t="s">
        <v>798</v>
      </c>
      <c r="EA146" s="845" t="s">
        <v>798</v>
      </c>
      <c r="EB146" s="845" t="s">
        <v>798</v>
      </c>
      <c r="EC146" s="845" t="s">
        <v>798</v>
      </c>
      <c r="ED146" s="845" t="s">
        <v>798</v>
      </c>
      <c r="EE146" s="845" t="s">
        <v>798</v>
      </c>
      <c r="EF146" s="845" t="s">
        <v>798</v>
      </c>
    </row>
    <row r="147" spans="1:136" x14ac:dyDescent="0.2">
      <c r="A147" s="845">
        <v>143</v>
      </c>
      <c r="B147" s="845">
        <v>11</v>
      </c>
      <c r="C147" s="845" t="s">
        <v>798</v>
      </c>
      <c r="D147" s="845" t="s">
        <v>798</v>
      </c>
      <c r="E147" s="845" t="s">
        <v>798</v>
      </c>
      <c r="F147" s="845" t="s">
        <v>798</v>
      </c>
      <c r="G147" s="845" t="s">
        <v>798</v>
      </c>
      <c r="H147" s="845" t="s">
        <v>798</v>
      </c>
      <c r="I147" s="845" t="s">
        <v>798</v>
      </c>
      <c r="J147" s="845" t="s">
        <v>798</v>
      </c>
      <c r="K147" s="845" t="s">
        <v>798</v>
      </c>
      <c r="L147" s="845" t="s">
        <v>798</v>
      </c>
      <c r="M147" s="845" t="s">
        <v>798</v>
      </c>
      <c r="N147" s="845" t="s">
        <v>798</v>
      </c>
      <c r="O147" s="845" t="s">
        <v>798</v>
      </c>
      <c r="P147" s="845" t="s">
        <v>798</v>
      </c>
      <c r="Q147" s="845" t="s">
        <v>798</v>
      </c>
      <c r="R147" s="845" t="s">
        <v>798</v>
      </c>
      <c r="S147" s="845" t="s">
        <v>798</v>
      </c>
      <c r="T147" s="845" t="s">
        <v>798</v>
      </c>
      <c r="U147" s="845" t="s">
        <v>798</v>
      </c>
      <c r="V147" s="845" t="s">
        <v>798</v>
      </c>
      <c r="W147" s="845" t="s">
        <v>798</v>
      </c>
      <c r="X147" s="845" t="s">
        <v>798</v>
      </c>
      <c r="Y147" s="845" t="s">
        <v>798</v>
      </c>
      <c r="Z147" s="845" t="s">
        <v>798</v>
      </c>
      <c r="AA147" s="845" t="s">
        <v>798</v>
      </c>
      <c r="AB147" s="845" t="s">
        <v>798</v>
      </c>
      <c r="AC147" s="845" t="s">
        <v>798</v>
      </c>
      <c r="AD147" s="845" t="s">
        <v>798</v>
      </c>
      <c r="AE147" s="845" t="s">
        <v>798</v>
      </c>
      <c r="AF147" s="845" t="s">
        <v>798</v>
      </c>
      <c r="AG147" s="845" t="s">
        <v>798</v>
      </c>
      <c r="AH147" s="845" t="s">
        <v>798</v>
      </c>
      <c r="AI147" s="845" t="s">
        <v>798</v>
      </c>
      <c r="AJ147" s="845" t="s">
        <v>798</v>
      </c>
      <c r="AK147" s="845" t="s">
        <v>798</v>
      </c>
      <c r="AL147" s="845" t="s">
        <v>798</v>
      </c>
      <c r="AM147" s="845" t="s">
        <v>798</v>
      </c>
      <c r="AN147" s="845" t="s">
        <v>798</v>
      </c>
      <c r="AO147" s="845" t="s">
        <v>798</v>
      </c>
      <c r="AP147" s="845" t="s">
        <v>798</v>
      </c>
      <c r="AQ147" s="845" t="s">
        <v>798</v>
      </c>
      <c r="AR147" s="845" t="s">
        <v>798</v>
      </c>
      <c r="AS147" s="845" t="s">
        <v>798</v>
      </c>
      <c r="AT147" s="845" t="s">
        <v>798</v>
      </c>
      <c r="AU147" s="845" t="s">
        <v>798</v>
      </c>
      <c r="AV147" s="845" t="s">
        <v>798</v>
      </c>
      <c r="AW147" s="845" t="s">
        <v>798</v>
      </c>
      <c r="AX147" s="845" t="s">
        <v>798</v>
      </c>
      <c r="AY147" s="845" t="s">
        <v>798</v>
      </c>
      <c r="AZ147" s="845" t="s">
        <v>798</v>
      </c>
      <c r="BA147" s="845" t="s">
        <v>798</v>
      </c>
      <c r="BB147" s="845" t="s">
        <v>798</v>
      </c>
      <c r="BC147" s="845" t="s">
        <v>798</v>
      </c>
      <c r="BD147" s="845" t="s">
        <v>798</v>
      </c>
      <c r="BE147" s="845" t="s">
        <v>798</v>
      </c>
      <c r="BF147" s="845" t="s">
        <v>798</v>
      </c>
      <c r="BG147" s="845" t="s">
        <v>798</v>
      </c>
      <c r="BH147" s="845" t="s">
        <v>798</v>
      </c>
      <c r="BI147" s="845" t="s">
        <v>798</v>
      </c>
      <c r="BJ147" s="845" t="s">
        <v>798</v>
      </c>
      <c r="BK147" s="917" t="s">
        <v>798</v>
      </c>
      <c r="BL147" s="845" t="s">
        <v>798</v>
      </c>
      <c r="BM147" s="845" t="s">
        <v>798</v>
      </c>
      <c r="BN147" s="845" t="s">
        <v>798</v>
      </c>
      <c r="BO147" s="845" t="s">
        <v>798</v>
      </c>
      <c r="BP147" s="845" t="s">
        <v>798</v>
      </c>
      <c r="BQ147" s="845" t="s">
        <v>798</v>
      </c>
      <c r="BR147" s="917" t="s">
        <v>798</v>
      </c>
      <c r="BS147" s="845" t="s">
        <v>798</v>
      </c>
      <c r="BT147" s="845" t="s">
        <v>798</v>
      </c>
      <c r="BU147" s="845" t="s">
        <v>798</v>
      </c>
      <c r="BV147" s="917" t="s">
        <v>798</v>
      </c>
      <c r="BW147" s="845" t="s">
        <v>798</v>
      </c>
      <c r="BX147" s="845" t="s">
        <v>798</v>
      </c>
      <c r="BY147" s="845" t="s">
        <v>798</v>
      </c>
      <c r="BZ147" s="845" t="s">
        <v>798</v>
      </c>
      <c r="CA147" s="845" t="s">
        <v>798</v>
      </c>
      <c r="CB147" s="845" t="s">
        <v>798</v>
      </c>
      <c r="CC147" s="845" t="s">
        <v>798</v>
      </c>
      <c r="CD147" s="845" t="s">
        <v>798</v>
      </c>
      <c r="CE147" s="845" t="s">
        <v>798</v>
      </c>
      <c r="CF147" s="845" t="s">
        <v>798</v>
      </c>
      <c r="CG147" s="845" t="s">
        <v>798</v>
      </c>
      <c r="CH147" s="845" t="s">
        <v>798</v>
      </c>
      <c r="CI147" s="845" t="s">
        <v>798</v>
      </c>
      <c r="CJ147" s="845" t="s">
        <v>798</v>
      </c>
      <c r="CK147" s="845" t="s">
        <v>798</v>
      </c>
      <c r="CL147" s="845" t="s">
        <v>798</v>
      </c>
      <c r="CM147" s="845" t="s">
        <v>798</v>
      </c>
      <c r="CN147" s="845" t="s">
        <v>798</v>
      </c>
      <c r="CO147" s="845" t="s">
        <v>798</v>
      </c>
      <c r="CP147" s="845" t="s">
        <v>798</v>
      </c>
      <c r="CQ147" s="845" t="s">
        <v>798</v>
      </c>
      <c r="CR147" s="845" t="s">
        <v>798</v>
      </c>
      <c r="CS147" s="845" t="s">
        <v>798</v>
      </c>
      <c r="CT147" s="845" t="s">
        <v>798</v>
      </c>
      <c r="CU147" s="845" t="s">
        <v>798</v>
      </c>
      <c r="CV147" s="845" t="s">
        <v>798</v>
      </c>
      <c r="CW147" s="845" t="s">
        <v>798</v>
      </c>
      <c r="CX147" s="845" t="s">
        <v>798</v>
      </c>
      <c r="CY147" s="845" t="s">
        <v>798</v>
      </c>
      <c r="CZ147" s="845" t="s">
        <v>798</v>
      </c>
      <c r="DA147" s="845" t="s">
        <v>798</v>
      </c>
      <c r="DB147" s="845" t="s">
        <v>798</v>
      </c>
      <c r="DC147" s="845" t="s">
        <v>798</v>
      </c>
      <c r="DD147" s="845" t="s">
        <v>798</v>
      </c>
      <c r="DE147" s="845" t="s">
        <v>798</v>
      </c>
      <c r="DF147" s="845" t="s">
        <v>798</v>
      </c>
      <c r="DG147" s="845" t="s">
        <v>798</v>
      </c>
      <c r="DH147" s="845" t="s">
        <v>798</v>
      </c>
      <c r="DI147" s="845" t="s">
        <v>798</v>
      </c>
      <c r="DJ147" s="845" t="s">
        <v>798</v>
      </c>
      <c r="DK147" s="845" t="s">
        <v>798</v>
      </c>
      <c r="DL147" s="845" t="s">
        <v>798</v>
      </c>
      <c r="DM147" s="845" t="s">
        <v>798</v>
      </c>
      <c r="DN147" s="845" t="s">
        <v>798</v>
      </c>
      <c r="DO147" s="845" t="s">
        <v>798</v>
      </c>
      <c r="DP147" s="845" t="s">
        <v>798</v>
      </c>
      <c r="DQ147" s="845" t="s">
        <v>798</v>
      </c>
      <c r="DR147" s="845" t="s">
        <v>798</v>
      </c>
      <c r="DS147" s="917" t="s">
        <v>798</v>
      </c>
      <c r="DT147" s="845" t="s">
        <v>798</v>
      </c>
      <c r="DU147" s="845" t="s">
        <v>798</v>
      </c>
      <c r="DV147" s="845" t="s">
        <v>798</v>
      </c>
      <c r="DW147" s="845" t="s">
        <v>798</v>
      </c>
      <c r="DX147" s="845" t="s">
        <v>798</v>
      </c>
      <c r="DY147" s="845" t="s">
        <v>798</v>
      </c>
      <c r="DZ147" s="845" t="s">
        <v>798</v>
      </c>
      <c r="EA147" s="845" t="s">
        <v>798</v>
      </c>
      <c r="EB147" s="845" t="s">
        <v>798</v>
      </c>
      <c r="EC147" s="845" t="s">
        <v>798</v>
      </c>
      <c r="ED147" s="845" t="s">
        <v>798</v>
      </c>
      <c r="EE147" s="845" t="s">
        <v>798</v>
      </c>
      <c r="EF147" s="845" t="s">
        <v>798</v>
      </c>
    </row>
    <row r="148" spans="1:136" x14ac:dyDescent="0.2">
      <c r="A148" s="845">
        <v>144</v>
      </c>
      <c r="B148" s="845">
        <v>12</v>
      </c>
      <c r="C148" s="845" t="s">
        <v>798</v>
      </c>
      <c r="D148" s="845" t="s">
        <v>798</v>
      </c>
      <c r="E148" s="845" t="s">
        <v>798</v>
      </c>
      <c r="F148" s="845" t="s">
        <v>798</v>
      </c>
      <c r="G148" s="845" t="s">
        <v>798</v>
      </c>
      <c r="H148" s="845" t="s">
        <v>798</v>
      </c>
      <c r="I148" s="845" t="s">
        <v>798</v>
      </c>
      <c r="J148" s="845" t="s">
        <v>798</v>
      </c>
      <c r="K148" s="845" t="s">
        <v>798</v>
      </c>
      <c r="L148" s="845" t="s">
        <v>798</v>
      </c>
      <c r="M148" s="845" t="s">
        <v>798</v>
      </c>
      <c r="N148" s="845" t="s">
        <v>798</v>
      </c>
      <c r="O148" s="845" t="s">
        <v>798</v>
      </c>
      <c r="P148" s="845" t="s">
        <v>798</v>
      </c>
      <c r="Q148" s="845" t="s">
        <v>798</v>
      </c>
      <c r="R148" s="845" t="s">
        <v>798</v>
      </c>
      <c r="S148" s="845" t="s">
        <v>798</v>
      </c>
      <c r="T148" s="845" t="s">
        <v>798</v>
      </c>
      <c r="U148" s="845" t="s">
        <v>798</v>
      </c>
      <c r="V148" s="845" t="s">
        <v>798</v>
      </c>
      <c r="W148" s="845" t="s">
        <v>798</v>
      </c>
      <c r="X148" s="845" t="s">
        <v>798</v>
      </c>
      <c r="Y148" s="845" t="s">
        <v>798</v>
      </c>
      <c r="Z148" s="845" t="s">
        <v>798</v>
      </c>
      <c r="AA148" s="845" t="s">
        <v>798</v>
      </c>
      <c r="AB148" s="845" t="s">
        <v>798</v>
      </c>
      <c r="AC148" s="845" t="s">
        <v>798</v>
      </c>
      <c r="AD148" s="845" t="s">
        <v>798</v>
      </c>
      <c r="AE148" s="845" t="s">
        <v>798</v>
      </c>
      <c r="AF148" s="845" t="s">
        <v>798</v>
      </c>
      <c r="AG148" s="845" t="s">
        <v>798</v>
      </c>
      <c r="AH148" s="845" t="s">
        <v>798</v>
      </c>
      <c r="AI148" s="845" t="s">
        <v>798</v>
      </c>
      <c r="AJ148" s="845" t="s">
        <v>798</v>
      </c>
      <c r="AK148" s="845" t="s">
        <v>798</v>
      </c>
      <c r="AL148" s="845" t="s">
        <v>798</v>
      </c>
      <c r="AM148" s="845" t="s">
        <v>798</v>
      </c>
      <c r="AN148" s="845" t="s">
        <v>798</v>
      </c>
      <c r="AO148" s="845" t="s">
        <v>798</v>
      </c>
      <c r="AP148" s="845" t="s">
        <v>798</v>
      </c>
      <c r="AQ148" s="845" t="s">
        <v>798</v>
      </c>
      <c r="AR148" s="845" t="s">
        <v>798</v>
      </c>
      <c r="AS148" s="845" t="s">
        <v>798</v>
      </c>
      <c r="AT148" s="845" t="s">
        <v>798</v>
      </c>
      <c r="AU148" s="845" t="s">
        <v>798</v>
      </c>
      <c r="AV148" s="845" t="s">
        <v>798</v>
      </c>
      <c r="AW148" s="845" t="s">
        <v>798</v>
      </c>
      <c r="AX148" s="845" t="s">
        <v>798</v>
      </c>
      <c r="AY148" s="845" t="s">
        <v>798</v>
      </c>
      <c r="AZ148" s="845" t="s">
        <v>798</v>
      </c>
      <c r="BA148" s="845" t="s">
        <v>798</v>
      </c>
      <c r="BB148" s="845" t="s">
        <v>798</v>
      </c>
      <c r="BC148" s="845" t="s">
        <v>798</v>
      </c>
      <c r="BD148" s="845" t="s">
        <v>798</v>
      </c>
      <c r="BE148" s="845" t="s">
        <v>798</v>
      </c>
      <c r="BF148" s="845" t="s">
        <v>798</v>
      </c>
      <c r="BG148" s="845" t="s">
        <v>798</v>
      </c>
      <c r="BH148" s="845" t="s">
        <v>798</v>
      </c>
      <c r="BI148" s="845" t="s">
        <v>798</v>
      </c>
      <c r="BJ148" s="845" t="s">
        <v>798</v>
      </c>
      <c r="BK148" s="917" t="s">
        <v>798</v>
      </c>
      <c r="BL148" s="845" t="s">
        <v>798</v>
      </c>
      <c r="BM148" s="845" t="s">
        <v>798</v>
      </c>
      <c r="BN148" s="845" t="s">
        <v>798</v>
      </c>
      <c r="BO148" s="845" t="s">
        <v>798</v>
      </c>
      <c r="BP148" s="845" t="s">
        <v>798</v>
      </c>
      <c r="BQ148" s="845" t="s">
        <v>798</v>
      </c>
      <c r="BR148" s="917" t="s">
        <v>798</v>
      </c>
      <c r="BS148" s="845" t="s">
        <v>798</v>
      </c>
      <c r="BT148" s="845" t="s">
        <v>798</v>
      </c>
      <c r="BU148" s="845" t="s">
        <v>798</v>
      </c>
      <c r="BV148" s="917" t="s">
        <v>798</v>
      </c>
      <c r="BW148" s="845" t="s">
        <v>798</v>
      </c>
      <c r="BX148" s="845" t="s">
        <v>798</v>
      </c>
      <c r="BY148" s="845" t="s">
        <v>798</v>
      </c>
      <c r="BZ148" s="845" t="s">
        <v>798</v>
      </c>
      <c r="CA148" s="845" t="s">
        <v>798</v>
      </c>
      <c r="CB148" s="845" t="s">
        <v>798</v>
      </c>
      <c r="CC148" s="845" t="s">
        <v>798</v>
      </c>
      <c r="CD148" s="845" t="s">
        <v>798</v>
      </c>
      <c r="CE148" s="845" t="s">
        <v>798</v>
      </c>
      <c r="CF148" s="845" t="s">
        <v>798</v>
      </c>
      <c r="CG148" s="845" t="s">
        <v>798</v>
      </c>
      <c r="CH148" s="845" t="s">
        <v>798</v>
      </c>
      <c r="CI148" s="845" t="s">
        <v>798</v>
      </c>
      <c r="CJ148" s="845" t="s">
        <v>798</v>
      </c>
      <c r="CK148" s="845" t="s">
        <v>798</v>
      </c>
      <c r="CL148" s="845" t="s">
        <v>798</v>
      </c>
      <c r="CM148" s="845" t="s">
        <v>798</v>
      </c>
      <c r="CN148" s="845" t="s">
        <v>798</v>
      </c>
      <c r="CO148" s="845" t="s">
        <v>798</v>
      </c>
      <c r="CP148" s="845" t="s">
        <v>798</v>
      </c>
      <c r="CQ148" s="845" t="s">
        <v>798</v>
      </c>
      <c r="CR148" s="845" t="s">
        <v>798</v>
      </c>
      <c r="CS148" s="845" t="s">
        <v>798</v>
      </c>
      <c r="CT148" s="845" t="s">
        <v>798</v>
      </c>
      <c r="CU148" s="845" t="s">
        <v>798</v>
      </c>
      <c r="CV148" s="845" t="s">
        <v>798</v>
      </c>
      <c r="CW148" s="845" t="s">
        <v>798</v>
      </c>
      <c r="CX148" s="845" t="s">
        <v>798</v>
      </c>
      <c r="CY148" s="845" t="s">
        <v>798</v>
      </c>
      <c r="CZ148" s="845" t="s">
        <v>798</v>
      </c>
      <c r="DA148" s="845" t="s">
        <v>798</v>
      </c>
      <c r="DB148" s="845" t="s">
        <v>798</v>
      </c>
      <c r="DC148" s="845" t="s">
        <v>798</v>
      </c>
      <c r="DD148" s="845" t="s">
        <v>798</v>
      </c>
      <c r="DE148" s="845" t="s">
        <v>798</v>
      </c>
      <c r="DF148" s="845" t="s">
        <v>798</v>
      </c>
      <c r="DG148" s="845" t="s">
        <v>798</v>
      </c>
      <c r="DH148" s="845" t="s">
        <v>798</v>
      </c>
      <c r="DI148" s="845" t="s">
        <v>798</v>
      </c>
      <c r="DJ148" s="845" t="s">
        <v>798</v>
      </c>
      <c r="DK148" s="845" t="s">
        <v>798</v>
      </c>
      <c r="DL148" s="845" t="s">
        <v>798</v>
      </c>
      <c r="DM148" s="845" t="s">
        <v>798</v>
      </c>
      <c r="DN148" s="845" t="s">
        <v>798</v>
      </c>
      <c r="DO148" s="845" t="s">
        <v>798</v>
      </c>
      <c r="DP148" s="845" t="s">
        <v>798</v>
      </c>
      <c r="DQ148" s="845" t="s">
        <v>798</v>
      </c>
      <c r="DR148" s="845" t="s">
        <v>798</v>
      </c>
      <c r="DS148" s="917" t="s">
        <v>798</v>
      </c>
      <c r="DT148" s="845" t="s">
        <v>798</v>
      </c>
      <c r="DU148" s="845" t="s">
        <v>798</v>
      </c>
      <c r="DV148" s="845" t="s">
        <v>798</v>
      </c>
      <c r="DW148" s="845" t="s">
        <v>798</v>
      </c>
      <c r="DX148" s="845" t="s">
        <v>798</v>
      </c>
      <c r="DY148" s="845" t="s">
        <v>798</v>
      </c>
      <c r="DZ148" s="845" t="s">
        <v>798</v>
      </c>
      <c r="EA148" s="845" t="s">
        <v>798</v>
      </c>
      <c r="EB148" s="845" t="s">
        <v>798</v>
      </c>
      <c r="EC148" s="845" t="s">
        <v>798</v>
      </c>
      <c r="ED148" s="845" t="s">
        <v>798</v>
      </c>
      <c r="EE148" s="845" t="s">
        <v>798</v>
      </c>
      <c r="EF148" s="845" t="s">
        <v>798</v>
      </c>
    </row>
    <row r="149" spans="1:136" x14ac:dyDescent="0.2">
      <c r="A149" s="845">
        <v>145</v>
      </c>
      <c r="B149" s="845">
        <v>1</v>
      </c>
      <c r="C149" s="845" t="s">
        <v>798</v>
      </c>
      <c r="D149" s="845" t="s">
        <v>798</v>
      </c>
      <c r="E149" s="845" t="s">
        <v>798</v>
      </c>
      <c r="F149" s="845" t="s">
        <v>798</v>
      </c>
      <c r="G149" s="845" t="s">
        <v>798</v>
      </c>
      <c r="H149" s="845" t="s">
        <v>798</v>
      </c>
      <c r="I149" s="845" t="s">
        <v>798</v>
      </c>
      <c r="J149" s="845" t="s">
        <v>798</v>
      </c>
      <c r="K149" s="845" t="s">
        <v>798</v>
      </c>
      <c r="L149" s="845" t="s">
        <v>798</v>
      </c>
      <c r="M149" s="845" t="s">
        <v>798</v>
      </c>
      <c r="N149" s="845" t="s">
        <v>798</v>
      </c>
      <c r="O149" s="845" t="s">
        <v>798</v>
      </c>
      <c r="P149" s="845" t="s">
        <v>798</v>
      </c>
      <c r="Q149" s="845" t="s">
        <v>798</v>
      </c>
      <c r="R149" s="845" t="s">
        <v>798</v>
      </c>
      <c r="S149" s="845" t="s">
        <v>798</v>
      </c>
      <c r="T149" s="845" t="s">
        <v>798</v>
      </c>
      <c r="U149" s="845" t="s">
        <v>798</v>
      </c>
      <c r="V149" s="845" t="s">
        <v>798</v>
      </c>
      <c r="W149" s="845" t="s">
        <v>798</v>
      </c>
      <c r="X149" s="845" t="s">
        <v>798</v>
      </c>
      <c r="Y149" s="845" t="s">
        <v>798</v>
      </c>
      <c r="Z149" s="845" t="s">
        <v>798</v>
      </c>
      <c r="AA149" s="845" t="s">
        <v>798</v>
      </c>
      <c r="AB149" s="845" t="s">
        <v>798</v>
      </c>
      <c r="AC149" s="845" t="s">
        <v>798</v>
      </c>
      <c r="AD149" s="845" t="s">
        <v>798</v>
      </c>
      <c r="AE149" s="845" t="s">
        <v>798</v>
      </c>
      <c r="AF149" s="845" t="s">
        <v>798</v>
      </c>
      <c r="AG149" s="845" t="s">
        <v>798</v>
      </c>
      <c r="AH149" s="845" t="s">
        <v>798</v>
      </c>
      <c r="AI149" s="845" t="s">
        <v>798</v>
      </c>
      <c r="AJ149" s="845" t="s">
        <v>798</v>
      </c>
      <c r="AK149" s="845" t="s">
        <v>798</v>
      </c>
      <c r="AL149" s="845" t="s">
        <v>798</v>
      </c>
      <c r="AM149" s="845" t="s">
        <v>798</v>
      </c>
      <c r="AN149" s="845" t="s">
        <v>798</v>
      </c>
      <c r="AO149" s="845" t="s">
        <v>798</v>
      </c>
      <c r="AP149" s="845" t="s">
        <v>798</v>
      </c>
      <c r="AQ149" s="845" t="s">
        <v>798</v>
      </c>
      <c r="AR149" s="845" t="s">
        <v>798</v>
      </c>
      <c r="AS149" s="845" t="s">
        <v>798</v>
      </c>
      <c r="AT149" s="845" t="s">
        <v>798</v>
      </c>
      <c r="AU149" s="845" t="s">
        <v>798</v>
      </c>
      <c r="AV149" s="845" t="s">
        <v>798</v>
      </c>
      <c r="AW149" s="845" t="s">
        <v>798</v>
      </c>
      <c r="AX149" s="845" t="s">
        <v>798</v>
      </c>
      <c r="AY149" s="845" t="s">
        <v>798</v>
      </c>
      <c r="AZ149" s="845" t="s">
        <v>798</v>
      </c>
      <c r="BA149" s="845" t="s">
        <v>798</v>
      </c>
      <c r="BB149" s="845" t="s">
        <v>798</v>
      </c>
      <c r="BC149" s="845" t="s">
        <v>798</v>
      </c>
      <c r="BD149" s="845" t="s">
        <v>798</v>
      </c>
      <c r="BE149" s="845" t="s">
        <v>798</v>
      </c>
      <c r="BF149" s="845" t="s">
        <v>798</v>
      </c>
      <c r="BG149" s="845" t="s">
        <v>798</v>
      </c>
      <c r="BH149" s="845" t="s">
        <v>798</v>
      </c>
      <c r="BI149" s="845" t="s">
        <v>798</v>
      </c>
      <c r="BJ149" s="845" t="s">
        <v>798</v>
      </c>
      <c r="BK149" s="917" t="s">
        <v>798</v>
      </c>
      <c r="BL149" s="845" t="s">
        <v>798</v>
      </c>
      <c r="BM149" s="845" t="s">
        <v>798</v>
      </c>
      <c r="BN149" s="845" t="s">
        <v>798</v>
      </c>
      <c r="BO149" s="845" t="s">
        <v>798</v>
      </c>
      <c r="BP149" s="845" t="s">
        <v>798</v>
      </c>
      <c r="BQ149" s="845" t="s">
        <v>798</v>
      </c>
      <c r="BR149" s="917" t="s">
        <v>798</v>
      </c>
      <c r="BS149" s="845" t="s">
        <v>798</v>
      </c>
      <c r="BT149" s="845" t="s">
        <v>798</v>
      </c>
      <c r="BU149" s="845" t="s">
        <v>798</v>
      </c>
      <c r="BV149" s="917" t="s">
        <v>798</v>
      </c>
      <c r="BW149" s="845" t="s">
        <v>798</v>
      </c>
      <c r="BX149" s="845" t="s">
        <v>798</v>
      </c>
      <c r="BY149" s="845" t="s">
        <v>798</v>
      </c>
      <c r="BZ149" s="845" t="s">
        <v>798</v>
      </c>
      <c r="CA149" s="845" t="s">
        <v>798</v>
      </c>
      <c r="CB149" s="845" t="s">
        <v>798</v>
      </c>
      <c r="CC149" s="845" t="s">
        <v>798</v>
      </c>
      <c r="CD149" s="845" t="s">
        <v>798</v>
      </c>
      <c r="CE149" s="845" t="s">
        <v>798</v>
      </c>
      <c r="CF149" s="845" t="s">
        <v>798</v>
      </c>
      <c r="CG149" s="845" t="s">
        <v>798</v>
      </c>
      <c r="CH149" s="845" t="s">
        <v>798</v>
      </c>
      <c r="CI149" s="845" t="s">
        <v>798</v>
      </c>
      <c r="CJ149" s="845" t="s">
        <v>798</v>
      </c>
      <c r="CK149" s="845" t="s">
        <v>798</v>
      </c>
      <c r="CL149" s="845" t="s">
        <v>798</v>
      </c>
      <c r="CM149" s="845" t="s">
        <v>798</v>
      </c>
      <c r="CN149" s="845" t="s">
        <v>798</v>
      </c>
      <c r="CO149" s="845" t="s">
        <v>798</v>
      </c>
      <c r="CP149" s="845" t="s">
        <v>798</v>
      </c>
      <c r="CQ149" s="845" t="s">
        <v>798</v>
      </c>
      <c r="CR149" s="845" t="s">
        <v>798</v>
      </c>
      <c r="CS149" s="845" t="s">
        <v>798</v>
      </c>
      <c r="CT149" s="845" t="s">
        <v>798</v>
      </c>
      <c r="CU149" s="845" t="s">
        <v>798</v>
      </c>
      <c r="CV149" s="845" t="s">
        <v>798</v>
      </c>
      <c r="CW149" s="845" t="s">
        <v>798</v>
      </c>
      <c r="CX149" s="845" t="s">
        <v>798</v>
      </c>
      <c r="CY149" s="845" t="s">
        <v>798</v>
      </c>
      <c r="CZ149" s="845" t="s">
        <v>798</v>
      </c>
      <c r="DA149" s="845" t="s">
        <v>798</v>
      </c>
      <c r="DB149" s="845" t="s">
        <v>798</v>
      </c>
      <c r="DC149" s="845" t="s">
        <v>798</v>
      </c>
      <c r="DD149" s="845" t="s">
        <v>798</v>
      </c>
      <c r="DE149" s="845" t="s">
        <v>798</v>
      </c>
      <c r="DF149" s="845" t="s">
        <v>798</v>
      </c>
      <c r="DG149" s="845" t="s">
        <v>798</v>
      </c>
      <c r="DH149" s="845" t="s">
        <v>798</v>
      </c>
      <c r="DI149" s="845" t="s">
        <v>798</v>
      </c>
      <c r="DJ149" s="845" t="s">
        <v>798</v>
      </c>
      <c r="DK149" s="845" t="s">
        <v>798</v>
      </c>
      <c r="DL149" s="845" t="s">
        <v>798</v>
      </c>
      <c r="DM149" s="845" t="s">
        <v>798</v>
      </c>
      <c r="DN149" s="845" t="s">
        <v>798</v>
      </c>
      <c r="DO149" s="845" t="s">
        <v>798</v>
      </c>
      <c r="DP149" s="845" t="s">
        <v>798</v>
      </c>
      <c r="DQ149" s="845" t="s">
        <v>798</v>
      </c>
      <c r="DR149" s="845" t="s">
        <v>798</v>
      </c>
      <c r="DS149" s="917" t="s">
        <v>798</v>
      </c>
      <c r="DT149" s="845" t="s">
        <v>798</v>
      </c>
      <c r="DU149" s="845" t="s">
        <v>798</v>
      </c>
      <c r="DV149" s="845" t="s">
        <v>798</v>
      </c>
      <c r="DW149" s="845" t="s">
        <v>798</v>
      </c>
      <c r="DX149" s="845" t="s">
        <v>798</v>
      </c>
      <c r="DY149" s="845" t="s">
        <v>798</v>
      </c>
      <c r="DZ149" s="845" t="s">
        <v>798</v>
      </c>
      <c r="EA149" s="845" t="s">
        <v>798</v>
      </c>
      <c r="EB149" s="845" t="s">
        <v>798</v>
      </c>
      <c r="EC149" s="845" t="s">
        <v>798</v>
      </c>
      <c r="ED149" s="845" t="s">
        <v>798</v>
      </c>
      <c r="EE149" s="845" t="s">
        <v>798</v>
      </c>
      <c r="EF149" s="845" t="s">
        <v>798</v>
      </c>
    </row>
    <row r="150" spans="1:136" x14ac:dyDescent="0.2">
      <c r="A150" s="845">
        <v>146</v>
      </c>
      <c r="B150" s="845">
        <v>2</v>
      </c>
      <c r="C150" s="845" t="s">
        <v>798</v>
      </c>
      <c r="D150" s="845" t="s">
        <v>798</v>
      </c>
      <c r="E150" s="845" t="s">
        <v>798</v>
      </c>
      <c r="F150" s="845" t="s">
        <v>798</v>
      </c>
      <c r="G150" s="845" t="s">
        <v>798</v>
      </c>
      <c r="H150" s="845" t="s">
        <v>798</v>
      </c>
      <c r="I150" s="845" t="s">
        <v>798</v>
      </c>
      <c r="J150" s="845" t="s">
        <v>798</v>
      </c>
      <c r="K150" s="845" t="s">
        <v>798</v>
      </c>
      <c r="L150" s="845" t="s">
        <v>798</v>
      </c>
      <c r="M150" s="845" t="s">
        <v>798</v>
      </c>
      <c r="N150" s="845" t="s">
        <v>798</v>
      </c>
      <c r="O150" s="845" t="s">
        <v>798</v>
      </c>
      <c r="P150" s="845" t="s">
        <v>798</v>
      </c>
      <c r="Q150" s="845" t="s">
        <v>798</v>
      </c>
      <c r="R150" s="845" t="s">
        <v>798</v>
      </c>
      <c r="S150" s="845" t="s">
        <v>798</v>
      </c>
      <c r="T150" s="845" t="s">
        <v>798</v>
      </c>
      <c r="U150" s="845" t="s">
        <v>798</v>
      </c>
      <c r="V150" s="845" t="s">
        <v>798</v>
      </c>
      <c r="W150" s="845" t="s">
        <v>798</v>
      </c>
      <c r="X150" s="845" t="s">
        <v>798</v>
      </c>
      <c r="Y150" s="845" t="s">
        <v>798</v>
      </c>
      <c r="Z150" s="845" t="s">
        <v>798</v>
      </c>
      <c r="AA150" s="845" t="s">
        <v>798</v>
      </c>
      <c r="AB150" s="845" t="s">
        <v>798</v>
      </c>
      <c r="AC150" s="845" t="s">
        <v>798</v>
      </c>
      <c r="AD150" s="845" t="s">
        <v>798</v>
      </c>
      <c r="AE150" s="845" t="s">
        <v>798</v>
      </c>
      <c r="AF150" s="845" t="s">
        <v>798</v>
      </c>
      <c r="AG150" s="845" t="s">
        <v>798</v>
      </c>
      <c r="AH150" s="845" t="s">
        <v>798</v>
      </c>
      <c r="AI150" s="845" t="s">
        <v>798</v>
      </c>
      <c r="AJ150" s="845" t="s">
        <v>798</v>
      </c>
      <c r="AK150" s="845" t="s">
        <v>798</v>
      </c>
      <c r="AL150" s="845" t="s">
        <v>798</v>
      </c>
      <c r="AM150" s="845" t="s">
        <v>798</v>
      </c>
      <c r="AN150" s="845" t="s">
        <v>798</v>
      </c>
      <c r="AO150" s="845" t="s">
        <v>798</v>
      </c>
      <c r="AP150" s="845" t="s">
        <v>798</v>
      </c>
      <c r="AQ150" s="845" t="s">
        <v>798</v>
      </c>
      <c r="AR150" s="845" t="s">
        <v>798</v>
      </c>
      <c r="AS150" s="845" t="s">
        <v>798</v>
      </c>
      <c r="AT150" s="845" t="s">
        <v>798</v>
      </c>
      <c r="AU150" s="845" t="s">
        <v>798</v>
      </c>
      <c r="AV150" s="845" t="s">
        <v>798</v>
      </c>
      <c r="AW150" s="845" t="s">
        <v>798</v>
      </c>
      <c r="AX150" s="845" t="s">
        <v>798</v>
      </c>
      <c r="AY150" s="845" t="s">
        <v>798</v>
      </c>
      <c r="AZ150" s="845" t="s">
        <v>798</v>
      </c>
      <c r="BA150" s="845" t="s">
        <v>798</v>
      </c>
      <c r="BB150" s="845" t="s">
        <v>798</v>
      </c>
      <c r="BC150" s="845" t="s">
        <v>798</v>
      </c>
      <c r="BD150" s="845" t="s">
        <v>798</v>
      </c>
      <c r="BE150" s="845" t="s">
        <v>798</v>
      </c>
      <c r="BF150" s="845" t="s">
        <v>798</v>
      </c>
      <c r="BG150" s="845" t="s">
        <v>798</v>
      </c>
      <c r="BH150" s="845" t="s">
        <v>798</v>
      </c>
      <c r="BI150" s="845" t="s">
        <v>798</v>
      </c>
      <c r="BJ150" s="845" t="s">
        <v>798</v>
      </c>
      <c r="BK150" s="917" t="s">
        <v>798</v>
      </c>
      <c r="BL150" s="845" t="s">
        <v>798</v>
      </c>
      <c r="BM150" s="845" t="s">
        <v>798</v>
      </c>
      <c r="BN150" s="845" t="s">
        <v>798</v>
      </c>
      <c r="BO150" s="845" t="s">
        <v>798</v>
      </c>
      <c r="BP150" s="845" t="s">
        <v>798</v>
      </c>
      <c r="BQ150" s="845" t="s">
        <v>798</v>
      </c>
      <c r="BR150" s="917" t="s">
        <v>798</v>
      </c>
      <c r="BS150" s="845" t="s">
        <v>798</v>
      </c>
      <c r="BT150" s="845" t="s">
        <v>798</v>
      </c>
      <c r="BU150" s="845" t="s">
        <v>798</v>
      </c>
      <c r="BV150" s="917" t="s">
        <v>798</v>
      </c>
      <c r="BW150" s="845" t="s">
        <v>798</v>
      </c>
      <c r="BX150" s="845" t="s">
        <v>798</v>
      </c>
      <c r="BY150" s="845" t="s">
        <v>798</v>
      </c>
      <c r="BZ150" s="845" t="s">
        <v>798</v>
      </c>
      <c r="CA150" s="845" t="s">
        <v>798</v>
      </c>
      <c r="CB150" s="845" t="s">
        <v>798</v>
      </c>
      <c r="CC150" s="845" t="s">
        <v>798</v>
      </c>
      <c r="CD150" s="845" t="s">
        <v>798</v>
      </c>
      <c r="CE150" s="845" t="s">
        <v>798</v>
      </c>
      <c r="CF150" s="845" t="s">
        <v>798</v>
      </c>
      <c r="CG150" s="845" t="s">
        <v>798</v>
      </c>
      <c r="CH150" s="845" t="s">
        <v>798</v>
      </c>
      <c r="CI150" s="845" t="s">
        <v>798</v>
      </c>
      <c r="CJ150" s="845" t="s">
        <v>798</v>
      </c>
      <c r="CK150" s="845" t="s">
        <v>798</v>
      </c>
      <c r="CL150" s="845" t="s">
        <v>798</v>
      </c>
      <c r="CM150" s="845" t="s">
        <v>798</v>
      </c>
      <c r="CN150" s="845" t="s">
        <v>798</v>
      </c>
      <c r="CO150" s="845" t="s">
        <v>798</v>
      </c>
      <c r="CP150" s="845" t="s">
        <v>798</v>
      </c>
      <c r="CQ150" s="845" t="s">
        <v>798</v>
      </c>
      <c r="CR150" s="845" t="s">
        <v>798</v>
      </c>
      <c r="CS150" s="845" t="s">
        <v>798</v>
      </c>
      <c r="CT150" s="845" t="s">
        <v>798</v>
      </c>
      <c r="CU150" s="845" t="s">
        <v>798</v>
      </c>
      <c r="CV150" s="845" t="s">
        <v>798</v>
      </c>
      <c r="CW150" s="845" t="s">
        <v>798</v>
      </c>
      <c r="CX150" s="845" t="s">
        <v>798</v>
      </c>
      <c r="CY150" s="845" t="s">
        <v>798</v>
      </c>
      <c r="CZ150" s="845" t="s">
        <v>798</v>
      </c>
      <c r="DA150" s="845" t="s">
        <v>798</v>
      </c>
      <c r="DB150" s="845" t="s">
        <v>798</v>
      </c>
      <c r="DC150" s="845" t="s">
        <v>798</v>
      </c>
      <c r="DD150" s="845" t="s">
        <v>798</v>
      </c>
      <c r="DE150" s="845" t="s">
        <v>798</v>
      </c>
      <c r="DF150" s="845" t="s">
        <v>798</v>
      </c>
      <c r="DG150" s="845" t="s">
        <v>798</v>
      </c>
      <c r="DH150" s="845" t="s">
        <v>798</v>
      </c>
      <c r="DI150" s="845" t="s">
        <v>798</v>
      </c>
      <c r="DJ150" s="845" t="s">
        <v>798</v>
      </c>
      <c r="DK150" s="845" t="s">
        <v>798</v>
      </c>
      <c r="DL150" s="845" t="s">
        <v>798</v>
      </c>
      <c r="DM150" s="845" t="s">
        <v>798</v>
      </c>
      <c r="DN150" s="845" t="s">
        <v>798</v>
      </c>
      <c r="DO150" s="845" t="s">
        <v>798</v>
      </c>
      <c r="DP150" s="845" t="s">
        <v>798</v>
      </c>
      <c r="DQ150" s="845" t="s">
        <v>798</v>
      </c>
      <c r="DR150" s="845" t="s">
        <v>798</v>
      </c>
      <c r="DS150" s="917" t="s">
        <v>798</v>
      </c>
      <c r="DT150" s="845" t="s">
        <v>798</v>
      </c>
      <c r="DU150" s="845" t="s">
        <v>798</v>
      </c>
      <c r="DV150" s="845" t="s">
        <v>798</v>
      </c>
      <c r="DW150" s="845" t="s">
        <v>798</v>
      </c>
      <c r="DX150" s="845" t="s">
        <v>798</v>
      </c>
      <c r="DY150" s="845" t="s">
        <v>798</v>
      </c>
      <c r="DZ150" s="845" t="s">
        <v>798</v>
      </c>
      <c r="EA150" s="845" t="s">
        <v>798</v>
      </c>
      <c r="EB150" s="845" t="s">
        <v>798</v>
      </c>
      <c r="EC150" s="845" t="s">
        <v>798</v>
      </c>
      <c r="ED150" s="845" t="s">
        <v>798</v>
      </c>
      <c r="EE150" s="845" t="s">
        <v>798</v>
      </c>
      <c r="EF150" s="845" t="s">
        <v>798</v>
      </c>
    </row>
    <row r="151" spans="1:136" x14ac:dyDescent="0.2">
      <c r="A151" s="845">
        <v>147</v>
      </c>
      <c r="B151" s="845">
        <v>3</v>
      </c>
      <c r="C151" s="845" t="s">
        <v>798</v>
      </c>
      <c r="D151" s="845" t="s">
        <v>798</v>
      </c>
      <c r="E151" s="845" t="s">
        <v>798</v>
      </c>
      <c r="F151" s="845" t="s">
        <v>798</v>
      </c>
      <c r="G151" s="845" t="s">
        <v>798</v>
      </c>
      <c r="H151" s="845" t="s">
        <v>798</v>
      </c>
      <c r="I151" s="845" t="s">
        <v>798</v>
      </c>
      <c r="J151" s="845" t="s">
        <v>798</v>
      </c>
      <c r="K151" s="845" t="s">
        <v>798</v>
      </c>
      <c r="L151" s="845" t="s">
        <v>798</v>
      </c>
      <c r="M151" s="845" t="s">
        <v>798</v>
      </c>
      <c r="N151" s="845" t="s">
        <v>798</v>
      </c>
      <c r="O151" s="845" t="s">
        <v>798</v>
      </c>
      <c r="P151" s="845" t="s">
        <v>798</v>
      </c>
      <c r="Q151" s="845" t="s">
        <v>798</v>
      </c>
      <c r="R151" s="845" t="s">
        <v>798</v>
      </c>
      <c r="S151" s="845" t="s">
        <v>798</v>
      </c>
      <c r="T151" s="845" t="s">
        <v>798</v>
      </c>
      <c r="U151" s="845" t="s">
        <v>798</v>
      </c>
      <c r="V151" s="845" t="s">
        <v>798</v>
      </c>
      <c r="W151" s="845" t="s">
        <v>798</v>
      </c>
      <c r="X151" s="845" t="s">
        <v>798</v>
      </c>
      <c r="Y151" s="845" t="s">
        <v>798</v>
      </c>
      <c r="Z151" s="845" t="s">
        <v>798</v>
      </c>
      <c r="AA151" s="845" t="s">
        <v>798</v>
      </c>
      <c r="AB151" s="845" t="s">
        <v>798</v>
      </c>
      <c r="AC151" s="845" t="s">
        <v>798</v>
      </c>
      <c r="AD151" s="845" t="s">
        <v>798</v>
      </c>
      <c r="AE151" s="845" t="s">
        <v>798</v>
      </c>
      <c r="AF151" s="845" t="s">
        <v>798</v>
      </c>
      <c r="AG151" s="845" t="s">
        <v>798</v>
      </c>
      <c r="AH151" s="845" t="s">
        <v>798</v>
      </c>
      <c r="AI151" s="845" t="s">
        <v>798</v>
      </c>
      <c r="AJ151" s="845" t="s">
        <v>798</v>
      </c>
      <c r="AK151" s="845" t="s">
        <v>798</v>
      </c>
      <c r="AL151" s="845" t="s">
        <v>798</v>
      </c>
      <c r="AM151" s="845" t="s">
        <v>798</v>
      </c>
      <c r="AN151" s="845" t="s">
        <v>798</v>
      </c>
      <c r="AO151" s="845" t="s">
        <v>798</v>
      </c>
      <c r="AP151" s="845" t="s">
        <v>798</v>
      </c>
      <c r="AQ151" s="845" t="s">
        <v>798</v>
      </c>
      <c r="AR151" s="845" t="s">
        <v>798</v>
      </c>
      <c r="AS151" s="845" t="s">
        <v>798</v>
      </c>
      <c r="AT151" s="845" t="s">
        <v>798</v>
      </c>
      <c r="AU151" s="845" t="s">
        <v>798</v>
      </c>
      <c r="AV151" s="845" t="s">
        <v>798</v>
      </c>
      <c r="AW151" s="845" t="s">
        <v>798</v>
      </c>
      <c r="AX151" s="845" t="s">
        <v>798</v>
      </c>
      <c r="AY151" s="845" t="s">
        <v>798</v>
      </c>
      <c r="AZ151" s="845" t="s">
        <v>798</v>
      </c>
      <c r="BA151" s="845" t="s">
        <v>798</v>
      </c>
      <c r="BB151" s="845" t="s">
        <v>798</v>
      </c>
      <c r="BC151" s="845" t="s">
        <v>798</v>
      </c>
      <c r="BD151" s="845" t="s">
        <v>798</v>
      </c>
      <c r="BE151" s="845" t="s">
        <v>798</v>
      </c>
      <c r="BF151" s="845" t="s">
        <v>798</v>
      </c>
      <c r="BG151" s="845" t="s">
        <v>798</v>
      </c>
      <c r="BH151" s="845" t="s">
        <v>798</v>
      </c>
      <c r="BI151" s="845" t="s">
        <v>798</v>
      </c>
      <c r="BJ151" s="845" t="s">
        <v>798</v>
      </c>
      <c r="BK151" s="917" t="s">
        <v>798</v>
      </c>
      <c r="BL151" s="845" t="s">
        <v>798</v>
      </c>
      <c r="BM151" s="845" t="s">
        <v>798</v>
      </c>
      <c r="BN151" s="845" t="s">
        <v>798</v>
      </c>
      <c r="BO151" s="845" t="s">
        <v>798</v>
      </c>
      <c r="BP151" s="845" t="s">
        <v>798</v>
      </c>
      <c r="BQ151" s="845" t="s">
        <v>798</v>
      </c>
      <c r="BR151" s="917" t="s">
        <v>798</v>
      </c>
      <c r="BS151" s="845" t="s">
        <v>798</v>
      </c>
      <c r="BT151" s="845" t="s">
        <v>798</v>
      </c>
      <c r="BU151" s="845" t="s">
        <v>798</v>
      </c>
      <c r="BV151" s="917" t="s">
        <v>798</v>
      </c>
      <c r="BW151" s="845" t="s">
        <v>798</v>
      </c>
      <c r="BX151" s="845" t="s">
        <v>798</v>
      </c>
      <c r="BY151" s="845" t="s">
        <v>798</v>
      </c>
      <c r="BZ151" s="845" t="s">
        <v>798</v>
      </c>
      <c r="CA151" s="845" t="s">
        <v>798</v>
      </c>
      <c r="CB151" s="845" t="s">
        <v>798</v>
      </c>
      <c r="CC151" s="845" t="s">
        <v>798</v>
      </c>
      <c r="CD151" s="845" t="s">
        <v>798</v>
      </c>
      <c r="CE151" s="845" t="s">
        <v>798</v>
      </c>
      <c r="CF151" s="845" t="s">
        <v>798</v>
      </c>
      <c r="CG151" s="845" t="s">
        <v>798</v>
      </c>
      <c r="CH151" s="845" t="s">
        <v>798</v>
      </c>
      <c r="CI151" s="845" t="s">
        <v>798</v>
      </c>
      <c r="CJ151" s="845" t="s">
        <v>798</v>
      </c>
      <c r="CK151" s="845" t="s">
        <v>798</v>
      </c>
      <c r="CL151" s="845" t="s">
        <v>798</v>
      </c>
      <c r="CM151" s="845" t="s">
        <v>798</v>
      </c>
      <c r="CN151" s="845" t="s">
        <v>798</v>
      </c>
      <c r="CO151" s="845" t="s">
        <v>798</v>
      </c>
      <c r="CP151" s="845" t="s">
        <v>798</v>
      </c>
      <c r="CQ151" s="845" t="s">
        <v>798</v>
      </c>
      <c r="CR151" s="845" t="s">
        <v>798</v>
      </c>
      <c r="CS151" s="845" t="s">
        <v>798</v>
      </c>
      <c r="CT151" s="845" t="s">
        <v>798</v>
      </c>
      <c r="CU151" s="845" t="s">
        <v>798</v>
      </c>
      <c r="CV151" s="845" t="s">
        <v>798</v>
      </c>
      <c r="CW151" s="845" t="s">
        <v>798</v>
      </c>
      <c r="CX151" s="845" t="s">
        <v>798</v>
      </c>
      <c r="CY151" s="845" t="s">
        <v>798</v>
      </c>
      <c r="CZ151" s="845" t="s">
        <v>798</v>
      </c>
      <c r="DA151" s="845" t="s">
        <v>798</v>
      </c>
      <c r="DB151" s="845" t="s">
        <v>798</v>
      </c>
      <c r="DC151" s="845" t="s">
        <v>798</v>
      </c>
      <c r="DD151" s="845" t="s">
        <v>798</v>
      </c>
      <c r="DE151" s="845" t="s">
        <v>798</v>
      </c>
      <c r="DF151" s="845" t="s">
        <v>798</v>
      </c>
      <c r="DG151" s="845" t="s">
        <v>798</v>
      </c>
      <c r="DH151" s="845" t="s">
        <v>798</v>
      </c>
      <c r="DI151" s="845" t="s">
        <v>798</v>
      </c>
      <c r="DJ151" s="845" t="s">
        <v>798</v>
      </c>
      <c r="DK151" s="845" t="s">
        <v>798</v>
      </c>
      <c r="DL151" s="845" t="s">
        <v>798</v>
      </c>
      <c r="DM151" s="845" t="s">
        <v>798</v>
      </c>
      <c r="DN151" s="845" t="s">
        <v>798</v>
      </c>
      <c r="DO151" s="845" t="s">
        <v>798</v>
      </c>
      <c r="DP151" s="845" t="s">
        <v>798</v>
      </c>
      <c r="DQ151" s="845" t="s">
        <v>798</v>
      </c>
      <c r="DR151" s="845" t="s">
        <v>798</v>
      </c>
      <c r="DS151" s="917" t="s">
        <v>798</v>
      </c>
      <c r="DT151" s="845" t="s">
        <v>798</v>
      </c>
      <c r="DU151" s="845" t="s">
        <v>798</v>
      </c>
      <c r="DV151" s="845" t="s">
        <v>798</v>
      </c>
      <c r="DW151" s="845" t="s">
        <v>798</v>
      </c>
      <c r="DX151" s="845" t="s">
        <v>798</v>
      </c>
      <c r="DY151" s="845" t="s">
        <v>798</v>
      </c>
      <c r="DZ151" s="845" t="s">
        <v>798</v>
      </c>
      <c r="EA151" s="845" t="s">
        <v>798</v>
      </c>
      <c r="EB151" s="845" t="s">
        <v>798</v>
      </c>
      <c r="EC151" s="845" t="s">
        <v>798</v>
      </c>
      <c r="ED151" s="845" t="s">
        <v>798</v>
      </c>
      <c r="EE151" s="845" t="s">
        <v>798</v>
      </c>
      <c r="EF151" s="845" t="s">
        <v>798</v>
      </c>
    </row>
    <row r="152" spans="1:136" x14ac:dyDescent="0.2">
      <c r="A152" s="845">
        <v>148</v>
      </c>
      <c r="B152" s="845">
        <v>4</v>
      </c>
      <c r="C152" s="845" t="s">
        <v>798</v>
      </c>
      <c r="D152" s="845" t="s">
        <v>798</v>
      </c>
      <c r="E152" s="845" t="s">
        <v>798</v>
      </c>
      <c r="F152" s="845" t="s">
        <v>798</v>
      </c>
      <c r="G152" s="845" t="s">
        <v>798</v>
      </c>
      <c r="H152" s="845" t="s">
        <v>798</v>
      </c>
      <c r="I152" s="845" t="s">
        <v>798</v>
      </c>
      <c r="J152" s="845" t="s">
        <v>798</v>
      </c>
      <c r="K152" s="845" t="s">
        <v>798</v>
      </c>
      <c r="L152" s="845" t="s">
        <v>798</v>
      </c>
      <c r="M152" s="845" t="s">
        <v>798</v>
      </c>
      <c r="N152" s="845" t="s">
        <v>798</v>
      </c>
      <c r="O152" s="845" t="s">
        <v>798</v>
      </c>
      <c r="P152" s="845" t="s">
        <v>798</v>
      </c>
      <c r="Q152" s="845" t="s">
        <v>798</v>
      </c>
      <c r="R152" s="845" t="s">
        <v>798</v>
      </c>
      <c r="S152" s="845" t="s">
        <v>798</v>
      </c>
      <c r="T152" s="845" t="s">
        <v>798</v>
      </c>
      <c r="U152" s="845" t="s">
        <v>798</v>
      </c>
      <c r="V152" s="845" t="s">
        <v>798</v>
      </c>
      <c r="W152" s="845" t="s">
        <v>798</v>
      </c>
      <c r="X152" s="845" t="s">
        <v>798</v>
      </c>
      <c r="Y152" s="845" t="s">
        <v>798</v>
      </c>
      <c r="Z152" s="845" t="s">
        <v>798</v>
      </c>
      <c r="AA152" s="845" t="s">
        <v>798</v>
      </c>
      <c r="AB152" s="845" t="s">
        <v>798</v>
      </c>
      <c r="AC152" s="845" t="s">
        <v>798</v>
      </c>
      <c r="AD152" s="845" t="s">
        <v>798</v>
      </c>
      <c r="AE152" s="845" t="s">
        <v>798</v>
      </c>
      <c r="AF152" s="845" t="s">
        <v>798</v>
      </c>
      <c r="AG152" s="845" t="s">
        <v>798</v>
      </c>
      <c r="AH152" s="845" t="s">
        <v>798</v>
      </c>
      <c r="AI152" s="845" t="s">
        <v>798</v>
      </c>
      <c r="AJ152" s="845" t="s">
        <v>798</v>
      </c>
      <c r="AK152" s="845" t="s">
        <v>798</v>
      </c>
      <c r="AL152" s="845" t="s">
        <v>798</v>
      </c>
      <c r="AM152" s="845" t="s">
        <v>798</v>
      </c>
      <c r="AN152" s="845" t="s">
        <v>798</v>
      </c>
      <c r="AO152" s="845" t="s">
        <v>798</v>
      </c>
      <c r="AP152" s="845" t="s">
        <v>798</v>
      </c>
      <c r="AQ152" s="845" t="s">
        <v>798</v>
      </c>
      <c r="AR152" s="845" t="s">
        <v>798</v>
      </c>
      <c r="AS152" s="845" t="s">
        <v>798</v>
      </c>
      <c r="AT152" s="845" t="s">
        <v>798</v>
      </c>
      <c r="AU152" s="845" t="s">
        <v>798</v>
      </c>
      <c r="AV152" s="845" t="s">
        <v>798</v>
      </c>
      <c r="AW152" s="845" t="s">
        <v>798</v>
      </c>
      <c r="AX152" s="845" t="s">
        <v>798</v>
      </c>
      <c r="AY152" s="845" t="s">
        <v>798</v>
      </c>
      <c r="AZ152" s="845" t="s">
        <v>798</v>
      </c>
      <c r="BA152" s="845" t="s">
        <v>798</v>
      </c>
      <c r="BB152" s="845" t="s">
        <v>798</v>
      </c>
      <c r="BC152" s="845" t="s">
        <v>798</v>
      </c>
      <c r="BD152" s="845" t="s">
        <v>798</v>
      </c>
      <c r="BE152" s="845" t="s">
        <v>798</v>
      </c>
      <c r="BF152" s="845" t="s">
        <v>798</v>
      </c>
      <c r="BG152" s="845" t="s">
        <v>798</v>
      </c>
      <c r="BH152" s="845" t="s">
        <v>798</v>
      </c>
      <c r="BI152" s="845" t="s">
        <v>798</v>
      </c>
      <c r="BJ152" s="845" t="s">
        <v>798</v>
      </c>
      <c r="BK152" s="917" t="s">
        <v>798</v>
      </c>
      <c r="BL152" s="845" t="s">
        <v>798</v>
      </c>
      <c r="BM152" s="845" t="s">
        <v>798</v>
      </c>
      <c r="BN152" s="845" t="s">
        <v>798</v>
      </c>
      <c r="BO152" s="845" t="s">
        <v>798</v>
      </c>
      <c r="BP152" s="845" t="s">
        <v>798</v>
      </c>
      <c r="BQ152" s="845" t="s">
        <v>798</v>
      </c>
      <c r="BR152" s="917" t="s">
        <v>798</v>
      </c>
      <c r="BS152" s="845" t="s">
        <v>798</v>
      </c>
      <c r="BT152" s="845" t="s">
        <v>798</v>
      </c>
      <c r="BU152" s="845" t="s">
        <v>798</v>
      </c>
      <c r="BV152" s="917" t="s">
        <v>798</v>
      </c>
      <c r="BW152" s="845" t="s">
        <v>798</v>
      </c>
      <c r="BX152" s="845" t="s">
        <v>798</v>
      </c>
      <c r="BY152" s="845" t="s">
        <v>798</v>
      </c>
      <c r="BZ152" s="845" t="s">
        <v>798</v>
      </c>
      <c r="CA152" s="845" t="s">
        <v>798</v>
      </c>
      <c r="CB152" s="845" t="s">
        <v>798</v>
      </c>
      <c r="CC152" s="845" t="s">
        <v>798</v>
      </c>
      <c r="CD152" s="845" t="s">
        <v>798</v>
      </c>
      <c r="CE152" s="845" t="s">
        <v>798</v>
      </c>
      <c r="CF152" s="845" t="s">
        <v>798</v>
      </c>
      <c r="CG152" s="845" t="s">
        <v>798</v>
      </c>
      <c r="CH152" s="845" t="s">
        <v>798</v>
      </c>
      <c r="CI152" s="845" t="s">
        <v>798</v>
      </c>
      <c r="CJ152" s="845" t="s">
        <v>798</v>
      </c>
      <c r="CK152" s="845" t="s">
        <v>798</v>
      </c>
      <c r="CL152" s="845" t="s">
        <v>798</v>
      </c>
      <c r="CM152" s="845" t="s">
        <v>798</v>
      </c>
      <c r="CN152" s="845" t="s">
        <v>798</v>
      </c>
      <c r="CO152" s="845" t="s">
        <v>798</v>
      </c>
      <c r="CP152" s="845" t="s">
        <v>798</v>
      </c>
      <c r="CQ152" s="845" t="s">
        <v>798</v>
      </c>
      <c r="CR152" s="845" t="s">
        <v>798</v>
      </c>
      <c r="CS152" s="845" t="s">
        <v>798</v>
      </c>
      <c r="CT152" s="845" t="s">
        <v>798</v>
      </c>
      <c r="CU152" s="845" t="s">
        <v>798</v>
      </c>
      <c r="CV152" s="845" t="s">
        <v>798</v>
      </c>
      <c r="CW152" s="845" t="s">
        <v>798</v>
      </c>
      <c r="CX152" s="845" t="s">
        <v>798</v>
      </c>
      <c r="CY152" s="845" t="s">
        <v>798</v>
      </c>
      <c r="CZ152" s="845" t="s">
        <v>798</v>
      </c>
      <c r="DA152" s="845" t="s">
        <v>798</v>
      </c>
      <c r="DB152" s="845" t="s">
        <v>798</v>
      </c>
      <c r="DC152" s="845" t="s">
        <v>798</v>
      </c>
      <c r="DD152" s="845" t="s">
        <v>798</v>
      </c>
      <c r="DE152" s="845" t="s">
        <v>798</v>
      </c>
      <c r="DF152" s="845" t="s">
        <v>798</v>
      </c>
      <c r="DG152" s="845" t="s">
        <v>798</v>
      </c>
      <c r="DH152" s="845" t="s">
        <v>798</v>
      </c>
      <c r="DI152" s="845" t="s">
        <v>798</v>
      </c>
      <c r="DJ152" s="845" t="s">
        <v>798</v>
      </c>
      <c r="DK152" s="845" t="s">
        <v>798</v>
      </c>
      <c r="DL152" s="845" t="s">
        <v>798</v>
      </c>
      <c r="DM152" s="845" t="s">
        <v>798</v>
      </c>
      <c r="DN152" s="845" t="s">
        <v>798</v>
      </c>
      <c r="DO152" s="845" t="s">
        <v>798</v>
      </c>
      <c r="DP152" s="845" t="s">
        <v>798</v>
      </c>
      <c r="DQ152" s="845" t="s">
        <v>798</v>
      </c>
      <c r="DR152" s="845" t="s">
        <v>798</v>
      </c>
      <c r="DS152" s="917" t="s">
        <v>798</v>
      </c>
      <c r="DT152" s="845" t="s">
        <v>798</v>
      </c>
      <c r="DU152" s="845" t="s">
        <v>798</v>
      </c>
      <c r="DV152" s="845" t="s">
        <v>798</v>
      </c>
      <c r="DW152" s="845" t="s">
        <v>798</v>
      </c>
      <c r="DX152" s="845" t="s">
        <v>798</v>
      </c>
      <c r="DY152" s="845" t="s">
        <v>798</v>
      </c>
      <c r="DZ152" s="845" t="s">
        <v>798</v>
      </c>
      <c r="EA152" s="845" t="s">
        <v>798</v>
      </c>
      <c r="EB152" s="845" t="s">
        <v>798</v>
      </c>
      <c r="EC152" s="845" t="s">
        <v>798</v>
      </c>
      <c r="ED152" s="845" t="s">
        <v>798</v>
      </c>
      <c r="EE152" s="845" t="s">
        <v>798</v>
      </c>
      <c r="EF152" s="845" t="s">
        <v>798</v>
      </c>
    </row>
    <row r="153" spans="1:136" x14ac:dyDescent="0.2">
      <c r="A153" s="845">
        <v>149</v>
      </c>
      <c r="B153" s="845">
        <v>5</v>
      </c>
      <c r="C153" s="845" t="s">
        <v>798</v>
      </c>
      <c r="D153" s="845" t="s">
        <v>798</v>
      </c>
      <c r="E153" s="845" t="s">
        <v>798</v>
      </c>
      <c r="F153" s="845" t="s">
        <v>798</v>
      </c>
      <c r="G153" s="845" t="s">
        <v>798</v>
      </c>
      <c r="H153" s="845" t="s">
        <v>798</v>
      </c>
      <c r="I153" s="845" t="s">
        <v>798</v>
      </c>
      <c r="J153" s="845" t="s">
        <v>798</v>
      </c>
      <c r="K153" s="845" t="s">
        <v>798</v>
      </c>
      <c r="L153" s="845" t="s">
        <v>798</v>
      </c>
      <c r="M153" s="845" t="s">
        <v>798</v>
      </c>
      <c r="N153" s="845" t="s">
        <v>798</v>
      </c>
      <c r="O153" s="845" t="s">
        <v>798</v>
      </c>
      <c r="P153" s="845" t="s">
        <v>798</v>
      </c>
      <c r="Q153" s="845" t="s">
        <v>798</v>
      </c>
      <c r="R153" s="845" t="s">
        <v>798</v>
      </c>
      <c r="S153" s="845" t="s">
        <v>798</v>
      </c>
      <c r="T153" s="845" t="s">
        <v>798</v>
      </c>
      <c r="U153" s="845" t="s">
        <v>798</v>
      </c>
      <c r="V153" s="845" t="s">
        <v>798</v>
      </c>
      <c r="W153" s="845" t="s">
        <v>798</v>
      </c>
      <c r="X153" s="845" t="s">
        <v>798</v>
      </c>
      <c r="Y153" s="845" t="s">
        <v>798</v>
      </c>
      <c r="Z153" s="845" t="s">
        <v>798</v>
      </c>
      <c r="AA153" s="845" t="s">
        <v>798</v>
      </c>
      <c r="AB153" s="845" t="s">
        <v>798</v>
      </c>
      <c r="AC153" s="845" t="s">
        <v>798</v>
      </c>
      <c r="AD153" s="845" t="s">
        <v>798</v>
      </c>
      <c r="AE153" s="845" t="s">
        <v>798</v>
      </c>
      <c r="AF153" s="845" t="s">
        <v>798</v>
      </c>
      <c r="AG153" s="845" t="s">
        <v>798</v>
      </c>
      <c r="AH153" s="845" t="s">
        <v>798</v>
      </c>
      <c r="AI153" s="845" t="s">
        <v>798</v>
      </c>
      <c r="AJ153" s="845" t="s">
        <v>798</v>
      </c>
      <c r="AK153" s="845" t="s">
        <v>798</v>
      </c>
      <c r="AL153" s="845" t="s">
        <v>798</v>
      </c>
      <c r="AM153" s="845" t="s">
        <v>798</v>
      </c>
      <c r="AN153" s="845" t="s">
        <v>798</v>
      </c>
      <c r="AO153" s="845" t="s">
        <v>798</v>
      </c>
      <c r="AP153" s="845" t="s">
        <v>798</v>
      </c>
      <c r="AQ153" s="845" t="s">
        <v>798</v>
      </c>
      <c r="AR153" s="845" t="s">
        <v>798</v>
      </c>
      <c r="AS153" s="845" t="s">
        <v>798</v>
      </c>
      <c r="AT153" s="845" t="s">
        <v>798</v>
      </c>
      <c r="AU153" s="845" t="s">
        <v>798</v>
      </c>
      <c r="AV153" s="845" t="s">
        <v>798</v>
      </c>
      <c r="AW153" s="845" t="s">
        <v>798</v>
      </c>
      <c r="AX153" s="845" t="s">
        <v>798</v>
      </c>
      <c r="AY153" s="845" t="s">
        <v>798</v>
      </c>
      <c r="AZ153" s="845" t="s">
        <v>798</v>
      </c>
      <c r="BA153" s="845" t="s">
        <v>798</v>
      </c>
      <c r="BB153" s="845" t="s">
        <v>798</v>
      </c>
      <c r="BC153" s="845" t="s">
        <v>798</v>
      </c>
      <c r="BD153" s="845" t="s">
        <v>798</v>
      </c>
      <c r="BE153" s="845" t="s">
        <v>798</v>
      </c>
      <c r="BF153" s="845" t="s">
        <v>798</v>
      </c>
      <c r="BG153" s="845" t="s">
        <v>798</v>
      </c>
      <c r="BH153" s="845" t="s">
        <v>798</v>
      </c>
      <c r="BI153" s="845" t="s">
        <v>798</v>
      </c>
      <c r="BJ153" s="845" t="s">
        <v>798</v>
      </c>
      <c r="BK153" s="917" t="s">
        <v>798</v>
      </c>
      <c r="BL153" s="845" t="s">
        <v>798</v>
      </c>
      <c r="BM153" s="845" t="s">
        <v>798</v>
      </c>
      <c r="BN153" s="845" t="s">
        <v>798</v>
      </c>
      <c r="BO153" s="845" t="s">
        <v>798</v>
      </c>
      <c r="BP153" s="845" t="s">
        <v>798</v>
      </c>
      <c r="BQ153" s="845" t="s">
        <v>798</v>
      </c>
      <c r="BR153" s="917" t="s">
        <v>798</v>
      </c>
      <c r="BS153" s="845" t="s">
        <v>798</v>
      </c>
      <c r="BT153" s="845" t="s">
        <v>798</v>
      </c>
      <c r="BU153" s="845" t="s">
        <v>798</v>
      </c>
      <c r="BV153" s="917" t="s">
        <v>798</v>
      </c>
      <c r="BW153" s="845" t="s">
        <v>798</v>
      </c>
      <c r="BX153" s="845" t="s">
        <v>798</v>
      </c>
      <c r="BY153" s="845" t="s">
        <v>798</v>
      </c>
      <c r="BZ153" s="845" t="s">
        <v>798</v>
      </c>
      <c r="CA153" s="845" t="s">
        <v>798</v>
      </c>
      <c r="CB153" s="845" t="s">
        <v>798</v>
      </c>
      <c r="CC153" s="845" t="s">
        <v>798</v>
      </c>
      <c r="CD153" s="845" t="s">
        <v>798</v>
      </c>
      <c r="CE153" s="845" t="s">
        <v>798</v>
      </c>
      <c r="CF153" s="845" t="s">
        <v>798</v>
      </c>
      <c r="CG153" s="845" t="s">
        <v>798</v>
      </c>
      <c r="CH153" s="845" t="s">
        <v>798</v>
      </c>
      <c r="CI153" s="845" t="s">
        <v>798</v>
      </c>
      <c r="CJ153" s="845" t="s">
        <v>798</v>
      </c>
      <c r="CK153" s="845" t="s">
        <v>798</v>
      </c>
      <c r="CL153" s="845" t="s">
        <v>798</v>
      </c>
      <c r="CM153" s="845" t="s">
        <v>798</v>
      </c>
      <c r="CN153" s="845" t="s">
        <v>798</v>
      </c>
      <c r="CO153" s="845" t="s">
        <v>798</v>
      </c>
      <c r="CP153" s="845" t="s">
        <v>798</v>
      </c>
      <c r="CQ153" s="845" t="s">
        <v>798</v>
      </c>
      <c r="CR153" s="845" t="s">
        <v>798</v>
      </c>
      <c r="CS153" s="845" t="s">
        <v>798</v>
      </c>
      <c r="CT153" s="845" t="s">
        <v>798</v>
      </c>
      <c r="CU153" s="845" t="s">
        <v>798</v>
      </c>
      <c r="CV153" s="845" t="s">
        <v>798</v>
      </c>
      <c r="CW153" s="845" t="s">
        <v>798</v>
      </c>
      <c r="CX153" s="845" t="s">
        <v>798</v>
      </c>
      <c r="CY153" s="845" t="s">
        <v>798</v>
      </c>
      <c r="CZ153" s="845" t="s">
        <v>798</v>
      </c>
      <c r="DA153" s="845" t="s">
        <v>798</v>
      </c>
      <c r="DB153" s="845" t="s">
        <v>798</v>
      </c>
      <c r="DC153" s="845" t="s">
        <v>798</v>
      </c>
      <c r="DD153" s="845" t="s">
        <v>798</v>
      </c>
      <c r="DE153" s="845" t="s">
        <v>798</v>
      </c>
      <c r="DF153" s="845" t="s">
        <v>798</v>
      </c>
      <c r="DG153" s="845" t="s">
        <v>798</v>
      </c>
      <c r="DH153" s="845" t="s">
        <v>798</v>
      </c>
      <c r="DI153" s="845" t="s">
        <v>798</v>
      </c>
      <c r="DJ153" s="845" t="s">
        <v>798</v>
      </c>
      <c r="DK153" s="845" t="s">
        <v>798</v>
      </c>
      <c r="DL153" s="845" t="s">
        <v>798</v>
      </c>
      <c r="DM153" s="845" t="s">
        <v>798</v>
      </c>
      <c r="DN153" s="845" t="s">
        <v>798</v>
      </c>
      <c r="DO153" s="845" t="s">
        <v>798</v>
      </c>
      <c r="DP153" s="845" t="s">
        <v>798</v>
      </c>
      <c r="DQ153" s="845" t="s">
        <v>798</v>
      </c>
      <c r="DR153" s="845" t="s">
        <v>798</v>
      </c>
      <c r="DS153" s="917" t="s">
        <v>798</v>
      </c>
      <c r="DT153" s="845" t="s">
        <v>798</v>
      </c>
      <c r="DU153" s="845" t="s">
        <v>798</v>
      </c>
      <c r="DV153" s="845" t="s">
        <v>798</v>
      </c>
      <c r="DW153" s="845" t="s">
        <v>798</v>
      </c>
      <c r="DX153" s="845" t="s">
        <v>798</v>
      </c>
      <c r="DY153" s="845" t="s">
        <v>798</v>
      </c>
      <c r="DZ153" s="845" t="s">
        <v>798</v>
      </c>
      <c r="EA153" s="845" t="s">
        <v>798</v>
      </c>
      <c r="EB153" s="845" t="s">
        <v>798</v>
      </c>
      <c r="EC153" s="845" t="s">
        <v>798</v>
      </c>
      <c r="ED153" s="845" t="s">
        <v>798</v>
      </c>
      <c r="EE153" s="845" t="s">
        <v>798</v>
      </c>
      <c r="EF153" s="845" t="s">
        <v>798</v>
      </c>
    </row>
    <row r="154" spans="1:136" x14ac:dyDescent="0.2">
      <c r="A154" s="845">
        <v>150</v>
      </c>
      <c r="B154" s="845">
        <v>6</v>
      </c>
      <c r="C154" s="845" t="s">
        <v>798</v>
      </c>
      <c r="D154" s="845" t="s">
        <v>798</v>
      </c>
      <c r="E154" s="845" t="s">
        <v>798</v>
      </c>
      <c r="F154" s="845" t="s">
        <v>798</v>
      </c>
      <c r="G154" s="845" t="s">
        <v>798</v>
      </c>
      <c r="H154" s="845" t="s">
        <v>798</v>
      </c>
      <c r="I154" s="845" t="s">
        <v>798</v>
      </c>
      <c r="J154" s="845" t="s">
        <v>798</v>
      </c>
      <c r="K154" s="845" t="s">
        <v>798</v>
      </c>
      <c r="L154" s="845" t="s">
        <v>798</v>
      </c>
      <c r="M154" s="845" t="s">
        <v>798</v>
      </c>
      <c r="N154" s="845" t="s">
        <v>798</v>
      </c>
      <c r="O154" s="845" t="s">
        <v>798</v>
      </c>
      <c r="P154" s="845" t="s">
        <v>798</v>
      </c>
      <c r="Q154" s="845" t="s">
        <v>798</v>
      </c>
      <c r="R154" s="845" t="s">
        <v>798</v>
      </c>
      <c r="S154" s="845" t="s">
        <v>798</v>
      </c>
      <c r="T154" s="845" t="s">
        <v>798</v>
      </c>
      <c r="U154" s="845" t="s">
        <v>798</v>
      </c>
      <c r="V154" s="845" t="s">
        <v>798</v>
      </c>
      <c r="W154" s="845" t="s">
        <v>798</v>
      </c>
      <c r="X154" s="845" t="s">
        <v>798</v>
      </c>
      <c r="Y154" s="845" t="s">
        <v>798</v>
      </c>
      <c r="Z154" s="845" t="s">
        <v>798</v>
      </c>
      <c r="AA154" s="845" t="s">
        <v>798</v>
      </c>
      <c r="AB154" s="845" t="s">
        <v>798</v>
      </c>
      <c r="AC154" s="845" t="s">
        <v>798</v>
      </c>
      <c r="AD154" s="845" t="s">
        <v>798</v>
      </c>
      <c r="AE154" s="845" t="s">
        <v>798</v>
      </c>
      <c r="AF154" s="845" t="s">
        <v>798</v>
      </c>
      <c r="AG154" s="845" t="s">
        <v>798</v>
      </c>
      <c r="AH154" s="845" t="s">
        <v>798</v>
      </c>
      <c r="AI154" s="845" t="s">
        <v>798</v>
      </c>
      <c r="AJ154" s="845" t="s">
        <v>798</v>
      </c>
      <c r="AK154" s="845" t="s">
        <v>798</v>
      </c>
      <c r="AL154" s="845" t="s">
        <v>798</v>
      </c>
      <c r="AM154" s="845" t="s">
        <v>798</v>
      </c>
      <c r="AN154" s="845" t="s">
        <v>798</v>
      </c>
      <c r="AO154" s="845" t="s">
        <v>798</v>
      </c>
      <c r="AP154" s="845" t="s">
        <v>798</v>
      </c>
      <c r="AQ154" s="845" t="s">
        <v>798</v>
      </c>
      <c r="AR154" s="845" t="s">
        <v>798</v>
      </c>
      <c r="AS154" s="845" t="s">
        <v>798</v>
      </c>
      <c r="AT154" s="845" t="s">
        <v>798</v>
      </c>
      <c r="AU154" s="845" t="s">
        <v>798</v>
      </c>
      <c r="AV154" s="845" t="s">
        <v>798</v>
      </c>
      <c r="AW154" s="845" t="s">
        <v>798</v>
      </c>
      <c r="AX154" s="845" t="s">
        <v>798</v>
      </c>
      <c r="AY154" s="845" t="s">
        <v>798</v>
      </c>
      <c r="AZ154" s="845" t="s">
        <v>798</v>
      </c>
      <c r="BA154" s="845" t="s">
        <v>798</v>
      </c>
      <c r="BB154" s="845" t="s">
        <v>798</v>
      </c>
      <c r="BC154" s="845" t="s">
        <v>798</v>
      </c>
      <c r="BD154" s="845" t="s">
        <v>798</v>
      </c>
      <c r="BE154" s="845" t="s">
        <v>798</v>
      </c>
      <c r="BF154" s="845" t="s">
        <v>798</v>
      </c>
      <c r="BG154" s="845" t="s">
        <v>798</v>
      </c>
      <c r="BH154" s="845" t="s">
        <v>798</v>
      </c>
      <c r="BI154" s="845" t="s">
        <v>798</v>
      </c>
      <c r="BJ154" s="845" t="s">
        <v>798</v>
      </c>
      <c r="BK154" s="917" t="s">
        <v>798</v>
      </c>
      <c r="BL154" s="845" t="s">
        <v>798</v>
      </c>
      <c r="BM154" s="845" t="s">
        <v>798</v>
      </c>
      <c r="BN154" s="845" t="s">
        <v>798</v>
      </c>
      <c r="BO154" s="845" t="s">
        <v>798</v>
      </c>
      <c r="BP154" s="845" t="s">
        <v>798</v>
      </c>
      <c r="BQ154" s="845" t="s">
        <v>798</v>
      </c>
      <c r="BR154" s="917" t="s">
        <v>798</v>
      </c>
      <c r="BS154" s="845" t="s">
        <v>798</v>
      </c>
      <c r="BT154" s="845" t="s">
        <v>798</v>
      </c>
      <c r="BU154" s="845" t="s">
        <v>798</v>
      </c>
      <c r="BV154" s="917" t="s">
        <v>798</v>
      </c>
      <c r="BW154" s="845" t="s">
        <v>798</v>
      </c>
      <c r="BX154" s="845" t="s">
        <v>798</v>
      </c>
      <c r="BY154" s="845" t="s">
        <v>798</v>
      </c>
      <c r="BZ154" s="845" t="s">
        <v>798</v>
      </c>
      <c r="CA154" s="845" t="s">
        <v>798</v>
      </c>
      <c r="CB154" s="845" t="s">
        <v>798</v>
      </c>
      <c r="CC154" s="845" t="s">
        <v>798</v>
      </c>
      <c r="CD154" s="845" t="s">
        <v>798</v>
      </c>
      <c r="CE154" s="845" t="s">
        <v>798</v>
      </c>
      <c r="CF154" s="845" t="s">
        <v>798</v>
      </c>
      <c r="CG154" s="845" t="s">
        <v>798</v>
      </c>
      <c r="CH154" s="845" t="s">
        <v>798</v>
      </c>
      <c r="CI154" s="845" t="s">
        <v>798</v>
      </c>
      <c r="CJ154" s="845" t="s">
        <v>798</v>
      </c>
      <c r="CK154" s="845" t="s">
        <v>798</v>
      </c>
      <c r="CL154" s="845" t="s">
        <v>798</v>
      </c>
      <c r="CM154" s="845" t="s">
        <v>798</v>
      </c>
      <c r="CN154" s="845" t="s">
        <v>798</v>
      </c>
      <c r="CO154" s="845" t="s">
        <v>798</v>
      </c>
      <c r="CP154" s="845" t="s">
        <v>798</v>
      </c>
      <c r="CQ154" s="845" t="s">
        <v>798</v>
      </c>
      <c r="CR154" s="845" t="s">
        <v>798</v>
      </c>
      <c r="CS154" s="845" t="s">
        <v>798</v>
      </c>
      <c r="CT154" s="845" t="s">
        <v>798</v>
      </c>
      <c r="CU154" s="845" t="s">
        <v>798</v>
      </c>
      <c r="CV154" s="845" t="s">
        <v>798</v>
      </c>
      <c r="CW154" s="845" t="s">
        <v>798</v>
      </c>
      <c r="CX154" s="845" t="s">
        <v>798</v>
      </c>
      <c r="CY154" s="845" t="s">
        <v>798</v>
      </c>
      <c r="CZ154" s="845" t="s">
        <v>798</v>
      </c>
      <c r="DA154" s="845" t="s">
        <v>798</v>
      </c>
      <c r="DB154" s="845" t="s">
        <v>798</v>
      </c>
      <c r="DC154" s="845" t="s">
        <v>798</v>
      </c>
      <c r="DD154" s="845" t="s">
        <v>798</v>
      </c>
      <c r="DE154" s="845" t="s">
        <v>798</v>
      </c>
      <c r="DF154" s="845" t="s">
        <v>798</v>
      </c>
      <c r="DG154" s="845" t="s">
        <v>798</v>
      </c>
      <c r="DH154" s="845" t="s">
        <v>798</v>
      </c>
      <c r="DI154" s="845" t="s">
        <v>798</v>
      </c>
      <c r="DJ154" s="845" t="s">
        <v>798</v>
      </c>
      <c r="DK154" s="845" t="s">
        <v>798</v>
      </c>
      <c r="DL154" s="845" t="s">
        <v>798</v>
      </c>
      <c r="DM154" s="845" t="s">
        <v>798</v>
      </c>
      <c r="DN154" s="845" t="s">
        <v>798</v>
      </c>
      <c r="DO154" s="845" t="s">
        <v>798</v>
      </c>
      <c r="DP154" s="845" t="s">
        <v>798</v>
      </c>
      <c r="DQ154" s="845" t="s">
        <v>798</v>
      </c>
      <c r="DR154" s="845" t="s">
        <v>798</v>
      </c>
      <c r="DS154" s="917" t="s">
        <v>798</v>
      </c>
      <c r="DT154" s="845" t="s">
        <v>798</v>
      </c>
      <c r="DU154" s="845" t="s">
        <v>798</v>
      </c>
      <c r="DV154" s="845" t="s">
        <v>798</v>
      </c>
      <c r="DW154" s="845" t="s">
        <v>798</v>
      </c>
      <c r="DX154" s="845" t="s">
        <v>798</v>
      </c>
      <c r="DY154" s="845" t="s">
        <v>798</v>
      </c>
      <c r="DZ154" s="845" t="s">
        <v>798</v>
      </c>
      <c r="EA154" s="845" t="s">
        <v>798</v>
      </c>
      <c r="EB154" s="845" t="s">
        <v>798</v>
      </c>
      <c r="EC154" s="845" t="s">
        <v>798</v>
      </c>
      <c r="ED154" s="845" t="s">
        <v>798</v>
      </c>
      <c r="EE154" s="845" t="s">
        <v>798</v>
      </c>
      <c r="EF154" s="845" t="s">
        <v>798</v>
      </c>
    </row>
    <row r="155" spans="1:136" x14ac:dyDescent="0.2">
      <c r="A155" s="845">
        <v>151</v>
      </c>
      <c r="B155" s="845">
        <v>7</v>
      </c>
      <c r="C155" s="845" t="s">
        <v>798</v>
      </c>
      <c r="D155" s="845" t="s">
        <v>798</v>
      </c>
      <c r="E155" s="845" t="s">
        <v>798</v>
      </c>
      <c r="F155" s="845" t="s">
        <v>798</v>
      </c>
      <c r="G155" s="845" t="s">
        <v>798</v>
      </c>
      <c r="H155" s="845" t="s">
        <v>798</v>
      </c>
      <c r="I155" s="845" t="s">
        <v>798</v>
      </c>
      <c r="J155" s="845" t="s">
        <v>798</v>
      </c>
      <c r="K155" s="845" t="s">
        <v>798</v>
      </c>
      <c r="L155" s="845" t="s">
        <v>798</v>
      </c>
      <c r="M155" s="845" t="s">
        <v>798</v>
      </c>
      <c r="N155" s="845" t="s">
        <v>798</v>
      </c>
      <c r="O155" s="845" t="s">
        <v>798</v>
      </c>
      <c r="P155" s="845" t="s">
        <v>798</v>
      </c>
      <c r="Q155" s="845" t="s">
        <v>798</v>
      </c>
      <c r="R155" s="845" t="s">
        <v>798</v>
      </c>
      <c r="S155" s="845" t="s">
        <v>798</v>
      </c>
      <c r="T155" s="845" t="s">
        <v>798</v>
      </c>
      <c r="U155" s="845" t="s">
        <v>798</v>
      </c>
      <c r="V155" s="845" t="s">
        <v>798</v>
      </c>
      <c r="W155" s="845" t="s">
        <v>798</v>
      </c>
      <c r="X155" s="845" t="s">
        <v>798</v>
      </c>
      <c r="Y155" s="845" t="s">
        <v>798</v>
      </c>
      <c r="Z155" s="845" t="s">
        <v>798</v>
      </c>
      <c r="AA155" s="845" t="s">
        <v>798</v>
      </c>
      <c r="AB155" s="845" t="s">
        <v>798</v>
      </c>
      <c r="AC155" s="845" t="s">
        <v>798</v>
      </c>
      <c r="AD155" s="845" t="s">
        <v>798</v>
      </c>
      <c r="AE155" s="845" t="s">
        <v>798</v>
      </c>
      <c r="AF155" s="845" t="s">
        <v>798</v>
      </c>
      <c r="AG155" s="845" t="s">
        <v>798</v>
      </c>
      <c r="AH155" s="845" t="s">
        <v>798</v>
      </c>
      <c r="AI155" s="845" t="s">
        <v>798</v>
      </c>
      <c r="AJ155" s="845" t="s">
        <v>798</v>
      </c>
      <c r="AK155" s="845" t="s">
        <v>798</v>
      </c>
      <c r="AL155" s="845" t="s">
        <v>798</v>
      </c>
      <c r="AM155" s="845" t="s">
        <v>798</v>
      </c>
      <c r="AN155" s="845" t="s">
        <v>798</v>
      </c>
      <c r="AO155" s="845" t="s">
        <v>798</v>
      </c>
      <c r="AP155" s="845" t="s">
        <v>798</v>
      </c>
      <c r="AQ155" s="845" t="s">
        <v>798</v>
      </c>
      <c r="AR155" s="845" t="s">
        <v>798</v>
      </c>
      <c r="AS155" s="845" t="s">
        <v>798</v>
      </c>
      <c r="AT155" s="845" t="s">
        <v>798</v>
      </c>
      <c r="AU155" s="845" t="s">
        <v>798</v>
      </c>
      <c r="AV155" s="845" t="s">
        <v>798</v>
      </c>
      <c r="AW155" s="845" t="s">
        <v>798</v>
      </c>
      <c r="AX155" s="845" t="s">
        <v>798</v>
      </c>
      <c r="AY155" s="845" t="s">
        <v>798</v>
      </c>
      <c r="AZ155" s="845" t="s">
        <v>798</v>
      </c>
      <c r="BA155" s="845" t="s">
        <v>798</v>
      </c>
      <c r="BB155" s="845" t="s">
        <v>798</v>
      </c>
      <c r="BC155" s="845" t="s">
        <v>798</v>
      </c>
      <c r="BD155" s="845" t="s">
        <v>798</v>
      </c>
      <c r="BE155" s="845" t="s">
        <v>798</v>
      </c>
      <c r="BF155" s="845" t="s">
        <v>798</v>
      </c>
      <c r="BG155" s="845" t="s">
        <v>798</v>
      </c>
      <c r="BH155" s="845" t="s">
        <v>798</v>
      </c>
      <c r="BI155" s="845" t="s">
        <v>798</v>
      </c>
      <c r="BJ155" s="845" t="s">
        <v>798</v>
      </c>
      <c r="BK155" s="917" t="s">
        <v>798</v>
      </c>
      <c r="BL155" s="845" t="s">
        <v>798</v>
      </c>
      <c r="BM155" s="845" t="s">
        <v>798</v>
      </c>
      <c r="BN155" s="845" t="s">
        <v>798</v>
      </c>
      <c r="BO155" s="845" t="s">
        <v>798</v>
      </c>
      <c r="BP155" s="845" t="s">
        <v>798</v>
      </c>
      <c r="BQ155" s="845" t="s">
        <v>798</v>
      </c>
      <c r="BR155" s="917" t="s">
        <v>798</v>
      </c>
      <c r="BS155" s="845" t="s">
        <v>798</v>
      </c>
      <c r="BT155" s="845" t="s">
        <v>798</v>
      </c>
      <c r="BU155" s="845" t="s">
        <v>798</v>
      </c>
      <c r="BV155" s="917" t="s">
        <v>798</v>
      </c>
      <c r="BW155" s="845" t="s">
        <v>798</v>
      </c>
      <c r="BX155" s="845" t="s">
        <v>798</v>
      </c>
      <c r="BY155" s="845" t="s">
        <v>798</v>
      </c>
      <c r="BZ155" s="845" t="s">
        <v>798</v>
      </c>
      <c r="CA155" s="845" t="s">
        <v>798</v>
      </c>
      <c r="CB155" s="845" t="s">
        <v>798</v>
      </c>
      <c r="CC155" s="845" t="s">
        <v>798</v>
      </c>
      <c r="CD155" s="845" t="s">
        <v>798</v>
      </c>
      <c r="CE155" s="845" t="s">
        <v>798</v>
      </c>
      <c r="CF155" s="845" t="s">
        <v>798</v>
      </c>
      <c r="CG155" s="845" t="s">
        <v>798</v>
      </c>
      <c r="CH155" s="845" t="s">
        <v>798</v>
      </c>
      <c r="CI155" s="845" t="s">
        <v>798</v>
      </c>
      <c r="CJ155" s="845" t="s">
        <v>798</v>
      </c>
      <c r="CK155" s="845" t="s">
        <v>798</v>
      </c>
      <c r="CL155" s="845" t="s">
        <v>798</v>
      </c>
      <c r="CM155" s="845" t="s">
        <v>798</v>
      </c>
      <c r="CN155" s="845" t="s">
        <v>798</v>
      </c>
      <c r="CO155" s="845" t="s">
        <v>798</v>
      </c>
      <c r="CP155" s="845" t="s">
        <v>798</v>
      </c>
      <c r="CQ155" s="845" t="s">
        <v>798</v>
      </c>
      <c r="CR155" s="845" t="s">
        <v>798</v>
      </c>
      <c r="CS155" s="845" t="s">
        <v>798</v>
      </c>
      <c r="CT155" s="845" t="s">
        <v>798</v>
      </c>
      <c r="CU155" s="845" t="s">
        <v>798</v>
      </c>
      <c r="CV155" s="845" t="s">
        <v>798</v>
      </c>
      <c r="CW155" s="845" t="s">
        <v>798</v>
      </c>
      <c r="CX155" s="845" t="s">
        <v>798</v>
      </c>
      <c r="CY155" s="845" t="s">
        <v>798</v>
      </c>
      <c r="CZ155" s="845" t="s">
        <v>798</v>
      </c>
      <c r="DA155" s="845" t="s">
        <v>798</v>
      </c>
      <c r="DB155" s="845" t="s">
        <v>798</v>
      </c>
      <c r="DC155" s="845" t="s">
        <v>798</v>
      </c>
      <c r="DD155" s="845" t="s">
        <v>798</v>
      </c>
      <c r="DE155" s="845" t="s">
        <v>798</v>
      </c>
      <c r="DF155" s="845" t="s">
        <v>798</v>
      </c>
      <c r="DG155" s="845" t="s">
        <v>798</v>
      </c>
      <c r="DH155" s="845" t="s">
        <v>798</v>
      </c>
      <c r="DI155" s="845" t="s">
        <v>798</v>
      </c>
      <c r="DJ155" s="845" t="s">
        <v>798</v>
      </c>
      <c r="DK155" s="845" t="s">
        <v>798</v>
      </c>
      <c r="DL155" s="845" t="s">
        <v>798</v>
      </c>
      <c r="DM155" s="845" t="s">
        <v>798</v>
      </c>
      <c r="DN155" s="845" t="s">
        <v>798</v>
      </c>
      <c r="DO155" s="845" t="s">
        <v>798</v>
      </c>
      <c r="DP155" s="845" t="s">
        <v>798</v>
      </c>
      <c r="DQ155" s="845" t="s">
        <v>798</v>
      </c>
      <c r="DR155" s="845" t="s">
        <v>798</v>
      </c>
      <c r="DS155" s="917" t="s">
        <v>798</v>
      </c>
      <c r="DT155" s="845" t="s">
        <v>798</v>
      </c>
      <c r="DU155" s="845" t="s">
        <v>798</v>
      </c>
      <c r="DV155" s="845" t="s">
        <v>798</v>
      </c>
      <c r="DW155" s="845" t="s">
        <v>798</v>
      </c>
      <c r="DX155" s="845" t="s">
        <v>798</v>
      </c>
      <c r="DY155" s="845" t="s">
        <v>798</v>
      </c>
      <c r="DZ155" s="845" t="s">
        <v>798</v>
      </c>
      <c r="EA155" s="845" t="s">
        <v>798</v>
      </c>
      <c r="EB155" s="845" t="s">
        <v>798</v>
      </c>
      <c r="EC155" s="845" t="s">
        <v>798</v>
      </c>
      <c r="ED155" s="845" t="s">
        <v>798</v>
      </c>
      <c r="EE155" s="845" t="s">
        <v>798</v>
      </c>
      <c r="EF155" s="845" t="s">
        <v>798</v>
      </c>
    </row>
    <row r="156" spans="1:136" x14ac:dyDescent="0.2">
      <c r="A156" s="845">
        <v>152</v>
      </c>
      <c r="B156" s="845">
        <v>8</v>
      </c>
      <c r="C156" s="845" t="s">
        <v>798</v>
      </c>
      <c r="D156" s="845" t="s">
        <v>798</v>
      </c>
      <c r="E156" s="845" t="s">
        <v>798</v>
      </c>
      <c r="F156" s="845" t="s">
        <v>798</v>
      </c>
      <c r="G156" s="845" t="s">
        <v>798</v>
      </c>
      <c r="H156" s="845" t="s">
        <v>798</v>
      </c>
      <c r="I156" s="845" t="s">
        <v>798</v>
      </c>
      <c r="J156" s="845" t="s">
        <v>798</v>
      </c>
      <c r="K156" s="845" t="s">
        <v>798</v>
      </c>
      <c r="L156" s="845" t="s">
        <v>798</v>
      </c>
      <c r="M156" s="845" t="s">
        <v>798</v>
      </c>
      <c r="N156" s="845" t="s">
        <v>798</v>
      </c>
      <c r="O156" s="845" t="s">
        <v>798</v>
      </c>
      <c r="P156" s="845" t="s">
        <v>798</v>
      </c>
      <c r="Q156" s="845" t="s">
        <v>798</v>
      </c>
      <c r="R156" s="845" t="s">
        <v>798</v>
      </c>
      <c r="S156" s="845" t="s">
        <v>798</v>
      </c>
      <c r="T156" s="845" t="s">
        <v>798</v>
      </c>
      <c r="U156" s="845" t="s">
        <v>798</v>
      </c>
      <c r="V156" s="845" t="s">
        <v>798</v>
      </c>
      <c r="W156" s="845" t="s">
        <v>798</v>
      </c>
      <c r="X156" s="845" t="s">
        <v>798</v>
      </c>
      <c r="Y156" s="845" t="s">
        <v>798</v>
      </c>
      <c r="Z156" s="845" t="s">
        <v>798</v>
      </c>
      <c r="AA156" s="845" t="s">
        <v>798</v>
      </c>
      <c r="AB156" s="845" t="s">
        <v>798</v>
      </c>
      <c r="AC156" s="845" t="s">
        <v>798</v>
      </c>
      <c r="AD156" s="845" t="s">
        <v>798</v>
      </c>
      <c r="AE156" s="845" t="s">
        <v>798</v>
      </c>
      <c r="AF156" s="845" t="s">
        <v>798</v>
      </c>
      <c r="AG156" s="845" t="s">
        <v>798</v>
      </c>
      <c r="AH156" s="845" t="s">
        <v>798</v>
      </c>
      <c r="AI156" s="845" t="s">
        <v>798</v>
      </c>
      <c r="AJ156" s="845" t="s">
        <v>798</v>
      </c>
      <c r="AK156" s="845" t="s">
        <v>798</v>
      </c>
      <c r="AL156" s="845" t="s">
        <v>798</v>
      </c>
      <c r="AM156" s="845" t="s">
        <v>798</v>
      </c>
      <c r="AN156" s="845" t="s">
        <v>798</v>
      </c>
      <c r="AO156" s="845" t="s">
        <v>798</v>
      </c>
      <c r="AP156" s="845" t="s">
        <v>798</v>
      </c>
      <c r="AQ156" s="845" t="s">
        <v>798</v>
      </c>
      <c r="AR156" s="845" t="s">
        <v>798</v>
      </c>
      <c r="AS156" s="845" t="s">
        <v>798</v>
      </c>
      <c r="AT156" s="845" t="s">
        <v>798</v>
      </c>
      <c r="AU156" s="845" t="s">
        <v>798</v>
      </c>
      <c r="AV156" s="845" t="s">
        <v>798</v>
      </c>
      <c r="AW156" s="845" t="s">
        <v>798</v>
      </c>
      <c r="AX156" s="845" t="s">
        <v>798</v>
      </c>
      <c r="AY156" s="845" t="s">
        <v>798</v>
      </c>
      <c r="AZ156" s="845" t="s">
        <v>798</v>
      </c>
      <c r="BA156" s="845" t="s">
        <v>798</v>
      </c>
      <c r="BB156" s="845" t="s">
        <v>798</v>
      </c>
      <c r="BC156" s="845" t="s">
        <v>798</v>
      </c>
      <c r="BD156" s="845" t="s">
        <v>798</v>
      </c>
      <c r="BE156" s="845" t="s">
        <v>798</v>
      </c>
      <c r="BF156" s="845" t="s">
        <v>798</v>
      </c>
      <c r="BG156" s="845" t="s">
        <v>798</v>
      </c>
      <c r="BH156" s="845" t="s">
        <v>798</v>
      </c>
      <c r="BI156" s="845" t="s">
        <v>798</v>
      </c>
      <c r="BJ156" s="845" t="s">
        <v>798</v>
      </c>
      <c r="BK156" s="917" t="s">
        <v>798</v>
      </c>
      <c r="BL156" s="845" t="s">
        <v>798</v>
      </c>
      <c r="BM156" s="845" t="s">
        <v>798</v>
      </c>
      <c r="BN156" s="845" t="s">
        <v>798</v>
      </c>
      <c r="BO156" s="845" t="s">
        <v>798</v>
      </c>
      <c r="BP156" s="845" t="s">
        <v>798</v>
      </c>
      <c r="BQ156" s="845" t="s">
        <v>798</v>
      </c>
      <c r="BR156" s="917" t="s">
        <v>798</v>
      </c>
      <c r="BS156" s="845" t="s">
        <v>798</v>
      </c>
      <c r="BT156" s="845" t="s">
        <v>798</v>
      </c>
      <c r="BU156" s="845" t="s">
        <v>798</v>
      </c>
      <c r="BV156" s="917" t="s">
        <v>798</v>
      </c>
      <c r="BW156" s="845" t="s">
        <v>798</v>
      </c>
      <c r="BX156" s="845" t="s">
        <v>798</v>
      </c>
      <c r="BY156" s="845" t="s">
        <v>798</v>
      </c>
      <c r="BZ156" s="845" t="s">
        <v>798</v>
      </c>
      <c r="CA156" s="845" t="s">
        <v>798</v>
      </c>
      <c r="CB156" s="845" t="s">
        <v>798</v>
      </c>
      <c r="CC156" s="845" t="s">
        <v>798</v>
      </c>
      <c r="CD156" s="845" t="s">
        <v>798</v>
      </c>
      <c r="CE156" s="845" t="s">
        <v>798</v>
      </c>
      <c r="CF156" s="845" t="s">
        <v>798</v>
      </c>
      <c r="CG156" s="845" t="s">
        <v>798</v>
      </c>
      <c r="CH156" s="845" t="s">
        <v>798</v>
      </c>
      <c r="CI156" s="845" t="s">
        <v>798</v>
      </c>
      <c r="CJ156" s="845" t="s">
        <v>798</v>
      </c>
      <c r="CK156" s="845" t="s">
        <v>798</v>
      </c>
      <c r="CL156" s="845" t="s">
        <v>798</v>
      </c>
      <c r="CM156" s="845" t="s">
        <v>798</v>
      </c>
      <c r="CN156" s="845" t="s">
        <v>798</v>
      </c>
      <c r="CO156" s="845" t="s">
        <v>798</v>
      </c>
      <c r="CP156" s="845" t="s">
        <v>798</v>
      </c>
      <c r="CQ156" s="845" t="s">
        <v>798</v>
      </c>
      <c r="CR156" s="845" t="s">
        <v>798</v>
      </c>
      <c r="CS156" s="845" t="s">
        <v>798</v>
      </c>
      <c r="CT156" s="845" t="s">
        <v>798</v>
      </c>
      <c r="CU156" s="845" t="s">
        <v>798</v>
      </c>
      <c r="CV156" s="845" t="s">
        <v>798</v>
      </c>
      <c r="CW156" s="845" t="s">
        <v>798</v>
      </c>
      <c r="CX156" s="845" t="s">
        <v>798</v>
      </c>
      <c r="CY156" s="845" t="s">
        <v>798</v>
      </c>
      <c r="CZ156" s="845" t="s">
        <v>798</v>
      </c>
      <c r="DA156" s="845" t="s">
        <v>798</v>
      </c>
      <c r="DB156" s="845" t="s">
        <v>798</v>
      </c>
      <c r="DC156" s="845" t="s">
        <v>798</v>
      </c>
      <c r="DD156" s="845" t="s">
        <v>798</v>
      </c>
      <c r="DE156" s="845" t="s">
        <v>798</v>
      </c>
      <c r="DF156" s="845" t="s">
        <v>798</v>
      </c>
      <c r="DG156" s="845" t="s">
        <v>798</v>
      </c>
      <c r="DH156" s="845" t="s">
        <v>798</v>
      </c>
      <c r="DI156" s="845" t="s">
        <v>798</v>
      </c>
      <c r="DJ156" s="845" t="s">
        <v>798</v>
      </c>
      <c r="DK156" s="845" t="s">
        <v>798</v>
      </c>
      <c r="DL156" s="845" t="s">
        <v>798</v>
      </c>
      <c r="DM156" s="845" t="s">
        <v>798</v>
      </c>
      <c r="DN156" s="845" t="s">
        <v>798</v>
      </c>
      <c r="DO156" s="845" t="s">
        <v>798</v>
      </c>
      <c r="DP156" s="845" t="s">
        <v>798</v>
      </c>
      <c r="DQ156" s="845" t="s">
        <v>798</v>
      </c>
      <c r="DR156" s="845" t="s">
        <v>798</v>
      </c>
      <c r="DS156" s="917" t="s">
        <v>798</v>
      </c>
      <c r="DT156" s="845" t="s">
        <v>798</v>
      </c>
      <c r="DU156" s="845" t="s">
        <v>798</v>
      </c>
      <c r="DV156" s="845" t="s">
        <v>798</v>
      </c>
      <c r="DW156" s="845" t="s">
        <v>798</v>
      </c>
      <c r="DX156" s="845" t="s">
        <v>798</v>
      </c>
      <c r="DY156" s="845" t="s">
        <v>798</v>
      </c>
      <c r="DZ156" s="845" t="s">
        <v>798</v>
      </c>
      <c r="EA156" s="845" t="s">
        <v>798</v>
      </c>
      <c r="EB156" s="845" t="s">
        <v>798</v>
      </c>
      <c r="EC156" s="845" t="s">
        <v>798</v>
      </c>
      <c r="ED156" s="845" t="s">
        <v>798</v>
      </c>
      <c r="EE156" s="845" t="s">
        <v>798</v>
      </c>
      <c r="EF156" s="845" t="s">
        <v>798</v>
      </c>
    </row>
    <row r="157" spans="1:136" x14ac:dyDescent="0.2">
      <c r="A157" s="845">
        <v>153</v>
      </c>
      <c r="B157" s="845">
        <v>9</v>
      </c>
      <c r="C157" s="845" t="s">
        <v>798</v>
      </c>
      <c r="D157" s="845" t="s">
        <v>798</v>
      </c>
      <c r="E157" s="845" t="s">
        <v>798</v>
      </c>
      <c r="F157" s="845" t="s">
        <v>798</v>
      </c>
      <c r="G157" s="845" t="s">
        <v>798</v>
      </c>
      <c r="H157" s="845" t="s">
        <v>798</v>
      </c>
      <c r="I157" s="845" t="s">
        <v>798</v>
      </c>
      <c r="J157" s="845" t="s">
        <v>798</v>
      </c>
      <c r="K157" s="845" t="s">
        <v>798</v>
      </c>
      <c r="L157" s="845" t="s">
        <v>798</v>
      </c>
      <c r="M157" s="845" t="s">
        <v>798</v>
      </c>
      <c r="N157" s="845" t="s">
        <v>798</v>
      </c>
      <c r="O157" s="845" t="s">
        <v>798</v>
      </c>
      <c r="P157" s="845" t="s">
        <v>798</v>
      </c>
      <c r="Q157" s="845" t="s">
        <v>798</v>
      </c>
      <c r="R157" s="845" t="s">
        <v>798</v>
      </c>
      <c r="S157" s="845" t="s">
        <v>798</v>
      </c>
      <c r="T157" s="845" t="s">
        <v>798</v>
      </c>
      <c r="U157" s="845" t="s">
        <v>798</v>
      </c>
      <c r="V157" s="845" t="s">
        <v>798</v>
      </c>
      <c r="W157" s="845" t="s">
        <v>798</v>
      </c>
      <c r="X157" s="845" t="s">
        <v>798</v>
      </c>
      <c r="Y157" s="845" t="s">
        <v>798</v>
      </c>
      <c r="Z157" s="845" t="s">
        <v>798</v>
      </c>
      <c r="AA157" s="845" t="s">
        <v>798</v>
      </c>
      <c r="AB157" s="845" t="s">
        <v>798</v>
      </c>
      <c r="AC157" s="845" t="s">
        <v>798</v>
      </c>
      <c r="AD157" s="845" t="s">
        <v>798</v>
      </c>
      <c r="AE157" s="845" t="s">
        <v>798</v>
      </c>
      <c r="AF157" s="845" t="s">
        <v>798</v>
      </c>
      <c r="AG157" s="845" t="s">
        <v>798</v>
      </c>
      <c r="AH157" s="845" t="s">
        <v>798</v>
      </c>
      <c r="AI157" s="845" t="s">
        <v>798</v>
      </c>
      <c r="AJ157" s="845" t="s">
        <v>798</v>
      </c>
      <c r="AK157" s="845" t="s">
        <v>798</v>
      </c>
      <c r="AL157" s="845" t="s">
        <v>798</v>
      </c>
      <c r="AM157" s="845" t="s">
        <v>798</v>
      </c>
      <c r="AN157" s="845" t="s">
        <v>798</v>
      </c>
      <c r="AO157" s="845" t="s">
        <v>798</v>
      </c>
      <c r="AP157" s="845" t="s">
        <v>798</v>
      </c>
      <c r="AQ157" s="845" t="s">
        <v>798</v>
      </c>
      <c r="AR157" s="845" t="s">
        <v>798</v>
      </c>
      <c r="AS157" s="845" t="s">
        <v>798</v>
      </c>
      <c r="AT157" s="845" t="s">
        <v>798</v>
      </c>
      <c r="AU157" s="845" t="s">
        <v>798</v>
      </c>
      <c r="AV157" s="845" t="s">
        <v>798</v>
      </c>
      <c r="AW157" s="845" t="s">
        <v>798</v>
      </c>
      <c r="AX157" s="845" t="s">
        <v>798</v>
      </c>
      <c r="AY157" s="845" t="s">
        <v>798</v>
      </c>
      <c r="AZ157" s="845" t="s">
        <v>798</v>
      </c>
      <c r="BA157" s="845" t="s">
        <v>798</v>
      </c>
      <c r="BB157" s="845" t="s">
        <v>798</v>
      </c>
      <c r="BC157" s="845" t="s">
        <v>798</v>
      </c>
      <c r="BD157" s="845" t="s">
        <v>798</v>
      </c>
      <c r="BE157" s="845" t="s">
        <v>798</v>
      </c>
      <c r="BF157" s="845" t="s">
        <v>798</v>
      </c>
      <c r="BG157" s="845" t="s">
        <v>798</v>
      </c>
      <c r="BH157" s="845" t="s">
        <v>798</v>
      </c>
      <c r="BI157" s="845" t="s">
        <v>798</v>
      </c>
      <c r="BJ157" s="845" t="s">
        <v>798</v>
      </c>
      <c r="BK157" s="917" t="s">
        <v>798</v>
      </c>
      <c r="BL157" s="845" t="s">
        <v>798</v>
      </c>
      <c r="BM157" s="845" t="s">
        <v>798</v>
      </c>
      <c r="BN157" s="845" t="s">
        <v>798</v>
      </c>
      <c r="BO157" s="845" t="s">
        <v>798</v>
      </c>
      <c r="BP157" s="845" t="s">
        <v>798</v>
      </c>
      <c r="BQ157" s="845" t="s">
        <v>798</v>
      </c>
      <c r="BR157" s="917" t="s">
        <v>798</v>
      </c>
      <c r="BS157" s="845" t="s">
        <v>798</v>
      </c>
      <c r="BT157" s="845" t="s">
        <v>798</v>
      </c>
      <c r="BU157" s="845" t="s">
        <v>798</v>
      </c>
      <c r="BV157" s="917" t="s">
        <v>798</v>
      </c>
      <c r="BW157" s="845" t="s">
        <v>798</v>
      </c>
      <c r="BX157" s="845" t="s">
        <v>798</v>
      </c>
      <c r="BY157" s="845" t="s">
        <v>798</v>
      </c>
      <c r="BZ157" s="845" t="s">
        <v>798</v>
      </c>
      <c r="CA157" s="845" t="s">
        <v>798</v>
      </c>
      <c r="CB157" s="845" t="s">
        <v>798</v>
      </c>
      <c r="CC157" s="845" t="s">
        <v>798</v>
      </c>
      <c r="CD157" s="845" t="s">
        <v>798</v>
      </c>
      <c r="CE157" s="845" t="s">
        <v>798</v>
      </c>
      <c r="CF157" s="845" t="s">
        <v>798</v>
      </c>
      <c r="CG157" s="845" t="s">
        <v>798</v>
      </c>
      <c r="CH157" s="845" t="s">
        <v>798</v>
      </c>
      <c r="CI157" s="845" t="s">
        <v>798</v>
      </c>
      <c r="CJ157" s="845" t="s">
        <v>798</v>
      </c>
      <c r="CK157" s="845" t="s">
        <v>798</v>
      </c>
      <c r="CL157" s="845" t="s">
        <v>798</v>
      </c>
      <c r="CM157" s="845" t="s">
        <v>798</v>
      </c>
      <c r="CN157" s="845" t="s">
        <v>798</v>
      </c>
      <c r="CO157" s="845" t="s">
        <v>798</v>
      </c>
      <c r="CP157" s="845" t="s">
        <v>798</v>
      </c>
      <c r="CQ157" s="845" t="s">
        <v>798</v>
      </c>
      <c r="CR157" s="845" t="s">
        <v>798</v>
      </c>
      <c r="CS157" s="845" t="s">
        <v>798</v>
      </c>
      <c r="CT157" s="845" t="s">
        <v>798</v>
      </c>
      <c r="CU157" s="845" t="s">
        <v>798</v>
      </c>
      <c r="CV157" s="845" t="s">
        <v>798</v>
      </c>
      <c r="CW157" s="845" t="s">
        <v>798</v>
      </c>
      <c r="CX157" s="845" t="s">
        <v>798</v>
      </c>
      <c r="CY157" s="845" t="s">
        <v>798</v>
      </c>
      <c r="CZ157" s="845" t="s">
        <v>798</v>
      </c>
      <c r="DA157" s="845" t="s">
        <v>798</v>
      </c>
      <c r="DB157" s="845" t="s">
        <v>798</v>
      </c>
      <c r="DC157" s="845" t="s">
        <v>798</v>
      </c>
      <c r="DD157" s="845" t="s">
        <v>798</v>
      </c>
      <c r="DE157" s="845" t="s">
        <v>798</v>
      </c>
      <c r="DF157" s="845" t="s">
        <v>798</v>
      </c>
      <c r="DG157" s="845" t="s">
        <v>798</v>
      </c>
      <c r="DH157" s="845" t="s">
        <v>798</v>
      </c>
      <c r="DI157" s="845" t="s">
        <v>798</v>
      </c>
      <c r="DJ157" s="845" t="s">
        <v>798</v>
      </c>
      <c r="DK157" s="845" t="s">
        <v>798</v>
      </c>
      <c r="DL157" s="845" t="s">
        <v>798</v>
      </c>
      <c r="DM157" s="845" t="s">
        <v>798</v>
      </c>
      <c r="DN157" s="845" t="s">
        <v>798</v>
      </c>
      <c r="DO157" s="845" t="s">
        <v>798</v>
      </c>
      <c r="DP157" s="845" t="s">
        <v>798</v>
      </c>
      <c r="DQ157" s="845" t="s">
        <v>798</v>
      </c>
      <c r="DR157" s="845" t="s">
        <v>798</v>
      </c>
      <c r="DS157" s="917" t="s">
        <v>798</v>
      </c>
      <c r="DT157" s="845" t="s">
        <v>798</v>
      </c>
      <c r="DU157" s="845" t="s">
        <v>798</v>
      </c>
      <c r="DV157" s="845" t="s">
        <v>798</v>
      </c>
      <c r="DW157" s="845" t="s">
        <v>798</v>
      </c>
      <c r="DX157" s="845" t="s">
        <v>798</v>
      </c>
      <c r="DY157" s="845" t="s">
        <v>798</v>
      </c>
      <c r="DZ157" s="845" t="s">
        <v>798</v>
      </c>
      <c r="EA157" s="845" t="s">
        <v>798</v>
      </c>
      <c r="EB157" s="845" t="s">
        <v>798</v>
      </c>
      <c r="EC157" s="845" t="s">
        <v>798</v>
      </c>
      <c r="ED157" s="845" t="s">
        <v>798</v>
      </c>
      <c r="EE157" s="845" t="s">
        <v>798</v>
      </c>
      <c r="EF157" s="845" t="s">
        <v>798</v>
      </c>
    </row>
    <row r="158" spans="1:136" x14ac:dyDescent="0.2">
      <c r="A158" s="845">
        <v>154</v>
      </c>
      <c r="B158" s="845">
        <v>10</v>
      </c>
      <c r="C158" s="845" t="s">
        <v>798</v>
      </c>
      <c r="D158" s="845" t="s">
        <v>798</v>
      </c>
      <c r="E158" s="845" t="s">
        <v>798</v>
      </c>
      <c r="F158" s="845" t="s">
        <v>798</v>
      </c>
      <c r="G158" s="845" t="s">
        <v>798</v>
      </c>
      <c r="H158" s="845" t="s">
        <v>798</v>
      </c>
      <c r="I158" s="845" t="s">
        <v>798</v>
      </c>
      <c r="J158" s="845" t="s">
        <v>798</v>
      </c>
      <c r="K158" s="845" t="s">
        <v>798</v>
      </c>
      <c r="L158" s="845" t="s">
        <v>798</v>
      </c>
      <c r="M158" s="845" t="s">
        <v>798</v>
      </c>
      <c r="N158" s="845" t="s">
        <v>798</v>
      </c>
      <c r="O158" s="845" t="s">
        <v>798</v>
      </c>
      <c r="P158" s="845" t="s">
        <v>798</v>
      </c>
      <c r="Q158" s="845" t="s">
        <v>798</v>
      </c>
      <c r="R158" s="845" t="s">
        <v>798</v>
      </c>
      <c r="S158" s="845" t="s">
        <v>798</v>
      </c>
      <c r="T158" s="845" t="s">
        <v>798</v>
      </c>
      <c r="U158" s="845" t="s">
        <v>798</v>
      </c>
      <c r="V158" s="845" t="s">
        <v>798</v>
      </c>
      <c r="W158" s="845" t="s">
        <v>798</v>
      </c>
      <c r="X158" s="845" t="s">
        <v>798</v>
      </c>
      <c r="Y158" s="845" t="s">
        <v>798</v>
      </c>
      <c r="Z158" s="845" t="s">
        <v>798</v>
      </c>
      <c r="AA158" s="845" t="s">
        <v>798</v>
      </c>
      <c r="AB158" s="845" t="s">
        <v>798</v>
      </c>
      <c r="AC158" s="845" t="s">
        <v>798</v>
      </c>
      <c r="AD158" s="845" t="s">
        <v>798</v>
      </c>
      <c r="AE158" s="845" t="s">
        <v>798</v>
      </c>
      <c r="AF158" s="845" t="s">
        <v>798</v>
      </c>
      <c r="AG158" s="845" t="s">
        <v>798</v>
      </c>
      <c r="AH158" s="845" t="s">
        <v>798</v>
      </c>
      <c r="AI158" s="845" t="s">
        <v>798</v>
      </c>
      <c r="AJ158" s="845" t="s">
        <v>798</v>
      </c>
      <c r="AK158" s="845" t="s">
        <v>798</v>
      </c>
      <c r="AL158" s="845" t="s">
        <v>798</v>
      </c>
      <c r="AM158" s="845" t="s">
        <v>798</v>
      </c>
      <c r="AN158" s="845" t="s">
        <v>798</v>
      </c>
      <c r="AO158" s="845" t="s">
        <v>798</v>
      </c>
      <c r="AP158" s="845" t="s">
        <v>798</v>
      </c>
      <c r="AQ158" s="845" t="s">
        <v>798</v>
      </c>
      <c r="AR158" s="845" t="s">
        <v>798</v>
      </c>
      <c r="AS158" s="845" t="s">
        <v>798</v>
      </c>
      <c r="AT158" s="845" t="s">
        <v>798</v>
      </c>
      <c r="AU158" s="845" t="s">
        <v>798</v>
      </c>
      <c r="AV158" s="845" t="s">
        <v>798</v>
      </c>
      <c r="AW158" s="845" t="s">
        <v>798</v>
      </c>
      <c r="AX158" s="845" t="s">
        <v>798</v>
      </c>
      <c r="AY158" s="845" t="s">
        <v>798</v>
      </c>
      <c r="AZ158" s="845" t="s">
        <v>798</v>
      </c>
      <c r="BA158" s="845" t="s">
        <v>798</v>
      </c>
      <c r="BB158" s="845" t="s">
        <v>798</v>
      </c>
      <c r="BC158" s="845" t="s">
        <v>798</v>
      </c>
      <c r="BD158" s="845" t="s">
        <v>798</v>
      </c>
      <c r="BE158" s="845" t="s">
        <v>798</v>
      </c>
      <c r="BF158" s="845" t="s">
        <v>798</v>
      </c>
      <c r="BG158" s="845" t="s">
        <v>798</v>
      </c>
      <c r="BH158" s="845" t="s">
        <v>798</v>
      </c>
      <c r="BI158" s="845" t="s">
        <v>798</v>
      </c>
      <c r="BJ158" s="845" t="s">
        <v>798</v>
      </c>
      <c r="BK158" s="917" t="s">
        <v>798</v>
      </c>
      <c r="BL158" s="845" t="s">
        <v>798</v>
      </c>
      <c r="BM158" s="845" t="s">
        <v>798</v>
      </c>
      <c r="BN158" s="845" t="s">
        <v>798</v>
      </c>
      <c r="BO158" s="845" t="s">
        <v>798</v>
      </c>
      <c r="BP158" s="845" t="s">
        <v>798</v>
      </c>
      <c r="BQ158" s="845" t="s">
        <v>798</v>
      </c>
      <c r="BR158" s="917" t="s">
        <v>798</v>
      </c>
      <c r="BS158" s="845" t="s">
        <v>798</v>
      </c>
      <c r="BT158" s="845" t="s">
        <v>798</v>
      </c>
      <c r="BU158" s="845" t="s">
        <v>798</v>
      </c>
      <c r="BV158" s="917" t="s">
        <v>798</v>
      </c>
      <c r="BW158" s="845" t="s">
        <v>798</v>
      </c>
      <c r="BX158" s="845" t="s">
        <v>798</v>
      </c>
      <c r="BY158" s="845" t="s">
        <v>798</v>
      </c>
      <c r="BZ158" s="845" t="s">
        <v>798</v>
      </c>
      <c r="CA158" s="845" t="s">
        <v>798</v>
      </c>
      <c r="CB158" s="845" t="s">
        <v>798</v>
      </c>
      <c r="CC158" s="845" t="s">
        <v>798</v>
      </c>
      <c r="CD158" s="845" t="s">
        <v>798</v>
      </c>
      <c r="CE158" s="845" t="s">
        <v>798</v>
      </c>
      <c r="CF158" s="845" t="s">
        <v>798</v>
      </c>
      <c r="CG158" s="845" t="s">
        <v>798</v>
      </c>
      <c r="CH158" s="845" t="s">
        <v>798</v>
      </c>
      <c r="CI158" s="845" t="s">
        <v>798</v>
      </c>
      <c r="CJ158" s="845" t="s">
        <v>798</v>
      </c>
      <c r="CK158" s="845" t="s">
        <v>798</v>
      </c>
      <c r="CL158" s="845" t="s">
        <v>798</v>
      </c>
      <c r="CM158" s="845" t="s">
        <v>798</v>
      </c>
      <c r="CN158" s="845" t="s">
        <v>798</v>
      </c>
      <c r="CO158" s="845" t="s">
        <v>798</v>
      </c>
      <c r="CP158" s="845" t="s">
        <v>798</v>
      </c>
      <c r="CQ158" s="845" t="s">
        <v>798</v>
      </c>
      <c r="CR158" s="845" t="s">
        <v>798</v>
      </c>
      <c r="CS158" s="845" t="s">
        <v>798</v>
      </c>
      <c r="CT158" s="845" t="s">
        <v>798</v>
      </c>
      <c r="CU158" s="845" t="s">
        <v>798</v>
      </c>
      <c r="CV158" s="845" t="s">
        <v>798</v>
      </c>
      <c r="CW158" s="845" t="s">
        <v>798</v>
      </c>
      <c r="CX158" s="845" t="s">
        <v>798</v>
      </c>
      <c r="CY158" s="845" t="s">
        <v>798</v>
      </c>
      <c r="CZ158" s="845" t="s">
        <v>798</v>
      </c>
      <c r="DA158" s="845" t="s">
        <v>798</v>
      </c>
      <c r="DB158" s="845" t="s">
        <v>798</v>
      </c>
      <c r="DC158" s="845" t="s">
        <v>798</v>
      </c>
      <c r="DD158" s="845" t="s">
        <v>798</v>
      </c>
      <c r="DE158" s="845" t="s">
        <v>798</v>
      </c>
      <c r="DF158" s="845" t="s">
        <v>798</v>
      </c>
      <c r="DG158" s="845" t="s">
        <v>798</v>
      </c>
      <c r="DH158" s="845" t="s">
        <v>798</v>
      </c>
      <c r="DI158" s="845" t="s">
        <v>798</v>
      </c>
      <c r="DJ158" s="845" t="s">
        <v>798</v>
      </c>
      <c r="DK158" s="845" t="s">
        <v>798</v>
      </c>
      <c r="DL158" s="845" t="s">
        <v>798</v>
      </c>
      <c r="DM158" s="845" t="s">
        <v>798</v>
      </c>
      <c r="DN158" s="845" t="s">
        <v>798</v>
      </c>
      <c r="DO158" s="845" t="s">
        <v>798</v>
      </c>
      <c r="DP158" s="845" t="s">
        <v>798</v>
      </c>
      <c r="DQ158" s="845" t="s">
        <v>798</v>
      </c>
      <c r="DR158" s="845" t="s">
        <v>798</v>
      </c>
      <c r="DS158" s="917" t="s">
        <v>798</v>
      </c>
      <c r="DT158" s="845" t="s">
        <v>798</v>
      </c>
      <c r="DU158" s="845" t="s">
        <v>798</v>
      </c>
      <c r="DV158" s="845" t="s">
        <v>798</v>
      </c>
      <c r="DW158" s="845" t="s">
        <v>798</v>
      </c>
      <c r="DX158" s="845" t="s">
        <v>798</v>
      </c>
      <c r="DY158" s="845" t="s">
        <v>798</v>
      </c>
      <c r="DZ158" s="845" t="s">
        <v>798</v>
      </c>
      <c r="EA158" s="845" t="s">
        <v>798</v>
      </c>
      <c r="EB158" s="845" t="s">
        <v>798</v>
      </c>
      <c r="EC158" s="845" t="s">
        <v>798</v>
      </c>
      <c r="ED158" s="845" t="s">
        <v>798</v>
      </c>
      <c r="EE158" s="845" t="s">
        <v>798</v>
      </c>
      <c r="EF158" s="845" t="s">
        <v>798</v>
      </c>
    </row>
    <row r="159" spans="1:136" x14ac:dyDescent="0.2">
      <c r="A159" s="845">
        <v>155</v>
      </c>
      <c r="B159" s="845">
        <v>11</v>
      </c>
      <c r="C159" s="845" t="s">
        <v>798</v>
      </c>
      <c r="D159" s="845" t="s">
        <v>798</v>
      </c>
      <c r="E159" s="845" t="s">
        <v>798</v>
      </c>
      <c r="F159" s="845" t="s">
        <v>798</v>
      </c>
      <c r="G159" s="845" t="s">
        <v>798</v>
      </c>
      <c r="H159" s="845" t="s">
        <v>798</v>
      </c>
      <c r="I159" s="845" t="s">
        <v>798</v>
      </c>
      <c r="J159" s="845" t="s">
        <v>798</v>
      </c>
      <c r="K159" s="845" t="s">
        <v>798</v>
      </c>
      <c r="L159" s="845" t="s">
        <v>798</v>
      </c>
      <c r="M159" s="845" t="s">
        <v>798</v>
      </c>
      <c r="N159" s="845" t="s">
        <v>798</v>
      </c>
      <c r="O159" s="845" t="s">
        <v>798</v>
      </c>
      <c r="P159" s="845" t="s">
        <v>798</v>
      </c>
      <c r="Q159" s="845" t="s">
        <v>798</v>
      </c>
      <c r="R159" s="845" t="s">
        <v>798</v>
      </c>
      <c r="S159" s="845" t="s">
        <v>798</v>
      </c>
      <c r="T159" s="845" t="s">
        <v>798</v>
      </c>
      <c r="U159" s="845" t="s">
        <v>798</v>
      </c>
      <c r="V159" s="845" t="s">
        <v>798</v>
      </c>
      <c r="W159" s="845" t="s">
        <v>798</v>
      </c>
      <c r="X159" s="845" t="s">
        <v>798</v>
      </c>
      <c r="Y159" s="845" t="s">
        <v>798</v>
      </c>
      <c r="Z159" s="845" t="s">
        <v>798</v>
      </c>
      <c r="AA159" s="845" t="s">
        <v>798</v>
      </c>
      <c r="AB159" s="845" t="s">
        <v>798</v>
      </c>
      <c r="AC159" s="845" t="s">
        <v>798</v>
      </c>
      <c r="AD159" s="845" t="s">
        <v>798</v>
      </c>
      <c r="AE159" s="845" t="s">
        <v>798</v>
      </c>
      <c r="AF159" s="845" t="s">
        <v>798</v>
      </c>
      <c r="AG159" s="845" t="s">
        <v>798</v>
      </c>
      <c r="AH159" s="845" t="s">
        <v>798</v>
      </c>
      <c r="AI159" s="845" t="s">
        <v>798</v>
      </c>
      <c r="AJ159" s="845" t="s">
        <v>798</v>
      </c>
      <c r="AK159" s="845" t="s">
        <v>798</v>
      </c>
      <c r="AL159" s="845" t="s">
        <v>798</v>
      </c>
      <c r="AM159" s="845" t="s">
        <v>798</v>
      </c>
      <c r="AN159" s="845" t="s">
        <v>798</v>
      </c>
      <c r="AO159" s="845" t="s">
        <v>798</v>
      </c>
      <c r="AP159" s="845" t="s">
        <v>798</v>
      </c>
      <c r="AQ159" s="845" t="s">
        <v>798</v>
      </c>
      <c r="AR159" s="845" t="s">
        <v>798</v>
      </c>
      <c r="AS159" s="845" t="s">
        <v>798</v>
      </c>
      <c r="AT159" s="845" t="s">
        <v>798</v>
      </c>
      <c r="AU159" s="845" t="s">
        <v>798</v>
      </c>
      <c r="AV159" s="845" t="s">
        <v>798</v>
      </c>
      <c r="AW159" s="845" t="s">
        <v>798</v>
      </c>
      <c r="AX159" s="845" t="s">
        <v>798</v>
      </c>
      <c r="AY159" s="845" t="s">
        <v>798</v>
      </c>
      <c r="AZ159" s="845" t="s">
        <v>798</v>
      </c>
      <c r="BA159" s="845" t="s">
        <v>798</v>
      </c>
      <c r="BB159" s="845" t="s">
        <v>798</v>
      </c>
      <c r="BC159" s="845" t="s">
        <v>798</v>
      </c>
      <c r="BD159" s="845" t="s">
        <v>798</v>
      </c>
      <c r="BE159" s="845" t="s">
        <v>798</v>
      </c>
      <c r="BF159" s="845" t="s">
        <v>798</v>
      </c>
      <c r="BG159" s="845" t="s">
        <v>798</v>
      </c>
      <c r="BH159" s="845" t="s">
        <v>798</v>
      </c>
      <c r="BI159" s="845" t="s">
        <v>798</v>
      </c>
      <c r="BJ159" s="845" t="s">
        <v>798</v>
      </c>
      <c r="BK159" s="917" t="s">
        <v>798</v>
      </c>
      <c r="BL159" s="845" t="s">
        <v>798</v>
      </c>
      <c r="BM159" s="845" t="s">
        <v>798</v>
      </c>
      <c r="BN159" s="845" t="s">
        <v>798</v>
      </c>
      <c r="BO159" s="845" t="s">
        <v>798</v>
      </c>
      <c r="BP159" s="845" t="s">
        <v>798</v>
      </c>
      <c r="BQ159" s="845" t="s">
        <v>798</v>
      </c>
      <c r="BR159" s="917" t="s">
        <v>798</v>
      </c>
      <c r="BS159" s="845" t="s">
        <v>798</v>
      </c>
      <c r="BT159" s="845" t="s">
        <v>798</v>
      </c>
      <c r="BU159" s="845" t="s">
        <v>798</v>
      </c>
      <c r="BV159" s="917" t="s">
        <v>798</v>
      </c>
      <c r="BW159" s="845" t="s">
        <v>798</v>
      </c>
      <c r="BX159" s="845" t="s">
        <v>798</v>
      </c>
      <c r="BY159" s="845" t="s">
        <v>798</v>
      </c>
      <c r="BZ159" s="845" t="s">
        <v>798</v>
      </c>
      <c r="CA159" s="845" t="s">
        <v>798</v>
      </c>
      <c r="CB159" s="845" t="s">
        <v>798</v>
      </c>
      <c r="CC159" s="845" t="s">
        <v>798</v>
      </c>
      <c r="CD159" s="845" t="s">
        <v>798</v>
      </c>
      <c r="CE159" s="845" t="s">
        <v>798</v>
      </c>
      <c r="CF159" s="845" t="s">
        <v>798</v>
      </c>
      <c r="CG159" s="845" t="s">
        <v>798</v>
      </c>
      <c r="CH159" s="845" t="s">
        <v>798</v>
      </c>
      <c r="CI159" s="845" t="s">
        <v>798</v>
      </c>
      <c r="CJ159" s="845" t="s">
        <v>798</v>
      </c>
      <c r="CK159" s="845" t="s">
        <v>798</v>
      </c>
      <c r="CL159" s="845" t="s">
        <v>798</v>
      </c>
      <c r="CM159" s="845" t="s">
        <v>798</v>
      </c>
      <c r="CN159" s="845" t="s">
        <v>798</v>
      </c>
      <c r="CO159" s="845" t="s">
        <v>798</v>
      </c>
      <c r="CP159" s="845" t="s">
        <v>798</v>
      </c>
      <c r="CQ159" s="845" t="s">
        <v>798</v>
      </c>
      <c r="CR159" s="845" t="s">
        <v>798</v>
      </c>
      <c r="CS159" s="845" t="s">
        <v>798</v>
      </c>
      <c r="CT159" s="845" t="s">
        <v>798</v>
      </c>
      <c r="CU159" s="845" t="s">
        <v>798</v>
      </c>
      <c r="CV159" s="845" t="s">
        <v>798</v>
      </c>
      <c r="CW159" s="845" t="s">
        <v>798</v>
      </c>
      <c r="CX159" s="845" t="s">
        <v>798</v>
      </c>
      <c r="CY159" s="845" t="s">
        <v>798</v>
      </c>
      <c r="CZ159" s="845" t="s">
        <v>798</v>
      </c>
      <c r="DA159" s="845" t="s">
        <v>798</v>
      </c>
      <c r="DB159" s="845" t="s">
        <v>798</v>
      </c>
      <c r="DC159" s="845" t="s">
        <v>798</v>
      </c>
      <c r="DD159" s="845" t="s">
        <v>798</v>
      </c>
      <c r="DE159" s="845" t="s">
        <v>798</v>
      </c>
      <c r="DF159" s="845" t="s">
        <v>798</v>
      </c>
      <c r="DG159" s="845" t="s">
        <v>798</v>
      </c>
      <c r="DH159" s="845" t="s">
        <v>798</v>
      </c>
      <c r="DI159" s="845" t="s">
        <v>798</v>
      </c>
      <c r="DJ159" s="845" t="s">
        <v>798</v>
      </c>
      <c r="DK159" s="845" t="s">
        <v>798</v>
      </c>
      <c r="DL159" s="845" t="s">
        <v>798</v>
      </c>
      <c r="DM159" s="845" t="s">
        <v>798</v>
      </c>
      <c r="DN159" s="845" t="s">
        <v>798</v>
      </c>
      <c r="DO159" s="845" t="s">
        <v>798</v>
      </c>
      <c r="DP159" s="845" t="s">
        <v>798</v>
      </c>
      <c r="DQ159" s="845" t="s">
        <v>798</v>
      </c>
      <c r="DR159" s="845" t="s">
        <v>798</v>
      </c>
      <c r="DS159" s="917" t="s">
        <v>798</v>
      </c>
      <c r="DT159" s="845" t="s">
        <v>798</v>
      </c>
      <c r="DU159" s="845" t="s">
        <v>798</v>
      </c>
      <c r="DV159" s="845" t="s">
        <v>798</v>
      </c>
      <c r="DW159" s="845" t="s">
        <v>798</v>
      </c>
      <c r="DX159" s="845" t="s">
        <v>798</v>
      </c>
      <c r="DY159" s="845" t="s">
        <v>798</v>
      </c>
      <c r="DZ159" s="845" t="s">
        <v>798</v>
      </c>
      <c r="EA159" s="845" t="s">
        <v>798</v>
      </c>
      <c r="EB159" s="845" t="s">
        <v>798</v>
      </c>
      <c r="EC159" s="845" t="s">
        <v>798</v>
      </c>
      <c r="ED159" s="845" t="s">
        <v>798</v>
      </c>
      <c r="EE159" s="845" t="s">
        <v>798</v>
      </c>
      <c r="EF159" s="845" t="s">
        <v>798</v>
      </c>
    </row>
    <row r="160" spans="1:136" x14ac:dyDescent="0.2">
      <c r="A160" s="845">
        <v>156</v>
      </c>
      <c r="B160" s="845">
        <v>12</v>
      </c>
      <c r="C160" s="845" t="s">
        <v>798</v>
      </c>
      <c r="D160" s="845" t="s">
        <v>798</v>
      </c>
      <c r="E160" s="845" t="s">
        <v>798</v>
      </c>
      <c r="F160" s="845" t="s">
        <v>798</v>
      </c>
      <c r="G160" s="845" t="s">
        <v>798</v>
      </c>
      <c r="H160" s="845" t="s">
        <v>798</v>
      </c>
      <c r="I160" s="845" t="s">
        <v>798</v>
      </c>
      <c r="J160" s="845" t="s">
        <v>798</v>
      </c>
      <c r="K160" s="845" t="s">
        <v>798</v>
      </c>
      <c r="L160" s="845" t="s">
        <v>798</v>
      </c>
      <c r="M160" s="845" t="s">
        <v>798</v>
      </c>
      <c r="N160" s="845" t="s">
        <v>798</v>
      </c>
      <c r="O160" s="845" t="s">
        <v>798</v>
      </c>
      <c r="P160" s="845" t="s">
        <v>798</v>
      </c>
      <c r="Q160" s="845" t="s">
        <v>798</v>
      </c>
      <c r="R160" s="845" t="s">
        <v>798</v>
      </c>
      <c r="S160" s="845" t="s">
        <v>798</v>
      </c>
      <c r="T160" s="845" t="s">
        <v>798</v>
      </c>
      <c r="U160" s="845" t="s">
        <v>798</v>
      </c>
      <c r="V160" s="845" t="s">
        <v>798</v>
      </c>
      <c r="W160" s="845" t="s">
        <v>798</v>
      </c>
      <c r="X160" s="845" t="s">
        <v>798</v>
      </c>
      <c r="Y160" s="845" t="s">
        <v>798</v>
      </c>
      <c r="Z160" s="845" t="s">
        <v>798</v>
      </c>
      <c r="AA160" s="845" t="s">
        <v>798</v>
      </c>
      <c r="AB160" s="845" t="s">
        <v>798</v>
      </c>
      <c r="AC160" s="845" t="s">
        <v>798</v>
      </c>
      <c r="AD160" s="845" t="s">
        <v>798</v>
      </c>
      <c r="AE160" s="845" t="s">
        <v>798</v>
      </c>
      <c r="AF160" s="845" t="s">
        <v>798</v>
      </c>
      <c r="AG160" s="845" t="s">
        <v>798</v>
      </c>
      <c r="AH160" s="845" t="s">
        <v>798</v>
      </c>
      <c r="AI160" s="845" t="s">
        <v>798</v>
      </c>
      <c r="AJ160" s="845" t="s">
        <v>798</v>
      </c>
      <c r="AK160" s="845" t="s">
        <v>798</v>
      </c>
      <c r="AL160" s="845" t="s">
        <v>798</v>
      </c>
      <c r="AM160" s="845" t="s">
        <v>798</v>
      </c>
      <c r="AN160" s="845" t="s">
        <v>798</v>
      </c>
      <c r="AO160" s="845" t="s">
        <v>798</v>
      </c>
      <c r="AP160" s="845" t="s">
        <v>798</v>
      </c>
      <c r="AQ160" s="845" t="s">
        <v>798</v>
      </c>
      <c r="AR160" s="845" t="s">
        <v>798</v>
      </c>
      <c r="AS160" s="845" t="s">
        <v>798</v>
      </c>
      <c r="AT160" s="845" t="s">
        <v>798</v>
      </c>
      <c r="AU160" s="845" t="s">
        <v>798</v>
      </c>
      <c r="AV160" s="845" t="s">
        <v>798</v>
      </c>
      <c r="AW160" s="845" t="s">
        <v>798</v>
      </c>
      <c r="AX160" s="845" t="s">
        <v>798</v>
      </c>
      <c r="AY160" s="845" t="s">
        <v>798</v>
      </c>
      <c r="AZ160" s="845" t="s">
        <v>798</v>
      </c>
      <c r="BA160" s="845" t="s">
        <v>798</v>
      </c>
      <c r="BB160" s="845" t="s">
        <v>798</v>
      </c>
      <c r="BC160" s="845" t="s">
        <v>798</v>
      </c>
      <c r="BD160" s="845" t="s">
        <v>798</v>
      </c>
      <c r="BE160" s="845" t="s">
        <v>798</v>
      </c>
      <c r="BF160" s="845" t="s">
        <v>798</v>
      </c>
      <c r="BG160" s="845" t="s">
        <v>798</v>
      </c>
      <c r="BH160" s="845" t="s">
        <v>798</v>
      </c>
      <c r="BI160" s="845" t="s">
        <v>798</v>
      </c>
      <c r="BJ160" s="845" t="s">
        <v>798</v>
      </c>
      <c r="BK160" s="917" t="s">
        <v>798</v>
      </c>
      <c r="BL160" s="845" t="s">
        <v>798</v>
      </c>
      <c r="BM160" s="845" t="s">
        <v>798</v>
      </c>
      <c r="BN160" s="845" t="s">
        <v>798</v>
      </c>
      <c r="BO160" s="845" t="s">
        <v>798</v>
      </c>
      <c r="BP160" s="845" t="s">
        <v>798</v>
      </c>
      <c r="BQ160" s="845" t="s">
        <v>798</v>
      </c>
      <c r="BR160" s="917" t="s">
        <v>798</v>
      </c>
      <c r="BS160" s="845" t="s">
        <v>798</v>
      </c>
      <c r="BT160" s="845" t="s">
        <v>798</v>
      </c>
      <c r="BU160" s="845" t="s">
        <v>798</v>
      </c>
      <c r="BV160" s="917" t="s">
        <v>798</v>
      </c>
      <c r="BW160" s="845" t="s">
        <v>798</v>
      </c>
      <c r="BX160" s="845" t="s">
        <v>798</v>
      </c>
      <c r="BY160" s="845" t="s">
        <v>798</v>
      </c>
      <c r="BZ160" s="845" t="s">
        <v>798</v>
      </c>
      <c r="CA160" s="845" t="s">
        <v>798</v>
      </c>
      <c r="CB160" s="845" t="s">
        <v>798</v>
      </c>
      <c r="CC160" s="845" t="s">
        <v>798</v>
      </c>
      <c r="CD160" s="845" t="s">
        <v>798</v>
      </c>
      <c r="CE160" s="845" t="s">
        <v>798</v>
      </c>
      <c r="CF160" s="845" t="s">
        <v>798</v>
      </c>
      <c r="CG160" s="845" t="s">
        <v>798</v>
      </c>
      <c r="CH160" s="845" t="s">
        <v>798</v>
      </c>
      <c r="CI160" s="845" t="s">
        <v>798</v>
      </c>
      <c r="CJ160" s="845" t="s">
        <v>798</v>
      </c>
      <c r="CK160" s="845" t="s">
        <v>798</v>
      </c>
      <c r="CL160" s="845" t="s">
        <v>798</v>
      </c>
      <c r="CM160" s="845" t="s">
        <v>798</v>
      </c>
      <c r="CN160" s="845" t="s">
        <v>798</v>
      </c>
      <c r="CO160" s="845" t="s">
        <v>798</v>
      </c>
      <c r="CP160" s="845" t="s">
        <v>798</v>
      </c>
      <c r="CQ160" s="845" t="s">
        <v>798</v>
      </c>
      <c r="CR160" s="845" t="s">
        <v>798</v>
      </c>
      <c r="CS160" s="845" t="s">
        <v>798</v>
      </c>
      <c r="CT160" s="845" t="s">
        <v>798</v>
      </c>
      <c r="CU160" s="845" t="s">
        <v>798</v>
      </c>
      <c r="CV160" s="845" t="s">
        <v>798</v>
      </c>
      <c r="CW160" s="845" t="s">
        <v>798</v>
      </c>
      <c r="CX160" s="845" t="s">
        <v>798</v>
      </c>
      <c r="CY160" s="845" t="s">
        <v>798</v>
      </c>
      <c r="CZ160" s="845" t="s">
        <v>798</v>
      </c>
      <c r="DA160" s="845" t="s">
        <v>798</v>
      </c>
      <c r="DB160" s="845" t="s">
        <v>798</v>
      </c>
      <c r="DC160" s="845" t="s">
        <v>798</v>
      </c>
      <c r="DD160" s="845" t="s">
        <v>798</v>
      </c>
      <c r="DE160" s="845" t="s">
        <v>798</v>
      </c>
      <c r="DF160" s="845" t="s">
        <v>798</v>
      </c>
      <c r="DG160" s="845" t="s">
        <v>798</v>
      </c>
      <c r="DH160" s="845" t="s">
        <v>798</v>
      </c>
      <c r="DI160" s="845" t="s">
        <v>798</v>
      </c>
      <c r="DJ160" s="845" t="s">
        <v>798</v>
      </c>
      <c r="DK160" s="845" t="s">
        <v>798</v>
      </c>
      <c r="DL160" s="845" t="s">
        <v>798</v>
      </c>
      <c r="DM160" s="845" t="s">
        <v>798</v>
      </c>
      <c r="DN160" s="845" t="s">
        <v>798</v>
      </c>
      <c r="DO160" s="845" t="s">
        <v>798</v>
      </c>
      <c r="DP160" s="845" t="s">
        <v>798</v>
      </c>
      <c r="DQ160" s="845" t="s">
        <v>798</v>
      </c>
      <c r="DR160" s="845" t="s">
        <v>798</v>
      </c>
      <c r="DS160" s="917" t="s">
        <v>798</v>
      </c>
      <c r="DT160" s="845" t="s">
        <v>798</v>
      </c>
      <c r="DU160" s="845" t="s">
        <v>798</v>
      </c>
      <c r="DV160" s="845" t="s">
        <v>798</v>
      </c>
      <c r="DW160" s="845" t="s">
        <v>798</v>
      </c>
      <c r="DX160" s="845" t="s">
        <v>798</v>
      </c>
      <c r="DY160" s="845" t="s">
        <v>798</v>
      </c>
      <c r="DZ160" s="845" t="s">
        <v>798</v>
      </c>
      <c r="EA160" s="845" t="s">
        <v>798</v>
      </c>
      <c r="EB160" s="845" t="s">
        <v>798</v>
      </c>
      <c r="EC160" s="845" t="s">
        <v>798</v>
      </c>
      <c r="ED160" s="845" t="s">
        <v>798</v>
      </c>
      <c r="EE160" s="845" t="s">
        <v>798</v>
      </c>
      <c r="EF160" s="845" t="s">
        <v>798</v>
      </c>
    </row>
    <row r="161" spans="1:136" x14ac:dyDescent="0.2">
      <c r="A161" s="845">
        <v>157</v>
      </c>
      <c r="B161" s="845">
        <v>1</v>
      </c>
      <c r="C161" s="845" t="s">
        <v>798</v>
      </c>
      <c r="D161" s="845" t="s">
        <v>798</v>
      </c>
      <c r="E161" s="845" t="s">
        <v>798</v>
      </c>
      <c r="F161" s="845" t="s">
        <v>798</v>
      </c>
      <c r="G161" s="845" t="s">
        <v>798</v>
      </c>
      <c r="H161" s="845" t="s">
        <v>798</v>
      </c>
      <c r="I161" s="845" t="s">
        <v>798</v>
      </c>
      <c r="J161" s="845" t="s">
        <v>798</v>
      </c>
      <c r="K161" s="845" t="s">
        <v>798</v>
      </c>
      <c r="L161" s="845" t="s">
        <v>798</v>
      </c>
      <c r="M161" s="845" t="s">
        <v>798</v>
      </c>
      <c r="N161" s="845" t="s">
        <v>798</v>
      </c>
      <c r="O161" s="845" t="s">
        <v>798</v>
      </c>
      <c r="P161" s="845" t="s">
        <v>798</v>
      </c>
      <c r="Q161" s="845" t="s">
        <v>798</v>
      </c>
      <c r="R161" s="845" t="s">
        <v>798</v>
      </c>
      <c r="S161" s="845" t="s">
        <v>798</v>
      </c>
      <c r="T161" s="845" t="s">
        <v>798</v>
      </c>
      <c r="U161" s="845" t="s">
        <v>798</v>
      </c>
      <c r="V161" s="845" t="s">
        <v>798</v>
      </c>
      <c r="W161" s="845" t="s">
        <v>798</v>
      </c>
      <c r="X161" s="845" t="s">
        <v>798</v>
      </c>
      <c r="Y161" s="845" t="s">
        <v>798</v>
      </c>
      <c r="Z161" s="845" t="s">
        <v>798</v>
      </c>
      <c r="AA161" s="845" t="s">
        <v>798</v>
      </c>
      <c r="AB161" s="845" t="s">
        <v>798</v>
      </c>
      <c r="AC161" s="845" t="s">
        <v>798</v>
      </c>
      <c r="AD161" s="845" t="s">
        <v>798</v>
      </c>
      <c r="AE161" s="845" t="s">
        <v>798</v>
      </c>
      <c r="AF161" s="845" t="s">
        <v>798</v>
      </c>
      <c r="AG161" s="845" t="s">
        <v>798</v>
      </c>
      <c r="AH161" s="845" t="s">
        <v>798</v>
      </c>
      <c r="AI161" s="845" t="s">
        <v>798</v>
      </c>
      <c r="AJ161" s="845" t="s">
        <v>798</v>
      </c>
      <c r="AK161" s="845" t="s">
        <v>798</v>
      </c>
      <c r="AL161" s="845" t="s">
        <v>798</v>
      </c>
      <c r="AM161" s="845" t="s">
        <v>798</v>
      </c>
      <c r="AN161" s="845" t="s">
        <v>798</v>
      </c>
      <c r="AO161" s="845" t="s">
        <v>798</v>
      </c>
      <c r="AP161" s="845" t="s">
        <v>798</v>
      </c>
      <c r="AQ161" s="845" t="s">
        <v>798</v>
      </c>
      <c r="AR161" s="845" t="s">
        <v>798</v>
      </c>
      <c r="AS161" s="845" t="s">
        <v>798</v>
      </c>
      <c r="AT161" s="845" t="s">
        <v>798</v>
      </c>
      <c r="AU161" s="845" t="s">
        <v>798</v>
      </c>
      <c r="AV161" s="845" t="s">
        <v>798</v>
      </c>
      <c r="AW161" s="845" t="s">
        <v>798</v>
      </c>
      <c r="AX161" s="845" t="s">
        <v>798</v>
      </c>
      <c r="AY161" s="845" t="s">
        <v>798</v>
      </c>
      <c r="AZ161" s="845" t="s">
        <v>798</v>
      </c>
      <c r="BA161" s="845" t="s">
        <v>798</v>
      </c>
      <c r="BB161" s="845" t="s">
        <v>798</v>
      </c>
      <c r="BC161" s="845" t="s">
        <v>798</v>
      </c>
      <c r="BD161" s="845" t="s">
        <v>798</v>
      </c>
      <c r="BE161" s="845" t="s">
        <v>798</v>
      </c>
      <c r="BF161" s="845" t="s">
        <v>798</v>
      </c>
      <c r="BG161" s="845" t="s">
        <v>798</v>
      </c>
      <c r="BH161" s="845" t="s">
        <v>798</v>
      </c>
      <c r="BI161" s="845" t="s">
        <v>798</v>
      </c>
      <c r="BJ161" s="845" t="s">
        <v>798</v>
      </c>
      <c r="BK161" s="917" t="s">
        <v>798</v>
      </c>
      <c r="BL161" s="845" t="s">
        <v>798</v>
      </c>
      <c r="BM161" s="845" t="s">
        <v>798</v>
      </c>
      <c r="BN161" s="845" t="s">
        <v>798</v>
      </c>
      <c r="BO161" s="845" t="s">
        <v>798</v>
      </c>
      <c r="BP161" s="845" t="s">
        <v>798</v>
      </c>
      <c r="BQ161" s="845" t="s">
        <v>798</v>
      </c>
      <c r="BR161" s="917" t="s">
        <v>798</v>
      </c>
      <c r="BS161" s="845" t="s">
        <v>798</v>
      </c>
      <c r="BT161" s="845" t="s">
        <v>798</v>
      </c>
      <c r="BU161" s="845" t="s">
        <v>798</v>
      </c>
      <c r="BV161" s="917" t="s">
        <v>798</v>
      </c>
      <c r="BW161" s="845" t="s">
        <v>798</v>
      </c>
      <c r="BX161" s="845" t="s">
        <v>798</v>
      </c>
      <c r="BY161" s="845" t="s">
        <v>798</v>
      </c>
      <c r="BZ161" s="845" t="s">
        <v>798</v>
      </c>
      <c r="CA161" s="845" t="s">
        <v>798</v>
      </c>
      <c r="CB161" s="845" t="s">
        <v>798</v>
      </c>
      <c r="CC161" s="845" t="s">
        <v>798</v>
      </c>
      <c r="CD161" s="845" t="s">
        <v>798</v>
      </c>
      <c r="CE161" s="845" t="s">
        <v>798</v>
      </c>
      <c r="CF161" s="845" t="s">
        <v>798</v>
      </c>
      <c r="CG161" s="845" t="s">
        <v>798</v>
      </c>
      <c r="CH161" s="845" t="s">
        <v>798</v>
      </c>
      <c r="CI161" s="845" t="s">
        <v>798</v>
      </c>
      <c r="CJ161" s="845" t="s">
        <v>798</v>
      </c>
      <c r="CK161" s="845" t="s">
        <v>798</v>
      </c>
      <c r="CL161" s="845" t="s">
        <v>798</v>
      </c>
      <c r="CM161" s="845" t="s">
        <v>798</v>
      </c>
      <c r="CN161" s="845" t="s">
        <v>798</v>
      </c>
      <c r="CO161" s="845" t="s">
        <v>798</v>
      </c>
      <c r="CP161" s="845" t="s">
        <v>798</v>
      </c>
      <c r="CQ161" s="845" t="s">
        <v>798</v>
      </c>
      <c r="CR161" s="845" t="s">
        <v>798</v>
      </c>
      <c r="CS161" s="845" t="s">
        <v>798</v>
      </c>
      <c r="CT161" s="845" t="s">
        <v>798</v>
      </c>
      <c r="CU161" s="845" t="s">
        <v>798</v>
      </c>
      <c r="CV161" s="845" t="s">
        <v>798</v>
      </c>
      <c r="CW161" s="845" t="s">
        <v>798</v>
      </c>
      <c r="CX161" s="845" t="s">
        <v>798</v>
      </c>
      <c r="CY161" s="845" t="s">
        <v>798</v>
      </c>
      <c r="CZ161" s="845" t="s">
        <v>798</v>
      </c>
      <c r="DA161" s="845" t="s">
        <v>798</v>
      </c>
      <c r="DB161" s="845" t="s">
        <v>798</v>
      </c>
      <c r="DC161" s="845" t="s">
        <v>798</v>
      </c>
      <c r="DD161" s="845" t="s">
        <v>798</v>
      </c>
      <c r="DE161" s="845" t="s">
        <v>798</v>
      </c>
      <c r="DF161" s="845" t="s">
        <v>798</v>
      </c>
      <c r="DG161" s="845" t="s">
        <v>798</v>
      </c>
      <c r="DH161" s="845" t="s">
        <v>798</v>
      </c>
      <c r="DI161" s="845" t="s">
        <v>798</v>
      </c>
      <c r="DJ161" s="845" t="s">
        <v>798</v>
      </c>
      <c r="DK161" s="845" t="s">
        <v>798</v>
      </c>
      <c r="DL161" s="845" t="s">
        <v>798</v>
      </c>
      <c r="DM161" s="845" t="s">
        <v>798</v>
      </c>
      <c r="DN161" s="845" t="s">
        <v>798</v>
      </c>
      <c r="DO161" s="845" t="s">
        <v>798</v>
      </c>
      <c r="DP161" s="845" t="s">
        <v>798</v>
      </c>
      <c r="DQ161" s="845" t="s">
        <v>798</v>
      </c>
      <c r="DR161" s="845" t="s">
        <v>798</v>
      </c>
      <c r="DS161" s="917" t="s">
        <v>798</v>
      </c>
      <c r="DT161" s="845" t="s">
        <v>798</v>
      </c>
      <c r="DU161" s="845" t="s">
        <v>798</v>
      </c>
      <c r="DV161" s="845" t="s">
        <v>798</v>
      </c>
      <c r="DW161" s="845" t="s">
        <v>798</v>
      </c>
      <c r="DX161" s="845" t="s">
        <v>798</v>
      </c>
      <c r="DY161" s="845" t="s">
        <v>798</v>
      </c>
      <c r="DZ161" s="845" t="s">
        <v>798</v>
      </c>
      <c r="EA161" s="845" t="s">
        <v>798</v>
      </c>
      <c r="EB161" s="845" t="s">
        <v>798</v>
      </c>
      <c r="EC161" s="845" t="s">
        <v>798</v>
      </c>
      <c r="ED161" s="845" t="s">
        <v>798</v>
      </c>
      <c r="EE161" s="845" t="s">
        <v>798</v>
      </c>
      <c r="EF161" s="845" t="s">
        <v>798</v>
      </c>
    </row>
    <row r="162" spans="1:136" x14ac:dyDescent="0.2">
      <c r="A162" s="845">
        <v>158</v>
      </c>
      <c r="B162" s="845">
        <v>2</v>
      </c>
      <c r="C162" s="845" t="s">
        <v>798</v>
      </c>
      <c r="D162" s="845" t="s">
        <v>798</v>
      </c>
      <c r="E162" s="845" t="s">
        <v>798</v>
      </c>
      <c r="F162" s="845" t="s">
        <v>798</v>
      </c>
      <c r="G162" s="845" t="s">
        <v>798</v>
      </c>
      <c r="H162" s="845" t="s">
        <v>798</v>
      </c>
      <c r="I162" s="845" t="s">
        <v>798</v>
      </c>
      <c r="J162" s="845" t="s">
        <v>798</v>
      </c>
      <c r="K162" s="845" t="s">
        <v>798</v>
      </c>
      <c r="L162" s="845" t="s">
        <v>798</v>
      </c>
      <c r="M162" s="845" t="s">
        <v>798</v>
      </c>
      <c r="N162" s="845" t="s">
        <v>798</v>
      </c>
      <c r="O162" s="845" t="s">
        <v>798</v>
      </c>
      <c r="P162" s="845" t="s">
        <v>798</v>
      </c>
      <c r="Q162" s="845" t="s">
        <v>798</v>
      </c>
      <c r="R162" s="845" t="s">
        <v>798</v>
      </c>
      <c r="S162" s="845" t="s">
        <v>798</v>
      </c>
      <c r="T162" s="845" t="s">
        <v>798</v>
      </c>
      <c r="U162" s="845" t="s">
        <v>798</v>
      </c>
      <c r="V162" s="845" t="s">
        <v>798</v>
      </c>
      <c r="W162" s="845" t="s">
        <v>798</v>
      </c>
      <c r="X162" s="845" t="s">
        <v>798</v>
      </c>
      <c r="Y162" s="845" t="s">
        <v>798</v>
      </c>
      <c r="Z162" s="845" t="s">
        <v>798</v>
      </c>
      <c r="AA162" s="845" t="s">
        <v>798</v>
      </c>
      <c r="AB162" s="845" t="s">
        <v>798</v>
      </c>
      <c r="AC162" s="845" t="s">
        <v>798</v>
      </c>
      <c r="AD162" s="845" t="s">
        <v>798</v>
      </c>
      <c r="AE162" s="845" t="s">
        <v>798</v>
      </c>
      <c r="AF162" s="845" t="s">
        <v>798</v>
      </c>
      <c r="AG162" s="845" t="s">
        <v>798</v>
      </c>
      <c r="AH162" s="845" t="s">
        <v>798</v>
      </c>
      <c r="AI162" s="845" t="s">
        <v>798</v>
      </c>
      <c r="AJ162" s="845" t="s">
        <v>798</v>
      </c>
      <c r="AK162" s="845" t="s">
        <v>798</v>
      </c>
      <c r="AL162" s="845" t="s">
        <v>798</v>
      </c>
      <c r="AM162" s="845" t="s">
        <v>798</v>
      </c>
      <c r="AN162" s="845" t="s">
        <v>798</v>
      </c>
      <c r="AO162" s="845" t="s">
        <v>798</v>
      </c>
      <c r="AP162" s="845" t="s">
        <v>798</v>
      </c>
      <c r="AQ162" s="845" t="s">
        <v>798</v>
      </c>
      <c r="AR162" s="845" t="s">
        <v>798</v>
      </c>
      <c r="AS162" s="845" t="s">
        <v>798</v>
      </c>
      <c r="AT162" s="845" t="s">
        <v>798</v>
      </c>
      <c r="AU162" s="845" t="s">
        <v>798</v>
      </c>
      <c r="AV162" s="845" t="s">
        <v>798</v>
      </c>
      <c r="AW162" s="845" t="s">
        <v>798</v>
      </c>
      <c r="AX162" s="845" t="s">
        <v>798</v>
      </c>
      <c r="AY162" s="845" t="s">
        <v>798</v>
      </c>
      <c r="AZ162" s="845" t="s">
        <v>798</v>
      </c>
      <c r="BA162" s="845" t="s">
        <v>798</v>
      </c>
      <c r="BB162" s="845" t="s">
        <v>798</v>
      </c>
      <c r="BC162" s="845" t="s">
        <v>798</v>
      </c>
      <c r="BD162" s="845" t="s">
        <v>798</v>
      </c>
      <c r="BE162" s="845" t="s">
        <v>798</v>
      </c>
      <c r="BF162" s="845" t="s">
        <v>798</v>
      </c>
      <c r="BG162" s="845" t="s">
        <v>798</v>
      </c>
      <c r="BH162" s="845" t="s">
        <v>798</v>
      </c>
      <c r="BI162" s="845" t="s">
        <v>798</v>
      </c>
      <c r="BJ162" s="845" t="s">
        <v>798</v>
      </c>
      <c r="BK162" s="917" t="s">
        <v>798</v>
      </c>
      <c r="BL162" s="845" t="s">
        <v>798</v>
      </c>
      <c r="BM162" s="845" t="s">
        <v>798</v>
      </c>
      <c r="BN162" s="845" t="s">
        <v>798</v>
      </c>
      <c r="BO162" s="845" t="s">
        <v>798</v>
      </c>
      <c r="BP162" s="845" t="s">
        <v>798</v>
      </c>
      <c r="BQ162" s="845" t="s">
        <v>798</v>
      </c>
      <c r="BR162" s="917" t="s">
        <v>798</v>
      </c>
      <c r="BS162" s="845" t="s">
        <v>798</v>
      </c>
      <c r="BT162" s="845" t="s">
        <v>798</v>
      </c>
      <c r="BU162" s="845" t="s">
        <v>798</v>
      </c>
      <c r="BV162" s="917" t="s">
        <v>798</v>
      </c>
      <c r="BW162" s="845" t="s">
        <v>798</v>
      </c>
      <c r="BX162" s="845" t="s">
        <v>798</v>
      </c>
      <c r="BY162" s="845" t="s">
        <v>798</v>
      </c>
      <c r="BZ162" s="845" t="s">
        <v>798</v>
      </c>
      <c r="CA162" s="845" t="s">
        <v>798</v>
      </c>
      <c r="CB162" s="845" t="s">
        <v>798</v>
      </c>
      <c r="CC162" s="845" t="s">
        <v>798</v>
      </c>
      <c r="CD162" s="845" t="s">
        <v>798</v>
      </c>
      <c r="CE162" s="845" t="s">
        <v>798</v>
      </c>
      <c r="CF162" s="845" t="s">
        <v>798</v>
      </c>
      <c r="CG162" s="845" t="s">
        <v>798</v>
      </c>
      <c r="CH162" s="845" t="s">
        <v>798</v>
      </c>
      <c r="CI162" s="845" t="s">
        <v>798</v>
      </c>
      <c r="CJ162" s="845" t="s">
        <v>798</v>
      </c>
      <c r="CK162" s="845" t="s">
        <v>798</v>
      </c>
      <c r="CL162" s="845" t="s">
        <v>798</v>
      </c>
      <c r="CM162" s="845" t="s">
        <v>798</v>
      </c>
      <c r="CN162" s="845" t="s">
        <v>798</v>
      </c>
      <c r="CO162" s="845" t="s">
        <v>798</v>
      </c>
      <c r="CP162" s="845" t="s">
        <v>798</v>
      </c>
      <c r="CQ162" s="845" t="s">
        <v>798</v>
      </c>
      <c r="CR162" s="845" t="s">
        <v>798</v>
      </c>
      <c r="CS162" s="845" t="s">
        <v>798</v>
      </c>
      <c r="CT162" s="845" t="s">
        <v>798</v>
      </c>
      <c r="CU162" s="845" t="s">
        <v>798</v>
      </c>
      <c r="CV162" s="845" t="s">
        <v>798</v>
      </c>
      <c r="CW162" s="845" t="s">
        <v>798</v>
      </c>
      <c r="CX162" s="845" t="s">
        <v>798</v>
      </c>
      <c r="CY162" s="845" t="s">
        <v>798</v>
      </c>
      <c r="CZ162" s="845" t="s">
        <v>798</v>
      </c>
      <c r="DA162" s="845" t="s">
        <v>798</v>
      </c>
      <c r="DB162" s="845" t="s">
        <v>798</v>
      </c>
      <c r="DC162" s="845" t="s">
        <v>798</v>
      </c>
      <c r="DD162" s="845" t="s">
        <v>798</v>
      </c>
      <c r="DE162" s="845" t="s">
        <v>798</v>
      </c>
      <c r="DF162" s="845" t="s">
        <v>798</v>
      </c>
      <c r="DG162" s="845" t="s">
        <v>798</v>
      </c>
      <c r="DH162" s="845" t="s">
        <v>798</v>
      </c>
      <c r="DI162" s="845" t="s">
        <v>798</v>
      </c>
      <c r="DJ162" s="845" t="s">
        <v>798</v>
      </c>
      <c r="DK162" s="845" t="s">
        <v>798</v>
      </c>
      <c r="DL162" s="845" t="s">
        <v>798</v>
      </c>
      <c r="DM162" s="845" t="s">
        <v>798</v>
      </c>
      <c r="DN162" s="845" t="s">
        <v>798</v>
      </c>
      <c r="DO162" s="845" t="s">
        <v>798</v>
      </c>
      <c r="DP162" s="845" t="s">
        <v>798</v>
      </c>
      <c r="DQ162" s="845" t="s">
        <v>798</v>
      </c>
      <c r="DR162" s="845" t="s">
        <v>798</v>
      </c>
      <c r="DS162" s="917" t="s">
        <v>798</v>
      </c>
      <c r="DT162" s="845" t="s">
        <v>798</v>
      </c>
      <c r="DU162" s="845" t="s">
        <v>798</v>
      </c>
      <c r="DV162" s="845" t="s">
        <v>798</v>
      </c>
      <c r="DW162" s="845" t="s">
        <v>798</v>
      </c>
      <c r="DX162" s="845" t="s">
        <v>798</v>
      </c>
      <c r="DY162" s="845" t="s">
        <v>798</v>
      </c>
      <c r="DZ162" s="845" t="s">
        <v>798</v>
      </c>
      <c r="EA162" s="845" t="s">
        <v>798</v>
      </c>
      <c r="EB162" s="845" t="s">
        <v>798</v>
      </c>
      <c r="EC162" s="845" t="s">
        <v>798</v>
      </c>
      <c r="ED162" s="845" t="s">
        <v>798</v>
      </c>
      <c r="EE162" s="845" t="s">
        <v>798</v>
      </c>
      <c r="EF162" s="845" t="s">
        <v>798</v>
      </c>
    </row>
    <row r="163" spans="1:136" x14ac:dyDescent="0.2">
      <c r="A163" s="845">
        <v>159</v>
      </c>
      <c r="B163" s="845">
        <v>3</v>
      </c>
      <c r="C163" s="845" t="s">
        <v>798</v>
      </c>
      <c r="D163" s="845" t="s">
        <v>798</v>
      </c>
      <c r="E163" s="845" t="s">
        <v>798</v>
      </c>
      <c r="F163" s="845" t="s">
        <v>798</v>
      </c>
      <c r="G163" s="845" t="s">
        <v>798</v>
      </c>
      <c r="H163" s="845" t="s">
        <v>798</v>
      </c>
      <c r="I163" s="845" t="s">
        <v>798</v>
      </c>
      <c r="J163" s="845" t="s">
        <v>798</v>
      </c>
      <c r="K163" s="845" t="s">
        <v>798</v>
      </c>
      <c r="L163" s="845" t="s">
        <v>798</v>
      </c>
      <c r="M163" s="845" t="s">
        <v>798</v>
      </c>
      <c r="N163" s="845" t="s">
        <v>798</v>
      </c>
      <c r="O163" s="845" t="s">
        <v>798</v>
      </c>
      <c r="P163" s="845" t="s">
        <v>798</v>
      </c>
      <c r="Q163" s="845" t="s">
        <v>798</v>
      </c>
      <c r="R163" s="845" t="s">
        <v>798</v>
      </c>
      <c r="S163" s="845" t="s">
        <v>798</v>
      </c>
      <c r="T163" s="845" t="s">
        <v>798</v>
      </c>
      <c r="U163" s="845" t="s">
        <v>798</v>
      </c>
      <c r="V163" s="845" t="s">
        <v>798</v>
      </c>
      <c r="W163" s="845" t="s">
        <v>798</v>
      </c>
      <c r="X163" s="845" t="s">
        <v>798</v>
      </c>
      <c r="Y163" s="845" t="s">
        <v>798</v>
      </c>
      <c r="Z163" s="845" t="s">
        <v>798</v>
      </c>
      <c r="AA163" s="845" t="s">
        <v>798</v>
      </c>
      <c r="AB163" s="845" t="s">
        <v>798</v>
      </c>
      <c r="AC163" s="845" t="s">
        <v>798</v>
      </c>
      <c r="AD163" s="845" t="s">
        <v>798</v>
      </c>
      <c r="AE163" s="845" t="s">
        <v>798</v>
      </c>
      <c r="AF163" s="845" t="s">
        <v>798</v>
      </c>
      <c r="AG163" s="845" t="s">
        <v>798</v>
      </c>
      <c r="AH163" s="845" t="s">
        <v>798</v>
      </c>
      <c r="AI163" s="845" t="s">
        <v>798</v>
      </c>
      <c r="AJ163" s="845" t="s">
        <v>798</v>
      </c>
      <c r="AK163" s="845" t="s">
        <v>798</v>
      </c>
      <c r="AL163" s="845" t="s">
        <v>798</v>
      </c>
      <c r="AM163" s="845" t="s">
        <v>798</v>
      </c>
      <c r="AN163" s="845" t="s">
        <v>798</v>
      </c>
      <c r="AO163" s="845" t="s">
        <v>798</v>
      </c>
      <c r="AP163" s="845" t="s">
        <v>798</v>
      </c>
      <c r="AQ163" s="845" t="s">
        <v>798</v>
      </c>
      <c r="AR163" s="845" t="s">
        <v>798</v>
      </c>
      <c r="AS163" s="845" t="s">
        <v>798</v>
      </c>
      <c r="AT163" s="845" t="s">
        <v>798</v>
      </c>
      <c r="AU163" s="845" t="s">
        <v>798</v>
      </c>
      <c r="AV163" s="845" t="s">
        <v>798</v>
      </c>
      <c r="AW163" s="845" t="s">
        <v>798</v>
      </c>
      <c r="AX163" s="845" t="s">
        <v>798</v>
      </c>
      <c r="AY163" s="845" t="s">
        <v>798</v>
      </c>
      <c r="AZ163" s="845" t="s">
        <v>798</v>
      </c>
      <c r="BA163" s="845" t="s">
        <v>798</v>
      </c>
      <c r="BB163" s="845" t="s">
        <v>798</v>
      </c>
      <c r="BC163" s="845" t="s">
        <v>798</v>
      </c>
      <c r="BD163" s="845" t="s">
        <v>798</v>
      </c>
      <c r="BE163" s="845" t="s">
        <v>798</v>
      </c>
      <c r="BF163" s="845" t="s">
        <v>798</v>
      </c>
      <c r="BG163" s="845" t="s">
        <v>798</v>
      </c>
      <c r="BH163" s="845" t="s">
        <v>798</v>
      </c>
      <c r="BI163" s="845" t="s">
        <v>798</v>
      </c>
      <c r="BJ163" s="845" t="s">
        <v>798</v>
      </c>
      <c r="BK163" s="917" t="s">
        <v>798</v>
      </c>
      <c r="BL163" s="845" t="s">
        <v>798</v>
      </c>
      <c r="BM163" s="845" t="s">
        <v>798</v>
      </c>
      <c r="BN163" s="845" t="s">
        <v>798</v>
      </c>
      <c r="BO163" s="845" t="s">
        <v>798</v>
      </c>
      <c r="BP163" s="845" t="s">
        <v>798</v>
      </c>
      <c r="BQ163" s="845" t="s">
        <v>798</v>
      </c>
      <c r="BR163" s="917" t="s">
        <v>798</v>
      </c>
      <c r="BS163" s="845" t="s">
        <v>798</v>
      </c>
      <c r="BT163" s="845" t="s">
        <v>798</v>
      </c>
      <c r="BU163" s="845" t="s">
        <v>798</v>
      </c>
      <c r="BV163" s="917" t="s">
        <v>798</v>
      </c>
      <c r="BW163" s="845" t="s">
        <v>798</v>
      </c>
      <c r="BX163" s="845" t="s">
        <v>798</v>
      </c>
      <c r="BY163" s="845" t="s">
        <v>798</v>
      </c>
      <c r="BZ163" s="845" t="s">
        <v>798</v>
      </c>
      <c r="CA163" s="845" t="s">
        <v>798</v>
      </c>
      <c r="CB163" s="845" t="s">
        <v>798</v>
      </c>
      <c r="CC163" s="845" t="s">
        <v>798</v>
      </c>
      <c r="CD163" s="845" t="s">
        <v>798</v>
      </c>
      <c r="CE163" s="845" t="s">
        <v>798</v>
      </c>
      <c r="CF163" s="845" t="s">
        <v>798</v>
      </c>
      <c r="CG163" s="845" t="s">
        <v>798</v>
      </c>
      <c r="CH163" s="845" t="s">
        <v>798</v>
      </c>
      <c r="CI163" s="845" t="s">
        <v>798</v>
      </c>
      <c r="CJ163" s="845" t="s">
        <v>798</v>
      </c>
      <c r="CK163" s="845" t="s">
        <v>798</v>
      </c>
      <c r="CL163" s="845" t="s">
        <v>798</v>
      </c>
      <c r="CM163" s="845" t="s">
        <v>798</v>
      </c>
      <c r="CN163" s="845" t="s">
        <v>798</v>
      </c>
      <c r="CO163" s="845" t="s">
        <v>798</v>
      </c>
      <c r="CP163" s="845" t="s">
        <v>798</v>
      </c>
      <c r="CQ163" s="845" t="s">
        <v>798</v>
      </c>
      <c r="CR163" s="845" t="s">
        <v>798</v>
      </c>
      <c r="CS163" s="845" t="s">
        <v>798</v>
      </c>
      <c r="CT163" s="845" t="s">
        <v>798</v>
      </c>
      <c r="CU163" s="845" t="s">
        <v>798</v>
      </c>
      <c r="CV163" s="845" t="s">
        <v>798</v>
      </c>
      <c r="CW163" s="845" t="s">
        <v>798</v>
      </c>
      <c r="CX163" s="845" t="s">
        <v>798</v>
      </c>
      <c r="CY163" s="845" t="s">
        <v>798</v>
      </c>
      <c r="CZ163" s="845" t="s">
        <v>798</v>
      </c>
      <c r="DA163" s="845" t="s">
        <v>798</v>
      </c>
      <c r="DB163" s="845" t="s">
        <v>798</v>
      </c>
      <c r="DC163" s="845" t="s">
        <v>798</v>
      </c>
      <c r="DD163" s="845" t="s">
        <v>798</v>
      </c>
      <c r="DE163" s="845" t="s">
        <v>798</v>
      </c>
      <c r="DF163" s="845" t="s">
        <v>798</v>
      </c>
      <c r="DG163" s="845" t="s">
        <v>798</v>
      </c>
      <c r="DH163" s="845" t="s">
        <v>798</v>
      </c>
      <c r="DI163" s="845" t="s">
        <v>798</v>
      </c>
      <c r="DJ163" s="845" t="s">
        <v>798</v>
      </c>
      <c r="DK163" s="845" t="s">
        <v>798</v>
      </c>
      <c r="DL163" s="845" t="s">
        <v>798</v>
      </c>
      <c r="DM163" s="845" t="s">
        <v>798</v>
      </c>
      <c r="DN163" s="845" t="s">
        <v>798</v>
      </c>
      <c r="DO163" s="845" t="s">
        <v>798</v>
      </c>
      <c r="DP163" s="845" t="s">
        <v>798</v>
      </c>
      <c r="DQ163" s="845" t="s">
        <v>798</v>
      </c>
      <c r="DR163" s="845" t="s">
        <v>798</v>
      </c>
      <c r="DS163" s="917" t="s">
        <v>798</v>
      </c>
      <c r="DT163" s="845" t="s">
        <v>798</v>
      </c>
      <c r="DU163" s="845" t="s">
        <v>798</v>
      </c>
      <c r="DV163" s="845" t="s">
        <v>798</v>
      </c>
      <c r="DW163" s="845" t="s">
        <v>798</v>
      </c>
      <c r="DX163" s="845" t="s">
        <v>798</v>
      </c>
      <c r="DY163" s="845" t="s">
        <v>798</v>
      </c>
      <c r="DZ163" s="845" t="s">
        <v>798</v>
      </c>
      <c r="EA163" s="845" t="s">
        <v>798</v>
      </c>
      <c r="EB163" s="845" t="s">
        <v>798</v>
      </c>
      <c r="EC163" s="845" t="s">
        <v>798</v>
      </c>
      <c r="ED163" s="845" t="s">
        <v>798</v>
      </c>
      <c r="EE163" s="845" t="s">
        <v>798</v>
      </c>
      <c r="EF163" s="845" t="s">
        <v>798</v>
      </c>
    </row>
    <row r="164" spans="1:136" x14ac:dyDescent="0.2">
      <c r="A164" s="845">
        <v>160</v>
      </c>
      <c r="B164" s="845">
        <v>4</v>
      </c>
      <c r="C164" s="845" t="s">
        <v>798</v>
      </c>
      <c r="D164" s="845" t="s">
        <v>798</v>
      </c>
      <c r="E164" s="845" t="s">
        <v>798</v>
      </c>
      <c r="F164" s="845" t="s">
        <v>798</v>
      </c>
      <c r="G164" s="845" t="s">
        <v>798</v>
      </c>
      <c r="H164" s="845" t="s">
        <v>798</v>
      </c>
      <c r="I164" s="845" t="s">
        <v>798</v>
      </c>
      <c r="J164" s="845" t="s">
        <v>798</v>
      </c>
      <c r="K164" s="845" t="s">
        <v>798</v>
      </c>
      <c r="L164" s="845" t="s">
        <v>798</v>
      </c>
      <c r="M164" s="845" t="s">
        <v>798</v>
      </c>
      <c r="N164" s="845" t="s">
        <v>798</v>
      </c>
      <c r="O164" s="845" t="s">
        <v>798</v>
      </c>
      <c r="P164" s="845" t="s">
        <v>798</v>
      </c>
      <c r="Q164" s="845" t="s">
        <v>798</v>
      </c>
      <c r="R164" s="845" t="s">
        <v>798</v>
      </c>
      <c r="S164" s="845" t="s">
        <v>798</v>
      </c>
      <c r="T164" s="845" t="s">
        <v>798</v>
      </c>
      <c r="U164" s="845" t="s">
        <v>798</v>
      </c>
      <c r="V164" s="845" t="s">
        <v>798</v>
      </c>
      <c r="W164" s="845" t="s">
        <v>798</v>
      </c>
      <c r="X164" s="845" t="s">
        <v>798</v>
      </c>
      <c r="Y164" s="845" t="s">
        <v>798</v>
      </c>
      <c r="Z164" s="845" t="s">
        <v>798</v>
      </c>
      <c r="AA164" s="845" t="s">
        <v>798</v>
      </c>
      <c r="AB164" s="845" t="s">
        <v>798</v>
      </c>
      <c r="AC164" s="845" t="s">
        <v>798</v>
      </c>
      <c r="AD164" s="845" t="s">
        <v>798</v>
      </c>
      <c r="AE164" s="845" t="s">
        <v>798</v>
      </c>
      <c r="AF164" s="845" t="s">
        <v>798</v>
      </c>
      <c r="AG164" s="845" t="s">
        <v>798</v>
      </c>
      <c r="AH164" s="845" t="s">
        <v>798</v>
      </c>
      <c r="AI164" s="845" t="s">
        <v>798</v>
      </c>
      <c r="AJ164" s="845" t="s">
        <v>798</v>
      </c>
      <c r="AK164" s="845" t="s">
        <v>798</v>
      </c>
      <c r="AL164" s="845" t="s">
        <v>798</v>
      </c>
      <c r="AM164" s="845" t="s">
        <v>798</v>
      </c>
      <c r="AN164" s="845" t="s">
        <v>798</v>
      </c>
      <c r="AO164" s="845" t="s">
        <v>798</v>
      </c>
      <c r="AP164" s="845" t="s">
        <v>798</v>
      </c>
      <c r="AQ164" s="845" t="s">
        <v>798</v>
      </c>
      <c r="AR164" s="845" t="s">
        <v>798</v>
      </c>
      <c r="AS164" s="845" t="s">
        <v>798</v>
      </c>
      <c r="AT164" s="845" t="s">
        <v>798</v>
      </c>
      <c r="AU164" s="845" t="s">
        <v>798</v>
      </c>
      <c r="AV164" s="845" t="s">
        <v>798</v>
      </c>
      <c r="AW164" s="845" t="s">
        <v>798</v>
      </c>
      <c r="AX164" s="845" t="s">
        <v>798</v>
      </c>
      <c r="AY164" s="845" t="s">
        <v>798</v>
      </c>
      <c r="AZ164" s="845" t="s">
        <v>798</v>
      </c>
      <c r="BA164" s="845" t="s">
        <v>798</v>
      </c>
      <c r="BB164" s="845" t="s">
        <v>798</v>
      </c>
      <c r="BC164" s="845" t="s">
        <v>798</v>
      </c>
      <c r="BD164" s="845" t="s">
        <v>798</v>
      </c>
      <c r="BE164" s="845" t="s">
        <v>798</v>
      </c>
      <c r="BF164" s="845" t="s">
        <v>798</v>
      </c>
      <c r="BG164" s="845" t="s">
        <v>798</v>
      </c>
      <c r="BH164" s="845" t="s">
        <v>798</v>
      </c>
      <c r="BI164" s="845" t="s">
        <v>798</v>
      </c>
      <c r="BJ164" s="845" t="s">
        <v>798</v>
      </c>
      <c r="BK164" s="917" t="s">
        <v>798</v>
      </c>
      <c r="BL164" s="845" t="s">
        <v>798</v>
      </c>
      <c r="BM164" s="845" t="s">
        <v>798</v>
      </c>
      <c r="BN164" s="845" t="s">
        <v>798</v>
      </c>
      <c r="BO164" s="845" t="s">
        <v>798</v>
      </c>
      <c r="BP164" s="845" t="s">
        <v>798</v>
      </c>
      <c r="BQ164" s="845" t="s">
        <v>798</v>
      </c>
      <c r="BR164" s="917" t="s">
        <v>798</v>
      </c>
      <c r="BS164" s="845" t="s">
        <v>798</v>
      </c>
      <c r="BT164" s="845" t="s">
        <v>798</v>
      </c>
      <c r="BU164" s="845" t="s">
        <v>798</v>
      </c>
      <c r="BV164" s="917" t="s">
        <v>798</v>
      </c>
      <c r="BW164" s="845" t="s">
        <v>798</v>
      </c>
      <c r="BX164" s="845" t="s">
        <v>798</v>
      </c>
      <c r="BY164" s="845" t="s">
        <v>798</v>
      </c>
      <c r="BZ164" s="845" t="s">
        <v>798</v>
      </c>
      <c r="CA164" s="845" t="s">
        <v>798</v>
      </c>
      <c r="CB164" s="845" t="s">
        <v>798</v>
      </c>
      <c r="CC164" s="845" t="s">
        <v>798</v>
      </c>
      <c r="CD164" s="845" t="s">
        <v>798</v>
      </c>
      <c r="CE164" s="845" t="s">
        <v>798</v>
      </c>
      <c r="CF164" s="845" t="s">
        <v>798</v>
      </c>
      <c r="CG164" s="845" t="s">
        <v>798</v>
      </c>
      <c r="CH164" s="845" t="s">
        <v>798</v>
      </c>
      <c r="CI164" s="845" t="s">
        <v>798</v>
      </c>
      <c r="CJ164" s="845" t="s">
        <v>798</v>
      </c>
      <c r="CK164" s="845" t="s">
        <v>798</v>
      </c>
      <c r="CL164" s="845" t="s">
        <v>798</v>
      </c>
      <c r="CM164" s="845" t="s">
        <v>798</v>
      </c>
      <c r="CN164" s="845" t="s">
        <v>798</v>
      </c>
      <c r="CO164" s="845" t="s">
        <v>798</v>
      </c>
      <c r="CP164" s="845" t="s">
        <v>798</v>
      </c>
      <c r="CQ164" s="845" t="s">
        <v>798</v>
      </c>
      <c r="CR164" s="845" t="s">
        <v>798</v>
      </c>
      <c r="CS164" s="845" t="s">
        <v>798</v>
      </c>
      <c r="CT164" s="845" t="s">
        <v>798</v>
      </c>
      <c r="CU164" s="845" t="s">
        <v>798</v>
      </c>
      <c r="CV164" s="845" t="s">
        <v>798</v>
      </c>
      <c r="CW164" s="845" t="s">
        <v>798</v>
      </c>
      <c r="CX164" s="845" t="s">
        <v>798</v>
      </c>
      <c r="CY164" s="845" t="s">
        <v>798</v>
      </c>
      <c r="CZ164" s="845" t="s">
        <v>798</v>
      </c>
      <c r="DA164" s="845" t="s">
        <v>798</v>
      </c>
      <c r="DB164" s="845" t="s">
        <v>798</v>
      </c>
      <c r="DC164" s="845" t="s">
        <v>798</v>
      </c>
      <c r="DD164" s="845" t="s">
        <v>798</v>
      </c>
      <c r="DE164" s="845" t="s">
        <v>798</v>
      </c>
      <c r="DF164" s="845" t="s">
        <v>798</v>
      </c>
      <c r="DG164" s="845" t="s">
        <v>798</v>
      </c>
      <c r="DH164" s="845" t="s">
        <v>798</v>
      </c>
      <c r="DI164" s="845" t="s">
        <v>798</v>
      </c>
      <c r="DJ164" s="845" t="s">
        <v>798</v>
      </c>
      <c r="DK164" s="845" t="s">
        <v>798</v>
      </c>
      <c r="DL164" s="845" t="s">
        <v>798</v>
      </c>
      <c r="DM164" s="845" t="s">
        <v>798</v>
      </c>
      <c r="DN164" s="845" t="s">
        <v>798</v>
      </c>
      <c r="DO164" s="845" t="s">
        <v>798</v>
      </c>
      <c r="DP164" s="845" t="s">
        <v>798</v>
      </c>
      <c r="DQ164" s="845" t="s">
        <v>798</v>
      </c>
      <c r="DR164" s="845" t="s">
        <v>798</v>
      </c>
      <c r="DS164" s="917" t="s">
        <v>798</v>
      </c>
      <c r="DT164" s="845" t="s">
        <v>798</v>
      </c>
      <c r="DU164" s="845" t="s">
        <v>798</v>
      </c>
      <c r="DV164" s="845" t="s">
        <v>798</v>
      </c>
      <c r="DW164" s="845" t="s">
        <v>798</v>
      </c>
      <c r="DX164" s="845" t="s">
        <v>798</v>
      </c>
      <c r="DY164" s="845" t="s">
        <v>798</v>
      </c>
      <c r="DZ164" s="845" t="s">
        <v>798</v>
      </c>
      <c r="EA164" s="845" t="s">
        <v>798</v>
      </c>
      <c r="EB164" s="845" t="s">
        <v>798</v>
      </c>
      <c r="EC164" s="845" t="s">
        <v>798</v>
      </c>
      <c r="ED164" s="845" t="s">
        <v>798</v>
      </c>
      <c r="EE164" s="845" t="s">
        <v>798</v>
      </c>
      <c r="EF164" s="845" t="s">
        <v>798</v>
      </c>
    </row>
    <row r="165" spans="1:136" x14ac:dyDescent="0.2">
      <c r="A165" s="845">
        <v>161</v>
      </c>
      <c r="B165" s="845">
        <v>5</v>
      </c>
      <c r="C165" s="845" t="s">
        <v>798</v>
      </c>
      <c r="D165" s="845" t="s">
        <v>798</v>
      </c>
      <c r="E165" s="845" t="s">
        <v>798</v>
      </c>
      <c r="F165" s="845" t="s">
        <v>798</v>
      </c>
      <c r="G165" s="845" t="s">
        <v>798</v>
      </c>
      <c r="H165" s="845" t="s">
        <v>798</v>
      </c>
      <c r="I165" s="845" t="s">
        <v>798</v>
      </c>
      <c r="J165" s="845" t="s">
        <v>798</v>
      </c>
      <c r="K165" s="845" t="s">
        <v>798</v>
      </c>
      <c r="L165" s="845" t="s">
        <v>798</v>
      </c>
      <c r="M165" s="845" t="s">
        <v>798</v>
      </c>
      <c r="N165" s="845" t="s">
        <v>798</v>
      </c>
      <c r="O165" s="845" t="s">
        <v>798</v>
      </c>
      <c r="P165" s="845" t="s">
        <v>798</v>
      </c>
      <c r="Q165" s="845" t="s">
        <v>798</v>
      </c>
      <c r="R165" s="845" t="s">
        <v>798</v>
      </c>
      <c r="S165" s="845" t="s">
        <v>798</v>
      </c>
      <c r="T165" s="845" t="s">
        <v>798</v>
      </c>
      <c r="U165" s="845" t="s">
        <v>798</v>
      </c>
      <c r="V165" s="845" t="s">
        <v>798</v>
      </c>
      <c r="W165" s="845" t="s">
        <v>798</v>
      </c>
      <c r="X165" s="845" t="s">
        <v>798</v>
      </c>
      <c r="Y165" s="845" t="s">
        <v>798</v>
      </c>
      <c r="Z165" s="845" t="s">
        <v>798</v>
      </c>
      <c r="AA165" s="845" t="s">
        <v>798</v>
      </c>
      <c r="AB165" s="845" t="s">
        <v>798</v>
      </c>
      <c r="AC165" s="845" t="s">
        <v>798</v>
      </c>
      <c r="AD165" s="845" t="s">
        <v>798</v>
      </c>
      <c r="AE165" s="845" t="s">
        <v>798</v>
      </c>
      <c r="AF165" s="845" t="s">
        <v>798</v>
      </c>
      <c r="AG165" s="845" t="s">
        <v>798</v>
      </c>
      <c r="AH165" s="845" t="s">
        <v>798</v>
      </c>
      <c r="AI165" s="845" t="s">
        <v>798</v>
      </c>
      <c r="AJ165" s="845" t="s">
        <v>798</v>
      </c>
      <c r="AK165" s="845" t="s">
        <v>798</v>
      </c>
      <c r="AL165" s="845" t="s">
        <v>798</v>
      </c>
      <c r="AM165" s="845" t="s">
        <v>798</v>
      </c>
      <c r="AN165" s="845" t="s">
        <v>798</v>
      </c>
      <c r="AO165" s="845" t="s">
        <v>798</v>
      </c>
      <c r="AP165" s="845" t="s">
        <v>798</v>
      </c>
      <c r="AQ165" s="845" t="s">
        <v>798</v>
      </c>
      <c r="AR165" s="845" t="s">
        <v>798</v>
      </c>
      <c r="AS165" s="845" t="s">
        <v>798</v>
      </c>
      <c r="AT165" s="845" t="s">
        <v>798</v>
      </c>
      <c r="AU165" s="845" t="s">
        <v>798</v>
      </c>
      <c r="AV165" s="845" t="s">
        <v>798</v>
      </c>
      <c r="AW165" s="845" t="s">
        <v>798</v>
      </c>
      <c r="AX165" s="845" t="s">
        <v>798</v>
      </c>
      <c r="AY165" s="845" t="s">
        <v>798</v>
      </c>
      <c r="AZ165" s="845" t="s">
        <v>798</v>
      </c>
      <c r="BA165" s="845" t="s">
        <v>798</v>
      </c>
      <c r="BB165" s="845" t="s">
        <v>798</v>
      </c>
      <c r="BC165" s="845" t="s">
        <v>798</v>
      </c>
      <c r="BD165" s="845" t="s">
        <v>798</v>
      </c>
      <c r="BE165" s="845" t="s">
        <v>798</v>
      </c>
      <c r="BF165" s="845" t="s">
        <v>798</v>
      </c>
      <c r="BG165" s="845" t="s">
        <v>798</v>
      </c>
      <c r="BH165" s="845" t="s">
        <v>798</v>
      </c>
      <c r="BI165" s="845" t="s">
        <v>798</v>
      </c>
      <c r="BJ165" s="845" t="s">
        <v>798</v>
      </c>
      <c r="BK165" s="917" t="s">
        <v>798</v>
      </c>
      <c r="BL165" s="845" t="s">
        <v>798</v>
      </c>
      <c r="BM165" s="845" t="s">
        <v>798</v>
      </c>
      <c r="BN165" s="845" t="s">
        <v>798</v>
      </c>
      <c r="BO165" s="845" t="s">
        <v>798</v>
      </c>
      <c r="BP165" s="845" t="s">
        <v>798</v>
      </c>
      <c r="BQ165" s="845" t="s">
        <v>798</v>
      </c>
      <c r="BR165" s="917" t="s">
        <v>798</v>
      </c>
      <c r="BS165" s="845" t="s">
        <v>798</v>
      </c>
      <c r="BT165" s="845" t="s">
        <v>798</v>
      </c>
      <c r="BU165" s="845" t="s">
        <v>798</v>
      </c>
      <c r="BV165" s="917" t="s">
        <v>798</v>
      </c>
      <c r="BW165" s="845" t="s">
        <v>798</v>
      </c>
      <c r="BX165" s="845" t="s">
        <v>798</v>
      </c>
      <c r="BY165" s="845" t="s">
        <v>798</v>
      </c>
      <c r="BZ165" s="845" t="s">
        <v>798</v>
      </c>
      <c r="CA165" s="845" t="s">
        <v>798</v>
      </c>
      <c r="CB165" s="845" t="s">
        <v>798</v>
      </c>
      <c r="CC165" s="845" t="s">
        <v>798</v>
      </c>
      <c r="CD165" s="845" t="s">
        <v>798</v>
      </c>
      <c r="CE165" s="845" t="s">
        <v>798</v>
      </c>
      <c r="CF165" s="845" t="s">
        <v>798</v>
      </c>
      <c r="CG165" s="845" t="s">
        <v>798</v>
      </c>
      <c r="CH165" s="845" t="s">
        <v>798</v>
      </c>
      <c r="CI165" s="845" t="s">
        <v>798</v>
      </c>
      <c r="CJ165" s="845" t="s">
        <v>798</v>
      </c>
      <c r="CK165" s="845" t="s">
        <v>798</v>
      </c>
      <c r="CL165" s="845" t="s">
        <v>798</v>
      </c>
      <c r="CM165" s="845" t="s">
        <v>798</v>
      </c>
      <c r="CN165" s="845" t="s">
        <v>798</v>
      </c>
      <c r="CO165" s="845" t="s">
        <v>798</v>
      </c>
      <c r="CP165" s="845" t="s">
        <v>798</v>
      </c>
      <c r="CQ165" s="845" t="s">
        <v>798</v>
      </c>
      <c r="CR165" s="845" t="s">
        <v>798</v>
      </c>
      <c r="CS165" s="845" t="s">
        <v>798</v>
      </c>
      <c r="CT165" s="845" t="s">
        <v>798</v>
      </c>
      <c r="CU165" s="845" t="s">
        <v>798</v>
      </c>
      <c r="CV165" s="845" t="s">
        <v>798</v>
      </c>
      <c r="CW165" s="845" t="s">
        <v>798</v>
      </c>
      <c r="CX165" s="845" t="s">
        <v>798</v>
      </c>
      <c r="CY165" s="845" t="s">
        <v>798</v>
      </c>
      <c r="CZ165" s="845" t="s">
        <v>798</v>
      </c>
      <c r="DA165" s="845" t="s">
        <v>798</v>
      </c>
      <c r="DB165" s="845" t="s">
        <v>798</v>
      </c>
      <c r="DC165" s="845" t="s">
        <v>798</v>
      </c>
      <c r="DD165" s="845" t="s">
        <v>798</v>
      </c>
      <c r="DE165" s="845" t="s">
        <v>798</v>
      </c>
      <c r="DF165" s="845" t="s">
        <v>798</v>
      </c>
      <c r="DG165" s="845" t="s">
        <v>798</v>
      </c>
      <c r="DH165" s="845" t="s">
        <v>798</v>
      </c>
      <c r="DI165" s="845" t="s">
        <v>798</v>
      </c>
      <c r="DJ165" s="845" t="s">
        <v>798</v>
      </c>
      <c r="DK165" s="845" t="s">
        <v>798</v>
      </c>
      <c r="DL165" s="845" t="s">
        <v>798</v>
      </c>
      <c r="DM165" s="845" t="s">
        <v>798</v>
      </c>
      <c r="DN165" s="845" t="s">
        <v>798</v>
      </c>
      <c r="DO165" s="845" t="s">
        <v>798</v>
      </c>
      <c r="DP165" s="845" t="s">
        <v>798</v>
      </c>
      <c r="DQ165" s="845" t="s">
        <v>798</v>
      </c>
      <c r="DR165" s="845" t="s">
        <v>798</v>
      </c>
      <c r="DS165" s="917" t="s">
        <v>798</v>
      </c>
      <c r="DT165" s="845" t="s">
        <v>798</v>
      </c>
      <c r="DU165" s="845" t="s">
        <v>798</v>
      </c>
      <c r="DV165" s="845" t="s">
        <v>798</v>
      </c>
      <c r="DW165" s="845" t="s">
        <v>798</v>
      </c>
      <c r="DX165" s="845" t="s">
        <v>798</v>
      </c>
      <c r="DY165" s="845" t="s">
        <v>798</v>
      </c>
      <c r="DZ165" s="845" t="s">
        <v>798</v>
      </c>
      <c r="EA165" s="845" t="s">
        <v>798</v>
      </c>
      <c r="EB165" s="845" t="s">
        <v>798</v>
      </c>
      <c r="EC165" s="845" t="s">
        <v>798</v>
      </c>
      <c r="ED165" s="845" t="s">
        <v>798</v>
      </c>
      <c r="EE165" s="845" t="s">
        <v>798</v>
      </c>
      <c r="EF165" s="845" t="s">
        <v>798</v>
      </c>
    </row>
    <row r="166" spans="1:136" x14ac:dyDescent="0.2">
      <c r="A166" s="845">
        <v>162</v>
      </c>
      <c r="B166" s="845">
        <v>6</v>
      </c>
      <c r="C166" s="845" t="s">
        <v>798</v>
      </c>
      <c r="D166" s="845" t="s">
        <v>798</v>
      </c>
      <c r="E166" s="845" t="s">
        <v>798</v>
      </c>
      <c r="F166" s="845" t="s">
        <v>798</v>
      </c>
      <c r="G166" s="845" t="s">
        <v>798</v>
      </c>
      <c r="H166" s="845" t="s">
        <v>798</v>
      </c>
      <c r="I166" s="845" t="s">
        <v>798</v>
      </c>
      <c r="J166" s="845" t="s">
        <v>798</v>
      </c>
      <c r="K166" s="845" t="s">
        <v>798</v>
      </c>
      <c r="L166" s="845" t="s">
        <v>798</v>
      </c>
      <c r="M166" s="845" t="s">
        <v>798</v>
      </c>
      <c r="N166" s="845" t="s">
        <v>798</v>
      </c>
      <c r="O166" s="845" t="s">
        <v>798</v>
      </c>
      <c r="P166" s="845" t="s">
        <v>798</v>
      </c>
      <c r="Q166" s="845" t="s">
        <v>798</v>
      </c>
      <c r="R166" s="845" t="s">
        <v>798</v>
      </c>
      <c r="S166" s="845" t="s">
        <v>798</v>
      </c>
      <c r="T166" s="845" t="s">
        <v>798</v>
      </c>
      <c r="U166" s="845" t="s">
        <v>798</v>
      </c>
      <c r="V166" s="845" t="s">
        <v>798</v>
      </c>
      <c r="W166" s="845" t="s">
        <v>798</v>
      </c>
      <c r="X166" s="845" t="s">
        <v>798</v>
      </c>
      <c r="Y166" s="845" t="s">
        <v>798</v>
      </c>
      <c r="Z166" s="845" t="s">
        <v>798</v>
      </c>
      <c r="AA166" s="845" t="s">
        <v>798</v>
      </c>
      <c r="AB166" s="845" t="s">
        <v>798</v>
      </c>
      <c r="AC166" s="845" t="s">
        <v>798</v>
      </c>
      <c r="AD166" s="845" t="s">
        <v>798</v>
      </c>
      <c r="AE166" s="845" t="s">
        <v>798</v>
      </c>
      <c r="AF166" s="845" t="s">
        <v>798</v>
      </c>
      <c r="AG166" s="845" t="s">
        <v>798</v>
      </c>
      <c r="AH166" s="845" t="s">
        <v>798</v>
      </c>
      <c r="AI166" s="845" t="s">
        <v>798</v>
      </c>
      <c r="AJ166" s="845" t="s">
        <v>798</v>
      </c>
      <c r="AK166" s="845" t="s">
        <v>798</v>
      </c>
      <c r="AL166" s="845" t="s">
        <v>798</v>
      </c>
      <c r="AM166" s="845" t="s">
        <v>798</v>
      </c>
      <c r="AN166" s="845" t="s">
        <v>798</v>
      </c>
      <c r="AO166" s="845" t="s">
        <v>798</v>
      </c>
      <c r="AP166" s="845" t="s">
        <v>798</v>
      </c>
      <c r="AQ166" s="845" t="s">
        <v>798</v>
      </c>
      <c r="AR166" s="845" t="s">
        <v>798</v>
      </c>
      <c r="AS166" s="845" t="s">
        <v>798</v>
      </c>
      <c r="AT166" s="845" t="s">
        <v>798</v>
      </c>
      <c r="AU166" s="845" t="s">
        <v>798</v>
      </c>
      <c r="AV166" s="845" t="s">
        <v>798</v>
      </c>
      <c r="AW166" s="845" t="s">
        <v>798</v>
      </c>
      <c r="AX166" s="845" t="s">
        <v>798</v>
      </c>
      <c r="AY166" s="845" t="s">
        <v>798</v>
      </c>
      <c r="AZ166" s="845" t="s">
        <v>798</v>
      </c>
      <c r="BA166" s="845" t="s">
        <v>798</v>
      </c>
      <c r="BB166" s="845" t="s">
        <v>798</v>
      </c>
      <c r="BC166" s="845" t="s">
        <v>798</v>
      </c>
      <c r="BD166" s="845" t="s">
        <v>798</v>
      </c>
      <c r="BE166" s="845" t="s">
        <v>798</v>
      </c>
      <c r="BF166" s="845" t="s">
        <v>798</v>
      </c>
      <c r="BG166" s="845" t="s">
        <v>798</v>
      </c>
      <c r="BH166" s="845" t="s">
        <v>798</v>
      </c>
      <c r="BI166" s="845" t="s">
        <v>798</v>
      </c>
      <c r="BJ166" s="845" t="s">
        <v>798</v>
      </c>
      <c r="BK166" s="917" t="s">
        <v>798</v>
      </c>
      <c r="BL166" s="845" t="s">
        <v>798</v>
      </c>
      <c r="BM166" s="845" t="s">
        <v>798</v>
      </c>
      <c r="BN166" s="845" t="s">
        <v>798</v>
      </c>
      <c r="BO166" s="845" t="s">
        <v>798</v>
      </c>
      <c r="BP166" s="845" t="s">
        <v>798</v>
      </c>
      <c r="BQ166" s="845" t="s">
        <v>798</v>
      </c>
      <c r="BR166" s="917" t="s">
        <v>798</v>
      </c>
      <c r="BS166" s="845" t="s">
        <v>798</v>
      </c>
      <c r="BT166" s="845" t="s">
        <v>798</v>
      </c>
      <c r="BU166" s="845" t="s">
        <v>798</v>
      </c>
      <c r="BV166" s="917" t="s">
        <v>798</v>
      </c>
      <c r="BW166" s="845" t="s">
        <v>798</v>
      </c>
      <c r="BX166" s="845" t="s">
        <v>798</v>
      </c>
      <c r="BY166" s="845" t="s">
        <v>798</v>
      </c>
      <c r="BZ166" s="845" t="s">
        <v>798</v>
      </c>
      <c r="CA166" s="845" t="s">
        <v>798</v>
      </c>
      <c r="CB166" s="845" t="s">
        <v>798</v>
      </c>
      <c r="CC166" s="845" t="s">
        <v>798</v>
      </c>
      <c r="CD166" s="845" t="s">
        <v>798</v>
      </c>
      <c r="CE166" s="845" t="s">
        <v>798</v>
      </c>
      <c r="CF166" s="845" t="s">
        <v>798</v>
      </c>
      <c r="CG166" s="845" t="s">
        <v>798</v>
      </c>
      <c r="CH166" s="845" t="s">
        <v>798</v>
      </c>
      <c r="CI166" s="845" t="s">
        <v>798</v>
      </c>
      <c r="CJ166" s="845" t="s">
        <v>798</v>
      </c>
      <c r="CK166" s="845" t="s">
        <v>798</v>
      </c>
      <c r="CL166" s="845" t="s">
        <v>798</v>
      </c>
      <c r="CM166" s="845" t="s">
        <v>798</v>
      </c>
      <c r="CN166" s="845" t="s">
        <v>798</v>
      </c>
      <c r="CO166" s="845" t="s">
        <v>798</v>
      </c>
      <c r="CP166" s="845" t="s">
        <v>798</v>
      </c>
      <c r="CQ166" s="845" t="s">
        <v>798</v>
      </c>
      <c r="CR166" s="845" t="s">
        <v>798</v>
      </c>
      <c r="CS166" s="845" t="s">
        <v>798</v>
      </c>
      <c r="CT166" s="845" t="s">
        <v>798</v>
      </c>
      <c r="CU166" s="845" t="s">
        <v>798</v>
      </c>
      <c r="CV166" s="845" t="s">
        <v>798</v>
      </c>
      <c r="CW166" s="845" t="s">
        <v>798</v>
      </c>
      <c r="CX166" s="845" t="s">
        <v>798</v>
      </c>
      <c r="CY166" s="845" t="s">
        <v>798</v>
      </c>
      <c r="CZ166" s="845" t="s">
        <v>798</v>
      </c>
      <c r="DA166" s="845" t="s">
        <v>798</v>
      </c>
      <c r="DB166" s="845" t="s">
        <v>798</v>
      </c>
      <c r="DC166" s="845" t="s">
        <v>798</v>
      </c>
      <c r="DD166" s="845" t="s">
        <v>798</v>
      </c>
      <c r="DE166" s="845" t="s">
        <v>798</v>
      </c>
      <c r="DF166" s="845" t="s">
        <v>798</v>
      </c>
      <c r="DG166" s="845" t="s">
        <v>798</v>
      </c>
      <c r="DH166" s="845" t="s">
        <v>798</v>
      </c>
      <c r="DI166" s="845" t="s">
        <v>798</v>
      </c>
      <c r="DJ166" s="845" t="s">
        <v>798</v>
      </c>
      <c r="DK166" s="845" t="s">
        <v>798</v>
      </c>
      <c r="DL166" s="845" t="s">
        <v>798</v>
      </c>
      <c r="DM166" s="845" t="s">
        <v>798</v>
      </c>
      <c r="DN166" s="845" t="s">
        <v>798</v>
      </c>
      <c r="DO166" s="845" t="s">
        <v>798</v>
      </c>
      <c r="DP166" s="845" t="s">
        <v>798</v>
      </c>
      <c r="DQ166" s="845" t="s">
        <v>798</v>
      </c>
      <c r="DR166" s="845" t="s">
        <v>798</v>
      </c>
      <c r="DS166" s="917" t="s">
        <v>798</v>
      </c>
      <c r="DT166" s="845" t="s">
        <v>798</v>
      </c>
      <c r="DU166" s="845" t="s">
        <v>798</v>
      </c>
      <c r="DV166" s="845" t="s">
        <v>798</v>
      </c>
      <c r="DW166" s="845" t="s">
        <v>798</v>
      </c>
      <c r="DX166" s="845" t="s">
        <v>798</v>
      </c>
      <c r="DY166" s="845" t="s">
        <v>798</v>
      </c>
      <c r="DZ166" s="845" t="s">
        <v>798</v>
      </c>
      <c r="EA166" s="845" t="s">
        <v>798</v>
      </c>
      <c r="EB166" s="845" t="s">
        <v>798</v>
      </c>
      <c r="EC166" s="845" t="s">
        <v>798</v>
      </c>
      <c r="ED166" s="845" t="s">
        <v>798</v>
      </c>
      <c r="EE166" s="845" t="s">
        <v>798</v>
      </c>
      <c r="EF166" s="845" t="s">
        <v>798</v>
      </c>
    </row>
    <row r="167" spans="1:136" x14ac:dyDescent="0.2">
      <c r="A167" s="845">
        <v>163</v>
      </c>
      <c r="B167" s="845">
        <v>7</v>
      </c>
      <c r="C167" s="845" t="s">
        <v>798</v>
      </c>
      <c r="D167" s="845" t="s">
        <v>798</v>
      </c>
      <c r="E167" s="845" t="s">
        <v>798</v>
      </c>
      <c r="F167" s="845" t="s">
        <v>798</v>
      </c>
      <c r="G167" s="845" t="s">
        <v>798</v>
      </c>
      <c r="H167" s="845" t="s">
        <v>798</v>
      </c>
      <c r="I167" s="845" t="s">
        <v>798</v>
      </c>
      <c r="J167" s="845" t="s">
        <v>798</v>
      </c>
      <c r="K167" s="845" t="s">
        <v>798</v>
      </c>
      <c r="L167" s="845" t="s">
        <v>798</v>
      </c>
      <c r="M167" s="845" t="s">
        <v>798</v>
      </c>
      <c r="N167" s="845" t="s">
        <v>798</v>
      </c>
      <c r="O167" s="845" t="s">
        <v>798</v>
      </c>
      <c r="P167" s="845" t="s">
        <v>798</v>
      </c>
      <c r="Q167" s="845" t="s">
        <v>798</v>
      </c>
      <c r="R167" s="845" t="s">
        <v>798</v>
      </c>
      <c r="S167" s="845" t="s">
        <v>798</v>
      </c>
      <c r="T167" s="845" t="s">
        <v>798</v>
      </c>
      <c r="U167" s="845" t="s">
        <v>798</v>
      </c>
      <c r="V167" s="845" t="s">
        <v>798</v>
      </c>
      <c r="W167" s="845" t="s">
        <v>798</v>
      </c>
      <c r="X167" s="845" t="s">
        <v>798</v>
      </c>
      <c r="Y167" s="845" t="s">
        <v>798</v>
      </c>
      <c r="Z167" s="845" t="s">
        <v>798</v>
      </c>
      <c r="AA167" s="845" t="s">
        <v>798</v>
      </c>
      <c r="AB167" s="845" t="s">
        <v>798</v>
      </c>
      <c r="AC167" s="845" t="s">
        <v>798</v>
      </c>
      <c r="AD167" s="845" t="s">
        <v>798</v>
      </c>
      <c r="AE167" s="845" t="s">
        <v>798</v>
      </c>
      <c r="AF167" s="845" t="s">
        <v>798</v>
      </c>
      <c r="AG167" s="845" t="s">
        <v>798</v>
      </c>
      <c r="AH167" s="845" t="s">
        <v>798</v>
      </c>
      <c r="AI167" s="845" t="s">
        <v>798</v>
      </c>
      <c r="AJ167" s="845" t="s">
        <v>798</v>
      </c>
      <c r="AK167" s="845" t="s">
        <v>798</v>
      </c>
      <c r="AL167" s="845" t="s">
        <v>798</v>
      </c>
      <c r="AM167" s="845" t="s">
        <v>798</v>
      </c>
      <c r="AN167" s="845" t="s">
        <v>798</v>
      </c>
      <c r="AO167" s="845" t="s">
        <v>798</v>
      </c>
      <c r="AP167" s="845" t="s">
        <v>798</v>
      </c>
      <c r="AQ167" s="845" t="s">
        <v>798</v>
      </c>
      <c r="AR167" s="845" t="s">
        <v>798</v>
      </c>
      <c r="AS167" s="845" t="s">
        <v>798</v>
      </c>
      <c r="AT167" s="845" t="s">
        <v>798</v>
      </c>
      <c r="AU167" s="845" t="s">
        <v>798</v>
      </c>
      <c r="AV167" s="845" t="s">
        <v>798</v>
      </c>
      <c r="AW167" s="845" t="s">
        <v>798</v>
      </c>
      <c r="AX167" s="845" t="s">
        <v>798</v>
      </c>
      <c r="AY167" s="845" t="s">
        <v>798</v>
      </c>
      <c r="AZ167" s="845" t="s">
        <v>798</v>
      </c>
      <c r="BA167" s="845" t="s">
        <v>798</v>
      </c>
      <c r="BB167" s="845" t="s">
        <v>798</v>
      </c>
      <c r="BC167" s="845" t="s">
        <v>798</v>
      </c>
      <c r="BD167" s="845" t="s">
        <v>798</v>
      </c>
      <c r="BE167" s="845" t="s">
        <v>798</v>
      </c>
      <c r="BF167" s="845" t="s">
        <v>798</v>
      </c>
      <c r="BG167" s="845" t="s">
        <v>798</v>
      </c>
      <c r="BH167" s="845" t="s">
        <v>798</v>
      </c>
      <c r="BI167" s="845" t="s">
        <v>798</v>
      </c>
      <c r="BJ167" s="845" t="s">
        <v>798</v>
      </c>
      <c r="BK167" s="917" t="s">
        <v>798</v>
      </c>
      <c r="BL167" s="845" t="s">
        <v>798</v>
      </c>
      <c r="BM167" s="845" t="s">
        <v>798</v>
      </c>
      <c r="BN167" s="845" t="s">
        <v>798</v>
      </c>
      <c r="BO167" s="845" t="s">
        <v>798</v>
      </c>
      <c r="BP167" s="845" t="s">
        <v>798</v>
      </c>
      <c r="BQ167" s="845" t="s">
        <v>798</v>
      </c>
      <c r="BR167" s="917" t="s">
        <v>798</v>
      </c>
      <c r="BS167" s="845" t="s">
        <v>798</v>
      </c>
      <c r="BT167" s="845" t="s">
        <v>798</v>
      </c>
      <c r="BU167" s="845" t="s">
        <v>798</v>
      </c>
      <c r="BV167" s="917" t="s">
        <v>798</v>
      </c>
      <c r="BW167" s="845" t="s">
        <v>798</v>
      </c>
      <c r="BX167" s="845" t="s">
        <v>798</v>
      </c>
      <c r="BY167" s="845" t="s">
        <v>798</v>
      </c>
      <c r="BZ167" s="845" t="s">
        <v>798</v>
      </c>
      <c r="CA167" s="845" t="s">
        <v>798</v>
      </c>
      <c r="CB167" s="845" t="s">
        <v>798</v>
      </c>
      <c r="CC167" s="845" t="s">
        <v>798</v>
      </c>
      <c r="CD167" s="845" t="s">
        <v>798</v>
      </c>
      <c r="CE167" s="845" t="s">
        <v>798</v>
      </c>
      <c r="CF167" s="845" t="s">
        <v>798</v>
      </c>
      <c r="CG167" s="845" t="s">
        <v>798</v>
      </c>
      <c r="CH167" s="845" t="s">
        <v>798</v>
      </c>
      <c r="CI167" s="845" t="s">
        <v>798</v>
      </c>
      <c r="CJ167" s="845" t="s">
        <v>798</v>
      </c>
      <c r="CK167" s="845" t="s">
        <v>798</v>
      </c>
      <c r="CL167" s="845" t="s">
        <v>798</v>
      </c>
      <c r="CM167" s="845" t="s">
        <v>798</v>
      </c>
      <c r="CN167" s="845" t="s">
        <v>798</v>
      </c>
      <c r="CO167" s="845" t="s">
        <v>798</v>
      </c>
      <c r="CP167" s="845" t="s">
        <v>798</v>
      </c>
      <c r="CQ167" s="845" t="s">
        <v>798</v>
      </c>
      <c r="CR167" s="845" t="s">
        <v>798</v>
      </c>
      <c r="CS167" s="845" t="s">
        <v>798</v>
      </c>
      <c r="CT167" s="845" t="s">
        <v>798</v>
      </c>
      <c r="CU167" s="845" t="s">
        <v>798</v>
      </c>
      <c r="CV167" s="845" t="s">
        <v>798</v>
      </c>
      <c r="CW167" s="845" t="s">
        <v>798</v>
      </c>
      <c r="CX167" s="845" t="s">
        <v>798</v>
      </c>
      <c r="CY167" s="845" t="s">
        <v>798</v>
      </c>
      <c r="CZ167" s="845" t="s">
        <v>798</v>
      </c>
      <c r="DA167" s="845" t="s">
        <v>798</v>
      </c>
      <c r="DB167" s="845" t="s">
        <v>798</v>
      </c>
      <c r="DC167" s="845" t="s">
        <v>798</v>
      </c>
      <c r="DD167" s="845" t="s">
        <v>798</v>
      </c>
      <c r="DE167" s="845" t="s">
        <v>798</v>
      </c>
      <c r="DF167" s="845" t="s">
        <v>798</v>
      </c>
      <c r="DG167" s="845" t="s">
        <v>798</v>
      </c>
      <c r="DH167" s="845" t="s">
        <v>798</v>
      </c>
      <c r="DI167" s="845" t="s">
        <v>798</v>
      </c>
      <c r="DJ167" s="845" t="s">
        <v>798</v>
      </c>
      <c r="DK167" s="845" t="s">
        <v>798</v>
      </c>
      <c r="DL167" s="845" t="s">
        <v>798</v>
      </c>
      <c r="DM167" s="845" t="s">
        <v>798</v>
      </c>
      <c r="DN167" s="845" t="s">
        <v>798</v>
      </c>
      <c r="DO167" s="845" t="s">
        <v>798</v>
      </c>
      <c r="DP167" s="845" t="s">
        <v>798</v>
      </c>
      <c r="DQ167" s="845" t="s">
        <v>798</v>
      </c>
      <c r="DR167" s="845" t="s">
        <v>798</v>
      </c>
      <c r="DS167" s="917" t="s">
        <v>798</v>
      </c>
      <c r="DT167" s="845" t="s">
        <v>798</v>
      </c>
      <c r="DU167" s="845" t="s">
        <v>798</v>
      </c>
      <c r="DV167" s="845" t="s">
        <v>798</v>
      </c>
      <c r="DW167" s="845" t="s">
        <v>798</v>
      </c>
      <c r="DX167" s="845" t="s">
        <v>798</v>
      </c>
      <c r="DY167" s="845" t="s">
        <v>798</v>
      </c>
      <c r="DZ167" s="845" t="s">
        <v>798</v>
      </c>
      <c r="EA167" s="845" t="s">
        <v>798</v>
      </c>
      <c r="EB167" s="845" t="s">
        <v>798</v>
      </c>
      <c r="EC167" s="845" t="s">
        <v>798</v>
      </c>
      <c r="ED167" s="845" t="s">
        <v>798</v>
      </c>
      <c r="EE167" s="845" t="s">
        <v>798</v>
      </c>
      <c r="EF167" s="845" t="s">
        <v>798</v>
      </c>
    </row>
    <row r="168" spans="1:136" x14ac:dyDescent="0.2">
      <c r="A168" s="845">
        <v>164</v>
      </c>
      <c r="B168" s="845">
        <v>8</v>
      </c>
      <c r="C168" s="845" t="s">
        <v>798</v>
      </c>
      <c r="D168" s="845" t="s">
        <v>798</v>
      </c>
      <c r="E168" s="845" t="s">
        <v>798</v>
      </c>
      <c r="F168" s="845" t="s">
        <v>798</v>
      </c>
      <c r="G168" s="845" t="s">
        <v>798</v>
      </c>
      <c r="H168" s="845" t="s">
        <v>798</v>
      </c>
      <c r="I168" s="845" t="s">
        <v>798</v>
      </c>
      <c r="J168" s="845" t="s">
        <v>798</v>
      </c>
      <c r="K168" s="845" t="s">
        <v>798</v>
      </c>
      <c r="L168" s="845" t="s">
        <v>798</v>
      </c>
      <c r="M168" s="845" t="s">
        <v>798</v>
      </c>
      <c r="N168" s="845" t="s">
        <v>798</v>
      </c>
      <c r="O168" s="845" t="s">
        <v>798</v>
      </c>
      <c r="P168" s="845" t="s">
        <v>798</v>
      </c>
      <c r="Q168" s="845" t="s">
        <v>798</v>
      </c>
      <c r="R168" s="845" t="s">
        <v>798</v>
      </c>
      <c r="S168" s="845" t="s">
        <v>798</v>
      </c>
      <c r="T168" s="845" t="s">
        <v>798</v>
      </c>
      <c r="U168" s="845" t="s">
        <v>798</v>
      </c>
      <c r="V168" s="845" t="s">
        <v>798</v>
      </c>
      <c r="W168" s="845" t="s">
        <v>798</v>
      </c>
      <c r="X168" s="845" t="s">
        <v>798</v>
      </c>
      <c r="Y168" s="845" t="s">
        <v>798</v>
      </c>
      <c r="Z168" s="845" t="s">
        <v>798</v>
      </c>
      <c r="AA168" s="845" t="s">
        <v>798</v>
      </c>
      <c r="AB168" s="845" t="s">
        <v>798</v>
      </c>
      <c r="AC168" s="845" t="s">
        <v>798</v>
      </c>
      <c r="AD168" s="845" t="s">
        <v>798</v>
      </c>
      <c r="AE168" s="845" t="s">
        <v>798</v>
      </c>
      <c r="AF168" s="845" t="s">
        <v>798</v>
      </c>
      <c r="AG168" s="845" t="s">
        <v>798</v>
      </c>
      <c r="AH168" s="845" t="s">
        <v>798</v>
      </c>
      <c r="AI168" s="845" t="s">
        <v>798</v>
      </c>
      <c r="AJ168" s="845" t="s">
        <v>798</v>
      </c>
      <c r="AK168" s="845" t="s">
        <v>798</v>
      </c>
      <c r="AL168" s="845" t="s">
        <v>798</v>
      </c>
      <c r="AM168" s="845" t="s">
        <v>798</v>
      </c>
      <c r="AN168" s="845" t="s">
        <v>798</v>
      </c>
      <c r="AO168" s="845" t="s">
        <v>798</v>
      </c>
      <c r="AP168" s="845" t="s">
        <v>798</v>
      </c>
      <c r="AQ168" s="845" t="s">
        <v>798</v>
      </c>
      <c r="AR168" s="845" t="s">
        <v>798</v>
      </c>
      <c r="AS168" s="845" t="s">
        <v>798</v>
      </c>
      <c r="AT168" s="845" t="s">
        <v>798</v>
      </c>
      <c r="AU168" s="845" t="s">
        <v>798</v>
      </c>
      <c r="AV168" s="845" t="s">
        <v>798</v>
      </c>
      <c r="AW168" s="845" t="s">
        <v>798</v>
      </c>
      <c r="AX168" s="845" t="s">
        <v>798</v>
      </c>
      <c r="AY168" s="845" t="s">
        <v>798</v>
      </c>
      <c r="AZ168" s="845" t="s">
        <v>798</v>
      </c>
      <c r="BA168" s="845" t="s">
        <v>798</v>
      </c>
      <c r="BB168" s="845" t="s">
        <v>798</v>
      </c>
      <c r="BC168" s="845" t="s">
        <v>798</v>
      </c>
      <c r="BD168" s="845" t="s">
        <v>798</v>
      </c>
      <c r="BE168" s="845" t="s">
        <v>798</v>
      </c>
      <c r="BF168" s="845" t="s">
        <v>798</v>
      </c>
      <c r="BG168" s="845" t="s">
        <v>798</v>
      </c>
      <c r="BH168" s="845" t="s">
        <v>798</v>
      </c>
      <c r="BI168" s="845" t="s">
        <v>798</v>
      </c>
      <c r="BJ168" s="845" t="s">
        <v>798</v>
      </c>
      <c r="BK168" s="917" t="s">
        <v>798</v>
      </c>
      <c r="BL168" s="845" t="s">
        <v>798</v>
      </c>
      <c r="BM168" s="845" t="s">
        <v>798</v>
      </c>
      <c r="BN168" s="845" t="s">
        <v>798</v>
      </c>
      <c r="BO168" s="845" t="s">
        <v>798</v>
      </c>
      <c r="BP168" s="845" t="s">
        <v>798</v>
      </c>
      <c r="BQ168" s="845" t="s">
        <v>798</v>
      </c>
      <c r="BR168" s="917" t="s">
        <v>798</v>
      </c>
      <c r="BS168" s="845" t="s">
        <v>798</v>
      </c>
      <c r="BT168" s="845" t="s">
        <v>798</v>
      </c>
      <c r="BU168" s="845" t="s">
        <v>798</v>
      </c>
      <c r="BV168" s="917" t="s">
        <v>798</v>
      </c>
      <c r="BW168" s="845" t="s">
        <v>798</v>
      </c>
      <c r="BX168" s="845" t="s">
        <v>798</v>
      </c>
      <c r="BY168" s="845" t="s">
        <v>798</v>
      </c>
      <c r="BZ168" s="845" t="s">
        <v>798</v>
      </c>
      <c r="CA168" s="845" t="s">
        <v>798</v>
      </c>
      <c r="CB168" s="845" t="s">
        <v>798</v>
      </c>
      <c r="CC168" s="845" t="s">
        <v>798</v>
      </c>
      <c r="CD168" s="845" t="s">
        <v>798</v>
      </c>
      <c r="CE168" s="845" t="s">
        <v>798</v>
      </c>
      <c r="CF168" s="845" t="s">
        <v>798</v>
      </c>
      <c r="CG168" s="845" t="s">
        <v>798</v>
      </c>
      <c r="CH168" s="845" t="s">
        <v>798</v>
      </c>
      <c r="CI168" s="845" t="s">
        <v>798</v>
      </c>
      <c r="CJ168" s="845" t="s">
        <v>798</v>
      </c>
      <c r="CK168" s="845" t="s">
        <v>798</v>
      </c>
      <c r="CL168" s="845" t="s">
        <v>798</v>
      </c>
      <c r="CM168" s="845" t="s">
        <v>798</v>
      </c>
      <c r="CN168" s="845" t="s">
        <v>798</v>
      </c>
      <c r="CO168" s="845" t="s">
        <v>798</v>
      </c>
      <c r="CP168" s="845" t="s">
        <v>798</v>
      </c>
      <c r="CQ168" s="845" t="s">
        <v>798</v>
      </c>
      <c r="CR168" s="845" t="s">
        <v>798</v>
      </c>
      <c r="CS168" s="845" t="s">
        <v>798</v>
      </c>
      <c r="CT168" s="845" t="s">
        <v>798</v>
      </c>
      <c r="CU168" s="845" t="s">
        <v>798</v>
      </c>
      <c r="CV168" s="845" t="s">
        <v>798</v>
      </c>
      <c r="CW168" s="845" t="s">
        <v>798</v>
      </c>
      <c r="CX168" s="845" t="s">
        <v>798</v>
      </c>
      <c r="CY168" s="845" t="s">
        <v>798</v>
      </c>
      <c r="CZ168" s="845" t="s">
        <v>798</v>
      </c>
      <c r="DA168" s="845" t="s">
        <v>798</v>
      </c>
      <c r="DB168" s="845" t="s">
        <v>798</v>
      </c>
      <c r="DC168" s="845" t="s">
        <v>798</v>
      </c>
      <c r="DD168" s="845" t="s">
        <v>798</v>
      </c>
      <c r="DE168" s="845" t="s">
        <v>798</v>
      </c>
      <c r="DF168" s="845" t="s">
        <v>798</v>
      </c>
      <c r="DG168" s="845" t="s">
        <v>798</v>
      </c>
      <c r="DH168" s="845" t="s">
        <v>798</v>
      </c>
      <c r="DI168" s="845" t="s">
        <v>798</v>
      </c>
      <c r="DJ168" s="845" t="s">
        <v>798</v>
      </c>
      <c r="DK168" s="845" t="s">
        <v>798</v>
      </c>
      <c r="DL168" s="845" t="s">
        <v>798</v>
      </c>
      <c r="DM168" s="845" t="s">
        <v>798</v>
      </c>
      <c r="DN168" s="845" t="s">
        <v>798</v>
      </c>
      <c r="DO168" s="845" t="s">
        <v>798</v>
      </c>
      <c r="DP168" s="845" t="s">
        <v>798</v>
      </c>
      <c r="DQ168" s="845" t="s">
        <v>798</v>
      </c>
      <c r="DR168" s="845" t="s">
        <v>798</v>
      </c>
      <c r="DS168" s="917" t="s">
        <v>798</v>
      </c>
      <c r="DT168" s="845" t="s">
        <v>798</v>
      </c>
      <c r="DU168" s="845" t="s">
        <v>798</v>
      </c>
      <c r="DV168" s="845" t="s">
        <v>798</v>
      </c>
      <c r="DW168" s="845" t="s">
        <v>798</v>
      </c>
      <c r="DX168" s="845" t="s">
        <v>798</v>
      </c>
      <c r="DY168" s="845" t="s">
        <v>798</v>
      </c>
      <c r="DZ168" s="845" t="s">
        <v>798</v>
      </c>
      <c r="EA168" s="845" t="s">
        <v>798</v>
      </c>
      <c r="EB168" s="845" t="s">
        <v>798</v>
      </c>
      <c r="EC168" s="845" t="s">
        <v>798</v>
      </c>
      <c r="ED168" s="845" t="s">
        <v>798</v>
      </c>
      <c r="EE168" s="845" t="s">
        <v>798</v>
      </c>
      <c r="EF168" s="845" t="s">
        <v>798</v>
      </c>
    </row>
    <row r="169" spans="1:136" x14ac:dyDescent="0.2">
      <c r="A169" s="845">
        <v>165</v>
      </c>
      <c r="B169" s="845">
        <v>9</v>
      </c>
      <c r="C169" s="845" t="s">
        <v>798</v>
      </c>
      <c r="D169" s="845" t="s">
        <v>798</v>
      </c>
      <c r="E169" s="845" t="s">
        <v>798</v>
      </c>
      <c r="F169" s="845" t="s">
        <v>798</v>
      </c>
      <c r="G169" s="845" t="s">
        <v>798</v>
      </c>
      <c r="H169" s="845" t="s">
        <v>798</v>
      </c>
      <c r="I169" s="845" t="s">
        <v>798</v>
      </c>
      <c r="J169" s="845" t="s">
        <v>798</v>
      </c>
      <c r="K169" s="845" t="s">
        <v>798</v>
      </c>
      <c r="L169" s="845" t="s">
        <v>798</v>
      </c>
      <c r="M169" s="845" t="s">
        <v>798</v>
      </c>
      <c r="N169" s="845" t="s">
        <v>798</v>
      </c>
      <c r="O169" s="845" t="s">
        <v>798</v>
      </c>
      <c r="P169" s="845" t="s">
        <v>798</v>
      </c>
      <c r="Q169" s="845" t="s">
        <v>798</v>
      </c>
      <c r="R169" s="845" t="s">
        <v>798</v>
      </c>
      <c r="S169" s="845" t="s">
        <v>798</v>
      </c>
      <c r="T169" s="845" t="s">
        <v>798</v>
      </c>
      <c r="U169" s="845" t="s">
        <v>798</v>
      </c>
      <c r="V169" s="845" t="s">
        <v>798</v>
      </c>
      <c r="W169" s="845" t="s">
        <v>798</v>
      </c>
      <c r="X169" s="845" t="s">
        <v>798</v>
      </c>
      <c r="Y169" s="845" t="s">
        <v>798</v>
      </c>
      <c r="Z169" s="845" t="s">
        <v>798</v>
      </c>
      <c r="AA169" s="845" t="s">
        <v>798</v>
      </c>
      <c r="AB169" s="845" t="s">
        <v>798</v>
      </c>
      <c r="AC169" s="845" t="s">
        <v>798</v>
      </c>
      <c r="AD169" s="845" t="s">
        <v>798</v>
      </c>
      <c r="AE169" s="845" t="s">
        <v>798</v>
      </c>
      <c r="AF169" s="845" t="s">
        <v>798</v>
      </c>
      <c r="AG169" s="845" t="s">
        <v>798</v>
      </c>
      <c r="AH169" s="845" t="s">
        <v>798</v>
      </c>
      <c r="AI169" s="845" t="s">
        <v>798</v>
      </c>
      <c r="AJ169" s="845" t="s">
        <v>798</v>
      </c>
      <c r="AK169" s="845" t="s">
        <v>798</v>
      </c>
      <c r="AL169" s="845" t="s">
        <v>798</v>
      </c>
      <c r="AM169" s="845" t="s">
        <v>798</v>
      </c>
      <c r="AN169" s="845" t="s">
        <v>798</v>
      </c>
      <c r="AO169" s="845" t="s">
        <v>798</v>
      </c>
      <c r="AP169" s="845" t="s">
        <v>798</v>
      </c>
      <c r="AQ169" s="845" t="s">
        <v>798</v>
      </c>
      <c r="AR169" s="845" t="s">
        <v>798</v>
      </c>
      <c r="AS169" s="845" t="s">
        <v>798</v>
      </c>
      <c r="AT169" s="845" t="s">
        <v>798</v>
      </c>
      <c r="AU169" s="845" t="s">
        <v>798</v>
      </c>
      <c r="AV169" s="845" t="s">
        <v>798</v>
      </c>
      <c r="AW169" s="845" t="s">
        <v>798</v>
      </c>
      <c r="AX169" s="845" t="s">
        <v>798</v>
      </c>
      <c r="AY169" s="845" t="s">
        <v>798</v>
      </c>
      <c r="AZ169" s="845" t="s">
        <v>798</v>
      </c>
      <c r="BA169" s="845" t="s">
        <v>798</v>
      </c>
      <c r="BB169" s="845" t="s">
        <v>798</v>
      </c>
      <c r="BC169" s="845" t="s">
        <v>798</v>
      </c>
      <c r="BD169" s="845" t="s">
        <v>798</v>
      </c>
      <c r="BE169" s="845" t="s">
        <v>798</v>
      </c>
      <c r="BF169" s="845" t="s">
        <v>798</v>
      </c>
      <c r="BG169" s="845" t="s">
        <v>798</v>
      </c>
      <c r="BH169" s="845" t="s">
        <v>798</v>
      </c>
      <c r="BI169" s="845" t="s">
        <v>798</v>
      </c>
      <c r="BJ169" s="845" t="s">
        <v>798</v>
      </c>
      <c r="BK169" s="917" t="s">
        <v>798</v>
      </c>
      <c r="BL169" s="845" t="s">
        <v>798</v>
      </c>
      <c r="BM169" s="845" t="s">
        <v>798</v>
      </c>
      <c r="BN169" s="845" t="s">
        <v>798</v>
      </c>
      <c r="BO169" s="845" t="s">
        <v>798</v>
      </c>
      <c r="BP169" s="845" t="s">
        <v>798</v>
      </c>
      <c r="BQ169" s="845" t="s">
        <v>798</v>
      </c>
      <c r="BR169" s="917" t="s">
        <v>798</v>
      </c>
      <c r="BS169" s="845" t="s">
        <v>798</v>
      </c>
      <c r="BT169" s="845" t="s">
        <v>798</v>
      </c>
      <c r="BU169" s="845" t="s">
        <v>798</v>
      </c>
      <c r="BV169" s="917" t="s">
        <v>798</v>
      </c>
      <c r="BW169" s="845" t="s">
        <v>798</v>
      </c>
      <c r="BX169" s="845" t="s">
        <v>798</v>
      </c>
      <c r="BY169" s="845" t="s">
        <v>798</v>
      </c>
      <c r="BZ169" s="845" t="s">
        <v>798</v>
      </c>
      <c r="CA169" s="845" t="s">
        <v>798</v>
      </c>
      <c r="CB169" s="845" t="s">
        <v>798</v>
      </c>
      <c r="CC169" s="845" t="s">
        <v>798</v>
      </c>
      <c r="CD169" s="845" t="s">
        <v>798</v>
      </c>
      <c r="CE169" s="845" t="s">
        <v>798</v>
      </c>
      <c r="CF169" s="845" t="s">
        <v>798</v>
      </c>
      <c r="CG169" s="845" t="s">
        <v>798</v>
      </c>
      <c r="CH169" s="845" t="s">
        <v>798</v>
      </c>
      <c r="CI169" s="845" t="s">
        <v>798</v>
      </c>
      <c r="CJ169" s="845" t="s">
        <v>798</v>
      </c>
      <c r="CK169" s="845" t="s">
        <v>798</v>
      </c>
      <c r="CL169" s="845" t="s">
        <v>798</v>
      </c>
      <c r="CM169" s="845" t="s">
        <v>798</v>
      </c>
      <c r="CN169" s="845" t="s">
        <v>798</v>
      </c>
      <c r="CO169" s="845" t="s">
        <v>798</v>
      </c>
      <c r="CP169" s="845" t="s">
        <v>798</v>
      </c>
      <c r="CQ169" s="845" t="s">
        <v>798</v>
      </c>
      <c r="CR169" s="845" t="s">
        <v>798</v>
      </c>
      <c r="CS169" s="845" t="s">
        <v>798</v>
      </c>
      <c r="CT169" s="845" t="s">
        <v>798</v>
      </c>
      <c r="CU169" s="845" t="s">
        <v>798</v>
      </c>
      <c r="CV169" s="845" t="s">
        <v>798</v>
      </c>
      <c r="CW169" s="845" t="s">
        <v>798</v>
      </c>
      <c r="CX169" s="845" t="s">
        <v>798</v>
      </c>
      <c r="CY169" s="845" t="s">
        <v>798</v>
      </c>
      <c r="CZ169" s="845" t="s">
        <v>798</v>
      </c>
      <c r="DA169" s="845" t="s">
        <v>798</v>
      </c>
      <c r="DB169" s="845" t="s">
        <v>798</v>
      </c>
      <c r="DC169" s="845" t="s">
        <v>798</v>
      </c>
      <c r="DD169" s="845" t="s">
        <v>798</v>
      </c>
      <c r="DE169" s="845" t="s">
        <v>798</v>
      </c>
      <c r="DF169" s="845" t="s">
        <v>798</v>
      </c>
      <c r="DG169" s="845" t="s">
        <v>798</v>
      </c>
      <c r="DH169" s="845" t="s">
        <v>798</v>
      </c>
      <c r="DI169" s="845" t="s">
        <v>798</v>
      </c>
      <c r="DJ169" s="845" t="s">
        <v>798</v>
      </c>
      <c r="DK169" s="845" t="s">
        <v>798</v>
      </c>
      <c r="DL169" s="845" t="s">
        <v>798</v>
      </c>
      <c r="DM169" s="845" t="s">
        <v>798</v>
      </c>
      <c r="DN169" s="845" t="s">
        <v>798</v>
      </c>
      <c r="DO169" s="845" t="s">
        <v>798</v>
      </c>
      <c r="DP169" s="845" t="s">
        <v>798</v>
      </c>
      <c r="DQ169" s="845" t="s">
        <v>798</v>
      </c>
      <c r="DR169" s="845" t="s">
        <v>798</v>
      </c>
      <c r="DS169" s="917" t="s">
        <v>798</v>
      </c>
      <c r="DT169" s="845" t="s">
        <v>798</v>
      </c>
      <c r="DU169" s="845" t="s">
        <v>798</v>
      </c>
      <c r="DV169" s="845" t="s">
        <v>798</v>
      </c>
      <c r="DW169" s="845" t="s">
        <v>798</v>
      </c>
      <c r="DX169" s="845" t="s">
        <v>798</v>
      </c>
      <c r="DY169" s="845" t="s">
        <v>798</v>
      </c>
      <c r="DZ169" s="845" t="s">
        <v>798</v>
      </c>
      <c r="EA169" s="845" t="s">
        <v>798</v>
      </c>
      <c r="EB169" s="845" t="s">
        <v>798</v>
      </c>
      <c r="EC169" s="845" t="s">
        <v>798</v>
      </c>
      <c r="ED169" s="845" t="s">
        <v>798</v>
      </c>
      <c r="EE169" s="845" t="s">
        <v>798</v>
      </c>
      <c r="EF169" s="845" t="s">
        <v>798</v>
      </c>
    </row>
    <row r="170" spans="1:136" x14ac:dyDescent="0.2">
      <c r="A170" s="845">
        <v>166</v>
      </c>
      <c r="B170" s="845">
        <v>10</v>
      </c>
      <c r="C170" s="845" t="s">
        <v>798</v>
      </c>
      <c r="D170" s="845" t="s">
        <v>798</v>
      </c>
      <c r="E170" s="845" t="s">
        <v>798</v>
      </c>
      <c r="F170" s="845" t="s">
        <v>798</v>
      </c>
      <c r="G170" s="845" t="s">
        <v>798</v>
      </c>
      <c r="H170" s="845" t="s">
        <v>798</v>
      </c>
      <c r="I170" s="845" t="s">
        <v>798</v>
      </c>
      <c r="J170" s="845" t="s">
        <v>798</v>
      </c>
      <c r="K170" s="845" t="s">
        <v>798</v>
      </c>
      <c r="L170" s="845" t="s">
        <v>798</v>
      </c>
      <c r="M170" s="845" t="s">
        <v>798</v>
      </c>
      <c r="N170" s="845" t="s">
        <v>798</v>
      </c>
      <c r="O170" s="845" t="s">
        <v>798</v>
      </c>
      <c r="P170" s="845" t="s">
        <v>798</v>
      </c>
      <c r="Q170" s="845" t="s">
        <v>798</v>
      </c>
      <c r="R170" s="845" t="s">
        <v>798</v>
      </c>
      <c r="S170" s="845" t="s">
        <v>798</v>
      </c>
      <c r="T170" s="845" t="s">
        <v>798</v>
      </c>
      <c r="U170" s="845" t="s">
        <v>798</v>
      </c>
      <c r="V170" s="845" t="s">
        <v>798</v>
      </c>
      <c r="W170" s="845" t="s">
        <v>798</v>
      </c>
      <c r="X170" s="845" t="s">
        <v>798</v>
      </c>
      <c r="Y170" s="845" t="s">
        <v>798</v>
      </c>
      <c r="Z170" s="845" t="s">
        <v>798</v>
      </c>
      <c r="AA170" s="845" t="s">
        <v>798</v>
      </c>
      <c r="AB170" s="845" t="s">
        <v>798</v>
      </c>
      <c r="AC170" s="845" t="s">
        <v>798</v>
      </c>
      <c r="AD170" s="845" t="s">
        <v>798</v>
      </c>
      <c r="AE170" s="845" t="s">
        <v>798</v>
      </c>
      <c r="AF170" s="845" t="s">
        <v>798</v>
      </c>
      <c r="AG170" s="845" t="s">
        <v>798</v>
      </c>
      <c r="AH170" s="845" t="s">
        <v>798</v>
      </c>
      <c r="AI170" s="845" t="s">
        <v>798</v>
      </c>
      <c r="AJ170" s="845" t="s">
        <v>798</v>
      </c>
      <c r="AK170" s="845" t="s">
        <v>798</v>
      </c>
      <c r="AL170" s="845" t="s">
        <v>798</v>
      </c>
      <c r="AM170" s="845" t="s">
        <v>798</v>
      </c>
      <c r="AN170" s="845" t="s">
        <v>798</v>
      </c>
      <c r="AO170" s="845" t="s">
        <v>798</v>
      </c>
      <c r="AP170" s="845" t="s">
        <v>798</v>
      </c>
      <c r="AQ170" s="845" t="s">
        <v>798</v>
      </c>
      <c r="AR170" s="845" t="s">
        <v>798</v>
      </c>
      <c r="AS170" s="845" t="s">
        <v>798</v>
      </c>
      <c r="AT170" s="845" t="s">
        <v>798</v>
      </c>
      <c r="AU170" s="845" t="s">
        <v>798</v>
      </c>
      <c r="AV170" s="845" t="s">
        <v>798</v>
      </c>
      <c r="AW170" s="845" t="s">
        <v>798</v>
      </c>
      <c r="AX170" s="845" t="s">
        <v>798</v>
      </c>
      <c r="AY170" s="845" t="s">
        <v>798</v>
      </c>
      <c r="AZ170" s="845" t="s">
        <v>798</v>
      </c>
      <c r="BA170" s="845" t="s">
        <v>798</v>
      </c>
      <c r="BB170" s="845" t="s">
        <v>798</v>
      </c>
      <c r="BC170" s="845" t="s">
        <v>798</v>
      </c>
      <c r="BD170" s="845" t="s">
        <v>798</v>
      </c>
      <c r="BE170" s="845" t="s">
        <v>798</v>
      </c>
      <c r="BF170" s="845" t="s">
        <v>798</v>
      </c>
      <c r="BG170" s="845" t="s">
        <v>798</v>
      </c>
      <c r="BH170" s="845" t="s">
        <v>798</v>
      </c>
      <c r="BI170" s="845" t="s">
        <v>798</v>
      </c>
      <c r="BJ170" s="845" t="s">
        <v>798</v>
      </c>
      <c r="BK170" s="917" t="s">
        <v>798</v>
      </c>
      <c r="BL170" s="845" t="s">
        <v>798</v>
      </c>
      <c r="BM170" s="845" t="s">
        <v>798</v>
      </c>
      <c r="BN170" s="845" t="s">
        <v>798</v>
      </c>
      <c r="BO170" s="845" t="s">
        <v>798</v>
      </c>
      <c r="BP170" s="845" t="s">
        <v>798</v>
      </c>
      <c r="BQ170" s="845" t="s">
        <v>798</v>
      </c>
      <c r="BR170" s="917" t="s">
        <v>798</v>
      </c>
      <c r="BS170" s="845" t="s">
        <v>798</v>
      </c>
      <c r="BT170" s="845" t="s">
        <v>798</v>
      </c>
      <c r="BU170" s="845" t="s">
        <v>798</v>
      </c>
      <c r="BV170" s="917" t="s">
        <v>798</v>
      </c>
      <c r="BW170" s="845" t="s">
        <v>798</v>
      </c>
      <c r="BX170" s="845" t="s">
        <v>798</v>
      </c>
      <c r="BY170" s="845" t="s">
        <v>798</v>
      </c>
      <c r="BZ170" s="845" t="s">
        <v>798</v>
      </c>
      <c r="CA170" s="845" t="s">
        <v>798</v>
      </c>
      <c r="CB170" s="845" t="s">
        <v>798</v>
      </c>
      <c r="CC170" s="845" t="s">
        <v>798</v>
      </c>
      <c r="CD170" s="845" t="s">
        <v>798</v>
      </c>
      <c r="CE170" s="845" t="s">
        <v>798</v>
      </c>
      <c r="CF170" s="845" t="s">
        <v>798</v>
      </c>
      <c r="CG170" s="845" t="s">
        <v>798</v>
      </c>
      <c r="CH170" s="845" t="s">
        <v>798</v>
      </c>
      <c r="CI170" s="845" t="s">
        <v>798</v>
      </c>
      <c r="CJ170" s="845" t="s">
        <v>798</v>
      </c>
      <c r="CK170" s="845" t="s">
        <v>798</v>
      </c>
      <c r="CL170" s="845" t="s">
        <v>798</v>
      </c>
      <c r="CM170" s="845" t="s">
        <v>798</v>
      </c>
      <c r="CN170" s="845" t="s">
        <v>798</v>
      </c>
      <c r="CO170" s="845" t="s">
        <v>798</v>
      </c>
      <c r="CP170" s="845" t="s">
        <v>798</v>
      </c>
      <c r="CQ170" s="845" t="s">
        <v>798</v>
      </c>
      <c r="CR170" s="845" t="s">
        <v>798</v>
      </c>
      <c r="CS170" s="845" t="s">
        <v>798</v>
      </c>
      <c r="CT170" s="845" t="s">
        <v>798</v>
      </c>
      <c r="CU170" s="845" t="s">
        <v>798</v>
      </c>
      <c r="CV170" s="845" t="s">
        <v>798</v>
      </c>
      <c r="CW170" s="845" t="s">
        <v>798</v>
      </c>
      <c r="CX170" s="845" t="s">
        <v>798</v>
      </c>
      <c r="CY170" s="845" t="s">
        <v>798</v>
      </c>
      <c r="CZ170" s="845" t="s">
        <v>798</v>
      </c>
      <c r="DA170" s="845" t="s">
        <v>798</v>
      </c>
      <c r="DB170" s="845" t="s">
        <v>798</v>
      </c>
      <c r="DC170" s="845" t="s">
        <v>798</v>
      </c>
      <c r="DD170" s="845" t="s">
        <v>798</v>
      </c>
      <c r="DE170" s="845" t="s">
        <v>798</v>
      </c>
      <c r="DF170" s="845" t="s">
        <v>798</v>
      </c>
      <c r="DG170" s="845" t="s">
        <v>798</v>
      </c>
      <c r="DH170" s="845" t="s">
        <v>798</v>
      </c>
      <c r="DI170" s="845" t="s">
        <v>798</v>
      </c>
      <c r="DJ170" s="845" t="s">
        <v>798</v>
      </c>
      <c r="DK170" s="845" t="s">
        <v>798</v>
      </c>
      <c r="DL170" s="845" t="s">
        <v>798</v>
      </c>
      <c r="DM170" s="845" t="s">
        <v>798</v>
      </c>
      <c r="DN170" s="845" t="s">
        <v>798</v>
      </c>
      <c r="DO170" s="845" t="s">
        <v>798</v>
      </c>
      <c r="DP170" s="845" t="s">
        <v>798</v>
      </c>
      <c r="DQ170" s="845" t="s">
        <v>798</v>
      </c>
      <c r="DR170" s="845" t="s">
        <v>798</v>
      </c>
      <c r="DS170" s="917" t="s">
        <v>798</v>
      </c>
      <c r="DT170" s="845" t="s">
        <v>798</v>
      </c>
      <c r="DU170" s="845" t="s">
        <v>798</v>
      </c>
      <c r="DV170" s="845" t="s">
        <v>798</v>
      </c>
      <c r="DW170" s="845" t="s">
        <v>798</v>
      </c>
      <c r="DX170" s="845" t="s">
        <v>798</v>
      </c>
      <c r="DY170" s="845" t="s">
        <v>798</v>
      </c>
      <c r="DZ170" s="845" t="s">
        <v>798</v>
      </c>
      <c r="EA170" s="845" t="s">
        <v>798</v>
      </c>
      <c r="EB170" s="845" t="s">
        <v>798</v>
      </c>
      <c r="EC170" s="845" t="s">
        <v>798</v>
      </c>
      <c r="ED170" s="845" t="s">
        <v>798</v>
      </c>
      <c r="EE170" s="845" t="s">
        <v>798</v>
      </c>
      <c r="EF170" s="845" t="s">
        <v>798</v>
      </c>
    </row>
    <row r="171" spans="1:136" x14ac:dyDescent="0.2">
      <c r="A171" s="845">
        <v>167</v>
      </c>
      <c r="B171" s="845">
        <v>11</v>
      </c>
      <c r="C171" s="845" t="s">
        <v>798</v>
      </c>
      <c r="D171" s="845" t="s">
        <v>798</v>
      </c>
      <c r="E171" s="845" t="s">
        <v>798</v>
      </c>
      <c r="F171" s="845" t="s">
        <v>798</v>
      </c>
      <c r="G171" s="845" t="s">
        <v>798</v>
      </c>
      <c r="H171" s="845" t="s">
        <v>798</v>
      </c>
      <c r="I171" s="845" t="s">
        <v>798</v>
      </c>
      <c r="J171" s="845" t="s">
        <v>798</v>
      </c>
      <c r="K171" s="845" t="s">
        <v>798</v>
      </c>
      <c r="L171" s="845" t="s">
        <v>798</v>
      </c>
      <c r="M171" s="845" t="s">
        <v>798</v>
      </c>
      <c r="N171" s="845" t="s">
        <v>798</v>
      </c>
      <c r="O171" s="845" t="s">
        <v>798</v>
      </c>
      <c r="P171" s="845" t="s">
        <v>798</v>
      </c>
      <c r="Q171" s="845" t="s">
        <v>798</v>
      </c>
      <c r="R171" s="845" t="s">
        <v>798</v>
      </c>
      <c r="S171" s="845" t="s">
        <v>798</v>
      </c>
      <c r="T171" s="845" t="s">
        <v>798</v>
      </c>
      <c r="U171" s="845" t="s">
        <v>798</v>
      </c>
      <c r="V171" s="845" t="s">
        <v>798</v>
      </c>
      <c r="W171" s="845" t="s">
        <v>798</v>
      </c>
      <c r="X171" s="845" t="s">
        <v>798</v>
      </c>
      <c r="Y171" s="845" t="s">
        <v>798</v>
      </c>
      <c r="Z171" s="845" t="s">
        <v>798</v>
      </c>
      <c r="AA171" s="845" t="s">
        <v>798</v>
      </c>
      <c r="AB171" s="845" t="s">
        <v>798</v>
      </c>
      <c r="AC171" s="845" t="s">
        <v>798</v>
      </c>
      <c r="AD171" s="845" t="s">
        <v>798</v>
      </c>
      <c r="AE171" s="845" t="s">
        <v>798</v>
      </c>
      <c r="AF171" s="845" t="s">
        <v>798</v>
      </c>
      <c r="AG171" s="845" t="s">
        <v>798</v>
      </c>
      <c r="AH171" s="845" t="s">
        <v>798</v>
      </c>
      <c r="AI171" s="845" t="s">
        <v>798</v>
      </c>
      <c r="AJ171" s="845" t="s">
        <v>798</v>
      </c>
      <c r="AK171" s="845" t="s">
        <v>798</v>
      </c>
      <c r="AL171" s="845" t="s">
        <v>798</v>
      </c>
      <c r="AM171" s="845" t="s">
        <v>798</v>
      </c>
      <c r="AN171" s="845" t="s">
        <v>798</v>
      </c>
      <c r="AO171" s="845" t="s">
        <v>798</v>
      </c>
      <c r="AP171" s="845" t="s">
        <v>798</v>
      </c>
      <c r="AQ171" s="845" t="s">
        <v>798</v>
      </c>
      <c r="AR171" s="845" t="s">
        <v>798</v>
      </c>
      <c r="AS171" s="845" t="s">
        <v>798</v>
      </c>
      <c r="AT171" s="845" t="s">
        <v>798</v>
      </c>
      <c r="AU171" s="845" t="s">
        <v>798</v>
      </c>
      <c r="AV171" s="845" t="s">
        <v>798</v>
      </c>
      <c r="AW171" s="845" t="s">
        <v>798</v>
      </c>
      <c r="AX171" s="845" t="s">
        <v>798</v>
      </c>
      <c r="AY171" s="845" t="s">
        <v>798</v>
      </c>
      <c r="AZ171" s="845" t="s">
        <v>798</v>
      </c>
      <c r="BA171" s="845" t="s">
        <v>798</v>
      </c>
      <c r="BB171" s="845" t="s">
        <v>798</v>
      </c>
      <c r="BC171" s="845" t="s">
        <v>798</v>
      </c>
      <c r="BD171" s="845" t="s">
        <v>798</v>
      </c>
      <c r="BE171" s="845" t="s">
        <v>798</v>
      </c>
      <c r="BF171" s="845" t="s">
        <v>798</v>
      </c>
      <c r="BG171" s="845" t="s">
        <v>798</v>
      </c>
      <c r="BH171" s="845" t="s">
        <v>798</v>
      </c>
      <c r="BI171" s="845" t="s">
        <v>798</v>
      </c>
      <c r="BJ171" s="845" t="s">
        <v>798</v>
      </c>
      <c r="BK171" s="917" t="s">
        <v>798</v>
      </c>
      <c r="BL171" s="845" t="s">
        <v>798</v>
      </c>
      <c r="BM171" s="845" t="s">
        <v>798</v>
      </c>
      <c r="BN171" s="845" t="s">
        <v>798</v>
      </c>
      <c r="BO171" s="845" t="s">
        <v>798</v>
      </c>
      <c r="BP171" s="845" t="s">
        <v>798</v>
      </c>
      <c r="BQ171" s="845" t="s">
        <v>798</v>
      </c>
      <c r="BR171" s="917" t="s">
        <v>798</v>
      </c>
      <c r="BS171" s="845" t="s">
        <v>798</v>
      </c>
      <c r="BT171" s="845" t="s">
        <v>798</v>
      </c>
      <c r="BU171" s="845" t="s">
        <v>798</v>
      </c>
      <c r="BV171" s="917" t="s">
        <v>798</v>
      </c>
      <c r="BW171" s="845" t="s">
        <v>798</v>
      </c>
      <c r="BX171" s="845" t="s">
        <v>798</v>
      </c>
      <c r="BY171" s="845" t="s">
        <v>798</v>
      </c>
      <c r="BZ171" s="845" t="s">
        <v>798</v>
      </c>
      <c r="CA171" s="845" t="s">
        <v>798</v>
      </c>
      <c r="CB171" s="845" t="s">
        <v>798</v>
      </c>
      <c r="CC171" s="845" t="s">
        <v>798</v>
      </c>
      <c r="CD171" s="845" t="s">
        <v>798</v>
      </c>
      <c r="CE171" s="845" t="s">
        <v>798</v>
      </c>
      <c r="CF171" s="845" t="s">
        <v>798</v>
      </c>
      <c r="CG171" s="845" t="s">
        <v>798</v>
      </c>
      <c r="CH171" s="845" t="s">
        <v>798</v>
      </c>
      <c r="CI171" s="845" t="s">
        <v>798</v>
      </c>
      <c r="CJ171" s="845" t="s">
        <v>798</v>
      </c>
      <c r="CK171" s="845" t="s">
        <v>798</v>
      </c>
      <c r="CL171" s="845" t="s">
        <v>798</v>
      </c>
      <c r="CM171" s="845" t="s">
        <v>798</v>
      </c>
      <c r="CN171" s="845" t="s">
        <v>798</v>
      </c>
      <c r="CO171" s="845" t="s">
        <v>798</v>
      </c>
      <c r="CP171" s="845" t="s">
        <v>798</v>
      </c>
      <c r="CQ171" s="845" t="s">
        <v>798</v>
      </c>
      <c r="CR171" s="845" t="s">
        <v>798</v>
      </c>
      <c r="CS171" s="845" t="s">
        <v>798</v>
      </c>
      <c r="CT171" s="845" t="s">
        <v>798</v>
      </c>
      <c r="CU171" s="845" t="s">
        <v>798</v>
      </c>
      <c r="CV171" s="845" t="s">
        <v>798</v>
      </c>
      <c r="CW171" s="845" t="s">
        <v>798</v>
      </c>
      <c r="CX171" s="845" t="s">
        <v>798</v>
      </c>
      <c r="CY171" s="845" t="s">
        <v>798</v>
      </c>
      <c r="CZ171" s="845" t="s">
        <v>798</v>
      </c>
      <c r="DA171" s="845" t="s">
        <v>798</v>
      </c>
      <c r="DB171" s="845" t="s">
        <v>798</v>
      </c>
      <c r="DC171" s="845" t="s">
        <v>798</v>
      </c>
      <c r="DD171" s="845" t="s">
        <v>798</v>
      </c>
      <c r="DE171" s="845" t="s">
        <v>798</v>
      </c>
      <c r="DF171" s="845" t="s">
        <v>798</v>
      </c>
      <c r="DG171" s="845" t="s">
        <v>798</v>
      </c>
      <c r="DH171" s="845" t="s">
        <v>798</v>
      </c>
      <c r="DI171" s="845" t="s">
        <v>798</v>
      </c>
      <c r="DJ171" s="845" t="s">
        <v>798</v>
      </c>
      <c r="DK171" s="845" t="s">
        <v>798</v>
      </c>
      <c r="DL171" s="845" t="s">
        <v>798</v>
      </c>
      <c r="DM171" s="845" t="s">
        <v>798</v>
      </c>
      <c r="DN171" s="845" t="s">
        <v>798</v>
      </c>
      <c r="DO171" s="845" t="s">
        <v>798</v>
      </c>
      <c r="DP171" s="845" t="s">
        <v>798</v>
      </c>
      <c r="DQ171" s="845" t="s">
        <v>798</v>
      </c>
      <c r="DR171" s="845" t="s">
        <v>798</v>
      </c>
      <c r="DS171" s="917" t="s">
        <v>798</v>
      </c>
      <c r="DT171" s="845" t="s">
        <v>798</v>
      </c>
      <c r="DU171" s="845" t="s">
        <v>798</v>
      </c>
      <c r="DV171" s="845" t="s">
        <v>798</v>
      </c>
      <c r="DW171" s="845" t="s">
        <v>798</v>
      </c>
      <c r="DX171" s="845" t="s">
        <v>798</v>
      </c>
      <c r="DY171" s="845" t="s">
        <v>798</v>
      </c>
      <c r="DZ171" s="845" t="s">
        <v>798</v>
      </c>
      <c r="EA171" s="845" t="s">
        <v>798</v>
      </c>
      <c r="EB171" s="845" t="s">
        <v>798</v>
      </c>
      <c r="EC171" s="845" t="s">
        <v>798</v>
      </c>
      <c r="ED171" s="845" t="s">
        <v>798</v>
      </c>
      <c r="EE171" s="845" t="s">
        <v>798</v>
      </c>
      <c r="EF171" s="845" t="s">
        <v>798</v>
      </c>
    </row>
    <row r="172" spans="1:136" x14ac:dyDescent="0.2">
      <c r="A172" s="845">
        <v>168</v>
      </c>
      <c r="B172" s="845">
        <v>12</v>
      </c>
      <c r="C172" s="845" t="s">
        <v>798</v>
      </c>
      <c r="D172" s="845" t="s">
        <v>798</v>
      </c>
      <c r="E172" s="845" t="s">
        <v>798</v>
      </c>
      <c r="F172" s="845" t="s">
        <v>798</v>
      </c>
      <c r="G172" s="845" t="s">
        <v>798</v>
      </c>
      <c r="H172" s="845" t="s">
        <v>798</v>
      </c>
      <c r="I172" s="845" t="s">
        <v>798</v>
      </c>
      <c r="J172" s="845" t="s">
        <v>798</v>
      </c>
      <c r="K172" s="845" t="s">
        <v>798</v>
      </c>
      <c r="L172" s="845" t="s">
        <v>798</v>
      </c>
      <c r="M172" s="845" t="s">
        <v>798</v>
      </c>
      <c r="N172" s="845" t="s">
        <v>798</v>
      </c>
      <c r="O172" s="845" t="s">
        <v>798</v>
      </c>
      <c r="P172" s="845" t="s">
        <v>798</v>
      </c>
      <c r="Q172" s="845" t="s">
        <v>798</v>
      </c>
      <c r="R172" s="845" t="s">
        <v>798</v>
      </c>
      <c r="S172" s="845" t="s">
        <v>798</v>
      </c>
      <c r="T172" s="845" t="s">
        <v>798</v>
      </c>
      <c r="U172" s="845" t="s">
        <v>798</v>
      </c>
      <c r="V172" s="845" t="s">
        <v>798</v>
      </c>
      <c r="W172" s="845" t="s">
        <v>798</v>
      </c>
      <c r="X172" s="845" t="s">
        <v>798</v>
      </c>
      <c r="Y172" s="845" t="s">
        <v>798</v>
      </c>
      <c r="Z172" s="845" t="s">
        <v>798</v>
      </c>
      <c r="AA172" s="845" t="s">
        <v>798</v>
      </c>
      <c r="AB172" s="845" t="s">
        <v>798</v>
      </c>
      <c r="AC172" s="845" t="s">
        <v>798</v>
      </c>
      <c r="AD172" s="845" t="s">
        <v>798</v>
      </c>
      <c r="AE172" s="845" t="s">
        <v>798</v>
      </c>
      <c r="AF172" s="845" t="s">
        <v>798</v>
      </c>
      <c r="AG172" s="845" t="s">
        <v>798</v>
      </c>
      <c r="AH172" s="845" t="s">
        <v>798</v>
      </c>
      <c r="AI172" s="845" t="s">
        <v>798</v>
      </c>
      <c r="AJ172" s="845" t="s">
        <v>798</v>
      </c>
      <c r="AK172" s="845" t="s">
        <v>798</v>
      </c>
      <c r="AL172" s="845" t="s">
        <v>798</v>
      </c>
      <c r="AM172" s="845" t="s">
        <v>798</v>
      </c>
      <c r="AN172" s="845" t="s">
        <v>798</v>
      </c>
      <c r="AO172" s="845" t="s">
        <v>798</v>
      </c>
      <c r="AP172" s="845" t="s">
        <v>798</v>
      </c>
      <c r="AQ172" s="845" t="s">
        <v>798</v>
      </c>
      <c r="AR172" s="845" t="s">
        <v>798</v>
      </c>
      <c r="AS172" s="845" t="s">
        <v>798</v>
      </c>
      <c r="AT172" s="845" t="s">
        <v>798</v>
      </c>
      <c r="AU172" s="845" t="s">
        <v>798</v>
      </c>
      <c r="AV172" s="845" t="s">
        <v>798</v>
      </c>
      <c r="AW172" s="845" t="s">
        <v>798</v>
      </c>
      <c r="AX172" s="845" t="s">
        <v>798</v>
      </c>
      <c r="AY172" s="845" t="s">
        <v>798</v>
      </c>
      <c r="AZ172" s="845" t="s">
        <v>798</v>
      </c>
      <c r="BA172" s="845" t="s">
        <v>798</v>
      </c>
      <c r="BB172" s="845" t="s">
        <v>798</v>
      </c>
      <c r="BC172" s="845" t="s">
        <v>798</v>
      </c>
      <c r="BD172" s="845" t="s">
        <v>798</v>
      </c>
      <c r="BE172" s="845" t="s">
        <v>798</v>
      </c>
      <c r="BF172" s="845" t="s">
        <v>798</v>
      </c>
      <c r="BG172" s="845" t="s">
        <v>798</v>
      </c>
      <c r="BH172" s="845" t="s">
        <v>798</v>
      </c>
      <c r="BI172" s="845" t="s">
        <v>798</v>
      </c>
      <c r="BJ172" s="845" t="s">
        <v>798</v>
      </c>
      <c r="BK172" s="917" t="s">
        <v>798</v>
      </c>
      <c r="BL172" s="845" t="s">
        <v>798</v>
      </c>
      <c r="BM172" s="845" t="s">
        <v>798</v>
      </c>
      <c r="BN172" s="845" t="s">
        <v>798</v>
      </c>
      <c r="BO172" s="845" t="s">
        <v>798</v>
      </c>
      <c r="BP172" s="845" t="s">
        <v>798</v>
      </c>
      <c r="BQ172" s="845" t="s">
        <v>798</v>
      </c>
      <c r="BR172" s="917" t="s">
        <v>798</v>
      </c>
      <c r="BS172" s="845" t="s">
        <v>798</v>
      </c>
      <c r="BT172" s="845" t="s">
        <v>798</v>
      </c>
      <c r="BU172" s="845" t="s">
        <v>798</v>
      </c>
      <c r="BV172" s="917" t="s">
        <v>798</v>
      </c>
      <c r="BW172" s="845" t="s">
        <v>798</v>
      </c>
      <c r="BX172" s="845" t="s">
        <v>798</v>
      </c>
      <c r="BY172" s="845" t="s">
        <v>798</v>
      </c>
      <c r="BZ172" s="845" t="s">
        <v>798</v>
      </c>
      <c r="CA172" s="845" t="s">
        <v>798</v>
      </c>
      <c r="CB172" s="845" t="s">
        <v>798</v>
      </c>
      <c r="CC172" s="845" t="s">
        <v>798</v>
      </c>
      <c r="CD172" s="845" t="s">
        <v>798</v>
      </c>
      <c r="CE172" s="845" t="s">
        <v>798</v>
      </c>
      <c r="CF172" s="845" t="s">
        <v>798</v>
      </c>
      <c r="CG172" s="845" t="s">
        <v>798</v>
      </c>
      <c r="CH172" s="845" t="s">
        <v>798</v>
      </c>
      <c r="CI172" s="845" t="s">
        <v>798</v>
      </c>
      <c r="CJ172" s="845" t="s">
        <v>798</v>
      </c>
      <c r="CK172" s="845" t="s">
        <v>798</v>
      </c>
      <c r="CL172" s="845" t="s">
        <v>798</v>
      </c>
      <c r="CM172" s="845" t="s">
        <v>798</v>
      </c>
      <c r="CN172" s="845" t="s">
        <v>798</v>
      </c>
      <c r="CO172" s="845" t="s">
        <v>798</v>
      </c>
      <c r="CP172" s="845" t="s">
        <v>798</v>
      </c>
      <c r="CQ172" s="845" t="s">
        <v>798</v>
      </c>
      <c r="CR172" s="845" t="s">
        <v>798</v>
      </c>
      <c r="CS172" s="845" t="s">
        <v>798</v>
      </c>
      <c r="CT172" s="845" t="s">
        <v>798</v>
      </c>
      <c r="CU172" s="845" t="s">
        <v>798</v>
      </c>
      <c r="CV172" s="845" t="s">
        <v>798</v>
      </c>
      <c r="CW172" s="845" t="s">
        <v>798</v>
      </c>
      <c r="CX172" s="845" t="s">
        <v>798</v>
      </c>
      <c r="CY172" s="845" t="s">
        <v>798</v>
      </c>
      <c r="CZ172" s="845" t="s">
        <v>798</v>
      </c>
      <c r="DA172" s="845" t="s">
        <v>798</v>
      </c>
      <c r="DB172" s="845" t="s">
        <v>798</v>
      </c>
      <c r="DC172" s="845" t="s">
        <v>798</v>
      </c>
      <c r="DD172" s="845" t="s">
        <v>798</v>
      </c>
      <c r="DE172" s="845" t="s">
        <v>798</v>
      </c>
      <c r="DF172" s="845" t="s">
        <v>798</v>
      </c>
      <c r="DG172" s="845" t="s">
        <v>798</v>
      </c>
      <c r="DH172" s="845" t="s">
        <v>798</v>
      </c>
      <c r="DI172" s="845" t="s">
        <v>798</v>
      </c>
      <c r="DJ172" s="845" t="s">
        <v>798</v>
      </c>
      <c r="DK172" s="845" t="s">
        <v>798</v>
      </c>
      <c r="DL172" s="845" t="s">
        <v>798</v>
      </c>
      <c r="DM172" s="845" t="s">
        <v>798</v>
      </c>
      <c r="DN172" s="845" t="s">
        <v>798</v>
      </c>
      <c r="DO172" s="845" t="s">
        <v>798</v>
      </c>
      <c r="DP172" s="845" t="s">
        <v>798</v>
      </c>
      <c r="DQ172" s="845" t="s">
        <v>798</v>
      </c>
      <c r="DR172" s="845" t="s">
        <v>798</v>
      </c>
      <c r="DS172" s="917" t="s">
        <v>798</v>
      </c>
      <c r="DT172" s="845" t="s">
        <v>798</v>
      </c>
      <c r="DU172" s="845" t="s">
        <v>798</v>
      </c>
      <c r="DV172" s="845" t="s">
        <v>798</v>
      </c>
      <c r="DW172" s="845" t="s">
        <v>798</v>
      </c>
      <c r="DX172" s="845" t="s">
        <v>798</v>
      </c>
      <c r="DY172" s="845" t="s">
        <v>798</v>
      </c>
      <c r="DZ172" s="845" t="s">
        <v>798</v>
      </c>
      <c r="EA172" s="845" t="s">
        <v>798</v>
      </c>
      <c r="EB172" s="845" t="s">
        <v>798</v>
      </c>
      <c r="EC172" s="845" t="s">
        <v>798</v>
      </c>
      <c r="ED172" s="845" t="s">
        <v>798</v>
      </c>
      <c r="EE172" s="845" t="s">
        <v>798</v>
      </c>
      <c r="EF172" s="845" t="s">
        <v>798</v>
      </c>
    </row>
    <row r="173" spans="1:136" x14ac:dyDescent="0.2">
      <c r="A173" s="845">
        <v>169</v>
      </c>
      <c r="B173" s="845">
        <v>1</v>
      </c>
      <c r="C173" s="845" t="s">
        <v>798</v>
      </c>
      <c r="D173" s="845" t="s">
        <v>798</v>
      </c>
      <c r="E173" s="845" t="s">
        <v>798</v>
      </c>
      <c r="F173" s="845" t="s">
        <v>798</v>
      </c>
      <c r="G173" s="845" t="s">
        <v>798</v>
      </c>
      <c r="H173" s="845" t="s">
        <v>798</v>
      </c>
      <c r="I173" s="845" t="s">
        <v>798</v>
      </c>
      <c r="J173" s="845" t="s">
        <v>798</v>
      </c>
      <c r="K173" s="845" t="s">
        <v>798</v>
      </c>
      <c r="L173" s="845" t="s">
        <v>798</v>
      </c>
      <c r="M173" s="845" t="s">
        <v>798</v>
      </c>
      <c r="N173" s="845" t="s">
        <v>798</v>
      </c>
      <c r="O173" s="845" t="s">
        <v>798</v>
      </c>
      <c r="P173" s="845" t="s">
        <v>798</v>
      </c>
      <c r="Q173" s="845" t="s">
        <v>798</v>
      </c>
      <c r="R173" s="845" t="s">
        <v>798</v>
      </c>
      <c r="S173" s="845" t="s">
        <v>798</v>
      </c>
      <c r="T173" s="845" t="s">
        <v>798</v>
      </c>
      <c r="U173" s="845" t="s">
        <v>798</v>
      </c>
      <c r="V173" s="845" t="s">
        <v>798</v>
      </c>
      <c r="W173" s="845" t="s">
        <v>798</v>
      </c>
      <c r="X173" s="845" t="s">
        <v>798</v>
      </c>
      <c r="Y173" s="845" t="s">
        <v>798</v>
      </c>
      <c r="Z173" s="845" t="s">
        <v>798</v>
      </c>
      <c r="AA173" s="845" t="s">
        <v>798</v>
      </c>
      <c r="AB173" s="845" t="s">
        <v>798</v>
      </c>
      <c r="AC173" s="845" t="s">
        <v>798</v>
      </c>
      <c r="AD173" s="845" t="s">
        <v>798</v>
      </c>
      <c r="AE173" s="845" t="s">
        <v>798</v>
      </c>
      <c r="AF173" s="845" t="s">
        <v>798</v>
      </c>
      <c r="AG173" s="845" t="s">
        <v>798</v>
      </c>
      <c r="AH173" s="845" t="s">
        <v>798</v>
      </c>
      <c r="AI173" s="845" t="s">
        <v>798</v>
      </c>
      <c r="AJ173" s="845" t="s">
        <v>798</v>
      </c>
      <c r="AK173" s="845" t="s">
        <v>798</v>
      </c>
      <c r="AL173" s="845" t="s">
        <v>798</v>
      </c>
      <c r="AM173" s="845" t="s">
        <v>798</v>
      </c>
      <c r="AN173" s="845" t="s">
        <v>798</v>
      </c>
      <c r="AO173" s="845" t="s">
        <v>798</v>
      </c>
      <c r="AP173" s="845" t="s">
        <v>798</v>
      </c>
      <c r="AQ173" s="845" t="s">
        <v>798</v>
      </c>
      <c r="AR173" s="845" t="s">
        <v>798</v>
      </c>
      <c r="AS173" s="845" t="s">
        <v>798</v>
      </c>
      <c r="AT173" s="845" t="s">
        <v>798</v>
      </c>
      <c r="AU173" s="845" t="s">
        <v>798</v>
      </c>
      <c r="AV173" s="845" t="s">
        <v>798</v>
      </c>
      <c r="AW173" s="845" t="s">
        <v>798</v>
      </c>
      <c r="AX173" s="845" t="s">
        <v>798</v>
      </c>
      <c r="AY173" s="845" t="s">
        <v>798</v>
      </c>
      <c r="AZ173" s="845" t="s">
        <v>798</v>
      </c>
      <c r="BA173" s="845" t="s">
        <v>798</v>
      </c>
      <c r="BB173" s="845" t="s">
        <v>798</v>
      </c>
      <c r="BC173" s="845" t="s">
        <v>798</v>
      </c>
      <c r="BD173" s="845" t="s">
        <v>798</v>
      </c>
      <c r="BE173" s="845" t="s">
        <v>798</v>
      </c>
      <c r="BF173" s="845" t="s">
        <v>798</v>
      </c>
      <c r="BG173" s="845" t="s">
        <v>798</v>
      </c>
      <c r="BH173" s="845" t="s">
        <v>798</v>
      </c>
      <c r="BI173" s="845" t="s">
        <v>798</v>
      </c>
      <c r="BJ173" s="845" t="s">
        <v>798</v>
      </c>
      <c r="BK173" s="917" t="s">
        <v>798</v>
      </c>
      <c r="BL173" s="845" t="s">
        <v>798</v>
      </c>
      <c r="BM173" s="845" t="s">
        <v>798</v>
      </c>
      <c r="BN173" s="845" t="s">
        <v>798</v>
      </c>
      <c r="BO173" s="845" t="s">
        <v>798</v>
      </c>
      <c r="BP173" s="845" t="s">
        <v>798</v>
      </c>
      <c r="BQ173" s="845" t="s">
        <v>798</v>
      </c>
      <c r="BR173" s="917" t="s">
        <v>798</v>
      </c>
      <c r="BS173" s="845" t="s">
        <v>798</v>
      </c>
      <c r="BT173" s="845" t="s">
        <v>798</v>
      </c>
      <c r="BU173" s="845" t="s">
        <v>798</v>
      </c>
      <c r="BV173" s="917" t="s">
        <v>798</v>
      </c>
      <c r="BW173" s="845" t="s">
        <v>798</v>
      </c>
      <c r="BX173" s="845" t="s">
        <v>798</v>
      </c>
      <c r="BY173" s="845" t="s">
        <v>798</v>
      </c>
      <c r="BZ173" s="845" t="s">
        <v>798</v>
      </c>
      <c r="CA173" s="845" t="s">
        <v>798</v>
      </c>
      <c r="CB173" s="845" t="s">
        <v>798</v>
      </c>
      <c r="CC173" s="845" t="s">
        <v>798</v>
      </c>
      <c r="CD173" s="845" t="s">
        <v>798</v>
      </c>
      <c r="CE173" s="845" t="s">
        <v>798</v>
      </c>
      <c r="CF173" s="845" t="s">
        <v>798</v>
      </c>
      <c r="CG173" s="845" t="s">
        <v>798</v>
      </c>
      <c r="CH173" s="845" t="s">
        <v>798</v>
      </c>
      <c r="CI173" s="845" t="s">
        <v>798</v>
      </c>
      <c r="CJ173" s="845" t="s">
        <v>798</v>
      </c>
      <c r="CK173" s="845" t="s">
        <v>798</v>
      </c>
      <c r="CL173" s="845" t="s">
        <v>798</v>
      </c>
      <c r="CM173" s="845" t="s">
        <v>798</v>
      </c>
      <c r="CN173" s="845" t="s">
        <v>798</v>
      </c>
      <c r="CO173" s="845" t="s">
        <v>798</v>
      </c>
      <c r="CP173" s="845" t="s">
        <v>798</v>
      </c>
      <c r="CQ173" s="845" t="s">
        <v>798</v>
      </c>
      <c r="CR173" s="845" t="s">
        <v>798</v>
      </c>
      <c r="CS173" s="845" t="s">
        <v>798</v>
      </c>
      <c r="CT173" s="845" t="s">
        <v>798</v>
      </c>
      <c r="CU173" s="845" t="s">
        <v>798</v>
      </c>
      <c r="CV173" s="845" t="s">
        <v>798</v>
      </c>
      <c r="CW173" s="845" t="s">
        <v>798</v>
      </c>
      <c r="CX173" s="845" t="s">
        <v>798</v>
      </c>
      <c r="CY173" s="845" t="s">
        <v>798</v>
      </c>
      <c r="CZ173" s="845" t="s">
        <v>798</v>
      </c>
      <c r="DA173" s="845" t="s">
        <v>798</v>
      </c>
      <c r="DB173" s="845" t="s">
        <v>798</v>
      </c>
      <c r="DC173" s="845" t="s">
        <v>798</v>
      </c>
      <c r="DD173" s="845" t="s">
        <v>798</v>
      </c>
      <c r="DE173" s="845" t="s">
        <v>798</v>
      </c>
      <c r="DF173" s="845" t="s">
        <v>798</v>
      </c>
      <c r="DG173" s="845" t="s">
        <v>798</v>
      </c>
      <c r="DH173" s="845" t="s">
        <v>798</v>
      </c>
      <c r="DI173" s="845" t="s">
        <v>798</v>
      </c>
      <c r="DJ173" s="845" t="s">
        <v>798</v>
      </c>
      <c r="DK173" s="845" t="s">
        <v>798</v>
      </c>
      <c r="DL173" s="845" t="s">
        <v>798</v>
      </c>
      <c r="DM173" s="845" t="s">
        <v>798</v>
      </c>
      <c r="DN173" s="845" t="s">
        <v>798</v>
      </c>
      <c r="DO173" s="845" t="s">
        <v>798</v>
      </c>
      <c r="DP173" s="845" t="s">
        <v>798</v>
      </c>
      <c r="DQ173" s="845" t="s">
        <v>798</v>
      </c>
      <c r="DR173" s="845" t="s">
        <v>798</v>
      </c>
      <c r="DS173" s="917" t="s">
        <v>798</v>
      </c>
      <c r="DT173" s="845" t="s">
        <v>798</v>
      </c>
      <c r="DU173" s="845" t="s">
        <v>798</v>
      </c>
      <c r="DV173" s="845" t="s">
        <v>798</v>
      </c>
      <c r="DW173" s="845" t="s">
        <v>798</v>
      </c>
      <c r="DX173" s="845" t="s">
        <v>798</v>
      </c>
      <c r="DY173" s="845" t="s">
        <v>798</v>
      </c>
      <c r="DZ173" s="845" t="s">
        <v>798</v>
      </c>
      <c r="EA173" s="845" t="s">
        <v>798</v>
      </c>
      <c r="EB173" s="845" t="s">
        <v>798</v>
      </c>
      <c r="EC173" s="845" t="s">
        <v>798</v>
      </c>
      <c r="ED173" s="845" t="s">
        <v>798</v>
      </c>
      <c r="EE173" s="845" t="s">
        <v>798</v>
      </c>
      <c r="EF173" s="845" t="s">
        <v>798</v>
      </c>
    </row>
    <row r="174" spans="1:136" x14ac:dyDescent="0.2">
      <c r="A174" s="845">
        <v>170</v>
      </c>
      <c r="B174" s="845">
        <v>2</v>
      </c>
      <c r="C174" s="845" t="s">
        <v>798</v>
      </c>
      <c r="D174" s="845" t="s">
        <v>798</v>
      </c>
      <c r="E174" s="845" t="s">
        <v>798</v>
      </c>
      <c r="F174" s="845" t="s">
        <v>798</v>
      </c>
      <c r="G174" s="845" t="s">
        <v>798</v>
      </c>
      <c r="H174" s="845" t="s">
        <v>798</v>
      </c>
      <c r="I174" s="845" t="s">
        <v>798</v>
      </c>
      <c r="J174" s="845" t="s">
        <v>798</v>
      </c>
      <c r="K174" s="845" t="s">
        <v>798</v>
      </c>
      <c r="L174" s="845" t="s">
        <v>798</v>
      </c>
      <c r="M174" s="845" t="s">
        <v>798</v>
      </c>
      <c r="N174" s="845" t="s">
        <v>798</v>
      </c>
      <c r="O174" s="845" t="s">
        <v>798</v>
      </c>
      <c r="P174" s="845" t="s">
        <v>798</v>
      </c>
      <c r="Q174" s="845" t="s">
        <v>798</v>
      </c>
      <c r="R174" s="845" t="s">
        <v>798</v>
      </c>
      <c r="S174" s="845" t="s">
        <v>798</v>
      </c>
      <c r="T174" s="845" t="s">
        <v>798</v>
      </c>
      <c r="U174" s="845" t="s">
        <v>798</v>
      </c>
      <c r="V174" s="845" t="s">
        <v>798</v>
      </c>
      <c r="W174" s="845" t="s">
        <v>798</v>
      </c>
      <c r="X174" s="845" t="s">
        <v>798</v>
      </c>
      <c r="Y174" s="845" t="s">
        <v>798</v>
      </c>
      <c r="Z174" s="845" t="s">
        <v>798</v>
      </c>
      <c r="AA174" s="845" t="s">
        <v>798</v>
      </c>
      <c r="AB174" s="845" t="s">
        <v>798</v>
      </c>
      <c r="AC174" s="845" t="s">
        <v>798</v>
      </c>
      <c r="AD174" s="845" t="s">
        <v>798</v>
      </c>
      <c r="AE174" s="845" t="s">
        <v>798</v>
      </c>
      <c r="AF174" s="845" t="s">
        <v>798</v>
      </c>
      <c r="AG174" s="845" t="s">
        <v>798</v>
      </c>
      <c r="AH174" s="845" t="s">
        <v>798</v>
      </c>
      <c r="AI174" s="845" t="s">
        <v>798</v>
      </c>
      <c r="AJ174" s="845" t="s">
        <v>798</v>
      </c>
      <c r="AK174" s="845" t="s">
        <v>798</v>
      </c>
      <c r="AL174" s="845" t="s">
        <v>798</v>
      </c>
      <c r="AM174" s="845" t="s">
        <v>798</v>
      </c>
      <c r="AN174" s="845" t="s">
        <v>798</v>
      </c>
      <c r="AO174" s="845" t="s">
        <v>798</v>
      </c>
      <c r="AP174" s="845" t="s">
        <v>798</v>
      </c>
      <c r="AQ174" s="845" t="s">
        <v>798</v>
      </c>
      <c r="AR174" s="845" t="s">
        <v>798</v>
      </c>
      <c r="AS174" s="845" t="s">
        <v>798</v>
      </c>
      <c r="AT174" s="845" t="s">
        <v>798</v>
      </c>
      <c r="AU174" s="845" t="s">
        <v>798</v>
      </c>
      <c r="AV174" s="845" t="s">
        <v>798</v>
      </c>
      <c r="AW174" s="845" t="s">
        <v>798</v>
      </c>
      <c r="AX174" s="845" t="s">
        <v>798</v>
      </c>
      <c r="AY174" s="845" t="s">
        <v>798</v>
      </c>
      <c r="AZ174" s="845" t="s">
        <v>798</v>
      </c>
      <c r="BA174" s="845" t="s">
        <v>798</v>
      </c>
      <c r="BB174" s="845" t="s">
        <v>798</v>
      </c>
      <c r="BC174" s="845" t="s">
        <v>798</v>
      </c>
      <c r="BD174" s="845" t="s">
        <v>798</v>
      </c>
      <c r="BE174" s="845" t="s">
        <v>798</v>
      </c>
      <c r="BF174" s="845" t="s">
        <v>798</v>
      </c>
      <c r="BG174" s="845" t="s">
        <v>798</v>
      </c>
      <c r="BH174" s="845" t="s">
        <v>798</v>
      </c>
      <c r="BI174" s="845" t="s">
        <v>798</v>
      </c>
      <c r="BJ174" s="845" t="s">
        <v>798</v>
      </c>
      <c r="BK174" s="917" t="s">
        <v>798</v>
      </c>
      <c r="BL174" s="845" t="s">
        <v>798</v>
      </c>
      <c r="BM174" s="845" t="s">
        <v>798</v>
      </c>
      <c r="BN174" s="845" t="s">
        <v>798</v>
      </c>
      <c r="BO174" s="845" t="s">
        <v>798</v>
      </c>
      <c r="BP174" s="845" t="s">
        <v>798</v>
      </c>
      <c r="BQ174" s="845" t="s">
        <v>798</v>
      </c>
      <c r="BR174" s="917" t="s">
        <v>798</v>
      </c>
      <c r="BS174" s="845" t="s">
        <v>798</v>
      </c>
      <c r="BT174" s="845" t="s">
        <v>798</v>
      </c>
      <c r="BU174" s="845" t="s">
        <v>798</v>
      </c>
      <c r="BV174" s="917" t="s">
        <v>798</v>
      </c>
      <c r="BW174" s="845" t="s">
        <v>798</v>
      </c>
      <c r="BX174" s="845" t="s">
        <v>798</v>
      </c>
      <c r="BY174" s="845" t="s">
        <v>798</v>
      </c>
      <c r="BZ174" s="845" t="s">
        <v>798</v>
      </c>
      <c r="CA174" s="845" t="s">
        <v>798</v>
      </c>
      <c r="CB174" s="845" t="s">
        <v>798</v>
      </c>
      <c r="CC174" s="845" t="s">
        <v>798</v>
      </c>
      <c r="CD174" s="845" t="s">
        <v>798</v>
      </c>
      <c r="CE174" s="845" t="s">
        <v>798</v>
      </c>
      <c r="CF174" s="845" t="s">
        <v>798</v>
      </c>
      <c r="CG174" s="845" t="s">
        <v>798</v>
      </c>
      <c r="CH174" s="845" t="s">
        <v>798</v>
      </c>
      <c r="CI174" s="845" t="s">
        <v>798</v>
      </c>
      <c r="CJ174" s="845" t="s">
        <v>798</v>
      </c>
      <c r="CK174" s="845" t="s">
        <v>798</v>
      </c>
      <c r="CL174" s="845" t="s">
        <v>798</v>
      </c>
      <c r="CM174" s="845" t="s">
        <v>798</v>
      </c>
      <c r="CN174" s="845" t="s">
        <v>798</v>
      </c>
      <c r="CO174" s="845" t="s">
        <v>798</v>
      </c>
      <c r="CP174" s="845" t="s">
        <v>798</v>
      </c>
      <c r="CQ174" s="845" t="s">
        <v>798</v>
      </c>
      <c r="CR174" s="845" t="s">
        <v>798</v>
      </c>
      <c r="CS174" s="845" t="s">
        <v>798</v>
      </c>
      <c r="CT174" s="845" t="s">
        <v>798</v>
      </c>
      <c r="CU174" s="845" t="s">
        <v>798</v>
      </c>
      <c r="CV174" s="845" t="s">
        <v>798</v>
      </c>
      <c r="CW174" s="845" t="s">
        <v>798</v>
      </c>
      <c r="CX174" s="845" t="s">
        <v>798</v>
      </c>
      <c r="CY174" s="845" t="s">
        <v>798</v>
      </c>
      <c r="CZ174" s="845" t="s">
        <v>798</v>
      </c>
      <c r="DA174" s="845" t="s">
        <v>798</v>
      </c>
      <c r="DB174" s="845" t="s">
        <v>798</v>
      </c>
      <c r="DC174" s="845" t="s">
        <v>798</v>
      </c>
      <c r="DD174" s="845" t="s">
        <v>798</v>
      </c>
      <c r="DE174" s="845" t="s">
        <v>798</v>
      </c>
      <c r="DF174" s="845" t="s">
        <v>798</v>
      </c>
      <c r="DG174" s="845" t="s">
        <v>798</v>
      </c>
      <c r="DH174" s="845" t="s">
        <v>798</v>
      </c>
      <c r="DI174" s="845" t="s">
        <v>798</v>
      </c>
      <c r="DJ174" s="845" t="s">
        <v>798</v>
      </c>
      <c r="DK174" s="845" t="s">
        <v>798</v>
      </c>
      <c r="DL174" s="845" t="s">
        <v>798</v>
      </c>
      <c r="DM174" s="845" t="s">
        <v>798</v>
      </c>
      <c r="DN174" s="845" t="s">
        <v>798</v>
      </c>
      <c r="DO174" s="845" t="s">
        <v>798</v>
      </c>
      <c r="DP174" s="845" t="s">
        <v>798</v>
      </c>
      <c r="DQ174" s="845" t="s">
        <v>798</v>
      </c>
      <c r="DR174" s="845" t="s">
        <v>798</v>
      </c>
      <c r="DS174" s="917" t="s">
        <v>798</v>
      </c>
      <c r="DT174" s="845" t="s">
        <v>798</v>
      </c>
      <c r="DU174" s="845" t="s">
        <v>798</v>
      </c>
      <c r="DV174" s="845" t="s">
        <v>798</v>
      </c>
      <c r="DW174" s="845" t="s">
        <v>798</v>
      </c>
      <c r="DX174" s="845" t="s">
        <v>798</v>
      </c>
      <c r="DY174" s="845" t="s">
        <v>798</v>
      </c>
      <c r="DZ174" s="845" t="s">
        <v>798</v>
      </c>
      <c r="EA174" s="845" t="s">
        <v>798</v>
      </c>
      <c r="EB174" s="845" t="s">
        <v>798</v>
      </c>
      <c r="EC174" s="845" t="s">
        <v>798</v>
      </c>
      <c r="ED174" s="845" t="s">
        <v>798</v>
      </c>
      <c r="EE174" s="845" t="s">
        <v>798</v>
      </c>
      <c r="EF174" s="845" t="s">
        <v>798</v>
      </c>
    </row>
    <row r="175" spans="1:136" x14ac:dyDescent="0.2">
      <c r="A175" s="845">
        <v>171</v>
      </c>
      <c r="B175" s="845">
        <v>3</v>
      </c>
      <c r="C175" s="845" t="s">
        <v>798</v>
      </c>
      <c r="D175" s="845" t="s">
        <v>798</v>
      </c>
      <c r="E175" s="845" t="s">
        <v>798</v>
      </c>
      <c r="F175" s="845" t="s">
        <v>798</v>
      </c>
      <c r="G175" s="845" t="s">
        <v>798</v>
      </c>
      <c r="H175" s="845" t="s">
        <v>798</v>
      </c>
      <c r="I175" s="845" t="s">
        <v>798</v>
      </c>
      <c r="J175" s="845" t="s">
        <v>798</v>
      </c>
      <c r="K175" s="845" t="s">
        <v>798</v>
      </c>
      <c r="L175" s="845" t="s">
        <v>798</v>
      </c>
      <c r="M175" s="845" t="s">
        <v>798</v>
      </c>
      <c r="N175" s="845" t="s">
        <v>798</v>
      </c>
      <c r="O175" s="845" t="s">
        <v>798</v>
      </c>
      <c r="P175" s="845" t="s">
        <v>798</v>
      </c>
      <c r="Q175" s="845" t="s">
        <v>798</v>
      </c>
      <c r="R175" s="845" t="s">
        <v>798</v>
      </c>
      <c r="S175" s="845" t="s">
        <v>798</v>
      </c>
      <c r="T175" s="845" t="s">
        <v>798</v>
      </c>
      <c r="U175" s="845" t="s">
        <v>798</v>
      </c>
      <c r="V175" s="845" t="s">
        <v>798</v>
      </c>
      <c r="W175" s="845" t="s">
        <v>798</v>
      </c>
      <c r="X175" s="845" t="s">
        <v>798</v>
      </c>
      <c r="Y175" s="845" t="s">
        <v>798</v>
      </c>
      <c r="Z175" s="845" t="s">
        <v>798</v>
      </c>
      <c r="AA175" s="845" t="s">
        <v>798</v>
      </c>
      <c r="AB175" s="845" t="s">
        <v>798</v>
      </c>
      <c r="AC175" s="845" t="s">
        <v>798</v>
      </c>
      <c r="AD175" s="845" t="s">
        <v>798</v>
      </c>
      <c r="AE175" s="845" t="s">
        <v>798</v>
      </c>
      <c r="AF175" s="845" t="s">
        <v>798</v>
      </c>
      <c r="AG175" s="845" t="s">
        <v>798</v>
      </c>
      <c r="AH175" s="845" t="s">
        <v>798</v>
      </c>
      <c r="AI175" s="845" t="s">
        <v>798</v>
      </c>
      <c r="AJ175" s="845" t="s">
        <v>798</v>
      </c>
      <c r="AK175" s="845" t="s">
        <v>798</v>
      </c>
      <c r="AL175" s="845" t="s">
        <v>798</v>
      </c>
      <c r="AM175" s="845" t="s">
        <v>798</v>
      </c>
      <c r="AN175" s="845" t="s">
        <v>798</v>
      </c>
      <c r="AO175" s="845" t="s">
        <v>798</v>
      </c>
      <c r="AP175" s="845" t="s">
        <v>798</v>
      </c>
      <c r="AQ175" s="845" t="s">
        <v>798</v>
      </c>
      <c r="AR175" s="845" t="s">
        <v>798</v>
      </c>
      <c r="AS175" s="845" t="s">
        <v>798</v>
      </c>
      <c r="AT175" s="845" t="s">
        <v>798</v>
      </c>
      <c r="AU175" s="845" t="s">
        <v>798</v>
      </c>
      <c r="AV175" s="845" t="s">
        <v>798</v>
      </c>
      <c r="AW175" s="845" t="s">
        <v>798</v>
      </c>
      <c r="AX175" s="845" t="s">
        <v>798</v>
      </c>
      <c r="AY175" s="845" t="s">
        <v>798</v>
      </c>
      <c r="AZ175" s="845" t="s">
        <v>798</v>
      </c>
      <c r="BA175" s="845" t="s">
        <v>798</v>
      </c>
      <c r="BB175" s="845" t="s">
        <v>798</v>
      </c>
      <c r="BC175" s="845" t="s">
        <v>798</v>
      </c>
      <c r="BD175" s="845" t="s">
        <v>798</v>
      </c>
      <c r="BE175" s="845" t="s">
        <v>798</v>
      </c>
      <c r="BF175" s="845" t="s">
        <v>798</v>
      </c>
      <c r="BG175" s="845" t="s">
        <v>798</v>
      </c>
      <c r="BH175" s="845" t="s">
        <v>798</v>
      </c>
      <c r="BI175" s="845" t="s">
        <v>798</v>
      </c>
      <c r="BJ175" s="845" t="s">
        <v>798</v>
      </c>
      <c r="BK175" s="917" t="s">
        <v>798</v>
      </c>
      <c r="BL175" s="845" t="s">
        <v>798</v>
      </c>
      <c r="BM175" s="845" t="s">
        <v>798</v>
      </c>
      <c r="BN175" s="845" t="s">
        <v>798</v>
      </c>
      <c r="BO175" s="845" t="s">
        <v>798</v>
      </c>
      <c r="BP175" s="845" t="s">
        <v>798</v>
      </c>
      <c r="BQ175" s="845" t="s">
        <v>798</v>
      </c>
      <c r="BR175" s="917" t="s">
        <v>798</v>
      </c>
      <c r="BS175" s="845" t="s">
        <v>798</v>
      </c>
      <c r="BT175" s="845" t="s">
        <v>798</v>
      </c>
      <c r="BU175" s="845" t="s">
        <v>798</v>
      </c>
      <c r="BV175" s="917" t="s">
        <v>798</v>
      </c>
      <c r="BW175" s="845" t="s">
        <v>798</v>
      </c>
      <c r="BX175" s="845" t="s">
        <v>798</v>
      </c>
      <c r="BY175" s="845" t="s">
        <v>798</v>
      </c>
      <c r="BZ175" s="845" t="s">
        <v>798</v>
      </c>
      <c r="CA175" s="845" t="s">
        <v>798</v>
      </c>
      <c r="CB175" s="845" t="s">
        <v>798</v>
      </c>
      <c r="CC175" s="845" t="s">
        <v>798</v>
      </c>
      <c r="CD175" s="845" t="s">
        <v>798</v>
      </c>
      <c r="CE175" s="845" t="s">
        <v>798</v>
      </c>
      <c r="CF175" s="845" t="s">
        <v>798</v>
      </c>
      <c r="CG175" s="845" t="s">
        <v>798</v>
      </c>
      <c r="CH175" s="845" t="s">
        <v>798</v>
      </c>
      <c r="CI175" s="845" t="s">
        <v>798</v>
      </c>
      <c r="CJ175" s="845" t="s">
        <v>798</v>
      </c>
      <c r="CK175" s="845" t="s">
        <v>798</v>
      </c>
      <c r="CL175" s="845" t="s">
        <v>798</v>
      </c>
      <c r="CM175" s="845" t="s">
        <v>798</v>
      </c>
      <c r="CN175" s="845" t="s">
        <v>798</v>
      </c>
      <c r="CO175" s="845" t="s">
        <v>798</v>
      </c>
      <c r="CP175" s="845" t="s">
        <v>798</v>
      </c>
      <c r="CQ175" s="845" t="s">
        <v>798</v>
      </c>
      <c r="CR175" s="845" t="s">
        <v>798</v>
      </c>
      <c r="CS175" s="845" t="s">
        <v>798</v>
      </c>
      <c r="CT175" s="845" t="s">
        <v>798</v>
      </c>
      <c r="CU175" s="845" t="s">
        <v>798</v>
      </c>
      <c r="CV175" s="845" t="s">
        <v>798</v>
      </c>
      <c r="CW175" s="845" t="s">
        <v>798</v>
      </c>
      <c r="CX175" s="845" t="s">
        <v>798</v>
      </c>
      <c r="CY175" s="845" t="s">
        <v>798</v>
      </c>
      <c r="CZ175" s="845" t="s">
        <v>798</v>
      </c>
      <c r="DA175" s="845" t="s">
        <v>798</v>
      </c>
      <c r="DB175" s="845" t="s">
        <v>798</v>
      </c>
      <c r="DC175" s="845" t="s">
        <v>798</v>
      </c>
      <c r="DD175" s="845" t="s">
        <v>798</v>
      </c>
      <c r="DE175" s="845" t="s">
        <v>798</v>
      </c>
      <c r="DF175" s="845" t="s">
        <v>798</v>
      </c>
      <c r="DG175" s="845" t="s">
        <v>798</v>
      </c>
      <c r="DH175" s="845" t="s">
        <v>798</v>
      </c>
      <c r="DI175" s="845" t="s">
        <v>798</v>
      </c>
      <c r="DJ175" s="845" t="s">
        <v>798</v>
      </c>
      <c r="DK175" s="845" t="s">
        <v>798</v>
      </c>
      <c r="DL175" s="845" t="s">
        <v>798</v>
      </c>
      <c r="DM175" s="845" t="s">
        <v>798</v>
      </c>
      <c r="DN175" s="845" t="s">
        <v>798</v>
      </c>
      <c r="DO175" s="845" t="s">
        <v>798</v>
      </c>
      <c r="DP175" s="845" t="s">
        <v>798</v>
      </c>
      <c r="DQ175" s="845" t="s">
        <v>798</v>
      </c>
      <c r="DR175" s="845" t="s">
        <v>798</v>
      </c>
      <c r="DS175" s="917" t="s">
        <v>798</v>
      </c>
      <c r="DT175" s="845" t="s">
        <v>798</v>
      </c>
      <c r="DU175" s="845" t="s">
        <v>798</v>
      </c>
      <c r="DV175" s="845" t="s">
        <v>798</v>
      </c>
      <c r="DW175" s="845" t="s">
        <v>798</v>
      </c>
      <c r="DX175" s="845" t="s">
        <v>798</v>
      </c>
      <c r="DY175" s="845" t="s">
        <v>798</v>
      </c>
      <c r="DZ175" s="845" t="s">
        <v>798</v>
      </c>
      <c r="EA175" s="845" t="s">
        <v>798</v>
      </c>
      <c r="EB175" s="845" t="s">
        <v>798</v>
      </c>
      <c r="EC175" s="845" t="s">
        <v>798</v>
      </c>
      <c r="ED175" s="845" t="s">
        <v>798</v>
      </c>
      <c r="EE175" s="845" t="s">
        <v>798</v>
      </c>
      <c r="EF175" s="845" t="s">
        <v>798</v>
      </c>
    </row>
    <row r="176" spans="1:136" x14ac:dyDescent="0.2">
      <c r="A176" s="845">
        <v>172</v>
      </c>
      <c r="B176" s="845">
        <v>4</v>
      </c>
      <c r="C176" s="845" t="s">
        <v>798</v>
      </c>
      <c r="D176" s="845" t="s">
        <v>798</v>
      </c>
      <c r="E176" s="845" t="s">
        <v>798</v>
      </c>
      <c r="F176" s="845" t="s">
        <v>798</v>
      </c>
      <c r="G176" s="845" t="s">
        <v>798</v>
      </c>
      <c r="H176" s="845" t="s">
        <v>798</v>
      </c>
      <c r="I176" s="845" t="s">
        <v>798</v>
      </c>
      <c r="J176" s="845" t="s">
        <v>798</v>
      </c>
      <c r="K176" s="845" t="s">
        <v>798</v>
      </c>
      <c r="L176" s="845" t="s">
        <v>798</v>
      </c>
      <c r="M176" s="845" t="s">
        <v>798</v>
      </c>
      <c r="N176" s="845" t="s">
        <v>798</v>
      </c>
      <c r="O176" s="845" t="s">
        <v>798</v>
      </c>
      <c r="P176" s="845" t="s">
        <v>798</v>
      </c>
      <c r="Q176" s="845" t="s">
        <v>798</v>
      </c>
      <c r="R176" s="845" t="s">
        <v>798</v>
      </c>
      <c r="S176" s="845" t="s">
        <v>798</v>
      </c>
      <c r="T176" s="845" t="s">
        <v>798</v>
      </c>
      <c r="U176" s="845" t="s">
        <v>798</v>
      </c>
      <c r="V176" s="845" t="s">
        <v>798</v>
      </c>
      <c r="W176" s="845" t="s">
        <v>798</v>
      </c>
      <c r="X176" s="845" t="s">
        <v>798</v>
      </c>
      <c r="Y176" s="845" t="s">
        <v>798</v>
      </c>
      <c r="Z176" s="845" t="s">
        <v>798</v>
      </c>
      <c r="AA176" s="845" t="s">
        <v>798</v>
      </c>
      <c r="AB176" s="845" t="s">
        <v>798</v>
      </c>
      <c r="AC176" s="845" t="s">
        <v>798</v>
      </c>
      <c r="AD176" s="845" t="s">
        <v>798</v>
      </c>
      <c r="AE176" s="845" t="s">
        <v>798</v>
      </c>
      <c r="AF176" s="845" t="s">
        <v>798</v>
      </c>
      <c r="AG176" s="845" t="s">
        <v>798</v>
      </c>
      <c r="AH176" s="845" t="s">
        <v>798</v>
      </c>
      <c r="AI176" s="845" t="s">
        <v>798</v>
      </c>
      <c r="AJ176" s="845" t="s">
        <v>798</v>
      </c>
      <c r="AK176" s="845" t="s">
        <v>798</v>
      </c>
      <c r="AL176" s="845" t="s">
        <v>798</v>
      </c>
      <c r="AM176" s="845" t="s">
        <v>798</v>
      </c>
      <c r="AN176" s="845" t="s">
        <v>798</v>
      </c>
      <c r="AO176" s="845" t="s">
        <v>798</v>
      </c>
      <c r="AP176" s="845" t="s">
        <v>798</v>
      </c>
      <c r="AQ176" s="845" t="s">
        <v>798</v>
      </c>
      <c r="AR176" s="845" t="s">
        <v>798</v>
      </c>
      <c r="AS176" s="845" t="s">
        <v>798</v>
      </c>
      <c r="AT176" s="845" t="s">
        <v>798</v>
      </c>
      <c r="AU176" s="845" t="s">
        <v>798</v>
      </c>
      <c r="AV176" s="845" t="s">
        <v>798</v>
      </c>
      <c r="AW176" s="845" t="s">
        <v>798</v>
      </c>
      <c r="AX176" s="845" t="s">
        <v>798</v>
      </c>
      <c r="AY176" s="845" t="s">
        <v>798</v>
      </c>
      <c r="AZ176" s="845" t="s">
        <v>798</v>
      </c>
      <c r="BA176" s="845" t="s">
        <v>798</v>
      </c>
      <c r="BB176" s="845" t="s">
        <v>798</v>
      </c>
      <c r="BC176" s="845" t="s">
        <v>798</v>
      </c>
      <c r="BD176" s="845" t="s">
        <v>798</v>
      </c>
      <c r="BE176" s="845" t="s">
        <v>798</v>
      </c>
      <c r="BF176" s="845" t="s">
        <v>798</v>
      </c>
      <c r="BG176" s="845" t="s">
        <v>798</v>
      </c>
      <c r="BH176" s="845" t="s">
        <v>798</v>
      </c>
      <c r="BI176" s="845" t="s">
        <v>798</v>
      </c>
      <c r="BJ176" s="845" t="s">
        <v>798</v>
      </c>
      <c r="BK176" s="917" t="s">
        <v>798</v>
      </c>
      <c r="BL176" s="845" t="s">
        <v>798</v>
      </c>
      <c r="BM176" s="845" t="s">
        <v>798</v>
      </c>
      <c r="BN176" s="845" t="s">
        <v>798</v>
      </c>
      <c r="BO176" s="845" t="s">
        <v>798</v>
      </c>
      <c r="BP176" s="845" t="s">
        <v>798</v>
      </c>
      <c r="BQ176" s="845" t="s">
        <v>798</v>
      </c>
      <c r="BR176" s="917" t="s">
        <v>798</v>
      </c>
      <c r="BS176" s="845" t="s">
        <v>798</v>
      </c>
      <c r="BT176" s="845" t="s">
        <v>798</v>
      </c>
      <c r="BU176" s="845" t="s">
        <v>798</v>
      </c>
      <c r="BV176" s="917" t="s">
        <v>798</v>
      </c>
      <c r="BW176" s="845" t="s">
        <v>798</v>
      </c>
      <c r="BX176" s="845" t="s">
        <v>798</v>
      </c>
      <c r="BY176" s="845" t="s">
        <v>798</v>
      </c>
      <c r="BZ176" s="845" t="s">
        <v>798</v>
      </c>
      <c r="CA176" s="845" t="s">
        <v>798</v>
      </c>
      <c r="CB176" s="845" t="s">
        <v>798</v>
      </c>
      <c r="CC176" s="845" t="s">
        <v>798</v>
      </c>
      <c r="CD176" s="845" t="s">
        <v>798</v>
      </c>
      <c r="CE176" s="845" t="s">
        <v>798</v>
      </c>
      <c r="CF176" s="845" t="s">
        <v>798</v>
      </c>
      <c r="CG176" s="845" t="s">
        <v>798</v>
      </c>
      <c r="CH176" s="845" t="s">
        <v>798</v>
      </c>
      <c r="CI176" s="845" t="s">
        <v>798</v>
      </c>
      <c r="CJ176" s="845" t="s">
        <v>798</v>
      </c>
      <c r="CK176" s="845" t="s">
        <v>798</v>
      </c>
      <c r="CL176" s="845" t="s">
        <v>798</v>
      </c>
      <c r="CM176" s="845" t="s">
        <v>798</v>
      </c>
      <c r="CN176" s="845" t="s">
        <v>798</v>
      </c>
      <c r="CO176" s="845" t="s">
        <v>798</v>
      </c>
      <c r="CP176" s="845" t="s">
        <v>798</v>
      </c>
      <c r="CQ176" s="845" t="s">
        <v>798</v>
      </c>
      <c r="CR176" s="845" t="s">
        <v>798</v>
      </c>
      <c r="CS176" s="845" t="s">
        <v>798</v>
      </c>
      <c r="CT176" s="845" t="s">
        <v>798</v>
      </c>
      <c r="CU176" s="845" t="s">
        <v>798</v>
      </c>
      <c r="CV176" s="845" t="s">
        <v>798</v>
      </c>
      <c r="CW176" s="845" t="s">
        <v>798</v>
      </c>
      <c r="CX176" s="845" t="s">
        <v>798</v>
      </c>
      <c r="CY176" s="845" t="s">
        <v>798</v>
      </c>
      <c r="CZ176" s="845" t="s">
        <v>798</v>
      </c>
      <c r="DA176" s="845" t="s">
        <v>798</v>
      </c>
      <c r="DB176" s="845" t="s">
        <v>798</v>
      </c>
      <c r="DC176" s="845" t="s">
        <v>798</v>
      </c>
      <c r="DD176" s="845" t="s">
        <v>798</v>
      </c>
      <c r="DE176" s="845" t="s">
        <v>798</v>
      </c>
      <c r="DF176" s="845" t="s">
        <v>798</v>
      </c>
      <c r="DG176" s="845" t="s">
        <v>798</v>
      </c>
      <c r="DH176" s="845" t="s">
        <v>798</v>
      </c>
      <c r="DI176" s="845" t="s">
        <v>798</v>
      </c>
      <c r="DJ176" s="845" t="s">
        <v>798</v>
      </c>
      <c r="DK176" s="845" t="s">
        <v>798</v>
      </c>
      <c r="DL176" s="845" t="s">
        <v>798</v>
      </c>
      <c r="DM176" s="845" t="s">
        <v>798</v>
      </c>
      <c r="DN176" s="845" t="s">
        <v>798</v>
      </c>
      <c r="DO176" s="845" t="s">
        <v>798</v>
      </c>
      <c r="DP176" s="845" t="s">
        <v>798</v>
      </c>
      <c r="DQ176" s="845" t="s">
        <v>798</v>
      </c>
      <c r="DR176" s="845" t="s">
        <v>798</v>
      </c>
      <c r="DS176" s="917" t="s">
        <v>798</v>
      </c>
      <c r="DT176" s="845" t="s">
        <v>798</v>
      </c>
      <c r="DU176" s="845" t="s">
        <v>798</v>
      </c>
      <c r="DV176" s="845" t="s">
        <v>798</v>
      </c>
      <c r="DW176" s="845" t="s">
        <v>798</v>
      </c>
      <c r="DX176" s="845" t="s">
        <v>798</v>
      </c>
      <c r="DY176" s="845" t="s">
        <v>798</v>
      </c>
      <c r="DZ176" s="845" t="s">
        <v>798</v>
      </c>
      <c r="EA176" s="845" t="s">
        <v>798</v>
      </c>
      <c r="EB176" s="845" t="s">
        <v>798</v>
      </c>
      <c r="EC176" s="845" t="s">
        <v>798</v>
      </c>
      <c r="ED176" s="845" t="s">
        <v>798</v>
      </c>
      <c r="EE176" s="845" t="s">
        <v>798</v>
      </c>
      <c r="EF176" s="845" t="s">
        <v>798</v>
      </c>
    </row>
    <row r="177" spans="1:136" x14ac:dyDescent="0.2">
      <c r="A177" s="845">
        <v>173</v>
      </c>
      <c r="B177" s="845">
        <v>5</v>
      </c>
      <c r="C177" s="845" t="s">
        <v>798</v>
      </c>
      <c r="D177" s="845" t="s">
        <v>798</v>
      </c>
      <c r="E177" s="845" t="s">
        <v>798</v>
      </c>
      <c r="F177" s="845" t="s">
        <v>798</v>
      </c>
      <c r="G177" s="845" t="s">
        <v>798</v>
      </c>
      <c r="H177" s="845" t="s">
        <v>798</v>
      </c>
      <c r="I177" s="845" t="s">
        <v>798</v>
      </c>
      <c r="J177" s="845" t="s">
        <v>798</v>
      </c>
      <c r="K177" s="845" t="s">
        <v>798</v>
      </c>
      <c r="L177" s="845" t="s">
        <v>798</v>
      </c>
      <c r="M177" s="845" t="s">
        <v>798</v>
      </c>
      <c r="N177" s="845" t="s">
        <v>798</v>
      </c>
      <c r="O177" s="845" t="s">
        <v>798</v>
      </c>
      <c r="P177" s="845" t="s">
        <v>798</v>
      </c>
      <c r="Q177" s="845" t="s">
        <v>798</v>
      </c>
      <c r="R177" s="845" t="s">
        <v>798</v>
      </c>
      <c r="S177" s="845" t="s">
        <v>798</v>
      </c>
      <c r="T177" s="845" t="s">
        <v>798</v>
      </c>
      <c r="U177" s="845" t="s">
        <v>798</v>
      </c>
      <c r="V177" s="845" t="s">
        <v>798</v>
      </c>
      <c r="W177" s="845" t="s">
        <v>798</v>
      </c>
      <c r="X177" s="845" t="s">
        <v>798</v>
      </c>
      <c r="Y177" s="845" t="s">
        <v>798</v>
      </c>
      <c r="Z177" s="845" t="s">
        <v>798</v>
      </c>
      <c r="AA177" s="845" t="s">
        <v>798</v>
      </c>
      <c r="AB177" s="845" t="s">
        <v>798</v>
      </c>
      <c r="AC177" s="845" t="s">
        <v>798</v>
      </c>
      <c r="AD177" s="845" t="s">
        <v>798</v>
      </c>
      <c r="AE177" s="845" t="s">
        <v>798</v>
      </c>
      <c r="AF177" s="845" t="s">
        <v>798</v>
      </c>
      <c r="AG177" s="845" t="s">
        <v>798</v>
      </c>
      <c r="AH177" s="845" t="s">
        <v>798</v>
      </c>
      <c r="AI177" s="845" t="s">
        <v>798</v>
      </c>
      <c r="AJ177" s="845" t="s">
        <v>798</v>
      </c>
      <c r="AK177" s="845" t="s">
        <v>798</v>
      </c>
      <c r="AL177" s="845" t="s">
        <v>798</v>
      </c>
      <c r="AM177" s="845" t="s">
        <v>798</v>
      </c>
      <c r="AN177" s="845" t="s">
        <v>798</v>
      </c>
      <c r="AO177" s="845" t="s">
        <v>798</v>
      </c>
      <c r="AP177" s="845" t="s">
        <v>798</v>
      </c>
      <c r="AQ177" s="845" t="s">
        <v>798</v>
      </c>
      <c r="AR177" s="845" t="s">
        <v>798</v>
      </c>
      <c r="AS177" s="845" t="s">
        <v>798</v>
      </c>
      <c r="AT177" s="845" t="s">
        <v>798</v>
      </c>
      <c r="AU177" s="845" t="s">
        <v>798</v>
      </c>
      <c r="AV177" s="845" t="s">
        <v>798</v>
      </c>
      <c r="AW177" s="845" t="s">
        <v>798</v>
      </c>
      <c r="AX177" s="845" t="s">
        <v>798</v>
      </c>
      <c r="AY177" s="845" t="s">
        <v>798</v>
      </c>
      <c r="AZ177" s="845" t="s">
        <v>798</v>
      </c>
      <c r="BA177" s="845" t="s">
        <v>798</v>
      </c>
      <c r="BB177" s="845" t="s">
        <v>798</v>
      </c>
      <c r="BC177" s="845" t="s">
        <v>798</v>
      </c>
      <c r="BD177" s="845" t="s">
        <v>798</v>
      </c>
      <c r="BE177" s="845" t="s">
        <v>798</v>
      </c>
      <c r="BF177" s="845" t="s">
        <v>798</v>
      </c>
      <c r="BG177" s="845" t="s">
        <v>798</v>
      </c>
      <c r="BH177" s="845" t="s">
        <v>798</v>
      </c>
      <c r="BI177" s="845" t="s">
        <v>798</v>
      </c>
      <c r="BJ177" s="845" t="s">
        <v>798</v>
      </c>
      <c r="BK177" s="917" t="s">
        <v>798</v>
      </c>
      <c r="BL177" s="845" t="s">
        <v>798</v>
      </c>
      <c r="BM177" s="845" t="s">
        <v>798</v>
      </c>
      <c r="BN177" s="845" t="s">
        <v>798</v>
      </c>
      <c r="BO177" s="845" t="s">
        <v>798</v>
      </c>
      <c r="BP177" s="845" t="s">
        <v>798</v>
      </c>
      <c r="BQ177" s="845" t="s">
        <v>798</v>
      </c>
      <c r="BR177" s="917" t="s">
        <v>798</v>
      </c>
      <c r="BS177" s="845" t="s">
        <v>798</v>
      </c>
      <c r="BT177" s="845" t="s">
        <v>798</v>
      </c>
      <c r="BU177" s="845" t="s">
        <v>798</v>
      </c>
      <c r="BV177" s="917" t="s">
        <v>798</v>
      </c>
      <c r="BW177" s="845" t="s">
        <v>798</v>
      </c>
      <c r="BX177" s="845" t="s">
        <v>798</v>
      </c>
      <c r="BY177" s="845" t="s">
        <v>798</v>
      </c>
      <c r="BZ177" s="845" t="s">
        <v>798</v>
      </c>
      <c r="CA177" s="845" t="s">
        <v>798</v>
      </c>
      <c r="CB177" s="845" t="s">
        <v>798</v>
      </c>
      <c r="CC177" s="845" t="s">
        <v>798</v>
      </c>
      <c r="CD177" s="845" t="s">
        <v>798</v>
      </c>
      <c r="CE177" s="845" t="s">
        <v>798</v>
      </c>
      <c r="CF177" s="845" t="s">
        <v>798</v>
      </c>
      <c r="CG177" s="845" t="s">
        <v>798</v>
      </c>
      <c r="CH177" s="845" t="s">
        <v>798</v>
      </c>
      <c r="CI177" s="845" t="s">
        <v>798</v>
      </c>
      <c r="CJ177" s="845" t="s">
        <v>798</v>
      </c>
      <c r="CK177" s="845" t="s">
        <v>798</v>
      </c>
      <c r="CL177" s="845" t="s">
        <v>798</v>
      </c>
      <c r="CM177" s="845" t="s">
        <v>798</v>
      </c>
      <c r="CN177" s="845" t="s">
        <v>798</v>
      </c>
      <c r="CO177" s="845" t="s">
        <v>798</v>
      </c>
      <c r="CP177" s="845" t="s">
        <v>798</v>
      </c>
      <c r="CQ177" s="845" t="s">
        <v>798</v>
      </c>
      <c r="CR177" s="845" t="s">
        <v>798</v>
      </c>
      <c r="CS177" s="845" t="s">
        <v>798</v>
      </c>
      <c r="CT177" s="845" t="s">
        <v>798</v>
      </c>
      <c r="CU177" s="845" t="s">
        <v>798</v>
      </c>
      <c r="CV177" s="845" t="s">
        <v>798</v>
      </c>
      <c r="CW177" s="845" t="s">
        <v>798</v>
      </c>
      <c r="CX177" s="845" t="s">
        <v>798</v>
      </c>
      <c r="CY177" s="845" t="s">
        <v>798</v>
      </c>
      <c r="CZ177" s="845" t="s">
        <v>798</v>
      </c>
      <c r="DA177" s="845" t="s">
        <v>798</v>
      </c>
      <c r="DB177" s="845" t="s">
        <v>798</v>
      </c>
      <c r="DC177" s="845" t="s">
        <v>798</v>
      </c>
      <c r="DD177" s="845" t="s">
        <v>798</v>
      </c>
      <c r="DE177" s="845" t="s">
        <v>798</v>
      </c>
      <c r="DF177" s="845" t="s">
        <v>798</v>
      </c>
      <c r="DG177" s="845" t="s">
        <v>798</v>
      </c>
      <c r="DH177" s="845" t="s">
        <v>798</v>
      </c>
      <c r="DI177" s="845" t="s">
        <v>798</v>
      </c>
      <c r="DJ177" s="845" t="s">
        <v>798</v>
      </c>
      <c r="DK177" s="845" t="s">
        <v>798</v>
      </c>
      <c r="DL177" s="845" t="s">
        <v>798</v>
      </c>
      <c r="DM177" s="845" t="s">
        <v>798</v>
      </c>
      <c r="DN177" s="845" t="s">
        <v>798</v>
      </c>
      <c r="DO177" s="845" t="s">
        <v>798</v>
      </c>
      <c r="DP177" s="845" t="s">
        <v>798</v>
      </c>
      <c r="DQ177" s="845" t="s">
        <v>798</v>
      </c>
      <c r="DR177" s="845" t="s">
        <v>798</v>
      </c>
      <c r="DS177" s="917" t="s">
        <v>798</v>
      </c>
      <c r="DT177" s="845" t="s">
        <v>798</v>
      </c>
      <c r="DU177" s="845" t="s">
        <v>798</v>
      </c>
      <c r="DV177" s="845" t="s">
        <v>798</v>
      </c>
      <c r="DW177" s="845" t="s">
        <v>798</v>
      </c>
      <c r="DX177" s="845" t="s">
        <v>798</v>
      </c>
      <c r="DY177" s="845" t="s">
        <v>798</v>
      </c>
      <c r="DZ177" s="845" t="s">
        <v>798</v>
      </c>
      <c r="EA177" s="845" t="s">
        <v>798</v>
      </c>
      <c r="EB177" s="845" t="s">
        <v>798</v>
      </c>
      <c r="EC177" s="845" t="s">
        <v>798</v>
      </c>
      <c r="ED177" s="845" t="s">
        <v>798</v>
      </c>
      <c r="EE177" s="845" t="s">
        <v>798</v>
      </c>
      <c r="EF177" s="845" t="s">
        <v>798</v>
      </c>
    </row>
    <row r="178" spans="1:136" x14ac:dyDescent="0.2">
      <c r="A178" s="845">
        <v>174</v>
      </c>
      <c r="B178" s="845">
        <v>6</v>
      </c>
      <c r="C178" s="845" t="s">
        <v>798</v>
      </c>
      <c r="D178" s="845" t="s">
        <v>798</v>
      </c>
      <c r="E178" s="845" t="s">
        <v>798</v>
      </c>
      <c r="F178" s="845" t="s">
        <v>798</v>
      </c>
      <c r="G178" s="845" t="s">
        <v>798</v>
      </c>
      <c r="H178" s="845" t="s">
        <v>798</v>
      </c>
      <c r="I178" s="845" t="s">
        <v>798</v>
      </c>
      <c r="J178" s="845" t="s">
        <v>798</v>
      </c>
      <c r="K178" s="845" t="s">
        <v>798</v>
      </c>
      <c r="L178" s="845" t="s">
        <v>798</v>
      </c>
      <c r="M178" s="845" t="s">
        <v>798</v>
      </c>
      <c r="N178" s="845" t="s">
        <v>798</v>
      </c>
      <c r="O178" s="845" t="s">
        <v>798</v>
      </c>
      <c r="P178" s="845" t="s">
        <v>798</v>
      </c>
      <c r="Q178" s="845" t="s">
        <v>798</v>
      </c>
      <c r="R178" s="845" t="s">
        <v>798</v>
      </c>
      <c r="S178" s="845" t="s">
        <v>798</v>
      </c>
      <c r="T178" s="845" t="s">
        <v>798</v>
      </c>
      <c r="U178" s="845" t="s">
        <v>798</v>
      </c>
      <c r="V178" s="845" t="s">
        <v>798</v>
      </c>
      <c r="W178" s="845" t="s">
        <v>798</v>
      </c>
      <c r="X178" s="845" t="s">
        <v>798</v>
      </c>
      <c r="Y178" s="845" t="s">
        <v>798</v>
      </c>
      <c r="Z178" s="845" t="s">
        <v>798</v>
      </c>
      <c r="AA178" s="845" t="s">
        <v>798</v>
      </c>
      <c r="AB178" s="845" t="s">
        <v>798</v>
      </c>
      <c r="AC178" s="845" t="s">
        <v>798</v>
      </c>
      <c r="AD178" s="845" t="s">
        <v>798</v>
      </c>
      <c r="AE178" s="845" t="s">
        <v>798</v>
      </c>
      <c r="AF178" s="845" t="s">
        <v>798</v>
      </c>
      <c r="AG178" s="845" t="s">
        <v>798</v>
      </c>
      <c r="AH178" s="845" t="s">
        <v>798</v>
      </c>
      <c r="AI178" s="845" t="s">
        <v>798</v>
      </c>
      <c r="AJ178" s="845" t="s">
        <v>798</v>
      </c>
      <c r="AK178" s="845" t="s">
        <v>798</v>
      </c>
      <c r="AL178" s="845" t="s">
        <v>798</v>
      </c>
      <c r="AM178" s="845" t="s">
        <v>798</v>
      </c>
      <c r="AN178" s="845" t="s">
        <v>798</v>
      </c>
      <c r="AO178" s="845" t="s">
        <v>798</v>
      </c>
      <c r="AP178" s="845" t="s">
        <v>798</v>
      </c>
      <c r="AQ178" s="845" t="s">
        <v>798</v>
      </c>
      <c r="AR178" s="845" t="s">
        <v>798</v>
      </c>
      <c r="AS178" s="845" t="s">
        <v>798</v>
      </c>
      <c r="AT178" s="845" t="s">
        <v>798</v>
      </c>
      <c r="AU178" s="845" t="s">
        <v>798</v>
      </c>
      <c r="AV178" s="845" t="s">
        <v>798</v>
      </c>
      <c r="AW178" s="845" t="s">
        <v>798</v>
      </c>
      <c r="AX178" s="845" t="s">
        <v>798</v>
      </c>
      <c r="AY178" s="845" t="s">
        <v>798</v>
      </c>
      <c r="AZ178" s="845" t="s">
        <v>798</v>
      </c>
      <c r="BA178" s="845" t="s">
        <v>798</v>
      </c>
      <c r="BB178" s="845" t="s">
        <v>798</v>
      </c>
      <c r="BC178" s="845" t="s">
        <v>798</v>
      </c>
      <c r="BD178" s="845" t="s">
        <v>798</v>
      </c>
      <c r="BE178" s="845" t="s">
        <v>798</v>
      </c>
      <c r="BF178" s="845" t="s">
        <v>798</v>
      </c>
      <c r="BG178" s="845" t="s">
        <v>798</v>
      </c>
      <c r="BH178" s="845" t="s">
        <v>798</v>
      </c>
      <c r="BI178" s="845" t="s">
        <v>798</v>
      </c>
      <c r="BJ178" s="845" t="s">
        <v>798</v>
      </c>
      <c r="BK178" s="917" t="s">
        <v>798</v>
      </c>
      <c r="BL178" s="845" t="s">
        <v>798</v>
      </c>
      <c r="BM178" s="845" t="s">
        <v>798</v>
      </c>
      <c r="BN178" s="845" t="s">
        <v>798</v>
      </c>
      <c r="BO178" s="845" t="s">
        <v>798</v>
      </c>
      <c r="BP178" s="845" t="s">
        <v>798</v>
      </c>
      <c r="BQ178" s="845" t="s">
        <v>798</v>
      </c>
      <c r="BR178" s="917" t="s">
        <v>798</v>
      </c>
      <c r="BS178" s="845" t="s">
        <v>798</v>
      </c>
      <c r="BT178" s="845" t="s">
        <v>798</v>
      </c>
      <c r="BU178" s="845" t="s">
        <v>798</v>
      </c>
      <c r="BV178" s="917" t="s">
        <v>798</v>
      </c>
      <c r="BW178" s="845" t="s">
        <v>798</v>
      </c>
      <c r="BX178" s="845" t="s">
        <v>798</v>
      </c>
      <c r="BY178" s="845" t="s">
        <v>798</v>
      </c>
      <c r="BZ178" s="845" t="s">
        <v>798</v>
      </c>
      <c r="CA178" s="845" t="s">
        <v>798</v>
      </c>
      <c r="CB178" s="845" t="s">
        <v>798</v>
      </c>
      <c r="CC178" s="845" t="s">
        <v>798</v>
      </c>
      <c r="CD178" s="845" t="s">
        <v>798</v>
      </c>
      <c r="CE178" s="845" t="s">
        <v>798</v>
      </c>
      <c r="CF178" s="845" t="s">
        <v>798</v>
      </c>
      <c r="CG178" s="845" t="s">
        <v>798</v>
      </c>
      <c r="CH178" s="845" t="s">
        <v>798</v>
      </c>
      <c r="CI178" s="845" t="s">
        <v>798</v>
      </c>
      <c r="CJ178" s="845" t="s">
        <v>798</v>
      </c>
      <c r="CK178" s="845" t="s">
        <v>798</v>
      </c>
      <c r="CL178" s="845" t="s">
        <v>798</v>
      </c>
      <c r="CM178" s="845" t="s">
        <v>798</v>
      </c>
      <c r="CN178" s="845" t="s">
        <v>798</v>
      </c>
      <c r="CO178" s="845" t="s">
        <v>798</v>
      </c>
      <c r="CP178" s="845" t="s">
        <v>798</v>
      </c>
      <c r="CQ178" s="845" t="s">
        <v>798</v>
      </c>
      <c r="CR178" s="845" t="s">
        <v>798</v>
      </c>
      <c r="CS178" s="845" t="s">
        <v>798</v>
      </c>
      <c r="CT178" s="845" t="s">
        <v>798</v>
      </c>
      <c r="CU178" s="845" t="s">
        <v>798</v>
      </c>
      <c r="CV178" s="845" t="s">
        <v>798</v>
      </c>
      <c r="CW178" s="845" t="s">
        <v>798</v>
      </c>
      <c r="CX178" s="845" t="s">
        <v>798</v>
      </c>
      <c r="CY178" s="845" t="s">
        <v>798</v>
      </c>
      <c r="CZ178" s="845" t="s">
        <v>798</v>
      </c>
      <c r="DA178" s="845" t="s">
        <v>798</v>
      </c>
      <c r="DB178" s="845" t="s">
        <v>798</v>
      </c>
      <c r="DC178" s="845" t="s">
        <v>798</v>
      </c>
      <c r="DD178" s="845" t="s">
        <v>798</v>
      </c>
      <c r="DE178" s="845" t="s">
        <v>798</v>
      </c>
      <c r="DF178" s="845" t="s">
        <v>798</v>
      </c>
      <c r="DG178" s="845" t="s">
        <v>798</v>
      </c>
      <c r="DH178" s="845" t="s">
        <v>798</v>
      </c>
      <c r="DI178" s="845" t="s">
        <v>798</v>
      </c>
      <c r="DJ178" s="845" t="s">
        <v>798</v>
      </c>
      <c r="DK178" s="845" t="s">
        <v>798</v>
      </c>
      <c r="DL178" s="845" t="s">
        <v>798</v>
      </c>
      <c r="DM178" s="845" t="s">
        <v>798</v>
      </c>
      <c r="DN178" s="845" t="s">
        <v>798</v>
      </c>
      <c r="DO178" s="845" t="s">
        <v>798</v>
      </c>
      <c r="DP178" s="845" t="s">
        <v>798</v>
      </c>
      <c r="DQ178" s="845" t="s">
        <v>798</v>
      </c>
      <c r="DR178" s="845" t="s">
        <v>798</v>
      </c>
      <c r="DS178" s="917" t="s">
        <v>798</v>
      </c>
      <c r="DT178" s="845" t="s">
        <v>798</v>
      </c>
      <c r="DU178" s="845" t="s">
        <v>798</v>
      </c>
      <c r="DV178" s="845" t="s">
        <v>798</v>
      </c>
      <c r="DW178" s="845" t="s">
        <v>798</v>
      </c>
      <c r="DX178" s="845" t="s">
        <v>798</v>
      </c>
      <c r="DY178" s="845" t="s">
        <v>798</v>
      </c>
      <c r="DZ178" s="845" t="s">
        <v>798</v>
      </c>
      <c r="EA178" s="845" t="s">
        <v>798</v>
      </c>
      <c r="EB178" s="845" t="s">
        <v>798</v>
      </c>
      <c r="EC178" s="845" t="s">
        <v>798</v>
      </c>
      <c r="ED178" s="845" t="s">
        <v>798</v>
      </c>
      <c r="EE178" s="845" t="s">
        <v>798</v>
      </c>
      <c r="EF178" s="845" t="s">
        <v>798</v>
      </c>
    </row>
    <row r="179" spans="1:136" x14ac:dyDescent="0.2">
      <c r="A179" s="845">
        <v>175</v>
      </c>
      <c r="B179" s="845">
        <v>7</v>
      </c>
      <c r="C179" s="845" t="s">
        <v>798</v>
      </c>
      <c r="D179" s="845" t="s">
        <v>798</v>
      </c>
      <c r="E179" s="845" t="s">
        <v>798</v>
      </c>
      <c r="F179" s="845" t="s">
        <v>798</v>
      </c>
      <c r="G179" s="845" t="s">
        <v>798</v>
      </c>
      <c r="H179" s="845" t="s">
        <v>798</v>
      </c>
      <c r="I179" s="845" t="s">
        <v>798</v>
      </c>
      <c r="J179" s="845" t="s">
        <v>798</v>
      </c>
      <c r="K179" s="845" t="s">
        <v>798</v>
      </c>
      <c r="L179" s="845" t="s">
        <v>798</v>
      </c>
      <c r="M179" s="845" t="s">
        <v>798</v>
      </c>
      <c r="N179" s="845" t="s">
        <v>798</v>
      </c>
      <c r="O179" s="845" t="s">
        <v>798</v>
      </c>
      <c r="P179" s="845" t="s">
        <v>798</v>
      </c>
      <c r="Q179" s="845" t="s">
        <v>798</v>
      </c>
      <c r="R179" s="845" t="s">
        <v>798</v>
      </c>
      <c r="S179" s="845" t="s">
        <v>798</v>
      </c>
      <c r="T179" s="845" t="s">
        <v>798</v>
      </c>
      <c r="U179" s="845" t="s">
        <v>798</v>
      </c>
      <c r="V179" s="845" t="s">
        <v>798</v>
      </c>
      <c r="W179" s="845" t="s">
        <v>798</v>
      </c>
      <c r="X179" s="845" t="s">
        <v>798</v>
      </c>
      <c r="Y179" s="845" t="s">
        <v>798</v>
      </c>
      <c r="Z179" s="845" t="s">
        <v>798</v>
      </c>
      <c r="AA179" s="845" t="s">
        <v>798</v>
      </c>
      <c r="AB179" s="845" t="s">
        <v>798</v>
      </c>
      <c r="AC179" s="845" t="s">
        <v>798</v>
      </c>
      <c r="AD179" s="845" t="s">
        <v>798</v>
      </c>
      <c r="AE179" s="845" t="s">
        <v>798</v>
      </c>
      <c r="AF179" s="845" t="s">
        <v>798</v>
      </c>
      <c r="AG179" s="845" t="s">
        <v>798</v>
      </c>
      <c r="AH179" s="845" t="s">
        <v>798</v>
      </c>
      <c r="AI179" s="845" t="s">
        <v>798</v>
      </c>
      <c r="AJ179" s="845" t="s">
        <v>798</v>
      </c>
      <c r="AK179" s="845" t="s">
        <v>798</v>
      </c>
      <c r="AL179" s="845" t="s">
        <v>798</v>
      </c>
      <c r="AM179" s="845" t="s">
        <v>798</v>
      </c>
      <c r="AN179" s="845" t="s">
        <v>798</v>
      </c>
      <c r="AO179" s="845" t="s">
        <v>798</v>
      </c>
      <c r="AP179" s="845" t="s">
        <v>798</v>
      </c>
      <c r="AQ179" s="845" t="s">
        <v>798</v>
      </c>
      <c r="AR179" s="845" t="s">
        <v>798</v>
      </c>
      <c r="AS179" s="845" t="s">
        <v>798</v>
      </c>
      <c r="AT179" s="845" t="s">
        <v>798</v>
      </c>
      <c r="AU179" s="845" t="s">
        <v>798</v>
      </c>
      <c r="AV179" s="845" t="s">
        <v>798</v>
      </c>
      <c r="AW179" s="845" t="s">
        <v>798</v>
      </c>
      <c r="AX179" s="845" t="s">
        <v>798</v>
      </c>
      <c r="AY179" s="845" t="s">
        <v>798</v>
      </c>
      <c r="AZ179" s="845" t="s">
        <v>798</v>
      </c>
      <c r="BA179" s="845" t="s">
        <v>798</v>
      </c>
      <c r="BB179" s="845" t="s">
        <v>798</v>
      </c>
      <c r="BC179" s="845" t="s">
        <v>798</v>
      </c>
      <c r="BD179" s="845" t="s">
        <v>798</v>
      </c>
      <c r="BE179" s="845" t="s">
        <v>798</v>
      </c>
      <c r="BF179" s="845" t="s">
        <v>798</v>
      </c>
      <c r="BG179" s="845" t="s">
        <v>798</v>
      </c>
      <c r="BH179" s="845" t="s">
        <v>798</v>
      </c>
      <c r="BI179" s="845" t="s">
        <v>798</v>
      </c>
      <c r="BJ179" s="845" t="s">
        <v>798</v>
      </c>
      <c r="BK179" s="917" t="s">
        <v>798</v>
      </c>
      <c r="BL179" s="845" t="s">
        <v>798</v>
      </c>
      <c r="BM179" s="845" t="s">
        <v>798</v>
      </c>
      <c r="BN179" s="845" t="s">
        <v>798</v>
      </c>
      <c r="BO179" s="845" t="s">
        <v>798</v>
      </c>
      <c r="BP179" s="845" t="s">
        <v>798</v>
      </c>
      <c r="BQ179" s="845" t="s">
        <v>798</v>
      </c>
      <c r="BR179" s="917" t="s">
        <v>798</v>
      </c>
      <c r="BS179" s="845" t="s">
        <v>798</v>
      </c>
      <c r="BT179" s="845" t="s">
        <v>798</v>
      </c>
      <c r="BU179" s="845" t="s">
        <v>798</v>
      </c>
      <c r="BV179" s="917" t="s">
        <v>798</v>
      </c>
      <c r="BW179" s="845" t="s">
        <v>798</v>
      </c>
      <c r="BX179" s="845" t="s">
        <v>798</v>
      </c>
      <c r="BY179" s="845" t="s">
        <v>798</v>
      </c>
      <c r="BZ179" s="845" t="s">
        <v>798</v>
      </c>
      <c r="CA179" s="845" t="s">
        <v>798</v>
      </c>
      <c r="CB179" s="845" t="s">
        <v>798</v>
      </c>
      <c r="CC179" s="845" t="s">
        <v>798</v>
      </c>
      <c r="CD179" s="845" t="s">
        <v>798</v>
      </c>
      <c r="CE179" s="845" t="s">
        <v>798</v>
      </c>
      <c r="CF179" s="845" t="s">
        <v>798</v>
      </c>
      <c r="CG179" s="845" t="s">
        <v>798</v>
      </c>
      <c r="CH179" s="845" t="s">
        <v>798</v>
      </c>
      <c r="CI179" s="845" t="s">
        <v>798</v>
      </c>
      <c r="CJ179" s="845" t="s">
        <v>798</v>
      </c>
      <c r="CK179" s="845" t="s">
        <v>798</v>
      </c>
      <c r="CL179" s="845" t="s">
        <v>798</v>
      </c>
      <c r="CM179" s="845" t="s">
        <v>798</v>
      </c>
      <c r="CN179" s="845" t="s">
        <v>798</v>
      </c>
      <c r="CO179" s="845" t="s">
        <v>798</v>
      </c>
      <c r="CP179" s="845" t="s">
        <v>798</v>
      </c>
      <c r="CQ179" s="845" t="s">
        <v>798</v>
      </c>
      <c r="CR179" s="845" t="s">
        <v>798</v>
      </c>
      <c r="CS179" s="845" t="s">
        <v>798</v>
      </c>
      <c r="CT179" s="845" t="s">
        <v>798</v>
      </c>
      <c r="CU179" s="845" t="s">
        <v>798</v>
      </c>
      <c r="CV179" s="845" t="s">
        <v>798</v>
      </c>
      <c r="CW179" s="845" t="s">
        <v>798</v>
      </c>
      <c r="CX179" s="845" t="s">
        <v>798</v>
      </c>
      <c r="CY179" s="845" t="s">
        <v>798</v>
      </c>
      <c r="CZ179" s="845" t="s">
        <v>798</v>
      </c>
      <c r="DA179" s="845" t="s">
        <v>798</v>
      </c>
      <c r="DB179" s="845" t="s">
        <v>798</v>
      </c>
      <c r="DC179" s="845" t="s">
        <v>798</v>
      </c>
      <c r="DD179" s="845" t="s">
        <v>798</v>
      </c>
      <c r="DE179" s="845" t="s">
        <v>798</v>
      </c>
      <c r="DF179" s="845" t="s">
        <v>798</v>
      </c>
      <c r="DG179" s="845" t="s">
        <v>798</v>
      </c>
      <c r="DH179" s="845" t="s">
        <v>798</v>
      </c>
      <c r="DI179" s="845" t="s">
        <v>798</v>
      </c>
      <c r="DJ179" s="845" t="s">
        <v>798</v>
      </c>
      <c r="DK179" s="845" t="s">
        <v>798</v>
      </c>
      <c r="DL179" s="845" t="s">
        <v>798</v>
      </c>
      <c r="DM179" s="845" t="s">
        <v>798</v>
      </c>
      <c r="DN179" s="845" t="s">
        <v>798</v>
      </c>
      <c r="DO179" s="845" t="s">
        <v>798</v>
      </c>
      <c r="DP179" s="845" t="s">
        <v>798</v>
      </c>
      <c r="DQ179" s="845" t="s">
        <v>798</v>
      </c>
      <c r="DR179" s="845" t="s">
        <v>798</v>
      </c>
      <c r="DS179" s="917" t="s">
        <v>798</v>
      </c>
      <c r="DT179" s="845" t="s">
        <v>798</v>
      </c>
      <c r="DU179" s="845" t="s">
        <v>798</v>
      </c>
      <c r="DV179" s="845" t="s">
        <v>798</v>
      </c>
      <c r="DW179" s="845" t="s">
        <v>798</v>
      </c>
      <c r="DX179" s="845" t="s">
        <v>798</v>
      </c>
      <c r="DY179" s="845" t="s">
        <v>798</v>
      </c>
      <c r="DZ179" s="845" t="s">
        <v>798</v>
      </c>
      <c r="EA179" s="845" t="s">
        <v>798</v>
      </c>
      <c r="EB179" s="845" t="s">
        <v>798</v>
      </c>
      <c r="EC179" s="845" t="s">
        <v>798</v>
      </c>
      <c r="ED179" s="845" t="s">
        <v>798</v>
      </c>
      <c r="EE179" s="845" t="s">
        <v>798</v>
      </c>
      <c r="EF179" s="845" t="s">
        <v>798</v>
      </c>
    </row>
    <row r="180" spans="1:136" x14ac:dyDescent="0.2">
      <c r="A180" s="845">
        <v>176</v>
      </c>
      <c r="B180" s="845">
        <v>8</v>
      </c>
      <c r="C180" s="845" t="s">
        <v>798</v>
      </c>
      <c r="D180" s="845" t="s">
        <v>798</v>
      </c>
      <c r="E180" s="845" t="s">
        <v>798</v>
      </c>
      <c r="F180" s="845" t="s">
        <v>798</v>
      </c>
      <c r="G180" s="845" t="s">
        <v>798</v>
      </c>
      <c r="H180" s="845" t="s">
        <v>798</v>
      </c>
      <c r="I180" s="845" t="s">
        <v>798</v>
      </c>
      <c r="J180" s="845" t="s">
        <v>798</v>
      </c>
      <c r="K180" s="845" t="s">
        <v>798</v>
      </c>
      <c r="L180" s="845" t="s">
        <v>798</v>
      </c>
      <c r="M180" s="845" t="s">
        <v>798</v>
      </c>
      <c r="N180" s="845" t="s">
        <v>798</v>
      </c>
      <c r="O180" s="845" t="s">
        <v>798</v>
      </c>
      <c r="P180" s="845" t="s">
        <v>798</v>
      </c>
      <c r="Q180" s="845" t="s">
        <v>798</v>
      </c>
      <c r="R180" s="845" t="s">
        <v>798</v>
      </c>
      <c r="S180" s="845" t="s">
        <v>798</v>
      </c>
      <c r="T180" s="845" t="s">
        <v>798</v>
      </c>
      <c r="U180" s="845" t="s">
        <v>798</v>
      </c>
      <c r="V180" s="845" t="s">
        <v>798</v>
      </c>
      <c r="W180" s="845" t="s">
        <v>798</v>
      </c>
      <c r="X180" s="845" t="s">
        <v>798</v>
      </c>
      <c r="Y180" s="845" t="s">
        <v>798</v>
      </c>
      <c r="Z180" s="845" t="s">
        <v>798</v>
      </c>
      <c r="AA180" s="845" t="s">
        <v>798</v>
      </c>
      <c r="AB180" s="845" t="s">
        <v>798</v>
      </c>
      <c r="AC180" s="845" t="s">
        <v>798</v>
      </c>
      <c r="AD180" s="845" t="s">
        <v>798</v>
      </c>
      <c r="AE180" s="845" t="s">
        <v>798</v>
      </c>
      <c r="AF180" s="845" t="s">
        <v>798</v>
      </c>
      <c r="AG180" s="845" t="s">
        <v>798</v>
      </c>
      <c r="AH180" s="845" t="s">
        <v>798</v>
      </c>
      <c r="AI180" s="845" t="s">
        <v>798</v>
      </c>
      <c r="AJ180" s="845" t="s">
        <v>798</v>
      </c>
      <c r="AK180" s="845" t="s">
        <v>798</v>
      </c>
      <c r="AL180" s="845" t="s">
        <v>798</v>
      </c>
      <c r="AM180" s="845" t="s">
        <v>798</v>
      </c>
      <c r="AN180" s="845" t="s">
        <v>798</v>
      </c>
      <c r="AO180" s="845" t="s">
        <v>798</v>
      </c>
      <c r="AP180" s="845" t="s">
        <v>798</v>
      </c>
      <c r="AQ180" s="845" t="s">
        <v>798</v>
      </c>
      <c r="AR180" s="845" t="s">
        <v>798</v>
      </c>
      <c r="AS180" s="845" t="s">
        <v>798</v>
      </c>
      <c r="AT180" s="845" t="s">
        <v>798</v>
      </c>
      <c r="AU180" s="845" t="s">
        <v>798</v>
      </c>
      <c r="AV180" s="845" t="s">
        <v>798</v>
      </c>
      <c r="AW180" s="845" t="s">
        <v>798</v>
      </c>
      <c r="AX180" s="845" t="s">
        <v>798</v>
      </c>
      <c r="AY180" s="845" t="s">
        <v>798</v>
      </c>
      <c r="AZ180" s="845" t="s">
        <v>798</v>
      </c>
      <c r="BA180" s="845" t="s">
        <v>798</v>
      </c>
      <c r="BB180" s="845" t="s">
        <v>798</v>
      </c>
      <c r="BC180" s="845" t="s">
        <v>798</v>
      </c>
      <c r="BD180" s="845" t="s">
        <v>798</v>
      </c>
      <c r="BE180" s="845" t="s">
        <v>798</v>
      </c>
      <c r="BF180" s="845" t="s">
        <v>798</v>
      </c>
      <c r="BG180" s="845" t="s">
        <v>798</v>
      </c>
      <c r="BH180" s="845" t="s">
        <v>798</v>
      </c>
      <c r="BI180" s="845" t="s">
        <v>798</v>
      </c>
      <c r="BJ180" s="845" t="s">
        <v>798</v>
      </c>
      <c r="BK180" s="917" t="s">
        <v>798</v>
      </c>
      <c r="BL180" s="845" t="s">
        <v>798</v>
      </c>
      <c r="BM180" s="845" t="s">
        <v>798</v>
      </c>
      <c r="BN180" s="845" t="s">
        <v>798</v>
      </c>
      <c r="BO180" s="845" t="s">
        <v>798</v>
      </c>
      <c r="BP180" s="845" t="s">
        <v>798</v>
      </c>
      <c r="BQ180" s="845" t="s">
        <v>798</v>
      </c>
      <c r="BR180" s="917" t="s">
        <v>798</v>
      </c>
      <c r="BS180" s="845" t="s">
        <v>798</v>
      </c>
      <c r="BT180" s="845" t="s">
        <v>798</v>
      </c>
      <c r="BU180" s="845" t="s">
        <v>798</v>
      </c>
      <c r="BV180" s="917" t="s">
        <v>798</v>
      </c>
      <c r="BW180" s="845" t="s">
        <v>798</v>
      </c>
      <c r="BX180" s="845" t="s">
        <v>798</v>
      </c>
      <c r="BY180" s="845" t="s">
        <v>798</v>
      </c>
      <c r="BZ180" s="845" t="s">
        <v>798</v>
      </c>
      <c r="CA180" s="845" t="s">
        <v>798</v>
      </c>
      <c r="CB180" s="845" t="s">
        <v>798</v>
      </c>
      <c r="CC180" s="845" t="s">
        <v>798</v>
      </c>
      <c r="CD180" s="845" t="s">
        <v>798</v>
      </c>
      <c r="CE180" s="845" t="s">
        <v>798</v>
      </c>
      <c r="CF180" s="845" t="s">
        <v>798</v>
      </c>
      <c r="CG180" s="845" t="s">
        <v>798</v>
      </c>
      <c r="CH180" s="845" t="s">
        <v>798</v>
      </c>
      <c r="CI180" s="845" t="s">
        <v>798</v>
      </c>
      <c r="CJ180" s="845" t="s">
        <v>798</v>
      </c>
      <c r="CK180" s="845" t="s">
        <v>798</v>
      </c>
      <c r="CL180" s="845" t="s">
        <v>798</v>
      </c>
      <c r="CM180" s="845" t="s">
        <v>798</v>
      </c>
      <c r="CN180" s="845" t="s">
        <v>798</v>
      </c>
      <c r="CO180" s="845" t="s">
        <v>798</v>
      </c>
      <c r="CP180" s="845" t="s">
        <v>798</v>
      </c>
      <c r="CQ180" s="845" t="s">
        <v>798</v>
      </c>
      <c r="CR180" s="845" t="s">
        <v>798</v>
      </c>
      <c r="CS180" s="845" t="s">
        <v>798</v>
      </c>
      <c r="CT180" s="845" t="s">
        <v>798</v>
      </c>
      <c r="CU180" s="845" t="s">
        <v>798</v>
      </c>
      <c r="CV180" s="845" t="s">
        <v>798</v>
      </c>
      <c r="CW180" s="845" t="s">
        <v>798</v>
      </c>
      <c r="CX180" s="845" t="s">
        <v>798</v>
      </c>
      <c r="CY180" s="845" t="s">
        <v>798</v>
      </c>
      <c r="CZ180" s="845" t="s">
        <v>798</v>
      </c>
      <c r="DA180" s="845" t="s">
        <v>798</v>
      </c>
      <c r="DB180" s="845" t="s">
        <v>798</v>
      </c>
      <c r="DC180" s="845" t="s">
        <v>798</v>
      </c>
      <c r="DD180" s="845" t="s">
        <v>798</v>
      </c>
      <c r="DE180" s="845" t="s">
        <v>798</v>
      </c>
      <c r="DF180" s="845" t="s">
        <v>798</v>
      </c>
      <c r="DG180" s="845" t="s">
        <v>798</v>
      </c>
      <c r="DH180" s="845" t="s">
        <v>798</v>
      </c>
      <c r="DI180" s="845" t="s">
        <v>798</v>
      </c>
      <c r="DJ180" s="845" t="s">
        <v>798</v>
      </c>
      <c r="DK180" s="845" t="s">
        <v>798</v>
      </c>
      <c r="DL180" s="845" t="s">
        <v>798</v>
      </c>
      <c r="DM180" s="845" t="s">
        <v>798</v>
      </c>
      <c r="DN180" s="845" t="s">
        <v>798</v>
      </c>
      <c r="DO180" s="845" t="s">
        <v>798</v>
      </c>
      <c r="DP180" s="845" t="s">
        <v>798</v>
      </c>
      <c r="DQ180" s="845" t="s">
        <v>798</v>
      </c>
      <c r="DR180" s="845" t="s">
        <v>798</v>
      </c>
      <c r="DS180" s="917" t="s">
        <v>798</v>
      </c>
      <c r="DT180" s="845" t="s">
        <v>798</v>
      </c>
      <c r="DU180" s="845" t="s">
        <v>798</v>
      </c>
      <c r="DV180" s="845" t="s">
        <v>798</v>
      </c>
      <c r="DW180" s="845" t="s">
        <v>798</v>
      </c>
      <c r="DX180" s="845" t="s">
        <v>798</v>
      </c>
      <c r="DY180" s="845" t="s">
        <v>798</v>
      </c>
      <c r="DZ180" s="845" t="s">
        <v>798</v>
      </c>
      <c r="EA180" s="845" t="s">
        <v>798</v>
      </c>
      <c r="EB180" s="845" t="s">
        <v>798</v>
      </c>
      <c r="EC180" s="845" t="s">
        <v>798</v>
      </c>
      <c r="ED180" s="845" t="s">
        <v>798</v>
      </c>
      <c r="EE180" s="845" t="s">
        <v>798</v>
      </c>
      <c r="EF180" s="845" t="s">
        <v>798</v>
      </c>
    </row>
    <row r="181" spans="1:136" x14ac:dyDescent="0.2">
      <c r="A181" s="845">
        <v>177</v>
      </c>
      <c r="B181" s="845">
        <v>9</v>
      </c>
      <c r="C181" s="845" t="s">
        <v>798</v>
      </c>
      <c r="D181" s="845" t="s">
        <v>798</v>
      </c>
      <c r="E181" s="845" t="s">
        <v>798</v>
      </c>
      <c r="F181" s="845" t="s">
        <v>798</v>
      </c>
      <c r="G181" s="845" t="s">
        <v>798</v>
      </c>
      <c r="H181" s="845" t="s">
        <v>798</v>
      </c>
      <c r="I181" s="845" t="s">
        <v>798</v>
      </c>
      <c r="J181" s="845" t="s">
        <v>798</v>
      </c>
      <c r="K181" s="845" t="s">
        <v>798</v>
      </c>
      <c r="L181" s="845" t="s">
        <v>798</v>
      </c>
      <c r="M181" s="845" t="s">
        <v>798</v>
      </c>
      <c r="N181" s="845" t="s">
        <v>798</v>
      </c>
      <c r="O181" s="845" t="s">
        <v>798</v>
      </c>
      <c r="P181" s="845" t="s">
        <v>798</v>
      </c>
      <c r="Q181" s="845" t="s">
        <v>798</v>
      </c>
      <c r="R181" s="845" t="s">
        <v>798</v>
      </c>
      <c r="S181" s="845" t="s">
        <v>798</v>
      </c>
      <c r="T181" s="845" t="s">
        <v>798</v>
      </c>
      <c r="U181" s="845" t="s">
        <v>798</v>
      </c>
      <c r="V181" s="845" t="s">
        <v>798</v>
      </c>
      <c r="W181" s="845" t="s">
        <v>798</v>
      </c>
      <c r="X181" s="845" t="s">
        <v>798</v>
      </c>
      <c r="Y181" s="845" t="s">
        <v>798</v>
      </c>
      <c r="Z181" s="845" t="s">
        <v>798</v>
      </c>
      <c r="AA181" s="845" t="s">
        <v>798</v>
      </c>
      <c r="AB181" s="845" t="s">
        <v>798</v>
      </c>
      <c r="AC181" s="845" t="s">
        <v>798</v>
      </c>
      <c r="AD181" s="845" t="s">
        <v>798</v>
      </c>
      <c r="AE181" s="845" t="s">
        <v>798</v>
      </c>
      <c r="AF181" s="845" t="s">
        <v>798</v>
      </c>
      <c r="AG181" s="845" t="s">
        <v>798</v>
      </c>
      <c r="AH181" s="845" t="s">
        <v>798</v>
      </c>
      <c r="AI181" s="845" t="s">
        <v>798</v>
      </c>
      <c r="AJ181" s="845" t="s">
        <v>798</v>
      </c>
      <c r="AK181" s="845" t="s">
        <v>798</v>
      </c>
      <c r="AL181" s="845" t="s">
        <v>798</v>
      </c>
      <c r="AM181" s="845" t="s">
        <v>798</v>
      </c>
      <c r="AN181" s="845" t="s">
        <v>798</v>
      </c>
      <c r="AO181" s="845" t="s">
        <v>798</v>
      </c>
      <c r="AP181" s="845" t="s">
        <v>798</v>
      </c>
      <c r="AQ181" s="845" t="s">
        <v>798</v>
      </c>
      <c r="AR181" s="845" t="s">
        <v>798</v>
      </c>
      <c r="AS181" s="845" t="s">
        <v>798</v>
      </c>
      <c r="AT181" s="845" t="s">
        <v>798</v>
      </c>
      <c r="AU181" s="845" t="s">
        <v>798</v>
      </c>
      <c r="AV181" s="845" t="s">
        <v>798</v>
      </c>
      <c r="AW181" s="845" t="s">
        <v>798</v>
      </c>
      <c r="AX181" s="845" t="s">
        <v>798</v>
      </c>
      <c r="AY181" s="845" t="s">
        <v>798</v>
      </c>
      <c r="AZ181" s="845" t="s">
        <v>798</v>
      </c>
      <c r="BA181" s="845" t="s">
        <v>798</v>
      </c>
      <c r="BB181" s="845" t="s">
        <v>798</v>
      </c>
      <c r="BC181" s="845" t="s">
        <v>798</v>
      </c>
      <c r="BD181" s="845" t="s">
        <v>798</v>
      </c>
      <c r="BE181" s="845" t="s">
        <v>798</v>
      </c>
      <c r="BF181" s="845" t="s">
        <v>798</v>
      </c>
      <c r="BG181" s="845" t="s">
        <v>798</v>
      </c>
      <c r="BH181" s="845" t="s">
        <v>798</v>
      </c>
      <c r="BI181" s="845" t="s">
        <v>798</v>
      </c>
      <c r="BJ181" s="845" t="s">
        <v>798</v>
      </c>
      <c r="BK181" s="917" t="s">
        <v>798</v>
      </c>
      <c r="BL181" s="845" t="s">
        <v>798</v>
      </c>
      <c r="BM181" s="845" t="s">
        <v>798</v>
      </c>
      <c r="BN181" s="845" t="s">
        <v>798</v>
      </c>
      <c r="BO181" s="845" t="s">
        <v>798</v>
      </c>
      <c r="BP181" s="845" t="s">
        <v>798</v>
      </c>
      <c r="BQ181" s="845" t="s">
        <v>798</v>
      </c>
      <c r="BR181" s="917" t="s">
        <v>798</v>
      </c>
      <c r="BS181" s="845" t="s">
        <v>798</v>
      </c>
      <c r="BT181" s="845" t="s">
        <v>798</v>
      </c>
      <c r="BU181" s="845" t="s">
        <v>798</v>
      </c>
      <c r="BV181" s="917" t="s">
        <v>798</v>
      </c>
      <c r="BW181" s="845" t="s">
        <v>798</v>
      </c>
      <c r="BX181" s="845" t="s">
        <v>798</v>
      </c>
      <c r="BY181" s="845" t="s">
        <v>798</v>
      </c>
      <c r="BZ181" s="845" t="s">
        <v>798</v>
      </c>
      <c r="CA181" s="845" t="s">
        <v>798</v>
      </c>
      <c r="CB181" s="845" t="s">
        <v>798</v>
      </c>
      <c r="CC181" s="845" t="s">
        <v>798</v>
      </c>
      <c r="CD181" s="845" t="s">
        <v>798</v>
      </c>
      <c r="CE181" s="845" t="s">
        <v>798</v>
      </c>
      <c r="CF181" s="845" t="s">
        <v>798</v>
      </c>
      <c r="CG181" s="845" t="s">
        <v>798</v>
      </c>
      <c r="CH181" s="845" t="s">
        <v>798</v>
      </c>
      <c r="CI181" s="845" t="s">
        <v>798</v>
      </c>
      <c r="CJ181" s="845" t="s">
        <v>798</v>
      </c>
      <c r="CK181" s="845" t="s">
        <v>798</v>
      </c>
      <c r="CL181" s="845" t="s">
        <v>798</v>
      </c>
      <c r="CM181" s="845" t="s">
        <v>798</v>
      </c>
      <c r="CN181" s="845" t="s">
        <v>798</v>
      </c>
      <c r="CO181" s="845" t="s">
        <v>798</v>
      </c>
      <c r="CP181" s="845" t="s">
        <v>798</v>
      </c>
      <c r="CQ181" s="845" t="s">
        <v>798</v>
      </c>
      <c r="CR181" s="845" t="s">
        <v>798</v>
      </c>
      <c r="CS181" s="845" t="s">
        <v>798</v>
      </c>
      <c r="CT181" s="845" t="s">
        <v>798</v>
      </c>
      <c r="CU181" s="845" t="s">
        <v>798</v>
      </c>
      <c r="CV181" s="845" t="s">
        <v>798</v>
      </c>
      <c r="CW181" s="845" t="s">
        <v>798</v>
      </c>
      <c r="CX181" s="845" t="s">
        <v>798</v>
      </c>
      <c r="CY181" s="845" t="s">
        <v>798</v>
      </c>
      <c r="CZ181" s="845" t="s">
        <v>798</v>
      </c>
      <c r="DA181" s="845" t="s">
        <v>798</v>
      </c>
      <c r="DB181" s="845" t="s">
        <v>798</v>
      </c>
      <c r="DC181" s="845" t="s">
        <v>798</v>
      </c>
      <c r="DD181" s="845" t="s">
        <v>798</v>
      </c>
      <c r="DE181" s="845" t="s">
        <v>798</v>
      </c>
      <c r="DF181" s="845" t="s">
        <v>798</v>
      </c>
      <c r="DG181" s="845" t="s">
        <v>798</v>
      </c>
      <c r="DH181" s="845" t="s">
        <v>798</v>
      </c>
      <c r="DI181" s="845" t="s">
        <v>798</v>
      </c>
      <c r="DJ181" s="845" t="s">
        <v>798</v>
      </c>
      <c r="DK181" s="845" t="s">
        <v>798</v>
      </c>
      <c r="DL181" s="845" t="s">
        <v>798</v>
      </c>
      <c r="DM181" s="845" t="s">
        <v>798</v>
      </c>
      <c r="DN181" s="845" t="s">
        <v>798</v>
      </c>
      <c r="DO181" s="845" t="s">
        <v>798</v>
      </c>
      <c r="DP181" s="845" t="s">
        <v>798</v>
      </c>
      <c r="DQ181" s="845" t="s">
        <v>798</v>
      </c>
      <c r="DR181" s="845" t="s">
        <v>798</v>
      </c>
      <c r="DS181" s="917" t="s">
        <v>798</v>
      </c>
      <c r="DT181" s="845" t="s">
        <v>798</v>
      </c>
      <c r="DU181" s="845" t="s">
        <v>798</v>
      </c>
      <c r="DV181" s="845" t="s">
        <v>798</v>
      </c>
      <c r="DW181" s="845" t="s">
        <v>798</v>
      </c>
      <c r="DX181" s="845" t="s">
        <v>798</v>
      </c>
      <c r="DY181" s="845" t="s">
        <v>798</v>
      </c>
      <c r="DZ181" s="845" t="s">
        <v>798</v>
      </c>
      <c r="EA181" s="845" t="s">
        <v>798</v>
      </c>
      <c r="EB181" s="845" t="s">
        <v>798</v>
      </c>
      <c r="EC181" s="845" t="s">
        <v>798</v>
      </c>
      <c r="ED181" s="845" t="s">
        <v>798</v>
      </c>
      <c r="EE181" s="845" t="s">
        <v>798</v>
      </c>
      <c r="EF181" s="845" t="s">
        <v>798</v>
      </c>
    </row>
    <row r="182" spans="1:136" x14ac:dyDescent="0.2">
      <c r="A182" s="845">
        <v>178</v>
      </c>
      <c r="B182" s="845">
        <v>10</v>
      </c>
      <c r="C182" s="845" t="s">
        <v>798</v>
      </c>
      <c r="D182" s="845" t="s">
        <v>798</v>
      </c>
      <c r="E182" s="845" t="s">
        <v>798</v>
      </c>
      <c r="F182" s="845" t="s">
        <v>798</v>
      </c>
      <c r="G182" s="845" t="s">
        <v>798</v>
      </c>
      <c r="H182" s="845" t="s">
        <v>798</v>
      </c>
      <c r="I182" s="845" t="s">
        <v>798</v>
      </c>
      <c r="J182" s="845" t="s">
        <v>798</v>
      </c>
      <c r="K182" s="845" t="s">
        <v>798</v>
      </c>
      <c r="L182" s="845" t="s">
        <v>798</v>
      </c>
      <c r="M182" s="845" t="s">
        <v>798</v>
      </c>
      <c r="N182" s="845" t="s">
        <v>798</v>
      </c>
      <c r="O182" s="845" t="s">
        <v>798</v>
      </c>
      <c r="P182" s="845" t="s">
        <v>798</v>
      </c>
      <c r="Q182" s="845" t="s">
        <v>798</v>
      </c>
      <c r="R182" s="845" t="s">
        <v>798</v>
      </c>
      <c r="S182" s="845" t="s">
        <v>798</v>
      </c>
      <c r="T182" s="845" t="s">
        <v>798</v>
      </c>
      <c r="U182" s="845" t="s">
        <v>798</v>
      </c>
      <c r="V182" s="845" t="s">
        <v>798</v>
      </c>
      <c r="W182" s="845" t="s">
        <v>798</v>
      </c>
      <c r="X182" s="845" t="s">
        <v>798</v>
      </c>
      <c r="Y182" s="845" t="s">
        <v>798</v>
      </c>
      <c r="Z182" s="845" t="s">
        <v>798</v>
      </c>
      <c r="AA182" s="845" t="s">
        <v>798</v>
      </c>
      <c r="AB182" s="845" t="s">
        <v>798</v>
      </c>
      <c r="AC182" s="845" t="s">
        <v>798</v>
      </c>
      <c r="AD182" s="845" t="s">
        <v>798</v>
      </c>
      <c r="AE182" s="845" t="s">
        <v>798</v>
      </c>
      <c r="AF182" s="845" t="s">
        <v>798</v>
      </c>
      <c r="AG182" s="845" t="s">
        <v>798</v>
      </c>
      <c r="AH182" s="845" t="s">
        <v>798</v>
      </c>
      <c r="AI182" s="845" t="s">
        <v>798</v>
      </c>
      <c r="AJ182" s="845" t="s">
        <v>798</v>
      </c>
      <c r="AK182" s="845" t="s">
        <v>798</v>
      </c>
      <c r="AL182" s="845" t="s">
        <v>798</v>
      </c>
      <c r="AM182" s="845" t="s">
        <v>798</v>
      </c>
      <c r="AN182" s="845" t="s">
        <v>798</v>
      </c>
      <c r="AO182" s="845" t="s">
        <v>798</v>
      </c>
      <c r="AP182" s="845" t="s">
        <v>798</v>
      </c>
      <c r="AQ182" s="845" t="s">
        <v>798</v>
      </c>
      <c r="AR182" s="845" t="s">
        <v>798</v>
      </c>
      <c r="AS182" s="845" t="s">
        <v>798</v>
      </c>
      <c r="AT182" s="845" t="s">
        <v>798</v>
      </c>
      <c r="AU182" s="845" t="s">
        <v>798</v>
      </c>
      <c r="AV182" s="845" t="s">
        <v>798</v>
      </c>
      <c r="AW182" s="845" t="s">
        <v>798</v>
      </c>
      <c r="AX182" s="845" t="s">
        <v>798</v>
      </c>
      <c r="AY182" s="845" t="s">
        <v>798</v>
      </c>
      <c r="AZ182" s="845" t="s">
        <v>798</v>
      </c>
      <c r="BA182" s="845" t="s">
        <v>798</v>
      </c>
      <c r="BB182" s="845" t="s">
        <v>798</v>
      </c>
      <c r="BC182" s="845" t="s">
        <v>798</v>
      </c>
      <c r="BD182" s="845" t="s">
        <v>798</v>
      </c>
      <c r="BE182" s="845" t="s">
        <v>798</v>
      </c>
      <c r="BF182" s="845" t="s">
        <v>798</v>
      </c>
      <c r="BG182" s="845" t="s">
        <v>798</v>
      </c>
      <c r="BH182" s="845" t="s">
        <v>798</v>
      </c>
      <c r="BI182" s="845" t="s">
        <v>798</v>
      </c>
      <c r="BJ182" s="845" t="s">
        <v>798</v>
      </c>
      <c r="BK182" s="917" t="s">
        <v>798</v>
      </c>
      <c r="BL182" s="845" t="s">
        <v>798</v>
      </c>
      <c r="BM182" s="845" t="s">
        <v>798</v>
      </c>
      <c r="BN182" s="845" t="s">
        <v>798</v>
      </c>
      <c r="BO182" s="845" t="s">
        <v>798</v>
      </c>
      <c r="BP182" s="845" t="s">
        <v>798</v>
      </c>
      <c r="BQ182" s="845" t="s">
        <v>798</v>
      </c>
      <c r="BR182" s="917" t="s">
        <v>798</v>
      </c>
      <c r="BS182" s="845" t="s">
        <v>798</v>
      </c>
      <c r="BT182" s="845" t="s">
        <v>798</v>
      </c>
      <c r="BU182" s="845" t="s">
        <v>798</v>
      </c>
      <c r="BV182" s="917" t="s">
        <v>798</v>
      </c>
      <c r="BW182" s="845" t="s">
        <v>798</v>
      </c>
      <c r="BX182" s="845" t="s">
        <v>798</v>
      </c>
      <c r="BY182" s="845" t="s">
        <v>798</v>
      </c>
      <c r="BZ182" s="845" t="s">
        <v>798</v>
      </c>
      <c r="CA182" s="845" t="s">
        <v>798</v>
      </c>
      <c r="CB182" s="845" t="s">
        <v>798</v>
      </c>
      <c r="CC182" s="845" t="s">
        <v>798</v>
      </c>
      <c r="CD182" s="845" t="s">
        <v>798</v>
      </c>
      <c r="CE182" s="845" t="s">
        <v>798</v>
      </c>
      <c r="CF182" s="845" t="s">
        <v>798</v>
      </c>
      <c r="CG182" s="845" t="s">
        <v>798</v>
      </c>
      <c r="CH182" s="845" t="s">
        <v>798</v>
      </c>
      <c r="CI182" s="845" t="s">
        <v>798</v>
      </c>
      <c r="CJ182" s="845" t="s">
        <v>798</v>
      </c>
      <c r="CK182" s="845" t="s">
        <v>798</v>
      </c>
      <c r="CL182" s="845" t="s">
        <v>798</v>
      </c>
      <c r="CM182" s="845" t="s">
        <v>798</v>
      </c>
      <c r="CN182" s="845" t="s">
        <v>798</v>
      </c>
      <c r="CO182" s="845" t="s">
        <v>798</v>
      </c>
      <c r="CP182" s="845" t="s">
        <v>798</v>
      </c>
      <c r="CQ182" s="845" t="s">
        <v>798</v>
      </c>
      <c r="CR182" s="845" t="s">
        <v>798</v>
      </c>
      <c r="CS182" s="845" t="s">
        <v>798</v>
      </c>
      <c r="CT182" s="845" t="s">
        <v>798</v>
      </c>
      <c r="CU182" s="845" t="s">
        <v>798</v>
      </c>
      <c r="CV182" s="845" t="s">
        <v>798</v>
      </c>
      <c r="CW182" s="845" t="s">
        <v>798</v>
      </c>
      <c r="CX182" s="845" t="s">
        <v>798</v>
      </c>
      <c r="CY182" s="845" t="s">
        <v>798</v>
      </c>
      <c r="CZ182" s="845" t="s">
        <v>798</v>
      </c>
      <c r="DA182" s="845" t="s">
        <v>798</v>
      </c>
      <c r="DB182" s="845" t="s">
        <v>798</v>
      </c>
      <c r="DC182" s="845" t="s">
        <v>798</v>
      </c>
      <c r="DD182" s="845" t="s">
        <v>798</v>
      </c>
      <c r="DE182" s="845" t="s">
        <v>798</v>
      </c>
      <c r="DF182" s="845" t="s">
        <v>798</v>
      </c>
      <c r="DG182" s="845" t="s">
        <v>798</v>
      </c>
      <c r="DH182" s="845" t="s">
        <v>798</v>
      </c>
      <c r="DI182" s="845" t="s">
        <v>798</v>
      </c>
      <c r="DJ182" s="845" t="s">
        <v>798</v>
      </c>
      <c r="DK182" s="845" t="s">
        <v>798</v>
      </c>
      <c r="DL182" s="845" t="s">
        <v>798</v>
      </c>
      <c r="DM182" s="845" t="s">
        <v>798</v>
      </c>
      <c r="DN182" s="845" t="s">
        <v>798</v>
      </c>
      <c r="DO182" s="845" t="s">
        <v>798</v>
      </c>
      <c r="DP182" s="845" t="s">
        <v>798</v>
      </c>
      <c r="DQ182" s="845" t="s">
        <v>798</v>
      </c>
      <c r="DR182" s="845" t="s">
        <v>798</v>
      </c>
      <c r="DS182" s="917" t="s">
        <v>798</v>
      </c>
      <c r="DT182" s="845" t="s">
        <v>798</v>
      </c>
      <c r="DU182" s="845" t="s">
        <v>798</v>
      </c>
      <c r="DV182" s="845" t="s">
        <v>798</v>
      </c>
      <c r="DW182" s="845" t="s">
        <v>798</v>
      </c>
      <c r="DX182" s="845" t="s">
        <v>798</v>
      </c>
      <c r="DY182" s="845" t="s">
        <v>798</v>
      </c>
      <c r="DZ182" s="845" t="s">
        <v>798</v>
      </c>
      <c r="EA182" s="845" t="s">
        <v>798</v>
      </c>
      <c r="EB182" s="845" t="s">
        <v>798</v>
      </c>
      <c r="EC182" s="845" t="s">
        <v>798</v>
      </c>
      <c r="ED182" s="845" t="s">
        <v>798</v>
      </c>
      <c r="EE182" s="845" t="s">
        <v>798</v>
      </c>
      <c r="EF182" s="845" t="s">
        <v>798</v>
      </c>
    </row>
    <row r="183" spans="1:136" x14ac:dyDescent="0.2">
      <c r="A183" s="845">
        <v>179</v>
      </c>
      <c r="B183" s="845">
        <v>11</v>
      </c>
      <c r="C183" s="845" t="s">
        <v>798</v>
      </c>
      <c r="D183" s="845" t="s">
        <v>798</v>
      </c>
      <c r="E183" s="845" t="s">
        <v>798</v>
      </c>
      <c r="F183" s="845" t="s">
        <v>798</v>
      </c>
      <c r="G183" s="845" t="s">
        <v>798</v>
      </c>
      <c r="H183" s="845" t="s">
        <v>798</v>
      </c>
      <c r="I183" s="845" t="s">
        <v>798</v>
      </c>
      <c r="J183" s="845" t="s">
        <v>798</v>
      </c>
      <c r="K183" s="845" t="s">
        <v>798</v>
      </c>
      <c r="L183" s="845" t="s">
        <v>798</v>
      </c>
      <c r="M183" s="845" t="s">
        <v>798</v>
      </c>
      <c r="N183" s="845" t="s">
        <v>798</v>
      </c>
      <c r="O183" s="845" t="s">
        <v>798</v>
      </c>
      <c r="P183" s="845" t="s">
        <v>798</v>
      </c>
      <c r="Q183" s="845" t="s">
        <v>798</v>
      </c>
      <c r="R183" s="845" t="s">
        <v>798</v>
      </c>
      <c r="S183" s="845" t="s">
        <v>798</v>
      </c>
      <c r="T183" s="845" t="s">
        <v>798</v>
      </c>
      <c r="U183" s="845" t="s">
        <v>798</v>
      </c>
      <c r="V183" s="845" t="s">
        <v>798</v>
      </c>
      <c r="W183" s="845" t="s">
        <v>798</v>
      </c>
      <c r="X183" s="845" t="s">
        <v>798</v>
      </c>
      <c r="Y183" s="845" t="s">
        <v>798</v>
      </c>
      <c r="Z183" s="845" t="s">
        <v>798</v>
      </c>
      <c r="AA183" s="845" t="s">
        <v>798</v>
      </c>
      <c r="AB183" s="845" t="s">
        <v>798</v>
      </c>
      <c r="AC183" s="845" t="s">
        <v>798</v>
      </c>
      <c r="AD183" s="845" t="s">
        <v>798</v>
      </c>
      <c r="AE183" s="845" t="s">
        <v>798</v>
      </c>
      <c r="AF183" s="845" t="s">
        <v>798</v>
      </c>
      <c r="AG183" s="845" t="s">
        <v>798</v>
      </c>
      <c r="AH183" s="845" t="s">
        <v>798</v>
      </c>
      <c r="AI183" s="845" t="s">
        <v>798</v>
      </c>
      <c r="AJ183" s="845" t="s">
        <v>798</v>
      </c>
      <c r="AK183" s="845" t="s">
        <v>798</v>
      </c>
      <c r="AL183" s="845" t="s">
        <v>798</v>
      </c>
      <c r="AM183" s="845" t="s">
        <v>798</v>
      </c>
      <c r="AN183" s="845" t="s">
        <v>798</v>
      </c>
      <c r="AO183" s="845" t="s">
        <v>798</v>
      </c>
      <c r="AP183" s="845" t="s">
        <v>798</v>
      </c>
      <c r="AQ183" s="845" t="s">
        <v>798</v>
      </c>
      <c r="AR183" s="845" t="s">
        <v>798</v>
      </c>
      <c r="AS183" s="845" t="s">
        <v>798</v>
      </c>
      <c r="AT183" s="845" t="s">
        <v>798</v>
      </c>
      <c r="AU183" s="845" t="s">
        <v>798</v>
      </c>
      <c r="AV183" s="845" t="s">
        <v>798</v>
      </c>
      <c r="AW183" s="845" t="s">
        <v>798</v>
      </c>
      <c r="AX183" s="845" t="s">
        <v>798</v>
      </c>
      <c r="AY183" s="845" t="s">
        <v>798</v>
      </c>
      <c r="AZ183" s="845" t="s">
        <v>798</v>
      </c>
      <c r="BA183" s="845" t="s">
        <v>798</v>
      </c>
      <c r="BB183" s="845" t="s">
        <v>798</v>
      </c>
      <c r="BC183" s="845" t="s">
        <v>798</v>
      </c>
      <c r="BD183" s="845" t="s">
        <v>798</v>
      </c>
      <c r="BE183" s="845" t="s">
        <v>798</v>
      </c>
      <c r="BF183" s="845" t="s">
        <v>798</v>
      </c>
      <c r="BG183" s="845" t="s">
        <v>798</v>
      </c>
      <c r="BH183" s="845" t="s">
        <v>798</v>
      </c>
      <c r="BI183" s="845" t="s">
        <v>798</v>
      </c>
      <c r="BJ183" s="845" t="s">
        <v>798</v>
      </c>
      <c r="BK183" s="917" t="s">
        <v>798</v>
      </c>
      <c r="BL183" s="845" t="s">
        <v>798</v>
      </c>
      <c r="BM183" s="845" t="s">
        <v>798</v>
      </c>
      <c r="BN183" s="845" t="s">
        <v>798</v>
      </c>
      <c r="BO183" s="845" t="s">
        <v>798</v>
      </c>
      <c r="BP183" s="845" t="s">
        <v>798</v>
      </c>
      <c r="BQ183" s="845" t="s">
        <v>798</v>
      </c>
      <c r="BR183" s="917" t="s">
        <v>798</v>
      </c>
      <c r="BS183" s="845" t="s">
        <v>798</v>
      </c>
      <c r="BT183" s="845" t="s">
        <v>798</v>
      </c>
      <c r="BU183" s="845" t="s">
        <v>798</v>
      </c>
      <c r="BV183" s="917" t="s">
        <v>798</v>
      </c>
      <c r="BW183" s="845" t="s">
        <v>798</v>
      </c>
      <c r="BX183" s="845" t="s">
        <v>798</v>
      </c>
      <c r="BY183" s="845" t="s">
        <v>798</v>
      </c>
      <c r="BZ183" s="845" t="s">
        <v>798</v>
      </c>
      <c r="CA183" s="845" t="s">
        <v>798</v>
      </c>
      <c r="CB183" s="845" t="s">
        <v>798</v>
      </c>
      <c r="CC183" s="845" t="s">
        <v>798</v>
      </c>
      <c r="CD183" s="845" t="s">
        <v>798</v>
      </c>
      <c r="CE183" s="845" t="s">
        <v>798</v>
      </c>
      <c r="CF183" s="845" t="s">
        <v>798</v>
      </c>
      <c r="CG183" s="845" t="s">
        <v>798</v>
      </c>
      <c r="CH183" s="845" t="s">
        <v>798</v>
      </c>
      <c r="CI183" s="845" t="s">
        <v>798</v>
      </c>
      <c r="CJ183" s="845" t="s">
        <v>798</v>
      </c>
      <c r="CK183" s="845" t="s">
        <v>798</v>
      </c>
      <c r="CL183" s="845" t="s">
        <v>798</v>
      </c>
      <c r="CM183" s="845" t="s">
        <v>798</v>
      </c>
      <c r="CN183" s="845" t="s">
        <v>798</v>
      </c>
      <c r="CO183" s="845" t="s">
        <v>798</v>
      </c>
      <c r="CP183" s="845" t="s">
        <v>798</v>
      </c>
      <c r="CQ183" s="845" t="s">
        <v>798</v>
      </c>
      <c r="CR183" s="845" t="s">
        <v>798</v>
      </c>
      <c r="CS183" s="845" t="s">
        <v>798</v>
      </c>
      <c r="CT183" s="845" t="s">
        <v>798</v>
      </c>
      <c r="CU183" s="845" t="s">
        <v>798</v>
      </c>
      <c r="CV183" s="845" t="s">
        <v>798</v>
      </c>
      <c r="CW183" s="845" t="s">
        <v>798</v>
      </c>
      <c r="CX183" s="845" t="s">
        <v>798</v>
      </c>
      <c r="CY183" s="845" t="s">
        <v>798</v>
      </c>
      <c r="CZ183" s="845" t="s">
        <v>798</v>
      </c>
      <c r="DA183" s="845" t="s">
        <v>798</v>
      </c>
      <c r="DB183" s="845" t="s">
        <v>798</v>
      </c>
      <c r="DC183" s="845" t="s">
        <v>798</v>
      </c>
      <c r="DD183" s="845" t="s">
        <v>798</v>
      </c>
      <c r="DE183" s="845" t="s">
        <v>798</v>
      </c>
      <c r="DF183" s="845" t="s">
        <v>798</v>
      </c>
      <c r="DG183" s="845" t="s">
        <v>798</v>
      </c>
      <c r="DH183" s="845" t="s">
        <v>798</v>
      </c>
      <c r="DI183" s="845" t="s">
        <v>798</v>
      </c>
      <c r="DJ183" s="845" t="s">
        <v>798</v>
      </c>
      <c r="DK183" s="845" t="s">
        <v>798</v>
      </c>
      <c r="DL183" s="845" t="s">
        <v>798</v>
      </c>
      <c r="DM183" s="845" t="s">
        <v>798</v>
      </c>
      <c r="DN183" s="845" t="s">
        <v>798</v>
      </c>
      <c r="DO183" s="845" t="s">
        <v>798</v>
      </c>
      <c r="DP183" s="845" t="s">
        <v>798</v>
      </c>
      <c r="DQ183" s="845" t="s">
        <v>798</v>
      </c>
      <c r="DR183" s="845" t="s">
        <v>798</v>
      </c>
      <c r="DS183" s="917" t="s">
        <v>798</v>
      </c>
      <c r="DT183" s="845" t="s">
        <v>798</v>
      </c>
      <c r="DU183" s="845" t="s">
        <v>798</v>
      </c>
      <c r="DV183" s="845" t="s">
        <v>798</v>
      </c>
      <c r="DW183" s="845" t="s">
        <v>798</v>
      </c>
      <c r="DX183" s="845" t="s">
        <v>798</v>
      </c>
      <c r="DY183" s="845" t="s">
        <v>798</v>
      </c>
      <c r="DZ183" s="845" t="s">
        <v>798</v>
      </c>
      <c r="EA183" s="845" t="s">
        <v>798</v>
      </c>
      <c r="EB183" s="845" t="s">
        <v>798</v>
      </c>
      <c r="EC183" s="845" t="s">
        <v>798</v>
      </c>
      <c r="ED183" s="845" t="s">
        <v>798</v>
      </c>
      <c r="EE183" s="845" t="s">
        <v>798</v>
      </c>
      <c r="EF183" s="845" t="s">
        <v>798</v>
      </c>
    </row>
    <row r="184" spans="1:136" x14ac:dyDescent="0.2">
      <c r="A184" s="845">
        <v>180</v>
      </c>
      <c r="B184" s="845">
        <v>12</v>
      </c>
      <c r="C184" s="845" t="s">
        <v>798</v>
      </c>
      <c r="D184" s="845" t="s">
        <v>798</v>
      </c>
      <c r="E184" s="845" t="s">
        <v>798</v>
      </c>
      <c r="F184" s="845" t="s">
        <v>798</v>
      </c>
      <c r="G184" s="845" t="s">
        <v>798</v>
      </c>
      <c r="H184" s="845" t="s">
        <v>798</v>
      </c>
      <c r="I184" s="845" t="s">
        <v>798</v>
      </c>
      <c r="J184" s="845" t="s">
        <v>798</v>
      </c>
      <c r="K184" s="845" t="s">
        <v>798</v>
      </c>
      <c r="L184" s="845" t="s">
        <v>798</v>
      </c>
      <c r="M184" s="845" t="s">
        <v>798</v>
      </c>
      <c r="N184" s="845" t="s">
        <v>798</v>
      </c>
      <c r="O184" s="845" t="s">
        <v>798</v>
      </c>
      <c r="P184" s="845" t="s">
        <v>798</v>
      </c>
      <c r="Q184" s="845" t="s">
        <v>798</v>
      </c>
      <c r="R184" s="845" t="s">
        <v>798</v>
      </c>
      <c r="S184" s="845" t="s">
        <v>798</v>
      </c>
      <c r="T184" s="845" t="s">
        <v>798</v>
      </c>
      <c r="U184" s="845" t="s">
        <v>798</v>
      </c>
      <c r="V184" s="845" t="s">
        <v>798</v>
      </c>
      <c r="W184" s="845" t="s">
        <v>798</v>
      </c>
      <c r="X184" s="845" t="s">
        <v>798</v>
      </c>
      <c r="Y184" s="845" t="s">
        <v>798</v>
      </c>
      <c r="Z184" s="845" t="s">
        <v>798</v>
      </c>
      <c r="AA184" s="845" t="s">
        <v>798</v>
      </c>
      <c r="AB184" s="845" t="s">
        <v>798</v>
      </c>
      <c r="AC184" s="845" t="s">
        <v>798</v>
      </c>
      <c r="AD184" s="845" t="s">
        <v>798</v>
      </c>
      <c r="AE184" s="845" t="s">
        <v>798</v>
      </c>
      <c r="AF184" s="845" t="s">
        <v>798</v>
      </c>
      <c r="AG184" s="845" t="s">
        <v>798</v>
      </c>
      <c r="AH184" s="845" t="s">
        <v>798</v>
      </c>
      <c r="AI184" s="845" t="s">
        <v>798</v>
      </c>
      <c r="AJ184" s="845" t="s">
        <v>798</v>
      </c>
      <c r="AK184" s="845" t="s">
        <v>798</v>
      </c>
      <c r="AL184" s="845" t="s">
        <v>798</v>
      </c>
      <c r="AM184" s="845" t="s">
        <v>798</v>
      </c>
      <c r="AN184" s="845" t="s">
        <v>798</v>
      </c>
      <c r="AO184" s="845" t="s">
        <v>798</v>
      </c>
      <c r="AP184" s="845" t="s">
        <v>798</v>
      </c>
      <c r="AQ184" s="845" t="s">
        <v>798</v>
      </c>
      <c r="AR184" s="845" t="s">
        <v>798</v>
      </c>
      <c r="AS184" s="845" t="s">
        <v>798</v>
      </c>
      <c r="AT184" s="845" t="s">
        <v>798</v>
      </c>
      <c r="AU184" s="845" t="s">
        <v>798</v>
      </c>
      <c r="AV184" s="845" t="s">
        <v>798</v>
      </c>
      <c r="AW184" s="845" t="s">
        <v>798</v>
      </c>
      <c r="AX184" s="845" t="s">
        <v>798</v>
      </c>
      <c r="AY184" s="845" t="s">
        <v>798</v>
      </c>
      <c r="AZ184" s="845" t="s">
        <v>798</v>
      </c>
      <c r="BA184" s="845" t="s">
        <v>798</v>
      </c>
      <c r="BB184" s="845" t="s">
        <v>798</v>
      </c>
      <c r="BC184" s="845" t="s">
        <v>798</v>
      </c>
      <c r="BD184" s="845" t="s">
        <v>798</v>
      </c>
      <c r="BE184" s="845" t="s">
        <v>798</v>
      </c>
      <c r="BF184" s="845" t="s">
        <v>798</v>
      </c>
      <c r="BG184" s="845" t="s">
        <v>798</v>
      </c>
      <c r="BH184" s="845" t="s">
        <v>798</v>
      </c>
      <c r="BI184" s="845" t="s">
        <v>798</v>
      </c>
      <c r="BJ184" s="845" t="s">
        <v>798</v>
      </c>
      <c r="BK184" s="917" t="s">
        <v>798</v>
      </c>
      <c r="BL184" s="845" t="s">
        <v>798</v>
      </c>
      <c r="BM184" s="845" t="s">
        <v>798</v>
      </c>
      <c r="BN184" s="845" t="s">
        <v>798</v>
      </c>
      <c r="BO184" s="845" t="s">
        <v>798</v>
      </c>
      <c r="BP184" s="845" t="s">
        <v>798</v>
      </c>
      <c r="BQ184" s="845" t="s">
        <v>798</v>
      </c>
      <c r="BR184" s="917" t="s">
        <v>798</v>
      </c>
      <c r="BS184" s="845" t="s">
        <v>798</v>
      </c>
      <c r="BT184" s="845" t="s">
        <v>798</v>
      </c>
      <c r="BU184" s="845" t="s">
        <v>798</v>
      </c>
      <c r="BV184" s="917" t="s">
        <v>798</v>
      </c>
      <c r="BW184" s="845" t="s">
        <v>798</v>
      </c>
      <c r="BX184" s="845" t="s">
        <v>798</v>
      </c>
      <c r="BY184" s="845" t="s">
        <v>798</v>
      </c>
      <c r="BZ184" s="845" t="s">
        <v>798</v>
      </c>
      <c r="CA184" s="845" t="s">
        <v>798</v>
      </c>
      <c r="CB184" s="845" t="s">
        <v>798</v>
      </c>
      <c r="CC184" s="845" t="s">
        <v>798</v>
      </c>
      <c r="CD184" s="845" t="s">
        <v>798</v>
      </c>
      <c r="CE184" s="845" t="s">
        <v>798</v>
      </c>
      <c r="CF184" s="845" t="s">
        <v>798</v>
      </c>
      <c r="CG184" s="845" t="s">
        <v>798</v>
      </c>
      <c r="CH184" s="845" t="s">
        <v>798</v>
      </c>
      <c r="CI184" s="845" t="s">
        <v>798</v>
      </c>
      <c r="CJ184" s="845" t="s">
        <v>798</v>
      </c>
      <c r="CK184" s="845" t="s">
        <v>798</v>
      </c>
      <c r="CL184" s="845" t="s">
        <v>798</v>
      </c>
      <c r="CM184" s="845" t="s">
        <v>798</v>
      </c>
      <c r="CN184" s="845" t="s">
        <v>798</v>
      </c>
      <c r="CO184" s="845" t="s">
        <v>798</v>
      </c>
      <c r="CP184" s="845" t="s">
        <v>798</v>
      </c>
      <c r="CQ184" s="845" t="s">
        <v>798</v>
      </c>
      <c r="CR184" s="845" t="s">
        <v>798</v>
      </c>
      <c r="CS184" s="845" t="s">
        <v>798</v>
      </c>
      <c r="CT184" s="845" t="s">
        <v>798</v>
      </c>
      <c r="CU184" s="845" t="s">
        <v>798</v>
      </c>
      <c r="CV184" s="845" t="s">
        <v>798</v>
      </c>
      <c r="CW184" s="845" t="s">
        <v>798</v>
      </c>
      <c r="CX184" s="845" t="s">
        <v>798</v>
      </c>
      <c r="CY184" s="845" t="s">
        <v>798</v>
      </c>
      <c r="CZ184" s="845" t="s">
        <v>798</v>
      </c>
      <c r="DA184" s="845" t="s">
        <v>798</v>
      </c>
      <c r="DB184" s="845" t="s">
        <v>798</v>
      </c>
      <c r="DC184" s="845" t="s">
        <v>798</v>
      </c>
      <c r="DD184" s="845" t="s">
        <v>798</v>
      </c>
      <c r="DE184" s="845" t="s">
        <v>798</v>
      </c>
      <c r="DF184" s="845" t="s">
        <v>798</v>
      </c>
      <c r="DG184" s="845" t="s">
        <v>798</v>
      </c>
      <c r="DH184" s="845" t="s">
        <v>798</v>
      </c>
      <c r="DI184" s="845" t="s">
        <v>798</v>
      </c>
      <c r="DJ184" s="845" t="s">
        <v>798</v>
      </c>
      <c r="DK184" s="845" t="s">
        <v>798</v>
      </c>
      <c r="DL184" s="845" t="s">
        <v>798</v>
      </c>
      <c r="DM184" s="845" t="s">
        <v>798</v>
      </c>
      <c r="DN184" s="845" t="s">
        <v>798</v>
      </c>
      <c r="DO184" s="845" t="s">
        <v>798</v>
      </c>
      <c r="DP184" s="845" t="s">
        <v>798</v>
      </c>
      <c r="DQ184" s="845" t="s">
        <v>798</v>
      </c>
      <c r="DR184" s="845" t="s">
        <v>798</v>
      </c>
      <c r="DS184" s="917" t="s">
        <v>798</v>
      </c>
      <c r="DT184" s="845" t="s">
        <v>798</v>
      </c>
      <c r="DU184" s="845" t="s">
        <v>798</v>
      </c>
      <c r="DV184" s="845" t="s">
        <v>798</v>
      </c>
      <c r="DW184" s="845" t="s">
        <v>798</v>
      </c>
      <c r="DX184" s="845" t="s">
        <v>798</v>
      </c>
      <c r="DY184" s="845" t="s">
        <v>798</v>
      </c>
      <c r="DZ184" s="845" t="s">
        <v>798</v>
      </c>
      <c r="EA184" s="845" t="s">
        <v>798</v>
      </c>
      <c r="EB184" s="845" t="s">
        <v>798</v>
      </c>
      <c r="EC184" s="845" t="s">
        <v>798</v>
      </c>
      <c r="ED184" s="845" t="s">
        <v>798</v>
      </c>
      <c r="EE184" s="845" t="s">
        <v>798</v>
      </c>
      <c r="EF184" s="845" t="s">
        <v>798</v>
      </c>
    </row>
    <row r="185" spans="1:136" x14ac:dyDescent="0.2">
      <c r="A185" s="845">
        <v>181</v>
      </c>
      <c r="B185" s="845">
        <v>1</v>
      </c>
      <c r="C185" s="845" t="s">
        <v>798</v>
      </c>
      <c r="D185" s="845" t="s">
        <v>798</v>
      </c>
      <c r="E185" s="845" t="s">
        <v>798</v>
      </c>
      <c r="F185" s="845" t="s">
        <v>798</v>
      </c>
      <c r="G185" s="845" t="s">
        <v>798</v>
      </c>
      <c r="H185" s="845" t="s">
        <v>798</v>
      </c>
      <c r="I185" s="845" t="s">
        <v>798</v>
      </c>
      <c r="J185" s="845" t="s">
        <v>798</v>
      </c>
      <c r="K185" s="845" t="s">
        <v>798</v>
      </c>
      <c r="L185" s="845" t="s">
        <v>798</v>
      </c>
      <c r="M185" s="845" t="s">
        <v>798</v>
      </c>
      <c r="N185" s="845" t="s">
        <v>798</v>
      </c>
      <c r="O185" s="845" t="s">
        <v>798</v>
      </c>
      <c r="P185" s="845" t="s">
        <v>798</v>
      </c>
      <c r="Q185" s="845" t="s">
        <v>798</v>
      </c>
      <c r="R185" s="845" t="s">
        <v>798</v>
      </c>
      <c r="S185" s="845" t="s">
        <v>798</v>
      </c>
      <c r="T185" s="845" t="s">
        <v>798</v>
      </c>
      <c r="U185" s="845" t="s">
        <v>798</v>
      </c>
      <c r="V185" s="845" t="s">
        <v>798</v>
      </c>
      <c r="W185" s="845" t="s">
        <v>798</v>
      </c>
      <c r="X185" s="845" t="s">
        <v>798</v>
      </c>
      <c r="Y185" s="845" t="s">
        <v>798</v>
      </c>
      <c r="Z185" s="845" t="s">
        <v>798</v>
      </c>
      <c r="AA185" s="845" t="s">
        <v>798</v>
      </c>
      <c r="AB185" s="845" t="s">
        <v>798</v>
      </c>
      <c r="AC185" s="845" t="s">
        <v>798</v>
      </c>
      <c r="AD185" s="845" t="s">
        <v>798</v>
      </c>
      <c r="AE185" s="845" t="s">
        <v>798</v>
      </c>
      <c r="AF185" s="845" t="s">
        <v>798</v>
      </c>
      <c r="AG185" s="845" t="s">
        <v>798</v>
      </c>
      <c r="AH185" s="845" t="s">
        <v>798</v>
      </c>
      <c r="AI185" s="845" t="s">
        <v>798</v>
      </c>
      <c r="AJ185" s="845" t="s">
        <v>798</v>
      </c>
      <c r="AK185" s="845" t="s">
        <v>798</v>
      </c>
      <c r="AL185" s="845" t="s">
        <v>798</v>
      </c>
      <c r="AM185" s="845" t="s">
        <v>798</v>
      </c>
      <c r="AN185" s="845" t="s">
        <v>798</v>
      </c>
      <c r="AO185" s="845" t="s">
        <v>798</v>
      </c>
      <c r="AP185" s="845" t="s">
        <v>798</v>
      </c>
      <c r="AQ185" s="845" t="s">
        <v>798</v>
      </c>
      <c r="AR185" s="845" t="s">
        <v>798</v>
      </c>
      <c r="AS185" s="845" t="s">
        <v>798</v>
      </c>
      <c r="AT185" s="845" t="s">
        <v>798</v>
      </c>
      <c r="AU185" s="845" t="s">
        <v>798</v>
      </c>
      <c r="AV185" s="845" t="s">
        <v>798</v>
      </c>
      <c r="AW185" s="845" t="s">
        <v>798</v>
      </c>
      <c r="AX185" s="845" t="s">
        <v>798</v>
      </c>
      <c r="AY185" s="845" t="s">
        <v>798</v>
      </c>
      <c r="AZ185" s="845" t="s">
        <v>798</v>
      </c>
      <c r="BA185" s="845" t="s">
        <v>798</v>
      </c>
      <c r="BB185" s="845" t="s">
        <v>798</v>
      </c>
      <c r="BC185" s="845" t="s">
        <v>798</v>
      </c>
      <c r="BD185" s="845" t="s">
        <v>798</v>
      </c>
      <c r="BE185" s="845" t="s">
        <v>798</v>
      </c>
      <c r="BF185" s="845" t="s">
        <v>798</v>
      </c>
      <c r="BG185" s="845" t="s">
        <v>798</v>
      </c>
      <c r="BH185" s="845" t="s">
        <v>798</v>
      </c>
      <c r="BI185" s="845" t="s">
        <v>798</v>
      </c>
      <c r="BJ185" s="845" t="s">
        <v>798</v>
      </c>
      <c r="BK185" s="917" t="s">
        <v>798</v>
      </c>
      <c r="BL185" s="845" t="s">
        <v>798</v>
      </c>
      <c r="BM185" s="845" t="s">
        <v>798</v>
      </c>
      <c r="BN185" s="845" t="s">
        <v>798</v>
      </c>
      <c r="BO185" s="845" t="s">
        <v>798</v>
      </c>
      <c r="BP185" s="845" t="s">
        <v>798</v>
      </c>
      <c r="BQ185" s="845" t="s">
        <v>798</v>
      </c>
      <c r="BR185" s="917" t="s">
        <v>798</v>
      </c>
      <c r="BS185" s="845" t="s">
        <v>798</v>
      </c>
      <c r="BT185" s="845" t="s">
        <v>798</v>
      </c>
      <c r="BU185" s="845" t="s">
        <v>798</v>
      </c>
      <c r="BV185" s="917" t="s">
        <v>798</v>
      </c>
      <c r="BW185" s="845" t="s">
        <v>798</v>
      </c>
      <c r="BX185" s="845" t="s">
        <v>798</v>
      </c>
      <c r="BY185" s="845" t="s">
        <v>798</v>
      </c>
      <c r="BZ185" s="845" t="s">
        <v>798</v>
      </c>
      <c r="CA185" s="845" t="s">
        <v>798</v>
      </c>
      <c r="CB185" s="845" t="s">
        <v>798</v>
      </c>
      <c r="CC185" s="845" t="s">
        <v>798</v>
      </c>
      <c r="CD185" s="845" t="s">
        <v>798</v>
      </c>
      <c r="CE185" s="845" t="s">
        <v>798</v>
      </c>
      <c r="CF185" s="845" t="s">
        <v>798</v>
      </c>
      <c r="CG185" s="845" t="s">
        <v>798</v>
      </c>
      <c r="CH185" s="845" t="s">
        <v>798</v>
      </c>
      <c r="CI185" s="845" t="s">
        <v>798</v>
      </c>
      <c r="CJ185" s="845" t="s">
        <v>798</v>
      </c>
      <c r="CK185" s="845" t="s">
        <v>798</v>
      </c>
      <c r="CL185" s="845" t="s">
        <v>798</v>
      </c>
      <c r="CM185" s="845" t="s">
        <v>798</v>
      </c>
      <c r="CN185" s="845" t="s">
        <v>798</v>
      </c>
      <c r="CO185" s="845" t="s">
        <v>798</v>
      </c>
      <c r="CP185" s="845" t="s">
        <v>798</v>
      </c>
      <c r="CQ185" s="845" t="s">
        <v>798</v>
      </c>
      <c r="CR185" s="845" t="s">
        <v>798</v>
      </c>
      <c r="CS185" s="845" t="s">
        <v>798</v>
      </c>
      <c r="CT185" s="845" t="s">
        <v>798</v>
      </c>
      <c r="CU185" s="845" t="s">
        <v>798</v>
      </c>
      <c r="CV185" s="845" t="s">
        <v>798</v>
      </c>
      <c r="CW185" s="845" t="s">
        <v>798</v>
      </c>
      <c r="CX185" s="845" t="s">
        <v>798</v>
      </c>
      <c r="CY185" s="845" t="s">
        <v>798</v>
      </c>
      <c r="CZ185" s="845" t="s">
        <v>798</v>
      </c>
      <c r="DA185" s="845" t="s">
        <v>798</v>
      </c>
      <c r="DB185" s="845" t="s">
        <v>798</v>
      </c>
      <c r="DC185" s="845" t="s">
        <v>798</v>
      </c>
      <c r="DD185" s="845" t="s">
        <v>798</v>
      </c>
      <c r="DE185" s="845" t="s">
        <v>798</v>
      </c>
      <c r="DF185" s="845" t="s">
        <v>798</v>
      </c>
      <c r="DG185" s="845" t="s">
        <v>798</v>
      </c>
      <c r="DH185" s="845" t="s">
        <v>798</v>
      </c>
      <c r="DI185" s="845" t="s">
        <v>798</v>
      </c>
      <c r="DJ185" s="845" t="s">
        <v>798</v>
      </c>
      <c r="DK185" s="845" t="s">
        <v>798</v>
      </c>
      <c r="DL185" s="845" t="s">
        <v>798</v>
      </c>
      <c r="DM185" s="845" t="s">
        <v>798</v>
      </c>
      <c r="DN185" s="845" t="s">
        <v>798</v>
      </c>
      <c r="DO185" s="845" t="s">
        <v>798</v>
      </c>
      <c r="DP185" s="845" t="s">
        <v>798</v>
      </c>
      <c r="DQ185" s="845" t="s">
        <v>798</v>
      </c>
      <c r="DR185" s="845" t="s">
        <v>798</v>
      </c>
      <c r="DS185" s="917" t="s">
        <v>798</v>
      </c>
      <c r="DT185" s="845" t="s">
        <v>798</v>
      </c>
      <c r="DU185" s="845" t="s">
        <v>798</v>
      </c>
      <c r="DV185" s="845" t="s">
        <v>798</v>
      </c>
      <c r="DW185" s="845" t="s">
        <v>798</v>
      </c>
      <c r="DX185" s="845" t="s">
        <v>798</v>
      </c>
      <c r="DY185" s="845" t="s">
        <v>798</v>
      </c>
      <c r="DZ185" s="845" t="s">
        <v>798</v>
      </c>
      <c r="EA185" s="845" t="s">
        <v>798</v>
      </c>
      <c r="EB185" s="845" t="s">
        <v>798</v>
      </c>
      <c r="EC185" s="845" t="s">
        <v>798</v>
      </c>
      <c r="ED185" s="845" t="s">
        <v>798</v>
      </c>
      <c r="EE185" s="845" t="s">
        <v>798</v>
      </c>
      <c r="EF185" s="845" t="s">
        <v>798</v>
      </c>
    </row>
    <row r="186" spans="1:136" x14ac:dyDescent="0.2">
      <c r="A186" s="845">
        <v>182</v>
      </c>
      <c r="B186" s="845">
        <v>2</v>
      </c>
      <c r="C186" s="845" t="s">
        <v>798</v>
      </c>
      <c r="D186" s="845" t="s">
        <v>798</v>
      </c>
      <c r="E186" s="845" t="s">
        <v>798</v>
      </c>
      <c r="F186" s="845" t="s">
        <v>798</v>
      </c>
      <c r="G186" s="845" t="s">
        <v>798</v>
      </c>
      <c r="H186" s="845" t="s">
        <v>798</v>
      </c>
      <c r="I186" s="845" t="s">
        <v>798</v>
      </c>
      <c r="J186" s="845" t="s">
        <v>798</v>
      </c>
      <c r="K186" s="845" t="s">
        <v>798</v>
      </c>
      <c r="L186" s="845" t="s">
        <v>798</v>
      </c>
      <c r="M186" s="845" t="s">
        <v>798</v>
      </c>
      <c r="N186" s="845" t="s">
        <v>798</v>
      </c>
      <c r="O186" s="845" t="s">
        <v>798</v>
      </c>
      <c r="P186" s="845" t="s">
        <v>798</v>
      </c>
      <c r="Q186" s="845" t="s">
        <v>798</v>
      </c>
      <c r="R186" s="845" t="s">
        <v>798</v>
      </c>
      <c r="S186" s="845" t="s">
        <v>798</v>
      </c>
      <c r="T186" s="845" t="s">
        <v>798</v>
      </c>
      <c r="U186" s="845" t="s">
        <v>798</v>
      </c>
      <c r="V186" s="845" t="s">
        <v>798</v>
      </c>
      <c r="W186" s="845" t="s">
        <v>798</v>
      </c>
      <c r="X186" s="845" t="s">
        <v>798</v>
      </c>
      <c r="Y186" s="845" t="s">
        <v>798</v>
      </c>
      <c r="Z186" s="845" t="s">
        <v>798</v>
      </c>
      <c r="AA186" s="845" t="s">
        <v>798</v>
      </c>
      <c r="AB186" s="845" t="s">
        <v>798</v>
      </c>
      <c r="AC186" s="845" t="s">
        <v>798</v>
      </c>
      <c r="AD186" s="845" t="s">
        <v>798</v>
      </c>
      <c r="AE186" s="845" t="s">
        <v>798</v>
      </c>
      <c r="AF186" s="845" t="s">
        <v>798</v>
      </c>
      <c r="AG186" s="845" t="s">
        <v>798</v>
      </c>
      <c r="AH186" s="845" t="s">
        <v>798</v>
      </c>
      <c r="AI186" s="845" t="s">
        <v>798</v>
      </c>
      <c r="AJ186" s="845" t="s">
        <v>798</v>
      </c>
      <c r="AK186" s="845" t="s">
        <v>798</v>
      </c>
      <c r="AL186" s="845" t="s">
        <v>798</v>
      </c>
      <c r="AM186" s="845" t="s">
        <v>798</v>
      </c>
      <c r="AN186" s="845" t="s">
        <v>798</v>
      </c>
      <c r="AO186" s="845" t="s">
        <v>798</v>
      </c>
      <c r="AP186" s="845" t="s">
        <v>798</v>
      </c>
      <c r="AQ186" s="845" t="s">
        <v>798</v>
      </c>
      <c r="AR186" s="845" t="s">
        <v>798</v>
      </c>
      <c r="AS186" s="845" t="s">
        <v>798</v>
      </c>
      <c r="AT186" s="845" t="s">
        <v>798</v>
      </c>
      <c r="AU186" s="845" t="s">
        <v>798</v>
      </c>
      <c r="AV186" s="845" t="s">
        <v>798</v>
      </c>
      <c r="AW186" s="845" t="s">
        <v>798</v>
      </c>
      <c r="AX186" s="845" t="s">
        <v>798</v>
      </c>
      <c r="AY186" s="845" t="s">
        <v>798</v>
      </c>
      <c r="AZ186" s="845" t="s">
        <v>798</v>
      </c>
      <c r="BA186" s="845" t="s">
        <v>798</v>
      </c>
      <c r="BB186" s="845" t="s">
        <v>798</v>
      </c>
      <c r="BC186" s="845" t="s">
        <v>798</v>
      </c>
      <c r="BD186" s="845" t="s">
        <v>798</v>
      </c>
      <c r="BE186" s="845" t="s">
        <v>798</v>
      </c>
      <c r="BF186" s="845" t="s">
        <v>798</v>
      </c>
      <c r="BG186" s="845" t="s">
        <v>798</v>
      </c>
      <c r="BH186" s="845" t="s">
        <v>798</v>
      </c>
      <c r="BI186" s="845" t="s">
        <v>798</v>
      </c>
      <c r="BJ186" s="845" t="s">
        <v>798</v>
      </c>
      <c r="BK186" s="917" t="s">
        <v>798</v>
      </c>
      <c r="BL186" s="845" t="s">
        <v>798</v>
      </c>
      <c r="BM186" s="845" t="s">
        <v>798</v>
      </c>
      <c r="BN186" s="845" t="s">
        <v>798</v>
      </c>
      <c r="BO186" s="845" t="s">
        <v>798</v>
      </c>
      <c r="BP186" s="845" t="s">
        <v>798</v>
      </c>
      <c r="BQ186" s="845" t="s">
        <v>798</v>
      </c>
      <c r="BR186" s="917" t="s">
        <v>798</v>
      </c>
      <c r="BS186" s="845" t="s">
        <v>798</v>
      </c>
      <c r="BT186" s="845" t="s">
        <v>798</v>
      </c>
      <c r="BU186" s="845" t="s">
        <v>798</v>
      </c>
      <c r="BV186" s="917" t="s">
        <v>798</v>
      </c>
      <c r="BW186" s="845" t="s">
        <v>798</v>
      </c>
      <c r="BX186" s="845" t="s">
        <v>798</v>
      </c>
      <c r="BY186" s="845" t="s">
        <v>798</v>
      </c>
      <c r="BZ186" s="845" t="s">
        <v>798</v>
      </c>
      <c r="CA186" s="845" t="s">
        <v>798</v>
      </c>
      <c r="CB186" s="845" t="s">
        <v>798</v>
      </c>
      <c r="CC186" s="845" t="s">
        <v>798</v>
      </c>
      <c r="CD186" s="845" t="s">
        <v>798</v>
      </c>
      <c r="CE186" s="845" t="s">
        <v>798</v>
      </c>
      <c r="CF186" s="845" t="s">
        <v>798</v>
      </c>
      <c r="CG186" s="845" t="s">
        <v>798</v>
      </c>
      <c r="CH186" s="845" t="s">
        <v>798</v>
      </c>
      <c r="CI186" s="845" t="s">
        <v>798</v>
      </c>
      <c r="CJ186" s="845" t="s">
        <v>798</v>
      </c>
      <c r="CK186" s="845" t="s">
        <v>798</v>
      </c>
      <c r="CL186" s="845" t="s">
        <v>798</v>
      </c>
      <c r="CM186" s="845" t="s">
        <v>798</v>
      </c>
      <c r="CN186" s="845" t="s">
        <v>798</v>
      </c>
      <c r="CO186" s="845" t="s">
        <v>798</v>
      </c>
      <c r="CP186" s="845" t="s">
        <v>798</v>
      </c>
      <c r="CQ186" s="845" t="s">
        <v>798</v>
      </c>
      <c r="CR186" s="845" t="s">
        <v>798</v>
      </c>
      <c r="CS186" s="845" t="s">
        <v>798</v>
      </c>
      <c r="CT186" s="845" t="s">
        <v>798</v>
      </c>
      <c r="CU186" s="845" t="s">
        <v>798</v>
      </c>
      <c r="CV186" s="845" t="s">
        <v>798</v>
      </c>
      <c r="CW186" s="845" t="s">
        <v>798</v>
      </c>
      <c r="CX186" s="845" t="s">
        <v>798</v>
      </c>
      <c r="CY186" s="845" t="s">
        <v>798</v>
      </c>
      <c r="CZ186" s="845" t="s">
        <v>798</v>
      </c>
      <c r="DA186" s="845" t="s">
        <v>798</v>
      </c>
      <c r="DB186" s="845" t="s">
        <v>798</v>
      </c>
      <c r="DC186" s="845" t="s">
        <v>798</v>
      </c>
      <c r="DD186" s="845" t="s">
        <v>798</v>
      </c>
      <c r="DE186" s="845" t="s">
        <v>798</v>
      </c>
      <c r="DF186" s="845" t="s">
        <v>798</v>
      </c>
      <c r="DG186" s="845" t="s">
        <v>798</v>
      </c>
      <c r="DH186" s="845" t="s">
        <v>798</v>
      </c>
      <c r="DI186" s="845" t="s">
        <v>798</v>
      </c>
      <c r="DJ186" s="845" t="s">
        <v>798</v>
      </c>
      <c r="DK186" s="845" t="s">
        <v>798</v>
      </c>
      <c r="DL186" s="845" t="s">
        <v>798</v>
      </c>
      <c r="DM186" s="845" t="s">
        <v>798</v>
      </c>
      <c r="DN186" s="845" t="s">
        <v>798</v>
      </c>
      <c r="DO186" s="845" t="s">
        <v>798</v>
      </c>
      <c r="DP186" s="845" t="s">
        <v>798</v>
      </c>
      <c r="DQ186" s="845" t="s">
        <v>798</v>
      </c>
      <c r="DR186" s="845" t="s">
        <v>798</v>
      </c>
      <c r="DS186" s="917" t="s">
        <v>798</v>
      </c>
      <c r="DT186" s="845" t="s">
        <v>798</v>
      </c>
      <c r="DU186" s="845" t="s">
        <v>798</v>
      </c>
      <c r="DV186" s="845" t="s">
        <v>798</v>
      </c>
      <c r="DW186" s="845" t="s">
        <v>798</v>
      </c>
      <c r="DX186" s="845" t="s">
        <v>798</v>
      </c>
      <c r="DY186" s="845" t="s">
        <v>798</v>
      </c>
      <c r="DZ186" s="845" t="s">
        <v>798</v>
      </c>
      <c r="EA186" s="845" t="s">
        <v>798</v>
      </c>
      <c r="EB186" s="845" t="s">
        <v>798</v>
      </c>
      <c r="EC186" s="845" t="s">
        <v>798</v>
      </c>
      <c r="ED186" s="845" t="s">
        <v>798</v>
      </c>
      <c r="EE186" s="845" t="s">
        <v>798</v>
      </c>
      <c r="EF186" s="845" t="s">
        <v>798</v>
      </c>
    </row>
    <row r="187" spans="1:136" x14ac:dyDescent="0.2">
      <c r="A187" s="845">
        <v>183</v>
      </c>
      <c r="B187" s="845">
        <v>3</v>
      </c>
      <c r="C187" s="845" t="s">
        <v>798</v>
      </c>
      <c r="D187" s="845" t="s">
        <v>798</v>
      </c>
      <c r="E187" s="845" t="s">
        <v>798</v>
      </c>
      <c r="F187" s="845" t="s">
        <v>798</v>
      </c>
      <c r="G187" s="845" t="s">
        <v>798</v>
      </c>
      <c r="H187" s="845" t="s">
        <v>798</v>
      </c>
      <c r="I187" s="845" t="s">
        <v>798</v>
      </c>
      <c r="J187" s="845" t="s">
        <v>798</v>
      </c>
      <c r="K187" s="845" t="s">
        <v>798</v>
      </c>
      <c r="L187" s="845" t="s">
        <v>798</v>
      </c>
      <c r="M187" s="845" t="s">
        <v>798</v>
      </c>
      <c r="N187" s="845" t="s">
        <v>798</v>
      </c>
      <c r="O187" s="845" t="s">
        <v>798</v>
      </c>
      <c r="P187" s="845" t="s">
        <v>798</v>
      </c>
      <c r="Q187" s="845" t="s">
        <v>798</v>
      </c>
      <c r="R187" s="845" t="s">
        <v>798</v>
      </c>
      <c r="S187" s="845" t="s">
        <v>798</v>
      </c>
      <c r="T187" s="845" t="s">
        <v>798</v>
      </c>
      <c r="U187" s="845" t="s">
        <v>798</v>
      </c>
      <c r="V187" s="845" t="s">
        <v>798</v>
      </c>
      <c r="W187" s="845" t="s">
        <v>798</v>
      </c>
      <c r="X187" s="845" t="s">
        <v>798</v>
      </c>
      <c r="Y187" s="845" t="s">
        <v>798</v>
      </c>
      <c r="Z187" s="845" t="s">
        <v>798</v>
      </c>
      <c r="AA187" s="845" t="s">
        <v>798</v>
      </c>
      <c r="AB187" s="845" t="s">
        <v>798</v>
      </c>
      <c r="AC187" s="845" t="s">
        <v>798</v>
      </c>
      <c r="AD187" s="845" t="s">
        <v>798</v>
      </c>
      <c r="AE187" s="845" t="s">
        <v>798</v>
      </c>
      <c r="AF187" s="845" t="s">
        <v>798</v>
      </c>
      <c r="AG187" s="845" t="s">
        <v>798</v>
      </c>
      <c r="AH187" s="845" t="s">
        <v>798</v>
      </c>
      <c r="AI187" s="845" t="s">
        <v>798</v>
      </c>
      <c r="AJ187" s="845" t="s">
        <v>798</v>
      </c>
      <c r="AK187" s="845" t="s">
        <v>798</v>
      </c>
      <c r="AL187" s="845" t="s">
        <v>798</v>
      </c>
      <c r="AM187" s="845" t="s">
        <v>798</v>
      </c>
      <c r="AN187" s="845" t="s">
        <v>798</v>
      </c>
      <c r="AO187" s="845" t="s">
        <v>798</v>
      </c>
      <c r="AP187" s="845" t="s">
        <v>798</v>
      </c>
      <c r="AQ187" s="845" t="s">
        <v>798</v>
      </c>
      <c r="AR187" s="845" t="s">
        <v>798</v>
      </c>
      <c r="AS187" s="845" t="s">
        <v>798</v>
      </c>
      <c r="AT187" s="845" t="s">
        <v>798</v>
      </c>
      <c r="AU187" s="845" t="s">
        <v>798</v>
      </c>
      <c r="AV187" s="845" t="s">
        <v>798</v>
      </c>
      <c r="AW187" s="845" t="s">
        <v>798</v>
      </c>
      <c r="AX187" s="845" t="s">
        <v>798</v>
      </c>
      <c r="AY187" s="845" t="s">
        <v>798</v>
      </c>
      <c r="AZ187" s="845" t="s">
        <v>798</v>
      </c>
      <c r="BA187" s="845" t="s">
        <v>798</v>
      </c>
      <c r="BB187" s="845" t="s">
        <v>798</v>
      </c>
      <c r="BC187" s="845" t="s">
        <v>798</v>
      </c>
      <c r="BD187" s="845" t="s">
        <v>798</v>
      </c>
      <c r="BE187" s="845" t="s">
        <v>798</v>
      </c>
      <c r="BF187" s="845" t="s">
        <v>798</v>
      </c>
      <c r="BG187" s="845" t="s">
        <v>798</v>
      </c>
      <c r="BH187" s="845" t="s">
        <v>798</v>
      </c>
      <c r="BI187" s="845" t="s">
        <v>798</v>
      </c>
      <c r="BJ187" s="845" t="s">
        <v>798</v>
      </c>
      <c r="BK187" s="917" t="s">
        <v>798</v>
      </c>
      <c r="BL187" s="845" t="s">
        <v>798</v>
      </c>
      <c r="BM187" s="845" t="s">
        <v>798</v>
      </c>
      <c r="BN187" s="845" t="s">
        <v>798</v>
      </c>
      <c r="BO187" s="845" t="s">
        <v>798</v>
      </c>
      <c r="BP187" s="845" t="s">
        <v>798</v>
      </c>
      <c r="BQ187" s="845" t="s">
        <v>798</v>
      </c>
      <c r="BR187" s="917" t="s">
        <v>798</v>
      </c>
      <c r="BS187" s="845" t="s">
        <v>798</v>
      </c>
      <c r="BT187" s="845" t="s">
        <v>798</v>
      </c>
      <c r="BU187" s="845" t="s">
        <v>798</v>
      </c>
      <c r="BV187" s="917" t="s">
        <v>798</v>
      </c>
      <c r="BW187" s="845" t="s">
        <v>798</v>
      </c>
      <c r="BX187" s="845" t="s">
        <v>798</v>
      </c>
      <c r="BY187" s="845" t="s">
        <v>798</v>
      </c>
      <c r="BZ187" s="845" t="s">
        <v>798</v>
      </c>
      <c r="CA187" s="845" t="s">
        <v>798</v>
      </c>
      <c r="CB187" s="845" t="s">
        <v>798</v>
      </c>
      <c r="CC187" s="845" t="s">
        <v>798</v>
      </c>
      <c r="CD187" s="845" t="s">
        <v>798</v>
      </c>
      <c r="CE187" s="845" t="s">
        <v>798</v>
      </c>
      <c r="CF187" s="845" t="s">
        <v>798</v>
      </c>
      <c r="CG187" s="845" t="s">
        <v>798</v>
      </c>
      <c r="CH187" s="845" t="s">
        <v>798</v>
      </c>
      <c r="CI187" s="845" t="s">
        <v>798</v>
      </c>
      <c r="CJ187" s="845" t="s">
        <v>798</v>
      </c>
      <c r="CK187" s="845" t="s">
        <v>798</v>
      </c>
      <c r="CL187" s="845" t="s">
        <v>798</v>
      </c>
      <c r="CM187" s="845" t="s">
        <v>798</v>
      </c>
      <c r="CN187" s="845" t="s">
        <v>798</v>
      </c>
      <c r="CO187" s="845" t="s">
        <v>798</v>
      </c>
      <c r="CP187" s="845" t="s">
        <v>798</v>
      </c>
      <c r="CQ187" s="845" t="s">
        <v>798</v>
      </c>
      <c r="CR187" s="845" t="s">
        <v>798</v>
      </c>
      <c r="CS187" s="845" t="s">
        <v>798</v>
      </c>
      <c r="CT187" s="845" t="s">
        <v>798</v>
      </c>
      <c r="CU187" s="845" t="s">
        <v>798</v>
      </c>
      <c r="CV187" s="845" t="s">
        <v>798</v>
      </c>
      <c r="CW187" s="845" t="s">
        <v>798</v>
      </c>
      <c r="CX187" s="845" t="s">
        <v>798</v>
      </c>
      <c r="CY187" s="845" t="s">
        <v>798</v>
      </c>
      <c r="CZ187" s="845" t="s">
        <v>798</v>
      </c>
      <c r="DA187" s="845" t="s">
        <v>798</v>
      </c>
      <c r="DB187" s="845" t="s">
        <v>798</v>
      </c>
      <c r="DC187" s="845" t="s">
        <v>798</v>
      </c>
      <c r="DD187" s="845" t="s">
        <v>798</v>
      </c>
      <c r="DE187" s="845" t="s">
        <v>798</v>
      </c>
      <c r="DF187" s="845" t="s">
        <v>798</v>
      </c>
      <c r="DG187" s="845" t="s">
        <v>798</v>
      </c>
      <c r="DH187" s="845" t="s">
        <v>798</v>
      </c>
      <c r="DI187" s="845" t="s">
        <v>798</v>
      </c>
      <c r="DJ187" s="845" t="s">
        <v>798</v>
      </c>
      <c r="DK187" s="845" t="s">
        <v>798</v>
      </c>
      <c r="DL187" s="845" t="s">
        <v>798</v>
      </c>
      <c r="DM187" s="845" t="s">
        <v>798</v>
      </c>
      <c r="DN187" s="845" t="s">
        <v>798</v>
      </c>
      <c r="DO187" s="845" t="s">
        <v>798</v>
      </c>
      <c r="DP187" s="845" t="s">
        <v>798</v>
      </c>
      <c r="DQ187" s="845" t="s">
        <v>798</v>
      </c>
      <c r="DR187" s="845" t="s">
        <v>798</v>
      </c>
      <c r="DS187" s="917" t="s">
        <v>798</v>
      </c>
      <c r="DT187" s="845" t="s">
        <v>798</v>
      </c>
      <c r="DU187" s="845" t="s">
        <v>798</v>
      </c>
      <c r="DV187" s="845" t="s">
        <v>798</v>
      </c>
      <c r="DW187" s="845" t="s">
        <v>798</v>
      </c>
      <c r="DX187" s="845" t="s">
        <v>798</v>
      </c>
      <c r="DY187" s="845" t="s">
        <v>798</v>
      </c>
      <c r="DZ187" s="845" t="s">
        <v>798</v>
      </c>
      <c r="EA187" s="845" t="s">
        <v>798</v>
      </c>
      <c r="EB187" s="845" t="s">
        <v>798</v>
      </c>
      <c r="EC187" s="845" t="s">
        <v>798</v>
      </c>
      <c r="ED187" s="845" t="s">
        <v>798</v>
      </c>
      <c r="EE187" s="845" t="s">
        <v>798</v>
      </c>
      <c r="EF187" s="845" t="s">
        <v>798</v>
      </c>
    </row>
    <row r="188" spans="1:136" x14ac:dyDescent="0.2">
      <c r="A188" s="845">
        <v>184</v>
      </c>
      <c r="B188" s="845">
        <v>4</v>
      </c>
      <c r="C188" s="845" t="s">
        <v>798</v>
      </c>
      <c r="D188" s="845" t="s">
        <v>798</v>
      </c>
      <c r="E188" s="845" t="s">
        <v>798</v>
      </c>
      <c r="F188" s="845" t="s">
        <v>798</v>
      </c>
      <c r="G188" s="845" t="s">
        <v>798</v>
      </c>
      <c r="H188" s="845" t="s">
        <v>798</v>
      </c>
      <c r="I188" s="845" t="s">
        <v>798</v>
      </c>
      <c r="J188" s="845" t="s">
        <v>798</v>
      </c>
      <c r="K188" s="845" t="s">
        <v>798</v>
      </c>
      <c r="L188" s="845" t="s">
        <v>798</v>
      </c>
      <c r="M188" s="845" t="s">
        <v>798</v>
      </c>
      <c r="N188" s="845" t="s">
        <v>798</v>
      </c>
      <c r="O188" s="845" t="s">
        <v>798</v>
      </c>
      <c r="P188" s="845" t="s">
        <v>798</v>
      </c>
      <c r="Q188" s="845" t="s">
        <v>798</v>
      </c>
      <c r="R188" s="845" t="s">
        <v>798</v>
      </c>
      <c r="S188" s="845" t="s">
        <v>798</v>
      </c>
      <c r="T188" s="845" t="s">
        <v>798</v>
      </c>
      <c r="U188" s="845" t="s">
        <v>798</v>
      </c>
      <c r="V188" s="845" t="s">
        <v>798</v>
      </c>
      <c r="W188" s="845" t="s">
        <v>798</v>
      </c>
      <c r="X188" s="845" t="s">
        <v>798</v>
      </c>
      <c r="Y188" s="845" t="s">
        <v>798</v>
      </c>
      <c r="Z188" s="845" t="s">
        <v>798</v>
      </c>
      <c r="AA188" s="845" t="s">
        <v>798</v>
      </c>
      <c r="AB188" s="845" t="s">
        <v>798</v>
      </c>
      <c r="AC188" s="845" t="s">
        <v>798</v>
      </c>
      <c r="AD188" s="845" t="s">
        <v>798</v>
      </c>
      <c r="AE188" s="845" t="s">
        <v>798</v>
      </c>
      <c r="AF188" s="845" t="s">
        <v>798</v>
      </c>
      <c r="AG188" s="845" t="s">
        <v>798</v>
      </c>
      <c r="AH188" s="845" t="s">
        <v>798</v>
      </c>
      <c r="AI188" s="845" t="s">
        <v>798</v>
      </c>
      <c r="AJ188" s="845" t="s">
        <v>798</v>
      </c>
      <c r="AK188" s="845" t="s">
        <v>798</v>
      </c>
      <c r="AL188" s="845" t="s">
        <v>798</v>
      </c>
      <c r="AM188" s="845" t="s">
        <v>798</v>
      </c>
      <c r="AN188" s="845" t="s">
        <v>798</v>
      </c>
      <c r="AO188" s="845" t="s">
        <v>798</v>
      </c>
      <c r="AP188" s="845" t="s">
        <v>798</v>
      </c>
      <c r="AQ188" s="845" t="s">
        <v>798</v>
      </c>
      <c r="AR188" s="845" t="s">
        <v>798</v>
      </c>
      <c r="AS188" s="845" t="s">
        <v>798</v>
      </c>
      <c r="AT188" s="845" t="s">
        <v>798</v>
      </c>
      <c r="AU188" s="845" t="s">
        <v>798</v>
      </c>
      <c r="AV188" s="845" t="s">
        <v>798</v>
      </c>
      <c r="AW188" s="845" t="s">
        <v>798</v>
      </c>
      <c r="AX188" s="845" t="s">
        <v>798</v>
      </c>
      <c r="AY188" s="845" t="s">
        <v>798</v>
      </c>
      <c r="AZ188" s="845" t="s">
        <v>798</v>
      </c>
      <c r="BA188" s="845" t="s">
        <v>798</v>
      </c>
      <c r="BB188" s="845" t="s">
        <v>798</v>
      </c>
      <c r="BC188" s="845" t="s">
        <v>798</v>
      </c>
      <c r="BD188" s="845" t="s">
        <v>798</v>
      </c>
      <c r="BE188" s="845" t="s">
        <v>798</v>
      </c>
      <c r="BF188" s="845" t="s">
        <v>798</v>
      </c>
      <c r="BG188" s="845" t="s">
        <v>798</v>
      </c>
      <c r="BH188" s="845" t="s">
        <v>798</v>
      </c>
      <c r="BI188" s="845" t="s">
        <v>798</v>
      </c>
      <c r="BJ188" s="845" t="s">
        <v>798</v>
      </c>
      <c r="BK188" s="917" t="s">
        <v>798</v>
      </c>
      <c r="BL188" s="845" t="s">
        <v>798</v>
      </c>
      <c r="BM188" s="845" t="s">
        <v>798</v>
      </c>
      <c r="BN188" s="845" t="s">
        <v>798</v>
      </c>
      <c r="BO188" s="845" t="s">
        <v>798</v>
      </c>
      <c r="BP188" s="845" t="s">
        <v>798</v>
      </c>
      <c r="BQ188" s="845" t="s">
        <v>798</v>
      </c>
      <c r="BR188" s="917" t="s">
        <v>798</v>
      </c>
      <c r="BS188" s="845" t="s">
        <v>798</v>
      </c>
      <c r="BT188" s="845" t="s">
        <v>798</v>
      </c>
      <c r="BU188" s="845" t="s">
        <v>798</v>
      </c>
      <c r="BV188" s="917" t="s">
        <v>798</v>
      </c>
      <c r="BW188" s="845" t="s">
        <v>798</v>
      </c>
      <c r="BX188" s="845" t="s">
        <v>798</v>
      </c>
      <c r="BY188" s="845" t="s">
        <v>798</v>
      </c>
      <c r="BZ188" s="845" t="s">
        <v>798</v>
      </c>
      <c r="CA188" s="845" t="s">
        <v>798</v>
      </c>
      <c r="CB188" s="845" t="s">
        <v>798</v>
      </c>
      <c r="CC188" s="845" t="s">
        <v>798</v>
      </c>
      <c r="CD188" s="845" t="s">
        <v>798</v>
      </c>
      <c r="CE188" s="845" t="s">
        <v>798</v>
      </c>
      <c r="CF188" s="845" t="s">
        <v>798</v>
      </c>
      <c r="CG188" s="845" t="s">
        <v>798</v>
      </c>
      <c r="CH188" s="845" t="s">
        <v>798</v>
      </c>
      <c r="CI188" s="845" t="s">
        <v>798</v>
      </c>
      <c r="CJ188" s="845" t="s">
        <v>798</v>
      </c>
      <c r="CK188" s="845" t="s">
        <v>798</v>
      </c>
      <c r="CL188" s="845" t="s">
        <v>798</v>
      </c>
      <c r="CM188" s="845" t="s">
        <v>798</v>
      </c>
      <c r="CN188" s="845" t="s">
        <v>798</v>
      </c>
      <c r="CO188" s="845" t="s">
        <v>798</v>
      </c>
      <c r="CP188" s="845" t="s">
        <v>798</v>
      </c>
      <c r="CQ188" s="845" t="s">
        <v>798</v>
      </c>
      <c r="CR188" s="845" t="s">
        <v>798</v>
      </c>
      <c r="CS188" s="845" t="s">
        <v>798</v>
      </c>
      <c r="CT188" s="845" t="s">
        <v>798</v>
      </c>
      <c r="CU188" s="845" t="s">
        <v>798</v>
      </c>
      <c r="CV188" s="845" t="s">
        <v>798</v>
      </c>
      <c r="CW188" s="845" t="s">
        <v>798</v>
      </c>
      <c r="CX188" s="845" t="s">
        <v>798</v>
      </c>
      <c r="CY188" s="845" t="s">
        <v>798</v>
      </c>
      <c r="CZ188" s="845" t="s">
        <v>798</v>
      </c>
      <c r="DA188" s="845" t="s">
        <v>798</v>
      </c>
      <c r="DB188" s="845" t="s">
        <v>798</v>
      </c>
      <c r="DC188" s="845" t="s">
        <v>798</v>
      </c>
      <c r="DD188" s="845" t="s">
        <v>798</v>
      </c>
      <c r="DE188" s="845" t="s">
        <v>798</v>
      </c>
      <c r="DF188" s="845" t="s">
        <v>798</v>
      </c>
      <c r="DG188" s="845" t="s">
        <v>798</v>
      </c>
      <c r="DH188" s="845" t="s">
        <v>798</v>
      </c>
      <c r="DI188" s="845" t="s">
        <v>798</v>
      </c>
      <c r="DJ188" s="845" t="s">
        <v>798</v>
      </c>
      <c r="DK188" s="845" t="s">
        <v>798</v>
      </c>
      <c r="DL188" s="845" t="s">
        <v>798</v>
      </c>
      <c r="DM188" s="845" t="s">
        <v>798</v>
      </c>
      <c r="DN188" s="845" t="s">
        <v>798</v>
      </c>
      <c r="DO188" s="845" t="s">
        <v>798</v>
      </c>
      <c r="DP188" s="845" t="s">
        <v>798</v>
      </c>
      <c r="DQ188" s="845" t="s">
        <v>798</v>
      </c>
      <c r="DR188" s="845" t="s">
        <v>798</v>
      </c>
      <c r="DS188" s="917" t="s">
        <v>798</v>
      </c>
      <c r="DT188" s="845" t="s">
        <v>798</v>
      </c>
      <c r="DU188" s="845" t="s">
        <v>798</v>
      </c>
      <c r="DV188" s="845" t="s">
        <v>798</v>
      </c>
      <c r="DW188" s="845" t="s">
        <v>798</v>
      </c>
      <c r="DX188" s="845" t="s">
        <v>798</v>
      </c>
      <c r="DY188" s="845" t="s">
        <v>798</v>
      </c>
      <c r="DZ188" s="845" t="s">
        <v>798</v>
      </c>
      <c r="EA188" s="845" t="s">
        <v>798</v>
      </c>
      <c r="EB188" s="845" t="s">
        <v>798</v>
      </c>
      <c r="EC188" s="845" t="s">
        <v>798</v>
      </c>
      <c r="ED188" s="845" t="s">
        <v>798</v>
      </c>
      <c r="EE188" s="845" t="s">
        <v>798</v>
      </c>
      <c r="EF188" s="845" t="s">
        <v>798</v>
      </c>
    </row>
    <row r="189" spans="1:136" x14ac:dyDescent="0.2">
      <c r="A189" s="845">
        <v>185</v>
      </c>
      <c r="B189" s="845">
        <v>5</v>
      </c>
      <c r="C189" s="845" t="s">
        <v>798</v>
      </c>
      <c r="D189" s="845" t="s">
        <v>798</v>
      </c>
      <c r="E189" s="845" t="s">
        <v>798</v>
      </c>
      <c r="F189" s="845" t="s">
        <v>798</v>
      </c>
      <c r="G189" s="845" t="s">
        <v>798</v>
      </c>
      <c r="H189" s="845" t="s">
        <v>798</v>
      </c>
      <c r="I189" s="845" t="s">
        <v>798</v>
      </c>
      <c r="J189" s="845" t="s">
        <v>798</v>
      </c>
      <c r="K189" s="845" t="s">
        <v>798</v>
      </c>
      <c r="L189" s="845" t="s">
        <v>798</v>
      </c>
      <c r="M189" s="845" t="s">
        <v>798</v>
      </c>
      <c r="N189" s="845" t="s">
        <v>798</v>
      </c>
      <c r="O189" s="845" t="s">
        <v>798</v>
      </c>
      <c r="P189" s="845" t="s">
        <v>798</v>
      </c>
      <c r="Q189" s="845" t="s">
        <v>798</v>
      </c>
      <c r="R189" s="845" t="s">
        <v>798</v>
      </c>
      <c r="S189" s="845" t="s">
        <v>798</v>
      </c>
      <c r="T189" s="845" t="s">
        <v>798</v>
      </c>
      <c r="U189" s="845" t="s">
        <v>798</v>
      </c>
      <c r="V189" s="845" t="s">
        <v>798</v>
      </c>
      <c r="W189" s="845" t="s">
        <v>798</v>
      </c>
      <c r="X189" s="845" t="s">
        <v>798</v>
      </c>
      <c r="Y189" s="845" t="s">
        <v>798</v>
      </c>
      <c r="Z189" s="845" t="s">
        <v>798</v>
      </c>
      <c r="AA189" s="845" t="s">
        <v>798</v>
      </c>
      <c r="AB189" s="845" t="s">
        <v>798</v>
      </c>
      <c r="AC189" s="845" t="s">
        <v>798</v>
      </c>
      <c r="AD189" s="845" t="s">
        <v>798</v>
      </c>
      <c r="AE189" s="845" t="s">
        <v>798</v>
      </c>
      <c r="AF189" s="845" t="s">
        <v>798</v>
      </c>
      <c r="AG189" s="845" t="s">
        <v>798</v>
      </c>
      <c r="AH189" s="845" t="s">
        <v>798</v>
      </c>
      <c r="AI189" s="845" t="s">
        <v>798</v>
      </c>
      <c r="AJ189" s="845" t="s">
        <v>798</v>
      </c>
      <c r="AK189" s="845" t="s">
        <v>798</v>
      </c>
      <c r="AL189" s="845" t="s">
        <v>798</v>
      </c>
      <c r="AM189" s="845" t="s">
        <v>798</v>
      </c>
      <c r="AN189" s="845" t="s">
        <v>798</v>
      </c>
      <c r="AO189" s="845" t="s">
        <v>798</v>
      </c>
      <c r="AP189" s="845" t="s">
        <v>798</v>
      </c>
      <c r="AQ189" s="845" t="s">
        <v>798</v>
      </c>
      <c r="AR189" s="845" t="s">
        <v>798</v>
      </c>
      <c r="AS189" s="845" t="s">
        <v>798</v>
      </c>
      <c r="AT189" s="845" t="s">
        <v>798</v>
      </c>
      <c r="AU189" s="845" t="s">
        <v>798</v>
      </c>
      <c r="AV189" s="845" t="s">
        <v>798</v>
      </c>
      <c r="AW189" s="845" t="s">
        <v>798</v>
      </c>
      <c r="AX189" s="845" t="s">
        <v>798</v>
      </c>
      <c r="AY189" s="845" t="s">
        <v>798</v>
      </c>
      <c r="AZ189" s="845" t="s">
        <v>798</v>
      </c>
      <c r="BA189" s="845" t="s">
        <v>798</v>
      </c>
      <c r="BB189" s="845" t="s">
        <v>798</v>
      </c>
      <c r="BC189" s="845" t="s">
        <v>798</v>
      </c>
      <c r="BD189" s="845" t="s">
        <v>798</v>
      </c>
      <c r="BE189" s="845" t="s">
        <v>798</v>
      </c>
      <c r="BF189" s="845" t="s">
        <v>798</v>
      </c>
      <c r="BG189" s="845" t="s">
        <v>798</v>
      </c>
      <c r="BH189" s="845" t="s">
        <v>798</v>
      </c>
      <c r="BI189" s="845" t="s">
        <v>798</v>
      </c>
      <c r="BJ189" s="845" t="s">
        <v>798</v>
      </c>
      <c r="BK189" s="917" t="s">
        <v>798</v>
      </c>
      <c r="BL189" s="845" t="s">
        <v>798</v>
      </c>
      <c r="BM189" s="845" t="s">
        <v>798</v>
      </c>
      <c r="BN189" s="845" t="s">
        <v>798</v>
      </c>
      <c r="BO189" s="845" t="s">
        <v>798</v>
      </c>
      <c r="BP189" s="845" t="s">
        <v>798</v>
      </c>
      <c r="BQ189" s="845" t="s">
        <v>798</v>
      </c>
      <c r="BR189" s="917" t="s">
        <v>798</v>
      </c>
      <c r="BS189" s="845" t="s">
        <v>798</v>
      </c>
      <c r="BT189" s="845" t="s">
        <v>798</v>
      </c>
      <c r="BU189" s="845" t="s">
        <v>798</v>
      </c>
      <c r="BV189" s="917" t="s">
        <v>798</v>
      </c>
      <c r="BW189" s="845" t="s">
        <v>798</v>
      </c>
      <c r="BX189" s="845" t="s">
        <v>798</v>
      </c>
      <c r="BY189" s="845" t="s">
        <v>798</v>
      </c>
      <c r="BZ189" s="845" t="s">
        <v>798</v>
      </c>
      <c r="CA189" s="845" t="s">
        <v>798</v>
      </c>
      <c r="CB189" s="845" t="s">
        <v>798</v>
      </c>
      <c r="CC189" s="845" t="s">
        <v>798</v>
      </c>
      <c r="CD189" s="845" t="s">
        <v>798</v>
      </c>
      <c r="CE189" s="845" t="s">
        <v>798</v>
      </c>
      <c r="CF189" s="845" t="s">
        <v>798</v>
      </c>
      <c r="CG189" s="845" t="s">
        <v>798</v>
      </c>
      <c r="CH189" s="845" t="s">
        <v>798</v>
      </c>
      <c r="CI189" s="845" t="s">
        <v>798</v>
      </c>
      <c r="CJ189" s="845" t="s">
        <v>798</v>
      </c>
      <c r="CK189" s="845" t="s">
        <v>798</v>
      </c>
      <c r="CL189" s="845" t="s">
        <v>798</v>
      </c>
      <c r="CM189" s="845" t="s">
        <v>798</v>
      </c>
      <c r="CN189" s="845" t="s">
        <v>798</v>
      </c>
      <c r="CO189" s="845" t="s">
        <v>798</v>
      </c>
      <c r="CP189" s="845" t="s">
        <v>798</v>
      </c>
      <c r="CQ189" s="845" t="s">
        <v>798</v>
      </c>
      <c r="CR189" s="845" t="s">
        <v>798</v>
      </c>
      <c r="CS189" s="845" t="s">
        <v>798</v>
      </c>
      <c r="CT189" s="845" t="s">
        <v>798</v>
      </c>
      <c r="CU189" s="845" t="s">
        <v>798</v>
      </c>
      <c r="CV189" s="845" t="s">
        <v>798</v>
      </c>
      <c r="CW189" s="845" t="s">
        <v>798</v>
      </c>
      <c r="CX189" s="845" t="s">
        <v>798</v>
      </c>
      <c r="CY189" s="845" t="s">
        <v>798</v>
      </c>
      <c r="CZ189" s="845" t="s">
        <v>798</v>
      </c>
      <c r="DA189" s="845" t="s">
        <v>798</v>
      </c>
      <c r="DB189" s="845" t="s">
        <v>798</v>
      </c>
      <c r="DC189" s="845" t="s">
        <v>798</v>
      </c>
      <c r="DD189" s="845" t="s">
        <v>798</v>
      </c>
      <c r="DE189" s="845" t="s">
        <v>798</v>
      </c>
      <c r="DF189" s="845" t="s">
        <v>798</v>
      </c>
      <c r="DG189" s="845" t="s">
        <v>798</v>
      </c>
      <c r="DH189" s="845" t="s">
        <v>798</v>
      </c>
      <c r="DI189" s="845" t="s">
        <v>798</v>
      </c>
      <c r="DJ189" s="845" t="s">
        <v>798</v>
      </c>
      <c r="DK189" s="845" t="s">
        <v>798</v>
      </c>
      <c r="DL189" s="845" t="s">
        <v>798</v>
      </c>
      <c r="DM189" s="845" t="s">
        <v>798</v>
      </c>
      <c r="DN189" s="845" t="s">
        <v>798</v>
      </c>
      <c r="DO189" s="845" t="s">
        <v>798</v>
      </c>
      <c r="DP189" s="845" t="s">
        <v>798</v>
      </c>
      <c r="DQ189" s="845" t="s">
        <v>798</v>
      </c>
      <c r="DR189" s="845" t="s">
        <v>798</v>
      </c>
      <c r="DS189" s="917" t="s">
        <v>798</v>
      </c>
      <c r="DT189" s="845" t="s">
        <v>798</v>
      </c>
      <c r="DU189" s="845" t="s">
        <v>798</v>
      </c>
      <c r="DV189" s="845" t="s">
        <v>798</v>
      </c>
      <c r="DW189" s="845" t="s">
        <v>798</v>
      </c>
      <c r="DX189" s="845" t="s">
        <v>798</v>
      </c>
      <c r="DY189" s="845" t="s">
        <v>798</v>
      </c>
      <c r="DZ189" s="845" t="s">
        <v>798</v>
      </c>
      <c r="EA189" s="845" t="s">
        <v>798</v>
      </c>
      <c r="EB189" s="845" t="s">
        <v>798</v>
      </c>
      <c r="EC189" s="845" t="s">
        <v>798</v>
      </c>
      <c r="ED189" s="845" t="s">
        <v>798</v>
      </c>
      <c r="EE189" s="845" t="s">
        <v>798</v>
      </c>
      <c r="EF189" s="845" t="s">
        <v>798</v>
      </c>
    </row>
    <row r="190" spans="1:136" x14ac:dyDescent="0.2">
      <c r="A190" s="845">
        <v>186</v>
      </c>
      <c r="B190" s="845">
        <v>6</v>
      </c>
      <c r="C190" s="845" t="s">
        <v>798</v>
      </c>
      <c r="D190" s="845" t="s">
        <v>798</v>
      </c>
      <c r="E190" s="845" t="s">
        <v>798</v>
      </c>
      <c r="F190" s="845" t="s">
        <v>798</v>
      </c>
      <c r="G190" s="845" t="s">
        <v>798</v>
      </c>
      <c r="H190" s="845" t="s">
        <v>798</v>
      </c>
      <c r="I190" s="845" t="s">
        <v>798</v>
      </c>
      <c r="J190" s="845" t="s">
        <v>798</v>
      </c>
      <c r="K190" s="845" t="s">
        <v>798</v>
      </c>
      <c r="L190" s="845" t="s">
        <v>798</v>
      </c>
      <c r="M190" s="845" t="s">
        <v>798</v>
      </c>
      <c r="N190" s="845" t="s">
        <v>798</v>
      </c>
      <c r="O190" s="845" t="s">
        <v>798</v>
      </c>
      <c r="P190" s="845" t="s">
        <v>798</v>
      </c>
      <c r="Q190" s="845" t="s">
        <v>798</v>
      </c>
      <c r="R190" s="845" t="s">
        <v>798</v>
      </c>
      <c r="S190" s="845" t="s">
        <v>798</v>
      </c>
      <c r="T190" s="845" t="s">
        <v>798</v>
      </c>
      <c r="U190" s="845" t="s">
        <v>798</v>
      </c>
      <c r="V190" s="845" t="s">
        <v>798</v>
      </c>
      <c r="W190" s="845" t="s">
        <v>798</v>
      </c>
      <c r="X190" s="845" t="s">
        <v>798</v>
      </c>
      <c r="Y190" s="845" t="s">
        <v>798</v>
      </c>
      <c r="Z190" s="845" t="s">
        <v>798</v>
      </c>
      <c r="AA190" s="845" t="s">
        <v>798</v>
      </c>
      <c r="AB190" s="845" t="s">
        <v>798</v>
      </c>
      <c r="AC190" s="845" t="s">
        <v>798</v>
      </c>
      <c r="AD190" s="845" t="s">
        <v>798</v>
      </c>
      <c r="AE190" s="845" t="s">
        <v>798</v>
      </c>
      <c r="AF190" s="845" t="s">
        <v>798</v>
      </c>
      <c r="AG190" s="845" t="s">
        <v>798</v>
      </c>
      <c r="AH190" s="845" t="s">
        <v>798</v>
      </c>
      <c r="AI190" s="845" t="s">
        <v>798</v>
      </c>
      <c r="AJ190" s="845" t="s">
        <v>798</v>
      </c>
      <c r="AK190" s="845" t="s">
        <v>798</v>
      </c>
      <c r="AL190" s="845" t="s">
        <v>798</v>
      </c>
      <c r="AM190" s="845" t="s">
        <v>798</v>
      </c>
      <c r="AN190" s="845" t="s">
        <v>798</v>
      </c>
      <c r="AO190" s="845" t="s">
        <v>798</v>
      </c>
      <c r="AP190" s="845" t="s">
        <v>798</v>
      </c>
      <c r="AQ190" s="845" t="s">
        <v>798</v>
      </c>
      <c r="AR190" s="845" t="s">
        <v>798</v>
      </c>
      <c r="AS190" s="845" t="s">
        <v>798</v>
      </c>
      <c r="AT190" s="845" t="s">
        <v>798</v>
      </c>
      <c r="AU190" s="845" t="s">
        <v>798</v>
      </c>
      <c r="AV190" s="845" t="s">
        <v>798</v>
      </c>
      <c r="AW190" s="845" t="s">
        <v>798</v>
      </c>
      <c r="AX190" s="845" t="s">
        <v>798</v>
      </c>
      <c r="AY190" s="845" t="s">
        <v>798</v>
      </c>
      <c r="AZ190" s="845" t="s">
        <v>798</v>
      </c>
      <c r="BA190" s="845" t="s">
        <v>798</v>
      </c>
      <c r="BB190" s="845" t="s">
        <v>798</v>
      </c>
      <c r="BC190" s="845" t="s">
        <v>798</v>
      </c>
      <c r="BD190" s="845" t="s">
        <v>798</v>
      </c>
      <c r="BE190" s="845" t="s">
        <v>798</v>
      </c>
      <c r="BF190" s="845" t="s">
        <v>798</v>
      </c>
      <c r="BG190" s="845" t="s">
        <v>798</v>
      </c>
      <c r="BH190" s="845" t="s">
        <v>798</v>
      </c>
      <c r="BI190" s="845" t="s">
        <v>798</v>
      </c>
      <c r="BJ190" s="845" t="s">
        <v>798</v>
      </c>
      <c r="BK190" s="917" t="s">
        <v>798</v>
      </c>
      <c r="BL190" s="845" t="s">
        <v>798</v>
      </c>
      <c r="BM190" s="845" t="s">
        <v>798</v>
      </c>
      <c r="BN190" s="845" t="s">
        <v>798</v>
      </c>
      <c r="BO190" s="845" t="s">
        <v>798</v>
      </c>
      <c r="BP190" s="845" t="s">
        <v>798</v>
      </c>
      <c r="BQ190" s="845" t="s">
        <v>798</v>
      </c>
      <c r="BR190" s="917" t="s">
        <v>798</v>
      </c>
      <c r="BS190" s="845" t="s">
        <v>798</v>
      </c>
      <c r="BT190" s="845" t="s">
        <v>798</v>
      </c>
      <c r="BU190" s="845" t="s">
        <v>798</v>
      </c>
      <c r="BV190" s="917" t="s">
        <v>798</v>
      </c>
      <c r="BW190" s="845" t="s">
        <v>798</v>
      </c>
      <c r="BX190" s="845" t="s">
        <v>798</v>
      </c>
      <c r="BY190" s="845" t="s">
        <v>798</v>
      </c>
      <c r="BZ190" s="845" t="s">
        <v>798</v>
      </c>
      <c r="CA190" s="845" t="s">
        <v>798</v>
      </c>
      <c r="CB190" s="845" t="s">
        <v>798</v>
      </c>
      <c r="CC190" s="845" t="s">
        <v>798</v>
      </c>
      <c r="CD190" s="845" t="s">
        <v>798</v>
      </c>
      <c r="CE190" s="845" t="s">
        <v>798</v>
      </c>
      <c r="CF190" s="845" t="s">
        <v>798</v>
      </c>
      <c r="CG190" s="845" t="s">
        <v>798</v>
      </c>
      <c r="CH190" s="845" t="s">
        <v>798</v>
      </c>
      <c r="CI190" s="845" t="s">
        <v>798</v>
      </c>
      <c r="CJ190" s="845" t="s">
        <v>798</v>
      </c>
      <c r="CK190" s="845" t="s">
        <v>798</v>
      </c>
      <c r="CL190" s="845" t="s">
        <v>798</v>
      </c>
      <c r="CM190" s="845" t="s">
        <v>798</v>
      </c>
      <c r="CN190" s="845" t="s">
        <v>798</v>
      </c>
      <c r="CO190" s="845" t="s">
        <v>798</v>
      </c>
      <c r="CP190" s="845" t="s">
        <v>798</v>
      </c>
      <c r="CQ190" s="845" t="s">
        <v>798</v>
      </c>
      <c r="CR190" s="845" t="s">
        <v>798</v>
      </c>
      <c r="CS190" s="845" t="s">
        <v>798</v>
      </c>
      <c r="CT190" s="845" t="s">
        <v>798</v>
      </c>
      <c r="CU190" s="845" t="s">
        <v>798</v>
      </c>
      <c r="CV190" s="845" t="s">
        <v>798</v>
      </c>
      <c r="CW190" s="845" t="s">
        <v>798</v>
      </c>
      <c r="CX190" s="845" t="s">
        <v>798</v>
      </c>
      <c r="CY190" s="845" t="s">
        <v>798</v>
      </c>
      <c r="CZ190" s="845" t="s">
        <v>798</v>
      </c>
      <c r="DA190" s="845" t="s">
        <v>798</v>
      </c>
      <c r="DB190" s="845" t="s">
        <v>798</v>
      </c>
      <c r="DC190" s="845" t="s">
        <v>798</v>
      </c>
      <c r="DD190" s="845" t="s">
        <v>798</v>
      </c>
      <c r="DE190" s="845" t="s">
        <v>798</v>
      </c>
      <c r="DF190" s="845" t="s">
        <v>798</v>
      </c>
      <c r="DG190" s="845" t="s">
        <v>798</v>
      </c>
      <c r="DH190" s="845" t="s">
        <v>798</v>
      </c>
      <c r="DI190" s="845" t="s">
        <v>798</v>
      </c>
      <c r="DJ190" s="845" t="s">
        <v>798</v>
      </c>
      <c r="DK190" s="845" t="s">
        <v>798</v>
      </c>
      <c r="DL190" s="845" t="s">
        <v>798</v>
      </c>
      <c r="DM190" s="845" t="s">
        <v>798</v>
      </c>
      <c r="DN190" s="845" t="s">
        <v>798</v>
      </c>
      <c r="DO190" s="845" t="s">
        <v>798</v>
      </c>
      <c r="DP190" s="845" t="s">
        <v>798</v>
      </c>
      <c r="DQ190" s="845" t="s">
        <v>798</v>
      </c>
      <c r="DR190" s="845" t="s">
        <v>798</v>
      </c>
      <c r="DS190" s="917" t="s">
        <v>798</v>
      </c>
      <c r="DT190" s="845" t="s">
        <v>798</v>
      </c>
      <c r="DU190" s="845" t="s">
        <v>798</v>
      </c>
      <c r="DV190" s="845" t="s">
        <v>798</v>
      </c>
      <c r="DW190" s="845" t="s">
        <v>798</v>
      </c>
      <c r="DX190" s="845" t="s">
        <v>798</v>
      </c>
      <c r="DY190" s="845" t="s">
        <v>798</v>
      </c>
      <c r="DZ190" s="845" t="s">
        <v>798</v>
      </c>
      <c r="EA190" s="845" t="s">
        <v>798</v>
      </c>
      <c r="EB190" s="845" t="s">
        <v>798</v>
      </c>
      <c r="EC190" s="845" t="s">
        <v>798</v>
      </c>
      <c r="ED190" s="845" t="s">
        <v>798</v>
      </c>
      <c r="EE190" s="845" t="s">
        <v>798</v>
      </c>
      <c r="EF190" s="845" t="s">
        <v>798</v>
      </c>
    </row>
    <row r="191" spans="1:136" x14ac:dyDescent="0.2">
      <c r="A191" s="845">
        <v>187</v>
      </c>
      <c r="B191" s="845">
        <v>7</v>
      </c>
      <c r="C191" s="845" t="s">
        <v>798</v>
      </c>
      <c r="D191" s="845" t="s">
        <v>798</v>
      </c>
      <c r="E191" s="845" t="s">
        <v>798</v>
      </c>
      <c r="F191" s="845" t="s">
        <v>798</v>
      </c>
      <c r="G191" s="845" t="s">
        <v>798</v>
      </c>
      <c r="H191" s="845" t="s">
        <v>798</v>
      </c>
      <c r="I191" s="845" t="s">
        <v>798</v>
      </c>
      <c r="J191" s="845" t="s">
        <v>798</v>
      </c>
      <c r="K191" s="845" t="s">
        <v>798</v>
      </c>
      <c r="L191" s="845" t="s">
        <v>798</v>
      </c>
      <c r="M191" s="845" t="s">
        <v>798</v>
      </c>
      <c r="N191" s="845" t="s">
        <v>798</v>
      </c>
      <c r="O191" s="845" t="s">
        <v>798</v>
      </c>
      <c r="P191" s="845" t="s">
        <v>798</v>
      </c>
      <c r="Q191" s="845" t="s">
        <v>798</v>
      </c>
      <c r="R191" s="845" t="s">
        <v>798</v>
      </c>
      <c r="S191" s="845" t="s">
        <v>798</v>
      </c>
      <c r="T191" s="845" t="s">
        <v>798</v>
      </c>
      <c r="U191" s="845" t="s">
        <v>798</v>
      </c>
      <c r="V191" s="845" t="s">
        <v>798</v>
      </c>
      <c r="W191" s="845" t="s">
        <v>798</v>
      </c>
      <c r="X191" s="845" t="s">
        <v>798</v>
      </c>
      <c r="Y191" s="845" t="s">
        <v>798</v>
      </c>
      <c r="Z191" s="845" t="s">
        <v>798</v>
      </c>
      <c r="AA191" s="845" t="s">
        <v>798</v>
      </c>
      <c r="AB191" s="845" t="s">
        <v>798</v>
      </c>
      <c r="AC191" s="845" t="s">
        <v>798</v>
      </c>
      <c r="AD191" s="845" t="s">
        <v>798</v>
      </c>
      <c r="AE191" s="845" t="s">
        <v>798</v>
      </c>
      <c r="AF191" s="845" t="s">
        <v>798</v>
      </c>
      <c r="AG191" s="845" t="s">
        <v>798</v>
      </c>
      <c r="AH191" s="845" t="s">
        <v>798</v>
      </c>
      <c r="AI191" s="845" t="s">
        <v>798</v>
      </c>
      <c r="AJ191" s="845" t="s">
        <v>798</v>
      </c>
      <c r="AK191" s="845" t="s">
        <v>798</v>
      </c>
      <c r="AL191" s="845" t="s">
        <v>798</v>
      </c>
      <c r="AM191" s="845" t="s">
        <v>798</v>
      </c>
      <c r="AN191" s="845" t="s">
        <v>798</v>
      </c>
      <c r="AO191" s="845" t="s">
        <v>798</v>
      </c>
      <c r="AP191" s="845" t="s">
        <v>798</v>
      </c>
      <c r="AQ191" s="845" t="s">
        <v>798</v>
      </c>
      <c r="AR191" s="845" t="s">
        <v>798</v>
      </c>
      <c r="AS191" s="845" t="s">
        <v>798</v>
      </c>
      <c r="AT191" s="845" t="s">
        <v>798</v>
      </c>
      <c r="AU191" s="845" t="s">
        <v>798</v>
      </c>
      <c r="AV191" s="845" t="s">
        <v>798</v>
      </c>
      <c r="AW191" s="845" t="s">
        <v>798</v>
      </c>
      <c r="AX191" s="845" t="s">
        <v>798</v>
      </c>
      <c r="AY191" s="845" t="s">
        <v>798</v>
      </c>
      <c r="AZ191" s="845" t="s">
        <v>798</v>
      </c>
      <c r="BA191" s="845" t="s">
        <v>798</v>
      </c>
      <c r="BB191" s="845" t="s">
        <v>798</v>
      </c>
      <c r="BC191" s="845" t="s">
        <v>798</v>
      </c>
      <c r="BD191" s="845" t="s">
        <v>798</v>
      </c>
      <c r="BE191" s="845" t="s">
        <v>798</v>
      </c>
      <c r="BF191" s="845" t="s">
        <v>798</v>
      </c>
      <c r="BG191" s="845" t="s">
        <v>798</v>
      </c>
      <c r="BH191" s="845" t="s">
        <v>798</v>
      </c>
      <c r="BI191" s="845" t="s">
        <v>798</v>
      </c>
      <c r="BJ191" s="845" t="s">
        <v>798</v>
      </c>
      <c r="BK191" s="917" t="s">
        <v>798</v>
      </c>
      <c r="BL191" s="845" t="s">
        <v>798</v>
      </c>
      <c r="BM191" s="845" t="s">
        <v>798</v>
      </c>
      <c r="BN191" s="845" t="s">
        <v>798</v>
      </c>
      <c r="BO191" s="845" t="s">
        <v>798</v>
      </c>
      <c r="BP191" s="845" t="s">
        <v>798</v>
      </c>
      <c r="BQ191" s="845" t="s">
        <v>798</v>
      </c>
      <c r="BR191" s="917" t="s">
        <v>798</v>
      </c>
      <c r="BS191" s="845" t="s">
        <v>798</v>
      </c>
      <c r="BT191" s="845" t="s">
        <v>798</v>
      </c>
      <c r="BU191" s="845" t="s">
        <v>798</v>
      </c>
      <c r="BV191" s="917" t="s">
        <v>798</v>
      </c>
      <c r="BW191" s="845" t="s">
        <v>798</v>
      </c>
      <c r="BX191" s="845" t="s">
        <v>798</v>
      </c>
      <c r="BY191" s="845" t="s">
        <v>798</v>
      </c>
      <c r="BZ191" s="845" t="s">
        <v>798</v>
      </c>
      <c r="CA191" s="845" t="s">
        <v>798</v>
      </c>
      <c r="CB191" s="845" t="s">
        <v>798</v>
      </c>
      <c r="CC191" s="845" t="s">
        <v>798</v>
      </c>
      <c r="CD191" s="845" t="s">
        <v>798</v>
      </c>
      <c r="CE191" s="845" t="s">
        <v>798</v>
      </c>
      <c r="CF191" s="845" t="s">
        <v>798</v>
      </c>
      <c r="CG191" s="845" t="s">
        <v>798</v>
      </c>
      <c r="CH191" s="845" t="s">
        <v>798</v>
      </c>
      <c r="CI191" s="845" t="s">
        <v>798</v>
      </c>
      <c r="CJ191" s="845" t="s">
        <v>798</v>
      </c>
      <c r="CK191" s="845" t="s">
        <v>798</v>
      </c>
      <c r="CL191" s="845" t="s">
        <v>798</v>
      </c>
      <c r="CM191" s="845" t="s">
        <v>798</v>
      </c>
      <c r="CN191" s="845" t="s">
        <v>798</v>
      </c>
      <c r="CO191" s="845" t="s">
        <v>798</v>
      </c>
      <c r="CP191" s="845" t="s">
        <v>798</v>
      </c>
      <c r="CQ191" s="845" t="s">
        <v>798</v>
      </c>
      <c r="CR191" s="845" t="s">
        <v>798</v>
      </c>
      <c r="CS191" s="845" t="s">
        <v>798</v>
      </c>
      <c r="CT191" s="845" t="s">
        <v>798</v>
      </c>
      <c r="CU191" s="845" t="s">
        <v>798</v>
      </c>
      <c r="CV191" s="845" t="s">
        <v>798</v>
      </c>
      <c r="CW191" s="845" t="s">
        <v>798</v>
      </c>
      <c r="CX191" s="845" t="s">
        <v>798</v>
      </c>
      <c r="CY191" s="845" t="s">
        <v>798</v>
      </c>
      <c r="CZ191" s="845" t="s">
        <v>798</v>
      </c>
      <c r="DA191" s="845" t="s">
        <v>798</v>
      </c>
      <c r="DB191" s="845" t="s">
        <v>798</v>
      </c>
      <c r="DC191" s="845" t="s">
        <v>798</v>
      </c>
      <c r="DD191" s="845" t="s">
        <v>798</v>
      </c>
      <c r="DE191" s="845" t="s">
        <v>798</v>
      </c>
      <c r="DF191" s="845" t="s">
        <v>798</v>
      </c>
      <c r="DG191" s="845" t="s">
        <v>798</v>
      </c>
      <c r="DH191" s="845" t="s">
        <v>798</v>
      </c>
      <c r="DI191" s="845" t="s">
        <v>798</v>
      </c>
      <c r="DJ191" s="845" t="s">
        <v>798</v>
      </c>
      <c r="DK191" s="845" t="s">
        <v>798</v>
      </c>
      <c r="DL191" s="845" t="s">
        <v>798</v>
      </c>
      <c r="DM191" s="845" t="s">
        <v>798</v>
      </c>
      <c r="DN191" s="845" t="s">
        <v>798</v>
      </c>
      <c r="DO191" s="845" t="s">
        <v>798</v>
      </c>
      <c r="DP191" s="845" t="s">
        <v>798</v>
      </c>
      <c r="DQ191" s="845" t="s">
        <v>798</v>
      </c>
      <c r="DR191" s="845" t="s">
        <v>798</v>
      </c>
      <c r="DS191" s="917" t="s">
        <v>798</v>
      </c>
      <c r="DT191" s="845" t="s">
        <v>798</v>
      </c>
      <c r="DU191" s="845" t="s">
        <v>798</v>
      </c>
      <c r="DV191" s="845" t="s">
        <v>798</v>
      </c>
      <c r="DW191" s="845" t="s">
        <v>798</v>
      </c>
      <c r="DX191" s="845" t="s">
        <v>798</v>
      </c>
      <c r="DY191" s="845" t="s">
        <v>798</v>
      </c>
      <c r="DZ191" s="845" t="s">
        <v>798</v>
      </c>
      <c r="EA191" s="845" t="s">
        <v>798</v>
      </c>
      <c r="EB191" s="845" t="s">
        <v>798</v>
      </c>
      <c r="EC191" s="845" t="s">
        <v>798</v>
      </c>
      <c r="ED191" s="845" t="s">
        <v>798</v>
      </c>
      <c r="EE191" s="845" t="s">
        <v>798</v>
      </c>
      <c r="EF191" s="845" t="s">
        <v>798</v>
      </c>
    </row>
    <row r="192" spans="1:136" x14ac:dyDescent="0.2">
      <c r="A192" s="845">
        <v>188</v>
      </c>
      <c r="B192" s="845">
        <v>8</v>
      </c>
      <c r="C192" s="845" t="s">
        <v>798</v>
      </c>
      <c r="D192" s="845" t="s">
        <v>798</v>
      </c>
      <c r="E192" s="845" t="s">
        <v>798</v>
      </c>
      <c r="F192" s="845" t="s">
        <v>798</v>
      </c>
      <c r="G192" s="845" t="s">
        <v>798</v>
      </c>
      <c r="H192" s="845" t="s">
        <v>798</v>
      </c>
      <c r="I192" s="845" t="s">
        <v>798</v>
      </c>
      <c r="J192" s="845" t="s">
        <v>798</v>
      </c>
      <c r="K192" s="845" t="s">
        <v>798</v>
      </c>
      <c r="L192" s="845" t="s">
        <v>798</v>
      </c>
      <c r="M192" s="845" t="s">
        <v>798</v>
      </c>
      <c r="N192" s="845" t="s">
        <v>798</v>
      </c>
      <c r="O192" s="845" t="s">
        <v>798</v>
      </c>
      <c r="P192" s="845" t="s">
        <v>798</v>
      </c>
      <c r="Q192" s="845" t="s">
        <v>798</v>
      </c>
      <c r="R192" s="845" t="s">
        <v>798</v>
      </c>
      <c r="S192" s="845" t="s">
        <v>798</v>
      </c>
      <c r="T192" s="845" t="s">
        <v>798</v>
      </c>
      <c r="U192" s="845" t="s">
        <v>798</v>
      </c>
      <c r="V192" s="845" t="s">
        <v>798</v>
      </c>
      <c r="W192" s="845" t="s">
        <v>798</v>
      </c>
      <c r="X192" s="845" t="s">
        <v>798</v>
      </c>
      <c r="Y192" s="845" t="s">
        <v>798</v>
      </c>
      <c r="Z192" s="845" t="s">
        <v>798</v>
      </c>
      <c r="AA192" s="845" t="s">
        <v>798</v>
      </c>
      <c r="AB192" s="845" t="s">
        <v>798</v>
      </c>
      <c r="AC192" s="845" t="s">
        <v>798</v>
      </c>
      <c r="AD192" s="845" t="s">
        <v>798</v>
      </c>
      <c r="AE192" s="845" t="s">
        <v>798</v>
      </c>
      <c r="AF192" s="845" t="s">
        <v>798</v>
      </c>
      <c r="AG192" s="845" t="s">
        <v>798</v>
      </c>
      <c r="AH192" s="845" t="s">
        <v>798</v>
      </c>
      <c r="AI192" s="845" t="s">
        <v>798</v>
      </c>
      <c r="AJ192" s="845" t="s">
        <v>798</v>
      </c>
      <c r="AK192" s="845" t="s">
        <v>798</v>
      </c>
      <c r="AL192" s="845" t="s">
        <v>798</v>
      </c>
      <c r="AM192" s="845" t="s">
        <v>798</v>
      </c>
      <c r="AN192" s="845" t="s">
        <v>798</v>
      </c>
      <c r="AO192" s="845" t="s">
        <v>798</v>
      </c>
      <c r="AP192" s="845" t="s">
        <v>798</v>
      </c>
      <c r="AQ192" s="845" t="s">
        <v>798</v>
      </c>
      <c r="AR192" s="845" t="s">
        <v>798</v>
      </c>
      <c r="AS192" s="845" t="s">
        <v>798</v>
      </c>
      <c r="AT192" s="845" t="s">
        <v>798</v>
      </c>
      <c r="AU192" s="845" t="s">
        <v>798</v>
      </c>
      <c r="AV192" s="845" t="s">
        <v>798</v>
      </c>
      <c r="AW192" s="845" t="s">
        <v>798</v>
      </c>
      <c r="AX192" s="845" t="s">
        <v>798</v>
      </c>
      <c r="AY192" s="845" t="s">
        <v>798</v>
      </c>
      <c r="AZ192" s="845" t="s">
        <v>798</v>
      </c>
      <c r="BA192" s="845" t="s">
        <v>798</v>
      </c>
      <c r="BB192" s="845" t="s">
        <v>798</v>
      </c>
      <c r="BC192" s="845" t="s">
        <v>798</v>
      </c>
      <c r="BD192" s="845" t="s">
        <v>798</v>
      </c>
      <c r="BE192" s="845" t="s">
        <v>798</v>
      </c>
      <c r="BF192" s="845" t="s">
        <v>798</v>
      </c>
      <c r="BG192" s="845" t="s">
        <v>798</v>
      </c>
      <c r="BH192" s="845" t="s">
        <v>798</v>
      </c>
      <c r="BI192" s="845" t="s">
        <v>798</v>
      </c>
      <c r="BJ192" s="845" t="s">
        <v>798</v>
      </c>
      <c r="BK192" s="917" t="s">
        <v>798</v>
      </c>
      <c r="BL192" s="845" t="s">
        <v>798</v>
      </c>
      <c r="BM192" s="845" t="s">
        <v>798</v>
      </c>
      <c r="BN192" s="845" t="s">
        <v>798</v>
      </c>
      <c r="BO192" s="845" t="s">
        <v>798</v>
      </c>
      <c r="BP192" s="845" t="s">
        <v>798</v>
      </c>
      <c r="BQ192" s="845" t="s">
        <v>798</v>
      </c>
      <c r="BR192" s="917" t="s">
        <v>798</v>
      </c>
      <c r="BS192" s="845" t="s">
        <v>798</v>
      </c>
      <c r="BT192" s="845" t="s">
        <v>798</v>
      </c>
      <c r="BU192" s="845" t="s">
        <v>798</v>
      </c>
      <c r="BV192" s="917" t="s">
        <v>798</v>
      </c>
      <c r="BW192" s="845" t="s">
        <v>798</v>
      </c>
      <c r="BX192" s="845" t="s">
        <v>798</v>
      </c>
      <c r="BY192" s="845" t="s">
        <v>798</v>
      </c>
      <c r="BZ192" s="845" t="s">
        <v>798</v>
      </c>
      <c r="CA192" s="845" t="s">
        <v>798</v>
      </c>
      <c r="CB192" s="845" t="s">
        <v>798</v>
      </c>
      <c r="CC192" s="845" t="s">
        <v>798</v>
      </c>
      <c r="CD192" s="845" t="s">
        <v>798</v>
      </c>
      <c r="CE192" s="845" t="s">
        <v>798</v>
      </c>
      <c r="CF192" s="845" t="s">
        <v>798</v>
      </c>
      <c r="CG192" s="845" t="s">
        <v>798</v>
      </c>
      <c r="CH192" s="845" t="s">
        <v>798</v>
      </c>
      <c r="CI192" s="845" t="s">
        <v>798</v>
      </c>
      <c r="CJ192" s="845" t="s">
        <v>798</v>
      </c>
      <c r="CK192" s="845" t="s">
        <v>798</v>
      </c>
      <c r="CL192" s="845" t="s">
        <v>798</v>
      </c>
      <c r="CM192" s="845" t="s">
        <v>798</v>
      </c>
      <c r="CN192" s="845" t="s">
        <v>798</v>
      </c>
      <c r="CO192" s="845" t="s">
        <v>798</v>
      </c>
      <c r="CP192" s="845" t="s">
        <v>798</v>
      </c>
      <c r="CQ192" s="845" t="s">
        <v>798</v>
      </c>
      <c r="CR192" s="845" t="s">
        <v>798</v>
      </c>
      <c r="CS192" s="845" t="s">
        <v>798</v>
      </c>
      <c r="CT192" s="845" t="s">
        <v>798</v>
      </c>
      <c r="CU192" s="845" t="s">
        <v>798</v>
      </c>
      <c r="CV192" s="845" t="s">
        <v>798</v>
      </c>
      <c r="CW192" s="845" t="s">
        <v>798</v>
      </c>
      <c r="CX192" s="845" t="s">
        <v>798</v>
      </c>
      <c r="CY192" s="845" t="s">
        <v>798</v>
      </c>
      <c r="CZ192" s="845" t="s">
        <v>798</v>
      </c>
      <c r="DA192" s="845" t="s">
        <v>798</v>
      </c>
      <c r="DB192" s="845" t="s">
        <v>798</v>
      </c>
      <c r="DC192" s="845" t="s">
        <v>798</v>
      </c>
      <c r="DD192" s="845" t="s">
        <v>798</v>
      </c>
      <c r="DE192" s="845" t="s">
        <v>798</v>
      </c>
      <c r="DF192" s="845" t="s">
        <v>798</v>
      </c>
      <c r="DG192" s="845" t="s">
        <v>798</v>
      </c>
      <c r="DH192" s="845" t="s">
        <v>798</v>
      </c>
      <c r="DI192" s="845" t="s">
        <v>798</v>
      </c>
      <c r="DJ192" s="845" t="s">
        <v>798</v>
      </c>
      <c r="DK192" s="845" t="s">
        <v>798</v>
      </c>
      <c r="DL192" s="845" t="s">
        <v>798</v>
      </c>
      <c r="DM192" s="845" t="s">
        <v>798</v>
      </c>
      <c r="DN192" s="845" t="s">
        <v>798</v>
      </c>
      <c r="DO192" s="845" t="s">
        <v>798</v>
      </c>
      <c r="DP192" s="845" t="s">
        <v>798</v>
      </c>
      <c r="DQ192" s="845" t="s">
        <v>798</v>
      </c>
      <c r="DR192" s="845" t="s">
        <v>798</v>
      </c>
      <c r="DS192" s="917" t="s">
        <v>798</v>
      </c>
      <c r="DT192" s="845" t="s">
        <v>798</v>
      </c>
      <c r="DU192" s="845" t="s">
        <v>798</v>
      </c>
      <c r="DV192" s="845" t="s">
        <v>798</v>
      </c>
      <c r="DW192" s="845" t="s">
        <v>798</v>
      </c>
      <c r="DX192" s="845" t="s">
        <v>798</v>
      </c>
      <c r="DY192" s="845" t="s">
        <v>798</v>
      </c>
      <c r="DZ192" s="845" t="s">
        <v>798</v>
      </c>
      <c r="EA192" s="845" t="s">
        <v>798</v>
      </c>
      <c r="EB192" s="845" t="s">
        <v>798</v>
      </c>
      <c r="EC192" s="845" t="s">
        <v>798</v>
      </c>
      <c r="ED192" s="845" t="s">
        <v>798</v>
      </c>
      <c r="EE192" s="845" t="s">
        <v>798</v>
      </c>
      <c r="EF192" s="845" t="s">
        <v>798</v>
      </c>
    </row>
    <row r="193" spans="1:136" x14ac:dyDescent="0.2">
      <c r="A193" s="845">
        <v>189</v>
      </c>
      <c r="B193" s="845">
        <v>9</v>
      </c>
      <c r="C193" s="845" t="s">
        <v>798</v>
      </c>
      <c r="D193" s="845" t="s">
        <v>798</v>
      </c>
      <c r="E193" s="845" t="s">
        <v>798</v>
      </c>
      <c r="F193" s="845" t="s">
        <v>798</v>
      </c>
      <c r="G193" s="845" t="s">
        <v>798</v>
      </c>
      <c r="H193" s="845" t="s">
        <v>798</v>
      </c>
      <c r="I193" s="845" t="s">
        <v>798</v>
      </c>
      <c r="J193" s="845" t="s">
        <v>798</v>
      </c>
      <c r="K193" s="845" t="s">
        <v>798</v>
      </c>
      <c r="L193" s="845" t="s">
        <v>798</v>
      </c>
      <c r="M193" s="845" t="s">
        <v>798</v>
      </c>
      <c r="N193" s="845" t="s">
        <v>798</v>
      </c>
      <c r="O193" s="845" t="s">
        <v>798</v>
      </c>
      <c r="P193" s="845" t="s">
        <v>798</v>
      </c>
      <c r="Q193" s="845" t="s">
        <v>798</v>
      </c>
      <c r="R193" s="845" t="s">
        <v>798</v>
      </c>
      <c r="S193" s="845" t="s">
        <v>798</v>
      </c>
      <c r="T193" s="845" t="s">
        <v>798</v>
      </c>
      <c r="U193" s="845" t="s">
        <v>798</v>
      </c>
      <c r="V193" s="845" t="s">
        <v>798</v>
      </c>
      <c r="W193" s="845" t="s">
        <v>798</v>
      </c>
      <c r="X193" s="845" t="s">
        <v>798</v>
      </c>
      <c r="Y193" s="845" t="s">
        <v>798</v>
      </c>
      <c r="Z193" s="845" t="s">
        <v>798</v>
      </c>
      <c r="AA193" s="845" t="s">
        <v>798</v>
      </c>
      <c r="AB193" s="845" t="s">
        <v>798</v>
      </c>
      <c r="AC193" s="845" t="s">
        <v>798</v>
      </c>
      <c r="AD193" s="845" t="s">
        <v>798</v>
      </c>
      <c r="AE193" s="845" t="s">
        <v>798</v>
      </c>
      <c r="AF193" s="845" t="s">
        <v>798</v>
      </c>
      <c r="AG193" s="845" t="s">
        <v>798</v>
      </c>
      <c r="AH193" s="845" t="s">
        <v>798</v>
      </c>
      <c r="AI193" s="845" t="s">
        <v>798</v>
      </c>
      <c r="AJ193" s="845" t="s">
        <v>798</v>
      </c>
      <c r="AK193" s="845" t="s">
        <v>798</v>
      </c>
      <c r="AL193" s="845" t="s">
        <v>798</v>
      </c>
      <c r="AM193" s="845" t="s">
        <v>798</v>
      </c>
      <c r="AN193" s="845" t="s">
        <v>798</v>
      </c>
      <c r="AO193" s="845" t="s">
        <v>798</v>
      </c>
      <c r="AP193" s="845" t="s">
        <v>798</v>
      </c>
      <c r="AQ193" s="845" t="s">
        <v>798</v>
      </c>
      <c r="AR193" s="845" t="s">
        <v>798</v>
      </c>
      <c r="AS193" s="845" t="s">
        <v>798</v>
      </c>
      <c r="AT193" s="845" t="s">
        <v>798</v>
      </c>
      <c r="AU193" s="845" t="s">
        <v>798</v>
      </c>
      <c r="AV193" s="845" t="s">
        <v>798</v>
      </c>
      <c r="AW193" s="845" t="s">
        <v>798</v>
      </c>
      <c r="AX193" s="845" t="s">
        <v>798</v>
      </c>
      <c r="AY193" s="845" t="s">
        <v>798</v>
      </c>
      <c r="AZ193" s="845" t="s">
        <v>798</v>
      </c>
      <c r="BA193" s="845" t="s">
        <v>798</v>
      </c>
      <c r="BB193" s="845" t="s">
        <v>798</v>
      </c>
      <c r="BC193" s="845" t="s">
        <v>798</v>
      </c>
      <c r="BD193" s="845" t="s">
        <v>798</v>
      </c>
      <c r="BE193" s="845" t="s">
        <v>798</v>
      </c>
      <c r="BF193" s="845" t="s">
        <v>798</v>
      </c>
      <c r="BG193" s="845" t="s">
        <v>798</v>
      </c>
      <c r="BH193" s="845" t="s">
        <v>798</v>
      </c>
      <c r="BI193" s="845" t="s">
        <v>798</v>
      </c>
      <c r="BJ193" s="845" t="s">
        <v>798</v>
      </c>
      <c r="BK193" s="917" t="s">
        <v>798</v>
      </c>
      <c r="BL193" s="845" t="s">
        <v>798</v>
      </c>
      <c r="BM193" s="845" t="s">
        <v>798</v>
      </c>
      <c r="BN193" s="845" t="s">
        <v>798</v>
      </c>
      <c r="BO193" s="845" t="s">
        <v>798</v>
      </c>
      <c r="BP193" s="845" t="s">
        <v>798</v>
      </c>
      <c r="BQ193" s="845" t="s">
        <v>798</v>
      </c>
      <c r="BR193" s="917" t="s">
        <v>798</v>
      </c>
      <c r="BS193" s="845" t="s">
        <v>798</v>
      </c>
      <c r="BT193" s="845" t="s">
        <v>798</v>
      </c>
      <c r="BU193" s="845" t="s">
        <v>798</v>
      </c>
      <c r="BV193" s="917" t="s">
        <v>798</v>
      </c>
      <c r="BW193" s="845" t="s">
        <v>798</v>
      </c>
      <c r="BX193" s="845" t="s">
        <v>798</v>
      </c>
      <c r="BY193" s="845" t="s">
        <v>798</v>
      </c>
      <c r="BZ193" s="845" t="s">
        <v>798</v>
      </c>
      <c r="CA193" s="845" t="s">
        <v>798</v>
      </c>
      <c r="CB193" s="845" t="s">
        <v>798</v>
      </c>
      <c r="CC193" s="845" t="s">
        <v>798</v>
      </c>
      <c r="CD193" s="845" t="s">
        <v>798</v>
      </c>
      <c r="CE193" s="845" t="s">
        <v>798</v>
      </c>
      <c r="CF193" s="845" t="s">
        <v>798</v>
      </c>
      <c r="CG193" s="845" t="s">
        <v>798</v>
      </c>
      <c r="CH193" s="845" t="s">
        <v>798</v>
      </c>
      <c r="CI193" s="845" t="s">
        <v>798</v>
      </c>
      <c r="CJ193" s="845" t="s">
        <v>798</v>
      </c>
      <c r="CK193" s="845" t="s">
        <v>798</v>
      </c>
      <c r="CL193" s="845" t="s">
        <v>798</v>
      </c>
      <c r="CM193" s="845" t="s">
        <v>798</v>
      </c>
      <c r="CN193" s="845" t="s">
        <v>798</v>
      </c>
      <c r="CO193" s="845" t="s">
        <v>798</v>
      </c>
      <c r="CP193" s="845" t="s">
        <v>798</v>
      </c>
      <c r="CQ193" s="845" t="s">
        <v>798</v>
      </c>
      <c r="CR193" s="845" t="s">
        <v>798</v>
      </c>
      <c r="CS193" s="845" t="s">
        <v>798</v>
      </c>
      <c r="CT193" s="845" t="s">
        <v>798</v>
      </c>
      <c r="CU193" s="845" t="s">
        <v>798</v>
      </c>
      <c r="CV193" s="845" t="s">
        <v>798</v>
      </c>
      <c r="CW193" s="845" t="s">
        <v>798</v>
      </c>
      <c r="CX193" s="845" t="s">
        <v>798</v>
      </c>
      <c r="CY193" s="845" t="s">
        <v>798</v>
      </c>
      <c r="CZ193" s="845" t="s">
        <v>798</v>
      </c>
      <c r="DA193" s="845" t="s">
        <v>798</v>
      </c>
      <c r="DB193" s="845" t="s">
        <v>798</v>
      </c>
      <c r="DC193" s="845" t="s">
        <v>798</v>
      </c>
      <c r="DD193" s="845" t="s">
        <v>798</v>
      </c>
      <c r="DE193" s="845" t="s">
        <v>798</v>
      </c>
      <c r="DF193" s="845" t="s">
        <v>798</v>
      </c>
      <c r="DG193" s="845" t="s">
        <v>798</v>
      </c>
      <c r="DH193" s="845" t="s">
        <v>798</v>
      </c>
      <c r="DI193" s="845" t="s">
        <v>798</v>
      </c>
      <c r="DJ193" s="845" t="s">
        <v>798</v>
      </c>
      <c r="DK193" s="845" t="s">
        <v>798</v>
      </c>
      <c r="DL193" s="845" t="s">
        <v>798</v>
      </c>
      <c r="DM193" s="845" t="s">
        <v>798</v>
      </c>
      <c r="DN193" s="845" t="s">
        <v>798</v>
      </c>
      <c r="DO193" s="845" t="s">
        <v>798</v>
      </c>
      <c r="DP193" s="845" t="s">
        <v>798</v>
      </c>
      <c r="DQ193" s="845" t="s">
        <v>798</v>
      </c>
      <c r="DR193" s="845" t="s">
        <v>798</v>
      </c>
      <c r="DS193" s="917" t="s">
        <v>798</v>
      </c>
      <c r="DT193" s="845" t="s">
        <v>798</v>
      </c>
      <c r="DU193" s="845" t="s">
        <v>798</v>
      </c>
      <c r="DV193" s="845" t="s">
        <v>798</v>
      </c>
      <c r="DW193" s="845" t="s">
        <v>798</v>
      </c>
      <c r="DX193" s="845" t="s">
        <v>798</v>
      </c>
      <c r="DY193" s="845" t="s">
        <v>798</v>
      </c>
      <c r="DZ193" s="845" t="s">
        <v>798</v>
      </c>
      <c r="EA193" s="845" t="s">
        <v>798</v>
      </c>
      <c r="EB193" s="845" t="s">
        <v>798</v>
      </c>
      <c r="EC193" s="845" t="s">
        <v>798</v>
      </c>
      <c r="ED193" s="845" t="s">
        <v>798</v>
      </c>
      <c r="EE193" s="845" t="s">
        <v>798</v>
      </c>
      <c r="EF193" s="845" t="s">
        <v>798</v>
      </c>
    </row>
    <row r="194" spans="1:136" x14ac:dyDescent="0.2">
      <c r="A194" s="845">
        <v>190</v>
      </c>
      <c r="B194" s="845">
        <v>10</v>
      </c>
      <c r="C194" s="845" t="s">
        <v>798</v>
      </c>
      <c r="D194" s="845" t="s">
        <v>798</v>
      </c>
      <c r="E194" s="845" t="s">
        <v>798</v>
      </c>
      <c r="F194" s="845" t="s">
        <v>798</v>
      </c>
      <c r="G194" s="845" t="s">
        <v>798</v>
      </c>
      <c r="H194" s="845" t="s">
        <v>798</v>
      </c>
      <c r="I194" s="845" t="s">
        <v>798</v>
      </c>
      <c r="J194" s="845" t="s">
        <v>798</v>
      </c>
      <c r="K194" s="845" t="s">
        <v>798</v>
      </c>
      <c r="L194" s="845" t="s">
        <v>798</v>
      </c>
      <c r="M194" s="845" t="s">
        <v>798</v>
      </c>
      <c r="N194" s="845" t="s">
        <v>798</v>
      </c>
      <c r="O194" s="845" t="s">
        <v>798</v>
      </c>
      <c r="P194" s="845" t="s">
        <v>798</v>
      </c>
      <c r="Q194" s="845" t="s">
        <v>798</v>
      </c>
      <c r="R194" s="845" t="s">
        <v>798</v>
      </c>
      <c r="S194" s="845" t="s">
        <v>798</v>
      </c>
      <c r="T194" s="845" t="s">
        <v>798</v>
      </c>
      <c r="U194" s="845" t="s">
        <v>798</v>
      </c>
      <c r="V194" s="845" t="s">
        <v>798</v>
      </c>
      <c r="W194" s="845" t="s">
        <v>798</v>
      </c>
      <c r="X194" s="845" t="s">
        <v>798</v>
      </c>
      <c r="Y194" s="845" t="s">
        <v>798</v>
      </c>
      <c r="Z194" s="845" t="s">
        <v>798</v>
      </c>
      <c r="AA194" s="845" t="s">
        <v>798</v>
      </c>
      <c r="AB194" s="845" t="s">
        <v>798</v>
      </c>
      <c r="AC194" s="845" t="s">
        <v>798</v>
      </c>
      <c r="AD194" s="845" t="s">
        <v>798</v>
      </c>
      <c r="AE194" s="845" t="s">
        <v>798</v>
      </c>
      <c r="AF194" s="845" t="s">
        <v>798</v>
      </c>
      <c r="AG194" s="845" t="s">
        <v>798</v>
      </c>
      <c r="AH194" s="845" t="s">
        <v>798</v>
      </c>
      <c r="AI194" s="845" t="s">
        <v>798</v>
      </c>
      <c r="AJ194" s="845" t="s">
        <v>798</v>
      </c>
      <c r="AK194" s="845" t="s">
        <v>798</v>
      </c>
      <c r="AL194" s="845" t="s">
        <v>798</v>
      </c>
      <c r="AM194" s="845" t="s">
        <v>798</v>
      </c>
      <c r="AN194" s="845" t="s">
        <v>798</v>
      </c>
      <c r="AO194" s="845" t="s">
        <v>798</v>
      </c>
      <c r="AP194" s="845" t="s">
        <v>798</v>
      </c>
      <c r="AQ194" s="845" t="s">
        <v>798</v>
      </c>
      <c r="AR194" s="845" t="s">
        <v>798</v>
      </c>
      <c r="AS194" s="845" t="s">
        <v>798</v>
      </c>
      <c r="AT194" s="845" t="s">
        <v>798</v>
      </c>
      <c r="AU194" s="845" t="s">
        <v>798</v>
      </c>
      <c r="AV194" s="845" t="s">
        <v>798</v>
      </c>
      <c r="AW194" s="845" t="s">
        <v>798</v>
      </c>
      <c r="AX194" s="845" t="s">
        <v>798</v>
      </c>
      <c r="AY194" s="845" t="s">
        <v>798</v>
      </c>
      <c r="AZ194" s="845" t="s">
        <v>798</v>
      </c>
      <c r="BA194" s="845" t="s">
        <v>798</v>
      </c>
      <c r="BB194" s="845" t="s">
        <v>798</v>
      </c>
      <c r="BC194" s="845" t="s">
        <v>798</v>
      </c>
      <c r="BD194" s="845" t="s">
        <v>798</v>
      </c>
      <c r="BE194" s="845" t="s">
        <v>798</v>
      </c>
      <c r="BF194" s="845" t="s">
        <v>798</v>
      </c>
      <c r="BG194" s="845" t="s">
        <v>798</v>
      </c>
      <c r="BH194" s="845" t="s">
        <v>798</v>
      </c>
      <c r="BI194" s="845" t="s">
        <v>798</v>
      </c>
      <c r="BJ194" s="845" t="s">
        <v>798</v>
      </c>
      <c r="BK194" s="917" t="s">
        <v>798</v>
      </c>
      <c r="BL194" s="845" t="s">
        <v>798</v>
      </c>
      <c r="BM194" s="845" t="s">
        <v>798</v>
      </c>
      <c r="BN194" s="845" t="s">
        <v>798</v>
      </c>
      <c r="BO194" s="845" t="s">
        <v>798</v>
      </c>
      <c r="BP194" s="845" t="s">
        <v>798</v>
      </c>
      <c r="BQ194" s="845" t="s">
        <v>798</v>
      </c>
      <c r="BR194" s="917" t="s">
        <v>798</v>
      </c>
      <c r="BS194" s="845" t="s">
        <v>798</v>
      </c>
      <c r="BT194" s="845" t="s">
        <v>798</v>
      </c>
      <c r="BU194" s="845" t="s">
        <v>798</v>
      </c>
      <c r="BV194" s="917" t="s">
        <v>798</v>
      </c>
      <c r="BW194" s="845" t="s">
        <v>798</v>
      </c>
      <c r="BX194" s="845" t="s">
        <v>798</v>
      </c>
      <c r="BY194" s="845" t="s">
        <v>798</v>
      </c>
      <c r="BZ194" s="845" t="s">
        <v>798</v>
      </c>
      <c r="CA194" s="845" t="s">
        <v>798</v>
      </c>
      <c r="CB194" s="845" t="s">
        <v>798</v>
      </c>
      <c r="CC194" s="845" t="s">
        <v>798</v>
      </c>
      <c r="CD194" s="845" t="s">
        <v>798</v>
      </c>
      <c r="CE194" s="845" t="s">
        <v>798</v>
      </c>
      <c r="CF194" s="845" t="s">
        <v>798</v>
      </c>
      <c r="CG194" s="845" t="s">
        <v>798</v>
      </c>
      <c r="CH194" s="845" t="s">
        <v>798</v>
      </c>
      <c r="CI194" s="845" t="s">
        <v>798</v>
      </c>
      <c r="CJ194" s="845" t="s">
        <v>798</v>
      </c>
      <c r="CK194" s="845" t="s">
        <v>798</v>
      </c>
      <c r="CL194" s="845" t="s">
        <v>798</v>
      </c>
      <c r="CM194" s="845" t="s">
        <v>798</v>
      </c>
      <c r="CN194" s="845" t="s">
        <v>798</v>
      </c>
      <c r="CO194" s="845" t="s">
        <v>798</v>
      </c>
      <c r="CP194" s="845" t="s">
        <v>798</v>
      </c>
      <c r="CQ194" s="845" t="s">
        <v>798</v>
      </c>
      <c r="CR194" s="845" t="s">
        <v>798</v>
      </c>
      <c r="CS194" s="845" t="s">
        <v>798</v>
      </c>
      <c r="CT194" s="845" t="s">
        <v>798</v>
      </c>
      <c r="CU194" s="845" t="s">
        <v>798</v>
      </c>
      <c r="CV194" s="845" t="s">
        <v>798</v>
      </c>
      <c r="CW194" s="845" t="s">
        <v>798</v>
      </c>
      <c r="CX194" s="845" t="s">
        <v>798</v>
      </c>
      <c r="CY194" s="845" t="s">
        <v>798</v>
      </c>
      <c r="CZ194" s="845" t="s">
        <v>798</v>
      </c>
      <c r="DA194" s="845" t="s">
        <v>798</v>
      </c>
      <c r="DB194" s="845" t="s">
        <v>798</v>
      </c>
      <c r="DC194" s="845" t="s">
        <v>798</v>
      </c>
      <c r="DD194" s="845" t="s">
        <v>798</v>
      </c>
      <c r="DE194" s="845" t="s">
        <v>798</v>
      </c>
      <c r="DF194" s="845" t="s">
        <v>798</v>
      </c>
      <c r="DG194" s="845" t="s">
        <v>798</v>
      </c>
      <c r="DH194" s="845" t="s">
        <v>798</v>
      </c>
      <c r="DI194" s="845" t="s">
        <v>798</v>
      </c>
      <c r="DJ194" s="845" t="s">
        <v>798</v>
      </c>
      <c r="DK194" s="845" t="s">
        <v>798</v>
      </c>
      <c r="DL194" s="845" t="s">
        <v>798</v>
      </c>
      <c r="DM194" s="845" t="s">
        <v>798</v>
      </c>
      <c r="DN194" s="845" t="s">
        <v>798</v>
      </c>
      <c r="DO194" s="845" t="s">
        <v>798</v>
      </c>
      <c r="DP194" s="845" t="s">
        <v>798</v>
      </c>
      <c r="DQ194" s="845" t="s">
        <v>798</v>
      </c>
      <c r="DR194" s="845" t="s">
        <v>798</v>
      </c>
      <c r="DS194" s="917" t="s">
        <v>798</v>
      </c>
      <c r="DT194" s="845" t="s">
        <v>798</v>
      </c>
      <c r="DU194" s="845" t="s">
        <v>798</v>
      </c>
      <c r="DV194" s="845" t="s">
        <v>798</v>
      </c>
      <c r="DW194" s="845" t="s">
        <v>798</v>
      </c>
      <c r="DX194" s="845" t="s">
        <v>798</v>
      </c>
      <c r="DY194" s="845" t="s">
        <v>798</v>
      </c>
      <c r="DZ194" s="845" t="s">
        <v>798</v>
      </c>
      <c r="EA194" s="845" t="s">
        <v>798</v>
      </c>
      <c r="EB194" s="845" t="s">
        <v>798</v>
      </c>
      <c r="EC194" s="845" t="s">
        <v>798</v>
      </c>
      <c r="ED194" s="845" t="s">
        <v>798</v>
      </c>
      <c r="EE194" s="845" t="s">
        <v>798</v>
      </c>
      <c r="EF194" s="845" t="s">
        <v>798</v>
      </c>
    </row>
    <row r="195" spans="1:136" x14ac:dyDescent="0.2">
      <c r="A195" s="845">
        <v>191</v>
      </c>
      <c r="B195" s="845">
        <v>11</v>
      </c>
      <c r="C195" s="845" t="s">
        <v>798</v>
      </c>
      <c r="D195" s="845" t="s">
        <v>798</v>
      </c>
      <c r="E195" s="845" t="s">
        <v>798</v>
      </c>
      <c r="F195" s="845" t="s">
        <v>798</v>
      </c>
      <c r="G195" s="845" t="s">
        <v>798</v>
      </c>
      <c r="H195" s="845" t="s">
        <v>798</v>
      </c>
      <c r="I195" s="845" t="s">
        <v>798</v>
      </c>
      <c r="J195" s="845" t="s">
        <v>798</v>
      </c>
      <c r="K195" s="845" t="s">
        <v>798</v>
      </c>
      <c r="L195" s="845" t="s">
        <v>798</v>
      </c>
      <c r="M195" s="845" t="s">
        <v>798</v>
      </c>
      <c r="N195" s="845" t="s">
        <v>798</v>
      </c>
      <c r="O195" s="845" t="s">
        <v>798</v>
      </c>
      <c r="P195" s="845" t="s">
        <v>798</v>
      </c>
      <c r="Q195" s="845" t="s">
        <v>798</v>
      </c>
      <c r="R195" s="845" t="s">
        <v>798</v>
      </c>
      <c r="S195" s="845" t="s">
        <v>798</v>
      </c>
      <c r="T195" s="845" t="s">
        <v>798</v>
      </c>
      <c r="U195" s="845" t="s">
        <v>798</v>
      </c>
      <c r="V195" s="845" t="s">
        <v>798</v>
      </c>
      <c r="W195" s="845" t="s">
        <v>798</v>
      </c>
      <c r="X195" s="845" t="s">
        <v>798</v>
      </c>
      <c r="Y195" s="845" t="s">
        <v>798</v>
      </c>
      <c r="Z195" s="845" t="s">
        <v>798</v>
      </c>
      <c r="AA195" s="845" t="s">
        <v>798</v>
      </c>
      <c r="AB195" s="845" t="s">
        <v>798</v>
      </c>
      <c r="AC195" s="845" t="s">
        <v>798</v>
      </c>
      <c r="AD195" s="845" t="s">
        <v>798</v>
      </c>
      <c r="AE195" s="845" t="s">
        <v>798</v>
      </c>
      <c r="AF195" s="845" t="s">
        <v>798</v>
      </c>
      <c r="AG195" s="845" t="s">
        <v>798</v>
      </c>
      <c r="AH195" s="845" t="s">
        <v>798</v>
      </c>
      <c r="AI195" s="845" t="s">
        <v>798</v>
      </c>
      <c r="AJ195" s="845" t="s">
        <v>798</v>
      </c>
      <c r="AK195" s="845" t="s">
        <v>798</v>
      </c>
      <c r="AL195" s="845" t="s">
        <v>798</v>
      </c>
      <c r="AM195" s="845" t="s">
        <v>798</v>
      </c>
      <c r="AN195" s="845" t="s">
        <v>798</v>
      </c>
      <c r="AO195" s="845" t="s">
        <v>798</v>
      </c>
      <c r="AP195" s="845" t="s">
        <v>798</v>
      </c>
      <c r="AQ195" s="845" t="s">
        <v>798</v>
      </c>
      <c r="AR195" s="845" t="s">
        <v>798</v>
      </c>
      <c r="AS195" s="845" t="s">
        <v>798</v>
      </c>
      <c r="AT195" s="845" t="s">
        <v>798</v>
      </c>
      <c r="AU195" s="845" t="s">
        <v>798</v>
      </c>
      <c r="AV195" s="845" t="s">
        <v>798</v>
      </c>
      <c r="AW195" s="845" t="s">
        <v>798</v>
      </c>
      <c r="AX195" s="845" t="s">
        <v>798</v>
      </c>
      <c r="AY195" s="845" t="s">
        <v>798</v>
      </c>
      <c r="AZ195" s="845" t="s">
        <v>798</v>
      </c>
      <c r="BA195" s="845" t="s">
        <v>798</v>
      </c>
      <c r="BB195" s="845" t="s">
        <v>798</v>
      </c>
      <c r="BC195" s="845" t="s">
        <v>798</v>
      </c>
      <c r="BD195" s="845" t="s">
        <v>798</v>
      </c>
      <c r="BE195" s="845" t="s">
        <v>798</v>
      </c>
      <c r="BF195" s="845" t="s">
        <v>798</v>
      </c>
      <c r="BG195" s="845" t="s">
        <v>798</v>
      </c>
      <c r="BH195" s="845" t="s">
        <v>798</v>
      </c>
      <c r="BI195" s="845" t="s">
        <v>798</v>
      </c>
      <c r="BJ195" s="845" t="s">
        <v>798</v>
      </c>
      <c r="BK195" s="917" t="s">
        <v>798</v>
      </c>
      <c r="BL195" s="845" t="s">
        <v>798</v>
      </c>
      <c r="BM195" s="845" t="s">
        <v>798</v>
      </c>
      <c r="BN195" s="845" t="s">
        <v>798</v>
      </c>
      <c r="BO195" s="845" t="s">
        <v>798</v>
      </c>
      <c r="BP195" s="845" t="s">
        <v>798</v>
      </c>
      <c r="BQ195" s="845" t="s">
        <v>798</v>
      </c>
      <c r="BR195" s="917" t="s">
        <v>798</v>
      </c>
      <c r="BS195" s="845" t="s">
        <v>798</v>
      </c>
      <c r="BT195" s="845" t="s">
        <v>798</v>
      </c>
      <c r="BU195" s="845" t="s">
        <v>798</v>
      </c>
      <c r="BV195" s="917" t="s">
        <v>798</v>
      </c>
      <c r="BW195" s="845" t="s">
        <v>798</v>
      </c>
      <c r="BX195" s="845" t="s">
        <v>798</v>
      </c>
      <c r="BY195" s="845" t="s">
        <v>798</v>
      </c>
      <c r="BZ195" s="845" t="s">
        <v>798</v>
      </c>
      <c r="CA195" s="845" t="s">
        <v>798</v>
      </c>
      <c r="CB195" s="845" t="s">
        <v>798</v>
      </c>
      <c r="CC195" s="845" t="s">
        <v>798</v>
      </c>
      <c r="CD195" s="845" t="s">
        <v>798</v>
      </c>
      <c r="CE195" s="845" t="s">
        <v>798</v>
      </c>
      <c r="CF195" s="845" t="s">
        <v>798</v>
      </c>
      <c r="CG195" s="845" t="s">
        <v>798</v>
      </c>
      <c r="CH195" s="845" t="s">
        <v>798</v>
      </c>
      <c r="CI195" s="845" t="s">
        <v>798</v>
      </c>
      <c r="CJ195" s="845" t="s">
        <v>798</v>
      </c>
      <c r="CK195" s="845" t="s">
        <v>798</v>
      </c>
      <c r="CL195" s="845" t="s">
        <v>798</v>
      </c>
      <c r="CM195" s="845" t="s">
        <v>798</v>
      </c>
      <c r="CN195" s="845" t="s">
        <v>798</v>
      </c>
      <c r="CO195" s="845" t="s">
        <v>798</v>
      </c>
      <c r="CP195" s="845" t="s">
        <v>798</v>
      </c>
      <c r="CQ195" s="845" t="s">
        <v>798</v>
      </c>
      <c r="CR195" s="845" t="s">
        <v>798</v>
      </c>
      <c r="CS195" s="845" t="s">
        <v>798</v>
      </c>
      <c r="CT195" s="845" t="s">
        <v>798</v>
      </c>
      <c r="CU195" s="845" t="s">
        <v>798</v>
      </c>
      <c r="CV195" s="845" t="s">
        <v>798</v>
      </c>
      <c r="CW195" s="845" t="s">
        <v>798</v>
      </c>
      <c r="CX195" s="845" t="s">
        <v>798</v>
      </c>
      <c r="CY195" s="845" t="s">
        <v>798</v>
      </c>
      <c r="CZ195" s="845" t="s">
        <v>798</v>
      </c>
      <c r="DA195" s="845" t="s">
        <v>798</v>
      </c>
      <c r="DB195" s="845" t="s">
        <v>798</v>
      </c>
      <c r="DC195" s="845" t="s">
        <v>798</v>
      </c>
      <c r="DD195" s="845" t="s">
        <v>798</v>
      </c>
      <c r="DE195" s="845" t="s">
        <v>798</v>
      </c>
      <c r="DF195" s="845" t="s">
        <v>798</v>
      </c>
      <c r="DG195" s="845" t="s">
        <v>798</v>
      </c>
      <c r="DH195" s="845" t="s">
        <v>798</v>
      </c>
      <c r="DI195" s="845" t="s">
        <v>798</v>
      </c>
      <c r="DJ195" s="845" t="s">
        <v>798</v>
      </c>
      <c r="DK195" s="845" t="s">
        <v>798</v>
      </c>
      <c r="DL195" s="845" t="s">
        <v>798</v>
      </c>
      <c r="DM195" s="845" t="s">
        <v>798</v>
      </c>
      <c r="DN195" s="845" t="s">
        <v>798</v>
      </c>
      <c r="DO195" s="845" t="s">
        <v>798</v>
      </c>
      <c r="DP195" s="845" t="s">
        <v>798</v>
      </c>
      <c r="DQ195" s="845" t="s">
        <v>798</v>
      </c>
      <c r="DR195" s="845" t="s">
        <v>798</v>
      </c>
      <c r="DS195" s="917" t="s">
        <v>798</v>
      </c>
      <c r="DT195" s="845" t="s">
        <v>798</v>
      </c>
      <c r="DU195" s="845" t="s">
        <v>798</v>
      </c>
      <c r="DV195" s="845" t="s">
        <v>798</v>
      </c>
      <c r="DW195" s="845" t="s">
        <v>798</v>
      </c>
      <c r="DX195" s="845" t="s">
        <v>798</v>
      </c>
      <c r="DY195" s="845" t="s">
        <v>798</v>
      </c>
      <c r="DZ195" s="845" t="s">
        <v>798</v>
      </c>
      <c r="EA195" s="845" t="s">
        <v>798</v>
      </c>
      <c r="EB195" s="845" t="s">
        <v>798</v>
      </c>
      <c r="EC195" s="845" t="s">
        <v>798</v>
      </c>
      <c r="ED195" s="845" t="s">
        <v>798</v>
      </c>
      <c r="EE195" s="845" t="s">
        <v>798</v>
      </c>
      <c r="EF195" s="845" t="s">
        <v>798</v>
      </c>
    </row>
    <row r="196" spans="1:136" x14ac:dyDescent="0.2">
      <c r="A196" s="845">
        <v>192</v>
      </c>
      <c r="B196" s="845">
        <v>12</v>
      </c>
      <c r="C196" s="845" t="s">
        <v>798</v>
      </c>
      <c r="D196" s="845" t="s">
        <v>798</v>
      </c>
      <c r="E196" s="845" t="s">
        <v>798</v>
      </c>
      <c r="F196" s="845" t="s">
        <v>798</v>
      </c>
      <c r="G196" s="845" t="s">
        <v>798</v>
      </c>
      <c r="H196" s="845" t="s">
        <v>798</v>
      </c>
      <c r="I196" s="845" t="s">
        <v>798</v>
      </c>
      <c r="J196" s="845" t="s">
        <v>798</v>
      </c>
      <c r="K196" s="845" t="s">
        <v>798</v>
      </c>
      <c r="L196" s="845" t="s">
        <v>798</v>
      </c>
      <c r="M196" s="845" t="s">
        <v>798</v>
      </c>
      <c r="N196" s="845" t="s">
        <v>798</v>
      </c>
      <c r="O196" s="845" t="s">
        <v>798</v>
      </c>
      <c r="P196" s="845" t="s">
        <v>798</v>
      </c>
      <c r="Q196" s="845" t="s">
        <v>798</v>
      </c>
      <c r="R196" s="845" t="s">
        <v>798</v>
      </c>
      <c r="S196" s="845" t="s">
        <v>798</v>
      </c>
      <c r="T196" s="845" t="s">
        <v>798</v>
      </c>
      <c r="U196" s="845" t="s">
        <v>798</v>
      </c>
      <c r="V196" s="845" t="s">
        <v>798</v>
      </c>
      <c r="W196" s="845" t="s">
        <v>798</v>
      </c>
      <c r="X196" s="845" t="s">
        <v>798</v>
      </c>
      <c r="Y196" s="845" t="s">
        <v>798</v>
      </c>
      <c r="Z196" s="845" t="s">
        <v>798</v>
      </c>
      <c r="AA196" s="845" t="s">
        <v>798</v>
      </c>
      <c r="AB196" s="845" t="s">
        <v>798</v>
      </c>
      <c r="AC196" s="845" t="s">
        <v>798</v>
      </c>
      <c r="AD196" s="845" t="s">
        <v>798</v>
      </c>
      <c r="AE196" s="845" t="s">
        <v>798</v>
      </c>
      <c r="AF196" s="845" t="s">
        <v>798</v>
      </c>
      <c r="AG196" s="845" t="s">
        <v>798</v>
      </c>
      <c r="AH196" s="845" t="s">
        <v>798</v>
      </c>
      <c r="AI196" s="845" t="s">
        <v>798</v>
      </c>
      <c r="AJ196" s="845" t="s">
        <v>798</v>
      </c>
      <c r="AK196" s="845" t="s">
        <v>798</v>
      </c>
      <c r="AL196" s="845" t="s">
        <v>798</v>
      </c>
      <c r="AM196" s="845" t="s">
        <v>798</v>
      </c>
      <c r="AN196" s="845" t="s">
        <v>798</v>
      </c>
      <c r="AO196" s="845" t="s">
        <v>798</v>
      </c>
      <c r="AP196" s="845" t="s">
        <v>798</v>
      </c>
      <c r="AQ196" s="845" t="s">
        <v>798</v>
      </c>
      <c r="AR196" s="845" t="s">
        <v>798</v>
      </c>
      <c r="AS196" s="845" t="s">
        <v>798</v>
      </c>
      <c r="AT196" s="845" t="s">
        <v>798</v>
      </c>
      <c r="AU196" s="845" t="s">
        <v>798</v>
      </c>
      <c r="AV196" s="845" t="s">
        <v>798</v>
      </c>
      <c r="AW196" s="845" t="s">
        <v>798</v>
      </c>
      <c r="AX196" s="845" t="s">
        <v>798</v>
      </c>
      <c r="AY196" s="845" t="s">
        <v>798</v>
      </c>
      <c r="AZ196" s="845" t="s">
        <v>798</v>
      </c>
      <c r="BA196" s="845" t="s">
        <v>798</v>
      </c>
      <c r="BB196" s="845" t="s">
        <v>798</v>
      </c>
      <c r="BC196" s="845" t="s">
        <v>798</v>
      </c>
      <c r="BD196" s="845" t="s">
        <v>798</v>
      </c>
      <c r="BE196" s="845" t="s">
        <v>798</v>
      </c>
      <c r="BF196" s="845" t="s">
        <v>798</v>
      </c>
      <c r="BG196" s="845" t="s">
        <v>798</v>
      </c>
      <c r="BH196" s="845" t="s">
        <v>798</v>
      </c>
      <c r="BI196" s="845" t="s">
        <v>798</v>
      </c>
      <c r="BJ196" s="845" t="s">
        <v>798</v>
      </c>
      <c r="BK196" s="917" t="s">
        <v>798</v>
      </c>
      <c r="BL196" s="845" t="s">
        <v>798</v>
      </c>
      <c r="BM196" s="845" t="s">
        <v>798</v>
      </c>
      <c r="BN196" s="845" t="s">
        <v>798</v>
      </c>
      <c r="BO196" s="845" t="s">
        <v>798</v>
      </c>
      <c r="BP196" s="845" t="s">
        <v>798</v>
      </c>
      <c r="BQ196" s="845" t="s">
        <v>798</v>
      </c>
      <c r="BR196" s="917" t="s">
        <v>798</v>
      </c>
      <c r="BS196" s="845" t="s">
        <v>798</v>
      </c>
      <c r="BT196" s="845" t="s">
        <v>798</v>
      </c>
      <c r="BU196" s="845" t="s">
        <v>798</v>
      </c>
      <c r="BV196" s="917" t="s">
        <v>798</v>
      </c>
      <c r="BW196" s="845" t="s">
        <v>798</v>
      </c>
      <c r="BX196" s="845" t="s">
        <v>798</v>
      </c>
      <c r="BY196" s="845" t="s">
        <v>798</v>
      </c>
      <c r="BZ196" s="845" t="s">
        <v>798</v>
      </c>
      <c r="CA196" s="845" t="s">
        <v>798</v>
      </c>
      <c r="CB196" s="845" t="s">
        <v>798</v>
      </c>
      <c r="CC196" s="845" t="s">
        <v>798</v>
      </c>
      <c r="CD196" s="845" t="s">
        <v>798</v>
      </c>
      <c r="CE196" s="845" t="s">
        <v>798</v>
      </c>
      <c r="CF196" s="845" t="s">
        <v>798</v>
      </c>
      <c r="CG196" s="845" t="s">
        <v>798</v>
      </c>
      <c r="CH196" s="845" t="s">
        <v>798</v>
      </c>
      <c r="CI196" s="845" t="s">
        <v>798</v>
      </c>
      <c r="CJ196" s="845" t="s">
        <v>798</v>
      </c>
      <c r="CK196" s="845" t="s">
        <v>798</v>
      </c>
      <c r="CL196" s="845" t="s">
        <v>798</v>
      </c>
      <c r="CM196" s="845" t="s">
        <v>798</v>
      </c>
      <c r="CN196" s="845" t="s">
        <v>798</v>
      </c>
      <c r="CO196" s="845" t="s">
        <v>798</v>
      </c>
      <c r="CP196" s="845" t="s">
        <v>798</v>
      </c>
      <c r="CQ196" s="845" t="s">
        <v>798</v>
      </c>
      <c r="CR196" s="845" t="s">
        <v>798</v>
      </c>
      <c r="CS196" s="845" t="s">
        <v>798</v>
      </c>
      <c r="CT196" s="845" t="s">
        <v>798</v>
      </c>
      <c r="CU196" s="845" t="s">
        <v>798</v>
      </c>
      <c r="CV196" s="845" t="s">
        <v>798</v>
      </c>
      <c r="CW196" s="845" t="s">
        <v>798</v>
      </c>
      <c r="CX196" s="845" t="s">
        <v>798</v>
      </c>
      <c r="CY196" s="845" t="s">
        <v>798</v>
      </c>
      <c r="CZ196" s="845" t="s">
        <v>798</v>
      </c>
      <c r="DA196" s="845" t="s">
        <v>798</v>
      </c>
      <c r="DB196" s="845" t="s">
        <v>798</v>
      </c>
      <c r="DC196" s="845" t="s">
        <v>798</v>
      </c>
      <c r="DD196" s="845" t="s">
        <v>798</v>
      </c>
      <c r="DE196" s="845" t="s">
        <v>798</v>
      </c>
      <c r="DF196" s="845" t="s">
        <v>798</v>
      </c>
      <c r="DG196" s="845" t="s">
        <v>798</v>
      </c>
      <c r="DH196" s="845" t="s">
        <v>798</v>
      </c>
      <c r="DI196" s="845" t="s">
        <v>798</v>
      </c>
      <c r="DJ196" s="845" t="s">
        <v>798</v>
      </c>
      <c r="DK196" s="845" t="s">
        <v>798</v>
      </c>
      <c r="DL196" s="845" t="s">
        <v>798</v>
      </c>
      <c r="DM196" s="845" t="s">
        <v>798</v>
      </c>
      <c r="DN196" s="845" t="s">
        <v>798</v>
      </c>
      <c r="DO196" s="845" t="s">
        <v>798</v>
      </c>
      <c r="DP196" s="845" t="s">
        <v>798</v>
      </c>
      <c r="DQ196" s="845" t="s">
        <v>798</v>
      </c>
      <c r="DR196" s="845" t="s">
        <v>798</v>
      </c>
      <c r="DS196" s="917" t="s">
        <v>798</v>
      </c>
      <c r="DT196" s="845" t="s">
        <v>798</v>
      </c>
      <c r="DU196" s="845" t="s">
        <v>798</v>
      </c>
      <c r="DV196" s="845" t="s">
        <v>798</v>
      </c>
      <c r="DW196" s="845" t="s">
        <v>798</v>
      </c>
      <c r="DX196" s="845" t="s">
        <v>798</v>
      </c>
      <c r="DY196" s="845" t="s">
        <v>798</v>
      </c>
      <c r="DZ196" s="845" t="s">
        <v>798</v>
      </c>
      <c r="EA196" s="845" t="s">
        <v>798</v>
      </c>
      <c r="EB196" s="845" t="s">
        <v>798</v>
      </c>
      <c r="EC196" s="845" t="s">
        <v>798</v>
      </c>
      <c r="ED196" s="845" t="s">
        <v>798</v>
      </c>
      <c r="EE196" s="845" t="s">
        <v>798</v>
      </c>
      <c r="EF196" s="845" t="s">
        <v>798</v>
      </c>
    </row>
    <row r="197" spans="1:136" x14ac:dyDescent="0.2">
      <c r="A197" s="845">
        <v>193</v>
      </c>
      <c r="B197" s="845">
        <v>1</v>
      </c>
      <c r="C197" s="845" t="s">
        <v>798</v>
      </c>
      <c r="D197" s="845" t="s">
        <v>798</v>
      </c>
      <c r="E197" s="845" t="s">
        <v>798</v>
      </c>
      <c r="F197" s="845" t="s">
        <v>798</v>
      </c>
      <c r="G197" s="845" t="s">
        <v>798</v>
      </c>
      <c r="H197" s="845" t="s">
        <v>798</v>
      </c>
      <c r="I197" s="845" t="s">
        <v>798</v>
      </c>
      <c r="J197" s="845" t="s">
        <v>798</v>
      </c>
      <c r="K197" s="845" t="s">
        <v>798</v>
      </c>
      <c r="L197" s="845" t="s">
        <v>798</v>
      </c>
      <c r="M197" s="845" t="s">
        <v>798</v>
      </c>
      <c r="N197" s="845" t="s">
        <v>798</v>
      </c>
      <c r="O197" s="845" t="s">
        <v>798</v>
      </c>
      <c r="P197" s="845" t="s">
        <v>798</v>
      </c>
      <c r="Q197" s="845" t="s">
        <v>798</v>
      </c>
      <c r="R197" s="845" t="s">
        <v>798</v>
      </c>
      <c r="S197" s="845" t="s">
        <v>798</v>
      </c>
      <c r="T197" s="845" t="s">
        <v>798</v>
      </c>
      <c r="U197" s="845" t="s">
        <v>798</v>
      </c>
      <c r="V197" s="845" t="s">
        <v>798</v>
      </c>
      <c r="W197" s="845" t="s">
        <v>798</v>
      </c>
      <c r="X197" s="845" t="s">
        <v>798</v>
      </c>
      <c r="Y197" s="845" t="s">
        <v>798</v>
      </c>
      <c r="Z197" s="845" t="s">
        <v>798</v>
      </c>
      <c r="AA197" s="845" t="s">
        <v>798</v>
      </c>
      <c r="AB197" s="845" t="s">
        <v>798</v>
      </c>
      <c r="AC197" s="845" t="s">
        <v>798</v>
      </c>
      <c r="AD197" s="845" t="s">
        <v>798</v>
      </c>
      <c r="AE197" s="845" t="s">
        <v>798</v>
      </c>
      <c r="AF197" s="845" t="s">
        <v>798</v>
      </c>
      <c r="AG197" s="845" t="s">
        <v>798</v>
      </c>
      <c r="AH197" s="845" t="s">
        <v>798</v>
      </c>
      <c r="AI197" s="845" t="s">
        <v>798</v>
      </c>
      <c r="AJ197" s="845" t="s">
        <v>798</v>
      </c>
      <c r="AK197" s="845" t="s">
        <v>798</v>
      </c>
      <c r="AL197" s="845" t="s">
        <v>798</v>
      </c>
      <c r="AM197" s="845" t="s">
        <v>798</v>
      </c>
      <c r="AN197" s="845" t="s">
        <v>798</v>
      </c>
      <c r="AO197" s="845" t="s">
        <v>798</v>
      </c>
      <c r="AP197" s="845" t="s">
        <v>798</v>
      </c>
      <c r="AQ197" s="845" t="s">
        <v>798</v>
      </c>
      <c r="AR197" s="845" t="s">
        <v>798</v>
      </c>
      <c r="AS197" s="845" t="s">
        <v>798</v>
      </c>
      <c r="AT197" s="845" t="s">
        <v>798</v>
      </c>
      <c r="AU197" s="845" t="s">
        <v>798</v>
      </c>
      <c r="AV197" s="845" t="s">
        <v>798</v>
      </c>
      <c r="AW197" s="845" t="s">
        <v>798</v>
      </c>
      <c r="AX197" s="845" t="s">
        <v>798</v>
      </c>
      <c r="AY197" s="845" t="s">
        <v>798</v>
      </c>
      <c r="AZ197" s="845" t="s">
        <v>798</v>
      </c>
      <c r="BA197" s="845" t="s">
        <v>798</v>
      </c>
      <c r="BB197" s="845" t="s">
        <v>798</v>
      </c>
      <c r="BC197" s="845" t="s">
        <v>798</v>
      </c>
      <c r="BD197" s="845" t="s">
        <v>798</v>
      </c>
      <c r="BE197" s="845" t="s">
        <v>798</v>
      </c>
      <c r="BF197" s="845" t="s">
        <v>798</v>
      </c>
      <c r="BG197" s="845" t="s">
        <v>798</v>
      </c>
      <c r="BH197" s="845" t="s">
        <v>798</v>
      </c>
      <c r="BI197" s="845" t="s">
        <v>798</v>
      </c>
      <c r="BJ197" s="845" t="s">
        <v>798</v>
      </c>
      <c r="BK197" s="917" t="s">
        <v>798</v>
      </c>
      <c r="BL197" s="845" t="s">
        <v>798</v>
      </c>
      <c r="BM197" s="845" t="s">
        <v>798</v>
      </c>
      <c r="BN197" s="845" t="s">
        <v>798</v>
      </c>
      <c r="BO197" s="845" t="s">
        <v>798</v>
      </c>
      <c r="BP197" s="845" t="s">
        <v>798</v>
      </c>
      <c r="BQ197" s="845" t="s">
        <v>798</v>
      </c>
      <c r="BR197" s="917" t="s">
        <v>798</v>
      </c>
      <c r="BS197" s="845" t="s">
        <v>798</v>
      </c>
      <c r="BT197" s="845" t="s">
        <v>798</v>
      </c>
      <c r="BU197" s="845" t="s">
        <v>798</v>
      </c>
      <c r="BV197" s="917" t="s">
        <v>798</v>
      </c>
      <c r="BW197" s="845" t="s">
        <v>798</v>
      </c>
      <c r="BX197" s="845" t="s">
        <v>798</v>
      </c>
      <c r="BY197" s="845" t="s">
        <v>798</v>
      </c>
      <c r="BZ197" s="845" t="s">
        <v>798</v>
      </c>
      <c r="CA197" s="845" t="s">
        <v>798</v>
      </c>
      <c r="CB197" s="845" t="s">
        <v>798</v>
      </c>
      <c r="CC197" s="845" t="s">
        <v>798</v>
      </c>
      <c r="CD197" s="845" t="s">
        <v>798</v>
      </c>
      <c r="CE197" s="845" t="s">
        <v>798</v>
      </c>
      <c r="CF197" s="845" t="s">
        <v>798</v>
      </c>
      <c r="CG197" s="845" t="s">
        <v>798</v>
      </c>
      <c r="CH197" s="845" t="s">
        <v>798</v>
      </c>
      <c r="CI197" s="845" t="s">
        <v>798</v>
      </c>
      <c r="CJ197" s="845" t="s">
        <v>798</v>
      </c>
      <c r="CK197" s="845" t="s">
        <v>798</v>
      </c>
      <c r="CL197" s="845" t="s">
        <v>798</v>
      </c>
      <c r="CM197" s="845" t="s">
        <v>798</v>
      </c>
      <c r="CN197" s="845" t="s">
        <v>798</v>
      </c>
      <c r="CO197" s="845" t="s">
        <v>798</v>
      </c>
      <c r="CP197" s="845" t="s">
        <v>798</v>
      </c>
      <c r="CQ197" s="845" t="s">
        <v>798</v>
      </c>
      <c r="CR197" s="845" t="s">
        <v>798</v>
      </c>
      <c r="CS197" s="845" t="s">
        <v>798</v>
      </c>
      <c r="CT197" s="845" t="s">
        <v>798</v>
      </c>
      <c r="CU197" s="845" t="s">
        <v>798</v>
      </c>
      <c r="CV197" s="845" t="s">
        <v>798</v>
      </c>
      <c r="CW197" s="845" t="s">
        <v>798</v>
      </c>
      <c r="CX197" s="845" t="s">
        <v>798</v>
      </c>
      <c r="CY197" s="845" t="s">
        <v>798</v>
      </c>
      <c r="CZ197" s="845" t="s">
        <v>798</v>
      </c>
      <c r="DA197" s="845" t="s">
        <v>798</v>
      </c>
      <c r="DB197" s="845" t="s">
        <v>798</v>
      </c>
      <c r="DC197" s="845" t="s">
        <v>798</v>
      </c>
      <c r="DD197" s="845" t="s">
        <v>798</v>
      </c>
      <c r="DE197" s="845" t="s">
        <v>798</v>
      </c>
      <c r="DF197" s="845" t="s">
        <v>798</v>
      </c>
      <c r="DG197" s="845" t="s">
        <v>798</v>
      </c>
      <c r="DH197" s="845" t="s">
        <v>798</v>
      </c>
      <c r="DI197" s="845" t="s">
        <v>798</v>
      </c>
      <c r="DJ197" s="845" t="s">
        <v>798</v>
      </c>
      <c r="DK197" s="845" t="s">
        <v>798</v>
      </c>
      <c r="DL197" s="845" t="s">
        <v>798</v>
      </c>
      <c r="DM197" s="845" t="s">
        <v>798</v>
      </c>
      <c r="DN197" s="845" t="s">
        <v>798</v>
      </c>
      <c r="DO197" s="845" t="s">
        <v>798</v>
      </c>
      <c r="DP197" s="845" t="s">
        <v>798</v>
      </c>
      <c r="DQ197" s="845" t="s">
        <v>798</v>
      </c>
      <c r="DR197" s="845" t="s">
        <v>798</v>
      </c>
      <c r="DS197" s="917" t="s">
        <v>798</v>
      </c>
      <c r="DT197" s="845" t="s">
        <v>798</v>
      </c>
      <c r="DU197" s="845" t="s">
        <v>798</v>
      </c>
      <c r="DV197" s="845" t="s">
        <v>798</v>
      </c>
      <c r="DW197" s="845" t="s">
        <v>798</v>
      </c>
      <c r="DX197" s="845" t="s">
        <v>798</v>
      </c>
      <c r="DY197" s="845" t="s">
        <v>798</v>
      </c>
      <c r="DZ197" s="845" t="s">
        <v>798</v>
      </c>
      <c r="EA197" s="845" t="s">
        <v>798</v>
      </c>
      <c r="EB197" s="845" t="s">
        <v>798</v>
      </c>
      <c r="EC197" s="845" t="s">
        <v>798</v>
      </c>
      <c r="ED197" s="845" t="s">
        <v>798</v>
      </c>
      <c r="EE197" s="845" t="s">
        <v>798</v>
      </c>
      <c r="EF197" s="845" t="s">
        <v>798</v>
      </c>
    </row>
    <row r="198" spans="1:136" x14ac:dyDescent="0.2">
      <c r="A198" s="845">
        <v>194</v>
      </c>
      <c r="B198" s="845">
        <v>2</v>
      </c>
      <c r="C198" s="845" t="s">
        <v>798</v>
      </c>
      <c r="D198" s="845" t="s">
        <v>798</v>
      </c>
      <c r="E198" s="845" t="s">
        <v>798</v>
      </c>
      <c r="F198" s="845" t="s">
        <v>798</v>
      </c>
      <c r="G198" s="845" t="s">
        <v>798</v>
      </c>
      <c r="H198" s="845" t="s">
        <v>798</v>
      </c>
      <c r="I198" s="845" t="s">
        <v>798</v>
      </c>
      <c r="J198" s="845" t="s">
        <v>798</v>
      </c>
      <c r="K198" s="845" t="s">
        <v>798</v>
      </c>
      <c r="L198" s="845" t="s">
        <v>798</v>
      </c>
      <c r="M198" s="845" t="s">
        <v>798</v>
      </c>
      <c r="N198" s="845" t="s">
        <v>798</v>
      </c>
      <c r="O198" s="845" t="s">
        <v>798</v>
      </c>
      <c r="P198" s="845" t="s">
        <v>798</v>
      </c>
      <c r="Q198" s="845" t="s">
        <v>798</v>
      </c>
      <c r="R198" s="845" t="s">
        <v>798</v>
      </c>
      <c r="S198" s="845" t="s">
        <v>798</v>
      </c>
      <c r="T198" s="845" t="s">
        <v>798</v>
      </c>
      <c r="U198" s="845" t="s">
        <v>798</v>
      </c>
      <c r="V198" s="845" t="s">
        <v>798</v>
      </c>
      <c r="W198" s="845" t="s">
        <v>798</v>
      </c>
      <c r="X198" s="845" t="s">
        <v>798</v>
      </c>
      <c r="Y198" s="845" t="s">
        <v>798</v>
      </c>
      <c r="Z198" s="845" t="s">
        <v>798</v>
      </c>
      <c r="AA198" s="845" t="s">
        <v>798</v>
      </c>
      <c r="AB198" s="845" t="s">
        <v>798</v>
      </c>
      <c r="AC198" s="845" t="s">
        <v>798</v>
      </c>
      <c r="AD198" s="845" t="s">
        <v>798</v>
      </c>
      <c r="AE198" s="845" t="s">
        <v>798</v>
      </c>
      <c r="AF198" s="845" t="s">
        <v>798</v>
      </c>
      <c r="AG198" s="845" t="s">
        <v>798</v>
      </c>
      <c r="AH198" s="845" t="s">
        <v>798</v>
      </c>
      <c r="AI198" s="845" t="s">
        <v>798</v>
      </c>
      <c r="AJ198" s="845" t="s">
        <v>798</v>
      </c>
      <c r="AK198" s="845" t="s">
        <v>798</v>
      </c>
      <c r="AL198" s="845" t="s">
        <v>798</v>
      </c>
      <c r="AM198" s="845" t="s">
        <v>798</v>
      </c>
      <c r="AN198" s="845" t="s">
        <v>798</v>
      </c>
      <c r="AO198" s="845" t="s">
        <v>798</v>
      </c>
      <c r="AP198" s="845" t="s">
        <v>798</v>
      </c>
      <c r="AQ198" s="845" t="s">
        <v>798</v>
      </c>
      <c r="AR198" s="845" t="s">
        <v>798</v>
      </c>
      <c r="AS198" s="845" t="s">
        <v>798</v>
      </c>
      <c r="AT198" s="845" t="s">
        <v>798</v>
      </c>
      <c r="AU198" s="845" t="s">
        <v>798</v>
      </c>
      <c r="AV198" s="845" t="s">
        <v>798</v>
      </c>
      <c r="AW198" s="845" t="s">
        <v>798</v>
      </c>
      <c r="AX198" s="845" t="s">
        <v>798</v>
      </c>
      <c r="AY198" s="845" t="s">
        <v>798</v>
      </c>
      <c r="AZ198" s="845" t="s">
        <v>798</v>
      </c>
      <c r="BA198" s="845" t="s">
        <v>798</v>
      </c>
      <c r="BB198" s="845" t="s">
        <v>798</v>
      </c>
      <c r="BC198" s="845" t="s">
        <v>798</v>
      </c>
      <c r="BD198" s="845" t="s">
        <v>798</v>
      </c>
      <c r="BE198" s="845" t="s">
        <v>798</v>
      </c>
      <c r="BF198" s="845" t="s">
        <v>798</v>
      </c>
      <c r="BG198" s="845" t="s">
        <v>798</v>
      </c>
      <c r="BH198" s="845" t="s">
        <v>798</v>
      </c>
      <c r="BI198" s="845" t="s">
        <v>798</v>
      </c>
      <c r="BJ198" s="845" t="s">
        <v>798</v>
      </c>
      <c r="BK198" s="917" t="s">
        <v>798</v>
      </c>
      <c r="BL198" s="845" t="s">
        <v>798</v>
      </c>
      <c r="BM198" s="845" t="s">
        <v>798</v>
      </c>
      <c r="BN198" s="845" t="s">
        <v>798</v>
      </c>
      <c r="BO198" s="845" t="s">
        <v>798</v>
      </c>
      <c r="BP198" s="845" t="s">
        <v>798</v>
      </c>
      <c r="BQ198" s="845" t="s">
        <v>798</v>
      </c>
      <c r="BR198" s="917" t="s">
        <v>798</v>
      </c>
      <c r="BS198" s="845" t="s">
        <v>798</v>
      </c>
      <c r="BT198" s="845" t="s">
        <v>798</v>
      </c>
      <c r="BU198" s="845" t="s">
        <v>798</v>
      </c>
      <c r="BV198" s="917" t="s">
        <v>798</v>
      </c>
      <c r="BW198" s="845" t="s">
        <v>798</v>
      </c>
      <c r="BX198" s="845" t="s">
        <v>798</v>
      </c>
      <c r="BY198" s="845" t="s">
        <v>798</v>
      </c>
      <c r="BZ198" s="845" t="s">
        <v>798</v>
      </c>
      <c r="CA198" s="845" t="s">
        <v>798</v>
      </c>
      <c r="CB198" s="845" t="s">
        <v>798</v>
      </c>
      <c r="CC198" s="845" t="s">
        <v>798</v>
      </c>
      <c r="CD198" s="845" t="s">
        <v>798</v>
      </c>
      <c r="CE198" s="845" t="s">
        <v>798</v>
      </c>
      <c r="CF198" s="845" t="s">
        <v>798</v>
      </c>
      <c r="CG198" s="845" t="s">
        <v>798</v>
      </c>
      <c r="CH198" s="845" t="s">
        <v>798</v>
      </c>
      <c r="CI198" s="845" t="s">
        <v>798</v>
      </c>
      <c r="CJ198" s="845" t="s">
        <v>798</v>
      </c>
      <c r="CK198" s="845" t="s">
        <v>798</v>
      </c>
      <c r="CL198" s="845" t="s">
        <v>798</v>
      </c>
      <c r="CM198" s="845" t="s">
        <v>798</v>
      </c>
      <c r="CN198" s="845" t="s">
        <v>798</v>
      </c>
      <c r="CO198" s="845" t="s">
        <v>798</v>
      </c>
      <c r="CP198" s="845" t="s">
        <v>798</v>
      </c>
      <c r="CQ198" s="845" t="s">
        <v>798</v>
      </c>
      <c r="CR198" s="845" t="s">
        <v>798</v>
      </c>
      <c r="CS198" s="845" t="s">
        <v>798</v>
      </c>
      <c r="CT198" s="845" t="s">
        <v>798</v>
      </c>
      <c r="CU198" s="845" t="s">
        <v>798</v>
      </c>
      <c r="CV198" s="845" t="s">
        <v>798</v>
      </c>
      <c r="CW198" s="845" t="s">
        <v>798</v>
      </c>
      <c r="CX198" s="845" t="s">
        <v>798</v>
      </c>
      <c r="CY198" s="845" t="s">
        <v>798</v>
      </c>
      <c r="CZ198" s="845" t="s">
        <v>798</v>
      </c>
      <c r="DA198" s="845" t="s">
        <v>798</v>
      </c>
      <c r="DB198" s="845" t="s">
        <v>798</v>
      </c>
      <c r="DC198" s="845" t="s">
        <v>798</v>
      </c>
      <c r="DD198" s="845" t="s">
        <v>798</v>
      </c>
      <c r="DE198" s="845" t="s">
        <v>798</v>
      </c>
      <c r="DF198" s="845" t="s">
        <v>798</v>
      </c>
      <c r="DG198" s="845" t="s">
        <v>798</v>
      </c>
      <c r="DH198" s="845" t="s">
        <v>798</v>
      </c>
      <c r="DI198" s="845" t="s">
        <v>798</v>
      </c>
      <c r="DJ198" s="845" t="s">
        <v>798</v>
      </c>
      <c r="DK198" s="845" t="s">
        <v>798</v>
      </c>
      <c r="DL198" s="845" t="s">
        <v>798</v>
      </c>
      <c r="DM198" s="845" t="s">
        <v>798</v>
      </c>
      <c r="DN198" s="845" t="s">
        <v>798</v>
      </c>
      <c r="DO198" s="845" t="s">
        <v>798</v>
      </c>
      <c r="DP198" s="845" t="s">
        <v>798</v>
      </c>
      <c r="DQ198" s="845" t="s">
        <v>798</v>
      </c>
      <c r="DR198" s="845" t="s">
        <v>798</v>
      </c>
      <c r="DS198" s="917" t="s">
        <v>798</v>
      </c>
      <c r="DT198" s="845" t="s">
        <v>798</v>
      </c>
      <c r="DU198" s="845" t="s">
        <v>798</v>
      </c>
      <c r="DV198" s="845" t="s">
        <v>798</v>
      </c>
      <c r="DW198" s="845" t="s">
        <v>798</v>
      </c>
      <c r="DX198" s="845" t="s">
        <v>798</v>
      </c>
      <c r="DY198" s="845" t="s">
        <v>798</v>
      </c>
      <c r="DZ198" s="845" t="s">
        <v>798</v>
      </c>
      <c r="EA198" s="845" t="s">
        <v>798</v>
      </c>
      <c r="EB198" s="845" t="s">
        <v>798</v>
      </c>
      <c r="EC198" s="845" t="s">
        <v>798</v>
      </c>
      <c r="ED198" s="845" t="s">
        <v>798</v>
      </c>
      <c r="EE198" s="845" t="s">
        <v>798</v>
      </c>
      <c r="EF198" s="845" t="s">
        <v>798</v>
      </c>
    </row>
    <row r="199" spans="1:136" x14ac:dyDescent="0.2">
      <c r="A199" s="845">
        <v>195</v>
      </c>
      <c r="B199" s="845">
        <v>3</v>
      </c>
      <c r="C199" s="845" t="s">
        <v>798</v>
      </c>
      <c r="D199" s="845" t="s">
        <v>798</v>
      </c>
      <c r="E199" s="845" t="s">
        <v>798</v>
      </c>
      <c r="F199" s="845" t="s">
        <v>798</v>
      </c>
      <c r="G199" s="845" t="s">
        <v>798</v>
      </c>
      <c r="H199" s="845" t="s">
        <v>798</v>
      </c>
      <c r="I199" s="845" t="s">
        <v>798</v>
      </c>
      <c r="J199" s="845" t="s">
        <v>798</v>
      </c>
      <c r="K199" s="845" t="s">
        <v>798</v>
      </c>
      <c r="L199" s="845" t="s">
        <v>798</v>
      </c>
      <c r="M199" s="845" t="s">
        <v>798</v>
      </c>
      <c r="N199" s="845" t="s">
        <v>798</v>
      </c>
      <c r="O199" s="845" t="s">
        <v>798</v>
      </c>
      <c r="P199" s="845" t="s">
        <v>798</v>
      </c>
      <c r="Q199" s="845" t="s">
        <v>798</v>
      </c>
      <c r="R199" s="845" t="s">
        <v>798</v>
      </c>
      <c r="S199" s="845" t="s">
        <v>798</v>
      </c>
      <c r="T199" s="845" t="s">
        <v>798</v>
      </c>
      <c r="U199" s="845" t="s">
        <v>798</v>
      </c>
      <c r="V199" s="845" t="s">
        <v>798</v>
      </c>
      <c r="W199" s="845" t="s">
        <v>798</v>
      </c>
      <c r="X199" s="845" t="s">
        <v>798</v>
      </c>
      <c r="Y199" s="845" t="s">
        <v>798</v>
      </c>
      <c r="Z199" s="845" t="s">
        <v>798</v>
      </c>
      <c r="AA199" s="845" t="s">
        <v>798</v>
      </c>
      <c r="AB199" s="845" t="s">
        <v>798</v>
      </c>
      <c r="AC199" s="845" t="s">
        <v>798</v>
      </c>
      <c r="AD199" s="845" t="s">
        <v>798</v>
      </c>
      <c r="AE199" s="845" t="s">
        <v>798</v>
      </c>
      <c r="AF199" s="845" t="s">
        <v>798</v>
      </c>
      <c r="AG199" s="845" t="s">
        <v>798</v>
      </c>
      <c r="AH199" s="845" t="s">
        <v>798</v>
      </c>
      <c r="AI199" s="845" t="s">
        <v>798</v>
      </c>
      <c r="AJ199" s="845" t="s">
        <v>798</v>
      </c>
      <c r="AK199" s="845" t="s">
        <v>798</v>
      </c>
      <c r="AL199" s="845" t="s">
        <v>798</v>
      </c>
      <c r="AM199" s="845" t="s">
        <v>798</v>
      </c>
      <c r="AN199" s="845" t="s">
        <v>798</v>
      </c>
      <c r="AO199" s="845" t="s">
        <v>798</v>
      </c>
      <c r="AP199" s="845" t="s">
        <v>798</v>
      </c>
      <c r="AQ199" s="845" t="s">
        <v>798</v>
      </c>
      <c r="AR199" s="845" t="s">
        <v>798</v>
      </c>
      <c r="AS199" s="845" t="s">
        <v>798</v>
      </c>
      <c r="AT199" s="845" t="s">
        <v>798</v>
      </c>
      <c r="AU199" s="845" t="s">
        <v>798</v>
      </c>
      <c r="AV199" s="845" t="s">
        <v>798</v>
      </c>
      <c r="AW199" s="845" t="s">
        <v>798</v>
      </c>
      <c r="AX199" s="845" t="s">
        <v>798</v>
      </c>
      <c r="AY199" s="845" t="s">
        <v>798</v>
      </c>
      <c r="AZ199" s="845" t="s">
        <v>798</v>
      </c>
      <c r="BA199" s="845" t="s">
        <v>798</v>
      </c>
      <c r="BB199" s="845" t="s">
        <v>798</v>
      </c>
      <c r="BC199" s="845" t="s">
        <v>798</v>
      </c>
      <c r="BD199" s="845" t="s">
        <v>798</v>
      </c>
      <c r="BE199" s="845" t="s">
        <v>798</v>
      </c>
      <c r="BF199" s="845" t="s">
        <v>798</v>
      </c>
      <c r="BG199" s="845" t="s">
        <v>798</v>
      </c>
      <c r="BH199" s="845" t="s">
        <v>798</v>
      </c>
      <c r="BI199" s="845" t="s">
        <v>798</v>
      </c>
      <c r="BJ199" s="845" t="s">
        <v>798</v>
      </c>
      <c r="BK199" s="917" t="s">
        <v>798</v>
      </c>
      <c r="BL199" s="845" t="s">
        <v>798</v>
      </c>
      <c r="BM199" s="845" t="s">
        <v>798</v>
      </c>
      <c r="BN199" s="845" t="s">
        <v>798</v>
      </c>
      <c r="BO199" s="845" t="s">
        <v>798</v>
      </c>
      <c r="BP199" s="845" t="s">
        <v>798</v>
      </c>
      <c r="BQ199" s="845" t="s">
        <v>798</v>
      </c>
      <c r="BR199" s="917" t="s">
        <v>798</v>
      </c>
      <c r="BS199" s="845" t="s">
        <v>798</v>
      </c>
      <c r="BT199" s="845" t="s">
        <v>798</v>
      </c>
      <c r="BU199" s="845" t="s">
        <v>798</v>
      </c>
      <c r="BV199" s="917" t="s">
        <v>798</v>
      </c>
      <c r="BW199" s="845" t="s">
        <v>798</v>
      </c>
      <c r="BX199" s="845" t="s">
        <v>798</v>
      </c>
      <c r="BY199" s="845" t="s">
        <v>798</v>
      </c>
      <c r="BZ199" s="845" t="s">
        <v>798</v>
      </c>
      <c r="CA199" s="845" t="s">
        <v>798</v>
      </c>
      <c r="CB199" s="845" t="s">
        <v>798</v>
      </c>
      <c r="CC199" s="845" t="s">
        <v>798</v>
      </c>
      <c r="CD199" s="845" t="s">
        <v>798</v>
      </c>
      <c r="CE199" s="845" t="s">
        <v>798</v>
      </c>
      <c r="CF199" s="845" t="s">
        <v>798</v>
      </c>
      <c r="CG199" s="845" t="s">
        <v>798</v>
      </c>
      <c r="CH199" s="845" t="s">
        <v>798</v>
      </c>
      <c r="CI199" s="845" t="s">
        <v>798</v>
      </c>
      <c r="CJ199" s="845" t="s">
        <v>798</v>
      </c>
      <c r="CK199" s="845" t="s">
        <v>798</v>
      </c>
      <c r="CL199" s="845" t="s">
        <v>798</v>
      </c>
      <c r="CM199" s="845" t="s">
        <v>798</v>
      </c>
      <c r="CN199" s="845" t="s">
        <v>798</v>
      </c>
      <c r="CO199" s="845" t="s">
        <v>798</v>
      </c>
      <c r="CP199" s="845" t="s">
        <v>798</v>
      </c>
      <c r="CQ199" s="845" t="s">
        <v>798</v>
      </c>
      <c r="CR199" s="845" t="s">
        <v>798</v>
      </c>
      <c r="CS199" s="845" t="s">
        <v>798</v>
      </c>
      <c r="CT199" s="845" t="s">
        <v>798</v>
      </c>
      <c r="CU199" s="845" t="s">
        <v>798</v>
      </c>
      <c r="CV199" s="845" t="s">
        <v>798</v>
      </c>
      <c r="CW199" s="845" t="s">
        <v>798</v>
      </c>
      <c r="CX199" s="845" t="s">
        <v>798</v>
      </c>
      <c r="CY199" s="845" t="s">
        <v>798</v>
      </c>
      <c r="CZ199" s="845" t="s">
        <v>798</v>
      </c>
      <c r="DA199" s="845" t="s">
        <v>798</v>
      </c>
      <c r="DB199" s="845" t="s">
        <v>798</v>
      </c>
      <c r="DC199" s="845" t="s">
        <v>798</v>
      </c>
      <c r="DD199" s="845" t="s">
        <v>798</v>
      </c>
      <c r="DE199" s="845" t="s">
        <v>798</v>
      </c>
      <c r="DF199" s="845" t="s">
        <v>798</v>
      </c>
      <c r="DG199" s="845" t="s">
        <v>798</v>
      </c>
      <c r="DH199" s="845" t="s">
        <v>798</v>
      </c>
      <c r="DI199" s="845" t="s">
        <v>798</v>
      </c>
      <c r="DJ199" s="845" t="s">
        <v>798</v>
      </c>
      <c r="DK199" s="845" t="s">
        <v>798</v>
      </c>
      <c r="DL199" s="845" t="s">
        <v>798</v>
      </c>
      <c r="DM199" s="845" t="s">
        <v>798</v>
      </c>
      <c r="DN199" s="845" t="s">
        <v>798</v>
      </c>
      <c r="DO199" s="845" t="s">
        <v>798</v>
      </c>
      <c r="DP199" s="845" t="s">
        <v>798</v>
      </c>
      <c r="DQ199" s="845" t="s">
        <v>798</v>
      </c>
      <c r="DR199" s="845" t="s">
        <v>798</v>
      </c>
      <c r="DS199" s="917" t="s">
        <v>798</v>
      </c>
      <c r="DT199" s="845" t="s">
        <v>798</v>
      </c>
      <c r="DU199" s="845" t="s">
        <v>798</v>
      </c>
      <c r="DV199" s="845" t="s">
        <v>798</v>
      </c>
      <c r="DW199" s="845" t="s">
        <v>798</v>
      </c>
      <c r="DX199" s="845" t="s">
        <v>798</v>
      </c>
      <c r="DY199" s="845" t="s">
        <v>798</v>
      </c>
      <c r="DZ199" s="845" t="s">
        <v>798</v>
      </c>
      <c r="EA199" s="845" t="s">
        <v>798</v>
      </c>
      <c r="EB199" s="845" t="s">
        <v>798</v>
      </c>
      <c r="EC199" s="845" t="s">
        <v>798</v>
      </c>
      <c r="ED199" s="845" t="s">
        <v>798</v>
      </c>
      <c r="EE199" s="845" t="s">
        <v>798</v>
      </c>
      <c r="EF199" s="845" t="s">
        <v>798</v>
      </c>
    </row>
    <row r="200" spans="1:136" x14ac:dyDescent="0.2">
      <c r="A200" s="845">
        <v>196</v>
      </c>
      <c r="B200" s="845">
        <v>4</v>
      </c>
      <c r="C200" s="845" t="s">
        <v>798</v>
      </c>
      <c r="D200" s="845" t="s">
        <v>798</v>
      </c>
      <c r="E200" s="845" t="s">
        <v>798</v>
      </c>
      <c r="F200" s="845" t="s">
        <v>798</v>
      </c>
      <c r="G200" s="845" t="s">
        <v>798</v>
      </c>
      <c r="H200" s="845" t="s">
        <v>798</v>
      </c>
      <c r="I200" s="845" t="s">
        <v>798</v>
      </c>
      <c r="J200" s="845" t="s">
        <v>798</v>
      </c>
      <c r="K200" s="845" t="s">
        <v>798</v>
      </c>
      <c r="L200" s="845" t="s">
        <v>798</v>
      </c>
      <c r="M200" s="845" t="s">
        <v>798</v>
      </c>
      <c r="N200" s="845" t="s">
        <v>798</v>
      </c>
      <c r="O200" s="845" t="s">
        <v>798</v>
      </c>
      <c r="P200" s="845" t="s">
        <v>798</v>
      </c>
      <c r="Q200" s="845" t="s">
        <v>798</v>
      </c>
      <c r="R200" s="845" t="s">
        <v>798</v>
      </c>
      <c r="S200" s="845" t="s">
        <v>798</v>
      </c>
      <c r="T200" s="845" t="s">
        <v>798</v>
      </c>
      <c r="U200" s="845" t="s">
        <v>798</v>
      </c>
      <c r="V200" s="845" t="s">
        <v>798</v>
      </c>
      <c r="W200" s="845" t="s">
        <v>798</v>
      </c>
      <c r="X200" s="845" t="s">
        <v>798</v>
      </c>
      <c r="Y200" s="845" t="s">
        <v>798</v>
      </c>
      <c r="Z200" s="845" t="s">
        <v>798</v>
      </c>
      <c r="AA200" s="845" t="s">
        <v>798</v>
      </c>
      <c r="AB200" s="845" t="s">
        <v>798</v>
      </c>
      <c r="AC200" s="845" t="s">
        <v>798</v>
      </c>
      <c r="AD200" s="845" t="s">
        <v>798</v>
      </c>
      <c r="AE200" s="845" t="s">
        <v>798</v>
      </c>
      <c r="AF200" s="845" t="s">
        <v>798</v>
      </c>
      <c r="AG200" s="845" t="s">
        <v>798</v>
      </c>
      <c r="AH200" s="845" t="s">
        <v>798</v>
      </c>
      <c r="AI200" s="845" t="s">
        <v>798</v>
      </c>
      <c r="AJ200" s="845" t="s">
        <v>798</v>
      </c>
      <c r="AK200" s="845" t="s">
        <v>798</v>
      </c>
      <c r="AL200" s="845" t="s">
        <v>798</v>
      </c>
      <c r="AM200" s="845" t="s">
        <v>798</v>
      </c>
      <c r="AN200" s="845" t="s">
        <v>798</v>
      </c>
      <c r="AO200" s="845" t="s">
        <v>798</v>
      </c>
      <c r="AP200" s="845" t="s">
        <v>798</v>
      </c>
      <c r="AQ200" s="845" t="s">
        <v>798</v>
      </c>
      <c r="AR200" s="845" t="s">
        <v>798</v>
      </c>
      <c r="AS200" s="845" t="s">
        <v>798</v>
      </c>
      <c r="AT200" s="845" t="s">
        <v>798</v>
      </c>
      <c r="AU200" s="845" t="s">
        <v>798</v>
      </c>
      <c r="AV200" s="845" t="s">
        <v>798</v>
      </c>
      <c r="AW200" s="845" t="s">
        <v>798</v>
      </c>
      <c r="AX200" s="845" t="s">
        <v>798</v>
      </c>
      <c r="AY200" s="845" t="s">
        <v>798</v>
      </c>
      <c r="AZ200" s="845" t="s">
        <v>798</v>
      </c>
      <c r="BA200" s="845" t="s">
        <v>798</v>
      </c>
      <c r="BB200" s="845" t="s">
        <v>798</v>
      </c>
      <c r="BC200" s="845" t="s">
        <v>798</v>
      </c>
      <c r="BD200" s="845" t="s">
        <v>798</v>
      </c>
      <c r="BE200" s="845" t="s">
        <v>798</v>
      </c>
      <c r="BF200" s="845" t="s">
        <v>798</v>
      </c>
      <c r="BG200" s="845" t="s">
        <v>798</v>
      </c>
      <c r="BH200" s="845" t="s">
        <v>798</v>
      </c>
      <c r="BI200" s="845" t="s">
        <v>798</v>
      </c>
      <c r="BJ200" s="845" t="s">
        <v>798</v>
      </c>
      <c r="BK200" s="917" t="s">
        <v>798</v>
      </c>
      <c r="BL200" s="845" t="s">
        <v>798</v>
      </c>
      <c r="BM200" s="845" t="s">
        <v>798</v>
      </c>
      <c r="BN200" s="845" t="s">
        <v>798</v>
      </c>
      <c r="BO200" s="845" t="s">
        <v>798</v>
      </c>
      <c r="BP200" s="845" t="s">
        <v>798</v>
      </c>
      <c r="BQ200" s="845" t="s">
        <v>798</v>
      </c>
      <c r="BR200" s="917" t="s">
        <v>798</v>
      </c>
      <c r="BS200" s="845" t="s">
        <v>798</v>
      </c>
      <c r="BT200" s="845" t="s">
        <v>798</v>
      </c>
      <c r="BU200" s="845" t="s">
        <v>798</v>
      </c>
      <c r="BV200" s="917" t="s">
        <v>798</v>
      </c>
      <c r="BW200" s="845" t="s">
        <v>798</v>
      </c>
      <c r="BX200" s="845" t="s">
        <v>798</v>
      </c>
      <c r="BY200" s="845" t="s">
        <v>798</v>
      </c>
      <c r="BZ200" s="845" t="s">
        <v>798</v>
      </c>
      <c r="CA200" s="845" t="s">
        <v>798</v>
      </c>
      <c r="CB200" s="845" t="s">
        <v>798</v>
      </c>
      <c r="CC200" s="845" t="s">
        <v>798</v>
      </c>
      <c r="CD200" s="845" t="s">
        <v>798</v>
      </c>
      <c r="CE200" s="845" t="s">
        <v>798</v>
      </c>
      <c r="CF200" s="845" t="s">
        <v>798</v>
      </c>
      <c r="CG200" s="845" t="s">
        <v>798</v>
      </c>
      <c r="CH200" s="845" t="s">
        <v>798</v>
      </c>
      <c r="CI200" s="845" t="s">
        <v>798</v>
      </c>
      <c r="CJ200" s="845" t="s">
        <v>798</v>
      </c>
      <c r="CK200" s="845" t="s">
        <v>798</v>
      </c>
      <c r="CL200" s="845" t="s">
        <v>798</v>
      </c>
      <c r="CM200" s="845" t="s">
        <v>798</v>
      </c>
      <c r="CN200" s="845" t="s">
        <v>798</v>
      </c>
      <c r="CO200" s="845" t="s">
        <v>798</v>
      </c>
      <c r="CP200" s="845" t="s">
        <v>798</v>
      </c>
      <c r="CQ200" s="845" t="s">
        <v>798</v>
      </c>
      <c r="CR200" s="845" t="s">
        <v>798</v>
      </c>
      <c r="CS200" s="845" t="s">
        <v>798</v>
      </c>
      <c r="CT200" s="845" t="s">
        <v>798</v>
      </c>
      <c r="CU200" s="845" t="s">
        <v>798</v>
      </c>
      <c r="CV200" s="845" t="s">
        <v>798</v>
      </c>
      <c r="CW200" s="845" t="s">
        <v>798</v>
      </c>
      <c r="CX200" s="845" t="s">
        <v>798</v>
      </c>
      <c r="CY200" s="845" t="s">
        <v>798</v>
      </c>
      <c r="CZ200" s="845" t="s">
        <v>798</v>
      </c>
      <c r="DA200" s="845" t="s">
        <v>798</v>
      </c>
      <c r="DB200" s="845" t="s">
        <v>798</v>
      </c>
      <c r="DC200" s="845" t="s">
        <v>798</v>
      </c>
      <c r="DD200" s="845" t="s">
        <v>798</v>
      </c>
      <c r="DE200" s="845" t="s">
        <v>798</v>
      </c>
      <c r="DF200" s="845" t="s">
        <v>798</v>
      </c>
      <c r="DG200" s="845" t="s">
        <v>798</v>
      </c>
      <c r="DH200" s="845" t="s">
        <v>798</v>
      </c>
      <c r="DI200" s="845" t="s">
        <v>798</v>
      </c>
      <c r="DJ200" s="845" t="s">
        <v>798</v>
      </c>
      <c r="DK200" s="845" t="s">
        <v>798</v>
      </c>
      <c r="DL200" s="845" t="s">
        <v>798</v>
      </c>
      <c r="DM200" s="845" t="s">
        <v>798</v>
      </c>
      <c r="DN200" s="845" t="s">
        <v>798</v>
      </c>
      <c r="DO200" s="845" t="s">
        <v>798</v>
      </c>
      <c r="DP200" s="845" t="s">
        <v>798</v>
      </c>
      <c r="DQ200" s="845" t="s">
        <v>798</v>
      </c>
      <c r="DR200" s="845" t="s">
        <v>798</v>
      </c>
      <c r="DS200" s="917" t="s">
        <v>798</v>
      </c>
      <c r="DT200" s="845" t="s">
        <v>798</v>
      </c>
      <c r="DU200" s="845" t="s">
        <v>798</v>
      </c>
      <c r="DV200" s="845" t="s">
        <v>798</v>
      </c>
      <c r="DW200" s="845" t="s">
        <v>798</v>
      </c>
      <c r="DX200" s="845" t="s">
        <v>798</v>
      </c>
      <c r="DY200" s="845" t="s">
        <v>798</v>
      </c>
      <c r="DZ200" s="845" t="s">
        <v>798</v>
      </c>
      <c r="EA200" s="845" t="s">
        <v>798</v>
      </c>
      <c r="EB200" s="845" t="s">
        <v>798</v>
      </c>
      <c r="EC200" s="845" t="s">
        <v>798</v>
      </c>
      <c r="ED200" s="845" t="s">
        <v>798</v>
      </c>
      <c r="EE200" s="845" t="s">
        <v>798</v>
      </c>
      <c r="EF200" s="845" t="s">
        <v>798</v>
      </c>
    </row>
    <row r="201" spans="1:136" x14ac:dyDescent="0.2">
      <c r="A201" s="845">
        <v>197</v>
      </c>
      <c r="B201" s="845">
        <v>5</v>
      </c>
      <c r="C201" s="845" t="s">
        <v>798</v>
      </c>
      <c r="D201" s="845" t="s">
        <v>798</v>
      </c>
      <c r="E201" s="845" t="s">
        <v>798</v>
      </c>
      <c r="F201" s="845" t="s">
        <v>798</v>
      </c>
      <c r="G201" s="845" t="s">
        <v>798</v>
      </c>
      <c r="H201" s="845" t="s">
        <v>798</v>
      </c>
      <c r="I201" s="845" t="s">
        <v>798</v>
      </c>
      <c r="J201" s="845" t="s">
        <v>798</v>
      </c>
      <c r="K201" s="845" t="s">
        <v>798</v>
      </c>
      <c r="L201" s="845" t="s">
        <v>798</v>
      </c>
      <c r="M201" s="845" t="s">
        <v>798</v>
      </c>
      <c r="N201" s="845" t="s">
        <v>798</v>
      </c>
      <c r="O201" s="845" t="s">
        <v>798</v>
      </c>
      <c r="P201" s="845" t="s">
        <v>798</v>
      </c>
      <c r="Q201" s="845" t="s">
        <v>798</v>
      </c>
      <c r="R201" s="845" t="s">
        <v>798</v>
      </c>
      <c r="S201" s="845" t="s">
        <v>798</v>
      </c>
      <c r="T201" s="845" t="s">
        <v>798</v>
      </c>
      <c r="U201" s="845" t="s">
        <v>798</v>
      </c>
      <c r="V201" s="845" t="s">
        <v>798</v>
      </c>
      <c r="W201" s="845" t="s">
        <v>798</v>
      </c>
      <c r="X201" s="845" t="s">
        <v>798</v>
      </c>
      <c r="Y201" s="845" t="s">
        <v>798</v>
      </c>
      <c r="Z201" s="845" t="s">
        <v>798</v>
      </c>
      <c r="AA201" s="845" t="s">
        <v>798</v>
      </c>
      <c r="AB201" s="845" t="s">
        <v>798</v>
      </c>
      <c r="AC201" s="845" t="s">
        <v>798</v>
      </c>
      <c r="AD201" s="845" t="s">
        <v>798</v>
      </c>
      <c r="AE201" s="845" t="s">
        <v>798</v>
      </c>
      <c r="AF201" s="845" t="s">
        <v>798</v>
      </c>
      <c r="AG201" s="845" t="s">
        <v>798</v>
      </c>
      <c r="AH201" s="845" t="s">
        <v>798</v>
      </c>
      <c r="AI201" s="845" t="s">
        <v>798</v>
      </c>
      <c r="AJ201" s="845" t="s">
        <v>798</v>
      </c>
      <c r="AK201" s="845" t="s">
        <v>798</v>
      </c>
      <c r="AL201" s="845" t="s">
        <v>798</v>
      </c>
      <c r="AM201" s="845" t="s">
        <v>798</v>
      </c>
      <c r="AN201" s="845" t="s">
        <v>798</v>
      </c>
      <c r="AO201" s="845" t="s">
        <v>798</v>
      </c>
      <c r="AP201" s="845" t="s">
        <v>798</v>
      </c>
      <c r="AQ201" s="845" t="s">
        <v>798</v>
      </c>
      <c r="AR201" s="845" t="s">
        <v>798</v>
      </c>
      <c r="AS201" s="845" t="s">
        <v>798</v>
      </c>
      <c r="AT201" s="845" t="s">
        <v>798</v>
      </c>
      <c r="AU201" s="845" t="s">
        <v>798</v>
      </c>
      <c r="AV201" s="845" t="s">
        <v>798</v>
      </c>
      <c r="AW201" s="845" t="s">
        <v>798</v>
      </c>
      <c r="AX201" s="845" t="s">
        <v>798</v>
      </c>
      <c r="AY201" s="845" t="s">
        <v>798</v>
      </c>
      <c r="AZ201" s="845" t="s">
        <v>798</v>
      </c>
      <c r="BA201" s="845" t="s">
        <v>798</v>
      </c>
      <c r="BB201" s="845" t="s">
        <v>798</v>
      </c>
      <c r="BC201" s="845" t="s">
        <v>798</v>
      </c>
      <c r="BD201" s="845" t="s">
        <v>798</v>
      </c>
      <c r="BE201" s="845" t="s">
        <v>798</v>
      </c>
      <c r="BF201" s="845" t="s">
        <v>798</v>
      </c>
      <c r="BG201" s="845" t="s">
        <v>798</v>
      </c>
      <c r="BH201" s="845" t="s">
        <v>798</v>
      </c>
      <c r="BI201" s="845" t="s">
        <v>798</v>
      </c>
      <c r="BJ201" s="845" t="s">
        <v>798</v>
      </c>
      <c r="BK201" s="917" t="s">
        <v>798</v>
      </c>
      <c r="BL201" s="845" t="s">
        <v>798</v>
      </c>
      <c r="BM201" s="845" t="s">
        <v>798</v>
      </c>
      <c r="BN201" s="845" t="s">
        <v>798</v>
      </c>
      <c r="BO201" s="845" t="s">
        <v>798</v>
      </c>
      <c r="BP201" s="845" t="s">
        <v>798</v>
      </c>
      <c r="BQ201" s="845" t="s">
        <v>798</v>
      </c>
      <c r="BR201" s="917" t="s">
        <v>798</v>
      </c>
      <c r="BS201" s="845" t="s">
        <v>798</v>
      </c>
      <c r="BT201" s="845" t="s">
        <v>798</v>
      </c>
      <c r="BU201" s="845" t="s">
        <v>798</v>
      </c>
      <c r="BV201" s="917" t="s">
        <v>798</v>
      </c>
      <c r="BW201" s="845" t="s">
        <v>798</v>
      </c>
      <c r="BX201" s="845" t="s">
        <v>798</v>
      </c>
      <c r="BY201" s="845" t="s">
        <v>798</v>
      </c>
      <c r="BZ201" s="845" t="s">
        <v>798</v>
      </c>
      <c r="CA201" s="845" t="s">
        <v>798</v>
      </c>
      <c r="CB201" s="845" t="s">
        <v>798</v>
      </c>
      <c r="CC201" s="845" t="s">
        <v>798</v>
      </c>
      <c r="CD201" s="845" t="s">
        <v>798</v>
      </c>
      <c r="CE201" s="845" t="s">
        <v>798</v>
      </c>
      <c r="CF201" s="845" t="s">
        <v>798</v>
      </c>
      <c r="CG201" s="845" t="s">
        <v>798</v>
      </c>
      <c r="CH201" s="845" t="s">
        <v>798</v>
      </c>
      <c r="CI201" s="845" t="s">
        <v>798</v>
      </c>
      <c r="CJ201" s="845" t="s">
        <v>798</v>
      </c>
      <c r="CK201" s="845" t="s">
        <v>798</v>
      </c>
      <c r="CL201" s="845" t="s">
        <v>798</v>
      </c>
      <c r="CM201" s="845" t="s">
        <v>798</v>
      </c>
      <c r="CN201" s="845" t="s">
        <v>798</v>
      </c>
      <c r="CO201" s="845" t="s">
        <v>798</v>
      </c>
      <c r="CP201" s="845" t="s">
        <v>798</v>
      </c>
      <c r="CQ201" s="845" t="s">
        <v>798</v>
      </c>
      <c r="CR201" s="845" t="s">
        <v>798</v>
      </c>
      <c r="CS201" s="845" t="s">
        <v>798</v>
      </c>
      <c r="CT201" s="845" t="s">
        <v>798</v>
      </c>
      <c r="CU201" s="845" t="s">
        <v>798</v>
      </c>
      <c r="CV201" s="845" t="s">
        <v>798</v>
      </c>
      <c r="CW201" s="845" t="s">
        <v>798</v>
      </c>
      <c r="CX201" s="845" t="s">
        <v>798</v>
      </c>
      <c r="CY201" s="845" t="s">
        <v>798</v>
      </c>
      <c r="CZ201" s="845" t="s">
        <v>798</v>
      </c>
      <c r="DA201" s="845" t="s">
        <v>798</v>
      </c>
      <c r="DB201" s="845" t="s">
        <v>798</v>
      </c>
      <c r="DC201" s="845" t="s">
        <v>798</v>
      </c>
      <c r="DD201" s="845" t="s">
        <v>798</v>
      </c>
      <c r="DE201" s="845" t="s">
        <v>798</v>
      </c>
      <c r="DF201" s="845" t="s">
        <v>798</v>
      </c>
      <c r="DG201" s="845" t="s">
        <v>798</v>
      </c>
      <c r="DH201" s="845" t="s">
        <v>798</v>
      </c>
      <c r="DI201" s="845" t="s">
        <v>798</v>
      </c>
      <c r="DJ201" s="845" t="s">
        <v>798</v>
      </c>
      <c r="DK201" s="845" t="s">
        <v>798</v>
      </c>
      <c r="DL201" s="845" t="s">
        <v>798</v>
      </c>
      <c r="DM201" s="845" t="s">
        <v>798</v>
      </c>
      <c r="DN201" s="845" t="s">
        <v>798</v>
      </c>
      <c r="DO201" s="845" t="s">
        <v>798</v>
      </c>
      <c r="DP201" s="845" t="s">
        <v>798</v>
      </c>
      <c r="DQ201" s="845" t="s">
        <v>798</v>
      </c>
      <c r="DR201" s="845" t="s">
        <v>798</v>
      </c>
      <c r="DS201" s="917" t="s">
        <v>798</v>
      </c>
      <c r="DT201" s="845" t="s">
        <v>798</v>
      </c>
      <c r="DU201" s="845" t="s">
        <v>798</v>
      </c>
      <c r="DV201" s="845" t="s">
        <v>798</v>
      </c>
      <c r="DW201" s="845" t="s">
        <v>798</v>
      </c>
      <c r="DX201" s="845" t="s">
        <v>798</v>
      </c>
      <c r="DY201" s="845" t="s">
        <v>798</v>
      </c>
      <c r="DZ201" s="845" t="s">
        <v>798</v>
      </c>
      <c r="EA201" s="845" t="s">
        <v>798</v>
      </c>
      <c r="EB201" s="845" t="s">
        <v>798</v>
      </c>
      <c r="EC201" s="845" t="s">
        <v>798</v>
      </c>
      <c r="ED201" s="845" t="s">
        <v>798</v>
      </c>
      <c r="EE201" s="845" t="s">
        <v>798</v>
      </c>
      <c r="EF201" s="845" t="s">
        <v>798</v>
      </c>
    </row>
    <row r="202" spans="1:136" x14ac:dyDescent="0.2">
      <c r="A202" s="845">
        <v>198</v>
      </c>
      <c r="B202" s="845">
        <v>6</v>
      </c>
      <c r="C202" s="845" t="s">
        <v>798</v>
      </c>
      <c r="D202" s="845" t="s">
        <v>798</v>
      </c>
      <c r="E202" s="845" t="s">
        <v>798</v>
      </c>
      <c r="F202" s="845" t="s">
        <v>798</v>
      </c>
      <c r="G202" s="845" t="s">
        <v>798</v>
      </c>
      <c r="H202" s="845" t="s">
        <v>798</v>
      </c>
      <c r="I202" s="845" t="s">
        <v>798</v>
      </c>
      <c r="J202" s="845" t="s">
        <v>798</v>
      </c>
      <c r="K202" s="845" t="s">
        <v>798</v>
      </c>
      <c r="L202" s="845" t="s">
        <v>798</v>
      </c>
      <c r="M202" s="845" t="s">
        <v>798</v>
      </c>
      <c r="N202" s="845" t="s">
        <v>798</v>
      </c>
      <c r="O202" s="845" t="s">
        <v>798</v>
      </c>
      <c r="P202" s="845" t="s">
        <v>798</v>
      </c>
      <c r="Q202" s="845" t="s">
        <v>798</v>
      </c>
      <c r="R202" s="845" t="s">
        <v>798</v>
      </c>
      <c r="S202" s="845" t="s">
        <v>798</v>
      </c>
      <c r="T202" s="845" t="s">
        <v>798</v>
      </c>
      <c r="U202" s="845" t="s">
        <v>798</v>
      </c>
      <c r="V202" s="845" t="s">
        <v>798</v>
      </c>
      <c r="W202" s="845" t="s">
        <v>798</v>
      </c>
      <c r="X202" s="845" t="s">
        <v>798</v>
      </c>
      <c r="Y202" s="845" t="s">
        <v>798</v>
      </c>
      <c r="Z202" s="845" t="s">
        <v>798</v>
      </c>
      <c r="AA202" s="845" t="s">
        <v>798</v>
      </c>
      <c r="AB202" s="845" t="s">
        <v>798</v>
      </c>
      <c r="AC202" s="845" t="s">
        <v>798</v>
      </c>
      <c r="AD202" s="845" t="s">
        <v>798</v>
      </c>
      <c r="AE202" s="845" t="s">
        <v>798</v>
      </c>
      <c r="AF202" s="845" t="s">
        <v>798</v>
      </c>
      <c r="AG202" s="845" t="s">
        <v>798</v>
      </c>
      <c r="AH202" s="845" t="s">
        <v>798</v>
      </c>
      <c r="AI202" s="845" t="s">
        <v>798</v>
      </c>
      <c r="AJ202" s="845" t="s">
        <v>798</v>
      </c>
      <c r="AK202" s="845" t="s">
        <v>798</v>
      </c>
      <c r="AL202" s="845" t="s">
        <v>798</v>
      </c>
      <c r="AM202" s="845" t="s">
        <v>798</v>
      </c>
      <c r="AN202" s="845" t="s">
        <v>798</v>
      </c>
      <c r="AO202" s="845" t="s">
        <v>798</v>
      </c>
      <c r="AP202" s="845" t="s">
        <v>798</v>
      </c>
      <c r="AQ202" s="845" t="s">
        <v>798</v>
      </c>
      <c r="AR202" s="845" t="s">
        <v>798</v>
      </c>
      <c r="AS202" s="845" t="s">
        <v>798</v>
      </c>
      <c r="AT202" s="845" t="s">
        <v>798</v>
      </c>
      <c r="AU202" s="845" t="s">
        <v>798</v>
      </c>
      <c r="AV202" s="845" t="s">
        <v>798</v>
      </c>
      <c r="AW202" s="845" t="s">
        <v>798</v>
      </c>
      <c r="AX202" s="845" t="s">
        <v>798</v>
      </c>
      <c r="AY202" s="845" t="s">
        <v>798</v>
      </c>
      <c r="AZ202" s="845" t="s">
        <v>798</v>
      </c>
      <c r="BA202" s="845" t="s">
        <v>798</v>
      </c>
      <c r="BB202" s="845" t="s">
        <v>798</v>
      </c>
      <c r="BC202" s="845" t="s">
        <v>798</v>
      </c>
      <c r="BD202" s="845" t="s">
        <v>798</v>
      </c>
      <c r="BE202" s="845" t="s">
        <v>798</v>
      </c>
      <c r="BF202" s="845" t="s">
        <v>798</v>
      </c>
      <c r="BG202" s="845" t="s">
        <v>798</v>
      </c>
      <c r="BH202" s="845" t="s">
        <v>798</v>
      </c>
      <c r="BI202" s="845" t="s">
        <v>798</v>
      </c>
      <c r="BJ202" s="845" t="s">
        <v>798</v>
      </c>
      <c r="BK202" s="917" t="s">
        <v>798</v>
      </c>
      <c r="BL202" s="845" t="s">
        <v>798</v>
      </c>
      <c r="BM202" s="845" t="s">
        <v>798</v>
      </c>
      <c r="BN202" s="845" t="s">
        <v>798</v>
      </c>
      <c r="BO202" s="845" t="s">
        <v>798</v>
      </c>
      <c r="BP202" s="845" t="s">
        <v>798</v>
      </c>
      <c r="BQ202" s="845" t="s">
        <v>798</v>
      </c>
      <c r="BR202" s="917" t="s">
        <v>798</v>
      </c>
      <c r="BS202" s="845" t="s">
        <v>798</v>
      </c>
      <c r="BT202" s="845" t="s">
        <v>798</v>
      </c>
      <c r="BU202" s="845" t="s">
        <v>798</v>
      </c>
      <c r="BV202" s="917" t="s">
        <v>798</v>
      </c>
      <c r="BW202" s="845" t="s">
        <v>798</v>
      </c>
      <c r="BX202" s="845" t="s">
        <v>798</v>
      </c>
      <c r="BY202" s="845" t="s">
        <v>798</v>
      </c>
      <c r="BZ202" s="845" t="s">
        <v>798</v>
      </c>
      <c r="CA202" s="845" t="s">
        <v>798</v>
      </c>
      <c r="CB202" s="845" t="s">
        <v>798</v>
      </c>
      <c r="CC202" s="845" t="s">
        <v>798</v>
      </c>
      <c r="CD202" s="845" t="s">
        <v>798</v>
      </c>
      <c r="CE202" s="845" t="s">
        <v>798</v>
      </c>
      <c r="CF202" s="845" t="s">
        <v>798</v>
      </c>
      <c r="CG202" s="845" t="s">
        <v>798</v>
      </c>
      <c r="CH202" s="845" t="s">
        <v>798</v>
      </c>
      <c r="CI202" s="845" t="s">
        <v>798</v>
      </c>
      <c r="CJ202" s="845" t="s">
        <v>798</v>
      </c>
      <c r="CK202" s="845" t="s">
        <v>798</v>
      </c>
      <c r="CL202" s="845" t="s">
        <v>798</v>
      </c>
      <c r="CM202" s="845" t="s">
        <v>798</v>
      </c>
      <c r="CN202" s="845" t="s">
        <v>798</v>
      </c>
      <c r="CO202" s="845" t="s">
        <v>798</v>
      </c>
      <c r="CP202" s="845" t="s">
        <v>798</v>
      </c>
      <c r="CQ202" s="845" t="s">
        <v>798</v>
      </c>
      <c r="CR202" s="845" t="s">
        <v>798</v>
      </c>
      <c r="CS202" s="845" t="s">
        <v>798</v>
      </c>
      <c r="CT202" s="845" t="s">
        <v>798</v>
      </c>
      <c r="CU202" s="845" t="s">
        <v>798</v>
      </c>
      <c r="CV202" s="845" t="s">
        <v>798</v>
      </c>
      <c r="CW202" s="845" t="s">
        <v>798</v>
      </c>
      <c r="CX202" s="845" t="s">
        <v>798</v>
      </c>
      <c r="CY202" s="845" t="s">
        <v>798</v>
      </c>
      <c r="CZ202" s="845" t="s">
        <v>798</v>
      </c>
      <c r="DA202" s="845" t="s">
        <v>798</v>
      </c>
      <c r="DB202" s="845" t="s">
        <v>798</v>
      </c>
      <c r="DC202" s="845" t="s">
        <v>798</v>
      </c>
      <c r="DD202" s="845" t="s">
        <v>798</v>
      </c>
      <c r="DE202" s="845" t="s">
        <v>798</v>
      </c>
      <c r="DF202" s="845" t="s">
        <v>798</v>
      </c>
      <c r="DG202" s="845" t="s">
        <v>798</v>
      </c>
      <c r="DH202" s="845" t="s">
        <v>798</v>
      </c>
      <c r="DI202" s="845" t="s">
        <v>798</v>
      </c>
      <c r="DJ202" s="845" t="s">
        <v>798</v>
      </c>
      <c r="DK202" s="845" t="s">
        <v>798</v>
      </c>
      <c r="DL202" s="845" t="s">
        <v>798</v>
      </c>
      <c r="DM202" s="845" t="s">
        <v>798</v>
      </c>
      <c r="DN202" s="845" t="s">
        <v>798</v>
      </c>
      <c r="DO202" s="845" t="s">
        <v>798</v>
      </c>
      <c r="DP202" s="845" t="s">
        <v>798</v>
      </c>
      <c r="DQ202" s="845" t="s">
        <v>798</v>
      </c>
      <c r="DR202" s="845" t="s">
        <v>798</v>
      </c>
      <c r="DS202" s="917" t="s">
        <v>798</v>
      </c>
      <c r="DT202" s="845" t="s">
        <v>798</v>
      </c>
      <c r="DU202" s="845" t="s">
        <v>798</v>
      </c>
      <c r="DV202" s="845" t="s">
        <v>798</v>
      </c>
      <c r="DW202" s="845" t="s">
        <v>798</v>
      </c>
      <c r="DX202" s="845" t="s">
        <v>798</v>
      </c>
      <c r="DY202" s="845" t="s">
        <v>798</v>
      </c>
      <c r="DZ202" s="845" t="s">
        <v>798</v>
      </c>
      <c r="EA202" s="845" t="s">
        <v>798</v>
      </c>
      <c r="EB202" s="845" t="s">
        <v>798</v>
      </c>
      <c r="EC202" s="845" t="s">
        <v>798</v>
      </c>
      <c r="ED202" s="845" t="s">
        <v>798</v>
      </c>
      <c r="EE202" s="845" t="s">
        <v>798</v>
      </c>
      <c r="EF202" s="845" t="s">
        <v>798</v>
      </c>
    </row>
    <row r="203" spans="1:136" x14ac:dyDescent="0.2">
      <c r="A203" s="845">
        <v>199</v>
      </c>
      <c r="B203" s="845">
        <v>7</v>
      </c>
      <c r="C203" s="845" t="s">
        <v>798</v>
      </c>
      <c r="D203" s="845" t="s">
        <v>798</v>
      </c>
      <c r="E203" s="845" t="s">
        <v>798</v>
      </c>
      <c r="F203" s="845" t="s">
        <v>798</v>
      </c>
      <c r="G203" s="845" t="s">
        <v>798</v>
      </c>
      <c r="H203" s="845" t="s">
        <v>798</v>
      </c>
      <c r="I203" s="845" t="s">
        <v>798</v>
      </c>
      <c r="J203" s="845" t="s">
        <v>798</v>
      </c>
      <c r="K203" s="845" t="s">
        <v>798</v>
      </c>
      <c r="L203" s="845" t="s">
        <v>798</v>
      </c>
      <c r="M203" s="845" t="s">
        <v>798</v>
      </c>
      <c r="N203" s="845" t="s">
        <v>798</v>
      </c>
      <c r="O203" s="845" t="s">
        <v>798</v>
      </c>
      <c r="P203" s="845" t="s">
        <v>798</v>
      </c>
      <c r="Q203" s="845" t="s">
        <v>798</v>
      </c>
      <c r="R203" s="845" t="s">
        <v>798</v>
      </c>
      <c r="S203" s="845" t="s">
        <v>798</v>
      </c>
      <c r="T203" s="845" t="s">
        <v>798</v>
      </c>
      <c r="U203" s="845" t="s">
        <v>798</v>
      </c>
      <c r="V203" s="845" t="s">
        <v>798</v>
      </c>
      <c r="W203" s="845" t="s">
        <v>798</v>
      </c>
      <c r="X203" s="845" t="s">
        <v>798</v>
      </c>
      <c r="Y203" s="845" t="s">
        <v>798</v>
      </c>
      <c r="Z203" s="845" t="s">
        <v>798</v>
      </c>
      <c r="AA203" s="845" t="s">
        <v>798</v>
      </c>
      <c r="AB203" s="845" t="s">
        <v>798</v>
      </c>
      <c r="AC203" s="845" t="s">
        <v>798</v>
      </c>
      <c r="AD203" s="845" t="s">
        <v>798</v>
      </c>
      <c r="AE203" s="845" t="s">
        <v>798</v>
      </c>
      <c r="AF203" s="845" t="s">
        <v>798</v>
      </c>
      <c r="AG203" s="845" t="s">
        <v>798</v>
      </c>
      <c r="AH203" s="845" t="s">
        <v>798</v>
      </c>
      <c r="AI203" s="845" t="s">
        <v>798</v>
      </c>
      <c r="AJ203" s="845" t="s">
        <v>798</v>
      </c>
      <c r="AK203" s="845" t="s">
        <v>798</v>
      </c>
      <c r="AL203" s="845" t="s">
        <v>798</v>
      </c>
      <c r="AM203" s="845" t="s">
        <v>798</v>
      </c>
      <c r="AN203" s="845" t="s">
        <v>798</v>
      </c>
      <c r="AO203" s="845" t="s">
        <v>798</v>
      </c>
      <c r="AP203" s="845" t="s">
        <v>798</v>
      </c>
      <c r="AQ203" s="845" t="s">
        <v>798</v>
      </c>
      <c r="AR203" s="845" t="s">
        <v>798</v>
      </c>
      <c r="AS203" s="845" t="s">
        <v>798</v>
      </c>
      <c r="AT203" s="845" t="s">
        <v>798</v>
      </c>
      <c r="AU203" s="845" t="s">
        <v>798</v>
      </c>
      <c r="AV203" s="845" t="s">
        <v>798</v>
      </c>
      <c r="AW203" s="845" t="s">
        <v>798</v>
      </c>
      <c r="AX203" s="845" t="s">
        <v>798</v>
      </c>
      <c r="AY203" s="845" t="s">
        <v>798</v>
      </c>
      <c r="AZ203" s="845" t="s">
        <v>798</v>
      </c>
      <c r="BA203" s="845" t="s">
        <v>798</v>
      </c>
      <c r="BB203" s="845" t="s">
        <v>798</v>
      </c>
      <c r="BC203" s="845" t="s">
        <v>798</v>
      </c>
      <c r="BD203" s="845" t="s">
        <v>798</v>
      </c>
      <c r="BE203" s="845" t="s">
        <v>798</v>
      </c>
      <c r="BF203" s="845" t="s">
        <v>798</v>
      </c>
      <c r="BG203" s="845" t="s">
        <v>798</v>
      </c>
      <c r="BH203" s="845" t="s">
        <v>798</v>
      </c>
      <c r="BI203" s="845" t="s">
        <v>798</v>
      </c>
      <c r="BJ203" s="845" t="s">
        <v>798</v>
      </c>
      <c r="BK203" s="917" t="s">
        <v>798</v>
      </c>
      <c r="BL203" s="845" t="s">
        <v>798</v>
      </c>
      <c r="BM203" s="845" t="s">
        <v>798</v>
      </c>
      <c r="BN203" s="845" t="s">
        <v>798</v>
      </c>
      <c r="BO203" s="845" t="s">
        <v>798</v>
      </c>
      <c r="BP203" s="845" t="s">
        <v>798</v>
      </c>
      <c r="BQ203" s="845" t="s">
        <v>798</v>
      </c>
      <c r="BR203" s="917" t="s">
        <v>798</v>
      </c>
      <c r="BS203" s="845" t="s">
        <v>798</v>
      </c>
      <c r="BT203" s="845" t="s">
        <v>798</v>
      </c>
      <c r="BU203" s="845" t="s">
        <v>798</v>
      </c>
      <c r="BV203" s="917" t="s">
        <v>798</v>
      </c>
      <c r="BW203" s="845" t="s">
        <v>798</v>
      </c>
      <c r="BX203" s="845" t="s">
        <v>798</v>
      </c>
      <c r="BY203" s="845" t="s">
        <v>798</v>
      </c>
      <c r="BZ203" s="845" t="s">
        <v>798</v>
      </c>
      <c r="CA203" s="845" t="s">
        <v>798</v>
      </c>
      <c r="CB203" s="845" t="s">
        <v>798</v>
      </c>
      <c r="CC203" s="845" t="s">
        <v>798</v>
      </c>
      <c r="CD203" s="845" t="s">
        <v>798</v>
      </c>
      <c r="CE203" s="845" t="s">
        <v>798</v>
      </c>
      <c r="CF203" s="845" t="s">
        <v>798</v>
      </c>
      <c r="CG203" s="845" t="s">
        <v>798</v>
      </c>
      <c r="CH203" s="845" t="s">
        <v>798</v>
      </c>
      <c r="CI203" s="845" t="s">
        <v>798</v>
      </c>
      <c r="CJ203" s="845" t="s">
        <v>798</v>
      </c>
      <c r="CK203" s="845" t="s">
        <v>798</v>
      </c>
      <c r="CL203" s="845" t="s">
        <v>798</v>
      </c>
      <c r="CM203" s="845" t="s">
        <v>798</v>
      </c>
      <c r="CN203" s="845" t="s">
        <v>798</v>
      </c>
      <c r="CO203" s="845" t="s">
        <v>798</v>
      </c>
      <c r="CP203" s="845" t="s">
        <v>798</v>
      </c>
      <c r="CQ203" s="845" t="s">
        <v>798</v>
      </c>
      <c r="CR203" s="845" t="s">
        <v>798</v>
      </c>
      <c r="CS203" s="845" t="s">
        <v>798</v>
      </c>
      <c r="CT203" s="845" t="s">
        <v>798</v>
      </c>
      <c r="CU203" s="845" t="s">
        <v>798</v>
      </c>
      <c r="CV203" s="845" t="s">
        <v>798</v>
      </c>
      <c r="CW203" s="845" t="s">
        <v>798</v>
      </c>
      <c r="CX203" s="845" t="s">
        <v>798</v>
      </c>
      <c r="CY203" s="845" t="s">
        <v>798</v>
      </c>
      <c r="CZ203" s="845" t="s">
        <v>798</v>
      </c>
      <c r="DA203" s="845" t="s">
        <v>798</v>
      </c>
      <c r="DB203" s="845" t="s">
        <v>798</v>
      </c>
      <c r="DC203" s="845" t="s">
        <v>798</v>
      </c>
      <c r="DD203" s="845" t="s">
        <v>798</v>
      </c>
      <c r="DE203" s="845" t="s">
        <v>798</v>
      </c>
      <c r="DF203" s="845" t="s">
        <v>798</v>
      </c>
      <c r="DG203" s="845" t="s">
        <v>798</v>
      </c>
      <c r="DH203" s="845" t="s">
        <v>798</v>
      </c>
      <c r="DI203" s="845" t="s">
        <v>798</v>
      </c>
      <c r="DJ203" s="845" t="s">
        <v>798</v>
      </c>
      <c r="DK203" s="845" t="s">
        <v>798</v>
      </c>
      <c r="DL203" s="845" t="s">
        <v>798</v>
      </c>
      <c r="DM203" s="845" t="s">
        <v>798</v>
      </c>
      <c r="DN203" s="845" t="s">
        <v>798</v>
      </c>
      <c r="DO203" s="845" t="s">
        <v>798</v>
      </c>
      <c r="DP203" s="845" t="s">
        <v>798</v>
      </c>
      <c r="DQ203" s="845" t="s">
        <v>798</v>
      </c>
      <c r="DR203" s="845" t="s">
        <v>798</v>
      </c>
      <c r="DS203" s="917" t="s">
        <v>798</v>
      </c>
      <c r="DT203" s="845" t="s">
        <v>798</v>
      </c>
      <c r="DU203" s="845" t="s">
        <v>798</v>
      </c>
      <c r="DV203" s="845" t="s">
        <v>798</v>
      </c>
      <c r="DW203" s="845" t="s">
        <v>798</v>
      </c>
      <c r="DX203" s="845" t="s">
        <v>798</v>
      </c>
      <c r="DY203" s="845" t="s">
        <v>798</v>
      </c>
      <c r="DZ203" s="845" t="s">
        <v>798</v>
      </c>
      <c r="EA203" s="845" t="s">
        <v>798</v>
      </c>
      <c r="EB203" s="845" t="s">
        <v>798</v>
      </c>
      <c r="EC203" s="845" t="s">
        <v>798</v>
      </c>
      <c r="ED203" s="845" t="s">
        <v>798</v>
      </c>
      <c r="EE203" s="845" t="s">
        <v>798</v>
      </c>
      <c r="EF203" s="845" t="s">
        <v>798</v>
      </c>
    </row>
    <row r="204" spans="1:136" x14ac:dyDescent="0.2">
      <c r="A204" s="845">
        <v>200</v>
      </c>
      <c r="B204" s="845">
        <v>8</v>
      </c>
      <c r="C204" s="845" t="s">
        <v>798</v>
      </c>
      <c r="D204" s="845" t="s">
        <v>798</v>
      </c>
      <c r="E204" s="845" t="s">
        <v>798</v>
      </c>
      <c r="F204" s="845" t="s">
        <v>798</v>
      </c>
      <c r="G204" s="845" t="s">
        <v>798</v>
      </c>
      <c r="H204" s="845" t="s">
        <v>798</v>
      </c>
      <c r="I204" s="845" t="s">
        <v>798</v>
      </c>
      <c r="J204" s="845" t="s">
        <v>798</v>
      </c>
      <c r="K204" s="845" t="s">
        <v>798</v>
      </c>
      <c r="L204" s="845" t="s">
        <v>798</v>
      </c>
      <c r="M204" s="845" t="s">
        <v>798</v>
      </c>
      <c r="N204" s="845" t="s">
        <v>798</v>
      </c>
      <c r="O204" s="845" t="s">
        <v>798</v>
      </c>
      <c r="P204" s="845" t="s">
        <v>798</v>
      </c>
      <c r="Q204" s="845" t="s">
        <v>798</v>
      </c>
      <c r="R204" s="845" t="s">
        <v>798</v>
      </c>
      <c r="S204" s="845" t="s">
        <v>798</v>
      </c>
      <c r="T204" s="845" t="s">
        <v>798</v>
      </c>
      <c r="U204" s="845" t="s">
        <v>798</v>
      </c>
      <c r="V204" s="845" t="s">
        <v>798</v>
      </c>
      <c r="W204" s="845" t="s">
        <v>798</v>
      </c>
      <c r="X204" s="845" t="s">
        <v>798</v>
      </c>
      <c r="Y204" s="845" t="s">
        <v>798</v>
      </c>
      <c r="Z204" s="845" t="s">
        <v>798</v>
      </c>
      <c r="AA204" s="845" t="s">
        <v>798</v>
      </c>
      <c r="AB204" s="845" t="s">
        <v>798</v>
      </c>
      <c r="AC204" s="845" t="s">
        <v>798</v>
      </c>
      <c r="AD204" s="845" t="s">
        <v>798</v>
      </c>
      <c r="AE204" s="845" t="s">
        <v>798</v>
      </c>
      <c r="AF204" s="845" t="s">
        <v>798</v>
      </c>
      <c r="AG204" s="845" t="s">
        <v>798</v>
      </c>
      <c r="AH204" s="845" t="s">
        <v>798</v>
      </c>
      <c r="AI204" s="845" t="s">
        <v>798</v>
      </c>
      <c r="AJ204" s="845" t="s">
        <v>798</v>
      </c>
      <c r="AK204" s="845" t="s">
        <v>798</v>
      </c>
      <c r="AL204" s="845" t="s">
        <v>798</v>
      </c>
      <c r="AM204" s="845" t="s">
        <v>798</v>
      </c>
      <c r="AN204" s="845" t="s">
        <v>798</v>
      </c>
      <c r="AO204" s="845" t="s">
        <v>798</v>
      </c>
      <c r="AP204" s="845" t="s">
        <v>798</v>
      </c>
      <c r="AQ204" s="845" t="s">
        <v>798</v>
      </c>
      <c r="AR204" s="845" t="s">
        <v>798</v>
      </c>
      <c r="AS204" s="845" t="s">
        <v>798</v>
      </c>
      <c r="AT204" s="845" t="s">
        <v>798</v>
      </c>
      <c r="AU204" s="845" t="s">
        <v>798</v>
      </c>
      <c r="AV204" s="845" t="s">
        <v>798</v>
      </c>
      <c r="AW204" s="845" t="s">
        <v>798</v>
      </c>
      <c r="AX204" s="845" t="s">
        <v>798</v>
      </c>
      <c r="AY204" s="845" t="s">
        <v>798</v>
      </c>
      <c r="AZ204" s="845" t="s">
        <v>798</v>
      </c>
      <c r="BA204" s="845" t="s">
        <v>798</v>
      </c>
      <c r="BB204" s="845" t="s">
        <v>798</v>
      </c>
      <c r="BC204" s="845" t="s">
        <v>798</v>
      </c>
      <c r="BD204" s="845" t="s">
        <v>798</v>
      </c>
      <c r="BE204" s="845" t="s">
        <v>798</v>
      </c>
      <c r="BF204" s="845" t="s">
        <v>798</v>
      </c>
      <c r="BG204" s="845" t="s">
        <v>798</v>
      </c>
      <c r="BH204" s="845" t="s">
        <v>798</v>
      </c>
      <c r="BI204" s="845" t="s">
        <v>798</v>
      </c>
      <c r="BJ204" s="845" t="s">
        <v>798</v>
      </c>
      <c r="BK204" s="917" t="s">
        <v>798</v>
      </c>
      <c r="BL204" s="845" t="s">
        <v>798</v>
      </c>
      <c r="BM204" s="845" t="s">
        <v>798</v>
      </c>
      <c r="BN204" s="845" t="s">
        <v>798</v>
      </c>
      <c r="BO204" s="845" t="s">
        <v>798</v>
      </c>
      <c r="BP204" s="845" t="s">
        <v>798</v>
      </c>
      <c r="BQ204" s="845" t="s">
        <v>798</v>
      </c>
      <c r="BR204" s="917" t="s">
        <v>798</v>
      </c>
      <c r="BS204" s="845" t="s">
        <v>798</v>
      </c>
      <c r="BT204" s="845" t="s">
        <v>798</v>
      </c>
      <c r="BU204" s="845" t="s">
        <v>798</v>
      </c>
      <c r="BV204" s="917" t="s">
        <v>798</v>
      </c>
      <c r="BW204" s="845" t="s">
        <v>798</v>
      </c>
      <c r="BX204" s="845" t="s">
        <v>798</v>
      </c>
      <c r="BY204" s="845" t="s">
        <v>798</v>
      </c>
      <c r="BZ204" s="845" t="s">
        <v>798</v>
      </c>
      <c r="CA204" s="845" t="s">
        <v>798</v>
      </c>
      <c r="CB204" s="845" t="s">
        <v>798</v>
      </c>
      <c r="CC204" s="845" t="s">
        <v>798</v>
      </c>
      <c r="CD204" s="845" t="s">
        <v>798</v>
      </c>
      <c r="CE204" s="845" t="s">
        <v>798</v>
      </c>
      <c r="CF204" s="845" t="s">
        <v>798</v>
      </c>
      <c r="CG204" s="845" t="s">
        <v>798</v>
      </c>
      <c r="CH204" s="845" t="s">
        <v>798</v>
      </c>
      <c r="CI204" s="845" t="s">
        <v>798</v>
      </c>
      <c r="CJ204" s="845" t="s">
        <v>798</v>
      </c>
      <c r="CK204" s="845" t="s">
        <v>798</v>
      </c>
      <c r="CL204" s="845" t="s">
        <v>798</v>
      </c>
      <c r="CM204" s="845" t="s">
        <v>798</v>
      </c>
      <c r="CN204" s="845" t="s">
        <v>798</v>
      </c>
      <c r="CO204" s="845" t="s">
        <v>798</v>
      </c>
      <c r="CP204" s="845" t="s">
        <v>798</v>
      </c>
      <c r="CQ204" s="845" t="s">
        <v>798</v>
      </c>
      <c r="CR204" s="845" t="s">
        <v>798</v>
      </c>
      <c r="CS204" s="845" t="s">
        <v>798</v>
      </c>
      <c r="CT204" s="845" t="s">
        <v>798</v>
      </c>
      <c r="CU204" s="845" t="s">
        <v>798</v>
      </c>
      <c r="CV204" s="845" t="s">
        <v>798</v>
      </c>
      <c r="CW204" s="845" t="s">
        <v>798</v>
      </c>
      <c r="CX204" s="845" t="s">
        <v>798</v>
      </c>
      <c r="CY204" s="845" t="s">
        <v>798</v>
      </c>
      <c r="CZ204" s="845" t="s">
        <v>798</v>
      </c>
      <c r="DA204" s="845" t="s">
        <v>798</v>
      </c>
      <c r="DB204" s="845" t="s">
        <v>798</v>
      </c>
      <c r="DC204" s="845" t="s">
        <v>798</v>
      </c>
      <c r="DD204" s="845" t="s">
        <v>798</v>
      </c>
      <c r="DE204" s="845" t="s">
        <v>798</v>
      </c>
      <c r="DF204" s="845" t="s">
        <v>798</v>
      </c>
      <c r="DG204" s="845" t="s">
        <v>798</v>
      </c>
      <c r="DH204" s="845" t="s">
        <v>798</v>
      </c>
      <c r="DI204" s="845" t="s">
        <v>798</v>
      </c>
      <c r="DJ204" s="845" t="s">
        <v>798</v>
      </c>
      <c r="DK204" s="845" t="s">
        <v>798</v>
      </c>
      <c r="DL204" s="845" t="s">
        <v>798</v>
      </c>
      <c r="DM204" s="845" t="s">
        <v>798</v>
      </c>
      <c r="DN204" s="845" t="s">
        <v>798</v>
      </c>
      <c r="DO204" s="845" t="s">
        <v>798</v>
      </c>
      <c r="DP204" s="845" t="s">
        <v>798</v>
      </c>
      <c r="DQ204" s="845" t="s">
        <v>798</v>
      </c>
      <c r="DR204" s="845" t="s">
        <v>798</v>
      </c>
      <c r="DS204" s="917" t="s">
        <v>798</v>
      </c>
      <c r="DT204" s="845" t="s">
        <v>798</v>
      </c>
      <c r="DU204" s="845" t="s">
        <v>798</v>
      </c>
      <c r="DV204" s="845" t="s">
        <v>798</v>
      </c>
      <c r="DW204" s="845" t="s">
        <v>798</v>
      </c>
      <c r="DX204" s="845" t="s">
        <v>798</v>
      </c>
      <c r="DY204" s="845" t="s">
        <v>798</v>
      </c>
      <c r="DZ204" s="845" t="s">
        <v>798</v>
      </c>
      <c r="EA204" s="845" t="s">
        <v>798</v>
      </c>
      <c r="EB204" s="845" t="s">
        <v>798</v>
      </c>
      <c r="EC204" s="845" t="s">
        <v>798</v>
      </c>
      <c r="ED204" s="845" t="s">
        <v>798</v>
      </c>
      <c r="EE204" s="845" t="s">
        <v>798</v>
      </c>
      <c r="EF204" s="845" t="s">
        <v>798</v>
      </c>
    </row>
    <row r="205" spans="1:136" x14ac:dyDescent="0.2">
      <c r="A205" s="845">
        <v>201</v>
      </c>
      <c r="B205" s="845">
        <v>9</v>
      </c>
      <c r="C205" s="845" t="s">
        <v>798</v>
      </c>
      <c r="D205" s="845" t="s">
        <v>798</v>
      </c>
      <c r="E205" s="845" t="s">
        <v>798</v>
      </c>
      <c r="F205" s="845" t="s">
        <v>798</v>
      </c>
      <c r="G205" s="845" t="s">
        <v>798</v>
      </c>
      <c r="H205" s="845" t="s">
        <v>798</v>
      </c>
      <c r="I205" s="845" t="s">
        <v>798</v>
      </c>
      <c r="J205" s="845" t="s">
        <v>798</v>
      </c>
      <c r="K205" s="845" t="s">
        <v>798</v>
      </c>
      <c r="L205" s="845" t="s">
        <v>798</v>
      </c>
      <c r="M205" s="845" t="s">
        <v>798</v>
      </c>
      <c r="N205" s="845" t="s">
        <v>798</v>
      </c>
      <c r="O205" s="845" t="s">
        <v>798</v>
      </c>
      <c r="P205" s="845" t="s">
        <v>798</v>
      </c>
      <c r="Q205" s="845" t="s">
        <v>798</v>
      </c>
      <c r="R205" s="845" t="s">
        <v>798</v>
      </c>
      <c r="S205" s="845" t="s">
        <v>798</v>
      </c>
      <c r="T205" s="845" t="s">
        <v>798</v>
      </c>
      <c r="U205" s="845" t="s">
        <v>798</v>
      </c>
      <c r="V205" s="845" t="s">
        <v>798</v>
      </c>
      <c r="W205" s="845" t="s">
        <v>798</v>
      </c>
      <c r="X205" s="845" t="s">
        <v>798</v>
      </c>
      <c r="Y205" s="845" t="s">
        <v>798</v>
      </c>
      <c r="Z205" s="845" t="s">
        <v>798</v>
      </c>
      <c r="AA205" s="845" t="s">
        <v>798</v>
      </c>
      <c r="AB205" s="845" t="s">
        <v>798</v>
      </c>
      <c r="AC205" s="845" t="s">
        <v>798</v>
      </c>
      <c r="AD205" s="845" t="s">
        <v>798</v>
      </c>
      <c r="AE205" s="845" t="s">
        <v>798</v>
      </c>
      <c r="AF205" s="845" t="s">
        <v>798</v>
      </c>
      <c r="AG205" s="845" t="s">
        <v>798</v>
      </c>
      <c r="AH205" s="845" t="s">
        <v>798</v>
      </c>
      <c r="AI205" s="845" t="s">
        <v>798</v>
      </c>
      <c r="AJ205" s="845" t="s">
        <v>798</v>
      </c>
      <c r="AK205" s="845" t="s">
        <v>798</v>
      </c>
      <c r="AL205" s="845" t="s">
        <v>798</v>
      </c>
      <c r="AM205" s="845" t="s">
        <v>798</v>
      </c>
      <c r="AN205" s="845" t="s">
        <v>798</v>
      </c>
      <c r="AO205" s="845" t="s">
        <v>798</v>
      </c>
      <c r="AP205" s="845" t="s">
        <v>798</v>
      </c>
      <c r="AQ205" s="845" t="s">
        <v>798</v>
      </c>
      <c r="AR205" s="845" t="s">
        <v>798</v>
      </c>
      <c r="AS205" s="845" t="s">
        <v>798</v>
      </c>
      <c r="AT205" s="845" t="s">
        <v>798</v>
      </c>
      <c r="AU205" s="845" t="s">
        <v>798</v>
      </c>
      <c r="AV205" s="845" t="s">
        <v>798</v>
      </c>
      <c r="AW205" s="845" t="s">
        <v>798</v>
      </c>
      <c r="AX205" s="845" t="s">
        <v>798</v>
      </c>
      <c r="AY205" s="845" t="s">
        <v>798</v>
      </c>
      <c r="AZ205" s="845" t="s">
        <v>798</v>
      </c>
      <c r="BA205" s="845" t="s">
        <v>798</v>
      </c>
      <c r="BB205" s="845" t="s">
        <v>798</v>
      </c>
      <c r="BC205" s="845" t="s">
        <v>798</v>
      </c>
      <c r="BD205" s="845" t="s">
        <v>798</v>
      </c>
      <c r="BE205" s="845" t="s">
        <v>798</v>
      </c>
      <c r="BF205" s="845" t="s">
        <v>798</v>
      </c>
      <c r="BG205" s="845" t="s">
        <v>798</v>
      </c>
      <c r="BH205" s="845" t="s">
        <v>798</v>
      </c>
      <c r="BI205" s="845" t="s">
        <v>798</v>
      </c>
      <c r="BJ205" s="845" t="s">
        <v>798</v>
      </c>
      <c r="BK205" s="917" t="s">
        <v>798</v>
      </c>
      <c r="BL205" s="845" t="s">
        <v>798</v>
      </c>
      <c r="BM205" s="845" t="s">
        <v>798</v>
      </c>
      <c r="BN205" s="845" t="s">
        <v>798</v>
      </c>
      <c r="BO205" s="845" t="s">
        <v>798</v>
      </c>
      <c r="BP205" s="845" t="s">
        <v>798</v>
      </c>
      <c r="BQ205" s="845" t="s">
        <v>798</v>
      </c>
      <c r="BR205" s="917" t="s">
        <v>798</v>
      </c>
      <c r="BS205" s="845" t="s">
        <v>798</v>
      </c>
      <c r="BT205" s="845" t="s">
        <v>798</v>
      </c>
      <c r="BU205" s="845" t="s">
        <v>798</v>
      </c>
      <c r="BV205" s="917" t="s">
        <v>798</v>
      </c>
      <c r="BW205" s="845" t="s">
        <v>798</v>
      </c>
      <c r="BX205" s="845" t="s">
        <v>798</v>
      </c>
      <c r="BY205" s="845" t="s">
        <v>798</v>
      </c>
      <c r="BZ205" s="845" t="s">
        <v>798</v>
      </c>
      <c r="CA205" s="845" t="s">
        <v>798</v>
      </c>
      <c r="CB205" s="845" t="s">
        <v>798</v>
      </c>
      <c r="CC205" s="845" t="s">
        <v>798</v>
      </c>
      <c r="CD205" s="845" t="s">
        <v>798</v>
      </c>
      <c r="CE205" s="845" t="s">
        <v>798</v>
      </c>
      <c r="CF205" s="845" t="s">
        <v>798</v>
      </c>
      <c r="CG205" s="845" t="s">
        <v>798</v>
      </c>
      <c r="CH205" s="845" t="s">
        <v>798</v>
      </c>
      <c r="CI205" s="845" t="s">
        <v>798</v>
      </c>
      <c r="CJ205" s="845" t="s">
        <v>798</v>
      </c>
      <c r="CK205" s="845" t="s">
        <v>798</v>
      </c>
      <c r="CL205" s="845" t="s">
        <v>798</v>
      </c>
      <c r="CM205" s="845" t="s">
        <v>798</v>
      </c>
      <c r="CN205" s="845" t="s">
        <v>798</v>
      </c>
      <c r="CO205" s="845" t="s">
        <v>798</v>
      </c>
      <c r="CP205" s="845" t="s">
        <v>798</v>
      </c>
      <c r="CQ205" s="845" t="s">
        <v>798</v>
      </c>
      <c r="CR205" s="845" t="s">
        <v>798</v>
      </c>
      <c r="CS205" s="845" t="s">
        <v>798</v>
      </c>
      <c r="CT205" s="845" t="s">
        <v>798</v>
      </c>
      <c r="CU205" s="845" t="s">
        <v>798</v>
      </c>
      <c r="CV205" s="845" t="s">
        <v>798</v>
      </c>
      <c r="CW205" s="845" t="s">
        <v>798</v>
      </c>
      <c r="CX205" s="845" t="s">
        <v>798</v>
      </c>
      <c r="CY205" s="845" t="s">
        <v>798</v>
      </c>
      <c r="CZ205" s="845" t="s">
        <v>798</v>
      </c>
      <c r="DA205" s="845" t="s">
        <v>798</v>
      </c>
      <c r="DB205" s="845" t="s">
        <v>798</v>
      </c>
      <c r="DC205" s="845" t="s">
        <v>798</v>
      </c>
      <c r="DD205" s="845" t="s">
        <v>798</v>
      </c>
      <c r="DE205" s="845" t="s">
        <v>798</v>
      </c>
      <c r="DF205" s="845" t="s">
        <v>798</v>
      </c>
      <c r="DG205" s="845" t="s">
        <v>798</v>
      </c>
      <c r="DH205" s="845" t="s">
        <v>798</v>
      </c>
      <c r="DI205" s="845" t="s">
        <v>798</v>
      </c>
      <c r="DJ205" s="845" t="s">
        <v>798</v>
      </c>
      <c r="DK205" s="845" t="s">
        <v>798</v>
      </c>
      <c r="DL205" s="845" t="s">
        <v>798</v>
      </c>
      <c r="DM205" s="845" t="s">
        <v>798</v>
      </c>
      <c r="DN205" s="845" t="s">
        <v>798</v>
      </c>
      <c r="DO205" s="845" t="s">
        <v>798</v>
      </c>
      <c r="DP205" s="845" t="s">
        <v>798</v>
      </c>
      <c r="DQ205" s="845" t="s">
        <v>798</v>
      </c>
      <c r="DR205" s="845" t="s">
        <v>798</v>
      </c>
      <c r="DS205" s="917" t="s">
        <v>798</v>
      </c>
      <c r="DT205" s="845" t="s">
        <v>798</v>
      </c>
      <c r="DU205" s="845" t="s">
        <v>798</v>
      </c>
      <c r="DV205" s="845" t="s">
        <v>798</v>
      </c>
      <c r="DW205" s="845" t="s">
        <v>798</v>
      </c>
      <c r="DX205" s="845" t="s">
        <v>798</v>
      </c>
      <c r="DY205" s="845" t="s">
        <v>798</v>
      </c>
      <c r="DZ205" s="845" t="s">
        <v>798</v>
      </c>
      <c r="EA205" s="845" t="s">
        <v>798</v>
      </c>
      <c r="EB205" s="845" t="s">
        <v>798</v>
      </c>
      <c r="EC205" s="845" t="s">
        <v>798</v>
      </c>
      <c r="ED205" s="845" t="s">
        <v>798</v>
      </c>
      <c r="EE205" s="845" t="s">
        <v>798</v>
      </c>
      <c r="EF205" s="845" t="s">
        <v>798</v>
      </c>
    </row>
    <row r="206" spans="1:136" x14ac:dyDescent="0.2">
      <c r="A206" s="845">
        <v>202</v>
      </c>
      <c r="B206" s="845">
        <v>10</v>
      </c>
      <c r="C206" s="845" t="s">
        <v>798</v>
      </c>
      <c r="D206" s="845" t="s">
        <v>798</v>
      </c>
      <c r="E206" s="845" t="s">
        <v>798</v>
      </c>
      <c r="F206" s="845" t="s">
        <v>798</v>
      </c>
      <c r="G206" s="845" t="s">
        <v>798</v>
      </c>
      <c r="H206" s="845" t="s">
        <v>798</v>
      </c>
      <c r="I206" s="845" t="s">
        <v>798</v>
      </c>
      <c r="J206" s="845" t="s">
        <v>798</v>
      </c>
      <c r="K206" s="845" t="s">
        <v>798</v>
      </c>
      <c r="L206" s="845" t="s">
        <v>798</v>
      </c>
      <c r="M206" s="845" t="s">
        <v>798</v>
      </c>
      <c r="N206" s="845" t="s">
        <v>798</v>
      </c>
      <c r="O206" s="845" t="s">
        <v>798</v>
      </c>
      <c r="P206" s="845" t="s">
        <v>798</v>
      </c>
      <c r="Q206" s="845" t="s">
        <v>798</v>
      </c>
      <c r="R206" s="845" t="s">
        <v>798</v>
      </c>
      <c r="S206" s="845" t="s">
        <v>798</v>
      </c>
      <c r="T206" s="845" t="s">
        <v>798</v>
      </c>
      <c r="U206" s="845" t="s">
        <v>798</v>
      </c>
      <c r="V206" s="845" t="s">
        <v>798</v>
      </c>
      <c r="W206" s="845" t="s">
        <v>798</v>
      </c>
      <c r="X206" s="845" t="s">
        <v>798</v>
      </c>
      <c r="Y206" s="845" t="s">
        <v>798</v>
      </c>
      <c r="Z206" s="845" t="s">
        <v>798</v>
      </c>
      <c r="AA206" s="845" t="s">
        <v>798</v>
      </c>
      <c r="AB206" s="845" t="s">
        <v>798</v>
      </c>
      <c r="AC206" s="845" t="s">
        <v>798</v>
      </c>
      <c r="AD206" s="845" t="s">
        <v>798</v>
      </c>
      <c r="AE206" s="845" t="s">
        <v>798</v>
      </c>
      <c r="AF206" s="845" t="s">
        <v>798</v>
      </c>
      <c r="AG206" s="845" t="s">
        <v>798</v>
      </c>
      <c r="AH206" s="845" t="s">
        <v>798</v>
      </c>
      <c r="AI206" s="845" t="s">
        <v>798</v>
      </c>
      <c r="AJ206" s="845" t="s">
        <v>798</v>
      </c>
      <c r="AK206" s="845" t="s">
        <v>798</v>
      </c>
      <c r="AL206" s="845" t="s">
        <v>798</v>
      </c>
      <c r="AM206" s="845" t="s">
        <v>798</v>
      </c>
      <c r="AN206" s="845" t="s">
        <v>798</v>
      </c>
      <c r="AO206" s="845" t="s">
        <v>798</v>
      </c>
      <c r="AP206" s="845" t="s">
        <v>798</v>
      </c>
      <c r="AQ206" s="845" t="s">
        <v>798</v>
      </c>
      <c r="AR206" s="845" t="s">
        <v>798</v>
      </c>
      <c r="AS206" s="845" t="s">
        <v>798</v>
      </c>
      <c r="AT206" s="845" t="s">
        <v>798</v>
      </c>
      <c r="AU206" s="845" t="s">
        <v>798</v>
      </c>
      <c r="AV206" s="845" t="s">
        <v>798</v>
      </c>
      <c r="AW206" s="845" t="s">
        <v>798</v>
      </c>
      <c r="AX206" s="845" t="s">
        <v>798</v>
      </c>
      <c r="AY206" s="845" t="s">
        <v>798</v>
      </c>
      <c r="AZ206" s="845" t="s">
        <v>798</v>
      </c>
      <c r="BA206" s="845" t="s">
        <v>798</v>
      </c>
      <c r="BB206" s="845" t="s">
        <v>798</v>
      </c>
      <c r="BC206" s="845" t="s">
        <v>798</v>
      </c>
      <c r="BD206" s="845" t="s">
        <v>798</v>
      </c>
      <c r="BE206" s="845" t="s">
        <v>798</v>
      </c>
      <c r="BF206" s="845" t="s">
        <v>798</v>
      </c>
      <c r="BG206" s="845" t="s">
        <v>798</v>
      </c>
      <c r="BH206" s="845" t="s">
        <v>798</v>
      </c>
      <c r="BI206" s="845" t="s">
        <v>798</v>
      </c>
      <c r="BJ206" s="845" t="s">
        <v>798</v>
      </c>
      <c r="BK206" s="917" t="s">
        <v>798</v>
      </c>
      <c r="BL206" s="845" t="s">
        <v>798</v>
      </c>
      <c r="BM206" s="845" t="s">
        <v>798</v>
      </c>
      <c r="BN206" s="845" t="s">
        <v>798</v>
      </c>
      <c r="BO206" s="845" t="s">
        <v>798</v>
      </c>
      <c r="BP206" s="845" t="s">
        <v>798</v>
      </c>
      <c r="BQ206" s="845" t="s">
        <v>798</v>
      </c>
      <c r="BR206" s="917" t="s">
        <v>798</v>
      </c>
      <c r="BS206" s="845" t="s">
        <v>798</v>
      </c>
      <c r="BT206" s="845" t="s">
        <v>798</v>
      </c>
      <c r="BU206" s="845" t="s">
        <v>798</v>
      </c>
      <c r="BV206" s="917" t="s">
        <v>798</v>
      </c>
      <c r="BW206" s="845" t="s">
        <v>798</v>
      </c>
      <c r="BX206" s="845" t="s">
        <v>798</v>
      </c>
      <c r="BY206" s="845" t="s">
        <v>798</v>
      </c>
      <c r="BZ206" s="845" t="s">
        <v>798</v>
      </c>
      <c r="CA206" s="845" t="s">
        <v>798</v>
      </c>
      <c r="CB206" s="845" t="s">
        <v>798</v>
      </c>
      <c r="CC206" s="845" t="s">
        <v>798</v>
      </c>
      <c r="CD206" s="845" t="s">
        <v>798</v>
      </c>
      <c r="CE206" s="845" t="s">
        <v>798</v>
      </c>
      <c r="CF206" s="845" t="s">
        <v>798</v>
      </c>
      <c r="CG206" s="845" t="s">
        <v>798</v>
      </c>
      <c r="CH206" s="845" t="s">
        <v>798</v>
      </c>
      <c r="CI206" s="845" t="s">
        <v>798</v>
      </c>
      <c r="CJ206" s="845" t="s">
        <v>798</v>
      </c>
      <c r="CK206" s="845" t="s">
        <v>798</v>
      </c>
      <c r="CL206" s="845" t="s">
        <v>798</v>
      </c>
      <c r="CM206" s="845" t="s">
        <v>798</v>
      </c>
      <c r="CN206" s="845" t="s">
        <v>798</v>
      </c>
      <c r="CO206" s="845" t="s">
        <v>798</v>
      </c>
      <c r="CP206" s="845" t="s">
        <v>798</v>
      </c>
      <c r="CQ206" s="845" t="s">
        <v>798</v>
      </c>
      <c r="CR206" s="845" t="s">
        <v>798</v>
      </c>
      <c r="CS206" s="845" t="s">
        <v>798</v>
      </c>
      <c r="CT206" s="845" t="s">
        <v>798</v>
      </c>
      <c r="CU206" s="845" t="s">
        <v>798</v>
      </c>
      <c r="CV206" s="845" t="s">
        <v>798</v>
      </c>
      <c r="CW206" s="845" t="s">
        <v>798</v>
      </c>
      <c r="CX206" s="845" t="s">
        <v>798</v>
      </c>
      <c r="CY206" s="845" t="s">
        <v>798</v>
      </c>
      <c r="CZ206" s="845" t="s">
        <v>798</v>
      </c>
      <c r="DA206" s="845" t="s">
        <v>798</v>
      </c>
      <c r="DB206" s="845" t="s">
        <v>798</v>
      </c>
      <c r="DC206" s="845" t="s">
        <v>798</v>
      </c>
      <c r="DD206" s="845" t="s">
        <v>798</v>
      </c>
      <c r="DE206" s="845" t="s">
        <v>798</v>
      </c>
      <c r="DF206" s="845" t="s">
        <v>798</v>
      </c>
      <c r="DG206" s="845" t="s">
        <v>798</v>
      </c>
      <c r="DH206" s="845" t="s">
        <v>798</v>
      </c>
      <c r="DI206" s="845" t="s">
        <v>798</v>
      </c>
      <c r="DJ206" s="845" t="s">
        <v>798</v>
      </c>
      <c r="DK206" s="845" t="s">
        <v>798</v>
      </c>
      <c r="DL206" s="845" t="s">
        <v>798</v>
      </c>
      <c r="DM206" s="845" t="s">
        <v>798</v>
      </c>
      <c r="DN206" s="845" t="s">
        <v>798</v>
      </c>
      <c r="DO206" s="845" t="s">
        <v>798</v>
      </c>
      <c r="DP206" s="845" t="s">
        <v>798</v>
      </c>
      <c r="DQ206" s="845" t="s">
        <v>798</v>
      </c>
      <c r="DR206" s="845" t="s">
        <v>798</v>
      </c>
      <c r="DS206" s="917" t="s">
        <v>798</v>
      </c>
      <c r="DT206" s="845" t="s">
        <v>798</v>
      </c>
      <c r="DU206" s="845" t="s">
        <v>798</v>
      </c>
      <c r="DV206" s="845" t="s">
        <v>798</v>
      </c>
      <c r="DW206" s="845" t="s">
        <v>798</v>
      </c>
      <c r="DX206" s="845" t="s">
        <v>798</v>
      </c>
      <c r="DY206" s="845" t="s">
        <v>798</v>
      </c>
      <c r="DZ206" s="845" t="s">
        <v>798</v>
      </c>
      <c r="EA206" s="845" t="s">
        <v>798</v>
      </c>
      <c r="EB206" s="845" t="s">
        <v>798</v>
      </c>
      <c r="EC206" s="845" t="s">
        <v>798</v>
      </c>
      <c r="ED206" s="845" t="s">
        <v>798</v>
      </c>
      <c r="EE206" s="845" t="s">
        <v>798</v>
      </c>
      <c r="EF206" s="845" t="s">
        <v>798</v>
      </c>
    </row>
    <row r="207" spans="1:136" x14ac:dyDescent="0.2">
      <c r="A207" s="845">
        <v>203</v>
      </c>
      <c r="B207" s="845">
        <v>11</v>
      </c>
      <c r="C207" s="845" t="s">
        <v>798</v>
      </c>
      <c r="D207" s="845" t="s">
        <v>798</v>
      </c>
      <c r="E207" s="845" t="s">
        <v>798</v>
      </c>
      <c r="F207" s="845" t="s">
        <v>798</v>
      </c>
      <c r="G207" s="845" t="s">
        <v>798</v>
      </c>
      <c r="H207" s="845" t="s">
        <v>798</v>
      </c>
      <c r="I207" s="845" t="s">
        <v>798</v>
      </c>
      <c r="J207" s="845" t="s">
        <v>798</v>
      </c>
      <c r="K207" s="845" t="s">
        <v>798</v>
      </c>
      <c r="L207" s="845" t="s">
        <v>798</v>
      </c>
      <c r="M207" s="845" t="s">
        <v>798</v>
      </c>
      <c r="N207" s="845" t="s">
        <v>798</v>
      </c>
      <c r="O207" s="845" t="s">
        <v>798</v>
      </c>
      <c r="P207" s="845" t="s">
        <v>798</v>
      </c>
      <c r="Q207" s="845" t="s">
        <v>798</v>
      </c>
      <c r="R207" s="845" t="s">
        <v>798</v>
      </c>
      <c r="S207" s="845" t="s">
        <v>798</v>
      </c>
      <c r="T207" s="845" t="s">
        <v>798</v>
      </c>
      <c r="U207" s="845" t="s">
        <v>798</v>
      </c>
      <c r="V207" s="845" t="s">
        <v>798</v>
      </c>
      <c r="W207" s="845" t="s">
        <v>798</v>
      </c>
      <c r="X207" s="845" t="s">
        <v>798</v>
      </c>
      <c r="Y207" s="845" t="s">
        <v>798</v>
      </c>
      <c r="Z207" s="845" t="s">
        <v>798</v>
      </c>
      <c r="AA207" s="845" t="s">
        <v>798</v>
      </c>
      <c r="AB207" s="845" t="s">
        <v>798</v>
      </c>
      <c r="AC207" s="845" t="s">
        <v>798</v>
      </c>
      <c r="AD207" s="845" t="s">
        <v>798</v>
      </c>
      <c r="AE207" s="845" t="s">
        <v>798</v>
      </c>
      <c r="AF207" s="845" t="s">
        <v>798</v>
      </c>
      <c r="AG207" s="845" t="s">
        <v>798</v>
      </c>
      <c r="AH207" s="845" t="s">
        <v>798</v>
      </c>
      <c r="AI207" s="845" t="s">
        <v>798</v>
      </c>
      <c r="AJ207" s="845" t="s">
        <v>798</v>
      </c>
      <c r="AK207" s="845" t="s">
        <v>798</v>
      </c>
      <c r="AL207" s="845" t="s">
        <v>798</v>
      </c>
      <c r="AM207" s="845" t="s">
        <v>798</v>
      </c>
      <c r="AN207" s="845" t="s">
        <v>798</v>
      </c>
      <c r="AO207" s="845" t="s">
        <v>798</v>
      </c>
      <c r="AP207" s="845" t="s">
        <v>798</v>
      </c>
      <c r="AQ207" s="845" t="s">
        <v>798</v>
      </c>
      <c r="AR207" s="845" t="s">
        <v>798</v>
      </c>
      <c r="AS207" s="845" t="s">
        <v>798</v>
      </c>
      <c r="AT207" s="845" t="s">
        <v>798</v>
      </c>
      <c r="AU207" s="845" t="s">
        <v>798</v>
      </c>
      <c r="AV207" s="845" t="s">
        <v>798</v>
      </c>
      <c r="AW207" s="845" t="s">
        <v>798</v>
      </c>
      <c r="AX207" s="845" t="s">
        <v>798</v>
      </c>
      <c r="AY207" s="845" t="s">
        <v>798</v>
      </c>
      <c r="AZ207" s="845" t="s">
        <v>798</v>
      </c>
      <c r="BA207" s="845" t="s">
        <v>798</v>
      </c>
      <c r="BB207" s="845" t="s">
        <v>798</v>
      </c>
      <c r="BC207" s="845" t="s">
        <v>798</v>
      </c>
      <c r="BD207" s="845" t="s">
        <v>798</v>
      </c>
      <c r="BE207" s="845" t="s">
        <v>798</v>
      </c>
      <c r="BF207" s="845" t="s">
        <v>798</v>
      </c>
      <c r="BG207" s="845" t="s">
        <v>798</v>
      </c>
      <c r="BH207" s="845" t="s">
        <v>798</v>
      </c>
      <c r="BI207" s="845" t="s">
        <v>798</v>
      </c>
      <c r="BJ207" s="845" t="s">
        <v>798</v>
      </c>
      <c r="BK207" s="917" t="s">
        <v>798</v>
      </c>
      <c r="BL207" s="845" t="s">
        <v>798</v>
      </c>
      <c r="BM207" s="845" t="s">
        <v>798</v>
      </c>
      <c r="BN207" s="845" t="s">
        <v>798</v>
      </c>
      <c r="BO207" s="845" t="s">
        <v>798</v>
      </c>
      <c r="BP207" s="845" t="s">
        <v>798</v>
      </c>
      <c r="BQ207" s="845" t="s">
        <v>798</v>
      </c>
      <c r="BR207" s="917" t="s">
        <v>798</v>
      </c>
      <c r="BS207" s="845" t="s">
        <v>798</v>
      </c>
      <c r="BT207" s="845" t="s">
        <v>798</v>
      </c>
      <c r="BU207" s="845" t="s">
        <v>798</v>
      </c>
      <c r="BV207" s="917" t="s">
        <v>798</v>
      </c>
      <c r="BW207" s="845" t="s">
        <v>798</v>
      </c>
      <c r="BX207" s="845" t="s">
        <v>798</v>
      </c>
      <c r="BY207" s="845" t="s">
        <v>798</v>
      </c>
      <c r="BZ207" s="845" t="s">
        <v>798</v>
      </c>
      <c r="CA207" s="845" t="s">
        <v>798</v>
      </c>
      <c r="CB207" s="845" t="s">
        <v>798</v>
      </c>
      <c r="CC207" s="845" t="s">
        <v>798</v>
      </c>
      <c r="CD207" s="845" t="s">
        <v>798</v>
      </c>
      <c r="CE207" s="845" t="s">
        <v>798</v>
      </c>
      <c r="CF207" s="845" t="s">
        <v>798</v>
      </c>
      <c r="CG207" s="845" t="s">
        <v>798</v>
      </c>
      <c r="CH207" s="845" t="s">
        <v>798</v>
      </c>
      <c r="CI207" s="845" t="s">
        <v>798</v>
      </c>
      <c r="CJ207" s="845" t="s">
        <v>798</v>
      </c>
      <c r="CK207" s="845" t="s">
        <v>798</v>
      </c>
      <c r="CL207" s="845" t="s">
        <v>798</v>
      </c>
      <c r="CM207" s="845" t="s">
        <v>798</v>
      </c>
      <c r="CN207" s="845" t="s">
        <v>798</v>
      </c>
      <c r="CO207" s="845" t="s">
        <v>798</v>
      </c>
      <c r="CP207" s="845" t="s">
        <v>798</v>
      </c>
      <c r="CQ207" s="845" t="s">
        <v>798</v>
      </c>
      <c r="CR207" s="845" t="s">
        <v>798</v>
      </c>
      <c r="CS207" s="845" t="s">
        <v>798</v>
      </c>
      <c r="CT207" s="845" t="s">
        <v>798</v>
      </c>
      <c r="CU207" s="845" t="s">
        <v>798</v>
      </c>
      <c r="CV207" s="845" t="s">
        <v>798</v>
      </c>
      <c r="CW207" s="845" t="s">
        <v>798</v>
      </c>
      <c r="CX207" s="845" t="s">
        <v>798</v>
      </c>
      <c r="CY207" s="845" t="s">
        <v>798</v>
      </c>
      <c r="CZ207" s="845" t="s">
        <v>798</v>
      </c>
      <c r="DA207" s="845" t="s">
        <v>798</v>
      </c>
      <c r="DB207" s="845" t="s">
        <v>798</v>
      </c>
      <c r="DC207" s="845" t="s">
        <v>798</v>
      </c>
      <c r="DD207" s="845" t="s">
        <v>798</v>
      </c>
      <c r="DE207" s="845" t="s">
        <v>798</v>
      </c>
      <c r="DF207" s="845" t="s">
        <v>798</v>
      </c>
      <c r="DG207" s="845" t="s">
        <v>798</v>
      </c>
      <c r="DH207" s="845" t="s">
        <v>798</v>
      </c>
      <c r="DI207" s="845" t="s">
        <v>798</v>
      </c>
      <c r="DJ207" s="845" t="s">
        <v>798</v>
      </c>
      <c r="DK207" s="845" t="s">
        <v>798</v>
      </c>
      <c r="DL207" s="845" t="s">
        <v>798</v>
      </c>
      <c r="DM207" s="845" t="s">
        <v>798</v>
      </c>
      <c r="DN207" s="845" t="s">
        <v>798</v>
      </c>
      <c r="DO207" s="845" t="s">
        <v>798</v>
      </c>
      <c r="DP207" s="845" t="s">
        <v>798</v>
      </c>
      <c r="DQ207" s="845" t="s">
        <v>798</v>
      </c>
      <c r="DR207" s="845" t="s">
        <v>798</v>
      </c>
      <c r="DS207" s="917" t="s">
        <v>798</v>
      </c>
      <c r="DT207" s="845" t="s">
        <v>798</v>
      </c>
      <c r="DU207" s="845" t="s">
        <v>798</v>
      </c>
      <c r="DV207" s="845" t="s">
        <v>798</v>
      </c>
      <c r="DW207" s="845" t="s">
        <v>798</v>
      </c>
      <c r="DX207" s="845" t="s">
        <v>798</v>
      </c>
      <c r="DY207" s="845" t="s">
        <v>798</v>
      </c>
      <c r="DZ207" s="845" t="s">
        <v>798</v>
      </c>
      <c r="EA207" s="845" t="s">
        <v>798</v>
      </c>
      <c r="EB207" s="845" t="s">
        <v>798</v>
      </c>
      <c r="EC207" s="845" t="s">
        <v>798</v>
      </c>
      <c r="ED207" s="845" t="s">
        <v>798</v>
      </c>
      <c r="EE207" s="845" t="s">
        <v>798</v>
      </c>
      <c r="EF207" s="845" t="s">
        <v>798</v>
      </c>
    </row>
    <row r="208" spans="1:136" x14ac:dyDescent="0.2">
      <c r="A208" s="845">
        <v>204</v>
      </c>
      <c r="B208" s="845">
        <v>12</v>
      </c>
      <c r="C208" s="845" t="s">
        <v>798</v>
      </c>
      <c r="D208" s="845" t="s">
        <v>798</v>
      </c>
      <c r="E208" s="845" t="s">
        <v>798</v>
      </c>
      <c r="F208" s="845" t="s">
        <v>798</v>
      </c>
      <c r="G208" s="845" t="s">
        <v>798</v>
      </c>
      <c r="H208" s="845" t="s">
        <v>798</v>
      </c>
      <c r="I208" s="845" t="s">
        <v>798</v>
      </c>
      <c r="J208" s="845" t="s">
        <v>798</v>
      </c>
      <c r="K208" s="845" t="s">
        <v>798</v>
      </c>
      <c r="L208" s="845" t="s">
        <v>798</v>
      </c>
      <c r="M208" s="845" t="s">
        <v>798</v>
      </c>
      <c r="N208" s="845" t="s">
        <v>798</v>
      </c>
      <c r="O208" s="845" t="s">
        <v>798</v>
      </c>
      <c r="P208" s="845" t="s">
        <v>798</v>
      </c>
      <c r="Q208" s="845" t="s">
        <v>798</v>
      </c>
      <c r="R208" s="845" t="s">
        <v>798</v>
      </c>
      <c r="S208" s="845" t="s">
        <v>798</v>
      </c>
      <c r="T208" s="845" t="s">
        <v>798</v>
      </c>
      <c r="U208" s="845" t="s">
        <v>798</v>
      </c>
      <c r="V208" s="845" t="s">
        <v>798</v>
      </c>
      <c r="W208" s="845" t="s">
        <v>798</v>
      </c>
      <c r="X208" s="845" t="s">
        <v>798</v>
      </c>
      <c r="Y208" s="845" t="s">
        <v>798</v>
      </c>
      <c r="Z208" s="845" t="s">
        <v>798</v>
      </c>
      <c r="AA208" s="845" t="s">
        <v>798</v>
      </c>
      <c r="AB208" s="845" t="s">
        <v>798</v>
      </c>
      <c r="AC208" s="845" t="s">
        <v>798</v>
      </c>
      <c r="AD208" s="845" t="s">
        <v>798</v>
      </c>
      <c r="AE208" s="845" t="s">
        <v>798</v>
      </c>
      <c r="AF208" s="845" t="s">
        <v>798</v>
      </c>
      <c r="AG208" s="845" t="s">
        <v>798</v>
      </c>
      <c r="AH208" s="845" t="s">
        <v>798</v>
      </c>
      <c r="AI208" s="845" t="s">
        <v>798</v>
      </c>
      <c r="AJ208" s="845" t="s">
        <v>798</v>
      </c>
      <c r="AK208" s="845" t="s">
        <v>798</v>
      </c>
      <c r="AL208" s="845" t="s">
        <v>798</v>
      </c>
      <c r="AM208" s="845" t="s">
        <v>798</v>
      </c>
      <c r="AN208" s="845" t="s">
        <v>798</v>
      </c>
      <c r="AO208" s="845" t="s">
        <v>798</v>
      </c>
      <c r="AP208" s="845" t="s">
        <v>798</v>
      </c>
      <c r="AQ208" s="845" t="s">
        <v>798</v>
      </c>
      <c r="AR208" s="845" t="s">
        <v>798</v>
      </c>
      <c r="AS208" s="845" t="s">
        <v>798</v>
      </c>
      <c r="AT208" s="845" t="s">
        <v>798</v>
      </c>
      <c r="AU208" s="845" t="s">
        <v>798</v>
      </c>
      <c r="AV208" s="845" t="s">
        <v>798</v>
      </c>
      <c r="AW208" s="845" t="s">
        <v>798</v>
      </c>
      <c r="AX208" s="845" t="s">
        <v>798</v>
      </c>
      <c r="AY208" s="845" t="s">
        <v>798</v>
      </c>
      <c r="AZ208" s="845" t="s">
        <v>798</v>
      </c>
      <c r="BA208" s="845" t="s">
        <v>798</v>
      </c>
      <c r="BB208" s="845" t="s">
        <v>798</v>
      </c>
      <c r="BC208" s="845" t="s">
        <v>798</v>
      </c>
      <c r="BD208" s="845" t="s">
        <v>798</v>
      </c>
      <c r="BE208" s="845" t="s">
        <v>798</v>
      </c>
      <c r="BF208" s="845" t="s">
        <v>798</v>
      </c>
      <c r="BG208" s="845" t="s">
        <v>798</v>
      </c>
      <c r="BH208" s="845" t="s">
        <v>798</v>
      </c>
      <c r="BI208" s="845" t="s">
        <v>798</v>
      </c>
      <c r="BJ208" s="845" t="s">
        <v>798</v>
      </c>
      <c r="BK208" s="917" t="s">
        <v>798</v>
      </c>
      <c r="BL208" s="845" t="s">
        <v>798</v>
      </c>
      <c r="BM208" s="845" t="s">
        <v>798</v>
      </c>
      <c r="BN208" s="845" t="s">
        <v>798</v>
      </c>
      <c r="BO208" s="845" t="s">
        <v>798</v>
      </c>
      <c r="BP208" s="845" t="s">
        <v>798</v>
      </c>
      <c r="BQ208" s="845" t="s">
        <v>798</v>
      </c>
      <c r="BR208" s="917" t="s">
        <v>798</v>
      </c>
      <c r="BS208" s="845" t="s">
        <v>798</v>
      </c>
      <c r="BT208" s="845" t="s">
        <v>798</v>
      </c>
      <c r="BU208" s="845" t="s">
        <v>798</v>
      </c>
      <c r="BV208" s="917" t="s">
        <v>798</v>
      </c>
      <c r="BW208" s="845" t="s">
        <v>798</v>
      </c>
      <c r="BX208" s="845" t="s">
        <v>798</v>
      </c>
      <c r="BY208" s="845" t="s">
        <v>798</v>
      </c>
      <c r="BZ208" s="845" t="s">
        <v>798</v>
      </c>
      <c r="CA208" s="845" t="s">
        <v>798</v>
      </c>
      <c r="CB208" s="845" t="s">
        <v>798</v>
      </c>
      <c r="CC208" s="845" t="s">
        <v>798</v>
      </c>
      <c r="CD208" s="845" t="s">
        <v>798</v>
      </c>
      <c r="CE208" s="845" t="s">
        <v>798</v>
      </c>
      <c r="CF208" s="845" t="s">
        <v>798</v>
      </c>
      <c r="CG208" s="845" t="s">
        <v>798</v>
      </c>
      <c r="CH208" s="845" t="s">
        <v>798</v>
      </c>
      <c r="CI208" s="845" t="s">
        <v>798</v>
      </c>
      <c r="CJ208" s="845" t="s">
        <v>798</v>
      </c>
      <c r="CK208" s="845" t="s">
        <v>798</v>
      </c>
      <c r="CL208" s="845" t="s">
        <v>798</v>
      </c>
      <c r="CM208" s="845" t="s">
        <v>798</v>
      </c>
      <c r="CN208" s="845" t="s">
        <v>798</v>
      </c>
      <c r="CO208" s="845" t="s">
        <v>798</v>
      </c>
      <c r="CP208" s="845" t="s">
        <v>798</v>
      </c>
      <c r="CQ208" s="845" t="s">
        <v>798</v>
      </c>
      <c r="CR208" s="845" t="s">
        <v>798</v>
      </c>
      <c r="CS208" s="845" t="s">
        <v>798</v>
      </c>
      <c r="CT208" s="845" t="s">
        <v>798</v>
      </c>
      <c r="CU208" s="845" t="s">
        <v>798</v>
      </c>
      <c r="CV208" s="845" t="s">
        <v>798</v>
      </c>
      <c r="CW208" s="845" t="s">
        <v>798</v>
      </c>
      <c r="CX208" s="845" t="s">
        <v>798</v>
      </c>
      <c r="CY208" s="845" t="s">
        <v>798</v>
      </c>
      <c r="CZ208" s="845" t="s">
        <v>798</v>
      </c>
      <c r="DA208" s="845" t="s">
        <v>798</v>
      </c>
      <c r="DB208" s="845" t="s">
        <v>798</v>
      </c>
      <c r="DC208" s="845" t="s">
        <v>798</v>
      </c>
      <c r="DD208" s="845" t="s">
        <v>798</v>
      </c>
      <c r="DE208" s="845" t="s">
        <v>798</v>
      </c>
      <c r="DF208" s="845" t="s">
        <v>798</v>
      </c>
      <c r="DG208" s="845" t="s">
        <v>798</v>
      </c>
      <c r="DH208" s="845" t="s">
        <v>798</v>
      </c>
      <c r="DI208" s="845" t="s">
        <v>798</v>
      </c>
      <c r="DJ208" s="845" t="s">
        <v>798</v>
      </c>
      <c r="DK208" s="845" t="s">
        <v>798</v>
      </c>
      <c r="DL208" s="845" t="s">
        <v>798</v>
      </c>
      <c r="DM208" s="845" t="s">
        <v>798</v>
      </c>
      <c r="DN208" s="845" t="s">
        <v>798</v>
      </c>
      <c r="DO208" s="845" t="s">
        <v>798</v>
      </c>
      <c r="DP208" s="845" t="s">
        <v>798</v>
      </c>
      <c r="DQ208" s="845" t="s">
        <v>798</v>
      </c>
      <c r="DR208" s="845" t="s">
        <v>798</v>
      </c>
      <c r="DS208" s="917" t="s">
        <v>798</v>
      </c>
      <c r="DT208" s="845" t="s">
        <v>798</v>
      </c>
      <c r="DU208" s="845" t="s">
        <v>798</v>
      </c>
      <c r="DV208" s="845" t="s">
        <v>798</v>
      </c>
      <c r="DW208" s="845" t="s">
        <v>798</v>
      </c>
      <c r="DX208" s="845" t="s">
        <v>798</v>
      </c>
      <c r="DY208" s="845" t="s">
        <v>798</v>
      </c>
      <c r="DZ208" s="845" t="s">
        <v>798</v>
      </c>
      <c r="EA208" s="845" t="s">
        <v>798</v>
      </c>
      <c r="EB208" s="845" t="s">
        <v>798</v>
      </c>
      <c r="EC208" s="845" t="s">
        <v>798</v>
      </c>
      <c r="ED208" s="845" t="s">
        <v>798</v>
      </c>
      <c r="EE208" s="845" t="s">
        <v>798</v>
      </c>
      <c r="EF208" s="845" t="s">
        <v>798</v>
      </c>
    </row>
    <row r="209" spans="1:136" x14ac:dyDescent="0.2">
      <c r="A209" s="845">
        <v>205</v>
      </c>
      <c r="B209" s="845">
        <v>1</v>
      </c>
      <c r="C209" s="845" t="s">
        <v>798</v>
      </c>
      <c r="D209" s="845" t="s">
        <v>798</v>
      </c>
      <c r="E209" s="845" t="s">
        <v>798</v>
      </c>
      <c r="F209" s="845" t="s">
        <v>798</v>
      </c>
      <c r="G209" s="845" t="s">
        <v>798</v>
      </c>
      <c r="H209" s="845" t="s">
        <v>798</v>
      </c>
      <c r="I209" s="845" t="s">
        <v>798</v>
      </c>
      <c r="J209" s="845" t="s">
        <v>798</v>
      </c>
      <c r="K209" s="845" t="s">
        <v>798</v>
      </c>
      <c r="L209" s="845" t="s">
        <v>798</v>
      </c>
      <c r="M209" s="845" t="s">
        <v>798</v>
      </c>
      <c r="N209" s="845" t="s">
        <v>798</v>
      </c>
      <c r="O209" s="845" t="s">
        <v>798</v>
      </c>
      <c r="P209" s="845" t="s">
        <v>798</v>
      </c>
      <c r="Q209" s="845" t="s">
        <v>798</v>
      </c>
      <c r="R209" s="845" t="s">
        <v>798</v>
      </c>
      <c r="S209" s="845" t="s">
        <v>798</v>
      </c>
      <c r="T209" s="845" t="s">
        <v>798</v>
      </c>
      <c r="U209" s="845" t="s">
        <v>798</v>
      </c>
      <c r="V209" s="845" t="s">
        <v>798</v>
      </c>
      <c r="W209" s="845" t="s">
        <v>798</v>
      </c>
      <c r="X209" s="845" t="s">
        <v>798</v>
      </c>
      <c r="Y209" s="845" t="s">
        <v>798</v>
      </c>
      <c r="Z209" s="845" t="s">
        <v>798</v>
      </c>
      <c r="AA209" s="845" t="s">
        <v>798</v>
      </c>
      <c r="AB209" s="845" t="s">
        <v>798</v>
      </c>
      <c r="AC209" s="845" t="s">
        <v>798</v>
      </c>
      <c r="AD209" s="845" t="s">
        <v>798</v>
      </c>
      <c r="AE209" s="845" t="s">
        <v>798</v>
      </c>
      <c r="AF209" s="845" t="s">
        <v>798</v>
      </c>
      <c r="AG209" s="845" t="s">
        <v>798</v>
      </c>
      <c r="AH209" s="845" t="s">
        <v>798</v>
      </c>
      <c r="AI209" s="845" t="s">
        <v>798</v>
      </c>
      <c r="AJ209" s="845" t="s">
        <v>798</v>
      </c>
      <c r="AK209" s="845" t="s">
        <v>798</v>
      </c>
      <c r="AL209" s="845" t="s">
        <v>798</v>
      </c>
      <c r="AM209" s="845" t="s">
        <v>798</v>
      </c>
      <c r="AN209" s="845" t="s">
        <v>798</v>
      </c>
      <c r="AO209" s="845" t="s">
        <v>798</v>
      </c>
      <c r="AP209" s="845" t="s">
        <v>798</v>
      </c>
      <c r="AQ209" s="845" t="s">
        <v>798</v>
      </c>
      <c r="AR209" s="845" t="s">
        <v>798</v>
      </c>
      <c r="AS209" s="845" t="s">
        <v>798</v>
      </c>
      <c r="AT209" s="845" t="s">
        <v>798</v>
      </c>
      <c r="AU209" s="845" t="s">
        <v>798</v>
      </c>
      <c r="AV209" s="845" t="s">
        <v>798</v>
      </c>
      <c r="AW209" s="845" t="s">
        <v>798</v>
      </c>
      <c r="AX209" s="845" t="s">
        <v>798</v>
      </c>
      <c r="AY209" s="845" t="s">
        <v>798</v>
      </c>
      <c r="AZ209" s="845" t="s">
        <v>798</v>
      </c>
      <c r="BA209" s="845" t="s">
        <v>798</v>
      </c>
      <c r="BB209" s="845" t="s">
        <v>798</v>
      </c>
      <c r="BC209" s="845" t="s">
        <v>798</v>
      </c>
      <c r="BD209" s="845" t="s">
        <v>798</v>
      </c>
      <c r="BE209" s="845" t="s">
        <v>798</v>
      </c>
      <c r="BF209" s="845" t="s">
        <v>798</v>
      </c>
      <c r="BG209" s="845" t="s">
        <v>798</v>
      </c>
      <c r="BH209" s="845" t="s">
        <v>798</v>
      </c>
      <c r="BI209" s="845" t="s">
        <v>798</v>
      </c>
      <c r="BJ209" s="845" t="s">
        <v>798</v>
      </c>
      <c r="BK209" s="917" t="s">
        <v>798</v>
      </c>
      <c r="BL209" s="845" t="s">
        <v>798</v>
      </c>
      <c r="BM209" s="845" t="s">
        <v>798</v>
      </c>
      <c r="BN209" s="845" t="s">
        <v>798</v>
      </c>
      <c r="BO209" s="845" t="s">
        <v>798</v>
      </c>
      <c r="BP209" s="845" t="s">
        <v>798</v>
      </c>
      <c r="BQ209" s="845" t="s">
        <v>798</v>
      </c>
      <c r="BR209" s="917" t="s">
        <v>798</v>
      </c>
      <c r="BS209" s="845" t="s">
        <v>798</v>
      </c>
      <c r="BT209" s="845" t="s">
        <v>798</v>
      </c>
      <c r="BU209" s="845" t="s">
        <v>798</v>
      </c>
      <c r="BV209" s="917" t="s">
        <v>798</v>
      </c>
      <c r="BW209" s="845" t="s">
        <v>798</v>
      </c>
      <c r="BX209" s="845" t="s">
        <v>798</v>
      </c>
      <c r="BY209" s="845" t="s">
        <v>798</v>
      </c>
      <c r="BZ209" s="845" t="s">
        <v>798</v>
      </c>
      <c r="CA209" s="845" t="s">
        <v>798</v>
      </c>
      <c r="CB209" s="845" t="s">
        <v>798</v>
      </c>
      <c r="CC209" s="845" t="s">
        <v>798</v>
      </c>
      <c r="CD209" s="845" t="s">
        <v>798</v>
      </c>
      <c r="CE209" s="845" t="s">
        <v>798</v>
      </c>
      <c r="CF209" s="845" t="s">
        <v>798</v>
      </c>
      <c r="CG209" s="845" t="s">
        <v>798</v>
      </c>
      <c r="CH209" s="845" t="s">
        <v>798</v>
      </c>
      <c r="CI209" s="845" t="s">
        <v>798</v>
      </c>
      <c r="CJ209" s="845" t="s">
        <v>798</v>
      </c>
      <c r="CK209" s="845" t="s">
        <v>798</v>
      </c>
      <c r="CL209" s="845" t="s">
        <v>798</v>
      </c>
      <c r="CM209" s="845" t="s">
        <v>798</v>
      </c>
      <c r="CN209" s="845" t="s">
        <v>798</v>
      </c>
      <c r="CO209" s="845" t="s">
        <v>798</v>
      </c>
      <c r="CP209" s="845" t="s">
        <v>798</v>
      </c>
      <c r="CQ209" s="845" t="s">
        <v>798</v>
      </c>
      <c r="CR209" s="845" t="s">
        <v>798</v>
      </c>
      <c r="CS209" s="845" t="s">
        <v>798</v>
      </c>
      <c r="CT209" s="845" t="s">
        <v>798</v>
      </c>
      <c r="CU209" s="845" t="s">
        <v>798</v>
      </c>
      <c r="CV209" s="845" t="s">
        <v>798</v>
      </c>
      <c r="CW209" s="845" t="s">
        <v>798</v>
      </c>
      <c r="CX209" s="845" t="s">
        <v>798</v>
      </c>
      <c r="CY209" s="845" t="s">
        <v>798</v>
      </c>
      <c r="CZ209" s="845" t="s">
        <v>798</v>
      </c>
      <c r="DA209" s="845" t="s">
        <v>798</v>
      </c>
      <c r="DB209" s="845" t="s">
        <v>798</v>
      </c>
      <c r="DC209" s="845" t="s">
        <v>798</v>
      </c>
      <c r="DD209" s="845" t="s">
        <v>798</v>
      </c>
      <c r="DE209" s="845" t="s">
        <v>798</v>
      </c>
      <c r="DF209" s="845" t="s">
        <v>798</v>
      </c>
      <c r="DG209" s="845" t="s">
        <v>798</v>
      </c>
      <c r="DH209" s="845" t="s">
        <v>798</v>
      </c>
      <c r="DI209" s="845" t="s">
        <v>798</v>
      </c>
      <c r="DJ209" s="845" t="s">
        <v>798</v>
      </c>
      <c r="DK209" s="845" t="s">
        <v>798</v>
      </c>
      <c r="DL209" s="845" t="s">
        <v>798</v>
      </c>
      <c r="DM209" s="845" t="s">
        <v>798</v>
      </c>
      <c r="DN209" s="845" t="s">
        <v>798</v>
      </c>
      <c r="DO209" s="845" t="s">
        <v>798</v>
      </c>
      <c r="DP209" s="845" t="s">
        <v>798</v>
      </c>
      <c r="DQ209" s="845" t="s">
        <v>798</v>
      </c>
      <c r="DR209" s="845" t="s">
        <v>798</v>
      </c>
      <c r="DS209" s="917" t="s">
        <v>798</v>
      </c>
      <c r="DT209" s="845" t="s">
        <v>798</v>
      </c>
      <c r="DU209" s="845" t="s">
        <v>798</v>
      </c>
      <c r="DV209" s="845" t="s">
        <v>798</v>
      </c>
      <c r="DW209" s="845" t="s">
        <v>798</v>
      </c>
      <c r="DX209" s="845" t="s">
        <v>798</v>
      </c>
      <c r="DY209" s="845" t="s">
        <v>798</v>
      </c>
      <c r="DZ209" s="845" t="s">
        <v>798</v>
      </c>
      <c r="EA209" s="845" t="s">
        <v>798</v>
      </c>
      <c r="EB209" s="845" t="s">
        <v>798</v>
      </c>
      <c r="EC209" s="845" t="s">
        <v>798</v>
      </c>
      <c r="ED209" s="845" t="s">
        <v>798</v>
      </c>
      <c r="EE209" s="845" t="s">
        <v>798</v>
      </c>
      <c r="EF209" s="845" t="s">
        <v>798</v>
      </c>
    </row>
    <row r="210" spans="1:136" x14ac:dyDescent="0.2">
      <c r="A210" s="845">
        <v>206</v>
      </c>
      <c r="B210" s="845">
        <v>2</v>
      </c>
      <c r="C210" s="845" t="s">
        <v>798</v>
      </c>
      <c r="D210" s="845" t="s">
        <v>798</v>
      </c>
      <c r="E210" s="845" t="s">
        <v>798</v>
      </c>
      <c r="F210" s="845" t="s">
        <v>798</v>
      </c>
      <c r="G210" s="845" t="s">
        <v>798</v>
      </c>
      <c r="H210" s="845" t="s">
        <v>798</v>
      </c>
      <c r="I210" s="845" t="s">
        <v>798</v>
      </c>
      <c r="J210" s="845" t="s">
        <v>798</v>
      </c>
      <c r="K210" s="845" t="s">
        <v>798</v>
      </c>
      <c r="L210" s="845" t="s">
        <v>798</v>
      </c>
      <c r="M210" s="845" t="s">
        <v>798</v>
      </c>
      <c r="N210" s="845" t="s">
        <v>798</v>
      </c>
      <c r="O210" s="845" t="s">
        <v>798</v>
      </c>
      <c r="P210" s="845" t="s">
        <v>798</v>
      </c>
      <c r="Q210" s="845" t="s">
        <v>798</v>
      </c>
      <c r="R210" s="845" t="s">
        <v>798</v>
      </c>
      <c r="S210" s="845" t="s">
        <v>798</v>
      </c>
      <c r="T210" s="845" t="s">
        <v>798</v>
      </c>
      <c r="U210" s="845" t="s">
        <v>798</v>
      </c>
      <c r="V210" s="845" t="s">
        <v>798</v>
      </c>
      <c r="W210" s="845" t="s">
        <v>798</v>
      </c>
      <c r="X210" s="845" t="s">
        <v>798</v>
      </c>
      <c r="Y210" s="845" t="s">
        <v>798</v>
      </c>
      <c r="Z210" s="845" t="s">
        <v>798</v>
      </c>
      <c r="AA210" s="845" t="s">
        <v>798</v>
      </c>
      <c r="AB210" s="845" t="s">
        <v>798</v>
      </c>
      <c r="AC210" s="845" t="s">
        <v>798</v>
      </c>
      <c r="AD210" s="845" t="s">
        <v>798</v>
      </c>
      <c r="AE210" s="845" t="s">
        <v>798</v>
      </c>
      <c r="AF210" s="845" t="s">
        <v>798</v>
      </c>
      <c r="AG210" s="845" t="s">
        <v>798</v>
      </c>
      <c r="AH210" s="845" t="s">
        <v>798</v>
      </c>
      <c r="AI210" s="845" t="s">
        <v>798</v>
      </c>
      <c r="AJ210" s="845" t="s">
        <v>798</v>
      </c>
      <c r="AK210" s="845" t="s">
        <v>798</v>
      </c>
      <c r="AL210" s="845" t="s">
        <v>798</v>
      </c>
      <c r="AM210" s="845" t="s">
        <v>798</v>
      </c>
      <c r="AN210" s="845" t="s">
        <v>798</v>
      </c>
      <c r="AO210" s="845" t="s">
        <v>798</v>
      </c>
      <c r="AP210" s="845" t="s">
        <v>798</v>
      </c>
      <c r="AQ210" s="845" t="s">
        <v>798</v>
      </c>
      <c r="AR210" s="845" t="s">
        <v>798</v>
      </c>
      <c r="AS210" s="845" t="s">
        <v>798</v>
      </c>
      <c r="AT210" s="845" t="s">
        <v>798</v>
      </c>
      <c r="AU210" s="845" t="s">
        <v>798</v>
      </c>
      <c r="AV210" s="845" t="s">
        <v>798</v>
      </c>
      <c r="AW210" s="845" t="s">
        <v>798</v>
      </c>
      <c r="AX210" s="845" t="s">
        <v>798</v>
      </c>
      <c r="AY210" s="845" t="s">
        <v>798</v>
      </c>
      <c r="AZ210" s="845" t="s">
        <v>798</v>
      </c>
      <c r="BA210" s="845" t="s">
        <v>798</v>
      </c>
      <c r="BB210" s="845" t="s">
        <v>798</v>
      </c>
      <c r="BC210" s="845" t="s">
        <v>798</v>
      </c>
      <c r="BD210" s="845" t="s">
        <v>798</v>
      </c>
      <c r="BE210" s="845" t="s">
        <v>798</v>
      </c>
      <c r="BF210" s="845" t="s">
        <v>798</v>
      </c>
      <c r="BG210" s="845" t="s">
        <v>798</v>
      </c>
      <c r="BH210" s="845" t="s">
        <v>798</v>
      </c>
      <c r="BI210" s="845" t="s">
        <v>798</v>
      </c>
      <c r="BJ210" s="845" t="s">
        <v>798</v>
      </c>
      <c r="BK210" s="917" t="s">
        <v>798</v>
      </c>
      <c r="BL210" s="845" t="s">
        <v>798</v>
      </c>
      <c r="BM210" s="845" t="s">
        <v>798</v>
      </c>
      <c r="BN210" s="845" t="s">
        <v>798</v>
      </c>
      <c r="BO210" s="845" t="s">
        <v>798</v>
      </c>
      <c r="BP210" s="845" t="s">
        <v>798</v>
      </c>
      <c r="BQ210" s="845" t="s">
        <v>798</v>
      </c>
      <c r="BR210" s="917" t="s">
        <v>798</v>
      </c>
      <c r="BS210" s="845" t="s">
        <v>798</v>
      </c>
      <c r="BT210" s="845" t="s">
        <v>798</v>
      </c>
      <c r="BU210" s="845" t="s">
        <v>798</v>
      </c>
      <c r="BV210" s="917" t="s">
        <v>798</v>
      </c>
      <c r="BW210" s="845" t="s">
        <v>798</v>
      </c>
      <c r="BX210" s="845" t="s">
        <v>798</v>
      </c>
      <c r="BY210" s="845" t="s">
        <v>798</v>
      </c>
      <c r="BZ210" s="845" t="s">
        <v>798</v>
      </c>
      <c r="CA210" s="845" t="s">
        <v>798</v>
      </c>
      <c r="CB210" s="845" t="s">
        <v>798</v>
      </c>
      <c r="CC210" s="845" t="s">
        <v>798</v>
      </c>
      <c r="CD210" s="845" t="s">
        <v>798</v>
      </c>
      <c r="CE210" s="845" t="s">
        <v>798</v>
      </c>
      <c r="CF210" s="845" t="s">
        <v>798</v>
      </c>
      <c r="CG210" s="845" t="s">
        <v>798</v>
      </c>
      <c r="CH210" s="845" t="s">
        <v>798</v>
      </c>
      <c r="CI210" s="845" t="s">
        <v>798</v>
      </c>
      <c r="CJ210" s="845" t="s">
        <v>798</v>
      </c>
      <c r="CK210" s="845" t="s">
        <v>798</v>
      </c>
      <c r="CL210" s="845" t="s">
        <v>798</v>
      </c>
      <c r="CM210" s="845" t="s">
        <v>798</v>
      </c>
      <c r="CN210" s="845" t="s">
        <v>798</v>
      </c>
      <c r="CO210" s="845" t="s">
        <v>798</v>
      </c>
      <c r="CP210" s="845" t="s">
        <v>798</v>
      </c>
      <c r="CQ210" s="845" t="s">
        <v>798</v>
      </c>
      <c r="CR210" s="845" t="s">
        <v>798</v>
      </c>
      <c r="CS210" s="845" t="s">
        <v>798</v>
      </c>
      <c r="CT210" s="845" t="s">
        <v>798</v>
      </c>
      <c r="CU210" s="845" t="s">
        <v>798</v>
      </c>
      <c r="CV210" s="845" t="s">
        <v>798</v>
      </c>
      <c r="CW210" s="845" t="s">
        <v>798</v>
      </c>
      <c r="CX210" s="845" t="s">
        <v>798</v>
      </c>
      <c r="CY210" s="845" t="s">
        <v>798</v>
      </c>
      <c r="CZ210" s="845" t="s">
        <v>798</v>
      </c>
      <c r="DA210" s="845" t="s">
        <v>798</v>
      </c>
      <c r="DB210" s="845" t="s">
        <v>798</v>
      </c>
      <c r="DC210" s="845" t="s">
        <v>798</v>
      </c>
      <c r="DD210" s="845" t="s">
        <v>798</v>
      </c>
      <c r="DE210" s="845" t="s">
        <v>798</v>
      </c>
      <c r="DF210" s="845" t="s">
        <v>798</v>
      </c>
      <c r="DG210" s="845" t="s">
        <v>798</v>
      </c>
      <c r="DH210" s="845" t="s">
        <v>798</v>
      </c>
      <c r="DI210" s="845" t="s">
        <v>798</v>
      </c>
      <c r="DJ210" s="845" t="s">
        <v>798</v>
      </c>
      <c r="DK210" s="845" t="s">
        <v>798</v>
      </c>
      <c r="DL210" s="845" t="s">
        <v>798</v>
      </c>
      <c r="DM210" s="845" t="s">
        <v>798</v>
      </c>
      <c r="DN210" s="845" t="s">
        <v>798</v>
      </c>
      <c r="DO210" s="845" t="s">
        <v>798</v>
      </c>
      <c r="DP210" s="845" t="s">
        <v>798</v>
      </c>
      <c r="DQ210" s="845" t="s">
        <v>798</v>
      </c>
      <c r="DR210" s="845" t="s">
        <v>798</v>
      </c>
      <c r="DS210" s="917" t="s">
        <v>798</v>
      </c>
      <c r="DT210" s="845" t="s">
        <v>798</v>
      </c>
      <c r="DU210" s="845" t="s">
        <v>798</v>
      </c>
      <c r="DV210" s="845" t="s">
        <v>798</v>
      </c>
      <c r="DW210" s="845" t="s">
        <v>798</v>
      </c>
      <c r="DX210" s="845" t="s">
        <v>798</v>
      </c>
      <c r="DY210" s="845" t="s">
        <v>798</v>
      </c>
      <c r="DZ210" s="845" t="s">
        <v>798</v>
      </c>
      <c r="EA210" s="845" t="s">
        <v>798</v>
      </c>
      <c r="EB210" s="845" t="s">
        <v>798</v>
      </c>
      <c r="EC210" s="845" t="s">
        <v>798</v>
      </c>
      <c r="ED210" s="845" t="s">
        <v>798</v>
      </c>
      <c r="EE210" s="845" t="s">
        <v>798</v>
      </c>
      <c r="EF210" s="845" t="s">
        <v>798</v>
      </c>
    </row>
    <row r="211" spans="1:136" x14ac:dyDescent="0.2">
      <c r="A211" s="845">
        <v>207</v>
      </c>
      <c r="B211" s="845">
        <v>3</v>
      </c>
      <c r="C211" s="845" t="s">
        <v>798</v>
      </c>
      <c r="D211" s="845" t="s">
        <v>798</v>
      </c>
      <c r="E211" s="845" t="s">
        <v>798</v>
      </c>
      <c r="F211" s="845" t="s">
        <v>798</v>
      </c>
      <c r="G211" s="845" t="s">
        <v>798</v>
      </c>
      <c r="H211" s="845" t="s">
        <v>798</v>
      </c>
      <c r="I211" s="845" t="s">
        <v>798</v>
      </c>
      <c r="J211" s="845" t="s">
        <v>798</v>
      </c>
      <c r="K211" s="845" t="s">
        <v>798</v>
      </c>
      <c r="L211" s="845" t="s">
        <v>798</v>
      </c>
      <c r="M211" s="845" t="s">
        <v>798</v>
      </c>
      <c r="N211" s="845" t="s">
        <v>798</v>
      </c>
      <c r="O211" s="845" t="s">
        <v>798</v>
      </c>
      <c r="P211" s="845" t="s">
        <v>798</v>
      </c>
      <c r="Q211" s="845" t="s">
        <v>798</v>
      </c>
      <c r="R211" s="845" t="s">
        <v>798</v>
      </c>
      <c r="S211" s="845" t="s">
        <v>798</v>
      </c>
      <c r="T211" s="845" t="s">
        <v>798</v>
      </c>
      <c r="U211" s="845" t="s">
        <v>798</v>
      </c>
      <c r="V211" s="845" t="s">
        <v>798</v>
      </c>
      <c r="W211" s="845" t="s">
        <v>798</v>
      </c>
      <c r="X211" s="845" t="s">
        <v>798</v>
      </c>
      <c r="Y211" s="845" t="s">
        <v>798</v>
      </c>
      <c r="Z211" s="845" t="s">
        <v>798</v>
      </c>
      <c r="AA211" s="845" t="s">
        <v>798</v>
      </c>
      <c r="AB211" s="845" t="s">
        <v>798</v>
      </c>
      <c r="AC211" s="845" t="s">
        <v>798</v>
      </c>
      <c r="AD211" s="845" t="s">
        <v>798</v>
      </c>
      <c r="AE211" s="845" t="s">
        <v>798</v>
      </c>
      <c r="AF211" s="845" t="s">
        <v>798</v>
      </c>
      <c r="AG211" s="845" t="s">
        <v>798</v>
      </c>
      <c r="AH211" s="845" t="s">
        <v>798</v>
      </c>
      <c r="AI211" s="845" t="s">
        <v>798</v>
      </c>
      <c r="AJ211" s="845" t="s">
        <v>798</v>
      </c>
      <c r="AK211" s="845" t="s">
        <v>798</v>
      </c>
      <c r="AL211" s="845" t="s">
        <v>798</v>
      </c>
      <c r="AM211" s="845" t="s">
        <v>798</v>
      </c>
      <c r="AN211" s="845" t="s">
        <v>798</v>
      </c>
      <c r="AO211" s="845" t="s">
        <v>798</v>
      </c>
      <c r="AP211" s="845" t="s">
        <v>798</v>
      </c>
      <c r="AQ211" s="845" t="s">
        <v>798</v>
      </c>
      <c r="AR211" s="845" t="s">
        <v>798</v>
      </c>
      <c r="AS211" s="845" t="s">
        <v>798</v>
      </c>
      <c r="AT211" s="845" t="s">
        <v>798</v>
      </c>
      <c r="AU211" s="845" t="s">
        <v>798</v>
      </c>
      <c r="AV211" s="845" t="s">
        <v>798</v>
      </c>
      <c r="AW211" s="845" t="s">
        <v>798</v>
      </c>
      <c r="AX211" s="845" t="s">
        <v>798</v>
      </c>
      <c r="AY211" s="845" t="s">
        <v>798</v>
      </c>
      <c r="AZ211" s="845" t="s">
        <v>798</v>
      </c>
      <c r="BA211" s="845" t="s">
        <v>798</v>
      </c>
      <c r="BB211" s="845" t="s">
        <v>798</v>
      </c>
      <c r="BC211" s="845" t="s">
        <v>798</v>
      </c>
      <c r="BD211" s="845" t="s">
        <v>798</v>
      </c>
      <c r="BE211" s="845" t="s">
        <v>798</v>
      </c>
      <c r="BF211" s="845" t="s">
        <v>798</v>
      </c>
      <c r="BG211" s="845" t="s">
        <v>798</v>
      </c>
      <c r="BH211" s="845" t="s">
        <v>798</v>
      </c>
      <c r="BI211" s="845" t="s">
        <v>798</v>
      </c>
      <c r="BJ211" s="845" t="s">
        <v>798</v>
      </c>
      <c r="BK211" s="917" t="s">
        <v>798</v>
      </c>
      <c r="BL211" s="845" t="s">
        <v>798</v>
      </c>
      <c r="BM211" s="845" t="s">
        <v>798</v>
      </c>
      <c r="BN211" s="845" t="s">
        <v>798</v>
      </c>
      <c r="BO211" s="845" t="s">
        <v>798</v>
      </c>
      <c r="BP211" s="845" t="s">
        <v>798</v>
      </c>
      <c r="BQ211" s="845" t="s">
        <v>798</v>
      </c>
      <c r="BR211" s="917" t="s">
        <v>798</v>
      </c>
      <c r="BS211" s="845" t="s">
        <v>798</v>
      </c>
      <c r="BT211" s="845" t="s">
        <v>798</v>
      </c>
      <c r="BU211" s="845" t="s">
        <v>798</v>
      </c>
      <c r="BV211" s="917" t="s">
        <v>798</v>
      </c>
      <c r="BW211" s="845" t="s">
        <v>798</v>
      </c>
      <c r="BX211" s="845" t="s">
        <v>798</v>
      </c>
      <c r="BY211" s="845" t="s">
        <v>798</v>
      </c>
      <c r="BZ211" s="845" t="s">
        <v>798</v>
      </c>
      <c r="CA211" s="845" t="s">
        <v>798</v>
      </c>
      <c r="CB211" s="845" t="s">
        <v>798</v>
      </c>
      <c r="CC211" s="845" t="s">
        <v>798</v>
      </c>
      <c r="CD211" s="845" t="s">
        <v>798</v>
      </c>
      <c r="CE211" s="845" t="s">
        <v>798</v>
      </c>
      <c r="CF211" s="845" t="s">
        <v>798</v>
      </c>
      <c r="CG211" s="845" t="s">
        <v>798</v>
      </c>
      <c r="CH211" s="845" t="s">
        <v>798</v>
      </c>
      <c r="CI211" s="845" t="s">
        <v>798</v>
      </c>
      <c r="CJ211" s="845" t="s">
        <v>798</v>
      </c>
      <c r="CK211" s="845" t="s">
        <v>798</v>
      </c>
      <c r="CL211" s="845" t="s">
        <v>798</v>
      </c>
      <c r="CM211" s="845" t="s">
        <v>798</v>
      </c>
      <c r="CN211" s="845" t="s">
        <v>798</v>
      </c>
      <c r="CO211" s="845" t="s">
        <v>798</v>
      </c>
      <c r="CP211" s="845" t="s">
        <v>798</v>
      </c>
      <c r="CQ211" s="845" t="s">
        <v>798</v>
      </c>
      <c r="CR211" s="845" t="s">
        <v>798</v>
      </c>
      <c r="CS211" s="845" t="s">
        <v>798</v>
      </c>
      <c r="CT211" s="845" t="s">
        <v>798</v>
      </c>
      <c r="CU211" s="845" t="s">
        <v>798</v>
      </c>
      <c r="CV211" s="845" t="s">
        <v>798</v>
      </c>
      <c r="CW211" s="845" t="s">
        <v>798</v>
      </c>
      <c r="CX211" s="845" t="s">
        <v>798</v>
      </c>
      <c r="CY211" s="845" t="s">
        <v>798</v>
      </c>
      <c r="CZ211" s="845" t="s">
        <v>798</v>
      </c>
      <c r="DA211" s="845" t="s">
        <v>798</v>
      </c>
      <c r="DB211" s="845" t="s">
        <v>798</v>
      </c>
      <c r="DC211" s="845" t="s">
        <v>798</v>
      </c>
      <c r="DD211" s="845" t="s">
        <v>798</v>
      </c>
      <c r="DE211" s="845" t="s">
        <v>798</v>
      </c>
      <c r="DF211" s="845" t="s">
        <v>798</v>
      </c>
      <c r="DG211" s="845" t="s">
        <v>798</v>
      </c>
      <c r="DH211" s="845" t="s">
        <v>798</v>
      </c>
      <c r="DI211" s="845" t="s">
        <v>798</v>
      </c>
      <c r="DJ211" s="845" t="s">
        <v>798</v>
      </c>
      <c r="DK211" s="845" t="s">
        <v>798</v>
      </c>
      <c r="DL211" s="845" t="s">
        <v>798</v>
      </c>
      <c r="DM211" s="845" t="s">
        <v>798</v>
      </c>
      <c r="DN211" s="845" t="s">
        <v>798</v>
      </c>
      <c r="DO211" s="845" t="s">
        <v>798</v>
      </c>
      <c r="DP211" s="845" t="s">
        <v>798</v>
      </c>
      <c r="DQ211" s="845" t="s">
        <v>798</v>
      </c>
      <c r="DR211" s="845" t="s">
        <v>798</v>
      </c>
      <c r="DS211" s="917" t="s">
        <v>798</v>
      </c>
      <c r="DT211" s="845" t="s">
        <v>798</v>
      </c>
      <c r="DU211" s="845" t="s">
        <v>798</v>
      </c>
      <c r="DV211" s="845" t="s">
        <v>798</v>
      </c>
      <c r="DW211" s="845" t="s">
        <v>798</v>
      </c>
      <c r="DX211" s="845" t="s">
        <v>798</v>
      </c>
      <c r="DY211" s="845" t="s">
        <v>798</v>
      </c>
      <c r="DZ211" s="845" t="s">
        <v>798</v>
      </c>
      <c r="EA211" s="845" t="s">
        <v>798</v>
      </c>
      <c r="EB211" s="845" t="s">
        <v>798</v>
      </c>
      <c r="EC211" s="845" t="s">
        <v>798</v>
      </c>
      <c r="ED211" s="845" t="s">
        <v>798</v>
      </c>
      <c r="EE211" s="845" t="s">
        <v>798</v>
      </c>
      <c r="EF211" s="845" t="s">
        <v>798</v>
      </c>
    </row>
    <row r="212" spans="1:136" x14ac:dyDescent="0.2">
      <c r="A212" s="845">
        <v>208</v>
      </c>
      <c r="B212" s="845">
        <v>4</v>
      </c>
      <c r="C212" s="845" t="s">
        <v>798</v>
      </c>
      <c r="D212" s="845" t="s">
        <v>798</v>
      </c>
      <c r="E212" s="845" t="s">
        <v>798</v>
      </c>
      <c r="F212" s="845" t="s">
        <v>798</v>
      </c>
      <c r="G212" s="845" t="s">
        <v>798</v>
      </c>
      <c r="H212" s="845" t="s">
        <v>798</v>
      </c>
      <c r="I212" s="845" t="s">
        <v>798</v>
      </c>
      <c r="J212" s="845" t="s">
        <v>798</v>
      </c>
      <c r="K212" s="845" t="s">
        <v>798</v>
      </c>
      <c r="L212" s="845" t="s">
        <v>798</v>
      </c>
      <c r="M212" s="845" t="s">
        <v>798</v>
      </c>
      <c r="N212" s="845" t="s">
        <v>798</v>
      </c>
      <c r="O212" s="845" t="s">
        <v>798</v>
      </c>
      <c r="P212" s="845" t="s">
        <v>798</v>
      </c>
      <c r="Q212" s="845" t="s">
        <v>798</v>
      </c>
      <c r="R212" s="845" t="s">
        <v>798</v>
      </c>
      <c r="S212" s="845" t="s">
        <v>798</v>
      </c>
      <c r="T212" s="845" t="s">
        <v>798</v>
      </c>
      <c r="U212" s="845" t="s">
        <v>798</v>
      </c>
      <c r="V212" s="845" t="s">
        <v>798</v>
      </c>
      <c r="W212" s="845" t="s">
        <v>798</v>
      </c>
      <c r="X212" s="845" t="s">
        <v>798</v>
      </c>
      <c r="Y212" s="845" t="s">
        <v>798</v>
      </c>
      <c r="Z212" s="845" t="s">
        <v>798</v>
      </c>
      <c r="AA212" s="845" t="s">
        <v>798</v>
      </c>
      <c r="AB212" s="845" t="s">
        <v>798</v>
      </c>
      <c r="AC212" s="845" t="s">
        <v>798</v>
      </c>
      <c r="AD212" s="845" t="s">
        <v>798</v>
      </c>
      <c r="AE212" s="845" t="s">
        <v>798</v>
      </c>
      <c r="AF212" s="845" t="s">
        <v>798</v>
      </c>
      <c r="AG212" s="845" t="s">
        <v>798</v>
      </c>
      <c r="AH212" s="845" t="s">
        <v>798</v>
      </c>
      <c r="AI212" s="845" t="s">
        <v>798</v>
      </c>
      <c r="AJ212" s="845" t="s">
        <v>798</v>
      </c>
      <c r="AK212" s="845" t="s">
        <v>798</v>
      </c>
      <c r="AL212" s="845" t="s">
        <v>798</v>
      </c>
      <c r="AM212" s="845" t="s">
        <v>798</v>
      </c>
      <c r="AN212" s="845" t="s">
        <v>798</v>
      </c>
      <c r="AO212" s="845" t="s">
        <v>798</v>
      </c>
      <c r="AP212" s="845" t="s">
        <v>798</v>
      </c>
      <c r="AQ212" s="845" t="s">
        <v>798</v>
      </c>
      <c r="AR212" s="845" t="s">
        <v>798</v>
      </c>
      <c r="AS212" s="845" t="s">
        <v>798</v>
      </c>
      <c r="AT212" s="845" t="s">
        <v>798</v>
      </c>
      <c r="AU212" s="845" t="s">
        <v>798</v>
      </c>
      <c r="AV212" s="845" t="s">
        <v>798</v>
      </c>
      <c r="AW212" s="845" t="s">
        <v>798</v>
      </c>
      <c r="AX212" s="845" t="s">
        <v>798</v>
      </c>
      <c r="AY212" s="845" t="s">
        <v>798</v>
      </c>
      <c r="AZ212" s="845" t="s">
        <v>798</v>
      </c>
      <c r="BA212" s="845" t="s">
        <v>798</v>
      </c>
      <c r="BB212" s="845" t="s">
        <v>798</v>
      </c>
      <c r="BC212" s="845" t="s">
        <v>798</v>
      </c>
      <c r="BD212" s="845" t="s">
        <v>798</v>
      </c>
      <c r="BE212" s="845" t="s">
        <v>798</v>
      </c>
      <c r="BF212" s="845" t="s">
        <v>798</v>
      </c>
      <c r="BG212" s="845" t="s">
        <v>798</v>
      </c>
      <c r="BH212" s="845" t="s">
        <v>798</v>
      </c>
      <c r="BI212" s="845" t="s">
        <v>798</v>
      </c>
      <c r="BJ212" s="845" t="s">
        <v>798</v>
      </c>
      <c r="BK212" s="917" t="s">
        <v>798</v>
      </c>
      <c r="BL212" s="845" t="s">
        <v>798</v>
      </c>
      <c r="BM212" s="845" t="s">
        <v>798</v>
      </c>
      <c r="BN212" s="845" t="s">
        <v>798</v>
      </c>
      <c r="BO212" s="845" t="s">
        <v>798</v>
      </c>
      <c r="BP212" s="845" t="s">
        <v>798</v>
      </c>
      <c r="BQ212" s="845" t="s">
        <v>798</v>
      </c>
      <c r="BR212" s="917" t="s">
        <v>798</v>
      </c>
      <c r="BS212" s="845" t="s">
        <v>798</v>
      </c>
      <c r="BT212" s="845" t="s">
        <v>798</v>
      </c>
      <c r="BU212" s="845" t="s">
        <v>798</v>
      </c>
      <c r="BV212" s="917" t="s">
        <v>798</v>
      </c>
      <c r="BW212" s="845" t="s">
        <v>798</v>
      </c>
      <c r="BX212" s="845" t="s">
        <v>798</v>
      </c>
      <c r="BY212" s="845" t="s">
        <v>798</v>
      </c>
      <c r="BZ212" s="845" t="s">
        <v>798</v>
      </c>
      <c r="CA212" s="845" t="s">
        <v>798</v>
      </c>
      <c r="CB212" s="845" t="s">
        <v>798</v>
      </c>
      <c r="CC212" s="845" t="s">
        <v>798</v>
      </c>
      <c r="CD212" s="845" t="s">
        <v>798</v>
      </c>
      <c r="CE212" s="845" t="s">
        <v>798</v>
      </c>
      <c r="CF212" s="845" t="s">
        <v>798</v>
      </c>
      <c r="CG212" s="845" t="s">
        <v>798</v>
      </c>
      <c r="CH212" s="845" t="s">
        <v>798</v>
      </c>
      <c r="CI212" s="845" t="s">
        <v>798</v>
      </c>
      <c r="CJ212" s="845" t="s">
        <v>798</v>
      </c>
      <c r="CK212" s="845" t="s">
        <v>798</v>
      </c>
      <c r="CL212" s="845" t="s">
        <v>798</v>
      </c>
      <c r="CM212" s="845" t="s">
        <v>798</v>
      </c>
      <c r="CN212" s="845" t="s">
        <v>798</v>
      </c>
      <c r="CO212" s="845" t="s">
        <v>798</v>
      </c>
      <c r="CP212" s="845" t="s">
        <v>798</v>
      </c>
      <c r="CQ212" s="845" t="s">
        <v>798</v>
      </c>
      <c r="CR212" s="845" t="s">
        <v>798</v>
      </c>
      <c r="CS212" s="845" t="s">
        <v>798</v>
      </c>
      <c r="CT212" s="845" t="s">
        <v>798</v>
      </c>
      <c r="CU212" s="845" t="s">
        <v>798</v>
      </c>
      <c r="CV212" s="845" t="s">
        <v>798</v>
      </c>
      <c r="CW212" s="845" t="s">
        <v>798</v>
      </c>
      <c r="CX212" s="845" t="s">
        <v>798</v>
      </c>
      <c r="CY212" s="845" t="s">
        <v>798</v>
      </c>
      <c r="CZ212" s="845" t="s">
        <v>798</v>
      </c>
      <c r="DA212" s="845" t="s">
        <v>798</v>
      </c>
      <c r="DB212" s="845" t="s">
        <v>798</v>
      </c>
      <c r="DC212" s="845" t="s">
        <v>798</v>
      </c>
      <c r="DD212" s="845" t="s">
        <v>798</v>
      </c>
      <c r="DE212" s="845" t="s">
        <v>798</v>
      </c>
      <c r="DF212" s="845" t="s">
        <v>798</v>
      </c>
      <c r="DG212" s="845" t="s">
        <v>798</v>
      </c>
      <c r="DH212" s="845" t="s">
        <v>798</v>
      </c>
      <c r="DI212" s="845" t="s">
        <v>798</v>
      </c>
      <c r="DJ212" s="845" t="s">
        <v>798</v>
      </c>
      <c r="DK212" s="845" t="s">
        <v>798</v>
      </c>
      <c r="DL212" s="845" t="s">
        <v>798</v>
      </c>
      <c r="DM212" s="845" t="s">
        <v>798</v>
      </c>
      <c r="DN212" s="845" t="s">
        <v>798</v>
      </c>
      <c r="DO212" s="845" t="s">
        <v>798</v>
      </c>
      <c r="DP212" s="845" t="s">
        <v>798</v>
      </c>
      <c r="DQ212" s="845" t="s">
        <v>798</v>
      </c>
      <c r="DR212" s="845" t="s">
        <v>798</v>
      </c>
      <c r="DS212" s="917" t="s">
        <v>798</v>
      </c>
      <c r="DT212" s="845" t="s">
        <v>798</v>
      </c>
      <c r="DU212" s="845" t="s">
        <v>798</v>
      </c>
      <c r="DV212" s="845" t="s">
        <v>798</v>
      </c>
      <c r="DW212" s="845" t="s">
        <v>798</v>
      </c>
      <c r="DX212" s="845" t="s">
        <v>798</v>
      </c>
      <c r="DY212" s="845" t="s">
        <v>798</v>
      </c>
      <c r="DZ212" s="845" t="s">
        <v>798</v>
      </c>
      <c r="EA212" s="845" t="s">
        <v>798</v>
      </c>
      <c r="EB212" s="845" t="s">
        <v>798</v>
      </c>
      <c r="EC212" s="845" t="s">
        <v>798</v>
      </c>
      <c r="ED212" s="845" t="s">
        <v>798</v>
      </c>
      <c r="EE212" s="845" t="s">
        <v>798</v>
      </c>
      <c r="EF212" s="845" t="s">
        <v>798</v>
      </c>
    </row>
    <row r="213" spans="1:136" x14ac:dyDescent="0.2">
      <c r="A213" s="845">
        <v>209</v>
      </c>
      <c r="B213" s="845">
        <v>5</v>
      </c>
      <c r="C213" s="845" t="s">
        <v>798</v>
      </c>
      <c r="D213" s="845" t="s">
        <v>798</v>
      </c>
      <c r="E213" s="845" t="s">
        <v>798</v>
      </c>
      <c r="F213" s="845" t="s">
        <v>798</v>
      </c>
      <c r="G213" s="845" t="s">
        <v>798</v>
      </c>
      <c r="H213" s="845" t="s">
        <v>798</v>
      </c>
      <c r="I213" s="845" t="s">
        <v>798</v>
      </c>
      <c r="J213" s="845" t="s">
        <v>798</v>
      </c>
      <c r="K213" s="845" t="s">
        <v>798</v>
      </c>
      <c r="L213" s="845" t="s">
        <v>798</v>
      </c>
      <c r="M213" s="845" t="s">
        <v>798</v>
      </c>
      <c r="N213" s="845" t="s">
        <v>798</v>
      </c>
      <c r="O213" s="845" t="s">
        <v>798</v>
      </c>
      <c r="P213" s="845" t="s">
        <v>798</v>
      </c>
      <c r="Q213" s="845" t="s">
        <v>798</v>
      </c>
      <c r="R213" s="845" t="s">
        <v>798</v>
      </c>
      <c r="S213" s="845" t="s">
        <v>798</v>
      </c>
      <c r="T213" s="845" t="s">
        <v>798</v>
      </c>
      <c r="U213" s="845" t="s">
        <v>798</v>
      </c>
      <c r="V213" s="845" t="s">
        <v>798</v>
      </c>
      <c r="W213" s="845" t="s">
        <v>798</v>
      </c>
      <c r="X213" s="845" t="s">
        <v>798</v>
      </c>
      <c r="Y213" s="845" t="s">
        <v>798</v>
      </c>
      <c r="Z213" s="845" t="s">
        <v>798</v>
      </c>
      <c r="AA213" s="845" t="s">
        <v>798</v>
      </c>
      <c r="AB213" s="845" t="s">
        <v>798</v>
      </c>
      <c r="AC213" s="845" t="s">
        <v>798</v>
      </c>
      <c r="AD213" s="845" t="s">
        <v>798</v>
      </c>
      <c r="AE213" s="845" t="s">
        <v>798</v>
      </c>
      <c r="AF213" s="845" t="s">
        <v>798</v>
      </c>
      <c r="AG213" s="845" t="s">
        <v>798</v>
      </c>
      <c r="AH213" s="845" t="s">
        <v>798</v>
      </c>
      <c r="AI213" s="845" t="s">
        <v>798</v>
      </c>
      <c r="AJ213" s="845" t="s">
        <v>798</v>
      </c>
      <c r="AK213" s="845" t="s">
        <v>798</v>
      </c>
      <c r="AL213" s="845" t="s">
        <v>798</v>
      </c>
      <c r="AM213" s="845" t="s">
        <v>798</v>
      </c>
      <c r="AN213" s="845" t="s">
        <v>798</v>
      </c>
      <c r="AO213" s="845" t="s">
        <v>798</v>
      </c>
      <c r="AP213" s="845" t="s">
        <v>798</v>
      </c>
      <c r="AQ213" s="845" t="s">
        <v>798</v>
      </c>
      <c r="AR213" s="845" t="s">
        <v>798</v>
      </c>
      <c r="AS213" s="845" t="s">
        <v>798</v>
      </c>
      <c r="AT213" s="845" t="s">
        <v>798</v>
      </c>
      <c r="AU213" s="845" t="s">
        <v>798</v>
      </c>
      <c r="AV213" s="845" t="s">
        <v>798</v>
      </c>
      <c r="AW213" s="845" t="s">
        <v>798</v>
      </c>
      <c r="AX213" s="845" t="s">
        <v>798</v>
      </c>
      <c r="AY213" s="845" t="s">
        <v>798</v>
      </c>
      <c r="AZ213" s="845" t="s">
        <v>798</v>
      </c>
      <c r="BA213" s="845" t="s">
        <v>798</v>
      </c>
      <c r="BB213" s="845" t="s">
        <v>798</v>
      </c>
      <c r="BC213" s="845" t="s">
        <v>798</v>
      </c>
      <c r="BD213" s="845" t="s">
        <v>798</v>
      </c>
      <c r="BE213" s="845" t="s">
        <v>798</v>
      </c>
      <c r="BF213" s="845" t="s">
        <v>798</v>
      </c>
      <c r="BG213" s="845" t="s">
        <v>798</v>
      </c>
      <c r="BH213" s="845" t="s">
        <v>798</v>
      </c>
      <c r="BI213" s="845" t="s">
        <v>798</v>
      </c>
      <c r="BJ213" s="845" t="s">
        <v>798</v>
      </c>
      <c r="BK213" s="917" t="s">
        <v>798</v>
      </c>
      <c r="BL213" s="845" t="s">
        <v>798</v>
      </c>
      <c r="BM213" s="845" t="s">
        <v>798</v>
      </c>
      <c r="BN213" s="845" t="s">
        <v>798</v>
      </c>
      <c r="BO213" s="845" t="s">
        <v>798</v>
      </c>
      <c r="BP213" s="845" t="s">
        <v>798</v>
      </c>
      <c r="BQ213" s="845" t="s">
        <v>798</v>
      </c>
      <c r="BR213" s="917" t="s">
        <v>798</v>
      </c>
      <c r="BS213" s="845" t="s">
        <v>798</v>
      </c>
      <c r="BT213" s="845" t="s">
        <v>798</v>
      </c>
      <c r="BU213" s="845" t="s">
        <v>798</v>
      </c>
      <c r="BV213" s="917" t="s">
        <v>798</v>
      </c>
      <c r="BW213" s="845" t="s">
        <v>798</v>
      </c>
      <c r="BX213" s="845" t="s">
        <v>798</v>
      </c>
      <c r="BY213" s="845" t="s">
        <v>798</v>
      </c>
      <c r="BZ213" s="845" t="s">
        <v>798</v>
      </c>
      <c r="CA213" s="845" t="s">
        <v>798</v>
      </c>
      <c r="CB213" s="845" t="s">
        <v>798</v>
      </c>
      <c r="CC213" s="845" t="s">
        <v>798</v>
      </c>
      <c r="CD213" s="845" t="s">
        <v>798</v>
      </c>
      <c r="CE213" s="845" t="s">
        <v>798</v>
      </c>
      <c r="CF213" s="845" t="s">
        <v>798</v>
      </c>
      <c r="CG213" s="845" t="s">
        <v>798</v>
      </c>
      <c r="CH213" s="845" t="s">
        <v>798</v>
      </c>
      <c r="CI213" s="845" t="s">
        <v>798</v>
      </c>
      <c r="CJ213" s="845" t="s">
        <v>798</v>
      </c>
      <c r="CK213" s="845" t="s">
        <v>798</v>
      </c>
      <c r="CL213" s="845" t="s">
        <v>798</v>
      </c>
      <c r="CM213" s="845" t="s">
        <v>798</v>
      </c>
      <c r="CN213" s="845" t="s">
        <v>798</v>
      </c>
      <c r="CO213" s="845" t="s">
        <v>798</v>
      </c>
      <c r="CP213" s="845" t="s">
        <v>798</v>
      </c>
      <c r="CQ213" s="845" t="s">
        <v>798</v>
      </c>
      <c r="CR213" s="845" t="s">
        <v>798</v>
      </c>
      <c r="CS213" s="845" t="s">
        <v>798</v>
      </c>
      <c r="CT213" s="845" t="s">
        <v>798</v>
      </c>
      <c r="CU213" s="845" t="s">
        <v>798</v>
      </c>
      <c r="CV213" s="845" t="s">
        <v>798</v>
      </c>
      <c r="CW213" s="845" t="s">
        <v>798</v>
      </c>
      <c r="CX213" s="845" t="s">
        <v>798</v>
      </c>
      <c r="CY213" s="845" t="s">
        <v>798</v>
      </c>
      <c r="CZ213" s="845" t="s">
        <v>798</v>
      </c>
      <c r="DA213" s="845" t="s">
        <v>798</v>
      </c>
      <c r="DB213" s="845" t="s">
        <v>798</v>
      </c>
      <c r="DC213" s="845" t="s">
        <v>798</v>
      </c>
      <c r="DD213" s="845" t="s">
        <v>798</v>
      </c>
      <c r="DE213" s="845" t="s">
        <v>798</v>
      </c>
      <c r="DF213" s="845" t="s">
        <v>798</v>
      </c>
      <c r="DG213" s="845" t="s">
        <v>798</v>
      </c>
      <c r="DH213" s="845" t="s">
        <v>798</v>
      </c>
      <c r="DI213" s="845" t="s">
        <v>798</v>
      </c>
      <c r="DJ213" s="845" t="s">
        <v>798</v>
      </c>
      <c r="DK213" s="845" t="s">
        <v>798</v>
      </c>
      <c r="DL213" s="845" t="s">
        <v>798</v>
      </c>
      <c r="DM213" s="845" t="s">
        <v>798</v>
      </c>
      <c r="DN213" s="845" t="s">
        <v>798</v>
      </c>
      <c r="DO213" s="845" t="s">
        <v>798</v>
      </c>
      <c r="DP213" s="845" t="s">
        <v>798</v>
      </c>
      <c r="DQ213" s="845" t="s">
        <v>798</v>
      </c>
      <c r="DR213" s="845" t="s">
        <v>798</v>
      </c>
      <c r="DS213" s="917" t="s">
        <v>798</v>
      </c>
      <c r="DT213" s="845" t="s">
        <v>798</v>
      </c>
      <c r="DU213" s="845" t="s">
        <v>798</v>
      </c>
      <c r="DV213" s="845" t="s">
        <v>798</v>
      </c>
      <c r="DW213" s="845" t="s">
        <v>798</v>
      </c>
      <c r="DX213" s="845" t="s">
        <v>798</v>
      </c>
      <c r="DY213" s="845" t="s">
        <v>798</v>
      </c>
      <c r="DZ213" s="845" t="s">
        <v>798</v>
      </c>
      <c r="EA213" s="845" t="s">
        <v>798</v>
      </c>
      <c r="EB213" s="845" t="s">
        <v>798</v>
      </c>
      <c r="EC213" s="845" t="s">
        <v>798</v>
      </c>
      <c r="ED213" s="845" t="s">
        <v>798</v>
      </c>
      <c r="EE213" s="845" t="s">
        <v>798</v>
      </c>
      <c r="EF213" s="845" t="s">
        <v>798</v>
      </c>
    </row>
    <row r="214" spans="1:136" x14ac:dyDescent="0.2">
      <c r="A214" s="845">
        <v>210</v>
      </c>
      <c r="B214" s="845">
        <v>6</v>
      </c>
      <c r="C214" s="845" t="s">
        <v>798</v>
      </c>
      <c r="D214" s="845" t="s">
        <v>798</v>
      </c>
      <c r="E214" s="845" t="s">
        <v>798</v>
      </c>
      <c r="F214" s="845" t="s">
        <v>798</v>
      </c>
      <c r="G214" s="845" t="s">
        <v>798</v>
      </c>
      <c r="H214" s="845" t="s">
        <v>798</v>
      </c>
      <c r="I214" s="845" t="s">
        <v>798</v>
      </c>
      <c r="J214" s="845" t="s">
        <v>798</v>
      </c>
      <c r="K214" s="845" t="s">
        <v>798</v>
      </c>
      <c r="L214" s="845" t="s">
        <v>798</v>
      </c>
      <c r="M214" s="845" t="s">
        <v>798</v>
      </c>
      <c r="N214" s="845" t="s">
        <v>798</v>
      </c>
      <c r="O214" s="845" t="s">
        <v>798</v>
      </c>
      <c r="P214" s="845" t="s">
        <v>798</v>
      </c>
      <c r="Q214" s="845" t="s">
        <v>798</v>
      </c>
      <c r="R214" s="845" t="s">
        <v>798</v>
      </c>
      <c r="S214" s="845" t="s">
        <v>798</v>
      </c>
      <c r="T214" s="845" t="s">
        <v>798</v>
      </c>
      <c r="U214" s="845" t="s">
        <v>798</v>
      </c>
      <c r="V214" s="845" t="s">
        <v>798</v>
      </c>
      <c r="W214" s="845" t="s">
        <v>798</v>
      </c>
      <c r="X214" s="845" t="s">
        <v>798</v>
      </c>
      <c r="Y214" s="845" t="s">
        <v>798</v>
      </c>
      <c r="Z214" s="845" t="s">
        <v>798</v>
      </c>
      <c r="AA214" s="845" t="s">
        <v>798</v>
      </c>
      <c r="AB214" s="845" t="s">
        <v>798</v>
      </c>
      <c r="AC214" s="845" t="s">
        <v>798</v>
      </c>
      <c r="AD214" s="845" t="s">
        <v>798</v>
      </c>
      <c r="AE214" s="845" t="s">
        <v>798</v>
      </c>
      <c r="AF214" s="845" t="s">
        <v>798</v>
      </c>
      <c r="AG214" s="845" t="s">
        <v>798</v>
      </c>
      <c r="AH214" s="845" t="s">
        <v>798</v>
      </c>
      <c r="AI214" s="845" t="s">
        <v>798</v>
      </c>
      <c r="AJ214" s="845" t="s">
        <v>798</v>
      </c>
      <c r="AK214" s="845" t="s">
        <v>798</v>
      </c>
      <c r="AL214" s="845" t="s">
        <v>798</v>
      </c>
      <c r="AM214" s="845" t="s">
        <v>798</v>
      </c>
      <c r="AN214" s="845" t="s">
        <v>798</v>
      </c>
      <c r="AO214" s="845" t="s">
        <v>798</v>
      </c>
      <c r="AP214" s="845" t="s">
        <v>798</v>
      </c>
      <c r="AQ214" s="845" t="s">
        <v>798</v>
      </c>
      <c r="AR214" s="845" t="s">
        <v>798</v>
      </c>
      <c r="AS214" s="845" t="s">
        <v>798</v>
      </c>
      <c r="AT214" s="845" t="s">
        <v>798</v>
      </c>
      <c r="AU214" s="845" t="s">
        <v>798</v>
      </c>
      <c r="AV214" s="845" t="s">
        <v>798</v>
      </c>
      <c r="AW214" s="845" t="s">
        <v>798</v>
      </c>
      <c r="AX214" s="845" t="s">
        <v>798</v>
      </c>
      <c r="AY214" s="845" t="s">
        <v>798</v>
      </c>
      <c r="AZ214" s="845" t="s">
        <v>798</v>
      </c>
      <c r="BA214" s="845" t="s">
        <v>798</v>
      </c>
      <c r="BB214" s="845" t="s">
        <v>798</v>
      </c>
      <c r="BC214" s="845" t="s">
        <v>798</v>
      </c>
      <c r="BD214" s="845" t="s">
        <v>798</v>
      </c>
      <c r="BE214" s="845" t="s">
        <v>798</v>
      </c>
      <c r="BF214" s="845" t="s">
        <v>798</v>
      </c>
      <c r="BG214" s="845" t="s">
        <v>798</v>
      </c>
      <c r="BH214" s="845" t="s">
        <v>798</v>
      </c>
      <c r="BI214" s="845" t="s">
        <v>798</v>
      </c>
      <c r="BJ214" s="845" t="s">
        <v>798</v>
      </c>
      <c r="BK214" s="917" t="s">
        <v>798</v>
      </c>
      <c r="BL214" s="845" t="s">
        <v>798</v>
      </c>
      <c r="BM214" s="845" t="s">
        <v>798</v>
      </c>
      <c r="BN214" s="845" t="s">
        <v>798</v>
      </c>
      <c r="BO214" s="845" t="s">
        <v>798</v>
      </c>
      <c r="BP214" s="845" t="s">
        <v>798</v>
      </c>
      <c r="BQ214" s="845" t="s">
        <v>798</v>
      </c>
      <c r="BR214" s="917" t="s">
        <v>798</v>
      </c>
      <c r="BS214" s="845" t="s">
        <v>798</v>
      </c>
      <c r="BT214" s="845" t="s">
        <v>798</v>
      </c>
      <c r="BU214" s="845" t="s">
        <v>798</v>
      </c>
      <c r="BV214" s="917" t="s">
        <v>798</v>
      </c>
      <c r="BW214" s="845" t="s">
        <v>798</v>
      </c>
      <c r="BX214" s="845" t="s">
        <v>798</v>
      </c>
      <c r="BY214" s="845" t="s">
        <v>798</v>
      </c>
      <c r="BZ214" s="845" t="s">
        <v>798</v>
      </c>
      <c r="CA214" s="845" t="s">
        <v>798</v>
      </c>
      <c r="CB214" s="845" t="s">
        <v>798</v>
      </c>
      <c r="CC214" s="845" t="s">
        <v>798</v>
      </c>
      <c r="CD214" s="845" t="s">
        <v>798</v>
      </c>
      <c r="CE214" s="845" t="s">
        <v>798</v>
      </c>
      <c r="CF214" s="845" t="s">
        <v>798</v>
      </c>
      <c r="CG214" s="845" t="s">
        <v>798</v>
      </c>
      <c r="CH214" s="845" t="s">
        <v>798</v>
      </c>
      <c r="CI214" s="845" t="s">
        <v>798</v>
      </c>
      <c r="CJ214" s="845" t="s">
        <v>798</v>
      </c>
      <c r="CK214" s="845" t="s">
        <v>798</v>
      </c>
      <c r="CL214" s="845" t="s">
        <v>798</v>
      </c>
      <c r="CM214" s="845" t="s">
        <v>798</v>
      </c>
      <c r="CN214" s="845" t="s">
        <v>798</v>
      </c>
      <c r="CO214" s="845" t="s">
        <v>798</v>
      </c>
      <c r="CP214" s="845" t="s">
        <v>798</v>
      </c>
      <c r="CQ214" s="845" t="s">
        <v>798</v>
      </c>
      <c r="CR214" s="845" t="s">
        <v>798</v>
      </c>
      <c r="CS214" s="845" t="s">
        <v>798</v>
      </c>
      <c r="CT214" s="845" t="s">
        <v>798</v>
      </c>
      <c r="CU214" s="845" t="s">
        <v>798</v>
      </c>
      <c r="CV214" s="845" t="s">
        <v>798</v>
      </c>
      <c r="CW214" s="845" t="s">
        <v>798</v>
      </c>
      <c r="CX214" s="845" t="s">
        <v>798</v>
      </c>
      <c r="CY214" s="845" t="s">
        <v>798</v>
      </c>
      <c r="CZ214" s="845" t="s">
        <v>798</v>
      </c>
      <c r="DA214" s="845" t="s">
        <v>798</v>
      </c>
      <c r="DB214" s="845" t="s">
        <v>798</v>
      </c>
      <c r="DC214" s="845" t="s">
        <v>798</v>
      </c>
      <c r="DD214" s="845" t="s">
        <v>798</v>
      </c>
      <c r="DE214" s="845" t="s">
        <v>798</v>
      </c>
      <c r="DF214" s="845" t="s">
        <v>798</v>
      </c>
      <c r="DG214" s="845" t="s">
        <v>798</v>
      </c>
      <c r="DH214" s="845" t="s">
        <v>798</v>
      </c>
      <c r="DI214" s="845" t="s">
        <v>798</v>
      </c>
      <c r="DJ214" s="845" t="s">
        <v>798</v>
      </c>
      <c r="DK214" s="845" t="s">
        <v>798</v>
      </c>
      <c r="DL214" s="845" t="s">
        <v>798</v>
      </c>
      <c r="DM214" s="845" t="s">
        <v>798</v>
      </c>
      <c r="DN214" s="845" t="s">
        <v>798</v>
      </c>
      <c r="DO214" s="845" t="s">
        <v>798</v>
      </c>
      <c r="DP214" s="845" t="s">
        <v>798</v>
      </c>
      <c r="DQ214" s="845" t="s">
        <v>798</v>
      </c>
      <c r="DR214" s="845" t="s">
        <v>798</v>
      </c>
      <c r="DS214" s="917" t="s">
        <v>798</v>
      </c>
      <c r="DT214" s="845" t="s">
        <v>798</v>
      </c>
      <c r="DU214" s="845" t="s">
        <v>798</v>
      </c>
      <c r="DV214" s="845" t="s">
        <v>798</v>
      </c>
      <c r="DW214" s="845" t="s">
        <v>798</v>
      </c>
      <c r="DX214" s="845" t="s">
        <v>798</v>
      </c>
      <c r="DY214" s="845" t="s">
        <v>798</v>
      </c>
      <c r="DZ214" s="845" t="s">
        <v>798</v>
      </c>
      <c r="EA214" s="845" t="s">
        <v>798</v>
      </c>
      <c r="EB214" s="845" t="s">
        <v>798</v>
      </c>
      <c r="EC214" s="845" t="s">
        <v>798</v>
      </c>
      <c r="ED214" s="845" t="s">
        <v>798</v>
      </c>
      <c r="EE214" s="845" t="s">
        <v>798</v>
      </c>
      <c r="EF214" s="845" t="s">
        <v>798</v>
      </c>
    </row>
    <row r="215" spans="1:136" x14ac:dyDescent="0.2">
      <c r="A215" s="845">
        <v>211</v>
      </c>
      <c r="B215" s="845">
        <v>7</v>
      </c>
      <c r="C215" s="845" t="s">
        <v>798</v>
      </c>
      <c r="D215" s="845" t="s">
        <v>798</v>
      </c>
      <c r="E215" s="845" t="s">
        <v>798</v>
      </c>
      <c r="F215" s="845" t="s">
        <v>798</v>
      </c>
      <c r="G215" s="845" t="s">
        <v>798</v>
      </c>
      <c r="H215" s="845" t="s">
        <v>798</v>
      </c>
      <c r="I215" s="845" t="s">
        <v>798</v>
      </c>
      <c r="J215" s="845" t="s">
        <v>798</v>
      </c>
      <c r="K215" s="845" t="s">
        <v>798</v>
      </c>
      <c r="L215" s="845" t="s">
        <v>798</v>
      </c>
      <c r="M215" s="845" t="s">
        <v>798</v>
      </c>
      <c r="N215" s="845" t="s">
        <v>798</v>
      </c>
      <c r="O215" s="845" t="s">
        <v>798</v>
      </c>
      <c r="P215" s="845" t="s">
        <v>798</v>
      </c>
      <c r="Q215" s="845" t="s">
        <v>798</v>
      </c>
      <c r="R215" s="845" t="s">
        <v>798</v>
      </c>
      <c r="S215" s="845" t="s">
        <v>798</v>
      </c>
      <c r="T215" s="845" t="s">
        <v>798</v>
      </c>
      <c r="U215" s="845" t="s">
        <v>798</v>
      </c>
      <c r="V215" s="845" t="s">
        <v>798</v>
      </c>
      <c r="W215" s="845" t="s">
        <v>798</v>
      </c>
      <c r="X215" s="845" t="s">
        <v>798</v>
      </c>
      <c r="Y215" s="845" t="s">
        <v>798</v>
      </c>
      <c r="Z215" s="845" t="s">
        <v>798</v>
      </c>
      <c r="AA215" s="845" t="s">
        <v>798</v>
      </c>
      <c r="AB215" s="845" t="s">
        <v>798</v>
      </c>
      <c r="AC215" s="845" t="s">
        <v>798</v>
      </c>
      <c r="AD215" s="845" t="s">
        <v>798</v>
      </c>
      <c r="AE215" s="845" t="s">
        <v>798</v>
      </c>
      <c r="AF215" s="845" t="s">
        <v>798</v>
      </c>
      <c r="AG215" s="845" t="s">
        <v>798</v>
      </c>
      <c r="AH215" s="845" t="s">
        <v>798</v>
      </c>
      <c r="AI215" s="845" t="s">
        <v>798</v>
      </c>
      <c r="AJ215" s="845" t="s">
        <v>798</v>
      </c>
      <c r="AK215" s="845" t="s">
        <v>798</v>
      </c>
      <c r="AL215" s="845" t="s">
        <v>798</v>
      </c>
      <c r="AM215" s="845" t="s">
        <v>798</v>
      </c>
      <c r="AN215" s="845" t="s">
        <v>798</v>
      </c>
      <c r="AO215" s="845" t="s">
        <v>798</v>
      </c>
      <c r="AP215" s="845" t="s">
        <v>798</v>
      </c>
      <c r="AQ215" s="845" t="s">
        <v>798</v>
      </c>
      <c r="AR215" s="845" t="s">
        <v>798</v>
      </c>
      <c r="AS215" s="845" t="s">
        <v>798</v>
      </c>
      <c r="AT215" s="845" t="s">
        <v>798</v>
      </c>
      <c r="AU215" s="845" t="s">
        <v>798</v>
      </c>
      <c r="AV215" s="845" t="s">
        <v>798</v>
      </c>
      <c r="AW215" s="845" t="s">
        <v>798</v>
      </c>
      <c r="AX215" s="845" t="s">
        <v>798</v>
      </c>
      <c r="AY215" s="845" t="s">
        <v>798</v>
      </c>
      <c r="AZ215" s="845" t="s">
        <v>798</v>
      </c>
      <c r="BA215" s="845" t="s">
        <v>798</v>
      </c>
      <c r="BB215" s="845" t="s">
        <v>798</v>
      </c>
      <c r="BC215" s="845" t="s">
        <v>798</v>
      </c>
      <c r="BD215" s="845" t="s">
        <v>798</v>
      </c>
      <c r="BE215" s="845" t="s">
        <v>798</v>
      </c>
      <c r="BF215" s="845" t="s">
        <v>798</v>
      </c>
      <c r="BG215" s="845" t="s">
        <v>798</v>
      </c>
      <c r="BH215" s="845" t="s">
        <v>798</v>
      </c>
      <c r="BI215" s="845" t="s">
        <v>798</v>
      </c>
      <c r="BJ215" s="845" t="s">
        <v>798</v>
      </c>
      <c r="BK215" s="917" t="s">
        <v>798</v>
      </c>
      <c r="BL215" s="845" t="s">
        <v>798</v>
      </c>
      <c r="BM215" s="845" t="s">
        <v>798</v>
      </c>
      <c r="BN215" s="845" t="s">
        <v>798</v>
      </c>
      <c r="BO215" s="845" t="s">
        <v>798</v>
      </c>
      <c r="BP215" s="845" t="s">
        <v>798</v>
      </c>
      <c r="BQ215" s="845" t="s">
        <v>798</v>
      </c>
      <c r="BR215" s="917" t="s">
        <v>798</v>
      </c>
      <c r="BS215" s="845" t="s">
        <v>798</v>
      </c>
      <c r="BT215" s="845" t="s">
        <v>798</v>
      </c>
      <c r="BU215" s="845" t="s">
        <v>798</v>
      </c>
      <c r="BV215" s="917" t="s">
        <v>798</v>
      </c>
      <c r="BW215" s="845" t="s">
        <v>798</v>
      </c>
      <c r="BX215" s="845" t="s">
        <v>798</v>
      </c>
      <c r="BY215" s="845" t="s">
        <v>798</v>
      </c>
      <c r="BZ215" s="845" t="s">
        <v>798</v>
      </c>
      <c r="CA215" s="845" t="s">
        <v>798</v>
      </c>
      <c r="CB215" s="845" t="s">
        <v>798</v>
      </c>
      <c r="CC215" s="845" t="s">
        <v>798</v>
      </c>
      <c r="CD215" s="845" t="s">
        <v>798</v>
      </c>
      <c r="CE215" s="845" t="s">
        <v>798</v>
      </c>
      <c r="CF215" s="845" t="s">
        <v>798</v>
      </c>
      <c r="CG215" s="845" t="s">
        <v>798</v>
      </c>
      <c r="CH215" s="845" t="s">
        <v>798</v>
      </c>
      <c r="CI215" s="845" t="s">
        <v>798</v>
      </c>
      <c r="CJ215" s="845" t="s">
        <v>798</v>
      </c>
      <c r="CK215" s="845" t="s">
        <v>798</v>
      </c>
      <c r="CL215" s="845" t="s">
        <v>798</v>
      </c>
      <c r="CM215" s="845" t="s">
        <v>798</v>
      </c>
      <c r="CN215" s="845" t="s">
        <v>798</v>
      </c>
      <c r="CO215" s="845" t="s">
        <v>798</v>
      </c>
      <c r="CP215" s="845" t="s">
        <v>798</v>
      </c>
      <c r="CQ215" s="845" t="s">
        <v>798</v>
      </c>
      <c r="CR215" s="845" t="s">
        <v>798</v>
      </c>
      <c r="CS215" s="845" t="s">
        <v>798</v>
      </c>
      <c r="CT215" s="845" t="s">
        <v>798</v>
      </c>
      <c r="CU215" s="845" t="s">
        <v>798</v>
      </c>
      <c r="CV215" s="845" t="s">
        <v>798</v>
      </c>
      <c r="CW215" s="845" t="s">
        <v>798</v>
      </c>
      <c r="CX215" s="845" t="s">
        <v>798</v>
      </c>
      <c r="CY215" s="845" t="s">
        <v>798</v>
      </c>
      <c r="CZ215" s="845" t="s">
        <v>798</v>
      </c>
      <c r="DA215" s="845" t="s">
        <v>798</v>
      </c>
      <c r="DB215" s="845" t="s">
        <v>798</v>
      </c>
      <c r="DC215" s="845" t="s">
        <v>798</v>
      </c>
      <c r="DD215" s="845" t="s">
        <v>798</v>
      </c>
      <c r="DE215" s="845" t="s">
        <v>798</v>
      </c>
      <c r="DF215" s="845" t="s">
        <v>798</v>
      </c>
      <c r="DG215" s="845" t="s">
        <v>798</v>
      </c>
      <c r="DH215" s="845" t="s">
        <v>798</v>
      </c>
      <c r="DI215" s="845" t="s">
        <v>798</v>
      </c>
      <c r="DJ215" s="845" t="s">
        <v>798</v>
      </c>
      <c r="DK215" s="845" t="s">
        <v>798</v>
      </c>
      <c r="DL215" s="845" t="s">
        <v>798</v>
      </c>
      <c r="DM215" s="845" t="s">
        <v>798</v>
      </c>
      <c r="DN215" s="845" t="s">
        <v>798</v>
      </c>
      <c r="DO215" s="845" t="s">
        <v>798</v>
      </c>
      <c r="DP215" s="845" t="s">
        <v>798</v>
      </c>
      <c r="DQ215" s="845" t="s">
        <v>798</v>
      </c>
      <c r="DR215" s="845" t="s">
        <v>798</v>
      </c>
      <c r="DS215" s="917" t="s">
        <v>798</v>
      </c>
      <c r="DT215" s="845" t="s">
        <v>798</v>
      </c>
      <c r="DU215" s="845" t="s">
        <v>798</v>
      </c>
      <c r="DV215" s="845" t="s">
        <v>798</v>
      </c>
      <c r="DW215" s="845" t="s">
        <v>798</v>
      </c>
      <c r="DX215" s="845" t="s">
        <v>798</v>
      </c>
      <c r="DY215" s="845" t="s">
        <v>798</v>
      </c>
      <c r="DZ215" s="845" t="s">
        <v>798</v>
      </c>
      <c r="EA215" s="845" t="s">
        <v>798</v>
      </c>
      <c r="EB215" s="845" t="s">
        <v>798</v>
      </c>
      <c r="EC215" s="845" t="s">
        <v>798</v>
      </c>
      <c r="ED215" s="845" t="s">
        <v>798</v>
      </c>
      <c r="EE215" s="845" t="s">
        <v>798</v>
      </c>
      <c r="EF215" s="845" t="s">
        <v>798</v>
      </c>
    </row>
    <row r="216" spans="1:136" x14ac:dyDescent="0.2">
      <c r="A216" s="845">
        <v>212</v>
      </c>
      <c r="B216" s="845">
        <v>8</v>
      </c>
      <c r="C216" s="845" t="s">
        <v>798</v>
      </c>
      <c r="D216" s="845" t="s">
        <v>798</v>
      </c>
      <c r="E216" s="845" t="s">
        <v>798</v>
      </c>
      <c r="F216" s="845" t="s">
        <v>798</v>
      </c>
      <c r="G216" s="845" t="s">
        <v>798</v>
      </c>
      <c r="H216" s="845" t="s">
        <v>798</v>
      </c>
      <c r="I216" s="845" t="s">
        <v>798</v>
      </c>
      <c r="J216" s="845" t="s">
        <v>798</v>
      </c>
      <c r="K216" s="845" t="s">
        <v>798</v>
      </c>
      <c r="L216" s="845" t="s">
        <v>798</v>
      </c>
      <c r="M216" s="845" t="s">
        <v>798</v>
      </c>
      <c r="N216" s="845" t="s">
        <v>798</v>
      </c>
      <c r="O216" s="845" t="s">
        <v>798</v>
      </c>
      <c r="P216" s="845" t="s">
        <v>798</v>
      </c>
      <c r="Q216" s="845" t="s">
        <v>798</v>
      </c>
      <c r="R216" s="845" t="s">
        <v>798</v>
      </c>
      <c r="S216" s="845" t="s">
        <v>798</v>
      </c>
      <c r="T216" s="845" t="s">
        <v>798</v>
      </c>
      <c r="U216" s="845" t="s">
        <v>798</v>
      </c>
      <c r="V216" s="845" t="s">
        <v>798</v>
      </c>
      <c r="W216" s="845" t="s">
        <v>798</v>
      </c>
      <c r="X216" s="845" t="s">
        <v>798</v>
      </c>
      <c r="Y216" s="845" t="s">
        <v>798</v>
      </c>
      <c r="Z216" s="845" t="s">
        <v>798</v>
      </c>
      <c r="AA216" s="845" t="s">
        <v>798</v>
      </c>
      <c r="AB216" s="845" t="s">
        <v>798</v>
      </c>
      <c r="AC216" s="845" t="s">
        <v>798</v>
      </c>
      <c r="AD216" s="845" t="s">
        <v>798</v>
      </c>
      <c r="AE216" s="845" t="s">
        <v>798</v>
      </c>
      <c r="AF216" s="845" t="s">
        <v>798</v>
      </c>
      <c r="AG216" s="845" t="s">
        <v>798</v>
      </c>
      <c r="AH216" s="845" t="s">
        <v>798</v>
      </c>
      <c r="AI216" s="845" t="s">
        <v>798</v>
      </c>
      <c r="AJ216" s="845" t="s">
        <v>798</v>
      </c>
      <c r="AK216" s="845" t="s">
        <v>798</v>
      </c>
      <c r="AL216" s="845" t="s">
        <v>798</v>
      </c>
      <c r="AM216" s="845" t="s">
        <v>798</v>
      </c>
      <c r="AN216" s="845" t="s">
        <v>798</v>
      </c>
      <c r="AO216" s="845" t="s">
        <v>798</v>
      </c>
      <c r="AP216" s="845" t="s">
        <v>798</v>
      </c>
      <c r="AQ216" s="845" t="s">
        <v>798</v>
      </c>
      <c r="AR216" s="845" t="s">
        <v>798</v>
      </c>
      <c r="AS216" s="845" t="s">
        <v>798</v>
      </c>
      <c r="AT216" s="845" t="s">
        <v>798</v>
      </c>
      <c r="AU216" s="845" t="s">
        <v>798</v>
      </c>
      <c r="AV216" s="845" t="s">
        <v>798</v>
      </c>
      <c r="AW216" s="845" t="s">
        <v>798</v>
      </c>
      <c r="AX216" s="845" t="s">
        <v>798</v>
      </c>
      <c r="AY216" s="845" t="s">
        <v>798</v>
      </c>
      <c r="AZ216" s="845" t="s">
        <v>798</v>
      </c>
      <c r="BA216" s="845" t="s">
        <v>798</v>
      </c>
      <c r="BB216" s="845" t="s">
        <v>798</v>
      </c>
      <c r="BC216" s="845" t="s">
        <v>798</v>
      </c>
      <c r="BD216" s="845" t="s">
        <v>798</v>
      </c>
      <c r="BE216" s="845" t="s">
        <v>798</v>
      </c>
      <c r="BF216" s="845" t="s">
        <v>798</v>
      </c>
      <c r="BG216" s="845" t="s">
        <v>798</v>
      </c>
      <c r="BH216" s="845" t="s">
        <v>798</v>
      </c>
      <c r="BI216" s="845" t="s">
        <v>798</v>
      </c>
      <c r="BJ216" s="845" t="s">
        <v>798</v>
      </c>
      <c r="BK216" s="917" t="s">
        <v>798</v>
      </c>
      <c r="BL216" s="845" t="s">
        <v>798</v>
      </c>
      <c r="BM216" s="845" t="s">
        <v>798</v>
      </c>
      <c r="BN216" s="845" t="s">
        <v>798</v>
      </c>
      <c r="BO216" s="845" t="s">
        <v>798</v>
      </c>
      <c r="BP216" s="845" t="s">
        <v>798</v>
      </c>
      <c r="BQ216" s="845" t="s">
        <v>798</v>
      </c>
      <c r="BR216" s="917" t="s">
        <v>798</v>
      </c>
      <c r="BS216" s="845" t="s">
        <v>798</v>
      </c>
      <c r="BT216" s="845" t="s">
        <v>798</v>
      </c>
      <c r="BU216" s="845" t="s">
        <v>798</v>
      </c>
      <c r="BV216" s="917" t="s">
        <v>798</v>
      </c>
      <c r="BW216" s="845" t="s">
        <v>798</v>
      </c>
      <c r="BX216" s="845" t="s">
        <v>798</v>
      </c>
      <c r="BY216" s="845" t="s">
        <v>798</v>
      </c>
      <c r="BZ216" s="845" t="s">
        <v>798</v>
      </c>
      <c r="CA216" s="845" t="s">
        <v>798</v>
      </c>
      <c r="CB216" s="845" t="s">
        <v>798</v>
      </c>
      <c r="CC216" s="845" t="s">
        <v>798</v>
      </c>
      <c r="CD216" s="845" t="s">
        <v>798</v>
      </c>
      <c r="CE216" s="845" t="s">
        <v>798</v>
      </c>
      <c r="CF216" s="845" t="s">
        <v>798</v>
      </c>
      <c r="CG216" s="845" t="s">
        <v>798</v>
      </c>
      <c r="CH216" s="845" t="s">
        <v>798</v>
      </c>
      <c r="CI216" s="845" t="s">
        <v>798</v>
      </c>
      <c r="CJ216" s="845" t="s">
        <v>798</v>
      </c>
      <c r="CK216" s="845" t="s">
        <v>798</v>
      </c>
      <c r="CL216" s="845" t="s">
        <v>798</v>
      </c>
      <c r="CM216" s="845" t="s">
        <v>798</v>
      </c>
      <c r="CN216" s="845" t="s">
        <v>798</v>
      </c>
      <c r="CO216" s="845" t="s">
        <v>798</v>
      </c>
      <c r="CP216" s="845" t="s">
        <v>798</v>
      </c>
      <c r="CQ216" s="845" t="s">
        <v>798</v>
      </c>
      <c r="CR216" s="845" t="s">
        <v>798</v>
      </c>
      <c r="CS216" s="845" t="s">
        <v>798</v>
      </c>
      <c r="CT216" s="845" t="s">
        <v>798</v>
      </c>
      <c r="CU216" s="845" t="s">
        <v>798</v>
      </c>
      <c r="CV216" s="845" t="s">
        <v>798</v>
      </c>
      <c r="CW216" s="845" t="s">
        <v>798</v>
      </c>
      <c r="CX216" s="845" t="s">
        <v>798</v>
      </c>
      <c r="CY216" s="845" t="s">
        <v>798</v>
      </c>
      <c r="CZ216" s="845" t="s">
        <v>798</v>
      </c>
      <c r="DA216" s="845" t="s">
        <v>798</v>
      </c>
      <c r="DB216" s="845" t="s">
        <v>798</v>
      </c>
      <c r="DC216" s="845" t="s">
        <v>798</v>
      </c>
      <c r="DD216" s="845" t="s">
        <v>798</v>
      </c>
      <c r="DE216" s="845" t="s">
        <v>798</v>
      </c>
      <c r="DF216" s="845" t="s">
        <v>798</v>
      </c>
      <c r="DG216" s="845" t="s">
        <v>798</v>
      </c>
      <c r="DH216" s="845" t="s">
        <v>798</v>
      </c>
      <c r="DI216" s="845" t="s">
        <v>798</v>
      </c>
      <c r="DJ216" s="845" t="s">
        <v>798</v>
      </c>
      <c r="DK216" s="845" t="s">
        <v>798</v>
      </c>
      <c r="DL216" s="845" t="s">
        <v>798</v>
      </c>
      <c r="DM216" s="845" t="s">
        <v>798</v>
      </c>
      <c r="DN216" s="845" t="s">
        <v>798</v>
      </c>
      <c r="DO216" s="845" t="s">
        <v>798</v>
      </c>
      <c r="DP216" s="845" t="s">
        <v>798</v>
      </c>
      <c r="DQ216" s="845" t="s">
        <v>798</v>
      </c>
      <c r="DR216" s="845" t="s">
        <v>798</v>
      </c>
      <c r="DS216" s="917" t="s">
        <v>798</v>
      </c>
      <c r="DT216" s="845" t="s">
        <v>798</v>
      </c>
      <c r="DU216" s="845" t="s">
        <v>798</v>
      </c>
      <c r="DV216" s="845" t="s">
        <v>798</v>
      </c>
      <c r="DW216" s="845" t="s">
        <v>798</v>
      </c>
      <c r="DX216" s="845" t="s">
        <v>798</v>
      </c>
      <c r="DY216" s="845" t="s">
        <v>798</v>
      </c>
      <c r="DZ216" s="845" t="s">
        <v>798</v>
      </c>
      <c r="EA216" s="845" t="s">
        <v>798</v>
      </c>
      <c r="EB216" s="845" t="s">
        <v>798</v>
      </c>
      <c r="EC216" s="845" t="s">
        <v>798</v>
      </c>
      <c r="ED216" s="845" t="s">
        <v>798</v>
      </c>
      <c r="EE216" s="845" t="s">
        <v>798</v>
      </c>
      <c r="EF216" s="845" t="s">
        <v>798</v>
      </c>
    </row>
    <row r="217" spans="1:136" x14ac:dyDescent="0.2">
      <c r="A217" s="845">
        <v>213</v>
      </c>
      <c r="B217" s="845">
        <v>9</v>
      </c>
      <c r="C217" s="845" t="s">
        <v>798</v>
      </c>
      <c r="D217" s="845" t="s">
        <v>798</v>
      </c>
      <c r="E217" s="845" t="s">
        <v>798</v>
      </c>
      <c r="F217" s="845" t="s">
        <v>798</v>
      </c>
      <c r="G217" s="845" t="s">
        <v>798</v>
      </c>
      <c r="H217" s="845" t="s">
        <v>798</v>
      </c>
      <c r="I217" s="845" t="s">
        <v>798</v>
      </c>
      <c r="J217" s="845" t="s">
        <v>798</v>
      </c>
      <c r="K217" s="845" t="s">
        <v>798</v>
      </c>
      <c r="L217" s="845" t="s">
        <v>798</v>
      </c>
      <c r="M217" s="845" t="s">
        <v>798</v>
      </c>
      <c r="N217" s="845" t="s">
        <v>798</v>
      </c>
      <c r="O217" s="845" t="s">
        <v>798</v>
      </c>
      <c r="P217" s="845" t="s">
        <v>798</v>
      </c>
      <c r="Q217" s="845" t="s">
        <v>798</v>
      </c>
      <c r="R217" s="845" t="s">
        <v>798</v>
      </c>
      <c r="S217" s="845" t="s">
        <v>798</v>
      </c>
      <c r="T217" s="845" t="s">
        <v>798</v>
      </c>
      <c r="U217" s="845" t="s">
        <v>798</v>
      </c>
      <c r="V217" s="845" t="s">
        <v>798</v>
      </c>
      <c r="W217" s="845" t="s">
        <v>798</v>
      </c>
      <c r="X217" s="845" t="s">
        <v>798</v>
      </c>
      <c r="Y217" s="845" t="s">
        <v>798</v>
      </c>
      <c r="Z217" s="845" t="s">
        <v>798</v>
      </c>
      <c r="AA217" s="845" t="s">
        <v>798</v>
      </c>
      <c r="AB217" s="845" t="s">
        <v>798</v>
      </c>
      <c r="AC217" s="845" t="s">
        <v>798</v>
      </c>
      <c r="AD217" s="845" t="s">
        <v>798</v>
      </c>
      <c r="AE217" s="845" t="s">
        <v>798</v>
      </c>
      <c r="AF217" s="845" t="s">
        <v>798</v>
      </c>
      <c r="AG217" s="845" t="s">
        <v>798</v>
      </c>
      <c r="AH217" s="845" t="s">
        <v>798</v>
      </c>
      <c r="AI217" s="845" t="s">
        <v>798</v>
      </c>
      <c r="AJ217" s="845" t="s">
        <v>798</v>
      </c>
      <c r="AK217" s="845" t="s">
        <v>798</v>
      </c>
      <c r="AL217" s="845" t="s">
        <v>798</v>
      </c>
      <c r="AM217" s="845" t="s">
        <v>798</v>
      </c>
      <c r="AN217" s="845" t="s">
        <v>798</v>
      </c>
      <c r="AO217" s="845" t="s">
        <v>798</v>
      </c>
      <c r="AP217" s="845" t="s">
        <v>798</v>
      </c>
      <c r="AQ217" s="845" t="s">
        <v>798</v>
      </c>
      <c r="AR217" s="845" t="s">
        <v>798</v>
      </c>
      <c r="AS217" s="845" t="s">
        <v>798</v>
      </c>
      <c r="AT217" s="845" t="s">
        <v>798</v>
      </c>
      <c r="AU217" s="845" t="s">
        <v>798</v>
      </c>
      <c r="AV217" s="845" t="s">
        <v>798</v>
      </c>
      <c r="AW217" s="845" t="s">
        <v>798</v>
      </c>
      <c r="AX217" s="845" t="s">
        <v>798</v>
      </c>
      <c r="AY217" s="845" t="s">
        <v>798</v>
      </c>
      <c r="AZ217" s="845" t="s">
        <v>798</v>
      </c>
      <c r="BA217" s="845" t="s">
        <v>798</v>
      </c>
      <c r="BB217" s="845" t="s">
        <v>798</v>
      </c>
      <c r="BC217" s="845" t="s">
        <v>798</v>
      </c>
      <c r="BD217" s="845" t="s">
        <v>798</v>
      </c>
      <c r="BE217" s="845" t="s">
        <v>798</v>
      </c>
      <c r="BF217" s="845" t="s">
        <v>798</v>
      </c>
      <c r="BG217" s="845" t="s">
        <v>798</v>
      </c>
      <c r="BH217" s="845" t="s">
        <v>798</v>
      </c>
      <c r="BI217" s="845" t="s">
        <v>798</v>
      </c>
      <c r="BJ217" s="845" t="s">
        <v>798</v>
      </c>
      <c r="BK217" s="917" t="s">
        <v>798</v>
      </c>
      <c r="BL217" s="845" t="s">
        <v>798</v>
      </c>
      <c r="BM217" s="845" t="s">
        <v>798</v>
      </c>
      <c r="BN217" s="845" t="s">
        <v>798</v>
      </c>
      <c r="BO217" s="845" t="s">
        <v>798</v>
      </c>
      <c r="BP217" s="845" t="s">
        <v>798</v>
      </c>
      <c r="BQ217" s="845" t="s">
        <v>798</v>
      </c>
      <c r="BR217" s="917" t="s">
        <v>798</v>
      </c>
      <c r="BS217" s="845" t="s">
        <v>798</v>
      </c>
      <c r="BT217" s="845" t="s">
        <v>798</v>
      </c>
      <c r="BU217" s="845" t="s">
        <v>798</v>
      </c>
      <c r="BV217" s="917" t="s">
        <v>798</v>
      </c>
      <c r="BW217" s="845" t="s">
        <v>798</v>
      </c>
      <c r="BX217" s="845" t="s">
        <v>798</v>
      </c>
      <c r="BY217" s="845" t="s">
        <v>798</v>
      </c>
      <c r="BZ217" s="845" t="s">
        <v>798</v>
      </c>
      <c r="CA217" s="845" t="s">
        <v>798</v>
      </c>
      <c r="CB217" s="845" t="s">
        <v>798</v>
      </c>
      <c r="CC217" s="845" t="s">
        <v>798</v>
      </c>
      <c r="CD217" s="845" t="s">
        <v>798</v>
      </c>
      <c r="CE217" s="845" t="s">
        <v>798</v>
      </c>
      <c r="CF217" s="845" t="s">
        <v>798</v>
      </c>
      <c r="CG217" s="845" t="s">
        <v>798</v>
      </c>
      <c r="CH217" s="845" t="s">
        <v>798</v>
      </c>
      <c r="CI217" s="845" t="s">
        <v>798</v>
      </c>
      <c r="CJ217" s="845" t="s">
        <v>798</v>
      </c>
      <c r="CK217" s="845" t="s">
        <v>798</v>
      </c>
      <c r="CL217" s="845" t="s">
        <v>798</v>
      </c>
      <c r="CM217" s="845" t="s">
        <v>798</v>
      </c>
      <c r="CN217" s="845" t="s">
        <v>798</v>
      </c>
      <c r="CO217" s="845" t="s">
        <v>798</v>
      </c>
      <c r="CP217" s="845" t="s">
        <v>798</v>
      </c>
      <c r="CQ217" s="845" t="s">
        <v>798</v>
      </c>
      <c r="CR217" s="845" t="s">
        <v>798</v>
      </c>
      <c r="CS217" s="845" t="s">
        <v>798</v>
      </c>
      <c r="CT217" s="845" t="s">
        <v>798</v>
      </c>
      <c r="CU217" s="845" t="s">
        <v>798</v>
      </c>
      <c r="CV217" s="845" t="s">
        <v>798</v>
      </c>
      <c r="CW217" s="845" t="s">
        <v>798</v>
      </c>
      <c r="CX217" s="845" t="s">
        <v>798</v>
      </c>
      <c r="CY217" s="845" t="s">
        <v>798</v>
      </c>
      <c r="CZ217" s="845" t="s">
        <v>798</v>
      </c>
      <c r="DA217" s="845" t="s">
        <v>798</v>
      </c>
      <c r="DB217" s="845" t="s">
        <v>798</v>
      </c>
      <c r="DC217" s="845" t="s">
        <v>798</v>
      </c>
      <c r="DD217" s="845" t="s">
        <v>798</v>
      </c>
      <c r="DE217" s="845" t="s">
        <v>798</v>
      </c>
      <c r="DF217" s="845" t="s">
        <v>798</v>
      </c>
      <c r="DG217" s="845" t="s">
        <v>798</v>
      </c>
      <c r="DH217" s="845" t="s">
        <v>798</v>
      </c>
      <c r="DI217" s="845" t="s">
        <v>798</v>
      </c>
      <c r="DJ217" s="845" t="s">
        <v>798</v>
      </c>
      <c r="DK217" s="845" t="s">
        <v>798</v>
      </c>
      <c r="DL217" s="845" t="s">
        <v>798</v>
      </c>
      <c r="DM217" s="845" t="s">
        <v>798</v>
      </c>
      <c r="DN217" s="845" t="s">
        <v>798</v>
      </c>
      <c r="DO217" s="845" t="s">
        <v>798</v>
      </c>
      <c r="DP217" s="845" t="s">
        <v>798</v>
      </c>
      <c r="DQ217" s="845" t="s">
        <v>798</v>
      </c>
      <c r="DR217" s="845" t="s">
        <v>798</v>
      </c>
      <c r="DS217" s="917" t="s">
        <v>798</v>
      </c>
      <c r="DT217" s="845" t="s">
        <v>798</v>
      </c>
      <c r="DU217" s="845" t="s">
        <v>798</v>
      </c>
      <c r="DV217" s="845" t="s">
        <v>798</v>
      </c>
      <c r="DW217" s="845" t="s">
        <v>798</v>
      </c>
      <c r="DX217" s="845" t="s">
        <v>798</v>
      </c>
      <c r="DY217" s="845" t="s">
        <v>798</v>
      </c>
      <c r="DZ217" s="845" t="s">
        <v>798</v>
      </c>
      <c r="EA217" s="845" t="s">
        <v>798</v>
      </c>
      <c r="EB217" s="845" t="s">
        <v>798</v>
      </c>
      <c r="EC217" s="845" t="s">
        <v>798</v>
      </c>
      <c r="ED217" s="845" t="s">
        <v>798</v>
      </c>
      <c r="EE217" s="845" t="s">
        <v>798</v>
      </c>
      <c r="EF217" s="845" t="s">
        <v>798</v>
      </c>
    </row>
    <row r="218" spans="1:136" x14ac:dyDescent="0.2">
      <c r="A218" s="845">
        <v>214</v>
      </c>
      <c r="B218" s="845">
        <v>10</v>
      </c>
      <c r="C218" s="845" t="s">
        <v>798</v>
      </c>
      <c r="D218" s="845" t="s">
        <v>798</v>
      </c>
      <c r="E218" s="845" t="s">
        <v>798</v>
      </c>
      <c r="F218" s="845" t="s">
        <v>798</v>
      </c>
      <c r="G218" s="845" t="s">
        <v>798</v>
      </c>
      <c r="H218" s="845" t="s">
        <v>798</v>
      </c>
      <c r="I218" s="845" t="s">
        <v>798</v>
      </c>
      <c r="J218" s="845" t="s">
        <v>798</v>
      </c>
      <c r="K218" s="845" t="s">
        <v>798</v>
      </c>
      <c r="L218" s="845" t="s">
        <v>798</v>
      </c>
      <c r="M218" s="845" t="s">
        <v>798</v>
      </c>
      <c r="N218" s="845" t="s">
        <v>798</v>
      </c>
      <c r="O218" s="845" t="s">
        <v>798</v>
      </c>
      <c r="P218" s="845" t="s">
        <v>798</v>
      </c>
      <c r="Q218" s="845" t="s">
        <v>798</v>
      </c>
      <c r="R218" s="845" t="s">
        <v>798</v>
      </c>
      <c r="S218" s="845" t="s">
        <v>798</v>
      </c>
      <c r="T218" s="845" t="s">
        <v>798</v>
      </c>
      <c r="U218" s="845" t="s">
        <v>798</v>
      </c>
      <c r="V218" s="845" t="s">
        <v>798</v>
      </c>
      <c r="W218" s="845" t="s">
        <v>798</v>
      </c>
      <c r="X218" s="845" t="s">
        <v>798</v>
      </c>
      <c r="Y218" s="845" t="s">
        <v>798</v>
      </c>
      <c r="Z218" s="845" t="s">
        <v>798</v>
      </c>
      <c r="AA218" s="845" t="s">
        <v>798</v>
      </c>
      <c r="AB218" s="845" t="s">
        <v>798</v>
      </c>
      <c r="AC218" s="845" t="s">
        <v>798</v>
      </c>
      <c r="AD218" s="845" t="s">
        <v>798</v>
      </c>
      <c r="AE218" s="845" t="s">
        <v>798</v>
      </c>
      <c r="AF218" s="845" t="s">
        <v>798</v>
      </c>
      <c r="AG218" s="845" t="s">
        <v>798</v>
      </c>
      <c r="AH218" s="845" t="s">
        <v>798</v>
      </c>
      <c r="AI218" s="845" t="s">
        <v>798</v>
      </c>
      <c r="AJ218" s="845" t="s">
        <v>798</v>
      </c>
      <c r="AK218" s="845" t="s">
        <v>798</v>
      </c>
      <c r="AL218" s="845" t="s">
        <v>798</v>
      </c>
      <c r="AM218" s="845" t="s">
        <v>798</v>
      </c>
      <c r="AN218" s="845" t="s">
        <v>798</v>
      </c>
      <c r="AO218" s="845" t="s">
        <v>798</v>
      </c>
      <c r="AP218" s="845" t="s">
        <v>798</v>
      </c>
      <c r="AQ218" s="845" t="s">
        <v>798</v>
      </c>
      <c r="AR218" s="845" t="s">
        <v>798</v>
      </c>
      <c r="AS218" s="845" t="s">
        <v>798</v>
      </c>
      <c r="AT218" s="845" t="s">
        <v>798</v>
      </c>
      <c r="AU218" s="845" t="s">
        <v>798</v>
      </c>
      <c r="AV218" s="845" t="s">
        <v>798</v>
      </c>
      <c r="AW218" s="845" t="s">
        <v>798</v>
      </c>
      <c r="AX218" s="845" t="s">
        <v>798</v>
      </c>
      <c r="AY218" s="845" t="s">
        <v>798</v>
      </c>
      <c r="AZ218" s="845" t="s">
        <v>798</v>
      </c>
      <c r="BA218" s="845" t="s">
        <v>798</v>
      </c>
      <c r="BB218" s="845" t="s">
        <v>798</v>
      </c>
      <c r="BC218" s="845" t="s">
        <v>798</v>
      </c>
      <c r="BD218" s="845" t="s">
        <v>798</v>
      </c>
      <c r="BE218" s="845" t="s">
        <v>798</v>
      </c>
      <c r="BF218" s="845" t="s">
        <v>798</v>
      </c>
      <c r="BG218" s="845" t="s">
        <v>798</v>
      </c>
      <c r="BH218" s="845" t="s">
        <v>798</v>
      </c>
      <c r="BI218" s="845" t="s">
        <v>798</v>
      </c>
      <c r="BJ218" s="845" t="s">
        <v>798</v>
      </c>
      <c r="BK218" s="917" t="s">
        <v>798</v>
      </c>
      <c r="BL218" s="845" t="s">
        <v>798</v>
      </c>
      <c r="BM218" s="845" t="s">
        <v>798</v>
      </c>
      <c r="BN218" s="845" t="s">
        <v>798</v>
      </c>
      <c r="BO218" s="845" t="s">
        <v>798</v>
      </c>
      <c r="BP218" s="845" t="s">
        <v>798</v>
      </c>
      <c r="BQ218" s="845" t="s">
        <v>798</v>
      </c>
      <c r="BR218" s="917" t="s">
        <v>798</v>
      </c>
      <c r="BS218" s="845" t="s">
        <v>798</v>
      </c>
      <c r="BT218" s="845" t="s">
        <v>798</v>
      </c>
      <c r="BU218" s="845" t="s">
        <v>798</v>
      </c>
      <c r="BV218" s="917" t="s">
        <v>798</v>
      </c>
      <c r="BW218" s="845" t="s">
        <v>798</v>
      </c>
      <c r="BX218" s="845" t="s">
        <v>798</v>
      </c>
      <c r="BY218" s="845" t="s">
        <v>798</v>
      </c>
      <c r="BZ218" s="845" t="s">
        <v>798</v>
      </c>
      <c r="CA218" s="845" t="s">
        <v>798</v>
      </c>
      <c r="CB218" s="845" t="s">
        <v>798</v>
      </c>
      <c r="CC218" s="845" t="s">
        <v>798</v>
      </c>
      <c r="CD218" s="845" t="s">
        <v>798</v>
      </c>
      <c r="CE218" s="845" t="s">
        <v>798</v>
      </c>
      <c r="CF218" s="845" t="s">
        <v>798</v>
      </c>
      <c r="CG218" s="845" t="s">
        <v>798</v>
      </c>
      <c r="CH218" s="845" t="s">
        <v>798</v>
      </c>
      <c r="CI218" s="845" t="s">
        <v>798</v>
      </c>
      <c r="CJ218" s="845" t="s">
        <v>798</v>
      </c>
      <c r="CK218" s="845" t="s">
        <v>798</v>
      </c>
      <c r="CL218" s="845" t="s">
        <v>798</v>
      </c>
      <c r="CM218" s="845" t="s">
        <v>798</v>
      </c>
      <c r="CN218" s="845" t="s">
        <v>798</v>
      </c>
      <c r="CO218" s="845" t="s">
        <v>798</v>
      </c>
      <c r="CP218" s="845" t="s">
        <v>798</v>
      </c>
      <c r="CQ218" s="845" t="s">
        <v>798</v>
      </c>
      <c r="CR218" s="845" t="s">
        <v>798</v>
      </c>
      <c r="CS218" s="845" t="s">
        <v>798</v>
      </c>
      <c r="CT218" s="845" t="s">
        <v>798</v>
      </c>
      <c r="CU218" s="845" t="s">
        <v>798</v>
      </c>
      <c r="CV218" s="845" t="s">
        <v>798</v>
      </c>
      <c r="CW218" s="845" t="s">
        <v>798</v>
      </c>
      <c r="CX218" s="845" t="s">
        <v>798</v>
      </c>
      <c r="CY218" s="845" t="s">
        <v>798</v>
      </c>
      <c r="CZ218" s="845" t="s">
        <v>798</v>
      </c>
      <c r="DA218" s="845" t="s">
        <v>798</v>
      </c>
      <c r="DB218" s="845" t="s">
        <v>798</v>
      </c>
      <c r="DC218" s="845" t="s">
        <v>798</v>
      </c>
      <c r="DD218" s="845" t="s">
        <v>798</v>
      </c>
      <c r="DE218" s="845" t="s">
        <v>798</v>
      </c>
      <c r="DF218" s="845" t="s">
        <v>798</v>
      </c>
      <c r="DG218" s="845" t="s">
        <v>798</v>
      </c>
      <c r="DH218" s="845" t="s">
        <v>798</v>
      </c>
      <c r="DI218" s="845" t="s">
        <v>798</v>
      </c>
      <c r="DJ218" s="845" t="s">
        <v>798</v>
      </c>
      <c r="DK218" s="845" t="s">
        <v>798</v>
      </c>
      <c r="DL218" s="845" t="s">
        <v>798</v>
      </c>
      <c r="DM218" s="845" t="s">
        <v>798</v>
      </c>
      <c r="DN218" s="845" t="s">
        <v>798</v>
      </c>
      <c r="DO218" s="845" t="s">
        <v>798</v>
      </c>
      <c r="DP218" s="845" t="s">
        <v>798</v>
      </c>
      <c r="DQ218" s="845" t="s">
        <v>798</v>
      </c>
      <c r="DR218" s="845" t="s">
        <v>798</v>
      </c>
      <c r="DS218" s="917" t="s">
        <v>798</v>
      </c>
      <c r="DT218" s="845" t="s">
        <v>798</v>
      </c>
      <c r="DU218" s="845" t="s">
        <v>798</v>
      </c>
      <c r="DV218" s="845" t="s">
        <v>798</v>
      </c>
      <c r="DW218" s="845" t="s">
        <v>798</v>
      </c>
      <c r="DX218" s="845" t="s">
        <v>798</v>
      </c>
      <c r="DY218" s="845" t="s">
        <v>798</v>
      </c>
      <c r="DZ218" s="845" t="s">
        <v>798</v>
      </c>
      <c r="EA218" s="845" t="s">
        <v>798</v>
      </c>
      <c r="EB218" s="845" t="s">
        <v>798</v>
      </c>
      <c r="EC218" s="845" t="s">
        <v>798</v>
      </c>
      <c r="ED218" s="845" t="s">
        <v>798</v>
      </c>
      <c r="EE218" s="845" t="s">
        <v>798</v>
      </c>
      <c r="EF218" s="845" t="s">
        <v>798</v>
      </c>
    </row>
    <row r="219" spans="1:136" x14ac:dyDescent="0.2">
      <c r="A219" s="845">
        <v>215</v>
      </c>
      <c r="B219" s="845">
        <v>11</v>
      </c>
      <c r="C219" s="845" t="s">
        <v>798</v>
      </c>
      <c r="D219" s="845" t="s">
        <v>798</v>
      </c>
      <c r="E219" s="845" t="s">
        <v>798</v>
      </c>
      <c r="F219" s="845" t="s">
        <v>798</v>
      </c>
      <c r="G219" s="845" t="s">
        <v>798</v>
      </c>
      <c r="H219" s="845" t="s">
        <v>798</v>
      </c>
      <c r="I219" s="845" t="s">
        <v>798</v>
      </c>
      <c r="J219" s="845" t="s">
        <v>798</v>
      </c>
      <c r="K219" s="845" t="s">
        <v>798</v>
      </c>
      <c r="L219" s="845" t="s">
        <v>798</v>
      </c>
      <c r="M219" s="845" t="s">
        <v>798</v>
      </c>
      <c r="N219" s="845" t="s">
        <v>798</v>
      </c>
      <c r="O219" s="845" t="s">
        <v>798</v>
      </c>
      <c r="P219" s="845" t="s">
        <v>798</v>
      </c>
      <c r="Q219" s="845" t="s">
        <v>798</v>
      </c>
      <c r="R219" s="845" t="s">
        <v>798</v>
      </c>
      <c r="S219" s="845" t="s">
        <v>798</v>
      </c>
      <c r="T219" s="845" t="s">
        <v>798</v>
      </c>
      <c r="U219" s="845" t="s">
        <v>798</v>
      </c>
      <c r="V219" s="845" t="s">
        <v>798</v>
      </c>
      <c r="W219" s="845" t="s">
        <v>798</v>
      </c>
      <c r="X219" s="845" t="s">
        <v>798</v>
      </c>
      <c r="Y219" s="845" t="s">
        <v>798</v>
      </c>
      <c r="Z219" s="845" t="s">
        <v>798</v>
      </c>
      <c r="AA219" s="845" t="s">
        <v>798</v>
      </c>
      <c r="AB219" s="845" t="s">
        <v>798</v>
      </c>
      <c r="AC219" s="845" t="s">
        <v>798</v>
      </c>
      <c r="AD219" s="845" t="s">
        <v>798</v>
      </c>
      <c r="AE219" s="845" t="s">
        <v>798</v>
      </c>
      <c r="AF219" s="845" t="s">
        <v>798</v>
      </c>
      <c r="AG219" s="845" t="s">
        <v>798</v>
      </c>
      <c r="AH219" s="845" t="s">
        <v>798</v>
      </c>
      <c r="AI219" s="845" t="s">
        <v>798</v>
      </c>
      <c r="AJ219" s="845" t="s">
        <v>798</v>
      </c>
      <c r="AK219" s="845" t="s">
        <v>798</v>
      </c>
      <c r="AL219" s="845" t="s">
        <v>798</v>
      </c>
      <c r="AM219" s="845" t="s">
        <v>798</v>
      </c>
      <c r="AN219" s="845" t="s">
        <v>798</v>
      </c>
      <c r="AO219" s="845" t="s">
        <v>798</v>
      </c>
      <c r="AP219" s="845" t="s">
        <v>798</v>
      </c>
      <c r="AQ219" s="845" t="s">
        <v>798</v>
      </c>
      <c r="AR219" s="845" t="s">
        <v>798</v>
      </c>
      <c r="AS219" s="845" t="s">
        <v>798</v>
      </c>
      <c r="AT219" s="845" t="s">
        <v>798</v>
      </c>
      <c r="AU219" s="845" t="s">
        <v>798</v>
      </c>
      <c r="AV219" s="845" t="s">
        <v>798</v>
      </c>
      <c r="AW219" s="845" t="s">
        <v>798</v>
      </c>
      <c r="AX219" s="845" t="s">
        <v>798</v>
      </c>
      <c r="AY219" s="845" t="s">
        <v>798</v>
      </c>
      <c r="AZ219" s="845" t="s">
        <v>798</v>
      </c>
      <c r="BA219" s="845" t="s">
        <v>798</v>
      </c>
      <c r="BB219" s="845" t="s">
        <v>798</v>
      </c>
      <c r="BC219" s="845" t="s">
        <v>798</v>
      </c>
      <c r="BD219" s="845" t="s">
        <v>798</v>
      </c>
      <c r="BE219" s="845" t="s">
        <v>798</v>
      </c>
      <c r="BF219" s="845" t="s">
        <v>798</v>
      </c>
      <c r="BG219" s="845" t="s">
        <v>798</v>
      </c>
      <c r="BH219" s="845" t="s">
        <v>798</v>
      </c>
      <c r="BI219" s="845" t="s">
        <v>798</v>
      </c>
      <c r="BJ219" s="845" t="s">
        <v>798</v>
      </c>
      <c r="BK219" s="917" t="s">
        <v>798</v>
      </c>
      <c r="BL219" s="845" t="s">
        <v>798</v>
      </c>
      <c r="BM219" s="845" t="s">
        <v>798</v>
      </c>
      <c r="BN219" s="845" t="s">
        <v>798</v>
      </c>
      <c r="BO219" s="845" t="s">
        <v>798</v>
      </c>
      <c r="BP219" s="845" t="s">
        <v>798</v>
      </c>
      <c r="BQ219" s="845" t="s">
        <v>798</v>
      </c>
      <c r="BR219" s="917" t="s">
        <v>798</v>
      </c>
      <c r="BS219" s="845" t="s">
        <v>798</v>
      </c>
      <c r="BT219" s="845" t="s">
        <v>798</v>
      </c>
      <c r="BU219" s="845" t="s">
        <v>798</v>
      </c>
      <c r="BV219" s="917" t="s">
        <v>798</v>
      </c>
      <c r="BW219" s="845" t="s">
        <v>798</v>
      </c>
      <c r="BX219" s="845" t="s">
        <v>798</v>
      </c>
      <c r="BY219" s="845" t="s">
        <v>798</v>
      </c>
      <c r="BZ219" s="845" t="s">
        <v>798</v>
      </c>
      <c r="CA219" s="845" t="s">
        <v>798</v>
      </c>
      <c r="CB219" s="845" t="s">
        <v>798</v>
      </c>
      <c r="CC219" s="845" t="s">
        <v>798</v>
      </c>
      <c r="CD219" s="845" t="s">
        <v>798</v>
      </c>
      <c r="CE219" s="845" t="s">
        <v>798</v>
      </c>
      <c r="CF219" s="845" t="s">
        <v>798</v>
      </c>
      <c r="CG219" s="845" t="s">
        <v>798</v>
      </c>
      <c r="CH219" s="845" t="s">
        <v>798</v>
      </c>
      <c r="CI219" s="845" t="s">
        <v>798</v>
      </c>
      <c r="CJ219" s="845" t="s">
        <v>798</v>
      </c>
      <c r="CK219" s="845" t="s">
        <v>798</v>
      </c>
      <c r="CL219" s="845" t="s">
        <v>798</v>
      </c>
      <c r="CM219" s="845" t="s">
        <v>798</v>
      </c>
      <c r="CN219" s="845" t="s">
        <v>798</v>
      </c>
      <c r="CO219" s="845" t="s">
        <v>798</v>
      </c>
      <c r="CP219" s="845" t="s">
        <v>798</v>
      </c>
      <c r="CQ219" s="845" t="s">
        <v>798</v>
      </c>
      <c r="CR219" s="845" t="s">
        <v>798</v>
      </c>
      <c r="CS219" s="845" t="s">
        <v>798</v>
      </c>
      <c r="CT219" s="845" t="s">
        <v>798</v>
      </c>
      <c r="CU219" s="845" t="s">
        <v>798</v>
      </c>
      <c r="CV219" s="845" t="s">
        <v>798</v>
      </c>
      <c r="CW219" s="845" t="s">
        <v>798</v>
      </c>
      <c r="CX219" s="845" t="s">
        <v>798</v>
      </c>
      <c r="CY219" s="845" t="s">
        <v>798</v>
      </c>
      <c r="CZ219" s="845" t="s">
        <v>798</v>
      </c>
      <c r="DA219" s="845" t="s">
        <v>798</v>
      </c>
      <c r="DB219" s="845" t="s">
        <v>798</v>
      </c>
      <c r="DC219" s="845" t="s">
        <v>798</v>
      </c>
      <c r="DD219" s="845" t="s">
        <v>798</v>
      </c>
      <c r="DE219" s="845" t="s">
        <v>798</v>
      </c>
      <c r="DF219" s="845" t="s">
        <v>798</v>
      </c>
      <c r="DG219" s="845" t="s">
        <v>798</v>
      </c>
      <c r="DH219" s="845" t="s">
        <v>798</v>
      </c>
      <c r="DI219" s="845" t="s">
        <v>798</v>
      </c>
      <c r="DJ219" s="845" t="s">
        <v>798</v>
      </c>
      <c r="DK219" s="845" t="s">
        <v>798</v>
      </c>
      <c r="DL219" s="845" t="s">
        <v>798</v>
      </c>
      <c r="DM219" s="845" t="s">
        <v>798</v>
      </c>
      <c r="DN219" s="845" t="s">
        <v>798</v>
      </c>
      <c r="DO219" s="845" t="s">
        <v>798</v>
      </c>
      <c r="DP219" s="845" t="s">
        <v>798</v>
      </c>
      <c r="DQ219" s="845" t="s">
        <v>798</v>
      </c>
      <c r="DR219" s="845" t="s">
        <v>798</v>
      </c>
      <c r="DS219" s="917" t="s">
        <v>798</v>
      </c>
      <c r="DT219" s="845" t="s">
        <v>798</v>
      </c>
      <c r="DU219" s="845" t="s">
        <v>798</v>
      </c>
      <c r="DV219" s="845" t="s">
        <v>798</v>
      </c>
      <c r="DW219" s="845" t="s">
        <v>798</v>
      </c>
      <c r="DX219" s="845" t="s">
        <v>798</v>
      </c>
      <c r="DY219" s="845" t="s">
        <v>798</v>
      </c>
      <c r="DZ219" s="845" t="s">
        <v>798</v>
      </c>
      <c r="EA219" s="845" t="s">
        <v>798</v>
      </c>
      <c r="EB219" s="845" t="s">
        <v>798</v>
      </c>
      <c r="EC219" s="845" t="s">
        <v>798</v>
      </c>
      <c r="ED219" s="845" t="s">
        <v>798</v>
      </c>
      <c r="EE219" s="845" t="s">
        <v>798</v>
      </c>
      <c r="EF219" s="845" t="s">
        <v>798</v>
      </c>
    </row>
    <row r="220" spans="1:136" x14ac:dyDescent="0.2">
      <c r="A220" s="845">
        <v>216</v>
      </c>
      <c r="B220" s="845">
        <v>12</v>
      </c>
      <c r="C220" s="845" t="s">
        <v>798</v>
      </c>
      <c r="D220" s="845" t="s">
        <v>798</v>
      </c>
      <c r="E220" s="845" t="s">
        <v>798</v>
      </c>
      <c r="F220" s="845" t="s">
        <v>798</v>
      </c>
      <c r="G220" s="845" t="s">
        <v>798</v>
      </c>
      <c r="H220" s="845" t="s">
        <v>798</v>
      </c>
      <c r="I220" s="845" t="s">
        <v>798</v>
      </c>
      <c r="J220" s="845" t="s">
        <v>798</v>
      </c>
      <c r="K220" s="845" t="s">
        <v>798</v>
      </c>
      <c r="L220" s="845" t="s">
        <v>798</v>
      </c>
      <c r="M220" s="845" t="s">
        <v>798</v>
      </c>
      <c r="N220" s="845" t="s">
        <v>798</v>
      </c>
      <c r="O220" s="845" t="s">
        <v>798</v>
      </c>
      <c r="P220" s="845" t="s">
        <v>798</v>
      </c>
      <c r="Q220" s="845" t="s">
        <v>798</v>
      </c>
      <c r="R220" s="845" t="s">
        <v>798</v>
      </c>
      <c r="S220" s="845" t="s">
        <v>798</v>
      </c>
      <c r="T220" s="845" t="s">
        <v>798</v>
      </c>
      <c r="U220" s="845" t="s">
        <v>798</v>
      </c>
      <c r="V220" s="845" t="s">
        <v>798</v>
      </c>
      <c r="W220" s="845" t="s">
        <v>798</v>
      </c>
      <c r="X220" s="845" t="s">
        <v>798</v>
      </c>
      <c r="Y220" s="845" t="s">
        <v>798</v>
      </c>
      <c r="Z220" s="845" t="s">
        <v>798</v>
      </c>
      <c r="AA220" s="845" t="s">
        <v>798</v>
      </c>
      <c r="AB220" s="845" t="s">
        <v>798</v>
      </c>
      <c r="AC220" s="845" t="s">
        <v>798</v>
      </c>
      <c r="AD220" s="845" t="s">
        <v>798</v>
      </c>
      <c r="AE220" s="845" t="s">
        <v>798</v>
      </c>
      <c r="AF220" s="845" t="s">
        <v>798</v>
      </c>
      <c r="AG220" s="845" t="s">
        <v>798</v>
      </c>
      <c r="AH220" s="845" t="s">
        <v>798</v>
      </c>
      <c r="AI220" s="845" t="s">
        <v>798</v>
      </c>
      <c r="AJ220" s="845" t="s">
        <v>798</v>
      </c>
      <c r="AK220" s="845" t="s">
        <v>798</v>
      </c>
      <c r="AL220" s="845" t="s">
        <v>798</v>
      </c>
      <c r="AM220" s="845" t="s">
        <v>798</v>
      </c>
      <c r="AN220" s="845" t="s">
        <v>798</v>
      </c>
      <c r="AO220" s="845" t="s">
        <v>798</v>
      </c>
      <c r="AP220" s="845" t="s">
        <v>798</v>
      </c>
      <c r="AQ220" s="845" t="s">
        <v>798</v>
      </c>
      <c r="AR220" s="845" t="s">
        <v>798</v>
      </c>
      <c r="AS220" s="845" t="s">
        <v>798</v>
      </c>
      <c r="AT220" s="845" t="s">
        <v>798</v>
      </c>
      <c r="AU220" s="845" t="s">
        <v>798</v>
      </c>
      <c r="AV220" s="845" t="s">
        <v>798</v>
      </c>
      <c r="AW220" s="845" t="s">
        <v>798</v>
      </c>
      <c r="AX220" s="845" t="s">
        <v>798</v>
      </c>
      <c r="AY220" s="845" t="s">
        <v>798</v>
      </c>
      <c r="AZ220" s="845" t="s">
        <v>798</v>
      </c>
      <c r="BA220" s="845" t="s">
        <v>798</v>
      </c>
      <c r="BB220" s="845" t="s">
        <v>798</v>
      </c>
      <c r="BC220" s="845" t="s">
        <v>798</v>
      </c>
      <c r="BD220" s="845" t="s">
        <v>798</v>
      </c>
      <c r="BE220" s="845" t="s">
        <v>798</v>
      </c>
      <c r="BF220" s="845" t="s">
        <v>798</v>
      </c>
      <c r="BG220" s="845" t="s">
        <v>798</v>
      </c>
      <c r="BH220" s="845" t="s">
        <v>798</v>
      </c>
      <c r="BI220" s="845" t="s">
        <v>798</v>
      </c>
      <c r="BJ220" s="845" t="s">
        <v>798</v>
      </c>
      <c r="BK220" s="917" t="s">
        <v>798</v>
      </c>
      <c r="BL220" s="845" t="s">
        <v>798</v>
      </c>
      <c r="BM220" s="845" t="s">
        <v>798</v>
      </c>
      <c r="BN220" s="845" t="s">
        <v>798</v>
      </c>
      <c r="BO220" s="845" t="s">
        <v>798</v>
      </c>
      <c r="BP220" s="845" t="s">
        <v>798</v>
      </c>
      <c r="BQ220" s="845" t="s">
        <v>798</v>
      </c>
      <c r="BR220" s="917" t="s">
        <v>798</v>
      </c>
      <c r="BS220" s="845" t="s">
        <v>798</v>
      </c>
      <c r="BT220" s="845" t="s">
        <v>798</v>
      </c>
      <c r="BU220" s="845" t="s">
        <v>798</v>
      </c>
      <c r="BV220" s="917" t="s">
        <v>798</v>
      </c>
      <c r="BW220" s="845" t="s">
        <v>798</v>
      </c>
      <c r="BX220" s="845" t="s">
        <v>798</v>
      </c>
      <c r="BY220" s="845" t="s">
        <v>798</v>
      </c>
      <c r="BZ220" s="845" t="s">
        <v>798</v>
      </c>
      <c r="CA220" s="845" t="s">
        <v>798</v>
      </c>
      <c r="CB220" s="845" t="s">
        <v>798</v>
      </c>
      <c r="CC220" s="845" t="s">
        <v>798</v>
      </c>
      <c r="CD220" s="845" t="s">
        <v>798</v>
      </c>
      <c r="CE220" s="845" t="s">
        <v>798</v>
      </c>
      <c r="CF220" s="845" t="s">
        <v>798</v>
      </c>
      <c r="CG220" s="845" t="s">
        <v>798</v>
      </c>
      <c r="CH220" s="845" t="s">
        <v>798</v>
      </c>
      <c r="CI220" s="845" t="s">
        <v>798</v>
      </c>
      <c r="CJ220" s="845" t="s">
        <v>798</v>
      </c>
      <c r="CK220" s="845" t="s">
        <v>798</v>
      </c>
      <c r="CL220" s="845" t="s">
        <v>798</v>
      </c>
      <c r="CM220" s="845" t="s">
        <v>798</v>
      </c>
      <c r="CN220" s="845" t="s">
        <v>798</v>
      </c>
      <c r="CO220" s="845" t="s">
        <v>798</v>
      </c>
      <c r="CP220" s="845" t="s">
        <v>798</v>
      </c>
      <c r="CQ220" s="845" t="s">
        <v>798</v>
      </c>
      <c r="CR220" s="845" t="s">
        <v>798</v>
      </c>
      <c r="CS220" s="845" t="s">
        <v>798</v>
      </c>
      <c r="CT220" s="845" t="s">
        <v>798</v>
      </c>
      <c r="CU220" s="845" t="s">
        <v>798</v>
      </c>
      <c r="CV220" s="845" t="s">
        <v>798</v>
      </c>
      <c r="CW220" s="845" t="s">
        <v>798</v>
      </c>
      <c r="CX220" s="845" t="s">
        <v>798</v>
      </c>
      <c r="CY220" s="845" t="s">
        <v>798</v>
      </c>
      <c r="CZ220" s="845" t="s">
        <v>798</v>
      </c>
      <c r="DA220" s="845" t="s">
        <v>798</v>
      </c>
      <c r="DB220" s="845" t="s">
        <v>798</v>
      </c>
      <c r="DC220" s="845" t="s">
        <v>798</v>
      </c>
      <c r="DD220" s="845" t="s">
        <v>798</v>
      </c>
      <c r="DE220" s="845" t="s">
        <v>798</v>
      </c>
      <c r="DF220" s="845" t="s">
        <v>798</v>
      </c>
      <c r="DG220" s="845" t="s">
        <v>798</v>
      </c>
      <c r="DH220" s="845" t="s">
        <v>798</v>
      </c>
      <c r="DI220" s="845" t="s">
        <v>798</v>
      </c>
      <c r="DJ220" s="845" t="s">
        <v>798</v>
      </c>
      <c r="DK220" s="845" t="s">
        <v>798</v>
      </c>
      <c r="DL220" s="845" t="s">
        <v>798</v>
      </c>
      <c r="DM220" s="845" t="s">
        <v>798</v>
      </c>
      <c r="DN220" s="845" t="s">
        <v>798</v>
      </c>
      <c r="DO220" s="845" t="s">
        <v>798</v>
      </c>
      <c r="DP220" s="845" t="s">
        <v>798</v>
      </c>
      <c r="DQ220" s="845" t="s">
        <v>798</v>
      </c>
      <c r="DR220" s="845" t="s">
        <v>798</v>
      </c>
      <c r="DS220" s="917" t="s">
        <v>798</v>
      </c>
      <c r="DT220" s="845" t="s">
        <v>798</v>
      </c>
      <c r="DU220" s="845" t="s">
        <v>798</v>
      </c>
      <c r="DV220" s="845" t="s">
        <v>798</v>
      </c>
      <c r="DW220" s="845" t="s">
        <v>798</v>
      </c>
      <c r="DX220" s="845" t="s">
        <v>798</v>
      </c>
      <c r="DY220" s="845" t="s">
        <v>798</v>
      </c>
      <c r="DZ220" s="845" t="s">
        <v>798</v>
      </c>
      <c r="EA220" s="845" t="s">
        <v>798</v>
      </c>
      <c r="EB220" s="845" t="s">
        <v>798</v>
      </c>
      <c r="EC220" s="845" t="s">
        <v>798</v>
      </c>
      <c r="ED220" s="845" t="s">
        <v>798</v>
      </c>
      <c r="EE220" s="845" t="s">
        <v>798</v>
      </c>
      <c r="EF220" s="845" t="s">
        <v>798</v>
      </c>
    </row>
    <row r="221" spans="1:136" x14ac:dyDescent="0.2">
      <c r="A221" s="845">
        <v>217</v>
      </c>
      <c r="B221" s="845">
        <v>1</v>
      </c>
      <c r="C221" s="845" t="s">
        <v>798</v>
      </c>
      <c r="D221" s="845" t="s">
        <v>798</v>
      </c>
      <c r="E221" s="845" t="s">
        <v>798</v>
      </c>
      <c r="F221" s="845" t="s">
        <v>798</v>
      </c>
      <c r="G221" s="845" t="s">
        <v>798</v>
      </c>
      <c r="H221" s="845" t="s">
        <v>798</v>
      </c>
      <c r="I221" s="845" t="s">
        <v>798</v>
      </c>
      <c r="J221" s="845" t="s">
        <v>798</v>
      </c>
      <c r="K221" s="845" t="s">
        <v>798</v>
      </c>
      <c r="L221" s="845" t="s">
        <v>798</v>
      </c>
      <c r="M221" s="845" t="s">
        <v>798</v>
      </c>
      <c r="N221" s="845" t="s">
        <v>798</v>
      </c>
      <c r="O221" s="845" t="s">
        <v>798</v>
      </c>
      <c r="P221" s="845" t="s">
        <v>798</v>
      </c>
      <c r="Q221" s="845" t="s">
        <v>798</v>
      </c>
      <c r="R221" s="845" t="s">
        <v>798</v>
      </c>
      <c r="S221" s="845" t="s">
        <v>798</v>
      </c>
      <c r="T221" s="845" t="s">
        <v>798</v>
      </c>
      <c r="U221" s="845" t="s">
        <v>798</v>
      </c>
      <c r="V221" s="845" t="s">
        <v>798</v>
      </c>
      <c r="W221" s="845" t="s">
        <v>798</v>
      </c>
      <c r="X221" s="845" t="s">
        <v>798</v>
      </c>
      <c r="Y221" s="845" t="s">
        <v>798</v>
      </c>
      <c r="Z221" s="845" t="s">
        <v>798</v>
      </c>
      <c r="AA221" s="845" t="s">
        <v>798</v>
      </c>
      <c r="AB221" s="845" t="s">
        <v>798</v>
      </c>
      <c r="AC221" s="845" t="s">
        <v>798</v>
      </c>
      <c r="AD221" s="845" t="s">
        <v>798</v>
      </c>
      <c r="AE221" s="845" t="s">
        <v>798</v>
      </c>
      <c r="AF221" s="845" t="s">
        <v>798</v>
      </c>
      <c r="AG221" s="845" t="s">
        <v>798</v>
      </c>
      <c r="AH221" s="845" t="s">
        <v>798</v>
      </c>
      <c r="AI221" s="845" t="s">
        <v>798</v>
      </c>
      <c r="AJ221" s="845" t="s">
        <v>798</v>
      </c>
      <c r="AK221" s="845" t="s">
        <v>798</v>
      </c>
      <c r="AL221" s="845" t="s">
        <v>798</v>
      </c>
      <c r="AM221" s="845" t="s">
        <v>798</v>
      </c>
      <c r="AN221" s="845" t="s">
        <v>798</v>
      </c>
      <c r="AO221" s="845" t="s">
        <v>798</v>
      </c>
      <c r="AP221" s="845" t="s">
        <v>798</v>
      </c>
      <c r="AQ221" s="845" t="s">
        <v>798</v>
      </c>
      <c r="AR221" s="845" t="s">
        <v>798</v>
      </c>
      <c r="AS221" s="845" t="s">
        <v>798</v>
      </c>
      <c r="AT221" s="845" t="s">
        <v>798</v>
      </c>
      <c r="AU221" s="845" t="s">
        <v>798</v>
      </c>
      <c r="AV221" s="845" t="s">
        <v>798</v>
      </c>
      <c r="AW221" s="845" t="s">
        <v>798</v>
      </c>
      <c r="AX221" s="845" t="s">
        <v>798</v>
      </c>
      <c r="AY221" s="845" t="s">
        <v>798</v>
      </c>
      <c r="AZ221" s="845" t="s">
        <v>798</v>
      </c>
      <c r="BA221" s="845" t="s">
        <v>798</v>
      </c>
      <c r="BB221" s="845" t="s">
        <v>798</v>
      </c>
      <c r="BC221" s="845" t="s">
        <v>798</v>
      </c>
      <c r="BD221" s="845" t="s">
        <v>798</v>
      </c>
      <c r="BE221" s="845" t="s">
        <v>798</v>
      </c>
      <c r="BF221" s="845" t="s">
        <v>798</v>
      </c>
      <c r="BG221" s="845" t="s">
        <v>798</v>
      </c>
      <c r="BH221" s="845" t="s">
        <v>798</v>
      </c>
      <c r="BI221" s="845" t="s">
        <v>798</v>
      </c>
      <c r="BJ221" s="845" t="s">
        <v>798</v>
      </c>
      <c r="BK221" s="917" t="s">
        <v>798</v>
      </c>
      <c r="BL221" s="845" t="s">
        <v>798</v>
      </c>
      <c r="BM221" s="845" t="s">
        <v>798</v>
      </c>
      <c r="BN221" s="845" t="s">
        <v>798</v>
      </c>
      <c r="BO221" s="845" t="s">
        <v>798</v>
      </c>
      <c r="BP221" s="845" t="s">
        <v>798</v>
      </c>
      <c r="BQ221" s="845" t="s">
        <v>798</v>
      </c>
      <c r="BR221" s="917" t="s">
        <v>798</v>
      </c>
      <c r="BS221" s="845" t="s">
        <v>798</v>
      </c>
      <c r="BT221" s="845" t="s">
        <v>798</v>
      </c>
      <c r="BU221" s="845" t="s">
        <v>798</v>
      </c>
      <c r="BV221" s="917" t="s">
        <v>798</v>
      </c>
      <c r="BW221" s="845" t="s">
        <v>798</v>
      </c>
      <c r="BX221" s="845" t="s">
        <v>798</v>
      </c>
      <c r="BY221" s="845" t="s">
        <v>798</v>
      </c>
      <c r="BZ221" s="845" t="s">
        <v>798</v>
      </c>
      <c r="CA221" s="845" t="s">
        <v>798</v>
      </c>
      <c r="CB221" s="845" t="s">
        <v>798</v>
      </c>
      <c r="CC221" s="845" t="s">
        <v>798</v>
      </c>
      <c r="CD221" s="845" t="s">
        <v>798</v>
      </c>
      <c r="CE221" s="845" t="s">
        <v>798</v>
      </c>
      <c r="CF221" s="845" t="s">
        <v>798</v>
      </c>
      <c r="CG221" s="845" t="s">
        <v>798</v>
      </c>
      <c r="CH221" s="845" t="s">
        <v>798</v>
      </c>
      <c r="CI221" s="845" t="s">
        <v>798</v>
      </c>
      <c r="CJ221" s="845" t="s">
        <v>798</v>
      </c>
      <c r="CK221" s="845" t="s">
        <v>798</v>
      </c>
      <c r="CL221" s="845" t="s">
        <v>798</v>
      </c>
      <c r="CM221" s="845" t="s">
        <v>798</v>
      </c>
      <c r="CN221" s="845" t="s">
        <v>798</v>
      </c>
      <c r="CO221" s="845" t="s">
        <v>798</v>
      </c>
      <c r="CP221" s="845" t="s">
        <v>798</v>
      </c>
      <c r="CQ221" s="845" t="s">
        <v>798</v>
      </c>
      <c r="CR221" s="845" t="s">
        <v>798</v>
      </c>
      <c r="CS221" s="845" t="s">
        <v>798</v>
      </c>
      <c r="CT221" s="845" t="s">
        <v>798</v>
      </c>
      <c r="CU221" s="845" t="s">
        <v>798</v>
      </c>
      <c r="CV221" s="845" t="s">
        <v>798</v>
      </c>
      <c r="CW221" s="845" t="s">
        <v>798</v>
      </c>
      <c r="CX221" s="845" t="s">
        <v>798</v>
      </c>
      <c r="CY221" s="845" t="s">
        <v>798</v>
      </c>
      <c r="CZ221" s="845" t="s">
        <v>798</v>
      </c>
      <c r="DA221" s="845" t="s">
        <v>798</v>
      </c>
      <c r="DB221" s="845" t="s">
        <v>798</v>
      </c>
      <c r="DC221" s="845" t="s">
        <v>798</v>
      </c>
      <c r="DD221" s="845" t="s">
        <v>798</v>
      </c>
      <c r="DE221" s="845" t="s">
        <v>798</v>
      </c>
      <c r="DF221" s="845" t="s">
        <v>798</v>
      </c>
      <c r="DG221" s="845" t="s">
        <v>798</v>
      </c>
      <c r="DH221" s="845" t="s">
        <v>798</v>
      </c>
      <c r="DI221" s="845" t="s">
        <v>798</v>
      </c>
      <c r="DJ221" s="845" t="s">
        <v>798</v>
      </c>
      <c r="DK221" s="845" t="s">
        <v>798</v>
      </c>
      <c r="DL221" s="845" t="s">
        <v>798</v>
      </c>
      <c r="DM221" s="845" t="s">
        <v>798</v>
      </c>
      <c r="DN221" s="845" t="s">
        <v>798</v>
      </c>
      <c r="DO221" s="845" t="s">
        <v>798</v>
      </c>
      <c r="DP221" s="845" t="s">
        <v>798</v>
      </c>
      <c r="DQ221" s="845" t="s">
        <v>798</v>
      </c>
      <c r="DR221" s="845" t="s">
        <v>798</v>
      </c>
      <c r="DS221" s="917" t="s">
        <v>798</v>
      </c>
      <c r="DT221" s="845" t="s">
        <v>798</v>
      </c>
      <c r="DU221" s="845" t="s">
        <v>798</v>
      </c>
      <c r="DV221" s="845" t="s">
        <v>798</v>
      </c>
      <c r="DW221" s="845" t="s">
        <v>798</v>
      </c>
      <c r="DX221" s="845" t="s">
        <v>798</v>
      </c>
      <c r="DY221" s="845" t="s">
        <v>798</v>
      </c>
      <c r="DZ221" s="845" t="s">
        <v>798</v>
      </c>
      <c r="EA221" s="845" t="s">
        <v>798</v>
      </c>
      <c r="EB221" s="845" t="s">
        <v>798</v>
      </c>
      <c r="EC221" s="845" t="s">
        <v>798</v>
      </c>
      <c r="ED221" s="845" t="s">
        <v>798</v>
      </c>
      <c r="EE221" s="845" t="s">
        <v>798</v>
      </c>
      <c r="EF221" s="845" t="s">
        <v>798</v>
      </c>
    </row>
    <row r="222" spans="1:136" x14ac:dyDescent="0.2">
      <c r="A222" s="845">
        <v>218</v>
      </c>
      <c r="B222" s="845">
        <v>2</v>
      </c>
      <c r="C222" s="845" t="s">
        <v>798</v>
      </c>
      <c r="D222" s="845" t="s">
        <v>798</v>
      </c>
      <c r="E222" s="845" t="s">
        <v>798</v>
      </c>
      <c r="F222" s="845" t="s">
        <v>798</v>
      </c>
      <c r="G222" s="845" t="s">
        <v>798</v>
      </c>
      <c r="H222" s="845" t="s">
        <v>798</v>
      </c>
      <c r="I222" s="845" t="s">
        <v>798</v>
      </c>
      <c r="J222" s="845" t="s">
        <v>798</v>
      </c>
      <c r="K222" s="845" t="s">
        <v>798</v>
      </c>
      <c r="L222" s="845" t="s">
        <v>798</v>
      </c>
      <c r="M222" s="845" t="s">
        <v>798</v>
      </c>
      <c r="N222" s="845" t="s">
        <v>798</v>
      </c>
      <c r="O222" s="845" t="s">
        <v>798</v>
      </c>
      <c r="P222" s="845" t="s">
        <v>798</v>
      </c>
      <c r="Q222" s="845" t="s">
        <v>798</v>
      </c>
      <c r="R222" s="845" t="s">
        <v>798</v>
      </c>
      <c r="S222" s="845" t="s">
        <v>798</v>
      </c>
      <c r="T222" s="845" t="s">
        <v>798</v>
      </c>
      <c r="U222" s="845" t="s">
        <v>798</v>
      </c>
      <c r="V222" s="845" t="s">
        <v>798</v>
      </c>
      <c r="W222" s="845" t="s">
        <v>798</v>
      </c>
      <c r="X222" s="845" t="s">
        <v>798</v>
      </c>
      <c r="Y222" s="845" t="s">
        <v>798</v>
      </c>
      <c r="Z222" s="845" t="s">
        <v>798</v>
      </c>
      <c r="AA222" s="845" t="s">
        <v>798</v>
      </c>
      <c r="AB222" s="845" t="s">
        <v>798</v>
      </c>
      <c r="AC222" s="845" t="s">
        <v>798</v>
      </c>
      <c r="AD222" s="845" t="s">
        <v>798</v>
      </c>
      <c r="AE222" s="845" t="s">
        <v>798</v>
      </c>
      <c r="AF222" s="845" t="s">
        <v>798</v>
      </c>
      <c r="AG222" s="845" t="s">
        <v>798</v>
      </c>
      <c r="AH222" s="845" t="s">
        <v>798</v>
      </c>
      <c r="AI222" s="845" t="s">
        <v>798</v>
      </c>
      <c r="AJ222" s="845" t="s">
        <v>798</v>
      </c>
      <c r="AK222" s="845" t="s">
        <v>798</v>
      </c>
      <c r="AL222" s="845" t="s">
        <v>798</v>
      </c>
      <c r="AM222" s="845" t="s">
        <v>798</v>
      </c>
      <c r="AN222" s="845" t="s">
        <v>798</v>
      </c>
      <c r="AO222" s="845" t="s">
        <v>798</v>
      </c>
      <c r="AP222" s="845" t="s">
        <v>798</v>
      </c>
      <c r="AQ222" s="845" t="s">
        <v>798</v>
      </c>
      <c r="AR222" s="845" t="s">
        <v>798</v>
      </c>
      <c r="AS222" s="845" t="s">
        <v>798</v>
      </c>
      <c r="AT222" s="845" t="s">
        <v>798</v>
      </c>
      <c r="AU222" s="845" t="s">
        <v>798</v>
      </c>
      <c r="AV222" s="845" t="s">
        <v>798</v>
      </c>
      <c r="AW222" s="845" t="s">
        <v>798</v>
      </c>
      <c r="AX222" s="845" t="s">
        <v>798</v>
      </c>
      <c r="AY222" s="845" t="s">
        <v>798</v>
      </c>
      <c r="AZ222" s="845" t="s">
        <v>798</v>
      </c>
      <c r="BA222" s="845" t="s">
        <v>798</v>
      </c>
      <c r="BB222" s="845" t="s">
        <v>798</v>
      </c>
      <c r="BC222" s="845" t="s">
        <v>798</v>
      </c>
      <c r="BD222" s="845" t="s">
        <v>798</v>
      </c>
      <c r="BE222" s="845" t="s">
        <v>798</v>
      </c>
      <c r="BF222" s="845" t="s">
        <v>798</v>
      </c>
      <c r="BG222" s="845" t="s">
        <v>798</v>
      </c>
      <c r="BH222" s="845" t="s">
        <v>798</v>
      </c>
      <c r="BI222" s="845" t="s">
        <v>798</v>
      </c>
      <c r="BJ222" s="845" t="s">
        <v>798</v>
      </c>
      <c r="BK222" s="917" t="s">
        <v>798</v>
      </c>
      <c r="BL222" s="845" t="s">
        <v>798</v>
      </c>
      <c r="BM222" s="845" t="s">
        <v>798</v>
      </c>
      <c r="BN222" s="845" t="s">
        <v>798</v>
      </c>
      <c r="BO222" s="845" t="s">
        <v>798</v>
      </c>
      <c r="BP222" s="845" t="s">
        <v>798</v>
      </c>
      <c r="BQ222" s="845" t="s">
        <v>798</v>
      </c>
      <c r="BR222" s="917" t="s">
        <v>798</v>
      </c>
      <c r="BS222" s="845" t="s">
        <v>798</v>
      </c>
      <c r="BT222" s="845" t="s">
        <v>798</v>
      </c>
      <c r="BU222" s="845" t="s">
        <v>798</v>
      </c>
      <c r="BV222" s="917" t="s">
        <v>798</v>
      </c>
      <c r="BW222" s="845" t="s">
        <v>798</v>
      </c>
      <c r="BX222" s="845" t="s">
        <v>798</v>
      </c>
      <c r="BY222" s="845" t="s">
        <v>798</v>
      </c>
      <c r="BZ222" s="845" t="s">
        <v>798</v>
      </c>
      <c r="CA222" s="845" t="s">
        <v>798</v>
      </c>
      <c r="CB222" s="845" t="s">
        <v>798</v>
      </c>
      <c r="CC222" s="845" t="s">
        <v>798</v>
      </c>
      <c r="CD222" s="845" t="s">
        <v>798</v>
      </c>
      <c r="CE222" s="845" t="s">
        <v>798</v>
      </c>
      <c r="CF222" s="845" t="s">
        <v>798</v>
      </c>
      <c r="CG222" s="845" t="s">
        <v>798</v>
      </c>
      <c r="CH222" s="845" t="s">
        <v>798</v>
      </c>
      <c r="CI222" s="845" t="s">
        <v>798</v>
      </c>
      <c r="CJ222" s="845" t="s">
        <v>798</v>
      </c>
      <c r="CK222" s="845" t="s">
        <v>798</v>
      </c>
      <c r="CL222" s="845" t="s">
        <v>798</v>
      </c>
      <c r="CM222" s="845" t="s">
        <v>798</v>
      </c>
      <c r="CN222" s="845" t="s">
        <v>798</v>
      </c>
      <c r="CO222" s="845" t="s">
        <v>798</v>
      </c>
      <c r="CP222" s="845" t="s">
        <v>798</v>
      </c>
      <c r="CQ222" s="845" t="s">
        <v>798</v>
      </c>
      <c r="CR222" s="845" t="s">
        <v>798</v>
      </c>
      <c r="CS222" s="845" t="s">
        <v>798</v>
      </c>
      <c r="CT222" s="845" t="s">
        <v>798</v>
      </c>
      <c r="CU222" s="845" t="s">
        <v>798</v>
      </c>
      <c r="CV222" s="845" t="s">
        <v>798</v>
      </c>
      <c r="CW222" s="845" t="s">
        <v>798</v>
      </c>
      <c r="CX222" s="845" t="s">
        <v>798</v>
      </c>
      <c r="CY222" s="845" t="s">
        <v>798</v>
      </c>
      <c r="CZ222" s="845" t="s">
        <v>798</v>
      </c>
      <c r="DA222" s="845" t="s">
        <v>798</v>
      </c>
      <c r="DB222" s="845" t="s">
        <v>798</v>
      </c>
      <c r="DC222" s="845" t="s">
        <v>798</v>
      </c>
      <c r="DD222" s="845" t="s">
        <v>798</v>
      </c>
      <c r="DE222" s="845" t="s">
        <v>798</v>
      </c>
      <c r="DF222" s="845" t="s">
        <v>798</v>
      </c>
      <c r="DG222" s="845" t="s">
        <v>798</v>
      </c>
      <c r="DH222" s="845" t="s">
        <v>798</v>
      </c>
      <c r="DI222" s="845" t="s">
        <v>798</v>
      </c>
      <c r="DJ222" s="845" t="s">
        <v>798</v>
      </c>
      <c r="DK222" s="845" t="s">
        <v>798</v>
      </c>
      <c r="DL222" s="845" t="s">
        <v>798</v>
      </c>
      <c r="DM222" s="845" t="s">
        <v>798</v>
      </c>
      <c r="DN222" s="845" t="s">
        <v>798</v>
      </c>
      <c r="DO222" s="845" t="s">
        <v>798</v>
      </c>
      <c r="DP222" s="845" t="s">
        <v>798</v>
      </c>
      <c r="DQ222" s="845" t="s">
        <v>798</v>
      </c>
      <c r="DR222" s="845" t="s">
        <v>798</v>
      </c>
      <c r="DS222" s="917" t="s">
        <v>798</v>
      </c>
      <c r="DT222" s="845" t="s">
        <v>798</v>
      </c>
      <c r="DU222" s="845" t="s">
        <v>798</v>
      </c>
      <c r="DV222" s="845" t="s">
        <v>798</v>
      </c>
      <c r="DW222" s="845" t="s">
        <v>798</v>
      </c>
      <c r="DX222" s="845" t="s">
        <v>798</v>
      </c>
      <c r="DY222" s="845" t="s">
        <v>798</v>
      </c>
      <c r="DZ222" s="845" t="s">
        <v>798</v>
      </c>
      <c r="EA222" s="845" t="s">
        <v>798</v>
      </c>
      <c r="EB222" s="845" t="s">
        <v>798</v>
      </c>
      <c r="EC222" s="845" t="s">
        <v>798</v>
      </c>
      <c r="ED222" s="845" t="s">
        <v>798</v>
      </c>
      <c r="EE222" s="845" t="s">
        <v>798</v>
      </c>
      <c r="EF222" s="845" t="s">
        <v>798</v>
      </c>
    </row>
    <row r="223" spans="1:136" x14ac:dyDescent="0.2">
      <c r="A223" s="845">
        <v>219</v>
      </c>
      <c r="B223" s="845">
        <v>3</v>
      </c>
      <c r="C223" s="845" t="s">
        <v>798</v>
      </c>
      <c r="D223" s="845" t="s">
        <v>798</v>
      </c>
      <c r="E223" s="845" t="s">
        <v>798</v>
      </c>
      <c r="F223" s="845" t="s">
        <v>798</v>
      </c>
      <c r="G223" s="845" t="s">
        <v>798</v>
      </c>
      <c r="H223" s="845" t="s">
        <v>798</v>
      </c>
      <c r="I223" s="845" t="s">
        <v>798</v>
      </c>
      <c r="J223" s="845" t="s">
        <v>798</v>
      </c>
      <c r="K223" s="845" t="s">
        <v>798</v>
      </c>
      <c r="L223" s="845" t="s">
        <v>798</v>
      </c>
      <c r="M223" s="845" t="s">
        <v>798</v>
      </c>
      <c r="N223" s="845" t="s">
        <v>798</v>
      </c>
      <c r="O223" s="845" t="s">
        <v>798</v>
      </c>
      <c r="P223" s="845" t="s">
        <v>798</v>
      </c>
      <c r="Q223" s="845" t="s">
        <v>798</v>
      </c>
      <c r="R223" s="845" t="s">
        <v>798</v>
      </c>
      <c r="S223" s="845" t="s">
        <v>798</v>
      </c>
      <c r="T223" s="845" t="s">
        <v>798</v>
      </c>
      <c r="U223" s="845" t="s">
        <v>798</v>
      </c>
      <c r="V223" s="845" t="s">
        <v>798</v>
      </c>
      <c r="W223" s="845" t="s">
        <v>798</v>
      </c>
      <c r="X223" s="845" t="s">
        <v>798</v>
      </c>
      <c r="Y223" s="845" t="s">
        <v>798</v>
      </c>
      <c r="Z223" s="845" t="s">
        <v>798</v>
      </c>
      <c r="AA223" s="845" t="s">
        <v>798</v>
      </c>
      <c r="AB223" s="845" t="s">
        <v>798</v>
      </c>
      <c r="AC223" s="845" t="s">
        <v>798</v>
      </c>
      <c r="AD223" s="845" t="s">
        <v>798</v>
      </c>
      <c r="AE223" s="845" t="s">
        <v>798</v>
      </c>
      <c r="AF223" s="845" t="s">
        <v>798</v>
      </c>
      <c r="AG223" s="845" t="s">
        <v>798</v>
      </c>
      <c r="AH223" s="845" t="s">
        <v>798</v>
      </c>
      <c r="AI223" s="845" t="s">
        <v>798</v>
      </c>
      <c r="AJ223" s="845" t="s">
        <v>798</v>
      </c>
      <c r="AK223" s="845" t="s">
        <v>798</v>
      </c>
      <c r="AL223" s="845" t="s">
        <v>798</v>
      </c>
      <c r="AM223" s="845" t="s">
        <v>798</v>
      </c>
      <c r="AN223" s="845" t="s">
        <v>798</v>
      </c>
      <c r="AO223" s="845" t="s">
        <v>798</v>
      </c>
      <c r="AP223" s="845" t="s">
        <v>798</v>
      </c>
      <c r="AQ223" s="845" t="s">
        <v>798</v>
      </c>
      <c r="AR223" s="845" t="s">
        <v>798</v>
      </c>
      <c r="AS223" s="845" t="s">
        <v>798</v>
      </c>
      <c r="AT223" s="845" t="s">
        <v>798</v>
      </c>
      <c r="AU223" s="845" t="s">
        <v>798</v>
      </c>
      <c r="AV223" s="845" t="s">
        <v>798</v>
      </c>
      <c r="AW223" s="845" t="s">
        <v>798</v>
      </c>
      <c r="AX223" s="845" t="s">
        <v>798</v>
      </c>
      <c r="AY223" s="845" t="s">
        <v>798</v>
      </c>
      <c r="AZ223" s="845" t="s">
        <v>798</v>
      </c>
      <c r="BA223" s="845" t="s">
        <v>798</v>
      </c>
      <c r="BB223" s="845" t="s">
        <v>798</v>
      </c>
      <c r="BC223" s="845" t="s">
        <v>798</v>
      </c>
      <c r="BD223" s="845" t="s">
        <v>798</v>
      </c>
      <c r="BE223" s="845" t="s">
        <v>798</v>
      </c>
      <c r="BF223" s="845" t="s">
        <v>798</v>
      </c>
      <c r="BG223" s="845" t="s">
        <v>798</v>
      </c>
      <c r="BH223" s="845" t="s">
        <v>798</v>
      </c>
      <c r="BI223" s="845" t="s">
        <v>798</v>
      </c>
      <c r="BJ223" s="845" t="s">
        <v>798</v>
      </c>
      <c r="BK223" s="917" t="s">
        <v>798</v>
      </c>
      <c r="BL223" s="845" t="s">
        <v>798</v>
      </c>
      <c r="BM223" s="845" t="s">
        <v>798</v>
      </c>
      <c r="BN223" s="845" t="s">
        <v>798</v>
      </c>
      <c r="BO223" s="845" t="s">
        <v>798</v>
      </c>
      <c r="BP223" s="845" t="s">
        <v>798</v>
      </c>
      <c r="BQ223" s="845" t="s">
        <v>798</v>
      </c>
      <c r="BR223" s="917" t="s">
        <v>798</v>
      </c>
      <c r="BS223" s="845" t="s">
        <v>798</v>
      </c>
      <c r="BT223" s="845" t="s">
        <v>798</v>
      </c>
      <c r="BU223" s="845" t="s">
        <v>798</v>
      </c>
      <c r="BV223" s="917" t="s">
        <v>798</v>
      </c>
      <c r="BW223" s="845" t="s">
        <v>798</v>
      </c>
      <c r="BX223" s="845" t="s">
        <v>798</v>
      </c>
      <c r="BY223" s="845" t="s">
        <v>798</v>
      </c>
      <c r="BZ223" s="845" t="s">
        <v>798</v>
      </c>
      <c r="CA223" s="845" t="s">
        <v>798</v>
      </c>
      <c r="CB223" s="845" t="s">
        <v>798</v>
      </c>
      <c r="CC223" s="845" t="s">
        <v>798</v>
      </c>
      <c r="CD223" s="845" t="s">
        <v>798</v>
      </c>
      <c r="CE223" s="845" t="s">
        <v>798</v>
      </c>
      <c r="CF223" s="845" t="s">
        <v>798</v>
      </c>
      <c r="CG223" s="845" t="s">
        <v>798</v>
      </c>
      <c r="CH223" s="845" t="s">
        <v>798</v>
      </c>
      <c r="CI223" s="845" t="s">
        <v>798</v>
      </c>
      <c r="CJ223" s="845" t="s">
        <v>798</v>
      </c>
      <c r="CK223" s="845" t="s">
        <v>798</v>
      </c>
      <c r="CL223" s="845" t="s">
        <v>798</v>
      </c>
      <c r="CM223" s="845" t="s">
        <v>798</v>
      </c>
      <c r="CN223" s="845" t="s">
        <v>798</v>
      </c>
      <c r="CO223" s="845" t="s">
        <v>798</v>
      </c>
      <c r="CP223" s="845" t="s">
        <v>798</v>
      </c>
      <c r="CQ223" s="845" t="s">
        <v>798</v>
      </c>
      <c r="CR223" s="845" t="s">
        <v>798</v>
      </c>
      <c r="CS223" s="845" t="s">
        <v>798</v>
      </c>
      <c r="CT223" s="845" t="s">
        <v>798</v>
      </c>
      <c r="CU223" s="845" t="s">
        <v>798</v>
      </c>
      <c r="CV223" s="845" t="s">
        <v>798</v>
      </c>
      <c r="CW223" s="845" t="s">
        <v>798</v>
      </c>
      <c r="CX223" s="845" t="s">
        <v>798</v>
      </c>
      <c r="CY223" s="845" t="s">
        <v>798</v>
      </c>
      <c r="CZ223" s="845" t="s">
        <v>798</v>
      </c>
      <c r="DA223" s="845" t="s">
        <v>798</v>
      </c>
      <c r="DB223" s="845" t="s">
        <v>798</v>
      </c>
      <c r="DC223" s="845" t="s">
        <v>798</v>
      </c>
      <c r="DD223" s="845" t="s">
        <v>798</v>
      </c>
      <c r="DE223" s="845" t="s">
        <v>798</v>
      </c>
      <c r="DF223" s="845" t="s">
        <v>798</v>
      </c>
      <c r="DG223" s="845" t="s">
        <v>798</v>
      </c>
      <c r="DH223" s="845" t="s">
        <v>798</v>
      </c>
      <c r="DI223" s="845" t="s">
        <v>798</v>
      </c>
      <c r="DJ223" s="845" t="s">
        <v>798</v>
      </c>
      <c r="DK223" s="845" t="s">
        <v>798</v>
      </c>
      <c r="DL223" s="845" t="s">
        <v>798</v>
      </c>
      <c r="DM223" s="845" t="s">
        <v>798</v>
      </c>
      <c r="DN223" s="845" t="s">
        <v>798</v>
      </c>
      <c r="DO223" s="845" t="s">
        <v>798</v>
      </c>
      <c r="DP223" s="845" t="s">
        <v>798</v>
      </c>
      <c r="DQ223" s="845" t="s">
        <v>798</v>
      </c>
      <c r="DR223" s="845" t="s">
        <v>798</v>
      </c>
      <c r="DS223" s="917" t="s">
        <v>798</v>
      </c>
      <c r="DT223" s="845" t="s">
        <v>798</v>
      </c>
      <c r="DU223" s="845" t="s">
        <v>798</v>
      </c>
      <c r="DV223" s="845" t="s">
        <v>798</v>
      </c>
      <c r="DW223" s="845" t="s">
        <v>798</v>
      </c>
      <c r="DX223" s="845" t="s">
        <v>798</v>
      </c>
      <c r="DY223" s="845" t="s">
        <v>798</v>
      </c>
      <c r="DZ223" s="845" t="s">
        <v>798</v>
      </c>
      <c r="EA223" s="845" t="s">
        <v>798</v>
      </c>
      <c r="EB223" s="845" t="s">
        <v>798</v>
      </c>
      <c r="EC223" s="845" t="s">
        <v>798</v>
      </c>
      <c r="ED223" s="845" t="s">
        <v>798</v>
      </c>
      <c r="EE223" s="845" t="s">
        <v>798</v>
      </c>
      <c r="EF223" s="845" t="s">
        <v>798</v>
      </c>
    </row>
    <row r="224" spans="1:136" x14ac:dyDescent="0.2">
      <c r="A224" s="845">
        <v>220</v>
      </c>
      <c r="B224" s="845">
        <v>4</v>
      </c>
      <c r="C224" s="845" t="s">
        <v>798</v>
      </c>
      <c r="D224" s="845" t="s">
        <v>798</v>
      </c>
      <c r="E224" s="845" t="s">
        <v>798</v>
      </c>
      <c r="F224" s="845" t="s">
        <v>798</v>
      </c>
      <c r="G224" s="845" t="s">
        <v>798</v>
      </c>
      <c r="H224" s="845" t="s">
        <v>798</v>
      </c>
      <c r="I224" s="845" t="s">
        <v>798</v>
      </c>
      <c r="J224" s="845" t="s">
        <v>798</v>
      </c>
      <c r="K224" s="845" t="s">
        <v>798</v>
      </c>
      <c r="L224" s="845" t="s">
        <v>798</v>
      </c>
      <c r="M224" s="845" t="s">
        <v>798</v>
      </c>
      <c r="N224" s="845" t="s">
        <v>798</v>
      </c>
      <c r="O224" s="845" t="s">
        <v>798</v>
      </c>
      <c r="P224" s="845" t="s">
        <v>798</v>
      </c>
      <c r="Q224" s="845" t="s">
        <v>798</v>
      </c>
      <c r="R224" s="845" t="s">
        <v>798</v>
      </c>
      <c r="S224" s="845" t="s">
        <v>798</v>
      </c>
      <c r="T224" s="845" t="s">
        <v>798</v>
      </c>
      <c r="U224" s="845" t="s">
        <v>798</v>
      </c>
      <c r="V224" s="845" t="s">
        <v>798</v>
      </c>
      <c r="W224" s="845" t="s">
        <v>798</v>
      </c>
      <c r="X224" s="845" t="s">
        <v>798</v>
      </c>
      <c r="Y224" s="845" t="s">
        <v>798</v>
      </c>
      <c r="Z224" s="845" t="s">
        <v>798</v>
      </c>
      <c r="AA224" s="845" t="s">
        <v>798</v>
      </c>
      <c r="AB224" s="845" t="s">
        <v>798</v>
      </c>
      <c r="AC224" s="845" t="s">
        <v>798</v>
      </c>
      <c r="AD224" s="845" t="s">
        <v>798</v>
      </c>
      <c r="AE224" s="845" t="s">
        <v>798</v>
      </c>
      <c r="AF224" s="845" t="s">
        <v>798</v>
      </c>
      <c r="AG224" s="845" t="s">
        <v>798</v>
      </c>
      <c r="AH224" s="845" t="s">
        <v>798</v>
      </c>
      <c r="AI224" s="845" t="s">
        <v>798</v>
      </c>
      <c r="AJ224" s="845" t="s">
        <v>798</v>
      </c>
      <c r="AK224" s="845" t="s">
        <v>798</v>
      </c>
      <c r="AL224" s="845" t="s">
        <v>798</v>
      </c>
      <c r="AM224" s="845" t="s">
        <v>798</v>
      </c>
      <c r="AN224" s="845" t="s">
        <v>798</v>
      </c>
      <c r="AO224" s="845" t="s">
        <v>798</v>
      </c>
      <c r="AP224" s="845" t="s">
        <v>798</v>
      </c>
      <c r="AQ224" s="845" t="s">
        <v>798</v>
      </c>
      <c r="AR224" s="845" t="s">
        <v>798</v>
      </c>
      <c r="AS224" s="845" t="s">
        <v>798</v>
      </c>
      <c r="AT224" s="845" t="s">
        <v>798</v>
      </c>
      <c r="AU224" s="845" t="s">
        <v>798</v>
      </c>
      <c r="AV224" s="845" t="s">
        <v>798</v>
      </c>
      <c r="AW224" s="845" t="s">
        <v>798</v>
      </c>
      <c r="AX224" s="845" t="s">
        <v>798</v>
      </c>
      <c r="AY224" s="845" t="s">
        <v>798</v>
      </c>
      <c r="AZ224" s="845" t="s">
        <v>798</v>
      </c>
      <c r="BA224" s="845" t="s">
        <v>798</v>
      </c>
      <c r="BB224" s="845" t="s">
        <v>798</v>
      </c>
      <c r="BC224" s="845" t="s">
        <v>798</v>
      </c>
      <c r="BD224" s="845" t="s">
        <v>798</v>
      </c>
      <c r="BE224" s="845" t="s">
        <v>798</v>
      </c>
      <c r="BF224" s="845" t="s">
        <v>798</v>
      </c>
      <c r="BG224" s="845" t="s">
        <v>798</v>
      </c>
      <c r="BH224" s="845" t="s">
        <v>798</v>
      </c>
      <c r="BI224" s="845" t="s">
        <v>798</v>
      </c>
      <c r="BJ224" s="845" t="s">
        <v>798</v>
      </c>
      <c r="BK224" s="917" t="s">
        <v>798</v>
      </c>
      <c r="BL224" s="845" t="s">
        <v>798</v>
      </c>
      <c r="BM224" s="845" t="s">
        <v>798</v>
      </c>
      <c r="BN224" s="845" t="s">
        <v>798</v>
      </c>
      <c r="BO224" s="845" t="s">
        <v>798</v>
      </c>
      <c r="BP224" s="845" t="s">
        <v>798</v>
      </c>
      <c r="BQ224" s="845" t="s">
        <v>798</v>
      </c>
      <c r="BR224" s="917" t="s">
        <v>798</v>
      </c>
      <c r="BS224" s="845" t="s">
        <v>798</v>
      </c>
      <c r="BT224" s="845" t="s">
        <v>798</v>
      </c>
      <c r="BU224" s="845" t="s">
        <v>798</v>
      </c>
      <c r="BV224" s="917" t="s">
        <v>798</v>
      </c>
      <c r="BW224" s="845" t="s">
        <v>798</v>
      </c>
      <c r="BX224" s="845" t="s">
        <v>798</v>
      </c>
      <c r="BY224" s="845" t="s">
        <v>798</v>
      </c>
      <c r="BZ224" s="845" t="s">
        <v>798</v>
      </c>
      <c r="CA224" s="845" t="s">
        <v>798</v>
      </c>
      <c r="CB224" s="845" t="s">
        <v>798</v>
      </c>
      <c r="CC224" s="845" t="s">
        <v>798</v>
      </c>
      <c r="CD224" s="845" t="s">
        <v>798</v>
      </c>
      <c r="CE224" s="845" t="s">
        <v>798</v>
      </c>
      <c r="CF224" s="845" t="s">
        <v>798</v>
      </c>
      <c r="CG224" s="845" t="s">
        <v>798</v>
      </c>
      <c r="CH224" s="845" t="s">
        <v>798</v>
      </c>
      <c r="CI224" s="845" t="s">
        <v>798</v>
      </c>
      <c r="CJ224" s="845" t="s">
        <v>798</v>
      </c>
      <c r="CK224" s="845" t="s">
        <v>798</v>
      </c>
      <c r="CL224" s="845" t="s">
        <v>798</v>
      </c>
      <c r="CM224" s="845" t="s">
        <v>798</v>
      </c>
      <c r="CN224" s="845" t="s">
        <v>798</v>
      </c>
      <c r="CO224" s="845" t="s">
        <v>798</v>
      </c>
      <c r="CP224" s="845" t="s">
        <v>798</v>
      </c>
      <c r="CQ224" s="845" t="s">
        <v>798</v>
      </c>
      <c r="CR224" s="845" t="s">
        <v>798</v>
      </c>
      <c r="CS224" s="845" t="s">
        <v>798</v>
      </c>
      <c r="CT224" s="845" t="s">
        <v>798</v>
      </c>
      <c r="CU224" s="845" t="s">
        <v>798</v>
      </c>
      <c r="CV224" s="845" t="s">
        <v>798</v>
      </c>
      <c r="CW224" s="845" t="s">
        <v>798</v>
      </c>
      <c r="CX224" s="845" t="s">
        <v>798</v>
      </c>
      <c r="CY224" s="845" t="s">
        <v>798</v>
      </c>
      <c r="CZ224" s="845" t="s">
        <v>798</v>
      </c>
      <c r="DA224" s="845" t="s">
        <v>798</v>
      </c>
      <c r="DB224" s="845" t="s">
        <v>798</v>
      </c>
      <c r="DC224" s="845" t="s">
        <v>798</v>
      </c>
      <c r="DD224" s="845" t="s">
        <v>798</v>
      </c>
      <c r="DE224" s="845" t="s">
        <v>798</v>
      </c>
      <c r="DF224" s="845" t="s">
        <v>798</v>
      </c>
      <c r="DG224" s="845" t="s">
        <v>798</v>
      </c>
      <c r="DH224" s="845" t="s">
        <v>798</v>
      </c>
      <c r="DI224" s="845" t="s">
        <v>798</v>
      </c>
      <c r="DJ224" s="845" t="s">
        <v>798</v>
      </c>
      <c r="DK224" s="845" t="s">
        <v>798</v>
      </c>
      <c r="DL224" s="845" t="s">
        <v>798</v>
      </c>
      <c r="DM224" s="845" t="s">
        <v>798</v>
      </c>
      <c r="DN224" s="845" t="s">
        <v>798</v>
      </c>
      <c r="DO224" s="845" t="s">
        <v>798</v>
      </c>
      <c r="DP224" s="845" t="s">
        <v>798</v>
      </c>
      <c r="DQ224" s="845" t="s">
        <v>798</v>
      </c>
      <c r="DR224" s="845" t="s">
        <v>798</v>
      </c>
      <c r="DS224" s="917" t="s">
        <v>798</v>
      </c>
      <c r="DT224" s="845" t="s">
        <v>798</v>
      </c>
      <c r="DU224" s="845" t="s">
        <v>798</v>
      </c>
      <c r="DV224" s="845" t="s">
        <v>798</v>
      </c>
      <c r="DW224" s="845" t="s">
        <v>798</v>
      </c>
      <c r="DX224" s="845" t="s">
        <v>798</v>
      </c>
      <c r="DY224" s="845" t="s">
        <v>798</v>
      </c>
      <c r="DZ224" s="845" t="s">
        <v>798</v>
      </c>
      <c r="EA224" s="845" t="s">
        <v>798</v>
      </c>
      <c r="EB224" s="845" t="s">
        <v>798</v>
      </c>
      <c r="EC224" s="845" t="s">
        <v>798</v>
      </c>
      <c r="ED224" s="845" t="s">
        <v>798</v>
      </c>
      <c r="EE224" s="845" t="s">
        <v>798</v>
      </c>
      <c r="EF224" s="845" t="s">
        <v>798</v>
      </c>
    </row>
    <row r="225" spans="1:136" x14ac:dyDescent="0.2">
      <c r="A225" s="845">
        <v>221</v>
      </c>
      <c r="B225" s="845">
        <v>5</v>
      </c>
      <c r="C225" s="845" t="s">
        <v>798</v>
      </c>
      <c r="D225" s="845" t="s">
        <v>798</v>
      </c>
      <c r="E225" s="845" t="s">
        <v>798</v>
      </c>
      <c r="F225" s="845" t="s">
        <v>798</v>
      </c>
      <c r="G225" s="845" t="s">
        <v>798</v>
      </c>
      <c r="H225" s="845" t="s">
        <v>798</v>
      </c>
      <c r="I225" s="845" t="s">
        <v>798</v>
      </c>
      <c r="J225" s="845" t="s">
        <v>798</v>
      </c>
      <c r="K225" s="845" t="s">
        <v>798</v>
      </c>
      <c r="L225" s="845" t="s">
        <v>798</v>
      </c>
      <c r="M225" s="845" t="s">
        <v>798</v>
      </c>
      <c r="N225" s="845" t="s">
        <v>798</v>
      </c>
      <c r="O225" s="845" t="s">
        <v>798</v>
      </c>
      <c r="P225" s="845" t="s">
        <v>798</v>
      </c>
      <c r="Q225" s="845" t="s">
        <v>798</v>
      </c>
      <c r="R225" s="845" t="s">
        <v>798</v>
      </c>
      <c r="S225" s="845" t="s">
        <v>798</v>
      </c>
      <c r="T225" s="845" t="s">
        <v>798</v>
      </c>
      <c r="U225" s="845" t="s">
        <v>798</v>
      </c>
      <c r="V225" s="845" t="s">
        <v>798</v>
      </c>
      <c r="W225" s="845" t="s">
        <v>798</v>
      </c>
      <c r="X225" s="845" t="s">
        <v>798</v>
      </c>
      <c r="Y225" s="845" t="s">
        <v>798</v>
      </c>
      <c r="Z225" s="845" t="s">
        <v>798</v>
      </c>
      <c r="AA225" s="845" t="s">
        <v>798</v>
      </c>
      <c r="AB225" s="845" t="s">
        <v>798</v>
      </c>
      <c r="AC225" s="845" t="s">
        <v>798</v>
      </c>
      <c r="AD225" s="845" t="s">
        <v>798</v>
      </c>
      <c r="AE225" s="845" t="s">
        <v>798</v>
      </c>
      <c r="AF225" s="845" t="s">
        <v>798</v>
      </c>
      <c r="AG225" s="845" t="s">
        <v>798</v>
      </c>
      <c r="AH225" s="845" t="s">
        <v>798</v>
      </c>
      <c r="AI225" s="845" t="s">
        <v>798</v>
      </c>
      <c r="AJ225" s="845" t="s">
        <v>798</v>
      </c>
      <c r="AK225" s="845" t="s">
        <v>798</v>
      </c>
      <c r="AL225" s="845" t="s">
        <v>798</v>
      </c>
      <c r="AM225" s="845" t="s">
        <v>798</v>
      </c>
      <c r="AN225" s="845" t="s">
        <v>798</v>
      </c>
      <c r="AO225" s="845" t="s">
        <v>798</v>
      </c>
      <c r="AP225" s="845" t="s">
        <v>798</v>
      </c>
      <c r="AQ225" s="845" t="s">
        <v>798</v>
      </c>
      <c r="AR225" s="845" t="s">
        <v>798</v>
      </c>
      <c r="AS225" s="845" t="s">
        <v>798</v>
      </c>
      <c r="AT225" s="845" t="s">
        <v>798</v>
      </c>
      <c r="AU225" s="845" t="s">
        <v>798</v>
      </c>
      <c r="AV225" s="845" t="s">
        <v>798</v>
      </c>
      <c r="AW225" s="845" t="s">
        <v>798</v>
      </c>
      <c r="AX225" s="845" t="s">
        <v>798</v>
      </c>
      <c r="AY225" s="845" t="s">
        <v>798</v>
      </c>
      <c r="AZ225" s="845" t="s">
        <v>798</v>
      </c>
      <c r="BA225" s="845" t="s">
        <v>798</v>
      </c>
      <c r="BB225" s="845" t="s">
        <v>798</v>
      </c>
      <c r="BC225" s="845" t="s">
        <v>798</v>
      </c>
      <c r="BD225" s="845" t="s">
        <v>798</v>
      </c>
      <c r="BE225" s="845" t="s">
        <v>798</v>
      </c>
      <c r="BF225" s="845" t="s">
        <v>798</v>
      </c>
      <c r="BG225" s="845" t="s">
        <v>798</v>
      </c>
      <c r="BH225" s="845" t="s">
        <v>798</v>
      </c>
      <c r="BI225" s="845" t="s">
        <v>798</v>
      </c>
      <c r="BJ225" s="845" t="s">
        <v>798</v>
      </c>
      <c r="BK225" s="917" t="s">
        <v>798</v>
      </c>
      <c r="BL225" s="845" t="s">
        <v>798</v>
      </c>
      <c r="BM225" s="845" t="s">
        <v>798</v>
      </c>
      <c r="BN225" s="845" t="s">
        <v>798</v>
      </c>
      <c r="BO225" s="845" t="s">
        <v>798</v>
      </c>
      <c r="BP225" s="845" t="s">
        <v>798</v>
      </c>
      <c r="BQ225" s="845" t="s">
        <v>798</v>
      </c>
      <c r="BR225" s="917" t="s">
        <v>798</v>
      </c>
      <c r="BS225" s="845" t="s">
        <v>798</v>
      </c>
      <c r="BT225" s="845" t="s">
        <v>798</v>
      </c>
      <c r="BU225" s="845" t="s">
        <v>798</v>
      </c>
      <c r="BV225" s="917" t="s">
        <v>798</v>
      </c>
      <c r="BW225" s="845" t="s">
        <v>798</v>
      </c>
      <c r="BX225" s="845" t="s">
        <v>798</v>
      </c>
      <c r="BY225" s="845" t="s">
        <v>798</v>
      </c>
      <c r="BZ225" s="845" t="s">
        <v>798</v>
      </c>
      <c r="CA225" s="845" t="s">
        <v>798</v>
      </c>
      <c r="CB225" s="845" t="s">
        <v>798</v>
      </c>
      <c r="CC225" s="845" t="s">
        <v>798</v>
      </c>
      <c r="CD225" s="845" t="s">
        <v>798</v>
      </c>
      <c r="CE225" s="845" t="s">
        <v>798</v>
      </c>
      <c r="CF225" s="845" t="s">
        <v>798</v>
      </c>
      <c r="CG225" s="845" t="s">
        <v>798</v>
      </c>
      <c r="CH225" s="845" t="s">
        <v>798</v>
      </c>
      <c r="CI225" s="845" t="s">
        <v>798</v>
      </c>
      <c r="CJ225" s="845" t="s">
        <v>798</v>
      </c>
      <c r="CK225" s="845" t="s">
        <v>798</v>
      </c>
      <c r="CL225" s="845" t="s">
        <v>798</v>
      </c>
      <c r="CM225" s="845" t="s">
        <v>798</v>
      </c>
      <c r="CN225" s="845" t="s">
        <v>798</v>
      </c>
      <c r="CO225" s="845" t="s">
        <v>798</v>
      </c>
      <c r="CP225" s="845" t="s">
        <v>798</v>
      </c>
      <c r="CQ225" s="845" t="s">
        <v>798</v>
      </c>
      <c r="CR225" s="845" t="s">
        <v>798</v>
      </c>
      <c r="CS225" s="845" t="s">
        <v>798</v>
      </c>
      <c r="CT225" s="845" t="s">
        <v>798</v>
      </c>
      <c r="CU225" s="845" t="s">
        <v>798</v>
      </c>
      <c r="CV225" s="845" t="s">
        <v>798</v>
      </c>
      <c r="CW225" s="845" t="s">
        <v>798</v>
      </c>
      <c r="CX225" s="845" t="s">
        <v>798</v>
      </c>
      <c r="CY225" s="845" t="s">
        <v>798</v>
      </c>
      <c r="CZ225" s="845" t="s">
        <v>798</v>
      </c>
      <c r="DA225" s="845" t="s">
        <v>798</v>
      </c>
      <c r="DB225" s="845" t="s">
        <v>798</v>
      </c>
      <c r="DC225" s="845" t="s">
        <v>798</v>
      </c>
      <c r="DD225" s="845" t="s">
        <v>798</v>
      </c>
      <c r="DE225" s="845" t="s">
        <v>798</v>
      </c>
      <c r="DF225" s="845" t="s">
        <v>798</v>
      </c>
      <c r="DG225" s="845" t="s">
        <v>798</v>
      </c>
      <c r="DH225" s="845" t="s">
        <v>798</v>
      </c>
      <c r="DI225" s="845" t="s">
        <v>798</v>
      </c>
      <c r="DJ225" s="845" t="s">
        <v>798</v>
      </c>
      <c r="DK225" s="845" t="s">
        <v>798</v>
      </c>
      <c r="DL225" s="845" t="s">
        <v>798</v>
      </c>
      <c r="DM225" s="845" t="s">
        <v>798</v>
      </c>
      <c r="DN225" s="845" t="s">
        <v>798</v>
      </c>
      <c r="DO225" s="845" t="s">
        <v>798</v>
      </c>
      <c r="DP225" s="845" t="s">
        <v>798</v>
      </c>
      <c r="DQ225" s="845" t="s">
        <v>798</v>
      </c>
      <c r="DR225" s="845" t="s">
        <v>798</v>
      </c>
      <c r="DS225" s="917" t="s">
        <v>798</v>
      </c>
      <c r="DT225" s="845" t="s">
        <v>798</v>
      </c>
      <c r="DU225" s="845" t="s">
        <v>798</v>
      </c>
      <c r="DV225" s="845" t="s">
        <v>798</v>
      </c>
      <c r="DW225" s="845" t="s">
        <v>798</v>
      </c>
      <c r="DX225" s="845" t="s">
        <v>798</v>
      </c>
      <c r="DY225" s="845" t="s">
        <v>798</v>
      </c>
      <c r="DZ225" s="845" t="s">
        <v>798</v>
      </c>
      <c r="EA225" s="845" t="s">
        <v>798</v>
      </c>
      <c r="EB225" s="845" t="s">
        <v>798</v>
      </c>
      <c r="EC225" s="845" t="s">
        <v>798</v>
      </c>
      <c r="ED225" s="845" t="s">
        <v>798</v>
      </c>
      <c r="EE225" s="845" t="s">
        <v>798</v>
      </c>
      <c r="EF225" s="845" t="s">
        <v>798</v>
      </c>
    </row>
    <row r="226" spans="1:136" x14ac:dyDescent="0.2">
      <c r="A226" s="845">
        <v>222</v>
      </c>
      <c r="B226" s="845">
        <v>6</v>
      </c>
      <c r="C226" s="845" t="s">
        <v>798</v>
      </c>
      <c r="D226" s="845" t="s">
        <v>798</v>
      </c>
      <c r="E226" s="845" t="s">
        <v>798</v>
      </c>
      <c r="F226" s="845" t="s">
        <v>798</v>
      </c>
      <c r="G226" s="845" t="s">
        <v>798</v>
      </c>
      <c r="H226" s="845" t="s">
        <v>798</v>
      </c>
      <c r="I226" s="845" t="s">
        <v>798</v>
      </c>
      <c r="J226" s="845" t="s">
        <v>798</v>
      </c>
      <c r="K226" s="845" t="s">
        <v>798</v>
      </c>
      <c r="L226" s="845" t="s">
        <v>798</v>
      </c>
      <c r="M226" s="845" t="s">
        <v>798</v>
      </c>
      <c r="N226" s="845" t="s">
        <v>798</v>
      </c>
      <c r="O226" s="845" t="s">
        <v>798</v>
      </c>
      <c r="P226" s="845" t="s">
        <v>798</v>
      </c>
      <c r="Q226" s="845" t="s">
        <v>798</v>
      </c>
      <c r="R226" s="845" t="s">
        <v>798</v>
      </c>
      <c r="S226" s="845" t="s">
        <v>798</v>
      </c>
      <c r="T226" s="845" t="s">
        <v>798</v>
      </c>
      <c r="U226" s="845" t="s">
        <v>798</v>
      </c>
      <c r="V226" s="845" t="s">
        <v>798</v>
      </c>
      <c r="W226" s="845" t="s">
        <v>798</v>
      </c>
      <c r="X226" s="845" t="s">
        <v>798</v>
      </c>
      <c r="Y226" s="845" t="s">
        <v>798</v>
      </c>
      <c r="Z226" s="845" t="s">
        <v>798</v>
      </c>
      <c r="AA226" s="845" t="s">
        <v>798</v>
      </c>
      <c r="AB226" s="845" t="s">
        <v>798</v>
      </c>
      <c r="AC226" s="845" t="s">
        <v>798</v>
      </c>
      <c r="AD226" s="845" t="s">
        <v>798</v>
      </c>
      <c r="AE226" s="845" t="s">
        <v>798</v>
      </c>
      <c r="AF226" s="845" t="s">
        <v>798</v>
      </c>
      <c r="AG226" s="845" t="s">
        <v>798</v>
      </c>
      <c r="AH226" s="845" t="s">
        <v>798</v>
      </c>
      <c r="AI226" s="845" t="s">
        <v>798</v>
      </c>
      <c r="AJ226" s="845" t="s">
        <v>798</v>
      </c>
      <c r="AK226" s="845" t="s">
        <v>798</v>
      </c>
      <c r="AL226" s="845" t="s">
        <v>798</v>
      </c>
      <c r="AM226" s="845" t="s">
        <v>798</v>
      </c>
      <c r="AN226" s="845" t="s">
        <v>798</v>
      </c>
      <c r="AO226" s="845" t="s">
        <v>798</v>
      </c>
      <c r="AP226" s="845" t="s">
        <v>798</v>
      </c>
      <c r="AQ226" s="845" t="s">
        <v>798</v>
      </c>
      <c r="AR226" s="845" t="s">
        <v>798</v>
      </c>
      <c r="AS226" s="845" t="s">
        <v>798</v>
      </c>
      <c r="AT226" s="845" t="s">
        <v>798</v>
      </c>
      <c r="AU226" s="845" t="s">
        <v>798</v>
      </c>
      <c r="AV226" s="845" t="s">
        <v>798</v>
      </c>
      <c r="AW226" s="845" t="s">
        <v>798</v>
      </c>
      <c r="AX226" s="845" t="s">
        <v>798</v>
      </c>
      <c r="AY226" s="845" t="s">
        <v>798</v>
      </c>
      <c r="AZ226" s="845" t="s">
        <v>798</v>
      </c>
      <c r="BA226" s="845" t="s">
        <v>798</v>
      </c>
      <c r="BB226" s="845" t="s">
        <v>798</v>
      </c>
      <c r="BC226" s="845" t="s">
        <v>798</v>
      </c>
      <c r="BD226" s="845" t="s">
        <v>798</v>
      </c>
      <c r="BE226" s="845" t="s">
        <v>798</v>
      </c>
      <c r="BF226" s="845" t="s">
        <v>798</v>
      </c>
      <c r="BG226" s="845" t="s">
        <v>798</v>
      </c>
      <c r="BH226" s="845" t="s">
        <v>798</v>
      </c>
      <c r="BI226" s="845" t="s">
        <v>798</v>
      </c>
      <c r="BJ226" s="845" t="s">
        <v>798</v>
      </c>
      <c r="BK226" s="917" t="s">
        <v>798</v>
      </c>
      <c r="BL226" s="845" t="s">
        <v>798</v>
      </c>
      <c r="BM226" s="845" t="s">
        <v>798</v>
      </c>
      <c r="BN226" s="845" t="s">
        <v>798</v>
      </c>
      <c r="BO226" s="845" t="s">
        <v>798</v>
      </c>
      <c r="BP226" s="845" t="s">
        <v>798</v>
      </c>
      <c r="BQ226" s="845" t="s">
        <v>798</v>
      </c>
      <c r="BR226" s="917" t="s">
        <v>798</v>
      </c>
      <c r="BS226" s="845" t="s">
        <v>798</v>
      </c>
      <c r="BT226" s="845" t="s">
        <v>798</v>
      </c>
      <c r="BU226" s="845" t="s">
        <v>798</v>
      </c>
      <c r="BV226" s="917" t="s">
        <v>798</v>
      </c>
      <c r="BW226" s="845" t="s">
        <v>798</v>
      </c>
      <c r="BX226" s="845" t="s">
        <v>798</v>
      </c>
      <c r="BY226" s="845" t="s">
        <v>798</v>
      </c>
      <c r="BZ226" s="845" t="s">
        <v>798</v>
      </c>
      <c r="CA226" s="845" t="s">
        <v>798</v>
      </c>
      <c r="CB226" s="845" t="s">
        <v>798</v>
      </c>
      <c r="CC226" s="845" t="s">
        <v>798</v>
      </c>
      <c r="CD226" s="845" t="s">
        <v>798</v>
      </c>
      <c r="CE226" s="845" t="s">
        <v>798</v>
      </c>
      <c r="CF226" s="845" t="s">
        <v>798</v>
      </c>
      <c r="CG226" s="845" t="s">
        <v>798</v>
      </c>
      <c r="CH226" s="845" t="s">
        <v>798</v>
      </c>
      <c r="CI226" s="845" t="s">
        <v>798</v>
      </c>
      <c r="CJ226" s="845" t="s">
        <v>798</v>
      </c>
      <c r="CK226" s="845" t="s">
        <v>798</v>
      </c>
      <c r="CL226" s="845" t="s">
        <v>798</v>
      </c>
      <c r="CM226" s="845" t="s">
        <v>798</v>
      </c>
      <c r="CN226" s="845" t="s">
        <v>798</v>
      </c>
      <c r="CO226" s="845" t="s">
        <v>798</v>
      </c>
      <c r="CP226" s="845" t="s">
        <v>798</v>
      </c>
      <c r="CQ226" s="845" t="s">
        <v>798</v>
      </c>
      <c r="CR226" s="845" t="s">
        <v>798</v>
      </c>
      <c r="CS226" s="845" t="s">
        <v>798</v>
      </c>
      <c r="CT226" s="845" t="s">
        <v>798</v>
      </c>
      <c r="CU226" s="845" t="s">
        <v>798</v>
      </c>
      <c r="CV226" s="845" t="s">
        <v>798</v>
      </c>
      <c r="CW226" s="845" t="s">
        <v>798</v>
      </c>
      <c r="CX226" s="845" t="s">
        <v>798</v>
      </c>
      <c r="CY226" s="845" t="s">
        <v>798</v>
      </c>
      <c r="CZ226" s="845" t="s">
        <v>798</v>
      </c>
      <c r="DA226" s="845" t="s">
        <v>798</v>
      </c>
      <c r="DB226" s="845" t="s">
        <v>798</v>
      </c>
      <c r="DC226" s="845" t="s">
        <v>798</v>
      </c>
      <c r="DD226" s="845" t="s">
        <v>798</v>
      </c>
      <c r="DE226" s="845" t="s">
        <v>798</v>
      </c>
      <c r="DF226" s="845" t="s">
        <v>798</v>
      </c>
      <c r="DG226" s="845" t="s">
        <v>798</v>
      </c>
      <c r="DH226" s="845" t="s">
        <v>798</v>
      </c>
      <c r="DI226" s="845" t="s">
        <v>798</v>
      </c>
      <c r="DJ226" s="845" t="s">
        <v>798</v>
      </c>
      <c r="DK226" s="845" t="s">
        <v>798</v>
      </c>
      <c r="DL226" s="845" t="s">
        <v>798</v>
      </c>
      <c r="DM226" s="845" t="s">
        <v>798</v>
      </c>
      <c r="DN226" s="845" t="s">
        <v>798</v>
      </c>
      <c r="DO226" s="845" t="s">
        <v>798</v>
      </c>
      <c r="DP226" s="845" t="s">
        <v>798</v>
      </c>
      <c r="DQ226" s="845" t="s">
        <v>798</v>
      </c>
      <c r="DR226" s="845" t="s">
        <v>798</v>
      </c>
      <c r="DS226" s="917" t="s">
        <v>798</v>
      </c>
      <c r="DT226" s="845" t="s">
        <v>798</v>
      </c>
      <c r="DU226" s="845" t="s">
        <v>798</v>
      </c>
      <c r="DV226" s="845" t="s">
        <v>798</v>
      </c>
      <c r="DW226" s="845" t="s">
        <v>798</v>
      </c>
      <c r="DX226" s="845" t="s">
        <v>798</v>
      </c>
      <c r="DY226" s="845" t="s">
        <v>798</v>
      </c>
      <c r="DZ226" s="845" t="s">
        <v>798</v>
      </c>
      <c r="EA226" s="845" t="s">
        <v>798</v>
      </c>
      <c r="EB226" s="845" t="s">
        <v>798</v>
      </c>
      <c r="EC226" s="845" t="s">
        <v>798</v>
      </c>
      <c r="ED226" s="845" t="s">
        <v>798</v>
      </c>
      <c r="EE226" s="845" t="s">
        <v>798</v>
      </c>
      <c r="EF226" s="845" t="s">
        <v>798</v>
      </c>
    </row>
    <row r="227" spans="1:136" x14ac:dyDescent="0.2">
      <c r="A227" s="845">
        <v>223</v>
      </c>
      <c r="B227" s="845">
        <v>7</v>
      </c>
      <c r="C227" s="845" t="s">
        <v>798</v>
      </c>
      <c r="D227" s="845" t="s">
        <v>798</v>
      </c>
      <c r="E227" s="845" t="s">
        <v>798</v>
      </c>
      <c r="F227" s="845" t="s">
        <v>798</v>
      </c>
      <c r="G227" s="845" t="s">
        <v>798</v>
      </c>
      <c r="H227" s="845" t="s">
        <v>798</v>
      </c>
      <c r="I227" s="845" t="s">
        <v>798</v>
      </c>
      <c r="J227" s="845" t="s">
        <v>798</v>
      </c>
      <c r="K227" s="845" t="s">
        <v>798</v>
      </c>
      <c r="L227" s="845" t="s">
        <v>798</v>
      </c>
      <c r="M227" s="845" t="s">
        <v>798</v>
      </c>
      <c r="N227" s="845" t="s">
        <v>798</v>
      </c>
      <c r="O227" s="845" t="s">
        <v>798</v>
      </c>
      <c r="P227" s="845" t="s">
        <v>798</v>
      </c>
      <c r="Q227" s="845" t="s">
        <v>798</v>
      </c>
      <c r="R227" s="845" t="s">
        <v>798</v>
      </c>
      <c r="S227" s="845" t="s">
        <v>798</v>
      </c>
      <c r="T227" s="845" t="s">
        <v>798</v>
      </c>
      <c r="U227" s="845" t="s">
        <v>798</v>
      </c>
      <c r="V227" s="845" t="s">
        <v>798</v>
      </c>
      <c r="W227" s="845" t="s">
        <v>798</v>
      </c>
      <c r="X227" s="845" t="s">
        <v>798</v>
      </c>
      <c r="Y227" s="845" t="s">
        <v>798</v>
      </c>
      <c r="Z227" s="845" t="s">
        <v>798</v>
      </c>
      <c r="AA227" s="845" t="s">
        <v>798</v>
      </c>
      <c r="AB227" s="845" t="s">
        <v>798</v>
      </c>
      <c r="AC227" s="845" t="s">
        <v>798</v>
      </c>
      <c r="AD227" s="845" t="s">
        <v>798</v>
      </c>
      <c r="AE227" s="845" t="s">
        <v>798</v>
      </c>
      <c r="AF227" s="845" t="s">
        <v>798</v>
      </c>
      <c r="AG227" s="845" t="s">
        <v>798</v>
      </c>
      <c r="AH227" s="845" t="s">
        <v>798</v>
      </c>
      <c r="AI227" s="845" t="s">
        <v>798</v>
      </c>
      <c r="AJ227" s="845" t="s">
        <v>798</v>
      </c>
      <c r="AK227" s="845" t="s">
        <v>798</v>
      </c>
      <c r="AL227" s="845" t="s">
        <v>798</v>
      </c>
      <c r="AM227" s="845" t="s">
        <v>798</v>
      </c>
      <c r="AN227" s="845" t="s">
        <v>798</v>
      </c>
      <c r="AO227" s="845" t="s">
        <v>798</v>
      </c>
      <c r="AP227" s="845" t="s">
        <v>798</v>
      </c>
      <c r="AQ227" s="845" t="s">
        <v>798</v>
      </c>
      <c r="AR227" s="845" t="s">
        <v>798</v>
      </c>
      <c r="AS227" s="845" t="s">
        <v>798</v>
      </c>
      <c r="AT227" s="845" t="s">
        <v>798</v>
      </c>
      <c r="AU227" s="845" t="s">
        <v>798</v>
      </c>
      <c r="AV227" s="845" t="s">
        <v>798</v>
      </c>
      <c r="AW227" s="845" t="s">
        <v>798</v>
      </c>
      <c r="AX227" s="845" t="s">
        <v>798</v>
      </c>
      <c r="AY227" s="845" t="s">
        <v>798</v>
      </c>
      <c r="AZ227" s="845" t="s">
        <v>798</v>
      </c>
      <c r="BA227" s="845" t="s">
        <v>798</v>
      </c>
      <c r="BB227" s="845" t="s">
        <v>798</v>
      </c>
      <c r="BC227" s="845" t="s">
        <v>798</v>
      </c>
      <c r="BD227" s="845" t="s">
        <v>798</v>
      </c>
      <c r="BE227" s="845" t="s">
        <v>798</v>
      </c>
      <c r="BF227" s="845" t="s">
        <v>798</v>
      </c>
      <c r="BG227" s="845" t="s">
        <v>798</v>
      </c>
      <c r="BH227" s="845" t="s">
        <v>798</v>
      </c>
      <c r="BI227" s="845" t="s">
        <v>798</v>
      </c>
      <c r="BJ227" s="845" t="s">
        <v>798</v>
      </c>
      <c r="BK227" s="917" t="s">
        <v>798</v>
      </c>
      <c r="BL227" s="845" t="s">
        <v>798</v>
      </c>
      <c r="BM227" s="845" t="s">
        <v>798</v>
      </c>
      <c r="BN227" s="845" t="s">
        <v>798</v>
      </c>
      <c r="BO227" s="845" t="s">
        <v>798</v>
      </c>
      <c r="BP227" s="845" t="s">
        <v>798</v>
      </c>
      <c r="BQ227" s="845" t="s">
        <v>798</v>
      </c>
      <c r="BR227" s="917" t="s">
        <v>798</v>
      </c>
      <c r="BS227" s="845" t="s">
        <v>798</v>
      </c>
      <c r="BT227" s="845" t="s">
        <v>798</v>
      </c>
      <c r="BU227" s="845" t="s">
        <v>798</v>
      </c>
      <c r="BV227" s="917" t="s">
        <v>798</v>
      </c>
      <c r="BW227" s="845" t="s">
        <v>798</v>
      </c>
      <c r="BX227" s="845" t="s">
        <v>798</v>
      </c>
      <c r="BY227" s="845" t="s">
        <v>798</v>
      </c>
      <c r="BZ227" s="845" t="s">
        <v>798</v>
      </c>
      <c r="CA227" s="845" t="s">
        <v>798</v>
      </c>
      <c r="CB227" s="845" t="s">
        <v>798</v>
      </c>
      <c r="CC227" s="845" t="s">
        <v>798</v>
      </c>
      <c r="CD227" s="845" t="s">
        <v>798</v>
      </c>
      <c r="CE227" s="845" t="s">
        <v>798</v>
      </c>
      <c r="CF227" s="845" t="s">
        <v>798</v>
      </c>
      <c r="CG227" s="845" t="s">
        <v>798</v>
      </c>
      <c r="CH227" s="845" t="s">
        <v>798</v>
      </c>
      <c r="CI227" s="845" t="s">
        <v>798</v>
      </c>
      <c r="CJ227" s="845" t="s">
        <v>798</v>
      </c>
      <c r="CK227" s="845" t="s">
        <v>798</v>
      </c>
      <c r="CL227" s="845" t="s">
        <v>798</v>
      </c>
      <c r="CM227" s="845" t="s">
        <v>798</v>
      </c>
      <c r="CN227" s="845" t="s">
        <v>798</v>
      </c>
      <c r="CO227" s="845" t="s">
        <v>798</v>
      </c>
      <c r="CP227" s="845" t="s">
        <v>798</v>
      </c>
      <c r="CQ227" s="845" t="s">
        <v>798</v>
      </c>
      <c r="CR227" s="845" t="s">
        <v>798</v>
      </c>
      <c r="CS227" s="845" t="s">
        <v>798</v>
      </c>
      <c r="CT227" s="845" t="s">
        <v>798</v>
      </c>
      <c r="CU227" s="845" t="s">
        <v>798</v>
      </c>
      <c r="CV227" s="845" t="s">
        <v>798</v>
      </c>
      <c r="CW227" s="845" t="s">
        <v>798</v>
      </c>
      <c r="CX227" s="845" t="s">
        <v>798</v>
      </c>
      <c r="CY227" s="845" t="s">
        <v>798</v>
      </c>
      <c r="CZ227" s="845" t="s">
        <v>798</v>
      </c>
      <c r="DA227" s="845" t="s">
        <v>798</v>
      </c>
      <c r="DB227" s="845" t="s">
        <v>798</v>
      </c>
      <c r="DC227" s="845" t="s">
        <v>798</v>
      </c>
      <c r="DD227" s="845" t="s">
        <v>798</v>
      </c>
      <c r="DE227" s="845" t="s">
        <v>798</v>
      </c>
      <c r="DF227" s="845" t="s">
        <v>798</v>
      </c>
      <c r="DG227" s="845" t="s">
        <v>798</v>
      </c>
      <c r="DH227" s="845" t="s">
        <v>798</v>
      </c>
      <c r="DI227" s="845" t="s">
        <v>798</v>
      </c>
      <c r="DJ227" s="845" t="s">
        <v>798</v>
      </c>
      <c r="DK227" s="845" t="s">
        <v>798</v>
      </c>
      <c r="DL227" s="845" t="s">
        <v>798</v>
      </c>
      <c r="DM227" s="845" t="s">
        <v>798</v>
      </c>
      <c r="DN227" s="845" t="s">
        <v>798</v>
      </c>
      <c r="DO227" s="845" t="s">
        <v>798</v>
      </c>
      <c r="DP227" s="845" t="s">
        <v>798</v>
      </c>
      <c r="DQ227" s="845" t="s">
        <v>798</v>
      </c>
      <c r="DR227" s="845" t="s">
        <v>798</v>
      </c>
      <c r="DS227" s="917" t="s">
        <v>798</v>
      </c>
      <c r="DT227" s="845" t="s">
        <v>798</v>
      </c>
      <c r="DU227" s="845" t="s">
        <v>798</v>
      </c>
      <c r="DV227" s="845" t="s">
        <v>798</v>
      </c>
      <c r="DW227" s="845" t="s">
        <v>798</v>
      </c>
      <c r="DX227" s="845" t="s">
        <v>798</v>
      </c>
      <c r="DY227" s="845" t="s">
        <v>798</v>
      </c>
      <c r="DZ227" s="845" t="s">
        <v>798</v>
      </c>
      <c r="EA227" s="845" t="s">
        <v>798</v>
      </c>
      <c r="EB227" s="845" t="s">
        <v>798</v>
      </c>
      <c r="EC227" s="845" t="s">
        <v>798</v>
      </c>
      <c r="ED227" s="845" t="s">
        <v>798</v>
      </c>
      <c r="EE227" s="845" t="s">
        <v>798</v>
      </c>
      <c r="EF227" s="845" t="s">
        <v>798</v>
      </c>
    </row>
    <row r="228" spans="1:136" x14ac:dyDescent="0.2">
      <c r="A228" s="845">
        <v>224</v>
      </c>
      <c r="B228" s="845">
        <v>8</v>
      </c>
      <c r="C228" s="845" t="s">
        <v>798</v>
      </c>
      <c r="D228" s="845" t="s">
        <v>798</v>
      </c>
      <c r="E228" s="845" t="s">
        <v>798</v>
      </c>
      <c r="F228" s="845" t="s">
        <v>798</v>
      </c>
      <c r="G228" s="845" t="s">
        <v>798</v>
      </c>
      <c r="H228" s="845" t="s">
        <v>798</v>
      </c>
      <c r="I228" s="845" t="s">
        <v>798</v>
      </c>
      <c r="J228" s="845" t="s">
        <v>798</v>
      </c>
      <c r="K228" s="845" t="s">
        <v>798</v>
      </c>
      <c r="L228" s="845" t="s">
        <v>798</v>
      </c>
      <c r="M228" s="845" t="s">
        <v>798</v>
      </c>
      <c r="N228" s="845" t="s">
        <v>798</v>
      </c>
      <c r="O228" s="845" t="s">
        <v>798</v>
      </c>
      <c r="P228" s="845" t="s">
        <v>798</v>
      </c>
      <c r="Q228" s="845" t="s">
        <v>798</v>
      </c>
      <c r="R228" s="845" t="s">
        <v>798</v>
      </c>
      <c r="S228" s="845" t="s">
        <v>798</v>
      </c>
      <c r="T228" s="845" t="s">
        <v>798</v>
      </c>
      <c r="U228" s="845" t="s">
        <v>798</v>
      </c>
      <c r="V228" s="845" t="s">
        <v>798</v>
      </c>
      <c r="W228" s="845" t="s">
        <v>798</v>
      </c>
      <c r="X228" s="845" t="s">
        <v>798</v>
      </c>
      <c r="Y228" s="845" t="s">
        <v>798</v>
      </c>
      <c r="Z228" s="845" t="s">
        <v>798</v>
      </c>
      <c r="AA228" s="845" t="s">
        <v>798</v>
      </c>
      <c r="AB228" s="845" t="s">
        <v>798</v>
      </c>
      <c r="AC228" s="845" t="s">
        <v>798</v>
      </c>
      <c r="AD228" s="845" t="s">
        <v>798</v>
      </c>
      <c r="AE228" s="845" t="s">
        <v>798</v>
      </c>
      <c r="AF228" s="845" t="s">
        <v>798</v>
      </c>
      <c r="AG228" s="845" t="s">
        <v>798</v>
      </c>
      <c r="AH228" s="845" t="s">
        <v>798</v>
      </c>
      <c r="AI228" s="845" t="s">
        <v>798</v>
      </c>
      <c r="AJ228" s="845" t="s">
        <v>798</v>
      </c>
      <c r="AK228" s="845" t="s">
        <v>798</v>
      </c>
      <c r="AL228" s="845" t="s">
        <v>798</v>
      </c>
      <c r="AM228" s="845" t="s">
        <v>798</v>
      </c>
      <c r="AN228" s="845" t="s">
        <v>798</v>
      </c>
      <c r="AO228" s="845" t="s">
        <v>798</v>
      </c>
      <c r="AP228" s="845" t="s">
        <v>798</v>
      </c>
      <c r="AQ228" s="845" t="s">
        <v>798</v>
      </c>
      <c r="AR228" s="845" t="s">
        <v>798</v>
      </c>
      <c r="AS228" s="845" t="s">
        <v>798</v>
      </c>
      <c r="AT228" s="845" t="s">
        <v>798</v>
      </c>
      <c r="AU228" s="845" t="s">
        <v>798</v>
      </c>
      <c r="AV228" s="845" t="s">
        <v>798</v>
      </c>
      <c r="AW228" s="845" t="s">
        <v>798</v>
      </c>
      <c r="AX228" s="845" t="s">
        <v>798</v>
      </c>
      <c r="AY228" s="845" t="s">
        <v>798</v>
      </c>
      <c r="AZ228" s="845" t="s">
        <v>798</v>
      </c>
      <c r="BA228" s="845" t="s">
        <v>798</v>
      </c>
      <c r="BB228" s="845" t="s">
        <v>798</v>
      </c>
      <c r="BC228" s="845" t="s">
        <v>798</v>
      </c>
      <c r="BD228" s="845" t="s">
        <v>798</v>
      </c>
      <c r="BE228" s="845" t="s">
        <v>798</v>
      </c>
      <c r="BF228" s="845" t="s">
        <v>798</v>
      </c>
      <c r="BG228" s="845" t="s">
        <v>798</v>
      </c>
      <c r="BH228" s="845" t="s">
        <v>798</v>
      </c>
      <c r="BI228" s="845" t="s">
        <v>798</v>
      </c>
      <c r="BJ228" s="845" t="s">
        <v>798</v>
      </c>
      <c r="BK228" s="917" t="s">
        <v>798</v>
      </c>
      <c r="BL228" s="845" t="s">
        <v>798</v>
      </c>
      <c r="BM228" s="845" t="s">
        <v>798</v>
      </c>
      <c r="BN228" s="845" t="s">
        <v>798</v>
      </c>
      <c r="BO228" s="845" t="s">
        <v>798</v>
      </c>
      <c r="BP228" s="845" t="s">
        <v>798</v>
      </c>
      <c r="BQ228" s="845" t="s">
        <v>798</v>
      </c>
      <c r="BR228" s="917" t="s">
        <v>798</v>
      </c>
      <c r="BS228" s="845" t="s">
        <v>798</v>
      </c>
      <c r="BT228" s="845" t="s">
        <v>798</v>
      </c>
      <c r="BU228" s="845" t="s">
        <v>798</v>
      </c>
      <c r="BV228" s="917" t="s">
        <v>798</v>
      </c>
      <c r="BW228" s="845" t="s">
        <v>798</v>
      </c>
      <c r="BX228" s="845" t="s">
        <v>798</v>
      </c>
      <c r="BY228" s="845" t="s">
        <v>798</v>
      </c>
      <c r="BZ228" s="845" t="s">
        <v>798</v>
      </c>
      <c r="CA228" s="845" t="s">
        <v>798</v>
      </c>
      <c r="CB228" s="845" t="s">
        <v>798</v>
      </c>
      <c r="CC228" s="845" t="s">
        <v>798</v>
      </c>
      <c r="CD228" s="845" t="s">
        <v>798</v>
      </c>
      <c r="CE228" s="845" t="s">
        <v>798</v>
      </c>
      <c r="CF228" s="845" t="s">
        <v>798</v>
      </c>
      <c r="CG228" s="845" t="s">
        <v>798</v>
      </c>
      <c r="CH228" s="845" t="s">
        <v>798</v>
      </c>
      <c r="CI228" s="845" t="s">
        <v>798</v>
      </c>
      <c r="CJ228" s="845" t="s">
        <v>798</v>
      </c>
      <c r="CK228" s="845" t="s">
        <v>798</v>
      </c>
      <c r="CL228" s="845" t="s">
        <v>798</v>
      </c>
      <c r="CM228" s="845" t="s">
        <v>798</v>
      </c>
      <c r="CN228" s="845" t="s">
        <v>798</v>
      </c>
      <c r="CO228" s="845" t="s">
        <v>798</v>
      </c>
      <c r="CP228" s="845" t="s">
        <v>798</v>
      </c>
      <c r="CQ228" s="845" t="s">
        <v>798</v>
      </c>
      <c r="CR228" s="845" t="s">
        <v>798</v>
      </c>
      <c r="CS228" s="845" t="s">
        <v>798</v>
      </c>
      <c r="CT228" s="845" t="s">
        <v>798</v>
      </c>
      <c r="CU228" s="845" t="s">
        <v>798</v>
      </c>
      <c r="CV228" s="845" t="s">
        <v>798</v>
      </c>
      <c r="CW228" s="845" t="s">
        <v>798</v>
      </c>
      <c r="CX228" s="845" t="s">
        <v>798</v>
      </c>
      <c r="CY228" s="845" t="s">
        <v>798</v>
      </c>
      <c r="CZ228" s="845" t="s">
        <v>798</v>
      </c>
      <c r="DA228" s="845" t="s">
        <v>798</v>
      </c>
      <c r="DB228" s="845" t="s">
        <v>798</v>
      </c>
      <c r="DC228" s="845" t="s">
        <v>798</v>
      </c>
      <c r="DD228" s="845" t="s">
        <v>798</v>
      </c>
      <c r="DE228" s="845" t="s">
        <v>798</v>
      </c>
      <c r="DF228" s="845" t="s">
        <v>798</v>
      </c>
      <c r="DG228" s="845" t="s">
        <v>798</v>
      </c>
      <c r="DH228" s="845" t="s">
        <v>798</v>
      </c>
      <c r="DI228" s="845" t="s">
        <v>798</v>
      </c>
      <c r="DJ228" s="845" t="s">
        <v>798</v>
      </c>
      <c r="DK228" s="845" t="s">
        <v>798</v>
      </c>
      <c r="DL228" s="845" t="s">
        <v>798</v>
      </c>
      <c r="DM228" s="845" t="s">
        <v>798</v>
      </c>
      <c r="DN228" s="845" t="s">
        <v>798</v>
      </c>
      <c r="DO228" s="845" t="s">
        <v>798</v>
      </c>
      <c r="DP228" s="845" t="s">
        <v>798</v>
      </c>
      <c r="DQ228" s="845" t="s">
        <v>798</v>
      </c>
      <c r="DR228" s="845" t="s">
        <v>798</v>
      </c>
      <c r="DS228" s="917" t="s">
        <v>798</v>
      </c>
      <c r="DT228" s="845" t="s">
        <v>798</v>
      </c>
      <c r="DU228" s="845" t="s">
        <v>798</v>
      </c>
      <c r="DV228" s="845" t="s">
        <v>798</v>
      </c>
      <c r="DW228" s="845" t="s">
        <v>798</v>
      </c>
      <c r="DX228" s="845" t="s">
        <v>798</v>
      </c>
      <c r="DY228" s="845" t="s">
        <v>798</v>
      </c>
      <c r="DZ228" s="845" t="s">
        <v>798</v>
      </c>
      <c r="EA228" s="845" t="s">
        <v>798</v>
      </c>
      <c r="EB228" s="845" t="s">
        <v>798</v>
      </c>
      <c r="EC228" s="845" t="s">
        <v>798</v>
      </c>
      <c r="ED228" s="845" t="s">
        <v>798</v>
      </c>
      <c r="EE228" s="845" t="s">
        <v>798</v>
      </c>
      <c r="EF228" s="845" t="s">
        <v>798</v>
      </c>
    </row>
    <row r="229" spans="1:136" x14ac:dyDescent="0.2">
      <c r="A229" s="845">
        <v>225</v>
      </c>
      <c r="B229" s="845">
        <v>9</v>
      </c>
      <c r="C229" s="845" t="s">
        <v>798</v>
      </c>
      <c r="D229" s="845" t="s">
        <v>798</v>
      </c>
      <c r="E229" s="845" t="s">
        <v>798</v>
      </c>
      <c r="F229" s="845" t="s">
        <v>798</v>
      </c>
      <c r="G229" s="845" t="s">
        <v>798</v>
      </c>
      <c r="H229" s="845" t="s">
        <v>798</v>
      </c>
      <c r="I229" s="845" t="s">
        <v>798</v>
      </c>
      <c r="J229" s="845" t="s">
        <v>798</v>
      </c>
      <c r="K229" s="845" t="s">
        <v>798</v>
      </c>
      <c r="L229" s="845" t="s">
        <v>798</v>
      </c>
      <c r="M229" s="845" t="s">
        <v>798</v>
      </c>
      <c r="N229" s="845" t="s">
        <v>798</v>
      </c>
      <c r="O229" s="845" t="s">
        <v>798</v>
      </c>
      <c r="P229" s="845" t="s">
        <v>798</v>
      </c>
      <c r="Q229" s="845" t="s">
        <v>798</v>
      </c>
      <c r="R229" s="845" t="s">
        <v>798</v>
      </c>
      <c r="S229" s="845" t="s">
        <v>798</v>
      </c>
      <c r="T229" s="845" t="s">
        <v>798</v>
      </c>
      <c r="U229" s="845" t="s">
        <v>798</v>
      </c>
      <c r="V229" s="845" t="s">
        <v>798</v>
      </c>
      <c r="W229" s="845" t="s">
        <v>798</v>
      </c>
      <c r="X229" s="845" t="s">
        <v>798</v>
      </c>
      <c r="Y229" s="845" t="s">
        <v>798</v>
      </c>
      <c r="Z229" s="845" t="s">
        <v>798</v>
      </c>
      <c r="AA229" s="845" t="s">
        <v>798</v>
      </c>
      <c r="AB229" s="845" t="s">
        <v>798</v>
      </c>
      <c r="AC229" s="845" t="s">
        <v>798</v>
      </c>
      <c r="AD229" s="845" t="s">
        <v>798</v>
      </c>
      <c r="AE229" s="845" t="s">
        <v>798</v>
      </c>
      <c r="AF229" s="845" t="s">
        <v>798</v>
      </c>
      <c r="AG229" s="845" t="s">
        <v>798</v>
      </c>
      <c r="AH229" s="845" t="s">
        <v>798</v>
      </c>
      <c r="AI229" s="845" t="s">
        <v>798</v>
      </c>
      <c r="AJ229" s="845" t="s">
        <v>798</v>
      </c>
      <c r="AK229" s="845" t="s">
        <v>798</v>
      </c>
      <c r="AL229" s="845" t="s">
        <v>798</v>
      </c>
      <c r="AM229" s="845" t="s">
        <v>798</v>
      </c>
      <c r="AN229" s="845" t="s">
        <v>798</v>
      </c>
      <c r="AO229" s="845" t="s">
        <v>798</v>
      </c>
      <c r="AP229" s="845" t="s">
        <v>798</v>
      </c>
      <c r="AQ229" s="845" t="s">
        <v>798</v>
      </c>
      <c r="AR229" s="845" t="s">
        <v>798</v>
      </c>
      <c r="AS229" s="845" t="s">
        <v>798</v>
      </c>
      <c r="AT229" s="845" t="s">
        <v>798</v>
      </c>
      <c r="AU229" s="845" t="s">
        <v>798</v>
      </c>
      <c r="AV229" s="845" t="s">
        <v>798</v>
      </c>
      <c r="AW229" s="845" t="s">
        <v>798</v>
      </c>
      <c r="AX229" s="845" t="s">
        <v>798</v>
      </c>
      <c r="AY229" s="845" t="s">
        <v>798</v>
      </c>
      <c r="AZ229" s="845" t="s">
        <v>798</v>
      </c>
      <c r="BA229" s="845" t="s">
        <v>798</v>
      </c>
      <c r="BB229" s="845" t="s">
        <v>798</v>
      </c>
      <c r="BC229" s="845" t="s">
        <v>798</v>
      </c>
      <c r="BD229" s="845" t="s">
        <v>798</v>
      </c>
      <c r="BE229" s="845" t="s">
        <v>798</v>
      </c>
      <c r="BF229" s="845" t="s">
        <v>798</v>
      </c>
      <c r="BG229" s="845" t="s">
        <v>798</v>
      </c>
      <c r="BH229" s="845" t="s">
        <v>798</v>
      </c>
      <c r="BI229" s="845" t="s">
        <v>798</v>
      </c>
      <c r="BJ229" s="845" t="s">
        <v>798</v>
      </c>
      <c r="BK229" s="917" t="s">
        <v>798</v>
      </c>
      <c r="BL229" s="845" t="s">
        <v>798</v>
      </c>
      <c r="BM229" s="845" t="s">
        <v>798</v>
      </c>
      <c r="BN229" s="845" t="s">
        <v>798</v>
      </c>
      <c r="BO229" s="845" t="s">
        <v>798</v>
      </c>
      <c r="BP229" s="845" t="s">
        <v>798</v>
      </c>
      <c r="BQ229" s="845" t="s">
        <v>798</v>
      </c>
      <c r="BR229" s="917" t="s">
        <v>798</v>
      </c>
      <c r="BS229" s="845" t="s">
        <v>798</v>
      </c>
      <c r="BT229" s="845" t="s">
        <v>798</v>
      </c>
      <c r="BU229" s="845" t="s">
        <v>798</v>
      </c>
      <c r="BV229" s="917" t="s">
        <v>798</v>
      </c>
      <c r="BW229" s="845" t="s">
        <v>798</v>
      </c>
      <c r="BX229" s="845" t="s">
        <v>798</v>
      </c>
      <c r="BY229" s="845" t="s">
        <v>798</v>
      </c>
      <c r="BZ229" s="845" t="s">
        <v>798</v>
      </c>
      <c r="CA229" s="845" t="s">
        <v>798</v>
      </c>
      <c r="CB229" s="845" t="s">
        <v>798</v>
      </c>
      <c r="CC229" s="845" t="s">
        <v>798</v>
      </c>
      <c r="CD229" s="845" t="s">
        <v>798</v>
      </c>
      <c r="CE229" s="845" t="s">
        <v>798</v>
      </c>
      <c r="CF229" s="845" t="s">
        <v>798</v>
      </c>
      <c r="CG229" s="845" t="s">
        <v>798</v>
      </c>
      <c r="CH229" s="845" t="s">
        <v>798</v>
      </c>
      <c r="CI229" s="845" t="s">
        <v>798</v>
      </c>
      <c r="CJ229" s="845" t="s">
        <v>798</v>
      </c>
      <c r="CK229" s="845" t="s">
        <v>798</v>
      </c>
      <c r="CL229" s="845" t="s">
        <v>798</v>
      </c>
      <c r="CM229" s="845" t="s">
        <v>798</v>
      </c>
      <c r="CN229" s="845" t="s">
        <v>798</v>
      </c>
      <c r="CO229" s="845" t="s">
        <v>798</v>
      </c>
      <c r="CP229" s="845" t="s">
        <v>798</v>
      </c>
      <c r="CQ229" s="845" t="s">
        <v>798</v>
      </c>
      <c r="CR229" s="845" t="s">
        <v>798</v>
      </c>
      <c r="CS229" s="845" t="s">
        <v>798</v>
      </c>
      <c r="CT229" s="845" t="s">
        <v>798</v>
      </c>
      <c r="CU229" s="845" t="s">
        <v>798</v>
      </c>
      <c r="CV229" s="845" t="s">
        <v>798</v>
      </c>
      <c r="CW229" s="845" t="s">
        <v>798</v>
      </c>
      <c r="CX229" s="845" t="s">
        <v>798</v>
      </c>
      <c r="CY229" s="845" t="s">
        <v>798</v>
      </c>
      <c r="CZ229" s="845" t="s">
        <v>798</v>
      </c>
      <c r="DA229" s="845" t="s">
        <v>798</v>
      </c>
      <c r="DB229" s="845" t="s">
        <v>798</v>
      </c>
      <c r="DC229" s="845" t="s">
        <v>798</v>
      </c>
      <c r="DD229" s="845" t="s">
        <v>798</v>
      </c>
      <c r="DE229" s="845" t="s">
        <v>798</v>
      </c>
      <c r="DF229" s="845" t="s">
        <v>798</v>
      </c>
      <c r="DG229" s="845" t="s">
        <v>798</v>
      </c>
      <c r="DH229" s="845" t="s">
        <v>798</v>
      </c>
      <c r="DI229" s="845" t="s">
        <v>798</v>
      </c>
      <c r="DJ229" s="845" t="s">
        <v>798</v>
      </c>
      <c r="DK229" s="845" t="s">
        <v>798</v>
      </c>
      <c r="DL229" s="845" t="s">
        <v>798</v>
      </c>
      <c r="DM229" s="845" t="s">
        <v>798</v>
      </c>
      <c r="DN229" s="845" t="s">
        <v>798</v>
      </c>
      <c r="DO229" s="845" t="s">
        <v>798</v>
      </c>
      <c r="DP229" s="845" t="s">
        <v>798</v>
      </c>
      <c r="DQ229" s="845" t="s">
        <v>798</v>
      </c>
      <c r="DR229" s="845" t="s">
        <v>798</v>
      </c>
      <c r="DS229" s="917" t="s">
        <v>798</v>
      </c>
      <c r="DT229" s="845" t="s">
        <v>798</v>
      </c>
      <c r="DU229" s="845" t="s">
        <v>798</v>
      </c>
      <c r="DV229" s="845" t="s">
        <v>798</v>
      </c>
      <c r="DW229" s="845" t="s">
        <v>798</v>
      </c>
      <c r="DX229" s="845" t="s">
        <v>798</v>
      </c>
      <c r="DY229" s="845" t="s">
        <v>798</v>
      </c>
      <c r="DZ229" s="845" t="s">
        <v>798</v>
      </c>
      <c r="EA229" s="845" t="s">
        <v>798</v>
      </c>
      <c r="EB229" s="845" t="s">
        <v>798</v>
      </c>
      <c r="EC229" s="845" t="s">
        <v>798</v>
      </c>
      <c r="ED229" s="845" t="s">
        <v>798</v>
      </c>
      <c r="EE229" s="845" t="s">
        <v>798</v>
      </c>
      <c r="EF229" s="845" t="s">
        <v>798</v>
      </c>
    </row>
    <row r="230" spans="1:136" x14ac:dyDescent="0.2">
      <c r="A230" s="845">
        <v>226</v>
      </c>
      <c r="B230" s="845">
        <v>10</v>
      </c>
      <c r="C230" s="845" t="s">
        <v>798</v>
      </c>
      <c r="D230" s="845" t="s">
        <v>798</v>
      </c>
      <c r="E230" s="845" t="s">
        <v>798</v>
      </c>
      <c r="F230" s="845" t="s">
        <v>798</v>
      </c>
      <c r="G230" s="845" t="s">
        <v>798</v>
      </c>
      <c r="H230" s="845" t="s">
        <v>798</v>
      </c>
      <c r="I230" s="845" t="s">
        <v>798</v>
      </c>
      <c r="J230" s="845" t="s">
        <v>798</v>
      </c>
      <c r="K230" s="845" t="s">
        <v>798</v>
      </c>
      <c r="L230" s="845" t="s">
        <v>798</v>
      </c>
      <c r="M230" s="845" t="s">
        <v>798</v>
      </c>
      <c r="N230" s="845" t="s">
        <v>798</v>
      </c>
      <c r="O230" s="845" t="s">
        <v>798</v>
      </c>
      <c r="P230" s="845" t="s">
        <v>798</v>
      </c>
      <c r="Q230" s="845" t="s">
        <v>798</v>
      </c>
      <c r="R230" s="845" t="s">
        <v>798</v>
      </c>
      <c r="S230" s="845" t="s">
        <v>798</v>
      </c>
      <c r="T230" s="845" t="s">
        <v>798</v>
      </c>
      <c r="U230" s="845" t="s">
        <v>798</v>
      </c>
      <c r="V230" s="845" t="s">
        <v>798</v>
      </c>
      <c r="W230" s="845" t="s">
        <v>798</v>
      </c>
      <c r="X230" s="845" t="s">
        <v>798</v>
      </c>
      <c r="Y230" s="845" t="s">
        <v>798</v>
      </c>
      <c r="Z230" s="845" t="s">
        <v>798</v>
      </c>
      <c r="AA230" s="845" t="s">
        <v>798</v>
      </c>
      <c r="AB230" s="845" t="s">
        <v>798</v>
      </c>
      <c r="AC230" s="845" t="s">
        <v>798</v>
      </c>
      <c r="AD230" s="845" t="s">
        <v>798</v>
      </c>
      <c r="AE230" s="845" t="s">
        <v>798</v>
      </c>
      <c r="AF230" s="845" t="s">
        <v>798</v>
      </c>
      <c r="AG230" s="845" t="s">
        <v>798</v>
      </c>
      <c r="AH230" s="845" t="s">
        <v>798</v>
      </c>
      <c r="AI230" s="845" t="s">
        <v>798</v>
      </c>
      <c r="AJ230" s="845" t="s">
        <v>798</v>
      </c>
      <c r="AK230" s="845" t="s">
        <v>798</v>
      </c>
      <c r="AL230" s="845" t="s">
        <v>798</v>
      </c>
      <c r="AM230" s="845" t="s">
        <v>798</v>
      </c>
      <c r="AN230" s="845" t="s">
        <v>798</v>
      </c>
      <c r="AO230" s="845" t="s">
        <v>798</v>
      </c>
      <c r="AP230" s="845" t="s">
        <v>798</v>
      </c>
      <c r="AQ230" s="845" t="s">
        <v>798</v>
      </c>
      <c r="AR230" s="845" t="s">
        <v>798</v>
      </c>
      <c r="AS230" s="845" t="s">
        <v>798</v>
      </c>
      <c r="AT230" s="845" t="s">
        <v>798</v>
      </c>
      <c r="AU230" s="845" t="s">
        <v>798</v>
      </c>
      <c r="AV230" s="845" t="s">
        <v>798</v>
      </c>
      <c r="AW230" s="845" t="s">
        <v>798</v>
      </c>
      <c r="AX230" s="845" t="s">
        <v>798</v>
      </c>
      <c r="AY230" s="845" t="s">
        <v>798</v>
      </c>
      <c r="AZ230" s="845" t="s">
        <v>798</v>
      </c>
      <c r="BA230" s="845" t="s">
        <v>798</v>
      </c>
      <c r="BB230" s="845" t="s">
        <v>798</v>
      </c>
      <c r="BC230" s="845" t="s">
        <v>798</v>
      </c>
      <c r="BD230" s="845" t="s">
        <v>798</v>
      </c>
      <c r="BE230" s="845" t="s">
        <v>798</v>
      </c>
      <c r="BF230" s="845" t="s">
        <v>798</v>
      </c>
      <c r="BG230" s="845" t="s">
        <v>798</v>
      </c>
      <c r="BH230" s="845" t="s">
        <v>798</v>
      </c>
      <c r="BI230" s="845" t="s">
        <v>798</v>
      </c>
      <c r="BJ230" s="845" t="s">
        <v>798</v>
      </c>
      <c r="BK230" s="917" t="s">
        <v>798</v>
      </c>
      <c r="BL230" s="845" t="s">
        <v>798</v>
      </c>
      <c r="BM230" s="845" t="s">
        <v>798</v>
      </c>
      <c r="BN230" s="845" t="s">
        <v>798</v>
      </c>
      <c r="BO230" s="845" t="s">
        <v>798</v>
      </c>
      <c r="BP230" s="845" t="s">
        <v>798</v>
      </c>
      <c r="BQ230" s="845" t="s">
        <v>798</v>
      </c>
      <c r="BR230" s="917" t="s">
        <v>798</v>
      </c>
      <c r="BS230" s="845" t="s">
        <v>798</v>
      </c>
      <c r="BT230" s="845" t="s">
        <v>798</v>
      </c>
      <c r="BU230" s="845" t="s">
        <v>798</v>
      </c>
      <c r="BV230" s="917" t="s">
        <v>798</v>
      </c>
      <c r="BW230" s="845" t="s">
        <v>798</v>
      </c>
      <c r="BX230" s="845" t="s">
        <v>798</v>
      </c>
      <c r="BY230" s="845" t="s">
        <v>798</v>
      </c>
      <c r="BZ230" s="845" t="s">
        <v>798</v>
      </c>
      <c r="CA230" s="845" t="s">
        <v>798</v>
      </c>
      <c r="CB230" s="845" t="s">
        <v>798</v>
      </c>
      <c r="CC230" s="845" t="s">
        <v>798</v>
      </c>
      <c r="CD230" s="845" t="s">
        <v>798</v>
      </c>
      <c r="CE230" s="845" t="s">
        <v>798</v>
      </c>
      <c r="CF230" s="845" t="s">
        <v>798</v>
      </c>
      <c r="CG230" s="845" t="s">
        <v>798</v>
      </c>
      <c r="CH230" s="845" t="s">
        <v>798</v>
      </c>
      <c r="CI230" s="845" t="s">
        <v>798</v>
      </c>
      <c r="CJ230" s="845" t="s">
        <v>798</v>
      </c>
      <c r="CK230" s="845" t="s">
        <v>798</v>
      </c>
      <c r="CL230" s="845" t="s">
        <v>798</v>
      </c>
      <c r="CM230" s="845" t="s">
        <v>798</v>
      </c>
      <c r="CN230" s="845" t="s">
        <v>798</v>
      </c>
      <c r="CO230" s="845" t="s">
        <v>798</v>
      </c>
      <c r="CP230" s="845" t="s">
        <v>798</v>
      </c>
      <c r="CQ230" s="845" t="s">
        <v>798</v>
      </c>
      <c r="CR230" s="845" t="s">
        <v>798</v>
      </c>
      <c r="CS230" s="845" t="s">
        <v>798</v>
      </c>
      <c r="CT230" s="845" t="s">
        <v>798</v>
      </c>
      <c r="CU230" s="845" t="s">
        <v>798</v>
      </c>
      <c r="CV230" s="845" t="s">
        <v>798</v>
      </c>
      <c r="CW230" s="845" t="s">
        <v>798</v>
      </c>
      <c r="CX230" s="845" t="s">
        <v>798</v>
      </c>
      <c r="CY230" s="845" t="s">
        <v>798</v>
      </c>
      <c r="CZ230" s="845" t="s">
        <v>798</v>
      </c>
      <c r="DA230" s="845" t="s">
        <v>798</v>
      </c>
      <c r="DB230" s="845" t="s">
        <v>798</v>
      </c>
      <c r="DC230" s="845" t="s">
        <v>798</v>
      </c>
      <c r="DD230" s="845" t="s">
        <v>798</v>
      </c>
      <c r="DE230" s="845" t="s">
        <v>798</v>
      </c>
      <c r="DF230" s="845" t="s">
        <v>798</v>
      </c>
      <c r="DG230" s="845" t="s">
        <v>798</v>
      </c>
      <c r="DH230" s="845" t="s">
        <v>798</v>
      </c>
      <c r="DI230" s="845" t="s">
        <v>798</v>
      </c>
      <c r="DJ230" s="845" t="s">
        <v>798</v>
      </c>
      <c r="DK230" s="845" t="s">
        <v>798</v>
      </c>
      <c r="DL230" s="845" t="s">
        <v>798</v>
      </c>
      <c r="DM230" s="845" t="s">
        <v>798</v>
      </c>
      <c r="DN230" s="845" t="s">
        <v>798</v>
      </c>
      <c r="DO230" s="845" t="s">
        <v>798</v>
      </c>
      <c r="DP230" s="845" t="s">
        <v>798</v>
      </c>
      <c r="DQ230" s="845" t="s">
        <v>798</v>
      </c>
      <c r="DR230" s="845" t="s">
        <v>798</v>
      </c>
      <c r="DS230" s="917" t="s">
        <v>798</v>
      </c>
      <c r="DT230" s="845" t="s">
        <v>798</v>
      </c>
      <c r="DU230" s="845" t="s">
        <v>798</v>
      </c>
      <c r="DV230" s="845" t="s">
        <v>798</v>
      </c>
      <c r="DW230" s="845" t="s">
        <v>798</v>
      </c>
      <c r="DX230" s="845" t="s">
        <v>798</v>
      </c>
      <c r="DY230" s="845" t="s">
        <v>798</v>
      </c>
      <c r="DZ230" s="845" t="s">
        <v>798</v>
      </c>
      <c r="EA230" s="845" t="s">
        <v>798</v>
      </c>
      <c r="EB230" s="845" t="s">
        <v>798</v>
      </c>
      <c r="EC230" s="845" t="s">
        <v>798</v>
      </c>
      <c r="ED230" s="845" t="s">
        <v>798</v>
      </c>
      <c r="EE230" s="845" t="s">
        <v>798</v>
      </c>
      <c r="EF230" s="845" t="s">
        <v>798</v>
      </c>
    </row>
    <row r="231" spans="1:136" x14ac:dyDescent="0.2">
      <c r="A231" s="845">
        <v>227</v>
      </c>
      <c r="B231" s="845">
        <v>11</v>
      </c>
      <c r="C231" s="845" t="s">
        <v>798</v>
      </c>
      <c r="D231" s="845" t="s">
        <v>798</v>
      </c>
      <c r="E231" s="845" t="s">
        <v>798</v>
      </c>
      <c r="F231" s="845" t="s">
        <v>798</v>
      </c>
      <c r="G231" s="845" t="s">
        <v>798</v>
      </c>
      <c r="H231" s="845" t="s">
        <v>798</v>
      </c>
      <c r="I231" s="845" t="s">
        <v>798</v>
      </c>
      <c r="J231" s="845" t="s">
        <v>798</v>
      </c>
      <c r="K231" s="845" t="s">
        <v>798</v>
      </c>
      <c r="L231" s="845" t="s">
        <v>798</v>
      </c>
      <c r="M231" s="845" t="s">
        <v>798</v>
      </c>
      <c r="N231" s="845" t="s">
        <v>798</v>
      </c>
      <c r="O231" s="845" t="s">
        <v>798</v>
      </c>
      <c r="P231" s="845" t="s">
        <v>798</v>
      </c>
      <c r="Q231" s="845" t="s">
        <v>798</v>
      </c>
      <c r="R231" s="845" t="s">
        <v>798</v>
      </c>
      <c r="S231" s="845" t="s">
        <v>798</v>
      </c>
      <c r="T231" s="845" t="s">
        <v>798</v>
      </c>
      <c r="U231" s="845" t="s">
        <v>798</v>
      </c>
      <c r="V231" s="845" t="s">
        <v>798</v>
      </c>
      <c r="W231" s="845" t="s">
        <v>798</v>
      </c>
      <c r="X231" s="845" t="s">
        <v>798</v>
      </c>
      <c r="Y231" s="845" t="s">
        <v>798</v>
      </c>
      <c r="Z231" s="845" t="s">
        <v>798</v>
      </c>
      <c r="AA231" s="845" t="s">
        <v>798</v>
      </c>
      <c r="AB231" s="845" t="s">
        <v>798</v>
      </c>
      <c r="AC231" s="845" t="s">
        <v>798</v>
      </c>
      <c r="AD231" s="845" t="s">
        <v>798</v>
      </c>
      <c r="AE231" s="845" t="s">
        <v>798</v>
      </c>
      <c r="AF231" s="845" t="s">
        <v>798</v>
      </c>
      <c r="AG231" s="845" t="s">
        <v>798</v>
      </c>
      <c r="AH231" s="845" t="s">
        <v>798</v>
      </c>
      <c r="AI231" s="845" t="s">
        <v>798</v>
      </c>
      <c r="AJ231" s="845" t="s">
        <v>798</v>
      </c>
      <c r="AK231" s="845" t="s">
        <v>798</v>
      </c>
      <c r="AL231" s="845" t="s">
        <v>798</v>
      </c>
      <c r="AM231" s="845" t="s">
        <v>798</v>
      </c>
      <c r="AN231" s="845" t="s">
        <v>798</v>
      </c>
      <c r="AO231" s="845" t="s">
        <v>798</v>
      </c>
      <c r="AP231" s="845" t="s">
        <v>798</v>
      </c>
      <c r="AQ231" s="845" t="s">
        <v>798</v>
      </c>
      <c r="AR231" s="845" t="s">
        <v>798</v>
      </c>
      <c r="AS231" s="845" t="s">
        <v>798</v>
      </c>
      <c r="AT231" s="845" t="s">
        <v>798</v>
      </c>
      <c r="AU231" s="845" t="s">
        <v>798</v>
      </c>
      <c r="AV231" s="845" t="s">
        <v>798</v>
      </c>
      <c r="AW231" s="845" t="s">
        <v>798</v>
      </c>
      <c r="AX231" s="845" t="s">
        <v>798</v>
      </c>
      <c r="AY231" s="845" t="s">
        <v>798</v>
      </c>
      <c r="AZ231" s="845" t="s">
        <v>798</v>
      </c>
      <c r="BA231" s="845" t="s">
        <v>798</v>
      </c>
      <c r="BB231" s="845" t="s">
        <v>798</v>
      </c>
      <c r="BC231" s="845" t="s">
        <v>798</v>
      </c>
      <c r="BD231" s="845" t="s">
        <v>798</v>
      </c>
      <c r="BE231" s="845" t="s">
        <v>798</v>
      </c>
      <c r="BF231" s="845" t="s">
        <v>798</v>
      </c>
      <c r="BG231" s="845" t="s">
        <v>798</v>
      </c>
      <c r="BH231" s="845" t="s">
        <v>798</v>
      </c>
      <c r="BI231" s="845" t="s">
        <v>798</v>
      </c>
      <c r="BJ231" s="845" t="s">
        <v>798</v>
      </c>
      <c r="BK231" s="917" t="s">
        <v>798</v>
      </c>
      <c r="BL231" s="845" t="s">
        <v>798</v>
      </c>
      <c r="BM231" s="845" t="s">
        <v>798</v>
      </c>
      <c r="BN231" s="845" t="s">
        <v>798</v>
      </c>
      <c r="BO231" s="845" t="s">
        <v>798</v>
      </c>
      <c r="BP231" s="845" t="s">
        <v>798</v>
      </c>
      <c r="BQ231" s="845" t="s">
        <v>798</v>
      </c>
      <c r="BR231" s="917" t="s">
        <v>798</v>
      </c>
      <c r="BS231" s="845" t="s">
        <v>798</v>
      </c>
      <c r="BT231" s="845" t="s">
        <v>798</v>
      </c>
      <c r="BU231" s="845" t="s">
        <v>798</v>
      </c>
      <c r="BV231" s="917" t="s">
        <v>798</v>
      </c>
      <c r="BW231" s="845" t="s">
        <v>798</v>
      </c>
      <c r="BX231" s="845" t="s">
        <v>798</v>
      </c>
      <c r="BY231" s="845" t="s">
        <v>798</v>
      </c>
      <c r="BZ231" s="845" t="s">
        <v>798</v>
      </c>
      <c r="CA231" s="845" t="s">
        <v>798</v>
      </c>
      <c r="CB231" s="845" t="s">
        <v>798</v>
      </c>
      <c r="CC231" s="845" t="s">
        <v>798</v>
      </c>
      <c r="CD231" s="845" t="s">
        <v>798</v>
      </c>
      <c r="CE231" s="845" t="s">
        <v>798</v>
      </c>
      <c r="CF231" s="845" t="s">
        <v>798</v>
      </c>
      <c r="CG231" s="845" t="s">
        <v>798</v>
      </c>
      <c r="CH231" s="845" t="s">
        <v>798</v>
      </c>
      <c r="CI231" s="845" t="s">
        <v>798</v>
      </c>
      <c r="CJ231" s="845" t="s">
        <v>798</v>
      </c>
      <c r="CK231" s="845" t="s">
        <v>798</v>
      </c>
      <c r="CL231" s="845" t="s">
        <v>798</v>
      </c>
      <c r="CM231" s="845" t="s">
        <v>798</v>
      </c>
      <c r="CN231" s="845" t="s">
        <v>798</v>
      </c>
      <c r="CO231" s="845" t="s">
        <v>798</v>
      </c>
      <c r="CP231" s="845" t="s">
        <v>798</v>
      </c>
      <c r="CQ231" s="845" t="s">
        <v>798</v>
      </c>
      <c r="CR231" s="845" t="s">
        <v>798</v>
      </c>
      <c r="CS231" s="845" t="s">
        <v>798</v>
      </c>
      <c r="CT231" s="845" t="s">
        <v>798</v>
      </c>
      <c r="CU231" s="845" t="s">
        <v>798</v>
      </c>
      <c r="CV231" s="845" t="s">
        <v>798</v>
      </c>
      <c r="CW231" s="845" t="s">
        <v>798</v>
      </c>
      <c r="CX231" s="845" t="s">
        <v>798</v>
      </c>
      <c r="CY231" s="845" t="s">
        <v>798</v>
      </c>
      <c r="CZ231" s="845" t="s">
        <v>798</v>
      </c>
      <c r="DA231" s="845" t="s">
        <v>798</v>
      </c>
      <c r="DB231" s="845" t="s">
        <v>798</v>
      </c>
      <c r="DC231" s="845" t="s">
        <v>798</v>
      </c>
      <c r="DD231" s="845" t="s">
        <v>798</v>
      </c>
      <c r="DE231" s="845" t="s">
        <v>798</v>
      </c>
      <c r="DF231" s="845" t="s">
        <v>798</v>
      </c>
      <c r="DG231" s="845" t="s">
        <v>798</v>
      </c>
      <c r="DH231" s="845" t="s">
        <v>798</v>
      </c>
      <c r="DI231" s="845" t="s">
        <v>798</v>
      </c>
      <c r="DJ231" s="845" t="s">
        <v>798</v>
      </c>
      <c r="DK231" s="845" t="s">
        <v>798</v>
      </c>
      <c r="DL231" s="845" t="s">
        <v>798</v>
      </c>
      <c r="DM231" s="845" t="s">
        <v>798</v>
      </c>
      <c r="DN231" s="845" t="s">
        <v>798</v>
      </c>
      <c r="DO231" s="845" t="s">
        <v>798</v>
      </c>
      <c r="DP231" s="845" t="s">
        <v>798</v>
      </c>
      <c r="DQ231" s="845" t="s">
        <v>798</v>
      </c>
      <c r="DR231" s="845" t="s">
        <v>798</v>
      </c>
      <c r="DS231" s="917" t="s">
        <v>798</v>
      </c>
      <c r="DT231" s="845" t="s">
        <v>798</v>
      </c>
      <c r="DU231" s="845" t="s">
        <v>798</v>
      </c>
      <c r="DV231" s="845" t="s">
        <v>798</v>
      </c>
      <c r="DW231" s="845" t="s">
        <v>798</v>
      </c>
      <c r="DX231" s="845" t="s">
        <v>798</v>
      </c>
      <c r="DY231" s="845" t="s">
        <v>798</v>
      </c>
      <c r="DZ231" s="845" t="s">
        <v>798</v>
      </c>
      <c r="EA231" s="845" t="s">
        <v>798</v>
      </c>
      <c r="EB231" s="845" t="s">
        <v>798</v>
      </c>
      <c r="EC231" s="845" t="s">
        <v>798</v>
      </c>
      <c r="ED231" s="845" t="s">
        <v>798</v>
      </c>
      <c r="EE231" s="845" t="s">
        <v>798</v>
      </c>
      <c r="EF231" s="845" t="s">
        <v>798</v>
      </c>
    </row>
    <row r="232" spans="1:136" x14ac:dyDescent="0.2">
      <c r="A232" s="845">
        <v>228</v>
      </c>
      <c r="B232" s="845">
        <v>12</v>
      </c>
      <c r="C232" s="845" t="s">
        <v>798</v>
      </c>
      <c r="D232" s="845" t="s">
        <v>798</v>
      </c>
      <c r="E232" s="845" t="s">
        <v>798</v>
      </c>
      <c r="F232" s="845" t="s">
        <v>798</v>
      </c>
      <c r="G232" s="845" t="s">
        <v>798</v>
      </c>
      <c r="H232" s="845" t="s">
        <v>798</v>
      </c>
      <c r="I232" s="845" t="s">
        <v>798</v>
      </c>
      <c r="J232" s="845" t="s">
        <v>798</v>
      </c>
      <c r="K232" s="845" t="s">
        <v>798</v>
      </c>
      <c r="L232" s="845" t="s">
        <v>798</v>
      </c>
      <c r="M232" s="845" t="s">
        <v>798</v>
      </c>
      <c r="N232" s="845" t="s">
        <v>798</v>
      </c>
      <c r="O232" s="845" t="s">
        <v>798</v>
      </c>
      <c r="P232" s="845" t="s">
        <v>798</v>
      </c>
      <c r="Q232" s="845" t="s">
        <v>798</v>
      </c>
      <c r="R232" s="845" t="s">
        <v>798</v>
      </c>
      <c r="S232" s="845" t="s">
        <v>798</v>
      </c>
      <c r="T232" s="845" t="s">
        <v>798</v>
      </c>
      <c r="U232" s="845" t="s">
        <v>798</v>
      </c>
      <c r="V232" s="845" t="s">
        <v>798</v>
      </c>
      <c r="W232" s="845" t="s">
        <v>798</v>
      </c>
      <c r="X232" s="845" t="s">
        <v>798</v>
      </c>
      <c r="Y232" s="845" t="s">
        <v>798</v>
      </c>
      <c r="Z232" s="845" t="s">
        <v>798</v>
      </c>
      <c r="AA232" s="845" t="s">
        <v>798</v>
      </c>
      <c r="AB232" s="845" t="s">
        <v>798</v>
      </c>
      <c r="AC232" s="845" t="s">
        <v>798</v>
      </c>
      <c r="AD232" s="845" t="s">
        <v>798</v>
      </c>
      <c r="AE232" s="845" t="s">
        <v>798</v>
      </c>
      <c r="AF232" s="845" t="s">
        <v>798</v>
      </c>
      <c r="AG232" s="845" t="s">
        <v>798</v>
      </c>
      <c r="AH232" s="845" t="s">
        <v>798</v>
      </c>
      <c r="AI232" s="845" t="s">
        <v>798</v>
      </c>
      <c r="AJ232" s="845" t="s">
        <v>798</v>
      </c>
      <c r="AK232" s="845" t="s">
        <v>798</v>
      </c>
      <c r="AL232" s="845" t="s">
        <v>798</v>
      </c>
      <c r="AM232" s="845" t="s">
        <v>798</v>
      </c>
      <c r="AN232" s="845" t="s">
        <v>798</v>
      </c>
      <c r="AO232" s="845" t="s">
        <v>798</v>
      </c>
      <c r="AP232" s="845" t="s">
        <v>798</v>
      </c>
      <c r="AQ232" s="845" t="s">
        <v>798</v>
      </c>
      <c r="AR232" s="845" t="s">
        <v>798</v>
      </c>
      <c r="AS232" s="845" t="s">
        <v>798</v>
      </c>
      <c r="AT232" s="845" t="s">
        <v>798</v>
      </c>
      <c r="AU232" s="845" t="s">
        <v>798</v>
      </c>
      <c r="AV232" s="845" t="s">
        <v>798</v>
      </c>
      <c r="AW232" s="845" t="s">
        <v>798</v>
      </c>
      <c r="AX232" s="845" t="s">
        <v>798</v>
      </c>
      <c r="AY232" s="845" t="s">
        <v>798</v>
      </c>
      <c r="AZ232" s="845" t="s">
        <v>798</v>
      </c>
      <c r="BA232" s="845" t="s">
        <v>798</v>
      </c>
      <c r="BB232" s="845" t="s">
        <v>798</v>
      </c>
      <c r="BC232" s="845" t="s">
        <v>798</v>
      </c>
      <c r="BD232" s="845" t="s">
        <v>798</v>
      </c>
      <c r="BE232" s="845" t="s">
        <v>798</v>
      </c>
      <c r="BF232" s="845" t="s">
        <v>798</v>
      </c>
      <c r="BG232" s="845" t="s">
        <v>798</v>
      </c>
      <c r="BH232" s="845" t="s">
        <v>798</v>
      </c>
      <c r="BI232" s="845" t="s">
        <v>798</v>
      </c>
      <c r="BJ232" s="845" t="s">
        <v>798</v>
      </c>
      <c r="BK232" s="917" t="s">
        <v>798</v>
      </c>
      <c r="BL232" s="845" t="s">
        <v>798</v>
      </c>
      <c r="BM232" s="845" t="s">
        <v>798</v>
      </c>
      <c r="BN232" s="845" t="s">
        <v>798</v>
      </c>
      <c r="BO232" s="845" t="s">
        <v>798</v>
      </c>
      <c r="BP232" s="845" t="s">
        <v>798</v>
      </c>
      <c r="BQ232" s="845" t="s">
        <v>798</v>
      </c>
      <c r="BR232" s="917" t="s">
        <v>798</v>
      </c>
      <c r="BS232" s="845" t="s">
        <v>798</v>
      </c>
      <c r="BT232" s="845" t="s">
        <v>798</v>
      </c>
      <c r="BU232" s="845" t="s">
        <v>798</v>
      </c>
      <c r="BV232" s="917" t="s">
        <v>798</v>
      </c>
      <c r="BW232" s="845" t="s">
        <v>798</v>
      </c>
      <c r="BX232" s="845" t="s">
        <v>798</v>
      </c>
      <c r="BY232" s="845" t="s">
        <v>798</v>
      </c>
      <c r="BZ232" s="845" t="s">
        <v>798</v>
      </c>
      <c r="CA232" s="845" t="s">
        <v>798</v>
      </c>
      <c r="CB232" s="845" t="s">
        <v>798</v>
      </c>
      <c r="CC232" s="845" t="s">
        <v>798</v>
      </c>
      <c r="CD232" s="845" t="s">
        <v>798</v>
      </c>
      <c r="CE232" s="845" t="s">
        <v>798</v>
      </c>
      <c r="CF232" s="845" t="s">
        <v>798</v>
      </c>
      <c r="CG232" s="845" t="s">
        <v>798</v>
      </c>
      <c r="CH232" s="845" t="s">
        <v>798</v>
      </c>
      <c r="CI232" s="845" t="s">
        <v>798</v>
      </c>
      <c r="CJ232" s="845" t="s">
        <v>798</v>
      </c>
      <c r="CK232" s="845" t="s">
        <v>798</v>
      </c>
      <c r="CL232" s="845" t="s">
        <v>798</v>
      </c>
      <c r="CM232" s="845" t="s">
        <v>798</v>
      </c>
      <c r="CN232" s="845" t="s">
        <v>798</v>
      </c>
      <c r="CO232" s="845" t="s">
        <v>798</v>
      </c>
      <c r="CP232" s="845" t="s">
        <v>798</v>
      </c>
      <c r="CQ232" s="845" t="s">
        <v>798</v>
      </c>
      <c r="CR232" s="845" t="s">
        <v>798</v>
      </c>
      <c r="CS232" s="845" t="s">
        <v>798</v>
      </c>
      <c r="CT232" s="845" t="s">
        <v>798</v>
      </c>
      <c r="CU232" s="845" t="s">
        <v>798</v>
      </c>
      <c r="CV232" s="845" t="s">
        <v>798</v>
      </c>
      <c r="CW232" s="845" t="s">
        <v>798</v>
      </c>
      <c r="CX232" s="845" t="s">
        <v>798</v>
      </c>
      <c r="CY232" s="845" t="s">
        <v>798</v>
      </c>
      <c r="CZ232" s="845" t="s">
        <v>798</v>
      </c>
      <c r="DA232" s="845" t="s">
        <v>798</v>
      </c>
      <c r="DB232" s="845" t="s">
        <v>798</v>
      </c>
      <c r="DC232" s="845" t="s">
        <v>798</v>
      </c>
      <c r="DD232" s="845" t="s">
        <v>798</v>
      </c>
      <c r="DE232" s="845" t="s">
        <v>798</v>
      </c>
      <c r="DF232" s="845" t="s">
        <v>798</v>
      </c>
      <c r="DG232" s="845" t="s">
        <v>798</v>
      </c>
      <c r="DH232" s="845" t="s">
        <v>798</v>
      </c>
      <c r="DI232" s="845" t="s">
        <v>798</v>
      </c>
      <c r="DJ232" s="845" t="s">
        <v>798</v>
      </c>
      <c r="DK232" s="845" t="s">
        <v>798</v>
      </c>
      <c r="DL232" s="845" t="s">
        <v>798</v>
      </c>
      <c r="DM232" s="845" t="s">
        <v>798</v>
      </c>
      <c r="DN232" s="845" t="s">
        <v>798</v>
      </c>
      <c r="DO232" s="845" t="s">
        <v>798</v>
      </c>
      <c r="DP232" s="845" t="s">
        <v>798</v>
      </c>
      <c r="DQ232" s="845" t="s">
        <v>798</v>
      </c>
      <c r="DR232" s="845" t="s">
        <v>798</v>
      </c>
      <c r="DS232" s="917" t="s">
        <v>798</v>
      </c>
      <c r="DT232" s="845" t="s">
        <v>798</v>
      </c>
      <c r="DU232" s="845" t="s">
        <v>798</v>
      </c>
      <c r="DV232" s="845" t="s">
        <v>798</v>
      </c>
      <c r="DW232" s="845" t="s">
        <v>798</v>
      </c>
      <c r="DX232" s="845" t="s">
        <v>798</v>
      </c>
      <c r="DY232" s="845" t="s">
        <v>798</v>
      </c>
      <c r="DZ232" s="845" t="s">
        <v>798</v>
      </c>
      <c r="EA232" s="845" t="s">
        <v>798</v>
      </c>
      <c r="EB232" s="845" t="s">
        <v>798</v>
      </c>
      <c r="EC232" s="845" t="s">
        <v>798</v>
      </c>
      <c r="ED232" s="845" t="s">
        <v>798</v>
      </c>
      <c r="EE232" s="845" t="s">
        <v>798</v>
      </c>
      <c r="EF232" s="845" t="s">
        <v>798</v>
      </c>
    </row>
    <row r="233" spans="1:136" x14ac:dyDescent="0.2">
      <c r="A233" s="845">
        <v>229</v>
      </c>
      <c r="B233" s="845">
        <v>1</v>
      </c>
      <c r="C233" s="845" t="s">
        <v>798</v>
      </c>
      <c r="D233" s="845" t="s">
        <v>798</v>
      </c>
      <c r="E233" s="845" t="s">
        <v>798</v>
      </c>
      <c r="F233" s="845" t="s">
        <v>798</v>
      </c>
      <c r="G233" s="845" t="s">
        <v>798</v>
      </c>
      <c r="H233" s="845" t="s">
        <v>798</v>
      </c>
      <c r="I233" s="845" t="s">
        <v>798</v>
      </c>
      <c r="J233" s="845" t="s">
        <v>798</v>
      </c>
      <c r="K233" s="845" t="s">
        <v>798</v>
      </c>
      <c r="L233" s="845" t="s">
        <v>798</v>
      </c>
      <c r="M233" s="845" t="s">
        <v>798</v>
      </c>
      <c r="N233" s="845" t="s">
        <v>798</v>
      </c>
      <c r="O233" s="845" t="s">
        <v>798</v>
      </c>
      <c r="P233" s="845" t="s">
        <v>798</v>
      </c>
      <c r="Q233" s="845" t="s">
        <v>798</v>
      </c>
      <c r="R233" s="845" t="s">
        <v>798</v>
      </c>
      <c r="S233" s="845" t="s">
        <v>798</v>
      </c>
      <c r="T233" s="845" t="s">
        <v>798</v>
      </c>
      <c r="U233" s="845" t="s">
        <v>798</v>
      </c>
      <c r="V233" s="845" t="s">
        <v>798</v>
      </c>
      <c r="W233" s="845" t="s">
        <v>798</v>
      </c>
      <c r="X233" s="845" t="s">
        <v>798</v>
      </c>
      <c r="Y233" s="845" t="s">
        <v>798</v>
      </c>
      <c r="Z233" s="845" t="s">
        <v>798</v>
      </c>
      <c r="AA233" s="845" t="s">
        <v>798</v>
      </c>
      <c r="AB233" s="845" t="s">
        <v>798</v>
      </c>
      <c r="AC233" s="845" t="s">
        <v>798</v>
      </c>
      <c r="AD233" s="845" t="s">
        <v>798</v>
      </c>
      <c r="AE233" s="845" t="s">
        <v>798</v>
      </c>
      <c r="AF233" s="845" t="s">
        <v>798</v>
      </c>
      <c r="AG233" s="845" t="s">
        <v>798</v>
      </c>
      <c r="AH233" s="845" t="s">
        <v>798</v>
      </c>
      <c r="AI233" s="845" t="s">
        <v>798</v>
      </c>
      <c r="AJ233" s="845" t="s">
        <v>798</v>
      </c>
      <c r="AK233" s="845" t="s">
        <v>798</v>
      </c>
      <c r="AL233" s="845" t="s">
        <v>798</v>
      </c>
      <c r="AM233" s="845" t="s">
        <v>798</v>
      </c>
      <c r="AN233" s="845" t="s">
        <v>798</v>
      </c>
      <c r="AO233" s="845" t="s">
        <v>798</v>
      </c>
      <c r="AP233" s="845" t="s">
        <v>798</v>
      </c>
      <c r="AQ233" s="845" t="s">
        <v>798</v>
      </c>
      <c r="AR233" s="845" t="s">
        <v>798</v>
      </c>
      <c r="AS233" s="845" t="s">
        <v>798</v>
      </c>
      <c r="AT233" s="845" t="s">
        <v>798</v>
      </c>
      <c r="AU233" s="845" t="s">
        <v>798</v>
      </c>
      <c r="AV233" s="845" t="s">
        <v>798</v>
      </c>
      <c r="AW233" s="845" t="s">
        <v>798</v>
      </c>
      <c r="AX233" s="845" t="s">
        <v>798</v>
      </c>
      <c r="AY233" s="845" t="s">
        <v>798</v>
      </c>
      <c r="AZ233" s="845" t="s">
        <v>798</v>
      </c>
      <c r="BA233" s="845" t="s">
        <v>798</v>
      </c>
      <c r="BB233" s="845" t="s">
        <v>798</v>
      </c>
      <c r="BC233" s="845" t="s">
        <v>798</v>
      </c>
      <c r="BD233" s="845" t="s">
        <v>798</v>
      </c>
      <c r="BE233" s="845" t="s">
        <v>798</v>
      </c>
      <c r="BF233" s="845" t="s">
        <v>798</v>
      </c>
      <c r="BG233" s="845" t="s">
        <v>798</v>
      </c>
      <c r="BH233" s="845" t="s">
        <v>798</v>
      </c>
      <c r="BI233" s="845" t="s">
        <v>798</v>
      </c>
      <c r="BJ233" s="845" t="s">
        <v>798</v>
      </c>
      <c r="BK233" s="917" t="s">
        <v>798</v>
      </c>
      <c r="BL233" s="845" t="s">
        <v>798</v>
      </c>
      <c r="BM233" s="845" t="s">
        <v>798</v>
      </c>
      <c r="BN233" s="845" t="s">
        <v>798</v>
      </c>
      <c r="BO233" s="845" t="s">
        <v>798</v>
      </c>
      <c r="BP233" s="845" t="s">
        <v>798</v>
      </c>
      <c r="BQ233" s="845" t="s">
        <v>798</v>
      </c>
      <c r="BR233" s="917" t="s">
        <v>798</v>
      </c>
      <c r="BS233" s="845" t="s">
        <v>798</v>
      </c>
      <c r="BT233" s="845" t="s">
        <v>798</v>
      </c>
      <c r="BU233" s="845" t="s">
        <v>798</v>
      </c>
      <c r="BV233" s="917" t="s">
        <v>798</v>
      </c>
      <c r="BW233" s="845" t="s">
        <v>798</v>
      </c>
      <c r="BX233" s="845" t="s">
        <v>798</v>
      </c>
      <c r="BY233" s="845" t="s">
        <v>798</v>
      </c>
      <c r="BZ233" s="845" t="s">
        <v>798</v>
      </c>
      <c r="CA233" s="845" t="s">
        <v>798</v>
      </c>
      <c r="CB233" s="845" t="s">
        <v>798</v>
      </c>
      <c r="CC233" s="845" t="s">
        <v>798</v>
      </c>
      <c r="CD233" s="845" t="s">
        <v>798</v>
      </c>
      <c r="CE233" s="845" t="s">
        <v>798</v>
      </c>
      <c r="CF233" s="845" t="s">
        <v>798</v>
      </c>
      <c r="CG233" s="845" t="s">
        <v>798</v>
      </c>
      <c r="CH233" s="845" t="s">
        <v>798</v>
      </c>
      <c r="CI233" s="845" t="s">
        <v>798</v>
      </c>
      <c r="CJ233" s="845" t="s">
        <v>798</v>
      </c>
      <c r="CK233" s="845" t="s">
        <v>798</v>
      </c>
      <c r="CL233" s="845" t="s">
        <v>798</v>
      </c>
      <c r="CM233" s="845" t="s">
        <v>798</v>
      </c>
      <c r="CN233" s="845" t="s">
        <v>798</v>
      </c>
      <c r="CO233" s="845" t="s">
        <v>798</v>
      </c>
      <c r="CP233" s="845" t="s">
        <v>798</v>
      </c>
      <c r="CQ233" s="845" t="s">
        <v>798</v>
      </c>
      <c r="CR233" s="845" t="s">
        <v>798</v>
      </c>
      <c r="CS233" s="845" t="s">
        <v>798</v>
      </c>
      <c r="CT233" s="845" t="s">
        <v>798</v>
      </c>
      <c r="CU233" s="845" t="s">
        <v>798</v>
      </c>
      <c r="CV233" s="845" t="s">
        <v>798</v>
      </c>
      <c r="CW233" s="845" t="s">
        <v>798</v>
      </c>
      <c r="CX233" s="845" t="s">
        <v>798</v>
      </c>
      <c r="CY233" s="845" t="s">
        <v>798</v>
      </c>
      <c r="CZ233" s="845" t="s">
        <v>798</v>
      </c>
      <c r="DA233" s="845" t="s">
        <v>798</v>
      </c>
      <c r="DB233" s="845" t="s">
        <v>798</v>
      </c>
      <c r="DC233" s="845" t="s">
        <v>798</v>
      </c>
      <c r="DD233" s="845" t="s">
        <v>798</v>
      </c>
      <c r="DE233" s="845" t="s">
        <v>798</v>
      </c>
      <c r="DF233" s="845" t="s">
        <v>798</v>
      </c>
      <c r="DG233" s="845" t="s">
        <v>798</v>
      </c>
      <c r="DH233" s="845" t="s">
        <v>798</v>
      </c>
      <c r="DI233" s="845" t="s">
        <v>798</v>
      </c>
      <c r="DJ233" s="845" t="s">
        <v>798</v>
      </c>
      <c r="DK233" s="845" t="s">
        <v>798</v>
      </c>
      <c r="DL233" s="845" t="s">
        <v>798</v>
      </c>
      <c r="DM233" s="845" t="s">
        <v>798</v>
      </c>
      <c r="DN233" s="845" t="s">
        <v>798</v>
      </c>
      <c r="DO233" s="845" t="s">
        <v>798</v>
      </c>
      <c r="DP233" s="845" t="s">
        <v>798</v>
      </c>
      <c r="DQ233" s="845" t="s">
        <v>798</v>
      </c>
      <c r="DR233" s="845" t="s">
        <v>798</v>
      </c>
      <c r="DS233" s="917" t="s">
        <v>798</v>
      </c>
      <c r="DT233" s="845" t="s">
        <v>798</v>
      </c>
      <c r="DU233" s="845" t="s">
        <v>798</v>
      </c>
      <c r="DV233" s="845" t="s">
        <v>798</v>
      </c>
      <c r="DW233" s="845" t="s">
        <v>798</v>
      </c>
      <c r="DX233" s="845" t="s">
        <v>798</v>
      </c>
      <c r="DY233" s="845" t="s">
        <v>798</v>
      </c>
      <c r="DZ233" s="845" t="s">
        <v>798</v>
      </c>
      <c r="EA233" s="845" t="s">
        <v>798</v>
      </c>
      <c r="EB233" s="845" t="s">
        <v>798</v>
      </c>
      <c r="EC233" s="845" t="s">
        <v>798</v>
      </c>
      <c r="ED233" s="845" t="s">
        <v>798</v>
      </c>
      <c r="EE233" s="845" t="s">
        <v>798</v>
      </c>
      <c r="EF233" s="845" t="s">
        <v>798</v>
      </c>
    </row>
    <row r="234" spans="1:136" x14ac:dyDescent="0.2">
      <c r="A234" s="845">
        <v>230</v>
      </c>
      <c r="B234" s="845">
        <v>2</v>
      </c>
      <c r="C234" s="845" t="s">
        <v>798</v>
      </c>
      <c r="D234" s="845" t="s">
        <v>798</v>
      </c>
      <c r="E234" s="845" t="s">
        <v>798</v>
      </c>
      <c r="F234" s="845" t="s">
        <v>798</v>
      </c>
      <c r="G234" s="845" t="s">
        <v>798</v>
      </c>
      <c r="H234" s="845" t="s">
        <v>798</v>
      </c>
      <c r="I234" s="845" t="s">
        <v>798</v>
      </c>
      <c r="J234" s="845" t="s">
        <v>798</v>
      </c>
      <c r="K234" s="845" t="s">
        <v>798</v>
      </c>
      <c r="L234" s="845" t="s">
        <v>798</v>
      </c>
      <c r="M234" s="845" t="s">
        <v>798</v>
      </c>
      <c r="N234" s="845" t="s">
        <v>798</v>
      </c>
      <c r="O234" s="845" t="s">
        <v>798</v>
      </c>
      <c r="P234" s="845" t="s">
        <v>798</v>
      </c>
      <c r="Q234" s="845" t="s">
        <v>798</v>
      </c>
      <c r="R234" s="845" t="s">
        <v>798</v>
      </c>
      <c r="S234" s="845" t="s">
        <v>798</v>
      </c>
      <c r="T234" s="845" t="s">
        <v>798</v>
      </c>
      <c r="U234" s="845" t="s">
        <v>798</v>
      </c>
      <c r="V234" s="845" t="s">
        <v>798</v>
      </c>
      <c r="W234" s="845" t="s">
        <v>798</v>
      </c>
      <c r="X234" s="845" t="s">
        <v>798</v>
      </c>
      <c r="Y234" s="845" t="s">
        <v>798</v>
      </c>
      <c r="Z234" s="845" t="s">
        <v>798</v>
      </c>
      <c r="AA234" s="845" t="s">
        <v>798</v>
      </c>
      <c r="AB234" s="845" t="s">
        <v>798</v>
      </c>
      <c r="AC234" s="845" t="s">
        <v>798</v>
      </c>
      <c r="AD234" s="845" t="s">
        <v>798</v>
      </c>
      <c r="AE234" s="845" t="s">
        <v>798</v>
      </c>
      <c r="AF234" s="845" t="s">
        <v>798</v>
      </c>
      <c r="AG234" s="845" t="s">
        <v>798</v>
      </c>
      <c r="AH234" s="845" t="s">
        <v>798</v>
      </c>
      <c r="AI234" s="845" t="s">
        <v>798</v>
      </c>
      <c r="AJ234" s="845" t="s">
        <v>798</v>
      </c>
      <c r="AK234" s="845" t="s">
        <v>798</v>
      </c>
      <c r="AL234" s="845" t="s">
        <v>798</v>
      </c>
      <c r="AM234" s="845" t="s">
        <v>798</v>
      </c>
      <c r="AN234" s="845" t="s">
        <v>798</v>
      </c>
      <c r="AO234" s="845" t="s">
        <v>798</v>
      </c>
      <c r="AP234" s="845" t="s">
        <v>798</v>
      </c>
      <c r="AQ234" s="845" t="s">
        <v>798</v>
      </c>
      <c r="AR234" s="845" t="s">
        <v>798</v>
      </c>
      <c r="AS234" s="845" t="s">
        <v>798</v>
      </c>
      <c r="AT234" s="845" t="s">
        <v>798</v>
      </c>
      <c r="AU234" s="845" t="s">
        <v>798</v>
      </c>
      <c r="AV234" s="845" t="s">
        <v>798</v>
      </c>
      <c r="AW234" s="845" t="s">
        <v>798</v>
      </c>
      <c r="AX234" s="845" t="s">
        <v>798</v>
      </c>
      <c r="AY234" s="845" t="s">
        <v>798</v>
      </c>
      <c r="AZ234" s="845" t="s">
        <v>798</v>
      </c>
      <c r="BA234" s="845" t="s">
        <v>798</v>
      </c>
      <c r="BB234" s="845" t="s">
        <v>798</v>
      </c>
      <c r="BC234" s="845" t="s">
        <v>798</v>
      </c>
      <c r="BD234" s="845" t="s">
        <v>798</v>
      </c>
      <c r="BE234" s="845" t="s">
        <v>798</v>
      </c>
      <c r="BF234" s="845" t="s">
        <v>798</v>
      </c>
      <c r="BG234" s="845" t="s">
        <v>798</v>
      </c>
      <c r="BH234" s="845" t="s">
        <v>798</v>
      </c>
      <c r="BI234" s="845" t="s">
        <v>798</v>
      </c>
      <c r="BJ234" s="845" t="s">
        <v>798</v>
      </c>
      <c r="BK234" s="917" t="s">
        <v>798</v>
      </c>
      <c r="BL234" s="845" t="s">
        <v>798</v>
      </c>
      <c r="BM234" s="845" t="s">
        <v>798</v>
      </c>
      <c r="BN234" s="845" t="s">
        <v>798</v>
      </c>
      <c r="BO234" s="845" t="s">
        <v>798</v>
      </c>
      <c r="BP234" s="845" t="s">
        <v>798</v>
      </c>
      <c r="BQ234" s="845" t="s">
        <v>798</v>
      </c>
      <c r="BR234" s="917" t="s">
        <v>798</v>
      </c>
      <c r="BS234" s="845" t="s">
        <v>798</v>
      </c>
      <c r="BT234" s="845" t="s">
        <v>798</v>
      </c>
      <c r="BU234" s="845" t="s">
        <v>798</v>
      </c>
      <c r="BV234" s="917" t="s">
        <v>798</v>
      </c>
      <c r="BW234" s="845" t="s">
        <v>798</v>
      </c>
      <c r="BX234" s="845" t="s">
        <v>798</v>
      </c>
      <c r="BY234" s="845" t="s">
        <v>798</v>
      </c>
      <c r="BZ234" s="845" t="s">
        <v>798</v>
      </c>
      <c r="CA234" s="845" t="s">
        <v>798</v>
      </c>
      <c r="CB234" s="845" t="s">
        <v>798</v>
      </c>
      <c r="CC234" s="845" t="s">
        <v>798</v>
      </c>
      <c r="CD234" s="845" t="s">
        <v>798</v>
      </c>
      <c r="CE234" s="845" t="s">
        <v>798</v>
      </c>
      <c r="CF234" s="845" t="s">
        <v>798</v>
      </c>
      <c r="CG234" s="845" t="s">
        <v>798</v>
      </c>
      <c r="CH234" s="845" t="s">
        <v>798</v>
      </c>
      <c r="CI234" s="845" t="s">
        <v>798</v>
      </c>
      <c r="CJ234" s="845" t="s">
        <v>798</v>
      </c>
      <c r="CK234" s="845" t="s">
        <v>798</v>
      </c>
      <c r="CL234" s="845" t="s">
        <v>798</v>
      </c>
      <c r="CM234" s="845" t="s">
        <v>798</v>
      </c>
      <c r="CN234" s="845" t="s">
        <v>798</v>
      </c>
      <c r="CO234" s="845" t="s">
        <v>798</v>
      </c>
      <c r="CP234" s="845" t="s">
        <v>798</v>
      </c>
      <c r="CQ234" s="845" t="s">
        <v>798</v>
      </c>
      <c r="CR234" s="845" t="s">
        <v>798</v>
      </c>
      <c r="CS234" s="845" t="s">
        <v>798</v>
      </c>
      <c r="CT234" s="845" t="s">
        <v>798</v>
      </c>
      <c r="CU234" s="845" t="s">
        <v>798</v>
      </c>
      <c r="CV234" s="845" t="s">
        <v>798</v>
      </c>
      <c r="CW234" s="845" t="s">
        <v>798</v>
      </c>
      <c r="CX234" s="845" t="s">
        <v>798</v>
      </c>
      <c r="CY234" s="845" t="s">
        <v>798</v>
      </c>
      <c r="CZ234" s="845" t="s">
        <v>798</v>
      </c>
      <c r="DA234" s="845" t="s">
        <v>798</v>
      </c>
      <c r="DB234" s="845" t="s">
        <v>798</v>
      </c>
      <c r="DC234" s="845" t="s">
        <v>798</v>
      </c>
      <c r="DD234" s="845" t="s">
        <v>798</v>
      </c>
      <c r="DE234" s="845" t="s">
        <v>798</v>
      </c>
      <c r="DF234" s="845" t="s">
        <v>798</v>
      </c>
      <c r="DG234" s="845" t="s">
        <v>798</v>
      </c>
      <c r="DH234" s="845" t="s">
        <v>798</v>
      </c>
      <c r="DI234" s="845" t="s">
        <v>798</v>
      </c>
      <c r="DJ234" s="845" t="s">
        <v>798</v>
      </c>
      <c r="DK234" s="845" t="s">
        <v>798</v>
      </c>
      <c r="DL234" s="845" t="s">
        <v>798</v>
      </c>
      <c r="DM234" s="845" t="s">
        <v>798</v>
      </c>
      <c r="DN234" s="845" t="s">
        <v>798</v>
      </c>
      <c r="DO234" s="845" t="s">
        <v>798</v>
      </c>
      <c r="DP234" s="845" t="s">
        <v>798</v>
      </c>
      <c r="DQ234" s="845" t="s">
        <v>798</v>
      </c>
      <c r="DR234" s="845" t="s">
        <v>798</v>
      </c>
      <c r="DS234" s="917" t="s">
        <v>798</v>
      </c>
      <c r="DT234" s="845" t="s">
        <v>798</v>
      </c>
      <c r="DU234" s="845" t="s">
        <v>798</v>
      </c>
      <c r="DV234" s="845" t="s">
        <v>798</v>
      </c>
      <c r="DW234" s="845" t="s">
        <v>798</v>
      </c>
      <c r="DX234" s="845" t="s">
        <v>798</v>
      </c>
      <c r="DY234" s="845" t="s">
        <v>798</v>
      </c>
      <c r="DZ234" s="845" t="s">
        <v>798</v>
      </c>
      <c r="EA234" s="845" t="s">
        <v>798</v>
      </c>
      <c r="EB234" s="845" t="s">
        <v>798</v>
      </c>
      <c r="EC234" s="845" t="s">
        <v>798</v>
      </c>
      <c r="ED234" s="845" t="s">
        <v>798</v>
      </c>
      <c r="EE234" s="845" t="s">
        <v>798</v>
      </c>
      <c r="EF234" s="845" t="s">
        <v>798</v>
      </c>
    </row>
    <row r="235" spans="1:136" x14ac:dyDescent="0.2">
      <c r="A235" s="845">
        <v>231</v>
      </c>
      <c r="B235" s="845">
        <v>3</v>
      </c>
      <c r="C235" s="845" t="s">
        <v>798</v>
      </c>
      <c r="D235" s="845" t="s">
        <v>798</v>
      </c>
      <c r="E235" s="845" t="s">
        <v>798</v>
      </c>
      <c r="F235" s="845" t="s">
        <v>798</v>
      </c>
      <c r="G235" s="845" t="s">
        <v>798</v>
      </c>
      <c r="H235" s="845" t="s">
        <v>798</v>
      </c>
      <c r="I235" s="845" t="s">
        <v>798</v>
      </c>
      <c r="J235" s="845" t="s">
        <v>798</v>
      </c>
      <c r="K235" s="845" t="s">
        <v>798</v>
      </c>
      <c r="L235" s="845" t="s">
        <v>798</v>
      </c>
      <c r="M235" s="845" t="s">
        <v>798</v>
      </c>
      <c r="N235" s="845" t="s">
        <v>798</v>
      </c>
      <c r="O235" s="845" t="s">
        <v>798</v>
      </c>
      <c r="P235" s="845" t="s">
        <v>798</v>
      </c>
      <c r="Q235" s="845" t="s">
        <v>798</v>
      </c>
      <c r="R235" s="845" t="s">
        <v>798</v>
      </c>
      <c r="S235" s="845" t="s">
        <v>798</v>
      </c>
      <c r="T235" s="845" t="s">
        <v>798</v>
      </c>
      <c r="U235" s="845" t="s">
        <v>798</v>
      </c>
      <c r="V235" s="845" t="s">
        <v>798</v>
      </c>
      <c r="W235" s="845" t="s">
        <v>798</v>
      </c>
      <c r="X235" s="845" t="s">
        <v>798</v>
      </c>
      <c r="Y235" s="845" t="s">
        <v>798</v>
      </c>
      <c r="Z235" s="845" t="s">
        <v>798</v>
      </c>
      <c r="AA235" s="845" t="s">
        <v>798</v>
      </c>
      <c r="AB235" s="845" t="s">
        <v>798</v>
      </c>
      <c r="AC235" s="845" t="s">
        <v>798</v>
      </c>
      <c r="AD235" s="845" t="s">
        <v>798</v>
      </c>
      <c r="AE235" s="845" t="s">
        <v>798</v>
      </c>
      <c r="AF235" s="845" t="s">
        <v>798</v>
      </c>
      <c r="AG235" s="845" t="s">
        <v>798</v>
      </c>
      <c r="AH235" s="845" t="s">
        <v>798</v>
      </c>
      <c r="AI235" s="845" t="s">
        <v>798</v>
      </c>
      <c r="AJ235" s="845" t="s">
        <v>798</v>
      </c>
      <c r="AK235" s="845" t="s">
        <v>798</v>
      </c>
      <c r="AL235" s="845" t="s">
        <v>798</v>
      </c>
      <c r="AM235" s="845" t="s">
        <v>798</v>
      </c>
      <c r="AN235" s="845" t="s">
        <v>798</v>
      </c>
      <c r="AO235" s="845" t="s">
        <v>798</v>
      </c>
      <c r="AP235" s="845" t="s">
        <v>798</v>
      </c>
      <c r="AQ235" s="845" t="s">
        <v>798</v>
      </c>
      <c r="AR235" s="845" t="s">
        <v>798</v>
      </c>
      <c r="AS235" s="845" t="s">
        <v>798</v>
      </c>
      <c r="AT235" s="845" t="s">
        <v>798</v>
      </c>
      <c r="AU235" s="845" t="s">
        <v>798</v>
      </c>
      <c r="AV235" s="845" t="s">
        <v>798</v>
      </c>
      <c r="AW235" s="845" t="s">
        <v>798</v>
      </c>
      <c r="AX235" s="845" t="s">
        <v>798</v>
      </c>
      <c r="AY235" s="845" t="s">
        <v>798</v>
      </c>
      <c r="AZ235" s="845" t="s">
        <v>798</v>
      </c>
      <c r="BA235" s="845" t="s">
        <v>798</v>
      </c>
      <c r="BB235" s="845" t="s">
        <v>798</v>
      </c>
      <c r="BC235" s="845" t="s">
        <v>798</v>
      </c>
      <c r="BD235" s="845" t="s">
        <v>798</v>
      </c>
      <c r="BE235" s="845" t="s">
        <v>798</v>
      </c>
      <c r="BF235" s="845" t="s">
        <v>798</v>
      </c>
      <c r="BG235" s="845" t="s">
        <v>798</v>
      </c>
      <c r="BH235" s="845" t="s">
        <v>798</v>
      </c>
      <c r="BI235" s="845" t="s">
        <v>798</v>
      </c>
      <c r="BJ235" s="845" t="s">
        <v>798</v>
      </c>
      <c r="BK235" s="917" t="s">
        <v>798</v>
      </c>
      <c r="BL235" s="845" t="s">
        <v>798</v>
      </c>
      <c r="BM235" s="845" t="s">
        <v>798</v>
      </c>
      <c r="BN235" s="845" t="s">
        <v>798</v>
      </c>
      <c r="BO235" s="845" t="s">
        <v>798</v>
      </c>
      <c r="BP235" s="845" t="s">
        <v>798</v>
      </c>
      <c r="BQ235" s="845" t="s">
        <v>798</v>
      </c>
      <c r="BR235" s="917" t="s">
        <v>798</v>
      </c>
      <c r="BS235" s="845" t="s">
        <v>798</v>
      </c>
      <c r="BT235" s="845" t="s">
        <v>798</v>
      </c>
      <c r="BU235" s="845" t="s">
        <v>798</v>
      </c>
      <c r="BV235" s="917" t="s">
        <v>798</v>
      </c>
      <c r="BW235" s="845" t="s">
        <v>798</v>
      </c>
      <c r="BX235" s="845" t="s">
        <v>798</v>
      </c>
      <c r="BY235" s="845" t="s">
        <v>798</v>
      </c>
      <c r="BZ235" s="845" t="s">
        <v>798</v>
      </c>
      <c r="CA235" s="845" t="s">
        <v>798</v>
      </c>
      <c r="CB235" s="845" t="s">
        <v>798</v>
      </c>
      <c r="CC235" s="845" t="s">
        <v>798</v>
      </c>
      <c r="CD235" s="845" t="s">
        <v>798</v>
      </c>
      <c r="CE235" s="845" t="s">
        <v>798</v>
      </c>
      <c r="CF235" s="845" t="s">
        <v>798</v>
      </c>
      <c r="CG235" s="845" t="s">
        <v>798</v>
      </c>
      <c r="CH235" s="845" t="s">
        <v>798</v>
      </c>
      <c r="CI235" s="845" t="s">
        <v>798</v>
      </c>
      <c r="CJ235" s="845" t="s">
        <v>798</v>
      </c>
      <c r="CK235" s="845" t="s">
        <v>798</v>
      </c>
      <c r="CL235" s="845" t="s">
        <v>798</v>
      </c>
      <c r="CM235" s="845" t="s">
        <v>798</v>
      </c>
      <c r="CN235" s="845" t="s">
        <v>798</v>
      </c>
      <c r="CO235" s="845" t="s">
        <v>798</v>
      </c>
      <c r="CP235" s="845" t="s">
        <v>798</v>
      </c>
      <c r="CQ235" s="845" t="s">
        <v>798</v>
      </c>
      <c r="CR235" s="845" t="s">
        <v>798</v>
      </c>
      <c r="CS235" s="845" t="s">
        <v>798</v>
      </c>
      <c r="CT235" s="845" t="s">
        <v>798</v>
      </c>
      <c r="CU235" s="845" t="s">
        <v>798</v>
      </c>
      <c r="CV235" s="845" t="s">
        <v>798</v>
      </c>
      <c r="CW235" s="845" t="s">
        <v>798</v>
      </c>
      <c r="CX235" s="845" t="s">
        <v>798</v>
      </c>
      <c r="CY235" s="845" t="s">
        <v>798</v>
      </c>
      <c r="CZ235" s="845" t="s">
        <v>798</v>
      </c>
      <c r="DA235" s="845" t="s">
        <v>798</v>
      </c>
      <c r="DB235" s="845" t="s">
        <v>798</v>
      </c>
      <c r="DC235" s="845" t="s">
        <v>798</v>
      </c>
      <c r="DD235" s="845" t="s">
        <v>798</v>
      </c>
      <c r="DE235" s="845" t="s">
        <v>798</v>
      </c>
      <c r="DF235" s="845" t="s">
        <v>798</v>
      </c>
      <c r="DG235" s="845" t="s">
        <v>798</v>
      </c>
      <c r="DH235" s="845" t="s">
        <v>798</v>
      </c>
      <c r="DI235" s="845" t="s">
        <v>798</v>
      </c>
      <c r="DJ235" s="845" t="s">
        <v>798</v>
      </c>
      <c r="DK235" s="845" t="s">
        <v>798</v>
      </c>
      <c r="DL235" s="845" t="s">
        <v>798</v>
      </c>
      <c r="DM235" s="845" t="s">
        <v>798</v>
      </c>
      <c r="DN235" s="845" t="s">
        <v>798</v>
      </c>
      <c r="DO235" s="845" t="s">
        <v>798</v>
      </c>
      <c r="DP235" s="845" t="s">
        <v>798</v>
      </c>
      <c r="DQ235" s="845" t="s">
        <v>798</v>
      </c>
      <c r="DR235" s="845" t="s">
        <v>798</v>
      </c>
      <c r="DS235" s="917" t="s">
        <v>798</v>
      </c>
      <c r="DT235" s="845" t="s">
        <v>798</v>
      </c>
      <c r="DU235" s="845" t="s">
        <v>798</v>
      </c>
      <c r="DV235" s="845" t="s">
        <v>798</v>
      </c>
      <c r="DW235" s="845" t="s">
        <v>798</v>
      </c>
      <c r="DX235" s="845" t="s">
        <v>798</v>
      </c>
      <c r="DY235" s="845" t="s">
        <v>798</v>
      </c>
      <c r="DZ235" s="845" t="s">
        <v>798</v>
      </c>
      <c r="EA235" s="845" t="s">
        <v>798</v>
      </c>
      <c r="EB235" s="845" t="s">
        <v>798</v>
      </c>
      <c r="EC235" s="845" t="s">
        <v>798</v>
      </c>
      <c r="ED235" s="845" t="s">
        <v>798</v>
      </c>
      <c r="EE235" s="845" t="s">
        <v>798</v>
      </c>
      <c r="EF235" s="845" t="s">
        <v>798</v>
      </c>
    </row>
    <row r="236" spans="1:136" x14ac:dyDescent="0.2">
      <c r="A236" s="845">
        <v>232</v>
      </c>
      <c r="B236" s="845">
        <v>4</v>
      </c>
      <c r="C236" s="845" t="s">
        <v>798</v>
      </c>
      <c r="D236" s="845" t="s">
        <v>798</v>
      </c>
      <c r="E236" s="845" t="s">
        <v>798</v>
      </c>
      <c r="F236" s="845" t="s">
        <v>798</v>
      </c>
      <c r="G236" s="845" t="s">
        <v>798</v>
      </c>
      <c r="H236" s="845" t="s">
        <v>798</v>
      </c>
      <c r="I236" s="845" t="s">
        <v>798</v>
      </c>
      <c r="J236" s="845" t="s">
        <v>798</v>
      </c>
      <c r="K236" s="845" t="s">
        <v>798</v>
      </c>
      <c r="L236" s="845" t="s">
        <v>798</v>
      </c>
      <c r="M236" s="845" t="s">
        <v>798</v>
      </c>
      <c r="N236" s="845" t="s">
        <v>798</v>
      </c>
      <c r="O236" s="845" t="s">
        <v>798</v>
      </c>
      <c r="P236" s="845" t="s">
        <v>798</v>
      </c>
      <c r="Q236" s="845" t="s">
        <v>798</v>
      </c>
      <c r="R236" s="845" t="s">
        <v>798</v>
      </c>
      <c r="S236" s="845" t="s">
        <v>798</v>
      </c>
      <c r="T236" s="845" t="s">
        <v>798</v>
      </c>
      <c r="U236" s="845" t="s">
        <v>798</v>
      </c>
      <c r="V236" s="845" t="s">
        <v>798</v>
      </c>
      <c r="W236" s="845" t="s">
        <v>798</v>
      </c>
      <c r="X236" s="845" t="s">
        <v>798</v>
      </c>
      <c r="Y236" s="845" t="s">
        <v>798</v>
      </c>
      <c r="Z236" s="845" t="s">
        <v>798</v>
      </c>
      <c r="AA236" s="845" t="s">
        <v>798</v>
      </c>
      <c r="AB236" s="845" t="s">
        <v>798</v>
      </c>
      <c r="AC236" s="845" t="s">
        <v>798</v>
      </c>
      <c r="AD236" s="845" t="s">
        <v>798</v>
      </c>
      <c r="AE236" s="845" t="s">
        <v>798</v>
      </c>
      <c r="AF236" s="845" t="s">
        <v>798</v>
      </c>
      <c r="AG236" s="845" t="s">
        <v>798</v>
      </c>
      <c r="AH236" s="845" t="s">
        <v>798</v>
      </c>
      <c r="AI236" s="845" t="s">
        <v>798</v>
      </c>
      <c r="AJ236" s="845" t="s">
        <v>798</v>
      </c>
      <c r="AK236" s="845" t="s">
        <v>798</v>
      </c>
      <c r="AL236" s="845" t="s">
        <v>798</v>
      </c>
      <c r="AM236" s="845" t="s">
        <v>798</v>
      </c>
      <c r="AN236" s="845" t="s">
        <v>798</v>
      </c>
      <c r="AO236" s="845" t="s">
        <v>798</v>
      </c>
      <c r="AP236" s="845" t="s">
        <v>798</v>
      </c>
      <c r="AQ236" s="845" t="s">
        <v>798</v>
      </c>
      <c r="AR236" s="845" t="s">
        <v>798</v>
      </c>
      <c r="AS236" s="845" t="s">
        <v>798</v>
      </c>
      <c r="AT236" s="845" t="s">
        <v>798</v>
      </c>
      <c r="AU236" s="845" t="s">
        <v>798</v>
      </c>
      <c r="AV236" s="845" t="s">
        <v>798</v>
      </c>
      <c r="AW236" s="845" t="s">
        <v>798</v>
      </c>
      <c r="AX236" s="845" t="s">
        <v>798</v>
      </c>
      <c r="AY236" s="845" t="s">
        <v>798</v>
      </c>
      <c r="AZ236" s="845" t="s">
        <v>798</v>
      </c>
      <c r="BA236" s="845" t="s">
        <v>798</v>
      </c>
      <c r="BB236" s="845" t="s">
        <v>798</v>
      </c>
      <c r="BC236" s="845" t="s">
        <v>798</v>
      </c>
      <c r="BD236" s="845" t="s">
        <v>798</v>
      </c>
      <c r="BE236" s="845" t="s">
        <v>798</v>
      </c>
      <c r="BF236" s="845" t="s">
        <v>798</v>
      </c>
      <c r="BG236" s="845" t="s">
        <v>798</v>
      </c>
      <c r="BH236" s="845" t="s">
        <v>798</v>
      </c>
      <c r="BI236" s="845" t="s">
        <v>798</v>
      </c>
      <c r="BJ236" s="845" t="s">
        <v>798</v>
      </c>
      <c r="BK236" s="917" t="s">
        <v>798</v>
      </c>
      <c r="BL236" s="845" t="s">
        <v>798</v>
      </c>
      <c r="BM236" s="845" t="s">
        <v>798</v>
      </c>
      <c r="BN236" s="845" t="s">
        <v>798</v>
      </c>
      <c r="BO236" s="845" t="s">
        <v>798</v>
      </c>
      <c r="BP236" s="845" t="s">
        <v>798</v>
      </c>
      <c r="BQ236" s="845" t="s">
        <v>798</v>
      </c>
      <c r="BR236" s="917" t="s">
        <v>798</v>
      </c>
      <c r="BS236" s="845" t="s">
        <v>798</v>
      </c>
      <c r="BT236" s="845" t="s">
        <v>798</v>
      </c>
      <c r="BU236" s="845" t="s">
        <v>798</v>
      </c>
      <c r="BV236" s="917" t="s">
        <v>798</v>
      </c>
      <c r="BW236" s="845" t="s">
        <v>798</v>
      </c>
      <c r="BX236" s="845" t="s">
        <v>798</v>
      </c>
      <c r="BY236" s="845" t="s">
        <v>798</v>
      </c>
      <c r="BZ236" s="845" t="s">
        <v>798</v>
      </c>
      <c r="CA236" s="845" t="s">
        <v>798</v>
      </c>
      <c r="CB236" s="845" t="s">
        <v>798</v>
      </c>
      <c r="CC236" s="845" t="s">
        <v>798</v>
      </c>
      <c r="CD236" s="845" t="s">
        <v>798</v>
      </c>
      <c r="CE236" s="845" t="s">
        <v>798</v>
      </c>
      <c r="CF236" s="845" t="s">
        <v>798</v>
      </c>
      <c r="CG236" s="845" t="s">
        <v>798</v>
      </c>
      <c r="CH236" s="845" t="s">
        <v>798</v>
      </c>
      <c r="CI236" s="845" t="s">
        <v>798</v>
      </c>
      <c r="CJ236" s="845" t="s">
        <v>798</v>
      </c>
      <c r="CK236" s="845" t="s">
        <v>798</v>
      </c>
      <c r="CL236" s="845" t="s">
        <v>798</v>
      </c>
      <c r="CM236" s="845" t="s">
        <v>798</v>
      </c>
      <c r="CN236" s="845" t="s">
        <v>798</v>
      </c>
      <c r="CO236" s="845" t="s">
        <v>798</v>
      </c>
      <c r="CP236" s="845" t="s">
        <v>798</v>
      </c>
      <c r="CQ236" s="845" t="s">
        <v>798</v>
      </c>
      <c r="CR236" s="845" t="s">
        <v>798</v>
      </c>
      <c r="CS236" s="845" t="s">
        <v>798</v>
      </c>
      <c r="CT236" s="845" t="s">
        <v>798</v>
      </c>
      <c r="CU236" s="845" t="s">
        <v>798</v>
      </c>
      <c r="CV236" s="845" t="s">
        <v>798</v>
      </c>
      <c r="CW236" s="845" t="s">
        <v>798</v>
      </c>
      <c r="CX236" s="845" t="s">
        <v>798</v>
      </c>
      <c r="CY236" s="845" t="s">
        <v>798</v>
      </c>
      <c r="CZ236" s="845" t="s">
        <v>798</v>
      </c>
      <c r="DA236" s="845" t="s">
        <v>798</v>
      </c>
      <c r="DB236" s="845" t="s">
        <v>798</v>
      </c>
      <c r="DC236" s="845" t="s">
        <v>798</v>
      </c>
      <c r="DD236" s="845" t="s">
        <v>798</v>
      </c>
      <c r="DE236" s="845" t="s">
        <v>798</v>
      </c>
      <c r="DF236" s="845" t="s">
        <v>798</v>
      </c>
      <c r="DG236" s="845" t="s">
        <v>798</v>
      </c>
      <c r="DH236" s="845" t="s">
        <v>798</v>
      </c>
      <c r="DI236" s="845" t="s">
        <v>798</v>
      </c>
      <c r="DJ236" s="845" t="s">
        <v>798</v>
      </c>
      <c r="DK236" s="845" t="s">
        <v>798</v>
      </c>
      <c r="DL236" s="845" t="s">
        <v>798</v>
      </c>
      <c r="DM236" s="845" t="s">
        <v>798</v>
      </c>
      <c r="DN236" s="845" t="s">
        <v>798</v>
      </c>
      <c r="DO236" s="845" t="s">
        <v>798</v>
      </c>
      <c r="DP236" s="845" t="s">
        <v>798</v>
      </c>
      <c r="DQ236" s="845" t="s">
        <v>798</v>
      </c>
      <c r="DR236" s="845" t="s">
        <v>798</v>
      </c>
      <c r="DS236" s="917" t="s">
        <v>798</v>
      </c>
      <c r="DT236" s="845" t="s">
        <v>798</v>
      </c>
      <c r="DU236" s="845" t="s">
        <v>798</v>
      </c>
      <c r="DV236" s="845" t="s">
        <v>798</v>
      </c>
      <c r="DW236" s="845" t="s">
        <v>798</v>
      </c>
      <c r="DX236" s="845" t="s">
        <v>798</v>
      </c>
      <c r="DY236" s="845" t="s">
        <v>798</v>
      </c>
      <c r="DZ236" s="845" t="s">
        <v>798</v>
      </c>
      <c r="EA236" s="845" t="s">
        <v>798</v>
      </c>
      <c r="EB236" s="845" t="s">
        <v>798</v>
      </c>
      <c r="EC236" s="845" t="s">
        <v>798</v>
      </c>
      <c r="ED236" s="845" t="s">
        <v>798</v>
      </c>
      <c r="EE236" s="845" t="s">
        <v>798</v>
      </c>
      <c r="EF236" s="845" t="s">
        <v>798</v>
      </c>
    </row>
    <row r="237" spans="1:136" x14ac:dyDescent="0.2">
      <c r="A237" s="845">
        <v>233</v>
      </c>
      <c r="B237" s="845">
        <v>5</v>
      </c>
      <c r="C237" s="845" t="s">
        <v>798</v>
      </c>
      <c r="D237" s="845" t="s">
        <v>798</v>
      </c>
      <c r="E237" s="845" t="s">
        <v>798</v>
      </c>
      <c r="F237" s="845" t="s">
        <v>798</v>
      </c>
      <c r="G237" s="845" t="s">
        <v>798</v>
      </c>
      <c r="H237" s="845" t="s">
        <v>798</v>
      </c>
      <c r="I237" s="845" t="s">
        <v>798</v>
      </c>
      <c r="J237" s="845" t="s">
        <v>798</v>
      </c>
      <c r="K237" s="845" t="s">
        <v>798</v>
      </c>
      <c r="L237" s="845" t="s">
        <v>798</v>
      </c>
      <c r="M237" s="845" t="s">
        <v>798</v>
      </c>
      <c r="N237" s="845" t="s">
        <v>798</v>
      </c>
      <c r="O237" s="845" t="s">
        <v>798</v>
      </c>
      <c r="P237" s="845" t="s">
        <v>798</v>
      </c>
      <c r="Q237" s="845" t="s">
        <v>798</v>
      </c>
      <c r="R237" s="845" t="s">
        <v>798</v>
      </c>
      <c r="S237" s="845" t="s">
        <v>798</v>
      </c>
      <c r="T237" s="845" t="s">
        <v>798</v>
      </c>
      <c r="U237" s="845" t="s">
        <v>798</v>
      </c>
      <c r="V237" s="845" t="s">
        <v>798</v>
      </c>
      <c r="W237" s="845" t="s">
        <v>798</v>
      </c>
      <c r="X237" s="845" t="s">
        <v>798</v>
      </c>
      <c r="Y237" s="845" t="s">
        <v>798</v>
      </c>
      <c r="Z237" s="845" t="s">
        <v>798</v>
      </c>
      <c r="AA237" s="845" t="s">
        <v>798</v>
      </c>
      <c r="AB237" s="845" t="s">
        <v>798</v>
      </c>
      <c r="AC237" s="845" t="s">
        <v>798</v>
      </c>
      <c r="AD237" s="845" t="s">
        <v>798</v>
      </c>
      <c r="AE237" s="845" t="s">
        <v>798</v>
      </c>
      <c r="AF237" s="845" t="s">
        <v>798</v>
      </c>
      <c r="AG237" s="845" t="s">
        <v>798</v>
      </c>
      <c r="AH237" s="845" t="s">
        <v>798</v>
      </c>
      <c r="AI237" s="845" t="s">
        <v>798</v>
      </c>
      <c r="AJ237" s="845" t="s">
        <v>798</v>
      </c>
      <c r="AK237" s="845" t="s">
        <v>798</v>
      </c>
      <c r="AL237" s="845" t="s">
        <v>798</v>
      </c>
      <c r="AM237" s="845" t="s">
        <v>798</v>
      </c>
      <c r="AN237" s="845" t="s">
        <v>798</v>
      </c>
      <c r="AO237" s="845" t="s">
        <v>798</v>
      </c>
      <c r="AP237" s="845" t="s">
        <v>798</v>
      </c>
      <c r="AQ237" s="845" t="s">
        <v>798</v>
      </c>
      <c r="AR237" s="845" t="s">
        <v>798</v>
      </c>
      <c r="AS237" s="845" t="s">
        <v>798</v>
      </c>
      <c r="AT237" s="845" t="s">
        <v>798</v>
      </c>
      <c r="AU237" s="845" t="s">
        <v>798</v>
      </c>
      <c r="AV237" s="845" t="s">
        <v>798</v>
      </c>
      <c r="AW237" s="845" t="s">
        <v>798</v>
      </c>
      <c r="AX237" s="845" t="s">
        <v>798</v>
      </c>
      <c r="AY237" s="845" t="s">
        <v>798</v>
      </c>
      <c r="AZ237" s="845" t="s">
        <v>798</v>
      </c>
      <c r="BA237" s="845" t="s">
        <v>798</v>
      </c>
      <c r="BB237" s="845" t="s">
        <v>798</v>
      </c>
      <c r="BC237" s="845" t="s">
        <v>798</v>
      </c>
      <c r="BD237" s="845" t="s">
        <v>798</v>
      </c>
      <c r="BE237" s="845" t="s">
        <v>798</v>
      </c>
      <c r="BF237" s="845" t="s">
        <v>798</v>
      </c>
      <c r="BG237" s="845" t="s">
        <v>798</v>
      </c>
      <c r="BH237" s="845" t="s">
        <v>798</v>
      </c>
      <c r="BI237" s="845" t="s">
        <v>798</v>
      </c>
      <c r="BJ237" s="845" t="s">
        <v>798</v>
      </c>
      <c r="BK237" s="917" t="s">
        <v>798</v>
      </c>
      <c r="BL237" s="845" t="s">
        <v>798</v>
      </c>
      <c r="BM237" s="845" t="s">
        <v>798</v>
      </c>
      <c r="BN237" s="845" t="s">
        <v>798</v>
      </c>
      <c r="BO237" s="845" t="s">
        <v>798</v>
      </c>
      <c r="BP237" s="845" t="s">
        <v>798</v>
      </c>
      <c r="BQ237" s="845" t="s">
        <v>798</v>
      </c>
      <c r="BR237" s="917" t="s">
        <v>798</v>
      </c>
      <c r="BS237" s="845" t="s">
        <v>798</v>
      </c>
      <c r="BT237" s="845" t="s">
        <v>798</v>
      </c>
      <c r="BU237" s="845" t="s">
        <v>798</v>
      </c>
      <c r="BV237" s="917" t="s">
        <v>798</v>
      </c>
      <c r="BW237" s="845" t="s">
        <v>798</v>
      </c>
      <c r="BX237" s="845" t="s">
        <v>798</v>
      </c>
      <c r="BY237" s="845" t="s">
        <v>798</v>
      </c>
      <c r="BZ237" s="845" t="s">
        <v>798</v>
      </c>
      <c r="CA237" s="845" t="s">
        <v>798</v>
      </c>
      <c r="CB237" s="845" t="s">
        <v>798</v>
      </c>
      <c r="CC237" s="845" t="s">
        <v>798</v>
      </c>
      <c r="CD237" s="845" t="s">
        <v>798</v>
      </c>
      <c r="CE237" s="845" t="s">
        <v>798</v>
      </c>
      <c r="CF237" s="845" t="s">
        <v>798</v>
      </c>
      <c r="CG237" s="845" t="s">
        <v>798</v>
      </c>
      <c r="CH237" s="845" t="s">
        <v>798</v>
      </c>
      <c r="CI237" s="845" t="s">
        <v>798</v>
      </c>
      <c r="CJ237" s="845" t="s">
        <v>798</v>
      </c>
      <c r="CK237" s="845" t="s">
        <v>798</v>
      </c>
      <c r="CL237" s="845" t="s">
        <v>798</v>
      </c>
      <c r="CM237" s="845" t="s">
        <v>798</v>
      </c>
      <c r="CN237" s="845" t="s">
        <v>798</v>
      </c>
      <c r="CO237" s="845" t="s">
        <v>798</v>
      </c>
      <c r="CP237" s="845" t="s">
        <v>798</v>
      </c>
      <c r="CQ237" s="845" t="s">
        <v>798</v>
      </c>
      <c r="CR237" s="845" t="s">
        <v>798</v>
      </c>
      <c r="CS237" s="845" t="s">
        <v>798</v>
      </c>
      <c r="CT237" s="845" t="s">
        <v>798</v>
      </c>
      <c r="CU237" s="845" t="s">
        <v>798</v>
      </c>
      <c r="CV237" s="845" t="s">
        <v>798</v>
      </c>
      <c r="CW237" s="845" t="s">
        <v>798</v>
      </c>
      <c r="CX237" s="845" t="s">
        <v>798</v>
      </c>
      <c r="CY237" s="845" t="s">
        <v>798</v>
      </c>
      <c r="CZ237" s="845" t="s">
        <v>798</v>
      </c>
      <c r="DA237" s="845" t="s">
        <v>798</v>
      </c>
      <c r="DB237" s="845" t="s">
        <v>798</v>
      </c>
      <c r="DC237" s="845" t="s">
        <v>798</v>
      </c>
      <c r="DD237" s="845" t="s">
        <v>798</v>
      </c>
      <c r="DE237" s="845" t="s">
        <v>798</v>
      </c>
      <c r="DF237" s="845" t="s">
        <v>798</v>
      </c>
      <c r="DG237" s="845" t="s">
        <v>798</v>
      </c>
      <c r="DH237" s="845" t="s">
        <v>798</v>
      </c>
      <c r="DI237" s="845" t="s">
        <v>798</v>
      </c>
      <c r="DJ237" s="845" t="s">
        <v>798</v>
      </c>
      <c r="DK237" s="845" t="s">
        <v>798</v>
      </c>
      <c r="DL237" s="845" t="s">
        <v>798</v>
      </c>
      <c r="DM237" s="845" t="s">
        <v>798</v>
      </c>
      <c r="DN237" s="845" t="s">
        <v>798</v>
      </c>
      <c r="DO237" s="845" t="s">
        <v>798</v>
      </c>
      <c r="DP237" s="845" t="s">
        <v>798</v>
      </c>
      <c r="DQ237" s="845" t="s">
        <v>798</v>
      </c>
      <c r="DR237" s="845" t="s">
        <v>798</v>
      </c>
      <c r="DS237" s="917" t="s">
        <v>798</v>
      </c>
      <c r="DT237" s="845" t="s">
        <v>798</v>
      </c>
      <c r="DU237" s="845" t="s">
        <v>798</v>
      </c>
      <c r="DV237" s="845" t="s">
        <v>798</v>
      </c>
      <c r="DW237" s="845" t="s">
        <v>798</v>
      </c>
      <c r="DX237" s="845" t="s">
        <v>798</v>
      </c>
      <c r="DY237" s="845" t="s">
        <v>798</v>
      </c>
      <c r="DZ237" s="845" t="s">
        <v>798</v>
      </c>
      <c r="EA237" s="845" t="s">
        <v>798</v>
      </c>
      <c r="EB237" s="845" t="s">
        <v>798</v>
      </c>
      <c r="EC237" s="845" t="s">
        <v>798</v>
      </c>
      <c r="ED237" s="845" t="s">
        <v>798</v>
      </c>
      <c r="EE237" s="845" t="s">
        <v>798</v>
      </c>
      <c r="EF237" s="845" t="s">
        <v>798</v>
      </c>
    </row>
    <row r="238" spans="1:136" x14ac:dyDescent="0.2">
      <c r="A238" s="845">
        <v>234</v>
      </c>
      <c r="B238" s="845">
        <v>6</v>
      </c>
      <c r="C238" s="845" t="s">
        <v>798</v>
      </c>
      <c r="D238" s="845" t="s">
        <v>798</v>
      </c>
      <c r="E238" s="845" t="s">
        <v>798</v>
      </c>
      <c r="F238" s="845" t="s">
        <v>798</v>
      </c>
      <c r="G238" s="845" t="s">
        <v>798</v>
      </c>
      <c r="H238" s="845" t="s">
        <v>798</v>
      </c>
      <c r="I238" s="845" t="s">
        <v>798</v>
      </c>
      <c r="J238" s="845" t="s">
        <v>798</v>
      </c>
      <c r="K238" s="845" t="s">
        <v>798</v>
      </c>
      <c r="L238" s="845" t="s">
        <v>798</v>
      </c>
      <c r="M238" s="845" t="s">
        <v>798</v>
      </c>
      <c r="N238" s="845" t="s">
        <v>798</v>
      </c>
      <c r="O238" s="845" t="s">
        <v>798</v>
      </c>
      <c r="P238" s="845" t="s">
        <v>798</v>
      </c>
      <c r="Q238" s="845" t="s">
        <v>798</v>
      </c>
      <c r="R238" s="845" t="s">
        <v>798</v>
      </c>
      <c r="S238" s="845" t="s">
        <v>798</v>
      </c>
      <c r="T238" s="845" t="s">
        <v>798</v>
      </c>
      <c r="U238" s="845" t="s">
        <v>798</v>
      </c>
      <c r="V238" s="845" t="s">
        <v>798</v>
      </c>
      <c r="W238" s="845" t="s">
        <v>798</v>
      </c>
      <c r="X238" s="845" t="s">
        <v>798</v>
      </c>
      <c r="Y238" s="845" t="s">
        <v>798</v>
      </c>
      <c r="Z238" s="845" t="s">
        <v>798</v>
      </c>
      <c r="AA238" s="845" t="s">
        <v>798</v>
      </c>
      <c r="AB238" s="845" t="s">
        <v>798</v>
      </c>
      <c r="AC238" s="845" t="s">
        <v>798</v>
      </c>
      <c r="AD238" s="845" t="s">
        <v>798</v>
      </c>
      <c r="AE238" s="845" t="s">
        <v>798</v>
      </c>
      <c r="AF238" s="845" t="s">
        <v>798</v>
      </c>
      <c r="AG238" s="845" t="s">
        <v>798</v>
      </c>
      <c r="AH238" s="845" t="s">
        <v>798</v>
      </c>
      <c r="AI238" s="845" t="s">
        <v>798</v>
      </c>
      <c r="AJ238" s="845" t="s">
        <v>798</v>
      </c>
      <c r="AK238" s="845" t="s">
        <v>798</v>
      </c>
      <c r="AL238" s="845" t="s">
        <v>798</v>
      </c>
      <c r="AM238" s="845" t="s">
        <v>798</v>
      </c>
      <c r="AN238" s="845" t="s">
        <v>798</v>
      </c>
      <c r="AO238" s="845" t="s">
        <v>798</v>
      </c>
      <c r="AP238" s="845" t="s">
        <v>798</v>
      </c>
      <c r="AQ238" s="845" t="s">
        <v>798</v>
      </c>
      <c r="AR238" s="845" t="s">
        <v>798</v>
      </c>
      <c r="AS238" s="845" t="s">
        <v>798</v>
      </c>
      <c r="AT238" s="845" t="s">
        <v>798</v>
      </c>
      <c r="AU238" s="845" t="s">
        <v>798</v>
      </c>
      <c r="AV238" s="845" t="s">
        <v>798</v>
      </c>
      <c r="AW238" s="845" t="s">
        <v>798</v>
      </c>
      <c r="AX238" s="845" t="s">
        <v>798</v>
      </c>
      <c r="AY238" s="845" t="s">
        <v>798</v>
      </c>
      <c r="AZ238" s="845" t="s">
        <v>798</v>
      </c>
      <c r="BA238" s="845" t="s">
        <v>798</v>
      </c>
      <c r="BB238" s="845" t="s">
        <v>798</v>
      </c>
      <c r="BC238" s="845" t="s">
        <v>798</v>
      </c>
      <c r="BD238" s="845" t="s">
        <v>798</v>
      </c>
      <c r="BE238" s="845" t="s">
        <v>798</v>
      </c>
      <c r="BF238" s="845" t="s">
        <v>798</v>
      </c>
      <c r="BG238" s="845" t="s">
        <v>798</v>
      </c>
      <c r="BH238" s="845" t="s">
        <v>798</v>
      </c>
      <c r="BI238" s="845" t="s">
        <v>798</v>
      </c>
      <c r="BJ238" s="845" t="s">
        <v>798</v>
      </c>
      <c r="BK238" s="917" t="s">
        <v>798</v>
      </c>
      <c r="BL238" s="845" t="s">
        <v>798</v>
      </c>
      <c r="BM238" s="845" t="s">
        <v>798</v>
      </c>
      <c r="BN238" s="845" t="s">
        <v>798</v>
      </c>
      <c r="BO238" s="845" t="s">
        <v>798</v>
      </c>
      <c r="BP238" s="845" t="s">
        <v>798</v>
      </c>
      <c r="BQ238" s="845" t="s">
        <v>798</v>
      </c>
      <c r="BR238" s="917" t="s">
        <v>798</v>
      </c>
      <c r="BS238" s="845" t="s">
        <v>798</v>
      </c>
      <c r="BT238" s="845" t="s">
        <v>798</v>
      </c>
      <c r="BU238" s="845" t="s">
        <v>798</v>
      </c>
      <c r="BV238" s="917" t="s">
        <v>798</v>
      </c>
      <c r="BW238" s="845" t="s">
        <v>798</v>
      </c>
      <c r="BX238" s="845" t="s">
        <v>798</v>
      </c>
      <c r="BY238" s="845" t="s">
        <v>798</v>
      </c>
      <c r="BZ238" s="845" t="s">
        <v>798</v>
      </c>
      <c r="CA238" s="845" t="s">
        <v>798</v>
      </c>
      <c r="CB238" s="845" t="s">
        <v>798</v>
      </c>
      <c r="CC238" s="845" t="s">
        <v>798</v>
      </c>
      <c r="CD238" s="845" t="s">
        <v>798</v>
      </c>
      <c r="CE238" s="845" t="s">
        <v>798</v>
      </c>
      <c r="CF238" s="845" t="s">
        <v>798</v>
      </c>
      <c r="CG238" s="845" t="s">
        <v>798</v>
      </c>
      <c r="CH238" s="845" t="s">
        <v>798</v>
      </c>
      <c r="CI238" s="845" t="s">
        <v>798</v>
      </c>
      <c r="CJ238" s="845" t="s">
        <v>798</v>
      </c>
      <c r="CK238" s="845" t="s">
        <v>798</v>
      </c>
      <c r="CL238" s="845" t="s">
        <v>798</v>
      </c>
      <c r="CM238" s="845" t="s">
        <v>798</v>
      </c>
      <c r="CN238" s="845" t="s">
        <v>798</v>
      </c>
      <c r="CO238" s="845" t="s">
        <v>798</v>
      </c>
      <c r="CP238" s="845" t="s">
        <v>798</v>
      </c>
      <c r="CQ238" s="845" t="s">
        <v>798</v>
      </c>
      <c r="CR238" s="845" t="s">
        <v>798</v>
      </c>
      <c r="CS238" s="845" t="s">
        <v>798</v>
      </c>
      <c r="CT238" s="845" t="s">
        <v>798</v>
      </c>
      <c r="CU238" s="845" t="s">
        <v>798</v>
      </c>
      <c r="CV238" s="845" t="s">
        <v>798</v>
      </c>
      <c r="CW238" s="845" t="s">
        <v>798</v>
      </c>
      <c r="CX238" s="845" t="s">
        <v>798</v>
      </c>
      <c r="CY238" s="845" t="s">
        <v>798</v>
      </c>
      <c r="CZ238" s="845" t="s">
        <v>798</v>
      </c>
      <c r="DA238" s="845" t="s">
        <v>798</v>
      </c>
      <c r="DB238" s="845" t="s">
        <v>798</v>
      </c>
      <c r="DC238" s="845" t="s">
        <v>798</v>
      </c>
      <c r="DD238" s="845" t="s">
        <v>798</v>
      </c>
      <c r="DE238" s="845" t="s">
        <v>798</v>
      </c>
      <c r="DF238" s="845" t="s">
        <v>798</v>
      </c>
      <c r="DG238" s="845" t="s">
        <v>798</v>
      </c>
      <c r="DH238" s="845" t="s">
        <v>798</v>
      </c>
      <c r="DI238" s="845" t="s">
        <v>798</v>
      </c>
      <c r="DJ238" s="845" t="s">
        <v>798</v>
      </c>
      <c r="DK238" s="845" t="s">
        <v>798</v>
      </c>
      <c r="DL238" s="845" t="s">
        <v>798</v>
      </c>
      <c r="DM238" s="845" t="s">
        <v>798</v>
      </c>
      <c r="DN238" s="845" t="s">
        <v>798</v>
      </c>
      <c r="DO238" s="845" t="s">
        <v>798</v>
      </c>
      <c r="DP238" s="845" t="s">
        <v>798</v>
      </c>
      <c r="DQ238" s="845" t="s">
        <v>798</v>
      </c>
      <c r="DR238" s="845" t="s">
        <v>798</v>
      </c>
      <c r="DS238" s="917" t="s">
        <v>798</v>
      </c>
      <c r="DT238" s="845" t="s">
        <v>798</v>
      </c>
      <c r="DU238" s="845" t="s">
        <v>798</v>
      </c>
      <c r="DV238" s="845" t="s">
        <v>798</v>
      </c>
      <c r="DW238" s="845" t="s">
        <v>798</v>
      </c>
      <c r="DX238" s="845" t="s">
        <v>798</v>
      </c>
      <c r="DY238" s="845" t="s">
        <v>798</v>
      </c>
      <c r="DZ238" s="845" t="s">
        <v>798</v>
      </c>
      <c r="EA238" s="845" t="s">
        <v>798</v>
      </c>
      <c r="EB238" s="845" t="s">
        <v>798</v>
      </c>
      <c r="EC238" s="845" t="s">
        <v>798</v>
      </c>
      <c r="ED238" s="845" t="s">
        <v>798</v>
      </c>
      <c r="EE238" s="845" t="s">
        <v>798</v>
      </c>
      <c r="EF238" s="845" t="s">
        <v>798</v>
      </c>
    </row>
    <row r="239" spans="1:136" x14ac:dyDescent="0.2">
      <c r="A239" s="845">
        <v>235</v>
      </c>
      <c r="B239" s="845">
        <v>7</v>
      </c>
      <c r="C239" s="845" t="s">
        <v>798</v>
      </c>
      <c r="D239" s="845" t="s">
        <v>798</v>
      </c>
      <c r="E239" s="845" t="s">
        <v>798</v>
      </c>
      <c r="F239" s="845" t="s">
        <v>798</v>
      </c>
      <c r="G239" s="845" t="s">
        <v>798</v>
      </c>
      <c r="H239" s="845" t="s">
        <v>798</v>
      </c>
      <c r="I239" s="845" t="s">
        <v>798</v>
      </c>
      <c r="J239" s="845" t="s">
        <v>798</v>
      </c>
      <c r="K239" s="845" t="s">
        <v>798</v>
      </c>
      <c r="L239" s="845" t="s">
        <v>798</v>
      </c>
      <c r="M239" s="845" t="s">
        <v>798</v>
      </c>
      <c r="N239" s="845" t="s">
        <v>798</v>
      </c>
      <c r="O239" s="845" t="s">
        <v>798</v>
      </c>
      <c r="P239" s="845" t="s">
        <v>798</v>
      </c>
      <c r="Q239" s="845" t="s">
        <v>798</v>
      </c>
      <c r="R239" s="845" t="s">
        <v>798</v>
      </c>
      <c r="S239" s="845" t="s">
        <v>798</v>
      </c>
      <c r="T239" s="845" t="s">
        <v>798</v>
      </c>
      <c r="U239" s="845" t="s">
        <v>798</v>
      </c>
      <c r="V239" s="845" t="s">
        <v>798</v>
      </c>
      <c r="W239" s="845" t="s">
        <v>798</v>
      </c>
      <c r="X239" s="845" t="s">
        <v>798</v>
      </c>
      <c r="Y239" s="845" t="s">
        <v>798</v>
      </c>
      <c r="Z239" s="845" t="s">
        <v>798</v>
      </c>
      <c r="AA239" s="845" t="s">
        <v>798</v>
      </c>
      <c r="AB239" s="845" t="s">
        <v>798</v>
      </c>
      <c r="AC239" s="845" t="s">
        <v>798</v>
      </c>
      <c r="AD239" s="845" t="s">
        <v>798</v>
      </c>
      <c r="AE239" s="845" t="s">
        <v>798</v>
      </c>
      <c r="AF239" s="845" t="s">
        <v>798</v>
      </c>
      <c r="AG239" s="845" t="s">
        <v>798</v>
      </c>
      <c r="AH239" s="845" t="s">
        <v>798</v>
      </c>
      <c r="AI239" s="845" t="s">
        <v>798</v>
      </c>
      <c r="AJ239" s="845" t="s">
        <v>798</v>
      </c>
      <c r="AK239" s="845" t="s">
        <v>798</v>
      </c>
      <c r="AL239" s="845" t="s">
        <v>798</v>
      </c>
      <c r="AM239" s="845" t="s">
        <v>798</v>
      </c>
      <c r="AN239" s="845" t="s">
        <v>798</v>
      </c>
      <c r="AO239" s="845" t="s">
        <v>798</v>
      </c>
      <c r="AP239" s="845" t="s">
        <v>798</v>
      </c>
      <c r="AQ239" s="845" t="s">
        <v>798</v>
      </c>
      <c r="AR239" s="845" t="s">
        <v>798</v>
      </c>
      <c r="AS239" s="845" t="s">
        <v>798</v>
      </c>
      <c r="AT239" s="845" t="s">
        <v>798</v>
      </c>
      <c r="AU239" s="845" t="s">
        <v>798</v>
      </c>
      <c r="AV239" s="845" t="s">
        <v>798</v>
      </c>
      <c r="AW239" s="845" t="s">
        <v>798</v>
      </c>
      <c r="AX239" s="845" t="s">
        <v>798</v>
      </c>
      <c r="AY239" s="845" t="s">
        <v>798</v>
      </c>
      <c r="AZ239" s="845" t="s">
        <v>798</v>
      </c>
      <c r="BA239" s="845" t="s">
        <v>798</v>
      </c>
      <c r="BB239" s="845" t="s">
        <v>798</v>
      </c>
      <c r="BC239" s="845" t="s">
        <v>798</v>
      </c>
      <c r="BD239" s="845" t="s">
        <v>798</v>
      </c>
      <c r="BE239" s="845" t="s">
        <v>798</v>
      </c>
      <c r="BF239" s="845" t="s">
        <v>798</v>
      </c>
      <c r="BG239" s="845" t="s">
        <v>798</v>
      </c>
      <c r="BH239" s="845" t="s">
        <v>798</v>
      </c>
      <c r="BI239" s="845" t="s">
        <v>798</v>
      </c>
      <c r="BJ239" s="845" t="s">
        <v>798</v>
      </c>
      <c r="BK239" s="917" t="s">
        <v>798</v>
      </c>
      <c r="BL239" s="845" t="s">
        <v>798</v>
      </c>
      <c r="BM239" s="845" t="s">
        <v>798</v>
      </c>
      <c r="BN239" s="845" t="s">
        <v>798</v>
      </c>
      <c r="BO239" s="845" t="s">
        <v>798</v>
      </c>
      <c r="BP239" s="845" t="s">
        <v>798</v>
      </c>
      <c r="BQ239" s="845" t="s">
        <v>798</v>
      </c>
      <c r="BR239" s="917" t="s">
        <v>798</v>
      </c>
      <c r="BS239" s="845" t="s">
        <v>798</v>
      </c>
      <c r="BT239" s="845" t="s">
        <v>798</v>
      </c>
      <c r="BU239" s="845" t="s">
        <v>798</v>
      </c>
      <c r="BV239" s="917" t="s">
        <v>798</v>
      </c>
      <c r="BW239" s="845" t="s">
        <v>798</v>
      </c>
      <c r="BX239" s="845" t="s">
        <v>798</v>
      </c>
      <c r="BY239" s="845" t="s">
        <v>798</v>
      </c>
      <c r="BZ239" s="845" t="s">
        <v>798</v>
      </c>
      <c r="CA239" s="845" t="s">
        <v>798</v>
      </c>
      <c r="CB239" s="845" t="s">
        <v>798</v>
      </c>
      <c r="CC239" s="845" t="s">
        <v>798</v>
      </c>
      <c r="CD239" s="845" t="s">
        <v>798</v>
      </c>
      <c r="CE239" s="845" t="s">
        <v>798</v>
      </c>
      <c r="CF239" s="845" t="s">
        <v>798</v>
      </c>
      <c r="CG239" s="845" t="s">
        <v>798</v>
      </c>
      <c r="CH239" s="845" t="s">
        <v>798</v>
      </c>
      <c r="CI239" s="845" t="s">
        <v>798</v>
      </c>
      <c r="CJ239" s="845" t="s">
        <v>798</v>
      </c>
      <c r="CK239" s="845" t="s">
        <v>798</v>
      </c>
      <c r="CL239" s="845" t="s">
        <v>798</v>
      </c>
      <c r="CM239" s="845" t="s">
        <v>798</v>
      </c>
      <c r="CN239" s="845" t="s">
        <v>798</v>
      </c>
      <c r="CO239" s="845" t="s">
        <v>798</v>
      </c>
      <c r="CP239" s="845" t="s">
        <v>798</v>
      </c>
      <c r="CQ239" s="845" t="s">
        <v>798</v>
      </c>
      <c r="CR239" s="845" t="s">
        <v>798</v>
      </c>
      <c r="CS239" s="845" t="s">
        <v>798</v>
      </c>
      <c r="CT239" s="845" t="s">
        <v>798</v>
      </c>
      <c r="CU239" s="845" t="s">
        <v>798</v>
      </c>
      <c r="CV239" s="845" t="s">
        <v>798</v>
      </c>
      <c r="CW239" s="845" t="s">
        <v>798</v>
      </c>
      <c r="CX239" s="845" t="s">
        <v>798</v>
      </c>
      <c r="CY239" s="845" t="s">
        <v>798</v>
      </c>
      <c r="CZ239" s="845" t="s">
        <v>798</v>
      </c>
      <c r="DA239" s="845" t="s">
        <v>798</v>
      </c>
      <c r="DB239" s="845" t="s">
        <v>798</v>
      </c>
      <c r="DC239" s="845" t="s">
        <v>798</v>
      </c>
      <c r="DD239" s="845" t="s">
        <v>798</v>
      </c>
      <c r="DE239" s="845" t="s">
        <v>798</v>
      </c>
      <c r="DF239" s="845" t="s">
        <v>798</v>
      </c>
      <c r="DG239" s="845" t="s">
        <v>798</v>
      </c>
      <c r="DH239" s="845" t="s">
        <v>798</v>
      </c>
      <c r="DI239" s="845" t="s">
        <v>798</v>
      </c>
      <c r="DJ239" s="845" t="s">
        <v>798</v>
      </c>
      <c r="DK239" s="845" t="s">
        <v>798</v>
      </c>
      <c r="DL239" s="845" t="s">
        <v>798</v>
      </c>
      <c r="DM239" s="845" t="s">
        <v>798</v>
      </c>
      <c r="DN239" s="845" t="s">
        <v>798</v>
      </c>
      <c r="DO239" s="845" t="s">
        <v>798</v>
      </c>
      <c r="DP239" s="845" t="s">
        <v>798</v>
      </c>
      <c r="DQ239" s="845" t="s">
        <v>798</v>
      </c>
      <c r="DR239" s="845" t="s">
        <v>798</v>
      </c>
      <c r="DS239" s="917" t="s">
        <v>798</v>
      </c>
      <c r="DT239" s="845" t="s">
        <v>798</v>
      </c>
      <c r="DU239" s="845" t="s">
        <v>798</v>
      </c>
      <c r="DV239" s="845" t="s">
        <v>798</v>
      </c>
      <c r="DW239" s="845" t="s">
        <v>798</v>
      </c>
      <c r="DX239" s="845" t="s">
        <v>798</v>
      </c>
      <c r="DY239" s="845" t="s">
        <v>798</v>
      </c>
      <c r="DZ239" s="845" t="s">
        <v>798</v>
      </c>
      <c r="EA239" s="845" t="s">
        <v>798</v>
      </c>
      <c r="EB239" s="845" t="s">
        <v>798</v>
      </c>
      <c r="EC239" s="845" t="s">
        <v>798</v>
      </c>
      <c r="ED239" s="845" t="s">
        <v>798</v>
      </c>
      <c r="EE239" s="845" t="s">
        <v>798</v>
      </c>
      <c r="EF239" s="845" t="s">
        <v>798</v>
      </c>
    </row>
    <row r="240" spans="1:136" x14ac:dyDescent="0.2">
      <c r="A240" s="845">
        <v>236</v>
      </c>
      <c r="B240" s="845">
        <v>8</v>
      </c>
      <c r="C240" s="845" t="s">
        <v>798</v>
      </c>
      <c r="D240" s="845" t="s">
        <v>798</v>
      </c>
      <c r="E240" s="845" t="s">
        <v>798</v>
      </c>
      <c r="F240" s="845" t="s">
        <v>798</v>
      </c>
      <c r="G240" s="845" t="s">
        <v>798</v>
      </c>
      <c r="H240" s="845" t="s">
        <v>798</v>
      </c>
      <c r="I240" s="845" t="s">
        <v>798</v>
      </c>
      <c r="J240" s="845" t="s">
        <v>798</v>
      </c>
      <c r="K240" s="845" t="s">
        <v>798</v>
      </c>
      <c r="L240" s="845" t="s">
        <v>798</v>
      </c>
      <c r="M240" s="845" t="s">
        <v>798</v>
      </c>
      <c r="N240" s="845" t="s">
        <v>798</v>
      </c>
      <c r="O240" s="845" t="s">
        <v>798</v>
      </c>
      <c r="P240" s="845" t="s">
        <v>798</v>
      </c>
      <c r="Q240" s="845" t="s">
        <v>798</v>
      </c>
      <c r="R240" s="845" t="s">
        <v>798</v>
      </c>
      <c r="S240" s="845" t="s">
        <v>798</v>
      </c>
      <c r="T240" s="845" t="s">
        <v>798</v>
      </c>
      <c r="U240" s="845" t="s">
        <v>798</v>
      </c>
      <c r="V240" s="845" t="s">
        <v>798</v>
      </c>
      <c r="W240" s="845" t="s">
        <v>798</v>
      </c>
      <c r="X240" s="845" t="s">
        <v>798</v>
      </c>
      <c r="Y240" s="845" t="s">
        <v>798</v>
      </c>
      <c r="Z240" s="845" t="s">
        <v>798</v>
      </c>
      <c r="AA240" s="845" t="s">
        <v>798</v>
      </c>
      <c r="AB240" s="845" t="s">
        <v>798</v>
      </c>
      <c r="AC240" s="845" t="s">
        <v>798</v>
      </c>
      <c r="AD240" s="845" t="s">
        <v>798</v>
      </c>
      <c r="AE240" s="845" t="s">
        <v>798</v>
      </c>
      <c r="AF240" s="845" t="s">
        <v>798</v>
      </c>
      <c r="AG240" s="845" t="s">
        <v>798</v>
      </c>
      <c r="AH240" s="845" t="s">
        <v>798</v>
      </c>
      <c r="AI240" s="845" t="s">
        <v>798</v>
      </c>
      <c r="AJ240" s="845" t="s">
        <v>798</v>
      </c>
      <c r="AK240" s="845" t="s">
        <v>798</v>
      </c>
      <c r="AL240" s="845" t="s">
        <v>798</v>
      </c>
      <c r="AM240" s="845" t="s">
        <v>798</v>
      </c>
      <c r="AN240" s="845" t="s">
        <v>798</v>
      </c>
      <c r="AO240" s="845" t="s">
        <v>798</v>
      </c>
      <c r="AP240" s="845" t="s">
        <v>798</v>
      </c>
      <c r="AQ240" s="845" t="s">
        <v>798</v>
      </c>
      <c r="AR240" s="845" t="s">
        <v>798</v>
      </c>
      <c r="AS240" s="845" t="s">
        <v>798</v>
      </c>
      <c r="AT240" s="845" t="s">
        <v>798</v>
      </c>
      <c r="AU240" s="845" t="s">
        <v>798</v>
      </c>
      <c r="AV240" s="845" t="s">
        <v>798</v>
      </c>
      <c r="AW240" s="845" t="s">
        <v>798</v>
      </c>
      <c r="AX240" s="845" t="s">
        <v>798</v>
      </c>
      <c r="AY240" s="845" t="s">
        <v>798</v>
      </c>
      <c r="AZ240" s="845" t="s">
        <v>798</v>
      </c>
      <c r="BA240" s="845" t="s">
        <v>798</v>
      </c>
      <c r="BB240" s="845" t="s">
        <v>798</v>
      </c>
      <c r="BC240" s="845" t="s">
        <v>798</v>
      </c>
      <c r="BD240" s="845" t="s">
        <v>798</v>
      </c>
      <c r="BE240" s="845" t="s">
        <v>798</v>
      </c>
      <c r="BF240" s="845" t="s">
        <v>798</v>
      </c>
      <c r="BG240" s="845" t="s">
        <v>798</v>
      </c>
      <c r="BH240" s="845" t="s">
        <v>798</v>
      </c>
      <c r="BI240" s="845" t="s">
        <v>798</v>
      </c>
      <c r="BJ240" s="845" t="s">
        <v>798</v>
      </c>
      <c r="BK240" s="917" t="s">
        <v>798</v>
      </c>
      <c r="BL240" s="845" t="s">
        <v>798</v>
      </c>
      <c r="BM240" s="845" t="s">
        <v>798</v>
      </c>
      <c r="BN240" s="845" t="s">
        <v>798</v>
      </c>
      <c r="BO240" s="845" t="s">
        <v>798</v>
      </c>
      <c r="BP240" s="845" t="s">
        <v>798</v>
      </c>
      <c r="BQ240" s="845" t="s">
        <v>798</v>
      </c>
      <c r="BR240" s="917" t="s">
        <v>798</v>
      </c>
      <c r="BS240" s="845" t="s">
        <v>798</v>
      </c>
      <c r="BT240" s="845" t="s">
        <v>798</v>
      </c>
      <c r="BU240" s="845" t="s">
        <v>798</v>
      </c>
      <c r="BV240" s="917" t="s">
        <v>798</v>
      </c>
      <c r="BW240" s="845" t="s">
        <v>798</v>
      </c>
      <c r="BX240" s="845" t="s">
        <v>798</v>
      </c>
      <c r="BY240" s="845" t="s">
        <v>798</v>
      </c>
      <c r="BZ240" s="845" t="s">
        <v>798</v>
      </c>
      <c r="CA240" s="845" t="s">
        <v>798</v>
      </c>
      <c r="CB240" s="845" t="s">
        <v>798</v>
      </c>
      <c r="CC240" s="845" t="s">
        <v>798</v>
      </c>
      <c r="CD240" s="845" t="s">
        <v>798</v>
      </c>
      <c r="CE240" s="845" t="s">
        <v>798</v>
      </c>
      <c r="CF240" s="845" t="s">
        <v>798</v>
      </c>
      <c r="CG240" s="845" t="s">
        <v>798</v>
      </c>
      <c r="CH240" s="845" t="s">
        <v>798</v>
      </c>
      <c r="CI240" s="845" t="s">
        <v>798</v>
      </c>
      <c r="CJ240" s="845" t="s">
        <v>798</v>
      </c>
      <c r="CK240" s="845" t="s">
        <v>798</v>
      </c>
      <c r="CL240" s="845" t="s">
        <v>798</v>
      </c>
      <c r="CM240" s="845" t="s">
        <v>798</v>
      </c>
      <c r="CN240" s="845" t="s">
        <v>798</v>
      </c>
      <c r="CO240" s="845" t="s">
        <v>798</v>
      </c>
      <c r="CP240" s="845" t="s">
        <v>798</v>
      </c>
      <c r="CQ240" s="845" t="s">
        <v>798</v>
      </c>
      <c r="CR240" s="845" t="s">
        <v>798</v>
      </c>
      <c r="CS240" s="845" t="s">
        <v>798</v>
      </c>
      <c r="CT240" s="845" t="s">
        <v>798</v>
      </c>
      <c r="CU240" s="845" t="s">
        <v>798</v>
      </c>
      <c r="CV240" s="845" t="s">
        <v>798</v>
      </c>
      <c r="CW240" s="845" t="s">
        <v>798</v>
      </c>
      <c r="CX240" s="845" t="s">
        <v>798</v>
      </c>
      <c r="CY240" s="845" t="s">
        <v>798</v>
      </c>
      <c r="CZ240" s="845" t="s">
        <v>798</v>
      </c>
      <c r="DA240" s="845" t="s">
        <v>798</v>
      </c>
      <c r="DB240" s="845" t="s">
        <v>798</v>
      </c>
      <c r="DC240" s="845" t="s">
        <v>798</v>
      </c>
      <c r="DD240" s="845" t="s">
        <v>798</v>
      </c>
      <c r="DE240" s="845" t="s">
        <v>798</v>
      </c>
      <c r="DF240" s="845" t="s">
        <v>798</v>
      </c>
      <c r="DG240" s="845" t="s">
        <v>798</v>
      </c>
      <c r="DH240" s="845" t="s">
        <v>798</v>
      </c>
      <c r="DI240" s="845" t="s">
        <v>798</v>
      </c>
      <c r="DJ240" s="845" t="s">
        <v>798</v>
      </c>
      <c r="DK240" s="845" t="s">
        <v>798</v>
      </c>
      <c r="DL240" s="845" t="s">
        <v>798</v>
      </c>
      <c r="DM240" s="845" t="s">
        <v>798</v>
      </c>
      <c r="DN240" s="845" t="s">
        <v>798</v>
      </c>
      <c r="DO240" s="845" t="s">
        <v>798</v>
      </c>
      <c r="DP240" s="845" t="s">
        <v>798</v>
      </c>
      <c r="DQ240" s="845" t="s">
        <v>798</v>
      </c>
      <c r="DR240" s="845" t="s">
        <v>798</v>
      </c>
      <c r="DS240" s="917" t="s">
        <v>798</v>
      </c>
      <c r="DT240" s="845" t="s">
        <v>798</v>
      </c>
      <c r="DU240" s="845" t="s">
        <v>798</v>
      </c>
      <c r="DV240" s="845" t="s">
        <v>798</v>
      </c>
      <c r="DW240" s="845" t="s">
        <v>798</v>
      </c>
      <c r="DX240" s="845" t="s">
        <v>798</v>
      </c>
      <c r="DY240" s="845" t="s">
        <v>798</v>
      </c>
      <c r="DZ240" s="845" t="s">
        <v>798</v>
      </c>
      <c r="EA240" s="845" t="s">
        <v>798</v>
      </c>
      <c r="EB240" s="845" t="s">
        <v>798</v>
      </c>
      <c r="EC240" s="845" t="s">
        <v>798</v>
      </c>
      <c r="ED240" s="845" t="s">
        <v>798</v>
      </c>
      <c r="EE240" s="845" t="s">
        <v>798</v>
      </c>
      <c r="EF240" s="845" t="s">
        <v>798</v>
      </c>
    </row>
    <row r="241" spans="1:136" x14ac:dyDescent="0.2">
      <c r="A241" s="845">
        <v>237</v>
      </c>
      <c r="B241" s="845">
        <v>9</v>
      </c>
      <c r="C241" s="845" t="s">
        <v>798</v>
      </c>
      <c r="D241" s="845" t="s">
        <v>798</v>
      </c>
      <c r="E241" s="845" t="s">
        <v>798</v>
      </c>
      <c r="F241" s="845" t="s">
        <v>798</v>
      </c>
      <c r="G241" s="845" t="s">
        <v>798</v>
      </c>
      <c r="H241" s="845" t="s">
        <v>798</v>
      </c>
      <c r="I241" s="845" t="s">
        <v>798</v>
      </c>
      <c r="J241" s="845" t="s">
        <v>798</v>
      </c>
      <c r="K241" s="845" t="s">
        <v>798</v>
      </c>
      <c r="L241" s="845" t="s">
        <v>798</v>
      </c>
      <c r="M241" s="845" t="s">
        <v>798</v>
      </c>
      <c r="N241" s="845" t="s">
        <v>798</v>
      </c>
      <c r="O241" s="845" t="s">
        <v>798</v>
      </c>
      <c r="P241" s="845" t="s">
        <v>798</v>
      </c>
      <c r="Q241" s="845" t="s">
        <v>798</v>
      </c>
      <c r="R241" s="845" t="s">
        <v>798</v>
      </c>
      <c r="S241" s="845" t="s">
        <v>798</v>
      </c>
      <c r="T241" s="845" t="s">
        <v>798</v>
      </c>
      <c r="U241" s="845" t="s">
        <v>798</v>
      </c>
      <c r="V241" s="845" t="s">
        <v>798</v>
      </c>
      <c r="W241" s="845" t="s">
        <v>798</v>
      </c>
      <c r="X241" s="845" t="s">
        <v>798</v>
      </c>
      <c r="Y241" s="845" t="s">
        <v>798</v>
      </c>
      <c r="Z241" s="845" t="s">
        <v>798</v>
      </c>
      <c r="AA241" s="845" t="s">
        <v>798</v>
      </c>
      <c r="AB241" s="845" t="s">
        <v>798</v>
      </c>
      <c r="AC241" s="845" t="s">
        <v>798</v>
      </c>
      <c r="AD241" s="845" t="s">
        <v>798</v>
      </c>
      <c r="AE241" s="845" t="s">
        <v>798</v>
      </c>
      <c r="AF241" s="845" t="s">
        <v>798</v>
      </c>
      <c r="AG241" s="845" t="s">
        <v>798</v>
      </c>
      <c r="AH241" s="845" t="s">
        <v>798</v>
      </c>
      <c r="AI241" s="845" t="s">
        <v>798</v>
      </c>
      <c r="AJ241" s="845" t="s">
        <v>798</v>
      </c>
      <c r="AK241" s="845" t="s">
        <v>798</v>
      </c>
      <c r="AL241" s="845" t="s">
        <v>798</v>
      </c>
      <c r="AM241" s="845" t="s">
        <v>798</v>
      </c>
      <c r="AN241" s="845" t="s">
        <v>798</v>
      </c>
      <c r="AO241" s="845" t="s">
        <v>798</v>
      </c>
      <c r="AP241" s="845" t="s">
        <v>798</v>
      </c>
      <c r="AQ241" s="845" t="s">
        <v>798</v>
      </c>
      <c r="AR241" s="845" t="s">
        <v>798</v>
      </c>
      <c r="AS241" s="845" t="s">
        <v>798</v>
      </c>
      <c r="AT241" s="845" t="s">
        <v>798</v>
      </c>
      <c r="AU241" s="845" t="s">
        <v>798</v>
      </c>
      <c r="AV241" s="845" t="s">
        <v>798</v>
      </c>
      <c r="AW241" s="845" t="s">
        <v>798</v>
      </c>
      <c r="AX241" s="845" t="s">
        <v>798</v>
      </c>
      <c r="AY241" s="845" t="s">
        <v>798</v>
      </c>
      <c r="AZ241" s="845" t="s">
        <v>798</v>
      </c>
      <c r="BA241" s="845" t="s">
        <v>798</v>
      </c>
      <c r="BB241" s="845" t="s">
        <v>798</v>
      </c>
      <c r="BC241" s="845" t="s">
        <v>798</v>
      </c>
      <c r="BD241" s="845" t="s">
        <v>798</v>
      </c>
      <c r="BE241" s="845" t="s">
        <v>798</v>
      </c>
      <c r="BF241" s="845" t="s">
        <v>798</v>
      </c>
      <c r="BG241" s="845" t="s">
        <v>798</v>
      </c>
      <c r="BH241" s="845" t="s">
        <v>798</v>
      </c>
      <c r="BI241" s="845" t="s">
        <v>798</v>
      </c>
      <c r="BJ241" s="845" t="s">
        <v>798</v>
      </c>
      <c r="BK241" s="917" t="s">
        <v>798</v>
      </c>
      <c r="BL241" s="845" t="s">
        <v>798</v>
      </c>
      <c r="BM241" s="845" t="s">
        <v>798</v>
      </c>
      <c r="BN241" s="845" t="s">
        <v>798</v>
      </c>
      <c r="BO241" s="845" t="s">
        <v>798</v>
      </c>
      <c r="BP241" s="845" t="s">
        <v>798</v>
      </c>
      <c r="BQ241" s="845" t="s">
        <v>798</v>
      </c>
      <c r="BR241" s="917" t="s">
        <v>798</v>
      </c>
      <c r="BS241" s="845" t="s">
        <v>798</v>
      </c>
      <c r="BT241" s="845" t="s">
        <v>798</v>
      </c>
      <c r="BU241" s="845" t="s">
        <v>798</v>
      </c>
      <c r="BV241" s="917" t="s">
        <v>798</v>
      </c>
      <c r="BW241" s="845" t="s">
        <v>798</v>
      </c>
      <c r="BX241" s="845" t="s">
        <v>798</v>
      </c>
      <c r="BY241" s="845" t="s">
        <v>798</v>
      </c>
      <c r="BZ241" s="845" t="s">
        <v>798</v>
      </c>
      <c r="CA241" s="845" t="s">
        <v>798</v>
      </c>
      <c r="CB241" s="845" t="s">
        <v>798</v>
      </c>
      <c r="CC241" s="845" t="s">
        <v>798</v>
      </c>
      <c r="CD241" s="845" t="s">
        <v>798</v>
      </c>
      <c r="CE241" s="845" t="s">
        <v>798</v>
      </c>
      <c r="CF241" s="845" t="s">
        <v>798</v>
      </c>
      <c r="CG241" s="845" t="s">
        <v>798</v>
      </c>
      <c r="CH241" s="845" t="s">
        <v>798</v>
      </c>
      <c r="CI241" s="845" t="s">
        <v>798</v>
      </c>
      <c r="CJ241" s="845" t="s">
        <v>798</v>
      </c>
      <c r="CK241" s="845" t="s">
        <v>798</v>
      </c>
      <c r="CL241" s="845" t="s">
        <v>798</v>
      </c>
      <c r="CM241" s="845" t="s">
        <v>798</v>
      </c>
      <c r="CN241" s="845" t="s">
        <v>798</v>
      </c>
      <c r="CO241" s="845" t="s">
        <v>798</v>
      </c>
      <c r="CP241" s="845" t="s">
        <v>798</v>
      </c>
      <c r="CQ241" s="845" t="s">
        <v>798</v>
      </c>
      <c r="CR241" s="845" t="s">
        <v>798</v>
      </c>
      <c r="CS241" s="845" t="s">
        <v>798</v>
      </c>
      <c r="CT241" s="845" t="s">
        <v>798</v>
      </c>
      <c r="CU241" s="845" t="s">
        <v>798</v>
      </c>
      <c r="CV241" s="845" t="s">
        <v>798</v>
      </c>
      <c r="CW241" s="845" t="s">
        <v>798</v>
      </c>
      <c r="CX241" s="845" t="s">
        <v>798</v>
      </c>
      <c r="CY241" s="845" t="s">
        <v>798</v>
      </c>
      <c r="CZ241" s="845" t="s">
        <v>798</v>
      </c>
      <c r="DA241" s="845" t="s">
        <v>798</v>
      </c>
      <c r="DB241" s="845" t="s">
        <v>798</v>
      </c>
      <c r="DC241" s="845" t="s">
        <v>798</v>
      </c>
      <c r="DD241" s="845" t="s">
        <v>798</v>
      </c>
      <c r="DE241" s="845" t="s">
        <v>798</v>
      </c>
      <c r="DF241" s="845" t="s">
        <v>798</v>
      </c>
      <c r="DG241" s="845" t="s">
        <v>798</v>
      </c>
      <c r="DH241" s="845" t="s">
        <v>798</v>
      </c>
      <c r="DI241" s="845" t="s">
        <v>798</v>
      </c>
      <c r="DJ241" s="845" t="s">
        <v>798</v>
      </c>
      <c r="DK241" s="845" t="s">
        <v>798</v>
      </c>
      <c r="DL241" s="845" t="s">
        <v>798</v>
      </c>
      <c r="DM241" s="845" t="s">
        <v>798</v>
      </c>
      <c r="DN241" s="845" t="s">
        <v>798</v>
      </c>
      <c r="DO241" s="845" t="s">
        <v>798</v>
      </c>
      <c r="DP241" s="845" t="s">
        <v>798</v>
      </c>
      <c r="DQ241" s="845" t="s">
        <v>798</v>
      </c>
      <c r="DR241" s="845" t="s">
        <v>798</v>
      </c>
      <c r="DS241" s="917" t="s">
        <v>798</v>
      </c>
      <c r="DT241" s="845" t="s">
        <v>798</v>
      </c>
      <c r="DU241" s="845" t="s">
        <v>798</v>
      </c>
      <c r="DV241" s="845" t="s">
        <v>798</v>
      </c>
      <c r="DW241" s="845" t="s">
        <v>798</v>
      </c>
      <c r="DX241" s="845" t="s">
        <v>798</v>
      </c>
      <c r="DY241" s="845" t="s">
        <v>798</v>
      </c>
      <c r="DZ241" s="845" t="s">
        <v>798</v>
      </c>
      <c r="EA241" s="845" t="s">
        <v>798</v>
      </c>
      <c r="EB241" s="845" t="s">
        <v>798</v>
      </c>
      <c r="EC241" s="845" t="s">
        <v>798</v>
      </c>
      <c r="ED241" s="845" t="s">
        <v>798</v>
      </c>
      <c r="EE241" s="845" t="s">
        <v>798</v>
      </c>
      <c r="EF241" s="845" t="s">
        <v>798</v>
      </c>
    </row>
    <row r="242" spans="1:136" x14ac:dyDescent="0.2">
      <c r="A242" s="845">
        <v>238</v>
      </c>
      <c r="B242" s="845">
        <v>10</v>
      </c>
      <c r="C242" s="845" t="s">
        <v>798</v>
      </c>
      <c r="D242" s="845" t="s">
        <v>798</v>
      </c>
      <c r="E242" s="845" t="s">
        <v>798</v>
      </c>
      <c r="F242" s="845" t="s">
        <v>798</v>
      </c>
      <c r="G242" s="845" t="s">
        <v>798</v>
      </c>
      <c r="H242" s="845" t="s">
        <v>798</v>
      </c>
      <c r="I242" s="845" t="s">
        <v>798</v>
      </c>
      <c r="J242" s="845" t="s">
        <v>798</v>
      </c>
      <c r="K242" s="845" t="s">
        <v>798</v>
      </c>
      <c r="L242" s="845" t="s">
        <v>798</v>
      </c>
      <c r="M242" s="845" t="s">
        <v>798</v>
      </c>
      <c r="N242" s="845" t="s">
        <v>798</v>
      </c>
      <c r="O242" s="845" t="s">
        <v>798</v>
      </c>
      <c r="P242" s="845" t="s">
        <v>798</v>
      </c>
      <c r="Q242" s="845" t="s">
        <v>798</v>
      </c>
      <c r="R242" s="845" t="s">
        <v>798</v>
      </c>
      <c r="S242" s="845" t="s">
        <v>798</v>
      </c>
      <c r="T242" s="845" t="s">
        <v>798</v>
      </c>
      <c r="U242" s="845" t="s">
        <v>798</v>
      </c>
      <c r="V242" s="845" t="s">
        <v>798</v>
      </c>
      <c r="W242" s="845" t="s">
        <v>798</v>
      </c>
      <c r="X242" s="845" t="s">
        <v>798</v>
      </c>
      <c r="Y242" s="845" t="s">
        <v>798</v>
      </c>
      <c r="Z242" s="845" t="s">
        <v>798</v>
      </c>
      <c r="AA242" s="845" t="s">
        <v>798</v>
      </c>
      <c r="AB242" s="845" t="s">
        <v>798</v>
      </c>
      <c r="AC242" s="845" t="s">
        <v>798</v>
      </c>
      <c r="AD242" s="845" t="s">
        <v>798</v>
      </c>
      <c r="AE242" s="845" t="s">
        <v>798</v>
      </c>
      <c r="AF242" s="845" t="s">
        <v>798</v>
      </c>
      <c r="AG242" s="845" t="s">
        <v>798</v>
      </c>
      <c r="AH242" s="845" t="s">
        <v>798</v>
      </c>
      <c r="AI242" s="845" t="s">
        <v>798</v>
      </c>
      <c r="AJ242" s="845" t="s">
        <v>798</v>
      </c>
      <c r="AK242" s="845" t="s">
        <v>798</v>
      </c>
      <c r="AL242" s="845" t="s">
        <v>798</v>
      </c>
      <c r="AM242" s="845" t="s">
        <v>798</v>
      </c>
      <c r="AN242" s="845" t="s">
        <v>798</v>
      </c>
      <c r="AO242" s="845" t="s">
        <v>798</v>
      </c>
      <c r="AP242" s="845" t="s">
        <v>798</v>
      </c>
      <c r="AQ242" s="845" t="s">
        <v>798</v>
      </c>
      <c r="AR242" s="845" t="s">
        <v>798</v>
      </c>
      <c r="AS242" s="845" t="s">
        <v>798</v>
      </c>
      <c r="AT242" s="845" t="s">
        <v>798</v>
      </c>
      <c r="AU242" s="845" t="s">
        <v>798</v>
      </c>
      <c r="AV242" s="845" t="s">
        <v>798</v>
      </c>
      <c r="AW242" s="845" t="s">
        <v>798</v>
      </c>
      <c r="AX242" s="845" t="s">
        <v>798</v>
      </c>
      <c r="AY242" s="845" t="s">
        <v>798</v>
      </c>
      <c r="AZ242" s="845" t="s">
        <v>798</v>
      </c>
      <c r="BA242" s="845" t="s">
        <v>798</v>
      </c>
      <c r="BB242" s="845" t="s">
        <v>798</v>
      </c>
      <c r="BC242" s="845" t="s">
        <v>798</v>
      </c>
      <c r="BD242" s="845" t="s">
        <v>798</v>
      </c>
      <c r="BE242" s="845" t="s">
        <v>798</v>
      </c>
      <c r="BF242" s="845" t="s">
        <v>798</v>
      </c>
      <c r="BG242" s="845" t="s">
        <v>798</v>
      </c>
      <c r="BH242" s="845" t="s">
        <v>798</v>
      </c>
      <c r="BI242" s="845" t="s">
        <v>798</v>
      </c>
      <c r="BJ242" s="845" t="s">
        <v>798</v>
      </c>
      <c r="BK242" s="917" t="s">
        <v>798</v>
      </c>
      <c r="BL242" s="845" t="s">
        <v>798</v>
      </c>
      <c r="BM242" s="845" t="s">
        <v>798</v>
      </c>
      <c r="BN242" s="845" t="s">
        <v>798</v>
      </c>
      <c r="BO242" s="845" t="s">
        <v>798</v>
      </c>
      <c r="BP242" s="845" t="s">
        <v>798</v>
      </c>
      <c r="BQ242" s="845" t="s">
        <v>798</v>
      </c>
      <c r="BR242" s="917" t="s">
        <v>798</v>
      </c>
      <c r="BS242" s="845" t="s">
        <v>798</v>
      </c>
      <c r="BT242" s="845" t="s">
        <v>798</v>
      </c>
      <c r="BU242" s="845" t="s">
        <v>798</v>
      </c>
      <c r="BV242" s="917" t="s">
        <v>798</v>
      </c>
      <c r="BW242" s="845" t="s">
        <v>798</v>
      </c>
      <c r="BX242" s="845" t="s">
        <v>798</v>
      </c>
      <c r="BY242" s="845" t="s">
        <v>798</v>
      </c>
      <c r="BZ242" s="845" t="s">
        <v>798</v>
      </c>
      <c r="CA242" s="845" t="s">
        <v>798</v>
      </c>
      <c r="CB242" s="845" t="s">
        <v>798</v>
      </c>
      <c r="CC242" s="845" t="s">
        <v>798</v>
      </c>
      <c r="CD242" s="845" t="s">
        <v>798</v>
      </c>
      <c r="CE242" s="845" t="s">
        <v>798</v>
      </c>
      <c r="CF242" s="845" t="s">
        <v>798</v>
      </c>
      <c r="CG242" s="845" t="s">
        <v>798</v>
      </c>
      <c r="CH242" s="845" t="s">
        <v>798</v>
      </c>
      <c r="CI242" s="845" t="s">
        <v>798</v>
      </c>
      <c r="CJ242" s="845" t="s">
        <v>798</v>
      </c>
      <c r="CK242" s="845" t="s">
        <v>798</v>
      </c>
      <c r="CL242" s="845" t="s">
        <v>798</v>
      </c>
      <c r="CM242" s="845" t="s">
        <v>798</v>
      </c>
      <c r="CN242" s="845" t="s">
        <v>798</v>
      </c>
      <c r="CO242" s="845" t="s">
        <v>798</v>
      </c>
      <c r="CP242" s="845" t="s">
        <v>798</v>
      </c>
      <c r="CQ242" s="845" t="s">
        <v>798</v>
      </c>
      <c r="CR242" s="845" t="s">
        <v>798</v>
      </c>
      <c r="CS242" s="845" t="s">
        <v>798</v>
      </c>
      <c r="CT242" s="845" t="s">
        <v>798</v>
      </c>
      <c r="CU242" s="845" t="s">
        <v>798</v>
      </c>
      <c r="CV242" s="845" t="s">
        <v>798</v>
      </c>
      <c r="CW242" s="845" t="s">
        <v>798</v>
      </c>
      <c r="CX242" s="845" t="s">
        <v>798</v>
      </c>
      <c r="CY242" s="845" t="s">
        <v>798</v>
      </c>
      <c r="CZ242" s="845" t="s">
        <v>798</v>
      </c>
      <c r="DA242" s="845" t="s">
        <v>798</v>
      </c>
      <c r="DB242" s="845" t="s">
        <v>798</v>
      </c>
      <c r="DC242" s="845" t="s">
        <v>798</v>
      </c>
      <c r="DD242" s="845" t="s">
        <v>798</v>
      </c>
      <c r="DE242" s="845" t="s">
        <v>798</v>
      </c>
      <c r="DF242" s="845" t="s">
        <v>798</v>
      </c>
      <c r="DG242" s="845" t="s">
        <v>798</v>
      </c>
      <c r="DH242" s="845" t="s">
        <v>798</v>
      </c>
      <c r="DI242" s="845" t="s">
        <v>798</v>
      </c>
      <c r="DJ242" s="845" t="s">
        <v>798</v>
      </c>
      <c r="DK242" s="845" t="s">
        <v>798</v>
      </c>
      <c r="DL242" s="845" t="s">
        <v>798</v>
      </c>
      <c r="DM242" s="845" t="s">
        <v>798</v>
      </c>
      <c r="DN242" s="845" t="s">
        <v>798</v>
      </c>
      <c r="DO242" s="845" t="s">
        <v>798</v>
      </c>
      <c r="DP242" s="845" t="s">
        <v>798</v>
      </c>
      <c r="DQ242" s="845" t="s">
        <v>798</v>
      </c>
      <c r="DR242" s="845" t="s">
        <v>798</v>
      </c>
      <c r="DS242" s="917" t="s">
        <v>798</v>
      </c>
      <c r="DT242" s="845" t="s">
        <v>798</v>
      </c>
      <c r="DU242" s="845" t="s">
        <v>798</v>
      </c>
      <c r="DV242" s="845" t="s">
        <v>798</v>
      </c>
      <c r="DW242" s="845" t="s">
        <v>798</v>
      </c>
      <c r="DX242" s="845" t="s">
        <v>798</v>
      </c>
      <c r="DY242" s="845" t="s">
        <v>798</v>
      </c>
      <c r="DZ242" s="845" t="s">
        <v>798</v>
      </c>
      <c r="EA242" s="845" t="s">
        <v>798</v>
      </c>
      <c r="EB242" s="845" t="s">
        <v>798</v>
      </c>
      <c r="EC242" s="845" t="s">
        <v>798</v>
      </c>
      <c r="ED242" s="845" t="s">
        <v>798</v>
      </c>
      <c r="EE242" s="845" t="s">
        <v>798</v>
      </c>
      <c r="EF242" s="845" t="s">
        <v>798</v>
      </c>
    </row>
    <row r="243" spans="1:136" x14ac:dyDescent="0.2">
      <c r="A243" s="845">
        <v>239</v>
      </c>
      <c r="B243" s="845">
        <v>11</v>
      </c>
      <c r="C243" s="845" t="s">
        <v>798</v>
      </c>
      <c r="D243" s="845" t="s">
        <v>798</v>
      </c>
      <c r="E243" s="845" t="s">
        <v>798</v>
      </c>
      <c r="F243" s="845" t="s">
        <v>798</v>
      </c>
      <c r="G243" s="845" t="s">
        <v>798</v>
      </c>
      <c r="H243" s="845" t="s">
        <v>798</v>
      </c>
      <c r="I243" s="845" t="s">
        <v>798</v>
      </c>
      <c r="J243" s="845" t="s">
        <v>798</v>
      </c>
      <c r="K243" s="845" t="s">
        <v>798</v>
      </c>
      <c r="L243" s="845" t="s">
        <v>798</v>
      </c>
      <c r="M243" s="845" t="s">
        <v>798</v>
      </c>
      <c r="N243" s="845" t="s">
        <v>798</v>
      </c>
      <c r="O243" s="845" t="s">
        <v>798</v>
      </c>
      <c r="P243" s="845" t="s">
        <v>798</v>
      </c>
      <c r="Q243" s="845" t="s">
        <v>798</v>
      </c>
      <c r="R243" s="845" t="s">
        <v>798</v>
      </c>
      <c r="S243" s="845" t="s">
        <v>798</v>
      </c>
      <c r="T243" s="845" t="s">
        <v>798</v>
      </c>
      <c r="U243" s="845" t="s">
        <v>798</v>
      </c>
      <c r="V243" s="845" t="s">
        <v>798</v>
      </c>
      <c r="W243" s="845" t="s">
        <v>798</v>
      </c>
      <c r="X243" s="845" t="s">
        <v>798</v>
      </c>
      <c r="Y243" s="845" t="s">
        <v>798</v>
      </c>
      <c r="Z243" s="845" t="s">
        <v>798</v>
      </c>
      <c r="AA243" s="845" t="s">
        <v>798</v>
      </c>
      <c r="AB243" s="845" t="s">
        <v>798</v>
      </c>
      <c r="AC243" s="845" t="s">
        <v>798</v>
      </c>
      <c r="AD243" s="845" t="s">
        <v>798</v>
      </c>
      <c r="AE243" s="845" t="s">
        <v>798</v>
      </c>
      <c r="AF243" s="845" t="s">
        <v>798</v>
      </c>
      <c r="AG243" s="845" t="s">
        <v>798</v>
      </c>
      <c r="AH243" s="845" t="s">
        <v>798</v>
      </c>
      <c r="AI243" s="845" t="s">
        <v>798</v>
      </c>
      <c r="AJ243" s="845" t="s">
        <v>798</v>
      </c>
      <c r="AK243" s="845" t="s">
        <v>798</v>
      </c>
      <c r="AL243" s="845" t="s">
        <v>798</v>
      </c>
      <c r="AM243" s="845" t="s">
        <v>798</v>
      </c>
      <c r="AN243" s="845" t="s">
        <v>798</v>
      </c>
      <c r="AO243" s="845" t="s">
        <v>798</v>
      </c>
      <c r="AP243" s="845" t="s">
        <v>798</v>
      </c>
      <c r="AQ243" s="845" t="s">
        <v>798</v>
      </c>
      <c r="AR243" s="845" t="s">
        <v>798</v>
      </c>
      <c r="AS243" s="845" t="s">
        <v>798</v>
      </c>
      <c r="AT243" s="845" t="s">
        <v>798</v>
      </c>
      <c r="AU243" s="845" t="s">
        <v>798</v>
      </c>
      <c r="AV243" s="845" t="s">
        <v>798</v>
      </c>
      <c r="AW243" s="845" t="s">
        <v>798</v>
      </c>
      <c r="AX243" s="845" t="s">
        <v>798</v>
      </c>
      <c r="AY243" s="845" t="s">
        <v>798</v>
      </c>
      <c r="AZ243" s="845" t="s">
        <v>798</v>
      </c>
      <c r="BA243" s="845" t="s">
        <v>798</v>
      </c>
      <c r="BB243" s="845" t="s">
        <v>798</v>
      </c>
      <c r="BC243" s="845" t="s">
        <v>798</v>
      </c>
      <c r="BD243" s="845" t="s">
        <v>798</v>
      </c>
      <c r="BE243" s="845" t="s">
        <v>798</v>
      </c>
      <c r="BF243" s="845" t="s">
        <v>798</v>
      </c>
      <c r="BG243" s="845" t="s">
        <v>798</v>
      </c>
      <c r="BH243" s="845" t="s">
        <v>798</v>
      </c>
      <c r="BI243" s="845" t="s">
        <v>798</v>
      </c>
      <c r="BJ243" s="845" t="s">
        <v>798</v>
      </c>
      <c r="BK243" s="917" t="s">
        <v>798</v>
      </c>
      <c r="BL243" s="845" t="s">
        <v>798</v>
      </c>
      <c r="BM243" s="845" t="s">
        <v>798</v>
      </c>
      <c r="BN243" s="845" t="s">
        <v>798</v>
      </c>
      <c r="BO243" s="845" t="s">
        <v>798</v>
      </c>
      <c r="BP243" s="845" t="s">
        <v>798</v>
      </c>
      <c r="BQ243" s="845" t="s">
        <v>798</v>
      </c>
      <c r="BR243" s="917" t="s">
        <v>798</v>
      </c>
      <c r="BS243" s="845" t="s">
        <v>798</v>
      </c>
      <c r="BT243" s="845" t="s">
        <v>798</v>
      </c>
      <c r="BU243" s="845" t="s">
        <v>798</v>
      </c>
      <c r="BV243" s="917" t="s">
        <v>798</v>
      </c>
      <c r="BW243" s="845" t="s">
        <v>798</v>
      </c>
      <c r="BX243" s="845" t="s">
        <v>798</v>
      </c>
      <c r="BY243" s="845" t="s">
        <v>798</v>
      </c>
      <c r="BZ243" s="845" t="s">
        <v>798</v>
      </c>
      <c r="CA243" s="845" t="s">
        <v>798</v>
      </c>
      <c r="CB243" s="845" t="s">
        <v>798</v>
      </c>
      <c r="CC243" s="845" t="s">
        <v>798</v>
      </c>
      <c r="CD243" s="845" t="s">
        <v>798</v>
      </c>
      <c r="CE243" s="845" t="s">
        <v>798</v>
      </c>
      <c r="CF243" s="845" t="s">
        <v>798</v>
      </c>
      <c r="CG243" s="845" t="s">
        <v>798</v>
      </c>
      <c r="CH243" s="845" t="s">
        <v>798</v>
      </c>
      <c r="CI243" s="845" t="s">
        <v>798</v>
      </c>
      <c r="CJ243" s="845" t="s">
        <v>798</v>
      </c>
      <c r="CK243" s="845" t="s">
        <v>798</v>
      </c>
      <c r="CL243" s="845" t="s">
        <v>798</v>
      </c>
      <c r="CM243" s="845" t="s">
        <v>798</v>
      </c>
      <c r="CN243" s="845" t="s">
        <v>798</v>
      </c>
      <c r="CO243" s="845" t="s">
        <v>798</v>
      </c>
      <c r="CP243" s="845" t="s">
        <v>798</v>
      </c>
      <c r="CQ243" s="845" t="s">
        <v>798</v>
      </c>
      <c r="CR243" s="845" t="s">
        <v>798</v>
      </c>
      <c r="CS243" s="845" t="s">
        <v>798</v>
      </c>
      <c r="CT243" s="845" t="s">
        <v>798</v>
      </c>
      <c r="CU243" s="845" t="s">
        <v>798</v>
      </c>
      <c r="CV243" s="845" t="s">
        <v>798</v>
      </c>
      <c r="CW243" s="845" t="s">
        <v>798</v>
      </c>
      <c r="CX243" s="845" t="s">
        <v>798</v>
      </c>
      <c r="CY243" s="845" t="s">
        <v>798</v>
      </c>
      <c r="CZ243" s="845" t="s">
        <v>798</v>
      </c>
      <c r="DA243" s="845" t="s">
        <v>798</v>
      </c>
      <c r="DB243" s="845" t="s">
        <v>798</v>
      </c>
      <c r="DC243" s="845" t="s">
        <v>798</v>
      </c>
      <c r="DD243" s="845" t="s">
        <v>798</v>
      </c>
      <c r="DE243" s="845" t="s">
        <v>798</v>
      </c>
      <c r="DF243" s="845" t="s">
        <v>798</v>
      </c>
      <c r="DG243" s="845" t="s">
        <v>798</v>
      </c>
      <c r="DH243" s="845" t="s">
        <v>798</v>
      </c>
      <c r="DI243" s="845" t="s">
        <v>798</v>
      </c>
      <c r="DJ243" s="845" t="s">
        <v>798</v>
      </c>
      <c r="DK243" s="845" t="s">
        <v>798</v>
      </c>
      <c r="DL243" s="845" t="s">
        <v>798</v>
      </c>
      <c r="DM243" s="845" t="s">
        <v>798</v>
      </c>
      <c r="DN243" s="845" t="s">
        <v>798</v>
      </c>
      <c r="DO243" s="845" t="s">
        <v>798</v>
      </c>
      <c r="DP243" s="845" t="s">
        <v>798</v>
      </c>
      <c r="DQ243" s="845" t="s">
        <v>798</v>
      </c>
      <c r="DR243" s="845" t="s">
        <v>798</v>
      </c>
      <c r="DS243" s="917" t="s">
        <v>798</v>
      </c>
      <c r="DT243" s="845" t="s">
        <v>798</v>
      </c>
      <c r="DU243" s="845" t="s">
        <v>798</v>
      </c>
      <c r="DV243" s="845" t="s">
        <v>798</v>
      </c>
      <c r="DW243" s="845" t="s">
        <v>798</v>
      </c>
      <c r="DX243" s="845" t="s">
        <v>798</v>
      </c>
      <c r="DY243" s="845" t="s">
        <v>798</v>
      </c>
      <c r="DZ243" s="845" t="s">
        <v>798</v>
      </c>
      <c r="EA243" s="845" t="s">
        <v>798</v>
      </c>
      <c r="EB243" s="845" t="s">
        <v>798</v>
      </c>
      <c r="EC243" s="845" t="s">
        <v>798</v>
      </c>
      <c r="ED243" s="845" t="s">
        <v>798</v>
      </c>
      <c r="EE243" s="845" t="s">
        <v>798</v>
      </c>
      <c r="EF243" s="845" t="s">
        <v>798</v>
      </c>
    </row>
    <row r="244" spans="1:136" x14ac:dyDescent="0.2">
      <c r="A244" s="845">
        <v>240</v>
      </c>
      <c r="B244" s="845">
        <v>12</v>
      </c>
      <c r="C244" s="845" t="s">
        <v>798</v>
      </c>
      <c r="D244" s="845" t="s">
        <v>798</v>
      </c>
      <c r="E244" s="845" t="s">
        <v>798</v>
      </c>
      <c r="F244" s="845" t="s">
        <v>798</v>
      </c>
      <c r="G244" s="845" t="s">
        <v>798</v>
      </c>
      <c r="H244" s="845" t="s">
        <v>798</v>
      </c>
      <c r="I244" s="845" t="s">
        <v>798</v>
      </c>
      <c r="J244" s="845" t="s">
        <v>798</v>
      </c>
      <c r="K244" s="845" t="s">
        <v>798</v>
      </c>
      <c r="L244" s="845" t="s">
        <v>798</v>
      </c>
      <c r="M244" s="845" t="s">
        <v>798</v>
      </c>
      <c r="N244" s="845" t="s">
        <v>798</v>
      </c>
      <c r="O244" s="845" t="s">
        <v>798</v>
      </c>
      <c r="P244" s="845" t="s">
        <v>798</v>
      </c>
      <c r="Q244" s="845" t="s">
        <v>798</v>
      </c>
      <c r="R244" s="845" t="s">
        <v>798</v>
      </c>
      <c r="S244" s="845" t="s">
        <v>798</v>
      </c>
      <c r="T244" s="845" t="s">
        <v>798</v>
      </c>
      <c r="U244" s="845" t="s">
        <v>798</v>
      </c>
      <c r="V244" s="845" t="s">
        <v>798</v>
      </c>
      <c r="W244" s="845" t="s">
        <v>798</v>
      </c>
      <c r="X244" s="845" t="s">
        <v>798</v>
      </c>
      <c r="Y244" s="845" t="s">
        <v>798</v>
      </c>
      <c r="Z244" s="845" t="s">
        <v>798</v>
      </c>
      <c r="AA244" s="845" t="s">
        <v>798</v>
      </c>
      <c r="AB244" s="845" t="s">
        <v>798</v>
      </c>
      <c r="AC244" s="845" t="s">
        <v>798</v>
      </c>
      <c r="AD244" s="845" t="s">
        <v>798</v>
      </c>
      <c r="AE244" s="845" t="s">
        <v>798</v>
      </c>
      <c r="AF244" s="845" t="s">
        <v>798</v>
      </c>
      <c r="AG244" s="845" t="s">
        <v>798</v>
      </c>
      <c r="AH244" s="845" t="s">
        <v>798</v>
      </c>
      <c r="AI244" s="845" t="s">
        <v>798</v>
      </c>
      <c r="AJ244" s="845" t="s">
        <v>798</v>
      </c>
      <c r="AK244" s="845" t="s">
        <v>798</v>
      </c>
      <c r="AL244" s="845" t="s">
        <v>798</v>
      </c>
      <c r="AM244" s="845" t="s">
        <v>798</v>
      </c>
      <c r="AN244" s="845" t="s">
        <v>798</v>
      </c>
      <c r="AO244" s="845" t="s">
        <v>798</v>
      </c>
      <c r="AP244" s="845" t="s">
        <v>798</v>
      </c>
      <c r="AQ244" s="845" t="s">
        <v>798</v>
      </c>
      <c r="AR244" s="845" t="s">
        <v>798</v>
      </c>
      <c r="AS244" s="845" t="s">
        <v>798</v>
      </c>
      <c r="AT244" s="845" t="s">
        <v>798</v>
      </c>
      <c r="AU244" s="845" t="s">
        <v>798</v>
      </c>
      <c r="AV244" s="845" t="s">
        <v>798</v>
      </c>
      <c r="AW244" s="845" t="s">
        <v>798</v>
      </c>
      <c r="AX244" s="845" t="s">
        <v>798</v>
      </c>
      <c r="AY244" s="845" t="s">
        <v>798</v>
      </c>
      <c r="AZ244" s="845" t="s">
        <v>798</v>
      </c>
      <c r="BA244" s="845" t="s">
        <v>798</v>
      </c>
      <c r="BB244" s="845" t="s">
        <v>798</v>
      </c>
      <c r="BC244" s="845" t="s">
        <v>798</v>
      </c>
      <c r="BD244" s="845" t="s">
        <v>798</v>
      </c>
      <c r="BE244" s="845" t="s">
        <v>798</v>
      </c>
      <c r="BF244" s="845" t="s">
        <v>798</v>
      </c>
      <c r="BG244" s="845" t="s">
        <v>798</v>
      </c>
      <c r="BH244" s="845" t="s">
        <v>798</v>
      </c>
      <c r="BI244" s="845" t="s">
        <v>798</v>
      </c>
      <c r="BJ244" s="845" t="s">
        <v>798</v>
      </c>
      <c r="BK244" s="917" t="s">
        <v>798</v>
      </c>
      <c r="BL244" s="845" t="s">
        <v>798</v>
      </c>
      <c r="BM244" s="845" t="s">
        <v>798</v>
      </c>
      <c r="BN244" s="845" t="s">
        <v>798</v>
      </c>
      <c r="BO244" s="845" t="s">
        <v>798</v>
      </c>
      <c r="BP244" s="845" t="s">
        <v>798</v>
      </c>
      <c r="BQ244" s="845" t="s">
        <v>798</v>
      </c>
      <c r="BR244" s="917" t="s">
        <v>798</v>
      </c>
      <c r="BS244" s="845" t="s">
        <v>798</v>
      </c>
      <c r="BT244" s="845" t="s">
        <v>798</v>
      </c>
      <c r="BU244" s="845" t="s">
        <v>798</v>
      </c>
      <c r="BV244" s="917" t="s">
        <v>798</v>
      </c>
      <c r="BW244" s="845" t="s">
        <v>798</v>
      </c>
      <c r="BX244" s="845" t="s">
        <v>798</v>
      </c>
      <c r="BY244" s="845" t="s">
        <v>798</v>
      </c>
      <c r="BZ244" s="845" t="s">
        <v>798</v>
      </c>
      <c r="CA244" s="845" t="s">
        <v>798</v>
      </c>
      <c r="CB244" s="845" t="s">
        <v>798</v>
      </c>
      <c r="CC244" s="845" t="s">
        <v>798</v>
      </c>
      <c r="CD244" s="845" t="s">
        <v>798</v>
      </c>
      <c r="CE244" s="845" t="s">
        <v>798</v>
      </c>
      <c r="CF244" s="845" t="s">
        <v>798</v>
      </c>
      <c r="CG244" s="845" t="s">
        <v>798</v>
      </c>
      <c r="CH244" s="845" t="s">
        <v>798</v>
      </c>
      <c r="CI244" s="845" t="s">
        <v>798</v>
      </c>
      <c r="CJ244" s="845" t="s">
        <v>798</v>
      </c>
      <c r="CK244" s="845" t="s">
        <v>798</v>
      </c>
      <c r="CL244" s="845" t="s">
        <v>798</v>
      </c>
      <c r="CM244" s="845" t="s">
        <v>798</v>
      </c>
      <c r="CN244" s="845" t="s">
        <v>798</v>
      </c>
      <c r="CO244" s="845" t="s">
        <v>798</v>
      </c>
      <c r="CP244" s="845" t="s">
        <v>798</v>
      </c>
      <c r="CQ244" s="845" t="s">
        <v>798</v>
      </c>
      <c r="CR244" s="845" t="s">
        <v>798</v>
      </c>
      <c r="CS244" s="845" t="s">
        <v>798</v>
      </c>
      <c r="CT244" s="845" t="s">
        <v>798</v>
      </c>
      <c r="CU244" s="845" t="s">
        <v>798</v>
      </c>
      <c r="CV244" s="845" t="s">
        <v>798</v>
      </c>
      <c r="CW244" s="845" t="s">
        <v>798</v>
      </c>
      <c r="CX244" s="845" t="s">
        <v>798</v>
      </c>
      <c r="CY244" s="845" t="s">
        <v>798</v>
      </c>
      <c r="CZ244" s="845" t="s">
        <v>798</v>
      </c>
      <c r="DA244" s="845" t="s">
        <v>798</v>
      </c>
      <c r="DB244" s="845" t="s">
        <v>798</v>
      </c>
      <c r="DC244" s="845" t="s">
        <v>798</v>
      </c>
      <c r="DD244" s="845" t="s">
        <v>798</v>
      </c>
      <c r="DE244" s="845" t="s">
        <v>798</v>
      </c>
      <c r="DF244" s="845" t="s">
        <v>798</v>
      </c>
      <c r="DG244" s="845" t="s">
        <v>798</v>
      </c>
      <c r="DH244" s="845" t="s">
        <v>798</v>
      </c>
      <c r="DI244" s="845" t="s">
        <v>798</v>
      </c>
      <c r="DJ244" s="845" t="s">
        <v>798</v>
      </c>
      <c r="DK244" s="845" t="s">
        <v>798</v>
      </c>
      <c r="DL244" s="845" t="s">
        <v>798</v>
      </c>
      <c r="DM244" s="845" t="s">
        <v>798</v>
      </c>
      <c r="DN244" s="845" t="s">
        <v>798</v>
      </c>
      <c r="DO244" s="845" t="s">
        <v>798</v>
      </c>
      <c r="DP244" s="845" t="s">
        <v>798</v>
      </c>
      <c r="DQ244" s="845" t="s">
        <v>798</v>
      </c>
      <c r="DR244" s="845" t="s">
        <v>798</v>
      </c>
      <c r="DS244" s="917" t="s">
        <v>798</v>
      </c>
      <c r="DT244" s="845" t="s">
        <v>798</v>
      </c>
      <c r="DU244" s="845" t="s">
        <v>798</v>
      </c>
      <c r="DV244" s="845" t="s">
        <v>798</v>
      </c>
      <c r="DW244" s="845" t="s">
        <v>798</v>
      </c>
      <c r="DX244" s="845" t="s">
        <v>798</v>
      </c>
      <c r="DY244" s="845" t="s">
        <v>798</v>
      </c>
      <c r="DZ244" s="845" t="s">
        <v>798</v>
      </c>
      <c r="EA244" s="845" t="s">
        <v>798</v>
      </c>
      <c r="EB244" s="845" t="s">
        <v>798</v>
      </c>
      <c r="EC244" s="845" t="s">
        <v>798</v>
      </c>
      <c r="ED244" s="845" t="s">
        <v>798</v>
      </c>
      <c r="EE244" s="845" t="s">
        <v>798</v>
      </c>
      <c r="EF244" s="845" t="s">
        <v>798</v>
      </c>
    </row>
    <row r="245" spans="1:136" x14ac:dyDescent="0.2">
      <c r="A245" s="845">
        <v>241</v>
      </c>
      <c r="B245" s="845">
        <v>1</v>
      </c>
      <c r="C245" s="845" t="s">
        <v>798</v>
      </c>
      <c r="D245" s="845" t="s">
        <v>798</v>
      </c>
      <c r="E245" s="845" t="s">
        <v>798</v>
      </c>
      <c r="F245" s="845" t="s">
        <v>798</v>
      </c>
      <c r="G245" s="845" t="s">
        <v>798</v>
      </c>
      <c r="H245" s="845" t="s">
        <v>798</v>
      </c>
      <c r="I245" s="845" t="s">
        <v>798</v>
      </c>
      <c r="J245" s="845" t="s">
        <v>798</v>
      </c>
      <c r="K245" s="845" t="s">
        <v>798</v>
      </c>
      <c r="L245" s="845" t="s">
        <v>798</v>
      </c>
      <c r="M245" s="845" t="s">
        <v>798</v>
      </c>
      <c r="N245" s="845" t="s">
        <v>798</v>
      </c>
      <c r="O245" s="845" t="s">
        <v>798</v>
      </c>
      <c r="P245" s="845" t="s">
        <v>798</v>
      </c>
      <c r="Q245" s="845" t="s">
        <v>798</v>
      </c>
      <c r="R245" s="845" t="s">
        <v>798</v>
      </c>
      <c r="S245" s="845" t="s">
        <v>798</v>
      </c>
      <c r="T245" s="845" t="s">
        <v>798</v>
      </c>
      <c r="U245" s="845" t="s">
        <v>798</v>
      </c>
      <c r="V245" s="845" t="s">
        <v>798</v>
      </c>
      <c r="W245" s="845" t="s">
        <v>798</v>
      </c>
      <c r="X245" s="845" t="s">
        <v>798</v>
      </c>
      <c r="Y245" s="845" t="s">
        <v>798</v>
      </c>
      <c r="Z245" s="845" t="s">
        <v>798</v>
      </c>
      <c r="AA245" s="845" t="s">
        <v>798</v>
      </c>
      <c r="AB245" s="845" t="s">
        <v>798</v>
      </c>
      <c r="AC245" s="845" t="s">
        <v>798</v>
      </c>
      <c r="AD245" s="845" t="s">
        <v>798</v>
      </c>
      <c r="AE245" s="845" t="s">
        <v>798</v>
      </c>
      <c r="AF245" s="845" t="s">
        <v>798</v>
      </c>
      <c r="AG245" s="845" t="s">
        <v>798</v>
      </c>
      <c r="AH245" s="845" t="s">
        <v>798</v>
      </c>
      <c r="AI245" s="845" t="s">
        <v>798</v>
      </c>
      <c r="AJ245" s="845" t="s">
        <v>798</v>
      </c>
      <c r="AK245" s="845" t="s">
        <v>798</v>
      </c>
      <c r="AL245" s="845" t="s">
        <v>798</v>
      </c>
      <c r="AM245" s="845" t="s">
        <v>798</v>
      </c>
      <c r="AN245" s="845" t="s">
        <v>798</v>
      </c>
      <c r="AO245" s="845" t="s">
        <v>798</v>
      </c>
      <c r="AP245" s="845" t="s">
        <v>798</v>
      </c>
      <c r="AQ245" s="845" t="s">
        <v>798</v>
      </c>
      <c r="AR245" s="845" t="s">
        <v>798</v>
      </c>
      <c r="AS245" s="845" t="s">
        <v>798</v>
      </c>
      <c r="AT245" s="845" t="s">
        <v>798</v>
      </c>
      <c r="AU245" s="845" t="s">
        <v>798</v>
      </c>
      <c r="AV245" s="845" t="s">
        <v>798</v>
      </c>
      <c r="AW245" s="845" t="s">
        <v>798</v>
      </c>
      <c r="AX245" s="845" t="s">
        <v>798</v>
      </c>
      <c r="AY245" s="845" t="s">
        <v>798</v>
      </c>
      <c r="AZ245" s="845" t="s">
        <v>798</v>
      </c>
      <c r="BA245" s="845" t="s">
        <v>798</v>
      </c>
      <c r="BB245" s="845" t="s">
        <v>798</v>
      </c>
      <c r="BC245" s="845" t="s">
        <v>798</v>
      </c>
      <c r="BD245" s="845" t="s">
        <v>798</v>
      </c>
      <c r="BE245" s="845" t="s">
        <v>798</v>
      </c>
      <c r="BF245" s="845" t="s">
        <v>798</v>
      </c>
      <c r="BG245" s="845" t="s">
        <v>798</v>
      </c>
      <c r="BH245" s="845" t="s">
        <v>798</v>
      </c>
      <c r="BI245" s="845" t="s">
        <v>798</v>
      </c>
      <c r="BJ245" s="845" t="s">
        <v>798</v>
      </c>
      <c r="BK245" s="917" t="s">
        <v>798</v>
      </c>
      <c r="BL245" s="845" t="s">
        <v>798</v>
      </c>
      <c r="BM245" s="845" t="s">
        <v>798</v>
      </c>
      <c r="BN245" s="845" t="s">
        <v>798</v>
      </c>
      <c r="BO245" s="845" t="s">
        <v>798</v>
      </c>
      <c r="BP245" s="845" t="s">
        <v>798</v>
      </c>
      <c r="BQ245" s="845" t="s">
        <v>798</v>
      </c>
      <c r="BR245" s="917" t="s">
        <v>798</v>
      </c>
      <c r="BS245" s="845" t="s">
        <v>798</v>
      </c>
      <c r="BT245" s="845" t="s">
        <v>798</v>
      </c>
      <c r="BU245" s="845" t="s">
        <v>798</v>
      </c>
      <c r="BV245" s="917" t="s">
        <v>798</v>
      </c>
      <c r="BW245" s="845" t="s">
        <v>798</v>
      </c>
      <c r="BX245" s="845" t="s">
        <v>798</v>
      </c>
      <c r="BY245" s="845" t="s">
        <v>798</v>
      </c>
      <c r="BZ245" s="845" t="s">
        <v>798</v>
      </c>
      <c r="CA245" s="845" t="s">
        <v>798</v>
      </c>
      <c r="CB245" s="845" t="s">
        <v>798</v>
      </c>
      <c r="CC245" s="845" t="s">
        <v>798</v>
      </c>
      <c r="CD245" s="845" t="s">
        <v>798</v>
      </c>
      <c r="CE245" s="845" t="s">
        <v>798</v>
      </c>
      <c r="CF245" s="845" t="s">
        <v>798</v>
      </c>
      <c r="CG245" s="845" t="s">
        <v>798</v>
      </c>
      <c r="CH245" s="845" t="s">
        <v>798</v>
      </c>
      <c r="CI245" s="845" t="s">
        <v>798</v>
      </c>
      <c r="CJ245" s="845" t="s">
        <v>798</v>
      </c>
      <c r="CK245" s="845" t="s">
        <v>798</v>
      </c>
      <c r="CL245" s="845" t="s">
        <v>798</v>
      </c>
      <c r="CM245" s="845" t="s">
        <v>798</v>
      </c>
      <c r="CN245" s="845" t="s">
        <v>798</v>
      </c>
      <c r="CO245" s="845" t="s">
        <v>798</v>
      </c>
      <c r="CP245" s="845" t="s">
        <v>798</v>
      </c>
      <c r="CQ245" s="845" t="s">
        <v>798</v>
      </c>
      <c r="CR245" s="845" t="s">
        <v>798</v>
      </c>
      <c r="CS245" s="845" t="s">
        <v>798</v>
      </c>
      <c r="CT245" s="845" t="s">
        <v>798</v>
      </c>
      <c r="CU245" s="845" t="s">
        <v>798</v>
      </c>
      <c r="CV245" s="845" t="s">
        <v>798</v>
      </c>
      <c r="CW245" s="845" t="s">
        <v>798</v>
      </c>
      <c r="CX245" s="845" t="s">
        <v>798</v>
      </c>
      <c r="CY245" s="845" t="s">
        <v>798</v>
      </c>
      <c r="CZ245" s="845" t="s">
        <v>798</v>
      </c>
      <c r="DA245" s="845" t="s">
        <v>798</v>
      </c>
      <c r="DB245" s="845" t="s">
        <v>798</v>
      </c>
      <c r="DC245" s="845" t="s">
        <v>798</v>
      </c>
      <c r="DD245" s="845" t="s">
        <v>798</v>
      </c>
      <c r="DE245" s="845" t="s">
        <v>798</v>
      </c>
      <c r="DF245" s="845" t="s">
        <v>798</v>
      </c>
      <c r="DG245" s="845" t="s">
        <v>798</v>
      </c>
      <c r="DH245" s="845" t="s">
        <v>798</v>
      </c>
      <c r="DI245" s="845" t="s">
        <v>798</v>
      </c>
      <c r="DJ245" s="845" t="s">
        <v>798</v>
      </c>
      <c r="DK245" s="845" t="s">
        <v>798</v>
      </c>
      <c r="DL245" s="845" t="s">
        <v>798</v>
      </c>
      <c r="DM245" s="845" t="s">
        <v>798</v>
      </c>
      <c r="DN245" s="845" t="s">
        <v>798</v>
      </c>
      <c r="DO245" s="845" t="s">
        <v>798</v>
      </c>
      <c r="DP245" s="845" t="s">
        <v>798</v>
      </c>
      <c r="DQ245" s="845" t="s">
        <v>798</v>
      </c>
      <c r="DR245" s="845" t="s">
        <v>798</v>
      </c>
      <c r="DS245" s="917" t="s">
        <v>798</v>
      </c>
      <c r="DT245" s="845" t="s">
        <v>798</v>
      </c>
      <c r="DU245" s="845" t="s">
        <v>798</v>
      </c>
      <c r="DV245" s="845" t="s">
        <v>798</v>
      </c>
      <c r="DW245" s="845" t="s">
        <v>798</v>
      </c>
      <c r="DX245" s="845" t="s">
        <v>798</v>
      </c>
      <c r="DY245" s="845" t="s">
        <v>798</v>
      </c>
      <c r="DZ245" s="845" t="s">
        <v>798</v>
      </c>
      <c r="EA245" s="845" t="s">
        <v>798</v>
      </c>
      <c r="EB245" s="845" t="s">
        <v>798</v>
      </c>
      <c r="EC245" s="845" t="s">
        <v>798</v>
      </c>
      <c r="ED245" s="845" t="s">
        <v>798</v>
      </c>
      <c r="EE245" s="845" t="s">
        <v>798</v>
      </c>
      <c r="EF245" s="845" t="s">
        <v>798</v>
      </c>
    </row>
    <row r="246" spans="1:136" x14ac:dyDescent="0.2">
      <c r="A246" s="845">
        <v>242</v>
      </c>
      <c r="B246" s="845">
        <v>2</v>
      </c>
      <c r="C246" s="845" t="s">
        <v>798</v>
      </c>
      <c r="D246" s="845" t="s">
        <v>798</v>
      </c>
      <c r="E246" s="845" t="s">
        <v>798</v>
      </c>
      <c r="F246" s="845" t="s">
        <v>798</v>
      </c>
      <c r="G246" s="845" t="s">
        <v>798</v>
      </c>
      <c r="H246" s="845" t="s">
        <v>798</v>
      </c>
      <c r="I246" s="845" t="s">
        <v>798</v>
      </c>
      <c r="J246" s="845" t="s">
        <v>798</v>
      </c>
      <c r="K246" s="845" t="s">
        <v>798</v>
      </c>
      <c r="L246" s="845" t="s">
        <v>798</v>
      </c>
      <c r="M246" s="845" t="s">
        <v>798</v>
      </c>
      <c r="N246" s="845" t="s">
        <v>798</v>
      </c>
      <c r="O246" s="845" t="s">
        <v>798</v>
      </c>
      <c r="P246" s="845" t="s">
        <v>798</v>
      </c>
      <c r="Q246" s="845" t="s">
        <v>798</v>
      </c>
      <c r="R246" s="845" t="s">
        <v>798</v>
      </c>
      <c r="S246" s="845" t="s">
        <v>798</v>
      </c>
      <c r="T246" s="845" t="s">
        <v>798</v>
      </c>
      <c r="U246" s="845" t="s">
        <v>798</v>
      </c>
      <c r="V246" s="845" t="s">
        <v>798</v>
      </c>
      <c r="W246" s="845" t="s">
        <v>798</v>
      </c>
      <c r="X246" s="845" t="s">
        <v>798</v>
      </c>
      <c r="Y246" s="845" t="s">
        <v>798</v>
      </c>
      <c r="Z246" s="845" t="s">
        <v>798</v>
      </c>
      <c r="AA246" s="845" t="s">
        <v>798</v>
      </c>
      <c r="AB246" s="845" t="s">
        <v>798</v>
      </c>
      <c r="AC246" s="845" t="s">
        <v>798</v>
      </c>
      <c r="AD246" s="845" t="s">
        <v>798</v>
      </c>
      <c r="AE246" s="845" t="s">
        <v>798</v>
      </c>
      <c r="AF246" s="845" t="s">
        <v>798</v>
      </c>
      <c r="AG246" s="845" t="s">
        <v>798</v>
      </c>
      <c r="AH246" s="845" t="s">
        <v>798</v>
      </c>
      <c r="AI246" s="845" t="s">
        <v>798</v>
      </c>
      <c r="AJ246" s="845" t="s">
        <v>798</v>
      </c>
      <c r="AK246" s="845" t="s">
        <v>798</v>
      </c>
      <c r="AL246" s="845" t="s">
        <v>798</v>
      </c>
      <c r="AM246" s="845" t="s">
        <v>798</v>
      </c>
      <c r="AN246" s="845" t="s">
        <v>798</v>
      </c>
      <c r="AO246" s="845" t="s">
        <v>798</v>
      </c>
      <c r="AP246" s="845" t="s">
        <v>798</v>
      </c>
      <c r="AQ246" s="845" t="s">
        <v>798</v>
      </c>
      <c r="AR246" s="845" t="s">
        <v>798</v>
      </c>
      <c r="AS246" s="845" t="s">
        <v>798</v>
      </c>
      <c r="AT246" s="845" t="s">
        <v>798</v>
      </c>
      <c r="AU246" s="845" t="s">
        <v>798</v>
      </c>
      <c r="AV246" s="845" t="s">
        <v>798</v>
      </c>
      <c r="AW246" s="845" t="s">
        <v>798</v>
      </c>
      <c r="AX246" s="845" t="s">
        <v>798</v>
      </c>
      <c r="AY246" s="845" t="s">
        <v>798</v>
      </c>
      <c r="AZ246" s="845" t="s">
        <v>798</v>
      </c>
      <c r="BA246" s="845" t="s">
        <v>798</v>
      </c>
      <c r="BB246" s="845" t="s">
        <v>798</v>
      </c>
      <c r="BC246" s="845" t="s">
        <v>798</v>
      </c>
      <c r="BD246" s="845" t="s">
        <v>798</v>
      </c>
      <c r="BE246" s="845" t="s">
        <v>798</v>
      </c>
      <c r="BF246" s="845" t="s">
        <v>798</v>
      </c>
      <c r="BG246" s="845" t="s">
        <v>798</v>
      </c>
      <c r="BH246" s="845" t="s">
        <v>798</v>
      </c>
      <c r="BI246" s="845" t="s">
        <v>798</v>
      </c>
      <c r="BJ246" s="845" t="s">
        <v>798</v>
      </c>
      <c r="BK246" s="917" t="s">
        <v>798</v>
      </c>
      <c r="BL246" s="845" t="s">
        <v>798</v>
      </c>
      <c r="BM246" s="845" t="s">
        <v>798</v>
      </c>
      <c r="BN246" s="845" t="s">
        <v>798</v>
      </c>
      <c r="BO246" s="845" t="s">
        <v>798</v>
      </c>
      <c r="BP246" s="845" t="s">
        <v>798</v>
      </c>
      <c r="BQ246" s="845" t="s">
        <v>798</v>
      </c>
      <c r="BR246" s="917" t="s">
        <v>798</v>
      </c>
      <c r="BS246" s="845" t="s">
        <v>798</v>
      </c>
      <c r="BT246" s="845" t="s">
        <v>798</v>
      </c>
      <c r="BU246" s="845" t="s">
        <v>798</v>
      </c>
      <c r="BV246" s="917" t="s">
        <v>798</v>
      </c>
      <c r="BW246" s="845" t="s">
        <v>798</v>
      </c>
      <c r="BX246" s="845" t="s">
        <v>798</v>
      </c>
      <c r="BY246" s="845" t="s">
        <v>798</v>
      </c>
      <c r="BZ246" s="845" t="s">
        <v>798</v>
      </c>
      <c r="CA246" s="845" t="s">
        <v>798</v>
      </c>
      <c r="CB246" s="845" t="s">
        <v>798</v>
      </c>
      <c r="CC246" s="845" t="s">
        <v>798</v>
      </c>
      <c r="CD246" s="845" t="s">
        <v>798</v>
      </c>
      <c r="CE246" s="845" t="s">
        <v>798</v>
      </c>
      <c r="CF246" s="845" t="s">
        <v>798</v>
      </c>
      <c r="CG246" s="845" t="s">
        <v>798</v>
      </c>
      <c r="CH246" s="845" t="s">
        <v>798</v>
      </c>
      <c r="CI246" s="845" t="s">
        <v>798</v>
      </c>
      <c r="CJ246" s="845" t="s">
        <v>798</v>
      </c>
      <c r="CK246" s="845" t="s">
        <v>798</v>
      </c>
      <c r="CL246" s="845" t="s">
        <v>798</v>
      </c>
      <c r="CM246" s="845" t="s">
        <v>798</v>
      </c>
      <c r="CN246" s="845" t="s">
        <v>798</v>
      </c>
      <c r="CO246" s="845" t="s">
        <v>798</v>
      </c>
      <c r="CP246" s="845" t="s">
        <v>798</v>
      </c>
      <c r="CQ246" s="845" t="s">
        <v>798</v>
      </c>
      <c r="CR246" s="845" t="s">
        <v>798</v>
      </c>
      <c r="CS246" s="845" t="s">
        <v>798</v>
      </c>
      <c r="CT246" s="845" t="s">
        <v>798</v>
      </c>
      <c r="CU246" s="845" t="s">
        <v>798</v>
      </c>
      <c r="CV246" s="845" t="s">
        <v>798</v>
      </c>
      <c r="CW246" s="845" t="s">
        <v>798</v>
      </c>
      <c r="CX246" s="845" t="s">
        <v>798</v>
      </c>
      <c r="CY246" s="845" t="s">
        <v>798</v>
      </c>
      <c r="CZ246" s="845" t="s">
        <v>798</v>
      </c>
      <c r="DA246" s="845" t="s">
        <v>798</v>
      </c>
      <c r="DB246" s="845" t="s">
        <v>798</v>
      </c>
      <c r="DC246" s="845" t="s">
        <v>798</v>
      </c>
      <c r="DD246" s="845" t="s">
        <v>798</v>
      </c>
      <c r="DE246" s="845" t="s">
        <v>798</v>
      </c>
      <c r="DF246" s="845" t="s">
        <v>798</v>
      </c>
      <c r="DG246" s="845" t="s">
        <v>798</v>
      </c>
      <c r="DH246" s="845" t="s">
        <v>798</v>
      </c>
      <c r="DI246" s="845" t="s">
        <v>798</v>
      </c>
      <c r="DJ246" s="845" t="s">
        <v>798</v>
      </c>
      <c r="DK246" s="845" t="s">
        <v>798</v>
      </c>
      <c r="DL246" s="845" t="s">
        <v>798</v>
      </c>
      <c r="DM246" s="845" t="s">
        <v>798</v>
      </c>
      <c r="DN246" s="845" t="s">
        <v>798</v>
      </c>
      <c r="DO246" s="845" t="s">
        <v>798</v>
      </c>
      <c r="DP246" s="845" t="s">
        <v>798</v>
      </c>
      <c r="DQ246" s="845" t="s">
        <v>798</v>
      </c>
      <c r="DR246" s="845" t="s">
        <v>798</v>
      </c>
      <c r="DS246" s="917" t="s">
        <v>798</v>
      </c>
      <c r="DT246" s="845" t="s">
        <v>798</v>
      </c>
      <c r="DU246" s="845" t="s">
        <v>798</v>
      </c>
      <c r="DV246" s="845" t="s">
        <v>798</v>
      </c>
      <c r="DW246" s="845" t="s">
        <v>798</v>
      </c>
      <c r="DX246" s="845" t="s">
        <v>798</v>
      </c>
      <c r="DY246" s="845" t="s">
        <v>798</v>
      </c>
      <c r="DZ246" s="845" t="s">
        <v>798</v>
      </c>
      <c r="EA246" s="845" t="s">
        <v>798</v>
      </c>
      <c r="EB246" s="845" t="s">
        <v>798</v>
      </c>
      <c r="EC246" s="845" t="s">
        <v>798</v>
      </c>
      <c r="ED246" s="845" t="s">
        <v>798</v>
      </c>
      <c r="EE246" s="845" t="s">
        <v>798</v>
      </c>
      <c r="EF246" s="845" t="s">
        <v>798</v>
      </c>
    </row>
    <row r="247" spans="1:136" x14ac:dyDescent="0.2">
      <c r="A247" s="845">
        <v>243</v>
      </c>
      <c r="B247" s="845">
        <v>3</v>
      </c>
      <c r="C247" s="845" t="s">
        <v>798</v>
      </c>
      <c r="D247" s="845" t="s">
        <v>798</v>
      </c>
      <c r="E247" s="845" t="s">
        <v>798</v>
      </c>
      <c r="F247" s="845" t="s">
        <v>798</v>
      </c>
      <c r="G247" s="845" t="s">
        <v>798</v>
      </c>
      <c r="H247" s="845" t="s">
        <v>798</v>
      </c>
      <c r="I247" s="845" t="s">
        <v>798</v>
      </c>
      <c r="J247" s="845" t="s">
        <v>798</v>
      </c>
      <c r="K247" s="845" t="s">
        <v>798</v>
      </c>
      <c r="L247" s="845" t="s">
        <v>798</v>
      </c>
      <c r="M247" s="845" t="s">
        <v>798</v>
      </c>
      <c r="N247" s="845" t="s">
        <v>798</v>
      </c>
      <c r="O247" s="845" t="s">
        <v>798</v>
      </c>
      <c r="P247" s="845" t="s">
        <v>798</v>
      </c>
      <c r="Q247" s="845" t="s">
        <v>798</v>
      </c>
      <c r="R247" s="845" t="s">
        <v>798</v>
      </c>
      <c r="S247" s="845" t="s">
        <v>798</v>
      </c>
      <c r="T247" s="845" t="s">
        <v>798</v>
      </c>
      <c r="U247" s="845" t="s">
        <v>798</v>
      </c>
      <c r="V247" s="845" t="s">
        <v>798</v>
      </c>
      <c r="W247" s="845" t="s">
        <v>798</v>
      </c>
      <c r="X247" s="845" t="s">
        <v>798</v>
      </c>
      <c r="Y247" s="845" t="s">
        <v>798</v>
      </c>
      <c r="Z247" s="845" t="s">
        <v>798</v>
      </c>
      <c r="AA247" s="845" t="s">
        <v>798</v>
      </c>
      <c r="AB247" s="845" t="s">
        <v>798</v>
      </c>
      <c r="AC247" s="845" t="s">
        <v>798</v>
      </c>
      <c r="AD247" s="845" t="s">
        <v>798</v>
      </c>
      <c r="AE247" s="845" t="s">
        <v>798</v>
      </c>
      <c r="AF247" s="845" t="s">
        <v>798</v>
      </c>
      <c r="AG247" s="845" t="s">
        <v>798</v>
      </c>
      <c r="AH247" s="845" t="s">
        <v>798</v>
      </c>
      <c r="AI247" s="845" t="s">
        <v>798</v>
      </c>
      <c r="AJ247" s="845" t="s">
        <v>798</v>
      </c>
      <c r="AK247" s="845" t="s">
        <v>798</v>
      </c>
      <c r="AL247" s="845" t="s">
        <v>798</v>
      </c>
      <c r="AM247" s="845" t="s">
        <v>798</v>
      </c>
      <c r="AN247" s="845" t="s">
        <v>798</v>
      </c>
      <c r="AO247" s="845" t="s">
        <v>798</v>
      </c>
      <c r="AP247" s="845" t="s">
        <v>798</v>
      </c>
      <c r="AQ247" s="845" t="s">
        <v>798</v>
      </c>
      <c r="AR247" s="845" t="s">
        <v>798</v>
      </c>
      <c r="AS247" s="845" t="s">
        <v>798</v>
      </c>
      <c r="AT247" s="845" t="s">
        <v>798</v>
      </c>
      <c r="AU247" s="845" t="s">
        <v>798</v>
      </c>
      <c r="AV247" s="845" t="s">
        <v>798</v>
      </c>
      <c r="AW247" s="845" t="s">
        <v>798</v>
      </c>
      <c r="AX247" s="845" t="s">
        <v>798</v>
      </c>
      <c r="AY247" s="845" t="s">
        <v>798</v>
      </c>
      <c r="AZ247" s="845" t="s">
        <v>798</v>
      </c>
      <c r="BA247" s="845" t="s">
        <v>798</v>
      </c>
      <c r="BB247" s="845" t="s">
        <v>798</v>
      </c>
      <c r="BC247" s="845" t="s">
        <v>798</v>
      </c>
      <c r="BD247" s="845" t="s">
        <v>798</v>
      </c>
      <c r="BE247" s="845" t="s">
        <v>798</v>
      </c>
      <c r="BF247" s="845" t="s">
        <v>798</v>
      </c>
      <c r="BG247" s="845" t="s">
        <v>798</v>
      </c>
      <c r="BH247" s="845" t="s">
        <v>798</v>
      </c>
      <c r="BI247" s="845" t="s">
        <v>798</v>
      </c>
      <c r="BJ247" s="845" t="s">
        <v>798</v>
      </c>
      <c r="BK247" s="917" t="s">
        <v>798</v>
      </c>
      <c r="BL247" s="845" t="s">
        <v>798</v>
      </c>
      <c r="BM247" s="845" t="s">
        <v>798</v>
      </c>
      <c r="BN247" s="845" t="s">
        <v>798</v>
      </c>
      <c r="BO247" s="845" t="s">
        <v>798</v>
      </c>
      <c r="BP247" s="845" t="s">
        <v>798</v>
      </c>
      <c r="BQ247" s="845" t="s">
        <v>798</v>
      </c>
      <c r="BR247" s="917" t="s">
        <v>798</v>
      </c>
      <c r="BS247" s="845" t="s">
        <v>798</v>
      </c>
      <c r="BT247" s="845" t="s">
        <v>798</v>
      </c>
      <c r="BU247" s="845" t="s">
        <v>798</v>
      </c>
      <c r="BV247" s="917" t="s">
        <v>798</v>
      </c>
      <c r="BW247" s="845" t="s">
        <v>798</v>
      </c>
      <c r="BX247" s="845" t="s">
        <v>798</v>
      </c>
      <c r="BY247" s="845" t="s">
        <v>798</v>
      </c>
      <c r="BZ247" s="845" t="s">
        <v>798</v>
      </c>
      <c r="CA247" s="845" t="s">
        <v>798</v>
      </c>
      <c r="CB247" s="845" t="s">
        <v>798</v>
      </c>
      <c r="CC247" s="845" t="s">
        <v>798</v>
      </c>
      <c r="CD247" s="845" t="s">
        <v>798</v>
      </c>
      <c r="CE247" s="845" t="s">
        <v>798</v>
      </c>
      <c r="CF247" s="845" t="s">
        <v>798</v>
      </c>
      <c r="CG247" s="845" t="s">
        <v>798</v>
      </c>
      <c r="CH247" s="845" t="s">
        <v>798</v>
      </c>
      <c r="CI247" s="845" t="s">
        <v>798</v>
      </c>
      <c r="CJ247" s="845" t="s">
        <v>798</v>
      </c>
      <c r="CK247" s="845" t="s">
        <v>798</v>
      </c>
      <c r="CL247" s="845" t="s">
        <v>798</v>
      </c>
      <c r="CM247" s="845" t="s">
        <v>798</v>
      </c>
      <c r="CN247" s="845" t="s">
        <v>798</v>
      </c>
      <c r="CO247" s="845" t="s">
        <v>798</v>
      </c>
      <c r="CP247" s="845" t="s">
        <v>798</v>
      </c>
      <c r="CQ247" s="845" t="s">
        <v>798</v>
      </c>
      <c r="CR247" s="845" t="s">
        <v>798</v>
      </c>
      <c r="CS247" s="845" t="s">
        <v>798</v>
      </c>
      <c r="CT247" s="845" t="s">
        <v>798</v>
      </c>
      <c r="CU247" s="845" t="s">
        <v>798</v>
      </c>
      <c r="CV247" s="845" t="s">
        <v>798</v>
      </c>
      <c r="CW247" s="845" t="s">
        <v>798</v>
      </c>
      <c r="CX247" s="845" t="s">
        <v>798</v>
      </c>
      <c r="CY247" s="845" t="s">
        <v>798</v>
      </c>
      <c r="CZ247" s="845" t="s">
        <v>798</v>
      </c>
      <c r="DA247" s="845" t="s">
        <v>798</v>
      </c>
      <c r="DB247" s="845" t="s">
        <v>798</v>
      </c>
      <c r="DC247" s="845" t="s">
        <v>798</v>
      </c>
      <c r="DD247" s="845" t="s">
        <v>798</v>
      </c>
      <c r="DE247" s="845" t="s">
        <v>798</v>
      </c>
      <c r="DF247" s="845" t="s">
        <v>798</v>
      </c>
      <c r="DG247" s="845" t="s">
        <v>798</v>
      </c>
      <c r="DH247" s="845" t="s">
        <v>798</v>
      </c>
      <c r="DI247" s="845" t="s">
        <v>798</v>
      </c>
      <c r="DJ247" s="845" t="s">
        <v>798</v>
      </c>
      <c r="DK247" s="845" t="s">
        <v>798</v>
      </c>
      <c r="DL247" s="845" t="s">
        <v>798</v>
      </c>
      <c r="DM247" s="845" t="s">
        <v>798</v>
      </c>
      <c r="DN247" s="845" t="s">
        <v>798</v>
      </c>
      <c r="DO247" s="845" t="s">
        <v>798</v>
      </c>
      <c r="DP247" s="845" t="s">
        <v>798</v>
      </c>
      <c r="DQ247" s="845" t="s">
        <v>798</v>
      </c>
      <c r="DR247" s="845" t="s">
        <v>798</v>
      </c>
      <c r="DS247" s="917" t="s">
        <v>798</v>
      </c>
      <c r="DT247" s="845" t="s">
        <v>798</v>
      </c>
      <c r="DU247" s="845" t="s">
        <v>798</v>
      </c>
      <c r="DV247" s="845" t="s">
        <v>798</v>
      </c>
      <c r="DW247" s="845" t="s">
        <v>798</v>
      </c>
      <c r="DX247" s="845" t="s">
        <v>798</v>
      </c>
      <c r="DY247" s="845" t="s">
        <v>798</v>
      </c>
      <c r="DZ247" s="845" t="s">
        <v>798</v>
      </c>
      <c r="EA247" s="845" t="s">
        <v>798</v>
      </c>
      <c r="EB247" s="845" t="s">
        <v>798</v>
      </c>
      <c r="EC247" s="845" t="s">
        <v>798</v>
      </c>
      <c r="ED247" s="845" t="s">
        <v>798</v>
      </c>
      <c r="EE247" s="845" t="s">
        <v>798</v>
      </c>
      <c r="EF247" s="845" t="s">
        <v>798</v>
      </c>
    </row>
    <row r="248" spans="1:136" x14ac:dyDescent="0.2">
      <c r="A248" s="845">
        <v>244</v>
      </c>
      <c r="B248" s="845">
        <v>4</v>
      </c>
      <c r="C248" s="845" t="s">
        <v>798</v>
      </c>
      <c r="D248" s="845" t="s">
        <v>798</v>
      </c>
      <c r="E248" s="845" t="s">
        <v>798</v>
      </c>
      <c r="F248" s="845" t="s">
        <v>798</v>
      </c>
      <c r="G248" s="845" t="s">
        <v>798</v>
      </c>
      <c r="H248" s="845" t="s">
        <v>798</v>
      </c>
      <c r="I248" s="845" t="s">
        <v>798</v>
      </c>
      <c r="J248" s="845" t="s">
        <v>798</v>
      </c>
      <c r="K248" s="845" t="s">
        <v>798</v>
      </c>
      <c r="L248" s="845" t="s">
        <v>798</v>
      </c>
      <c r="M248" s="845" t="s">
        <v>798</v>
      </c>
      <c r="N248" s="845" t="s">
        <v>798</v>
      </c>
      <c r="O248" s="845" t="s">
        <v>798</v>
      </c>
      <c r="P248" s="845" t="s">
        <v>798</v>
      </c>
      <c r="Q248" s="845" t="s">
        <v>798</v>
      </c>
      <c r="R248" s="845" t="s">
        <v>798</v>
      </c>
      <c r="S248" s="845" t="s">
        <v>798</v>
      </c>
      <c r="T248" s="845" t="s">
        <v>798</v>
      </c>
      <c r="U248" s="845" t="s">
        <v>798</v>
      </c>
      <c r="V248" s="845" t="s">
        <v>798</v>
      </c>
      <c r="W248" s="845" t="s">
        <v>798</v>
      </c>
      <c r="X248" s="845" t="s">
        <v>798</v>
      </c>
      <c r="Y248" s="845" t="s">
        <v>798</v>
      </c>
      <c r="Z248" s="845" t="s">
        <v>798</v>
      </c>
      <c r="AA248" s="845" t="s">
        <v>798</v>
      </c>
      <c r="AB248" s="845" t="s">
        <v>798</v>
      </c>
      <c r="AC248" s="845" t="s">
        <v>798</v>
      </c>
      <c r="AD248" s="845" t="s">
        <v>798</v>
      </c>
      <c r="AE248" s="845" t="s">
        <v>798</v>
      </c>
      <c r="AF248" s="845" t="s">
        <v>798</v>
      </c>
      <c r="AG248" s="845" t="s">
        <v>798</v>
      </c>
      <c r="AH248" s="845" t="s">
        <v>798</v>
      </c>
      <c r="AI248" s="845" t="s">
        <v>798</v>
      </c>
      <c r="AJ248" s="845" t="s">
        <v>798</v>
      </c>
      <c r="AK248" s="845" t="s">
        <v>798</v>
      </c>
      <c r="AL248" s="845" t="s">
        <v>798</v>
      </c>
      <c r="AM248" s="845" t="s">
        <v>798</v>
      </c>
      <c r="AN248" s="845" t="s">
        <v>798</v>
      </c>
      <c r="AO248" s="845" t="s">
        <v>798</v>
      </c>
      <c r="AP248" s="845" t="s">
        <v>798</v>
      </c>
      <c r="AQ248" s="845" t="s">
        <v>798</v>
      </c>
      <c r="AR248" s="845" t="s">
        <v>798</v>
      </c>
      <c r="AS248" s="845" t="s">
        <v>798</v>
      </c>
      <c r="AT248" s="845" t="s">
        <v>798</v>
      </c>
      <c r="AU248" s="845" t="s">
        <v>798</v>
      </c>
      <c r="AV248" s="845" t="s">
        <v>798</v>
      </c>
      <c r="AW248" s="845" t="s">
        <v>798</v>
      </c>
      <c r="AX248" s="845" t="s">
        <v>798</v>
      </c>
      <c r="AY248" s="845" t="s">
        <v>798</v>
      </c>
      <c r="AZ248" s="845" t="s">
        <v>798</v>
      </c>
      <c r="BA248" s="845" t="s">
        <v>798</v>
      </c>
      <c r="BB248" s="845" t="s">
        <v>798</v>
      </c>
      <c r="BC248" s="845" t="s">
        <v>798</v>
      </c>
      <c r="BD248" s="845" t="s">
        <v>798</v>
      </c>
      <c r="BE248" s="845" t="s">
        <v>798</v>
      </c>
      <c r="BF248" s="845" t="s">
        <v>798</v>
      </c>
      <c r="BG248" s="845" t="s">
        <v>798</v>
      </c>
      <c r="BH248" s="845" t="s">
        <v>798</v>
      </c>
      <c r="BI248" s="845" t="s">
        <v>798</v>
      </c>
      <c r="BJ248" s="845" t="s">
        <v>798</v>
      </c>
      <c r="BK248" s="917" t="s">
        <v>798</v>
      </c>
      <c r="BL248" s="845" t="s">
        <v>798</v>
      </c>
      <c r="BM248" s="845" t="s">
        <v>798</v>
      </c>
      <c r="BN248" s="845" t="s">
        <v>798</v>
      </c>
      <c r="BO248" s="845" t="s">
        <v>798</v>
      </c>
      <c r="BP248" s="845" t="s">
        <v>798</v>
      </c>
      <c r="BQ248" s="845" t="s">
        <v>798</v>
      </c>
      <c r="BR248" s="917" t="s">
        <v>798</v>
      </c>
      <c r="BS248" s="845" t="s">
        <v>798</v>
      </c>
      <c r="BT248" s="845" t="s">
        <v>798</v>
      </c>
      <c r="BU248" s="845" t="s">
        <v>798</v>
      </c>
      <c r="BV248" s="917" t="s">
        <v>798</v>
      </c>
      <c r="BW248" s="845" t="s">
        <v>798</v>
      </c>
      <c r="BX248" s="845" t="s">
        <v>798</v>
      </c>
      <c r="BY248" s="845" t="s">
        <v>798</v>
      </c>
      <c r="BZ248" s="845" t="s">
        <v>798</v>
      </c>
      <c r="CA248" s="845" t="s">
        <v>798</v>
      </c>
      <c r="CB248" s="845" t="s">
        <v>798</v>
      </c>
      <c r="CC248" s="845" t="s">
        <v>798</v>
      </c>
      <c r="CD248" s="845" t="s">
        <v>798</v>
      </c>
      <c r="CE248" s="845" t="s">
        <v>798</v>
      </c>
      <c r="CF248" s="845" t="s">
        <v>798</v>
      </c>
      <c r="CG248" s="845" t="s">
        <v>798</v>
      </c>
      <c r="CH248" s="845" t="s">
        <v>798</v>
      </c>
      <c r="CI248" s="845" t="s">
        <v>798</v>
      </c>
      <c r="CJ248" s="845" t="s">
        <v>798</v>
      </c>
      <c r="CK248" s="845" t="s">
        <v>798</v>
      </c>
      <c r="CL248" s="845" t="s">
        <v>798</v>
      </c>
      <c r="CM248" s="845" t="s">
        <v>798</v>
      </c>
      <c r="CN248" s="845" t="s">
        <v>798</v>
      </c>
      <c r="CO248" s="845" t="s">
        <v>798</v>
      </c>
      <c r="CP248" s="845" t="s">
        <v>798</v>
      </c>
      <c r="CQ248" s="845" t="s">
        <v>798</v>
      </c>
      <c r="CR248" s="845" t="s">
        <v>798</v>
      </c>
      <c r="CS248" s="845" t="s">
        <v>798</v>
      </c>
      <c r="CT248" s="845" t="s">
        <v>798</v>
      </c>
      <c r="CU248" s="845" t="s">
        <v>798</v>
      </c>
      <c r="CV248" s="845" t="s">
        <v>798</v>
      </c>
      <c r="CW248" s="845" t="s">
        <v>798</v>
      </c>
      <c r="CX248" s="845" t="s">
        <v>798</v>
      </c>
      <c r="CY248" s="845" t="s">
        <v>798</v>
      </c>
      <c r="CZ248" s="845" t="s">
        <v>798</v>
      </c>
      <c r="DA248" s="845" t="s">
        <v>798</v>
      </c>
      <c r="DB248" s="845" t="s">
        <v>798</v>
      </c>
      <c r="DC248" s="845" t="s">
        <v>798</v>
      </c>
      <c r="DD248" s="845" t="s">
        <v>798</v>
      </c>
      <c r="DE248" s="845" t="s">
        <v>798</v>
      </c>
      <c r="DF248" s="845" t="s">
        <v>798</v>
      </c>
      <c r="DG248" s="845" t="s">
        <v>798</v>
      </c>
      <c r="DH248" s="845" t="s">
        <v>798</v>
      </c>
      <c r="DI248" s="845" t="s">
        <v>798</v>
      </c>
      <c r="DJ248" s="845" t="s">
        <v>798</v>
      </c>
      <c r="DK248" s="845" t="s">
        <v>798</v>
      </c>
      <c r="DL248" s="845" t="s">
        <v>798</v>
      </c>
      <c r="DM248" s="845" t="s">
        <v>798</v>
      </c>
      <c r="DN248" s="845" t="s">
        <v>798</v>
      </c>
      <c r="DO248" s="845" t="s">
        <v>798</v>
      </c>
      <c r="DP248" s="845" t="s">
        <v>798</v>
      </c>
      <c r="DQ248" s="845" t="s">
        <v>798</v>
      </c>
      <c r="DR248" s="845" t="s">
        <v>798</v>
      </c>
      <c r="DS248" s="917" t="s">
        <v>798</v>
      </c>
      <c r="DT248" s="845" t="s">
        <v>798</v>
      </c>
      <c r="DU248" s="845" t="s">
        <v>798</v>
      </c>
      <c r="DV248" s="845" t="s">
        <v>798</v>
      </c>
      <c r="DW248" s="845" t="s">
        <v>798</v>
      </c>
      <c r="DX248" s="845" t="s">
        <v>798</v>
      </c>
      <c r="DY248" s="845" t="s">
        <v>798</v>
      </c>
      <c r="DZ248" s="845" t="s">
        <v>798</v>
      </c>
      <c r="EA248" s="845" t="s">
        <v>798</v>
      </c>
      <c r="EB248" s="845" t="s">
        <v>798</v>
      </c>
      <c r="EC248" s="845" t="s">
        <v>798</v>
      </c>
      <c r="ED248" s="845" t="s">
        <v>798</v>
      </c>
      <c r="EE248" s="845" t="s">
        <v>798</v>
      </c>
      <c r="EF248" s="845" t="s">
        <v>798</v>
      </c>
    </row>
    <row r="249" spans="1:136" x14ac:dyDescent="0.2">
      <c r="A249" s="845">
        <v>245</v>
      </c>
      <c r="B249" s="845">
        <v>5</v>
      </c>
      <c r="C249" s="845" t="s">
        <v>798</v>
      </c>
      <c r="D249" s="845" t="s">
        <v>798</v>
      </c>
      <c r="E249" s="845" t="s">
        <v>798</v>
      </c>
      <c r="F249" s="845" t="s">
        <v>798</v>
      </c>
      <c r="G249" s="845" t="s">
        <v>798</v>
      </c>
      <c r="H249" s="845" t="s">
        <v>798</v>
      </c>
      <c r="I249" s="845" t="s">
        <v>798</v>
      </c>
      <c r="J249" s="845" t="s">
        <v>798</v>
      </c>
      <c r="K249" s="845" t="s">
        <v>798</v>
      </c>
      <c r="L249" s="845" t="s">
        <v>798</v>
      </c>
      <c r="M249" s="845" t="s">
        <v>798</v>
      </c>
      <c r="N249" s="845" t="s">
        <v>798</v>
      </c>
      <c r="O249" s="845" t="s">
        <v>798</v>
      </c>
      <c r="P249" s="845" t="s">
        <v>798</v>
      </c>
      <c r="Q249" s="845" t="s">
        <v>798</v>
      </c>
      <c r="R249" s="845" t="s">
        <v>798</v>
      </c>
      <c r="S249" s="845" t="s">
        <v>798</v>
      </c>
      <c r="T249" s="845" t="s">
        <v>798</v>
      </c>
      <c r="U249" s="845" t="s">
        <v>798</v>
      </c>
      <c r="V249" s="845" t="s">
        <v>798</v>
      </c>
      <c r="W249" s="845" t="s">
        <v>798</v>
      </c>
      <c r="X249" s="845" t="s">
        <v>798</v>
      </c>
      <c r="Y249" s="845" t="s">
        <v>798</v>
      </c>
      <c r="Z249" s="845" t="s">
        <v>798</v>
      </c>
      <c r="AA249" s="845" t="s">
        <v>798</v>
      </c>
      <c r="AB249" s="845" t="s">
        <v>798</v>
      </c>
      <c r="AC249" s="845" t="s">
        <v>798</v>
      </c>
      <c r="AD249" s="845" t="s">
        <v>798</v>
      </c>
      <c r="AE249" s="845" t="s">
        <v>798</v>
      </c>
      <c r="AF249" s="845" t="s">
        <v>798</v>
      </c>
      <c r="AG249" s="845" t="s">
        <v>798</v>
      </c>
      <c r="AH249" s="845" t="s">
        <v>798</v>
      </c>
      <c r="AI249" s="845" t="s">
        <v>798</v>
      </c>
      <c r="AJ249" s="845" t="s">
        <v>798</v>
      </c>
      <c r="AK249" s="845" t="s">
        <v>798</v>
      </c>
      <c r="AL249" s="845" t="s">
        <v>798</v>
      </c>
      <c r="AM249" s="845" t="s">
        <v>798</v>
      </c>
      <c r="AN249" s="845" t="s">
        <v>798</v>
      </c>
      <c r="AO249" s="845" t="s">
        <v>798</v>
      </c>
      <c r="AP249" s="845" t="s">
        <v>798</v>
      </c>
      <c r="AQ249" s="845" t="s">
        <v>798</v>
      </c>
      <c r="AR249" s="845" t="s">
        <v>798</v>
      </c>
      <c r="AS249" s="845" t="s">
        <v>798</v>
      </c>
      <c r="AT249" s="845" t="s">
        <v>798</v>
      </c>
      <c r="AU249" s="845" t="s">
        <v>798</v>
      </c>
      <c r="AV249" s="845" t="s">
        <v>798</v>
      </c>
      <c r="AW249" s="845" t="s">
        <v>798</v>
      </c>
      <c r="AX249" s="845" t="s">
        <v>798</v>
      </c>
      <c r="AY249" s="845" t="s">
        <v>798</v>
      </c>
      <c r="AZ249" s="845" t="s">
        <v>798</v>
      </c>
      <c r="BA249" s="845" t="s">
        <v>798</v>
      </c>
      <c r="BB249" s="845" t="s">
        <v>798</v>
      </c>
      <c r="BC249" s="845" t="s">
        <v>798</v>
      </c>
      <c r="BD249" s="845" t="s">
        <v>798</v>
      </c>
      <c r="BE249" s="845" t="s">
        <v>798</v>
      </c>
      <c r="BF249" s="845" t="s">
        <v>798</v>
      </c>
      <c r="BG249" s="845" t="s">
        <v>798</v>
      </c>
      <c r="BH249" s="845" t="s">
        <v>798</v>
      </c>
      <c r="BI249" s="845" t="s">
        <v>798</v>
      </c>
      <c r="BJ249" s="845" t="s">
        <v>798</v>
      </c>
      <c r="BK249" s="917" t="s">
        <v>798</v>
      </c>
      <c r="BL249" s="845" t="s">
        <v>798</v>
      </c>
      <c r="BM249" s="845" t="s">
        <v>798</v>
      </c>
      <c r="BN249" s="845" t="s">
        <v>798</v>
      </c>
      <c r="BO249" s="845" t="s">
        <v>798</v>
      </c>
      <c r="BP249" s="845" t="s">
        <v>798</v>
      </c>
      <c r="BQ249" s="845" t="s">
        <v>798</v>
      </c>
      <c r="BR249" s="917" t="s">
        <v>798</v>
      </c>
      <c r="BS249" s="845" t="s">
        <v>798</v>
      </c>
      <c r="BT249" s="845" t="s">
        <v>798</v>
      </c>
      <c r="BU249" s="845" t="s">
        <v>798</v>
      </c>
      <c r="BV249" s="917" t="s">
        <v>798</v>
      </c>
      <c r="BW249" s="845" t="s">
        <v>798</v>
      </c>
      <c r="BX249" s="845" t="s">
        <v>798</v>
      </c>
      <c r="BY249" s="845" t="s">
        <v>798</v>
      </c>
      <c r="BZ249" s="845" t="s">
        <v>798</v>
      </c>
      <c r="CA249" s="845" t="s">
        <v>798</v>
      </c>
      <c r="CB249" s="845" t="s">
        <v>798</v>
      </c>
      <c r="CC249" s="845" t="s">
        <v>798</v>
      </c>
      <c r="CD249" s="845" t="s">
        <v>798</v>
      </c>
      <c r="CE249" s="845" t="s">
        <v>798</v>
      </c>
      <c r="CF249" s="845" t="s">
        <v>798</v>
      </c>
      <c r="CG249" s="845" t="s">
        <v>798</v>
      </c>
      <c r="CH249" s="845" t="s">
        <v>798</v>
      </c>
      <c r="CI249" s="845" t="s">
        <v>798</v>
      </c>
      <c r="CJ249" s="845" t="s">
        <v>798</v>
      </c>
      <c r="CK249" s="845" t="s">
        <v>798</v>
      </c>
      <c r="CL249" s="845" t="s">
        <v>798</v>
      </c>
      <c r="CM249" s="845" t="s">
        <v>798</v>
      </c>
      <c r="CN249" s="845" t="s">
        <v>798</v>
      </c>
      <c r="CO249" s="845" t="s">
        <v>798</v>
      </c>
      <c r="CP249" s="845" t="s">
        <v>798</v>
      </c>
      <c r="CQ249" s="845" t="s">
        <v>798</v>
      </c>
      <c r="CR249" s="845" t="s">
        <v>798</v>
      </c>
      <c r="CS249" s="845" t="s">
        <v>798</v>
      </c>
      <c r="CT249" s="845" t="s">
        <v>798</v>
      </c>
      <c r="CU249" s="845" t="s">
        <v>798</v>
      </c>
      <c r="CV249" s="845" t="s">
        <v>798</v>
      </c>
      <c r="CW249" s="845" t="s">
        <v>798</v>
      </c>
      <c r="CX249" s="845" t="s">
        <v>798</v>
      </c>
      <c r="CY249" s="845" t="s">
        <v>798</v>
      </c>
      <c r="CZ249" s="845" t="s">
        <v>798</v>
      </c>
      <c r="DA249" s="845" t="s">
        <v>798</v>
      </c>
      <c r="DB249" s="845" t="s">
        <v>798</v>
      </c>
      <c r="DC249" s="845" t="s">
        <v>798</v>
      </c>
      <c r="DD249" s="845" t="s">
        <v>798</v>
      </c>
      <c r="DE249" s="845" t="s">
        <v>798</v>
      </c>
      <c r="DF249" s="845" t="s">
        <v>798</v>
      </c>
      <c r="DG249" s="845" t="s">
        <v>798</v>
      </c>
      <c r="DH249" s="845" t="s">
        <v>798</v>
      </c>
      <c r="DI249" s="845" t="s">
        <v>798</v>
      </c>
      <c r="DJ249" s="845" t="s">
        <v>798</v>
      </c>
      <c r="DK249" s="845" t="s">
        <v>798</v>
      </c>
      <c r="DL249" s="845" t="s">
        <v>798</v>
      </c>
      <c r="DM249" s="845" t="s">
        <v>798</v>
      </c>
      <c r="DN249" s="845" t="s">
        <v>798</v>
      </c>
      <c r="DO249" s="845" t="s">
        <v>798</v>
      </c>
      <c r="DP249" s="845" t="s">
        <v>798</v>
      </c>
      <c r="DQ249" s="845" t="s">
        <v>798</v>
      </c>
      <c r="DR249" s="845" t="s">
        <v>798</v>
      </c>
      <c r="DS249" s="917" t="s">
        <v>798</v>
      </c>
      <c r="DT249" s="845" t="s">
        <v>798</v>
      </c>
      <c r="DU249" s="845" t="s">
        <v>798</v>
      </c>
      <c r="DV249" s="845" t="s">
        <v>798</v>
      </c>
      <c r="DW249" s="845" t="s">
        <v>798</v>
      </c>
      <c r="DX249" s="845" t="s">
        <v>798</v>
      </c>
      <c r="DY249" s="845" t="s">
        <v>798</v>
      </c>
      <c r="DZ249" s="845" t="s">
        <v>798</v>
      </c>
      <c r="EA249" s="845" t="s">
        <v>798</v>
      </c>
      <c r="EB249" s="845" t="s">
        <v>798</v>
      </c>
      <c r="EC249" s="845" t="s">
        <v>798</v>
      </c>
      <c r="ED249" s="845" t="s">
        <v>798</v>
      </c>
      <c r="EE249" s="845" t="s">
        <v>798</v>
      </c>
      <c r="EF249" s="845" t="s">
        <v>798</v>
      </c>
    </row>
    <row r="250" spans="1:136" x14ac:dyDescent="0.2">
      <c r="A250" s="845">
        <v>246</v>
      </c>
      <c r="B250" s="845">
        <v>6</v>
      </c>
      <c r="C250" s="845" t="s">
        <v>798</v>
      </c>
      <c r="D250" s="845" t="s">
        <v>798</v>
      </c>
      <c r="E250" s="845" t="s">
        <v>798</v>
      </c>
      <c r="F250" s="845" t="s">
        <v>798</v>
      </c>
      <c r="G250" s="845" t="s">
        <v>798</v>
      </c>
      <c r="H250" s="845" t="s">
        <v>798</v>
      </c>
      <c r="I250" s="845" t="s">
        <v>798</v>
      </c>
      <c r="J250" s="845" t="s">
        <v>798</v>
      </c>
      <c r="K250" s="845" t="s">
        <v>798</v>
      </c>
      <c r="L250" s="845" t="s">
        <v>798</v>
      </c>
      <c r="M250" s="845" t="s">
        <v>798</v>
      </c>
      <c r="N250" s="845" t="s">
        <v>798</v>
      </c>
      <c r="O250" s="845" t="s">
        <v>798</v>
      </c>
      <c r="P250" s="845" t="s">
        <v>798</v>
      </c>
      <c r="Q250" s="845" t="s">
        <v>798</v>
      </c>
      <c r="R250" s="845" t="s">
        <v>798</v>
      </c>
      <c r="S250" s="845" t="s">
        <v>798</v>
      </c>
      <c r="T250" s="845" t="s">
        <v>798</v>
      </c>
      <c r="U250" s="845" t="s">
        <v>798</v>
      </c>
      <c r="V250" s="845" t="s">
        <v>798</v>
      </c>
      <c r="W250" s="845" t="s">
        <v>798</v>
      </c>
      <c r="X250" s="845" t="s">
        <v>798</v>
      </c>
      <c r="Y250" s="845" t="s">
        <v>798</v>
      </c>
      <c r="Z250" s="845" t="s">
        <v>798</v>
      </c>
      <c r="AA250" s="845" t="s">
        <v>798</v>
      </c>
      <c r="AB250" s="845" t="s">
        <v>798</v>
      </c>
      <c r="AC250" s="845" t="s">
        <v>798</v>
      </c>
      <c r="AD250" s="845" t="s">
        <v>798</v>
      </c>
      <c r="AE250" s="845" t="s">
        <v>798</v>
      </c>
      <c r="AF250" s="845" t="s">
        <v>798</v>
      </c>
      <c r="AG250" s="845" t="s">
        <v>798</v>
      </c>
      <c r="AH250" s="845" t="s">
        <v>798</v>
      </c>
      <c r="AI250" s="845" t="s">
        <v>798</v>
      </c>
      <c r="AJ250" s="845" t="s">
        <v>798</v>
      </c>
      <c r="AK250" s="845" t="s">
        <v>798</v>
      </c>
      <c r="AL250" s="845" t="s">
        <v>798</v>
      </c>
      <c r="AM250" s="845" t="s">
        <v>798</v>
      </c>
      <c r="AN250" s="845" t="s">
        <v>798</v>
      </c>
      <c r="AO250" s="845" t="s">
        <v>798</v>
      </c>
      <c r="AP250" s="845" t="s">
        <v>798</v>
      </c>
      <c r="AQ250" s="845" t="s">
        <v>798</v>
      </c>
      <c r="AR250" s="845" t="s">
        <v>798</v>
      </c>
      <c r="AS250" s="845" t="s">
        <v>798</v>
      </c>
      <c r="AT250" s="845" t="s">
        <v>798</v>
      </c>
      <c r="AU250" s="845" t="s">
        <v>798</v>
      </c>
      <c r="AV250" s="845" t="s">
        <v>798</v>
      </c>
      <c r="AW250" s="845" t="s">
        <v>798</v>
      </c>
      <c r="AX250" s="845" t="s">
        <v>798</v>
      </c>
      <c r="AY250" s="845" t="s">
        <v>798</v>
      </c>
      <c r="AZ250" s="845" t="s">
        <v>798</v>
      </c>
      <c r="BA250" s="845" t="s">
        <v>798</v>
      </c>
      <c r="BB250" s="845" t="s">
        <v>798</v>
      </c>
      <c r="BC250" s="845" t="s">
        <v>798</v>
      </c>
      <c r="BD250" s="845" t="s">
        <v>798</v>
      </c>
      <c r="BE250" s="845" t="s">
        <v>798</v>
      </c>
      <c r="BF250" s="845" t="s">
        <v>798</v>
      </c>
      <c r="BG250" s="845" t="s">
        <v>798</v>
      </c>
      <c r="BH250" s="845" t="s">
        <v>798</v>
      </c>
      <c r="BI250" s="845" t="s">
        <v>798</v>
      </c>
      <c r="BJ250" s="845" t="s">
        <v>798</v>
      </c>
      <c r="BK250" s="917" t="s">
        <v>798</v>
      </c>
      <c r="BL250" s="845" t="s">
        <v>798</v>
      </c>
      <c r="BM250" s="845" t="s">
        <v>798</v>
      </c>
      <c r="BN250" s="845" t="s">
        <v>798</v>
      </c>
      <c r="BO250" s="845" t="s">
        <v>798</v>
      </c>
      <c r="BP250" s="845" t="s">
        <v>798</v>
      </c>
      <c r="BQ250" s="845" t="s">
        <v>798</v>
      </c>
      <c r="BR250" s="917" t="s">
        <v>798</v>
      </c>
      <c r="BS250" s="845" t="s">
        <v>798</v>
      </c>
      <c r="BT250" s="845" t="s">
        <v>798</v>
      </c>
      <c r="BU250" s="845" t="s">
        <v>798</v>
      </c>
      <c r="BV250" s="917" t="s">
        <v>798</v>
      </c>
      <c r="BW250" s="845" t="s">
        <v>798</v>
      </c>
      <c r="BX250" s="845" t="s">
        <v>798</v>
      </c>
      <c r="BY250" s="845" t="s">
        <v>798</v>
      </c>
      <c r="BZ250" s="845" t="s">
        <v>798</v>
      </c>
      <c r="CA250" s="845" t="s">
        <v>798</v>
      </c>
      <c r="CB250" s="845" t="s">
        <v>798</v>
      </c>
      <c r="CC250" s="845" t="s">
        <v>798</v>
      </c>
      <c r="CD250" s="845" t="s">
        <v>798</v>
      </c>
      <c r="CE250" s="845" t="s">
        <v>798</v>
      </c>
      <c r="CF250" s="845" t="s">
        <v>798</v>
      </c>
      <c r="CG250" s="845" t="s">
        <v>798</v>
      </c>
      <c r="CH250" s="845" t="s">
        <v>798</v>
      </c>
      <c r="CI250" s="845" t="s">
        <v>798</v>
      </c>
      <c r="CJ250" s="845" t="s">
        <v>798</v>
      </c>
      <c r="CK250" s="845" t="s">
        <v>798</v>
      </c>
      <c r="CL250" s="845" t="s">
        <v>798</v>
      </c>
      <c r="CM250" s="845" t="s">
        <v>798</v>
      </c>
      <c r="CN250" s="845" t="s">
        <v>798</v>
      </c>
      <c r="CO250" s="845" t="s">
        <v>798</v>
      </c>
      <c r="CP250" s="845" t="s">
        <v>798</v>
      </c>
      <c r="CQ250" s="845" t="s">
        <v>798</v>
      </c>
      <c r="CR250" s="845" t="s">
        <v>798</v>
      </c>
      <c r="CS250" s="845" t="s">
        <v>798</v>
      </c>
      <c r="CT250" s="845" t="s">
        <v>798</v>
      </c>
      <c r="CU250" s="845" t="s">
        <v>798</v>
      </c>
      <c r="CV250" s="845" t="s">
        <v>798</v>
      </c>
      <c r="CW250" s="845" t="s">
        <v>798</v>
      </c>
      <c r="CX250" s="845" t="s">
        <v>798</v>
      </c>
      <c r="CY250" s="845" t="s">
        <v>798</v>
      </c>
      <c r="CZ250" s="845" t="s">
        <v>798</v>
      </c>
      <c r="DA250" s="845" t="s">
        <v>798</v>
      </c>
      <c r="DB250" s="845" t="s">
        <v>798</v>
      </c>
      <c r="DC250" s="845" t="s">
        <v>798</v>
      </c>
      <c r="DD250" s="845" t="s">
        <v>798</v>
      </c>
      <c r="DE250" s="845" t="s">
        <v>798</v>
      </c>
      <c r="DF250" s="845" t="s">
        <v>798</v>
      </c>
      <c r="DG250" s="845" t="s">
        <v>798</v>
      </c>
      <c r="DH250" s="845" t="s">
        <v>798</v>
      </c>
      <c r="DI250" s="845" t="s">
        <v>798</v>
      </c>
      <c r="DJ250" s="845" t="s">
        <v>798</v>
      </c>
      <c r="DK250" s="845" t="s">
        <v>798</v>
      </c>
      <c r="DL250" s="845" t="s">
        <v>798</v>
      </c>
      <c r="DM250" s="845" t="s">
        <v>798</v>
      </c>
      <c r="DN250" s="845" t="s">
        <v>798</v>
      </c>
      <c r="DO250" s="845" t="s">
        <v>798</v>
      </c>
      <c r="DP250" s="845" t="s">
        <v>798</v>
      </c>
      <c r="DQ250" s="845" t="s">
        <v>798</v>
      </c>
      <c r="DR250" s="845" t="s">
        <v>798</v>
      </c>
      <c r="DS250" s="917" t="s">
        <v>798</v>
      </c>
      <c r="DT250" s="845" t="s">
        <v>798</v>
      </c>
      <c r="DU250" s="845" t="s">
        <v>798</v>
      </c>
      <c r="DV250" s="845" t="s">
        <v>798</v>
      </c>
      <c r="DW250" s="845" t="s">
        <v>798</v>
      </c>
      <c r="DX250" s="845" t="s">
        <v>798</v>
      </c>
      <c r="DY250" s="845" t="s">
        <v>798</v>
      </c>
      <c r="DZ250" s="845" t="s">
        <v>798</v>
      </c>
      <c r="EA250" s="845" t="s">
        <v>798</v>
      </c>
      <c r="EB250" s="845" t="s">
        <v>798</v>
      </c>
      <c r="EC250" s="845" t="s">
        <v>798</v>
      </c>
      <c r="ED250" s="845" t="s">
        <v>798</v>
      </c>
      <c r="EE250" s="845" t="s">
        <v>798</v>
      </c>
      <c r="EF250" s="845" t="s">
        <v>798</v>
      </c>
    </row>
    <row r="251" spans="1:136" x14ac:dyDescent="0.2">
      <c r="A251" s="845">
        <v>247</v>
      </c>
      <c r="B251" s="845">
        <v>7</v>
      </c>
      <c r="C251" s="845" t="s">
        <v>798</v>
      </c>
      <c r="D251" s="845" t="s">
        <v>798</v>
      </c>
      <c r="E251" s="845" t="s">
        <v>798</v>
      </c>
      <c r="F251" s="845" t="s">
        <v>798</v>
      </c>
      <c r="G251" s="845" t="s">
        <v>798</v>
      </c>
      <c r="H251" s="845" t="s">
        <v>798</v>
      </c>
      <c r="I251" s="845" t="s">
        <v>798</v>
      </c>
      <c r="J251" s="845" t="s">
        <v>798</v>
      </c>
      <c r="K251" s="845" t="s">
        <v>798</v>
      </c>
      <c r="L251" s="845" t="s">
        <v>798</v>
      </c>
      <c r="M251" s="845" t="s">
        <v>798</v>
      </c>
      <c r="N251" s="845" t="s">
        <v>798</v>
      </c>
      <c r="O251" s="845" t="s">
        <v>798</v>
      </c>
      <c r="P251" s="845" t="s">
        <v>798</v>
      </c>
      <c r="Q251" s="845" t="s">
        <v>798</v>
      </c>
      <c r="R251" s="845" t="s">
        <v>798</v>
      </c>
      <c r="S251" s="845" t="s">
        <v>798</v>
      </c>
      <c r="T251" s="845" t="s">
        <v>798</v>
      </c>
      <c r="U251" s="845" t="s">
        <v>798</v>
      </c>
      <c r="V251" s="845" t="s">
        <v>798</v>
      </c>
      <c r="W251" s="845" t="s">
        <v>798</v>
      </c>
      <c r="X251" s="845" t="s">
        <v>798</v>
      </c>
      <c r="Y251" s="845" t="s">
        <v>798</v>
      </c>
      <c r="Z251" s="845" t="s">
        <v>798</v>
      </c>
      <c r="AA251" s="845" t="s">
        <v>798</v>
      </c>
      <c r="AB251" s="845" t="s">
        <v>798</v>
      </c>
      <c r="AC251" s="845" t="s">
        <v>798</v>
      </c>
      <c r="AD251" s="845" t="s">
        <v>798</v>
      </c>
      <c r="AE251" s="845" t="s">
        <v>798</v>
      </c>
      <c r="AF251" s="845" t="s">
        <v>798</v>
      </c>
      <c r="AG251" s="845" t="s">
        <v>798</v>
      </c>
      <c r="AH251" s="845" t="s">
        <v>798</v>
      </c>
      <c r="AI251" s="845" t="s">
        <v>798</v>
      </c>
      <c r="AJ251" s="845" t="s">
        <v>798</v>
      </c>
      <c r="AK251" s="845" t="s">
        <v>798</v>
      </c>
      <c r="AL251" s="845" t="s">
        <v>798</v>
      </c>
      <c r="AM251" s="845" t="s">
        <v>798</v>
      </c>
      <c r="AN251" s="845" t="s">
        <v>798</v>
      </c>
      <c r="AO251" s="845" t="s">
        <v>798</v>
      </c>
      <c r="AP251" s="845" t="s">
        <v>798</v>
      </c>
      <c r="AQ251" s="845" t="s">
        <v>798</v>
      </c>
      <c r="AR251" s="845" t="s">
        <v>798</v>
      </c>
      <c r="AS251" s="845" t="s">
        <v>798</v>
      </c>
      <c r="AT251" s="845" t="s">
        <v>798</v>
      </c>
      <c r="AU251" s="845" t="s">
        <v>798</v>
      </c>
      <c r="AV251" s="845" t="s">
        <v>798</v>
      </c>
      <c r="AW251" s="845" t="s">
        <v>798</v>
      </c>
      <c r="AX251" s="845" t="s">
        <v>798</v>
      </c>
      <c r="AY251" s="845" t="s">
        <v>798</v>
      </c>
      <c r="AZ251" s="845" t="s">
        <v>798</v>
      </c>
      <c r="BA251" s="845" t="s">
        <v>798</v>
      </c>
      <c r="BB251" s="845" t="s">
        <v>798</v>
      </c>
      <c r="BC251" s="845" t="s">
        <v>798</v>
      </c>
      <c r="BD251" s="845" t="s">
        <v>798</v>
      </c>
      <c r="BE251" s="845" t="s">
        <v>798</v>
      </c>
      <c r="BF251" s="845" t="s">
        <v>798</v>
      </c>
      <c r="BG251" s="845" t="s">
        <v>798</v>
      </c>
      <c r="BH251" s="845" t="s">
        <v>798</v>
      </c>
      <c r="BI251" s="845" t="s">
        <v>798</v>
      </c>
      <c r="BJ251" s="845" t="s">
        <v>798</v>
      </c>
      <c r="BK251" s="917" t="s">
        <v>798</v>
      </c>
      <c r="BL251" s="845" t="s">
        <v>798</v>
      </c>
      <c r="BM251" s="845" t="s">
        <v>798</v>
      </c>
      <c r="BN251" s="845" t="s">
        <v>798</v>
      </c>
      <c r="BO251" s="845" t="s">
        <v>798</v>
      </c>
      <c r="BP251" s="845" t="s">
        <v>798</v>
      </c>
      <c r="BQ251" s="845" t="s">
        <v>798</v>
      </c>
      <c r="BR251" s="917" t="s">
        <v>798</v>
      </c>
      <c r="BS251" s="845" t="s">
        <v>798</v>
      </c>
      <c r="BT251" s="845" t="s">
        <v>798</v>
      </c>
      <c r="BU251" s="845" t="s">
        <v>798</v>
      </c>
      <c r="BV251" s="917" t="s">
        <v>798</v>
      </c>
      <c r="BW251" s="845" t="s">
        <v>798</v>
      </c>
      <c r="BX251" s="845" t="s">
        <v>798</v>
      </c>
      <c r="BY251" s="845" t="s">
        <v>798</v>
      </c>
      <c r="BZ251" s="845" t="s">
        <v>798</v>
      </c>
      <c r="CA251" s="845" t="s">
        <v>798</v>
      </c>
      <c r="CB251" s="845" t="s">
        <v>798</v>
      </c>
      <c r="CC251" s="845" t="s">
        <v>798</v>
      </c>
      <c r="CD251" s="845" t="s">
        <v>798</v>
      </c>
      <c r="CE251" s="845" t="s">
        <v>798</v>
      </c>
      <c r="CF251" s="845" t="s">
        <v>798</v>
      </c>
      <c r="CG251" s="845" t="s">
        <v>798</v>
      </c>
      <c r="CH251" s="845" t="s">
        <v>798</v>
      </c>
      <c r="CI251" s="845" t="s">
        <v>798</v>
      </c>
      <c r="CJ251" s="845" t="s">
        <v>798</v>
      </c>
      <c r="CK251" s="845" t="s">
        <v>798</v>
      </c>
      <c r="CL251" s="845" t="s">
        <v>798</v>
      </c>
      <c r="CM251" s="845" t="s">
        <v>798</v>
      </c>
      <c r="CN251" s="845" t="s">
        <v>798</v>
      </c>
      <c r="CO251" s="845" t="s">
        <v>798</v>
      </c>
      <c r="CP251" s="845" t="s">
        <v>798</v>
      </c>
      <c r="CQ251" s="845" t="s">
        <v>798</v>
      </c>
      <c r="CR251" s="845" t="s">
        <v>798</v>
      </c>
      <c r="CS251" s="845" t="s">
        <v>798</v>
      </c>
      <c r="CT251" s="845" t="s">
        <v>798</v>
      </c>
      <c r="CU251" s="845" t="s">
        <v>798</v>
      </c>
      <c r="CV251" s="845" t="s">
        <v>798</v>
      </c>
      <c r="CW251" s="845" t="s">
        <v>798</v>
      </c>
      <c r="CX251" s="845" t="s">
        <v>798</v>
      </c>
      <c r="CY251" s="845" t="s">
        <v>798</v>
      </c>
      <c r="CZ251" s="845" t="s">
        <v>798</v>
      </c>
      <c r="DA251" s="845" t="s">
        <v>798</v>
      </c>
      <c r="DB251" s="845" t="s">
        <v>798</v>
      </c>
      <c r="DC251" s="845" t="s">
        <v>798</v>
      </c>
      <c r="DD251" s="845" t="s">
        <v>798</v>
      </c>
      <c r="DE251" s="845" t="s">
        <v>798</v>
      </c>
      <c r="DF251" s="845" t="s">
        <v>798</v>
      </c>
      <c r="DG251" s="845" t="s">
        <v>798</v>
      </c>
      <c r="DH251" s="845" t="s">
        <v>798</v>
      </c>
      <c r="DI251" s="845" t="s">
        <v>798</v>
      </c>
      <c r="DJ251" s="845" t="s">
        <v>798</v>
      </c>
      <c r="DK251" s="845" t="s">
        <v>798</v>
      </c>
      <c r="DL251" s="845" t="s">
        <v>798</v>
      </c>
      <c r="DM251" s="845" t="s">
        <v>798</v>
      </c>
      <c r="DN251" s="845" t="s">
        <v>798</v>
      </c>
      <c r="DO251" s="845" t="s">
        <v>798</v>
      </c>
      <c r="DP251" s="845" t="s">
        <v>798</v>
      </c>
      <c r="DQ251" s="845" t="s">
        <v>798</v>
      </c>
      <c r="DR251" s="845" t="s">
        <v>798</v>
      </c>
      <c r="DS251" s="917" t="s">
        <v>798</v>
      </c>
      <c r="DT251" s="845" t="s">
        <v>798</v>
      </c>
      <c r="DU251" s="845" t="s">
        <v>798</v>
      </c>
      <c r="DV251" s="845" t="s">
        <v>798</v>
      </c>
      <c r="DW251" s="845" t="s">
        <v>798</v>
      </c>
      <c r="DX251" s="845" t="s">
        <v>798</v>
      </c>
      <c r="DY251" s="845" t="s">
        <v>798</v>
      </c>
      <c r="DZ251" s="845" t="s">
        <v>798</v>
      </c>
      <c r="EA251" s="845" t="s">
        <v>798</v>
      </c>
      <c r="EB251" s="845" t="s">
        <v>798</v>
      </c>
      <c r="EC251" s="845" t="s">
        <v>798</v>
      </c>
      <c r="ED251" s="845" t="s">
        <v>798</v>
      </c>
      <c r="EE251" s="845" t="s">
        <v>798</v>
      </c>
      <c r="EF251" s="845" t="s">
        <v>798</v>
      </c>
    </row>
    <row r="252" spans="1:136" x14ac:dyDescent="0.2">
      <c r="A252" s="845">
        <v>248</v>
      </c>
      <c r="B252" s="845">
        <v>8</v>
      </c>
      <c r="C252" s="845" t="s">
        <v>798</v>
      </c>
      <c r="D252" s="845" t="s">
        <v>798</v>
      </c>
      <c r="E252" s="845" t="s">
        <v>798</v>
      </c>
      <c r="F252" s="845" t="s">
        <v>798</v>
      </c>
      <c r="G252" s="845" t="s">
        <v>798</v>
      </c>
      <c r="H252" s="845" t="s">
        <v>798</v>
      </c>
      <c r="I252" s="845" t="s">
        <v>798</v>
      </c>
      <c r="J252" s="845" t="s">
        <v>798</v>
      </c>
      <c r="K252" s="845" t="s">
        <v>798</v>
      </c>
      <c r="L252" s="845" t="s">
        <v>798</v>
      </c>
      <c r="M252" s="845" t="s">
        <v>798</v>
      </c>
      <c r="N252" s="845" t="s">
        <v>798</v>
      </c>
      <c r="O252" s="845" t="s">
        <v>798</v>
      </c>
      <c r="P252" s="845" t="s">
        <v>798</v>
      </c>
      <c r="Q252" s="845" t="s">
        <v>798</v>
      </c>
      <c r="R252" s="845" t="s">
        <v>798</v>
      </c>
      <c r="S252" s="845" t="s">
        <v>798</v>
      </c>
      <c r="T252" s="845" t="s">
        <v>798</v>
      </c>
      <c r="U252" s="845" t="s">
        <v>798</v>
      </c>
      <c r="V252" s="845" t="s">
        <v>798</v>
      </c>
      <c r="W252" s="845" t="s">
        <v>798</v>
      </c>
      <c r="X252" s="845" t="s">
        <v>798</v>
      </c>
      <c r="Y252" s="845" t="s">
        <v>798</v>
      </c>
      <c r="Z252" s="845" t="s">
        <v>798</v>
      </c>
      <c r="AA252" s="845" t="s">
        <v>798</v>
      </c>
      <c r="AB252" s="845" t="s">
        <v>798</v>
      </c>
      <c r="AC252" s="845" t="s">
        <v>798</v>
      </c>
      <c r="AD252" s="845" t="s">
        <v>798</v>
      </c>
      <c r="AE252" s="845" t="s">
        <v>798</v>
      </c>
      <c r="AF252" s="845" t="s">
        <v>798</v>
      </c>
      <c r="AG252" s="845" t="s">
        <v>798</v>
      </c>
      <c r="AH252" s="845" t="s">
        <v>798</v>
      </c>
      <c r="AI252" s="845" t="s">
        <v>798</v>
      </c>
      <c r="AJ252" s="845" t="s">
        <v>798</v>
      </c>
      <c r="AK252" s="845" t="s">
        <v>798</v>
      </c>
      <c r="AL252" s="845" t="s">
        <v>798</v>
      </c>
      <c r="AM252" s="845" t="s">
        <v>798</v>
      </c>
      <c r="AN252" s="845" t="s">
        <v>798</v>
      </c>
      <c r="AO252" s="845" t="s">
        <v>798</v>
      </c>
      <c r="AP252" s="845" t="s">
        <v>798</v>
      </c>
      <c r="AQ252" s="845" t="s">
        <v>798</v>
      </c>
      <c r="AR252" s="845" t="s">
        <v>798</v>
      </c>
      <c r="AS252" s="845" t="s">
        <v>798</v>
      </c>
      <c r="AT252" s="845" t="s">
        <v>798</v>
      </c>
      <c r="AU252" s="845" t="s">
        <v>798</v>
      </c>
      <c r="AV252" s="845" t="s">
        <v>798</v>
      </c>
      <c r="AW252" s="845" t="s">
        <v>798</v>
      </c>
      <c r="AX252" s="845" t="s">
        <v>798</v>
      </c>
      <c r="AY252" s="845" t="s">
        <v>798</v>
      </c>
      <c r="AZ252" s="845" t="s">
        <v>798</v>
      </c>
      <c r="BA252" s="845" t="s">
        <v>798</v>
      </c>
      <c r="BB252" s="845" t="s">
        <v>798</v>
      </c>
      <c r="BC252" s="845" t="s">
        <v>798</v>
      </c>
      <c r="BD252" s="845" t="s">
        <v>798</v>
      </c>
      <c r="BE252" s="845" t="s">
        <v>798</v>
      </c>
      <c r="BF252" s="845" t="s">
        <v>798</v>
      </c>
      <c r="BG252" s="845" t="s">
        <v>798</v>
      </c>
      <c r="BH252" s="845" t="s">
        <v>798</v>
      </c>
      <c r="BI252" s="845" t="s">
        <v>798</v>
      </c>
      <c r="BJ252" s="845" t="s">
        <v>798</v>
      </c>
      <c r="BK252" s="917" t="s">
        <v>798</v>
      </c>
      <c r="BL252" s="845" t="s">
        <v>798</v>
      </c>
      <c r="BM252" s="845" t="s">
        <v>798</v>
      </c>
      <c r="BN252" s="845" t="s">
        <v>798</v>
      </c>
      <c r="BO252" s="845" t="s">
        <v>798</v>
      </c>
      <c r="BP252" s="845" t="s">
        <v>798</v>
      </c>
      <c r="BQ252" s="845" t="s">
        <v>798</v>
      </c>
      <c r="BR252" s="917" t="s">
        <v>798</v>
      </c>
      <c r="BS252" s="845" t="s">
        <v>798</v>
      </c>
      <c r="BT252" s="845" t="s">
        <v>798</v>
      </c>
      <c r="BU252" s="845" t="s">
        <v>798</v>
      </c>
      <c r="BV252" s="917" t="s">
        <v>798</v>
      </c>
      <c r="BW252" s="845" t="s">
        <v>798</v>
      </c>
      <c r="BX252" s="845" t="s">
        <v>798</v>
      </c>
      <c r="BY252" s="845" t="s">
        <v>798</v>
      </c>
      <c r="BZ252" s="845" t="s">
        <v>798</v>
      </c>
      <c r="CA252" s="845" t="s">
        <v>798</v>
      </c>
      <c r="CB252" s="845" t="s">
        <v>798</v>
      </c>
      <c r="CC252" s="845" t="s">
        <v>798</v>
      </c>
      <c r="CD252" s="845" t="s">
        <v>798</v>
      </c>
      <c r="CE252" s="845" t="s">
        <v>798</v>
      </c>
      <c r="CF252" s="845" t="s">
        <v>798</v>
      </c>
      <c r="CG252" s="845" t="s">
        <v>798</v>
      </c>
      <c r="CH252" s="845" t="s">
        <v>798</v>
      </c>
      <c r="CI252" s="845" t="s">
        <v>798</v>
      </c>
      <c r="CJ252" s="845" t="s">
        <v>798</v>
      </c>
      <c r="CK252" s="845" t="s">
        <v>798</v>
      </c>
      <c r="CL252" s="845" t="s">
        <v>798</v>
      </c>
      <c r="CM252" s="845" t="s">
        <v>798</v>
      </c>
      <c r="CN252" s="845" t="s">
        <v>798</v>
      </c>
      <c r="CO252" s="845" t="s">
        <v>798</v>
      </c>
      <c r="CP252" s="845" t="s">
        <v>798</v>
      </c>
      <c r="CQ252" s="845" t="s">
        <v>798</v>
      </c>
      <c r="CR252" s="845" t="s">
        <v>798</v>
      </c>
      <c r="CS252" s="845" t="s">
        <v>798</v>
      </c>
      <c r="CT252" s="845" t="s">
        <v>798</v>
      </c>
      <c r="CU252" s="845" t="s">
        <v>798</v>
      </c>
      <c r="CV252" s="845" t="s">
        <v>798</v>
      </c>
      <c r="CW252" s="845" t="s">
        <v>798</v>
      </c>
      <c r="CX252" s="845" t="s">
        <v>798</v>
      </c>
      <c r="CY252" s="845" t="s">
        <v>798</v>
      </c>
      <c r="CZ252" s="845" t="s">
        <v>798</v>
      </c>
      <c r="DA252" s="845" t="s">
        <v>798</v>
      </c>
      <c r="DB252" s="845" t="s">
        <v>798</v>
      </c>
      <c r="DC252" s="845" t="s">
        <v>798</v>
      </c>
      <c r="DD252" s="845" t="s">
        <v>798</v>
      </c>
      <c r="DE252" s="845" t="s">
        <v>798</v>
      </c>
      <c r="DF252" s="845" t="s">
        <v>798</v>
      </c>
      <c r="DG252" s="845" t="s">
        <v>798</v>
      </c>
      <c r="DH252" s="845" t="s">
        <v>798</v>
      </c>
      <c r="DI252" s="845" t="s">
        <v>798</v>
      </c>
      <c r="DJ252" s="845" t="s">
        <v>798</v>
      </c>
      <c r="DK252" s="845" t="s">
        <v>798</v>
      </c>
      <c r="DL252" s="845" t="s">
        <v>798</v>
      </c>
      <c r="DM252" s="845" t="s">
        <v>798</v>
      </c>
      <c r="DN252" s="845" t="s">
        <v>798</v>
      </c>
      <c r="DO252" s="845" t="s">
        <v>798</v>
      </c>
      <c r="DP252" s="845" t="s">
        <v>798</v>
      </c>
      <c r="DQ252" s="845" t="s">
        <v>798</v>
      </c>
      <c r="DR252" s="845" t="s">
        <v>798</v>
      </c>
      <c r="DS252" s="917" t="s">
        <v>798</v>
      </c>
      <c r="DT252" s="845" t="s">
        <v>798</v>
      </c>
      <c r="DU252" s="845" t="s">
        <v>798</v>
      </c>
      <c r="DV252" s="845" t="s">
        <v>798</v>
      </c>
      <c r="DW252" s="845" t="s">
        <v>798</v>
      </c>
      <c r="DX252" s="845" t="s">
        <v>798</v>
      </c>
      <c r="DY252" s="845" t="s">
        <v>798</v>
      </c>
      <c r="DZ252" s="845" t="s">
        <v>798</v>
      </c>
      <c r="EA252" s="845" t="s">
        <v>798</v>
      </c>
      <c r="EB252" s="845" t="s">
        <v>798</v>
      </c>
      <c r="EC252" s="845" t="s">
        <v>798</v>
      </c>
      <c r="ED252" s="845" t="s">
        <v>798</v>
      </c>
      <c r="EE252" s="845" t="s">
        <v>798</v>
      </c>
      <c r="EF252" s="845" t="s">
        <v>798</v>
      </c>
    </row>
    <row r="253" spans="1:136" x14ac:dyDescent="0.2">
      <c r="A253" s="845">
        <v>249</v>
      </c>
      <c r="B253" s="845">
        <v>9</v>
      </c>
      <c r="C253" s="845" t="s">
        <v>798</v>
      </c>
      <c r="D253" s="845" t="s">
        <v>798</v>
      </c>
      <c r="E253" s="845" t="s">
        <v>798</v>
      </c>
      <c r="F253" s="845" t="s">
        <v>798</v>
      </c>
      <c r="G253" s="845" t="s">
        <v>798</v>
      </c>
      <c r="H253" s="845" t="s">
        <v>798</v>
      </c>
      <c r="I253" s="845" t="s">
        <v>798</v>
      </c>
      <c r="J253" s="845" t="s">
        <v>798</v>
      </c>
      <c r="K253" s="845" t="s">
        <v>798</v>
      </c>
      <c r="L253" s="845" t="s">
        <v>798</v>
      </c>
      <c r="M253" s="845" t="s">
        <v>798</v>
      </c>
      <c r="N253" s="845" t="s">
        <v>798</v>
      </c>
      <c r="O253" s="845" t="s">
        <v>798</v>
      </c>
      <c r="P253" s="845" t="s">
        <v>798</v>
      </c>
      <c r="Q253" s="845" t="s">
        <v>798</v>
      </c>
      <c r="R253" s="845" t="s">
        <v>798</v>
      </c>
      <c r="S253" s="845" t="s">
        <v>798</v>
      </c>
      <c r="T253" s="845" t="s">
        <v>798</v>
      </c>
      <c r="U253" s="845" t="s">
        <v>798</v>
      </c>
      <c r="V253" s="845" t="s">
        <v>798</v>
      </c>
      <c r="W253" s="845" t="s">
        <v>798</v>
      </c>
      <c r="X253" s="845" t="s">
        <v>798</v>
      </c>
      <c r="Y253" s="845" t="s">
        <v>798</v>
      </c>
      <c r="Z253" s="845" t="s">
        <v>798</v>
      </c>
      <c r="AA253" s="845" t="s">
        <v>798</v>
      </c>
      <c r="AB253" s="845" t="s">
        <v>798</v>
      </c>
      <c r="AC253" s="845" t="s">
        <v>798</v>
      </c>
      <c r="AD253" s="845" t="s">
        <v>798</v>
      </c>
      <c r="AE253" s="845" t="s">
        <v>798</v>
      </c>
      <c r="AF253" s="845" t="s">
        <v>798</v>
      </c>
      <c r="AG253" s="845" t="s">
        <v>798</v>
      </c>
      <c r="AH253" s="845" t="s">
        <v>798</v>
      </c>
      <c r="AI253" s="845" t="s">
        <v>798</v>
      </c>
      <c r="AJ253" s="845" t="s">
        <v>798</v>
      </c>
      <c r="AK253" s="845" t="s">
        <v>798</v>
      </c>
      <c r="AL253" s="845" t="s">
        <v>798</v>
      </c>
      <c r="AM253" s="845" t="s">
        <v>798</v>
      </c>
      <c r="AN253" s="845" t="s">
        <v>798</v>
      </c>
      <c r="AO253" s="845" t="s">
        <v>798</v>
      </c>
      <c r="AP253" s="845" t="s">
        <v>798</v>
      </c>
      <c r="AQ253" s="845" t="s">
        <v>798</v>
      </c>
      <c r="AR253" s="845" t="s">
        <v>798</v>
      </c>
      <c r="AS253" s="845" t="s">
        <v>798</v>
      </c>
      <c r="AT253" s="845" t="s">
        <v>798</v>
      </c>
      <c r="AU253" s="845" t="s">
        <v>798</v>
      </c>
      <c r="AV253" s="845" t="s">
        <v>798</v>
      </c>
      <c r="AW253" s="845" t="s">
        <v>798</v>
      </c>
      <c r="AX253" s="845" t="s">
        <v>798</v>
      </c>
      <c r="AY253" s="845" t="s">
        <v>798</v>
      </c>
      <c r="AZ253" s="845" t="s">
        <v>798</v>
      </c>
      <c r="BA253" s="845" t="s">
        <v>798</v>
      </c>
      <c r="BB253" s="845" t="s">
        <v>798</v>
      </c>
      <c r="BC253" s="845" t="s">
        <v>798</v>
      </c>
      <c r="BD253" s="845" t="s">
        <v>798</v>
      </c>
      <c r="BE253" s="845" t="s">
        <v>798</v>
      </c>
      <c r="BF253" s="845" t="s">
        <v>798</v>
      </c>
      <c r="BG253" s="845" t="s">
        <v>798</v>
      </c>
      <c r="BH253" s="845" t="s">
        <v>798</v>
      </c>
      <c r="BI253" s="845" t="s">
        <v>798</v>
      </c>
      <c r="BJ253" s="845" t="s">
        <v>798</v>
      </c>
      <c r="BK253" s="917" t="s">
        <v>798</v>
      </c>
      <c r="BL253" s="845" t="s">
        <v>798</v>
      </c>
      <c r="BM253" s="845" t="s">
        <v>798</v>
      </c>
      <c r="BN253" s="845" t="s">
        <v>798</v>
      </c>
      <c r="BO253" s="845" t="s">
        <v>798</v>
      </c>
      <c r="BP253" s="845" t="s">
        <v>798</v>
      </c>
      <c r="BQ253" s="845" t="s">
        <v>798</v>
      </c>
      <c r="BR253" s="917" t="s">
        <v>798</v>
      </c>
      <c r="BS253" s="845" t="s">
        <v>798</v>
      </c>
      <c r="BT253" s="845" t="s">
        <v>798</v>
      </c>
      <c r="BU253" s="845" t="s">
        <v>798</v>
      </c>
      <c r="BV253" s="917" t="s">
        <v>798</v>
      </c>
      <c r="BW253" s="845" t="s">
        <v>798</v>
      </c>
      <c r="BX253" s="845" t="s">
        <v>798</v>
      </c>
      <c r="BY253" s="845" t="s">
        <v>798</v>
      </c>
      <c r="BZ253" s="845" t="s">
        <v>798</v>
      </c>
      <c r="CA253" s="845" t="s">
        <v>798</v>
      </c>
      <c r="CB253" s="845" t="s">
        <v>798</v>
      </c>
      <c r="CC253" s="845" t="s">
        <v>798</v>
      </c>
      <c r="CD253" s="845" t="s">
        <v>798</v>
      </c>
      <c r="CE253" s="845" t="s">
        <v>798</v>
      </c>
      <c r="CF253" s="845" t="s">
        <v>798</v>
      </c>
      <c r="CG253" s="845" t="s">
        <v>798</v>
      </c>
      <c r="CH253" s="845" t="s">
        <v>798</v>
      </c>
      <c r="CI253" s="845" t="s">
        <v>798</v>
      </c>
      <c r="CJ253" s="845" t="s">
        <v>798</v>
      </c>
      <c r="CK253" s="845" t="s">
        <v>798</v>
      </c>
      <c r="CL253" s="845" t="s">
        <v>798</v>
      </c>
      <c r="CM253" s="845" t="s">
        <v>798</v>
      </c>
      <c r="CN253" s="845" t="s">
        <v>798</v>
      </c>
      <c r="CO253" s="845" t="s">
        <v>798</v>
      </c>
      <c r="CP253" s="845" t="s">
        <v>798</v>
      </c>
      <c r="CQ253" s="845" t="s">
        <v>798</v>
      </c>
      <c r="CR253" s="845" t="s">
        <v>798</v>
      </c>
      <c r="CS253" s="845" t="s">
        <v>798</v>
      </c>
      <c r="CT253" s="845" t="s">
        <v>798</v>
      </c>
      <c r="CU253" s="845" t="s">
        <v>798</v>
      </c>
      <c r="CV253" s="845" t="s">
        <v>798</v>
      </c>
      <c r="CW253" s="845" t="s">
        <v>798</v>
      </c>
      <c r="CX253" s="845" t="s">
        <v>798</v>
      </c>
      <c r="CY253" s="845" t="s">
        <v>798</v>
      </c>
      <c r="CZ253" s="845" t="s">
        <v>798</v>
      </c>
      <c r="DA253" s="845" t="s">
        <v>798</v>
      </c>
      <c r="DB253" s="845" t="s">
        <v>798</v>
      </c>
      <c r="DC253" s="845" t="s">
        <v>798</v>
      </c>
      <c r="DD253" s="845" t="s">
        <v>798</v>
      </c>
      <c r="DE253" s="845" t="s">
        <v>798</v>
      </c>
      <c r="DF253" s="845" t="s">
        <v>798</v>
      </c>
      <c r="DG253" s="845" t="s">
        <v>798</v>
      </c>
      <c r="DH253" s="845" t="s">
        <v>798</v>
      </c>
      <c r="DI253" s="845" t="s">
        <v>798</v>
      </c>
      <c r="DJ253" s="845" t="s">
        <v>798</v>
      </c>
      <c r="DK253" s="845" t="s">
        <v>798</v>
      </c>
      <c r="DL253" s="845" t="s">
        <v>798</v>
      </c>
      <c r="DM253" s="845" t="s">
        <v>798</v>
      </c>
      <c r="DN253" s="845" t="s">
        <v>798</v>
      </c>
      <c r="DO253" s="845" t="s">
        <v>798</v>
      </c>
      <c r="DP253" s="845" t="s">
        <v>798</v>
      </c>
      <c r="DQ253" s="845" t="s">
        <v>798</v>
      </c>
      <c r="DR253" s="845" t="s">
        <v>798</v>
      </c>
      <c r="DS253" s="917" t="s">
        <v>798</v>
      </c>
      <c r="DT253" s="845" t="s">
        <v>798</v>
      </c>
      <c r="DU253" s="845" t="s">
        <v>798</v>
      </c>
      <c r="DV253" s="845" t="s">
        <v>798</v>
      </c>
      <c r="DW253" s="845" t="s">
        <v>798</v>
      </c>
      <c r="DX253" s="845" t="s">
        <v>798</v>
      </c>
      <c r="DY253" s="845" t="s">
        <v>798</v>
      </c>
      <c r="DZ253" s="845" t="s">
        <v>798</v>
      </c>
      <c r="EA253" s="845" t="s">
        <v>798</v>
      </c>
      <c r="EB253" s="845" t="s">
        <v>798</v>
      </c>
      <c r="EC253" s="845" t="s">
        <v>798</v>
      </c>
      <c r="ED253" s="845" t="s">
        <v>798</v>
      </c>
      <c r="EE253" s="845" t="s">
        <v>798</v>
      </c>
      <c r="EF253" s="845" t="s">
        <v>798</v>
      </c>
    </row>
    <row r="254" spans="1:136" x14ac:dyDescent="0.2">
      <c r="A254" s="845">
        <v>250</v>
      </c>
      <c r="B254" s="845">
        <v>10</v>
      </c>
      <c r="C254" s="845" t="s">
        <v>798</v>
      </c>
      <c r="D254" s="845" t="s">
        <v>798</v>
      </c>
      <c r="E254" s="845" t="s">
        <v>798</v>
      </c>
      <c r="F254" s="845" t="s">
        <v>798</v>
      </c>
      <c r="G254" s="845" t="s">
        <v>798</v>
      </c>
      <c r="H254" s="845" t="s">
        <v>798</v>
      </c>
      <c r="I254" s="845" t="s">
        <v>798</v>
      </c>
      <c r="J254" s="845" t="s">
        <v>798</v>
      </c>
      <c r="K254" s="845" t="s">
        <v>798</v>
      </c>
      <c r="L254" s="845" t="s">
        <v>798</v>
      </c>
      <c r="M254" s="845" t="s">
        <v>798</v>
      </c>
      <c r="N254" s="845" t="s">
        <v>798</v>
      </c>
      <c r="O254" s="845" t="s">
        <v>798</v>
      </c>
      <c r="P254" s="845" t="s">
        <v>798</v>
      </c>
      <c r="Q254" s="845" t="s">
        <v>798</v>
      </c>
      <c r="R254" s="845" t="s">
        <v>798</v>
      </c>
      <c r="S254" s="845" t="s">
        <v>798</v>
      </c>
      <c r="T254" s="845" t="s">
        <v>798</v>
      </c>
      <c r="U254" s="845" t="s">
        <v>798</v>
      </c>
      <c r="V254" s="845" t="s">
        <v>798</v>
      </c>
      <c r="W254" s="845" t="s">
        <v>798</v>
      </c>
      <c r="X254" s="845" t="s">
        <v>798</v>
      </c>
      <c r="Y254" s="845" t="s">
        <v>798</v>
      </c>
      <c r="Z254" s="845" t="s">
        <v>798</v>
      </c>
      <c r="AA254" s="845" t="s">
        <v>798</v>
      </c>
      <c r="AB254" s="845" t="s">
        <v>798</v>
      </c>
      <c r="AC254" s="845" t="s">
        <v>798</v>
      </c>
      <c r="AD254" s="845" t="s">
        <v>798</v>
      </c>
      <c r="AE254" s="845" t="s">
        <v>798</v>
      </c>
      <c r="AF254" s="845" t="s">
        <v>798</v>
      </c>
      <c r="AG254" s="845" t="s">
        <v>798</v>
      </c>
      <c r="AH254" s="845" t="s">
        <v>798</v>
      </c>
      <c r="AI254" s="845" t="s">
        <v>798</v>
      </c>
      <c r="AJ254" s="845" t="s">
        <v>798</v>
      </c>
      <c r="AK254" s="845" t="s">
        <v>798</v>
      </c>
      <c r="AL254" s="845" t="s">
        <v>798</v>
      </c>
      <c r="AM254" s="845" t="s">
        <v>798</v>
      </c>
      <c r="AN254" s="845" t="s">
        <v>798</v>
      </c>
      <c r="AO254" s="845" t="s">
        <v>798</v>
      </c>
      <c r="AP254" s="845" t="s">
        <v>798</v>
      </c>
      <c r="AQ254" s="845" t="s">
        <v>798</v>
      </c>
      <c r="AR254" s="845" t="s">
        <v>798</v>
      </c>
      <c r="AS254" s="845" t="s">
        <v>798</v>
      </c>
      <c r="AT254" s="845" t="s">
        <v>798</v>
      </c>
      <c r="AU254" s="845" t="s">
        <v>798</v>
      </c>
      <c r="AV254" s="845" t="s">
        <v>798</v>
      </c>
      <c r="AW254" s="845" t="s">
        <v>798</v>
      </c>
      <c r="AX254" s="845" t="s">
        <v>798</v>
      </c>
      <c r="AY254" s="845" t="s">
        <v>798</v>
      </c>
      <c r="AZ254" s="845" t="s">
        <v>798</v>
      </c>
      <c r="BA254" s="845" t="s">
        <v>798</v>
      </c>
      <c r="BB254" s="845" t="s">
        <v>798</v>
      </c>
      <c r="BC254" s="845" t="s">
        <v>798</v>
      </c>
      <c r="BD254" s="845" t="s">
        <v>798</v>
      </c>
      <c r="BE254" s="845" t="s">
        <v>798</v>
      </c>
      <c r="BF254" s="845" t="s">
        <v>798</v>
      </c>
      <c r="BG254" s="845" t="s">
        <v>798</v>
      </c>
      <c r="BH254" s="845" t="s">
        <v>798</v>
      </c>
      <c r="BI254" s="845" t="s">
        <v>798</v>
      </c>
      <c r="BJ254" s="845" t="s">
        <v>798</v>
      </c>
      <c r="BK254" s="917" t="s">
        <v>798</v>
      </c>
      <c r="BL254" s="845" t="s">
        <v>798</v>
      </c>
      <c r="BM254" s="845" t="s">
        <v>798</v>
      </c>
      <c r="BN254" s="845" t="s">
        <v>798</v>
      </c>
      <c r="BO254" s="845" t="s">
        <v>798</v>
      </c>
      <c r="BP254" s="845" t="s">
        <v>798</v>
      </c>
      <c r="BQ254" s="845" t="s">
        <v>798</v>
      </c>
      <c r="BR254" s="917" t="s">
        <v>798</v>
      </c>
      <c r="BS254" s="845" t="s">
        <v>798</v>
      </c>
      <c r="BT254" s="845" t="s">
        <v>798</v>
      </c>
      <c r="BU254" s="845" t="s">
        <v>798</v>
      </c>
      <c r="BV254" s="917" t="s">
        <v>798</v>
      </c>
      <c r="BW254" s="845" t="s">
        <v>798</v>
      </c>
      <c r="BX254" s="845" t="s">
        <v>798</v>
      </c>
      <c r="BY254" s="845" t="s">
        <v>798</v>
      </c>
      <c r="BZ254" s="845" t="s">
        <v>798</v>
      </c>
      <c r="CA254" s="845" t="s">
        <v>798</v>
      </c>
      <c r="CB254" s="845" t="s">
        <v>798</v>
      </c>
      <c r="CC254" s="845" t="s">
        <v>798</v>
      </c>
      <c r="CD254" s="845" t="s">
        <v>798</v>
      </c>
      <c r="CE254" s="845" t="s">
        <v>798</v>
      </c>
      <c r="CF254" s="845" t="s">
        <v>798</v>
      </c>
      <c r="CG254" s="845" t="s">
        <v>798</v>
      </c>
      <c r="CH254" s="845" t="s">
        <v>798</v>
      </c>
      <c r="CI254" s="845" t="s">
        <v>798</v>
      </c>
      <c r="CJ254" s="845" t="s">
        <v>798</v>
      </c>
      <c r="CK254" s="845" t="s">
        <v>798</v>
      </c>
      <c r="CL254" s="845" t="s">
        <v>798</v>
      </c>
      <c r="CM254" s="845" t="s">
        <v>798</v>
      </c>
      <c r="CN254" s="845" t="s">
        <v>798</v>
      </c>
      <c r="CO254" s="845" t="s">
        <v>798</v>
      </c>
      <c r="CP254" s="845" t="s">
        <v>798</v>
      </c>
      <c r="CQ254" s="845" t="s">
        <v>798</v>
      </c>
      <c r="CR254" s="845" t="s">
        <v>798</v>
      </c>
      <c r="CS254" s="845" t="s">
        <v>798</v>
      </c>
      <c r="CT254" s="845" t="s">
        <v>798</v>
      </c>
      <c r="CU254" s="845" t="s">
        <v>798</v>
      </c>
      <c r="CV254" s="845" t="s">
        <v>798</v>
      </c>
      <c r="CW254" s="845" t="s">
        <v>798</v>
      </c>
      <c r="CX254" s="845" t="s">
        <v>798</v>
      </c>
      <c r="CY254" s="845" t="s">
        <v>798</v>
      </c>
      <c r="CZ254" s="845" t="s">
        <v>798</v>
      </c>
      <c r="DA254" s="845" t="s">
        <v>798</v>
      </c>
      <c r="DB254" s="845" t="s">
        <v>798</v>
      </c>
      <c r="DC254" s="845" t="s">
        <v>798</v>
      </c>
      <c r="DD254" s="845" t="s">
        <v>798</v>
      </c>
      <c r="DE254" s="845" t="s">
        <v>798</v>
      </c>
      <c r="DF254" s="845" t="s">
        <v>798</v>
      </c>
      <c r="DG254" s="845" t="s">
        <v>798</v>
      </c>
      <c r="DH254" s="845" t="s">
        <v>798</v>
      </c>
      <c r="DI254" s="845" t="s">
        <v>798</v>
      </c>
      <c r="DJ254" s="845" t="s">
        <v>798</v>
      </c>
      <c r="DK254" s="845" t="s">
        <v>798</v>
      </c>
      <c r="DL254" s="845" t="s">
        <v>798</v>
      </c>
      <c r="DM254" s="845" t="s">
        <v>798</v>
      </c>
      <c r="DN254" s="845" t="s">
        <v>798</v>
      </c>
      <c r="DO254" s="845" t="s">
        <v>798</v>
      </c>
      <c r="DP254" s="845" t="s">
        <v>798</v>
      </c>
      <c r="DQ254" s="845" t="s">
        <v>798</v>
      </c>
      <c r="DR254" s="845" t="s">
        <v>798</v>
      </c>
      <c r="DS254" s="917" t="s">
        <v>798</v>
      </c>
      <c r="DT254" s="845" t="s">
        <v>798</v>
      </c>
      <c r="DU254" s="845" t="s">
        <v>798</v>
      </c>
      <c r="DV254" s="845" t="s">
        <v>798</v>
      </c>
      <c r="DW254" s="845" t="s">
        <v>798</v>
      </c>
      <c r="DX254" s="845" t="s">
        <v>798</v>
      </c>
      <c r="DY254" s="845" t="s">
        <v>798</v>
      </c>
      <c r="DZ254" s="845" t="s">
        <v>798</v>
      </c>
      <c r="EA254" s="845" t="s">
        <v>798</v>
      </c>
      <c r="EB254" s="845" t="s">
        <v>798</v>
      </c>
      <c r="EC254" s="845" t="s">
        <v>798</v>
      </c>
      <c r="ED254" s="845" t="s">
        <v>798</v>
      </c>
      <c r="EE254" s="845" t="s">
        <v>798</v>
      </c>
      <c r="EF254" s="845" t="s">
        <v>798</v>
      </c>
    </row>
    <row r="255" spans="1:136" x14ac:dyDescent="0.2">
      <c r="A255" s="845">
        <v>251</v>
      </c>
      <c r="B255" s="845">
        <v>11</v>
      </c>
      <c r="C255" s="845" t="s">
        <v>798</v>
      </c>
      <c r="D255" s="845" t="s">
        <v>798</v>
      </c>
      <c r="E255" s="845" t="s">
        <v>798</v>
      </c>
      <c r="F255" s="845" t="s">
        <v>798</v>
      </c>
      <c r="G255" s="845" t="s">
        <v>798</v>
      </c>
      <c r="H255" s="845" t="s">
        <v>798</v>
      </c>
      <c r="I255" s="845" t="s">
        <v>798</v>
      </c>
      <c r="J255" s="845" t="s">
        <v>798</v>
      </c>
      <c r="K255" s="845" t="s">
        <v>798</v>
      </c>
      <c r="L255" s="845" t="s">
        <v>798</v>
      </c>
      <c r="M255" s="845" t="s">
        <v>798</v>
      </c>
      <c r="N255" s="845" t="s">
        <v>798</v>
      </c>
      <c r="O255" s="845" t="s">
        <v>798</v>
      </c>
      <c r="P255" s="845" t="s">
        <v>798</v>
      </c>
      <c r="Q255" s="845" t="s">
        <v>798</v>
      </c>
      <c r="R255" s="845" t="s">
        <v>798</v>
      </c>
      <c r="S255" s="845" t="s">
        <v>798</v>
      </c>
      <c r="T255" s="845" t="s">
        <v>798</v>
      </c>
      <c r="U255" s="845" t="s">
        <v>798</v>
      </c>
      <c r="V255" s="845" t="s">
        <v>798</v>
      </c>
      <c r="W255" s="845" t="s">
        <v>798</v>
      </c>
      <c r="X255" s="845" t="s">
        <v>798</v>
      </c>
      <c r="Y255" s="845" t="s">
        <v>798</v>
      </c>
      <c r="Z255" s="845" t="s">
        <v>798</v>
      </c>
      <c r="AA255" s="845" t="s">
        <v>798</v>
      </c>
      <c r="AB255" s="845" t="s">
        <v>798</v>
      </c>
      <c r="AC255" s="845" t="s">
        <v>798</v>
      </c>
      <c r="AD255" s="845" t="s">
        <v>798</v>
      </c>
      <c r="AE255" s="845" t="s">
        <v>798</v>
      </c>
      <c r="AF255" s="845" t="s">
        <v>798</v>
      </c>
      <c r="AG255" s="845" t="s">
        <v>798</v>
      </c>
      <c r="AH255" s="845" t="s">
        <v>798</v>
      </c>
      <c r="AI255" s="845" t="s">
        <v>798</v>
      </c>
      <c r="AJ255" s="845" t="s">
        <v>798</v>
      </c>
      <c r="AK255" s="845" t="s">
        <v>798</v>
      </c>
      <c r="AL255" s="845" t="s">
        <v>798</v>
      </c>
      <c r="AM255" s="845" t="s">
        <v>798</v>
      </c>
      <c r="AN255" s="845" t="s">
        <v>798</v>
      </c>
      <c r="AO255" s="845" t="s">
        <v>798</v>
      </c>
      <c r="AP255" s="845" t="s">
        <v>798</v>
      </c>
      <c r="AQ255" s="845" t="s">
        <v>798</v>
      </c>
      <c r="AR255" s="845" t="s">
        <v>798</v>
      </c>
      <c r="AS255" s="845" t="s">
        <v>798</v>
      </c>
      <c r="AT255" s="845" t="s">
        <v>798</v>
      </c>
      <c r="AU255" s="845" t="s">
        <v>798</v>
      </c>
      <c r="AV255" s="845" t="s">
        <v>798</v>
      </c>
      <c r="AW255" s="845" t="s">
        <v>798</v>
      </c>
      <c r="AX255" s="845" t="s">
        <v>798</v>
      </c>
      <c r="AY255" s="845" t="s">
        <v>798</v>
      </c>
      <c r="AZ255" s="845" t="s">
        <v>798</v>
      </c>
      <c r="BA255" s="845" t="s">
        <v>798</v>
      </c>
      <c r="BB255" s="845" t="s">
        <v>798</v>
      </c>
      <c r="BC255" s="845" t="s">
        <v>798</v>
      </c>
      <c r="BD255" s="845" t="s">
        <v>798</v>
      </c>
      <c r="BE255" s="845" t="s">
        <v>798</v>
      </c>
      <c r="BF255" s="845" t="s">
        <v>798</v>
      </c>
      <c r="BG255" s="845" t="s">
        <v>798</v>
      </c>
      <c r="BH255" s="845" t="s">
        <v>798</v>
      </c>
      <c r="BI255" s="845" t="s">
        <v>798</v>
      </c>
      <c r="BJ255" s="845" t="s">
        <v>798</v>
      </c>
      <c r="BK255" s="917" t="s">
        <v>798</v>
      </c>
      <c r="BL255" s="845" t="s">
        <v>798</v>
      </c>
      <c r="BM255" s="845" t="s">
        <v>798</v>
      </c>
      <c r="BN255" s="845" t="s">
        <v>798</v>
      </c>
      <c r="BO255" s="845" t="s">
        <v>798</v>
      </c>
      <c r="BP255" s="845" t="s">
        <v>798</v>
      </c>
      <c r="BQ255" s="845" t="s">
        <v>798</v>
      </c>
      <c r="BR255" s="917" t="s">
        <v>798</v>
      </c>
      <c r="BS255" s="845" t="s">
        <v>798</v>
      </c>
      <c r="BT255" s="845" t="s">
        <v>798</v>
      </c>
      <c r="BU255" s="845" t="s">
        <v>798</v>
      </c>
      <c r="BV255" s="917" t="s">
        <v>798</v>
      </c>
      <c r="BW255" s="845" t="s">
        <v>798</v>
      </c>
      <c r="BX255" s="845" t="s">
        <v>798</v>
      </c>
      <c r="BY255" s="845" t="s">
        <v>798</v>
      </c>
      <c r="BZ255" s="845" t="s">
        <v>798</v>
      </c>
      <c r="CA255" s="845" t="s">
        <v>798</v>
      </c>
      <c r="CB255" s="845" t="s">
        <v>798</v>
      </c>
      <c r="CC255" s="845" t="s">
        <v>798</v>
      </c>
      <c r="CD255" s="845" t="s">
        <v>798</v>
      </c>
      <c r="CE255" s="845" t="s">
        <v>798</v>
      </c>
      <c r="CF255" s="845" t="s">
        <v>798</v>
      </c>
      <c r="CG255" s="845" t="s">
        <v>798</v>
      </c>
      <c r="CH255" s="845" t="s">
        <v>798</v>
      </c>
      <c r="CI255" s="845" t="s">
        <v>798</v>
      </c>
      <c r="CJ255" s="845" t="s">
        <v>798</v>
      </c>
      <c r="CK255" s="845" t="s">
        <v>798</v>
      </c>
      <c r="CL255" s="845" t="s">
        <v>798</v>
      </c>
      <c r="CM255" s="845" t="s">
        <v>798</v>
      </c>
      <c r="CN255" s="845" t="s">
        <v>798</v>
      </c>
      <c r="CO255" s="845" t="s">
        <v>798</v>
      </c>
      <c r="CP255" s="845" t="s">
        <v>798</v>
      </c>
      <c r="CQ255" s="845" t="s">
        <v>798</v>
      </c>
      <c r="CR255" s="845" t="s">
        <v>798</v>
      </c>
      <c r="CS255" s="845" t="s">
        <v>798</v>
      </c>
      <c r="CT255" s="845" t="s">
        <v>798</v>
      </c>
      <c r="CU255" s="845" t="s">
        <v>798</v>
      </c>
      <c r="CV255" s="845" t="s">
        <v>798</v>
      </c>
      <c r="CW255" s="845" t="s">
        <v>798</v>
      </c>
      <c r="CX255" s="845" t="s">
        <v>798</v>
      </c>
      <c r="CY255" s="845" t="s">
        <v>798</v>
      </c>
      <c r="CZ255" s="845" t="s">
        <v>798</v>
      </c>
      <c r="DA255" s="845" t="s">
        <v>798</v>
      </c>
      <c r="DB255" s="845" t="s">
        <v>798</v>
      </c>
      <c r="DC255" s="845" t="s">
        <v>798</v>
      </c>
      <c r="DD255" s="845" t="s">
        <v>798</v>
      </c>
      <c r="DE255" s="845" t="s">
        <v>798</v>
      </c>
      <c r="DF255" s="845" t="s">
        <v>798</v>
      </c>
      <c r="DG255" s="845" t="s">
        <v>798</v>
      </c>
      <c r="DH255" s="845" t="s">
        <v>798</v>
      </c>
      <c r="DI255" s="845" t="s">
        <v>798</v>
      </c>
      <c r="DJ255" s="845" t="s">
        <v>798</v>
      </c>
      <c r="DK255" s="845" t="s">
        <v>798</v>
      </c>
      <c r="DL255" s="845" t="s">
        <v>798</v>
      </c>
      <c r="DM255" s="845" t="s">
        <v>798</v>
      </c>
      <c r="DN255" s="845" t="s">
        <v>798</v>
      </c>
      <c r="DO255" s="845" t="s">
        <v>798</v>
      </c>
      <c r="DP255" s="845" t="s">
        <v>798</v>
      </c>
      <c r="DQ255" s="845" t="s">
        <v>798</v>
      </c>
      <c r="DR255" s="845" t="s">
        <v>798</v>
      </c>
      <c r="DS255" s="917" t="s">
        <v>798</v>
      </c>
      <c r="DT255" s="845" t="s">
        <v>798</v>
      </c>
      <c r="DU255" s="845" t="s">
        <v>798</v>
      </c>
      <c r="DV255" s="845" t="s">
        <v>798</v>
      </c>
      <c r="DW255" s="845" t="s">
        <v>798</v>
      </c>
      <c r="DX255" s="845" t="s">
        <v>798</v>
      </c>
      <c r="DY255" s="845" t="s">
        <v>798</v>
      </c>
      <c r="DZ255" s="845" t="s">
        <v>798</v>
      </c>
      <c r="EA255" s="845" t="s">
        <v>798</v>
      </c>
      <c r="EB255" s="845" t="s">
        <v>798</v>
      </c>
      <c r="EC255" s="845" t="s">
        <v>798</v>
      </c>
      <c r="ED255" s="845" t="s">
        <v>798</v>
      </c>
      <c r="EE255" s="845" t="s">
        <v>798</v>
      </c>
      <c r="EF255" s="845" t="s">
        <v>798</v>
      </c>
    </row>
    <row r="256" spans="1:136" x14ac:dyDescent="0.2">
      <c r="A256" s="845">
        <v>252</v>
      </c>
      <c r="B256" s="845">
        <v>12</v>
      </c>
      <c r="C256" s="845" t="s">
        <v>798</v>
      </c>
      <c r="D256" s="845" t="s">
        <v>798</v>
      </c>
      <c r="E256" s="845" t="s">
        <v>798</v>
      </c>
      <c r="F256" s="845" t="s">
        <v>798</v>
      </c>
      <c r="G256" s="845" t="s">
        <v>798</v>
      </c>
      <c r="H256" s="845" t="s">
        <v>798</v>
      </c>
      <c r="I256" s="845" t="s">
        <v>798</v>
      </c>
      <c r="J256" s="845" t="s">
        <v>798</v>
      </c>
      <c r="K256" s="845" t="s">
        <v>798</v>
      </c>
      <c r="L256" s="845" t="s">
        <v>798</v>
      </c>
      <c r="M256" s="845" t="s">
        <v>798</v>
      </c>
      <c r="N256" s="845" t="s">
        <v>798</v>
      </c>
      <c r="O256" s="845" t="s">
        <v>798</v>
      </c>
      <c r="P256" s="845" t="s">
        <v>798</v>
      </c>
      <c r="Q256" s="845" t="s">
        <v>798</v>
      </c>
      <c r="R256" s="845" t="s">
        <v>798</v>
      </c>
      <c r="S256" s="845" t="s">
        <v>798</v>
      </c>
      <c r="T256" s="845" t="s">
        <v>798</v>
      </c>
      <c r="U256" s="845" t="s">
        <v>798</v>
      </c>
      <c r="V256" s="845" t="s">
        <v>798</v>
      </c>
      <c r="W256" s="845" t="s">
        <v>798</v>
      </c>
      <c r="X256" s="845" t="s">
        <v>798</v>
      </c>
      <c r="Y256" s="845" t="s">
        <v>798</v>
      </c>
      <c r="Z256" s="845" t="s">
        <v>798</v>
      </c>
      <c r="AA256" s="845" t="s">
        <v>798</v>
      </c>
      <c r="AB256" s="845" t="s">
        <v>798</v>
      </c>
      <c r="AC256" s="845" t="s">
        <v>798</v>
      </c>
      <c r="AD256" s="845" t="s">
        <v>798</v>
      </c>
      <c r="AE256" s="845" t="s">
        <v>798</v>
      </c>
      <c r="AF256" s="845" t="s">
        <v>798</v>
      </c>
      <c r="AG256" s="845" t="s">
        <v>798</v>
      </c>
      <c r="AH256" s="845" t="s">
        <v>798</v>
      </c>
      <c r="AI256" s="845" t="s">
        <v>798</v>
      </c>
      <c r="AJ256" s="845" t="s">
        <v>798</v>
      </c>
      <c r="AK256" s="845" t="s">
        <v>798</v>
      </c>
      <c r="AL256" s="845" t="s">
        <v>798</v>
      </c>
      <c r="AM256" s="845" t="s">
        <v>798</v>
      </c>
      <c r="AN256" s="845" t="s">
        <v>798</v>
      </c>
      <c r="AO256" s="845" t="s">
        <v>798</v>
      </c>
      <c r="AP256" s="845" t="s">
        <v>798</v>
      </c>
      <c r="AQ256" s="845" t="s">
        <v>798</v>
      </c>
      <c r="AR256" s="845" t="s">
        <v>798</v>
      </c>
      <c r="AS256" s="845" t="s">
        <v>798</v>
      </c>
      <c r="AT256" s="845" t="s">
        <v>798</v>
      </c>
      <c r="AU256" s="845" t="s">
        <v>798</v>
      </c>
      <c r="AV256" s="845" t="s">
        <v>798</v>
      </c>
      <c r="AW256" s="845" t="s">
        <v>798</v>
      </c>
      <c r="AX256" s="845" t="s">
        <v>798</v>
      </c>
      <c r="AY256" s="845" t="s">
        <v>798</v>
      </c>
      <c r="AZ256" s="845" t="s">
        <v>798</v>
      </c>
      <c r="BA256" s="845" t="s">
        <v>798</v>
      </c>
      <c r="BB256" s="845" t="s">
        <v>798</v>
      </c>
      <c r="BC256" s="845" t="s">
        <v>798</v>
      </c>
      <c r="BD256" s="845" t="s">
        <v>798</v>
      </c>
      <c r="BE256" s="845" t="s">
        <v>798</v>
      </c>
      <c r="BF256" s="845" t="s">
        <v>798</v>
      </c>
      <c r="BG256" s="845" t="s">
        <v>798</v>
      </c>
      <c r="BH256" s="845" t="s">
        <v>798</v>
      </c>
      <c r="BI256" s="845" t="s">
        <v>798</v>
      </c>
      <c r="BJ256" s="845" t="s">
        <v>798</v>
      </c>
      <c r="BK256" s="917" t="s">
        <v>798</v>
      </c>
      <c r="BL256" s="845" t="s">
        <v>798</v>
      </c>
      <c r="BM256" s="845" t="s">
        <v>798</v>
      </c>
      <c r="BN256" s="845" t="s">
        <v>798</v>
      </c>
      <c r="BO256" s="845" t="s">
        <v>798</v>
      </c>
      <c r="BP256" s="845" t="s">
        <v>798</v>
      </c>
      <c r="BQ256" s="845" t="s">
        <v>798</v>
      </c>
      <c r="BR256" s="917" t="s">
        <v>798</v>
      </c>
      <c r="BS256" s="845" t="s">
        <v>798</v>
      </c>
      <c r="BT256" s="845" t="s">
        <v>798</v>
      </c>
      <c r="BU256" s="845" t="s">
        <v>798</v>
      </c>
      <c r="BV256" s="917" t="s">
        <v>798</v>
      </c>
      <c r="BW256" s="845" t="s">
        <v>798</v>
      </c>
      <c r="BX256" s="845" t="s">
        <v>798</v>
      </c>
      <c r="BY256" s="845" t="s">
        <v>798</v>
      </c>
      <c r="BZ256" s="845" t="s">
        <v>798</v>
      </c>
      <c r="CA256" s="845" t="s">
        <v>798</v>
      </c>
      <c r="CB256" s="845" t="s">
        <v>798</v>
      </c>
      <c r="CC256" s="845" t="s">
        <v>798</v>
      </c>
      <c r="CD256" s="845" t="s">
        <v>798</v>
      </c>
      <c r="CE256" s="845" t="s">
        <v>798</v>
      </c>
      <c r="CF256" s="845" t="s">
        <v>798</v>
      </c>
      <c r="CG256" s="845" t="s">
        <v>798</v>
      </c>
      <c r="CH256" s="845" t="s">
        <v>798</v>
      </c>
      <c r="CI256" s="845" t="s">
        <v>798</v>
      </c>
      <c r="CJ256" s="845" t="s">
        <v>798</v>
      </c>
      <c r="CK256" s="845" t="s">
        <v>798</v>
      </c>
      <c r="CL256" s="845" t="s">
        <v>798</v>
      </c>
      <c r="CM256" s="845" t="s">
        <v>798</v>
      </c>
      <c r="CN256" s="845" t="s">
        <v>798</v>
      </c>
      <c r="CO256" s="845" t="s">
        <v>798</v>
      </c>
      <c r="CP256" s="845" t="s">
        <v>798</v>
      </c>
      <c r="CQ256" s="845" t="s">
        <v>798</v>
      </c>
      <c r="CR256" s="845" t="s">
        <v>798</v>
      </c>
      <c r="CS256" s="845" t="s">
        <v>798</v>
      </c>
      <c r="CT256" s="845" t="s">
        <v>798</v>
      </c>
      <c r="CU256" s="845" t="s">
        <v>798</v>
      </c>
      <c r="CV256" s="845" t="s">
        <v>798</v>
      </c>
      <c r="CW256" s="845" t="s">
        <v>798</v>
      </c>
      <c r="CX256" s="845" t="s">
        <v>798</v>
      </c>
      <c r="CY256" s="845" t="s">
        <v>798</v>
      </c>
      <c r="CZ256" s="845" t="s">
        <v>798</v>
      </c>
      <c r="DA256" s="845" t="s">
        <v>798</v>
      </c>
      <c r="DB256" s="845" t="s">
        <v>798</v>
      </c>
      <c r="DC256" s="845" t="s">
        <v>798</v>
      </c>
      <c r="DD256" s="845" t="s">
        <v>798</v>
      </c>
      <c r="DE256" s="845" t="s">
        <v>798</v>
      </c>
      <c r="DF256" s="845" t="s">
        <v>798</v>
      </c>
      <c r="DG256" s="845" t="s">
        <v>798</v>
      </c>
      <c r="DH256" s="845" t="s">
        <v>798</v>
      </c>
      <c r="DI256" s="845" t="s">
        <v>798</v>
      </c>
      <c r="DJ256" s="845" t="s">
        <v>798</v>
      </c>
      <c r="DK256" s="845" t="s">
        <v>798</v>
      </c>
      <c r="DL256" s="845" t="s">
        <v>798</v>
      </c>
      <c r="DM256" s="845" t="s">
        <v>798</v>
      </c>
      <c r="DN256" s="845" t="s">
        <v>798</v>
      </c>
      <c r="DO256" s="845" t="s">
        <v>798</v>
      </c>
      <c r="DP256" s="845" t="s">
        <v>798</v>
      </c>
      <c r="DQ256" s="845" t="s">
        <v>798</v>
      </c>
      <c r="DR256" s="845" t="s">
        <v>798</v>
      </c>
      <c r="DS256" s="917" t="s">
        <v>798</v>
      </c>
      <c r="DT256" s="845" t="s">
        <v>798</v>
      </c>
      <c r="DU256" s="845" t="s">
        <v>798</v>
      </c>
      <c r="DV256" s="845" t="s">
        <v>798</v>
      </c>
      <c r="DW256" s="845" t="s">
        <v>798</v>
      </c>
      <c r="DX256" s="845" t="s">
        <v>798</v>
      </c>
      <c r="DY256" s="845" t="s">
        <v>798</v>
      </c>
      <c r="DZ256" s="845" t="s">
        <v>798</v>
      </c>
      <c r="EA256" s="845" t="s">
        <v>798</v>
      </c>
      <c r="EB256" s="845" t="s">
        <v>798</v>
      </c>
      <c r="EC256" s="845" t="s">
        <v>798</v>
      </c>
      <c r="ED256" s="845" t="s">
        <v>798</v>
      </c>
      <c r="EE256" s="845" t="s">
        <v>798</v>
      </c>
      <c r="EF256" s="845" t="s">
        <v>798</v>
      </c>
    </row>
    <row r="257" spans="1:136" x14ac:dyDescent="0.2">
      <c r="A257" s="845">
        <v>253</v>
      </c>
      <c r="B257" s="845">
        <v>1</v>
      </c>
      <c r="C257" s="845" t="s">
        <v>798</v>
      </c>
      <c r="D257" s="845" t="s">
        <v>798</v>
      </c>
      <c r="E257" s="845" t="s">
        <v>798</v>
      </c>
      <c r="F257" s="845" t="s">
        <v>798</v>
      </c>
      <c r="G257" s="845" t="s">
        <v>798</v>
      </c>
      <c r="H257" s="845" t="s">
        <v>798</v>
      </c>
      <c r="I257" s="845" t="s">
        <v>798</v>
      </c>
      <c r="J257" s="845" t="s">
        <v>798</v>
      </c>
      <c r="K257" s="845" t="s">
        <v>798</v>
      </c>
      <c r="L257" s="845" t="s">
        <v>798</v>
      </c>
      <c r="M257" s="845" t="s">
        <v>798</v>
      </c>
      <c r="N257" s="845" t="s">
        <v>798</v>
      </c>
      <c r="O257" s="845" t="s">
        <v>798</v>
      </c>
      <c r="P257" s="845" t="s">
        <v>798</v>
      </c>
      <c r="Q257" s="845" t="s">
        <v>798</v>
      </c>
      <c r="R257" s="845" t="s">
        <v>798</v>
      </c>
      <c r="S257" s="845" t="s">
        <v>798</v>
      </c>
      <c r="T257" s="845" t="s">
        <v>798</v>
      </c>
      <c r="U257" s="845" t="s">
        <v>798</v>
      </c>
      <c r="V257" s="845" t="s">
        <v>798</v>
      </c>
      <c r="W257" s="845" t="s">
        <v>798</v>
      </c>
      <c r="X257" s="845" t="s">
        <v>798</v>
      </c>
      <c r="Y257" s="845" t="s">
        <v>798</v>
      </c>
      <c r="Z257" s="845" t="s">
        <v>798</v>
      </c>
      <c r="AA257" s="845" t="s">
        <v>798</v>
      </c>
      <c r="AB257" s="845" t="s">
        <v>798</v>
      </c>
      <c r="AC257" s="845" t="s">
        <v>798</v>
      </c>
      <c r="AD257" s="845" t="s">
        <v>798</v>
      </c>
      <c r="AE257" s="845" t="s">
        <v>798</v>
      </c>
      <c r="AF257" s="845" t="s">
        <v>798</v>
      </c>
      <c r="AG257" s="845" t="s">
        <v>798</v>
      </c>
      <c r="AH257" s="845" t="s">
        <v>798</v>
      </c>
      <c r="AI257" s="845" t="s">
        <v>798</v>
      </c>
      <c r="AJ257" s="845" t="s">
        <v>798</v>
      </c>
      <c r="AK257" s="845" t="s">
        <v>798</v>
      </c>
      <c r="AL257" s="845" t="s">
        <v>798</v>
      </c>
      <c r="AM257" s="845" t="s">
        <v>798</v>
      </c>
      <c r="AN257" s="845" t="s">
        <v>798</v>
      </c>
      <c r="AO257" s="845" t="s">
        <v>798</v>
      </c>
      <c r="AP257" s="845" t="s">
        <v>798</v>
      </c>
      <c r="AQ257" s="845" t="s">
        <v>798</v>
      </c>
      <c r="AR257" s="845" t="s">
        <v>798</v>
      </c>
      <c r="AS257" s="845" t="s">
        <v>798</v>
      </c>
      <c r="AT257" s="845" t="s">
        <v>798</v>
      </c>
      <c r="AU257" s="845" t="s">
        <v>798</v>
      </c>
      <c r="AV257" s="845" t="s">
        <v>798</v>
      </c>
      <c r="AW257" s="845" t="s">
        <v>798</v>
      </c>
      <c r="AX257" s="845" t="s">
        <v>798</v>
      </c>
      <c r="AY257" s="845" t="s">
        <v>798</v>
      </c>
      <c r="AZ257" s="845" t="s">
        <v>798</v>
      </c>
      <c r="BA257" s="845" t="s">
        <v>798</v>
      </c>
      <c r="BB257" s="845" t="s">
        <v>798</v>
      </c>
      <c r="BC257" s="845" t="s">
        <v>798</v>
      </c>
      <c r="BD257" s="845" t="s">
        <v>798</v>
      </c>
      <c r="BE257" s="845" t="s">
        <v>798</v>
      </c>
      <c r="BF257" s="845" t="s">
        <v>798</v>
      </c>
      <c r="BG257" s="845" t="s">
        <v>798</v>
      </c>
      <c r="BH257" s="845" t="s">
        <v>798</v>
      </c>
      <c r="BI257" s="845" t="s">
        <v>798</v>
      </c>
      <c r="BJ257" s="845" t="s">
        <v>798</v>
      </c>
      <c r="BK257" s="917" t="s">
        <v>798</v>
      </c>
      <c r="BL257" s="845" t="s">
        <v>798</v>
      </c>
      <c r="BM257" s="845" t="s">
        <v>798</v>
      </c>
      <c r="BN257" s="845" t="s">
        <v>798</v>
      </c>
      <c r="BO257" s="845" t="s">
        <v>798</v>
      </c>
      <c r="BP257" s="845" t="s">
        <v>798</v>
      </c>
      <c r="BQ257" s="845" t="s">
        <v>798</v>
      </c>
      <c r="BR257" s="917" t="s">
        <v>798</v>
      </c>
      <c r="BS257" s="845" t="s">
        <v>798</v>
      </c>
      <c r="BT257" s="845" t="s">
        <v>798</v>
      </c>
      <c r="BU257" s="845" t="s">
        <v>798</v>
      </c>
      <c r="BV257" s="917" t="s">
        <v>798</v>
      </c>
      <c r="BW257" s="845" t="s">
        <v>798</v>
      </c>
      <c r="BX257" s="845" t="s">
        <v>798</v>
      </c>
      <c r="BY257" s="845" t="s">
        <v>798</v>
      </c>
      <c r="BZ257" s="845" t="s">
        <v>798</v>
      </c>
      <c r="CA257" s="845" t="s">
        <v>798</v>
      </c>
      <c r="CB257" s="845" t="s">
        <v>798</v>
      </c>
      <c r="CC257" s="845" t="s">
        <v>798</v>
      </c>
      <c r="CD257" s="845" t="s">
        <v>798</v>
      </c>
      <c r="CE257" s="845" t="s">
        <v>798</v>
      </c>
      <c r="CF257" s="845" t="s">
        <v>798</v>
      </c>
      <c r="CG257" s="845" t="s">
        <v>798</v>
      </c>
      <c r="CH257" s="845" t="s">
        <v>798</v>
      </c>
      <c r="CI257" s="845" t="s">
        <v>798</v>
      </c>
      <c r="CJ257" s="845" t="s">
        <v>798</v>
      </c>
      <c r="CK257" s="845" t="s">
        <v>798</v>
      </c>
      <c r="CL257" s="845" t="s">
        <v>798</v>
      </c>
      <c r="CM257" s="845" t="s">
        <v>798</v>
      </c>
      <c r="CN257" s="845" t="s">
        <v>798</v>
      </c>
      <c r="CO257" s="845" t="s">
        <v>798</v>
      </c>
      <c r="CP257" s="845" t="s">
        <v>798</v>
      </c>
      <c r="CQ257" s="845" t="s">
        <v>798</v>
      </c>
      <c r="CR257" s="845" t="s">
        <v>798</v>
      </c>
      <c r="CS257" s="845" t="s">
        <v>798</v>
      </c>
      <c r="CT257" s="845" t="s">
        <v>798</v>
      </c>
      <c r="CU257" s="845" t="s">
        <v>798</v>
      </c>
      <c r="CV257" s="845" t="s">
        <v>798</v>
      </c>
      <c r="CW257" s="845" t="s">
        <v>798</v>
      </c>
      <c r="CX257" s="845" t="s">
        <v>798</v>
      </c>
      <c r="CY257" s="845" t="s">
        <v>798</v>
      </c>
      <c r="CZ257" s="845" t="s">
        <v>798</v>
      </c>
      <c r="DA257" s="845" t="s">
        <v>798</v>
      </c>
      <c r="DB257" s="845" t="s">
        <v>798</v>
      </c>
      <c r="DC257" s="845" t="s">
        <v>798</v>
      </c>
      <c r="DD257" s="845" t="s">
        <v>798</v>
      </c>
      <c r="DE257" s="845" t="s">
        <v>798</v>
      </c>
      <c r="DF257" s="845" t="s">
        <v>798</v>
      </c>
      <c r="DG257" s="845" t="s">
        <v>798</v>
      </c>
      <c r="DH257" s="845" t="s">
        <v>798</v>
      </c>
      <c r="DI257" s="845" t="s">
        <v>798</v>
      </c>
      <c r="DJ257" s="845" t="s">
        <v>798</v>
      </c>
      <c r="DK257" s="845" t="s">
        <v>798</v>
      </c>
      <c r="DL257" s="845" t="s">
        <v>798</v>
      </c>
      <c r="DM257" s="845" t="s">
        <v>798</v>
      </c>
      <c r="DN257" s="845" t="s">
        <v>798</v>
      </c>
      <c r="DO257" s="845" t="s">
        <v>798</v>
      </c>
      <c r="DP257" s="845" t="s">
        <v>798</v>
      </c>
      <c r="DQ257" s="845" t="s">
        <v>798</v>
      </c>
      <c r="DR257" s="845" t="s">
        <v>798</v>
      </c>
      <c r="DS257" s="917" t="s">
        <v>798</v>
      </c>
      <c r="DT257" s="845" t="s">
        <v>798</v>
      </c>
      <c r="DU257" s="845" t="s">
        <v>798</v>
      </c>
      <c r="DV257" s="845" t="s">
        <v>798</v>
      </c>
      <c r="DW257" s="845" t="s">
        <v>798</v>
      </c>
      <c r="DX257" s="845" t="s">
        <v>798</v>
      </c>
      <c r="DY257" s="845" t="s">
        <v>798</v>
      </c>
      <c r="DZ257" s="845" t="s">
        <v>798</v>
      </c>
      <c r="EA257" s="845" t="s">
        <v>798</v>
      </c>
      <c r="EB257" s="845" t="s">
        <v>798</v>
      </c>
      <c r="EC257" s="845" t="s">
        <v>798</v>
      </c>
      <c r="ED257" s="845" t="s">
        <v>798</v>
      </c>
      <c r="EE257" s="845" t="s">
        <v>798</v>
      </c>
      <c r="EF257" s="845" t="s">
        <v>798</v>
      </c>
    </row>
    <row r="258" spans="1:136" x14ac:dyDescent="0.2">
      <c r="A258" s="845">
        <v>254</v>
      </c>
      <c r="B258" s="845">
        <v>2</v>
      </c>
      <c r="C258" s="845" t="s">
        <v>798</v>
      </c>
      <c r="D258" s="845" t="s">
        <v>798</v>
      </c>
      <c r="E258" s="845" t="s">
        <v>798</v>
      </c>
      <c r="F258" s="845" t="s">
        <v>798</v>
      </c>
      <c r="G258" s="845" t="s">
        <v>798</v>
      </c>
      <c r="H258" s="845" t="s">
        <v>798</v>
      </c>
      <c r="I258" s="845" t="s">
        <v>798</v>
      </c>
      <c r="J258" s="845" t="s">
        <v>798</v>
      </c>
      <c r="K258" s="845" t="s">
        <v>798</v>
      </c>
      <c r="L258" s="845" t="s">
        <v>798</v>
      </c>
      <c r="M258" s="845" t="s">
        <v>798</v>
      </c>
      <c r="N258" s="845" t="s">
        <v>798</v>
      </c>
      <c r="O258" s="845" t="s">
        <v>798</v>
      </c>
      <c r="P258" s="845" t="s">
        <v>798</v>
      </c>
      <c r="Q258" s="845" t="s">
        <v>798</v>
      </c>
      <c r="R258" s="845" t="s">
        <v>798</v>
      </c>
      <c r="S258" s="845" t="s">
        <v>798</v>
      </c>
      <c r="T258" s="845" t="s">
        <v>798</v>
      </c>
      <c r="U258" s="845" t="s">
        <v>798</v>
      </c>
      <c r="V258" s="845" t="s">
        <v>798</v>
      </c>
      <c r="W258" s="845" t="s">
        <v>798</v>
      </c>
      <c r="X258" s="845" t="s">
        <v>798</v>
      </c>
      <c r="Y258" s="845" t="s">
        <v>798</v>
      </c>
      <c r="Z258" s="845" t="s">
        <v>798</v>
      </c>
      <c r="AA258" s="845" t="s">
        <v>798</v>
      </c>
      <c r="AB258" s="845" t="s">
        <v>798</v>
      </c>
      <c r="AC258" s="845" t="s">
        <v>798</v>
      </c>
      <c r="AD258" s="845" t="s">
        <v>798</v>
      </c>
      <c r="AE258" s="845" t="s">
        <v>798</v>
      </c>
      <c r="AF258" s="845" t="s">
        <v>798</v>
      </c>
      <c r="AG258" s="845" t="s">
        <v>798</v>
      </c>
      <c r="AH258" s="845" t="s">
        <v>798</v>
      </c>
      <c r="AI258" s="845" t="s">
        <v>798</v>
      </c>
      <c r="AJ258" s="845" t="s">
        <v>798</v>
      </c>
      <c r="AK258" s="845" t="s">
        <v>798</v>
      </c>
      <c r="AL258" s="845" t="s">
        <v>798</v>
      </c>
      <c r="AM258" s="845" t="s">
        <v>798</v>
      </c>
      <c r="AN258" s="845" t="s">
        <v>798</v>
      </c>
      <c r="AO258" s="845" t="s">
        <v>798</v>
      </c>
      <c r="AP258" s="845" t="s">
        <v>798</v>
      </c>
      <c r="AQ258" s="845" t="s">
        <v>798</v>
      </c>
      <c r="AR258" s="845" t="s">
        <v>798</v>
      </c>
      <c r="AS258" s="845" t="s">
        <v>798</v>
      </c>
      <c r="AT258" s="845" t="s">
        <v>798</v>
      </c>
      <c r="AU258" s="845" t="s">
        <v>798</v>
      </c>
      <c r="AV258" s="845" t="s">
        <v>798</v>
      </c>
      <c r="AW258" s="845" t="s">
        <v>798</v>
      </c>
      <c r="AX258" s="845" t="s">
        <v>798</v>
      </c>
      <c r="AY258" s="845" t="s">
        <v>798</v>
      </c>
      <c r="AZ258" s="845" t="s">
        <v>798</v>
      </c>
      <c r="BA258" s="845" t="s">
        <v>798</v>
      </c>
      <c r="BB258" s="845" t="s">
        <v>798</v>
      </c>
      <c r="BC258" s="845" t="s">
        <v>798</v>
      </c>
      <c r="BD258" s="845" t="s">
        <v>798</v>
      </c>
      <c r="BE258" s="845" t="s">
        <v>798</v>
      </c>
      <c r="BF258" s="845" t="s">
        <v>798</v>
      </c>
      <c r="BG258" s="845" t="s">
        <v>798</v>
      </c>
      <c r="BH258" s="845" t="s">
        <v>798</v>
      </c>
      <c r="BI258" s="845" t="s">
        <v>798</v>
      </c>
      <c r="BJ258" s="845" t="s">
        <v>798</v>
      </c>
      <c r="BK258" s="917" t="s">
        <v>798</v>
      </c>
      <c r="BL258" s="845" t="s">
        <v>798</v>
      </c>
      <c r="BM258" s="845" t="s">
        <v>798</v>
      </c>
      <c r="BN258" s="845" t="s">
        <v>798</v>
      </c>
      <c r="BO258" s="845" t="s">
        <v>798</v>
      </c>
      <c r="BP258" s="845" t="s">
        <v>798</v>
      </c>
      <c r="BQ258" s="845" t="s">
        <v>798</v>
      </c>
      <c r="BR258" s="917" t="s">
        <v>798</v>
      </c>
      <c r="BS258" s="845" t="s">
        <v>798</v>
      </c>
      <c r="BT258" s="845" t="s">
        <v>798</v>
      </c>
      <c r="BU258" s="845" t="s">
        <v>798</v>
      </c>
      <c r="BV258" s="917" t="s">
        <v>798</v>
      </c>
      <c r="BW258" s="845" t="s">
        <v>798</v>
      </c>
      <c r="BX258" s="845" t="s">
        <v>798</v>
      </c>
      <c r="BY258" s="845" t="s">
        <v>798</v>
      </c>
      <c r="BZ258" s="845" t="s">
        <v>798</v>
      </c>
      <c r="CA258" s="845" t="s">
        <v>798</v>
      </c>
      <c r="CB258" s="845" t="s">
        <v>798</v>
      </c>
      <c r="CC258" s="845" t="s">
        <v>798</v>
      </c>
      <c r="CD258" s="845" t="s">
        <v>798</v>
      </c>
      <c r="CE258" s="845" t="s">
        <v>798</v>
      </c>
      <c r="CF258" s="845" t="s">
        <v>798</v>
      </c>
      <c r="CG258" s="845" t="s">
        <v>798</v>
      </c>
      <c r="CH258" s="845" t="s">
        <v>798</v>
      </c>
      <c r="CI258" s="845" t="s">
        <v>798</v>
      </c>
      <c r="CJ258" s="845" t="s">
        <v>798</v>
      </c>
      <c r="CK258" s="845" t="s">
        <v>798</v>
      </c>
      <c r="CL258" s="845" t="s">
        <v>798</v>
      </c>
      <c r="CM258" s="845" t="s">
        <v>798</v>
      </c>
      <c r="CN258" s="845" t="s">
        <v>798</v>
      </c>
      <c r="CO258" s="845" t="s">
        <v>798</v>
      </c>
      <c r="CP258" s="845" t="s">
        <v>798</v>
      </c>
      <c r="CQ258" s="845" t="s">
        <v>798</v>
      </c>
      <c r="CR258" s="845" t="s">
        <v>798</v>
      </c>
      <c r="CS258" s="845" t="s">
        <v>798</v>
      </c>
      <c r="CT258" s="845" t="s">
        <v>798</v>
      </c>
      <c r="CU258" s="845" t="s">
        <v>798</v>
      </c>
      <c r="CV258" s="845" t="s">
        <v>798</v>
      </c>
      <c r="CW258" s="845" t="s">
        <v>798</v>
      </c>
      <c r="CX258" s="845" t="s">
        <v>798</v>
      </c>
      <c r="CY258" s="845" t="s">
        <v>798</v>
      </c>
      <c r="CZ258" s="845" t="s">
        <v>798</v>
      </c>
      <c r="DA258" s="845" t="s">
        <v>798</v>
      </c>
      <c r="DB258" s="845" t="s">
        <v>798</v>
      </c>
      <c r="DC258" s="845" t="s">
        <v>798</v>
      </c>
      <c r="DD258" s="845" t="s">
        <v>798</v>
      </c>
      <c r="DE258" s="845" t="s">
        <v>798</v>
      </c>
      <c r="DF258" s="845" t="s">
        <v>798</v>
      </c>
      <c r="DG258" s="845" t="s">
        <v>798</v>
      </c>
      <c r="DH258" s="845" t="s">
        <v>798</v>
      </c>
      <c r="DI258" s="845" t="s">
        <v>798</v>
      </c>
      <c r="DJ258" s="845" t="s">
        <v>798</v>
      </c>
      <c r="DK258" s="845" t="s">
        <v>798</v>
      </c>
      <c r="DL258" s="845" t="s">
        <v>798</v>
      </c>
      <c r="DM258" s="845" t="s">
        <v>798</v>
      </c>
      <c r="DN258" s="845" t="s">
        <v>798</v>
      </c>
      <c r="DO258" s="845" t="s">
        <v>798</v>
      </c>
      <c r="DP258" s="845" t="s">
        <v>798</v>
      </c>
      <c r="DQ258" s="845" t="s">
        <v>798</v>
      </c>
      <c r="DR258" s="845" t="s">
        <v>798</v>
      </c>
      <c r="DS258" s="917" t="s">
        <v>798</v>
      </c>
      <c r="DT258" s="845" t="s">
        <v>798</v>
      </c>
      <c r="DU258" s="845" t="s">
        <v>798</v>
      </c>
      <c r="DV258" s="845" t="s">
        <v>798</v>
      </c>
      <c r="DW258" s="845" t="s">
        <v>798</v>
      </c>
      <c r="DX258" s="845" t="s">
        <v>798</v>
      </c>
      <c r="DY258" s="845" t="s">
        <v>798</v>
      </c>
      <c r="DZ258" s="845" t="s">
        <v>798</v>
      </c>
      <c r="EA258" s="845" t="s">
        <v>798</v>
      </c>
      <c r="EB258" s="845" t="s">
        <v>798</v>
      </c>
      <c r="EC258" s="845" t="s">
        <v>798</v>
      </c>
      <c r="ED258" s="845" t="s">
        <v>798</v>
      </c>
      <c r="EE258" s="845" t="s">
        <v>798</v>
      </c>
      <c r="EF258" s="845" t="s">
        <v>798</v>
      </c>
    </row>
    <row r="259" spans="1:136" x14ac:dyDescent="0.2">
      <c r="A259" s="845">
        <v>255</v>
      </c>
      <c r="B259" s="845">
        <v>3</v>
      </c>
      <c r="C259" s="845" t="s">
        <v>798</v>
      </c>
      <c r="D259" s="845" t="s">
        <v>798</v>
      </c>
      <c r="E259" s="845" t="s">
        <v>798</v>
      </c>
      <c r="F259" s="845" t="s">
        <v>798</v>
      </c>
      <c r="G259" s="845" t="s">
        <v>798</v>
      </c>
      <c r="H259" s="845" t="s">
        <v>798</v>
      </c>
      <c r="I259" s="845" t="s">
        <v>798</v>
      </c>
      <c r="J259" s="845" t="s">
        <v>798</v>
      </c>
      <c r="K259" s="845" t="s">
        <v>798</v>
      </c>
      <c r="L259" s="845" t="s">
        <v>798</v>
      </c>
      <c r="M259" s="845" t="s">
        <v>798</v>
      </c>
      <c r="N259" s="845" t="s">
        <v>798</v>
      </c>
      <c r="O259" s="845" t="s">
        <v>798</v>
      </c>
      <c r="P259" s="845" t="s">
        <v>798</v>
      </c>
      <c r="Q259" s="845" t="s">
        <v>798</v>
      </c>
      <c r="R259" s="845" t="s">
        <v>798</v>
      </c>
      <c r="S259" s="845" t="s">
        <v>798</v>
      </c>
      <c r="T259" s="845" t="s">
        <v>798</v>
      </c>
      <c r="U259" s="845" t="s">
        <v>798</v>
      </c>
      <c r="V259" s="845" t="s">
        <v>798</v>
      </c>
      <c r="W259" s="845" t="s">
        <v>798</v>
      </c>
      <c r="X259" s="845" t="s">
        <v>798</v>
      </c>
      <c r="Y259" s="845" t="s">
        <v>798</v>
      </c>
      <c r="Z259" s="845" t="s">
        <v>798</v>
      </c>
      <c r="AA259" s="845" t="s">
        <v>798</v>
      </c>
      <c r="AB259" s="845" t="s">
        <v>798</v>
      </c>
      <c r="AC259" s="845" t="s">
        <v>798</v>
      </c>
      <c r="AD259" s="845" t="s">
        <v>798</v>
      </c>
      <c r="AE259" s="845" t="s">
        <v>798</v>
      </c>
      <c r="AF259" s="845" t="s">
        <v>798</v>
      </c>
      <c r="AG259" s="845" t="s">
        <v>798</v>
      </c>
      <c r="AH259" s="845" t="s">
        <v>798</v>
      </c>
      <c r="AI259" s="845" t="s">
        <v>798</v>
      </c>
      <c r="AJ259" s="845" t="s">
        <v>798</v>
      </c>
      <c r="AK259" s="845" t="s">
        <v>798</v>
      </c>
      <c r="AL259" s="845" t="s">
        <v>798</v>
      </c>
      <c r="AM259" s="845" t="s">
        <v>798</v>
      </c>
      <c r="AN259" s="845" t="s">
        <v>798</v>
      </c>
      <c r="AO259" s="845" t="s">
        <v>798</v>
      </c>
      <c r="AP259" s="845" t="s">
        <v>798</v>
      </c>
      <c r="AQ259" s="845" t="s">
        <v>798</v>
      </c>
      <c r="AR259" s="845" t="s">
        <v>798</v>
      </c>
      <c r="AS259" s="845" t="s">
        <v>798</v>
      </c>
      <c r="AT259" s="845" t="s">
        <v>798</v>
      </c>
      <c r="AU259" s="845" t="s">
        <v>798</v>
      </c>
      <c r="AV259" s="845" t="s">
        <v>798</v>
      </c>
      <c r="AW259" s="845" t="s">
        <v>798</v>
      </c>
      <c r="AX259" s="845" t="s">
        <v>798</v>
      </c>
      <c r="AY259" s="845" t="s">
        <v>798</v>
      </c>
      <c r="AZ259" s="845" t="s">
        <v>798</v>
      </c>
      <c r="BA259" s="845" t="s">
        <v>798</v>
      </c>
      <c r="BB259" s="845" t="s">
        <v>798</v>
      </c>
      <c r="BC259" s="845" t="s">
        <v>798</v>
      </c>
      <c r="BD259" s="845" t="s">
        <v>798</v>
      </c>
      <c r="BE259" s="845" t="s">
        <v>798</v>
      </c>
      <c r="BF259" s="845" t="s">
        <v>798</v>
      </c>
      <c r="BG259" s="845" t="s">
        <v>798</v>
      </c>
      <c r="BH259" s="845" t="s">
        <v>798</v>
      </c>
      <c r="BI259" s="845" t="s">
        <v>798</v>
      </c>
      <c r="BJ259" s="845" t="s">
        <v>798</v>
      </c>
      <c r="BK259" s="917" t="s">
        <v>798</v>
      </c>
      <c r="BL259" s="845" t="s">
        <v>798</v>
      </c>
      <c r="BM259" s="845" t="s">
        <v>798</v>
      </c>
      <c r="BN259" s="845" t="s">
        <v>798</v>
      </c>
      <c r="BO259" s="845" t="s">
        <v>798</v>
      </c>
      <c r="BP259" s="845" t="s">
        <v>798</v>
      </c>
      <c r="BQ259" s="845" t="s">
        <v>798</v>
      </c>
      <c r="BR259" s="917" t="s">
        <v>798</v>
      </c>
      <c r="BS259" s="845" t="s">
        <v>798</v>
      </c>
      <c r="BT259" s="845" t="s">
        <v>798</v>
      </c>
      <c r="BU259" s="845" t="s">
        <v>798</v>
      </c>
      <c r="BV259" s="917" t="s">
        <v>798</v>
      </c>
      <c r="BW259" s="845" t="s">
        <v>798</v>
      </c>
      <c r="BX259" s="845" t="s">
        <v>798</v>
      </c>
      <c r="BY259" s="845" t="s">
        <v>798</v>
      </c>
      <c r="BZ259" s="845" t="s">
        <v>798</v>
      </c>
      <c r="CA259" s="845" t="s">
        <v>798</v>
      </c>
      <c r="CB259" s="845" t="s">
        <v>798</v>
      </c>
      <c r="CC259" s="845" t="s">
        <v>798</v>
      </c>
      <c r="CD259" s="845" t="s">
        <v>798</v>
      </c>
      <c r="CE259" s="845" t="s">
        <v>798</v>
      </c>
      <c r="CF259" s="845" t="s">
        <v>798</v>
      </c>
      <c r="CG259" s="845" t="s">
        <v>798</v>
      </c>
      <c r="CH259" s="845" t="s">
        <v>798</v>
      </c>
      <c r="CI259" s="845" t="s">
        <v>798</v>
      </c>
      <c r="CJ259" s="845" t="s">
        <v>798</v>
      </c>
      <c r="CK259" s="845" t="s">
        <v>798</v>
      </c>
      <c r="CL259" s="845" t="s">
        <v>798</v>
      </c>
      <c r="CM259" s="845" t="s">
        <v>798</v>
      </c>
      <c r="CN259" s="845" t="s">
        <v>798</v>
      </c>
      <c r="CO259" s="845" t="s">
        <v>798</v>
      </c>
      <c r="CP259" s="845" t="s">
        <v>798</v>
      </c>
      <c r="CQ259" s="845" t="s">
        <v>798</v>
      </c>
      <c r="CR259" s="845" t="s">
        <v>798</v>
      </c>
      <c r="CS259" s="845" t="s">
        <v>798</v>
      </c>
      <c r="CT259" s="845" t="s">
        <v>798</v>
      </c>
      <c r="CU259" s="845" t="s">
        <v>798</v>
      </c>
      <c r="CV259" s="845" t="s">
        <v>798</v>
      </c>
      <c r="CW259" s="845" t="s">
        <v>798</v>
      </c>
      <c r="CX259" s="845" t="s">
        <v>798</v>
      </c>
      <c r="CY259" s="845" t="s">
        <v>798</v>
      </c>
      <c r="CZ259" s="845" t="s">
        <v>798</v>
      </c>
      <c r="DA259" s="845" t="s">
        <v>798</v>
      </c>
      <c r="DB259" s="845" t="s">
        <v>798</v>
      </c>
      <c r="DC259" s="845" t="s">
        <v>798</v>
      </c>
      <c r="DD259" s="845" t="s">
        <v>798</v>
      </c>
      <c r="DE259" s="845" t="s">
        <v>798</v>
      </c>
      <c r="DF259" s="845" t="s">
        <v>798</v>
      </c>
      <c r="DG259" s="845" t="s">
        <v>798</v>
      </c>
      <c r="DH259" s="845" t="s">
        <v>798</v>
      </c>
      <c r="DI259" s="845" t="s">
        <v>798</v>
      </c>
      <c r="DJ259" s="845" t="s">
        <v>798</v>
      </c>
      <c r="DK259" s="845" t="s">
        <v>798</v>
      </c>
      <c r="DL259" s="845" t="s">
        <v>798</v>
      </c>
      <c r="DM259" s="845" t="s">
        <v>798</v>
      </c>
      <c r="DN259" s="845" t="s">
        <v>798</v>
      </c>
      <c r="DO259" s="845" t="s">
        <v>798</v>
      </c>
      <c r="DP259" s="845" t="s">
        <v>798</v>
      </c>
      <c r="DQ259" s="845" t="s">
        <v>798</v>
      </c>
      <c r="DR259" s="845" t="s">
        <v>798</v>
      </c>
      <c r="DS259" s="917" t="s">
        <v>798</v>
      </c>
      <c r="DT259" s="845" t="s">
        <v>798</v>
      </c>
      <c r="DU259" s="845" t="s">
        <v>798</v>
      </c>
      <c r="DV259" s="845" t="s">
        <v>798</v>
      </c>
      <c r="DW259" s="845" t="s">
        <v>798</v>
      </c>
      <c r="DX259" s="845" t="s">
        <v>798</v>
      </c>
      <c r="DY259" s="845" t="s">
        <v>798</v>
      </c>
      <c r="DZ259" s="845" t="s">
        <v>798</v>
      </c>
      <c r="EA259" s="845" t="s">
        <v>798</v>
      </c>
      <c r="EB259" s="845" t="s">
        <v>798</v>
      </c>
      <c r="EC259" s="845" t="s">
        <v>798</v>
      </c>
      <c r="ED259" s="845" t="s">
        <v>798</v>
      </c>
      <c r="EE259" s="845" t="s">
        <v>798</v>
      </c>
      <c r="EF259" s="845" t="s">
        <v>798</v>
      </c>
    </row>
    <row r="260" spans="1:136" x14ac:dyDescent="0.2">
      <c r="A260" s="845">
        <v>256</v>
      </c>
      <c r="B260" s="845">
        <v>4</v>
      </c>
      <c r="C260" s="845" t="s">
        <v>798</v>
      </c>
      <c r="D260" s="845" t="s">
        <v>798</v>
      </c>
      <c r="E260" s="845" t="s">
        <v>798</v>
      </c>
      <c r="F260" s="845" t="s">
        <v>798</v>
      </c>
      <c r="G260" s="845" t="s">
        <v>798</v>
      </c>
      <c r="H260" s="845" t="s">
        <v>798</v>
      </c>
      <c r="I260" s="845" t="s">
        <v>798</v>
      </c>
      <c r="J260" s="845" t="s">
        <v>798</v>
      </c>
      <c r="K260" s="845" t="s">
        <v>798</v>
      </c>
      <c r="L260" s="845" t="s">
        <v>798</v>
      </c>
      <c r="M260" s="845" t="s">
        <v>798</v>
      </c>
      <c r="N260" s="845" t="s">
        <v>798</v>
      </c>
      <c r="O260" s="845" t="s">
        <v>798</v>
      </c>
      <c r="P260" s="845" t="s">
        <v>798</v>
      </c>
      <c r="Q260" s="845" t="s">
        <v>798</v>
      </c>
      <c r="R260" s="845" t="s">
        <v>798</v>
      </c>
      <c r="S260" s="845" t="s">
        <v>798</v>
      </c>
      <c r="T260" s="845" t="s">
        <v>798</v>
      </c>
      <c r="U260" s="845" t="s">
        <v>798</v>
      </c>
      <c r="V260" s="845" t="s">
        <v>798</v>
      </c>
      <c r="W260" s="845" t="s">
        <v>798</v>
      </c>
      <c r="X260" s="845" t="s">
        <v>798</v>
      </c>
      <c r="Y260" s="845" t="s">
        <v>798</v>
      </c>
      <c r="Z260" s="845" t="s">
        <v>798</v>
      </c>
      <c r="AA260" s="845" t="s">
        <v>798</v>
      </c>
      <c r="AB260" s="845" t="s">
        <v>798</v>
      </c>
      <c r="AC260" s="845" t="s">
        <v>798</v>
      </c>
      <c r="AD260" s="845" t="s">
        <v>798</v>
      </c>
      <c r="AE260" s="845" t="s">
        <v>798</v>
      </c>
      <c r="AF260" s="845" t="s">
        <v>798</v>
      </c>
      <c r="AG260" s="845" t="s">
        <v>798</v>
      </c>
      <c r="AH260" s="845" t="s">
        <v>798</v>
      </c>
      <c r="AI260" s="845" t="s">
        <v>798</v>
      </c>
      <c r="AJ260" s="845" t="s">
        <v>798</v>
      </c>
      <c r="AK260" s="845" t="s">
        <v>798</v>
      </c>
      <c r="AL260" s="845" t="s">
        <v>798</v>
      </c>
      <c r="AM260" s="845" t="s">
        <v>798</v>
      </c>
      <c r="AN260" s="845" t="s">
        <v>798</v>
      </c>
      <c r="AO260" s="845" t="s">
        <v>798</v>
      </c>
      <c r="AP260" s="845" t="s">
        <v>798</v>
      </c>
      <c r="AQ260" s="845" t="s">
        <v>798</v>
      </c>
      <c r="AR260" s="845" t="s">
        <v>798</v>
      </c>
      <c r="AS260" s="845" t="s">
        <v>798</v>
      </c>
      <c r="AT260" s="845" t="s">
        <v>798</v>
      </c>
      <c r="AU260" s="845" t="s">
        <v>798</v>
      </c>
      <c r="AV260" s="845" t="s">
        <v>798</v>
      </c>
      <c r="AW260" s="845" t="s">
        <v>798</v>
      </c>
      <c r="AX260" s="845" t="s">
        <v>798</v>
      </c>
      <c r="AY260" s="845" t="s">
        <v>798</v>
      </c>
      <c r="AZ260" s="845" t="s">
        <v>798</v>
      </c>
      <c r="BA260" s="845" t="s">
        <v>798</v>
      </c>
      <c r="BB260" s="845" t="s">
        <v>798</v>
      </c>
      <c r="BC260" s="845" t="s">
        <v>798</v>
      </c>
      <c r="BD260" s="845" t="s">
        <v>798</v>
      </c>
      <c r="BE260" s="845" t="s">
        <v>798</v>
      </c>
      <c r="BF260" s="845" t="s">
        <v>798</v>
      </c>
      <c r="BG260" s="845" t="s">
        <v>798</v>
      </c>
      <c r="BH260" s="845" t="s">
        <v>798</v>
      </c>
      <c r="BI260" s="845" t="s">
        <v>798</v>
      </c>
      <c r="BJ260" s="845" t="s">
        <v>798</v>
      </c>
      <c r="BK260" s="917" t="s">
        <v>798</v>
      </c>
      <c r="BL260" s="845" t="s">
        <v>798</v>
      </c>
      <c r="BM260" s="845" t="s">
        <v>798</v>
      </c>
      <c r="BN260" s="845" t="s">
        <v>798</v>
      </c>
      <c r="BO260" s="845" t="s">
        <v>798</v>
      </c>
      <c r="BP260" s="845" t="s">
        <v>798</v>
      </c>
      <c r="BQ260" s="845" t="s">
        <v>798</v>
      </c>
      <c r="BR260" s="917" t="s">
        <v>798</v>
      </c>
      <c r="BS260" s="845" t="s">
        <v>798</v>
      </c>
      <c r="BT260" s="845" t="s">
        <v>798</v>
      </c>
      <c r="BU260" s="845" t="s">
        <v>798</v>
      </c>
      <c r="BV260" s="917" t="s">
        <v>798</v>
      </c>
      <c r="BW260" s="845" t="s">
        <v>798</v>
      </c>
      <c r="BX260" s="845" t="s">
        <v>798</v>
      </c>
      <c r="BY260" s="845" t="s">
        <v>798</v>
      </c>
      <c r="BZ260" s="845" t="s">
        <v>798</v>
      </c>
      <c r="CA260" s="845" t="s">
        <v>798</v>
      </c>
      <c r="CB260" s="845" t="s">
        <v>798</v>
      </c>
      <c r="CC260" s="845" t="s">
        <v>798</v>
      </c>
      <c r="CD260" s="845" t="s">
        <v>798</v>
      </c>
      <c r="CE260" s="845" t="s">
        <v>798</v>
      </c>
      <c r="CF260" s="845" t="s">
        <v>798</v>
      </c>
      <c r="CG260" s="845" t="s">
        <v>798</v>
      </c>
      <c r="CH260" s="845" t="s">
        <v>798</v>
      </c>
      <c r="CI260" s="845" t="s">
        <v>798</v>
      </c>
      <c r="CJ260" s="845" t="s">
        <v>798</v>
      </c>
      <c r="CK260" s="845" t="s">
        <v>798</v>
      </c>
      <c r="CL260" s="845" t="s">
        <v>798</v>
      </c>
      <c r="CM260" s="845" t="s">
        <v>798</v>
      </c>
      <c r="CN260" s="845" t="s">
        <v>798</v>
      </c>
      <c r="CO260" s="845" t="s">
        <v>798</v>
      </c>
      <c r="CP260" s="845" t="s">
        <v>798</v>
      </c>
      <c r="CQ260" s="845" t="s">
        <v>798</v>
      </c>
      <c r="CR260" s="845" t="s">
        <v>798</v>
      </c>
      <c r="CS260" s="845" t="s">
        <v>798</v>
      </c>
      <c r="CT260" s="845" t="s">
        <v>798</v>
      </c>
      <c r="CU260" s="845" t="s">
        <v>798</v>
      </c>
      <c r="CV260" s="845" t="s">
        <v>798</v>
      </c>
      <c r="CW260" s="845" t="s">
        <v>798</v>
      </c>
      <c r="CX260" s="845" t="s">
        <v>798</v>
      </c>
      <c r="CY260" s="845" t="s">
        <v>798</v>
      </c>
      <c r="CZ260" s="845" t="s">
        <v>798</v>
      </c>
      <c r="DA260" s="845" t="s">
        <v>798</v>
      </c>
      <c r="DB260" s="845" t="s">
        <v>798</v>
      </c>
      <c r="DC260" s="845" t="s">
        <v>798</v>
      </c>
      <c r="DD260" s="845" t="s">
        <v>798</v>
      </c>
      <c r="DE260" s="845" t="s">
        <v>798</v>
      </c>
      <c r="DF260" s="845" t="s">
        <v>798</v>
      </c>
      <c r="DG260" s="845" t="s">
        <v>798</v>
      </c>
      <c r="DH260" s="845" t="s">
        <v>798</v>
      </c>
      <c r="DI260" s="845" t="s">
        <v>798</v>
      </c>
      <c r="DJ260" s="845" t="s">
        <v>798</v>
      </c>
      <c r="DK260" s="845" t="s">
        <v>798</v>
      </c>
      <c r="DL260" s="845" t="s">
        <v>798</v>
      </c>
      <c r="DM260" s="845" t="s">
        <v>798</v>
      </c>
      <c r="DN260" s="845" t="s">
        <v>798</v>
      </c>
      <c r="DO260" s="845" t="s">
        <v>798</v>
      </c>
      <c r="DP260" s="845" t="s">
        <v>798</v>
      </c>
      <c r="DQ260" s="845" t="s">
        <v>798</v>
      </c>
      <c r="DR260" s="845" t="s">
        <v>798</v>
      </c>
      <c r="DS260" s="917" t="s">
        <v>798</v>
      </c>
      <c r="DT260" s="845" t="s">
        <v>798</v>
      </c>
      <c r="DU260" s="845" t="s">
        <v>798</v>
      </c>
      <c r="DV260" s="845" t="s">
        <v>798</v>
      </c>
      <c r="DW260" s="845" t="s">
        <v>798</v>
      </c>
      <c r="DX260" s="845" t="s">
        <v>798</v>
      </c>
      <c r="DY260" s="845" t="s">
        <v>798</v>
      </c>
      <c r="DZ260" s="845" t="s">
        <v>798</v>
      </c>
      <c r="EA260" s="845" t="s">
        <v>798</v>
      </c>
      <c r="EB260" s="845" t="s">
        <v>798</v>
      </c>
      <c r="EC260" s="845" t="s">
        <v>798</v>
      </c>
      <c r="ED260" s="845" t="s">
        <v>798</v>
      </c>
      <c r="EE260" s="845" t="s">
        <v>798</v>
      </c>
      <c r="EF260" s="845" t="s">
        <v>798</v>
      </c>
    </row>
    <row r="261" spans="1:136" x14ac:dyDescent="0.2">
      <c r="A261" s="845">
        <v>257</v>
      </c>
      <c r="B261" s="845">
        <v>5</v>
      </c>
      <c r="C261" s="845" t="s">
        <v>798</v>
      </c>
      <c r="D261" s="845" t="s">
        <v>798</v>
      </c>
      <c r="E261" s="845" t="s">
        <v>798</v>
      </c>
      <c r="F261" s="845" t="s">
        <v>798</v>
      </c>
      <c r="G261" s="845" t="s">
        <v>798</v>
      </c>
      <c r="H261" s="845" t="s">
        <v>798</v>
      </c>
      <c r="I261" s="845" t="s">
        <v>798</v>
      </c>
      <c r="J261" s="845" t="s">
        <v>798</v>
      </c>
      <c r="K261" s="845" t="s">
        <v>798</v>
      </c>
      <c r="L261" s="845" t="s">
        <v>798</v>
      </c>
      <c r="M261" s="845" t="s">
        <v>798</v>
      </c>
      <c r="N261" s="845" t="s">
        <v>798</v>
      </c>
      <c r="O261" s="845" t="s">
        <v>798</v>
      </c>
      <c r="P261" s="845" t="s">
        <v>798</v>
      </c>
      <c r="Q261" s="845" t="s">
        <v>798</v>
      </c>
      <c r="R261" s="845" t="s">
        <v>798</v>
      </c>
      <c r="S261" s="845" t="s">
        <v>798</v>
      </c>
      <c r="T261" s="845" t="s">
        <v>798</v>
      </c>
      <c r="U261" s="845" t="s">
        <v>798</v>
      </c>
      <c r="V261" s="845" t="s">
        <v>798</v>
      </c>
      <c r="W261" s="845" t="s">
        <v>798</v>
      </c>
      <c r="X261" s="845" t="s">
        <v>798</v>
      </c>
      <c r="Y261" s="845" t="s">
        <v>798</v>
      </c>
      <c r="Z261" s="845" t="s">
        <v>798</v>
      </c>
      <c r="AA261" s="845" t="s">
        <v>798</v>
      </c>
      <c r="AB261" s="845" t="s">
        <v>798</v>
      </c>
      <c r="AC261" s="845" t="s">
        <v>798</v>
      </c>
      <c r="AD261" s="845" t="s">
        <v>798</v>
      </c>
      <c r="AE261" s="845" t="s">
        <v>798</v>
      </c>
      <c r="AF261" s="845" t="s">
        <v>798</v>
      </c>
      <c r="AG261" s="845" t="s">
        <v>798</v>
      </c>
      <c r="AH261" s="845" t="s">
        <v>798</v>
      </c>
      <c r="AI261" s="845" t="s">
        <v>798</v>
      </c>
      <c r="AJ261" s="845" t="s">
        <v>798</v>
      </c>
      <c r="AK261" s="845" t="s">
        <v>798</v>
      </c>
      <c r="AL261" s="845" t="s">
        <v>798</v>
      </c>
      <c r="AM261" s="845" t="s">
        <v>798</v>
      </c>
      <c r="AN261" s="845" t="s">
        <v>798</v>
      </c>
      <c r="AO261" s="845" t="s">
        <v>798</v>
      </c>
      <c r="AP261" s="845" t="s">
        <v>798</v>
      </c>
      <c r="AQ261" s="845" t="s">
        <v>798</v>
      </c>
      <c r="AR261" s="845" t="s">
        <v>798</v>
      </c>
      <c r="AS261" s="845" t="s">
        <v>798</v>
      </c>
      <c r="AT261" s="845" t="s">
        <v>798</v>
      </c>
      <c r="AU261" s="845" t="s">
        <v>798</v>
      </c>
      <c r="AV261" s="845" t="s">
        <v>798</v>
      </c>
      <c r="AW261" s="845" t="s">
        <v>798</v>
      </c>
      <c r="AX261" s="845" t="s">
        <v>798</v>
      </c>
      <c r="AY261" s="845" t="s">
        <v>798</v>
      </c>
      <c r="AZ261" s="845" t="s">
        <v>798</v>
      </c>
      <c r="BA261" s="845" t="s">
        <v>798</v>
      </c>
      <c r="BB261" s="845" t="s">
        <v>798</v>
      </c>
      <c r="BC261" s="845" t="s">
        <v>798</v>
      </c>
      <c r="BD261" s="845" t="s">
        <v>798</v>
      </c>
      <c r="BE261" s="845" t="s">
        <v>798</v>
      </c>
      <c r="BF261" s="845" t="s">
        <v>798</v>
      </c>
      <c r="BG261" s="845" t="s">
        <v>798</v>
      </c>
      <c r="BH261" s="845" t="s">
        <v>798</v>
      </c>
      <c r="BI261" s="845" t="s">
        <v>798</v>
      </c>
      <c r="BJ261" s="845" t="s">
        <v>798</v>
      </c>
      <c r="BK261" s="917" t="s">
        <v>798</v>
      </c>
      <c r="BL261" s="845" t="s">
        <v>798</v>
      </c>
      <c r="BM261" s="845" t="s">
        <v>798</v>
      </c>
      <c r="BN261" s="845" t="s">
        <v>798</v>
      </c>
      <c r="BO261" s="845" t="s">
        <v>798</v>
      </c>
      <c r="BP261" s="845" t="s">
        <v>798</v>
      </c>
      <c r="BQ261" s="845" t="s">
        <v>798</v>
      </c>
      <c r="BR261" s="917" t="s">
        <v>798</v>
      </c>
      <c r="BS261" s="845" t="s">
        <v>798</v>
      </c>
      <c r="BT261" s="845" t="s">
        <v>798</v>
      </c>
      <c r="BU261" s="845" t="s">
        <v>798</v>
      </c>
      <c r="BV261" s="917" t="s">
        <v>798</v>
      </c>
      <c r="BW261" s="845" t="s">
        <v>798</v>
      </c>
      <c r="BX261" s="845" t="s">
        <v>798</v>
      </c>
      <c r="BY261" s="845" t="s">
        <v>798</v>
      </c>
      <c r="BZ261" s="845" t="s">
        <v>798</v>
      </c>
      <c r="CA261" s="845" t="s">
        <v>798</v>
      </c>
      <c r="CB261" s="845" t="s">
        <v>798</v>
      </c>
      <c r="CC261" s="845" t="s">
        <v>798</v>
      </c>
      <c r="CD261" s="845" t="s">
        <v>798</v>
      </c>
      <c r="CE261" s="845" t="s">
        <v>798</v>
      </c>
      <c r="CF261" s="845" t="s">
        <v>798</v>
      </c>
      <c r="CG261" s="845" t="s">
        <v>798</v>
      </c>
      <c r="CH261" s="845" t="s">
        <v>798</v>
      </c>
      <c r="CI261" s="845" t="s">
        <v>798</v>
      </c>
      <c r="CJ261" s="845" t="s">
        <v>798</v>
      </c>
      <c r="CK261" s="845" t="s">
        <v>798</v>
      </c>
      <c r="CL261" s="845" t="s">
        <v>798</v>
      </c>
      <c r="CM261" s="845" t="s">
        <v>798</v>
      </c>
      <c r="CN261" s="845" t="s">
        <v>798</v>
      </c>
      <c r="CO261" s="845" t="s">
        <v>798</v>
      </c>
      <c r="CP261" s="845" t="s">
        <v>798</v>
      </c>
      <c r="CQ261" s="845" t="s">
        <v>798</v>
      </c>
      <c r="CR261" s="845" t="s">
        <v>798</v>
      </c>
      <c r="CS261" s="845" t="s">
        <v>798</v>
      </c>
      <c r="CT261" s="845" t="s">
        <v>798</v>
      </c>
      <c r="CU261" s="845" t="s">
        <v>798</v>
      </c>
      <c r="CV261" s="845" t="s">
        <v>798</v>
      </c>
      <c r="CW261" s="845" t="s">
        <v>798</v>
      </c>
      <c r="CX261" s="845" t="s">
        <v>798</v>
      </c>
      <c r="CY261" s="845" t="s">
        <v>798</v>
      </c>
      <c r="CZ261" s="845" t="s">
        <v>798</v>
      </c>
      <c r="DA261" s="845" t="s">
        <v>798</v>
      </c>
      <c r="DB261" s="845" t="s">
        <v>798</v>
      </c>
      <c r="DC261" s="845" t="s">
        <v>798</v>
      </c>
      <c r="DD261" s="845" t="s">
        <v>798</v>
      </c>
      <c r="DE261" s="845" t="s">
        <v>798</v>
      </c>
      <c r="DF261" s="845" t="s">
        <v>798</v>
      </c>
      <c r="DG261" s="845" t="s">
        <v>798</v>
      </c>
      <c r="DH261" s="845" t="s">
        <v>798</v>
      </c>
      <c r="DI261" s="845" t="s">
        <v>798</v>
      </c>
      <c r="DJ261" s="845" t="s">
        <v>798</v>
      </c>
      <c r="DK261" s="845" t="s">
        <v>798</v>
      </c>
      <c r="DL261" s="845" t="s">
        <v>798</v>
      </c>
      <c r="DM261" s="845" t="s">
        <v>798</v>
      </c>
      <c r="DN261" s="845" t="s">
        <v>798</v>
      </c>
      <c r="DO261" s="845" t="s">
        <v>798</v>
      </c>
      <c r="DP261" s="845" t="s">
        <v>798</v>
      </c>
      <c r="DQ261" s="845" t="s">
        <v>798</v>
      </c>
      <c r="DR261" s="845" t="s">
        <v>798</v>
      </c>
      <c r="DS261" s="917" t="s">
        <v>798</v>
      </c>
      <c r="DT261" s="845" t="s">
        <v>798</v>
      </c>
      <c r="DU261" s="845" t="s">
        <v>798</v>
      </c>
      <c r="DV261" s="845" t="s">
        <v>798</v>
      </c>
      <c r="DW261" s="845" t="s">
        <v>798</v>
      </c>
      <c r="DX261" s="845" t="s">
        <v>798</v>
      </c>
      <c r="DY261" s="845" t="s">
        <v>798</v>
      </c>
      <c r="DZ261" s="845" t="s">
        <v>798</v>
      </c>
      <c r="EA261" s="845" t="s">
        <v>798</v>
      </c>
      <c r="EB261" s="845" t="s">
        <v>798</v>
      </c>
      <c r="EC261" s="845" t="s">
        <v>798</v>
      </c>
      <c r="ED261" s="845" t="s">
        <v>798</v>
      </c>
      <c r="EE261" s="845" t="s">
        <v>798</v>
      </c>
      <c r="EF261" s="845" t="s">
        <v>798</v>
      </c>
    </row>
    <row r="262" spans="1:136" x14ac:dyDescent="0.2">
      <c r="A262" s="845">
        <v>258</v>
      </c>
      <c r="B262" s="845">
        <v>6</v>
      </c>
      <c r="C262" s="845" t="s">
        <v>798</v>
      </c>
      <c r="D262" s="845" t="s">
        <v>798</v>
      </c>
      <c r="E262" s="845" t="s">
        <v>798</v>
      </c>
      <c r="F262" s="845" t="s">
        <v>798</v>
      </c>
      <c r="G262" s="845" t="s">
        <v>798</v>
      </c>
      <c r="H262" s="845" t="s">
        <v>798</v>
      </c>
      <c r="I262" s="845" t="s">
        <v>798</v>
      </c>
      <c r="J262" s="845" t="s">
        <v>798</v>
      </c>
      <c r="K262" s="845" t="s">
        <v>798</v>
      </c>
      <c r="L262" s="845" t="s">
        <v>798</v>
      </c>
      <c r="M262" s="845" t="s">
        <v>798</v>
      </c>
      <c r="N262" s="845" t="s">
        <v>798</v>
      </c>
      <c r="O262" s="845" t="s">
        <v>798</v>
      </c>
      <c r="P262" s="845" t="s">
        <v>798</v>
      </c>
      <c r="Q262" s="845" t="s">
        <v>798</v>
      </c>
      <c r="R262" s="845" t="s">
        <v>798</v>
      </c>
      <c r="S262" s="845" t="s">
        <v>798</v>
      </c>
      <c r="T262" s="845" t="s">
        <v>798</v>
      </c>
      <c r="U262" s="845" t="s">
        <v>798</v>
      </c>
      <c r="V262" s="845" t="s">
        <v>798</v>
      </c>
      <c r="W262" s="845" t="s">
        <v>798</v>
      </c>
      <c r="X262" s="845" t="s">
        <v>798</v>
      </c>
      <c r="Y262" s="845" t="s">
        <v>798</v>
      </c>
      <c r="Z262" s="845" t="s">
        <v>798</v>
      </c>
      <c r="AA262" s="845" t="s">
        <v>798</v>
      </c>
      <c r="AB262" s="845" t="s">
        <v>798</v>
      </c>
      <c r="AC262" s="845" t="s">
        <v>798</v>
      </c>
      <c r="AD262" s="845" t="s">
        <v>798</v>
      </c>
      <c r="AE262" s="845" t="s">
        <v>798</v>
      </c>
      <c r="AF262" s="845" t="s">
        <v>798</v>
      </c>
      <c r="AG262" s="845" t="s">
        <v>798</v>
      </c>
      <c r="AH262" s="845" t="s">
        <v>798</v>
      </c>
      <c r="AI262" s="845" t="s">
        <v>798</v>
      </c>
      <c r="AJ262" s="845" t="s">
        <v>798</v>
      </c>
      <c r="AK262" s="845" t="s">
        <v>798</v>
      </c>
      <c r="AL262" s="845" t="s">
        <v>798</v>
      </c>
      <c r="AM262" s="845" t="s">
        <v>798</v>
      </c>
      <c r="AN262" s="845" t="s">
        <v>798</v>
      </c>
      <c r="AO262" s="845" t="s">
        <v>798</v>
      </c>
      <c r="AP262" s="845" t="s">
        <v>798</v>
      </c>
      <c r="AQ262" s="845" t="s">
        <v>798</v>
      </c>
      <c r="AR262" s="845" t="s">
        <v>798</v>
      </c>
      <c r="AS262" s="845" t="s">
        <v>798</v>
      </c>
      <c r="AT262" s="845" t="s">
        <v>798</v>
      </c>
      <c r="AU262" s="845" t="s">
        <v>798</v>
      </c>
      <c r="AV262" s="845" t="s">
        <v>798</v>
      </c>
      <c r="AW262" s="845" t="s">
        <v>798</v>
      </c>
      <c r="AX262" s="845" t="s">
        <v>798</v>
      </c>
      <c r="AY262" s="845" t="s">
        <v>798</v>
      </c>
      <c r="AZ262" s="845" t="s">
        <v>798</v>
      </c>
      <c r="BA262" s="845" t="s">
        <v>798</v>
      </c>
      <c r="BB262" s="845" t="s">
        <v>798</v>
      </c>
      <c r="BC262" s="845" t="s">
        <v>798</v>
      </c>
      <c r="BD262" s="845" t="s">
        <v>798</v>
      </c>
      <c r="BE262" s="845" t="s">
        <v>798</v>
      </c>
      <c r="BF262" s="845" t="s">
        <v>798</v>
      </c>
      <c r="BG262" s="845" t="s">
        <v>798</v>
      </c>
      <c r="BH262" s="845" t="s">
        <v>798</v>
      </c>
      <c r="BI262" s="845" t="s">
        <v>798</v>
      </c>
      <c r="BJ262" s="845" t="s">
        <v>798</v>
      </c>
      <c r="BK262" s="917" t="s">
        <v>798</v>
      </c>
      <c r="BL262" s="845" t="s">
        <v>798</v>
      </c>
      <c r="BM262" s="845" t="s">
        <v>798</v>
      </c>
      <c r="BN262" s="845" t="s">
        <v>798</v>
      </c>
      <c r="BO262" s="845" t="s">
        <v>798</v>
      </c>
      <c r="BP262" s="845" t="s">
        <v>798</v>
      </c>
      <c r="BQ262" s="845" t="s">
        <v>798</v>
      </c>
      <c r="BR262" s="917" t="s">
        <v>798</v>
      </c>
      <c r="BS262" s="845" t="s">
        <v>798</v>
      </c>
      <c r="BT262" s="845" t="s">
        <v>798</v>
      </c>
      <c r="BU262" s="845" t="s">
        <v>798</v>
      </c>
      <c r="BV262" s="917" t="s">
        <v>798</v>
      </c>
      <c r="BW262" s="845" t="s">
        <v>798</v>
      </c>
      <c r="BX262" s="845" t="s">
        <v>798</v>
      </c>
      <c r="BY262" s="845" t="s">
        <v>798</v>
      </c>
      <c r="BZ262" s="845" t="s">
        <v>798</v>
      </c>
      <c r="CA262" s="845" t="s">
        <v>798</v>
      </c>
      <c r="CB262" s="845" t="s">
        <v>798</v>
      </c>
      <c r="CC262" s="845" t="s">
        <v>798</v>
      </c>
      <c r="CD262" s="845" t="s">
        <v>798</v>
      </c>
      <c r="CE262" s="845" t="s">
        <v>798</v>
      </c>
      <c r="CF262" s="845" t="s">
        <v>798</v>
      </c>
      <c r="CG262" s="845" t="s">
        <v>798</v>
      </c>
      <c r="CH262" s="845" t="s">
        <v>798</v>
      </c>
      <c r="CI262" s="845" t="s">
        <v>798</v>
      </c>
      <c r="CJ262" s="845" t="s">
        <v>798</v>
      </c>
      <c r="CK262" s="845" t="s">
        <v>798</v>
      </c>
      <c r="CL262" s="845" t="s">
        <v>798</v>
      </c>
      <c r="CM262" s="845" t="s">
        <v>798</v>
      </c>
      <c r="CN262" s="845" t="s">
        <v>798</v>
      </c>
      <c r="CO262" s="845" t="s">
        <v>798</v>
      </c>
      <c r="CP262" s="845" t="s">
        <v>798</v>
      </c>
      <c r="CQ262" s="845" t="s">
        <v>798</v>
      </c>
      <c r="CR262" s="845" t="s">
        <v>798</v>
      </c>
      <c r="CS262" s="845" t="s">
        <v>798</v>
      </c>
      <c r="CT262" s="845" t="s">
        <v>798</v>
      </c>
      <c r="CU262" s="845" t="s">
        <v>798</v>
      </c>
      <c r="CV262" s="845" t="s">
        <v>798</v>
      </c>
      <c r="CW262" s="845" t="s">
        <v>798</v>
      </c>
      <c r="CX262" s="845" t="s">
        <v>798</v>
      </c>
      <c r="CY262" s="845" t="s">
        <v>798</v>
      </c>
      <c r="CZ262" s="845" t="s">
        <v>798</v>
      </c>
      <c r="DA262" s="845" t="s">
        <v>798</v>
      </c>
      <c r="DB262" s="845" t="s">
        <v>798</v>
      </c>
      <c r="DC262" s="845" t="s">
        <v>798</v>
      </c>
      <c r="DD262" s="845" t="s">
        <v>798</v>
      </c>
      <c r="DE262" s="845" t="s">
        <v>798</v>
      </c>
      <c r="DF262" s="845" t="s">
        <v>798</v>
      </c>
      <c r="DG262" s="845" t="s">
        <v>798</v>
      </c>
      <c r="DH262" s="845" t="s">
        <v>798</v>
      </c>
      <c r="DI262" s="845" t="s">
        <v>798</v>
      </c>
      <c r="DJ262" s="845" t="s">
        <v>798</v>
      </c>
      <c r="DK262" s="845" t="s">
        <v>798</v>
      </c>
      <c r="DL262" s="845" t="s">
        <v>798</v>
      </c>
      <c r="DM262" s="845" t="s">
        <v>798</v>
      </c>
      <c r="DN262" s="845" t="s">
        <v>798</v>
      </c>
      <c r="DO262" s="845" t="s">
        <v>798</v>
      </c>
      <c r="DP262" s="845" t="s">
        <v>798</v>
      </c>
      <c r="DQ262" s="845" t="s">
        <v>798</v>
      </c>
      <c r="DR262" s="845" t="s">
        <v>798</v>
      </c>
      <c r="DS262" s="917" t="s">
        <v>798</v>
      </c>
      <c r="DT262" s="845" t="s">
        <v>798</v>
      </c>
      <c r="DU262" s="845" t="s">
        <v>798</v>
      </c>
      <c r="DV262" s="845" t="s">
        <v>798</v>
      </c>
      <c r="DW262" s="845" t="s">
        <v>798</v>
      </c>
      <c r="DX262" s="845" t="s">
        <v>798</v>
      </c>
      <c r="DY262" s="845" t="s">
        <v>798</v>
      </c>
      <c r="DZ262" s="845" t="s">
        <v>798</v>
      </c>
      <c r="EA262" s="845" t="s">
        <v>798</v>
      </c>
      <c r="EB262" s="845" t="s">
        <v>798</v>
      </c>
      <c r="EC262" s="845" t="s">
        <v>798</v>
      </c>
      <c r="ED262" s="845" t="s">
        <v>798</v>
      </c>
      <c r="EE262" s="845" t="s">
        <v>798</v>
      </c>
      <c r="EF262" s="845" t="s">
        <v>798</v>
      </c>
    </row>
    <row r="263" spans="1:136" x14ac:dyDescent="0.2">
      <c r="A263" s="845">
        <v>259</v>
      </c>
      <c r="B263" s="845">
        <v>7</v>
      </c>
      <c r="C263" s="845" t="s">
        <v>798</v>
      </c>
      <c r="D263" s="845" t="s">
        <v>798</v>
      </c>
      <c r="E263" s="845" t="s">
        <v>798</v>
      </c>
      <c r="F263" s="845" t="s">
        <v>798</v>
      </c>
      <c r="G263" s="845" t="s">
        <v>798</v>
      </c>
      <c r="H263" s="845" t="s">
        <v>798</v>
      </c>
      <c r="I263" s="845" t="s">
        <v>798</v>
      </c>
      <c r="J263" s="845" t="s">
        <v>798</v>
      </c>
      <c r="K263" s="845" t="s">
        <v>798</v>
      </c>
      <c r="L263" s="845" t="s">
        <v>798</v>
      </c>
      <c r="M263" s="845" t="s">
        <v>798</v>
      </c>
      <c r="N263" s="845" t="s">
        <v>798</v>
      </c>
      <c r="O263" s="845" t="s">
        <v>798</v>
      </c>
      <c r="P263" s="845" t="s">
        <v>798</v>
      </c>
      <c r="Q263" s="845" t="s">
        <v>798</v>
      </c>
      <c r="R263" s="845" t="s">
        <v>798</v>
      </c>
      <c r="S263" s="845" t="s">
        <v>798</v>
      </c>
      <c r="T263" s="845" t="s">
        <v>798</v>
      </c>
      <c r="U263" s="845" t="s">
        <v>798</v>
      </c>
      <c r="V263" s="845" t="s">
        <v>798</v>
      </c>
      <c r="W263" s="845" t="s">
        <v>798</v>
      </c>
      <c r="X263" s="845" t="s">
        <v>798</v>
      </c>
      <c r="Y263" s="845" t="s">
        <v>798</v>
      </c>
      <c r="Z263" s="845" t="s">
        <v>798</v>
      </c>
      <c r="AA263" s="845" t="s">
        <v>798</v>
      </c>
      <c r="AB263" s="845" t="s">
        <v>798</v>
      </c>
      <c r="AC263" s="845" t="s">
        <v>798</v>
      </c>
      <c r="AD263" s="845" t="s">
        <v>798</v>
      </c>
      <c r="AE263" s="845" t="s">
        <v>798</v>
      </c>
      <c r="AF263" s="845" t="s">
        <v>798</v>
      </c>
      <c r="AG263" s="845" t="s">
        <v>798</v>
      </c>
      <c r="AH263" s="845" t="s">
        <v>798</v>
      </c>
      <c r="AI263" s="845" t="s">
        <v>798</v>
      </c>
      <c r="AJ263" s="845" t="s">
        <v>798</v>
      </c>
      <c r="AK263" s="845" t="s">
        <v>798</v>
      </c>
      <c r="AL263" s="845" t="s">
        <v>798</v>
      </c>
      <c r="AM263" s="845" t="s">
        <v>798</v>
      </c>
      <c r="AN263" s="845" t="s">
        <v>798</v>
      </c>
      <c r="AO263" s="845" t="s">
        <v>798</v>
      </c>
      <c r="AP263" s="845" t="s">
        <v>798</v>
      </c>
      <c r="AQ263" s="845" t="s">
        <v>798</v>
      </c>
      <c r="AR263" s="845" t="s">
        <v>798</v>
      </c>
      <c r="AS263" s="845" t="s">
        <v>798</v>
      </c>
      <c r="AT263" s="845" t="s">
        <v>798</v>
      </c>
      <c r="AU263" s="845" t="s">
        <v>798</v>
      </c>
      <c r="AV263" s="845" t="s">
        <v>798</v>
      </c>
      <c r="AW263" s="845" t="s">
        <v>798</v>
      </c>
      <c r="AX263" s="845" t="s">
        <v>798</v>
      </c>
      <c r="AY263" s="845" t="s">
        <v>798</v>
      </c>
      <c r="AZ263" s="845" t="s">
        <v>798</v>
      </c>
      <c r="BA263" s="845" t="s">
        <v>798</v>
      </c>
      <c r="BB263" s="845" t="s">
        <v>798</v>
      </c>
      <c r="BC263" s="845" t="s">
        <v>798</v>
      </c>
      <c r="BD263" s="845" t="s">
        <v>798</v>
      </c>
      <c r="BE263" s="845" t="s">
        <v>798</v>
      </c>
      <c r="BF263" s="845" t="s">
        <v>798</v>
      </c>
      <c r="BG263" s="845" t="s">
        <v>798</v>
      </c>
      <c r="BH263" s="845" t="s">
        <v>798</v>
      </c>
      <c r="BI263" s="845" t="s">
        <v>798</v>
      </c>
      <c r="BJ263" s="845" t="s">
        <v>798</v>
      </c>
      <c r="BK263" s="917" t="s">
        <v>798</v>
      </c>
      <c r="BL263" s="845" t="s">
        <v>798</v>
      </c>
      <c r="BM263" s="845" t="s">
        <v>798</v>
      </c>
      <c r="BN263" s="845" t="s">
        <v>798</v>
      </c>
      <c r="BO263" s="845" t="s">
        <v>798</v>
      </c>
      <c r="BP263" s="845" t="s">
        <v>798</v>
      </c>
      <c r="BQ263" s="845" t="s">
        <v>798</v>
      </c>
      <c r="BR263" s="917" t="s">
        <v>798</v>
      </c>
      <c r="BS263" s="845" t="s">
        <v>798</v>
      </c>
      <c r="BT263" s="845" t="s">
        <v>798</v>
      </c>
      <c r="BU263" s="845" t="s">
        <v>798</v>
      </c>
      <c r="BV263" s="917" t="s">
        <v>798</v>
      </c>
      <c r="BW263" s="845" t="s">
        <v>798</v>
      </c>
      <c r="BX263" s="845" t="s">
        <v>798</v>
      </c>
      <c r="BY263" s="845" t="s">
        <v>798</v>
      </c>
      <c r="BZ263" s="845" t="s">
        <v>798</v>
      </c>
      <c r="CA263" s="845" t="s">
        <v>798</v>
      </c>
      <c r="CB263" s="845" t="s">
        <v>798</v>
      </c>
      <c r="CC263" s="845" t="s">
        <v>798</v>
      </c>
      <c r="CD263" s="845" t="s">
        <v>798</v>
      </c>
      <c r="CE263" s="845" t="s">
        <v>798</v>
      </c>
      <c r="CF263" s="845" t="s">
        <v>798</v>
      </c>
      <c r="CG263" s="845" t="s">
        <v>798</v>
      </c>
      <c r="CH263" s="845" t="s">
        <v>798</v>
      </c>
      <c r="CI263" s="845" t="s">
        <v>798</v>
      </c>
      <c r="CJ263" s="845" t="s">
        <v>798</v>
      </c>
      <c r="CK263" s="845" t="s">
        <v>798</v>
      </c>
      <c r="CL263" s="845" t="s">
        <v>798</v>
      </c>
      <c r="CM263" s="845" t="s">
        <v>798</v>
      </c>
      <c r="CN263" s="845" t="s">
        <v>798</v>
      </c>
      <c r="CO263" s="845" t="s">
        <v>798</v>
      </c>
      <c r="CP263" s="845" t="s">
        <v>798</v>
      </c>
      <c r="CQ263" s="845" t="s">
        <v>798</v>
      </c>
      <c r="CR263" s="845" t="s">
        <v>798</v>
      </c>
      <c r="CS263" s="845" t="s">
        <v>798</v>
      </c>
      <c r="CT263" s="845" t="s">
        <v>798</v>
      </c>
      <c r="CU263" s="845" t="s">
        <v>798</v>
      </c>
      <c r="CV263" s="845" t="s">
        <v>798</v>
      </c>
      <c r="CW263" s="845" t="s">
        <v>798</v>
      </c>
      <c r="CX263" s="845" t="s">
        <v>798</v>
      </c>
      <c r="CY263" s="845" t="s">
        <v>798</v>
      </c>
      <c r="CZ263" s="845" t="s">
        <v>798</v>
      </c>
      <c r="DA263" s="845" t="s">
        <v>798</v>
      </c>
      <c r="DB263" s="845" t="s">
        <v>798</v>
      </c>
      <c r="DC263" s="845" t="s">
        <v>798</v>
      </c>
      <c r="DD263" s="845" t="s">
        <v>798</v>
      </c>
      <c r="DE263" s="845" t="s">
        <v>798</v>
      </c>
      <c r="DF263" s="845" t="s">
        <v>798</v>
      </c>
      <c r="DG263" s="845" t="s">
        <v>798</v>
      </c>
      <c r="DH263" s="845" t="s">
        <v>798</v>
      </c>
      <c r="DI263" s="845" t="s">
        <v>798</v>
      </c>
      <c r="DJ263" s="845" t="s">
        <v>798</v>
      </c>
      <c r="DK263" s="845" t="s">
        <v>798</v>
      </c>
      <c r="DL263" s="845" t="s">
        <v>798</v>
      </c>
      <c r="DM263" s="845" t="s">
        <v>798</v>
      </c>
      <c r="DN263" s="845" t="s">
        <v>798</v>
      </c>
      <c r="DO263" s="845" t="s">
        <v>798</v>
      </c>
      <c r="DP263" s="845" t="s">
        <v>798</v>
      </c>
      <c r="DQ263" s="845" t="s">
        <v>798</v>
      </c>
      <c r="DR263" s="845" t="s">
        <v>798</v>
      </c>
      <c r="DS263" s="917" t="s">
        <v>798</v>
      </c>
      <c r="DT263" s="845" t="s">
        <v>798</v>
      </c>
      <c r="DU263" s="845" t="s">
        <v>798</v>
      </c>
      <c r="DV263" s="845" t="s">
        <v>798</v>
      </c>
      <c r="DW263" s="845" t="s">
        <v>798</v>
      </c>
      <c r="DX263" s="845" t="s">
        <v>798</v>
      </c>
      <c r="DY263" s="845" t="s">
        <v>798</v>
      </c>
      <c r="DZ263" s="845" t="s">
        <v>798</v>
      </c>
      <c r="EA263" s="845" t="s">
        <v>798</v>
      </c>
      <c r="EB263" s="845" t="s">
        <v>798</v>
      </c>
      <c r="EC263" s="845" t="s">
        <v>798</v>
      </c>
      <c r="ED263" s="845" t="s">
        <v>798</v>
      </c>
      <c r="EE263" s="845" t="s">
        <v>798</v>
      </c>
      <c r="EF263" s="845" t="s">
        <v>798</v>
      </c>
    </row>
    <row r="264" spans="1:136" x14ac:dyDescent="0.2">
      <c r="A264" s="845">
        <v>260</v>
      </c>
      <c r="B264" s="845">
        <v>8</v>
      </c>
      <c r="C264" s="845" t="s">
        <v>798</v>
      </c>
      <c r="D264" s="845" t="s">
        <v>798</v>
      </c>
      <c r="E264" s="845" t="s">
        <v>798</v>
      </c>
      <c r="F264" s="845" t="s">
        <v>798</v>
      </c>
      <c r="G264" s="845" t="s">
        <v>798</v>
      </c>
      <c r="H264" s="845" t="s">
        <v>798</v>
      </c>
      <c r="I264" s="845" t="s">
        <v>798</v>
      </c>
      <c r="J264" s="845" t="s">
        <v>798</v>
      </c>
      <c r="K264" s="845" t="s">
        <v>798</v>
      </c>
      <c r="L264" s="845" t="s">
        <v>798</v>
      </c>
      <c r="M264" s="845" t="s">
        <v>798</v>
      </c>
      <c r="N264" s="845" t="s">
        <v>798</v>
      </c>
      <c r="O264" s="845" t="s">
        <v>798</v>
      </c>
      <c r="P264" s="845" t="s">
        <v>798</v>
      </c>
      <c r="Q264" s="845" t="s">
        <v>798</v>
      </c>
      <c r="R264" s="845" t="s">
        <v>798</v>
      </c>
      <c r="S264" s="845" t="s">
        <v>798</v>
      </c>
      <c r="T264" s="845" t="s">
        <v>798</v>
      </c>
      <c r="U264" s="845" t="s">
        <v>798</v>
      </c>
      <c r="V264" s="845" t="s">
        <v>798</v>
      </c>
      <c r="W264" s="845" t="s">
        <v>798</v>
      </c>
      <c r="X264" s="845" t="s">
        <v>798</v>
      </c>
      <c r="Y264" s="845" t="s">
        <v>798</v>
      </c>
      <c r="Z264" s="845" t="s">
        <v>798</v>
      </c>
      <c r="AA264" s="845" t="s">
        <v>798</v>
      </c>
      <c r="AB264" s="845" t="s">
        <v>798</v>
      </c>
      <c r="AC264" s="845" t="s">
        <v>798</v>
      </c>
      <c r="AD264" s="845" t="s">
        <v>798</v>
      </c>
      <c r="AE264" s="845" t="s">
        <v>798</v>
      </c>
      <c r="AF264" s="845" t="s">
        <v>798</v>
      </c>
      <c r="AG264" s="845" t="s">
        <v>798</v>
      </c>
      <c r="AH264" s="845" t="s">
        <v>798</v>
      </c>
      <c r="AI264" s="845" t="s">
        <v>798</v>
      </c>
      <c r="AJ264" s="845" t="s">
        <v>798</v>
      </c>
      <c r="AK264" s="845" t="s">
        <v>798</v>
      </c>
      <c r="AL264" s="845" t="s">
        <v>798</v>
      </c>
      <c r="AM264" s="845" t="s">
        <v>798</v>
      </c>
      <c r="AN264" s="845" t="s">
        <v>798</v>
      </c>
      <c r="AO264" s="845" t="s">
        <v>798</v>
      </c>
      <c r="AP264" s="845" t="s">
        <v>798</v>
      </c>
      <c r="AQ264" s="845" t="s">
        <v>798</v>
      </c>
      <c r="AR264" s="845" t="s">
        <v>798</v>
      </c>
      <c r="AS264" s="845" t="s">
        <v>798</v>
      </c>
      <c r="AT264" s="845" t="s">
        <v>798</v>
      </c>
      <c r="AU264" s="845" t="s">
        <v>798</v>
      </c>
      <c r="AV264" s="845" t="s">
        <v>798</v>
      </c>
      <c r="AW264" s="845" t="s">
        <v>798</v>
      </c>
      <c r="AX264" s="845" t="s">
        <v>798</v>
      </c>
      <c r="AY264" s="845" t="s">
        <v>798</v>
      </c>
      <c r="AZ264" s="845" t="s">
        <v>798</v>
      </c>
      <c r="BA264" s="845" t="s">
        <v>798</v>
      </c>
      <c r="BB264" s="845" t="s">
        <v>798</v>
      </c>
      <c r="BC264" s="845" t="s">
        <v>798</v>
      </c>
      <c r="BD264" s="845" t="s">
        <v>798</v>
      </c>
      <c r="BE264" s="845" t="s">
        <v>798</v>
      </c>
      <c r="BF264" s="845" t="s">
        <v>798</v>
      </c>
      <c r="BG264" s="845" t="s">
        <v>798</v>
      </c>
      <c r="BH264" s="845" t="s">
        <v>798</v>
      </c>
      <c r="BI264" s="845" t="s">
        <v>798</v>
      </c>
      <c r="BJ264" s="845" t="s">
        <v>798</v>
      </c>
      <c r="BK264" s="917" t="s">
        <v>798</v>
      </c>
      <c r="BL264" s="845" t="s">
        <v>798</v>
      </c>
      <c r="BM264" s="845" t="s">
        <v>798</v>
      </c>
      <c r="BN264" s="845" t="s">
        <v>798</v>
      </c>
      <c r="BO264" s="845" t="s">
        <v>798</v>
      </c>
      <c r="BP264" s="845" t="s">
        <v>798</v>
      </c>
      <c r="BQ264" s="845" t="s">
        <v>798</v>
      </c>
      <c r="BR264" s="917" t="s">
        <v>798</v>
      </c>
      <c r="BS264" s="845" t="s">
        <v>798</v>
      </c>
      <c r="BT264" s="845" t="s">
        <v>798</v>
      </c>
      <c r="BU264" s="845" t="s">
        <v>798</v>
      </c>
      <c r="BV264" s="917" t="s">
        <v>798</v>
      </c>
      <c r="BW264" s="845" t="s">
        <v>798</v>
      </c>
      <c r="BX264" s="845" t="s">
        <v>798</v>
      </c>
      <c r="BY264" s="845" t="s">
        <v>798</v>
      </c>
      <c r="BZ264" s="845" t="s">
        <v>798</v>
      </c>
      <c r="CA264" s="845" t="s">
        <v>798</v>
      </c>
      <c r="CB264" s="845" t="s">
        <v>798</v>
      </c>
      <c r="CC264" s="845" t="s">
        <v>798</v>
      </c>
      <c r="CD264" s="845" t="s">
        <v>798</v>
      </c>
      <c r="CE264" s="845" t="s">
        <v>798</v>
      </c>
      <c r="CF264" s="845" t="s">
        <v>798</v>
      </c>
      <c r="CG264" s="845" t="s">
        <v>798</v>
      </c>
      <c r="CH264" s="845" t="s">
        <v>798</v>
      </c>
      <c r="CI264" s="845" t="s">
        <v>798</v>
      </c>
      <c r="CJ264" s="845" t="s">
        <v>798</v>
      </c>
      <c r="CK264" s="845" t="s">
        <v>798</v>
      </c>
      <c r="CL264" s="845" t="s">
        <v>798</v>
      </c>
      <c r="CM264" s="845" t="s">
        <v>798</v>
      </c>
      <c r="CN264" s="845" t="s">
        <v>798</v>
      </c>
      <c r="CO264" s="845" t="s">
        <v>798</v>
      </c>
      <c r="CP264" s="845" t="s">
        <v>798</v>
      </c>
      <c r="CQ264" s="845" t="s">
        <v>798</v>
      </c>
      <c r="CR264" s="845" t="s">
        <v>798</v>
      </c>
      <c r="CS264" s="845" t="s">
        <v>798</v>
      </c>
      <c r="CT264" s="845" t="s">
        <v>798</v>
      </c>
      <c r="CU264" s="845" t="s">
        <v>798</v>
      </c>
      <c r="CV264" s="845" t="s">
        <v>798</v>
      </c>
      <c r="CW264" s="845" t="s">
        <v>798</v>
      </c>
      <c r="CX264" s="845" t="s">
        <v>798</v>
      </c>
      <c r="CY264" s="845" t="s">
        <v>798</v>
      </c>
      <c r="CZ264" s="845" t="s">
        <v>798</v>
      </c>
      <c r="DA264" s="845" t="s">
        <v>798</v>
      </c>
      <c r="DB264" s="845" t="s">
        <v>798</v>
      </c>
      <c r="DC264" s="845" t="s">
        <v>798</v>
      </c>
      <c r="DD264" s="845" t="s">
        <v>798</v>
      </c>
      <c r="DE264" s="845" t="s">
        <v>798</v>
      </c>
      <c r="DF264" s="845" t="s">
        <v>798</v>
      </c>
      <c r="DG264" s="845" t="s">
        <v>798</v>
      </c>
      <c r="DH264" s="845" t="s">
        <v>798</v>
      </c>
      <c r="DI264" s="845" t="s">
        <v>798</v>
      </c>
      <c r="DJ264" s="845" t="s">
        <v>798</v>
      </c>
      <c r="DK264" s="845" t="s">
        <v>798</v>
      </c>
      <c r="DL264" s="845" t="s">
        <v>798</v>
      </c>
      <c r="DM264" s="845" t="s">
        <v>798</v>
      </c>
      <c r="DN264" s="845" t="s">
        <v>798</v>
      </c>
      <c r="DO264" s="845" t="s">
        <v>798</v>
      </c>
      <c r="DP264" s="845" t="s">
        <v>798</v>
      </c>
      <c r="DQ264" s="845" t="s">
        <v>798</v>
      </c>
      <c r="DR264" s="845" t="s">
        <v>798</v>
      </c>
      <c r="DS264" s="917" t="s">
        <v>798</v>
      </c>
      <c r="DT264" s="845" t="s">
        <v>798</v>
      </c>
      <c r="DU264" s="845" t="s">
        <v>798</v>
      </c>
      <c r="DV264" s="845" t="s">
        <v>798</v>
      </c>
      <c r="DW264" s="845" t="s">
        <v>798</v>
      </c>
      <c r="DX264" s="845" t="s">
        <v>798</v>
      </c>
      <c r="DY264" s="845" t="s">
        <v>798</v>
      </c>
      <c r="DZ264" s="845" t="s">
        <v>798</v>
      </c>
      <c r="EA264" s="845" t="s">
        <v>798</v>
      </c>
      <c r="EB264" s="845" t="s">
        <v>798</v>
      </c>
      <c r="EC264" s="845" t="s">
        <v>798</v>
      </c>
      <c r="ED264" s="845" t="s">
        <v>798</v>
      </c>
      <c r="EE264" s="845" t="s">
        <v>798</v>
      </c>
      <c r="EF264" s="845" t="s">
        <v>798</v>
      </c>
    </row>
    <row r="265" spans="1:136" x14ac:dyDescent="0.2">
      <c r="A265" s="845">
        <v>261</v>
      </c>
      <c r="B265" s="845">
        <v>9</v>
      </c>
      <c r="C265" s="845" t="s">
        <v>798</v>
      </c>
      <c r="D265" s="845" t="s">
        <v>798</v>
      </c>
      <c r="E265" s="845" t="s">
        <v>798</v>
      </c>
      <c r="F265" s="845" t="s">
        <v>798</v>
      </c>
      <c r="G265" s="845" t="s">
        <v>798</v>
      </c>
      <c r="H265" s="845" t="s">
        <v>798</v>
      </c>
      <c r="I265" s="845" t="s">
        <v>798</v>
      </c>
      <c r="J265" s="845" t="s">
        <v>798</v>
      </c>
      <c r="K265" s="845" t="s">
        <v>798</v>
      </c>
      <c r="L265" s="845" t="s">
        <v>798</v>
      </c>
      <c r="M265" s="845" t="s">
        <v>798</v>
      </c>
      <c r="N265" s="845" t="s">
        <v>798</v>
      </c>
      <c r="O265" s="845" t="s">
        <v>798</v>
      </c>
      <c r="P265" s="845" t="s">
        <v>798</v>
      </c>
      <c r="Q265" s="845" t="s">
        <v>798</v>
      </c>
      <c r="R265" s="845" t="s">
        <v>798</v>
      </c>
      <c r="S265" s="845" t="s">
        <v>798</v>
      </c>
      <c r="T265" s="845" t="s">
        <v>798</v>
      </c>
      <c r="U265" s="845" t="s">
        <v>798</v>
      </c>
      <c r="V265" s="845" t="s">
        <v>798</v>
      </c>
      <c r="W265" s="845" t="s">
        <v>798</v>
      </c>
      <c r="X265" s="845" t="s">
        <v>798</v>
      </c>
      <c r="Y265" s="845" t="s">
        <v>798</v>
      </c>
      <c r="Z265" s="845" t="s">
        <v>798</v>
      </c>
      <c r="AA265" s="845" t="s">
        <v>798</v>
      </c>
      <c r="AB265" s="845" t="s">
        <v>798</v>
      </c>
      <c r="AC265" s="845" t="s">
        <v>798</v>
      </c>
      <c r="AD265" s="845" t="s">
        <v>798</v>
      </c>
      <c r="AE265" s="845" t="s">
        <v>798</v>
      </c>
      <c r="AF265" s="845" t="s">
        <v>798</v>
      </c>
      <c r="AG265" s="845" t="s">
        <v>798</v>
      </c>
      <c r="AH265" s="845" t="s">
        <v>798</v>
      </c>
      <c r="AI265" s="845" t="s">
        <v>798</v>
      </c>
      <c r="AJ265" s="845" t="s">
        <v>798</v>
      </c>
      <c r="AK265" s="845" t="s">
        <v>798</v>
      </c>
      <c r="AL265" s="845" t="s">
        <v>798</v>
      </c>
      <c r="AM265" s="845" t="s">
        <v>798</v>
      </c>
      <c r="AN265" s="845" t="s">
        <v>798</v>
      </c>
      <c r="AO265" s="845" t="s">
        <v>798</v>
      </c>
      <c r="AP265" s="845" t="s">
        <v>798</v>
      </c>
      <c r="AQ265" s="845" t="s">
        <v>798</v>
      </c>
      <c r="AR265" s="845" t="s">
        <v>798</v>
      </c>
      <c r="AS265" s="845" t="s">
        <v>798</v>
      </c>
      <c r="AT265" s="845" t="s">
        <v>798</v>
      </c>
      <c r="AU265" s="845" t="s">
        <v>798</v>
      </c>
      <c r="AV265" s="845" t="s">
        <v>798</v>
      </c>
      <c r="AW265" s="845" t="s">
        <v>798</v>
      </c>
      <c r="AX265" s="845" t="s">
        <v>798</v>
      </c>
      <c r="AY265" s="845" t="s">
        <v>798</v>
      </c>
      <c r="AZ265" s="845" t="s">
        <v>798</v>
      </c>
      <c r="BA265" s="845" t="s">
        <v>798</v>
      </c>
      <c r="BB265" s="845" t="s">
        <v>798</v>
      </c>
      <c r="BC265" s="845" t="s">
        <v>798</v>
      </c>
      <c r="BD265" s="845" t="s">
        <v>798</v>
      </c>
      <c r="BE265" s="845" t="s">
        <v>798</v>
      </c>
      <c r="BF265" s="845" t="s">
        <v>798</v>
      </c>
      <c r="BG265" s="845" t="s">
        <v>798</v>
      </c>
      <c r="BH265" s="845" t="s">
        <v>798</v>
      </c>
      <c r="BI265" s="845" t="s">
        <v>798</v>
      </c>
      <c r="BJ265" s="845" t="s">
        <v>798</v>
      </c>
      <c r="BK265" s="917" t="s">
        <v>798</v>
      </c>
      <c r="BL265" s="845" t="s">
        <v>798</v>
      </c>
      <c r="BM265" s="845" t="s">
        <v>798</v>
      </c>
      <c r="BN265" s="845" t="s">
        <v>798</v>
      </c>
      <c r="BO265" s="845" t="s">
        <v>798</v>
      </c>
      <c r="BP265" s="845" t="s">
        <v>798</v>
      </c>
      <c r="BQ265" s="845" t="s">
        <v>798</v>
      </c>
      <c r="BR265" s="917" t="s">
        <v>798</v>
      </c>
      <c r="BS265" s="845" t="s">
        <v>798</v>
      </c>
      <c r="BT265" s="845" t="s">
        <v>798</v>
      </c>
      <c r="BU265" s="845" t="s">
        <v>798</v>
      </c>
      <c r="BV265" s="917" t="s">
        <v>798</v>
      </c>
      <c r="BW265" s="845" t="s">
        <v>798</v>
      </c>
      <c r="BX265" s="845" t="s">
        <v>798</v>
      </c>
      <c r="BY265" s="845" t="s">
        <v>798</v>
      </c>
      <c r="BZ265" s="845" t="s">
        <v>798</v>
      </c>
      <c r="CA265" s="845" t="s">
        <v>798</v>
      </c>
      <c r="CB265" s="845" t="s">
        <v>798</v>
      </c>
      <c r="CC265" s="845" t="s">
        <v>798</v>
      </c>
      <c r="CD265" s="845" t="s">
        <v>798</v>
      </c>
      <c r="CE265" s="845" t="s">
        <v>798</v>
      </c>
      <c r="CF265" s="845" t="s">
        <v>798</v>
      </c>
      <c r="CG265" s="845" t="s">
        <v>798</v>
      </c>
      <c r="CH265" s="845" t="s">
        <v>798</v>
      </c>
      <c r="CI265" s="845" t="s">
        <v>798</v>
      </c>
      <c r="CJ265" s="845" t="s">
        <v>798</v>
      </c>
      <c r="CK265" s="845" t="s">
        <v>798</v>
      </c>
      <c r="CL265" s="845" t="s">
        <v>798</v>
      </c>
      <c r="CM265" s="845" t="s">
        <v>798</v>
      </c>
      <c r="CN265" s="845" t="s">
        <v>798</v>
      </c>
      <c r="CO265" s="845" t="s">
        <v>798</v>
      </c>
      <c r="CP265" s="845" t="s">
        <v>798</v>
      </c>
      <c r="CQ265" s="845" t="s">
        <v>798</v>
      </c>
      <c r="CR265" s="845" t="s">
        <v>798</v>
      </c>
      <c r="CS265" s="845" t="s">
        <v>798</v>
      </c>
      <c r="CT265" s="845" t="s">
        <v>798</v>
      </c>
      <c r="CU265" s="845" t="s">
        <v>798</v>
      </c>
      <c r="CV265" s="845" t="s">
        <v>798</v>
      </c>
      <c r="CW265" s="845" t="s">
        <v>798</v>
      </c>
      <c r="CX265" s="845" t="s">
        <v>798</v>
      </c>
      <c r="CY265" s="845" t="s">
        <v>798</v>
      </c>
      <c r="CZ265" s="845" t="s">
        <v>798</v>
      </c>
      <c r="DA265" s="845" t="s">
        <v>798</v>
      </c>
      <c r="DB265" s="845" t="s">
        <v>798</v>
      </c>
      <c r="DC265" s="845" t="s">
        <v>798</v>
      </c>
      <c r="DD265" s="845" t="s">
        <v>798</v>
      </c>
      <c r="DE265" s="845" t="s">
        <v>798</v>
      </c>
      <c r="DF265" s="845" t="s">
        <v>798</v>
      </c>
      <c r="DG265" s="845" t="s">
        <v>798</v>
      </c>
      <c r="DH265" s="845" t="s">
        <v>798</v>
      </c>
      <c r="DI265" s="845" t="s">
        <v>798</v>
      </c>
      <c r="DJ265" s="845" t="s">
        <v>798</v>
      </c>
      <c r="DK265" s="845" t="s">
        <v>798</v>
      </c>
      <c r="DL265" s="845" t="s">
        <v>798</v>
      </c>
      <c r="DM265" s="845" t="s">
        <v>798</v>
      </c>
      <c r="DN265" s="845" t="s">
        <v>798</v>
      </c>
      <c r="DO265" s="845" t="s">
        <v>798</v>
      </c>
      <c r="DP265" s="845" t="s">
        <v>798</v>
      </c>
      <c r="DQ265" s="845" t="s">
        <v>798</v>
      </c>
      <c r="DR265" s="845" t="s">
        <v>798</v>
      </c>
      <c r="DS265" s="917" t="s">
        <v>798</v>
      </c>
      <c r="DT265" s="845" t="s">
        <v>798</v>
      </c>
      <c r="DU265" s="845" t="s">
        <v>798</v>
      </c>
      <c r="DV265" s="845" t="s">
        <v>798</v>
      </c>
      <c r="DW265" s="845" t="s">
        <v>798</v>
      </c>
      <c r="DX265" s="845" t="s">
        <v>798</v>
      </c>
      <c r="DY265" s="845" t="s">
        <v>798</v>
      </c>
      <c r="DZ265" s="845" t="s">
        <v>798</v>
      </c>
      <c r="EA265" s="845" t="s">
        <v>798</v>
      </c>
      <c r="EB265" s="845" t="s">
        <v>798</v>
      </c>
      <c r="EC265" s="845" t="s">
        <v>798</v>
      </c>
      <c r="ED265" s="845" t="s">
        <v>798</v>
      </c>
      <c r="EE265" s="845" t="s">
        <v>798</v>
      </c>
      <c r="EF265" s="845" t="s">
        <v>798</v>
      </c>
    </row>
    <row r="266" spans="1:136" x14ac:dyDescent="0.2">
      <c r="A266" s="845">
        <v>262</v>
      </c>
      <c r="B266" s="845">
        <v>10</v>
      </c>
      <c r="C266" s="845" t="s">
        <v>798</v>
      </c>
      <c r="D266" s="845" t="s">
        <v>798</v>
      </c>
      <c r="E266" s="845" t="s">
        <v>798</v>
      </c>
      <c r="F266" s="845" t="s">
        <v>798</v>
      </c>
      <c r="G266" s="845" t="s">
        <v>798</v>
      </c>
      <c r="H266" s="845" t="s">
        <v>798</v>
      </c>
      <c r="I266" s="845" t="s">
        <v>798</v>
      </c>
      <c r="J266" s="845" t="s">
        <v>798</v>
      </c>
      <c r="K266" s="845" t="s">
        <v>798</v>
      </c>
      <c r="L266" s="845" t="s">
        <v>798</v>
      </c>
      <c r="M266" s="845" t="s">
        <v>798</v>
      </c>
      <c r="N266" s="845" t="s">
        <v>798</v>
      </c>
      <c r="O266" s="845" t="s">
        <v>798</v>
      </c>
      <c r="P266" s="845" t="s">
        <v>798</v>
      </c>
      <c r="Q266" s="845" t="s">
        <v>798</v>
      </c>
      <c r="R266" s="845" t="s">
        <v>798</v>
      </c>
      <c r="S266" s="845" t="s">
        <v>798</v>
      </c>
      <c r="T266" s="845" t="s">
        <v>798</v>
      </c>
      <c r="U266" s="845" t="s">
        <v>798</v>
      </c>
      <c r="V266" s="845" t="s">
        <v>798</v>
      </c>
      <c r="W266" s="845" t="s">
        <v>798</v>
      </c>
      <c r="X266" s="845" t="s">
        <v>798</v>
      </c>
      <c r="Y266" s="845" t="s">
        <v>798</v>
      </c>
      <c r="Z266" s="845" t="s">
        <v>798</v>
      </c>
      <c r="AA266" s="845" t="s">
        <v>798</v>
      </c>
      <c r="AB266" s="845" t="s">
        <v>798</v>
      </c>
      <c r="AC266" s="845" t="s">
        <v>798</v>
      </c>
      <c r="AD266" s="845" t="s">
        <v>798</v>
      </c>
      <c r="AE266" s="845" t="s">
        <v>798</v>
      </c>
      <c r="AF266" s="845" t="s">
        <v>798</v>
      </c>
      <c r="AG266" s="845" t="s">
        <v>798</v>
      </c>
      <c r="AH266" s="845" t="s">
        <v>798</v>
      </c>
      <c r="AI266" s="845" t="s">
        <v>798</v>
      </c>
      <c r="AJ266" s="845" t="s">
        <v>798</v>
      </c>
      <c r="AK266" s="845" t="s">
        <v>798</v>
      </c>
      <c r="AL266" s="845" t="s">
        <v>798</v>
      </c>
      <c r="AM266" s="845" t="s">
        <v>798</v>
      </c>
      <c r="AN266" s="845" t="s">
        <v>798</v>
      </c>
      <c r="AO266" s="845" t="s">
        <v>798</v>
      </c>
      <c r="AP266" s="845" t="s">
        <v>798</v>
      </c>
      <c r="AQ266" s="845" t="s">
        <v>798</v>
      </c>
      <c r="AR266" s="845" t="s">
        <v>798</v>
      </c>
      <c r="AS266" s="845" t="s">
        <v>798</v>
      </c>
      <c r="AT266" s="845" t="s">
        <v>798</v>
      </c>
      <c r="AU266" s="845" t="s">
        <v>798</v>
      </c>
      <c r="AV266" s="845" t="s">
        <v>798</v>
      </c>
      <c r="AW266" s="845" t="s">
        <v>798</v>
      </c>
      <c r="AX266" s="845" t="s">
        <v>798</v>
      </c>
      <c r="AY266" s="845" t="s">
        <v>798</v>
      </c>
      <c r="AZ266" s="845" t="s">
        <v>798</v>
      </c>
      <c r="BA266" s="845" t="s">
        <v>798</v>
      </c>
      <c r="BB266" s="845" t="s">
        <v>798</v>
      </c>
      <c r="BC266" s="845" t="s">
        <v>798</v>
      </c>
      <c r="BD266" s="845" t="s">
        <v>798</v>
      </c>
      <c r="BE266" s="845" t="s">
        <v>798</v>
      </c>
      <c r="BF266" s="845" t="s">
        <v>798</v>
      </c>
      <c r="BG266" s="845" t="s">
        <v>798</v>
      </c>
      <c r="BH266" s="845" t="s">
        <v>798</v>
      </c>
      <c r="BI266" s="845" t="s">
        <v>798</v>
      </c>
      <c r="BJ266" s="845" t="s">
        <v>798</v>
      </c>
      <c r="BK266" s="917" t="s">
        <v>798</v>
      </c>
      <c r="BL266" s="845" t="s">
        <v>798</v>
      </c>
      <c r="BM266" s="845" t="s">
        <v>798</v>
      </c>
      <c r="BN266" s="845" t="s">
        <v>798</v>
      </c>
      <c r="BO266" s="845" t="s">
        <v>798</v>
      </c>
      <c r="BP266" s="845" t="s">
        <v>798</v>
      </c>
      <c r="BQ266" s="845" t="s">
        <v>798</v>
      </c>
      <c r="BR266" s="917" t="s">
        <v>798</v>
      </c>
      <c r="BS266" s="845" t="s">
        <v>798</v>
      </c>
      <c r="BT266" s="845" t="s">
        <v>798</v>
      </c>
      <c r="BU266" s="845" t="s">
        <v>798</v>
      </c>
      <c r="BV266" s="917" t="s">
        <v>798</v>
      </c>
      <c r="BW266" s="845" t="s">
        <v>798</v>
      </c>
      <c r="BX266" s="845" t="s">
        <v>798</v>
      </c>
      <c r="BY266" s="845" t="s">
        <v>798</v>
      </c>
      <c r="BZ266" s="845" t="s">
        <v>798</v>
      </c>
      <c r="CA266" s="845" t="s">
        <v>798</v>
      </c>
      <c r="CB266" s="845" t="s">
        <v>798</v>
      </c>
      <c r="CC266" s="845" t="s">
        <v>798</v>
      </c>
      <c r="CD266" s="845" t="s">
        <v>798</v>
      </c>
      <c r="CE266" s="845" t="s">
        <v>798</v>
      </c>
      <c r="CF266" s="845" t="s">
        <v>798</v>
      </c>
      <c r="CG266" s="845" t="s">
        <v>798</v>
      </c>
      <c r="CH266" s="845" t="s">
        <v>798</v>
      </c>
      <c r="CI266" s="845" t="s">
        <v>798</v>
      </c>
      <c r="CJ266" s="845" t="s">
        <v>798</v>
      </c>
      <c r="CK266" s="845" t="s">
        <v>798</v>
      </c>
      <c r="CL266" s="845" t="s">
        <v>798</v>
      </c>
      <c r="CM266" s="845" t="s">
        <v>798</v>
      </c>
      <c r="CN266" s="845" t="s">
        <v>798</v>
      </c>
      <c r="CO266" s="845" t="s">
        <v>798</v>
      </c>
      <c r="CP266" s="845" t="s">
        <v>798</v>
      </c>
      <c r="CQ266" s="845" t="s">
        <v>798</v>
      </c>
      <c r="CR266" s="845" t="s">
        <v>798</v>
      </c>
      <c r="CS266" s="845" t="s">
        <v>798</v>
      </c>
      <c r="CT266" s="845" t="s">
        <v>798</v>
      </c>
      <c r="CU266" s="845" t="s">
        <v>798</v>
      </c>
      <c r="CV266" s="845" t="s">
        <v>798</v>
      </c>
      <c r="CW266" s="845" t="s">
        <v>798</v>
      </c>
      <c r="CX266" s="845" t="s">
        <v>798</v>
      </c>
      <c r="CY266" s="845" t="s">
        <v>798</v>
      </c>
      <c r="CZ266" s="845" t="s">
        <v>798</v>
      </c>
      <c r="DA266" s="845" t="s">
        <v>798</v>
      </c>
      <c r="DB266" s="845" t="s">
        <v>798</v>
      </c>
      <c r="DC266" s="845" t="s">
        <v>798</v>
      </c>
      <c r="DD266" s="845" t="s">
        <v>798</v>
      </c>
      <c r="DE266" s="845" t="s">
        <v>798</v>
      </c>
      <c r="DF266" s="845" t="s">
        <v>798</v>
      </c>
      <c r="DG266" s="845" t="s">
        <v>798</v>
      </c>
      <c r="DH266" s="845" t="s">
        <v>798</v>
      </c>
      <c r="DI266" s="845" t="s">
        <v>798</v>
      </c>
      <c r="DJ266" s="845" t="s">
        <v>798</v>
      </c>
      <c r="DK266" s="845" t="s">
        <v>798</v>
      </c>
      <c r="DL266" s="845" t="s">
        <v>798</v>
      </c>
      <c r="DM266" s="845" t="s">
        <v>798</v>
      </c>
      <c r="DN266" s="845" t="s">
        <v>798</v>
      </c>
      <c r="DO266" s="845" t="s">
        <v>798</v>
      </c>
      <c r="DP266" s="845" t="s">
        <v>798</v>
      </c>
      <c r="DQ266" s="845" t="s">
        <v>798</v>
      </c>
      <c r="DR266" s="845" t="s">
        <v>798</v>
      </c>
      <c r="DS266" s="917" t="s">
        <v>798</v>
      </c>
      <c r="DT266" s="845" t="s">
        <v>798</v>
      </c>
      <c r="DU266" s="845" t="s">
        <v>798</v>
      </c>
      <c r="DV266" s="845" t="s">
        <v>798</v>
      </c>
      <c r="DW266" s="845" t="s">
        <v>798</v>
      </c>
      <c r="DX266" s="845" t="s">
        <v>798</v>
      </c>
      <c r="DY266" s="845" t="s">
        <v>798</v>
      </c>
      <c r="DZ266" s="845" t="s">
        <v>798</v>
      </c>
      <c r="EA266" s="845" t="s">
        <v>798</v>
      </c>
      <c r="EB266" s="845" t="s">
        <v>798</v>
      </c>
      <c r="EC266" s="845" t="s">
        <v>798</v>
      </c>
      <c r="ED266" s="845" t="s">
        <v>798</v>
      </c>
      <c r="EE266" s="845" t="s">
        <v>798</v>
      </c>
      <c r="EF266" s="845" t="s">
        <v>798</v>
      </c>
    </row>
    <row r="267" spans="1:136" x14ac:dyDescent="0.2">
      <c r="A267" s="845">
        <v>263</v>
      </c>
      <c r="B267" s="845">
        <v>11</v>
      </c>
      <c r="C267" s="845" t="s">
        <v>798</v>
      </c>
      <c r="D267" s="845" t="s">
        <v>798</v>
      </c>
      <c r="E267" s="845" t="s">
        <v>798</v>
      </c>
      <c r="F267" s="845" t="s">
        <v>798</v>
      </c>
      <c r="G267" s="845" t="s">
        <v>798</v>
      </c>
      <c r="H267" s="845" t="s">
        <v>798</v>
      </c>
      <c r="I267" s="845" t="s">
        <v>798</v>
      </c>
      <c r="J267" s="845" t="s">
        <v>798</v>
      </c>
      <c r="K267" s="845" t="s">
        <v>798</v>
      </c>
      <c r="L267" s="845" t="s">
        <v>798</v>
      </c>
      <c r="M267" s="845" t="s">
        <v>798</v>
      </c>
      <c r="N267" s="845" t="s">
        <v>798</v>
      </c>
      <c r="O267" s="845" t="s">
        <v>798</v>
      </c>
      <c r="P267" s="845" t="s">
        <v>798</v>
      </c>
      <c r="Q267" s="845" t="s">
        <v>798</v>
      </c>
      <c r="R267" s="845" t="s">
        <v>798</v>
      </c>
      <c r="S267" s="845" t="s">
        <v>798</v>
      </c>
      <c r="T267" s="845" t="s">
        <v>798</v>
      </c>
      <c r="U267" s="845" t="s">
        <v>798</v>
      </c>
      <c r="V267" s="845" t="s">
        <v>798</v>
      </c>
      <c r="W267" s="845" t="s">
        <v>798</v>
      </c>
      <c r="X267" s="845" t="s">
        <v>798</v>
      </c>
      <c r="Y267" s="845" t="s">
        <v>798</v>
      </c>
      <c r="Z267" s="845" t="s">
        <v>798</v>
      </c>
      <c r="AA267" s="845" t="s">
        <v>798</v>
      </c>
      <c r="AB267" s="845" t="s">
        <v>798</v>
      </c>
      <c r="AC267" s="845" t="s">
        <v>798</v>
      </c>
      <c r="AD267" s="845" t="s">
        <v>798</v>
      </c>
      <c r="AE267" s="845" t="s">
        <v>798</v>
      </c>
      <c r="AF267" s="845" t="s">
        <v>798</v>
      </c>
      <c r="AG267" s="845" t="s">
        <v>798</v>
      </c>
      <c r="AH267" s="845" t="s">
        <v>798</v>
      </c>
      <c r="AI267" s="845" t="s">
        <v>798</v>
      </c>
      <c r="AJ267" s="845" t="s">
        <v>798</v>
      </c>
      <c r="AK267" s="845" t="s">
        <v>798</v>
      </c>
      <c r="AL267" s="845" t="s">
        <v>798</v>
      </c>
      <c r="AM267" s="845" t="s">
        <v>798</v>
      </c>
      <c r="AN267" s="845" t="s">
        <v>798</v>
      </c>
      <c r="AO267" s="845" t="s">
        <v>798</v>
      </c>
      <c r="AP267" s="845" t="s">
        <v>798</v>
      </c>
      <c r="AQ267" s="845" t="s">
        <v>798</v>
      </c>
      <c r="AR267" s="845" t="s">
        <v>798</v>
      </c>
      <c r="AS267" s="845" t="s">
        <v>798</v>
      </c>
      <c r="AT267" s="845" t="s">
        <v>798</v>
      </c>
      <c r="AU267" s="845" t="s">
        <v>798</v>
      </c>
      <c r="AV267" s="845" t="s">
        <v>798</v>
      </c>
      <c r="AW267" s="845" t="s">
        <v>798</v>
      </c>
      <c r="AX267" s="845" t="s">
        <v>798</v>
      </c>
      <c r="AY267" s="845" t="s">
        <v>798</v>
      </c>
      <c r="AZ267" s="845" t="s">
        <v>798</v>
      </c>
      <c r="BA267" s="845" t="s">
        <v>798</v>
      </c>
      <c r="BB267" s="845" t="s">
        <v>798</v>
      </c>
      <c r="BC267" s="845" t="s">
        <v>798</v>
      </c>
      <c r="BD267" s="845" t="s">
        <v>798</v>
      </c>
      <c r="BE267" s="845" t="s">
        <v>798</v>
      </c>
      <c r="BF267" s="845" t="s">
        <v>798</v>
      </c>
      <c r="BG267" s="845" t="s">
        <v>798</v>
      </c>
      <c r="BH267" s="845" t="s">
        <v>798</v>
      </c>
      <c r="BI267" s="845" t="s">
        <v>798</v>
      </c>
      <c r="BJ267" s="845" t="s">
        <v>798</v>
      </c>
      <c r="BK267" s="917" t="s">
        <v>798</v>
      </c>
      <c r="BL267" s="845" t="s">
        <v>798</v>
      </c>
      <c r="BM267" s="845" t="s">
        <v>798</v>
      </c>
      <c r="BN267" s="845" t="s">
        <v>798</v>
      </c>
      <c r="BO267" s="845" t="s">
        <v>798</v>
      </c>
      <c r="BP267" s="845" t="s">
        <v>798</v>
      </c>
      <c r="BQ267" s="845" t="s">
        <v>798</v>
      </c>
      <c r="BR267" s="917" t="s">
        <v>798</v>
      </c>
      <c r="BS267" s="845" t="s">
        <v>798</v>
      </c>
      <c r="BT267" s="845" t="s">
        <v>798</v>
      </c>
      <c r="BU267" s="845" t="s">
        <v>798</v>
      </c>
      <c r="BV267" s="917" t="s">
        <v>798</v>
      </c>
      <c r="BW267" s="845" t="s">
        <v>798</v>
      </c>
      <c r="BX267" s="845" t="s">
        <v>798</v>
      </c>
      <c r="BY267" s="845" t="s">
        <v>798</v>
      </c>
      <c r="BZ267" s="845" t="s">
        <v>798</v>
      </c>
      <c r="CA267" s="845" t="s">
        <v>798</v>
      </c>
      <c r="CB267" s="845" t="s">
        <v>798</v>
      </c>
      <c r="CC267" s="845" t="s">
        <v>798</v>
      </c>
      <c r="CD267" s="845" t="s">
        <v>798</v>
      </c>
      <c r="CE267" s="845" t="s">
        <v>798</v>
      </c>
      <c r="CF267" s="845" t="s">
        <v>798</v>
      </c>
      <c r="CG267" s="845" t="s">
        <v>798</v>
      </c>
      <c r="CH267" s="845" t="s">
        <v>798</v>
      </c>
      <c r="CI267" s="845" t="s">
        <v>798</v>
      </c>
      <c r="CJ267" s="845" t="s">
        <v>798</v>
      </c>
      <c r="CK267" s="845" t="s">
        <v>798</v>
      </c>
      <c r="CL267" s="845" t="s">
        <v>798</v>
      </c>
      <c r="CM267" s="845" t="s">
        <v>798</v>
      </c>
      <c r="CN267" s="845" t="s">
        <v>798</v>
      </c>
      <c r="CO267" s="845" t="s">
        <v>798</v>
      </c>
      <c r="CP267" s="845" t="s">
        <v>798</v>
      </c>
      <c r="CQ267" s="845" t="s">
        <v>798</v>
      </c>
      <c r="CR267" s="845" t="s">
        <v>798</v>
      </c>
      <c r="CS267" s="845" t="s">
        <v>798</v>
      </c>
      <c r="CT267" s="845" t="s">
        <v>798</v>
      </c>
      <c r="CU267" s="845" t="s">
        <v>798</v>
      </c>
      <c r="CV267" s="845" t="s">
        <v>798</v>
      </c>
      <c r="CW267" s="845" t="s">
        <v>798</v>
      </c>
      <c r="CX267" s="845" t="s">
        <v>798</v>
      </c>
      <c r="CY267" s="845" t="s">
        <v>798</v>
      </c>
      <c r="CZ267" s="845" t="s">
        <v>798</v>
      </c>
      <c r="DA267" s="845" t="s">
        <v>798</v>
      </c>
      <c r="DB267" s="845" t="s">
        <v>798</v>
      </c>
      <c r="DC267" s="845" t="s">
        <v>798</v>
      </c>
      <c r="DD267" s="845" t="s">
        <v>798</v>
      </c>
      <c r="DE267" s="845" t="s">
        <v>798</v>
      </c>
      <c r="DF267" s="845" t="s">
        <v>798</v>
      </c>
      <c r="DG267" s="845" t="s">
        <v>798</v>
      </c>
      <c r="DH267" s="845" t="s">
        <v>798</v>
      </c>
      <c r="DI267" s="845" t="s">
        <v>798</v>
      </c>
      <c r="DJ267" s="845" t="s">
        <v>798</v>
      </c>
      <c r="DK267" s="845" t="s">
        <v>798</v>
      </c>
      <c r="DL267" s="845" t="s">
        <v>798</v>
      </c>
      <c r="DM267" s="845" t="s">
        <v>798</v>
      </c>
      <c r="DN267" s="845" t="s">
        <v>798</v>
      </c>
      <c r="DO267" s="845" t="s">
        <v>798</v>
      </c>
      <c r="DP267" s="845" t="s">
        <v>798</v>
      </c>
      <c r="DQ267" s="845" t="s">
        <v>798</v>
      </c>
      <c r="DR267" s="845" t="s">
        <v>798</v>
      </c>
      <c r="DS267" s="917" t="s">
        <v>798</v>
      </c>
      <c r="DT267" s="845" t="s">
        <v>798</v>
      </c>
      <c r="DU267" s="845" t="s">
        <v>798</v>
      </c>
      <c r="DV267" s="845" t="s">
        <v>798</v>
      </c>
      <c r="DW267" s="845" t="s">
        <v>798</v>
      </c>
      <c r="DX267" s="845" t="s">
        <v>798</v>
      </c>
      <c r="DY267" s="845" t="s">
        <v>798</v>
      </c>
      <c r="DZ267" s="845" t="s">
        <v>798</v>
      </c>
      <c r="EA267" s="845" t="s">
        <v>798</v>
      </c>
      <c r="EB267" s="845" t="s">
        <v>798</v>
      </c>
      <c r="EC267" s="845" t="s">
        <v>798</v>
      </c>
      <c r="ED267" s="845" t="s">
        <v>798</v>
      </c>
      <c r="EE267" s="845" t="s">
        <v>798</v>
      </c>
      <c r="EF267" s="845" t="s">
        <v>798</v>
      </c>
    </row>
    <row r="268" spans="1:136" x14ac:dyDescent="0.2">
      <c r="A268" s="845">
        <v>264</v>
      </c>
      <c r="B268" s="845">
        <v>12</v>
      </c>
      <c r="C268" s="845" t="s">
        <v>798</v>
      </c>
      <c r="D268" s="845" t="s">
        <v>798</v>
      </c>
      <c r="E268" s="845" t="s">
        <v>798</v>
      </c>
      <c r="F268" s="845" t="s">
        <v>798</v>
      </c>
      <c r="G268" s="845" t="s">
        <v>798</v>
      </c>
      <c r="H268" s="845" t="s">
        <v>798</v>
      </c>
      <c r="I268" s="845" t="s">
        <v>798</v>
      </c>
      <c r="J268" s="845" t="s">
        <v>798</v>
      </c>
      <c r="K268" s="845" t="s">
        <v>798</v>
      </c>
      <c r="L268" s="845" t="s">
        <v>798</v>
      </c>
      <c r="M268" s="845" t="s">
        <v>798</v>
      </c>
      <c r="N268" s="845" t="s">
        <v>798</v>
      </c>
      <c r="O268" s="845" t="s">
        <v>798</v>
      </c>
      <c r="P268" s="845" t="s">
        <v>798</v>
      </c>
      <c r="Q268" s="845" t="s">
        <v>798</v>
      </c>
      <c r="R268" s="845" t="s">
        <v>798</v>
      </c>
      <c r="S268" s="845" t="s">
        <v>798</v>
      </c>
      <c r="T268" s="845" t="s">
        <v>798</v>
      </c>
      <c r="U268" s="845" t="s">
        <v>798</v>
      </c>
      <c r="V268" s="845" t="s">
        <v>798</v>
      </c>
      <c r="W268" s="845" t="s">
        <v>798</v>
      </c>
      <c r="X268" s="845" t="s">
        <v>798</v>
      </c>
      <c r="Y268" s="845" t="s">
        <v>798</v>
      </c>
      <c r="Z268" s="845" t="s">
        <v>798</v>
      </c>
      <c r="AA268" s="845" t="s">
        <v>798</v>
      </c>
      <c r="AB268" s="845" t="s">
        <v>798</v>
      </c>
      <c r="AC268" s="845" t="s">
        <v>798</v>
      </c>
      <c r="AD268" s="845" t="s">
        <v>798</v>
      </c>
      <c r="AE268" s="845" t="s">
        <v>798</v>
      </c>
      <c r="AF268" s="845" t="s">
        <v>798</v>
      </c>
      <c r="AG268" s="845" t="s">
        <v>798</v>
      </c>
      <c r="AH268" s="845" t="s">
        <v>798</v>
      </c>
      <c r="AI268" s="845" t="s">
        <v>798</v>
      </c>
      <c r="AJ268" s="845" t="s">
        <v>798</v>
      </c>
      <c r="AK268" s="845" t="s">
        <v>798</v>
      </c>
      <c r="AL268" s="845" t="s">
        <v>798</v>
      </c>
      <c r="AM268" s="845" t="s">
        <v>798</v>
      </c>
      <c r="AN268" s="845" t="s">
        <v>798</v>
      </c>
      <c r="AO268" s="845" t="s">
        <v>798</v>
      </c>
      <c r="AP268" s="845" t="s">
        <v>798</v>
      </c>
      <c r="AQ268" s="845" t="s">
        <v>798</v>
      </c>
      <c r="AR268" s="845" t="s">
        <v>798</v>
      </c>
      <c r="AS268" s="845" t="s">
        <v>798</v>
      </c>
      <c r="AT268" s="845" t="s">
        <v>798</v>
      </c>
      <c r="AU268" s="845" t="s">
        <v>798</v>
      </c>
      <c r="AV268" s="845" t="s">
        <v>798</v>
      </c>
      <c r="AW268" s="845" t="s">
        <v>798</v>
      </c>
      <c r="AX268" s="845" t="s">
        <v>798</v>
      </c>
      <c r="AY268" s="845" t="s">
        <v>798</v>
      </c>
      <c r="AZ268" s="845" t="s">
        <v>798</v>
      </c>
      <c r="BA268" s="845" t="s">
        <v>798</v>
      </c>
      <c r="BB268" s="845" t="s">
        <v>798</v>
      </c>
      <c r="BC268" s="845" t="s">
        <v>798</v>
      </c>
      <c r="BD268" s="845" t="s">
        <v>798</v>
      </c>
      <c r="BE268" s="845" t="s">
        <v>798</v>
      </c>
      <c r="BF268" s="845" t="s">
        <v>798</v>
      </c>
      <c r="BG268" s="845" t="s">
        <v>798</v>
      </c>
      <c r="BH268" s="845" t="s">
        <v>798</v>
      </c>
      <c r="BI268" s="845" t="s">
        <v>798</v>
      </c>
      <c r="BJ268" s="845" t="s">
        <v>798</v>
      </c>
      <c r="BK268" s="917" t="s">
        <v>798</v>
      </c>
      <c r="BL268" s="845" t="s">
        <v>798</v>
      </c>
      <c r="BM268" s="845" t="s">
        <v>798</v>
      </c>
      <c r="BN268" s="845" t="s">
        <v>798</v>
      </c>
      <c r="BO268" s="845" t="s">
        <v>798</v>
      </c>
      <c r="BP268" s="845" t="s">
        <v>798</v>
      </c>
      <c r="BQ268" s="845" t="s">
        <v>798</v>
      </c>
      <c r="BR268" s="917" t="s">
        <v>798</v>
      </c>
      <c r="BS268" s="845" t="s">
        <v>798</v>
      </c>
      <c r="BT268" s="845" t="s">
        <v>798</v>
      </c>
      <c r="BU268" s="845" t="s">
        <v>798</v>
      </c>
      <c r="BV268" s="917" t="s">
        <v>798</v>
      </c>
      <c r="BW268" s="845" t="s">
        <v>798</v>
      </c>
      <c r="BX268" s="845" t="s">
        <v>798</v>
      </c>
      <c r="BY268" s="845" t="s">
        <v>798</v>
      </c>
      <c r="BZ268" s="845" t="s">
        <v>798</v>
      </c>
      <c r="CA268" s="845" t="s">
        <v>798</v>
      </c>
      <c r="CB268" s="845" t="s">
        <v>798</v>
      </c>
      <c r="CC268" s="845" t="s">
        <v>798</v>
      </c>
      <c r="CD268" s="845" t="s">
        <v>798</v>
      </c>
      <c r="CE268" s="845" t="s">
        <v>798</v>
      </c>
      <c r="CF268" s="845" t="s">
        <v>798</v>
      </c>
      <c r="CG268" s="845" t="s">
        <v>798</v>
      </c>
      <c r="CH268" s="845" t="s">
        <v>798</v>
      </c>
      <c r="CI268" s="845" t="s">
        <v>798</v>
      </c>
      <c r="CJ268" s="845" t="s">
        <v>798</v>
      </c>
      <c r="CK268" s="845" t="s">
        <v>798</v>
      </c>
      <c r="CL268" s="845" t="s">
        <v>798</v>
      </c>
      <c r="CM268" s="845" t="s">
        <v>798</v>
      </c>
      <c r="CN268" s="845" t="s">
        <v>798</v>
      </c>
      <c r="CO268" s="845" t="s">
        <v>798</v>
      </c>
      <c r="CP268" s="845" t="s">
        <v>798</v>
      </c>
      <c r="CQ268" s="845" t="s">
        <v>798</v>
      </c>
      <c r="CR268" s="845" t="s">
        <v>798</v>
      </c>
      <c r="CS268" s="845" t="s">
        <v>798</v>
      </c>
      <c r="CT268" s="845" t="s">
        <v>798</v>
      </c>
      <c r="CU268" s="845" t="s">
        <v>798</v>
      </c>
      <c r="CV268" s="845" t="s">
        <v>798</v>
      </c>
      <c r="CW268" s="845" t="s">
        <v>798</v>
      </c>
      <c r="CX268" s="845" t="s">
        <v>798</v>
      </c>
      <c r="CY268" s="845" t="s">
        <v>798</v>
      </c>
      <c r="CZ268" s="845" t="s">
        <v>798</v>
      </c>
      <c r="DA268" s="845" t="s">
        <v>798</v>
      </c>
      <c r="DB268" s="845" t="s">
        <v>798</v>
      </c>
      <c r="DC268" s="845" t="s">
        <v>798</v>
      </c>
      <c r="DD268" s="845" t="s">
        <v>798</v>
      </c>
      <c r="DE268" s="845" t="s">
        <v>798</v>
      </c>
      <c r="DF268" s="845" t="s">
        <v>798</v>
      </c>
      <c r="DG268" s="845" t="s">
        <v>798</v>
      </c>
      <c r="DH268" s="845" t="s">
        <v>798</v>
      </c>
      <c r="DI268" s="845" t="s">
        <v>798</v>
      </c>
      <c r="DJ268" s="845" t="s">
        <v>798</v>
      </c>
      <c r="DK268" s="845" t="s">
        <v>798</v>
      </c>
      <c r="DL268" s="845" t="s">
        <v>798</v>
      </c>
      <c r="DM268" s="845" t="s">
        <v>798</v>
      </c>
      <c r="DN268" s="845" t="s">
        <v>798</v>
      </c>
      <c r="DO268" s="845" t="s">
        <v>798</v>
      </c>
      <c r="DP268" s="845" t="s">
        <v>798</v>
      </c>
      <c r="DQ268" s="845" t="s">
        <v>798</v>
      </c>
      <c r="DR268" s="845" t="s">
        <v>798</v>
      </c>
      <c r="DS268" s="917" t="s">
        <v>798</v>
      </c>
      <c r="DT268" s="845" t="s">
        <v>798</v>
      </c>
      <c r="DU268" s="845" t="s">
        <v>798</v>
      </c>
      <c r="DV268" s="845" t="s">
        <v>798</v>
      </c>
      <c r="DW268" s="845" t="s">
        <v>798</v>
      </c>
      <c r="DX268" s="845" t="s">
        <v>798</v>
      </c>
      <c r="DY268" s="845" t="s">
        <v>798</v>
      </c>
      <c r="DZ268" s="845" t="s">
        <v>798</v>
      </c>
      <c r="EA268" s="845" t="s">
        <v>798</v>
      </c>
      <c r="EB268" s="845" t="s">
        <v>798</v>
      </c>
      <c r="EC268" s="845" t="s">
        <v>798</v>
      </c>
      <c r="ED268" s="845" t="s">
        <v>798</v>
      </c>
      <c r="EE268" s="845" t="s">
        <v>798</v>
      </c>
      <c r="EF268" s="845" t="s">
        <v>798</v>
      </c>
    </row>
    <row r="269" spans="1:136" x14ac:dyDescent="0.2">
      <c r="A269" s="845">
        <v>265</v>
      </c>
      <c r="B269" s="845">
        <v>1</v>
      </c>
      <c r="C269" s="845" t="s">
        <v>798</v>
      </c>
      <c r="D269" s="845" t="s">
        <v>798</v>
      </c>
      <c r="E269" s="845" t="s">
        <v>798</v>
      </c>
      <c r="F269" s="845" t="s">
        <v>798</v>
      </c>
      <c r="G269" s="845" t="s">
        <v>798</v>
      </c>
      <c r="H269" s="845" t="s">
        <v>798</v>
      </c>
      <c r="I269" s="845" t="s">
        <v>798</v>
      </c>
      <c r="J269" s="845" t="s">
        <v>798</v>
      </c>
      <c r="K269" s="845" t="s">
        <v>798</v>
      </c>
      <c r="L269" s="845" t="s">
        <v>798</v>
      </c>
      <c r="M269" s="845" t="s">
        <v>798</v>
      </c>
      <c r="N269" s="845" t="s">
        <v>798</v>
      </c>
      <c r="O269" s="845" t="s">
        <v>798</v>
      </c>
      <c r="P269" s="845" t="s">
        <v>798</v>
      </c>
      <c r="Q269" s="845" t="s">
        <v>798</v>
      </c>
      <c r="R269" s="845" t="s">
        <v>798</v>
      </c>
      <c r="S269" s="845" t="s">
        <v>798</v>
      </c>
      <c r="T269" s="845" t="s">
        <v>798</v>
      </c>
      <c r="U269" s="845" t="s">
        <v>798</v>
      </c>
      <c r="V269" s="845" t="s">
        <v>798</v>
      </c>
      <c r="W269" s="845" t="s">
        <v>798</v>
      </c>
      <c r="X269" s="845" t="s">
        <v>798</v>
      </c>
      <c r="Y269" s="845" t="s">
        <v>798</v>
      </c>
      <c r="Z269" s="845" t="s">
        <v>798</v>
      </c>
      <c r="AA269" s="845" t="s">
        <v>798</v>
      </c>
      <c r="AB269" s="845" t="s">
        <v>798</v>
      </c>
      <c r="AC269" s="845" t="s">
        <v>798</v>
      </c>
      <c r="AD269" s="845" t="s">
        <v>798</v>
      </c>
      <c r="AE269" s="845" t="s">
        <v>798</v>
      </c>
      <c r="AF269" s="845" t="s">
        <v>798</v>
      </c>
      <c r="AG269" s="845" t="s">
        <v>798</v>
      </c>
      <c r="AH269" s="845" t="s">
        <v>798</v>
      </c>
      <c r="AI269" s="845" t="s">
        <v>798</v>
      </c>
      <c r="AJ269" s="845" t="s">
        <v>798</v>
      </c>
      <c r="AK269" s="845" t="s">
        <v>798</v>
      </c>
      <c r="AL269" s="845" t="s">
        <v>798</v>
      </c>
      <c r="AM269" s="845" t="s">
        <v>798</v>
      </c>
      <c r="AN269" s="845" t="s">
        <v>798</v>
      </c>
      <c r="AO269" s="845" t="s">
        <v>798</v>
      </c>
      <c r="AP269" s="845" t="s">
        <v>798</v>
      </c>
      <c r="AQ269" s="845" t="s">
        <v>798</v>
      </c>
      <c r="AR269" s="845" t="s">
        <v>798</v>
      </c>
      <c r="AS269" s="845" t="s">
        <v>798</v>
      </c>
      <c r="AT269" s="845" t="s">
        <v>798</v>
      </c>
      <c r="AU269" s="845" t="s">
        <v>798</v>
      </c>
      <c r="AV269" s="845" t="s">
        <v>798</v>
      </c>
      <c r="AW269" s="845" t="s">
        <v>798</v>
      </c>
      <c r="AX269" s="845" t="s">
        <v>798</v>
      </c>
      <c r="AY269" s="845" t="s">
        <v>798</v>
      </c>
      <c r="AZ269" s="845" t="s">
        <v>798</v>
      </c>
      <c r="BA269" s="845" t="s">
        <v>798</v>
      </c>
      <c r="BB269" s="845" t="s">
        <v>798</v>
      </c>
      <c r="BC269" s="845" t="s">
        <v>798</v>
      </c>
      <c r="BD269" s="845" t="s">
        <v>798</v>
      </c>
      <c r="BE269" s="845" t="s">
        <v>798</v>
      </c>
      <c r="BF269" s="845" t="s">
        <v>798</v>
      </c>
      <c r="BG269" s="845" t="s">
        <v>798</v>
      </c>
      <c r="BH269" s="845" t="s">
        <v>798</v>
      </c>
      <c r="BI269" s="845" t="s">
        <v>798</v>
      </c>
      <c r="BJ269" s="845" t="s">
        <v>798</v>
      </c>
      <c r="BK269" s="917" t="s">
        <v>798</v>
      </c>
      <c r="BL269" s="845" t="s">
        <v>798</v>
      </c>
      <c r="BM269" s="845" t="s">
        <v>798</v>
      </c>
      <c r="BN269" s="845" t="s">
        <v>798</v>
      </c>
      <c r="BO269" s="845" t="s">
        <v>798</v>
      </c>
      <c r="BP269" s="845" t="s">
        <v>798</v>
      </c>
      <c r="BQ269" s="845" t="s">
        <v>798</v>
      </c>
      <c r="BR269" s="917" t="s">
        <v>798</v>
      </c>
      <c r="BS269" s="845" t="s">
        <v>798</v>
      </c>
      <c r="BT269" s="845" t="s">
        <v>798</v>
      </c>
      <c r="BU269" s="845" t="s">
        <v>798</v>
      </c>
      <c r="BV269" s="917" t="s">
        <v>798</v>
      </c>
      <c r="BW269" s="845" t="s">
        <v>798</v>
      </c>
      <c r="BX269" s="845" t="s">
        <v>798</v>
      </c>
      <c r="BY269" s="845" t="s">
        <v>798</v>
      </c>
      <c r="BZ269" s="845" t="s">
        <v>798</v>
      </c>
      <c r="CA269" s="845" t="s">
        <v>798</v>
      </c>
      <c r="CB269" s="845" t="s">
        <v>798</v>
      </c>
      <c r="CC269" s="845" t="s">
        <v>798</v>
      </c>
      <c r="CD269" s="845" t="s">
        <v>798</v>
      </c>
      <c r="CE269" s="845" t="s">
        <v>798</v>
      </c>
      <c r="CF269" s="845" t="s">
        <v>798</v>
      </c>
      <c r="CG269" s="845" t="s">
        <v>798</v>
      </c>
      <c r="CH269" s="845" t="s">
        <v>798</v>
      </c>
      <c r="CI269" s="845" t="s">
        <v>798</v>
      </c>
      <c r="CJ269" s="845" t="s">
        <v>798</v>
      </c>
      <c r="CK269" s="845" t="s">
        <v>798</v>
      </c>
      <c r="CL269" s="845" t="s">
        <v>798</v>
      </c>
      <c r="CM269" s="845" t="s">
        <v>798</v>
      </c>
      <c r="CN269" s="845" t="s">
        <v>798</v>
      </c>
      <c r="CO269" s="845" t="s">
        <v>798</v>
      </c>
      <c r="CP269" s="845" t="s">
        <v>798</v>
      </c>
      <c r="CQ269" s="845" t="s">
        <v>798</v>
      </c>
      <c r="CR269" s="845" t="s">
        <v>798</v>
      </c>
      <c r="CS269" s="845" t="s">
        <v>798</v>
      </c>
      <c r="CT269" s="845" t="s">
        <v>798</v>
      </c>
      <c r="CU269" s="845" t="s">
        <v>798</v>
      </c>
      <c r="CV269" s="845" t="s">
        <v>798</v>
      </c>
      <c r="CW269" s="845" t="s">
        <v>798</v>
      </c>
      <c r="CX269" s="845" t="s">
        <v>798</v>
      </c>
      <c r="CY269" s="845" t="s">
        <v>798</v>
      </c>
      <c r="CZ269" s="845" t="s">
        <v>798</v>
      </c>
      <c r="DA269" s="845" t="s">
        <v>798</v>
      </c>
      <c r="DB269" s="845" t="s">
        <v>798</v>
      </c>
      <c r="DC269" s="845" t="s">
        <v>798</v>
      </c>
      <c r="DD269" s="845" t="s">
        <v>798</v>
      </c>
      <c r="DE269" s="845" t="s">
        <v>798</v>
      </c>
      <c r="DF269" s="845" t="s">
        <v>798</v>
      </c>
      <c r="DG269" s="845" t="s">
        <v>798</v>
      </c>
      <c r="DH269" s="845" t="s">
        <v>798</v>
      </c>
      <c r="DI269" s="845" t="s">
        <v>798</v>
      </c>
      <c r="DJ269" s="845" t="s">
        <v>798</v>
      </c>
      <c r="DK269" s="845" t="s">
        <v>798</v>
      </c>
      <c r="DL269" s="845" t="s">
        <v>798</v>
      </c>
      <c r="DM269" s="845" t="s">
        <v>798</v>
      </c>
      <c r="DN269" s="845" t="s">
        <v>798</v>
      </c>
      <c r="DO269" s="845" t="s">
        <v>798</v>
      </c>
      <c r="DP269" s="845" t="s">
        <v>798</v>
      </c>
      <c r="DQ269" s="845" t="s">
        <v>798</v>
      </c>
      <c r="DR269" s="845" t="s">
        <v>798</v>
      </c>
      <c r="DS269" s="917" t="s">
        <v>798</v>
      </c>
      <c r="DT269" s="845" t="s">
        <v>798</v>
      </c>
      <c r="DU269" s="845" t="s">
        <v>798</v>
      </c>
      <c r="DV269" s="845" t="s">
        <v>798</v>
      </c>
      <c r="DW269" s="845" t="s">
        <v>798</v>
      </c>
      <c r="DX269" s="845" t="s">
        <v>798</v>
      </c>
      <c r="DY269" s="845" t="s">
        <v>798</v>
      </c>
      <c r="DZ269" s="845" t="s">
        <v>798</v>
      </c>
      <c r="EA269" s="845" t="s">
        <v>798</v>
      </c>
      <c r="EB269" s="845" t="s">
        <v>798</v>
      </c>
      <c r="EC269" s="845" t="s">
        <v>798</v>
      </c>
      <c r="ED269" s="845" t="s">
        <v>798</v>
      </c>
      <c r="EE269" s="845" t="s">
        <v>798</v>
      </c>
      <c r="EF269" s="845" t="s">
        <v>798</v>
      </c>
    </row>
    <row r="270" spans="1:136" x14ac:dyDescent="0.2">
      <c r="A270" s="845">
        <v>266</v>
      </c>
      <c r="B270" s="845">
        <v>2</v>
      </c>
      <c r="C270" s="845" t="s">
        <v>798</v>
      </c>
      <c r="D270" s="845" t="s">
        <v>798</v>
      </c>
      <c r="E270" s="845" t="s">
        <v>798</v>
      </c>
      <c r="F270" s="845" t="s">
        <v>798</v>
      </c>
      <c r="G270" s="845" t="s">
        <v>798</v>
      </c>
      <c r="H270" s="845" t="s">
        <v>798</v>
      </c>
      <c r="I270" s="845" t="s">
        <v>798</v>
      </c>
      <c r="J270" s="845" t="s">
        <v>798</v>
      </c>
      <c r="K270" s="845" t="s">
        <v>798</v>
      </c>
      <c r="L270" s="845" t="s">
        <v>798</v>
      </c>
      <c r="M270" s="845" t="s">
        <v>798</v>
      </c>
      <c r="N270" s="845" t="s">
        <v>798</v>
      </c>
      <c r="O270" s="845" t="s">
        <v>798</v>
      </c>
      <c r="P270" s="845" t="s">
        <v>798</v>
      </c>
      <c r="Q270" s="845" t="s">
        <v>798</v>
      </c>
      <c r="R270" s="845" t="s">
        <v>798</v>
      </c>
      <c r="S270" s="845" t="s">
        <v>798</v>
      </c>
      <c r="T270" s="845" t="s">
        <v>798</v>
      </c>
      <c r="U270" s="845" t="s">
        <v>798</v>
      </c>
      <c r="V270" s="845" t="s">
        <v>798</v>
      </c>
      <c r="W270" s="845" t="s">
        <v>798</v>
      </c>
      <c r="X270" s="845" t="s">
        <v>798</v>
      </c>
      <c r="Y270" s="845" t="s">
        <v>798</v>
      </c>
      <c r="Z270" s="845" t="s">
        <v>798</v>
      </c>
      <c r="AA270" s="845" t="s">
        <v>798</v>
      </c>
      <c r="AB270" s="845" t="s">
        <v>798</v>
      </c>
      <c r="AC270" s="845" t="s">
        <v>798</v>
      </c>
      <c r="AD270" s="845" t="s">
        <v>798</v>
      </c>
      <c r="AE270" s="845" t="s">
        <v>798</v>
      </c>
      <c r="AF270" s="845" t="s">
        <v>798</v>
      </c>
      <c r="AG270" s="845" t="s">
        <v>798</v>
      </c>
      <c r="AH270" s="845" t="s">
        <v>798</v>
      </c>
      <c r="AI270" s="845" t="s">
        <v>798</v>
      </c>
      <c r="AJ270" s="845" t="s">
        <v>798</v>
      </c>
      <c r="AK270" s="845" t="s">
        <v>798</v>
      </c>
      <c r="AL270" s="845" t="s">
        <v>798</v>
      </c>
      <c r="AM270" s="845" t="s">
        <v>798</v>
      </c>
      <c r="AN270" s="845" t="s">
        <v>798</v>
      </c>
      <c r="AO270" s="845" t="s">
        <v>798</v>
      </c>
      <c r="AP270" s="845" t="s">
        <v>798</v>
      </c>
      <c r="AQ270" s="845" t="s">
        <v>798</v>
      </c>
      <c r="AR270" s="845" t="s">
        <v>798</v>
      </c>
      <c r="AS270" s="845" t="s">
        <v>798</v>
      </c>
      <c r="AT270" s="845" t="s">
        <v>798</v>
      </c>
      <c r="AU270" s="845" t="s">
        <v>798</v>
      </c>
      <c r="AV270" s="845" t="s">
        <v>798</v>
      </c>
      <c r="AW270" s="845" t="s">
        <v>798</v>
      </c>
      <c r="AX270" s="845" t="s">
        <v>798</v>
      </c>
      <c r="AY270" s="845" t="s">
        <v>798</v>
      </c>
      <c r="AZ270" s="845" t="s">
        <v>798</v>
      </c>
      <c r="BA270" s="845" t="s">
        <v>798</v>
      </c>
      <c r="BB270" s="845" t="s">
        <v>798</v>
      </c>
      <c r="BC270" s="845" t="s">
        <v>798</v>
      </c>
      <c r="BD270" s="845" t="s">
        <v>798</v>
      </c>
      <c r="BE270" s="845" t="s">
        <v>798</v>
      </c>
      <c r="BF270" s="845" t="s">
        <v>798</v>
      </c>
      <c r="BG270" s="845" t="s">
        <v>798</v>
      </c>
      <c r="BH270" s="845" t="s">
        <v>798</v>
      </c>
      <c r="BI270" s="845" t="s">
        <v>798</v>
      </c>
      <c r="BJ270" s="845" t="s">
        <v>798</v>
      </c>
      <c r="BK270" s="917" t="s">
        <v>798</v>
      </c>
      <c r="BL270" s="845" t="s">
        <v>798</v>
      </c>
      <c r="BM270" s="845" t="s">
        <v>798</v>
      </c>
      <c r="BN270" s="845" t="s">
        <v>798</v>
      </c>
      <c r="BO270" s="845" t="s">
        <v>798</v>
      </c>
      <c r="BP270" s="845" t="s">
        <v>798</v>
      </c>
      <c r="BQ270" s="845" t="s">
        <v>798</v>
      </c>
      <c r="BR270" s="917" t="s">
        <v>798</v>
      </c>
      <c r="BS270" s="845" t="s">
        <v>798</v>
      </c>
      <c r="BT270" s="845" t="s">
        <v>798</v>
      </c>
      <c r="BU270" s="845" t="s">
        <v>798</v>
      </c>
      <c r="BV270" s="917" t="s">
        <v>798</v>
      </c>
      <c r="BW270" s="845" t="s">
        <v>798</v>
      </c>
      <c r="BX270" s="845" t="s">
        <v>798</v>
      </c>
      <c r="BY270" s="845" t="s">
        <v>798</v>
      </c>
      <c r="BZ270" s="845" t="s">
        <v>798</v>
      </c>
      <c r="CA270" s="845" t="s">
        <v>798</v>
      </c>
      <c r="CB270" s="845" t="s">
        <v>798</v>
      </c>
      <c r="CC270" s="845" t="s">
        <v>798</v>
      </c>
      <c r="CD270" s="845" t="s">
        <v>798</v>
      </c>
      <c r="CE270" s="845" t="s">
        <v>798</v>
      </c>
      <c r="CF270" s="845" t="s">
        <v>798</v>
      </c>
      <c r="CG270" s="845" t="s">
        <v>798</v>
      </c>
      <c r="CH270" s="845" t="s">
        <v>798</v>
      </c>
      <c r="CI270" s="845" t="s">
        <v>798</v>
      </c>
      <c r="CJ270" s="845" t="s">
        <v>798</v>
      </c>
      <c r="CK270" s="845" t="s">
        <v>798</v>
      </c>
      <c r="CL270" s="845" t="s">
        <v>798</v>
      </c>
      <c r="CM270" s="845" t="s">
        <v>798</v>
      </c>
      <c r="CN270" s="845" t="s">
        <v>798</v>
      </c>
      <c r="CO270" s="845" t="s">
        <v>798</v>
      </c>
      <c r="CP270" s="845" t="s">
        <v>798</v>
      </c>
      <c r="CQ270" s="845" t="s">
        <v>798</v>
      </c>
      <c r="CR270" s="845" t="s">
        <v>798</v>
      </c>
      <c r="CS270" s="845" t="s">
        <v>798</v>
      </c>
      <c r="CT270" s="845" t="s">
        <v>798</v>
      </c>
      <c r="CU270" s="845" t="s">
        <v>798</v>
      </c>
      <c r="CV270" s="845" t="s">
        <v>798</v>
      </c>
      <c r="CW270" s="845" t="s">
        <v>798</v>
      </c>
      <c r="CX270" s="845" t="s">
        <v>798</v>
      </c>
      <c r="CY270" s="845" t="s">
        <v>798</v>
      </c>
      <c r="CZ270" s="845" t="s">
        <v>798</v>
      </c>
      <c r="DA270" s="845" t="s">
        <v>798</v>
      </c>
      <c r="DB270" s="845" t="s">
        <v>798</v>
      </c>
      <c r="DC270" s="845" t="s">
        <v>798</v>
      </c>
      <c r="DD270" s="845" t="s">
        <v>798</v>
      </c>
      <c r="DE270" s="845" t="s">
        <v>798</v>
      </c>
      <c r="DF270" s="845" t="s">
        <v>798</v>
      </c>
      <c r="DG270" s="845" t="s">
        <v>798</v>
      </c>
      <c r="DH270" s="845" t="s">
        <v>798</v>
      </c>
      <c r="DI270" s="845" t="s">
        <v>798</v>
      </c>
      <c r="DJ270" s="845" t="s">
        <v>798</v>
      </c>
      <c r="DK270" s="845" t="s">
        <v>798</v>
      </c>
      <c r="DL270" s="845" t="s">
        <v>798</v>
      </c>
      <c r="DM270" s="845" t="s">
        <v>798</v>
      </c>
      <c r="DN270" s="845" t="s">
        <v>798</v>
      </c>
      <c r="DO270" s="845" t="s">
        <v>798</v>
      </c>
      <c r="DP270" s="845" t="s">
        <v>798</v>
      </c>
      <c r="DQ270" s="845" t="s">
        <v>798</v>
      </c>
      <c r="DR270" s="845" t="s">
        <v>798</v>
      </c>
      <c r="DS270" s="917" t="s">
        <v>798</v>
      </c>
      <c r="DT270" s="845" t="s">
        <v>798</v>
      </c>
      <c r="DU270" s="845" t="s">
        <v>798</v>
      </c>
      <c r="DV270" s="845" t="s">
        <v>798</v>
      </c>
      <c r="DW270" s="845" t="s">
        <v>798</v>
      </c>
      <c r="DX270" s="845" t="s">
        <v>798</v>
      </c>
      <c r="DY270" s="845" t="s">
        <v>798</v>
      </c>
      <c r="DZ270" s="845" t="s">
        <v>798</v>
      </c>
      <c r="EA270" s="845" t="s">
        <v>798</v>
      </c>
      <c r="EB270" s="845" t="s">
        <v>798</v>
      </c>
      <c r="EC270" s="845" t="s">
        <v>798</v>
      </c>
      <c r="ED270" s="845" t="s">
        <v>798</v>
      </c>
      <c r="EE270" s="845" t="s">
        <v>798</v>
      </c>
      <c r="EF270" s="845" t="s">
        <v>798</v>
      </c>
    </row>
    <row r="271" spans="1:136" x14ac:dyDescent="0.2">
      <c r="A271" s="845">
        <v>267</v>
      </c>
      <c r="B271" s="845">
        <v>3</v>
      </c>
      <c r="C271" s="845" t="s">
        <v>798</v>
      </c>
      <c r="D271" s="845" t="s">
        <v>798</v>
      </c>
      <c r="E271" s="845" t="s">
        <v>798</v>
      </c>
      <c r="F271" s="845" t="s">
        <v>798</v>
      </c>
      <c r="G271" s="845" t="s">
        <v>798</v>
      </c>
      <c r="H271" s="845" t="s">
        <v>798</v>
      </c>
      <c r="I271" s="845" t="s">
        <v>798</v>
      </c>
      <c r="J271" s="845" t="s">
        <v>798</v>
      </c>
      <c r="K271" s="845" t="s">
        <v>798</v>
      </c>
      <c r="L271" s="845" t="s">
        <v>798</v>
      </c>
      <c r="M271" s="845" t="s">
        <v>798</v>
      </c>
      <c r="N271" s="845" t="s">
        <v>798</v>
      </c>
      <c r="O271" s="845" t="s">
        <v>798</v>
      </c>
      <c r="P271" s="845" t="s">
        <v>798</v>
      </c>
      <c r="Q271" s="845" t="s">
        <v>798</v>
      </c>
      <c r="R271" s="845" t="s">
        <v>798</v>
      </c>
      <c r="S271" s="845" t="s">
        <v>798</v>
      </c>
      <c r="T271" s="845" t="s">
        <v>798</v>
      </c>
      <c r="U271" s="845" t="s">
        <v>798</v>
      </c>
      <c r="V271" s="845" t="s">
        <v>798</v>
      </c>
      <c r="W271" s="845" t="s">
        <v>798</v>
      </c>
      <c r="X271" s="845" t="s">
        <v>798</v>
      </c>
      <c r="Y271" s="845" t="s">
        <v>798</v>
      </c>
      <c r="Z271" s="845" t="s">
        <v>798</v>
      </c>
      <c r="AA271" s="845" t="s">
        <v>798</v>
      </c>
      <c r="AB271" s="845" t="s">
        <v>798</v>
      </c>
      <c r="AC271" s="845" t="s">
        <v>798</v>
      </c>
      <c r="AD271" s="845" t="s">
        <v>798</v>
      </c>
      <c r="AE271" s="845" t="s">
        <v>798</v>
      </c>
      <c r="AF271" s="845" t="s">
        <v>798</v>
      </c>
      <c r="AG271" s="845" t="s">
        <v>798</v>
      </c>
      <c r="AH271" s="845" t="s">
        <v>798</v>
      </c>
      <c r="AI271" s="845" t="s">
        <v>798</v>
      </c>
      <c r="AJ271" s="845" t="s">
        <v>798</v>
      </c>
      <c r="AK271" s="845" t="s">
        <v>798</v>
      </c>
      <c r="AL271" s="845" t="s">
        <v>798</v>
      </c>
      <c r="AM271" s="845" t="s">
        <v>798</v>
      </c>
      <c r="AN271" s="845" t="s">
        <v>798</v>
      </c>
      <c r="AO271" s="845" t="s">
        <v>798</v>
      </c>
      <c r="AP271" s="845" t="s">
        <v>798</v>
      </c>
      <c r="AQ271" s="845" t="s">
        <v>798</v>
      </c>
      <c r="AR271" s="845" t="s">
        <v>798</v>
      </c>
      <c r="AS271" s="845" t="s">
        <v>798</v>
      </c>
      <c r="AT271" s="845" t="s">
        <v>798</v>
      </c>
      <c r="AU271" s="845" t="s">
        <v>798</v>
      </c>
      <c r="AV271" s="845" t="s">
        <v>798</v>
      </c>
      <c r="AW271" s="845" t="s">
        <v>798</v>
      </c>
      <c r="AX271" s="845" t="s">
        <v>798</v>
      </c>
      <c r="AY271" s="845" t="s">
        <v>798</v>
      </c>
      <c r="AZ271" s="845" t="s">
        <v>798</v>
      </c>
      <c r="BA271" s="845" t="s">
        <v>798</v>
      </c>
      <c r="BB271" s="845" t="s">
        <v>798</v>
      </c>
      <c r="BC271" s="845" t="s">
        <v>798</v>
      </c>
      <c r="BD271" s="845" t="s">
        <v>798</v>
      </c>
      <c r="BE271" s="845" t="s">
        <v>798</v>
      </c>
      <c r="BF271" s="845" t="s">
        <v>798</v>
      </c>
      <c r="BG271" s="845" t="s">
        <v>798</v>
      </c>
      <c r="BH271" s="845" t="s">
        <v>798</v>
      </c>
      <c r="BI271" s="845" t="s">
        <v>798</v>
      </c>
      <c r="BJ271" s="845" t="s">
        <v>798</v>
      </c>
      <c r="BK271" s="917" t="s">
        <v>798</v>
      </c>
      <c r="BL271" s="845" t="s">
        <v>798</v>
      </c>
      <c r="BM271" s="845" t="s">
        <v>798</v>
      </c>
      <c r="BN271" s="845" t="s">
        <v>798</v>
      </c>
      <c r="BO271" s="845" t="s">
        <v>798</v>
      </c>
      <c r="BP271" s="845" t="s">
        <v>798</v>
      </c>
      <c r="BQ271" s="845" t="s">
        <v>798</v>
      </c>
      <c r="BR271" s="917" t="s">
        <v>798</v>
      </c>
      <c r="BS271" s="845" t="s">
        <v>798</v>
      </c>
      <c r="BT271" s="845" t="s">
        <v>798</v>
      </c>
      <c r="BU271" s="845" t="s">
        <v>798</v>
      </c>
      <c r="BV271" s="917" t="s">
        <v>798</v>
      </c>
      <c r="BW271" s="845" t="s">
        <v>798</v>
      </c>
      <c r="BX271" s="845" t="s">
        <v>798</v>
      </c>
      <c r="BY271" s="845" t="s">
        <v>798</v>
      </c>
      <c r="BZ271" s="845" t="s">
        <v>798</v>
      </c>
      <c r="CA271" s="845" t="s">
        <v>798</v>
      </c>
      <c r="CB271" s="845" t="s">
        <v>798</v>
      </c>
      <c r="CC271" s="845" t="s">
        <v>798</v>
      </c>
      <c r="CD271" s="845" t="s">
        <v>798</v>
      </c>
      <c r="CE271" s="845" t="s">
        <v>798</v>
      </c>
      <c r="CF271" s="845" t="s">
        <v>798</v>
      </c>
      <c r="CG271" s="845" t="s">
        <v>798</v>
      </c>
      <c r="CH271" s="845" t="s">
        <v>798</v>
      </c>
      <c r="CI271" s="845" t="s">
        <v>798</v>
      </c>
      <c r="CJ271" s="845" t="s">
        <v>798</v>
      </c>
      <c r="CK271" s="845" t="s">
        <v>798</v>
      </c>
      <c r="CL271" s="845" t="s">
        <v>798</v>
      </c>
      <c r="CM271" s="845" t="s">
        <v>798</v>
      </c>
      <c r="CN271" s="845" t="s">
        <v>798</v>
      </c>
      <c r="CO271" s="845" t="s">
        <v>798</v>
      </c>
      <c r="CP271" s="845" t="s">
        <v>798</v>
      </c>
      <c r="CQ271" s="845" t="s">
        <v>798</v>
      </c>
      <c r="CR271" s="845" t="s">
        <v>798</v>
      </c>
      <c r="CS271" s="845" t="s">
        <v>798</v>
      </c>
      <c r="CT271" s="845" t="s">
        <v>798</v>
      </c>
      <c r="CU271" s="845" t="s">
        <v>798</v>
      </c>
      <c r="CV271" s="845" t="s">
        <v>798</v>
      </c>
      <c r="CW271" s="845" t="s">
        <v>798</v>
      </c>
      <c r="CX271" s="845" t="s">
        <v>798</v>
      </c>
      <c r="CY271" s="845" t="s">
        <v>798</v>
      </c>
      <c r="CZ271" s="845" t="s">
        <v>798</v>
      </c>
      <c r="DA271" s="845" t="s">
        <v>798</v>
      </c>
      <c r="DB271" s="845" t="s">
        <v>798</v>
      </c>
      <c r="DC271" s="845" t="s">
        <v>798</v>
      </c>
      <c r="DD271" s="845" t="s">
        <v>798</v>
      </c>
      <c r="DE271" s="845" t="s">
        <v>798</v>
      </c>
      <c r="DF271" s="845" t="s">
        <v>798</v>
      </c>
      <c r="DG271" s="845" t="s">
        <v>798</v>
      </c>
      <c r="DH271" s="845" t="s">
        <v>798</v>
      </c>
      <c r="DI271" s="845" t="s">
        <v>798</v>
      </c>
      <c r="DJ271" s="845" t="s">
        <v>798</v>
      </c>
      <c r="DK271" s="845" t="s">
        <v>798</v>
      </c>
      <c r="DL271" s="845" t="s">
        <v>798</v>
      </c>
      <c r="DM271" s="845" t="s">
        <v>798</v>
      </c>
      <c r="DN271" s="845" t="s">
        <v>798</v>
      </c>
      <c r="DO271" s="845" t="s">
        <v>798</v>
      </c>
      <c r="DP271" s="845" t="s">
        <v>798</v>
      </c>
      <c r="DQ271" s="845" t="s">
        <v>798</v>
      </c>
      <c r="DR271" s="845" t="s">
        <v>798</v>
      </c>
      <c r="DS271" s="917" t="s">
        <v>798</v>
      </c>
      <c r="DT271" s="845" t="s">
        <v>798</v>
      </c>
      <c r="DU271" s="845" t="s">
        <v>798</v>
      </c>
      <c r="DV271" s="845" t="s">
        <v>798</v>
      </c>
      <c r="DW271" s="845" t="s">
        <v>798</v>
      </c>
      <c r="DX271" s="845" t="s">
        <v>798</v>
      </c>
      <c r="DY271" s="845" t="s">
        <v>798</v>
      </c>
      <c r="DZ271" s="845" t="s">
        <v>798</v>
      </c>
      <c r="EA271" s="845" t="s">
        <v>798</v>
      </c>
      <c r="EB271" s="845" t="s">
        <v>798</v>
      </c>
      <c r="EC271" s="845" t="s">
        <v>798</v>
      </c>
      <c r="ED271" s="845" t="s">
        <v>798</v>
      </c>
      <c r="EE271" s="845" t="s">
        <v>798</v>
      </c>
      <c r="EF271" s="845" t="s">
        <v>798</v>
      </c>
    </row>
    <row r="272" spans="1:136" x14ac:dyDescent="0.2">
      <c r="A272" s="845">
        <v>268</v>
      </c>
      <c r="B272" s="845">
        <v>4</v>
      </c>
      <c r="C272" s="845" t="s">
        <v>798</v>
      </c>
      <c r="D272" s="845" t="s">
        <v>798</v>
      </c>
      <c r="E272" s="845" t="s">
        <v>798</v>
      </c>
      <c r="F272" s="845" t="s">
        <v>798</v>
      </c>
      <c r="G272" s="845" t="s">
        <v>798</v>
      </c>
      <c r="H272" s="845" t="s">
        <v>798</v>
      </c>
      <c r="I272" s="845" t="s">
        <v>798</v>
      </c>
      <c r="J272" s="845" t="s">
        <v>798</v>
      </c>
      <c r="K272" s="845" t="s">
        <v>798</v>
      </c>
      <c r="L272" s="845" t="s">
        <v>798</v>
      </c>
      <c r="M272" s="845" t="s">
        <v>798</v>
      </c>
      <c r="N272" s="845" t="s">
        <v>798</v>
      </c>
      <c r="O272" s="845" t="s">
        <v>798</v>
      </c>
      <c r="P272" s="845" t="s">
        <v>798</v>
      </c>
      <c r="Q272" s="845" t="s">
        <v>798</v>
      </c>
      <c r="R272" s="845" t="s">
        <v>798</v>
      </c>
      <c r="S272" s="845" t="s">
        <v>798</v>
      </c>
      <c r="T272" s="845" t="s">
        <v>798</v>
      </c>
      <c r="U272" s="845" t="s">
        <v>798</v>
      </c>
      <c r="V272" s="845" t="s">
        <v>798</v>
      </c>
      <c r="W272" s="845" t="s">
        <v>798</v>
      </c>
      <c r="X272" s="845" t="s">
        <v>798</v>
      </c>
      <c r="Y272" s="845" t="s">
        <v>798</v>
      </c>
      <c r="Z272" s="845" t="s">
        <v>798</v>
      </c>
      <c r="AA272" s="845" t="s">
        <v>798</v>
      </c>
      <c r="AB272" s="845" t="s">
        <v>798</v>
      </c>
      <c r="AC272" s="845" t="s">
        <v>798</v>
      </c>
      <c r="AD272" s="845" t="s">
        <v>798</v>
      </c>
      <c r="AE272" s="845" t="s">
        <v>798</v>
      </c>
      <c r="AF272" s="845" t="s">
        <v>798</v>
      </c>
      <c r="AG272" s="845" t="s">
        <v>798</v>
      </c>
      <c r="AH272" s="845" t="s">
        <v>798</v>
      </c>
      <c r="AI272" s="845" t="s">
        <v>798</v>
      </c>
      <c r="AJ272" s="845" t="s">
        <v>798</v>
      </c>
      <c r="AK272" s="845" t="s">
        <v>798</v>
      </c>
      <c r="AL272" s="845" t="s">
        <v>798</v>
      </c>
      <c r="AM272" s="845" t="s">
        <v>798</v>
      </c>
      <c r="AN272" s="845" t="s">
        <v>798</v>
      </c>
      <c r="AO272" s="845" t="s">
        <v>798</v>
      </c>
      <c r="AP272" s="845" t="s">
        <v>798</v>
      </c>
      <c r="AQ272" s="845" t="s">
        <v>798</v>
      </c>
      <c r="AR272" s="845" t="s">
        <v>798</v>
      </c>
      <c r="AS272" s="845" t="s">
        <v>798</v>
      </c>
      <c r="AT272" s="845" t="s">
        <v>798</v>
      </c>
      <c r="AU272" s="845" t="s">
        <v>798</v>
      </c>
      <c r="AV272" s="845" t="s">
        <v>798</v>
      </c>
      <c r="AW272" s="845" t="s">
        <v>798</v>
      </c>
      <c r="AX272" s="845" t="s">
        <v>798</v>
      </c>
      <c r="AY272" s="845" t="s">
        <v>798</v>
      </c>
      <c r="AZ272" s="845" t="s">
        <v>798</v>
      </c>
      <c r="BA272" s="845" t="s">
        <v>798</v>
      </c>
      <c r="BB272" s="845" t="s">
        <v>798</v>
      </c>
      <c r="BC272" s="845" t="s">
        <v>798</v>
      </c>
      <c r="BD272" s="845" t="s">
        <v>798</v>
      </c>
      <c r="BE272" s="845" t="s">
        <v>798</v>
      </c>
      <c r="BF272" s="845" t="s">
        <v>798</v>
      </c>
      <c r="BG272" s="845" t="s">
        <v>798</v>
      </c>
      <c r="BH272" s="845" t="s">
        <v>798</v>
      </c>
      <c r="BI272" s="845" t="s">
        <v>798</v>
      </c>
      <c r="BJ272" s="845" t="s">
        <v>798</v>
      </c>
      <c r="BK272" s="917" t="s">
        <v>798</v>
      </c>
      <c r="BL272" s="845" t="s">
        <v>798</v>
      </c>
      <c r="BM272" s="845" t="s">
        <v>798</v>
      </c>
      <c r="BN272" s="845" t="s">
        <v>798</v>
      </c>
      <c r="BO272" s="845" t="s">
        <v>798</v>
      </c>
      <c r="BP272" s="845" t="s">
        <v>798</v>
      </c>
      <c r="BQ272" s="845" t="s">
        <v>798</v>
      </c>
      <c r="BR272" s="917" t="s">
        <v>798</v>
      </c>
      <c r="BS272" s="845" t="s">
        <v>798</v>
      </c>
      <c r="BT272" s="845" t="s">
        <v>798</v>
      </c>
      <c r="BU272" s="845" t="s">
        <v>798</v>
      </c>
      <c r="BV272" s="917" t="s">
        <v>798</v>
      </c>
      <c r="BW272" s="845" t="s">
        <v>798</v>
      </c>
      <c r="BX272" s="845" t="s">
        <v>798</v>
      </c>
      <c r="BY272" s="845" t="s">
        <v>798</v>
      </c>
      <c r="BZ272" s="845" t="s">
        <v>798</v>
      </c>
      <c r="CA272" s="845" t="s">
        <v>798</v>
      </c>
      <c r="CB272" s="845" t="s">
        <v>798</v>
      </c>
      <c r="CC272" s="845" t="s">
        <v>798</v>
      </c>
      <c r="CD272" s="845" t="s">
        <v>798</v>
      </c>
      <c r="CE272" s="845" t="s">
        <v>798</v>
      </c>
      <c r="CF272" s="845" t="s">
        <v>798</v>
      </c>
      <c r="CG272" s="845" t="s">
        <v>798</v>
      </c>
      <c r="CH272" s="845" t="s">
        <v>798</v>
      </c>
      <c r="CI272" s="845" t="s">
        <v>798</v>
      </c>
      <c r="CJ272" s="845" t="s">
        <v>798</v>
      </c>
      <c r="CK272" s="845" t="s">
        <v>798</v>
      </c>
      <c r="CL272" s="845" t="s">
        <v>798</v>
      </c>
      <c r="CM272" s="845" t="s">
        <v>798</v>
      </c>
      <c r="CN272" s="845" t="s">
        <v>798</v>
      </c>
      <c r="CO272" s="845" t="s">
        <v>798</v>
      </c>
      <c r="CP272" s="845" t="s">
        <v>798</v>
      </c>
      <c r="CQ272" s="845" t="s">
        <v>798</v>
      </c>
      <c r="CR272" s="845" t="s">
        <v>798</v>
      </c>
      <c r="CS272" s="845" t="s">
        <v>798</v>
      </c>
      <c r="CT272" s="845" t="s">
        <v>798</v>
      </c>
      <c r="CU272" s="845" t="s">
        <v>798</v>
      </c>
      <c r="CV272" s="845" t="s">
        <v>798</v>
      </c>
      <c r="CW272" s="845" t="s">
        <v>798</v>
      </c>
      <c r="CX272" s="845" t="s">
        <v>798</v>
      </c>
      <c r="CY272" s="845" t="s">
        <v>798</v>
      </c>
      <c r="CZ272" s="845" t="s">
        <v>798</v>
      </c>
      <c r="DA272" s="845" t="s">
        <v>798</v>
      </c>
      <c r="DB272" s="845" t="s">
        <v>798</v>
      </c>
      <c r="DC272" s="845" t="s">
        <v>798</v>
      </c>
      <c r="DD272" s="845" t="s">
        <v>798</v>
      </c>
      <c r="DE272" s="845" t="s">
        <v>798</v>
      </c>
      <c r="DF272" s="845" t="s">
        <v>798</v>
      </c>
      <c r="DG272" s="845" t="s">
        <v>798</v>
      </c>
      <c r="DH272" s="845" t="s">
        <v>798</v>
      </c>
      <c r="DI272" s="845" t="s">
        <v>798</v>
      </c>
      <c r="DJ272" s="845" t="s">
        <v>798</v>
      </c>
      <c r="DK272" s="845" t="s">
        <v>798</v>
      </c>
      <c r="DL272" s="845" t="s">
        <v>798</v>
      </c>
      <c r="DM272" s="845" t="s">
        <v>798</v>
      </c>
      <c r="DN272" s="845" t="s">
        <v>798</v>
      </c>
      <c r="DO272" s="845" t="s">
        <v>798</v>
      </c>
      <c r="DP272" s="845" t="s">
        <v>798</v>
      </c>
      <c r="DQ272" s="845" t="s">
        <v>798</v>
      </c>
      <c r="DR272" s="845" t="s">
        <v>798</v>
      </c>
      <c r="DS272" s="917" t="s">
        <v>798</v>
      </c>
      <c r="DT272" s="845" t="s">
        <v>798</v>
      </c>
      <c r="DU272" s="845" t="s">
        <v>798</v>
      </c>
      <c r="DV272" s="845" t="s">
        <v>798</v>
      </c>
      <c r="DW272" s="845" t="s">
        <v>798</v>
      </c>
      <c r="DX272" s="845" t="s">
        <v>798</v>
      </c>
      <c r="DY272" s="845" t="s">
        <v>798</v>
      </c>
      <c r="DZ272" s="845" t="s">
        <v>798</v>
      </c>
      <c r="EA272" s="845" t="s">
        <v>798</v>
      </c>
      <c r="EB272" s="845" t="s">
        <v>798</v>
      </c>
      <c r="EC272" s="845" t="s">
        <v>798</v>
      </c>
      <c r="ED272" s="845" t="s">
        <v>798</v>
      </c>
      <c r="EE272" s="845" t="s">
        <v>798</v>
      </c>
      <c r="EF272" s="845" t="s">
        <v>798</v>
      </c>
    </row>
    <row r="273" spans="1:136" x14ac:dyDescent="0.2">
      <c r="A273" s="845">
        <v>269</v>
      </c>
      <c r="B273" s="845">
        <v>5</v>
      </c>
      <c r="C273" s="845" t="s">
        <v>798</v>
      </c>
      <c r="D273" s="845" t="s">
        <v>798</v>
      </c>
      <c r="E273" s="845" t="s">
        <v>798</v>
      </c>
      <c r="F273" s="845" t="s">
        <v>798</v>
      </c>
      <c r="G273" s="845" t="s">
        <v>798</v>
      </c>
      <c r="H273" s="845" t="s">
        <v>798</v>
      </c>
      <c r="I273" s="845" t="s">
        <v>798</v>
      </c>
      <c r="J273" s="845" t="s">
        <v>798</v>
      </c>
      <c r="K273" s="845" t="s">
        <v>798</v>
      </c>
      <c r="L273" s="845" t="s">
        <v>798</v>
      </c>
      <c r="M273" s="845" t="s">
        <v>798</v>
      </c>
      <c r="N273" s="845" t="s">
        <v>798</v>
      </c>
      <c r="O273" s="845" t="s">
        <v>798</v>
      </c>
      <c r="P273" s="845" t="s">
        <v>798</v>
      </c>
      <c r="Q273" s="845" t="s">
        <v>798</v>
      </c>
      <c r="R273" s="845" t="s">
        <v>798</v>
      </c>
      <c r="S273" s="845" t="s">
        <v>798</v>
      </c>
      <c r="T273" s="845" t="s">
        <v>798</v>
      </c>
      <c r="U273" s="845" t="s">
        <v>798</v>
      </c>
      <c r="V273" s="845" t="s">
        <v>798</v>
      </c>
      <c r="W273" s="845" t="s">
        <v>798</v>
      </c>
      <c r="X273" s="845" t="s">
        <v>798</v>
      </c>
      <c r="Y273" s="845" t="s">
        <v>798</v>
      </c>
      <c r="Z273" s="845" t="s">
        <v>798</v>
      </c>
      <c r="AA273" s="845" t="s">
        <v>798</v>
      </c>
      <c r="AB273" s="845" t="s">
        <v>798</v>
      </c>
      <c r="AC273" s="845" t="s">
        <v>798</v>
      </c>
      <c r="AD273" s="845" t="s">
        <v>798</v>
      </c>
      <c r="AE273" s="845" t="s">
        <v>798</v>
      </c>
      <c r="AF273" s="845" t="s">
        <v>798</v>
      </c>
      <c r="AG273" s="845" t="s">
        <v>798</v>
      </c>
      <c r="AH273" s="845" t="s">
        <v>798</v>
      </c>
      <c r="AI273" s="845" t="s">
        <v>798</v>
      </c>
      <c r="AJ273" s="845" t="s">
        <v>798</v>
      </c>
      <c r="AK273" s="845" t="s">
        <v>798</v>
      </c>
      <c r="AL273" s="845" t="s">
        <v>798</v>
      </c>
      <c r="AM273" s="845" t="s">
        <v>798</v>
      </c>
      <c r="AN273" s="845" t="s">
        <v>798</v>
      </c>
      <c r="AO273" s="845" t="s">
        <v>798</v>
      </c>
      <c r="AP273" s="845" t="s">
        <v>798</v>
      </c>
      <c r="AQ273" s="845" t="s">
        <v>798</v>
      </c>
      <c r="AR273" s="845" t="s">
        <v>798</v>
      </c>
      <c r="AS273" s="845" t="s">
        <v>798</v>
      </c>
      <c r="AT273" s="845" t="s">
        <v>798</v>
      </c>
      <c r="AU273" s="845" t="s">
        <v>798</v>
      </c>
      <c r="AV273" s="845" t="s">
        <v>798</v>
      </c>
      <c r="AW273" s="845" t="s">
        <v>798</v>
      </c>
      <c r="AX273" s="845" t="s">
        <v>798</v>
      </c>
      <c r="AY273" s="845" t="s">
        <v>798</v>
      </c>
      <c r="AZ273" s="845" t="s">
        <v>798</v>
      </c>
      <c r="BA273" s="845" t="s">
        <v>798</v>
      </c>
      <c r="BB273" s="845" t="s">
        <v>798</v>
      </c>
      <c r="BC273" s="845" t="s">
        <v>798</v>
      </c>
      <c r="BD273" s="845" t="s">
        <v>798</v>
      </c>
      <c r="BE273" s="845" t="s">
        <v>798</v>
      </c>
      <c r="BF273" s="845" t="s">
        <v>798</v>
      </c>
      <c r="BG273" s="845" t="s">
        <v>798</v>
      </c>
      <c r="BH273" s="845" t="s">
        <v>798</v>
      </c>
      <c r="BI273" s="845" t="s">
        <v>798</v>
      </c>
      <c r="BJ273" s="845" t="s">
        <v>798</v>
      </c>
      <c r="BK273" s="917" t="s">
        <v>798</v>
      </c>
      <c r="BL273" s="845" t="s">
        <v>798</v>
      </c>
      <c r="BM273" s="845" t="s">
        <v>798</v>
      </c>
      <c r="BN273" s="845" t="s">
        <v>798</v>
      </c>
      <c r="BO273" s="845" t="s">
        <v>798</v>
      </c>
      <c r="BP273" s="845" t="s">
        <v>798</v>
      </c>
      <c r="BQ273" s="845" t="s">
        <v>798</v>
      </c>
      <c r="BR273" s="917" t="s">
        <v>798</v>
      </c>
      <c r="BS273" s="845" t="s">
        <v>798</v>
      </c>
      <c r="BT273" s="845" t="s">
        <v>798</v>
      </c>
      <c r="BU273" s="845" t="s">
        <v>798</v>
      </c>
      <c r="BV273" s="917" t="s">
        <v>798</v>
      </c>
      <c r="BW273" s="845" t="s">
        <v>798</v>
      </c>
      <c r="BX273" s="845" t="s">
        <v>798</v>
      </c>
      <c r="BY273" s="845" t="s">
        <v>798</v>
      </c>
      <c r="BZ273" s="845" t="s">
        <v>798</v>
      </c>
      <c r="CA273" s="845" t="s">
        <v>798</v>
      </c>
      <c r="CB273" s="845" t="s">
        <v>798</v>
      </c>
      <c r="CC273" s="845" t="s">
        <v>798</v>
      </c>
      <c r="CD273" s="845" t="s">
        <v>798</v>
      </c>
      <c r="CE273" s="845" t="s">
        <v>798</v>
      </c>
      <c r="CF273" s="845" t="s">
        <v>798</v>
      </c>
      <c r="CG273" s="845" t="s">
        <v>798</v>
      </c>
      <c r="CH273" s="845" t="s">
        <v>798</v>
      </c>
      <c r="CI273" s="845" t="s">
        <v>798</v>
      </c>
      <c r="CJ273" s="845" t="s">
        <v>798</v>
      </c>
      <c r="CK273" s="845" t="s">
        <v>798</v>
      </c>
      <c r="CL273" s="845" t="s">
        <v>798</v>
      </c>
      <c r="CM273" s="845" t="s">
        <v>798</v>
      </c>
      <c r="CN273" s="845" t="s">
        <v>798</v>
      </c>
      <c r="CO273" s="845" t="s">
        <v>798</v>
      </c>
      <c r="CP273" s="845" t="s">
        <v>798</v>
      </c>
      <c r="CQ273" s="845" t="s">
        <v>798</v>
      </c>
      <c r="CR273" s="845" t="s">
        <v>798</v>
      </c>
      <c r="CS273" s="845" t="s">
        <v>798</v>
      </c>
      <c r="CT273" s="845" t="s">
        <v>798</v>
      </c>
      <c r="CU273" s="845" t="s">
        <v>798</v>
      </c>
      <c r="CV273" s="845" t="s">
        <v>798</v>
      </c>
      <c r="CW273" s="845" t="s">
        <v>798</v>
      </c>
      <c r="CX273" s="845" t="s">
        <v>798</v>
      </c>
      <c r="CY273" s="845" t="s">
        <v>798</v>
      </c>
      <c r="CZ273" s="845" t="s">
        <v>798</v>
      </c>
      <c r="DA273" s="845" t="s">
        <v>798</v>
      </c>
      <c r="DB273" s="845" t="s">
        <v>798</v>
      </c>
      <c r="DC273" s="845" t="s">
        <v>798</v>
      </c>
      <c r="DD273" s="845" t="s">
        <v>798</v>
      </c>
      <c r="DE273" s="845" t="s">
        <v>798</v>
      </c>
      <c r="DF273" s="845" t="s">
        <v>798</v>
      </c>
      <c r="DG273" s="845" t="s">
        <v>798</v>
      </c>
      <c r="DH273" s="845" t="s">
        <v>798</v>
      </c>
      <c r="DI273" s="845" t="s">
        <v>798</v>
      </c>
      <c r="DJ273" s="845" t="s">
        <v>798</v>
      </c>
      <c r="DK273" s="845" t="s">
        <v>798</v>
      </c>
      <c r="DL273" s="845" t="s">
        <v>798</v>
      </c>
      <c r="DM273" s="845" t="s">
        <v>798</v>
      </c>
      <c r="DN273" s="845" t="s">
        <v>798</v>
      </c>
      <c r="DO273" s="845" t="s">
        <v>798</v>
      </c>
      <c r="DP273" s="845" t="s">
        <v>798</v>
      </c>
      <c r="DQ273" s="845" t="s">
        <v>798</v>
      </c>
      <c r="DR273" s="845" t="s">
        <v>798</v>
      </c>
      <c r="DS273" s="917" t="s">
        <v>798</v>
      </c>
      <c r="DT273" s="845" t="s">
        <v>798</v>
      </c>
      <c r="DU273" s="845" t="s">
        <v>798</v>
      </c>
      <c r="DV273" s="845" t="s">
        <v>798</v>
      </c>
      <c r="DW273" s="845" t="s">
        <v>798</v>
      </c>
      <c r="DX273" s="845" t="s">
        <v>798</v>
      </c>
      <c r="DY273" s="845" t="s">
        <v>798</v>
      </c>
      <c r="DZ273" s="845" t="s">
        <v>798</v>
      </c>
      <c r="EA273" s="845" t="s">
        <v>798</v>
      </c>
      <c r="EB273" s="845" t="s">
        <v>798</v>
      </c>
      <c r="EC273" s="845" t="s">
        <v>798</v>
      </c>
      <c r="ED273" s="845" t="s">
        <v>798</v>
      </c>
      <c r="EE273" s="845" t="s">
        <v>798</v>
      </c>
      <c r="EF273" s="845" t="s">
        <v>798</v>
      </c>
    </row>
    <row r="274" spans="1:136" x14ac:dyDescent="0.2">
      <c r="A274" s="845">
        <v>270</v>
      </c>
      <c r="B274" s="845">
        <v>6</v>
      </c>
      <c r="C274" s="845" t="s">
        <v>798</v>
      </c>
      <c r="D274" s="845" t="s">
        <v>798</v>
      </c>
      <c r="E274" s="845" t="s">
        <v>798</v>
      </c>
      <c r="F274" s="845" t="s">
        <v>798</v>
      </c>
      <c r="G274" s="845" t="s">
        <v>798</v>
      </c>
      <c r="H274" s="845" t="s">
        <v>798</v>
      </c>
      <c r="I274" s="845" t="s">
        <v>798</v>
      </c>
      <c r="J274" s="845" t="s">
        <v>798</v>
      </c>
      <c r="K274" s="845" t="s">
        <v>798</v>
      </c>
      <c r="L274" s="845" t="s">
        <v>798</v>
      </c>
      <c r="M274" s="845" t="s">
        <v>798</v>
      </c>
      <c r="N274" s="845" t="s">
        <v>798</v>
      </c>
      <c r="O274" s="845" t="s">
        <v>798</v>
      </c>
      <c r="P274" s="845" t="s">
        <v>798</v>
      </c>
      <c r="Q274" s="845" t="s">
        <v>798</v>
      </c>
      <c r="R274" s="845" t="s">
        <v>798</v>
      </c>
      <c r="S274" s="845" t="s">
        <v>798</v>
      </c>
      <c r="T274" s="845" t="s">
        <v>798</v>
      </c>
      <c r="U274" s="845" t="s">
        <v>798</v>
      </c>
      <c r="V274" s="845" t="s">
        <v>798</v>
      </c>
      <c r="W274" s="845" t="s">
        <v>798</v>
      </c>
      <c r="X274" s="845" t="s">
        <v>798</v>
      </c>
      <c r="Y274" s="845" t="s">
        <v>798</v>
      </c>
      <c r="Z274" s="845" t="s">
        <v>798</v>
      </c>
      <c r="AA274" s="845" t="s">
        <v>798</v>
      </c>
      <c r="AB274" s="845" t="s">
        <v>798</v>
      </c>
      <c r="AC274" s="845" t="s">
        <v>798</v>
      </c>
      <c r="AD274" s="845" t="s">
        <v>798</v>
      </c>
      <c r="AE274" s="845" t="s">
        <v>798</v>
      </c>
      <c r="AF274" s="845" t="s">
        <v>798</v>
      </c>
      <c r="AG274" s="845" t="s">
        <v>798</v>
      </c>
      <c r="AH274" s="845" t="s">
        <v>798</v>
      </c>
      <c r="AI274" s="845" t="s">
        <v>798</v>
      </c>
      <c r="AJ274" s="845" t="s">
        <v>798</v>
      </c>
      <c r="AK274" s="845" t="s">
        <v>798</v>
      </c>
      <c r="AL274" s="845" t="s">
        <v>798</v>
      </c>
      <c r="AM274" s="845" t="s">
        <v>798</v>
      </c>
      <c r="AN274" s="845" t="s">
        <v>798</v>
      </c>
      <c r="AO274" s="845" t="s">
        <v>798</v>
      </c>
      <c r="AP274" s="845" t="s">
        <v>798</v>
      </c>
      <c r="AQ274" s="845" t="s">
        <v>798</v>
      </c>
      <c r="AR274" s="845" t="s">
        <v>798</v>
      </c>
      <c r="AS274" s="845" t="s">
        <v>798</v>
      </c>
      <c r="AT274" s="845" t="s">
        <v>798</v>
      </c>
      <c r="AU274" s="845" t="s">
        <v>798</v>
      </c>
      <c r="AV274" s="845" t="s">
        <v>798</v>
      </c>
      <c r="AW274" s="845" t="s">
        <v>798</v>
      </c>
      <c r="AX274" s="845" t="s">
        <v>798</v>
      </c>
      <c r="AY274" s="845" t="s">
        <v>798</v>
      </c>
      <c r="AZ274" s="845" t="s">
        <v>798</v>
      </c>
      <c r="BA274" s="845" t="s">
        <v>798</v>
      </c>
      <c r="BB274" s="845" t="s">
        <v>798</v>
      </c>
      <c r="BC274" s="845" t="s">
        <v>798</v>
      </c>
      <c r="BD274" s="845" t="s">
        <v>798</v>
      </c>
      <c r="BE274" s="845" t="s">
        <v>798</v>
      </c>
      <c r="BF274" s="845" t="s">
        <v>798</v>
      </c>
      <c r="BG274" s="845" t="s">
        <v>798</v>
      </c>
      <c r="BH274" s="845" t="s">
        <v>798</v>
      </c>
      <c r="BI274" s="845" t="s">
        <v>798</v>
      </c>
      <c r="BJ274" s="845" t="s">
        <v>798</v>
      </c>
      <c r="BK274" s="917" t="s">
        <v>798</v>
      </c>
      <c r="BL274" s="845" t="s">
        <v>798</v>
      </c>
      <c r="BM274" s="845" t="s">
        <v>798</v>
      </c>
      <c r="BN274" s="845" t="s">
        <v>798</v>
      </c>
      <c r="BO274" s="845" t="s">
        <v>798</v>
      </c>
      <c r="BP274" s="845" t="s">
        <v>798</v>
      </c>
      <c r="BQ274" s="845" t="s">
        <v>798</v>
      </c>
      <c r="BR274" s="917" t="s">
        <v>798</v>
      </c>
      <c r="BS274" s="845" t="s">
        <v>798</v>
      </c>
      <c r="BT274" s="845" t="s">
        <v>798</v>
      </c>
      <c r="BU274" s="845" t="s">
        <v>798</v>
      </c>
      <c r="BV274" s="917" t="s">
        <v>798</v>
      </c>
      <c r="BW274" s="845" t="s">
        <v>798</v>
      </c>
      <c r="BX274" s="845" t="s">
        <v>798</v>
      </c>
      <c r="BY274" s="845" t="s">
        <v>798</v>
      </c>
      <c r="BZ274" s="845" t="s">
        <v>798</v>
      </c>
      <c r="CA274" s="845" t="s">
        <v>798</v>
      </c>
      <c r="CB274" s="845" t="s">
        <v>798</v>
      </c>
      <c r="CC274" s="845" t="s">
        <v>798</v>
      </c>
      <c r="CD274" s="845" t="s">
        <v>798</v>
      </c>
      <c r="CE274" s="845" t="s">
        <v>798</v>
      </c>
      <c r="CF274" s="845" t="s">
        <v>798</v>
      </c>
      <c r="CG274" s="845" t="s">
        <v>798</v>
      </c>
      <c r="CH274" s="845" t="s">
        <v>798</v>
      </c>
      <c r="CI274" s="845" t="s">
        <v>798</v>
      </c>
      <c r="CJ274" s="845" t="s">
        <v>798</v>
      </c>
      <c r="CK274" s="845" t="s">
        <v>798</v>
      </c>
      <c r="CL274" s="845" t="s">
        <v>798</v>
      </c>
      <c r="CM274" s="845" t="s">
        <v>798</v>
      </c>
      <c r="CN274" s="845" t="s">
        <v>798</v>
      </c>
      <c r="CO274" s="845" t="s">
        <v>798</v>
      </c>
      <c r="CP274" s="845" t="s">
        <v>798</v>
      </c>
      <c r="CQ274" s="845" t="s">
        <v>798</v>
      </c>
      <c r="CR274" s="845" t="s">
        <v>798</v>
      </c>
      <c r="CS274" s="845" t="s">
        <v>798</v>
      </c>
      <c r="CT274" s="845" t="s">
        <v>798</v>
      </c>
      <c r="CU274" s="845" t="s">
        <v>798</v>
      </c>
      <c r="CV274" s="845" t="s">
        <v>798</v>
      </c>
      <c r="CW274" s="845" t="s">
        <v>798</v>
      </c>
      <c r="CX274" s="845" t="s">
        <v>798</v>
      </c>
      <c r="CY274" s="845" t="s">
        <v>798</v>
      </c>
      <c r="CZ274" s="845" t="s">
        <v>798</v>
      </c>
      <c r="DA274" s="845" t="s">
        <v>798</v>
      </c>
      <c r="DB274" s="845" t="s">
        <v>798</v>
      </c>
      <c r="DC274" s="845" t="s">
        <v>798</v>
      </c>
      <c r="DD274" s="845" t="s">
        <v>798</v>
      </c>
      <c r="DE274" s="845" t="s">
        <v>798</v>
      </c>
      <c r="DF274" s="845" t="s">
        <v>798</v>
      </c>
      <c r="DG274" s="845" t="s">
        <v>798</v>
      </c>
      <c r="DH274" s="845" t="s">
        <v>798</v>
      </c>
      <c r="DI274" s="845" t="s">
        <v>798</v>
      </c>
      <c r="DJ274" s="845" t="s">
        <v>798</v>
      </c>
      <c r="DK274" s="845" t="s">
        <v>798</v>
      </c>
      <c r="DL274" s="845" t="s">
        <v>798</v>
      </c>
      <c r="DM274" s="845" t="s">
        <v>798</v>
      </c>
      <c r="DN274" s="845" t="s">
        <v>798</v>
      </c>
      <c r="DO274" s="845" t="s">
        <v>798</v>
      </c>
      <c r="DP274" s="845" t="s">
        <v>798</v>
      </c>
      <c r="DQ274" s="845" t="s">
        <v>798</v>
      </c>
      <c r="DR274" s="845" t="s">
        <v>798</v>
      </c>
      <c r="DS274" s="917" t="s">
        <v>798</v>
      </c>
      <c r="DT274" s="845" t="s">
        <v>798</v>
      </c>
      <c r="DU274" s="845" t="s">
        <v>798</v>
      </c>
      <c r="DV274" s="845" t="s">
        <v>798</v>
      </c>
      <c r="DW274" s="845" t="s">
        <v>798</v>
      </c>
      <c r="DX274" s="845" t="s">
        <v>798</v>
      </c>
      <c r="DY274" s="845" t="s">
        <v>798</v>
      </c>
      <c r="DZ274" s="845" t="s">
        <v>798</v>
      </c>
      <c r="EA274" s="845" t="s">
        <v>798</v>
      </c>
      <c r="EB274" s="845" t="s">
        <v>798</v>
      </c>
      <c r="EC274" s="845" t="s">
        <v>798</v>
      </c>
      <c r="ED274" s="845" t="s">
        <v>798</v>
      </c>
      <c r="EE274" s="845" t="s">
        <v>798</v>
      </c>
      <c r="EF274" s="845" t="s">
        <v>798</v>
      </c>
    </row>
    <row r="275" spans="1:136" x14ac:dyDescent="0.2">
      <c r="A275" s="845">
        <v>271</v>
      </c>
      <c r="B275" s="845">
        <v>7</v>
      </c>
      <c r="C275" s="845" t="s">
        <v>798</v>
      </c>
      <c r="D275" s="845" t="s">
        <v>798</v>
      </c>
      <c r="E275" s="845" t="s">
        <v>798</v>
      </c>
      <c r="F275" s="845" t="s">
        <v>798</v>
      </c>
      <c r="G275" s="845" t="s">
        <v>798</v>
      </c>
      <c r="H275" s="845" t="s">
        <v>798</v>
      </c>
      <c r="I275" s="845" t="s">
        <v>798</v>
      </c>
      <c r="J275" s="845" t="s">
        <v>798</v>
      </c>
      <c r="K275" s="845" t="s">
        <v>798</v>
      </c>
      <c r="L275" s="845" t="s">
        <v>798</v>
      </c>
      <c r="M275" s="845" t="s">
        <v>798</v>
      </c>
      <c r="N275" s="845" t="s">
        <v>798</v>
      </c>
      <c r="O275" s="845" t="s">
        <v>798</v>
      </c>
      <c r="P275" s="845" t="s">
        <v>798</v>
      </c>
      <c r="Q275" s="845" t="s">
        <v>798</v>
      </c>
      <c r="R275" s="845" t="s">
        <v>798</v>
      </c>
      <c r="S275" s="845" t="s">
        <v>798</v>
      </c>
      <c r="T275" s="845" t="s">
        <v>798</v>
      </c>
      <c r="U275" s="845" t="s">
        <v>798</v>
      </c>
      <c r="V275" s="845" t="s">
        <v>798</v>
      </c>
      <c r="W275" s="845" t="s">
        <v>798</v>
      </c>
      <c r="X275" s="845" t="s">
        <v>798</v>
      </c>
      <c r="Y275" s="845" t="s">
        <v>798</v>
      </c>
      <c r="Z275" s="845" t="s">
        <v>798</v>
      </c>
      <c r="AA275" s="845" t="s">
        <v>798</v>
      </c>
      <c r="AB275" s="845" t="s">
        <v>798</v>
      </c>
      <c r="AC275" s="845" t="s">
        <v>798</v>
      </c>
      <c r="AD275" s="845" t="s">
        <v>798</v>
      </c>
      <c r="AE275" s="845" t="s">
        <v>798</v>
      </c>
      <c r="AF275" s="845" t="s">
        <v>798</v>
      </c>
      <c r="AG275" s="845" t="s">
        <v>798</v>
      </c>
      <c r="AH275" s="845" t="s">
        <v>798</v>
      </c>
      <c r="AI275" s="845" t="s">
        <v>798</v>
      </c>
      <c r="AJ275" s="845" t="s">
        <v>798</v>
      </c>
      <c r="AK275" s="845" t="s">
        <v>798</v>
      </c>
      <c r="AL275" s="845" t="s">
        <v>798</v>
      </c>
      <c r="AM275" s="845" t="s">
        <v>798</v>
      </c>
      <c r="AN275" s="845" t="s">
        <v>798</v>
      </c>
      <c r="AO275" s="845" t="s">
        <v>798</v>
      </c>
      <c r="AP275" s="845" t="s">
        <v>798</v>
      </c>
      <c r="AQ275" s="845" t="s">
        <v>798</v>
      </c>
      <c r="AR275" s="845" t="s">
        <v>798</v>
      </c>
      <c r="AS275" s="845" t="s">
        <v>798</v>
      </c>
      <c r="AT275" s="845" t="s">
        <v>798</v>
      </c>
      <c r="AU275" s="845" t="s">
        <v>798</v>
      </c>
      <c r="AV275" s="845" t="s">
        <v>798</v>
      </c>
      <c r="AW275" s="845" t="s">
        <v>798</v>
      </c>
      <c r="AX275" s="845" t="s">
        <v>798</v>
      </c>
      <c r="AY275" s="845" t="s">
        <v>798</v>
      </c>
      <c r="AZ275" s="845" t="s">
        <v>798</v>
      </c>
      <c r="BA275" s="845" t="s">
        <v>798</v>
      </c>
      <c r="BB275" s="845" t="s">
        <v>798</v>
      </c>
      <c r="BC275" s="845" t="s">
        <v>798</v>
      </c>
      <c r="BD275" s="845" t="s">
        <v>798</v>
      </c>
      <c r="BE275" s="845" t="s">
        <v>798</v>
      </c>
      <c r="BF275" s="845" t="s">
        <v>798</v>
      </c>
      <c r="BG275" s="845" t="s">
        <v>798</v>
      </c>
      <c r="BH275" s="845" t="s">
        <v>798</v>
      </c>
      <c r="BI275" s="845" t="s">
        <v>798</v>
      </c>
      <c r="BJ275" s="845" t="s">
        <v>798</v>
      </c>
      <c r="BK275" s="917" t="s">
        <v>798</v>
      </c>
      <c r="BL275" s="845" t="s">
        <v>798</v>
      </c>
      <c r="BM275" s="845" t="s">
        <v>798</v>
      </c>
      <c r="BN275" s="845" t="s">
        <v>798</v>
      </c>
      <c r="BO275" s="845" t="s">
        <v>798</v>
      </c>
      <c r="BP275" s="845" t="s">
        <v>798</v>
      </c>
      <c r="BQ275" s="845" t="s">
        <v>798</v>
      </c>
      <c r="BR275" s="917" t="s">
        <v>798</v>
      </c>
      <c r="BS275" s="845" t="s">
        <v>798</v>
      </c>
      <c r="BT275" s="845" t="s">
        <v>798</v>
      </c>
      <c r="BU275" s="845" t="s">
        <v>798</v>
      </c>
      <c r="BV275" s="917" t="s">
        <v>798</v>
      </c>
      <c r="BW275" s="845" t="s">
        <v>798</v>
      </c>
      <c r="BX275" s="845" t="s">
        <v>798</v>
      </c>
      <c r="BY275" s="845" t="s">
        <v>798</v>
      </c>
      <c r="BZ275" s="845" t="s">
        <v>798</v>
      </c>
      <c r="CA275" s="845" t="s">
        <v>798</v>
      </c>
      <c r="CB275" s="845" t="s">
        <v>798</v>
      </c>
      <c r="CC275" s="845" t="s">
        <v>798</v>
      </c>
      <c r="CD275" s="845" t="s">
        <v>798</v>
      </c>
      <c r="CE275" s="845" t="s">
        <v>798</v>
      </c>
      <c r="CF275" s="845" t="s">
        <v>798</v>
      </c>
      <c r="CG275" s="845" t="s">
        <v>798</v>
      </c>
      <c r="CH275" s="845" t="s">
        <v>798</v>
      </c>
      <c r="CI275" s="845" t="s">
        <v>798</v>
      </c>
      <c r="CJ275" s="845" t="s">
        <v>798</v>
      </c>
      <c r="CK275" s="845" t="s">
        <v>798</v>
      </c>
      <c r="CL275" s="845" t="s">
        <v>798</v>
      </c>
      <c r="CM275" s="845" t="s">
        <v>798</v>
      </c>
      <c r="CN275" s="845" t="s">
        <v>798</v>
      </c>
      <c r="CO275" s="845" t="s">
        <v>798</v>
      </c>
      <c r="CP275" s="845" t="s">
        <v>798</v>
      </c>
      <c r="CQ275" s="845" t="s">
        <v>798</v>
      </c>
      <c r="CR275" s="845" t="s">
        <v>798</v>
      </c>
      <c r="CS275" s="845" t="s">
        <v>798</v>
      </c>
      <c r="CT275" s="845" t="s">
        <v>798</v>
      </c>
      <c r="CU275" s="845" t="s">
        <v>798</v>
      </c>
      <c r="CV275" s="845" t="s">
        <v>798</v>
      </c>
      <c r="CW275" s="845" t="s">
        <v>798</v>
      </c>
      <c r="CX275" s="845" t="s">
        <v>798</v>
      </c>
      <c r="CY275" s="845" t="s">
        <v>798</v>
      </c>
      <c r="CZ275" s="845" t="s">
        <v>798</v>
      </c>
      <c r="DA275" s="845" t="s">
        <v>798</v>
      </c>
      <c r="DB275" s="845" t="s">
        <v>798</v>
      </c>
      <c r="DC275" s="845" t="s">
        <v>798</v>
      </c>
      <c r="DD275" s="845" t="s">
        <v>798</v>
      </c>
      <c r="DE275" s="845" t="s">
        <v>798</v>
      </c>
      <c r="DF275" s="845" t="s">
        <v>798</v>
      </c>
      <c r="DG275" s="845" t="s">
        <v>798</v>
      </c>
      <c r="DH275" s="845" t="s">
        <v>798</v>
      </c>
      <c r="DI275" s="845" t="s">
        <v>798</v>
      </c>
      <c r="DJ275" s="845" t="s">
        <v>798</v>
      </c>
      <c r="DK275" s="845" t="s">
        <v>798</v>
      </c>
      <c r="DL275" s="845" t="s">
        <v>798</v>
      </c>
      <c r="DM275" s="845" t="s">
        <v>798</v>
      </c>
      <c r="DN275" s="845" t="s">
        <v>798</v>
      </c>
      <c r="DO275" s="845" t="s">
        <v>798</v>
      </c>
      <c r="DP275" s="845" t="s">
        <v>798</v>
      </c>
      <c r="DQ275" s="845" t="s">
        <v>798</v>
      </c>
      <c r="DR275" s="845" t="s">
        <v>798</v>
      </c>
      <c r="DS275" s="917" t="s">
        <v>798</v>
      </c>
      <c r="DT275" s="845" t="s">
        <v>798</v>
      </c>
      <c r="DU275" s="845" t="s">
        <v>798</v>
      </c>
      <c r="DV275" s="845" t="s">
        <v>798</v>
      </c>
      <c r="DW275" s="845" t="s">
        <v>798</v>
      </c>
      <c r="DX275" s="845" t="s">
        <v>798</v>
      </c>
      <c r="DY275" s="845" t="s">
        <v>798</v>
      </c>
      <c r="DZ275" s="845" t="s">
        <v>798</v>
      </c>
      <c r="EA275" s="845" t="s">
        <v>798</v>
      </c>
      <c r="EB275" s="845" t="s">
        <v>798</v>
      </c>
      <c r="EC275" s="845" t="s">
        <v>798</v>
      </c>
      <c r="ED275" s="845" t="s">
        <v>798</v>
      </c>
      <c r="EE275" s="845" t="s">
        <v>798</v>
      </c>
      <c r="EF275" s="845" t="s">
        <v>798</v>
      </c>
    </row>
    <row r="276" spans="1:136" x14ac:dyDescent="0.2">
      <c r="A276" s="845">
        <v>272</v>
      </c>
      <c r="B276" s="845">
        <v>8</v>
      </c>
      <c r="C276" s="845" t="s">
        <v>798</v>
      </c>
      <c r="D276" s="845" t="s">
        <v>798</v>
      </c>
      <c r="E276" s="845" t="s">
        <v>798</v>
      </c>
      <c r="F276" s="845" t="s">
        <v>798</v>
      </c>
      <c r="G276" s="845" t="s">
        <v>798</v>
      </c>
      <c r="H276" s="845" t="s">
        <v>798</v>
      </c>
      <c r="I276" s="845" t="s">
        <v>798</v>
      </c>
      <c r="J276" s="845" t="s">
        <v>798</v>
      </c>
      <c r="K276" s="845" t="s">
        <v>798</v>
      </c>
      <c r="L276" s="845" t="s">
        <v>798</v>
      </c>
      <c r="M276" s="845" t="s">
        <v>798</v>
      </c>
      <c r="N276" s="845" t="s">
        <v>798</v>
      </c>
      <c r="O276" s="845" t="s">
        <v>798</v>
      </c>
      <c r="P276" s="845" t="s">
        <v>798</v>
      </c>
      <c r="Q276" s="845" t="s">
        <v>798</v>
      </c>
      <c r="R276" s="845" t="s">
        <v>798</v>
      </c>
      <c r="S276" s="845" t="s">
        <v>798</v>
      </c>
      <c r="T276" s="845" t="s">
        <v>798</v>
      </c>
      <c r="U276" s="845" t="s">
        <v>798</v>
      </c>
      <c r="V276" s="845" t="s">
        <v>798</v>
      </c>
      <c r="W276" s="845" t="s">
        <v>798</v>
      </c>
      <c r="X276" s="845" t="s">
        <v>798</v>
      </c>
      <c r="Y276" s="845" t="s">
        <v>798</v>
      </c>
      <c r="Z276" s="845" t="s">
        <v>798</v>
      </c>
      <c r="AA276" s="845" t="s">
        <v>798</v>
      </c>
      <c r="AB276" s="845" t="s">
        <v>798</v>
      </c>
      <c r="AC276" s="845" t="s">
        <v>798</v>
      </c>
      <c r="AD276" s="845" t="s">
        <v>798</v>
      </c>
      <c r="AE276" s="845" t="s">
        <v>798</v>
      </c>
      <c r="AF276" s="845" t="s">
        <v>798</v>
      </c>
      <c r="AG276" s="845" t="s">
        <v>798</v>
      </c>
      <c r="AH276" s="845" t="s">
        <v>798</v>
      </c>
      <c r="AI276" s="845" t="s">
        <v>798</v>
      </c>
      <c r="AJ276" s="845" t="s">
        <v>798</v>
      </c>
      <c r="AK276" s="845" t="s">
        <v>798</v>
      </c>
      <c r="AL276" s="845" t="s">
        <v>798</v>
      </c>
      <c r="AM276" s="845" t="s">
        <v>798</v>
      </c>
      <c r="AN276" s="845" t="s">
        <v>798</v>
      </c>
      <c r="AO276" s="845" t="s">
        <v>798</v>
      </c>
      <c r="AP276" s="845" t="s">
        <v>798</v>
      </c>
      <c r="AQ276" s="845" t="s">
        <v>798</v>
      </c>
      <c r="AR276" s="845" t="s">
        <v>798</v>
      </c>
      <c r="AS276" s="845" t="s">
        <v>798</v>
      </c>
      <c r="AT276" s="845" t="s">
        <v>798</v>
      </c>
      <c r="AU276" s="845" t="s">
        <v>798</v>
      </c>
      <c r="AV276" s="845" t="s">
        <v>798</v>
      </c>
      <c r="AW276" s="845" t="s">
        <v>798</v>
      </c>
      <c r="AX276" s="845" t="s">
        <v>798</v>
      </c>
      <c r="AY276" s="845" t="s">
        <v>798</v>
      </c>
      <c r="AZ276" s="845" t="s">
        <v>798</v>
      </c>
      <c r="BA276" s="845" t="s">
        <v>798</v>
      </c>
      <c r="BB276" s="845" t="s">
        <v>798</v>
      </c>
      <c r="BC276" s="845" t="s">
        <v>798</v>
      </c>
      <c r="BD276" s="845" t="s">
        <v>798</v>
      </c>
      <c r="BE276" s="845" t="s">
        <v>798</v>
      </c>
      <c r="BF276" s="845" t="s">
        <v>798</v>
      </c>
      <c r="BG276" s="845" t="s">
        <v>798</v>
      </c>
      <c r="BH276" s="845" t="s">
        <v>798</v>
      </c>
      <c r="BI276" s="845" t="s">
        <v>798</v>
      </c>
      <c r="BJ276" s="845" t="s">
        <v>798</v>
      </c>
      <c r="BK276" s="917" t="s">
        <v>798</v>
      </c>
      <c r="BL276" s="845" t="s">
        <v>798</v>
      </c>
      <c r="BM276" s="845" t="s">
        <v>798</v>
      </c>
      <c r="BN276" s="845" t="s">
        <v>798</v>
      </c>
      <c r="BO276" s="845" t="s">
        <v>798</v>
      </c>
      <c r="BP276" s="845" t="s">
        <v>798</v>
      </c>
      <c r="BQ276" s="845" t="s">
        <v>798</v>
      </c>
      <c r="BR276" s="917" t="s">
        <v>798</v>
      </c>
      <c r="BS276" s="845" t="s">
        <v>798</v>
      </c>
      <c r="BT276" s="845" t="s">
        <v>798</v>
      </c>
      <c r="BU276" s="845" t="s">
        <v>798</v>
      </c>
      <c r="BV276" s="917" t="s">
        <v>798</v>
      </c>
      <c r="BW276" s="845" t="s">
        <v>798</v>
      </c>
      <c r="BX276" s="845" t="s">
        <v>798</v>
      </c>
      <c r="BY276" s="845" t="s">
        <v>798</v>
      </c>
      <c r="BZ276" s="845" t="s">
        <v>798</v>
      </c>
      <c r="CA276" s="845" t="s">
        <v>798</v>
      </c>
      <c r="CB276" s="845" t="s">
        <v>798</v>
      </c>
      <c r="CC276" s="845" t="s">
        <v>798</v>
      </c>
      <c r="CD276" s="845" t="s">
        <v>798</v>
      </c>
      <c r="CE276" s="845" t="s">
        <v>798</v>
      </c>
      <c r="CF276" s="845" t="s">
        <v>798</v>
      </c>
      <c r="CG276" s="845" t="s">
        <v>798</v>
      </c>
      <c r="CH276" s="845" t="s">
        <v>798</v>
      </c>
      <c r="CI276" s="845" t="s">
        <v>798</v>
      </c>
      <c r="CJ276" s="845" t="s">
        <v>798</v>
      </c>
      <c r="CK276" s="845" t="s">
        <v>798</v>
      </c>
      <c r="CL276" s="845" t="s">
        <v>798</v>
      </c>
      <c r="CM276" s="845" t="s">
        <v>798</v>
      </c>
      <c r="CN276" s="845" t="s">
        <v>798</v>
      </c>
      <c r="CO276" s="845" t="s">
        <v>798</v>
      </c>
      <c r="CP276" s="845" t="s">
        <v>798</v>
      </c>
      <c r="CQ276" s="845" t="s">
        <v>798</v>
      </c>
      <c r="CR276" s="845" t="s">
        <v>798</v>
      </c>
      <c r="CS276" s="845" t="s">
        <v>798</v>
      </c>
      <c r="CT276" s="845" t="s">
        <v>798</v>
      </c>
      <c r="CU276" s="845" t="s">
        <v>798</v>
      </c>
      <c r="CV276" s="845" t="s">
        <v>798</v>
      </c>
      <c r="CW276" s="845" t="s">
        <v>798</v>
      </c>
      <c r="CX276" s="845" t="s">
        <v>798</v>
      </c>
      <c r="CY276" s="845" t="s">
        <v>798</v>
      </c>
      <c r="CZ276" s="845" t="s">
        <v>798</v>
      </c>
      <c r="DA276" s="845" t="s">
        <v>798</v>
      </c>
      <c r="DB276" s="845" t="s">
        <v>798</v>
      </c>
      <c r="DC276" s="845" t="s">
        <v>798</v>
      </c>
      <c r="DD276" s="845" t="s">
        <v>798</v>
      </c>
      <c r="DE276" s="845" t="s">
        <v>798</v>
      </c>
      <c r="DF276" s="845" t="s">
        <v>798</v>
      </c>
      <c r="DG276" s="845" t="s">
        <v>798</v>
      </c>
      <c r="DH276" s="845" t="s">
        <v>798</v>
      </c>
      <c r="DI276" s="845" t="s">
        <v>798</v>
      </c>
      <c r="DJ276" s="845" t="s">
        <v>798</v>
      </c>
      <c r="DK276" s="845" t="s">
        <v>798</v>
      </c>
      <c r="DL276" s="845" t="s">
        <v>798</v>
      </c>
      <c r="DM276" s="845" t="s">
        <v>798</v>
      </c>
      <c r="DN276" s="845" t="s">
        <v>798</v>
      </c>
      <c r="DO276" s="845" t="s">
        <v>798</v>
      </c>
      <c r="DP276" s="845" t="s">
        <v>798</v>
      </c>
      <c r="DQ276" s="845" t="s">
        <v>798</v>
      </c>
      <c r="DR276" s="845" t="s">
        <v>798</v>
      </c>
      <c r="DS276" s="917" t="s">
        <v>798</v>
      </c>
      <c r="DT276" s="845" t="s">
        <v>798</v>
      </c>
      <c r="DU276" s="845" t="s">
        <v>798</v>
      </c>
      <c r="DV276" s="845" t="s">
        <v>798</v>
      </c>
      <c r="DW276" s="845" t="s">
        <v>798</v>
      </c>
      <c r="DX276" s="845" t="s">
        <v>798</v>
      </c>
      <c r="DY276" s="845" t="s">
        <v>798</v>
      </c>
      <c r="DZ276" s="845" t="s">
        <v>798</v>
      </c>
      <c r="EA276" s="845" t="s">
        <v>798</v>
      </c>
      <c r="EB276" s="845" t="s">
        <v>798</v>
      </c>
      <c r="EC276" s="845" t="s">
        <v>798</v>
      </c>
      <c r="ED276" s="845" t="s">
        <v>798</v>
      </c>
      <c r="EE276" s="845" t="s">
        <v>798</v>
      </c>
      <c r="EF276" s="845" t="s">
        <v>798</v>
      </c>
    </row>
    <row r="277" spans="1:136" x14ac:dyDescent="0.2">
      <c r="A277" s="845">
        <v>273</v>
      </c>
      <c r="B277" s="845">
        <v>9</v>
      </c>
      <c r="C277" s="845" t="s">
        <v>798</v>
      </c>
      <c r="D277" s="845" t="s">
        <v>798</v>
      </c>
      <c r="E277" s="845" t="s">
        <v>798</v>
      </c>
      <c r="F277" s="845" t="s">
        <v>798</v>
      </c>
      <c r="G277" s="845" t="s">
        <v>798</v>
      </c>
      <c r="H277" s="845" t="s">
        <v>798</v>
      </c>
      <c r="I277" s="845" t="s">
        <v>798</v>
      </c>
      <c r="J277" s="845" t="s">
        <v>798</v>
      </c>
      <c r="K277" s="845" t="s">
        <v>798</v>
      </c>
      <c r="L277" s="845" t="s">
        <v>798</v>
      </c>
      <c r="M277" s="845" t="s">
        <v>798</v>
      </c>
      <c r="N277" s="845" t="s">
        <v>798</v>
      </c>
      <c r="O277" s="845" t="s">
        <v>798</v>
      </c>
      <c r="P277" s="845" t="s">
        <v>798</v>
      </c>
      <c r="Q277" s="845" t="s">
        <v>798</v>
      </c>
      <c r="R277" s="845" t="s">
        <v>798</v>
      </c>
      <c r="S277" s="845" t="s">
        <v>798</v>
      </c>
      <c r="T277" s="845" t="s">
        <v>798</v>
      </c>
      <c r="U277" s="845" t="s">
        <v>798</v>
      </c>
      <c r="V277" s="845" t="s">
        <v>798</v>
      </c>
      <c r="W277" s="845" t="s">
        <v>798</v>
      </c>
      <c r="X277" s="845" t="s">
        <v>798</v>
      </c>
      <c r="Y277" s="845" t="s">
        <v>798</v>
      </c>
      <c r="Z277" s="845" t="s">
        <v>798</v>
      </c>
      <c r="AA277" s="845" t="s">
        <v>798</v>
      </c>
      <c r="AB277" s="845" t="s">
        <v>798</v>
      </c>
      <c r="AC277" s="845" t="s">
        <v>798</v>
      </c>
      <c r="AD277" s="845" t="s">
        <v>798</v>
      </c>
      <c r="AE277" s="845" t="s">
        <v>798</v>
      </c>
      <c r="AF277" s="845" t="s">
        <v>798</v>
      </c>
      <c r="AG277" s="845" t="s">
        <v>798</v>
      </c>
      <c r="AH277" s="845" t="s">
        <v>798</v>
      </c>
      <c r="AI277" s="845" t="s">
        <v>798</v>
      </c>
      <c r="AJ277" s="845" t="s">
        <v>798</v>
      </c>
      <c r="AK277" s="845" t="s">
        <v>798</v>
      </c>
      <c r="AL277" s="845" t="s">
        <v>798</v>
      </c>
      <c r="AM277" s="845" t="s">
        <v>798</v>
      </c>
      <c r="AN277" s="845" t="s">
        <v>798</v>
      </c>
      <c r="AO277" s="845" t="s">
        <v>798</v>
      </c>
      <c r="AP277" s="845" t="s">
        <v>798</v>
      </c>
      <c r="AQ277" s="845" t="s">
        <v>798</v>
      </c>
      <c r="AR277" s="845" t="s">
        <v>798</v>
      </c>
      <c r="AS277" s="845" t="s">
        <v>798</v>
      </c>
      <c r="AT277" s="845" t="s">
        <v>798</v>
      </c>
      <c r="AU277" s="845" t="s">
        <v>798</v>
      </c>
      <c r="AV277" s="845" t="s">
        <v>798</v>
      </c>
      <c r="AW277" s="845" t="s">
        <v>798</v>
      </c>
      <c r="AX277" s="845" t="s">
        <v>798</v>
      </c>
      <c r="AY277" s="845" t="s">
        <v>798</v>
      </c>
      <c r="AZ277" s="845" t="s">
        <v>798</v>
      </c>
      <c r="BA277" s="845" t="s">
        <v>798</v>
      </c>
      <c r="BB277" s="845" t="s">
        <v>798</v>
      </c>
      <c r="BC277" s="845" t="s">
        <v>798</v>
      </c>
      <c r="BD277" s="845" t="s">
        <v>798</v>
      </c>
      <c r="BE277" s="845" t="s">
        <v>798</v>
      </c>
      <c r="BF277" s="845" t="s">
        <v>798</v>
      </c>
      <c r="BG277" s="845" t="s">
        <v>798</v>
      </c>
      <c r="BH277" s="845" t="s">
        <v>798</v>
      </c>
      <c r="BI277" s="845" t="s">
        <v>798</v>
      </c>
      <c r="BJ277" s="845" t="s">
        <v>798</v>
      </c>
      <c r="BK277" s="917" t="s">
        <v>798</v>
      </c>
      <c r="BL277" s="845" t="s">
        <v>798</v>
      </c>
      <c r="BM277" s="845" t="s">
        <v>798</v>
      </c>
      <c r="BN277" s="845" t="s">
        <v>798</v>
      </c>
      <c r="BO277" s="845" t="s">
        <v>798</v>
      </c>
      <c r="BP277" s="845" t="s">
        <v>798</v>
      </c>
      <c r="BQ277" s="845" t="s">
        <v>798</v>
      </c>
      <c r="BR277" s="917" t="s">
        <v>798</v>
      </c>
      <c r="BS277" s="845" t="s">
        <v>798</v>
      </c>
      <c r="BT277" s="845" t="s">
        <v>798</v>
      </c>
      <c r="BU277" s="845" t="s">
        <v>798</v>
      </c>
      <c r="BV277" s="917" t="s">
        <v>798</v>
      </c>
      <c r="BW277" s="845" t="s">
        <v>798</v>
      </c>
      <c r="BX277" s="845" t="s">
        <v>798</v>
      </c>
      <c r="BY277" s="845" t="s">
        <v>798</v>
      </c>
      <c r="BZ277" s="845" t="s">
        <v>798</v>
      </c>
      <c r="CA277" s="845" t="s">
        <v>798</v>
      </c>
      <c r="CB277" s="845" t="s">
        <v>798</v>
      </c>
      <c r="CC277" s="845" t="s">
        <v>798</v>
      </c>
      <c r="CD277" s="845" t="s">
        <v>798</v>
      </c>
      <c r="CE277" s="845" t="s">
        <v>798</v>
      </c>
      <c r="CF277" s="845" t="s">
        <v>798</v>
      </c>
      <c r="CG277" s="845" t="s">
        <v>798</v>
      </c>
      <c r="CH277" s="845" t="s">
        <v>798</v>
      </c>
      <c r="CI277" s="845" t="s">
        <v>798</v>
      </c>
      <c r="CJ277" s="845" t="s">
        <v>798</v>
      </c>
      <c r="CK277" s="845" t="s">
        <v>798</v>
      </c>
      <c r="CL277" s="845" t="s">
        <v>798</v>
      </c>
      <c r="CM277" s="845" t="s">
        <v>798</v>
      </c>
      <c r="CN277" s="845" t="s">
        <v>798</v>
      </c>
      <c r="CO277" s="845" t="s">
        <v>798</v>
      </c>
      <c r="CP277" s="845" t="s">
        <v>798</v>
      </c>
      <c r="CQ277" s="845" t="s">
        <v>798</v>
      </c>
      <c r="CR277" s="845" t="s">
        <v>798</v>
      </c>
      <c r="CS277" s="845" t="s">
        <v>798</v>
      </c>
      <c r="CT277" s="845" t="s">
        <v>798</v>
      </c>
      <c r="CU277" s="845" t="s">
        <v>798</v>
      </c>
      <c r="CV277" s="845" t="s">
        <v>798</v>
      </c>
      <c r="CW277" s="845" t="s">
        <v>798</v>
      </c>
      <c r="CX277" s="845" t="s">
        <v>798</v>
      </c>
      <c r="CY277" s="845" t="s">
        <v>798</v>
      </c>
      <c r="CZ277" s="845" t="s">
        <v>798</v>
      </c>
      <c r="DA277" s="845" t="s">
        <v>798</v>
      </c>
      <c r="DB277" s="845" t="s">
        <v>798</v>
      </c>
      <c r="DC277" s="845" t="s">
        <v>798</v>
      </c>
      <c r="DD277" s="845" t="s">
        <v>798</v>
      </c>
      <c r="DE277" s="845" t="s">
        <v>798</v>
      </c>
      <c r="DF277" s="845" t="s">
        <v>798</v>
      </c>
      <c r="DG277" s="845" t="s">
        <v>798</v>
      </c>
      <c r="DH277" s="845" t="s">
        <v>798</v>
      </c>
      <c r="DI277" s="845" t="s">
        <v>798</v>
      </c>
      <c r="DJ277" s="845" t="s">
        <v>798</v>
      </c>
      <c r="DK277" s="845" t="s">
        <v>798</v>
      </c>
      <c r="DL277" s="845" t="s">
        <v>798</v>
      </c>
      <c r="DM277" s="845" t="s">
        <v>798</v>
      </c>
      <c r="DN277" s="845" t="s">
        <v>798</v>
      </c>
      <c r="DO277" s="845" t="s">
        <v>798</v>
      </c>
      <c r="DP277" s="845" t="s">
        <v>798</v>
      </c>
      <c r="DQ277" s="845" t="s">
        <v>798</v>
      </c>
      <c r="DR277" s="845" t="s">
        <v>798</v>
      </c>
      <c r="DS277" s="917" t="s">
        <v>798</v>
      </c>
      <c r="DT277" s="845" t="s">
        <v>798</v>
      </c>
      <c r="DU277" s="845" t="s">
        <v>798</v>
      </c>
      <c r="DV277" s="845" t="s">
        <v>798</v>
      </c>
      <c r="DW277" s="845" t="s">
        <v>798</v>
      </c>
      <c r="DX277" s="845" t="s">
        <v>798</v>
      </c>
      <c r="DY277" s="845" t="s">
        <v>798</v>
      </c>
      <c r="DZ277" s="845" t="s">
        <v>798</v>
      </c>
      <c r="EA277" s="845" t="s">
        <v>798</v>
      </c>
      <c r="EB277" s="845" t="s">
        <v>798</v>
      </c>
      <c r="EC277" s="845" t="s">
        <v>798</v>
      </c>
      <c r="ED277" s="845" t="s">
        <v>798</v>
      </c>
      <c r="EE277" s="845" t="s">
        <v>798</v>
      </c>
      <c r="EF277" s="845" t="s">
        <v>798</v>
      </c>
    </row>
    <row r="278" spans="1:136" x14ac:dyDescent="0.2">
      <c r="A278" s="845">
        <v>274</v>
      </c>
      <c r="B278" s="845">
        <v>10</v>
      </c>
      <c r="C278" s="845" t="s">
        <v>798</v>
      </c>
      <c r="D278" s="845" t="s">
        <v>798</v>
      </c>
      <c r="E278" s="845" t="s">
        <v>798</v>
      </c>
      <c r="F278" s="845" t="s">
        <v>798</v>
      </c>
      <c r="G278" s="845" t="s">
        <v>798</v>
      </c>
      <c r="H278" s="845" t="s">
        <v>798</v>
      </c>
      <c r="I278" s="845" t="s">
        <v>798</v>
      </c>
      <c r="J278" s="845" t="s">
        <v>798</v>
      </c>
      <c r="K278" s="845" t="s">
        <v>798</v>
      </c>
      <c r="L278" s="845" t="s">
        <v>798</v>
      </c>
      <c r="M278" s="845" t="s">
        <v>798</v>
      </c>
      <c r="N278" s="845" t="s">
        <v>798</v>
      </c>
      <c r="O278" s="845" t="s">
        <v>798</v>
      </c>
      <c r="P278" s="845" t="s">
        <v>798</v>
      </c>
      <c r="Q278" s="845" t="s">
        <v>798</v>
      </c>
      <c r="R278" s="845" t="s">
        <v>798</v>
      </c>
      <c r="S278" s="845" t="s">
        <v>798</v>
      </c>
      <c r="T278" s="845" t="s">
        <v>798</v>
      </c>
      <c r="U278" s="845" t="s">
        <v>798</v>
      </c>
      <c r="V278" s="845" t="s">
        <v>798</v>
      </c>
      <c r="W278" s="845" t="s">
        <v>798</v>
      </c>
      <c r="X278" s="845" t="s">
        <v>798</v>
      </c>
      <c r="Y278" s="845" t="s">
        <v>798</v>
      </c>
      <c r="Z278" s="845" t="s">
        <v>798</v>
      </c>
      <c r="AA278" s="845" t="s">
        <v>798</v>
      </c>
      <c r="AB278" s="845" t="s">
        <v>798</v>
      </c>
      <c r="AC278" s="845" t="s">
        <v>798</v>
      </c>
      <c r="AD278" s="845" t="s">
        <v>798</v>
      </c>
      <c r="AE278" s="845" t="s">
        <v>798</v>
      </c>
      <c r="AF278" s="845" t="s">
        <v>798</v>
      </c>
      <c r="AG278" s="845" t="s">
        <v>798</v>
      </c>
      <c r="AH278" s="845" t="s">
        <v>798</v>
      </c>
      <c r="AI278" s="845" t="s">
        <v>798</v>
      </c>
      <c r="AJ278" s="845" t="s">
        <v>798</v>
      </c>
      <c r="AK278" s="845" t="s">
        <v>798</v>
      </c>
      <c r="AL278" s="845" t="s">
        <v>798</v>
      </c>
      <c r="AM278" s="845" t="s">
        <v>798</v>
      </c>
      <c r="AN278" s="845" t="s">
        <v>798</v>
      </c>
      <c r="AO278" s="845" t="s">
        <v>798</v>
      </c>
      <c r="AP278" s="845" t="s">
        <v>798</v>
      </c>
      <c r="AQ278" s="845" t="s">
        <v>798</v>
      </c>
      <c r="AR278" s="845" t="s">
        <v>798</v>
      </c>
      <c r="AS278" s="845" t="s">
        <v>798</v>
      </c>
      <c r="AT278" s="845" t="s">
        <v>798</v>
      </c>
      <c r="AU278" s="845" t="s">
        <v>798</v>
      </c>
      <c r="AV278" s="845" t="s">
        <v>798</v>
      </c>
      <c r="AW278" s="845" t="s">
        <v>798</v>
      </c>
      <c r="AX278" s="845" t="s">
        <v>798</v>
      </c>
      <c r="AY278" s="845" t="s">
        <v>798</v>
      </c>
      <c r="AZ278" s="845" t="s">
        <v>798</v>
      </c>
      <c r="BA278" s="845" t="s">
        <v>798</v>
      </c>
      <c r="BB278" s="845" t="s">
        <v>798</v>
      </c>
      <c r="BC278" s="845" t="s">
        <v>798</v>
      </c>
      <c r="BD278" s="845" t="s">
        <v>798</v>
      </c>
      <c r="BE278" s="845" t="s">
        <v>798</v>
      </c>
      <c r="BF278" s="845" t="s">
        <v>798</v>
      </c>
      <c r="BG278" s="845" t="s">
        <v>798</v>
      </c>
      <c r="BH278" s="845" t="s">
        <v>798</v>
      </c>
      <c r="BI278" s="845" t="s">
        <v>798</v>
      </c>
      <c r="BJ278" s="845" t="s">
        <v>798</v>
      </c>
      <c r="BK278" s="917" t="s">
        <v>798</v>
      </c>
      <c r="BL278" s="845" t="s">
        <v>798</v>
      </c>
      <c r="BM278" s="845" t="s">
        <v>798</v>
      </c>
      <c r="BN278" s="845" t="s">
        <v>798</v>
      </c>
      <c r="BO278" s="845" t="s">
        <v>798</v>
      </c>
      <c r="BP278" s="845" t="s">
        <v>798</v>
      </c>
      <c r="BQ278" s="845" t="s">
        <v>798</v>
      </c>
      <c r="BR278" s="917" t="s">
        <v>798</v>
      </c>
      <c r="BS278" s="845" t="s">
        <v>798</v>
      </c>
      <c r="BT278" s="845" t="s">
        <v>798</v>
      </c>
      <c r="BU278" s="845" t="s">
        <v>798</v>
      </c>
      <c r="BV278" s="917" t="s">
        <v>798</v>
      </c>
      <c r="BW278" s="845" t="s">
        <v>798</v>
      </c>
      <c r="BX278" s="845" t="s">
        <v>798</v>
      </c>
      <c r="BY278" s="845" t="s">
        <v>798</v>
      </c>
      <c r="BZ278" s="845" t="s">
        <v>798</v>
      </c>
      <c r="CA278" s="845" t="s">
        <v>798</v>
      </c>
      <c r="CB278" s="845" t="s">
        <v>798</v>
      </c>
      <c r="CC278" s="845" t="s">
        <v>798</v>
      </c>
      <c r="CD278" s="845" t="s">
        <v>798</v>
      </c>
      <c r="CE278" s="845" t="s">
        <v>798</v>
      </c>
      <c r="CF278" s="845" t="s">
        <v>798</v>
      </c>
      <c r="CG278" s="845" t="s">
        <v>798</v>
      </c>
      <c r="CH278" s="845" t="s">
        <v>798</v>
      </c>
      <c r="CI278" s="845" t="s">
        <v>798</v>
      </c>
      <c r="CJ278" s="845" t="s">
        <v>798</v>
      </c>
      <c r="CK278" s="845" t="s">
        <v>798</v>
      </c>
      <c r="CL278" s="845" t="s">
        <v>798</v>
      </c>
      <c r="CM278" s="845" t="s">
        <v>798</v>
      </c>
      <c r="CN278" s="845" t="s">
        <v>798</v>
      </c>
      <c r="CO278" s="845" t="s">
        <v>798</v>
      </c>
      <c r="CP278" s="845" t="s">
        <v>798</v>
      </c>
      <c r="CQ278" s="845" t="s">
        <v>798</v>
      </c>
      <c r="CR278" s="845" t="s">
        <v>798</v>
      </c>
      <c r="CS278" s="845" t="s">
        <v>798</v>
      </c>
      <c r="CT278" s="845" t="s">
        <v>798</v>
      </c>
      <c r="CU278" s="845" t="s">
        <v>798</v>
      </c>
      <c r="CV278" s="845" t="s">
        <v>798</v>
      </c>
      <c r="CW278" s="845" t="s">
        <v>798</v>
      </c>
      <c r="CX278" s="845" t="s">
        <v>798</v>
      </c>
      <c r="CY278" s="845" t="s">
        <v>798</v>
      </c>
      <c r="CZ278" s="845" t="s">
        <v>798</v>
      </c>
      <c r="DA278" s="845" t="s">
        <v>798</v>
      </c>
      <c r="DB278" s="845" t="s">
        <v>798</v>
      </c>
      <c r="DC278" s="845" t="s">
        <v>798</v>
      </c>
      <c r="DD278" s="845" t="s">
        <v>798</v>
      </c>
      <c r="DE278" s="845" t="s">
        <v>798</v>
      </c>
      <c r="DF278" s="845" t="s">
        <v>798</v>
      </c>
      <c r="DG278" s="845" t="s">
        <v>798</v>
      </c>
      <c r="DH278" s="845" t="s">
        <v>798</v>
      </c>
      <c r="DI278" s="845" t="s">
        <v>798</v>
      </c>
      <c r="DJ278" s="845" t="s">
        <v>798</v>
      </c>
      <c r="DK278" s="845" t="s">
        <v>798</v>
      </c>
      <c r="DL278" s="845" t="s">
        <v>798</v>
      </c>
      <c r="DM278" s="845" t="s">
        <v>798</v>
      </c>
      <c r="DN278" s="845" t="s">
        <v>798</v>
      </c>
      <c r="DO278" s="845" t="s">
        <v>798</v>
      </c>
      <c r="DP278" s="845" t="s">
        <v>798</v>
      </c>
      <c r="DQ278" s="845" t="s">
        <v>798</v>
      </c>
      <c r="DR278" s="845" t="s">
        <v>798</v>
      </c>
      <c r="DS278" s="917" t="s">
        <v>798</v>
      </c>
      <c r="DT278" s="845" t="s">
        <v>798</v>
      </c>
      <c r="DU278" s="845" t="s">
        <v>798</v>
      </c>
      <c r="DV278" s="845" t="s">
        <v>798</v>
      </c>
      <c r="DW278" s="845" t="s">
        <v>798</v>
      </c>
      <c r="DX278" s="845" t="s">
        <v>798</v>
      </c>
      <c r="DY278" s="845" t="s">
        <v>798</v>
      </c>
      <c r="DZ278" s="845" t="s">
        <v>798</v>
      </c>
      <c r="EA278" s="845" t="s">
        <v>798</v>
      </c>
      <c r="EB278" s="845" t="s">
        <v>798</v>
      </c>
      <c r="EC278" s="845" t="s">
        <v>798</v>
      </c>
      <c r="ED278" s="845" t="s">
        <v>798</v>
      </c>
      <c r="EE278" s="845" t="s">
        <v>798</v>
      </c>
      <c r="EF278" s="845" t="s">
        <v>798</v>
      </c>
    </row>
    <row r="279" spans="1:136" x14ac:dyDescent="0.2">
      <c r="A279" s="845">
        <v>275</v>
      </c>
      <c r="B279" s="845">
        <v>11</v>
      </c>
      <c r="C279" s="845" t="s">
        <v>798</v>
      </c>
      <c r="D279" s="845" t="s">
        <v>798</v>
      </c>
      <c r="E279" s="845" t="s">
        <v>798</v>
      </c>
      <c r="F279" s="845" t="s">
        <v>798</v>
      </c>
      <c r="G279" s="845" t="s">
        <v>798</v>
      </c>
      <c r="H279" s="845" t="s">
        <v>798</v>
      </c>
      <c r="I279" s="845" t="s">
        <v>798</v>
      </c>
      <c r="J279" s="845" t="s">
        <v>798</v>
      </c>
      <c r="K279" s="845" t="s">
        <v>798</v>
      </c>
      <c r="L279" s="845" t="s">
        <v>798</v>
      </c>
      <c r="M279" s="845" t="s">
        <v>798</v>
      </c>
      <c r="N279" s="845" t="s">
        <v>798</v>
      </c>
      <c r="O279" s="845" t="s">
        <v>798</v>
      </c>
      <c r="P279" s="845" t="s">
        <v>798</v>
      </c>
      <c r="Q279" s="845" t="s">
        <v>798</v>
      </c>
      <c r="R279" s="845" t="s">
        <v>798</v>
      </c>
      <c r="S279" s="845" t="s">
        <v>798</v>
      </c>
      <c r="T279" s="845" t="s">
        <v>798</v>
      </c>
      <c r="U279" s="845" t="s">
        <v>798</v>
      </c>
      <c r="V279" s="845" t="s">
        <v>798</v>
      </c>
      <c r="W279" s="845" t="s">
        <v>798</v>
      </c>
      <c r="X279" s="845" t="s">
        <v>798</v>
      </c>
      <c r="Y279" s="845" t="s">
        <v>798</v>
      </c>
      <c r="Z279" s="845" t="s">
        <v>798</v>
      </c>
      <c r="AA279" s="845" t="s">
        <v>798</v>
      </c>
      <c r="AB279" s="845" t="s">
        <v>798</v>
      </c>
      <c r="AC279" s="845" t="s">
        <v>798</v>
      </c>
      <c r="AD279" s="845" t="s">
        <v>798</v>
      </c>
      <c r="AE279" s="845" t="s">
        <v>798</v>
      </c>
      <c r="AF279" s="845" t="s">
        <v>798</v>
      </c>
      <c r="AG279" s="845" t="s">
        <v>798</v>
      </c>
      <c r="AH279" s="845" t="s">
        <v>798</v>
      </c>
      <c r="AI279" s="845" t="s">
        <v>798</v>
      </c>
      <c r="AJ279" s="845" t="s">
        <v>798</v>
      </c>
      <c r="AK279" s="845" t="s">
        <v>798</v>
      </c>
      <c r="AL279" s="845" t="s">
        <v>798</v>
      </c>
      <c r="AM279" s="845" t="s">
        <v>798</v>
      </c>
      <c r="AN279" s="845" t="s">
        <v>798</v>
      </c>
      <c r="AO279" s="845" t="s">
        <v>798</v>
      </c>
      <c r="AP279" s="845" t="s">
        <v>798</v>
      </c>
      <c r="AQ279" s="845" t="s">
        <v>798</v>
      </c>
      <c r="AR279" s="845" t="s">
        <v>798</v>
      </c>
      <c r="AS279" s="845" t="s">
        <v>798</v>
      </c>
      <c r="AT279" s="845" t="s">
        <v>798</v>
      </c>
      <c r="AU279" s="845" t="s">
        <v>798</v>
      </c>
      <c r="AV279" s="845" t="s">
        <v>798</v>
      </c>
      <c r="AW279" s="845" t="s">
        <v>798</v>
      </c>
      <c r="AX279" s="845" t="s">
        <v>798</v>
      </c>
      <c r="AY279" s="845" t="s">
        <v>798</v>
      </c>
      <c r="AZ279" s="845" t="s">
        <v>798</v>
      </c>
      <c r="BA279" s="845" t="s">
        <v>798</v>
      </c>
      <c r="BB279" s="845" t="s">
        <v>798</v>
      </c>
      <c r="BC279" s="845" t="s">
        <v>798</v>
      </c>
      <c r="BD279" s="845" t="s">
        <v>798</v>
      </c>
      <c r="BE279" s="845" t="s">
        <v>798</v>
      </c>
      <c r="BF279" s="845" t="s">
        <v>798</v>
      </c>
      <c r="BG279" s="845" t="s">
        <v>798</v>
      </c>
      <c r="BH279" s="845" t="s">
        <v>798</v>
      </c>
      <c r="BI279" s="845" t="s">
        <v>798</v>
      </c>
      <c r="BJ279" s="845" t="s">
        <v>798</v>
      </c>
      <c r="BK279" s="917" t="s">
        <v>798</v>
      </c>
      <c r="BL279" s="845" t="s">
        <v>798</v>
      </c>
      <c r="BM279" s="845" t="s">
        <v>798</v>
      </c>
      <c r="BN279" s="845" t="s">
        <v>798</v>
      </c>
      <c r="BO279" s="845" t="s">
        <v>798</v>
      </c>
      <c r="BP279" s="845" t="s">
        <v>798</v>
      </c>
      <c r="BQ279" s="845" t="s">
        <v>798</v>
      </c>
      <c r="BR279" s="917" t="s">
        <v>798</v>
      </c>
      <c r="BS279" s="845" t="s">
        <v>798</v>
      </c>
      <c r="BT279" s="845" t="s">
        <v>798</v>
      </c>
      <c r="BU279" s="845" t="s">
        <v>798</v>
      </c>
      <c r="BV279" s="917" t="s">
        <v>798</v>
      </c>
      <c r="BW279" s="845" t="s">
        <v>798</v>
      </c>
      <c r="BX279" s="845" t="s">
        <v>798</v>
      </c>
      <c r="BY279" s="845" t="s">
        <v>798</v>
      </c>
      <c r="BZ279" s="845" t="s">
        <v>798</v>
      </c>
      <c r="CA279" s="845" t="s">
        <v>798</v>
      </c>
      <c r="CB279" s="845" t="s">
        <v>798</v>
      </c>
      <c r="CC279" s="845" t="s">
        <v>798</v>
      </c>
      <c r="CD279" s="845" t="s">
        <v>798</v>
      </c>
      <c r="CE279" s="845" t="s">
        <v>798</v>
      </c>
      <c r="CF279" s="845" t="s">
        <v>798</v>
      </c>
      <c r="CG279" s="845" t="s">
        <v>798</v>
      </c>
      <c r="CH279" s="845" t="s">
        <v>798</v>
      </c>
      <c r="CI279" s="845" t="s">
        <v>798</v>
      </c>
      <c r="CJ279" s="845" t="s">
        <v>798</v>
      </c>
      <c r="CK279" s="845" t="s">
        <v>798</v>
      </c>
      <c r="CL279" s="845" t="s">
        <v>798</v>
      </c>
      <c r="CM279" s="845" t="s">
        <v>798</v>
      </c>
      <c r="CN279" s="845" t="s">
        <v>798</v>
      </c>
      <c r="CO279" s="845" t="s">
        <v>798</v>
      </c>
      <c r="CP279" s="845" t="s">
        <v>798</v>
      </c>
      <c r="CQ279" s="845" t="s">
        <v>798</v>
      </c>
      <c r="CR279" s="845" t="s">
        <v>798</v>
      </c>
      <c r="CS279" s="845" t="s">
        <v>798</v>
      </c>
      <c r="CT279" s="845" t="s">
        <v>798</v>
      </c>
      <c r="CU279" s="845" t="s">
        <v>798</v>
      </c>
      <c r="CV279" s="845" t="s">
        <v>798</v>
      </c>
      <c r="CW279" s="845" t="s">
        <v>798</v>
      </c>
      <c r="CX279" s="845" t="s">
        <v>798</v>
      </c>
      <c r="CY279" s="845" t="s">
        <v>798</v>
      </c>
      <c r="CZ279" s="845" t="s">
        <v>798</v>
      </c>
      <c r="DA279" s="845" t="s">
        <v>798</v>
      </c>
      <c r="DB279" s="845" t="s">
        <v>798</v>
      </c>
      <c r="DC279" s="845" t="s">
        <v>798</v>
      </c>
      <c r="DD279" s="845" t="s">
        <v>798</v>
      </c>
      <c r="DE279" s="845" t="s">
        <v>798</v>
      </c>
      <c r="DF279" s="845" t="s">
        <v>798</v>
      </c>
      <c r="DG279" s="845" t="s">
        <v>798</v>
      </c>
      <c r="DH279" s="845" t="s">
        <v>798</v>
      </c>
      <c r="DI279" s="845" t="s">
        <v>798</v>
      </c>
      <c r="DJ279" s="845" t="s">
        <v>798</v>
      </c>
      <c r="DK279" s="845" t="s">
        <v>798</v>
      </c>
      <c r="DL279" s="845" t="s">
        <v>798</v>
      </c>
      <c r="DM279" s="845" t="s">
        <v>798</v>
      </c>
      <c r="DN279" s="845" t="s">
        <v>798</v>
      </c>
      <c r="DO279" s="845" t="s">
        <v>798</v>
      </c>
      <c r="DP279" s="845" t="s">
        <v>798</v>
      </c>
      <c r="DQ279" s="845" t="s">
        <v>798</v>
      </c>
      <c r="DR279" s="845" t="s">
        <v>798</v>
      </c>
      <c r="DS279" s="917" t="s">
        <v>798</v>
      </c>
      <c r="DT279" s="845" t="s">
        <v>798</v>
      </c>
      <c r="DU279" s="845" t="s">
        <v>798</v>
      </c>
      <c r="DV279" s="845" t="s">
        <v>798</v>
      </c>
      <c r="DW279" s="845" t="s">
        <v>798</v>
      </c>
      <c r="DX279" s="845" t="s">
        <v>798</v>
      </c>
      <c r="DY279" s="845" t="s">
        <v>798</v>
      </c>
      <c r="DZ279" s="845" t="s">
        <v>798</v>
      </c>
      <c r="EA279" s="845" t="s">
        <v>798</v>
      </c>
      <c r="EB279" s="845" t="s">
        <v>798</v>
      </c>
      <c r="EC279" s="845" t="s">
        <v>798</v>
      </c>
      <c r="ED279" s="845" t="s">
        <v>798</v>
      </c>
      <c r="EE279" s="845" t="s">
        <v>798</v>
      </c>
      <c r="EF279" s="845" t="s">
        <v>798</v>
      </c>
    </row>
    <row r="280" spans="1:136" x14ac:dyDescent="0.2">
      <c r="A280" s="845">
        <v>276</v>
      </c>
      <c r="B280" s="845">
        <v>12</v>
      </c>
      <c r="C280" s="845" t="s">
        <v>798</v>
      </c>
      <c r="D280" s="845" t="s">
        <v>798</v>
      </c>
      <c r="E280" s="845" t="s">
        <v>798</v>
      </c>
      <c r="F280" s="845" t="s">
        <v>798</v>
      </c>
      <c r="G280" s="845" t="s">
        <v>798</v>
      </c>
      <c r="H280" s="845" t="s">
        <v>798</v>
      </c>
      <c r="I280" s="845" t="s">
        <v>798</v>
      </c>
      <c r="J280" s="845" t="s">
        <v>798</v>
      </c>
      <c r="K280" s="845" t="s">
        <v>798</v>
      </c>
      <c r="L280" s="845" t="s">
        <v>798</v>
      </c>
      <c r="M280" s="845" t="s">
        <v>798</v>
      </c>
      <c r="N280" s="845" t="s">
        <v>798</v>
      </c>
      <c r="O280" s="845" t="s">
        <v>798</v>
      </c>
      <c r="P280" s="845" t="s">
        <v>798</v>
      </c>
      <c r="Q280" s="845" t="s">
        <v>798</v>
      </c>
      <c r="R280" s="845" t="s">
        <v>798</v>
      </c>
      <c r="S280" s="845" t="s">
        <v>798</v>
      </c>
      <c r="T280" s="845" t="s">
        <v>798</v>
      </c>
      <c r="U280" s="845" t="s">
        <v>798</v>
      </c>
      <c r="V280" s="845" t="s">
        <v>798</v>
      </c>
      <c r="W280" s="845" t="s">
        <v>798</v>
      </c>
      <c r="X280" s="845" t="s">
        <v>798</v>
      </c>
      <c r="Y280" s="845" t="s">
        <v>798</v>
      </c>
      <c r="Z280" s="845" t="s">
        <v>798</v>
      </c>
      <c r="AA280" s="845" t="s">
        <v>798</v>
      </c>
      <c r="AB280" s="845" t="s">
        <v>798</v>
      </c>
      <c r="AC280" s="845" t="s">
        <v>798</v>
      </c>
      <c r="AD280" s="845" t="s">
        <v>798</v>
      </c>
      <c r="AE280" s="845" t="s">
        <v>798</v>
      </c>
      <c r="AF280" s="845" t="s">
        <v>798</v>
      </c>
      <c r="AG280" s="845" t="s">
        <v>798</v>
      </c>
      <c r="AH280" s="845" t="s">
        <v>798</v>
      </c>
      <c r="AI280" s="845" t="s">
        <v>798</v>
      </c>
      <c r="AJ280" s="845" t="s">
        <v>798</v>
      </c>
      <c r="AK280" s="845" t="s">
        <v>798</v>
      </c>
      <c r="AL280" s="845" t="s">
        <v>798</v>
      </c>
      <c r="AM280" s="845" t="s">
        <v>798</v>
      </c>
      <c r="AN280" s="845" t="s">
        <v>798</v>
      </c>
      <c r="AO280" s="845" t="s">
        <v>798</v>
      </c>
      <c r="AP280" s="845" t="s">
        <v>798</v>
      </c>
      <c r="AQ280" s="845" t="s">
        <v>798</v>
      </c>
      <c r="AR280" s="845" t="s">
        <v>798</v>
      </c>
      <c r="AS280" s="845" t="s">
        <v>798</v>
      </c>
      <c r="AT280" s="845" t="s">
        <v>798</v>
      </c>
      <c r="AU280" s="845" t="s">
        <v>798</v>
      </c>
      <c r="AV280" s="845" t="s">
        <v>798</v>
      </c>
      <c r="AW280" s="845" t="s">
        <v>798</v>
      </c>
      <c r="AX280" s="845" t="s">
        <v>798</v>
      </c>
      <c r="AY280" s="845" t="s">
        <v>798</v>
      </c>
      <c r="AZ280" s="845" t="s">
        <v>798</v>
      </c>
      <c r="BA280" s="845" t="s">
        <v>798</v>
      </c>
      <c r="BB280" s="845" t="s">
        <v>798</v>
      </c>
      <c r="BC280" s="845" t="s">
        <v>798</v>
      </c>
      <c r="BD280" s="845" t="s">
        <v>798</v>
      </c>
      <c r="BE280" s="845" t="s">
        <v>798</v>
      </c>
      <c r="BF280" s="845" t="s">
        <v>798</v>
      </c>
      <c r="BG280" s="845" t="s">
        <v>798</v>
      </c>
      <c r="BH280" s="845" t="s">
        <v>798</v>
      </c>
      <c r="BI280" s="845" t="s">
        <v>798</v>
      </c>
      <c r="BJ280" s="845" t="s">
        <v>798</v>
      </c>
      <c r="BK280" s="917" t="s">
        <v>798</v>
      </c>
      <c r="BL280" s="845" t="s">
        <v>798</v>
      </c>
      <c r="BM280" s="845" t="s">
        <v>798</v>
      </c>
      <c r="BN280" s="845" t="s">
        <v>798</v>
      </c>
      <c r="BO280" s="845" t="s">
        <v>798</v>
      </c>
      <c r="BP280" s="845" t="s">
        <v>798</v>
      </c>
      <c r="BQ280" s="845" t="s">
        <v>798</v>
      </c>
      <c r="BR280" s="917" t="s">
        <v>798</v>
      </c>
      <c r="BS280" s="845" t="s">
        <v>798</v>
      </c>
      <c r="BT280" s="845" t="s">
        <v>798</v>
      </c>
      <c r="BU280" s="845" t="s">
        <v>798</v>
      </c>
      <c r="BV280" s="917" t="s">
        <v>798</v>
      </c>
      <c r="BW280" s="845" t="s">
        <v>798</v>
      </c>
      <c r="BX280" s="845" t="s">
        <v>798</v>
      </c>
      <c r="BY280" s="845" t="s">
        <v>798</v>
      </c>
      <c r="BZ280" s="845" t="s">
        <v>798</v>
      </c>
      <c r="CA280" s="845" t="s">
        <v>798</v>
      </c>
      <c r="CB280" s="845" t="s">
        <v>798</v>
      </c>
      <c r="CC280" s="845" t="s">
        <v>798</v>
      </c>
      <c r="CD280" s="845" t="s">
        <v>798</v>
      </c>
      <c r="CE280" s="845" t="s">
        <v>798</v>
      </c>
      <c r="CF280" s="845" t="s">
        <v>798</v>
      </c>
      <c r="CG280" s="845" t="s">
        <v>798</v>
      </c>
      <c r="CH280" s="845" t="s">
        <v>798</v>
      </c>
      <c r="CI280" s="845" t="s">
        <v>798</v>
      </c>
      <c r="CJ280" s="845" t="s">
        <v>798</v>
      </c>
      <c r="CK280" s="845" t="s">
        <v>798</v>
      </c>
      <c r="CL280" s="845" t="s">
        <v>798</v>
      </c>
      <c r="CM280" s="845" t="s">
        <v>798</v>
      </c>
      <c r="CN280" s="845" t="s">
        <v>798</v>
      </c>
      <c r="CO280" s="845" t="s">
        <v>798</v>
      </c>
      <c r="CP280" s="845" t="s">
        <v>798</v>
      </c>
      <c r="CQ280" s="845" t="s">
        <v>798</v>
      </c>
      <c r="CR280" s="845" t="s">
        <v>798</v>
      </c>
      <c r="CS280" s="845" t="s">
        <v>798</v>
      </c>
      <c r="CT280" s="845" t="s">
        <v>798</v>
      </c>
      <c r="CU280" s="845" t="s">
        <v>798</v>
      </c>
      <c r="CV280" s="845" t="s">
        <v>798</v>
      </c>
      <c r="CW280" s="845" t="s">
        <v>798</v>
      </c>
      <c r="CX280" s="845" t="s">
        <v>798</v>
      </c>
      <c r="CY280" s="845" t="s">
        <v>798</v>
      </c>
      <c r="CZ280" s="845" t="s">
        <v>798</v>
      </c>
      <c r="DA280" s="845" t="s">
        <v>798</v>
      </c>
      <c r="DB280" s="845" t="s">
        <v>798</v>
      </c>
      <c r="DC280" s="845" t="s">
        <v>798</v>
      </c>
      <c r="DD280" s="845" t="s">
        <v>798</v>
      </c>
      <c r="DE280" s="845" t="s">
        <v>798</v>
      </c>
      <c r="DF280" s="845" t="s">
        <v>798</v>
      </c>
      <c r="DG280" s="845" t="s">
        <v>798</v>
      </c>
      <c r="DH280" s="845" t="s">
        <v>798</v>
      </c>
      <c r="DI280" s="845" t="s">
        <v>798</v>
      </c>
      <c r="DJ280" s="845" t="s">
        <v>798</v>
      </c>
      <c r="DK280" s="845" t="s">
        <v>798</v>
      </c>
      <c r="DL280" s="845" t="s">
        <v>798</v>
      </c>
      <c r="DM280" s="845" t="s">
        <v>798</v>
      </c>
      <c r="DN280" s="845" t="s">
        <v>798</v>
      </c>
      <c r="DO280" s="845" t="s">
        <v>798</v>
      </c>
      <c r="DP280" s="845" t="s">
        <v>798</v>
      </c>
      <c r="DQ280" s="845" t="s">
        <v>798</v>
      </c>
      <c r="DR280" s="845" t="s">
        <v>798</v>
      </c>
      <c r="DS280" s="917" t="s">
        <v>798</v>
      </c>
      <c r="DT280" s="845" t="s">
        <v>798</v>
      </c>
      <c r="DU280" s="845" t="s">
        <v>798</v>
      </c>
      <c r="DV280" s="845" t="s">
        <v>798</v>
      </c>
      <c r="DW280" s="845" t="s">
        <v>798</v>
      </c>
      <c r="DX280" s="845" t="s">
        <v>798</v>
      </c>
      <c r="DY280" s="845" t="s">
        <v>798</v>
      </c>
      <c r="DZ280" s="845" t="s">
        <v>798</v>
      </c>
      <c r="EA280" s="845" t="s">
        <v>798</v>
      </c>
      <c r="EB280" s="845" t="s">
        <v>798</v>
      </c>
      <c r="EC280" s="845" t="s">
        <v>798</v>
      </c>
      <c r="ED280" s="845" t="s">
        <v>798</v>
      </c>
      <c r="EE280" s="845" t="s">
        <v>798</v>
      </c>
      <c r="EF280" s="845" t="s">
        <v>798</v>
      </c>
    </row>
    <row r="281" spans="1:136" x14ac:dyDescent="0.2">
      <c r="A281" s="845">
        <v>277</v>
      </c>
      <c r="B281" s="845">
        <v>1</v>
      </c>
      <c r="C281" s="845" t="s">
        <v>798</v>
      </c>
      <c r="D281" s="845" t="s">
        <v>798</v>
      </c>
      <c r="E281" s="845" t="s">
        <v>798</v>
      </c>
      <c r="F281" s="845" t="s">
        <v>798</v>
      </c>
      <c r="G281" s="845" t="s">
        <v>798</v>
      </c>
      <c r="H281" s="845" t="s">
        <v>798</v>
      </c>
      <c r="I281" s="845" t="s">
        <v>798</v>
      </c>
      <c r="J281" s="845" t="s">
        <v>798</v>
      </c>
      <c r="K281" s="845" t="s">
        <v>798</v>
      </c>
      <c r="L281" s="845" t="s">
        <v>798</v>
      </c>
      <c r="M281" s="845" t="s">
        <v>798</v>
      </c>
      <c r="N281" s="845" t="s">
        <v>798</v>
      </c>
      <c r="O281" s="845" t="s">
        <v>798</v>
      </c>
      <c r="P281" s="845" t="s">
        <v>798</v>
      </c>
      <c r="Q281" s="845" t="s">
        <v>798</v>
      </c>
      <c r="R281" s="845" t="s">
        <v>798</v>
      </c>
      <c r="S281" s="845" t="s">
        <v>798</v>
      </c>
      <c r="T281" s="845" t="s">
        <v>798</v>
      </c>
      <c r="U281" s="845" t="s">
        <v>798</v>
      </c>
      <c r="V281" s="845" t="s">
        <v>798</v>
      </c>
      <c r="W281" s="845" t="s">
        <v>798</v>
      </c>
      <c r="X281" s="845" t="s">
        <v>798</v>
      </c>
      <c r="Y281" s="845" t="s">
        <v>798</v>
      </c>
      <c r="Z281" s="845" t="s">
        <v>798</v>
      </c>
      <c r="AA281" s="845" t="s">
        <v>798</v>
      </c>
      <c r="AB281" s="845" t="s">
        <v>798</v>
      </c>
      <c r="AC281" s="845" t="s">
        <v>798</v>
      </c>
      <c r="AD281" s="845" t="s">
        <v>798</v>
      </c>
      <c r="AE281" s="845" t="s">
        <v>798</v>
      </c>
      <c r="AF281" s="845" t="s">
        <v>798</v>
      </c>
      <c r="AG281" s="845" t="s">
        <v>798</v>
      </c>
      <c r="AH281" s="845" t="s">
        <v>798</v>
      </c>
      <c r="AI281" s="845" t="s">
        <v>798</v>
      </c>
      <c r="AJ281" s="845" t="s">
        <v>798</v>
      </c>
      <c r="AK281" s="845" t="s">
        <v>798</v>
      </c>
      <c r="AL281" s="845" t="s">
        <v>798</v>
      </c>
      <c r="AM281" s="845" t="s">
        <v>798</v>
      </c>
      <c r="AN281" s="845" t="s">
        <v>798</v>
      </c>
      <c r="AO281" s="845" t="s">
        <v>798</v>
      </c>
      <c r="AP281" s="845" t="s">
        <v>798</v>
      </c>
      <c r="AQ281" s="845" t="s">
        <v>798</v>
      </c>
      <c r="AR281" s="845" t="s">
        <v>798</v>
      </c>
      <c r="AS281" s="845" t="s">
        <v>798</v>
      </c>
      <c r="AT281" s="845" t="s">
        <v>798</v>
      </c>
      <c r="AU281" s="845" t="s">
        <v>798</v>
      </c>
      <c r="AV281" s="845" t="s">
        <v>798</v>
      </c>
      <c r="AW281" s="845" t="s">
        <v>798</v>
      </c>
      <c r="AX281" s="845" t="s">
        <v>798</v>
      </c>
      <c r="AY281" s="845" t="s">
        <v>798</v>
      </c>
      <c r="AZ281" s="845" t="s">
        <v>798</v>
      </c>
      <c r="BA281" s="845" t="s">
        <v>798</v>
      </c>
      <c r="BB281" s="845" t="s">
        <v>798</v>
      </c>
      <c r="BC281" s="845" t="s">
        <v>798</v>
      </c>
      <c r="BD281" s="845" t="s">
        <v>798</v>
      </c>
      <c r="BE281" s="845" t="s">
        <v>798</v>
      </c>
      <c r="BF281" s="845" t="s">
        <v>798</v>
      </c>
      <c r="BG281" s="845" t="s">
        <v>798</v>
      </c>
      <c r="BH281" s="845" t="s">
        <v>798</v>
      </c>
      <c r="BI281" s="845" t="s">
        <v>798</v>
      </c>
      <c r="BJ281" s="845" t="s">
        <v>798</v>
      </c>
      <c r="BK281" s="917" t="s">
        <v>798</v>
      </c>
      <c r="BL281" s="845" t="s">
        <v>798</v>
      </c>
      <c r="BM281" s="845" t="s">
        <v>798</v>
      </c>
      <c r="BN281" s="845" t="s">
        <v>798</v>
      </c>
      <c r="BO281" s="845" t="s">
        <v>798</v>
      </c>
      <c r="BP281" s="845" t="s">
        <v>798</v>
      </c>
      <c r="BQ281" s="845" t="s">
        <v>798</v>
      </c>
      <c r="BR281" s="917" t="s">
        <v>798</v>
      </c>
      <c r="BS281" s="845" t="s">
        <v>798</v>
      </c>
      <c r="BT281" s="845" t="s">
        <v>798</v>
      </c>
      <c r="BU281" s="845" t="s">
        <v>798</v>
      </c>
      <c r="BV281" s="917" t="s">
        <v>798</v>
      </c>
      <c r="BW281" s="845" t="s">
        <v>798</v>
      </c>
      <c r="BX281" s="845" t="s">
        <v>798</v>
      </c>
      <c r="BY281" s="845" t="s">
        <v>798</v>
      </c>
      <c r="BZ281" s="845" t="s">
        <v>798</v>
      </c>
      <c r="CA281" s="845" t="s">
        <v>798</v>
      </c>
      <c r="CB281" s="845" t="s">
        <v>798</v>
      </c>
      <c r="CC281" s="845" t="s">
        <v>798</v>
      </c>
      <c r="CD281" s="845" t="s">
        <v>798</v>
      </c>
      <c r="CE281" s="845" t="s">
        <v>798</v>
      </c>
      <c r="CF281" s="845" t="s">
        <v>798</v>
      </c>
      <c r="CG281" s="845" t="s">
        <v>798</v>
      </c>
      <c r="CH281" s="845" t="s">
        <v>798</v>
      </c>
      <c r="CI281" s="845" t="s">
        <v>798</v>
      </c>
      <c r="CJ281" s="845" t="s">
        <v>798</v>
      </c>
      <c r="CK281" s="845" t="s">
        <v>798</v>
      </c>
      <c r="CL281" s="845" t="s">
        <v>798</v>
      </c>
      <c r="CM281" s="845" t="s">
        <v>798</v>
      </c>
      <c r="CN281" s="845" t="s">
        <v>798</v>
      </c>
      <c r="CO281" s="845" t="s">
        <v>798</v>
      </c>
      <c r="CP281" s="845" t="s">
        <v>798</v>
      </c>
      <c r="CQ281" s="845" t="s">
        <v>798</v>
      </c>
      <c r="CR281" s="845" t="s">
        <v>798</v>
      </c>
      <c r="CS281" s="845" t="s">
        <v>798</v>
      </c>
      <c r="CT281" s="845" t="s">
        <v>798</v>
      </c>
      <c r="CU281" s="845" t="s">
        <v>798</v>
      </c>
      <c r="CV281" s="845" t="s">
        <v>798</v>
      </c>
      <c r="CW281" s="845" t="s">
        <v>798</v>
      </c>
      <c r="CX281" s="845" t="s">
        <v>798</v>
      </c>
      <c r="CY281" s="845" t="s">
        <v>798</v>
      </c>
      <c r="CZ281" s="845" t="s">
        <v>798</v>
      </c>
      <c r="DA281" s="845" t="s">
        <v>798</v>
      </c>
      <c r="DB281" s="845" t="s">
        <v>798</v>
      </c>
      <c r="DC281" s="845" t="s">
        <v>798</v>
      </c>
      <c r="DD281" s="845" t="s">
        <v>798</v>
      </c>
      <c r="DE281" s="845" t="s">
        <v>798</v>
      </c>
      <c r="DF281" s="845" t="s">
        <v>798</v>
      </c>
      <c r="DG281" s="845" t="s">
        <v>798</v>
      </c>
      <c r="DH281" s="845" t="s">
        <v>798</v>
      </c>
      <c r="DI281" s="845" t="s">
        <v>798</v>
      </c>
      <c r="DJ281" s="845" t="s">
        <v>798</v>
      </c>
      <c r="DK281" s="845" t="s">
        <v>798</v>
      </c>
      <c r="DL281" s="845" t="s">
        <v>798</v>
      </c>
      <c r="DM281" s="845" t="s">
        <v>798</v>
      </c>
      <c r="DN281" s="845" t="s">
        <v>798</v>
      </c>
      <c r="DO281" s="845" t="s">
        <v>798</v>
      </c>
      <c r="DP281" s="845" t="s">
        <v>798</v>
      </c>
      <c r="DQ281" s="845" t="s">
        <v>798</v>
      </c>
      <c r="DR281" s="845" t="s">
        <v>798</v>
      </c>
      <c r="DS281" s="917" t="s">
        <v>798</v>
      </c>
      <c r="DT281" s="845" t="s">
        <v>798</v>
      </c>
      <c r="DU281" s="845" t="s">
        <v>798</v>
      </c>
      <c r="DV281" s="845" t="s">
        <v>798</v>
      </c>
      <c r="DW281" s="845" t="s">
        <v>798</v>
      </c>
      <c r="DX281" s="845" t="s">
        <v>798</v>
      </c>
      <c r="DY281" s="845" t="s">
        <v>798</v>
      </c>
      <c r="DZ281" s="845" t="s">
        <v>798</v>
      </c>
      <c r="EA281" s="845" t="s">
        <v>798</v>
      </c>
      <c r="EB281" s="845" t="s">
        <v>798</v>
      </c>
      <c r="EC281" s="845" t="s">
        <v>798</v>
      </c>
      <c r="ED281" s="845" t="s">
        <v>798</v>
      </c>
      <c r="EE281" s="845" t="s">
        <v>798</v>
      </c>
      <c r="EF281" s="845" t="s">
        <v>798</v>
      </c>
    </row>
    <row r="282" spans="1:136" x14ac:dyDescent="0.2">
      <c r="A282" s="845">
        <v>278</v>
      </c>
      <c r="B282" s="845">
        <v>2</v>
      </c>
      <c r="C282" s="845" t="s">
        <v>798</v>
      </c>
      <c r="D282" s="845" t="s">
        <v>798</v>
      </c>
      <c r="E282" s="845" t="s">
        <v>798</v>
      </c>
      <c r="F282" s="845" t="s">
        <v>798</v>
      </c>
      <c r="G282" s="845" t="s">
        <v>798</v>
      </c>
      <c r="H282" s="845" t="s">
        <v>798</v>
      </c>
      <c r="I282" s="845" t="s">
        <v>798</v>
      </c>
      <c r="J282" s="845" t="s">
        <v>798</v>
      </c>
      <c r="K282" s="845" t="s">
        <v>798</v>
      </c>
      <c r="L282" s="845" t="s">
        <v>798</v>
      </c>
      <c r="M282" s="845" t="s">
        <v>798</v>
      </c>
      <c r="N282" s="845" t="s">
        <v>798</v>
      </c>
      <c r="O282" s="845" t="s">
        <v>798</v>
      </c>
      <c r="P282" s="845" t="s">
        <v>798</v>
      </c>
      <c r="Q282" s="845" t="s">
        <v>798</v>
      </c>
      <c r="R282" s="845" t="s">
        <v>798</v>
      </c>
      <c r="S282" s="845" t="s">
        <v>798</v>
      </c>
      <c r="T282" s="845" t="s">
        <v>798</v>
      </c>
      <c r="U282" s="845" t="s">
        <v>798</v>
      </c>
      <c r="V282" s="845" t="s">
        <v>798</v>
      </c>
      <c r="W282" s="845" t="s">
        <v>798</v>
      </c>
      <c r="X282" s="845" t="s">
        <v>798</v>
      </c>
      <c r="Y282" s="845" t="s">
        <v>798</v>
      </c>
      <c r="Z282" s="845" t="s">
        <v>798</v>
      </c>
      <c r="AA282" s="845" t="s">
        <v>798</v>
      </c>
      <c r="AB282" s="845" t="s">
        <v>798</v>
      </c>
      <c r="AC282" s="845" t="s">
        <v>798</v>
      </c>
      <c r="AD282" s="845" t="s">
        <v>798</v>
      </c>
      <c r="AE282" s="845" t="s">
        <v>798</v>
      </c>
      <c r="AF282" s="845" t="s">
        <v>798</v>
      </c>
      <c r="AG282" s="845" t="s">
        <v>798</v>
      </c>
      <c r="AH282" s="845" t="s">
        <v>798</v>
      </c>
      <c r="AI282" s="845" t="s">
        <v>798</v>
      </c>
      <c r="AJ282" s="845" t="s">
        <v>798</v>
      </c>
      <c r="AK282" s="845" t="s">
        <v>798</v>
      </c>
      <c r="AL282" s="845" t="s">
        <v>798</v>
      </c>
      <c r="AM282" s="845" t="s">
        <v>798</v>
      </c>
      <c r="AN282" s="845" t="s">
        <v>798</v>
      </c>
      <c r="AO282" s="845" t="s">
        <v>798</v>
      </c>
      <c r="AP282" s="845" t="s">
        <v>798</v>
      </c>
      <c r="AQ282" s="845" t="s">
        <v>798</v>
      </c>
      <c r="AR282" s="845" t="s">
        <v>798</v>
      </c>
      <c r="AS282" s="845" t="s">
        <v>798</v>
      </c>
      <c r="AT282" s="845" t="s">
        <v>798</v>
      </c>
      <c r="AU282" s="845" t="s">
        <v>798</v>
      </c>
      <c r="AV282" s="845" t="s">
        <v>798</v>
      </c>
      <c r="AW282" s="845" t="s">
        <v>798</v>
      </c>
      <c r="AX282" s="845" t="s">
        <v>798</v>
      </c>
      <c r="AY282" s="845" t="s">
        <v>798</v>
      </c>
      <c r="AZ282" s="845" t="s">
        <v>798</v>
      </c>
      <c r="BA282" s="845" t="s">
        <v>798</v>
      </c>
      <c r="BB282" s="845" t="s">
        <v>798</v>
      </c>
      <c r="BC282" s="845" t="s">
        <v>798</v>
      </c>
      <c r="BD282" s="845" t="s">
        <v>798</v>
      </c>
      <c r="BE282" s="845" t="s">
        <v>798</v>
      </c>
      <c r="BF282" s="845" t="s">
        <v>798</v>
      </c>
      <c r="BG282" s="845" t="s">
        <v>798</v>
      </c>
      <c r="BH282" s="845" t="s">
        <v>798</v>
      </c>
      <c r="BI282" s="845" t="s">
        <v>798</v>
      </c>
      <c r="BJ282" s="845" t="s">
        <v>798</v>
      </c>
      <c r="BK282" s="917" t="s">
        <v>798</v>
      </c>
      <c r="BL282" s="845" t="s">
        <v>798</v>
      </c>
      <c r="BM282" s="845" t="s">
        <v>798</v>
      </c>
      <c r="BN282" s="845" t="s">
        <v>798</v>
      </c>
      <c r="BO282" s="845" t="s">
        <v>798</v>
      </c>
      <c r="BP282" s="845" t="s">
        <v>798</v>
      </c>
      <c r="BQ282" s="845" t="s">
        <v>798</v>
      </c>
      <c r="BR282" s="917" t="s">
        <v>798</v>
      </c>
      <c r="BS282" s="845" t="s">
        <v>798</v>
      </c>
      <c r="BT282" s="845" t="s">
        <v>798</v>
      </c>
      <c r="BU282" s="845" t="s">
        <v>798</v>
      </c>
      <c r="BV282" s="917" t="s">
        <v>798</v>
      </c>
      <c r="BW282" s="845" t="s">
        <v>798</v>
      </c>
      <c r="BX282" s="845" t="s">
        <v>798</v>
      </c>
      <c r="BY282" s="845" t="s">
        <v>798</v>
      </c>
      <c r="BZ282" s="845" t="s">
        <v>798</v>
      </c>
      <c r="CA282" s="845" t="s">
        <v>798</v>
      </c>
      <c r="CB282" s="845" t="s">
        <v>798</v>
      </c>
      <c r="CC282" s="845" t="s">
        <v>798</v>
      </c>
      <c r="CD282" s="845" t="s">
        <v>798</v>
      </c>
      <c r="CE282" s="845" t="s">
        <v>798</v>
      </c>
      <c r="CF282" s="845" t="s">
        <v>798</v>
      </c>
      <c r="CG282" s="845" t="s">
        <v>798</v>
      </c>
      <c r="CH282" s="845" t="s">
        <v>798</v>
      </c>
      <c r="CI282" s="845" t="s">
        <v>798</v>
      </c>
      <c r="CJ282" s="845" t="s">
        <v>798</v>
      </c>
      <c r="CK282" s="845" t="s">
        <v>798</v>
      </c>
      <c r="CL282" s="845" t="s">
        <v>798</v>
      </c>
      <c r="CM282" s="845" t="s">
        <v>798</v>
      </c>
      <c r="CN282" s="845" t="s">
        <v>798</v>
      </c>
      <c r="CO282" s="845" t="s">
        <v>798</v>
      </c>
      <c r="CP282" s="845" t="s">
        <v>798</v>
      </c>
      <c r="CQ282" s="845" t="s">
        <v>798</v>
      </c>
      <c r="CR282" s="845" t="s">
        <v>798</v>
      </c>
      <c r="CS282" s="845" t="s">
        <v>798</v>
      </c>
      <c r="CT282" s="845" t="s">
        <v>798</v>
      </c>
      <c r="CU282" s="845" t="s">
        <v>798</v>
      </c>
      <c r="CV282" s="845" t="s">
        <v>798</v>
      </c>
      <c r="CW282" s="845" t="s">
        <v>798</v>
      </c>
      <c r="CX282" s="845" t="s">
        <v>798</v>
      </c>
      <c r="CY282" s="845" t="s">
        <v>798</v>
      </c>
      <c r="CZ282" s="845" t="s">
        <v>798</v>
      </c>
      <c r="DA282" s="845" t="s">
        <v>798</v>
      </c>
      <c r="DB282" s="845" t="s">
        <v>798</v>
      </c>
      <c r="DC282" s="845" t="s">
        <v>798</v>
      </c>
      <c r="DD282" s="845" t="s">
        <v>798</v>
      </c>
      <c r="DE282" s="845" t="s">
        <v>798</v>
      </c>
      <c r="DF282" s="845" t="s">
        <v>798</v>
      </c>
      <c r="DG282" s="845" t="s">
        <v>798</v>
      </c>
      <c r="DH282" s="845" t="s">
        <v>798</v>
      </c>
      <c r="DI282" s="845" t="s">
        <v>798</v>
      </c>
      <c r="DJ282" s="845" t="s">
        <v>798</v>
      </c>
      <c r="DK282" s="845" t="s">
        <v>798</v>
      </c>
      <c r="DL282" s="845" t="s">
        <v>798</v>
      </c>
      <c r="DM282" s="845" t="s">
        <v>798</v>
      </c>
      <c r="DN282" s="845" t="s">
        <v>798</v>
      </c>
      <c r="DO282" s="845" t="s">
        <v>798</v>
      </c>
      <c r="DP282" s="845" t="s">
        <v>798</v>
      </c>
      <c r="DQ282" s="845" t="s">
        <v>798</v>
      </c>
      <c r="DR282" s="845" t="s">
        <v>798</v>
      </c>
      <c r="DS282" s="917" t="s">
        <v>798</v>
      </c>
      <c r="DT282" s="845" t="s">
        <v>798</v>
      </c>
      <c r="DU282" s="845" t="s">
        <v>798</v>
      </c>
      <c r="DV282" s="845" t="s">
        <v>798</v>
      </c>
      <c r="DW282" s="845" t="s">
        <v>798</v>
      </c>
      <c r="DX282" s="845" t="s">
        <v>798</v>
      </c>
      <c r="DY282" s="845" t="s">
        <v>798</v>
      </c>
      <c r="DZ282" s="845" t="s">
        <v>798</v>
      </c>
      <c r="EA282" s="845" t="s">
        <v>798</v>
      </c>
      <c r="EB282" s="845" t="s">
        <v>798</v>
      </c>
      <c r="EC282" s="845" t="s">
        <v>798</v>
      </c>
      <c r="ED282" s="845" t="s">
        <v>798</v>
      </c>
      <c r="EE282" s="845" t="s">
        <v>798</v>
      </c>
      <c r="EF282" s="845" t="s">
        <v>798</v>
      </c>
    </row>
    <row r="283" spans="1:136" x14ac:dyDescent="0.2">
      <c r="A283" s="845">
        <v>279</v>
      </c>
      <c r="B283" s="845">
        <v>3</v>
      </c>
      <c r="C283" s="845" t="s">
        <v>798</v>
      </c>
      <c r="D283" s="845" t="s">
        <v>798</v>
      </c>
      <c r="E283" s="845" t="s">
        <v>798</v>
      </c>
      <c r="F283" s="845" t="s">
        <v>798</v>
      </c>
      <c r="G283" s="845" t="s">
        <v>798</v>
      </c>
      <c r="H283" s="845" t="s">
        <v>798</v>
      </c>
      <c r="I283" s="845" t="s">
        <v>798</v>
      </c>
      <c r="J283" s="845" t="s">
        <v>798</v>
      </c>
      <c r="K283" s="845" t="s">
        <v>798</v>
      </c>
      <c r="L283" s="845" t="s">
        <v>798</v>
      </c>
      <c r="M283" s="845" t="s">
        <v>798</v>
      </c>
      <c r="N283" s="845" t="s">
        <v>798</v>
      </c>
      <c r="O283" s="845" t="s">
        <v>798</v>
      </c>
      <c r="P283" s="845" t="s">
        <v>798</v>
      </c>
      <c r="Q283" s="845" t="s">
        <v>798</v>
      </c>
      <c r="R283" s="845" t="s">
        <v>798</v>
      </c>
      <c r="S283" s="845" t="s">
        <v>798</v>
      </c>
      <c r="T283" s="845" t="s">
        <v>798</v>
      </c>
      <c r="U283" s="845" t="s">
        <v>798</v>
      </c>
      <c r="V283" s="845" t="s">
        <v>798</v>
      </c>
      <c r="W283" s="845" t="s">
        <v>798</v>
      </c>
      <c r="X283" s="845" t="s">
        <v>798</v>
      </c>
      <c r="Y283" s="845" t="s">
        <v>798</v>
      </c>
      <c r="Z283" s="845" t="s">
        <v>798</v>
      </c>
      <c r="AA283" s="845" t="s">
        <v>798</v>
      </c>
      <c r="AB283" s="845" t="s">
        <v>798</v>
      </c>
      <c r="AC283" s="845" t="s">
        <v>798</v>
      </c>
      <c r="AD283" s="845" t="s">
        <v>798</v>
      </c>
      <c r="AE283" s="845" t="s">
        <v>798</v>
      </c>
      <c r="AF283" s="845" t="s">
        <v>798</v>
      </c>
      <c r="AG283" s="845" t="s">
        <v>798</v>
      </c>
      <c r="AH283" s="845" t="s">
        <v>798</v>
      </c>
      <c r="AI283" s="845" t="s">
        <v>798</v>
      </c>
      <c r="AJ283" s="845" t="s">
        <v>798</v>
      </c>
      <c r="AK283" s="845" t="s">
        <v>798</v>
      </c>
      <c r="AL283" s="845" t="s">
        <v>798</v>
      </c>
      <c r="AM283" s="845" t="s">
        <v>798</v>
      </c>
      <c r="AN283" s="845" t="s">
        <v>798</v>
      </c>
      <c r="AO283" s="845" t="s">
        <v>798</v>
      </c>
      <c r="AP283" s="845" t="s">
        <v>798</v>
      </c>
      <c r="AQ283" s="845" t="s">
        <v>798</v>
      </c>
      <c r="AR283" s="845" t="s">
        <v>798</v>
      </c>
      <c r="AS283" s="845" t="s">
        <v>798</v>
      </c>
      <c r="AT283" s="845" t="s">
        <v>798</v>
      </c>
      <c r="AU283" s="845" t="s">
        <v>798</v>
      </c>
      <c r="AV283" s="845" t="s">
        <v>798</v>
      </c>
      <c r="AW283" s="845" t="s">
        <v>798</v>
      </c>
      <c r="AX283" s="845" t="s">
        <v>798</v>
      </c>
      <c r="AY283" s="845" t="s">
        <v>798</v>
      </c>
      <c r="AZ283" s="845" t="s">
        <v>798</v>
      </c>
      <c r="BA283" s="845" t="s">
        <v>798</v>
      </c>
      <c r="BB283" s="845" t="s">
        <v>798</v>
      </c>
      <c r="BC283" s="845" t="s">
        <v>798</v>
      </c>
      <c r="BD283" s="845" t="s">
        <v>798</v>
      </c>
      <c r="BE283" s="845" t="s">
        <v>798</v>
      </c>
      <c r="BF283" s="845" t="s">
        <v>798</v>
      </c>
      <c r="BG283" s="845" t="s">
        <v>798</v>
      </c>
      <c r="BH283" s="845" t="s">
        <v>798</v>
      </c>
      <c r="BI283" s="845" t="s">
        <v>798</v>
      </c>
      <c r="BJ283" s="845" t="s">
        <v>798</v>
      </c>
      <c r="BK283" s="917" t="s">
        <v>798</v>
      </c>
      <c r="BL283" s="845" t="s">
        <v>798</v>
      </c>
      <c r="BM283" s="845" t="s">
        <v>798</v>
      </c>
      <c r="BN283" s="845" t="s">
        <v>798</v>
      </c>
      <c r="BO283" s="845" t="s">
        <v>798</v>
      </c>
      <c r="BP283" s="845" t="s">
        <v>798</v>
      </c>
      <c r="BQ283" s="845" t="s">
        <v>798</v>
      </c>
      <c r="BR283" s="917" t="s">
        <v>798</v>
      </c>
      <c r="BS283" s="845" t="s">
        <v>798</v>
      </c>
      <c r="BT283" s="845" t="s">
        <v>798</v>
      </c>
      <c r="BU283" s="845" t="s">
        <v>798</v>
      </c>
      <c r="BV283" s="917" t="s">
        <v>798</v>
      </c>
      <c r="BW283" s="845" t="s">
        <v>798</v>
      </c>
      <c r="BX283" s="845" t="s">
        <v>798</v>
      </c>
      <c r="BY283" s="845" t="s">
        <v>798</v>
      </c>
      <c r="BZ283" s="845" t="s">
        <v>798</v>
      </c>
      <c r="CA283" s="845" t="s">
        <v>798</v>
      </c>
      <c r="CB283" s="845" t="s">
        <v>798</v>
      </c>
      <c r="CC283" s="845" t="s">
        <v>798</v>
      </c>
      <c r="CD283" s="845" t="s">
        <v>798</v>
      </c>
      <c r="CE283" s="845" t="s">
        <v>798</v>
      </c>
      <c r="CF283" s="845" t="s">
        <v>798</v>
      </c>
      <c r="CG283" s="845" t="s">
        <v>798</v>
      </c>
      <c r="CH283" s="845" t="s">
        <v>798</v>
      </c>
      <c r="CI283" s="845" t="s">
        <v>798</v>
      </c>
      <c r="CJ283" s="845" t="s">
        <v>798</v>
      </c>
      <c r="CK283" s="845" t="s">
        <v>798</v>
      </c>
      <c r="CL283" s="845" t="s">
        <v>798</v>
      </c>
      <c r="CM283" s="845" t="s">
        <v>798</v>
      </c>
      <c r="CN283" s="845" t="s">
        <v>798</v>
      </c>
      <c r="CO283" s="845" t="s">
        <v>798</v>
      </c>
      <c r="CP283" s="845" t="s">
        <v>798</v>
      </c>
      <c r="CQ283" s="845" t="s">
        <v>798</v>
      </c>
      <c r="CR283" s="845" t="s">
        <v>798</v>
      </c>
      <c r="CS283" s="845" t="s">
        <v>798</v>
      </c>
      <c r="CT283" s="845" t="s">
        <v>798</v>
      </c>
      <c r="CU283" s="845" t="s">
        <v>798</v>
      </c>
      <c r="CV283" s="845" t="s">
        <v>798</v>
      </c>
      <c r="CW283" s="845" t="s">
        <v>798</v>
      </c>
      <c r="CX283" s="845" t="s">
        <v>798</v>
      </c>
      <c r="CY283" s="845" t="s">
        <v>798</v>
      </c>
      <c r="CZ283" s="845" t="s">
        <v>798</v>
      </c>
      <c r="DA283" s="845" t="s">
        <v>798</v>
      </c>
      <c r="DB283" s="845" t="s">
        <v>798</v>
      </c>
      <c r="DC283" s="845" t="s">
        <v>798</v>
      </c>
      <c r="DD283" s="845" t="s">
        <v>798</v>
      </c>
      <c r="DE283" s="845" t="s">
        <v>798</v>
      </c>
      <c r="DF283" s="845" t="s">
        <v>798</v>
      </c>
      <c r="DG283" s="845" t="s">
        <v>798</v>
      </c>
      <c r="DH283" s="845" t="s">
        <v>798</v>
      </c>
      <c r="DI283" s="845" t="s">
        <v>798</v>
      </c>
      <c r="DJ283" s="845" t="s">
        <v>798</v>
      </c>
      <c r="DK283" s="845" t="s">
        <v>798</v>
      </c>
      <c r="DL283" s="845" t="s">
        <v>798</v>
      </c>
      <c r="DM283" s="845" t="s">
        <v>798</v>
      </c>
      <c r="DN283" s="845" t="s">
        <v>798</v>
      </c>
      <c r="DO283" s="845" t="s">
        <v>798</v>
      </c>
      <c r="DP283" s="845" t="s">
        <v>798</v>
      </c>
      <c r="DQ283" s="845" t="s">
        <v>798</v>
      </c>
      <c r="DR283" s="845" t="s">
        <v>798</v>
      </c>
      <c r="DS283" s="917" t="s">
        <v>798</v>
      </c>
      <c r="DT283" s="845" t="s">
        <v>798</v>
      </c>
      <c r="DU283" s="845" t="s">
        <v>798</v>
      </c>
      <c r="DV283" s="845" t="s">
        <v>798</v>
      </c>
      <c r="DW283" s="845" t="s">
        <v>798</v>
      </c>
      <c r="DX283" s="845" t="s">
        <v>798</v>
      </c>
      <c r="DY283" s="845" t="s">
        <v>798</v>
      </c>
      <c r="DZ283" s="845" t="s">
        <v>798</v>
      </c>
      <c r="EA283" s="845" t="s">
        <v>798</v>
      </c>
      <c r="EB283" s="845" t="s">
        <v>798</v>
      </c>
      <c r="EC283" s="845" t="s">
        <v>798</v>
      </c>
      <c r="ED283" s="845" t="s">
        <v>798</v>
      </c>
      <c r="EE283" s="845" t="s">
        <v>798</v>
      </c>
      <c r="EF283" s="845" t="s">
        <v>798</v>
      </c>
    </row>
    <row r="284" spans="1:136" x14ac:dyDescent="0.2">
      <c r="A284" s="845">
        <v>280</v>
      </c>
      <c r="B284" s="845">
        <v>4</v>
      </c>
      <c r="C284" s="845" t="s">
        <v>798</v>
      </c>
      <c r="D284" s="845" t="s">
        <v>798</v>
      </c>
      <c r="E284" s="845" t="s">
        <v>798</v>
      </c>
      <c r="F284" s="845" t="s">
        <v>798</v>
      </c>
      <c r="G284" s="845" t="s">
        <v>798</v>
      </c>
      <c r="H284" s="845" t="s">
        <v>798</v>
      </c>
      <c r="I284" s="845" t="s">
        <v>798</v>
      </c>
      <c r="J284" s="845" t="s">
        <v>798</v>
      </c>
      <c r="K284" s="845" t="s">
        <v>798</v>
      </c>
      <c r="L284" s="845" t="s">
        <v>798</v>
      </c>
      <c r="M284" s="845" t="s">
        <v>798</v>
      </c>
      <c r="N284" s="845" t="s">
        <v>798</v>
      </c>
      <c r="O284" s="845" t="s">
        <v>798</v>
      </c>
      <c r="P284" s="845" t="s">
        <v>798</v>
      </c>
      <c r="Q284" s="845" t="s">
        <v>798</v>
      </c>
      <c r="R284" s="845" t="s">
        <v>798</v>
      </c>
      <c r="S284" s="845" t="s">
        <v>798</v>
      </c>
      <c r="T284" s="845" t="s">
        <v>798</v>
      </c>
      <c r="U284" s="845" t="s">
        <v>798</v>
      </c>
      <c r="V284" s="845" t="s">
        <v>798</v>
      </c>
      <c r="W284" s="845" t="s">
        <v>798</v>
      </c>
      <c r="X284" s="845" t="s">
        <v>798</v>
      </c>
      <c r="Y284" s="845" t="s">
        <v>798</v>
      </c>
      <c r="Z284" s="845" t="s">
        <v>798</v>
      </c>
      <c r="AA284" s="845" t="s">
        <v>798</v>
      </c>
      <c r="AB284" s="845" t="s">
        <v>798</v>
      </c>
      <c r="AC284" s="845" t="s">
        <v>798</v>
      </c>
      <c r="AD284" s="845" t="s">
        <v>798</v>
      </c>
      <c r="AE284" s="845" t="s">
        <v>798</v>
      </c>
      <c r="AF284" s="845" t="s">
        <v>798</v>
      </c>
      <c r="AG284" s="845" t="s">
        <v>798</v>
      </c>
      <c r="AH284" s="845" t="s">
        <v>798</v>
      </c>
      <c r="AI284" s="845" t="s">
        <v>798</v>
      </c>
      <c r="AJ284" s="845" t="s">
        <v>798</v>
      </c>
      <c r="AK284" s="845" t="s">
        <v>798</v>
      </c>
      <c r="AL284" s="845" t="s">
        <v>798</v>
      </c>
      <c r="AM284" s="845" t="s">
        <v>798</v>
      </c>
      <c r="AN284" s="845" t="s">
        <v>798</v>
      </c>
      <c r="AO284" s="845" t="s">
        <v>798</v>
      </c>
      <c r="AP284" s="845" t="s">
        <v>798</v>
      </c>
      <c r="AQ284" s="845" t="s">
        <v>798</v>
      </c>
      <c r="AR284" s="845" t="s">
        <v>798</v>
      </c>
      <c r="AS284" s="845" t="s">
        <v>798</v>
      </c>
      <c r="AT284" s="845" t="s">
        <v>798</v>
      </c>
      <c r="AU284" s="845" t="s">
        <v>798</v>
      </c>
      <c r="AV284" s="845" t="s">
        <v>798</v>
      </c>
      <c r="AW284" s="845" t="s">
        <v>798</v>
      </c>
      <c r="AX284" s="845" t="s">
        <v>798</v>
      </c>
      <c r="AY284" s="845" t="s">
        <v>798</v>
      </c>
      <c r="AZ284" s="845" t="s">
        <v>798</v>
      </c>
      <c r="BA284" s="845" t="s">
        <v>798</v>
      </c>
      <c r="BB284" s="845" t="s">
        <v>798</v>
      </c>
      <c r="BC284" s="845" t="s">
        <v>798</v>
      </c>
      <c r="BD284" s="845" t="s">
        <v>798</v>
      </c>
      <c r="BE284" s="845" t="s">
        <v>798</v>
      </c>
      <c r="BF284" s="845" t="s">
        <v>798</v>
      </c>
      <c r="BG284" s="845" t="s">
        <v>798</v>
      </c>
      <c r="BH284" s="845" t="s">
        <v>798</v>
      </c>
      <c r="BI284" s="845" t="s">
        <v>798</v>
      </c>
      <c r="BJ284" s="845" t="s">
        <v>798</v>
      </c>
      <c r="BK284" s="917" t="s">
        <v>798</v>
      </c>
      <c r="BL284" s="845" t="s">
        <v>798</v>
      </c>
      <c r="BM284" s="845" t="s">
        <v>798</v>
      </c>
      <c r="BN284" s="845" t="s">
        <v>798</v>
      </c>
      <c r="BO284" s="845" t="s">
        <v>798</v>
      </c>
      <c r="BP284" s="845" t="s">
        <v>798</v>
      </c>
      <c r="BQ284" s="845" t="s">
        <v>798</v>
      </c>
      <c r="BR284" s="917" t="s">
        <v>798</v>
      </c>
      <c r="BS284" s="845" t="s">
        <v>798</v>
      </c>
      <c r="BT284" s="845" t="s">
        <v>798</v>
      </c>
      <c r="BU284" s="845" t="s">
        <v>798</v>
      </c>
      <c r="BV284" s="917" t="s">
        <v>798</v>
      </c>
      <c r="BW284" s="845" t="s">
        <v>798</v>
      </c>
      <c r="BX284" s="845" t="s">
        <v>798</v>
      </c>
      <c r="BY284" s="845" t="s">
        <v>798</v>
      </c>
      <c r="BZ284" s="845" t="s">
        <v>798</v>
      </c>
      <c r="CA284" s="845" t="s">
        <v>798</v>
      </c>
      <c r="CB284" s="845" t="s">
        <v>798</v>
      </c>
      <c r="CC284" s="845" t="s">
        <v>798</v>
      </c>
      <c r="CD284" s="845" t="s">
        <v>798</v>
      </c>
      <c r="CE284" s="845" t="s">
        <v>798</v>
      </c>
      <c r="CF284" s="845" t="s">
        <v>798</v>
      </c>
      <c r="CG284" s="845" t="s">
        <v>798</v>
      </c>
      <c r="CH284" s="845" t="s">
        <v>798</v>
      </c>
      <c r="CI284" s="845" t="s">
        <v>798</v>
      </c>
      <c r="CJ284" s="845" t="s">
        <v>798</v>
      </c>
      <c r="CK284" s="845" t="s">
        <v>798</v>
      </c>
      <c r="CL284" s="845" t="s">
        <v>798</v>
      </c>
      <c r="CM284" s="845" t="s">
        <v>798</v>
      </c>
      <c r="CN284" s="845" t="s">
        <v>798</v>
      </c>
      <c r="CO284" s="845" t="s">
        <v>798</v>
      </c>
      <c r="CP284" s="845" t="s">
        <v>798</v>
      </c>
      <c r="CQ284" s="845" t="s">
        <v>798</v>
      </c>
      <c r="CR284" s="845" t="s">
        <v>798</v>
      </c>
      <c r="CS284" s="845" t="s">
        <v>798</v>
      </c>
      <c r="CT284" s="845" t="s">
        <v>798</v>
      </c>
      <c r="CU284" s="845" t="s">
        <v>798</v>
      </c>
      <c r="CV284" s="845" t="s">
        <v>798</v>
      </c>
      <c r="CW284" s="845" t="s">
        <v>798</v>
      </c>
      <c r="CX284" s="845" t="s">
        <v>798</v>
      </c>
      <c r="CY284" s="845" t="s">
        <v>798</v>
      </c>
      <c r="CZ284" s="845" t="s">
        <v>798</v>
      </c>
      <c r="DA284" s="845" t="s">
        <v>798</v>
      </c>
      <c r="DB284" s="845" t="s">
        <v>798</v>
      </c>
      <c r="DC284" s="845" t="s">
        <v>798</v>
      </c>
      <c r="DD284" s="845" t="s">
        <v>798</v>
      </c>
      <c r="DE284" s="845" t="s">
        <v>798</v>
      </c>
      <c r="DF284" s="845" t="s">
        <v>798</v>
      </c>
      <c r="DG284" s="845" t="s">
        <v>798</v>
      </c>
      <c r="DH284" s="845" t="s">
        <v>798</v>
      </c>
      <c r="DI284" s="845" t="s">
        <v>798</v>
      </c>
      <c r="DJ284" s="845" t="s">
        <v>798</v>
      </c>
      <c r="DK284" s="845" t="s">
        <v>798</v>
      </c>
      <c r="DL284" s="845" t="s">
        <v>798</v>
      </c>
      <c r="DM284" s="845" t="s">
        <v>798</v>
      </c>
      <c r="DN284" s="845" t="s">
        <v>798</v>
      </c>
      <c r="DO284" s="845" t="s">
        <v>798</v>
      </c>
      <c r="DP284" s="845" t="s">
        <v>798</v>
      </c>
      <c r="DQ284" s="845" t="s">
        <v>798</v>
      </c>
      <c r="DR284" s="845" t="s">
        <v>798</v>
      </c>
      <c r="DS284" s="917" t="s">
        <v>798</v>
      </c>
      <c r="DT284" s="845" t="s">
        <v>798</v>
      </c>
      <c r="DU284" s="845" t="s">
        <v>798</v>
      </c>
      <c r="DV284" s="845" t="s">
        <v>798</v>
      </c>
      <c r="DW284" s="845" t="s">
        <v>798</v>
      </c>
      <c r="DX284" s="845" t="s">
        <v>798</v>
      </c>
      <c r="DY284" s="845" t="s">
        <v>798</v>
      </c>
      <c r="DZ284" s="845" t="s">
        <v>798</v>
      </c>
      <c r="EA284" s="845" t="s">
        <v>798</v>
      </c>
      <c r="EB284" s="845" t="s">
        <v>798</v>
      </c>
      <c r="EC284" s="845" t="s">
        <v>798</v>
      </c>
      <c r="ED284" s="845" t="s">
        <v>798</v>
      </c>
      <c r="EE284" s="845" t="s">
        <v>798</v>
      </c>
      <c r="EF284" s="845" t="s">
        <v>798</v>
      </c>
    </row>
    <row r="285" spans="1:136" x14ac:dyDescent="0.2">
      <c r="A285" s="845">
        <v>281</v>
      </c>
      <c r="B285" s="845">
        <v>5</v>
      </c>
      <c r="C285" s="845" t="s">
        <v>798</v>
      </c>
      <c r="D285" s="845" t="s">
        <v>798</v>
      </c>
      <c r="E285" s="845" t="s">
        <v>798</v>
      </c>
      <c r="F285" s="845" t="s">
        <v>798</v>
      </c>
      <c r="G285" s="845" t="s">
        <v>798</v>
      </c>
      <c r="H285" s="845" t="s">
        <v>798</v>
      </c>
      <c r="I285" s="845" t="s">
        <v>798</v>
      </c>
      <c r="J285" s="845" t="s">
        <v>798</v>
      </c>
      <c r="K285" s="845" t="s">
        <v>798</v>
      </c>
      <c r="L285" s="845" t="s">
        <v>798</v>
      </c>
      <c r="M285" s="845" t="s">
        <v>798</v>
      </c>
      <c r="N285" s="845" t="s">
        <v>798</v>
      </c>
      <c r="O285" s="845" t="s">
        <v>798</v>
      </c>
      <c r="P285" s="845" t="s">
        <v>798</v>
      </c>
      <c r="Q285" s="845" t="s">
        <v>798</v>
      </c>
      <c r="R285" s="845" t="s">
        <v>798</v>
      </c>
      <c r="S285" s="845" t="s">
        <v>798</v>
      </c>
      <c r="T285" s="845" t="s">
        <v>798</v>
      </c>
      <c r="U285" s="845" t="s">
        <v>798</v>
      </c>
      <c r="V285" s="845" t="s">
        <v>798</v>
      </c>
      <c r="W285" s="845" t="s">
        <v>798</v>
      </c>
      <c r="X285" s="845" t="s">
        <v>798</v>
      </c>
      <c r="Y285" s="845" t="s">
        <v>798</v>
      </c>
      <c r="Z285" s="845" t="s">
        <v>798</v>
      </c>
      <c r="AA285" s="845" t="s">
        <v>798</v>
      </c>
      <c r="AB285" s="845" t="s">
        <v>798</v>
      </c>
      <c r="AC285" s="845" t="s">
        <v>798</v>
      </c>
      <c r="AD285" s="845" t="s">
        <v>798</v>
      </c>
      <c r="AE285" s="845" t="s">
        <v>798</v>
      </c>
      <c r="AF285" s="845" t="s">
        <v>798</v>
      </c>
      <c r="AG285" s="845" t="s">
        <v>798</v>
      </c>
      <c r="AH285" s="845" t="s">
        <v>798</v>
      </c>
      <c r="AI285" s="845" t="s">
        <v>798</v>
      </c>
      <c r="AJ285" s="845" t="s">
        <v>798</v>
      </c>
      <c r="AK285" s="845" t="s">
        <v>798</v>
      </c>
      <c r="AL285" s="845" t="s">
        <v>798</v>
      </c>
      <c r="AM285" s="845" t="s">
        <v>798</v>
      </c>
      <c r="AN285" s="845" t="s">
        <v>798</v>
      </c>
      <c r="AO285" s="845" t="s">
        <v>798</v>
      </c>
      <c r="AP285" s="845" t="s">
        <v>798</v>
      </c>
      <c r="AQ285" s="845" t="s">
        <v>798</v>
      </c>
      <c r="AR285" s="845" t="s">
        <v>798</v>
      </c>
      <c r="AS285" s="845" t="s">
        <v>798</v>
      </c>
      <c r="AT285" s="845" t="s">
        <v>798</v>
      </c>
      <c r="AU285" s="845" t="s">
        <v>798</v>
      </c>
      <c r="AV285" s="845" t="s">
        <v>798</v>
      </c>
      <c r="AW285" s="845" t="s">
        <v>798</v>
      </c>
      <c r="AX285" s="845" t="s">
        <v>798</v>
      </c>
      <c r="AY285" s="845" t="s">
        <v>798</v>
      </c>
      <c r="AZ285" s="845" t="s">
        <v>798</v>
      </c>
      <c r="BA285" s="845" t="s">
        <v>798</v>
      </c>
      <c r="BB285" s="845" t="s">
        <v>798</v>
      </c>
      <c r="BC285" s="845" t="s">
        <v>798</v>
      </c>
      <c r="BD285" s="845" t="s">
        <v>798</v>
      </c>
      <c r="BE285" s="845" t="s">
        <v>798</v>
      </c>
      <c r="BF285" s="845" t="s">
        <v>798</v>
      </c>
      <c r="BG285" s="845" t="s">
        <v>798</v>
      </c>
      <c r="BH285" s="845" t="s">
        <v>798</v>
      </c>
      <c r="BI285" s="845" t="s">
        <v>798</v>
      </c>
      <c r="BJ285" s="845" t="s">
        <v>798</v>
      </c>
      <c r="BK285" s="917" t="s">
        <v>798</v>
      </c>
      <c r="BL285" s="845" t="s">
        <v>798</v>
      </c>
      <c r="BM285" s="845" t="s">
        <v>798</v>
      </c>
      <c r="BN285" s="845" t="s">
        <v>798</v>
      </c>
      <c r="BO285" s="845" t="s">
        <v>798</v>
      </c>
      <c r="BP285" s="845" t="s">
        <v>798</v>
      </c>
      <c r="BQ285" s="845" t="s">
        <v>798</v>
      </c>
      <c r="BR285" s="917" t="s">
        <v>798</v>
      </c>
      <c r="BS285" s="845" t="s">
        <v>798</v>
      </c>
      <c r="BT285" s="845" t="s">
        <v>798</v>
      </c>
      <c r="BU285" s="845" t="s">
        <v>798</v>
      </c>
      <c r="BV285" s="917" t="s">
        <v>798</v>
      </c>
      <c r="BW285" s="845" t="s">
        <v>798</v>
      </c>
      <c r="BX285" s="845" t="s">
        <v>798</v>
      </c>
      <c r="BY285" s="845" t="s">
        <v>798</v>
      </c>
      <c r="BZ285" s="845" t="s">
        <v>798</v>
      </c>
      <c r="CA285" s="845" t="s">
        <v>798</v>
      </c>
      <c r="CB285" s="845" t="s">
        <v>798</v>
      </c>
      <c r="CC285" s="845" t="s">
        <v>798</v>
      </c>
      <c r="CD285" s="845" t="s">
        <v>798</v>
      </c>
      <c r="CE285" s="845" t="s">
        <v>798</v>
      </c>
      <c r="CF285" s="845" t="s">
        <v>798</v>
      </c>
      <c r="CG285" s="845" t="s">
        <v>798</v>
      </c>
      <c r="CH285" s="845" t="s">
        <v>798</v>
      </c>
      <c r="CI285" s="845" t="s">
        <v>798</v>
      </c>
      <c r="CJ285" s="845" t="s">
        <v>798</v>
      </c>
      <c r="CK285" s="845" t="s">
        <v>798</v>
      </c>
      <c r="CL285" s="845" t="s">
        <v>798</v>
      </c>
      <c r="CM285" s="845" t="s">
        <v>798</v>
      </c>
      <c r="CN285" s="845" t="s">
        <v>798</v>
      </c>
      <c r="CO285" s="845" t="s">
        <v>798</v>
      </c>
      <c r="CP285" s="845" t="s">
        <v>798</v>
      </c>
      <c r="CQ285" s="845" t="s">
        <v>798</v>
      </c>
      <c r="CR285" s="845" t="s">
        <v>798</v>
      </c>
      <c r="CS285" s="845" t="s">
        <v>798</v>
      </c>
      <c r="CT285" s="845" t="s">
        <v>798</v>
      </c>
      <c r="CU285" s="845" t="s">
        <v>798</v>
      </c>
      <c r="CV285" s="845" t="s">
        <v>798</v>
      </c>
      <c r="CW285" s="845" t="s">
        <v>798</v>
      </c>
      <c r="CX285" s="845" t="s">
        <v>798</v>
      </c>
      <c r="CY285" s="845" t="s">
        <v>798</v>
      </c>
      <c r="CZ285" s="845" t="s">
        <v>798</v>
      </c>
      <c r="DA285" s="845" t="s">
        <v>798</v>
      </c>
      <c r="DB285" s="845" t="s">
        <v>798</v>
      </c>
      <c r="DC285" s="845" t="s">
        <v>798</v>
      </c>
      <c r="DD285" s="845" t="s">
        <v>798</v>
      </c>
      <c r="DE285" s="845" t="s">
        <v>798</v>
      </c>
      <c r="DF285" s="845" t="s">
        <v>798</v>
      </c>
      <c r="DG285" s="845" t="s">
        <v>798</v>
      </c>
      <c r="DH285" s="845" t="s">
        <v>798</v>
      </c>
      <c r="DI285" s="845" t="s">
        <v>798</v>
      </c>
      <c r="DJ285" s="845" t="s">
        <v>798</v>
      </c>
      <c r="DK285" s="845" t="s">
        <v>798</v>
      </c>
      <c r="DL285" s="845" t="s">
        <v>798</v>
      </c>
      <c r="DM285" s="845" t="s">
        <v>798</v>
      </c>
      <c r="DN285" s="845" t="s">
        <v>798</v>
      </c>
      <c r="DO285" s="845" t="s">
        <v>798</v>
      </c>
      <c r="DP285" s="845" t="s">
        <v>798</v>
      </c>
      <c r="DQ285" s="845" t="s">
        <v>798</v>
      </c>
      <c r="DR285" s="845" t="s">
        <v>798</v>
      </c>
      <c r="DS285" s="917" t="s">
        <v>798</v>
      </c>
      <c r="DT285" s="845" t="s">
        <v>798</v>
      </c>
      <c r="DU285" s="845" t="s">
        <v>798</v>
      </c>
      <c r="DV285" s="845" t="s">
        <v>798</v>
      </c>
      <c r="DW285" s="845" t="s">
        <v>798</v>
      </c>
      <c r="DX285" s="845" t="s">
        <v>798</v>
      </c>
      <c r="DY285" s="845" t="s">
        <v>798</v>
      </c>
      <c r="DZ285" s="845" t="s">
        <v>798</v>
      </c>
      <c r="EA285" s="845" t="s">
        <v>798</v>
      </c>
      <c r="EB285" s="845" t="s">
        <v>798</v>
      </c>
      <c r="EC285" s="845" t="s">
        <v>798</v>
      </c>
      <c r="ED285" s="845" t="s">
        <v>798</v>
      </c>
      <c r="EE285" s="845" t="s">
        <v>798</v>
      </c>
      <c r="EF285" s="845" t="s">
        <v>798</v>
      </c>
    </row>
    <row r="286" spans="1:136" x14ac:dyDescent="0.2">
      <c r="A286" s="845">
        <v>282</v>
      </c>
      <c r="B286" s="845">
        <v>6</v>
      </c>
      <c r="C286" s="845" t="s">
        <v>798</v>
      </c>
      <c r="D286" s="845" t="s">
        <v>798</v>
      </c>
      <c r="E286" s="845" t="s">
        <v>798</v>
      </c>
      <c r="F286" s="845" t="s">
        <v>798</v>
      </c>
      <c r="G286" s="845" t="s">
        <v>798</v>
      </c>
      <c r="H286" s="845" t="s">
        <v>798</v>
      </c>
      <c r="I286" s="845" t="s">
        <v>798</v>
      </c>
      <c r="J286" s="845" t="s">
        <v>798</v>
      </c>
      <c r="K286" s="845" t="s">
        <v>798</v>
      </c>
      <c r="L286" s="845" t="s">
        <v>798</v>
      </c>
      <c r="M286" s="845" t="s">
        <v>798</v>
      </c>
      <c r="N286" s="845" t="s">
        <v>798</v>
      </c>
      <c r="O286" s="845" t="s">
        <v>798</v>
      </c>
      <c r="P286" s="845" t="s">
        <v>798</v>
      </c>
      <c r="Q286" s="845" t="s">
        <v>798</v>
      </c>
      <c r="R286" s="845" t="s">
        <v>798</v>
      </c>
      <c r="S286" s="845" t="s">
        <v>798</v>
      </c>
      <c r="T286" s="845" t="s">
        <v>798</v>
      </c>
      <c r="U286" s="845" t="s">
        <v>798</v>
      </c>
      <c r="V286" s="845" t="s">
        <v>798</v>
      </c>
      <c r="W286" s="845" t="s">
        <v>798</v>
      </c>
      <c r="X286" s="845" t="s">
        <v>798</v>
      </c>
      <c r="Y286" s="845" t="s">
        <v>798</v>
      </c>
      <c r="Z286" s="845" t="s">
        <v>798</v>
      </c>
      <c r="AA286" s="845" t="s">
        <v>798</v>
      </c>
      <c r="AB286" s="845" t="s">
        <v>798</v>
      </c>
      <c r="AC286" s="845" t="s">
        <v>798</v>
      </c>
      <c r="AD286" s="845" t="s">
        <v>798</v>
      </c>
      <c r="AE286" s="845" t="s">
        <v>798</v>
      </c>
      <c r="AF286" s="845" t="s">
        <v>798</v>
      </c>
      <c r="AG286" s="845" t="s">
        <v>798</v>
      </c>
      <c r="AH286" s="845" t="s">
        <v>798</v>
      </c>
      <c r="AI286" s="845" t="s">
        <v>798</v>
      </c>
      <c r="AJ286" s="845" t="s">
        <v>798</v>
      </c>
      <c r="AK286" s="845" t="s">
        <v>798</v>
      </c>
      <c r="AL286" s="845" t="s">
        <v>798</v>
      </c>
      <c r="AM286" s="845" t="s">
        <v>798</v>
      </c>
      <c r="AN286" s="845" t="s">
        <v>798</v>
      </c>
      <c r="AO286" s="845" t="s">
        <v>798</v>
      </c>
      <c r="AP286" s="845" t="s">
        <v>798</v>
      </c>
      <c r="AQ286" s="845" t="s">
        <v>798</v>
      </c>
      <c r="AR286" s="845" t="s">
        <v>798</v>
      </c>
      <c r="AS286" s="845" t="s">
        <v>798</v>
      </c>
      <c r="AT286" s="845" t="s">
        <v>798</v>
      </c>
      <c r="AU286" s="845" t="s">
        <v>798</v>
      </c>
      <c r="AV286" s="845" t="s">
        <v>798</v>
      </c>
      <c r="AW286" s="845" t="s">
        <v>798</v>
      </c>
      <c r="AX286" s="845" t="s">
        <v>798</v>
      </c>
      <c r="AY286" s="845" t="s">
        <v>798</v>
      </c>
      <c r="AZ286" s="845" t="s">
        <v>798</v>
      </c>
      <c r="BA286" s="845" t="s">
        <v>798</v>
      </c>
      <c r="BB286" s="845" t="s">
        <v>798</v>
      </c>
      <c r="BC286" s="845" t="s">
        <v>798</v>
      </c>
      <c r="BD286" s="845" t="s">
        <v>798</v>
      </c>
      <c r="BE286" s="845" t="s">
        <v>798</v>
      </c>
      <c r="BF286" s="845" t="s">
        <v>798</v>
      </c>
      <c r="BG286" s="845" t="s">
        <v>798</v>
      </c>
      <c r="BH286" s="845" t="s">
        <v>798</v>
      </c>
      <c r="BI286" s="845" t="s">
        <v>798</v>
      </c>
      <c r="BJ286" s="845" t="s">
        <v>798</v>
      </c>
      <c r="BK286" s="917" t="s">
        <v>798</v>
      </c>
      <c r="BL286" s="845" t="s">
        <v>798</v>
      </c>
      <c r="BM286" s="845" t="s">
        <v>798</v>
      </c>
      <c r="BN286" s="845" t="s">
        <v>798</v>
      </c>
      <c r="BO286" s="845" t="s">
        <v>798</v>
      </c>
      <c r="BP286" s="845" t="s">
        <v>798</v>
      </c>
      <c r="BQ286" s="845" t="s">
        <v>798</v>
      </c>
      <c r="BR286" s="917" t="s">
        <v>798</v>
      </c>
      <c r="BS286" s="845" t="s">
        <v>798</v>
      </c>
      <c r="BT286" s="845" t="s">
        <v>798</v>
      </c>
      <c r="BU286" s="845" t="s">
        <v>798</v>
      </c>
      <c r="BV286" s="917" t="s">
        <v>798</v>
      </c>
      <c r="BW286" s="845" t="s">
        <v>798</v>
      </c>
      <c r="BX286" s="845" t="s">
        <v>798</v>
      </c>
      <c r="BY286" s="845" t="s">
        <v>798</v>
      </c>
      <c r="BZ286" s="845" t="s">
        <v>798</v>
      </c>
      <c r="CA286" s="845" t="s">
        <v>798</v>
      </c>
      <c r="CB286" s="845" t="s">
        <v>798</v>
      </c>
      <c r="CC286" s="845" t="s">
        <v>798</v>
      </c>
      <c r="CD286" s="845" t="s">
        <v>798</v>
      </c>
      <c r="CE286" s="845" t="s">
        <v>798</v>
      </c>
      <c r="CF286" s="845" t="s">
        <v>798</v>
      </c>
      <c r="CG286" s="845" t="s">
        <v>798</v>
      </c>
      <c r="CH286" s="845" t="s">
        <v>798</v>
      </c>
      <c r="CI286" s="845" t="s">
        <v>798</v>
      </c>
      <c r="CJ286" s="845" t="s">
        <v>798</v>
      </c>
      <c r="CK286" s="845" t="s">
        <v>798</v>
      </c>
      <c r="CL286" s="845" t="s">
        <v>798</v>
      </c>
      <c r="CM286" s="845" t="s">
        <v>798</v>
      </c>
      <c r="CN286" s="845" t="s">
        <v>798</v>
      </c>
      <c r="CO286" s="845" t="s">
        <v>798</v>
      </c>
      <c r="CP286" s="845" t="s">
        <v>798</v>
      </c>
      <c r="CQ286" s="845" t="s">
        <v>798</v>
      </c>
      <c r="CR286" s="845" t="s">
        <v>798</v>
      </c>
      <c r="CS286" s="845" t="s">
        <v>798</v>
      </c>
      <c r="CT286" s="845" t="s">
        <v>798</v>
      </c>
      <c r="CU286" s="845" t="s">
        <v>798</v>
      </c>
      <c r="CV286" s="845" t="s">
        <v>798</v>
      </c>
      <c r="CW286" s="845" t="s">
        <v>798</v>
      </c>
      <c r="CX286" s="845" t="s">
        <v>798</v>
      </c>
      <c r="CY286" s="845" t="s">
        <v>798</v>
      </c>
      <c r="CZ286" s="845" t="s">
        <v>798</v>
      </c>
      <c r="DA286" s="845" t="s">
        <v>798</v>
      </c>
      <c r="DB286" s="845" t="s">
        <v>798</v>
      </c>
      <c r="DC286" s="845" t="s">
        <v>798</v>
      </c>
      <c r="DD286" s="845" t="s">
        <v>798</v>
      </c>
      <c r="DE286" s="845" t="s">
        <v>798</v>
      </c>
      <c r="DF286" s="845" t="s">
        <v>798</v>
      </c>
      <c r="DG286" s="845" t="s">
        <v>798</v>
      </c>
      <c r="DH286" s="845" t="s">
        <v>798</v>
      </c>
      <c r="DI286" s="845" t="s">
        <v>798</v>
      </c>
      <c r="DJ286" s="845" t="s">
        <v>798</v>
      </c>
      <c r="DK286" s="845" t="s">
        <v>798</v>
      </c>
      <c r="DL286" s="845" t="s">
        <v>798</v>
      </c>
      <c r="DM286" s="845" t="s">
        <v>798</v>
      </c>
      <c r="DN286" s="845" t="s">
        <v>798</v>
      </c>
      <c r="DO286" s="845" t="s">
        <v>798</v>
      </c>
      <c r="DP286" s="845" t="s">
        <v>798</v>
      </c>
      <c r="DQ286" s="845" t="s">
        <v>798</v>
      </c>
      <c r="DR286" s="845" t="s">
        <v>798</v>
      </c>
      <c r="DS286" s="917" t="s">
        <v>798</v>
      </c>
      <c r="DT286" s="845" t="s">
        <v>798</v>
      </c>
      <c r="DU286" s="845" t="s">
        <v>798</v>
      </c>
      <c r="DV286" s="845" t="s">
        <v>798</v>
      </c>
      <c r="DW286" s="845" t="s">
        <v>798</v>
      </c>
      <c r="DX286" s="845" t="s">
        <v>798</v>
      </c>
      <c r="DY286" s="845" t="s">
        <v>798</v>
      </c>
      <c r="DZ286" s="845" t="s">
        <v>798</v>
      </c>
      <c r="EA286" s="845" t="s">
        <v>798</v>
      </c>
      <c r="EB286" s="845" t="s">
        <v>798</v>
      </c>
      <c r="EC286" s="845" t="s">
        <v>798</v>
      </c>
      <c r="ED286" s="845" t="s">
        <v>798</v>
      </c>
      <c r="EE286" s="845" t="s">
        <v>798</v>
      </c>
      <c r="EF286" s="845" t="s">
        <v>798</v>
      </c>
    </row>
    <row r="287" spans="1:136" x14ac:dyDescent="0.2">
      <c r="A287" s="845">
        <v>283</v>
      </c>
      <c r="B287" s="845">
        <v>7</v>
      </c>
      <c r="C287" s="845" t="s">
        <v>798</v>
      </c>
      <c r="D287" s="845" t="s">
        <v>798</v>
      </c>
      <c r="E287" s="845" t="s">
        <v>798</v>
      </c>
      <c r="F287" s="845" t="s">
        <v>798</v>
      </c>
      <c r="G287" s="845" t="s">
        <v>798</v>
      </c>
      <c r="H287" s="845" t="s">
        <v>798</v>
      </c>
      <c r="I287" s="845" t="s">
        <v>798</v>
      </c>
      <c r="J287" s="845" t="s">
        <v>798</v>
      </c>
      <c r="K287" s="845" t="s">
        <v>798</v>
      </c>
      <c r="L287" s="845" t="s">
        <v>798</v>
      </c>
      <c r="M287" s="845" t="s">
        <v>798</v>
      </c>
      <c r="N287" s="845" t="s">
        <v>798</v>
      </c>
      <c r="O287" s="845" t="s">
        <v>798</v>
      </c>
      <c r="P287" s="845" t="s">
        <v>798</v>
      </c>
      <c r="Q287" s="845" t="s">
        <v>798</v>
      </c>
      <c r="R287" s="845" t="s">
        <v>798</v>
      </c>
      <c r="S287" s="845" t="s">
        <v>798</v>
      </c>
      <c r="T287" s="845" t="s">
        <v>798</v>
      </c>
      <c r="U287" s="845" t="s">
        <v>798</v>
      </c>
      <c r="V287" s="845" t="s">
        <v>798</v>
      </c>
      <c r="W287" s="845" t="s">
        <v>798</v>
      </c>
      <c r="X287" s="845" t="s">
        <v>798</v>
      </c>
      <c r="Y287" s="845" t="s">
        <v>798</v>
      </c>
      <c r="Z287" s="845" t="s">
        <v>798</v>
      </c>
      <c r="AA287" s="845" t="s">
        <v>798</v>
      </c>
      <c r="AB287" s="845" t="s">
        <v>798</v>
      </c>
      <c r="AC287" s="845" t="s">
        <v>798</v>
      </c>
      <c r="AD287" s="845" t="s">
        <v>798</v>
      </c>
      <c r="AE287" s="845" t="s">
        <v>798</v>
      </c>
      <c r="AF287" s="845" t="s">
        <v>798</v>
      </c>
      <c r="AG287" s="845" t="s">
        <v>798</v>
      </c>
      <c r="AH287" s="845" t="s">
        <v>798</v>
      </c>
      <c r="AI287" s="845" t="s">
        <v>798</v>
      </c>
      <c r="AJ287" s="845" t="s">
        <v>798</v>
      </c>
      <c r="AK287" s="845" t="s">
        <v>798</v>
      </c>
      <c r="AL287" s="845" t="s">
        <v>798</v>
      </c>
      <c r="AM287" s="845" t="s">
        <v>798</v>
      </c>
      <c r="AN287" s="845" t="s">
        <v>798</v>
      </c>
      <c r="AO287" s="845" t="s">
        <v>798</v>
      </c>
      <c r="AP287" s="845" t="s">
        <v>798</v>
      </c>
      <c r="AQ287" s="845" t="s">
        <v>798</v>
      </c>
      <c r="AR287" s="845" t="s">
        <v>798</v>
      </c>
      <c r="AS287" s="845" t="s">
        <v>798</v>
      </c>
      <c r="AT287" s="845" t="s">
        <v>798</v>
      </c>
      <c r="AU287" s="845" t="s">
        <v>798</v>
      </c>
      <c r="AV287" s="845" t="s">
        <v>798</v>
      </c>
      <c r="AW287" s="845" t="s">
        <v>798</v>
      </c>
      <c r="AX287" s="845" t="s">
        <v>798</v>
      </c>
      <c r="AY287" s="845" t="s">
        <v>798</v>
      </c>
      <c r="AZ287" s="845" t="s">
        <v>798</v>
      </c>
      <c r="BA287" s="845" t="s">
        <v>798</v>
      </c>
      <c r="BB287" s="845" t="s">
        <v>798</v>
      </c>
      <c r="BC287" s="845" t="s">
        <v>798</v>
      </c>
      <c r="BD287" s="845" t="s">
        <v>798</v>
      </c>
      <c r="BE287" s="845" t="s">
        <v>798</v>
      </c>
      <c r="BF287" s="845" t="s">
        <v>798</v>
      </c>
      <c r="BG287" s="845" t="s">
        <v>798</v>
      </c>
      <c r="BH287" s="845" t="s">
        <v>798</v>
      </c>
      <c r="BI287" s="845" t="s">
        <v>798</v>
      </c>
      <c r="BJ287" s="845" t="s">
        <v>798</v>
      </c>
      <c r="BK287" s="917" t="s">
        <v>798</v>
      </c>
      <c r="BL287" s="845" t="s">
        <v>798</v>
      </c>
      <c r="BM287" s="845" t="s">
        <v>798</v>
      </c>
      <c r="BN287" s="845" t="s">
        <v>798</v>
      </c>
      <c r="BO287" s="845" t="s">
        <v>798</v>
      </c>
      <c r="BP287" s="845" t="s">
        <v>798</v>
      </c>
      <c r="BQ287" s="845" t="s">
        <v>798</v>
      </c>
      <c r="BR287" s="917" t="s">
        <v>798</v>
      </c>
      <c r="BS287" s="845" t="s">
        <v>798</v>
      </c>
      <c r="BT287" s="845" t="s">
        <v>798</v>
      </c>
      <c r="BU287" s="845" t="s">
        <v>798</v>
      </c>
      <c r="BV287" s="917" t="s">
        <v>798</v>
      </c>
      <c r="BW287" s="845" t="s">
        <v>798</v>
      </c>
      <c r="BX287" s="845" t="s">
        <v>798</v>
      </c>
      <c r="BY287" s="845" t="s">
        <v>798</v>
      </c>
      <c r="BZ287" s="845" t="s">
        <v>798</v>
      </c>
      <c r="CA287" s="845" t="s">
        <v>798</v>
      </c>
      <c r="CB287" s="845" t="s">
        <v>798</v>
      </c>
      <c r="CC287" s="845" t="s">
        <v>798</v>
      </c>
      <c r="CD287" s="845" t="s">
        <v>798</v>
      </c>
      <c r="CE287" s="845" t="s">
        <v>798</v>
      </c>
      <c r="CF287" s="845" t="s">
        <v>798</v>
      </c>
      <c r="CG287" s="845" t="s">
        <v>798</v>
      </c>
      <c r="CH287" s="845" t="s">
        <v>798</v>
      </c>
      <c r="CI287" s="845" t="s">
        <v>798</v>
      </c>
      <c r="CJ287" s="845" t="s">
        <v>798</v>
      </c>
      <c r="CK287" s="845" t="s">
        <v>798</v>
      </c>
      <c r="CL287" s="845" t="s">
        <v>798</v>
      </c>
      <c r="CM287" s="845" t="s">
        <v>798</v>
      </c>
      <c r="CN287" s="845" t="s">
        <v>798</v>
      </c>
      <c r="CO287" s="845" t="s">
        <v>798</v>
      </c>
      <c r="CP287" s="845" t="s">
        <v>798</v>
      </c>
      <c r="CQ287" s="845" t="s">
        <v>798</v>
      </c>
      <c r="CR287" s="845" t="s">
        <v>798</v>
      </c>
      <c r="CS287" s="845" t="s">
        <v>798</v>
      </c>
      <c r="CT287" s="845" t="s">
        <v>798</v>
      </c>
      <c r="CU287" s="845" t="s">
        <v>798</v>
      </c>
      <c r="CV287" s="845" t="s">
        <v>798</v>
      </c>
      <c r="CW287" s="845" t="s">
        <v>798</v>
      </c>
      <c r="CX287" s="845" t="s">
        <v>798</v>
      </c>
      <c r="CY287" s="845" t="s">
        <v>798</v>
      </c>
      <c r="CZ287" s="845" t="s">
        <v>798</v>
      </c>
      <c r="DA287" s="845" t="s">
        <v>798</v>
      </c>
      <c r="DB287" s="845" t="s">
        <v>798</v>
      </c>
      <c r="DC287" s="845" t="s">
        <v>798</v>
      </c>
      <c r="DD287" s="845" t="s">
        <v>798</v>
      </c>
      <c r="DE287" s="845" t="s">
        <v>798</v>
      </c>
      <c r="DF287" s="845" t="s">
        <v>798</v>
      </c>
      <c r="DG287" s="845" t="s">
        <v>798</v>
      </c>
      <c r="DH287" s="845" t="s">
        <v>798</v>
      </c>
      <c r="DI287" s="845" t="s">
        <v>798</v>
      </c>
      <c r="DJ287" s="845" t="s">
        <v>798</v>
      </c>
      <c r="DK287" s="845" t="s">
        <v>798</v>
      </c>
      <c r="DL287" s="845" t="s">
        <v>798</v>
      </c>
      <c r="DM287" s="845" t="s">
        <v>798</v>
      </c>
      <c r="DN287" s="845" t="s">
        <v>798</v>
      </c>
      <c r="DO287" s="845" t="s">
        <v>798</v>
      </c>
      <c r="DP287" s="845" t="s">
        <v>798</v>
      </c>
      <c r="DQ287" s="845" t="s">
        <v>798</v>
      </c>
      <c r="DR287" s="845" t="s">
        <v>798</v>
      </c>
      <c r="DS287" s="917" t="s">
        <v>798</v>
      </c>
      <c r="DT287" s="845" t="s">
        <v>798</v>
      </c>
      <c r="DU287" s="845" t="s">
        <v>798</v>
      </c>
      <c r="DV287" s="845" t="s">
        <v>798</v>
      </c>
      <c r="DW287" s="845" t="s">
        <v>798</v>
      </c>
      <c r="DX287" s="845" t="s">
        <v>798</v>
      </c>
      <c r="DY287" s="845" t="s">
        <v>798</v>
      </c>
      <c r="DZ287" s="845" t="s">
        <v>798</v>
      </c>
      <c r="EA287" s="845" t="s">
        <v>798</v>
      </c>
      <c r="EB287" s="845" t="s">
        <v>798</v>
      </c>
      <c r="EC287" s="845" t="s">
        <v>798</v>
      </c>
      <c r="ED287" s="845" t="s">
        <v>798</v>
      </c>
      <c r="EE287" s="845" t="s">
        <v>798</v>
      </c>
      <c r="EF287" s="845" t="s">
        <v>798</v>
      </c>
    </row>
    <row r="288" spans="1:136" x14ac:dyDescent="0.2">
      <c r="A288" s="845">
        <v>284</v>
      </c>
      <c r="B288" s="845">
        <v>8</v>
      </c>
      <c r="C288" s="845" t="s">
        <v>798</v>
      </c>
      <c r="D288" s="845" t="s">
        <v>798</v>
      </c>
      <c r="E288" s="845" t="s">
        <v>798</v>
      </c>
      <c r="F288" s="845" t="s">
        <v>798</v>
      </c>
      <c r="G288" s="845" t="s">
        <v>798</v>
      </c>
      <c r="H288" s="845" t="s">
        <v>798</v>
      </c>
      <c r="I288" s="845" t="s">
        <v>798</v>
      </c>
      <c r="J288" s="845" t="s">
        <v>798</v>
      </c>
      <c r="K288" s="845" t="s">
        <v>798</v>
      </c>
      <c r="L288" s="845" t="s">
        <v>798</v>
      </c>
      <c r="M288" s="845" t="s">
        <v>798</v>
      </c>
      <c r="N288" s="845" t="s">
        <v>798</v>
      </c>
      <c r="O288" s="845" t="s">
        <v>798</v>
      </c>
      <c r="P288" s="845" t="s">
        <v>798</v>
      </c>
      <c r="Q288" s="845" t="s">
        <v>798</v>
      </c>
      <c r="R288" s="845" t="s">
        <v>798</v>
      </c>
      <c r="S288" s="845" t="s">
        <v>798</v>
      </c>
      <c r="T288" s="845" t="s">
        <v>798</v>
      </c>
      <c r="U288" s="845" t="s">
        <v>798</v>
      </c>
      <c r="V288" s="845" t="s">
        <v>798</v>
      </c>
      <c r="W288" s="845" t="s">
        <v>798</v>
      </c>
      <c r="X288" s="845" t="s">
        <v>798</v>
      </c>
      <c r="Y288" s="845" t="s">
        <v>798</v>
      </c>
      <c r="Z288" s="845" t="s">
        <v>798</v>
      </c>
      <c r="AA288" s="845" t="s">
        <v>798</v>
      </c>
      <c r="AB288" s="845" t="s">
        <v>798</v>
      </c>
      <c r="AC288" s="845" t="s">
        <v>798</v>
      </c>
      <c r="AD288" s="845" t="s">
        <v>798</v>
      </c>
      <c r="AE288" s="845" t="s">
        <v>798</v>
      </c>
      <c r="AF288" s="845" t="s">
        <v>798</v>
      </c>
      <c r="AG288" s="845" t="s">
        <v>798</v>
      </c>
      <c r="AH288" s="845" t="s">
        <v>798</v>
      </c>
      <c r="AI288" s="845" t="s">
        <v>798</v>
      </c>
      <c r="AJ288" s="845" t="s">
        <v>798</v>
      </c>
      <c r="AK288" s="845" t="s">
        <v>798</v>
      </c>
      <c r="AL288" s="845" t="s">
        <v>798</v>
      </c>
      <c r="AM288" s="845" t="s">
        <v>798</v>
      </c>
      <c r="AN288" s="845" t="s">
        <v>798</v>
      </c>
      <c r="AO288" s="845" t="s">
        <v>798</v>
      </c>
      <c r="AP288" s="845" t="s">
        <v>798</v>
      </c>
      <c r="AQ288" s="845" t="s">
        <v>798</v>
      </c>
      <c r="AR288" s="845" t="s">
        <v>798</v>
      </c>
      <c r="AS288" s="845" t="s">
        <v>798</v>
      </c>
      <c r="AT288" s="845" t="s">
        <v>798</v>
      </c>
      <c r="AU288" s="845" t="s">
        <v>798</v>
      </c>
      <c r="AV288" s="845" t="s">
        <v>798</v>
      </c>
      <c r="AW288" s="845" t="s">
        <v>798</v>
      </c>
      <c r="AX288" s="845" t="s">
        <v>798</v>
      </c>
      <c r="AY288" s="845" t="s">
        <v>798</v>
      </c>
      <c r="AZ288" s="845" t="s">
        <v>798</v>
      </c>
      <c r="BA288" s="845" t="s">
        <v>798</v>
      </c>
      <c r="BB288" s="845" t="s">
        <v>798</v>
      </c>
      <c r="BC288" s="845" t="s">
        <v>798</v>
      </c>
      <c r="BD288" s="845" t="s">
        <v>798</v>
      </c>
      <c r="BE288" s="845" t="s">
        <v>798</v>
      </c>
      <c r="BF288" s="845" t="s">
        <v>798</v>
      </c>
      <c r="BG288" s="845" t="s">
        <v>798</v>
      </c>
      <c r="BH288" s="845" t="s">
        <v>798</v>
      </c>
      <c r="BI288" s="845" t="s">
        <v>798</v>
      </c>
      <c r="BJ288" s="845" t="s">
        <v>798</v>
      </c>
      <c r="BK288" s="917" t="s">
        <v>798</v>
      </c>
      <c r="BL288" s="845" t="s">
        <v>798</v>
      </c>
      <c r="BM288" s="845" t="s">
        <v>798</v>
      </c>
      <c r="BN288" s="845" t="s">
        <v>798</v>
      </c>
      <c r="BO288" s="845" t="s">
        <v>798</v>
      </c>
      <c r="BP288" s="845" t="s">
        <v>798</v>
      </c>
      <c r="BQ288" s="845" t="s">
        <v>798</v>
      </c>
      <c r="BR288" s="917" t="s">
        <v>798</v>
      </c>
      <c r="BS288" s="845" t="s">
        <v>798</v>
      </c>
      <c r="BT288" s="845" t="s">
        <v>798</v>
      </c>
      <c r="BU288" s="845" t="s">
        <v>798</v>
      </c>
      <c r="BV288" s="917" t="s">
        <v>798</v>
      </c>
      <c r="BW288" s="845" t="s">
        <v>798</v>
      </c>
      <c r="BX288" s="845" t="s">
        <v>798</v>
      </c>
      <c r="BY288" s="845" t="s">
        <v>798</v>
      </c>
      <c r="BZ288" s="845" t="s">
        <v>798</v>
      </c>
      <c r="CA288" s="845" t="s">
        <v>798</v>
      </c>
      <c r="CB288" s="845" t="s">
        <v>798</v>
      </c>
      <c r="CC288" s="845" t="s">
        <v>798</v>
      </c>
      <c r="CD288" s="845" t="s">
        <v>798</v>
      </c>
      <c r="CE288" s="845" t="s">
        <v>798</v>
      </c>
      <c r="CF288" s="845" t="s">
        <v>798</v>
      </c>
      <c r="CG288" s="845" t="s">
        <v>798</v>
      </c>
      <c r="CH288" s="845" t="s">
        <v>798</v>
      </c>
      <c r="CI288" s="845" t="s">
        <v>798</v>
      </c>
      <c r="CJ288" s="845" t="s">
        <v>798</v>
      </c>
      <c r="CK288" s="845" t="s">
        <v>798</v>
      </c>
      <c r="CL288" s="845" t="s">
        <v>798</v>
      </c>
      <c r="CM288" s="845" t="s">
        <v>798</v>
      </c>
      <c r="CN288" s="845" t="s">
        <v>798</v>
      </c>
      <c r="CO288" s="845" t="s">
        <v>798</v>
      </c>
      <c r="CP288" s="845" t="s">
        <v>798</v>
      </c>
      <c r="CQ288" s="845" t="s">
        <v>798</v>
      </c>
      <c r="CR288" s="845" t="s">
        <v>798</v>
      </c>
      <c r="CS288" s="845" t="s">
        <v>798</v>
      </c>
      <c r="CT288" s="845" t="s">
        <v>798</v>
      </c>
      <c r="CU288" s="845" t="s">
        <v>798</v>
      </c>
      <c r="CV288" s="845" t="s">
        <v>798</v>
      </c>
      <c r="CW288" s="845" t="s">
        <v>798</v>
      </c>
      <c r="CX288" s="845" t="s">
        <v>798</v>
      </c>
      <c r="CY288" s="845" t="s">
        <v>798</v>
      </c>
      <c r="CZ288" s="845" t="s">
        <v>798</v>
      </c>
      <c r="DA288" s="845" t="s">
        <v>798</v>
      </c>
      <c r="DB288" s="845" t="s">
        <v>798</v>
      </c>
      <c r="DC288" s="845" t="s">
        <v>798</v>
      </c>
      <c r="DD288" s="845" t="s">
        <v>798</v>
      </c>
      <c r="DE288" s="845" t="s">
        <v>798</v>
      </c>
      <c r="DF288" s="845" t="s">
        <v>798</v>
      </c>
      <c r="DG288" s="845" t="s">
        <v>798</v>
      </c>
      <c r="DH288" s="845" t="s">
        <v>798</v>
      </c>
      <c r="DI288" s="845" t="s">
        <v>798</v>
      </c>
      <c r="DJ288" s="845" t="s">
        <v>798</v>
      </c>
      <c r="DK288" s="845" t="s">
        <v>798</v>
      </c>
      <c r="DL288" s="845" t="s">
        <v>798</v>
      </c>
      <c r="DM288" s="845" t="s">
        <v>798</v>
      </c>
      <c r="DN288" s="845" t="s">
        <v>798</v>
      </c>
      <c r="DO288" s="845" t="s">
        <v>798</v>
      </c>
      <c r="DP288" s="845" t="s">
        <v>798</v>
      </c>
      <c r="DQ288" s="845" t="s">
        <v>798</v>
      </c>
      <c r="DR288" s="845" t="s">
        <v>798</v>
      </c>
      <c r="DS288" s="917" t="s">
        <v>798</v>
      </c>
      <c r="DT288" s="845" t="s">
        <v>798</v>
      </c>
      <c r="DU288" s="845" t="s">
        <v>798</v>
      </c>
      <c r="DV288" s="845" t="s">
        <v>798</v>
      </c>
      <c r="DW288" s="845" t="s">
        <v>798</v>
      </c>
      <c r="DX288" s="845" t="s">
        <v>798</v>
      </c>
      <c r="DY288" s="845" t="s">
        <v>798</v>
      </c>
      <c r="DZ288" s="845" t="s">
        <v>798</v>
      </c>
      <c r="EA288" s="845" t="s">
        <v>798</v>
      </c>
      <c r="EB288" s="845" t="s">
        <v>798</v>
      </c>
      <c r="EC288" s="845" t="s">
        <v>798</v>
      </c>
      <c r="ED288" s="845" t="s">
        <v>798</v>
      </c>
      <c r="EE288" s="845" t="s">
        <v>798</v>
      </c>
      <c r="EF288" s="845" t="s">
        <v>798</v>
      </c>
    </row>
    <row r="289" spans="1:136" x14ac:dyDescent="0.2">
      <c r="A289" s="845">
        <v>285</v>
      </c>
      <c r="B289" s="845">
        <v>9</v>
      </c>
      <c r="C289" s="845" t="s">
        <v>798</v>
      </c>
      <c r="D289" s="845" t="s">
        <v>798</v>
      </c>
      <c r="E289" s="845" t="s">
        <v>798</v>
      </c>
      <c r="F289" s="845" t="s">
        <v>798</v>
      </c>
      <c r="G289" s="845" t="s">
        <v>798</v>
      </c>
      <c r="H289" s="845" t="s">
        <v>798</v>
      </c>
      <c r="I289" s="845" t="s">
        <v>798</v>
      </c>
      <c r="J289" s="845" t="s">
        <v>798</v>
      </c>
      <c r="K289" s="845" t="s">
        <v>798</v>
      </c>
      <c r="L289" s="845" t="s">
        <v>798</v>
      </c>
      <c r="M289" s="845" t="s">
        <v>798</v>
      </c>
      <c r="N289" s="845" t="s">
        <v>798</v>
      </c>
      <c r="O289" s="845" t="s">
        <v>798</v>
      </c>
      <c r="P289" s="845" t="s">
        <v>798</v>
      </c>
      <c r="Q289" s="845" t="s">
        <v>798</v>
      </c>
      <c r="R289" s="845" t="s">
        <v>798</v>
      </c>
      <c r="S289" s="845" t="s">
        <v>798</v>
      </c>
      <c r="T289" s="845" t="s">
        <v>798</v>
      </c>
      <c r="U289" s="845" t="s">
        <v>798</v>
      </c>
      <c r="V289" s="845" t="s">
        <v>798</v>
      </c>
      <c r="W289" s="845" t="s">
        <v>798</v>
      </c>
      <c r="X289" s="845" t="s">
        <v>798</v>
      </c>
      <c r="Y289" s="845" t="s">
        <v>798</v>
      </c>
      <c r="Z289" s="845" t="s">
        <v>798</v>
      </c>
      <c r="AA289" s="845" t="s">
        <v>798</v>
      </c>
      <c r="AB289" s="845" t="s">
        <v>798</v>
      </c>
      <c r="AC289" s="845" t="s">
        <v>798</v>
      </c>
      <c r="AD289" s="845" t="s">
        <v>798</v>
      </c>
      <c r="AE289" s="845" t="s">
        <v>798</v>
      </c>
      <c r="AF289" s="845" t="s">
        <v>798</v>
      </c>
      <c r="AG289" s="845" t="s">
        <v>798</v>
      </c>
      <c r="AH289" s="845" t="s">
        <v>798</v>
      </c>
      <c r="AI289" s="845" t="s">
        <v>798</v>
      </c>
      <c r="AJ289" s="845" t="s">
        <v>798</v>
      </c>
      <c r="AK289" s="845" t="s">
        <v>798</v>
      </c>
      <c r="AL289" s="845" t="s">
        <v>798</v>
      </c>
      <c r="AM289" s="845" t="s">
        <v>798</v>
      </c>
      <c r="AN289" s="845" t="s">
        <v>798</v>
      </c>
      <c r="AO289" s="845" t="s">
        <v>798</v>
      </c>
      <c r="AP289" s="845" t="s">
        <v>798</v>
      </c>
      <c r="AQ289" s="845" t="s">
        <v>798</v>
      </c>
      <c r="AR289" s="845" t="s">
        <v>798</v>
      </c>
      <c r="AS289" s="845" t="s">
        <v>798</v>
      </c>
      <c r="AT289" s="845" t="s">
        <v>798</v>
      </c>
      <c r="AU289" s="845" t="s">
        <v>798</v>
      </c>
      <c r="AV289" s="845" t="s">
        <v>798</v>
      </c>
      <c r="AW289" s="845" t="s">
        <v>798</v>
      </c>
      <c r="AX289" s="845" t="s">
        <v>798</v>
      </c>
      <c r="AY289" s="845" t="s">
        <v>798</v>
      </c>
      <c r="AZ289" s="845" t="s">
        <v>798</v>
      </c>
      <c r="BA289" s="845" t="s">
        <v>798</v>
      </c>
      <c r="BB289" s="845" t="s">
        <v>798</v>
      </c>
      <c r="BC289" s="845" t="s">
        <v>798</v>
      </c>
      <c r="BD289" s="845" t="s">
        <v>798</v>
      </c>
      <c r="BE289" s="845" t="s">
        <v>798</v>
      </c>
      <c r="BF289" s="845" t="s">
        <v>798</v>
      </c>
      <c r="BG289" s="845" t="s">
        <v>798</v>
      </c>
      <c r="BH289" s="845" t="s">
        <v>798</v>
      </c>
      <c r="BI289" s="845" t="s">
        <v>798</v>
      </c>
      <c r="BJ289" s="845" t="s">
        <v>798</v>
      </c>
      <c r="BK289" s="917" t="s">
        <v>798</v>
      </c>
      <c r="BL289" s="845" t="s">
        <v>798</v>
      </c>
      <c r="BM289" s="845" t="s">
        <v>798</v>
      </c>
      <c r="BN289" s="845" t="s">
        <v>798</v>
      </c>
      <c r="BO289" s="845" t="s">
        <v>798</v>
      </c>
      <c r="BP289" s="845" t="s">
        <v>798</v>
      </c>
      <c r="BQ289" s="845" t="s">
        <v>798</v>
      </c>
      <c r="BR289" s="917" t="s">
        <v>798</v>
      </c>
      <c r="BS289" s="845" t="s">
        <v>798</v>
      </c>
      <c r="BT289" s="845" t="s">
        <v>798</v>
      </c>
      <c r="BU289" s="845" t="s">
        <v>798</v>
      </c>
      <c r="BV289" s="917" t="s">
        <v>798</v>
      </c>
      <c r="BW289" s="845" t="s">
        <v>798</v>
      </c>
      <c r="BX289" s="845" t="s">
        <v>798</v>
      </c>
      <c r="BY289" s="845" t="s">
        <v>798</v>
      </c>
      <c r="BZ289" s="845" t="s">
        <v>798</v>
      </c>
      <c r="CA289" s="845" t="s">
        <v>798</v>
      </c>
      <c r="CB289" s="845" t="s">
        <v>798</v>
      </c>
      <c r="CC289" s="845" t="s">
        <v>798</v>
      </c>
      <c r="CD289" s="845" t="s">
        <v>798</v>
      </c>
      <c r="CE289" s="845" t="s">
        <v>798</v>
      </c>
      <c r="CF289" s="845" t="s">
        <v>798</v>
      </c>
      <c r="CG289" s="845" t="s">
        <v>798</v>
      </c>
      <c r="CH289" s="845" t="s">
        <v>798</v>
      </c>
      <c r="CI289" s="845" t="s">
        <v>798</v>
      </c>
      <c r="CJ289" s="845" t="s">
        <v>798</v>
      </c>
      <c r="CK289" s="845" t="s">
        <v>798</v>
      </c>
      <c r="CL289" s="845" t="s">
        <v>798</v>
      </c>
      <c r="CM289" s="845" t="s">
        <v>798</v>
      </c>
      <c r="CN289" s="845" t="s">
        <v>798</v>
      </c>
      <c r="CO289" s="845" t="s">
        <v>798</v>
      </c>
      <c r="CP289" s="845" t="s">
        <v>798</v>
      </c>
      <c r="CQ289" s="845" t="s">
        <v>798</v>
      </c>
      <c r="CR289" s="845" t="s">
        <v>798</v>
      </c>
      <c r="CS289" s="845" t="s">
        <v>798</v>
      </c>
      <c r="CT289" s="845" t="s">
        <v>798</v>
      </c>
      <c r="CU289" s="845" t="s">
        <v>798</v>
      </c>
      <c r="CV289" s="845" t="s">
        <v>798</v>
      </c>
      <c r="CW289" s="845" t="s">
        <v>798</v>
      </c>
      <c r="CX289" s="845" t="s">
        <v>798</v>
      </c>
      <c r="CY289" s="845" t="s">
        <v>798</v>
      </c>
      <c r="CZ289" s="845" t="s">
        <v>798</v>
      </c>
      <c r="DA289" s="845" t="s">
        <v>798</v>
      </c>
      <c r="DB289" s="845" t="s">
        <v>798</v>
      </c>
      <c r="DC289" s="845" t="s">
        <v>798</v>
      </c>
      <c r="DD289" s="845" t="s">
        <v>798</v>
      </c>
      <c r="DE289" s="845" t="s">
        <v>798</v>
      </c>
      <c r="DF289" s="845" t="s">
        <v>798</v>
      </c>
      <c r="DG289" s="845" t="s">
        <v>798</v>
      </c>
      <c r="DH289" s="845" t="s">
        <v>798</v>
      </c>
      <c r="DI289" s="845" t="s">
        <v>798</v>
      </c>
      <c r="DJ289" s="845" t="s">
        <v>798</v>
      </c>
      <c r="DK289" s="845" t="s">
        <v>798</v>
      </c>
      <c r="DL289" s="845" t="s">
        <v>798</v>
      </c>
      <c r="DM289" s="845" t="s">
        <v>798</v>
      </c>
      <c r="DN289" s="845" t="s">
        <v>798</v>
      </c>
      <c r="DO289" s="845" t="s">
        <v>798</v>
      </c>
      <c r="DP289" s="845" t="s">
        <v>798</v>
      </c>
      <c r="DQ289" s="845" t="s">
        <v>798</v>
      </c>
      <c r="DR289" s="845" t="s">
        <v>798</v>
      </c>
      <c r="DS289" s="917" t="s">
        <v>798</v>
      </c>
      <c r="DT289" s="845" t="s">
        <v>798</v>
      </c>
      <c r="DU289" s="845" t="s">
        <v>798</v>
      </c>
      <c r="DV289" s="845" t="s">
        <v>798</v>
      </c>
      <c r="DW289" s="845" t="s">
        <v>798</v>
      </c>
      <c r="DX289" s="845" t="s">
        <v>798</v>
      </c>
      <c r="DY289" s="845" t="s">
        <v>798</v>
      </c>
      <c r="DZ289" s="845" t="s">
        <v>798</v>
      </c>
      <c r="EA289" s="845" t="s">
        <v>798</v>
      </c>
      <c r="EB289" s="845" t="s">
        <v>798</v>
      </c>
      <c r="EC289" s="845" t="s">
        <v>798</v>
      </c>
      <c r="ED289" s="845" t="s">
        <v>798</v>
      </c>
      <c r="EE289" s="845" t="s">
        <v>798</v>
      </c>
      <c r="EF289" s="845" t="s">
        <v>798</v>
      </c>
    </row>
    <row r="290" spans="1:136" x14ac:dyDescent="0.2">
      <c r="A290" s="845">
        <v>286</v>
      </c>
      <c r="B290" s="845">
        <v>10</v>
      </c>
      <c r="C290" s="845" t="s">
        <v>798</v>
      </c>
      <c r="D290" s="845" t="s">
        <v>798</v>
      </c>
      <c r="E290" s="845" t="s">
        <v>798</v>
      </c>
      <c r="F290" s="845" t="s">
        <v>798</v>
      </c>
      <c r="G290" s="845" t="s">
        <v>798</v>
      </c>
      <c r="H290" s="845" t="s">
        <v>798</v>
      </c>
      <c r="I290" s="845" t="s">
        <v>798</v>
      </c>
      <c r="J290" s="845" t="s">
        <v>798</v>
      </c>
      <c r="K290" s="845" t="s">
        <v>798</v>
      </c>
      <c r="L290" s="845" t="s">
        <v>798</v>
      </c>
      <c r="M290" s="845" t="s">
        <v>798</v>
      </c>
      <c r="N290" s="845" t="s">
        <v>798</v>
      </c>
      <c r="O290" s="845" t="s">
        <v>798</v>
      </c>
      <c r="P290" s="845" t="s">
        <v>798</v>
      </c>
      <c r="Q290" s="845" t="s">
        <v>798</v>
      </c>
      <c r="R290" s="845" t="s">
        <v>798</v>
      </c>
      <c r="S290" s="845" t="s">
        <v>798</v>
      </c>
      <c r="T290" s="845" t="s">
        <v>798</v>
      </c>
      <c r="U290" s="845" t="s">
        <v>798</v>
      </c>
      <c r="V290" s="845" t="s">
        <v>798</v>
      </c>
      <c r="W290" s="845" t="s">
        <v>798</v>
      </c>
      <c r="X290" s="845" t="s">
        <v>798</v>
      </c>
      <c r="Y290" s="845" t="s">
        <v>798</v>
      </c>
      <c r="Z290" s="845" t="s">
        <v>798</v>
      </c>
      <c r="AA290" s="845" t="s">
        <v>798</v>
      </c>
      <c r="AB290" s="845" t="s">
        <v>798</v>
      </c>
      <c r="AC290" s="845" t="s">
        <v>798</v>
      </c>
      <c r="AD290" s="845" t="s">
        <v>798</v>
      </c>
      <c r="AE290" s="845" t="s">
        <v>798</v>
      </c>
      <c r="AF290" s="845" t="s">
        <v>798</v>
      </c>
      <c r="AG290" s="845" t="s">
        <v>798</v>
      </c>
      <c r="AH290" s="845" t="s">
        <v>798</v>
      </c>
      <c r="AI290" s="845" t="s">
        <v>798</v>
      </c>
      <c r="AJ290" s="845" t="s">
        <v>798</v>
      </c>
      <c r="AK290" s="845" t="s">
        <v>798</v>
      </c>
      <c r="AL290" s="845" t="s">
        <v>798</v>
      </c>
      <c r="AM290" s="845" t="s">
        <v>798</v>
      </c>
      <c r="AN290" s="845" t="s">
        <v>798</v>
      </c>
      <c r="AO290" s="845" t="s">
        <v>798</v>
      </c>
      <c r="AP290" s="845" t="s">
        <v>798</v>
      </c>
      <c r="AQ290" s="845" t="s">
        <v>798</v>
      </c>
      <c r="AR290" s="845" t="s">
        <v>798</v>
      </c>
      <c r="AS290" s="845" t="s">
        <v>798</v>
      </c>
      <c r="AT290" s="845" t="s">
        <v>798</v>
      </c>
      <c r="AU290" s="845" t="s">
        <v>798</v>
      </c>
      <c r="AV290" s="845" t="s">
        <v>798</v>
      </c>
      <c r="AW290" s="845" t="s">
        <v>798</v>
      </c>
      <c r="AX290" s="845" t="s">
        <v>798</v>
      </c>
      <c r="AY290" s="845" t="s">
        <v>798</v>
      </c>
      <c r="AZ290" s="845" t="s">
        <v>798</v>
      </c>
      <c r="BA290" s="845" t="s">
        <v>798</v>
      </c>
      <c r="BB290" s="845" t="s">
        <v>798</v>
      </c>
      <c r="BC290" s="845" t="s">
        <v>798</v>
      </c>
      <c r="BD290" s="845" t="s">
        <v>798</v>
      </c>
      <c r="BE290" s="845" t="s">
        <v>798</v>
      </c>
      <c r="BF290" s="845" t="s">
        <v>798</v>
      </c>
      <c r="BG290" s="845" t="s">
        <v>798</v>
      </c>
      <c r="BH290" s="845" t="s">
        <v>798</v>
      </c>
      <c r="BI290" s="845" t="s">
        <v>798</v>
      </c>
      <c r="BJ290" s="845" t="s">
        <v>798</v>
      </c>
      <c r="BK290" s="917" t="s">
        <v>798</v>
      </c>
      <c r="BL290" s="845" t="s">
        <v>798</v>
      </c>
      <c r="BM290" s="845" t="s">
        <v>798</v>
      </c>
      <c r="BN290" s="845" t="s">
        <v>798</v>
      </c>
      <c r="BO290" s="845" t="s">
        <v>798</v>
      </c>
      <c r="BP290" s="845" t="s">
        <v>798</v>
      </c>
      <c r="BQ290" s="845" t="s">
        <v>798</v>
      </c>
      <c r="BR290" s="917" t="s">
        <v>798</v>
      </c>
      <c r="BS290" s="845" t="s">
        <v>798</v>
      </c>
      <c r="BT290" s="845" t="s">
        <v>798</v>
      </c>
      <c r="BU290" s="845" t="s">
        <v>798</v>
      </c>
      <c r="BV290" s="917" t="s">
        <v>798</v>
      </c>
      <c r="BW290" s="845" t="s">
        <v>798</v>
      </c>
      <c r="BX290" s="845" t="s">
        <v>798</v>
      </c>
      <c r="BY290" s="845" t="s">
        <v>798</v>
      </c>
      <c r="BZ290" s="845" t="s">
        <v>798</v>
      </c>
      <c r="CA290" s="845" t="s">
        <v>798</v>
      </c>
      <c r="CB290" s="845" t="s">
        <v>798</v>
      </c>
      <c r="CC290" s="845" t="s">
        <v>798</v>
      </c>
      <c r="CD290" s="845" t="s">
        <v>798</v>
      </c>
      <c r="CE290" s="845" t="s">
        <v>798</v>
      </c>
      <c r="CF290" s="845" t="s">
        <v>798</v>
      </c>
      <c r="CG290" s="845" t="s">
        <v>798</v>
      </c>
      <c r="CH290" s="845" t="s">
        <v>798</v>
      </c>
      <c r="CI290" s="845" t="s">
        <v>798</v>
      </c>
      <c r="CJ290" s="845" t="s">
        <v>798</v>
      </c>
      <c r="CK290" s="845" t="s">
        <v>798</v>
      </c>
      <c r="CL290" s="845" t="s">
        <v>798</v>
      </c>
      <c r="CM290" s="845" t="s">
        <v>798</v>
      </c>
      <c r="CN290" s="845" t="s">
        <v>798</v>
      </c>
      <c r="CO290" s="845" t="s">
        <v>798</v>
      </c>
      <c r="CP290" s="845" t="s">
        <v>798</v>
      </c>
      <c r="CQ290" s="845" t="s">
        <v>798</v>
      </c>
      <c r="CR290" s="845" t="s">
        <v>798</v>
      </c>
      <c r="CS290" s="845" t="s">
        <v>798</v>
      </c>
      <c r="CT290" s="845" t="s">
        <v>798</v>
      </c>
      <c r="CU290" s="845" t="s">
        <v>798</v>
      </c>
      <c r="CV290" s="845" t="s">
        <v>798</v>
      </c>
      <c r="CW290" s="845" t="s">
        <v>798</v>
      </c>
      <c r="CX290" s="845" t="s">
        <v>798</v>
      </c>
      <c r="CY290" s="845" t="s">
        <v>798</v>
      </c>
      <c r="CZ290" s="845" t="s">
        <v>798</v>
      </c>
      <c r="DA290" s="845" t="s">
        <v>798</v>
      </c>
      <c r="DB290" s="845" t="s">
        <v>798</v>
      </c>
      <c r="DC290" s="845" t="s">
        <v>798</v>
      </c>
      <c r="DD290" s="845" t="s">
        <v>798</v>
      </c>
      <c r="DE290" s="845" t="s">
        <v>798</v>
      </c>
      <c r="DF290" s="845" t="s">
        <v>798</v>
      </c>
      <c r="DG290" s="845" t="s">
        <v>798</v>
      </c>
      <c r="DH290" s="845" t="s">
        <v>798</v>
      </c>
      <c r="DI290" s="845" t="s">
        <v>798</v>
      </c>
      <c r="DJ290" s="845" t="s">
        <v>798</v>
      </c>
      <c r="DK290" s="845" t="s">
        <v>798</v>
      </c>
      <c r="DL290" s="845" t="s">
        <v>798</v>
      </c>
      <c r="DM290" s="845" t="s">
        <v>798</v>
      </c>
      <c r="DN290" s="845" t="s">
        <v>798</v>
      </c>
      <c r="DO290" s="845" t="s">
        <v>798</v>
      </c>
      <c r="DP290" s="845" t="s">
        <v>798</v>
      </c>
      <c r="DQ290" s="845" t="s">
        <v>798</v>
      </c>
      <c r="DR290" s="845" t="s">
        <v>798</v>
      </c>
      <c r="DS290" s="917" t="s">
        <v>798</v>
      </c>
      <c r="DT290" s="845" t="s">
        <v>798</v>
      </c>
      <c r="DU290" s="845" t="s">
        <v>798</v>
      </c>
      <c r="DV290" s="845" t="s">
        <v>798</v>
      </c>
      <c r="DW290" s="845" t="s">
        <v>798</v>
      </c>
      <c r="DX290" s="845" t="s">
        <v>798</v>
      </c>
      <c r="DY290" s="845" t="s">
        <v>798</v>
      </c>
      <c r="DZ290" s="845" t="s">
        <v>798</v>
      </c>
      <c r="EA290" s="845" t="s">
        <v>798</v>
      </c>
      <c r="EB290" s="845" t="s">
        <v>798</v>
      </c>
      <c r="EC290" s="845" t="s">
        <v>798</v>
      </c>
      <c r="ED290" s="845" t="s">
        <v>798</v>
      </c>
      <c r="EE290" s="845" t="s">
        <v>798</v>
      </c>
      <c r="EF290" s="845" t="s">
        <v>798</v>
      </c>
    </row>
    <row r="291" spans="1:136" x14ac:dyDescent="0.2">
      <c r="A291" s="845">
        <v>287</v>
      </c>
      <c r="B291" s="845">
        <v>11</v>
      </c>
      <c r="C291" s="845" t="s">
        <v>798</v>
      </c>
      <c r="D291" s="845" t="s">
        <v>798</v>
      </c>
      <c r="E291" s="845" t="s">
        <v>798</v>
      </c>
      <c r="F291" s="845" t="s">
        <v>798</v>
      </c>
      <c r="G291" s="845" t="s">
        <v>798</v>
      </c>
      <c r="H291" s="845" t="s">
        <v>798</v>
      </c>
      <c r="I291" s="845" t="s">
        <v>798</v>
      </c>
      <c r="J291" s="845" t="s">
        <v>798</v>
      </c>
      <c r="K291" s="845" t="s">
        <v>798</v>
      </c>
      <c r="L291" s="845" t="s">
        <v>798</v>
      </c>
      <c r="M291" s="845" t="s">
        <v>798</v>
      </c>
      <c r="N291" s="845" t="s">
        <v>798</v>
      </c>
      <c r="O291" s="845" t="s">
        <v>798</v>
      </c>
      <c r="P291" s="845" t="s">
        <v>798</v>
      </c>
      <c r="Q291" s="845" t="s">
        <v>798</v>
      </c>
      <c r="R291" s="845" t="s">
        <v>798</v>
      </c>
      <c r="S291" s="845" t="s">
        <v>798</v>
      </c>
      <c r="T291" s="845" t="s">
        <v>798</v>
      </c>
      <c r="U291" s="845" t="s">
        <v>798</v>
      </c>
      <c r="V291" s="845" t="s">
        <v>798</v>
      </c>
      <c r="W291" s="845" t="s">
        <v>798</v>
      </c>
      <c r="X291" s="845" t="s">
        <v>798</v>
      </c>
      <c r="Y291" s="845" t="s">
        <v>798</v>
      </c>
      <c r="Z291" s="845" t="s">
        <v>798</v>
      </c>
      <c r="AA291" s="845" t="s">
        <v>798</v>
      </c>
      <c r="AB291" s="845" t="s">
        <v>798</v>
      </c>
      <c r="AC291" s="845" t="s">
        <v>798</v>
      </c>
      <c r="AD291" s="845" t="s">
        <v>798</v>
      </c>
      <c r="AE291" s="845" t="s">
        <v>798</v>
      </c>
      <c r="AF291" s="845" t="s">
        <v>798</v>
      </c>
      <c r="AG291" s="845" t="s">
        <v>798</v>
      </c>
      <c r="AH291" s="845" t="s">
        <v>798</v>
      </c>
      <c r="AI291" s="845" t="s">
        <v>798</v>
      </c>
      <c r="AJ291" s="845" t="s">
        <v>798</v>
      </c>
      <c r="AK291" s="845" t="s">
        <v>798</v>
      </c>
      <c r="AL291" s="845" t="s">
        <v>798</v>
      </c>
      <c r="AM291" s="845" t="s">
        <v>798</v>
      </c>
      <c r="AN291" s="845" t="s">
        <v>798</v>
      </c>
      <c r="AO291" s="845" t="s">
        <v>798</v>
      </c>
      <c r="AP291" s="845" t="s">
        <v>798</v>
      </c>
      <c r="AQ291" s="845" t="s">
        <v>798</v>
      </c>
      <c r="AR291" s="845" t="s">
        <v>798</v>
      </c>
      <c r="AS291" s="845" t="s">
        <v>798</v>
      </c>
      <c r="AT291" s="845" t="s">
        <v>798</v>
      </c>
      <c r="AU291" s="845" t="s">
        <v>798</v>
      </c>
      <c r="AV291" s="845" t="s">
        <v>798</v>
      </c>
      <c r="AW291" s="845" t="s">
        <v>798</v>
      </c>
      <c r="AX291" s="845" t="s">
        <v>798</v>
      </c>
      <c r="AY291" s="845" t="s">
        <v>798</v>
      </c>
      <c r="AZ291" s="845" t="s">
        <v>798</v>
      </c>
      <c r="BA291" s="845" t="s">
        <v>798</v>
      </c>
      <c r="BB291" s="845" t="s">
        <v>798</v>
      </c>
      <c r="BC291" s="845" t="s">
        <v>798</v>
      </c>
      <c r="BD291" s="845" t="s">
        <v>798</v>
      </c>
      <c r="BE291" s="845" t="s">
        <v>798</v>
      </c>
      <c r="BF291" s="845" t="s">
        <v>798</v>
      </c>
      <c r="BG291" s="845" t="s">
        <v>798</v>
      </c>
      <c r="BH291" s="845" t="s">
        <v>798</v>
      </c>
      <c r="BI291" s="845" t="s">
        <v>798</v>
      </c>
      <c r="BJ291" s="845" t="s">
        <v>798</v>
      </c>
      <c r="BK291" s="917" t="s">
        <v>798</v>
      </c>
      <c r="BL291" s="845" t="s">
        <v>798</v>
      </c>
      <c r="BM291" s="845" t="s">
        <v>798</v>
      </c>
      <c r="BN291" s="845" t="s">
        <v>798</v>
      </c>
      <c r="BO291" s="845" t="s">
        <v>798</v>
      </c>
      <c r="BP291" s="845" t="s">
        <v>798</v>
      </c>
      <c r="BQ291" s="845" t="s">
        <v>798</v>
      </c>
      <c r="BR291" s="917" t="s">
        <v>798</v>
      </c>
      <c r="BS291" s="845" t="s">
        <v>798</v>
      </c>
      <c r="BT291" s="845" t="s">
        <v>798</v>
      </c>
      <c r="BU291" s="845" t="s">
        <v>798</v>
      </c>
      <c r="BV291" s="917" t="s">
        <v>798</v>
      </c>
      <c r="BW291" s="845" t="s">
        <v>798</v>
      </c>
      <c r="BX291" s="845" t="s">
        <v>798</v>
      </c>
      <c r="BY291" s="845" t="s">
        <v>798</v>
      </c>
      <c r="BZ291" s="845" t="s">
        <v>798</v>
      </c>
      <c r="CA291" s="845" t="s">
        <v>798</v>
      </c>
      <c r="CB291" s="845" t="s">
        <v>798</v>
      </c>
      <c r="CC291" s="845" t="s">
        <v>798</v>
      </c>
      <c r="CD291" s="845" t="s">
        <v>798</v>
      </c>
      <c r="CE291" s="845" t="s">
        <v>798</v>
      </c>
      <c r="CF291" s="845" t="s">
        <v>798</v>
      </c>
      <c r="CG291" s="845" t="s">
        <v>798</v>
      </c>
      <c r="CH291" s="845" t="s">
        <v>798</v>
      </c>
      <c r="CI291" s="845" t="s">
        <v>798</v>
      </c>
      <c r="CJ291" s="845" t="s">
        <v>798</v>
      </c>
      <c r="CK291" s="845" t="s">
        <v>798</v>
      </c>
      <c r="CL291" s="845" t="s">
        <v>798</v>
      </c>
      <c r="CM291" s="845" t="s">
        <v>798</v>
      </c>
      <c r="CN291" s="845" t="s">
        <v>798</v>
      </c>
      <c r="CO291" s="845" t="s">
        <v>798</v>
      </c>
      <c r="CP291" s="845" t="s">
        <v>798</v>
      </c>
      <c r="CQ291" s="845" t="s">
        <v>798</v>
      </c>
      <c r="CR291" s="845" t="s">
        <v>798</v>
      </c>
      <c r="CS291" s="845" t="s">
        <v>798</v>
      </c>
      <c r="CT291" s="845" t="s">
        <v>798</v>
      </c>
      <c r="CU291" s="845" t="s">
        <v>798</v>
      </c>
      <c r="CV291" s="845" t="s">
        <v>798</v>
      </c>
      <c r="CW291" s="845" t="s">
        <v>798</v>
      </c>
      <c r="CX291" s="845" t="s">
        <v>798</v>
      </c>
      <c r="CY291" s="845" t="s">
        <v>798</v>
      </c>
      <c r="CZ291" s="845" t="s">
        <v>798</v>
      </c>
      <c r="DA291" s="845" t="s">
        <v>798</v>
      </c>
      <c r="DB291" s="845" t="s">
        <v>798</v>
      </c>
      <c r="DC291" s="845" t="s">
        <v>798</v>
      </c>
      <c r="DD291" s="845" t="s">
        <v>798</v>
      </c>
      <c r="DE291" s="845" t="s">
        <v>798</v>
      </c>
      <c r="DF291" s="845" t="s">
        <v>798</v>
      </c>
      <c r="DG291" s="845" t="s">
        <v>798</v>
      </c>
      <c r="DH291" s="845" t="s">
        <v>798</v>
      </c>
      <c r="DI291" s="845" t="s">
        <v>798</v>
      </c>
      <c r="DJ291" s="845" t="s">
        <v>798</v>
      </c>
      <c r="DK291" s="845" t="s">
        <v>798</v>
      </c>
      <c r="DL291" s="845" t="s">
        <v>798</v>
      </c>
      <c r="DM291" s="845" t="s">
        <v>798</v>
      </c>
      <c r="DN291" s="845" t="s">
        <v>798</v>
      </c>
      <c r="DO291" s="845" t="s">
        <v>798</v>
      </c>
      <c r="DP291" s="845" t="s">
        <v>798</v>
      </c>
      <c r="DQ291" s="845" t="s">
        <v>798</v>
      </c>
      <c r="DR291" s="845" t="s">
        <v>798</v>
      </c>
      <c r="DS291" s="917" t="s">
        <v>798</v>
      </c>
      <c r="DT291" s="845" t="s">
        <v>798</v>
      </c>
      <c r="DU291" s="845" t="s">
        <v>798</v>
      </c>
      <c r="DV291" s="845" t="s">
        <v>798</v>
      </c>
      <c r="DW291" s="845" t="s">
        <v>798</v>
      </c>
      <c r="DX291" s="845" t="s">
        <v>798</v>
      </c>
      <c r="DY291" s="845" t="s">
        <v>798</v>
      </c>
      <c r="DZ291" s="845" t="s">
        <v>798</v>
      </c>
      <c r="EA291" s="845" t="s">
        <v>798</v>
      </c>
      <c r="EB291" s="845" t="s">
        <v>798</v>
      </c>
      <c r="EC291" s="845" t="s">
        <v>798</v>
      </c>
      <c r="ED291" s="845" t="s">
        <v>798</v>
      </c>
      <c r="EE291" s="845" t="s">
        <v>798</v>
      </c>
      <c r="EF291" s="845" t="s">
        <v>798</v>
      </c>
    </row>
    <row r="292" spans="1:136" x14ac:dyDescent="0.2">
      <c r="A292" s="845">
        <v>288</v>
      </c>
      <c r="B292" s="845">
        <v>12</v>
      </c>
      <c r="C292" s="845" t="s">
        <v>798</v>
      </c>
      <c r="D292" s="845" t="s">
        <v>798</v>
      </c>
      <c r="E292" s="845" t="s">
        <v>798</v>
      </c>
      <c r="F292" s="845" t="s">
        <v>798</v>
      </c>
      <c r="G292" s="845" t="s">
        <v>798</v>
      </c>
      <c r="H292" s="845" t="s">
        <v>798</v>
      </c>
      <c r="I292" s="845" t="s">
        <v>798</v>
      </c>
      <c r="J292" s="845" t="s">
        <v>798</v>
      </c>
      <c r="K292" s="845" t="s">
        <v>798</v>
      </c>
      <c r="L292" s="845" t="s">
        <v>798</v>
      </c>
      <c r="M292" s="845" t="s">
        <v>798</v>
      </c>
      <c r="N292" s="845" t="s">
        <v>798</v>
      </c>
      <c r="O292" s="845" t="s">
        <v>798</v>
      </c>
      <c r="P292" s="845" t="s">
        <v>798</v>
      </c>
      <c r="Q292" s="845" t="s">
        <v>798</v>
      </c>
      <c r="R292" s="845" t="s">
        <v>798</v>
      </c>
      <c r="S292" s="845" t="s">
        <v>798</v>
      </c>
      <c r="T292" s="845" t="s">
        <v>798</v>
      </c>
      <c r="U292" s="845" t="s">
        <v>798</v>
      </c>
      <c r="V292" s="845" t="s">
        <v>798</v>
      </c>
      <c r="W292" s="845" t="s">
        <v>798</v>
      </c>
      <c r="X292" s="845" t="s">
        <v>798</v>
      </c>
      <c r="Y292" s="845" t="s">
        <v>798</v>
      </c>
      <c r="Z292" s="845" t="s">
        <v>798</v>
      </c>
      <c r="AA292" s="845" t="s">
        <v>798</v>
      </c>
      <c r="AB292" s="845" t="s">
        <v>798</v>
      </c>
      <c r="AC292" s="845" t="s">
        <v>798</v>
      </c>
      <c r="AD292" s="845" t="s">
        <v>798</v>
      </c>
      <c r="AE292" s="845" t="s">
        <v>798</v>
      </c>
      <c r="AF292" s="845" t="s">
        <v>798</v>
      </c>
      <c r="AG292" s="845" t="s">
        <v>798</v>
      </c>
      <c r="AH292" s="845" t="s">
        <v>798</v>
      </c>
      <c r="AI292" s="845" t="s">
        <v>798</v>
      </c>
      <c r="AJ292" s="845" t="s">
        <v>798</v>
      </c>
      <c r="AK292" s="845" t="s">
        <v>798</v>
      </c>
      <c r="AL292" s="845" t="s">
        <v>798</v>
      </c>
      <c r="AM292" s="845" t="s">
        <v>798</v>
      </c>
      <c r="AN292" s="845" t="s">
        <v>798</v>
      </c>
      <c r="AO292" s="845" t="s">
        <v>798</v>
      </c>
      <c r="AP292" s="845" t="s">
        <v>798</v>
      </c>
      <c r="AQ292" s="845" t="s">
        <v>798</v>
      </c>
      <c r="AR292" s="845" t="s">
        <v>798</v>
      </c>
      <c r="AS292" s="845" t="s">
        <v>798</v>
      </c>
      <c r="AT292" s="845" t="s">
        <v>798</v>
      </c>
      <c r="AU292" s="845" t="s">
        <v>798</v>
      </c>
      <c r="AV292" s="845" t="s">
        <v>798</v>
      </c>
      <c r="AW292" s="845" t="s">
        <v>798</v>
      </c>
      <c r="AX292" s="845" t="s">
        <v>798</v>
      </c>
      <c r="AY292" s="845" t="s">
        <v>798</v>
      </c>
      <c r="AZ292" s="845" t="s">
        <v>798</v>
      </c>
      <c r="BA292" s="845" t="s">
        <v>798</v>
      </c>
      <c r="BB292" s="845" t="s">
        <v>798</v>
      </c>
      <c r="BC292" s="845" t="s">
        <v>798</v>
      </c>
      <c r="BD292" s="845" t="s">
        <v>798</v>
      </c>
      <c r="BE292" s="845" t="s">
        <v>798</v>
      </c>
      <c r="BF292" s="845" t="s">
        <v>798</v>
      </c>
      <c r="BG292" s="845" t="s">
        <v>798</v>
      </c>
      <c r="BH292" s="845" t="s">
        <v>798</v>
      </c>
      <c r="BI292" s="845" t="s">
        <v>798</v>
      </c>
      <c r="BJ292" s="845" t="s">
        <v>798</v>
      </c>
      <c r="BK292" s="917" t="s">
        <v>798</v>
      </c>
      <c r="BL292" s="845" t="s">
        <v>798</v>
      </c>
      <c r="BM292" s="845" t="s">
        <v>798</v>
      </c>
      <c r="BN292" s="845" t="s">
        <v>798</v>
      </c>
      <c r="BO292" s="845" t="s">
        <v>798</v>
      </c>
      <c r="BP292" s="845" t="s">
        <v>798</v>
      </c>
      <c r="BQ292" s="845" t="s">
        <v>798</v>
      </c>
      <c r="BR292" s="917" t="s">
        <v>798</v>
      </c>
      <c r="BS292" s="845" t="s">
        <v>798</v>
      </c>
      <c r="BT292" s="845" t="s">
        <v>798</v>
      </c>
      <c r="BU292" s="845" t="s">
        <v>798</v>
      </c>
      <c r="BV292" s="917" t="s">
        <v>798</v>
      </c>
      <c r="BW292" s="845" t="s">
        <v>798</v>
      </c>
      <c r="BX292" s="845" t="s">
        <v>798</v>
      </c>
      <c r="BY292" s="845" t="s">
        <v>798</v>
      </c>
      <c r="BZ292" s="845" t="s">
        <v>798</v>
      </c>
      <c r="CA292" s="845" t="s">
        <v>798</v>
      </c>
      <c r="CB292" s="845" t="s">
        <v>798</v>
      </c>
      <c r="CC292" s="845" t="s">
        <v>798</v>
      </c>
      <c r="CD292" s="845" t="s">
        <v>798</v>
      </c>
      <c r="CE292" s="845" t="s">
        <v>798</v>
      </c>
      <c r="CF292" s="845" t="s">
        <v>798</v>
      </c>
      <c r="CG292" s="845" t="s">
        <v>798</v>
      </c>
      <c r="CH292" s="845" t="s">
        <v>798</v>
      </c>
      <c r="CI292" s="845" t="s">
        <v>798</v>
      </c>
      <c r="CJ292" s="845" t="s">
        <v>798</v>
      </c>
      <c r="CK292" s="845" t="s">
        <v>798</v>
      </c>
      <c r="CL292" s="845" t="s">
        <v>798</v>
      </c>
      <c r="CM292" s="845" t="s">
        <v>798</v>
      </c>
      <c r="CN292" s="845" t="s">
        <v>798</v>
      </c>
      <c r="CO292" s="845" t="s">
        <v>798</v>
      </c>
      <c r="CP292" s="845" t="s">
        <v>798</v>
      </c>
      <c r="CQ292" s="845" t="s">
        <v>798</v>
      </c>
      <c r="CR292" s="845" t="s">
        <v>798</v>
      </c>
      <c r="CS292" s="845" t="s">
        <v>798</v>
      </c>
      <c r="CT292" s="845" t="s">
        <v>798</v>
      </c>
      <c r="CU292" s="845" t="s">
        <v>798</v>
      </c>
      <c r="CV292" s="845" t="s">
        <v>798</v>
      </c>
      <c r="CW292" s="845" t="s">
        <v>798</v>
      </c>
      <c r="CX292" s="845" t="s">
        <v>798</v>
      </c>
      <c r="CY292" s="845" t="s">
        <v>798</v>
      </c>
      <c r="CZ292" s="845" t="s">
        <v>798</v>
      </c>
      <c r="DA292" s="845" t="s">
        <v>798</v>
      </c>
      <c r="DB292" s="845" t="s">
        <v>798</v>
      </c>
      <c r="DC292" s="845" t="s">
        <v>798</v>
      </c>
      <c r="DD292" s="845" t="s">
        <v>798</v>
      </c>
      <c r="DE292" s="845" t="s">
        <v>798</v>
      </c>
      <c r="DF292" s="845" t="s">
        <v>798</v>
      </c>
      <c r="DG292" s="845" t="s">
        <v>798</v>
      </c>
      <c r="DH292" s="845" t="s">
        <v>798</v>
      </c>
      <c r="DI292" s="845" t="s">
        <v>798</v>
      </c>
      <c r="DJ292" s="845" t="s">
        <v>798</v>
      </c>
      <c r="DK292" s="845" t="s">
        <v>798</v>
      </c>
      <c r="DL292" s="845" t="s">
        <v>798</v>
      </c>
      <c r="DM292" s="845" t="s">
        <v>798</v>
      </c>
      <c r="DN292" s="845" t="s">
        <v>798</v>
      </c>
      <c r="DO292" s="845" t="s">
        <v>798</v>
      </c>
      <c r="DP292" s="845" t="s">
        <v>798</v>
      </c>
      <c r="DQ292" s="845" t="s">
        <v>798</v>
      </c>
      <c r="DR292" s="845" t="s">
        <v>798</v>
      </c>
      <c r="DS292" s="917" t="s">
        <v>798</v>
      </c>
      <c r="DT292" s="845" t="s">
        <v>798</v>
      </c>
      <c r="DU292" s="845" t="s">
        <v>798</v>
      </c>
      <c r="DV292" s="845" t="s">
        <v>798</v>
      </c>
      <c r="DW292" s="845" t="s">
        <v>798</v>
      </c>
      <c r="DX292" s="845" t="s">
        <v>798</v>
      </c>
      <c r="DY292" s="845" t="s">
        <v>798</v>
      </c>
      <c r="DZ292" s="845" t="s">
        <v>798</v>
      </c>
      <c r="EA292" s="845" t="s">
        <v>798</v>
      </c>
      <c r="EB292" s="845" t="s">
        <v>798</v>
      </c>
      <c r="EC292" s="845" t="s">
        <v>798</v>
      </c>
      <c r="ED292" s="845" t="s">
        <v>798</v>
      </c>
      <c r="EE292" s="845" t="s">
        <v>798</v>
      </c>
      <c r="EF292" s="845" t="s">
        <v>798</v>
      </c>
    </row>
    <row r="293" spans="1:136" x14ac:dyDescent="0.2">
      <c r="A293" s="845">
        <v>289</v>
      </c>
      <c r="B293" s="845">
        <v>1</v>
      </c>
      <c r="C293" s="845" t="s">
        <v>798</v>
      </c>
      <c r="D293" s="845" t="s">
        <v>798</v>
      </c>
      <c r="E293" s="845" t="s">
        <v>798</v>
      </c>
      <c r="F293" s="845" t="s">
        <v>798</v>
      </c>
      <c r="G293" s="845" t="s">
        <v>798</v>
      </c>
      <c r="H293" s="845" t="s">
        <v>798</v>
      </c>
      <c r="I293" s="845" t="s">
        <v>798</v>
      </c>
      <c r="J293" s="845" t="s">
        <v>798</v>
      </c>
      <c r="K293" s="845" t="s">
        <v>798</v>
      </c>
      <c r="L293" s="845" t="s">
        <v>798</v>
      </c>
      <c r="M293" s="845" t="s">
        <v>798</v>
      </c>
      <c r="N293" s="845" t="s">
        <v>798</v>
      </c>
      <c r="O293" s="845" t="s">
        <v>798</v>
      </c>
      <c r="P293" s="845" t="s">
        <v>798</v>
      </c>
      <c r="Q293" s="845" t="s">
        <v>798</v>
      </c>
      <c r="R293" s="845" t="s">
        <v>798</v>
      </c>
      <c r="S293" s="845" t="s">
        <v>798</v>
      </c>
      <c r="T293" s="845" t="s">
        <v>798</v>
      </c>
      <c r="U293" s="845" t="s">
        <v>798</v>
      </c>
      <c r="V293" s="845" t="s">
        <v>798</v>
      </c>
      <c r="W293" s="845" t="s">
        <v>798</v>
      </c>
      <c r="X293" s="845" t="s">
        <v>798</v>
      </c>
      <c r="Y293" s="845" t="s">
        <v>798</v>
      </c>
      <c r="Z293" s="845" t="s">
        <v>798</v>
      </c>
      <c r="AA293" s="845" t="s">
        <v>798</v>
      </c>
      <c r="AB293" s="845" t="s">
        <v>798</v>
      </c>
      <c r="AC293" s="845" t="s">
        <v>798</v>
      </c>
      <c r="AD293" s="845" t="s">
        <v>798</v>
      </c>
      <c r="AE293" s="845" t="s">
        <v>798</v>
      </c>
      <c r="AF293" s="845" t="s">
        <v>798</v>
      </c>
      <c r="AG293" s="845" t="s">
        <v>798</v>
      </c>
      <c r="AH293" s="845" t="s">
        <v>798</v>
      </c>
      <c r="AI293" s="845" t="s">
        <v>798</v>
      </c>
      <c r="AJ293" s="845" t="s">
        <v>798</v>
      </c>
      <c r="AK293" s="845" t="s">
        <v>798</v>
      </c>
      <c r="AL293" s="845" t="s">
        <v>798</v>
      </c>
      <c r="AM293" s="845" t="s">
        <v>798</v>
      </c>
      <c r="AN293" s="845" t="s">
        <v>798</v>
      </c>
      <c r="AO293" s="845" t="s">
        <v>798</v>
      </c>
      <c r="AP293" s="845" t="s">
        <v>798</v>
      </c>
      <c r="AQ293" s="845" t="s">
        <v>798</v>
      </c>
      <c r="AR293" s="845" t="s">
        <v>798</v>
      </c>
      <c r="AS293" s="845" t="s">
        <v>798</v>
      </c>
      <c r="AT293" s="845" t="s">
        <v>798</v>
      </c>
      <c r="AU293" s="845" t="s">
        <v>798</v>
      </c>
      <c r="AV293" s="845" t="s">
        <v>798</v>
      </c>
      <c r="AW293" s="845" t="s">
        <v>798</v>
      </c>
      <c r="AX293" s="845" t="s">
        <v>798</v>
      </c>
      <c r="AY293" s="845" t="s">
        <v>798</v>
      </c>
      <c r="AZ293" s="845" t="s">
        <v>798</v>
      </c>
      <c r="BA293" s="845" t="s">
        <v>798</v>
      </c>
      <c r="BB293" s="845" t="s">
        <v>798</v>
      </c>
      <c r="BC293" s="845" t="s">
        <v>798</v>
      </c>
      <c r="BD293" s="845" t="s">
        <v>798</v>
      </c>
      <c r="BE293" s="845" t="s">
        <v>798</v>
      </c>
      <c r="BF293" s="845" t="s">
        <v>798</v>
      </c>
      <c r="BG293" s="845" t="s">
        <v>798</v>
      </c>
      <c r="BH293" s="845" t="s">
        <v>798</v>
      </c>
      <c r="BI293" s="845" t="s">
        <v>798</v>
      </c>
      <c r="BJ293" s="845" t="s">
        <v>798</v>
      </c>
      <c r="BK293" s="917" t="s">
        <v>798</v>
      </c>
      <c r="BL293" s="845" t="s">
        <v>798</v>
      </c>
      <c r="BM293" s="845" t="s">
        <v>798</v>
      </c>
      <c r="BN293" s="845" t="s">
        <v>798</v>
      </c>
      <c r="BO293" s="845" t="s">
        <v>798</v>
      </c>
      <c r="BP293" s="845" t="s">
        <v>798</v>
      </c>
      <c r="BQ293" s="845" t="s">
        <v>798</v>
      </c>
      <c r="BR293" s="917" t="s">
        <v>798</v>
      </c>
      <c r="BS293" s="845" t="s">
        <v>798</v>
      </c>
      <c r="BT293" s="845" t="s">
        <v>798</v>
      </c>
      <c r="BU293" s="845" t="s">
        <v>798</v>
      </c>
      <c r="BV293" s="917" t="s">
        <v>798</v>
      </c>
      <c r="BW293" s="845" t="s">
        <v>798</v>
      </c>
      <c r="BX293" s="845" t="s">
        <v>798</v>
      </c>
      <c r="BY293" s="845" t="s">
        <v>798</v>
      </c>
      <c r="BZ293" s="845" t="s">
        <v>798</v>
      </c>
      <c r="CA293" s="845" t="s">
        <v>798</v>
      </c>
      <c r="CB293" s="845" t="s">
        <v>798</v>
      </c>
      <c r="CC293" s="845" t="s">
        <v>798</v>
      </c>
      <c r="CD293" s="845" t="s">
        <v>798</v>
      </c>
      <c r="CE293" s="845" t="s">
        <v>798</v>
      </c>
      <c r="CF293" s="845" t="s">
        <v>798</v>
      </c>
      <c r="CG293" s="845" t="s">
        <v>798</v>
      </c>
      <c r="CH293" s="845" t="s">
        <v>798</v>
      </c>
      <c r="CI293" s="845" t="s">
        <v>798</v>
      </c>
      <c r="CJ293" s="845" t="s">
        <v>798</v>
      </c>
      <c r="CK293" s="845" t="s">
        <v>798</v>
      </c>
      <c r="CL293" s="845" t="s">
        <v>798</v>
      </c>
      <c r="CM293" s="845" t="s">
        <v>798</v>
      </c>
      <c r="CN293" s="845" t="s">
        <v>798</v>
      </c>
      <c r="CO293" s="845" t="s">
        <v>798</v>
      </c>
      <c r="CP293" s="845" t="s">
        <v>798</v>
      </c>
      <c r="CQ293" s="845" t="s">
        <v>798</v>
      </c>
      <c r="CR293" s="845" t="s">
        <v>798</v>
      </c>
      <c r="CS293" s="845" t="s">
        <v>798</v>
      </c>
      <c r="CT293" s="845" t="s">
        <v>798</v>
      </c>
      <c r="CU293" s="845" t="s">
        <v>798</v>
      </c>
      <c r="CV293" s="845" t="s">
        <v>798</v>
      </c>
      <c r="CW293" s="845" t="s">
        <v>798</v>
      </c>
      <c r="CX293" s="845" t="s">
        <v>798</v>
      </c>
      <c r="CY293" s="845" t="s">
        <v>798</v>
      </c>
      <c r="CZ293" s="845" t="s">
        <v>798</v>
      </c>
      <c r="DA293" s="845" t="s">
        <v>798</v>
      </c>
      <c r="DB293" s="845" t="s">
        <v>798</v>
      </c>
      <c r="DC293" s="845" t="s">
        <v>798</v>
      </c>
      <c r="DD293" s="845" t="s">
        <v>798</v>
      </c>
      <c r="DE293" s="845" t="s">
        <v>798</v>
      </c>
      <c r="DF293" s="845" t="s">
        <v>798</v>
      </c>
      <c r="DG293" s="845" t="s">
        <v>798</v>
      </c>
      <c r="DH293" s="845" t="s">
        <v>798</v>
      </c>
      <c r="DI293" s="845" t="s">
        <v>798</v>
      </c>
      <c r="DJ293" s="845" t="s">
        <v>798</v>
      </c>
      <c r="DK293" s="845" t="s">
        <v>798</v>
      </c>
      <c r="DL293" s="845" t="s">
        <v>798</v>
      </c>
      <c r="DM293" s="845" t="s">
        <v>798</v>
      </c>
      <c r="DN293" s="845" t="s">
        <v>798</v>
      </c>
      <c r="DO293" s="845" t="s">
        <v>798</v>
      </c>
      <c r="DP293" s="845" t="s">
        <v>798</v>
      </c>
      <c r="DQ293" s="845" t="s">
        <v>798</v>
      </c>
      <c r="DR293" s="845" t="s">
        <v>798</v>
      </c>
      <c r="DS293" s="917" t="s">
        <v>798</v>
      </c>
      <c r="DT293" s="845" t="s">
        <v>798</v>
      </c>
      <c r="DU293" s="845" t="s">
        <v>798</v>
      </c>
      <c r="DV293" s="845" t="s">
        <v>798</v>
      </c>
      <c r="DW293" s="845" t="s">
        <v>798</v>
      </c>
      <c r="DX293" s="845" t="s">
        <v>798</v>
      </c>
      <c r="DY293" s="845" t="s">
        <v>798</v>
      </c>
      <c r="DZ293" s="845" t="s">
        <v>798</v>
      </c>
      <c r="EA293" s="845" t="s">
        <v>798</v>
      </c>
      <c r="EB293" s="845" t="s">
        <v>798</v>
      </c>
      <c r="EC293" s="845" t="s">
        <v>798</v>
      </c>
      <c r="ED293" s="845" t="s">
        <v>798</v>
      </c>
      <c r="EE293" s="845" t="s">
        <v>798</v>
      </c>
      <c r="EF293" s="845" t="s">
        <v>798</v>
      </c>
    </row>
    <row r="294" spans="1:136" x14ac:dyDescent="0.2">
      <c r="A294" s="845">
        <v>290</v>
      </c>
      <c r="B294" s="845">
        <v>2</v>
      </c>
      <c r="C294" s="845" t="s">
        <v>798</v>
      </c>
      <c r="D294" s="845" t="s">
        <v>798</v>
      </c>
      <c r="E294" s="845" t="s">
        <v>798</v>
      </c>
      <c r="F294" s="845" t="s">
        <v>798</v>
      </c>
      <c r="G294" s="845" t="s">
        <v>798</v>
      </c>
      <c r="H294" s="845" t="s">
        <v>798</v>
      </c>
      <c r="I294" s="845" t="s">
        <v>798</v>
      </c>
      <c r="J294" s="845" t="s">
        <v>798</v>
      </c>
      <c r="K294" s="845" t="s">
        <v>798</v>
      </c>
      <c r="L294" s="845" t="s">
        <v>798</v>
      </c>
      <c r="M294" s="845" t="s">
        <v>798</v>
      </c>
      <c r="N294" s="845" t="s">
        <v>798</v>
      </c>
      <c r="O294" s="845" t="s">
        <v>798</v>
      </c>
      <c r="P294" s="845" t="s">
        <v>798</v>
      </c>
      <c r="Q294" s="845" t="s">
        <v>798</v>
      </c>
      <c r="R294" s="845" t="s">
        <v>798</v>
      </c>
      <c r="S294" s="845" t="s">
        <v>798</v>
      </c>
      <c r="T294" s="845" t="s">
        <v>798</v>
      </c>
      <c r="U294" s="845" t="s">
        <v>798</v>
      </c>
      <c r="V294" s="845" t="s">
        <v>798</v>
      </c>
      <c r="W294" s="845" t="s">
        <v>798</v>
      </c>
      <c r="X294" s="845" t="s">
        <v>798</v>
      </c>
      <c r="Y294" s="845" t="s">
        <v>798</v>
      </c>
      <c r="Z294" s="845" t="s">
        <v>798</v>
      </c>
      <c r="AA294" s="845" t="s">
        <v>798</v>
      </c>
      <c r="AB294" s="845" t="s">
        <v>798</v>
      </c>
      <c r="AC294" s="845" t="s">
        <v>798</v>
      </c>
      <c r="AD294" s="845" t="s">
        <v>798</v>
      </c>
      <c r="AE294" s="845" t="s">
        <v>798</v>
      </c>
      <c r="AF294" s="845" t="s">
        <v>798</v>
      </c>
      <c r="AG294" s="845" t="s">
        <v>798</v>
      </c>
      <c r="AH294" s="845" t="s">
        <v>798</v>
      </c>
      <c r="AI294" s="845" t="s">
        <v>798</v>
      </c>
      <c r="AJ294" s="845" t="s">
        <v>798</v>
      </c>
      <c r="AK294" s="845" t="s">
        <v>798</v>
      </c>
      <c r="AL294" s="845" t="s">
        <v>798</v>
      </c>
      <c r="AM294" s="845" t="s">
        <v>798</v>
      </c>
      <c r="AN294" s="845" t="s">
        <v>798</v>
      </c>
      <c r="AO294" s="845" t="s">
        <v>798</v>
      </c>
      <c r="AP294" s="845" t="s">
        <v>798</v>
      </c>
      <c r="AQ294" s="845" t="s">
        <v>798</v>
      </c>
      <c r="AR294" s="845" t="s">
        <v>798</v>
      </c>
      <c r="AS294" s="845" t="s">
        <v>798</v>
      </c>
      <c r="AT294" s="845" t="s">
        <v>798</v>
      </c>
      <c r="AU294" s="845" t="s">
        <v>798</v>
      </c>
      <c r="AV294" s="845" t="s">
        <v>798</v>
      </c>
      <c r="AW294" s="845" t="s">
        <v>798</v>
      </c>
      <c r="AX294" s="845" t="s">
        <v>798</v>
      </c>
      <c r="AY294" s="845" t="s">
        <v>798</v>
      </c>
      <c r="AZ294" s="845" t="s">
        <v>798</v>
      </c>
      <c r="BA294" s="845" t="s">
        <v>798</v>
      </c>
      <c r="BB294" s="845" t="s">
        <v>798</v>
      </c>
      <c r="BC294" s="845" t="s">
        <v>798</v>
      </c>
      <c r="BD294" s="845" t="s">
        <v>798</v>
      </c>
      <c r="BE294" s="845" t="s">
        <v>798</v>
      </c>
      <c r="BF294" s="845" t="s">
        <v>798</v>
      </c>
      <c r="BG294" s="845" t="s">
        <v>798</v>
      </c>
      <c r="BH294" s="845" t="s">
        <v>798</v>
      </c>
      <c r="BI294" s="845" t="s">
        <v>798</v>
      </c>
      <c r="BJ294" s="845" t="s">
        <v>798</v>
      </c>
      <c r="BK294" s="917" t="s">
        <v>798</v>
      </c>
      <c r="BL294" s="845" t="s">
        <v>798</v>
      </c>
      <c r="BM294" s="845" t="s">
        <v>798</v>
      </c>
      <c r="BN294" s="845" t="s">
        <v>798</v>
      </c>
      <c r="BO294" s="845" t="s">
        <v>798</v>
      </c>
      <c r="BP294" s="845" t="s">
        <v>798</v>
      </c>
      <c r="BQ294" s="845" t="s">
        <v>798</v>
      </c>
      <c r="BR294" s="917" t="s">
        <v>798</v>
      </c>
      <c r="BS294" s="845" t="s">
        <v>798</v>
      </c>
      <c r="BT294" s="845" t="s">
        <v>798</v>
      </c>
      <c r="BU294" s="845" t="s">
        <v>798</v>
      </c>
      <c r="BV294" s="917" t="s">
        <v>798</v>
      </c>
      <c r="BW294" s="845" t="s">
        <v>798</v>
      </c>
      <c r="BX294" s="845" t="s">
        <v>798</v>
      </c>
      <c r="BY294" s="845" t="s">
        <v>798</v>
      </c>
      <c r="BZ294" s="845" t="s">
        <v>798</v>
      </c>
      <c r="CA294" s="845" t="s">
        <v>798</v>
      </c>
      <c r="CB294" s="845" t="s">
        <v>798</v>
      </c>
      <c r="CC294" s="845" t="s">
        <v>798</v>
      </c>
      <c r="CD294" s="845" t="s">
        <v>798</v>
      </c>
      <c r="CE294" s="845" t="s">
        <v>798</v>
      </c>
      <c r="CF294" s="845" t="s">
        <v>798</v>
      </c>
      <c r="CG294" s="845" t="s">
        <v>798</v>
      </c>
      <c r="CH294" s="845" t="s">
        <v>798</v>
      </c>
      <c r="CI294" s="845" t="s">
        <v>798</v>
      </c>
      <c r="CJ294" s="845" t="s">
        <v>798</v>
      </c>
      <c r="CK294" s="845" t="s">
        <v>798</v>
      </c>
      <c r="CL294" s="845" t="s">
        <v>798</v>
      </c>
      <c r="CM294" s="845" t="s">
        <v>798</v>
      </c>
      <c r="CN294" s="845" t="s">
        <v>798</v>
      </c>
      <c r="CO294" s="845" t="s">
        <v>798</v>
      </c>
      <c r="CP294" s="845" t="s">
        <v>798</v>
      </c>
      <c r="CQ294" s="845" t="s">
        <v>798</v>
      </c>
      <c r="CR294" s="845" t="s">
        <v>798</v>
      </c>
      <c r="CS294" s="845" t="s">
        <v>798</v>
      </c>
      <c r="CT294" s="845" t="s">
        <v>798</v>
      </c>
      <c r="CU294" s="845" t="s">
        <v>798</v>
      </c>
      <c r="CV294" s="845" t="s">
        <v>798</v>
      </c>
      <c r="CW294" s="845" t="s">
        <v>798</v>
      </c>
      <c r="CX294" s="845" t="s">
        <v>798</v>
      </c>
      <c r="CY294" s="845" t="s">
        <v>798</v>
      </c>
      <c r="CZ294" s="845" t="s">
        <v>798</v>
      </c>
      <c r="DA294" s="845" t="s">
        <v>798</v>
      </c>
      <c r="DB294" s="845" t="s">
        <v>798</v>
      </c>
      <c r="DC294" s="845" t="s">
        <v>798</v>
      </c>
      <c r="DD294" s="845" t="s">
        <v>798</v>
      </c>
      <c r="DE294" s="845" t="s">
        <v>798</v>
      </c>
      <c r="DF294" s="845" t="s">
        <v>798</v>
      </c>
      <c r="DG294" s="845" t="s">
        <v>798</v>
      </c>
      <c r="DH294" s="845" t="s">
        <v>798</v>
      </c>
      <c r="DI294" s="845" t="s">
        <v>798</v>
      </c>
      <c r="DJ294" s="845" t="s">
        <v>798</v>
      </c>
      <c r="DK294" s="845" t="s">
        <v>798</v>
      </c>
      <c r="DL294" s="845" t="s">
        <v>798</v>
      </c>
      <c r="DM294" s="845" t="s">
        <v>798</v>
      </c>
      <c r="DN294" s="845" t="s">
        <v>798</v>
      </c>
      <c r="DO294" s="845" t="s">
        <v>798</v>
      </c>
      <c r="DP294" s="845" t="s">
        <v>798</v>
      </c>
      <c r="DQ294" s="845" t="s">
        <v>798</v>
      </c>
      <c r="DR294" s="845" t="s">
        <v>798</v>
      </c>
      <c r="DS294" s="917" t="s">
        <v>798</v>
      </c>
      <c r="DT294" s="845" t="s">
        <v>798</v>
      </c>
      <c r="DU294" s="845" t="s">
        <v>798</v>
      </c>
      <c r="DV294" s="845" t="s">
        <v>798</v>
      </c>
      <c r="DW294" s="845" t="s">
        <v>798</v>
      </c>
      <c r="DX294" s="845" t="s">
        <v>798</v>
      </c>
      <c r="DY294" s="845" t="s">
        <v>798</v>
      </c>
      <c r="DZ294" s="845" t="s">
        <v>798</v>
      </c>
      <c r="EA294" s="845" t="s">
        <v>798</v>
      </c>
      <c r="EB294" s="845" t="s">
        <v>798</v>
      </c>
      <c r="EC294" s="845" t="s">
        <v>798</v>
      </c>
      <c r="ED294" s="845" t="s">
        <v>798</v>
      </c>
      <c r="EE294" s="845" t="s">
        <v>798</v>
      </c>
      <c r="EF294" s="845" t="s">
        <v>798</v>
      </c>
    </row>
    <row r="295" spans="1:136" x14ac:dyDescent="0.2">
      <c r="A295" s="845">
        <v>291</v>
      </c>
      <c r="B295" s="845">
        <v>3</v>
      </c>
      <c r="C295" s="845" t="s">
        <v>798</v>
      </c>
      <c r="D295" s="845" t="s">
        <v>798</v>
      </c>
      <c r="E295" s="845" t="s">
        <v>798</v>
      </c>
      <c r="F295" s="845" t="s">
        <v>798</v>
      </c>
      <c r="G295" s="845" t="s">
        <v>798</v>
      </c>
      <c r="H295" s="845" t="s">
        <v>798</v>
      </c>
      <c r="I295" s="845" t="s">
        <v>798</v>
      </c>
      <c r="J295" s="845" t="s">
        <v>798</v>
      </c>
      <c r="K295" s="845" t="s">
        <v>798</v>
      </c>
      <c r="L295" s="845" t="s">
        <v>798</v>
      </c>
      <c r="M295" s="845" t="s">
        <v>798</v>
      </c>
      <c r="N295" s="845" t="s">
        <v>798</v>
      </c>
      <c r="O295" s="845" t="s">
        <v>798</v>
      </c>
      <c r="P295" s="845" t="s">
        <v>798</v>
      </c>
      <c r="Q295" s="845" t="s">
        <v>798</v>
      </c>
      <c r="R295" s="845" t="s">
        <v>798</v>
      </c>
      <c r="S295" s="845" t="s">
        <v>798</v>
      </c>
      <c r="T295" s="845" t="s">
        <v>798</v>
      </c>
      <c r="U295" s="845" t="s">
        <v>798</v>
      </c>
      <c r="V295" s="845" t="s">
        <v>798</v>
      </c>
      <c r="W295" s="845" t="s">
        <v>798</v>
      </c>
      <c r="X295" s="845" t="s">
        <v>798</v>
      </c>
      <c r="Y295" s="845" t="s">
        <v>798</v>
      </c>
      <c r="Z295" s="845" t="s">
        <v>798</v>
      </c>
      <c r="AA295" s="845" t="s">
        <v>798</v>
      </c>
      <c r="AB295" s="845" t="s">
        <v>798</v>
      </c>
      <c r="AC295" s="845" t="s">
        <v>798</v>
      </c>
      <c r="AD295" s="845" t="s">
        <v>798</v>
      </c>
      <c r="AE295" s="845" t="s">
        <v>798</v>
      </c>
      <c r="AF295" s="845" t="s">
        <v>798</v>
      </c>
      <c r="AG295" s="845" t="s">
        <v>798</v>
      </c>
      <c r="AH295" s="845" t="s">
        <v>798</v>
      </c>
      <c r="AI295" s="845" t="s">
        <v>798</v>
      </c>
      <c r="AJ295" s="845" t="s">
        <v>798</v>
      </c>
      <c r="AK295" s="845" t="s">
        <v>798</v>
      </c>
      <c r="AL295" s="845" t="s">
        <v>798</v>
      </c>
      <c r="AM295" s="845" t="s">
        <v>798</v>
      </c>
      <c r="AN295" s="845" t="s">
        <v>798</v>
      </c>
      <c r="AO295" s="845" t="s">
        <v>798</v>
      </c>
      <c r="AP295" s="845" t="s">
        <v>798</v>
      </c>
      <c r="AQ295" s="845" t="s">
        <v>798</v>
      </c>
      <c r="AR295" s="845" t="s">
        <v>798</v>
      </c>
      <c r="AS295" s="845" t="s">
        <v>798</v>
      </c>
      <c r="AT295" s="845" t="s">
        <v>798</v>
      </c>
      <c r="AU295" s="845" t="s">
        <v>798</v>
      </c>
      <c r="AV295" s="845" t="s">
        <v>798</v>
      </c>
      <c r="AW295" s="845" t="s">
        <v>798</v>
      </c>
      <c r="AX295" s="845" t="s">
        <v>798</v>
      </c>
      <c r="AY295" s="845" t="s">
        <v>798</v>
      </c>
      <c r="AZ295" s="845" t="s">
        <v>798</v>
      </c>
      <c r="BA295" s="845" t="s">
        <v>798</v>
      </c>
      <c r="BB295" s="845" t="s">
        <v>798</v>
      </c>
      <c r="BC295" s="845" t="s">
        <v>798</v>
      </c>
      <c r="BD295" s="845" t="s">
        <v>798</v>
      </c>
      <c r="BE295" s="845" t="s">
        <v>798</v>
      </c>
      <c r="BF295" s="845" t="s">
        <v>798</v>
      </c>
      <c r="BG295" s="845" t="s">
        <v>798</v>
      </c>
      <c r="BH295" s="845" t="s">
        <v>798</v>
      </c>
      <c r="BI295" s="845" t="s">
        <v>798</v>
      </c>
      <c r="BJ295" s="845" t="s">
        <v>798</v>
      </c>
      <c r="BK295" s="917" t="s">
        <v>798</v>
      </c>
      <c r="BL295" s="845" t="s">
        <v>798</v>
      </c>
      <c r="BM295" s="845" t="s">
        <v>798</v>
      </c>
      <c r="BN295" s="845" t="s">
        <v>798</v>
      </c>
      <c r="BO295" s="845" t="s">
        <v>798</v>
      </c>
      <c r="BP295" s="845" t="s">
        <v>798</v>
      </c>
      <c r="BQ295" s="845" t="s">
        <v>798</v>
      </c>
      <c r="BR295" s="917" t="s">
        <v>798</v>
      </c>
      <c r="BS295" s="845" t="s">
        <v>798</v>
      </c>
      <c r="BT295" s="845" t="s">
        <v>798</v>
      </c>
      <c r="BU295" s="845" t="s">
        <v>798</v>
      </c>
      <c r="BV295" s="917" t="s">
        <v>798</v>
      </c>
      <c r="BW295" s="845" t="s">
        <v>798</v>
      </c>
      <c r="BX295" s="845" t="s">
        <v>798</v>
      </c>
      <c r="BY295" s="845" t="s">
        <v>798</v>
      </c>
      <c r="BZ295" s="845" t="s">
        <v>798</v>
      </c>
      <c r="CA295" s="845" t="s">
        <v>798</v>
      </c>
      <c r="CB295" s="845" t="s">
        <v>798</v>
      </c>
      <c r="CC295" s="845" t="s">
        <v>798</v>
      </c>
      <c r="CD295" s="845" t="s">
        <v>798</v>
      </c>
      <c r="CE295" s="845" t="s">
        <v>798</v>
      </c>
      <c r="CF295" s="845" t="s">
        <v>798</v>
      </c>
      <c r="CG295" s="845" t="s">
        <v>798</v>
      </c>
      <c r="CH295" s="845" t="s">
        <v>798</v>
      </c>
      <c r="CI295" s="845" t="s">
        <v>798</v>
      </c>
      <c r="CJ295" s="845" t="s">
        <v>798</v>
      </c>
      <c r="CK295" s="845" t="s">
        <v>798</v>
      </c>
      <c r="CL295" s="845" t="s">
        <v>798</v>
      </c>
      <c r="CM295" s="845" t="s">
        <v>798</v>
      </c>
      <c r="CN295" s="845" t="s">
        <v>798</v>
      </c>
      <c r="CO295" s="845" t="s">
        <v>798</v>
      </c>
      <c r="CP295" s="845" t="s">
        <v>798</v>
      </c>
      <c r="CQ295" s="845" t="s">
        <v>798</v>
      </c>
      <c r="CR295" s="845" t="s">
        <v>798</v>
      </c>
      <c r="CS295" s="845" t="s">
        <v>798</v>
      </c>
      <c r="CT295" s="845" t="s">
        <v>798</v>
      </c>
      <c r="CU295" s="845" t="s">
        <v>798</v>
      </c>
      <c r="CV295" s="845" t="s">
        <v>798</v>
      </c>
      <c r="CW295" s="845" t="s">
        <v>798</v>
      </c>
      <c r="CX295" s="845" t="s">
        <v>798</v>
      </c>
      <c r="CY295" s="845" t="s">
        <v>798</v>
      </c>
      <c r="CZ295" s="845" t="s">
        <v>798</v>
      </c>
      <c r="DA295" s="845" t="s">
        <v>798</v>
      </c>
      <c r="DB295" s="845" t="s">
        <v>798</v>
      </c>
      <c r="DC295" s="845" t="s">
        <v>798</v>
      </c>
      <c r="DD295" s="845" t="s">
        <v>798</v>
      </c>
      <c r="DE295" s="845" t="s">
        <v>798</v>
      </c>
      <c r="DF295" s="845" t="s">
        <v>798</v>
      </c>
      <c r="DG295" s="845" t="s">
        <v>798</v>
      </c>
      <c r="DH295" s="845" t="s">
        <v>798</v>
      </c>
      <c r="DI295" s="845" t="s">
        <v>798</v>
      </c>
      <c r="DJ295" s="845" t="s">
        <v>798</v>
      </c>
      <c r="DK295" s="845" t="s">
        <v>798</v>
      </c>
      <c r="DL295" s="845" t="s">
        <v>798</v>
      </c>
      <c r="DM295" s="845" t="s">
        <v>798</v>
      </c>
      <c r="DN295" s="845" t="s">
        <v>798</v>
      </c>
      <c r="DO295" s="845" t="s">
        <v>798</v>
      </c>
      <c r="DP295" s="845" t="s">
        <v>798</v>
      </c>
      <c r="DQ295" s="845" t="s">
        <v>798</v>
      </c>
      <c r="DR295" s="845" t="s">
        <v>798</v>
      </c>
      <c r="DS295" s="917" t="s">
        <v>798</v>
      </c>
      <c r="DT295" s="845" t="s">
        <v>798</v>
      </c>
      <c r="DU295" s="845" t="s">
        <v>798</v>
      </c>
      <c r="DV295" s="845" t="s">
        <v>798</v>
      </c>
      <c r="DW295" s="845" t="s">
        <v>798</v>
      </c>
      <c r="DX295" s="845" t="s">
        <v>798</v>
      </c>
      <c r="DY295" s="845" t="s">
        <v>798</v>
      </c>
      <c r="DZ295" s="845" t="s">
        <v>798</v>
      </c>
      <c r="EA295" s="845" t="s">
        <v>798</v>
      </c>
      <c r="EB295" s="845" t="s">
        <v>798</v>
      </c>
      <c r="EC295" s="845" t="s">
        <v>798</v>
      </c>
      <c r="ED295" s="845" t="s">
        <v>798</v>
      </c>
      <c r="EE295" s="845" t="s">
        <v>798</v>
      </c>
      <c r="EF295" s="845" t="s">
        <v>798</v>
      </c>
    </row>
    <row r="296" spans="1:136" x14ac:dyDescent="0.2">
      <c r="A296" s="845">
        <v>292</v>
      </c>
      <c r="B296" s="845">
        <v>4</v>
      </c>
      <c r="C296" s="845" t="s">
        <v>798</v>
      </c>
      <c r="D296" s="845" t="s">
        <v>798</v>
      </c>
      <c r="E296" s="845" t="s">
        <v>798</v>
      </c>
      <c r="F296" s="845" t="s">
        <v>798</v>
      </c>
      <c r="G296" s="845" t="s">
        <v>798</v>
      </c>
      <c r="H296" s="845" t="s">
        <v>798</v>
      </c>
      <c r="I296" s="845" t="s">
        <v>798</v>
      </c>
      <c r="J296" s="845" t="s">
        <v>798</v>
      </c>
      <c r="K296" s="845" t="s">
        <v>798</v>
      </c>
      <c r="L296" s="845" t="s">
        <v>798</v>
      </c>
      <c r="M296" s="845" t="s">
        <v>798</v>
      </c>
      <c r="N296" s="845" t="s">
        <v>798</v>
      </c>
      <c r="O296" s="845" t="s">
        <v>798</v>
      </c>
      <c r="P296" s="845" t="s">
        <v>798</v>
      </c>
      <c r="Q296" s="845" t="s">
        <v>798</v>
      </c>
      <c r="R296" s="845" t="s">
        <v>798</v>
      </c>
      <c r="S296" s="845" t="s">
        <v>798</v>
      </c>
      <c r="T296" s="845" t="s">
        <v>798</v>
      </c>
      <c r="U296" s="845" t="s">
        <v>798</v>
      </c>
      <c r="V296" s="845" t="s">
        <v>798</v>
      </c>
      <c r="W296" s="845" t="s">
        <v>798</v>
      </c>
      <c r="X296" s="845" t="s">
        <v>798</v>
      </c>
      <c r="Y296" s="845" t="s">
        <v>798</v>
      </c>
      <c r="Z296" s="845" t="s">
        <v>798</v>
      </c>
      <c r="AA296" s="845" t="s">
        <v>798</v>
      </c>
      <c r="AB296" s="845" t="s">
        <v>798</v>
      </c>
      <c r="AC296" s="845" t="s">
        <v>798</v>
      </c>
      <c r="AD296" s="845" t="s">
        <v>798</v>
      </c>
      <c r="AE296" s="845" t="s">
        <v>798</v>
      </c>
      <c r="AF296" s="845" t="s">
        <v>798</v>
      </c>
      <c r="AG296" s="845" t="s">
        <v>798</v>
      </c>
      <c r="AH296" s="845" t="s">
        <v>798</v>
      </c>
      <c r="AI296" s="845" t="s">
        <v>798</v>
      </c>
      <c r="AJ296" s="845" t="s">
        <v>798</v>
      </c>
      <c r="AK296" s="845" t="s">
        <v>798</v>
      </c>
      <c r="AL296" s="845" t="s">
        <v>798</v>
      </c>
      <c r="AM296" s="845" t="s">
        <v>798</v>
      </c>
      <c r="AN296" s="845" t="s">
        <v>798</v>
      </c>
      <c r="AO296" s="845" t="s">
        <v>798</v>
      </c>
      <c r="AP296" s="845" t="s">
        <v>798</v>
      </c>
      <c r="AQ296" s="845" t="s">
        <v>798</v>
      </c>
      <c r="AR296" s="845" t="s">
        <v>798</v>
      </c>
      <c r="AS296" s="845" t="s">
        <v>798</v>
      </c>
      <c r="AT296" s="845" t="s">
        <v>798</v>
      </c>
      <c r="AU296" s="845" t="s">
        <v>798</v>
      </c>
      <c r="AV296" s="845" t="s">
        <v>798</v>
      </c>
      <c r="AW296" s="845" t="s">
        <v>798</v>
      </c>
      <c r="AX296" s="845" t="s">
        <v>798</v>
      </c>
      <c r="AY296" s="845" t="s">
        <v>798</v>
      </c>
      <c r="AZ296" s="845" t="s">
        <v>798</v>
      </c>
      <c r="BA296" s="845" t="s">
        <v>798</v>
      </c>
      <c r="BB296" s="845" t="s">
        <v>798</v>
      </c>
      <c r="BC296" s="845" t="s">
        <v>798</v>
      </c>
      <c r="BD296" s="845" t="s">
        <v>798</v>
      </c>
      <c r="BE296" s="845" t="s">
        <v>798</v>
      </c>
      <c r="BF296" s="845" t="s">
        <v>798</v>
      </c>
      <c r="BG296" s="845" t="s">
        <v>798</v>
      </c>
      <c r="BH296" s="845" t="s">
        <v>798</v>
      </c>
      <c r="BI296" s="845" t="s">
        <v>798</v>
      </c>
      <c r="BJ296" s="845" t="s">
        <v>798</v>
      </c>
      <c r="BK296" s="917" t="s">
        <v>798</v>
      </c>
      <c r="BL296" s="845" t="s">
        <v>798</v>
      </c>
      <c r="BM296" s="845" t="s">
        <v>798</v>
      </c>
      <c r="BN296" s="845" t="s">
        <v>798</v>
      </c>
      <c r="BO296" s="845" t="s">
        <v>798</v>
      </c>
      <c r="BP296" s="845" t="s">
        <v>798</v>
      </c>
      <c r="BQ296" s="845" t="s">
        <v>798</v>
      </c>
      <c r="BR296" s="917" t="s">
        <v>798</v>
      </c>
      <c r="BS296" s="845" t="s">
        <v>798</v>
      </c>
      <c r="BT296" s="845" t="s">
        <v>798</v>
      </c>
      <c r="BU296" s="845" t="s">
        <v>798</v>
      </c>
      <c r="BV296" s="917" t="s">
        <v>798</v>
      </c>
      <c r="BW296" s="845" t="s">
        <v>798</v>
      </c>
      <c r="BX296" s="845" t="s">
        <v>798</v>
      </c>
      <c r="BY296" s="845" t="s">
        <v>798</v>
      </c>
      <c r="BZ296" s="845" t="s">
        <v>798</v>
      </c>
      <c r="CA296" s="845" t="s">
        <v>798</v>
      </c>
      <c r="CB296" s="845" t="s">
        <v>798</v>
      </c>
      <c r="CC296" s="845" t="s">
        <v>798</v>
      </c>
      <c r="CD296" s="845" t="s">
        <v>798</v>
      </c>
      <c r="CE296" s="845" t="s">
        <v>798</v>
      </c>
      <c r="CF296" s="845" t="s">
        <v>798</v>
      </c>
      <c r="CG296" s="845" t="s">
        <v>798</v>
      </c>
      <c r="CH296" s="845" t="s">
        <v>798</v>
      </c>
      <c r="CI296" s="845" t="s">
        <v>798</v>
      </c>
      <c r="CJ296" s="845" t="s">
        <v>798</v>
      </c>
      <c r="CK296" s="845" t="s">
        <v>798</v>
      </c>
      <c r="CL296" s="845" t="s">
        <v>798</v>
      </c>
      <c r="CM296" s="845" t="s">
        <v>798</v>
      </c>
      <c r="CN296" s="845" t="s">
        <v>798</v>
      </c>
      <c r="CO296" s="845" t="s">
        <v>798</v>
      </c>
      <c r="CP296" s="845" t="s">
        <v>798</v>
      </c>
      <c r="CQ296" s="845" t="s">
        <v>798</v>
      </c>
      <c r="CR296" s="845" t="s">
        <v>798</v>
      </c>
      <c r="CS296" s="845" t="s">
        <v>798</v>
      </c>
      <c r="CT296" s="845" t="s">
        <v>798</v>
      </c>
      <c r="CU296" s="845" t="s">
        <v>798</v>
      </c>
      <c r="CV296" s="845" t="s">
        <v>798</v>
      </c>
      <c r="CW296" s="845" t="s">
        <v>798</v>
      </c>
      <c r="CX296" s="845" t="s">
        <v>798</v>
      </c>
      <c r="CY296" s="845" t="s">
        <v>798</v>
      </c>
      <c r="CZ296" s="845" t="s">
        <v>798</v>
      </c>
      <c r="DA296" s="845" t="s">
        <v>798</v>
      </c>
      <c r="DB296" s="845" t="s">
        <v>798</v>
      </c>
      <c r="DC296" s="845" t="s">
        <v>798</v>
      </c>
      <c r="DD296" s="845" t="s">
        <v>798</v>
      </c>
      <c r="DE296" s="845" t="s">
        <v>798</v>
      </c>
      <c r="DF296" s="845" t="s">
        <v>798</v>
      </c>
      <c r="DG296" s="845" t="s">
        <v>798</v>
      </c>
      <c r="DH296" s="845" t="s">
        <v>798</v>
      </c>
      <c r="DI296" s="845" t="s">
        <v>798</v>
      </c>
      <c r="DJ296" s="845" t="s">
        <v>798</v>
      </c>
      <c r="DK296" s="845" t="s">
        <v>798</v>
      </c>
      <c r="DL296" s="845" t="s">
        <v>798</v>
      </c>
      <c r="DM296" s="845" t="s">
        <v>798</v>
      </c>
      <c r="DN296" s="845" t="s">
        <v>798</v>
      </c>
      <c r="DO296" s="845" t="s">
        <v>798</v>
      </c>
      <c r="DP296" s="845" t="s">
        <v>798</v>
      </c>
      <c r="DQ296" s="845" t="s">
        <v>798</v>
      </c>
      <c r="DR296" s="845" t="s">
        <v>798</v>
      </c>
      <c r="DS296" s="917" t="s">
        <v>798</v>
      </c>
      <c r="DT296" s="845" t="s">
        <v>798</v>
      </c>
      <c r="DU296" s="845" t="s">
        <v>798</v>
      </c>
      <c r="DV296" s="845" t="s">
        <v>798</v>
      </c>
      <c r="DW296" s="845" t="s">
        <v>798</v>
      </c>
      <c r="DX296" s="845" t="s">
        <v>798</v>
      </c>
      <c r="DY296" s="845" t="s">
        <v>798</v>
      </c>
      <c r="DZ296" s="845" t="s">
        <v>798</v>
      </c>
      <c r="EA296" s="845" t="s">
        <v>798</v>
      </c>
      <c r="EB296" s="845" t="s">
        <v>798</v>
      </c>
      <c r="EC296" s="845" t="s">
        <v>798</v>
      </c>
      <c r="ED296" s="845" t="s">
        <v>798</v>
      </c>
      <c r="EE296" s="845" t="s">
        <v>798</v>
      </c>
      <c r="EF296" s="845" t="s">
        <v>798</v>
      </c>
    </row>
    <row r="297" spans="1:136" x14ac:dyDescent="0.2">
      <c r="A297" s="845">
        <v>293</v>
      </c>
      <c r="B297" s="845">
        <v>5</v>
      </c>
      <c r="C297" s="845" t="s">
        <v>798</v>
      </c>
      <c r="D297" s="845" t="s">
        <v>798</v>
      </c>
      <c r="E297" s="845" t="s">
        <v>798</v>
      </c>
      <c r="F297" s="845" t="s">
        <v>798</v>
      </c>
      <c r="G297" s="845" t="s">
        <v>798</v>
      </c>
      <c r="H297" s="845" t="s">
        <v>798</v>
      </c>
      <c r="I297" s="845" t="s">
        <v>798</v>
      </c>
      <c r="J297" s="845" t="s">
        <v>798</v>
      </c>
      <c r="K297" s="845" t="s">
        <v>798</v>
      </c>
      <c r="L297" s="845" t="s">
        <v>798</v>
      </c>
      <c r="M297" s="845" t="s">
        <v>798</v>
      </c>
      <c r="N297" s="845" t="s">
        <v>798</v>
      </c>
      <c r="O297" s="845" t="s">
        <v>798</v>
      </c>
      <c r="P297" s="845" t="s">
        <v>798</v>
      </c>
      <c r="Q297" s="845" t="s">
        <v>798</v>
      </c>
      <c r="R297" s="845" t="s">
        <v>798</v>
      </c>
      <c r="S297" s="845" t="s">
        <v>798</v>
      </c>
      <c r="T297" s="845" t="s">
        <v>798</v>
      </c>
      <c r="U297" s="845" t="s">
        <v>798</v>
      </c>
      <c r="V297" s="845" t="s">
        <v>798</v>
      </c>
      <c r="W297" s="845" t="s">
        <v>798</v>
      </c>
      <c r="X297" s="845" t="s">
        <v>798</v>
      </c>
      <c r="Y297" s="845" t="s">
        <v>798</v>
      </c>
      <c r="Z297" s="845" t="s">
        <v>798</v>
      </c>
      <c r="AA297" s="845" t="s">
        <v>798</v>
      </c>
      <c r="AB297" s="845" t="s">
        <v>798</v>
      </c>
      <c r="AC297" s="845" t="s">
        <v>798</v>
      </c>
      <c r="AD297" s="845" t="s">
        <v>798</v>
      </c>
      <c r="AE297" s="845" t="s">
        <v>798</v>
      </c>
      <c r="AF297" s="845" t="s">
        <v>798</v>
      </c>
      <c r="AG297" s="845" t="s">
        <v>798</v>
      </c>
      <c r="AH297" s="845" t="s">
        <v>798</v>
      </c>
      <c r="AI297" s="845" t="s">
        <v>798</v>
      </c>
      <c r="AJ297" s="845" t="s">
        <v>798</v>
      </c>
      <c r="AK297" s="845" t="s">
        <v>798</v>
      </c>
      <c r="AL297" s="845" t="s">
        <v>798</v>
      </c>
      <c r="AM297" s="845" t="s">
        <v>798</v>
      </c>
      <c r="AN297" s="845" t="s">
        <v>798</v>
      </c>
      <c r="AO297" s="845" t="s">
        <v>798</v>
      </c>
      <c r="AP297" s="845" t="s">
        <v>798</v>
      </c>
      <c r="AQ297" s="845" t="s">
        <v>798</v>
      </c>
      <c r="AR297" s="845" t="s">
        <v>798</v>
      </c>
      <c r="AS297" s="845" t="s">
        <v>798</v>
      </c>
      <c r="AT297" s="845" t="s">
        <v>798</v>
      </c>
      <c r="AU297" s="845" t="s">
        <v>798</v>
      </c>
      <c r="AV297" s="845" t="s">
        <v>798</v>
      </c>
      <c r="AW297" s="845" t="s">
        <v>798</v>
      </c>
      <c r="AX297" s="845" t="s">
        <v>798</v>
      </c>
      <c r="AY297" s="845" t="s">
        <v>798</v>
      </c>
      <c r="AZ297" s="845" t="s">
        <v>798</v>
      </c>
      <c r="BA297" s="845" t="s">
        <v>798</v>
      </c>
      <c r="BB297" s="845" t="s">
        <v>798</v>
      </c>
      <c r="BC297" s="845" t="s">
        <v>798</v>
      </c>
      <c r="BD297" s="845" t="s">
        <v>798</v>
      </c>
      <c r="BE297" s="845" t="s">
        <v>798</v>
      </c>
      <c r="BF297" s="845" t="s">
        <v>798</v>
      </c>
      <c r="BG297" s="845" t="s">
        <v>798</v>
      </c>
      <c r="BH297" s="845" t="s">
        <v>798</v>
      </c>
      <c r="BI297" s="845" t="s">
        <v>798</v>
      </c>
      <c r="BJ297" s="845" t="s">
        <v>798</v>
      </c>
      <c r="BK297" s="917" t="s">
        <v>798</v>
      </c>
      <c r="BL297" s="845" t="s">
        <v>798</v>
      </c>
      <c r="BM297" s="845" t="s">
        <v>798</v>
      </c>
      <c r="BN297" s="845" t="s">
        <v>798</v>
      </c>
      <c r="BO297" s="845" t="s">
        <v>798</v>
      </c>
      <c r="BP297" s="845" t="s">
        <v>798</v>
      </c>
      <c r="BQ297" s="845" t="s">
        <v>798</v>
      </c>
      <c r="BR297" s="917" t="s">
        <v>798</v>
      </c>
      <c r="BS297" s="845" t="s">
        <v>798</v>
      </c>
      <c r="BT297" s="845" t="s">
        <v>798</v>
      </c>
      <c r="BU297" s="845" t="s">
        <v>798</v>
      </c>
      <c r="BV297" s="917" t="s">
        <v>798</v>
      </c>
      <c r="BW297" s="845" t="s">
        <v>798</v>
      </c>
      <c r="BX297" s="845" t="s">
        <v>798</v>
      </c>
      <c r="BY297" s="845" t="s">
        <v>798</v>
      </c>
      <c r="BZ297" s="845" t="s">
        <v>798</v>
      </c>
      <c r="CA297" s="845" t="s">
        <v>798</v>
      </c>
      <c r="CB297" s="845" t="s">
        <v>798</v>
      </c>
      <c r="CC297" s="845" t="s">
        <v>798</v>
      </c>
      <c r="CD297" s="845" t="s">
        <v>798</v>
      </c>
      <c r="CE297" s="845" t="s">
        <v>798</v>
      </c>
      <c r="CF297" s="845" t="s">
        <v>798</v>
      </c>
      <c r="CG297" s="845" t="s">
        <v>798</v>
      </c>
      <c r="CH297" s="845" t="s">
        <v>798</v>
      </c>
      <c r="CI297" s="845" t="s">
        <v>798</v>
      </c>
      <c r="CJ297" s="845" t="s">
        <v>798</v>
      </c>
      <c r="CK297" s="845" t="s">
        <v>798</v>
      </c>
      <c r="CL297" s="845" t="s">
        <v>798</v>
      </c>
      <c r="CM297" s="845" t="s">
        <v>798</v>
      </c>
      <c r="CN297" s="845" t="s">
        <v>798</v>
      </c>
      <c r="CO297" s="845" t="s">
        <v>798</v>
      </c>
      <c r="CP297" s="845" t="s">
        <v>798</v>
      </c>
      <c r="CQ297" s="845" t="s">
        <v>798</v>
      </c>
      <c r="CR297" s="845" t="s">
        <v>798</v>
      </c>
      <c r="CS297" s="845" t="s">
        <v>798</v>
      </c>
      <c r="CT297" s="845" t="s">
        <v>798</v>
      </c>
      <c r="CU297" s="845" t="s">
        <v>798</v>
      </c>
      <c r="CV297" s="845" t="s">
        <v>798</v>
      </c>
      <c r="CW297" s="845" t="s">
        <v>798</v>
      </c>
      <c r="CX297" s="845" t="s">
        <v>798</v>
      </c>
      <c r="CY297" s="845" t="s">
        <v>798</v>
      </c>
      <c r="CZ297" s="845" t="s">
        <v>798</v>
      </c>
      <c r="DA297" s="845" t="s">
        <v>798</v>
      </c>
      <c r="DB297" s="845" t="s">
        <v>798</v>
      </c>
      <c r="DC297" s="845" t="s">
        <v>798</v>
      </c>
      <c r="DD297" s="845" t="s">
        <v>798</v>
      </c>
      <c r="DE297" s="845" t="s">
        <v>798</v>
      </c>
      <c r="DF297" s="845" t="s">
        <v>798</v>
      </c>
      <c r="DG297" s="845" t="s">
        <v>798</v>
      </c>
      <c r="DH297" s="845" t="s">
        <v>798</v>
      </c>
      <c r="DI297" s="845" t="s">
        <v>798</v>
      </c>
      <c r="DJ297" s="845" t="s">
        <v>798</v>
      </c>
      <c r="DK297" s="845" t="s">
        <v>798</v>
      </c>
      <c r="DL297" s="845" t="s">
        <v>798</v>
      </c>
      <c r="DM297" s="845" t="s">
        <v>798</v>
      </c>
      <c r="DN297" s="845" t="s">
        <v>798</v>
      </c>
      <c r="DO297" s="845" t="s">
        <v>798</v>
      </c>
      <c r="DP297" s="845" t="s">
        <v>798</v>
      </c>
      <c r="DQ297" s="845" t="s">
        <v>798</v>
      </c>
      <c r="DR297" s="845" t="s">
        <v>798</v>
      </c>
      <c r="DS297" s="917" t="s">
        <v>798</v>
      </c>
      <c r="DT297" s="845" t="s">
        <v>798</v>
      </c>
      <c r="DU297" s="845" t="s">
        <v>798</v>
      </c>
      <c r="DV297" s="845" t="s">
        <v>798</v>
      </c>
      <c r="DW297" s="845" t="s">
        <v>798</v>
      </c>
      <c r="DX297" s="845" t="s">
        <v>798</v>
      </c>
      <c r="DY297" s="845" t="s">
        <v>798</v>
      </c>
      <c r="DZ297" s="845" t="s">
        <v>798</v>
      </c>
      <c r="EA297" s="845" t="s">
        <v>798</v>
      </c>
      <c r="EB297" s="845" t="s">
        <v>798</v>
      </c>
      <c r="EC297" s="845" t="s">
        <v>798</v>
      </c>
      <c r="ED297" s="845" t="s">
        <v>798</v>
      </c>
      <c r="EE297" s="845" t="s">
        <v>798</v>
      </c>
      <c r="EF297" s="845" t="s">
        <v>798</v>
      </c>
    </row>
    <row r="298" spans="1:136" x14ac:dyDescent="0.2">
      <c r="A298" s="845">
        <v>294</v>
      </c>
      <c r="B298" s="845">
        <v>6</v>
      </c>
      <c r="C298" s="845" t="s">
        <v>798</v>
      </c>
      <c r="D298" s="845" t="s">
        <v>798</v>
      </c>
      <c r="E298" s="845" t="s">
        <v>798</v>
      </c>
      <c r="F298" s="845" t="s">
        <v>798</v>
      </c>
      <c r="G298" s="845" t="s">
        <v>798</v>
      </c>
      <c r="H298" s="845" t="s">
        <v>798</v>
      </c>
      <c r="I298" s="845" t="s">
        <v>798</v>
      </c>
      <c r="J298" s="845" t="s">
        <v>798</v>
      </c>
      <c r="K298" s="845" t="s">
        <v>798</v>
      </c>
      <c r="L298" s="845" t="s">
        <v>798</v>
      </c>
      <c r="M298" s="845" t="s">
        <v>798</v>
      </c>
      <c r="N298" s="845" t="s">
        <v>798</v>
      </c>
      <c r="O298" s="845" t="s">
        <v>798</v>
      </c>
      <c r="P298" s="845" t="s">
        <v>798</v>
      </c>
      <c r="Q298" s="845" t="s">
        <v>798</v>
      </c>
      <c r="R298" s="845" t="s">
        <v>798</v>
      </c>
      <c r="S298" s="845" t="s">
        <v>798</v>
      </c>
      <c r="T298" s="845" t="s">
        <v>798</v>
      </c>
      <c r="U298" s="845" t="s">
        <v>798</v>
      </c>
      <c r="V298" s="845" t="s">
        <v>798</v>
      </c>
      <c r="W298" s="845" t="s">
        <v>798</v>
      </c>
      <c r="X298" s="845" t="s">
        <v>798</v>
      </c>
      <c r="Y298" s="845" t="s">
        <v>798</v>
      </c>
      <c r="Z298" s="845" t="s">
        <v>798</v>
      </c>
      <c r="AA298" s="845" t="s">
        <v>798</v>
      </c>
      <c r="AB298" s="845" t="s">
        <v>798</v>
      </c>
      <c r="AC298" s="845" t="s">
        <v>798</v>
      </c>
      <c r="AD298" s="845" t="s">
        <v>798</v>
      </c>
      <c r="AE298" s="845" t="s">
        <v>798</v>
      </c>
      <c r="AF298" s="845" t="s">
        <v>798</v>
      </c>
      <c r="AG298" s="845" t="s">
        <v>798</v>
      </c>
      <c r="AH298" s="845" t="s">
        <v>798</v>
      </c>
      <c r="AI298" s="845" t="s">
        <v>798</v>
      </c>
      <c r="AJ298" s="845" t="s">
        <v>798</v>
      </c>
      <c r="AK298" s="845" t="s">
        <v>798</v>
      </c>
      <c r="AL298" s="845" t="s">
        <v>798</v>
      </c>
      <c r="AM298" s="845" t="s">
        <v>798</v>
      </c>
      <c r="AN298" s="845" t="s">
        <v>798</v>
      </c>
      <c r="AO298" s="845" t="s">
        <v>798</v>
      </c>
      <c r="AP298" s="845" t="s">
        <v>798</v>
      </c>
      <c r="AQ298" s="845" t="s">
        <v>798</v>
      </c>
      <c r="AR298" s="845" t="s">
        <v>798</v>
      </c>
      <c r="AS298" s="845" t="s">
        <v>798</v>
      </c>
      <c r="AT298" s="845" t="s">
        <v>798</v>
      </c>
      <c r="AU298" s="845" t="s">
        <v>798</v>
      </c>
      <c r="AV298" s="845" t="s">
        <v>798</v>
      </c>
      <c r="AW298" s="845" t="s">
        <v>798</v>
      </c>
      <c r="AX298" s="845" t="s">
        <v>798</v>
      </c>
      <c r="AY298" s="845" t="s">
        <v>798</v>
      </c>
      <c r="AZ298" s="845" t="s">
        <v>798</v>
      </c>
      <c r="BA298" s="845" t="s">
        <v>798</v>
      </c>
      <c r="BB298" s="845" t="s">
        <v>798</v>
      </c>
      <c r="BC298" s="845" t="s">
        <v>798</v>
      </c>
      <c r="BD298" s="845" t="s">
        <v>798</v>
      </c>
      <c r="BE298" s="845" t="s">
        <v>798</v>
      </c>
      <c r="BF298" s="845" t="s">
        <v>798</v>
      </c>
      <c r="BG298" s="845" t="s">
        <v>798</v>
      </c>
      <c r="BH298" s="845" t="s">
        <v>798</v>
      </c>
      <c r="BI298" s="845" t="s">
        <v>798</v>
      </c>
      <c r="BJ298" s="845" t="s">
        <v>798</v>
      </c>
      <c r="BK298" s="917" t="s">
        <v>798</v>
      </c>
      <c r="BL298" s="845" t="s">
        <v>798</v>
      </c>
      <c r="BM298" s="845" t="s">
        <v>798</v>
      </c>
      <c r="BN298" s="845" t="s">
        <v>798</v>
      </c>
      <c r="BO298" s="845" t="s">
        <v>798</v>
      </c>
      <c r="BP298" s="845" t="s">
        <v>798</v>
      </c>
      <c r="BQ298" s="845" t="s">
        <v>798</v>
      </c>
      <c r="BR298" s="917" t="s">
        <v>798</v>
      </c>
      <c r="BS298" s="845" t="s">
        <v>798</v>
      </c>
      <c r="BT298" s="845" t="s">
        <v>798</v>
      </c>
      <c r="BU298" s="845" t="s">
        <v>798</v>
      </c>
      <c r="BV298" s="917" t="s">
        <v>798</v>
      </c>
      <c r="BW298" s="845" t="s">
        <v>798</v>
      </c>
      <c r="BX298" s="845" t="s">
        <v>798</v>
      </c>
      <c r="BY298" s="845" t="s">
        <v>798</v>
      </c>
      <c r="BZ298" s="845" t="s">
        <v>798</v>
      </c>
      <c r="CA298" s="845" t="s">
        <v>798</v>
      </c>
      <c r="CB298" s="845" t="s">
        <v>798</v>
      </c>
      <c r="CC298" s="845" t="s">
        <v>798</v>
      </c>
      <c r="CD298" s="845" t="s">
        <v>798</v>
      </c>
      <c r="CE298" s="845" t="s">
        <v>798</v>
      </c>
      <c r="CF298" s="845" t="s">
        <v>798</v>
      </c>
      <c r="CG298" s="845" t="s">
        <v>798</v>
      </c>
      <c r="CH298" s="845" t="s">
        <v>798</v>
      </c>
      <c r="CI298" s="845" t="s">
        <v>798</v>
      </c>
      <c r="CJ298" s="845" t="s">
        <v>798</v>
      </c>
      <c r="CK298" s="845" t="s">
        <v>798</v>
      </c>
      <c r="CL298" s="845" t="s">
        <v>798</v>
      </c>
      <c r="CM298" s="845" t="s">
        <v>798</v>
      </c>
      <c r="CN298" s="845" t="s">
        <v>798</v>
      </c>
      <c r="CO298" s="845" t="s">
        <v>798</v>
      </c>
      <c r="CP298" s="845" t="s">
        <v>798</v>
      </c>
      <c r="CQ298" s="845" t="s">
        <v>798</v>
      </c>
      <c r="CR298" s="845" t="s">
        <v>798</v>
      </c>
      <c r="CS298" s="845" t="s">
        <v>798</v>
      </c>
      <c r="CT298" s="845" t="s">
        <v>798</v>
      </c>
      <c r="CU298" s="845" t="s">
        <v>798</v>
      </c>
      <c r="CV298" s="845" t="s">
        <v>798</v>
      </c>
      <c r="CW298" s="845" t="s">
        <v>798</v>
      </c>
      <c r="CX298" s="845" t="s">
        <v>798</v>
      </c>
      <c r="CY298" s="845" t="s">
        <v>798</v>
      </c>
      <c r="CZ298" s="845" t="s">
        <v>798</v>
      </c>
      <c r="DA298" s="845" t="s">
        <v>798</v>
      </c>
      <c r="DB298" s="845" t="s">
        <v>798</v>
      </c>
      <c r="DC298" s="845" t="s">
        <v>798</v>
      </c>
      <c r="DD298" s="845" t="s">
        <v>798</v>
      </c>
      <c r="DE298" s="845" t="s">
        <v>798</v>
      </c>
      <c r="DF298" s="845" t="s">
        <v>798</v>
      </c>
      <c r="DG298" s="845" t="s">
        <v>798</v>
      </c>
      <c r="DH298" s="845" t="s">
        <v>798</v>
      </c>
      <c r="DI298" s="845" t="s">
        <v>798</v>
      </c>
      <c r="DJ298" s="845" t="s">
        <v>798</v>
      </c>
      <c r="DK298" s="845" t="s">
        <v>798</v>
      </c>
      <c r="DL298" s="845" t="s">
        <v>798</v>
      </c>
      <c r="DM298" s="845" t="s">
        <v>798</v>
      </c>
      <c r="DN298" s="845" t="s">
        <v>798</v>
      </c>
      <c r="DO298" s="845" t="s">
        <v>798</v>
      </c>
      <c r="DP298" s="845" t="s">
        <v>798</v>
      </c>
      <c r="DQ298" s="845" t="s">
        <v>798</v>
      </c>
      <c r="DR298" s="845" t="s">
        <v>798</v>
      </c>
      <c r="DS298" s="917" t="s">
        <v>798</v>
      </c>
      <c r="DT298" s="845" t="s">
        <v>798</v>
      </c>
      <c r="DU298" s="845" t="s">
        <v>798</v>
      </c>
      <c r="DV298" s="845" t="s">
        <v>798</v>
      </c>
      <c r="DW298" s="845" t="s">
        <v>798</v>
      </c>
      <c r="DX298" s="845" t="s">
        <v>798</v>
      </c>
      <c r="DY298" s="845" t="s">
        <v>798</v>
      </c>
      <c r="DZ298" s="845" t="s">
        <v>798</v>
      </c>
      <c r="EA298" s="845" t="s">
        <v>798</v>
      </c>
      <c r="EB298" s="845" t="s">
        <v>798</v>
      </c>
      <c r="EC298" s="845" t="s">
        <v>798</v>
      </c>
      <c r="ED298" s="845" t="s">
        <v>798</v>
      </c>
      <c r="EE298" s="845" t="s">
        <v>798</v>
      </c>
      <c r="EF298" s="845" t="s">
        <v>798</v>
      </c>
    </row>
    <row r="299" spans="1:136" x14ac:dyDescent="0.2">
      <c r="A299" s="845">
        <v>295</v>
      </c>
      <c r="B299" s="845">
        <v>7</v>
      </c>
      <c r="C299" s="845" t="s">
        <v>798</v>
      </c>
      <c r="D299" s="845" t="s">
        <v>798</v>
      </c>
      <c r="E299" s="845" t="s">
        <v>798</v>
      </c>
      <c r="F299" s="845" t="s">
        <v>798</v>
      </c>
      <c r="G299" s="845" t="s">
        <v>798</v>
      </c>
      <c r="H299" s="845" t="s">
        <v>798</v>
      </c>
      <c r="I299" s="845" t="s">
        <v>798</v>
      </c>
      <c r="J299" s="845" t="s">
        <v>798</v>
      </c>
      <c r="K299" s="845" t="s">
        <v>798</v>
      </c>
      <c r="L299" s="845" t="s">
        <v>798</v>
      </c>
      <c r="M299" s="845" t="s">
        <v>798</v>
      </c>
      <c r="N299" s="845" t="s">
        <v>798</v>
      </c>
      <c r="O299" s="845" t="s">
        <v>798</v>
      </c>
      <c r="P299" s="845" t="s">
        <v>798</v>
      </c>
      <c r="Q299" s="845" t="s">
        <v>798</v>
      </c>
      <c r="R299" s="845" t="s">
        <v>798</v>
      </c>
      <c r="S299" s="845" t="s">
        <v>798</v>
      </c>
      <c r="T299" s="845" t="s">
        <v>798</v>
      </c>
      <c r="U299" s="845" t="s">
        <v>798</v>
      </c>
      <c r="V299" s="845" t="s">
        <v>798</v>
      </c>
      <c r="W299" s="845" t="s">
        <v>798</v>
      </c>
      <c r="X299" s="845" t="s">
        <v>798</v>
      </c>
      <c r="Y299" s="845" t="s">
        <v>798</v>
      </c>
      <c r="Z299" s="845" t="s">
        <v>798</v>
      </c>
      <c r="AA299" s="845" t="s">
        <v>798</v>
      </c>
      <c r="AB299" s="845" t="s">
        <v>798</v>
      </c>
      <c r="AC299" s="845" t="s">
        <v>798</v>
      </c>
      <c r="AD299" s="845" t="s">
        <v>798</v>
      </c>
      <c r="AE299" s="845" t="s">
        <v>798</v>
      </c>
      <c r="AF299" s="845" t="s">
        <v>798</v>
      </c>
      <c r="AG299" s="845" t="s">
        <v>798</v>
      </c>
      <c r="AH299" s="845" t="s">
        <v>798</v>
      </c>
      <c r="AI299" s="845" t="s">
        <v>798</v>
      </c>
      <c r="AJ299" s="845" t="s">
        <v>798</v>
      </c>
      <c r="AK299" s="845" t="s">
        <v>798</v>
      </c>
      <c r="AL299" s="845" t="s">
        <v>798</v>
      </c>
      <c r="AM299" s="845" t="s">
        <v>798</v>
      </c>
      <c r="AN299" s="845" t="s">
        <v>798</v>
      </c>
      <c r="AO299" s="845" t="s">
        <v>798</v>
      </c>
      <c r="AP299" s="845" t="s">
        <v>798</v>
      </c>
      <c r="AQ299" s="845" t="s">
        <v>798</v>
      </c>
      <c r="AR299" s="845" t="s">
        <v>798</v>
      </c>
      <c r="AS299" s="845" t="s">
        <v>798</v>
      </c>
      <c r="AT299" s="845" t="s">
        <v>798</v>
      </c>
      <c r="AU299" s="845" t="s">
        <v>798</v>
      </c>
      <c r="AV299" s="845" t="s">
        <v>798</v>
      </c>
      <c r="AW299" s="845" t="s">
        <v>798</v>
      </c>
      <c r="AX299" s="845" t="s">
        <v>798</v>
      </c>
      <c r="AY299" s="845" t="s">
        <v>798</v>
      </c>
      <c r="AZ299" s="845" t="s">
        <v>798</v>
      </c>
      <c r="BA299" s="845" t="s">
        <v>798</v>
      </c>
      <c r="BB299" s="845" t="s">
        <v>798</v>
      </c>
      <c r="BC299" s="845" t="s">
        <v>798</v>
      </c>
      <c r="BD299" s="845" t="s">
        <v>798</v>
      </c>
      <c r="BE299" s="845" t="s">
        <v>798</v>
      </c>
      <c r="BF299" s="845" t="s">
        <v>798</v>
      </c>
      <c r="BG299" s="845" t="s">
        <v>798</v>
      </c>
      <c r="BH299" s="845" t="s">
        <v>798</v>
      </c>
      <c r="BI299" s="845" t="s">
        <v>798</v>
      </c>
      <c r="BJ299" s="845" t="s">
        <v>798</v>
      </c>
      <c r="BK299" s="917" t="s">
        <v>798</v>
      </c>
      <c r="BL299" s="845" t="s">
        <v>798</v>
      </c>
      <c r="BM299" s="845" t="s">
        <v>798</v>
      </c>
      <c r="BN299" s="845" t="s">
        <v>798</v>
      </c>
      <c r="BO299" s="845" t="s">
        <v>798</v>
      </c>
      <c r="BP299" s="845" t="s">
        <v>798</v>
      </c>
      <c r="BQ299" s="845" t="s">
        <v>798</v>
      </c>
      <c r="BR299" s="917" t="s">
        <v>798</v>
      </c>
      <c r="BS299" s="845" t="s">
        <v>798</v>
      </c>
      <c r="BT299" s="845" t="s">
        <v>798</v>
      </c>
      <c r="BU299" s="845" t="s">
        <v>798</v>
      </c>
      <c r="BV299" s="917" t="s">
        <v>798</v>
      </c>
      <c r="BW299" s="845" t="s">
        <v>798</v>
      </c>
      <c r="BX299" s="845" t="s">
        <v>798</v>
      </c>
      <c r="BY299" s="845" t="s">
        <v>798</v>
      </c>
      <c r="BZ299" s="845" t="s">
        <v>798</v>
      </c>
      <c r="CA299" s="845" t="s">
        <v>798</v>
      </c>
      <c r="CB299" s="845" t="s">
        <v>798</v>
      </c>
      <c r="CC299" s="845" t="s">
        <v>798</v>
      </c>
      <c r="CD299" s="845" t="s">
        <v>798</v>
      </c>
      <c r="CE299" s="845" t="s">
        <v>798</v>
      </c>
      <c r="CF299" s="845" t="s">
        <v>798</v>
      </c>
      <c r="CG299" s="845" t="s">
        <v>798</v>
      </c>
      <c r="CH299" s="845" t="s">
        <v>798</v>
      </c>
      <c r="CI299" s="845" t="s">
        <v>798</v>
      </c>
      <c r="CJ299" s="845" t="s">
        <v>798</v>
      </c>
      <c r="CK299" s="845" t="s">
        <v>798</v>
      </c>
      <c r="CL299" s="845" t="s">
        <v>798</v>
      </c>
      <c r="CM299" s="845" t="s">
        <v>798</v>
      </c>
      <c r="CN299" s="845" t="s">
        <v>798</v>
      </c>
      <c r="CO299" s="845" t="s">
        <v>798</v>
      </c>
      <c r="CP299" s="845" t="s">
        <v>798</v>
      </c>
      <c r="CQ299" s="845" t="s">
        <v>798</v>
      </c>
      <c r="CR299" s="845" t="s">
        <v>798</v>
      </c>
      <c r="CS299" s="845" t="s">
        <v>798</v>
      </c>
      <c r="CT299" s="845" t="s">
        <v>798</v>
      </c>
      <c r="CU299" s="845" t="s">
        <v>798</v>
      </c>
      <c r="CV299" s="845" t="s">
        <v>798</v>
      </c>
      <c r="CW299" s="845" t="s">
        <v>798</v>
      </c>
      <c r="CX299" s="845" t="s">
        <v>798</v>
      </c>
      <c r="CY299" s="845" t="s">
        <v>798</v>
      </c>
      <c r="CZ299" s="845" t="s">
        <v>798</v>
      </c>
      <c r="DA299" s="845" t="s">
        <v>798</v>
      </c>
      <c r="DB299" s="845" t="s">
        <v>798</v>
      </c>
      <c r="DC299" s="845" t="s">
        <v>798</v>
      </c>
      <c r="DD299" s="845" t="s">
        <v>798</v>
      </c>
      <c r="DE299" s="845" t="s">
        <v>798</v>
      </c>
      <c r="DF299" s="845" t="s">
        <v>798</v>
      </c>
      <c r="DG299" s="845" t="s">
        <v>798</v>
      </c>
      <c r="DH299" s="845" t="s">
        <v>798</v>
      </c>
      <c r="DI299" s="845" t="s">
        <v>798</v>
      </c>
      <c r="DJ299" s="845" t="s">
        <v>798</v>
      </c>
      <c r="DK299" s="845" t="s">
        <v>798</v>
      </c>
      <c r="DL299" s="845" t="s">
        <v>798</v>
      </c>
      <c r="DM299" s="845" t="s">
        <v>798</v>
      </c>
      <c r="DN299" s="845" t="s">
        <v>798</v>
      </c>
      <c r="DO299" s="845" t="s">
        <v>798</v>
      </c>
      <c r="DP299" s="845" t="s">
        <v>798</v>
      </c>
      <c r="DQ299" s="845" t="s">
        <v>798</v>
      </c>
      <c r="DR299" s="845" t="s">
        <v>798</v>
      </c>
      <c r="DS299" s="917" t="s">
        <v>798</v>
      </c>
      <c r="DT299" s="845" t="s">
        <v>798</v>
      </c>
      <c r="DU299" s="845" t="s">
        <v>798</v>
      </c>
      <c r="DV299" s="845" t="s">
        <v>798</v>
      </c>
      <c r="DW299" s="845" t="s">
        <v>798</v>
      </c>
      <c r="DX299" s="845" t="s">
        <v>798</v>
      </c>
      <c r="DY299" s="845" t="s">
        <v>798</v>
      </c>
      <c r="DZ299" s="845" t="s">
        <v>798</v>
      </c>
      <c r="EA299" s="845" t="s">
        <v>798</v>
      </c>
      <c r="EB299" s="845" t="s">
        <v>798</v>
      </c>
      <c r="EC299" s="845" t="s">
        <v>798</v>
      </c>
      <c r="ED299" s="845" t="s">
        <v>798</v>
      </c>
      <c r="EE299" s="845" t="s">
        <v>798</v>
      </c>
      <c r="EF299" s="845" t="s">
        <v>798</v>
      </c>
    </row>
    <row r="300" spans="1:136" x14ac:dyDescent="0.2">
      <c r="A300" s="845">
        <v>296</v>
      </c>
      <c r="B300" s="845">
        <v>8</v>
      </c>
      <c r="C300" s="845" t="s">
        <v>798</v>
      </c>
      <c r="D300" s="845" t="s">
        <v>798</v>
      </c>
      <c r="E300" s="845" t="s">
        <v>798</v>
      </c>
      <c r="F300" s="845" t="s">
        <v>798</v>
      </c>
      <c r="G300" s="845" t="s">
        <v>798</v>
      </c>
      <c r="H300" s="845" t="s">
        <v>798</v>
      </c>
      <c r="I300" s="845" t="s">
        <v>798</v>
      </c>
      <c r="J300" s="845" t="s">
        <v>798</v>
      </c>
      <c r="K300" s="845" t="s">
        <v>798</v>
      </c>
      <c r="L300" s="845" t="s">
        <v>798</v>
      </c>
      <c r="M300" s="845" t="s">
        <v>798</v>
      </c>
      <c r="N300" s="845" t="s">
        <v>798</v>
      </c>
      <c r="O300" s="845" t="s">
        <v>798</v>
      </c>
      <c r="P300" s="845" t="s">
        <v>798</v>
      </c>
      <c r="Q300" s="845" t="s">
        <v>798</v>
      </c>
      <c r="R300" s="845" t="s">
        <v>798</v>
      </c>
      <c r="S300" s="845" t="s">
        <v>798</v>
      </c>
      <c r="T300" s="845" t="s">
        <v>798</v>
      </c>
      <c r="U300" s="845" t="s">
        <v>798</v>
      </c>
      <c r="V300" s="845" t="s">
        <v>798</v>
      </c>
      <c r="W300" s="845" t="s">
        <v>798</v>
      </c>
      <c r="X300" s="845" t="s">
        <v>798</v>
      </c>
      <c r="Y300" s="845" t="s">
        <v>798</v>
      </c>
      <c r="Z300" s="845" t="s">
        <v>798</v>
      </c>
      <c r="AA300" s="845" t="s">
        <v>798</v>
      </c>
      <c r="AB300" s="845" t="s">
        <v>798</v>
      </c>
      <c r="AC300" s="845" t="s">
        <v>798</v>
      </c>
      <c r="AD300" s="845" t="s">
        <v>798</v>
      </c>
      <c r="AE300" s="845" t="s">
        <v>798</v>
      </c>
      <c r="AF300" s="845" t="s">
        <v>798</v>
      </c>
      <c r="AG300" s="845" t="s">
        <v>798</v>
      </c>
      <c r="AH300" s="845" t="s">
        <v>798</v>
      </c>
      <c r="AI300" s="845" t="s">
        <v>798</v>
      </c>
      <c r="AJ300" s="845" t="s">
        <v>798</v>
      </c>
      <c r="AK300" s="845" t="s">
        <v>798</v>
      </c>
      <c r="AL300" s="845" t="s">
        <v>798</v>
      </c>
      <c r="AM300" s="845" t="s">
        <v>798</v>
      </c>
      <c r="AN300" s="845" t="s">
        <v>798</v>
      </c>
      <c r="AO300" s="845" t="s">
        <v>798</v>
      </c>
      <c r="AP300" s="845" t="s">
        <v>798</v>
      </c>
      <c r="AQ300" s="845" t="s">
        <v>798</v>
      </c>
      <c r="AR300" s="845" t="s">
        <v>798</v>
      </c>
      <c r="AS300" s="845" t="s">
        <v>798</v>
      </c>
      <c r="AT300" s="845" t="s">
        <v>798</v>
      </c>
      <c r="AU300" s="845" t="s">
        <v>798</v>
      </c>
      <c r="AV300" s="845" t="s">
        <v>798</v>
      </c>
      <c r="AW300" s="845" t="s">
        <v>798</v>
      </c>
      <c r="AX300" s="845" t="s">
        <v>798</v>
      </c>
      <c r="AY300" s="845" t="s">
        <v>798</v>
      </c>
      <c r="AZ300" s="845" t="s">
        <v>798</v>
      </c>
      <c r="BA300" s="845" t="s">
        <v>798</v>
      </c>
      <c r="BB300" s="845" t="s">
        <v>798</v>
      </c>
      <c r="BC300" s="845" t="s">
        <v>798</v>
      </c>
      <c r="BD300" s="845" t="s">
        <v>798</v>
      </c>
      <c r="BE300" s="845" t="s">
        <v>798</v>
      </c>
      <c r="BF300" s="845" t="s">
        <v>798</v>
      </c>
      <c r="BG300" s="845" t="s">
        <v>798</v>
      </c>
      <c r="BH300" s="845" t="s">
        <v>798</v>
      </c>
      <c r="BI300" s="845" t="s">
        <v>798</v>
      </c>
      <c r="BJ300" s="845" t="s">
        <v>798</v>
      </c>
      <c r="BK300" s="917" t="s">
        <v>798</v>
      </c>
      <c r="BL300" s="845" t="s">
        <v>798</v>
      </c>
      <c r="BM300" s="845" t="s">
        <v>798</v>
      </c>
      <c r="BN300" s="845" t="s">
        <v>798</v>
      </c>
      <c r="BO300" s="845" t="s">
        <v>798</v>
      </c>
      <c r="BP300" s="845" t="s">
        <v>798</v>
      </c>
      <c r="BQ300" s="845" t="s">
        <v>798</v>
      </c>
      <c r="BR300" s="917" t="s">
        <v>798</v>
      </c>
      <c r="BS300" s="845" t="s">
        <v>798</v>
      </c>
      <c r="BT300" s="845" t="s">
        <v>798</v>
      </c>
      <c r="BU300" s="845" t="s">
        <v>798</v>
      </c>
      <c r="BV300" s="917" t="s">
        <v>798</v>
      </c>
      <c r="BW300" s="845" t="s">
        <v>798</v>
      </c>
      <c r="BX300" s="845" t="s">
        <v>798</v>
      </c>
      <c r="BY300" s="845" t="s">
        <v>798</v>
      </c>
      <c r="BZ300" s="845" t="s">
        <v>798</v>
      </c>
      <c r="CA300" s="845" t="s">
        <v>798</v>
      </c>
      <c r="CB300" s="845" t="s">
        <v>798</v>
      </c>
      <c r="CC300" s="845" t="s">
        <v>798</v>
      </c>
      <c r="CD300" s="845" t="s">
        <v>798</v>
      </c>
      <c r="CE300" s="845" t="s">
        <v>798</v>
      </c>
      <c r="CF300" s="845" t="s">
        <v>798</v>
      </c>
      <c r="CG300" s="845" t="s">
        <v>798</v>
      </c>
      <c r="CH300" s="845" t="s">
        <v>798</v>
      </c>
      <c r="CI300" s="845" t="s">
        <v>798</v>
      </c>
      <c r="CJ300" s="845" t="s">
        <v>798</v>
      </c>
      <c r="CK300" s="845" t="s">
        <v>798</v>
      </c>
      <c r="CL300" s="845" t="s">
        <v>798</v>
      </c>
      <c r="CM300" s="845" t="s">
        <v>798</v>
      </c>
      <c r="CN300" s="845" t="s">
        <v>798</v>
      </c>
      <c r="CO300" s="845" t="s">
        <v>798</v>
      </c>
      <c r="CP300" s="845" t="s">
        <v>798</v>
      </c>
      <c r="CQ300" s="845" t="s">
        <v>798</v>
      </c>
      <c r="CR300" s="845" t="s">
        <v>798</v>
      </c>
      <c r="CS300" s="845" t="s">
        <v>798</v>
      </c>
      <c r="CT300" s="845" t="s">
        <v>798</v>
      </c>
      <c r="CU300" s="845" t="s">
        <v>798</v>
      </c>
      <c r="CV300" s="845" t="s">
        <v>798</v>
      </c>
      <c r="CW300" s="845" t="s">
        <v>798</v>
      </c>
      <c r="CX300" s="845" t="s">
        <v>798</v>
      </c>
      <c r="CY300" s="845" t="s">
        <v>798</v>
      </c>
      <c r="CZ300" s="845" t="s">
        <v>798</v>
      </c>
      <c r="DA300" s="845" t="s">
        <v>798</v>
      </c>
      <c r="DB300" s="845" t="s">
        <v>798</v>
      </c>
      <c r="DC300" s="845" t="s">
        <v>798</v>
      </c>
      <c r="DD300" s="845" t="s">
        <v>798</v>
      </c>
      <c r="DE300" s="845" t="s">
        <v>798</v>
      </c>
      <c r="DF300" s="845" t="s">
        <v>798</v>
      </c>
      <c r="DG300" s="845" t="s">
        <v>798</v>
      </c>
      <c r="DH300" s="845" t="s">
        <v>798</v>
      </c>
      <c r="DI300" s="845" t="s">
        <v>798</v>
      </c>
      <c r="DJ300" s="845" t="s">
        <v>798</v>
      </c>
      <c r="DK300" s="845" t="s">
        <v>798</v>
      </c>
      <c r="DL300" s="845" t="s">
        <v>798</v>
      </c>
      <c r="DM300" s="845" t="s">
        <v>798</v>
      </c>
      <c r="DN300" s="845" t="s">
        <v>798</v>
      </c>
      <c r="DO300" s="845" t="s">
        <v>798</v>
      </c>
      <c r="DP300" s="845" t="s">
        <v>798</v>
      </c>
      <c r="DQ300" s="845" t="s">
        <v>798</v>
      </c>
      <c r="DR300" s="845" t="s">
        <v>798</v>
      </c>
      <c r="DS300" s="917" t="s">
        <v>798</v>
      </c>
      <c r="DT300" s="845" t="s">
        <v>798</v>
      </c>
      <c r="DU300" s="845" t="s">
        <v>798</v>
      </c>
      <c r="DV300" s="845" t="s">
        <v>798</v>
      </c>
      <c r="DW300" s="845" t="s">
        <v>798</v>
      </c>
      <c r="DX300" s="845" t="s">
        <v>798</v>
      </c>
      <c r="DY300" s="845" t="s">
        <v>798</v>
      </c>
      <c r="DZ300" s="845" t="s">
        <v>798</v>
      </c>
      <c r="EA300" s="845" t="s">
        <v>798</v>
      </c>
      <c r="EB300" s="845" t="s">
        <v>798</v>
      </c>
      <c r="EC300" s="845" t="s">
        <v>798</v>
      </c>
      <c r="ED300" s="845" t="s">
        <v>798</v>
      </c>
      <c r="EE300" s="845" t="s">
        <v>798</v>
      </c>
      <c r="EF300" s="845" t="s">
        <v>798</v>
      </c>
    </row>
    <row r="301" spans="1:136" x14ac:dyDescent="0.2">
      <c r="A301" s="845">
        <v>297</v>
      </c>
      <c r="B301" s="845">
        <v>9</v>
      </c>
      <c r="C301" s="845" t="s">
        <v>798</v>
      </c>
      <c r="D301" s="845" t="s">
        <v>798</v>
      </c>
      <c r="E301" s="845" t="s">
        <v>798</v>
      </c>
      <c r="F301" s="845" t="s">
        <v>798</v>
      </c>
      <c r="G301" s="845" t="s">
        <v>798</v>
      </c>
      <c r="H301" s="845" t="s">
        <v>798</v>
      </c>
      <c r="I301" s="845" t="s">
        <v>798</v>
      </c>
      <c r="J301" s="845" t="s">
        <v>798</v>
      </c>
      <c r="K301" s="845" t="s">
        <v>798</v>
      </c>
      <c r="L301" s="845" t="s">
        <v>798</v>
      </c>
      <c r="M301" s="845" t="s">
        <v>798</v>
      </c>
      <c r="N301" s="845" t="s">
        <v>798</v>
      </c>
      <c r="O301" s="845" t="s">
        <v>798</v>
      </c>
      <c r="P301" s="845" t="s">
        <v>798</v>
      </c>
      <c r="Q301" s="845" t="s">
        <v>798</v>
      </c>
      <c r="R301" s="845" t="s">
        <v>798</v>
      </c>
      <c r="S301" s="845" t="s">
        <v>798</v>
      </c>
      <c r="T301" s="845" t="s">
        <v>798</v>
      </c>
      <c r="U301" s="845" t="s">
        <v>798</v>
      </c>
      <c r="V301" s="845" t="s">
        <v>798</v>
      </c>
      <c r="W301" s="845" t="s">
        <v>798</v>
      </c>
      <c r="X301" s="845" t="s">
        <v>798</v>
      </c>
      <c r="Y301" s="845" t="s">
        <v>798</v>
      </c>
      <c r="Z301" s="845" t="s">
        <v>798</v>
      </c>
      <c r="AA301" s="845" t="s">
        <v>798</v>
      </c>
      <c r="AB301" s="845" t="s">
        <v>798</v>
      </c>
      <c r="AC301" s="845" t="s">
        <v>798</v>
      </c>
      <c r="AD301" s="845" t="s">
        <v>798</v>
      </c>
      <c r="AE301" s="845" t="s">
        <v>798</v>
      </c>
      <c r="AF301" s="845" t="s">
        <v>798</v>
      </c>
      <c r="AG301" s="845" t="s">
        <v>798</v>
      </c>
      <c r="AH301" s="845" t="s">
        <v>798</v>
      </c>
      <c r="AI301" s="845" t="s">
        <v>798</v>
      </c>
      <c r="AJ301" s="845" t="s">
        <v>798</v>
      </c>
      <c r="AK301" s="845" t="s">
        <v>798</v>
      </c>
      <c r="AL301" s="845" t="s">
        <v>798</v>
      </c>
      <c r="AM301" s="845" t="s">
        <v>798</v>
      </c>
      <c r="AN301" s="845" t="s">
        <v>798</v>
      </c>
      <c r="AO301" s="845" t="s">
        <v>798</v>
      </c>
      <c r="AP301" s="845" t="s">
        <v>798</v>
      </c>
      <c r="AQ301" s="845" t="s">
        <v>798</v>
      </c>
      <c r="AR301" s="845" t="s">
        <v>798</v>
      </c>
      <c r="AS301" s="845" t="s">
        <v>798</v>
      </c>
      <c r="AT301" s="845" t="s">
        <v>798</v>
      </c>
      <c r="AU301" s="845" t="s">
        <v>798</v>
      </c>
      <c r="AV301" s="845" t="s">
        <v>798</v>
      </c>
      <c r="AW301" s="845" t="s">
        <v>798</v>
      </c>
      <c r="AX301" s="845" t="s">
        <v>798</v>
      </c>
      <c r="AY301" s="845" t="s">
        <v>798</v>
      </c>
      <c r="AZ301" s="845" t="s">
        <v>798</v>
      </c>
      <c r="BA301" s="845" t="s">
        <v>798</v>
      </c>
      <c r="BB301" s="845" t="s">
        <v>798</v>
      </c>
      <c r="BC301" s="845" t="s">
        <v>798</v>
      </c>
      <c r="BD301" s="845" t="s">
        <v>798</v>
      </c>
      <c r="BE301" s="845" t="s">
        <v>798</v>
      </c>
      <c r="BF301" s="845" t="s">
        <v>798</v>
      </c>
      <c r="BG301" s="845" t="s">
        <v>798</v>
      </c>
      <c r="BH301" s="845" t="s">
        <v>798</v>
      </c>
      <c r="BI301" s="845" t="s">
        <v>798</v>
      </c>
      <c r="BJ301" s="845" t="s">
        <v>798</v>
      </c>
      <c r="BK301" s="917" t="s">
        <v>798</v>
      </c>
      <c r="BL301" s="845" t="s">
        <v>798</v>
      </c>
      <c r="BM301" s="845" t="s">
        <v>798</v>
      </c>
      <c r="BN301" s="845" t="s">
        <v>798</v>
      </c>
      <c r="BO301" s="845" t="s">
        <v>798</v>
      </c>
      <c r="BP301" s="845" t="s">
        <v>798</v>
      </c>
      <c r="BQ301" s="845" t="s">
        <v>798</v>
      </c>
      <c r="BR301" s="917" t="s">
        <v>798</v>
      </c>
      <c r="BS301" s="845" t="s">
        <v>798</v>
      </c>
      <c r="BT301" s="845" t="s">
        <v>798</v>
      </c>
      <c r="BU301" s="845" t="s">
        <v>798</v>
      </c>
      <c r="BV301" s="917" t="s">
        <v>798</v>
      </c>
      <c r="BW301" s="845" t="s">
        <v>798</v>
      </c>
      <c r="BX301" s="845" t="s">
        <v>798</v>
      </c>
      <c r="BY301" s="845" t="s">
        <v>798</v>
      </c>
      <c r="BZ301" s="845" t="s">
        <v>798</v>
      </c>
      <c r="CA301" s="845" t="s">
        <v>798</v>
      </c>
      <c r="CB301" s="845" t="s">
        <v>798</v>
      </c>
      <c r="CC301" s="845" t="s">
        <v>798</v>
      </c>
      <c r="CD301" s="845" t="s">
        <v>798</v>
      </c>
      <c r="CE301" s="845" t="s">
        <v>798</v>
      </c>
      <c r="CF301" s="845" t="s">
        <v>798</v>
      </c>
      <c r="CG301" s="845" t="s">
        <v>798</v>
      </c>
      <c r="CH301" s="845" t="s">
        <v>798</v>
      </c>
      <c r="CI301" s="845" t="s">
        <v>798</v>
      </c>
      <c r="CJ301" s="845" t="s">
        <v>798</v>
      </c>
      <c r="CK301" s="845" t="s">
        <v>798</v>
      </c>
      <c r="CL301" s="845" t="s">
        <v>798</v>
      </c>
      <c r="CM301" s="845" t="s">
        <v>798</v>
      </c>
      <c r="CN301" s="845" t="s">
        <v>798</v>
      </c>
      <c r="CO301" s="845" t="s">
        <v>798</v>
      </c>
      <c r="CP301" s="845" t="s">
        <v>798</v>
      </c>
      <c r="CQ301" s="845" t="s">
        <v>798</v>
      </c>
      <c r="CR301" s="845" t="s">
        <v>798</v>
      </c>
      <c r="CS301" s="845" t="s">
        <v>798</v>
      </c>
      <c r="CT301" s="845" t="s">
        <v>798</v>
      </c>
      <c r="CU301" s="845" t="s">
        <v>798</v>
      </c>
      <c r="CV301" s="845" t="s">
        <v>798</v>
      </c>
      <c r="CW301" s="845" t="s">
        <v>798</v>
      </c>
      <c r="CX301" s="845" t="s">
        <v>798</v>
      </c>
      <c r="CY301" s="845" t="s">
        <v>798</v>
      </c>
      <c r="CZ301" s="845" t="s">
        <v>798</v>
      </c>
      <c r="DA301" s="845" t="s">
        <v>798</v>
      </c>
      <c r="DB301" s="845" t="s">
        <v>798</v>
      </c>
      <c r="DC301" s="845" t="s">
        <v>798</v>
      </c>
      <c r="DD301" s="845" t="s">
        <v>798</v>
      </c>
      <c r="DE301" s="845" t="s">
        <v>798</v>
      </c>
      <c r="DF301" s="845" t="s">
        <v>798</v>
      </c>
      <c r="DG301" s="845" t="s">
        <v>798</v>
      </c>
      <c r="DH301" s="845" t="s">
        <v>798</v>
      </c>
      <c r="DI301" s="845" t="s">
        <v>798</v>
      </c>
      <c r="DJ301" s="845" t="s">
        <v>798</v>
      </c>
      <c r="DK301" s="845" t="s">
        <v>798</v>
      </c>
      <c r="DL301" s="845" t="s">
        <v>798</v>
      </c>
      <c r="DM301" s="845" t="s">
        <v>798</v>
      </c>
      <c r="DN301" s="845" t="s">
        <v>798</v>
      </c>
      <c r="DO301" s="845" t="s">
        <v>798</v>
      </c>
      <c r="DP301" s="845" t="s">
        <v>798</v>
      </c>
      <c r="DQ301" s="845" t="s">
        <v>798</v>
      </c>
      <c r="DR301" s="845" t="s">
        <v>798</v>
      </c>
      <c r="DS301" s="917" t="s">
        <v>798</v>
      </c>
      <c r="DT301" s="845" t="s">
        <v>798</v>
      </c>
      <c r="DU301" s="845" t="s">
        <v>798</v>
      </c>
      <c r="DV301" s="845" t="s">
        <v>798</v>
      </c>
      <c r="DW301" s="845" t="s">
        <v>798</v>
      </c>
      <c r="DX301" s="845" t="s">
        <v>798</v>
      </c>
      <c r="DY301" s="845" t="s">
        <v>798</v>
      </c>
      <c r="DZ301" s="845" t="s">
        <v>798</v>
      </c>
      <c r="EA301" s="845" t="s">
        <v>798</v>
      </c>
      <c r="EB301" s="845" t="s">
        <v>798</v>
      </c>
      <c r="EC301" s="845" t="s">
        <v>798</v>
      </c>
      <c r="ED301" s="845" t="s">
        <v>798</v>
      </c>
      <c r="EE301" s="845" t="s">
        <v>798</v>
      </c>
      <c r="EF301" s="845" t="s">
        <v>798</v>
      </c>
    </row>
    <row r="302" spans="1:136" x14ac:dyDescent="0.2">
      <c r="A302" s="845">
        <v>298</v>
      </c>
      <c r="B302" s="845">
        <v>10</v>
      </c>
      <c r="C302" s="845" t="s">
        <v>798</v>
      </c>
      <c r="D302" s="845" t="s">
        <v>798</v>
      </c>
      <c r="E302" s="845" t="s">
        <v>798</v>
      </c>
      <c r="F302" s="845" t="s">
        <v>798</v>
      </c>
      <c r="G302" s="845" t="s">
        <v>798</v>
      </c>
      <c r="H302" s="845" t="s">
        <v>798</v>
      </c>
      <c r="I302" s="845" t="s">
        <v>798</v>
      </c>
      <c r="J302" s="845" t="s">
        <v>798</v>
      </c>
      <c r="K302" s="845" t="s">
        <v>798</v>
      </c>
      <c r="L302" s="845" t="s">
        <v>798</v>
      </c>
      <c r="M302" s="845" t="s">
        <v>798</v>
      </c>
      <c r="N302" s="845" t="s">
        <v>798</v>
      </c>
      <c r="O302" s="845" t="s">
        <v>798</v>
      </c>
      <c r="P302" s="845" t="s">
        <v>798</v>
      </c>
      <c r="Q302" s="845" t="s">
        <v>798</v>
      </c>
      <c r="R302" s="845" t="s">
        <v>798</v>
      </c>
      <c r="S302" s="845" t="s">
        <v>798</v>
      </c>
      <c r="T302" s="845" t="s">
        <v>798</v>
      </c>
      <c r="U302" s="845" t="s">
        <v>798</v>
      </c>
      <c r="V302" s="845" t="s">
        <v>798</v>
      </c>
      <c r="W302" s="845" t="s">
        <v>798</v>
      </c>
      <c r="X302" s="845" t="s">
        <v>798</v>
      </c>
      <c r="Y302" s="845" t="s">
        <v>798</v>
      </c>
      <c r="Z302" s="845" t="s">
        <v>798</v>
      </c>
      <c r="AA302" s="845" t="s">
        <v>798</v>
      </c>
      <c r="AB302" s="845" t="s">
        <v>798</v>
      </c>
      <c r="AC302" s="845" t="s">
        <v>798</v>
      </c>
      <c r="AD302" s="845" t="s">
        <v>798</v>
      </c>
      <c r="AE302" s="845" t="s">
        <v>798</v>
      </c>
      <c r="AF302" s="845" t="s">
        <v>798</v>
      </c>
      <c r="AG302" s="845" t="s">
        <v>798</v>
      </c>
      <c r="AH302" s="845" t="s">
        <v>798</v>
      </c>
      <c r="AI302" s="845" t="s">
        <v>798</v>
      </c>
      <c r="AJ302" s="845" t="s">
        <v>798</v>
      </c>
      <c r="AK302" s="845" t="s">
        <v>798</v>
      </c>
      <c r="AL302" s="845" t="s">
        <v>798</v>
      </c>
      <c r="AM302" s="845" t="s">
        <v>798</v>
      </c>
      <c r="AN302" s="845" t="s">
        <v>798</v>
      </c>
      <c r="AO302" s="845" t="s">
        <v>798</v>
      </c>
      <c r="AP302" s="845" t="s">
        <v>798</v>
      </c>
      <c r="AQ302" s="845" t="s">
        <v>798</v>
      </c>
      <c r="AR302" s="845" t="s">
        <v>798</v>
      </c>
      <c r="AS302" s="845" t="s">
        <v>798</v>
      </c>
      <c r="AT302" s="845" t="s">
        <v>798</v>
      </c>
      <c r="AU302" s="845" t="s">
        <v>798</v>
      </c>
      <c r="AV302" s="845" t="s">
        <v>798</v>
      </c>
      <c r="AW302" s="845" t="s">
        <v>798</v>
      </c>
      <c r="AX302" s="845" t="s">
        <v>798</v>
      </c>
      <c r="AY302" s="845" t="s">
        <v>798</v>
      </c>
      <c r="AZ302" s="845" t="s">
        <v>798</v>
      </c>
      <c r="BA302" s="845" t="s">
        <v>798</v>
      </c>
      <c r="BB302" s="845" t="s">
        <v>798</v>
      </c>
      <c r="BC302" s="845" t="s">
        <v>798</v>
      </c>
      <c r="BD302" s="845" t="s">
        <v>798</v>
      </c>
      <c r="BE302" s="845" t="s">
        <v>798</v>
      </c>
      <c r="BF302" s="845" t="s">
        <v>798</v>
      </c>
      <c r="BG302" s="845" t="s">
        <v>798</v>
      </c>
      <c r="BH302" s="845" t="s">
        <v>798</v>
      </c>
      <c r="BI302" s="845" t="s">
        <v>798</v>
      </c>
      <c r="BJ302" s="845" t="s">
        <v>798</v>
      </c>
      <c r="BK302" s="917" t="s">
        <v>798</v>
      </c>
      <c r="BL302" s="845" t="s">
        <v>798</v>
      </c>
      <c r="BM302" s="845" t="s">
        <v>798</v>
      </c>
      <c r="BN302" s="845" t="s">
        <v>798</v>
      </c>
      <c r="BO302" s="845" t="s">
        <v>798</v>
      </c>
      <c r="BP302" s="845" t="s">
        <v>798</v>
      </c>
      <c r="BQ302" s="845" t="s">
        <v>798</v>
      </c>
      <c r="BR302" s="917" t="s">
        <v>798</v>
      </c>
      <c r="BS302" s="845" t="s">
        <v>798</v>
      </c>
      <c r="BT302" s="845" t="s">
        <v>798</v>
      </c>
      <c r="BU302" s="845" t="s">
        <v>798</v>
      </c>
      <c r="BV302" s="917" t="s">
        <v>798</v>
      </c>
      <c r="BW302" s="845" t="s">
        <v>798</v>
      </c>
      <c r="BX302" s="845" t="s">
        <v>798</v>
      </c>
      <c r="BY302" s="845" t="s">
        <v>798</v>
      </c>
      <c r="BZ302" s="845" t="s">
        <v>798</v>
      </c>
      <c r="CA302" s="845" t="s">
        <v>798</v>
      </c>
      <c r="CB302" s="845" t="s">
        <v>798</v>
      </c>
      <c r="CC302" s="845" t="s">
        <v>798</v>
      </c>
      <c r="CD302" s="845" t="s">
        <v>798</v>
      </c>
      <c r="CE302" s="845" t="s">
        <v>798</v>
      </c>
      <c r="CF302" s="845" t="s">
        <v>798</v>
      </c>
      <c r="CG302" s="845" t="s">
        <v>798</v>
      </c>
      <c r="CH302" s="845" t="s">
        <v>798</v>
      </c>
      <c r="CI302" s="845" t="s">
        <v>798</v>
      </c>
      <c r="CJ302" s="845" t="s">
        <v>798</v>
      </c>
      <c r="CK302" s="845" t="s">
        <v>798</v>
      </c>
      <c r="CL302" s="845" t="s">
        <v>798</v>
      </c>
      <c r="CM302" s="845" t="s">
        <v>798</v>
      </c>
      <c r="CN302" s="845" t="s">
        <v>798</v>
      </c>
      <c r="CO302" s="845" t="s">
        <v>798</v>
      </c>
      <c r="CP302" s="845" t="s">
        <v>798</v>
      </c>
      <c r="CQ302" s="845" t="s">
        <v>798</v>
      </c>
      <c r="CR302" s="845" t="s">
        <v>798</v>
      </c>
      <c r="CS302" s="845" t="s">
        <v>798</v>
      </c>
      <c r="CT302" s="845" t="s">
        <v>798</v>
      </c>
      <c r="CU302" s="845" t="s">
        <v>798</v>
      </c>
      <c r="CV302" s="845" t="s">
        <v>798</v>
      </c>
      <c r="CW302" s="845" t="s">
        <v>798</v>
      </c>
      <c r="CX302" s="845" t="s">
        <v>798</v>
      </c>
      <c r="CY302" s="845" t="s">
        <v>798</v>
      </c>
      <c r="CZ302" s="845" t="s">
        <v>798</v>
      </c>
      <c r="DA302" s="845" t="s">
        <v>798</v>
      </c>
      <c r="DB302" s="845" t="s">
        <v>798</v>
      </c>
      <c r="DC302" s="845" t="s">
        <v>798</v>
      </c>
      <c r="DD302" s="845" t="s">
        <v>798</v>
      </c>
      <c r="DE302" s="845" t="s">
        <v>798</v>
      </c>
      <c r="DF302" s="845" t="s">
        <v>798</v>
      </c>
      <c r="DG302" s="845" t="s">
        <v>798</v>
      </c>
      <c r="DH302" s="845" t="s">
        <v>798</v>
      </c>
      <c r="DI302" s="845" t="s">
        <v>798</v>
      </c>
      <c r="DJ302" s="845" t="s">
        <v>798</v>
      </c>
      <c r="DK302" s="845" t="s">
        <v>798</v>
      </c>
      <c r="DL302" s="845" t="s">
        <v>798</v>
      </c>
      <c r="DM302" s="845" t="s">
        <v>798</v>
      </c>
      <c r="DN302" s="845" t="s">
        <v>798</v>
      </c>
      <c r="DO302" s="845" t="s">
        <v>798</v>
      </c>
      <c r="DP302" s="845" t="s">
        <v>798</v>
      </c>
      <c r="DQ302" s="845" t="s">
        <v>798</v>
      </c>
      <c r="DR302" s="845" t="s">
        <v>798</v>
      </c>
      <c r="DS302" s="917" t="s">
        <v>798</v>
      </c>
      <c r="DT302" s="845" t="s">
        <v>798</v>
      </c>
      <c r="DU302" s="845" t="s">
        <v>798</v>
      </c>
      <c r="DV302" s="845" t="s">
        <v>798</v>
      </c>
      <c r="DW302" s="845" t="s">
        <v>798</v>
      </c>
      <c r="DX302" s="845" t="s">
        <v>798</v>
      </c>
      <c r="DY302" s="845" t="s">
        <v>798</v>
      </c>
      <c r="DZ302" s="845" t="s">
        <v>798</v>
      </c>
      <c r="EA302" s="845" t="s">
        <v>798</v>
      </c>
      <c r="EB302" s="845" t="s">
        <v>798</v>
      </c>
      <c r="EC302" s="845" t="s">
        <v>798</v>
      </c>
      <c r="ED302" s="845" t="s">
        <v>798</v>
      </c>
      <c r="EE302" s="845" t="s">
        <v>798</v>
      </c>
      <c r="EF302" s="845" t="s">
        <v>798</v>
      </c>
    </row>
    <row r="303" spans="1:136" x14ac:dyDescent="0.2">
      <c r="A303" s="845">
        <v>299</v>
      </c>
      <c r="B303" s="845">
        <v>11</v>
      </c>
      <c r="C303" s="845" t="s">
        <v>798</v>
      </c>
      <c r="D303" s="845" t="s">
        <v>798</v>
      </c>
      <c r="E303" s="845" t="s">
        <v>798</v>
      </c>
      <c r="F303" s="845" t="s">
        <v>798</v>
      </c>
      <c r="G303" s="845" t="s">
        <v>798</v>
      </c>
      <c r="H303" s="845" t="s">
        <v>798</v>
      </c>
      <c r="I303" s="845" t="s">
        <v>798</v>
      </c>
      <c r="J303" s="845" t="s">
        <v>798</v>
      </c>
      <c r="K303" s="845" t="s">
        <v>798</v>
      </c>
      <c r="L303" s="845" t="s">
        <v>798</v>
      </c>
      <c r="M303" s="845" t="s">
        <v>798</v>
      </c>
      <c r="N303" s="845" t="s">
        <v>798</v>
      </c>
      <c r="O303" s="845" t="s">
        <v>798</v>
      </c>
      <c r="P303" s="845" t="s">
        <v>798</v>
      </c>
      <c r="Q303" s="845" t="s">
        <v>798</v>
      </c>
      <c r="R303" s="845" t="s">
        <v>798</v>
      </c>
      <c r="S303" s="845" t="s">
        <v>798</v>
      </c>
      <c r="T303" s="845" t="s">
        <v>798</v>
      </c>
      <c r="U303" s="845" t="s">
        <v>798</v>
      </c>
      <c r="V303" s="845" t="s">
        <v>798</v>
      </c>
      <c r="W303" s="845" t="s">
        <v>798</v>
      </c>
      <c r="X303" s="845" t="s">
        <v>798</v>
      </c>
      <c r="Y303" s="845" t="s">
        <v>798</v>
      </c>
      <c r="Z303" s="845" t="s">
        <v>798</v>
      </c>
      <c r="AA303" s="845" t="s">
        <v>798</v>
      </c>
      <c r="AB303" s="845" t="s">
        <v>798</v>
      </c>
      <c r="AC303" s="845" t="s">
        <v>798</v>
      </c>
      <c r="AD303" s="845" t="s">
        <v>798</v>
      </c>
      <c r="AE303" s="845" t="s">
        <v>798</v>
      </c>
      <c r="AF303" s="845" t="s">
        <v>798</v>
      </c>
      <c r="AG303" s="845" t="s">
        <v>798</v>
      </c>
      <c r="AH303" s="845" t="s">
        <v>798</v>
      </c>
      <c r="AI303" s="845" t="s">
        <v>798</v>
      </c>
      <c r="AJ303" s="845" t="s">
        <v>798</v>
      </c>
      <c r="AK303" s="845" t="s">
        <v>798</v>
      </c>
      <c r="AL303" s="845" t="s">
        <v>798</v>
      </c>
      <c r="AM303" s="845" t="s">
        <v>798</v>
      </c>
      <c r="AN303" s="845" t="s">
        <v>798</v>
      </c>
      <c r="AO303" s="845" t="s">
        <v>798</v>
      </c>
      <c r="AP303" s="845" t="s">
        <v>798</v>
      </c>
      <c r="AQ303" s="845" t="s">
        <v>798</v>
      </c>
      <c r="AR303" s="845" t="s">
        <v>798</v>
      </c>
      <c r="AS303" s="845" t="s">
        <v>798</v>
      </c>
      <c r="AT303" s="845" t="s">
        <v>798</v>
      </c>
      <c r="AU303" s="845" t="s">
        <v>798</v>
      </c>
      <c r="AV303" s="845" t="s">
        <v>798</v>
      </c>
      <c r="AW303" s="845" t="s">
        <v>798</v>
      </c>
      <c r="AX303" s="845" t="s">
        <v>798</v>
      </c>
      <c r="AY303" s="845" t="s">
        <v>798</v>
      </c>
      <c r="AZ303" s="845" t="s">
        <v>798</v>
      </c>
      <c r="BA303" s="845" t="s">
        <v>798</v>
      </c>
      <c r="BB303" s="845" t="s">
        <v>798</v>
      </c>
      <c r="BC303" s="845" t="s">
        <v>798</v>
      </c>
      <c r="BD303" s="845" t="s">
        <v>798</v>
      </c>
      <c r="BE303" s="845" t="s">
        <v>798</v>
      </c>
      <c r="BF303" s="845" t="s">
        <v>798</v>
      </c>
      <c r="BG303" s="845" t="s">
        <v>798</v>
      </c>
      <c r="BH303" s="845" t="s">
        <v>798</v>
      </c>
      <c r="BI303" s="845" t="s">
        <v>798</v>
      </c>
      <c r="BJ303" s="845" t="s">
        <v>798</v>
      </c>
      <c r="BK303" s="917" t="s">
        <v>798</v>
      </c>
      <c r="BL303" s="845" t="s">
        <v>798</v>
      </c>
      <c r="BM303" s="845" t="s">
        <v>798</v>
      </c>
      <c r="BN303" s="845" t="s">
        <v>798</v>
      </c>
      <c r="BO303" s="845" t="s">
        <v>798</v>
      </c>
      <c r="BP303" s="845" t="s">
        <v>798</v>
      </c>
      <c r="BQ303" s="845" t="s">
        <v>798</v>
      </c>
      <c r="BR303" s="917" t="s">
        <v>798</v>
      </c>
      <c r="BS303" s="845" t="s">
        <v>798</v>
      </c>
      <c r="BT303" s="845" t="s">
        <v>798</v>
      </c>
      <c r="BU303" s="845" t="s">
        <v>798</v>
      </c>
      <c r="BV303" s="917" t="s">
        <v>798</v>
      </c>
      <c r="BW303" s="845" t="s">
        <v>798</v>
      </c>
      <c r="BX303" s="845" t="s">
        <v>798</v>
      </c>
      <c r="BY303" s="845" t="s">
        <v>798</v>
      </c>
      <c r="BZ303" s="845" t="s">
        <v>798</v>
      </c>
      <c r="CA303" s="845" t="s">
        <v>798</v>
      </c>
      <c r="CB303" s="845" t="s">
        <v>798</v>
      </c>
      <c r="CC303" s="845" t="s">
        <v>798</v>
      </c>
      <c r="CD303" s="845" t="s">
        <v>798</v>
      </c>
      <c r="CE303" s="845" t="s">
        <v>798</v>
      </c>
      <c r="CF303" s="845" t="s">
        <v>798</v>
      </c>
      <c r="CG303" s="845" t="s">
        <v>798</v>
      </c>
      <c r="CH303" s="845" t="s">
        <v>798</v>
      </c>
      <c r="CI303" s="845" t="s">
        <v>798</v>
      </c>
      <c r="CJ303" s="845" t="s">
        <v>798</v>
      </c>
      <c r="CK303" s="845" t="s">
        <v>798</v>
      </c>
      <c r="CL303" s="845" t="s">
        <v>798</v>
      </c>
      <c r="CM303" s="845" t="s">
        <v>798</v>
      </c>
      <c r="CN303" s="845" t="s">
        <v>798</v>
      </c>
      <c r="CO303" s="845" t="s">
        <v>798</v>
      </c>
      <c r="CP303" s="845" t="s">
        <v>798</v>
      </c>
      <c r="CQ303" s="845" t="s">
        <v>798</v>
      </c>
      <c r="CR303" s="845" t="s">
        <v>798</v>
      </c>
      <c r="CS303" s="845" t="s">
        <v>798</v>
      </c>
      <c r="CT303" s="845" t="s">
        <v>798</v>
      </c>
      <c r="CU303" s="845" t="s">
        <v>798</v>
      </c>
      <c r="CV303" s="845" t="s">
        <v>798</v>
      </c>
      <c r="CW303" s="845" t="s">
        <v>798</v>
      </c>
      <c r="CX303" s="845" t="s">
        <v>798</v>
      </c>
      <c r="CY303" s="845" t="s">
        <v>798</v>
      </c>
      <c r="CZ303" s="845" t="s">
        <v>798</v>
      </c>
      <c r="DA303" s="845" t="s">
        <v>798</v>
      </c>
      <c r="DB303" s="845" t="s">
        <v>798</v>
      </c>
      <c r="DC303" s="845" t="s">
        <v>798</v>
      </c>
      <c r="DD303" s="845" t="s">
        <v>798</v>
      </c>
      <c r="DE303" s="845" t="s">
        <v>798</v>
      </c>
      <c r="DF303" s="845" t="s">
        <v>798</v>
      </c>
      <c r="DG303" s="845" t="s">
        <v>798</v>
      </c>
      <c r="DH303" s="845" t="s">
        <v>798</v>
      </c>
      <c r="DI303" s="845" t="s">
        <v>798</v>
      </c>
      <c r="DJ303" s="845" t="s">
        <v>798</v>
      </c>
      <c r="DK303" s="845" t="s">
        <v>798</v>
      </c>
      <c r="DL303" s="845" t="s">
        <v>798</v>
      </c>
      <c r="DM303" s="845" t="s">
        <v>798</v>
      </c>
      <c r="DN303" s="845" t="s">
        <v>798</v>
      </c>
      <c r="DO303" s="845" t="s">
        <v>798</v>
      </c>
      <c r="DP303" s="845" t="s">
        <v>798</v>
      </c>
      <c r="DQ303" s="845" t="s">
        <v>798</v>
      </c>
      <c r="DR303" s="845" t="s">
        <v>798</v>
      </c>
      <c r="DS303" s="917" t="s">
        <v>798</v>
      </c>
      <c r="DT303" s="845" t="s">
        <v>798</v>
      </c>
      <c r="DU303" s="845" t="s">
        <v>798</v>
      </c>
      <c r="DV303" s="845" t="s">
        <v>798</v>
      </c>
      <c r="DW303" s="845" t="s">
        <v>798</v>
      </c>
      <c r="DX303" s="845" t="s">
        <v>798</v>
      </c>
      <c r="DY303" s="845" t="s">
        <v>798</v>
      </c>
      <c r="DZ303" s="845" t="s">
        <v>798</v>
      </c>
      <c r="EA303" s="845" t="s">
        <v>798</v>
      </c>
      <c r="EB303" s="845" t="s">
        <v>798</v>
      </c>
      <c r="EC303" s="845" t="s">
        <v>798</v>
      </c>
      <c r="ED303" s="845" t="s">
        <v>798</v>
      </c>
      <c r="EE303" s="845" t="s">
        <v>798</v>
      </c>
      <c r="EF303" s="845" t="s">
        <v>798</v>
      </c>
    </row>
    <row r="304" spans="1:136" x14ac:dyDescent="0.2">
      <c r="A304" s="845">
        <v>300</v>
      </c>
      <c r="B304" s="845">
        <v>12</v>
      </c>
      <c r="C304" s="845" t="s">
        <v>798</v>
      </c>
      <c r="D304" s="845" t="s">
        <v>798</v>
      </c>
      <c r="E304" s="845" t="s">
        <v>798</v>
      </c>
      <c r="F304" s="845" t="s">
        <v>798</v>
      </c>
      <c r="G304" s="845" t="s">
        <v>798</v>
      </c>
      <c r="H304" s="845" t="s">
        <v>798</v>
      </c>
      <c r="I304" s="845" t="s">
        <v>798</v>
      </c>
      <c r="J304" s="845" t="s">
        <v>798</v>
      </c>
      <c r="K304" s="845" t="s">
        <v>798</v>
      </c>
      <c r="L304" s="845" t="s">
        <v>798</v>
      </c>
      <c r="M304" s="845" t="s">
        <v>798</v>
      </c>
      <c r="N304" s="845" t="s">
        <v>798</v>
      </c>
      <c r="O304" s="845" t="s">
        <v>798</v>
      </c>
      <c r="P304" s="845" t="s">
        <v>798</v>
      </c>
      <c r="Q304" s="845" t="s">
        <v>798</v>
      </c>
      <c r="R304" s="845" t="s">
        <v>798</v>
      </c>
      <c r="S304" s="845" t="s">
        <v>798</v>
      </c>
      <c r="T304" s="845" t="s">
        <v>798</v>
      </c>
      <c r="U304" s="845" t="s">
        <v>798</v>
      </c>
      <c r="V304" s="845" t="s">
        <v>798</v>
      </c>
      <c r="W304" s="845" t="s">
        <v>798</v>
      </c>
      <c r="X304" s="845" t="s">
        <v>798</v>
      </c>
      <c r="Y304" s="845" t="s">
        <v>798</v>
      </c>
      <c r="Z304" s="845" t="s">
        <v>798</v>
      </c>
      <c r="AA304" s="845" t="s">
        <v>798</v>
      </c>
      <c r="AB304" s="845" t="s">
        <v>798</v>
      </c>
      <c r="AC304" s="845" t="s">
        <v>798</v>
      </c>
      <c r="AD304" s="845" t="s">
        <v>798</v>
      </c>
      <c r="AE304" s="845" t="s">
        <v>798</v>
      </c>
      <c r="AF304" s="845" t="s">
        <v>798</v>
      </c>
      <c r="AG304" s="845" t="s">
        <v>798</v>
      </c>
      <c r="AH304" s="845" t="s">
        <v>798</v>
      </c>
      <c r="AI304" s="845" t="s">
        <v>798</v>
      </c>
      <c r="AJ304" s="845" t="s">
        <v>798</v>
      </c>
      <c r="AK304" s="845" t="s">
        <v>798</v>
      </c>
      <c r="AL304" s="845" t="s">
        <v>798</v>
      </c>
      <c r="AM304" s="845" t="s">
        <v>798</v>
      </c>
      <c r="AN304" s="845" t="s">
        <v>798</v>
      </c>
      <c r="AO304" s="845" t="s">
        <v>798</v>
      </c>
      <c r="AP304" s="845" t="s">
        <v>798</v>
      </c>
      <c r="AQ304" s="845" t="s">
        <v>798</v>
      </c>
      <c r="AR304" s="845" t="s">
        <v>798</v>
      </c>
      <c r="AS304" s="845" t="s">
        <v>798</v>
      </c>
      <c r="AT304" s="845" t="s">
        <v>798</v>
      </c>
      <c r="AU304" s="845" t="s">
        <v>798</v>
      </c>
      <c r="AV304" s="845" t="s">
        <v>798</v>
      </c>
      <c r="AW304" s="845" t="s">
        <v>798</v>
      </c>
      <c r="AX304" s="845" t="s">
        <v>798</v>
      </c>
      <c r="AY304" s="845" t="s">
        <v>798</v>
      </c>
      <c r="AZ304" s="845" t="s">
        <v>798</v>
      </c>
      <c r="BA304" s="845" t="s">
        <v>798</v>
      </c>
      <c r="BB304" s="845" t="s">
        <v>798</v>
      </c>
      <c r="BC304" s="845" t="s">
        <v>798</v>
      </c>
      <c r="BD304" s="845" t="s">
        <v>798</v>
      </c>
      <c r="BE304" s="845" t="s">
        <v>798</v>
      </c>
      <c r="BF304" s="845" t="s">
        <v>798</v>
      </c>
      <c r="BG304" s="845" t="s">
        <v>798</v>
      </c>
      <c r="BH304" s="845" t="s">
        <v>798</v>
      </c>
      <c r="BI304" s="845" t="s">
        <v>798</v>
      </c>
      <c r="BJ304" s="845" t="s">
        <v>798</v>
      </c>
      <c r="BK304" s="917" t="s">
        <v>798</v>
      </c>
      <c r="BL304" s="845" t="s">
        <v>798</v>
      </c>
      <c r="BM304" s="845" t="s">
        <v>798</v>
      </c>
      <c r="BN304" s="845" t="s">
        <v>798</v>
      </c>
      <c r="BO304" s="845" t="s">
        <v>798</v>
      </c>
      <c r="BP304" s="845" t="s">
        <v>798</v>
      </c>
      <c r="BQ304" s="845" t="s">
        <v>798</v>
      </c>
      <c r="BR304" s="917" t="s">
        <v>798</v>
      </c>
      <c r="BS304" s="845" t="s">
        <v>798</v>
      </c>
      <c r="BT304" s="845" t="s">
        <v>798</v>
      </c>
      <c r="BU304" s="845" t="s">
        <v>798</v>
      </c>
      <c r="BV304" s="917" t="s">
        <v>798</v>
      </c>
      <c r="BW304" s="845" t="s">
        <v>798</v>
      </c>
      <c r="BX304" s="845" t="s">
        <v>798</v>
      </c>
      <c r="BY304" s="845" t="s">
        <v>798</v>
      </c>
      <c r="BZ304" s="845" t="s">
        <v>798</v>
      </c>
      <c r="CA304" s="845" t="s">
        <v>798</v>
      </c>
      <c r="CB304" s="845" t="s">
        <v>798</v>
      </c>
      <c r="CC304" s="845" t="s">
        <v>798</v>
      </c>
      <c r="CD304" s="845" t="s">
        <v>798</v>
      </c>
      <c r="CE304" s="845" t="s">
        <v>798</v>
      </c>
      <c r="CF304" s="845" t="s">
        <v>798</v>
      </c>
      <c r="CG304" s="845" t="s">
        <v>798</v>
      </c>
      <c r="CH304" s="845" t="s">
        <v>798</v>
      </c>
      <c r="CI304" s="845" t="s">
        <v>798</v>
      </c>
      <c r="CJ304" s="845" t="s">
        <v>798</v>
      </c>
      <c r="CK304" s="845" t="s">
        <v>798</v>
      </c>
      <c r="CL304" s="845" t="s">
        <v>798</v>
      </c>
      <c r="CM304" s="845" t="s">
        <v>798</v>
      </c>
      <c r="CN304" s="845" t="s">
        <v>798</v>
      </c>
      <c r="CO304" s="845" t="s">
        <v>798</v>
      </c>
      <c r="CP304" s="845" t="s">
        <v>798</v>
      </c>
      <c r="CQ304" s="845" t="s">
        <v>798</v>
      </c>
      <c r="CR304" s="845" t="s">
        <v>798</v>
      </c>
      <c r="CS304" s="845" t="s">
        <v>798</v>
      </c>
      <c r="CT304" s="845" t="s">
        <v>798</v>
      </c>
      <c r="CU304" s="845" t="s">
        <v>798</v>
      </c>
      <c r="CV304" s="845" t="s">
        <v>798</v>
      </c>
      <c r="CW304" s="845" t="s">
        <v>798</v>
      </c>
      <c r="CX304" s="845" t="s">
        <v>798</v>
      </c>
      <c r="CY304" s="845" t="s">
        <v>798</v>
      </c>
      <c r="CZ304" s="845" t="s">
        <v>798</v>
      </c>
      <c r="DA304" s="845" t="s">
        <v>798</v>
      </c>
      <c r="DB304" s="845" t="s">
        <v>798</v>
      </c>
      <c r="DC304" s="845" t="s">
        <v>798</v>
      </c>
      <c r="DD304" s="845" t="s">
        <v>798</v>
      </c>
      <c r="DE304" s="845" t="s">
        <v>798</v>
      </c>
      <c r="DF304" s="845" t="s">
        <v>798</v>
      </c>
      <c r="DG304" s="845" t="s">
        <v>798</v>
      </c>
      <c r="DH304" s="845" t="s">
        <v>798</v>
      </c>
      <c r="DI304" s="845" t="s">
        <v>798</v>
      </c>
      <c r="DJ304" s="845" t="s">
        <v>798</v>
      </c>
      <c r="DK304" s="845" t="s">
        <v>798</v>
      </c>
      <c r="DL304" s="845" t="s">
        <v>798</v>
      </c>
      <c r="DM304" s="845" t="s">
        <v>798</v>
      </c>
      <c r="DN304" s="845" t="s">
        <v>798</v>
      </c>
      <c r="DO304" s="845" t="s">
        <v>798</v>
      </c>
      <c r="DP304" s="845" t="s">
        <v>798</v>
      </c>
      <c r="DQ304" s="845" t="s">
        <v>798</v>
      </c>
      <c r="DR304" s="845" t="s">
        <v>798</v>
      </c>
      <c r="DS304" s="917" t="s">
        <v>798</v>
      </c>
      <c r="DT304" s="845" t="s">
        <v>798</v>
      </c>
      <c r="DU304" s="845" t="s">
        <v>798</v>
      </c>
      <c r="DV304" s="845" t="s">
        <v>798</v>
      </c>
      <c r="DW304" s="845" t="s">
        <v>798</v>
      </c>
      <c r="DX304" s="845" t="s">
        <v>798</v>
      </c>
      <c r="DY304" s="845" t="s">
        <v>798</v>
      </c>
      <c r="DZ304" s="845" t="s">
        <v>798</v>
      </c>
      <c r="EA304" s="845" t="s">
        <v>798</v>
      </c>
      <c r="EB304" s="845" t="s">
        <v>798</v>
      </c>
      <c r="EC304" s="845" t="s">
        <v>798</v>
      </c>
      <c r="ED304" s="845" t="s">
        <v>798</v>
      </c>
      <c r="EE304" s="845" t="s">
        <v>798</v>
      </c>
      <c r="EF304" s="845" t="s">
        <v>798</v>
      </c>
    </row>
    <row r="305" spans="1:73" x14ac:dyDescent="0.2">
      <c r="A305" s="845">
        <v>951.946774</v>
      </c>
      <c r="B305" s="845">
        <v>951.94677100000001</v>
      </c>
      <c r="C305" s="845">
        <v>951.94676700000002</v>
      </c>
      <c r="D305" s="845" t="s">
        <v>799</v>
      </c>
      <c r="BJ305" s="845"/>
      <c r="BL305" s="845"/>
      <c r="BM305" s="845"/>
      <c r="BN305" s="845"/>
      <c r="BO305" s="845"/>
      <c r="BP305" s="845"/>
      <c r="BQ305" s="845"/>
      <c r="BS305" s="845"/>
      <c r="BT305" s="845"/>
      <c r="BU305" s="845"/>
    </row>
    <row r="306" spans="1:73" x14ac:dyDescent="0.2">
      <c r="A306" s="845">
        <v>386.24393300000003</v>
      </c>
      <c r="B306" s="845">
        <v>386.24393400000002</v>
      </c>
      <c r="C306" s="845">
        <v>386.24393199999997</v>
      </c>
      <c r="D306" s="845" t="s">
        <v>800</v>
      </c>
      <c r="BJ306" s="845"/>
      <c r="BL306" s="845"/>
      <c r="BM306" s="845"/>
      <c r="BN306" s="845"/>
      <c r="BO306" s="845"/>
      <c r="BP306" s="845"/>
      <c r="BQ306" s="845"/>
      <c r="BS306" s="845"/>
      <c r="BT306" s="845"/>
      <c r="BU306" s="845"/>
    </row>
    <row r="307" spans="1:73" x14ac:dyDescent="0.2">
      <c r="A307" s="845">
        <v>1.838319</v>
      </c>
      <c r="B307" s="845">
        <v>1.838319</v>
      </c>
      <c r="C307" s="845">
        <v>1.838319</v>
      </c>
      <c r="D307" s="845" t="s">
        <v>801</v>
      </c>
      <c r="BJ307" s="845"/>
      <c r="BL307" s="845"/>
      <c r="BM307" s="845"/>
      <c r="BN307" s="845"/>
      <c r="BO307" s="845"/>
      <c r="BP307" s="845"/>
      <c r="BQ307" s="845"/>
      <c r="BS307" s="845"/>
      <c r="BT307" s="845"/>
      <c r="BU307" s="845"/>
    </row>
    <row r="308" spans="1:73" x14ac:dyDescent="0.2">
      <c r="A308" s="845">
        <v>386.24393300000003</v>
      </c>
      <c r="B308" s="845">
        <v>386.24393400000002</v>
      </c>
      <c r="C308" s="845">
        <v>386.24393199999997</v>
      </c>
      <c r="D308" s="845" t="s">
        <v>802</v>
      </c>
      <c r="BJ308" s="845"/>
      <c r="BL308" s="845"/>
      <c r="BM308" s="845"/>
      <c r="BN308" s="845"/>
      <c r="BO308" s="845"/>
      <c r="BP308" s="845"/>
      <c r="BQ308" s="845"/>
      <c r="BS308" s="845"/>
      <c r="BT308" s="845"/>
      <c r="BU308" s="845"/>
    </row>
    <row r="309" spans="1:73" x14ac:dyDescent="0.2">
      <c r="A309" s="845">
        <v>21010.716004000002</v>
      </c>
      <c r="B309" s="845">
        <v>21010.716014000001</v>
      </c>
      <c r="C309" s="845">
        <v>21010.716014000001</v>
      </c>
      <c r="D309" s="845" t="s">
        <v>803</v>
      </c>
      <c r="BJ309" s="845"/>
      <c r="BL309" s="845"/>
      <c r="BM309" s="845"/>
      <c r="BN309" s="845"/>
      <c r="BO309" s="845"/>
      <c r="BP309" s="845"/>
      <c r="BQ309" s="845"/>
      <c r="BS309" s="845"/>
      <c r="BT309" s="845"/>
      <c r="BU309" s="845"/>
    </row>
    <row r="310" spans="1:73" x14ac:dyDescent="0.2">
      <c r="A310" s="845">
        <v>100</v>
      </c>
      <c r="B310" s="845">
        <v>100</v>
      </c>
      <c r="C310" s="845">
        <v>100</v>
      </c>
      <c r="D310" s="845" t="s">
        <v>804</v>
      </c>
      <c r="BJ310" s="845"/>
      <c r="BL310" s="845"/>
      <c r="BM310" s="845"/>
      <c r="BN310" s="845"/>
      <c r="BO310" s="845"/>
      <c r="BP310" s="845"/>
      <c r="BQ310" s="845"/>
      <c r="BS310" s="845"/>
      <c r="BT310" s="845"/>
      <c r="BU310" s="845"/>
    </row>
    <row r="311" spans="1:73" x14ac:dyDescent="0.2">
      <c r="A311" s="845">
        <v>5252.6790010000004</v>
      </c>
      <c r="B311" s="845">
        <v>5252.6790039999996</v>
      </c>
      <c r="C311" s="845">
        <v>5252.6790039999996</v>
      </c>
      <c r="D311" s="845" t="s">
        <v>805</v>
      </c>
      <c r="BJ311" s="845"/>
      <c r="BL311" s="845"/>
      <c r="BM311" s="845"/>
      <c r="BN311" s="845"/>
      <c r="BO311" s="845"/>
      <c r="BP311" s="845"/>
      <c r="BQ311" s="845"/>
      <c r="BS311" s="845"/>
      <c r="BT311" s="845"/>
      <c r="BU311" s="845"/>
    </row>
    <row r="312" spans="1:73" x14ac:dyDescent="0.2">
      <c r="A312" s="845">
        <v>25</v>
      </c>
      <c r="B312" s="845">
        <v>25</v>
      </c>
      <c r="C312" s="845">
        <v>25</v>
      </c>
      <c r="D312" s="845" t="s">
        <v>806</v>
      </c>
      <c r="BJ312" s="845"/>
      <c r="BL312" s="845"/>
      <c r="BM312" s="845"/>
      <c r="BN312" s="845"/>
      <c r="BO312" s="845"/>
      <c r="BP312" s="845"/>
      <c r="BQ312" s="845"/>
      <c r="BS312" s="845"/>
      <c r="BT312" s="845"/>
      <c r="BU312" s="845"/>
    </row>
    <row r="313" spans="1:73" x14ac:dyDescent="0.2">
      <c r="A313" s="845">
        <v>2865.9590010000002</v>
      </c>
      <c r="B313" s="845">
        <v>2865.9590020000001</v>
      </c>
      <c r="C313" s="845">
        <v>2865.9590020000001</v>
      </c>
      <c r="D313" s="845" t="s">
        <v>807</v>
      </c>
      <c r="BJ313" s="845"/>
      <c r="BL313" s="845"/>
      <c r="BM313" s="845"/>
      <c r="BN313" s="845"/>
      <c r="BO313" s="845"/>
      <c r="BP313" s="845"/>
      <c r="BQ313" s="845"/>
      <c r="BS313" s="845"/>
      <c r="BT313" s="845"/>
      <c r="BU313" s="845"/>
    </row>
    <row r="314" spans="1:73" x14ac:dyDescent="0.2">
      <c r="A314" s="845">
        <v>13.640463</v>
      </c>
      <c r="B314" s="845">
        <v>13.640463</v>
      </c>
      <c r="C314" s="845">
        <v>13.640463</v>
      </c>
      <c r="D314" s="845" t="s">
        <v>808</v>
      </c>
      <c r="BJ314" s="845"/>
      <c r="BL314" s="845"/>
      <c r="BM314" s="845"/>
      <c r="BN314" s="845"/>
      <c r="BO314" s="845"/>
      <c r="BP314" s="845"/>
      <c r="BQ314" s="845"/>
      <c r="BS314" s="845"/>
      <c r="BT314" s="845"/>
      <c r="BU314" s="845"/>
    </row>
    <row r="315" spans="1:73" x14ac:dyDescent="0.2">
      <c r="A315" s="845">
        <v>769.222667</v>
      </c>
      <c r="B315" s="845">
        <v>769.222669</v>
      </c>
      <c r="C315" s="845">
        <v>769.22267299999999</v>
      </c>
      <c r="D315" s="845" t="s">
        <v>809</v>
      </c>
      <c r="BJ315" s="845"/>
      <c r="BL315" s="845"/>
      <c r="BM315" s="845"/>
      <c r="BN315" s="845"/>
      <c r="BO315" s="845"/>
      <c r="BP315" s="845"/>
      <c r="BQ315" s="845"/>
      <c r="BS315" s="845"/>
      <c r="BT315" s="845"/>
      <c r="BU315" s="845"/>
    </row>
    <row r="316" spans="1:73" x14ac:dyDescent="0.2">
      <c r="A316" s="845">
        <v>3.6610969999999998</v>
      </c>
      <c r="B316" s="845">
        <v>3.6610969999999998</v>
      </c>
      <c r="C316" s="845">
        <v>3.6610969999999998</v>
      </c>
      <c r="D316" s="845" t="s">
        <v>810</v>
      </c>
      <c r="BJ316" s="845"/>
      <c r="BL316" s="845"/>
      <c r="BM316" s="845"/>
      <c r="BN316" s="845"/>
      <c r="BO316" s="845"/>
      <c r="BP316" s="845"/>
      <c r="BQ316" s="845"/>
      <c r="BS316" s="845"/>
      <c r="BT316" s="845"/>
      <c r="BU316" s="845"/>
    </row>
    <row r="317" spans="1:73" x14ac:dyDescent="0.2">
      <c r="A317" s="845">
        <v>277.31748800000003</v>
      </c>
      <c r="B317" s="845">
        <v>277.31748900000002</v>
      </c>
      <c r="C317" s="845">
        <v>277.31749000000002</v>
      </c>
      <c r="D317" s="845" t="s">
        <v>811</v>
      </c>
      <c r="BJ317" s="845"/>
      <c r="BL317" s="845"/>
      <c r="BM317" s="845"/>
      <c r="BN317" s="845"/>
      <c r="BO317" s="845"/>
      <c r="BP317" s="845"/>
      <c r="BQ317" s="845"/>
      <c r="BS317" s="845"/>
      <c r="BT317" s="845"/>
      <c r="BU317" s="845"/>
    </row>
    <row r="318" spans="1:73" x14ac:dyDescent="0.2">
      <c r="A318" s="845">
        <v>1.3198859999999999</v>
      </c>
      <c r="B318" s="845">
        <v>1.3198859999999999</v>
      </c>
      <c r="C318" s="845">
        <v>1.3198859999999999</v>
      </c>
      <c r="D318" s="845" t="s">
        <v>812</v>
      </c>
      <c r="BJ318" s="845"/>
      <c r="BL318" s="845"/>
      <c r="BM318" s="845"/>
      <c r="BN318" s="845"/>
      <c r="BO318" s="845"/>
      <c r="BP318" s="845"/>
      <c r="BQ318" s="845"/>
      <c r="BS318" s="845"/>
      <c r="BT318" s="845"/>
      <c r="BU318" s="845"/>
    </row>
    <row r="319" spans="1:73" x14ac:dyDescent="0.2">
      <c r="A319" s="845">
        <v>321.03689800000001</v>
      </c>
      <c r="B319" s="845">
        <v>321.03689900000001</v>
      </c>
      <c r="C319" s="845">
        <v>321.03689900000001</v>
      </c>
      <c r="D319" s="845" t="s">
        <v>813</v>
      </c>
      <c r="BJ319" s="845"/>
      <c r="BL319" s="845"/>
      <c r="BM319" s="845"/>
      <c r="BN319" s="845"/>
      <c r="BO319" s="845"/>
      <c r="BP319" s="845"/>
      <c r="BQ319" s="845"/>
      <c r="BS319" s="845"/>
      <c r="BT319" s="845"/>
      <c r="BU319" s="845"/>
    </row>
    <row r="320" spans="1:73" x14ac:dyDescent="0.2">
      <c r="A320" s="845">
        <v>1.5279670000000001</v>
      </c>
      <c r="B320" s="845">
        <v>1.5279670000000001</v>
      </c>
      <c r="C320" s="845">
        <v>1.5279670000000001</v>
      </c>
      <c r="D320" s="845" t="s">
        <v>814</v>
      </c>
      <c r="BJ320" s="845"/>
      <c r="BL320" s="845"/>
      <c r="BM320" s="845"/>
      <c r="BN320" s="845"/>
      <c r="BO320" s="845"/>
      <c r="BP320" s="845"/>
      <c r="BQ320" s="845"/>
      <c r="BS320" s="845"/>
      <c r="BT320" s="845"/>
      <c r="BU320" s="845"/>
    </row>
    <row r="321" spans="1:73" x14ac:dyDescent="0.2">
      <c r="A321" s="845">
        <v>491.90517899999998</v>
      </c>
      <c r="B321" s="845">
        <v>491.90517999999997</v>
      </c>
      <c r="C321" s="845">
        <v>491.90518300000002</v>
      </c>
      <c r="D321" s="845" t="s">
        <v>815</v>
      </c>
      <c r="BJ321" s="845"/>
      <c r="BL321" s="845"/>
      <c r="BM321" s="845"/>
      <c r="BN321" s="845"/>
      <c r="BO321" s="845"/>
      <c r="BP321" s="845"/>
      <c r="BQ321" s="845"/>
      <c r="BS321" s="845"/>
      <c r="BT321" s="845"/>
      <c r="BU321" s="845"/>
    </row>
    <row r="322" spans="1:73" x14ac:dyDescent="0.2">
      <c r="A322" s="845">
        <v>2.3412109999999999</v>
      </c>
      <c r="B322" s="845">
        <v>2.3412109999999999</v>
      </c>
      <c r="C322" s="845">
        <v>2.3412109999999999</v>
      </c>
      <c r="D322" s="845" t="s">
        <v>816</v>
      </c>
      <c r="BJ322" s="845"/>
      <c r="BL322" s="845"/>
      <c r="BM322" s="845"/>
      <c r="BN322" s="845"/>
      <c r="BO322" s="845"/>
      <c r="BP322" s="845"/>
      <c r="BQ322" s="845"/>
      <c r="BS322" s="845"/>
      <c r="BT322" s="845"/>
      <c r="BU322" s="845"/>
    </row>
    <row r="323" spans="1:73" x14ac:dyDescent="0.2">
      <c r="A323" s="845">
        <v>13.223361000000001</v>
      </c>
      <c r="B323" s="845">
        <v>13.223361000000001</v>
      </c>
      <c r="C323" s="845">
        <v>13.223361000000001</v>
      </c>
      <c r="D323" s="845" t="s">
        <v>817</v>
      </c>
      <c r="BJ323" s="845"/>
      <c r="BL323" s="845"/>
      <c r="BM323" s="845"/>
      <c r="BN323" s="845"/>
      <c r="BO323" s="845"/>
      <c r="BP323" s="845"/>
      <c r="BQ323" s="845"/>
      <c r="BS323" s="845"/>
      <c r="BT323" s="845"/>
      <c r="BU323" s="845"/>
    </row>
    <row r="324" spans="1:73" x14ac:dyDescent="0.2">
      <c r="A324" s="845">
        <v>128.16525799999999</v>
      </c>
      <c r="B324" s="845">
        <v>128.16525799999999</v>
      </c>
      <c r="C324" s="845">
        <v>128.16525799999999</v>
      </c>
      <c r="D324" s="845" t="s">
        <v>760</v>
      </c>
      <c r="BJ324" s="845"/>
      <c r="BL324" s="845"/>
      <c r="BM324" s="845"/>
      <c r="BN324" s="845"/>
      <c r="BO324" s="845"/>
      <c r="BP324" s="845"/>
      <c r="BQ324" s="845"/>
      <c r="BS324" s="845"/>
      <c r="BT324" s="845"/>
      <c r="BU324" s="845"/>
    </row>
    <row r="325" spans="1:73" x14ac:dyDescent="0.2">
      <c r="A325" s="845">
        <v>0.38321499999999997</v>
      </c>
      <c r="B325" s="845">
        <v>0.38321499999999997</v>
      </c>
      <c r="C325" s="845">
        <v>0.38321499999999997</v>
      </c>
      <c r="D325" s="845" t="s">
        <v>818</v>
      </c>
      <c r="BJ325" s="845"/>
      <c r="BL325" s="845"/>
      <c r="BM325" s="845"/>
      <c r="BN325" s="845"/>
      <c r="BO325" s="845"/>
      <c r="BP325" s="845"/>
      <c r="BQ325" s="845"/>
      <c r="BS325" s="845"/>
      <c r="BT325" s="845"/>
      <c r="BU325" s="845"/>
    </row>
    <row r="326" spans="1:73" x14ac:dyDescent="0.2">
      <c r="A326" s="845">
        <v>0.208818</v>
      </c>
      <c r="B326" s="845">
        <v>0.208818</v>
      </c>
      <c r="C326" s="845">
        <v>0.208818</v>
      </c>
      <c r="D326" s="845" t="s">
        <v>819</v>
      </c>
      <c r="BJ326" s="845"/>
      <c r="BL326" s="845"/>
      <c r="BM326" s="845"/>
      <c r="BN326" s="845"/>
      <c r="BO326" s="845"/>
      <c r="BP326" s="845"/>
      <c r="BQ326" s="845"/>
      <c r="BS326" s="845"/>
      <c r="BT326" s="845"/>
      <c r="BU326" s="845"/>
    </row>
    <row r="327" spans="1:73" x14ac:dyDescent="0.2">
      <c r="A327" s="845">
        <v>0.174397</v>
      </c>
      <c r="B327" s="845">
        <v>0.174397</v>
      </c>
      <c r="C327" s="845">
        <v>0.174397</v>
      </c>
      <c r="D327" s="845" t="s">
        <v>820</v>
      </c>
      <c r="BJ327" s="845"/>
      <c r="BL327" s="845"/>
      <c r="BM327" s="845"/>
      <c r="BN327" s="845"/>
      <c r="BO327" s="845"/>
      <c r="BP327" s="845"/>
      <c r="BQ327" s="845"/>
      <c r="BS327" s="845"/>
      <c r="BT327" s="845"/>
      <c r="BU327" s="845"/>
    </row>
    <row r="328" spans="1:73" x14ac:dyDescent="0.2">
      <c r="A328" s="845">
        <v>0</v>
      </c>
      <c r="B328" s="845">
        <v>0</v>
      </c>
      <c r="C328" s="845">
        <v>0</v>
      </c>
      <c r="D328" s="845" t="s">
        <v>821</v>
      </c>
      <c r="BJ328" s="845"/>
      <c r="BL328" s="845"/>
      <c r="BM328" s="845"/>
      <c r="BN328" s="845"/>
      <c r="BO328" s="845"/>
      <c r="BP328" s="845"/>
      <c r="BQ328" s="845"/>
      <c r="BS328" s="845"/>
      <c r="BT328" s="845"/>
      <c r="BU328" s="845"/>
    </row>
    <row r="329" spans="1:73" x14ac:dyDescent="0.2">
      <c r="A329" s="845">
        <v>0</v>
      </c>
      <c r="B329" s="845">
        <v>0</v>
      </c>
      <c r="C329" s="845">
        <v>0</v>
      </c>
      <c r="D329" s="845" t="s">
        <v>822</v>
      </c>
      <c r="BJ329" s="845"/>
      <c r="BL329" s="845"/>
      <c r="BM329" s="845"/>
      <c r="BN329" s="845"/>
      <c r="BO329" s="845"/>
      <c r="BP329" s="845"/>
      <c r="BQ329" s="845"/>
      <c r="BS329" s="845"/>
      <c r="BT329" s="845"/>
      <c r="BU329" s="845"/>
    </row>
    <row r="330" spans="1:73" x14ac:dyDescent="0.2">
      <c r="A330" s="845">
        <v>82.593327000000002</v>
      </c>
      <c r="B330" s="845">
        <v>82.593327000000002</v>
      </c>
      <c r="C330" s="845">
        <v>82.593327000000002</v>
      </c>
      <c r="D330" s="845" t="s">
        <v>823</v>
      </c>
      <c r="BJ330" s="845"/>
      <c r="BL330" s="845"/>
      <c r="BM330" s="845"/>
      <c r="BN330" s="845"/>
      <c r="BO330" s="845"/>
      <c r="BP330" s="845"/>
      <c r="BQ330" s="845"/>
      <c r="BS330" s="845"/>
      <c r="BT330" s="845"/>
      <c r="BU330" s="845"/>
    </row>
    <row r="331" spans="1:73" x14ac:dyDescent="0.2">
      <c r="A331" s="845">
        <v>0.39310099999999998</v>
      </c>
      <c r="B331" s="845">
        <v>0.39310099999999998</v>
      </c>
      <c r="C331" s="845">
        <v>0.39310099999999998</v>
      </c>
      <c r="D331" s="845" t="s">
        <v>824</v>
      </c>
      <c r="BJ331" s="845"/>
      <c r="BL331" s="845"/>
      <c r="BM331" s="845"/>
      <c r="BN331" s="845"/>
      <c r="BO331" s="845"/>
      <c r="BP331" s="845"/>
      <c r="BQ331" s="845"/>
      <c r="BS331" s="845"/>
      <c r="BT331" s="845"/>
      <c r="BU331" s="845"/>
    </row>
    <row r="332" spans="1:73" x14ac:dyDescent="0.2">
      <c r="A332" s="845">
        <v>50.694459000000002</v>
      </c>
      <c r="B332" s="845">
        <v>50.694459000000002</v>
      </c>
      <c r="C332" s="845">
        <v>50.694459000000002</v>
      </c>
      <c r="D332" s="845" t="s">
        <v>825</v>
      </c>
      <c r="BJ332" s="845"/>
      <c r="BL332" s="845"/>
      <c r="BM332" s="845"/>
      <c r="BN332" s="845"/>
      <c r="BO332" s="845"/>
      <c r="BP332" s="845"/>
      <c r="BQ332" s="845"/>
      <c r="BS332" s="845"/>
      <c r="BT332" s="845"/>
      <c r="BU332" s="845"/>
    </row>
    <row r="333" spans="1:73" x14ac:dyDescent="0.2">
      <c r="A333" s="845">
        <v>0.24127899999999999</v>
      </c>
      <c r="B333" s="845">
        <v>0.24127899999999999</v>
      </c>
      <c r="C333" s="845">
        <v>0.24127899999999999</v>
      </c>
      <c r="D333" s="845" t="s">
        <v>826</v>
      </c>
      <c r="BJ333" s="845"/>
      <c r="BL333" s="845"/>
      <c r="BM333" s="845"/>
      <c r="BN333" s="845"/>
      <c r="BO333" s="845"/>
      <c r="BP333" s="845"/>
      <c r="BQ333" s="845"/>
      <c r="BS333" s="845"/>
      <c r="BT333" s="845"/>
      <c r="BU333" s="845"/>
    </row>
    <row r="334" spans="1:73" x14ac:dyDescent="0.2">
      <c r="A334" s="845">
        <v>0</v>
      </c>
      <c r="B334" s="845">
        <v>0</v>
      </c>
      <c r="C334" s="845">
        <v>0</v>
      </c>
      <c r="D334" s="845" t="s">
        <v>827</v>
      </c>
      <c r="BJ334" s="845"/>
      <c r="BL334" s="845"/>
      <c r="BM334" s="845"/>
      <c r="BN334" s="845"/>
      <c r="BO334" s="845"/>
      <c r="BP334" s="845"/>
      <c r="BQ334" s="845"/>
      <c r="BS334" s="845"/>
      <c r="BT334" s="845"/>
      <c r="BU334" s="845"/>
    </row>
    <row r="335" spans="1:73" x14ac:dyDescent="0.2">
      <c r="A335" s="845">
        <v>0</v>
      </c>
      <c r="B335" s="845">
        <v>0</v>
      </c>
      <c r="C335" s="845">
        <v>0</v>
      </c>
      <c r="D335" s="845" t="s">
        <v>828</v>
      </c>
      <c r="BJ335" s="845"/>
      <c r="BL335" s="845"/>
      <c r="BM335" s="845"/>
      <c r="BN335" s="845"/>
      <c r="BO335" s="845"/>
      <c r="BP335" s="845"/>
      <c r="BQ335" s="845"/>
      <c r="BS335" s="845"/>
      <c r="BT335" s="845"/>
      <c r="BU335" s="845"/>
    </row>
    <row r="336" spans="1:73" x14ac:dyDescent="0.2">
      <c r="A336" s="845">
        <v>601.91999999999996</v>
      </c>
      <c r="B336" s="845">
        <v>601.91999999999996</v>
      </c>
      <c r="C336" s="845">
        <v>601.91999999999996</v>
      </c>
      <c r="D336" s="845" t="s">
        <v>829</v>
      </c>
      <c r="BJ336" s="845"/>
      <c r="BL336" s="845"/>
      <c r="BM336" s="845"/>
      <c r="BN336" s="845"/>
      <c r="BO336" s="845"/>
      <c r="BP336" s="845"/>
      <c r="BQ336" s="845"/>
      <c r="BS336" s="845"/>
      <c r="BT336" s="845"/>
      <c r="BU336" s="845"/>
    </row>
    <row r="337" spans="1:73" x14ac:dyDescent="0.2">
      <c r="A337" s="845">
        <v>2.864824</v>
      </c>
      <c r="B337" s="845">
        <v>2.864824</v>
      </c>
      <c r="C337" s="845">
        <v>2.864824</v>
      </c>
      <c r="D337" s="845" t="s">
        <v>830</v>
      </c>
      <c r="BJ337" s="845"/>
      <c r="BL337" s="845"/>
      <c r="BM337" s="845"/>
      <c r="BN337" s="845"/>
      <c r="BO337" s="845"/>
      <c r="BP337" s="845"/>
      <c r="BQ337" s="845"/>
      <c r="BS337" s="845"/>
      <c r="BT337" s="845"/>
      <c r="BU337" s="845"/>
    </row>
    <row r="338" spans="1:73" x14ac:dyDescent="0.2">
      <c r="A338" s="845">
        <v>0.157359</v>
      </c>
      <c r="B338" s="845">
        <v>0.157359</v>
      </c>
      <c r="C338" s="845">
        <v>0.157359</v>
      </c>
      <c r="D338" s="845" t="s">
        <v>831</v>
      </c>
      <c r="BJ338" s="845"/>
      <c r="BL338" s="845"/>
      <c r="BM338" s="845"/>
      <c r="BN338" s="845"/>
      <c r="BO338" s="845"/>
      <c r="BP338" s="845"/>
      <c r="BQ338" s="845"/>
      <c r="BS338" s="845"/>
      <c r="BT338" s="845"/>
      <c r="BU338" s="845"/>
    </row>
    <row r="339" spans="1:73" x14ac:dyDescent="0.2">
      <c r="A339" s="845">
        <v>0.14624400000000001</v>
      </c>
      <c r="B339" s="845">
        <v>0.14624400000000001</v>
      </c>
      <c r="C339" s="845">
        <v>0.14624400000000001</v>
      </c>
      <c r="D339" s="845" t="s">
        <v>832</v>
      </c>
      <c r="BJ339" s="845"/>
      <c r="BL339" s="845"/>
      <c r="BM339" s="845"/>
      <c r="BN339" s="845"/>
      <c r="BO339" s="845"/>
      <c r="BP339" s="845"/>
      <c r="BQ339" s="845"/>
      <c r="BS339" s="845"/>
      <c r="BT339" s="845"/>
      <c r="BU339" s="845"/>
    </row>
    <row r="340" spans="1:73" x14ac:dyDescent="0.2">
      <c r="A340" s="845">
        <v>118.508053</v>
      </c>
      <c r="B340" s="845">
        <v>118.508053</v>
      </c>
      <c r="C340" s="845">
        <v>118.508053</v>
      </c>
      <c r="D340" s="845" t="s">
        <v>833</v>
      </c>
      <c r="BJ340" s="845"/>
      <c r="BL340" s="845"/>
      <c r="BM340" s="845"/>
      <c r="BN340" s="845"/>
      <c r="BO340" s="845"/>
      <c r="BP340" s="845"/>
      <c r="BQ340" s="845"/>
      <c r="BS340" s="845"/>
      <c r="BT340" s="845"/>
      <c r="BU340" s="845"/>
    </row>
    <row r="341" spans="1:73" x14ac:dyDescent="0.2">
      <c r="A341" s="845">
        <v>364.8</v>
      </c>
      <c r="B341" s="845">
        <v>364.8</v>
      </c>
      <c r="C341" s="845">
        <v>364.8</v>
      </c>
      <c r="D341" s="845" t="s">
        <v>834</v>
      </c>
      <c r="BJ341" s="845"/>
      <c r="BL341" s="845"/>
      <c r="BM341" s="845"/>
      <c r="BN341" s="845"/>
      <c r="BO341" s="845"/>
      <c r="BP341" s="845"/>
      <c r="BQ341" s="845"/>
      <c r="BS341" s="845"/>
      <c r="BT341" s="845"/>
      <c r="BU341" s="845"/>
    </row>
    <row r="342" spans="1:73" x14ac:dyDescent="0.2">
      <c r="A342" s="845">
        <v>1.7362569999999999</v>
      </c>
      <c r="B342" s="845">
        <v>1.7362569999999999</v>
      </c>
      <c r="C342" s="845">
        <v>1.7362569999999999</v>
      </c>
      <c r="D342" s="845" t="s">
        <v>835</v>
      </c>
      <c r="BJ342" s="845"/>
      <c r="BL342" s="845"/>
      <c r="BM342" s="845"/>
      <c r="BN342" s="845"/>
      <c r="BO342" s="845"/>
      <c r="BP342" s="845"/>
      <c r="BQ342" s="845"/>
      <c r="BS342" s="845"/>
      <c r="BT342" s="845"/>
      <c r="BU342" s="845"/>
    </row>
    <row r="343" spans="1:73" x14ac:dyDescent="0.2">
      <c r="A343" s="845">
        <v>729.6</v>
      </c>
      <c r="B343" s="845">
        <v>729.6</v>
      </c>
      <c r="C343" s="845">
        <v>729.6</v>
      </c>
      <c r="D343" s="845" t="s">
        <v>836</v>
      </c>
      <c r="BJ343" s="845"/>
      <c r="BL343" s="845"/>
      <c r="BM343" s="845"/>
      <c r="BN343" s="845"/>
      <c r="BO343" s="845"/>
      <c r="BP343" s="845"/>
      <c r="BQ343" s="845"/>
      <c r="BS343" s="845"/>
      <c r="BT343" s="845"/>
      <c r="BU343" s="845"/>
    </row>
    <row r="344" spans="1:73" x14ac:dyDescent="0.2">
      <c r="A344" s="845">
        <v>3.4725139999999999</v>
      </c>
      <c r="B344" s="845">
        <v>3.4725139999999999</v>
      </c>
      <c r="C344" s="845">
        <v>3.4725139999999999</v>
      </c>
      <c r="D344" s="845" t="s">
        <v>837</v>
      </c>
      <c r="BJ344" s="845"/>
      <c r="BL344" s="845"/>
      <c r="BM344" s="845"/>
      <c r="BN344" s="845"/>
      <c r="BO344" s="845"/>
      <c r="BP344" s="845"/>
      <c r="BQ344" s="845"/>
      <c r="BS344" s="845"/>
      <c r="BT344" s="845"/>
      <c r="BU344" s="845"/>
    </row>
    <row r="345" spans="1:73" x14ac:dyDescent="0.2">
      <c r="A345" s="845">
        <v>0</v>
      </c>
      <c r="B345" s="845">
        <v>0</v>
      </c>
      <c r="C345" s="845">
        <v>0</v>
      </c>
      <c r="D345" s="845" t="s">
        <v>838</v>
      </c>
      <c r="BJ345" s="845"/>
      <c r="BL345" s="845"/>
      <c r="BM345" s="845"/>
      <c r="BN345" s="845"/>
      <c r="BO345" s="845"/>
      <c r="BP345" s="845"/>
      <c r="BQ345" s="845"/>
      <c r="BS345" s="845"/>
      <c r="BT345" s="845"/>
      <c r="BU345" s="845"/>
    </row>
    <row r="346" spans="1:73" x14ac:dyDescent="0.2">
      <c r="A346" s="845">
        <v>61.138041000000001</v>
      </c>
      <c r="B346" s="845">
        <v>61.138041000000001</v>
      </c>
      <c r="C346" s="845">
        <v>61.138041000000001</v>
      </c>
      <c r="D346" s="845" t="s">
        <v>839</v>
      </c>
      <c r="BJ346" s="845"/>
      <c r="BL346" s="845"/>
      <c r="BM346" s="845"/>
      <c r="BN346" s="845"/>
      <c r="BO346" s="845"/>
      <c r="BP346" s="845"/>
      <c r="BQ346" s="845"/>
      <c r="BS346" s="845"/>
      <c r="BT346" s="845"/>
      <c r="BU346" s="845"/>
    </row>
    <row r="347" spans="1:73" x14ac:dyDescent="0.2">
      <c r="A347" s="845">
        <v>50.694459000000002</v>
      </c>
      <c r="B347" s="845">
        <v>50.694459000000002</v>
      </c>
      <c r="C347" s="845">
        <v>50.694459000000002</v>
      </c>
      <c r="D347" s="845" t="s">
        <v>840</v>
      </c>
      <c r="BJ347" s="845"/>
      <c r="BL347" s="845"/>
      <c r="BM347" s="845"/>
      <c r="BN347" s="845"/>
      <c r="BO347" s="845"/>
      <c r="BP347" s="845"/>
      <c r="BQ347" s="845"/>
      <c r="BS347" s="845"/>
      <c r="BT347" s="845"/>
      <c r="BU347" s="845"/>
    </row>
    <row r="348" spans="1:73" x14ac:dyDescent="0.2">
      <c r="A348" s="845">
        <v>0.24127899999999999</v>
      </c>
      <c r="B348" s="845">
        <v>0.24127899999999999</v>
      </c>
      <c r="C348" s="845">
        <v>0.24127899999999999</v>
      </c>
      <c r="D348" s="845" t="s">
        <v>841</v>
      </c>
      <c r="BJ348" s="845"/>
      <c r="BL348" s="845"/>
      <c r="BM348" s="845"/>
      <c r="BN348" s="845"/>
      <c r="BO348" s="845"/>
      <c r="BP348" s="845"/>
      <c r="BQ348" s="845"/>
      <c r="BS348" s="845"/>
      <c r="BT348" s="845"/>
      <c r="BU348" s="845"/>
    </row>
    <row r="349" spans="1:73" x14ac:dyDescent="0.2">
      <c r="A349" s="845">
        <v>452.197293</v>
      </c>
      <c r="B349" s="845">
        <v>452.197294</v>
      </c>
      <c r="C349" s="845">
        <v>452.197293</v>
      </c>
      <c r="D349" s="845" t="s">
        <v>842</v>
      </c>
      <c r="BJ349" s="845"/>
      <c r="BL349" s="845"/>
      <c r="BM349" s="845"/>
      <c r="BN349" s="845"/>
      <c r="BO349" s="845"/>
      <c r="BP349" s="845"/>
      <c r="BQ349" s="845"/>
      <c r="BS349" s="845"/>
      <c r="BT349" s="845"/>
      <c r="BU349" s="845"/>
    </row>
    <row r="350" spans="1:73" x14ac:dyDescent="0.2">
      <c r="A350" s="845">
        <v>56.738669000000002</v>
      </c>
      <c r="B350" s="845">
        <v>56.738669000000002</v>
      </c>
      <c r="C350" s="845">
        <v>56.738669000000002</v>
      </c>
      <c r="D350" s="845" t="s">
        <v>843</v>
      </c>
      <c r="BJ350" s="845"/>
      <c r="BL350" s="845"/>
      <c r="BM350" s="845"/>
      <c r="BN350" s="845"/>
      <c r="BO350" s="845"/>
      <c r="BP350" s="845"/>
      <c r="BQ350" s="845"/>
      <c r="BS350" s="845"/>
      <c r="BT350" s="845"/>
      <c r="BU350" s="845"/>
    </row>
    <row r="351" spans="1:73" x14ac:dyDescent="0.2">
      <c r="A351" s="845">
        <v>159.94385399999999</v>
      </c>
      <c r="B351" s="845">
        <v>159.94385399999999</v>
      </c>
      <c r="C351" s="845">
        <v>159.94385399999999</v>
      </c>
      <c r="D351" s="845" t="s">
        <v>844</v>
      </c>
      <c r="BJ351" s="845"/>
      <c r="BL351" s="845"/>
      <c r="BM351" s="845"/>
      <c r="BN351" s="845"/>
      <c r="BO351" s="845"/>
      <c r="BP351" s="845"/>
      <c r="BQ351" s="845"/>
      <c r="BS351" s="845"/>
      <c r="BT351" s="845"/>
      <c r="BU351" s="845"/>
    </row>
    <row r="352" spans="1:73" x14ac:dyDescent="0.2">
      <c r="A352" s="845">
        <v>8.7802000000000005E-2</v>
      </c>
      <c r="B352" s="845">
        <v>8.7802000000000005E-2</v>
      </c>
      <c r="C352" s="845">
        <v>8.7802000000000005E-2</v>
      </c>
      <c r="D352" s="845" t="s">
        <v>845</v>
      </c>
      <c r="BJ352" s="845"/>
      <c r="BL352" s="845"/>
      <c r="BM352" s="845"/>
      <c r="BN352" s="845"/>
      <c r="BO352" s="845"/>
      <c r="BP352" s="845"/>
      <c r="BQ352" s="845"/>
      <c r="BS352" s="845"/>
      <c r="BT352" s="845"/>
      <c r="BU352" s="845"/>
    </row>
    <row r="353" spans="1:73" x14ac:dyDescent="0.2">
      <c r="A353" s="845">
        <v>900.24298299999998</v>
      </c>
      <c r="B353" s="845">
        <v>900.24298199999998</v>
      </c>
      <c r="C353" s="845">
        <v>900.24297899999999</v>
      </c>
      <c r="D353" s="845" t="s">
        <v>846</v>
      </c>
      <c r="BJ353" s="845"/>
      <c r="BL353" s="845"/>
      <c r="BM353" s="845"/>
      <c r="BN353" s="845"/>
      <c r="BO353" s="845"/>
      <c r="BP353" s="845"/>
      <c r="BQ353" s="845"/>
      <c r="BS353" s="845"/>
      <c r="BT353" s="845"/>
      <c r="BU353" s="845"/>
    </row>
    <row r="354" spans="1:73" x14ac:dyDescent="0.2">
      <c r="A354" s="845">
        <v>1367.9452799999999</v>
      </c>
      <c r="B354" s="845">
        <v>1367.9452799999999</v>
      </c>
      <c r="C354" s="845">
        <v>1367.9452799999999</v>
      </c>
      <c r="D354" s="845" t="s">
        <v>847</v>
      </c>
      <c r="BJ354" s="845"/>
      <c r="BL354" s="845"/>
      <c r="BM354" s="845"/>
      <c r="BN354" s="845"/>
      <c r="BO354" s="845"/>
      <c r="BP354" s="845"/>
      <c r="BQ354" s="845"/>
      <c r="BS354" s="845"/>
      <c r="BT354" s="845"/>
      <c r="BU354" s="845"/>
    </row>
    <row r="355" spans="1:73" x14ac:dyDescent="0.2">
      <c r="A355" s="845">
        <v>3063.0473740000002</v>
      </c>
      <c r="B355" s="845">
        <v>3063.0473750000001</v>
      </c>
      <c r="C355" s="845">
        <v>3063.0473740000002</v>
      </c>
      <c r="D355" s="845" t="s">
        <v>848</v>
      </c>
      <c r="BJ355" s="845"/>
      <c r="BL355" s="845"/>
      <c r="BM355" s="845"/>
      <c r="BN355" s="845"/>
      <c r="BO355" s="845"/>
      <c r="BP355" s="845"/>
      <c r="BQ355" s="845"/>
      <c r="BS355" s="845"/>
      <c r="BT355" s="845"/>
      <c r="BU355" s="845"/>
    </row>
    <row r="356" spans="1:73" x14ac:dyDescent="0.2">
      <c r="A356" s="845">
        <v>1886.110275</v>
      </c>
      <c r="B356" s="845">
        <v>1886.1102739999999</v>
      </c>
      <c r="C356" s="845">
        <v>1886.110271</v>
      </c>
      <c r="D356" s="845" t="s">
        <v>763</v>
      </c>
      <c r="BJ356" s="845"/>
      <c r="BL356" s="845"/>
      <c r="BM356" s="845"/>
      <c r="BN356" s="845"/>
      <c r="BO356" s="845"/>
      <c r="BP356" s="845"/>
      <c r="BQ356" s="845"/>
      <c r="BS356" s="845"/>
      <c r="BT356" s="845"/>
      <c r="BU356" s="845"/>
    </row>
    <row r="357" spans="1:73" x14ac:dyDescent="0.2">
      <c r="A357" s="845">
        <v>216.672988</v>
      </c>
      <c r="B357" s="845">
        <v>216.672988</v>
      </c>
      <c r="C357" s="845">
        <v>216.672988</v>
      </c>
      <c r="D357" s="845" t="s">
        <v>177</v>
      </c>
      <c r="BJ357" s="845"/>
      <c r="BL357" s="845"/>
      <c r="BM357" s="845"/>
      <c r="BN357" s="845"/>
      <c r="BO357" s="845"/>
      <c r="BP357" s="845"/>
      <c r="BQ357" s="845"/>
      <c r="BS357" s="845"/>
      <c r="BT357" s="845"/>
      <c r="BU357" s="845"/>
    </row>
    <row r="358" spans="1:73" x14ac:dyDescent="0.2">
      <c r="A358" s="845">
        <v>77.617807999999997</v>
      </c>
      <c r="B358" s="845">
        <v>77.617807999999997</v>
      </c>
      <c r="C358" s="845">
        <v>77.617807999999997</v>
      </c>
      <c r="D358" s="845" t="s">
        <v>849</v>
      </c>
      <c r="BJ358" s="845"/>
      <c r="BL358" s="845"/>
      <c r="BM358" s="845"/>
      <c r="BN358" s="845"/>
      <c r="BO358" s="845"/>
      <c r="BP358" s="845"/>
      <c r="BQ358" s="845"/>
      <c r="BS358" s="845"/>
      <c r="BT358" s="845"/>
      <c r="BU358" s="845"/>
    </row>
    <row r="359" spans="1:73" x14ac:dyDescent="0.2">
      <c r="A359" s="845">
        <v>723.66087800000003</v>
      </c>
      <c r="B359" s="845">
        <v>723.66087800000003</v>
      </c>
      <c r="C359" s="845">
        <v>723.66087700000003</v>
      </c>
      <c r="D359" s="845" t="s">
        <v>689</v>
      </c>
      <c r="BJ359" s="845"/>
      <c r="BL359" s="845"/>
      <c r="BM359" s="845"/>
      <c r="BN359" s="845"/>
      <c r="BO359" s="845"/>
      <c r="BP359" s="845"/>
      <c r="BQ359" s="845"/>
      <c r="BS359" s="845"/>
      <c r="BT359" s="845"/>
      <c r="BU359" s="845"/>
    </row>
    <row r="360" spans="1:73" x14ac:dyDescent="0.2">
      <c r="A360" s="845">
        <v>45.650502000000003</v>
      </c>
      <c r="B360" s="845">
        <v>45.650502000000003</v>
      </c>
      <c r="C360" s="845">
        <v>45.650502000000003</v>
      </c>
      <c r="D360" s="845" t="s">
        <v>850</v>
      </c>
      <c r="BJ360" s="845"/>
      <c r="BL360" s="845"/>
      <c r="BM360" s="845"/>
      <c r="BN360" s="845"/>
      <c r="BO360" s="845"/>
      <c r="BP360" s="845"/>
      <c r="BQ360" s="845"/>
      <c r="BS360" s="845"/>
      <c r="BT360" s="845"/>
      <c r="BU360" s="845"/>
    </row>
    <row r="361" spans="1:73" x14ac:dyDescent="0.2">
      <c r="A361" s="845">
        <v>6.7249169999999996</v>
      </c>
      <c r="B361" s="845">
        <v>6.7249169999999996</v>
      </c>
      <c r="C361" s="845">
        <v>6.7249169999999996</v>
      </c>
      <c r="D361" s="845" t="s">
        <v>851</v>
      </c>
      <c r="BJ361" s="845"/>
      <c r="BL361" s="845"/>
      <c r="BM361" s="845"/>
      <c r="BN361" s="845"/>
      <c r="BO361" s="845"/>
      <c r="BP361" s="845"/>
      <c r="BQ361" s="845"/>
      <c r="BS361" s="845"/>
      <c r="BT361" s="845"/>
      <c r="BU361" s="845"/>
    </row>
    <row r="362" spans="1:73" x14ac:dyDescent="0.2">
      <c r="A362" s="845">
        <v>2.222756</v>
      </c>
      <c r="B362" s="845">
        <v>2.222756</v>
      </c>
      <c r="C362" s="845">
        <v>2.222756</v>
      </c>
      <c r="D362" s="845" t="s">
        <v>852</v>
      </c>
      <c r="BJ362" s="845"/>
      <c r="BL362" s="845"/>
      <c r="BM362" s="845"/>
      <c r="BN362" s="845"/>
      <c r="BO362" s="845"/>
      <c r="BP362" s="845"/>
      <c r="BQ362" s="845"/>
      <c r="BS362" s="845"/>
      <c r="BT362" s="845"/>
      <c r="BU362" s="845"/>
    </row>
    <row r="363" spans="1:73" x14ac:dyDescent="0.2">
      <c r="A363" s="845">
        <v>2.296986</v>
      </c>
      <c r="B363" s="845">
        <v>2.296986</v>
      </c>
      <c r="C363" s="845">
        <v>2.296986</v>
      </c>
      <c r="D363" s="845" t="s">
        <v>853</v>
      </c>
      <c r="BJ363" s="845"/>
      <c r="BL363" s="845"/>
      <c r="BM363" s="845"/>
      <c r="BN363" s="845"/>
      <c r="BO363" s="845"/>
      <c r="BP363" s="845"/>
      <c r="BQ363" s="845"/>
      <c r="BS363" s="845"/>
      <c r="BT363" s="845"/>
      <c r="BU363" s="845"/>
    </row>
    <row r="364" spans="1:73" x14ac:dyDescent="0.2">
      <c r="A364" s="845">
        <v>-26.073806000000001</v>
      </c>
      <c r="B364" s="845">
        <v>-26.073806000000001</v>
      </c>
      <c r="C364" s="845">
        <v>-26.073806000000001</v>
      </c>
      <c r="D364" s="845" t="s">
        <v>854</v>
      </c>
      <c r="BJ364" s="845"/>
      <c r="BL364" s="845"/>
      <c r="BM364" s="845"/>
      <c r="BN364" s="845"/>
      <c r="BO364" s="845"/>
      <c r="BP364" s="845"/>
      <c r="BQ364" s="845"/>
      <c r="BS364" s="845"/>
      <c r="BT364" s="845"/>
      <c r="BU364" s="845"/>
    </row>
    <row r="365" spans="1:73" x14ac:dyDescent="0.2">
      <c r="A365" s="845">
        <v>263.19917299999997</v>
      </c>
      <c r="B365" s="845">
        <v>263.19917199999998</v>
      </c>
      <c r="C365" s="845">
        <v>263.19917199999998</v>
      </c>
      <c r="D365" s="845" t="s">
        <v>855</v>
      </c>
      <c r="BJ365" s="845"/>
      <c r="BL365" s="845"/>
      <c r="BM365" s="845"/>
      <c r="BN365" s="845"/>
      <c r="BO365" s="845"/>
      <c r="BP365" s="845"/>
      <c r="BQ365" s="845"/>
      <c r="BS365" s="845"/>
      <c r="BT365" s="845"/>
      <c r="BU365" s="845"/>
    </row>
    <row r="366" spans="1:73" x14ac:dyDescent="0.2">
      <c r="A366" s="845">
        <v>62.749980000000001</v>
      </c>
      <c r="B366" s="845">
        <v>62.749980000000001</v>
      </c>
      <c r="C366" s="845">
        <v>62.749980000000001</v>
      </c>
      <c r="D366" s="845" t="s">
        <v>770</v>
      </c>
      <c r="BJ366" s="845"/>
      <c r="BL366" s="845"/>
      <c r="BM366" s="845"/>
      <c r="BN366" s="845"/>
      <c r="BO366" s="845"/>
      <c r="BP366" s="845"/>
      <c r="BQ366" s="845"/>
      <c r="BS366" s="845"/>
      <c r="BT366" s="845"/>
      <c r="BU366" s="845"/>
    </row>
    <row r="367" spans="1:73" x14ac:dyDescent="0.2">
      <c r="A367" s="845">
        <v>249.27874199999999</v>
      </c>
      <c r="B367" s="845">
        <v>249.27874199999999</v>
      </c>
      <c r="C367" s="845">
        <v>249.278741</v>
      </c>
      <c r="D367" s="845" t="s">
        <v>776</v>
      </c>
      <c r="BJ367" s="845"/>
      <c r="BL367" s="845"/>
      <c r="BM367" s="845"/>
      <c r="BN367" s="845"/>
      <c r="BO367" s="845"/>
      <c r="BP367" s="845"/>
      <c r="BQ367" s="845"/>
      <c r="BS367" s="845"/>
      <c r="BT367" s="845"/>
      <c r="BU367" s="845"/>
    </row>
    <row r="368" spans="1:73" x14ac:dyDescent="0.2">
      <c r="A368" s="845">
        <v>2.588219</v>
      </c>
      <c r="B368" s="845">
        <v>2.588219</v>
      </c>
      <c r="C368" s="845">
        <v>2.588219</v>
      </c>
      <c r="D368" s="845" t="s">
        <v>856</v>
      </c>
      <c r="BJ368" s="845"/>
      <c r="BL368" s="845"/>
      <c r="BM368" s="845"/>
      <c r="BN368" s="845"/>
      <c r="BO368" s="845"/>
      <c r="BP368" s="845"/>
      <c r="BQ368" s="845"/>
      <c r="BS368" s="845"/>
      <c r="BT368" s="845"/>
      <c r="BU368" s="845"/>
    </row>
    <row r="369" spans="1:73" x14ac:dyDescent="0.2">
      <c r="A369" s="845">
        <v>1.6653709999999999</v>
      </c>
      <c r="B369" s="845">
        <v>1.6653709999999999</v>
      </c>
      <c r="C369" s="845">
        <v>1.6653709999999999</v>
      </c>
      <c r="D369" s="845" t="s">
        <v>857</v>
      </c>
      <c r="BJ369" s="845"/>
      <c r="BL369" s="845"/>
      <c r="BM369" s="845"/>
      <c r="BN369" s="845"/>
      <c r="BO369" s="845"/>
      <c r="BP369" s="845"/>
      <c r="BQ369" s="845"/>
      <c r="BS369" s="845"/>
      <c r="BT369" s="845"/>
      <c r="BU369" s="845"/>
    </row>
    <row r="370" spans="1:73" x14ac:dyDescent="0.2">
      <c r="A370" s="845">
        <v>0.48103200000000002</v>
      </c>
      <c r="B370" s="845">
        <v>0.48103200000000002</v>
      </c>
      <c r="C370" s="845">
        <v>0.48103200000000002</v>
      </c>
      <c r="D370" s="845" t="s">
        <v>858</v>
      </c>
      <c r="BJ370" s="845"/>
      <c r="BL370" s="845"/>
      <c r="BM370" s="845"/>
      <c r="BN370" s="845"/>
      <c r="BO370" s="845"/>
      <c r="BP370" s="845"/>
      <c r="BQ370" s="845"/>
      <c r="BS370" s="845"/>
      <c r="BT370" s="845"/>
      <c r="BU370" s="845"/>
    </row>
    <row r="371" spans="1:73" x14ac:dyDescent="0.2">
      <c r="A371" s="845">
        <v>0.327129</v>
      </c>
      <c r="B371" s="845">
        <v>0.327129</v>
      </c>
      <c r="C371" s="845">
        <v>0.327129</v>
      </c>
      <c r="D371" s="845" t="s">
        <v>859</v>
      </c>
      <c r="BJ371" s="845"/>
      <c r="BL371" s="845"/>
      <c r="BM371" s="845"/>
      <c r="BN371" s="845"/>
      <c r="BO371" s="845"/>
      <c r="BP371" s="845"/>
      <c r="BQ371" s="845"/>
      <c r="BS371" s="845"/>
      <c r="BT371" s="845"/>
      <c r="BU371" s="845"/>
    </row>
    <row r="372" spans="1:73" x14ac:dyDescent="0.2">
      <c r="BJ372" s="845"/>
      <c r="BL372" s="845"/>
      <c r="BM372" s="845"/>
      <c r="BN372" s="845"/>
      <c r="BO372" s="845"/>
      <c r="BP372" s="845"/>
      <c r="BQ372" s="845"/>
      <c r="BS372" s="845"/>
      <c r="BT372" s="845"/>
      <c r="BU372" s="845"/>
    </row>
    <row r="373" spans="1:73" x14ac:dyDescent="0.2">
      <c r="BJ373" s="845"/>
      <c r="BL373" s="845"/>
      <c r="BM373" s="845"/>
      <c r="BN373" s="845"/>
      <c r="BO373" s="845"/>
      <c r="BP373" s="845"/>
      <c r="BQ373" s="845"/>
      <c r="BS373" s="845"/>
      <c r="BT373" s="845"/>
      <c r="BU373" s="845"/>
    </row>
    <row r="374" spans="1:73" x14ac:dyDescent="0.2">
      <c r="BJ374" s="845"/>
      <c r="BL374" s="845"/>
      <c r="BM374" s="845"/>
      <c r="BN374" s="845"/>
      <c r="BO374" s="845"/>
      <c r="BP374" s="845"/>
      <c r="BQ374" s="845"/>
      <c r="BS374" s="845"/>
      <c r="BT374" s="845"/>
      <c r="BU374" s="845"/>
    </row>
    <row r="375" spans="1:73" x14ac:dyDescent="0.2">
      <c r="BJ375" s="845"/>
      <c r="BL375" s="845"/>
      <c r="BM375" s="845"/>
      <c r="BN375" s="845"/>
      <c r="BO375" s="845"/>
      <c r="BP375" s="845"/>
      <c r="BQ375" s="845"/>
      <c r="BS375" s="845"/>
      <c r="BT375" s="845"/>
      <c r="BU375" s="845"/>
    </row>
    <row r="376" spans="1:73" x14ac:dyDescent="0.2">
      <c r="BJ376" s="845"/>
      <c r="BL376" s="845"/>
      <c r="BM376" s="845"/>
      <c r="BN376" s="845"/>
      <c r="BO376" s="845"/>
      <c r="BP376" s="845"/>
      <c r="BQ376" s="845"/>
      <c r="BS376" s="845"/>
      <c r="BT376" s="845"/>
      <c r="BU376" s="845"/>
    </row>
    <row r="377" spans="1:73" x14ac:dyDescent="0.2">
      <c r="BJ377" s="845"/>
      <c r="BL377" s="845"/>
      <c r="BM377" s="845"/>
      <c r="BN377" s="845"/>
      <c r="BO377" s="845"/>
      <c r="BP377" s="845"/>
      <c r="BQ377" s="845"/>
      <c r="BS377" s="845"/>
      <c r="BT377" s="845"/>
      <c r="BU377" s="845"/>
    </row>
    <row r="378" spans="1:73" x14ac:dyDescent="0.2">
      <c r="BJ378" s="845"/>
      <c r="BL378" s="845"/>
      <c r="BM378" s="845"/>
      <c r="BN378" s="845"/>
      <c r="BO378" s="845"/>
      <c r="BP378" s="845"/>
      <c r="BQ378" s="845"/>
      <c r="BS378" s="845"/>
      <c r="BT378" s="845"/>
      <c r="BU378" s="845"/>
    </row>
    <row r="379" spans="1:73" x14ac:dyDescent="0.2">
      <c r="BJ379" s="845"/>
      <c r="BL379" s="845"/>
      <c r="BM379" s="845"/>
      <c r="BN379" s="845"/>
      <c r="BO379" s="845"/>
      <c r="BP379" s="845"/>
      <c r="BQ379" s="845"/>
      <c r="BS379" s="845"/>
      <c r="BT379" s="845"/>
      <c r="BU379" s="845"/>
    </row>
    <row r="380" spans="1:73" x14ac:dyDescent="0.2">
      <c r="BJ380" s="845"/>
      <c r="BL380" s="845"/>
      <c r="BM380" s="845"/>
      <c r="BN380" s="845"/>
      <c r="BO380" s="845"/>
      <c r="BP380" s="845"/>
      <c r="BQ380" s="845"/>
      <c r="BS380" s="845"/>
      <c r="BT380" s="845"/>
      <c r="BU380" s="845"/>
    </row>
    <row r="381" spans="1:73" x14ac:dyDescent="0.2">
      <c r="BJ381" s="845"/>
      <c r="BL381" s="845"/>
      <c r="BM381" s="845"/>
      <c r="BN381" s="845"/>
      <c r="BO381" s="845"/>
      <c r="BP381" s="845"/>
      <c r="BQ381" s="845"/>
      <c r="BS381" s="845"/>
      <c r="BT381" s="845"/>
      <c r="BU381" s="845"/>
    </row>
    <row r="382" spans="1:73" x14ac:dyDescent="0.2">
      <c r="BJ382" s="845"/>
      <c r="BL382" s="845"/>
      <c r="BM382" s="845"/>
      <c r="BN382" s="845"/>
      <c r="BO382" s="845"/>
      <c r="BP382" s="845"/>
      <c r="BQ382" s="845"/>
      <c r="BS382" s="845"/>
      <c r="BT382" s="845"/>
      <c r="BU382" s="845"/>
    </row>
    <row r="383" spans="1:73" x14ac:dyDescent="0.2">
      <c r="BJ383" s="845"/>
      <c r="BL383" s="845"/>
      <c r="BM383" s="845"/>
      <c r="BN383" s="845"/>
      <c r="BO383" s="845"/>
      <c r="BP383" s="845"/>
      <c r="BQ383" s="845"/>
      <c r="BS383" s="845"/>
      <c r="BT383" s="845"/>
      <c r="BU383" s="845"/>
    </row>
    <row r="384" spans="1:73" x14ac:dyDescent="0.2">
      <c r="BJ384" s="845"/>
      <c r="BL384" s="845"/>
      <c r="BM384" s="845"/>
      <c r="BN384" s="845"/>
      <c r="BO384" s="845"/>
      <c r="BP384" s="845"/>
      <c r="BQ384" s="845"/>
      <c r="BS384" s="845"/>
      <c r="BT384" s="845"/>
      <c r="BU384" s="845"/>
    </row>
    <row r="385" spans="62:73" x14ac:dyDescent="0.2">
      <c r="BJ385" s="845"/>
      <c r="BL385" s="845"/>
      <c r="BM385" s="845"/>
      <c r="BN385" s="845"/>
      <c r="BO385" s="845"/>
      <c r="BP385" s="845"/>
      <c r="BQ385" s="845"/>
      <c r="BS385" s="845"/>
      <c r="BT385" s="845"/>
      <c r="BU385" s="845"/>
    </row>
    <row r="386" spans="62:73" x14ac:dyDescent="0.2">
      <c r="BJ386" s="845"/>
      <c r="BL386" s="845"/>
      <c r="BM386" s="845"/>
      <c r="BN386" s="845"/>
      <c r="BO386" s="845"/>
      <c r="BP386" s="845"/>
      <c r="BQ386" s="845"/>
      <c r="BS386" s="845"/>
      <c r="BT386" s="845"/>
      <c r="BU386" s="845"/>
    </row>
    <row r="387" spans="62:73" x14ac:dyDescent="0.2">
      <c r="BJ387" s="845"/>
      <c r="BL387" s="845"/>
      <c r="BM387" s="845"/>
      <c r="BN387" s="845"/>
      <c r="BO387" s="845"/>
      <c r="BP387" s="845"/>
      <c r="BQ387" s="845"/>
      <c r="BS387" s="845"/>
      <c r="BT387" s="845"/>
      <c r="BU387" s="845"/>
    </row>
    <row r="388" spans="62:73" x14ac:dyDescent="0.2">
      <c r="BJ388" s="845"/>
      <c r="BL388" s="845"/>
      <c r="BM388" s="845"/>
      <c r="BN388" s="845"/>
      <c r="BO388" s="845"/>
      <c r="BP388" s="845"/>
      <c r="BQ388" s="845"/>
      <c r="BS388" s="845"/>
      <c r="BT388" s="845"/>
      <c r="BU388" s="845"/>
    </row>
    <row r="389" spans="62:73" x14ac:dyDescent="0.2">
      <c r="BJ389" s="845"/>
      <c r="BL389" s="845"/>
      <c r="BM389" s="845"/>
      <c r="BN389" s="845"/>
      <c r="BO389" s="845"/>
      <c r="BP389" s="845"/>
      <c r="BQ389" s="845"/>
      <c r="BS389" s="845"/>
      <c r="BT389" s="845"/>
      <c r="BU389" s="845"/>
    </row>
    <row r="390" spans="62:73" x14ac:dyDescent="0.2">
      <c r="BJ390" s="845"/>
      <c r="BL390" s="845"/>
      <c r="BM390" s="845"/>
      <c r="BN390" s="845"/>
      <c r="BO390" s="845"/>
      <c r="BP390" s="845"/>
      <c r="BQ390" s="845"/>
      <c r="BS390" s="845"/>
      <c r="BT390" s="845"/>
      <c r="BU390" s="845"/>
    </row>
    <row r="391" spans="62:73" x14ac:dyDescent="0.2">
      <c r="BJ391" s="845"/>
      <c r="BL391" s="845"/>
      <c r="BM391" s="845"/>
      <c r="BN391" s="845"/>
      <c r="BO391" s="845"/>
      <c r="BP391" s="845"/>
      <c r="BQ391" s="845"/>
      <c r="BS391" s="845"/>
      <c r="BT391" s="845"/>
      <c r="BU391" s="845"/>
    </row>
    <row r="392" spans="62:73" x14ac:dyDescent="0.2">
      <c r="BJ392" s="845"/>
      <c r="BL392" s="845"/>
      <c r="BM392" s="845"/>
      <c r="BN392" s="845"/>
      <c r="BO392" s="845"/>
      <c r="BP392" s="845"/>
      <c r="BQ392" s="845"/>
      <c r="BS392" s="845"/>
      <c r="BT392" s="845"/>
      <c r="BU392" s="845"/>
    </row>
    <row r="393" spans="62:73" x14ac:dyDescent="0.2">
      <c r="BJ393" s="845"/>
      <c r="BL393" s="845"/>
      <c r="BM393" s="845"/>
      <c r="BN393" s="845"/>
      <c r="BO393" s="845"/>
      <c r="BP393" s="845"/>
      <c r="BQ393" s="845"/>
      <c r="BS393" s="845"/>
      <c r="BT393" s="845"/>
      <c r="BU393" s="845"/>
    </row>
    <row r="394" spans="62:73" x14ac:dyDescent="0.2">
      <c r="BJ394" s="845"/>
      <c r="BL394" s="845"/>
      <c r="BM394" s="845"/>
      <c r="BN394" s="845"/>
      <c r="BO394" s="845"/>
      <c r="BP394" s="845"/>
      <c r="BQ394" s="845"/>
      <c r="BS394" s="845"/>
      <c r="BT394" s="845"/>
      <c r="BU394" s="845"/>
    </row>
    <row r="395" spans="62:73" x14ac:dyDescent="0.2">
      <c r="BJ395" s="845"/>
      <c r="BL395" s="845"/>
      <c r="BM395" s="845"/>
      <c r="BN395" s="845"/>
      <c r="BO395" s="845"/>
      <c r="BP395" s="845"/>
      <c r="BQ395" s="845"/>
      <c r="BS395" s="845"/>
      <c r="BT395" s="845"/>
      <c r="BU395" s="845"/>
    </row>
    <row r="396" spans="62:73" x14ac:dyDescent="0.2">
      <c r="BJ396" s="845"/>
      <c r="BL396" s="845"/>
      <c r="BM396" s="845"/>
      <c r="BN396" s="845"/>
      <c r="BO396" s="845"/>
      <c r="BP396" s="845"/>
      <c r="BQ396" s="845"/>
      <c r="BS396" s="845"/>
      <c r="BT396" s="845"/>
      <c r="BU396" s="845"/>
    </row>
    <row r="397" spans="62:73" x14ac:dyDescent="0.2">
      <c r="BJ397" s="845"/>
      <c r="BL397" s="845"/>
      <c r="BM397" s="845"/>
      <c r="BN397" s="845"/>
      <c r="BO397" s="845"/>
      <c r="BP397" s="845"/>
      <c r="BQ397" s="845"/>
      <c r="BS397" s="845"/>
      <c r="BT397" s="845"/>
      <c r="BU397" s="845"/>
    </row>
    <row r="398" spans="62:73" x14ac:dyDescent="0.2">
      <c r="BJ398" s="845"/>
      <c r="BL398" s="845"/>
      <c r="BM398" s="845"/>
      <c r="BN398" s="845"/>
      <c r="BO398" s="845"/>
      <c r="BP398" s="845"/>
      <c r="BQ398" s="845"/>
      <c r="BS398" s="845"/>
      <c r="BT398" s="845"/>
      <c r="BU398" s="845"/>
    </row>
    <row r="399" spans="62:73" x14ac:dyDescent="0.2">
      <c r="BJ399" s="845"/>
      <c r="BL399" s="845"/>
      <c r="BM399" s="845"/>
      <c r="BN399" s="845"/>
      <c r="BO399" s="845"/>
      <c r="BP399" s="845"/>
      <c r="BQ399" s="845"/>
      <c r="BS399" s="845"/>
      <c r="BT399" s="845"/>
      <c r="BU399" s="845"/>
    </row>
    <row r="400" spans="62:73" x14ac:dyDescent="0.2">
      <c r="BJ400" s="845"/>
      <c r="BL400" s="845"/>
      <c r="BM400" s="845"/>
      <c r="BN400" s="845"/>
      <c r="BO400" s="845"/>
      <c r="BP400" s="845"/>
      <c r="BQ400" s="845"/>
      <c r="BS400" s="845"/>
      <c r="BT400" s="845"/>
      <c r="BU400" s="845"/>
    </row>
    <row r="401" spans="62:73" x14ac:dyDescent="0.2">
      <c r="BJ401" s="845"/>
      <c r="BL401" s="845"/>
      <c r="BM401" s="845"/>
      <c r="BN401" s="845"/>
      <c r="BO401" s="845"/>
      <c r="BP401" s="845"/>
      <c r="BQ401" s="845"/>
      <c r="BS401" s="845"/>
      <c r="BT401" s="845"/>
      <c r="BU401" s="845"/>
    </row>
    <row r="402" spans="62:73" x14ac:dyDescent="0.2">
      <c r="BJ402" s="845"/>
      <c r="BL402" s="845"/>
      <c r="BM402" s="845"/>
      <c r="BN402" s="845"/>
      <c r="BO402" s="845"/>
      <c r="BP402" s="845"/>
      <c r="BQ402" s="845"/>
      <c r="BS402" s="845"/>
      <c r="BT402" s="845"/>
      <c r="BU402" s="845"/>
    </row>
    <row r="403" spans="62:73" x14ac:dyDescent="0.2">
      <c r="BJ403" s="845"/>
      <c r="BL403" s="845"/>
      <c r="BM403" s="845"/>
      <c r="BN403" s="845"/>
      <c r="BO403" s="845"/>
      <c r="BP403" s="845"/>
      <c r="BQ403" s="845"/>
      <c r="BS403" s="845"/>
      <c r="BT403" s="845"/>
      <c r="BU403" s="845"/>
    </row>
    <row r="404" spans="62:73" x14ac:dyDescent="0.2">
      <c r="BJ404" s="845"/>
      <c r="BL404" s="845"/>
      <c r="BM404" s="845"/>
      <c r="BN404" s="845"/>
      <c r="BO404" s="845"/>
      <c r="BP404" s="845"/>
      <c r="BQ404" s="845"/>
      <c r="BS404" s="845"/>
      <c r="BT404" s="845"/>
      <c r="BU404" s="845"/>
    </row>
    <row r="405" spans="62:73" x14ac:dyDescent="0.2">
      <c r="BJ405" s="845"/>
      <c r="BL405" s="845"/>
      <c r="BM405" s="845"/>
      <c r="BN405" s="845"/>
      <c r="BO405" s="845"/>
      <c r="BP405" s="845"/>
      <c r="BQ405" s="845"/>
      <c r="BS405" s="845"/>
      <c r="BT405" s="845"/>
      <c r="BU405" s="845"/>
    </row>
    <row r="406" spans="62:73" x14ac:dyDescent="0.2">
      <c r="BJ406" s="845"/>
      <c r="BL406" s="845"/>
      <c r="BM406" s="845"/>
      <c r="BN406" s="845"/>
      <c r="BO406" s="845"/>
      <c r="BP406" s="845"/>
      <c r="BQ406" s="845"/>
      <c r="BS406" s="845"/>
      <c r="BT406" s="845"/>
      <c r="BU406" s="845"/>
    </row>
    <row r="407" spans="62:73" x14ac:dyDescent="0.2">
      <c r="BJ407" s="845"/>
      <c r="BL407" s="845"/>
      <c r="BM407" s="845"/>
      <c r="BN407" s="845"/>
      <c r="BO407" s="845"/>
      <c r="BP407" s="845"/>
      <c r="BQ407" s="845"/>
      <c r="BS407" s="845"/>
      <c r="BT407" s="845"/>
      <c r="BU407" s="845"/>
    </row>
    <row r="408" spans="62:73" x14ac:dyDescent="0.2">
      <c r="BJ408" s="845"/>
      <c r="BL408" s="845"/>
      <c r="BM408" s="845"/>
      <c r="BN408" s="845"/>
      <c r="BO408" s="845"/>
      <c r="BP408" s="845"/>
      <c r="BQ408" s="845"/>
      <c r="BS408" s="845"/>
      <c r="BT408" s="845"/>
      <c r="BU408" s="845"/>
    </row>
    <row r="409" spans="62:73" x14ac:dyDescent="0.2">
      <c r="BJ409" s="845"/>
      <c r="BL409" s="845"/>
      <c r="BM409" s="845"/>
      <c r="BN409" s="845"/>
      <c r="BO409" s="845"/>
      <c r="BP409" s="845"/>
      <c r="BQ409" s="845"/>
      <c r="BS409" s="845"/>
      <c r="BT409" s="845"/>
      <c r="BU409" s="845"/>
    </row>
    <row r="410" spans="62:73" x14ac:dyDescent="0.2">
      <c r="BJ410" s="845"/>
      <c r="BL410" s="845"/>
      <c r="BM410" s="845"/>
      <c r="BN410" s="845"/>
      <c r="BO410" s="845"/>
      <c r="BP410" s="845"/>
      <c r="BQ410" s="845"/>
      <c r="BS410" s="845"/>
      <c r="BT410" s="845"/>
      <c r="BU410" s="845"/>
    </row>
    <row r="411" spans="62:73" x14ac:dyDescent="0.2">
      <c r="BJ411" s="845"/>
      <c r="BL411" s="845"/>
      <c r="BM411" s="845"/>
      <c r="BN411" s="845"/>
      <c r="BO411" s="845"/>
      <c r="BP411" s="845"/>
      <c r="BQ411" s="845"/>
      <c r="BS411" s="845"/>
      <c r="BT411" s="845"/>
      <c r="BU411" s="845"/>
    </row>
    <row r="412" spans="62:73" x14ac:dyDescent="0.2">
      <c r="BJ412" s="845"/>
      <c r="BL412" s="845"/>
      <c r="BM412" s="845"/>
      <c r="BN412" s="845"/>
      <c r="BO412" s="845"/>
      <c r="BP412" s="845"/>
      <c r="BQ412" s="845"/>
      <c r="BS412" s="845"/>
      <c r="BT412" s="845"/>
      <c r="BU412" s="845"/>
    </row>
    <row r="413" spans="62:73" x14ac:dyDescent="0.2">
      <c r="BJ413" s="845"/>
      <c r="BL413" s="845"/>
      <c r="BM413" s="845"/>
      <c r="BN413" s="845"/>
      <c r="BO413" s="845"/>
      <c r="BP413" s="845"/>
      <c r="BQ413" s="845"/>
      <c r="BS413" s="845"/>
      <c r="BT413" s="845"/>
      <c r="BU413" s="845"/>
    </row>
    <row r="414" spans="62:73" x14ac:dyDescent="0.2">
      <c r="BJ414" s="845"/>
      <c r="BL414" s="845"/>
      <c r="BM414" s="845"/>
      <c r="BN414" s="845"/>
      <c r="BO414" s="845"/>
      <c r="BP414" s="845"/>
      <c r="BQ414" s="845"/>
      <c r="BS414" s="845"/>
      <c r="BT414" s="845"/>
      <c r="BU414" s="845"/>
    </row>
    <row r="415" spans="62:73" x14ac:dyDescent="0.2">
      <c r="BJ415" s="845"/>
      <c r="BL415" s="845"/>
      <c r="BM415" s="845"/>
      <c r="BN415" s="845"/>
      <c r="BO415" s="845"/>
      <c r="BP415" s="845"/>
      <c r="BQ415" s="845"/>
      <c r="BS415" s="845"/>
      <c r="BT415" s="845"/>
      <c r="BU415" s="845"/>
    </row>
    <row r="416" spans="62:73" x14ac:dyDescent="0.2">
      <c r="BJ416" s="845"/>
      <c r="BL416" s="845"/>
      <c r="BM416" s="845"/>
      <c r="BN416" s="845"/>
      <c r="BO416" s="845"/>
      <c r="BP416" s="845"/>
      <c r="BQ416" s="845"/>
      <c r="BS416" s="845"/>
      <c r="BT416" s="845"/>
      <c r="BU416" s="845"/>
    </row>
    <row r="417" spans="62:73" x14ac:dyDescent="0.2">
      <c r="BJ417" s="845"/>
      <c r="BL417" s="845"/>
      <c r="BM417" s="845"/>
      <c r="BN417" s="845"/>
      <c r="BO417" s="845"/>
      <c r="BP417" s="845"/>
      <c r="BQ417" s="845"/>
      <c r="BS417" s="845"/>
      <c r="BT417" s="845"/>
      <c r="BU417" s="845"/>
    </row>
    <row r="418" spans="62:73" x14ac:dyDescent="0.2">
      <c r="BJ418" s="845"/>
      <c r="BL418" s="845"/>
      <c r="BM418" s="845"/>
      <c r="BN418" s="845"/>
      <c r="BO418" s="845"/>
      <c r="BP418" s="845"/>
      <c r="BQ418" s="845"/>
      <c r="BS418" s="845"/>
      <c r="BT418" s="845"/>
      <c r="BU418" s="845"/>
    </row>
    <row r="419" spans="62:73" x14ac:dyDescent="0.2">
      <c r="BJ419" s="845"/>
      <c r="BL419" s="845"/>
      <c r="BM419" s="845"/>
      <c r="BN419" s="845"/>
      <c r="BO419" s="845"/>
      <c r="BP419" s="845"/>
      <c r="BQ419" s="845"/>
      <c r="BS419" s="845"/>
      <c r="BT419" s="845"/>
      <c r="BU419" s="845"/>
    </row>
    <row r="420" spans="62:73" x14ac:dyDescent="0.2">
      <c r="BJ420" s="845"/>
      <c r="BL420" s="845"/>
      <c r="BM420" s="845"/>
      <c r="BN420" s="845"/>
      <c r="BO420" s="845"/>
      <c r="BP420" s="845"/>
      <c r="BQ420" s="845"/>
      <c r="BS420" s="845"/>
      <c r="BT420" s="845"/>
      <c r="BU420" s="845"/>
    </row>
    <row r="421" spans="62:73" x14ac:dyDescent="0.2">
      <c r="BJ421" s="845"/>
      <c r="BL421" s="845"/>
      <c r="BM421" s="845"/>
      <c r="BN421" s="845"/>
      <c r="BO421" s="845"/>
      <c r="BP421" s="845"/>
      <c r="BQ421" s="845"/>
      <c r="BS421" s="845"/>
      <c r="BT421" s="845"/>
      <c r="BU421" s="845"/>
    </row>
    <row r="422" spans="62:73" x14ac:dyDescent="0.2">
      <c r="BJ422" s="845"/>
      <c r="BL422" s="845"/>
      <c r="BM422" s="845"/>
      <c r="BN422" s="845"/>
      <c r="BO422" s="845"/>
      <c r="BP422" s="845"/>
      <c r="BQ422" s="845"/>
      <c r="BS422" s="845"/>
      <c r="BT422" s="845"/>
      <c r="BU422" s="845"/>
    </row>
    <row r="423" spans="62:73" x14ac:dyDescent="0.2">
      <c r="BJ423" s="845"/>
      <c r="BL423" s="845"/>
      <c r="BM423" s="845"/>
      <c r="BN423" s="845"/>
      <c r="BO423" s="845"/>
      <c r="BP423" s="845"/>
      <c r="BQ423" s="845"/>
      <c r="BS423" s="845"/>
      <c r="BT423" s="845"/>
      <c r="BU423" s="845"/>
    </row>
    <row r="424" spans="62:73" x14ac:dyDescent="0.2">
      <c r="BJ424" s="845"/>
      <c r="BL424" s="845"/>
      <c r="BM424" s="845"/>
      <c r="BN424" s="845"/>
      <c r="BO424" s="845"/>
      <c r="BP424" s="845"/>
      <c r="BQ424" s="845"/>
      <c r="BS424" s="845"/>
      <c r="BT424" s="845"/>
      <c r="BU424" s="845"/>
    </row>
    <row r="425" spans="62:73" x14ac:dyDescent="0.2">
      <c r="BJ425" s="845"/>
      <c r="BL425" s="845"/>
      <c r="BM425" s="845"/>
      <c r="BN425" s="845"/>
      <c r="BO425" s="845"/>
      <c r="BP425" s="845"/>
      <c r="BQ425" s="845"/>
      <c r="BS425" s="845"/>
      <c r="BT425" s="845"/>
      <c r="BU425" s="845"/>
    </row>
    <row r="426" spans="62:73" x14ac:dyDescent="0.2">
      <c r="BJ426" s="845"/>
      <c r="BL426" s="845"/>
      <c r="BM426" s="845"/>
      <c r="BN426" s="845"/>
      <c r="BO426" s="845"/>
      <c r="BP426" s="845"/>
      <c r="BQ426" s="845"/>
      <c r="BS426" s="845"/>
      <c r="BT426" s="845"/>
      <c r="BU426" s="845"/>
    </row>
    <row r="427" spans="62:73" x14ac:dyDescent="0.2">
      <c r="BJ427" s="845"/>
      <c r="BL427" s="845"/>
      <c r="BM427" s="845"/>
      <c r="BN427" s="845"/>
      <c r="BO427" s="845"/>
      <c r="BP427" s="845"/>
      <c r="BQ427" s="845"/>
      <c r="BS427" s="845"/>
      <c r="BT427" s="845"/>
      <c r="BU427" s="845"/>
    </row>
    <row r="428" spans="62:73" x14ac:dyDescent="0.2">
      <c r="BJ428" s="845"/>
      <c r="BL428" s="845"/>
      <c r="BM428" s="845"/>
      <c r="BN428" s="845"/>
      <c r="BO428" s="845"/>
      <c r="BP428" s="845"/>
      <c r="BQ428" s="845"/>
      <c r="BS428" s="845"/>
      <c r="BT428" s="845"/>
      <c r="BU428" s="845"/>
    </row>
    <row r="429" spans="62:73" x14ac:dyDescent="0.2">
      <c r="BJ429" s="845"/>
      <c r="BL429" s="845"/>
      <c r="BM429" s="845"/>
      <c r="BN429" s="845"/>
      <c r="BO429" s="845"/>
      <c r="BP429" s="845"/>
      <c r="BQ429" s="845"/>
      <c r="BS429" s="845"/>
      <c r="BT429" s="845"/>
      <c r="BU429" s="845"/>
    </row>
    <row r="430" spans="62:73" x14ac:dyDescent="0.2">
      <c r="BJ430" s="845"/>
      <c r="BL430" s="845"/>
      <c r="BM430" s="845"/>
      <c r="BN430" s="845"/>
      <c r="BO430" s="845"/>
      <c r="BP430" s="845"/>
      <c r="BQ430" s="845"/>
      <c r="BS430" s="845"/>
      <c r="BT430" s="845"/>
      <c r="BU430" s="845"/>
    </row>
    <row r="431" spans="62:73" x14ac:dyDescent="0.2">
      <c r="BJ431" s="845"/>
      <c r="BL431" s="845"/>
      <c r="BM431" s="845"/>
      <c r="BN431" s="845"/>
      <c r="BO431" s="845"/>
      <c r="BP431" s="845"/>
      <c r="BQ431" s="845"/>
      <c r="BS431" s="845"/>
      <c r="BT431" s="845"/>
      <c r="BU431" s="845"/>
    </row>
    <row r="432" spans="62:73" x14ac:dyDescent="0.2">
      <c r="BJ432" s="845"/>
      <c r="BL432" s="845"/>
      <c r="BM432" s="845"/>
      <c r="BN432" s="845"/>
      <c r="BO432" s="845"/>
      <c r="BP432" s="845"/>
      <c r="BQ432" s="845"/>
      <c r="BS432" s="845"/>
      <c r="BT432" s="845"/>
      <c r="BU432" s="845"/>
    </row>
    <row r="433" spans="62:73" x14ac:dyDescent="0.2">
      <c r="BJ433" s="845"/>
      <c r="BL433" s="845"/>
      <c r="BM433" s="845"/>
      <c r="BN433" s="845"/>
      <c r="BO433" s="845"/>
      <c r="BP433" s="845"/>
      <c r="BQ433" s="845"/>
      <c r="BS433" s="845"/>
      <c r="BT433" s="845"/>
      <c r="BU433" s="845"/>
    </row>
    <row r="434" spans="62:73" x14ac:dyDescent="0.2">
      <c r="BJ434" s="845"/>
      <c r="BL434" s="845"/>
      <c r="BM434" s="845"/>
      <c r="BN434" s="845"/>
      <c r="BO434" s="845"/>
      <c r="BP434" s="845"/>
      <c r="BQ434" s="845"/>
      <c r="BS434" s="845"/>
      <c r="BT434" s="845"/>
      <c r="BU434" s="845"/>
    </row>
    <row r="435" spans="62:73" x14ac:dyDescent="0.2">
      <c r="BJ435" s="845"/>
      <c r="BL435" s="845"/>
      <c r="BM435" s="845"/>
      <c r="BN435" s="845"/>
      <c r="BO435" s="845"/>
      <c r="BP435" s="845"/>
      <c r="BQ435" s="845"/>
      <c r="BS435" s="845"/>
      <c r="BT435" s="845"/>
      <c r="BU435" s="845"/>
    </row>
    <row r="436" spans="62:73" x14ac:dyDescent="0.2">
      <c r="BJ436" s="845"/>
      <c r="BL436" s="845"/>
      <c r="BM436" s="845"/>
      <c r="BN436" s="845"/>
      <c r="BO436" s="845"/>
      <c r="BP436" s="845"/>
      <c r="BQ436" s="845"/>
      <c r="BS436" s="845"/>
      <c r="BT436" s="845"/>
      <c r="BU436" s="845"/>
    </row>
    <row r="437" spans="62:73" x14ac:dyDescent="0.2">
      <c r="BJ437" s="845"/>
      <c r="BL437" s="845"/>
      <c r="BM437" s="845"/>
      <c r="BN437" s="845"/>
      <c r="BO437" s="845"/>
      <c r="BP437" s="845"/>
      <c r="BQ437" s="845"/>
      <c r="BS437" s="845"/>
      <c r="BT437" s="845"/>
      <c r="BU437" s="845"/>
    </row>
    <row r="438" spans="62:73" x14ac:dyDescent="0.2">
      <c r="BJ438" s="845"/>
      <c r="BL438" s="845"/>
      <c r="BM438" s="845"/>
      <c r="BN438" s="845"/>
      <c r="BO438" s="845"/>
      <c r="BP438" s="845"/>
      <c r="BQ438" s="845"/>
      <c r="BS438" s="845"/>
      <c r="BT438" s="845"/>
      <c r="BU438" s="845"/>
    </row>
    <row r="439" spans="62:73" x14ac:dyDescent="0.2">
      <c r="BJ439" s="845"/>
      <c r="BL439" s="845"/>
      <c r="BM439" s="845"/>
      <c r="BN439" s="845"/>
      <c r="BO439" s="845"/>
      <c r="BP439" s="845"/>
      <c r="BQ439" s="845"/>
      <c r="BS439" s="845"/>
      <c r="BT439" s="845"/>
      <c r="BU439" s="845"/>
    </row>
    <row r="440" spans="62:73" x14ac:dyDescent="0.2">
      <c r="BJ440" s="845"/>
      <c r="BL440" s="845"/>
      <c r="BM440" s="845"/>
      <c r="BN440" s="845"/>
      <c r="BO440" s="845"/>
      <c r="BP440" s="845"/>
      <c r="BQ440" s="845"/>
      <c r="BS440" s="845"/>
      <c r="BT440" s="845"/>
      <c r="BU440" s="845"/>
    </row>
    <row r="441" spans="62:73" x14ac:dyDescent="0.2">
      <c r="BJ441" s="845"/>
      <c r="BL441" s="845"/>
      <c r="BM441" s="845"/>
      <c r="BN441" s="845"/>
      <c r="BO441" s="845"/>
      <c r="BP441" s="845"/>
      <c r="BQ441" s="845"/>
      <c r="BS441" s="845"/>
      <c r="BT441" s="845"/>
      <c r="BU441" s="845"/>
    </row>
    <row r="442" spans="62:73" x14ac:dyDescent="0.2">
      <c r="BJ442" s="845"/>
      <c r="BL442" s="845"/>
      <c r="BM442" s="845"/>
      <c r="BN442" s="845"/>
      <c r="BO442" s="845"/>
      <c r="BP442" s="845"/>
      <c r="BQ442" s="845"/>
      <c r="BS442" s="845"/>
      <c r="BT442" s="845"/>
      <c r="BU442" s="845"/>
    </row>
    <row r="443" spans="62:73" x14ac:dyDescent="0.2">
      <c r="BJ443" s="845"/>
      <c r="BL443" s="845"/>
      <c r="BM443" s="845"/>
      <c r="BN443" s="845"/>
      <c r="BO443" s="845"/>
      <c r="BP443" s="845"/>
      <c r="BQ443" s="845"/>
      <c r="BS443" s="845"/>
      <c r="BT443" s="845"/>
      <c r="BU443" s="845"/>
    </row>
    <row r="444" spans="62:73" x14ac:dyDescent="0.2">
      <c r="BJ444" s="845"/>
      <c r="BL444" s="845"/>
      <c r="BM444" s="845"/>
      <c r="BN444" s="845"/>
      <c r="BO444" s="845"/>
      <c r="BP444" s="845"/>
      <c r="BQ444" s="845"/>
      <c r="BS444" s="845"/>
      <c r="BT444" s="845"/>
      <c r="BU444" s="845"/>
    </row>
    <row r="445" spans="62:73" x14ac:dyDescent="0.2">
      <c r="BJ445" s="845"/>
      <c r="BL445" s="845"/>
      <c r="BM445" s="845"/>
      <c r="BN445" s="845"/>
      <c r="BO445" s="845"/>
      <c r="BP445" s="845"/>
      <c r="BQ445" s="845"/>
      <c r="BS445" s="845"/>
      <c r="BT445" s="845"/>
      <c r="BU445" s="845"/>
    </row>
    <row r="446" spans="62:73" x14ac:dyDescent="0.2">
      <c r="BJ446" s="845"/>
      <c r="BL446" s="845"/>
      <c r="BM446" s="845"/>
      <c r="BN446" s="845"/>
      <c r="BO446" s="845"/>
      <c r="BP446" s="845"/>
      <c r="BQ446" s="845"/>
      <c r="BS446" s="845"/>
      <c r="BT446" s="845"/>
      <c r="BU446" s="845"/>
    </row>
    <row r="447" spans="62:73" x14ac:dyDescent="0.2">
      <c r="BJ447" s="845"/>
      <c r="BL447" s="845"/>
      <c r="BM447" s="845"/>
      <c r="BN447" s="845"/>
      <c r="BO447" s="845"/>
      <c r="BP447" s="845"/>
      <c r="BQ447" s="845"/>
      <c r="BS447" s="845"/>
      <c r="BT447" s="845"/>
      <c r="BU447" s="845"/>
    </row>
    <row r="448" spans="62:73" x14ac:dyDescent="0.2">
      <c r="BJ448" s="845"/>
      <c r="BL448" s="845"/>
      <c r="BM448" s="845"/>
      <c r="BN448" s="845"/>
      <c r="BO448" s="845"/>
      <c r="BP448" s="845"/>
      <c r="BQ448" s="845"/>
      <c r="BS448" s="845"/>
      <c r="BT448" s="845"/>
      <c r="BU448" s="845"/>
    </row>
    <row r="449" spans="62:73" x14ac:dyDescent="0.2">
      <c r="BJ449" s="845"/>
      <c r="BL449" s="845"/>
      <c r="BM449" s="845"/>
      <c r="BN449" s="845"/>
      <c r="BO449" s="845"/>
      <c r="BP449" s="845"/>
      <c r="BQ449" s="845"/>
      <c r="BS449" s="845"/>
      <c r="BT449" s="845"/>
      <c r="BU449" s="845"/>
    </row>
    <row r="450" spans="62:73" x14ac:dyDescent="0.2">
      <c r="BJ450" s="845"/>
      <c r="BL450" s="845"/>
      <c r="BM450" s="845"/>
      <c r="BN450" s="845"/>
      <c r="BO450" s="845"/>
      <c r="BP450" s="845"/>
      <c r="BQ450" s="845"/>
      <c r="BS450" s="845"/>
      <c r="BT450" s="845"/>
      <c r="BU450" s="845"/>
    </row>
    <row r="451" spans="62:73" x14ac:dyDescent="0.2">
      <c r="BJ451" s="845"/>
      <c r="BL451" s="845"/>
      <c r="BM451" s="845"/>
      <c r="BN451" s="845"/>
      <c r="BO451" s="845"/>
      <c r="BP451" s="845"/>
      <c r="BQ451" s="845"/>
      <c r="BS451" s="845"/>
      <c r="BT451" s="845"/>
      <c r="BU451" s="845"/>
    </row>
    <row r="452" spans="62:73" x14ac:dyDescent="0.2">
      <c r="BJ452" s="845"/>
      <c r="BL452" s="845"/>
      <c r="BM452" s="845"/>
      <c r="BN452" s="845"/>
      <c r="BO452" s="845"/>
      <c r="BP452" s="845"/>
      <c r="BQ452" s="845"/>
      <c r="BS452" s="845"/>
      <c r="BT452" s="845"/>
      <c r="BU452" s="845"/>
    </row>
    <row r="453" spans="62:73" x14ac:dyDescent="0.2">
      <c r="BJ453" s="845"/>
      <c r="BL453" s="845"/>
      <c r="BM453" s="845"/>
      <c r="BN453" s="845"/>
      <c r="BO453" s="845"/>
      <c r="BP453" s="845"/>
      <c r="BQ453" s="845"/>
      <c r="BS453" s="845"/>
      <c r="BT453" s="845"/>
      <c r="BU453" s="845"/>
    </row>
    <row r="454" spans="62:73" x14ac:dyDescent="0.2">
      <c r="BJ454" s="845"/>
      <c r="BL454" s="845"/>
      <c r="BM454" s="845"/>
      <c r="BN454" s="845"/>
      <c r="BO454" s="845"/>
      <c r="BP454" s="845"/>
      <c r="BQ454" s="845"/>
      <c r="BS454" s="845"/>
      <c r="BT454" s="845"/>
      <c r="BU454" s="845"/>
    </row>
    <row r="455" spans="62:73" x14ac:dyDescent="0.2">
      <c r="BJ455" s="845"/>
      <c r="BL455" s="845"/>
      <c r="BM455" s="845"/>
      <c r="BN455" s="845"/>
      <c r="BO455" s="845"/>
      <c r="BP455" s="845"/>
      <c r="BQ455" s="845"/>
      <c r="BS455" s="845"/>
      <c r="BT455" s="845"/>
      <c r="BU455" s="845"/>
    </row>
    <row r="456" spans="62:73" x14ac:dyDescent="0.2">
      <c r="BJ456" s="845"/>
      <c r="BL456" s="845"/>
      <c r="BM456" s="845"/>
      <c r="BN456" s="845"/>
      <c r="BO456" s="845"/>
      <c r="BP456" s="845"/>
      <c r="BQ456" s="845"/>
      <c r="BS456" s="845"/>
      <c r="BT456" s="845"/>
      <c r="BU456" s="845"/>
    </row>
    <row r="457" spans="62:73" x14ac:dyDescent="0.2">
      <c r="BJ457" s="845"/>
      <c r="BL457" s="845"/>
      <c r="BM457" s="845"/>
      <c r="BN457" s="845"/>
      <c r="BO457" s="845"/>
      <c r="BP457" s="845"/>
      <c r="BQ457" s="845"/>
      <c r="BS457" s="845"/>
      <c r="BT457" s="845"/>
      <c r="BU457" s="845"/>
    </row>
    <row r="458" spans="62:73" x14ac:dyDescent="0.2">
      <c r="BJ458" s="845"/>
      <c r="BL458" s="845"/>
      <c r="BM458" s="845"/>
      <c r="BN458" s="845"/>
      <c r="BO458" s="845"/>
      <c r="BP458" s="845"/>
      <c r="BQ458" s="845"/>
      <c r="BS458" s="845"/>
      <c r="BT458" s="845"/>
      <c r="BU458" s="845"/>
    </row>
    <row r="459" spans="62:73" x14ac:dyDescent="0.2">
      <c r="BJ459" s="845"/>
      <c r="BL459" s="845"/>
      <c r="BM459" s="845"/>
      <c r="BN459" s="845"/>
      <c r="BO459" s="845"/>
      <c r="BP459" s="845"/>
      <c r="BQ459" s="845"/>
      <c r="BS459" s="845"/>
      <c r="BT459" s="845"/>
      <c r="BU459" s="845"/>
    </row>
    <row r="460" spans="62:73" x14ac:dyDescent="0.2">
      <c r="BJ460" s="845"/>
      <c r="BL460" s="845"/>
      <c r="BM460" s="845"/>
      <c r="BN460" s="845"/>
      <c r="BO460" s="845"/>
      <c r="BP460" s="845"/>
      <c r="BQ460" s="845"/>
      <c r="BS460" s="845"/>
      <c r="BT460" s="845"/>
      <c r="BU460" s="845"/>
    </row>
    <row r="461" spans="62:73" x14ac:dyDescent="0.2">
      <c r="BJ461" s="845"/>
      <c r="BL461" s="845"/>
      <c r="BM461" s="845"/>
      <c r="BN461" s="845"/>
      <c r="BO461" s="845"/>
      <c r="BP461" s="845"/>
      <c r="BQ461" s="845"/>
      <c r="BS461" s="845"/>
      <c r="BT461" s="845"/>
      <c r="BU461" s="845"/>
    </row>
    <row r="462" spans="62:73" x14ac:dyDescent="0.2">
      <c r="BJ462" s="845"/>
      <c r="BL462" s="845"/>
      <c r="BM462" s="845"/>
      <c r="BN462" s="845"/>
      <c r="BO462" s="845"/>
      <c r="BP462" s="845"/>
      <c r="BQ462" s="845"/>
      <c r="BS462" s="845"/>
      <c r="BT462" s="845"/>
      <c r="BU462" s="845"/>
    </row>
    <row r="463" spans="62:73" x14ac:dyDescent="0.2">
      <c r="BJ463" s="845"/>
      <c r="BL463" s="845"/>
      <c r="BM463" s="845"/>
      <c r="BN463" s="845"/>
      <c r="BO463" s="845"/>
      <c r="BP463" s="845"/>
      <c r="BQ463" s="845"/>
      <c r="BS463" s="845"/>
      <c r="BT463" s="845"/>
      <c r="BU463" s="845"/>
    </row>
    <row r="464" spans="62:73" x14ac:dyDescent="0.2">
      <c r="BJ464" s="845"/>
      <c r="BL464" s="845"/>
      <c r="BM464" s="845"/>
      <c r="BN464" s="845"/>
      <c r="BO464" s="845"/>
      <c r="BP464" s="845"/>
      <c r="BQ464" s="845"/>
      <c r="BS464" s="845"/>
      <c r="BT464" s="845"/>
      <c r="BU464" s="845"/>
    </row>
    <row r="465" spans="62:73" x14ac:dyDescent="0.2">
      <c r="BJ465" s="845"/>
      <c r="BL465" s="845"/>
      <c r="BM465" s="845"/>
      <c r="BN465" s="845"/>
      <c r="BO465" s="845"/>
      <c r="BP465" s="845"/>
      <c r="BQ465" s="845"/>
      <c r="BS465" s="845"/>
      <c r="BT465" s="845"/>
      <c r="BU465" s="845"/>
    </row>
    <row r="466" spans="62:73" x14ac:dyDescent="0.2">
      <c r="BJ466" s="845"/>
      <c r="BL466" s="845"/>
      <c r="BM466" s="845"/>
      <c r="BN466" s="845"/>
      <c r="BO466" s="845"/>
      <c r="BP466" s="845"/>
      <c r="BQ466" s="845"/>
      <c r="BS466" s="845"/>
      <c r="BT466" s="845"/>
      <c r="BU466" s="845"/>
    </row>
    <row r="467" spans="62:73" x14ac:dyDescent="0.2">
      <c r="BJ467" s="845"/>
      <c r="BL467" s="845"/>
      <c r="BM467" s="845"/>
      <c r="BN467" s="845"/>
      <c r="BO467" s="845"/>
      <c r="BP467" s="845"/>
      <c r="BQ467" s="845"/>
      <c r="BS467" s="845"/>
      <c r="BT467" s="845"/>
      <c r="BU467" s="845"/>
    </row>
    <row r="468" spans="62:73" x14ac:dyDescent="0.2">
      <c r="BJ468" s="845"/>
      <c r="BL468" s="845"/>
      <c r="BM468" s="845"/>
      <c r="BN468" s="845"/>
      <c r="BO468" s="845"/>
      <c r="BP468" s="845"/>
      <c r="BQ468" s="845"/>
      <c r="BS468" s="845"/>
      <c r="BT468" s="845"/>
      <c r="BU468" s="845"/>
    </row>
    <row r="469" spans="62:73" x14ac:dyDescent="0.2">
      <c r="BJ469" s="845"/>
      <c r="BL469" s="845"/>
      <c r="BM469" s="845"/>
      <c r="BN469" s="845"/>
      <c r="BO469" s="845"/>
      <c r="BP469" s="845"/>
      <c r="BQ469" s="845"/>
      <c r="BS469" s="845"/>
      <c r="BT469" s="845"/>
      <c r="BU469" s="845"/>
    </row>
    <row r="470" spans="62:73" x14ac:dyDescent="0.2">
      <c r="BJ470" s="845"/>
      <c r="BL470" s="845"/>
      <c r="BM470" s="845"/>
      <c r="BN470" s="845"/>
      <c r="BO470" s="845"/>
      <c r="BP470" s="845"/>
      <c r="BQ470" s="845"/>
      <c r="BS470" s="845"/>
      <c r="BT470" s="845"/>
      <c r="BU470" s="845"/>
    </row>
    <row r="471" spans="62:73" x14ac:dyDescent="0.2">
      <c r="BJ471" s="845"/>
      <c r="BL471" s="845"/>
      <c r="BM471" s="845"/>
      <c r="BN471" s="845"/>
      <c r="BO471" s="845"/>
      <c r="BP471" s="845"/>
      <c r="BQ471" s="845"/>
      <c r="BS471" s="845"/>
      <c r="BT471" s="845"/>
      <c r="BU471" s="845"/>
    </row>
    <row r="472" spans="62:73" x14ac:dyDescent="0.2">
      <c r="BJ472" s="845"/>
      <c r="BL472" s="845"/>
      <c r="BM472" s="845"/>
      <c r="BN472" s="845"/>
      <c r="BO472" s="845"/>
      <c r="BP472" s="845"/>
      <c r="BQ472" s="845"/>
      <c r="BS472" s="845"/>
      <c r="BT472" s="845"/>
      <c r="BU472" s="845"/>
    </row>
    <row r="473" spans="62:73" x14ac:dyDescent="0.2">
      <c r="BJ473" s="845"/>
      <c r="BL473" s="845"/>
      <c r="BM473" s="845"/>
      <c r="BN473" s="845"/>
      <c r="BO473" s="845"/>
      <c r="BP473" s="845"/>
      <c r="BQ473" s="845"/>
      <c r="BS473" s="845"/>
      <c r="BT473" s="845"/>
      <c r="BU473" s="845"/>
    </row>
    <row r="474" spans="62:73" x14ac:dyDescent="0.2">
      <c r="BJ474" s="845"/>
      <c r="BL474" s="845"/>
      <c r="BM474" s="845"/>
      <c r="BN474" s="845"/>
      <c r="BO474" s="845"/>
      <c r="BP474" s="845"/>
      <c r="BQ474" s="845"/>
      <c r="BS474" s="845"/>
      <c r="BT474" s="845"/>
      <c r="BU474" s="845"/>
    </row>
    <row r="475" spans="62:73" x14ac:dyDescent="0.2">
      <c r="BJ475" s="845"/>
      <c r="BL475" s="845"/>
      <c r="BM475" s="845"/>
      <c r="BN475" s="845"/>
      <c r="BO475" s="845"/>
      <c r="BP475" s="845"/>
      <c r="BQ475" s="845"/>
      <c r="BS475" s="845"/>
      <c r="BT475" s="845"/>
      <c r="BU475" s="845"/>
    </row>
    <row r="476" spans="62:73" x14ac:dyDescent="0.2">
      <c r="BJ476" s="845"/>
      <c r="BL476" s="845"/>
      <c r="BM476" s="845"/>
      <c r="BN476" s="845"/>
      <c r="BO476" s="845"/>
      <c r="BP476" s="845"/>
      <c r="BQ476" s="845"/>
      <c r="BS476" s="845"/>
      <c r="BT476" s="845"/>
      <c r="BU476" s="845"/>
    </row>
    <row r="477" spans="62:73" x14ac:dyDescent="0.2">
      <c r="BJ477" s="845"/>
      <c r="BL477" s="845"/>
      <c r="BM477" s="845"/>
      <c r="BN477" s="845"/>
      <c r="BO477" s="845"/>
      <c r="BP477" s="845"/>
      <c r="BQ477" s="845"/>
      <c r="BS477" s="845"/>
      <c r="BT477" s="845"/>
      <c r="BU477" s="845"/>
    </row>
    <row r="478" spans="62:73" x14ac:dyDescent="0.2">
      <c r="BJ478" s="845"/>
      <c r="BL478" s="845"/>
      <c r="BM478" s="845"/>
      <c r="BN478" s="845"/>
      <c r="BO478" s="845"/>
      <c r="BP478" s="845"/>
      <c r="BQ478" s="845"/>
      <c r="BS478" s="845"/>
      <c r="BT478" s="845"/>
      <c r="BU478" s="845"/>
    </row>
    <row r="479" spans="62:73" x14ac:dyDescent="0.2">
      <c r="BJ479" s="845"/>
      <c r="BL479" s="845"/>
      <c r="BM479" s="845"/>
      <c r="BN479" s="845"/>
      <c r="BO479" s="845"/>
      <c r="BP479" s="845"/>
      <c r="BQ479" s="845"/>
      <c r="BS479" s="845"/>
      <c r="BT479" s="845"/>
      <c r="BU479" s="845"/>
    </row>
    <row r="480" spans="62:73" x14ac:dyDescent="0.2">
      <c r="BJ480" s="845"/>
      <c r="BL480" s="845"/>
      <c r="BM480" s="845"/>
      <c r="BN480" s="845"/>
      <c r="BO480" s="845"/>
      <c r="BP480" s="845"/>
      <c r="BQ480" s="845"/>
      <c r="BS480" s="845"/>
      <c r="BT480" s="845"/>
      <c r="BU480" s="845"/>
    </row>
    <row r="481" spans="62:73" x14ac:dyDescent="0.2">
      <c r="BJ481" s="845"/>
      <c r="BL481" s="845"/>
      <c r="BM481" s="845"/>
      <c r="BN481" s="845"/>
      <c r="BO481" s="845"/>
      <c r="BP481" s="845"/>
      <c r="BQ481" s="845"/>
      <c r="BS481" s="845"/>
      <c r="BT481" s="845"/>
      <c r="BU481" s="845"/>
    </row>
    <row r="482" spans="62:73" x14ac:dyDescent="0.2">
      <c r="BJ482" s="845"/>
      <c r="BL482" s="845"/>
      <c r="BM482" s="845"/>
      <c r="BN482" s="845"/>
      <c r="BO482" s="845"/>
      <c r="BP482" s="845"/>
      <c r="BQ482" s="845"/>
      <c r="BS482" s="845"/>
      <c r="BT482" s="845"/>
      <c r="BU482" s="845"/>
    </row>
    <row r="483" spans="62:73" x14ac:dyDescent="0.2">
      <c r="BJ483" s="845"/>
      <c r="BL483" s="845"/>
      <c r="BM483" s="845"/>
      <c r="BN483" s="845"/>
      <c r="BO483" s="845"/>
      <c r="BP483" s="845"/>
      <c r="BQ483" s="845"/>
      <c r="BS483" s="845"/>
      <c r="BT483" s="845"/>
      <c r="BU483" s="845"/>
    </row>
    <row r="484" spans="62:73" x14ac:dyDescent="0.2">
      <c r="BJ484" s="845"/>
      <c r="BL484" s="845"/>
      <c r="BM484" s="845"/>
      <c r="BN484" s="845"/>
      <c r="BO484" s="845"/>
      <c r="BP484" s="845"/>
      <c r="BQ484" s="845"/>
      <c r="BS484" s="845"/>
      <c r="BT484" s="845"/>
      <c r="BU484" s="845"/>
    </row>
    <row r="485" spans="62:73" x14ac:dyDescent="0.2">
      <c r="BJ485" s="845"/>
      <c r="BL485" s="845"/>
      <c r="BM485" s="845"/>
      <c r="BN485" s="845"/>
      <c r="BO485" s="845"/>
      <c r="BP485" s="845"/>
      <c r="BQ485" s="845"/>
      <c r="BS485" s="845"/>
      <c r="BT485" s="845"/>
      <c r="BU485" s="845"/>
    </row>
    <row r="486" spans="62:73" x14ac:dyDescent="0.2">
      <c r="BJ486" s="845"/>
      <c r="BL486" s="845"/>
      <c r="BM486" s="845"/>
      <c r="BN486" s="845"/>
      <c r="BO486" s="845"/>
      <c r="BP486" s="845"/>
      <c r="BQ486" s="845"/>
      <c r="BS486" s="845"/>
      <c r="BT486" s="845"/>
      <c r="BU486" s="845"/>
    </row>
    <row r="487" spans="62:73" x14ac:dyDescent="0.2">
      <c r="BJ487" s="845"/>
      <c r="BL487" s="845"/>
      <c r="BM487" s="845"/>
      <c r="BN487" s="845"/>
      <c r="BO487" s="845"/>
      <c r="BP487" s="845"/>
      <c r="BQ487" s="845"/>
      <c r="BS487" s="845"/>
      <c r="BT487" s="845"/>
      <c r="BU487" s="845"/>
    </row>
    <row r="488" spans="62:73" x14ac:dyDescent="0.2">
      <c r="BJ488" s="845"/>
      <c r="BL488" s="845"/>
      <c r="BM488" s="845"/>
      <c r="BN488" s="845"/>
      <c r="BO488" s="845"/>
      <c r="BP488" s="845"/>
      <c r="BQ488" s="845"/>
      <c r="BS488" s="845"/>
      <c r="BT488" s="845"/>
      <c r="BU488" s="845"/>
    </row>
    <row r="489" spans="62:73" x14ac:dyDescent="0.2">
      <c r="BJ489" s="845"/>
      <c r="BL489" s="845"/>
      <c r="BM489" s="845"/>
      <c r="BN489" s="845"/>
      <c r="BO489" s="845"/>
      <c r="BP489" s="845"/>
      <c r="BQ489" s="845"/>
      <c r="BS489" s="845"/>
      <c r="BT489" s="845"/>
      <c r="BU489" s="845"/>
    </row>
    <row r="490" spans="62:73" x14ac:dyDescent="0.2">
      <c r="BJ490" s="845"/>
      <c r="BL490" s="845"/>
      <c r="BM490" s="845"/>
      <c r="BN490" s="845"/>
      <c r="BO490" s="845"/>
      <c r="BP490" s="845"/>
      <c r="BQ490" s="845"/>
      <c r="BS490" s="845"/>
      <c r="BT490" s="845"/>
      <c r="BU490" s="845"/>
    </row>
    <row r="491" spans="62:73" x14ac:dyDescent="0.2">
      <c r="BJ491" s="845"/>
      <c r="BL491" s="845"/>
      <c r="BM491" s="845"/>
      <c r="BN491" s="845"/>
      <c r="BO491" s="845"/>
      <c r="BP491" s="845"/>
      <c r="BQ491" s="845"/>
      <c r="BS491" s="845"/>
      <c r="BT491" s="845"/>
      <c r="BU491" s="845"/>
    </row>
    <row r="492" spans="62:73" x14ac:dyDescent="0.2">
      <c r="BJ492" s="845"/>
      <c r="BL492" s="845"/>
      <c r="BM492" s="845"/>
      <c r="BN492" s="845"/>
      <c r="BO492" s="845"/>
      <c r="BP492" s="845"/>
      <c r="BQ492" s="845"/>
      <c r="BS492" s="845"/>
      <c r="BT492" s="845"/>
      <c r="BU492" s="845"/>
    </row>
    <row r="493" spans="62:73" x14ac:dyDescent="0.2">
      <c r="BJ493" s="845"/>
      <c r="BL493" s="845"/>
      <c r="BM493" s="845"/>
      <c r="BN493" s="845"/>
      <c r="BO493" s="845"/>
      <c r="BP493" s="845"/>
      <c r="BQ493" s="845"/>
      <c r="BS493" s="845"/>
      <c r="BT493" s="845"/>
      <c r="BU493" s="845"/>
    </row>
    <row r="494" spans="62:73" x14ac:dyDescent="0.2">
      <c r="BJ494" s="845"/>
      <c r="BL494" s="845"/>
      <c r="BM494" s="845"/>
      <c r="BN494" s="845"/>
      <c r="BO494" s="845"/>
      <c r="BP494" s="845"/>
      <c r="BQ494" s="845"/>
      <c r="BS494" s="845"/>
      <c r="BT494" s="845"/>
      <c r="BU494" s="845"/>
    </row>
    <row r="495" spans="62:73" x14ac:dyDescent="0.2">
      <c r="BJ495" s="845"/>
      <c r="BL495" s="845"/>
      <c r="BM495" s="845"/>
      <c r="BN495" s="845"/>
      <c r="BO495" s="845"/>
      <c r="BP495" s="845"/>
      <c r="BQ495" s="845"/>
      <c r="BS495" s="845"/>
      <c r="BT495" s="845"/>
      <c r="BU495" s="845"/>
    </row>
    <row r="496" spans="62:73" x14ac:dyDescent="0.2">
      <c r="BJ496" s="845"/>
      <c r="BL496" s="845"/>
      <c r="BM496" s="845"/>
      <c r="BN496" s="845"/>
      <c r="BO496" s="845"/>
      <c r="BP496" s="845"/>
      <c r="BQ496" s="845"/>
      <c r="BS496" s="845"/>
      <c r="BT496" s="845"/>
      <c r="BU496" s="845"/>
    </row>
    <row r="497" spans="62:73" x14ac:dyDescent="0.2">
      <c r="BJ497" s="845"/>
      <c r="BL497" s="845"/>
      <c r="BM497" s="845"/>
      <c r="BN497" s="845"/>
      <c r="BO497" s="845"/>
      <c r="BP497" s="845"/>
      <c r="BQ497" s="845"/>
      <c r="BS497" s="845"/>
      <c r="BT497" s="845"/>
      <c r="BU497" s="845"/>
    </row>
    <row r="498" spans="62:73" x14ac:dyDescent="0.2">
      <c r="BJ498" s="845"/>
      <c r="BL498" s="845"/>
      <c r="BM498" s="845"/>
      <c r="BN498" s="845"/>
      <c r="BO498" s="845"/>
      <c r="BP498" s="845"/>
      <c r="BQ498" s="845"/>
      <c r="BS498" s="845"/>
      <c r="BT498" s="845"/>
      <c r="BU498" s="845"/>
    </row>
    <row r="499" spans="62:73" x14ac:dyDescent="0.2">
      <c r="BJ499" s="845"/>
      <c r="BL499" s="845"/>
      <c r="BM499" s="845"/>
      <c r="BN499" s="845"/>
      <c r="BO499" s="845"/>
      <c r="BP499" s="845"/>
      <c r="BQ499" s="845"/>
      <c r="BS499" s="845"/>
      <c r="BT499" s="845"/>
      <c r="BU499" s="845"/>
    </row>
    <row r="500" spans="62:73" x14ac:dyDescent="0.2">
      <c r="BJ500" s="845"/>
      <c r="BL500" s="845"/>
      <c r="BM500" s="845"/>
      <c r="BN500" s="845"/>
      <c r="BO500" s="845"/>
      <c r="BP500" s="845"/>
      <c r="BQ500" s="845"/>
      <c r="BS500" s="845"/>
      <c r="BT500" s="845"/>
      <c r="BU500" s="845"/>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J371"/>
  <sheetViews>
    <sheetView topLeftCell="Q1" workbookViewId="0">
      <selection activeCell="B3" sqref="B3"/>
    </sheetView>
  </sheetViews>
  <sheetFormatPr defaultRowHeight="12.75" x14ac:dyDescent="0.2"/>
  <cols>
    <col min="1" max="16384" width="9.140625" style="845"/>
  </cols>
  <sheetData>
    <row r="1" spans="1:140" x14ac:dyDescent="0.2">
      <c r="A1" s="845">
        <v>1</v>
      </c>
      <c r="B1" s="845">
        <v>2</v>
      </c>
      <c r="C1" s="845">
        <v>3</v>
      </c>
      <c r="D1" s="845">
        <v>4</v>
      </c>
      <c r="E1" s="845">
        <v>5</v>
      </c>
      <c r="F1" s="845">
        <v>6</v>
      </c>
      <c r="G1" s="845">
        <v>7</v>
      </c>
      <c r="H1" s="845">
        <v>8</v>
      </c>
      <c r="I1" s="845">
        <v>9</v>
      </c>
      <c r="J1" s="845">
        <v>10</v>
      </c>
      <c r="K1" s="845">
        <v>11</v>
      </c>
      <c r="L1" s="845">
        <v>12</v>
      </c>
      <c r="M1" s="845">
        <v>13</v>
      </c>
      <c r="N1" s="845">
        <v>14</v>
      </c>
      <c r="O1" s="845">
        <v>15</v>
      </c>
      <c r="P1" s="845">
        <v>16</v>
      </c>
      <c r="Q1" s="845">
        <v>17</v>
      </c>
      <c r="R1" s="845">
        <v>18</v>
      </c>
      <c r="S1" s="845">
        <v>19</v>
      </c>
      <c r="T1" s="845">
        <v>20</v>
      </c>
      <c r="U1" s="845">
        <v>21</v>
      </c>
      <c r="V1" s="845">
        <v>22</v>
      </c>
      <c r="W1" s="845">
        <v>23</v>
      </c>
      <c r="X1" s="845">
        <v>24</v>
      </c>
      <c r="Y1" s="845">
        <v>25</v>
      </c>
      <c r="Z1" s="845">
        <v>26</v>
      </c>
      <c r="AA1" s="845">
        <v>27</v>
      </c>
      <c r="AB1" s="845">
        <v>28</v>
      </c>
      <c r="AC1" s="845">
        <v>29</v>
      </c>
      <c r="AD1" s="845">
        <v>30</v>
      </c>
      <c r="AE1" s="845">
        <v>31</v>
      </c>
      <c r="AF1" s="845">
        <v>32</v>
      </c>
      <c r="AG1" s="845">
        <v>33</v>
      </c>
      <c r="AH1" s="845">
        <v>34</v>
      </c>
      <c r="AI1" s="845">
        <v>35</v>
      </c>
      <c r="AJ1" s="845">
        <v>36</v>
      </c>
      <c r="AK1" s="845">
        <v>37</v>
      </c>
      <c r="AL1" s="845">
        <v>38</v>
      </c>
      <c r="AM1" s="845">
        <v>39</v>
      </c>
      <c r="AN1" s="845">
        <v>40</v>
      </c>
      <c r="AO1" s="845">
        <v>41</v>
      </c>
      <c r="AP1" s="845">
        <v>42</v>
      </c>
      <c r="AQ1" s="845">
        <v>43</v>
      </c>
      <c r="AR1" s="845">
        <v>44</v>
      </c>
      <c r="AS1" s="845">
        <v>45</v>
      </c>
      <c r="AT1" s="845">
        <v>46</v>
      </c>
      <c r="AU1" s="845">
        <v>47</v>
      </c>
      <c r="AV1" s="845">
        <v>48</v>
      </c>
      <c r="AW1" s="845">
        <v>49</v>
      </c>
      <c r="AX1" s="845">
        <v>50</v>
      </c>
      <c r="AY1" s="845">
        <v>51</v>
      </c>
      <c r="AZ1" s="845">
        <v>52</v>
      </c>
      <c r="BA1" s="845">
        <v>53</v>
      </c>
      <c r="BB1" s="845">
        <v>54</v>
      </c>
      <c r="BC1" s="845">
        <v>55</v>
      </c>
      <c r="BD1" s="845">
        <v>56</v>
      </c>
      <c r="BE1" s="845">
        <v>57</v>
      </c>
      <c r="BF1" s="845">
        <v>58</v>
      </c>
      <c r="BG1" s="845">
        <v>59</v>
      </c>
      <c r="BH1" s="845">
        <v>60</v>
      </c>
      <c r="BI1" s="845">
        <v>61</v>
      </c>
      <c r="BJ1" s="845">
        <v>62</v>
      </c>
      <c r="BK1" s="845">
        <v>63</v>
      </c>
      <c r="BL1" s="845">
        <v>64</v>
      </c>
      <c r="BM1" s="845">
        <v>65</v>
      </c>
      <c r="BN1" s="845">
        <v>66</v>
      </c>
      <c r="BO1" s="845">
        <v>67</v>
      </c>
      <c r="BP1" s="845">
        <v>68</v>
      </c>
      <c r="BQ1" s="845">
        <v>69</v>
      </c>
      <c r="BR1" s="845">
        <v>70</v>
      </c>
      <c r="BS1" s="845">
        <v>71</v>
      </c>
      <c r="BT1" s="845">
        <v>72</v>
      </c>
      <c r="BU1" s="845">
        <v>73</v>
      </c>
      <c r="BV1" s="845">
        <v>74</v>
      </c>
      <c r="BW1" s="845">
        <v>75</v>
      </c>
      <c r="BX1" s="845">
        <v>76</v>
      </c>
      <c r="BY1" s="845">
        <v>77</v>
      </c>
      <c r="BZ1" s="845">
        <v>78</v>
      </c>
      <c r="CA1" s="845">
        <v>79</v>
      </c>
      <c r="CB1" s="845">
        <v>80</v>
      </c>
      <c r="CC1" s="845">
        <v>81</v>
      </c>
      <c r="CD1" s="845">
        <v>82</v>
      </c>
      <c r="CE1" s="845">
        <v>83</v>
      </c>
      <c r="CF1" s="845">
        <v>84</v>
      </c>
      <c r="CG1" s="845">
        <v>85</v>
      </c>
      <c r="CH1" s="845">
        <v>86</v>
      </c>
      <c r="CI1" s="845">
        <v>87</v>
      </c>
      <c r="CJ1" s="845">
        <v>88</v>
      </c>
      <c r="CK1" s="845">
        <v>89</v>
      </c>
      <c r="CL1" s="845">
        <v>90</v>
      </c>
      <c r="CM1" s="845">
        <v>91</v>
      </c>
      <c r="CN1" s="845">
        <v>92</v>
      </c>
      <c r="CO1" s="845">
        <v>93</v>
      </c>
      <c r="CP1" s="845">
        <v>94</v>
      </c>
      <c r="CQ1" s="845">
        <v>95</v>
      </c>
      <c r="CR1" s="845">
        <v>96</v>
      </c>
      <c r="CS1" s="845">
        <v>97</v>
      </c>
      <c r="CT1" s="845">
        <v>98</v>
      </c>
      <c r="CU1" s="845">
        <v>99</v>
      </c>
      <c r="CV1" s="845">
        <v>100</v>
      </c>
      <c r="CW1" s="845">
        <v>101</v>
      </c>
      <c r="CX1" s="845">
        <v>102</v>
      </c>
      <c r="CY1" s="845">
        <v>103</v>
      </c>
      <c r="CZ1" s="845">
        <v>104</v>
      </c>
      <c r="DA1" s="845">
        <v>105</v>
      </c>
      <c r="DB1" s="845">
        <v>106</v>
      </c>
      <c r="DC1" s="845">
        <v>107</v>
      </c>
      <c r="DD1" s="845">
        <v>108</v>
      </c>
      <c r="DE1" s="845">
        <v>109</v>
      </c>
      <c r="DF1" s="845">
        <v>110</v>
      </c>
      <c r="DG1" s="845">
        <v>111</v>
      </c>
      <c r="DH1" s="845">
        <v>112</v>
      </c>
      <c r="DI1" s="845">
        <v>113</v>
      </c>
      <c r="DJ1" s="845">
        <v>114</v>
      </c>
      <c r="DK1" s="845">
        <v>115</v>
      </c>
      <c r="DL1" s="845">
        <v>116</v>
      </c>
      <c r="DM1" s="845">
        <v>117</v>
      </c>
      <c r="DN1" s="845">
        <v>118</v>
      </c>
      <c r="DO1" s="845">
        <v>119</v>
      </c>
      <c r="DP1" s="845">
        <v>120</v>
      </c>
      <c r="DQ1" s="845">
        <v>121</v>
      </c>
      <c r="DR1" s="845">
        <v>122</v>
      </c>
      <c r="DS1" s="845">
        <v>123</v>
      </c>
      <c r="DT1" s="845">
        <v>124</v>
      </c>
      <c r="DU1" s="845">
        <v>125</v>
      </c>
      <c r="DV1" s="845">
        <v>126</v>
      </c>
      <c r="DW1" s="845">
        <v>127</v>
      </c>
      <c r="DX1" s="845">
        <v>128</v>
      </c>
      <c r="DY1" s="845">
        <v>129</v>
      </c>
      <c r="DZ1" s="845">
        <v>130</v>
      </c>
      <c r="EA1" s="845">
        <v>131</v>
      </c>
      <c r="EB1" s="845">
        <v>132</v>
      </c>
      <c r="EC1" s="845">
        <v>133</v>
      </c>
      <c r="ED1" s="845">
        <v>134</v>
      </c>
      <c r="EE1" s="845">
        <v>135</v>
      </c>
      <c r="EF1" s="845">
        <v>136</v>
      </c>
      <c r="EG1" s="845">
        <v>137</v>
      </c>
      <c r="EH1" s="845">
        <v>138</v>
      </c>
      <c r="EI1" s="845">
        <v>139</v>
      </c>
      <c r="EJ1" s="845">
        <v>140</v>
      </c>
    </row>
    <row r="2" spans="1:140" x14ac:dyDescent="0.2">
      <c r="A2" s="845" t="s">
        <v>972</v>
      </c>
      <c r="B2" s="845">
        <v>1</v>
      </c>
    </row>
    <row r="3" spans="1:140" x14ac:dyDescent="0.2">
      <c r="A3" s="915">
        <v>42531</v>
      </c>
      <c r="B3" s="916">
        <v>0.39619212962962963</v>
      </c>
      <c r="C3" s="845" t="s">
        <v>978</v>
      </c>
    </row>
    <row r="4" spans="1:140" x14ac:dyDescent="0.2">
      <c r="A4" s="845" t="s">
        <v>671</v>
      </c>
      <c r="B4" s="845" t="s">
        <v>144</v>
      </c>
      <c r="C4" s="845" t="s">
        <v>672</v>
      </c>
      <c r="D4" s="845" t="s">
        <v>673</v>
      </c>
      <c r="E4" s="845" t="s">
        <v>674</v>
      </c>
      <c r="F4" s="845" t="s">
        <v>675</v>
      </c>
      <c r="G4" s="845" t="s">
        <v>676</v>
      </c>
      <c r="H4" s="845" t="s">
        <v>677</v>
      </c>
      <c r="I4" s="845" t="s">
        <v>678</v>
      </c>
      <c r="J4" s="845" t="s">
        <v>679</v>
      </c>
      <c r="K4" s="845" t="s">
        <v>680</v>
      </c>
      <c r="L4" s="845" t="s">
        <v>681</v>
      </c>
      <c r="M4" s="845" t="s">
        <v>682</v>
      </c>
      <c r="N4" s="845" t="s">
        <v>683</v>
      </c>
      <c r="O4" s="845" t="s">
        <v>684</v>
      </c>
      <c r="P4" s="845" t="s">
        <v>178</v>
      </c>
      <c r="Q4" s="845" t="s">
        <v>685</v>
      </c>
      <c r="R4" s="845" t="s">
        <v>145</v>
      </c>
      <c r="S4" s="845" t="s">
        <v>146</v>
      </c>
      <c r="T4" s="845" t="s">
        <v>686</v>
      </c>
      <c r="U4" s="845" t="s">
        <v>687</v>
      </c>
      <c r="V4" s="845" t="s">
        <v>688</v>
      </c>
      <c r="W4" s="845" t="s">
        <v>689</v>
      </c>
      <c r="X4" s="845" t="s">
        <v>690</v>
      </c>
      <c r="Y4" s="845" t="s">
        <v>691</v>
      </c>
      <c r="Z4" s="845" t="s">
        <v>692</v>
      </c>
      <c r="AA4" s="845" t="s">
        <v>693</v>
      </c>
      <c r="AB4" s="845" t="s">
        <v>694</v>
      </c>
      <c r="AC4" s="845" t="s">
        <v>695</v>
      </c>
      <c r="AD4" s="845" t="s">
        <v>696</v>
      </c>
      <c r="AE4" s="845" t="s">
        <v>697</v>
      </c>
      <c r="AF4" s="845" t="s">
        <v>698</v>
      </c>
      <c r="AG4" s="845" t="s">
        <v>699</v>
      </c>
      <c r="AH4" s="845" t="s">
        <v>700</v>
      </c>
      <c r="AI4" s="845" t="s">
        <v>701</v>
      </c>
      <c r="AJ4" s="845" t="s">
        <v>702</v>
      </c>
      <c r="AK4" s="845" t="s">
        <v>147</v>
      </c>
      <c r="AL4" s="845" t="s">
        <v>703</v>
      </c>
      <c r="AM4" s="845" t="s">
        <v>704</v>
      </c>
      <c r="AN4" s="845" t="s">
        <v>705</v>
      </c>
      <c r="AO4" s="845" t="s">
        <v>706</v>
      </c>
      <c r="AP4" s="845" t="s">
        <v>707</v>
      </c>
      <c r="AQ4" s="845" t="s">
        <v>708</v>
      </c>
      <c r="AR4" s="845" t="s">
        <v>709</v>
      </c>
      <c r="AS4" s="845" t="s">
        <v>710</v>
      </c>
      <c r="AT4" s="845" t="s">
        <v>711</v>
      </c>
      <c r="AU4" s="845" t="s">
        <v>712</v>
      </c>
      <c r="AV4" s="845" t="s">
        <v>713</v>
      </c>
      <c r="AW4" s="845" t="s">
        <v>714</v>
      </c>
      <c r="AX4" s="845" t="s">
        <v>715</v>
      </c>
      <c r="AY4" s="845" t="s">
        <v>49</v>
      </c>
      <c r="AZ4" s="845" t="s">
        <v>716</v>
      </c>
      <c r="BA4" s="845" t="s">
        <v>148</v>
      </c>
      <c r="BB4" s="845" t="s">
        <v>717</v>
      </c>
      <c r="BC4" s="845" t="s">
        <v>718</v>
      </c>
      <c r="BD4" s="845" t="s">
        <v>719</v>
      </c>
      <c r="BE4" s="845" t="s">
        <v>720</v>
      </c>
      <c r="BF4" s="845" t="s">
        <v>721</v>
      </c>
      <c r="BG4" s="845" t="s">
        <v>722</v>
      </c>
      <c r="BH4" s="845" t="s">
        <v>723</v>
      </c>
      <c r="BI4" s="845" t="s">
        <v>724</v>
      </c>
      <c r="BJ4" s="845" t="s">
        <v>725</v>
      </c>
      <c r="BK4" s="845" t="s">
        <v>726</v>
      </c>
      <c r="BL4" s="845" t="s">
        <v>727</v>
      </c>
      <c r="BM4" s="845" t="s">
        <v>728</v>
      </c>
      <c r="BN4" s="845" t="s">
        <v>177</v>
      </c>
      <c r="BO4" s="845" t="s">
        <v>729</v>
      </c>
      <c r="BP4" s="845" t="s">
        <v>730</v>
      </c>
      <c r="BQ4" s="845" t="s">
        <v>731</v>
      </c>
      <c r="BR4" s="845" t="s">
        <v>732</v>
      </c>
      <c r="BS4" s="845" t="s">
        <v>733</v>
      </c>
      <c r="BT4" s="845" t="s">
        <v>734</v>
      </c>
      <c r="BU4" s="845" t="s">
        <v>735</v>
      </c>
      <c r="BV4" s="845" t="s">
        <v>736</v>
      </c>
      <c r="BW4" s="845" t="s">
        <v>737</v>
      </c>
      <c r="BX4" s="845" t="s">
        <v>738</v>
      </c>
      <c r="BY4" s="845" t="s">
        <v>739</v>
      </c>
      <c r="BZ4" s="845" t="s">
        <v>740</v>
      </c>
      <c r="CA4" s="845" t="s">
        <v>741</v>
      </c>
      <c r="CB4" s="845" t="s">
        <v>742</v>
      </c>
      <c r="CC4" s="845" t="s">
        <v>743</v>
      </c>
      <c r="CD4" s="845" t="s">
        <v>744</v>
      </c>
      <c r="CE4" s="845" t="s">
        <v>745</v>
      </c>
      <c r="CF4" s="845" t="s">
        <v>746</v>
      </c>
      <c r="CG4" s="845" t="s">
        <v>747</v>
      </c>
      <c r="CH4" s="845" t="s">
        <v>748</v>
      </c>
      <c r="CI4" s="845" t="s">
        <v>749</v>
      </c>
      <c r="CJ4" s="845" t="s">
        <v>750</v>
      </c>
      <c r="CK4" s="845" t="s">
        <v>751</v>
      </c>
      <c r="CL4" s="845" t="s">
        <v>752</v>
      </c>
      <c r="CM4" s="845" t="s">
        <v>753</v>
      </c>
      <c r="CN4" s="845" t="s">
        <v>754</v>
      </c>
      <c r="CO4" s="845" t="s">
        <v>755</v>
      </c>
      <c r="CP4" s="845" t="s">
        <v>756</v>
      </c>
      <c r="CQ4" s="845" t="s">
        <v>757</v>
      </c>
      <c r="CR4" s="845" t="s">
        <v>758</v>
      </c>
      <c r="CS4" s="845" t="s">
        <v>759</v>
      </c>
      <c r="CT4" s="845" t="s">
        <v>760</v>
      </c>
      <c r="CU4" s="845" t="s">
        <v>761</v>
      </c>
      <c r="CV4" s="845" t="s">
        <v>762</v>
      </c>
      <c r="CW4" s="845" t="s">
        <v>763</v>
      </c>
      <c r="CX4" s="845" t="s">
        <v>764</v>
      </c>
      <c r="CY4" s="845" t="s">
        <v>765</v>
      </c>
      <c r="CZ4" s="845" t="s">
        <v>766</v>
      </c>
      <c r="DA4" s="845" t="s">
        <v>767</v>
      </c>
      <c r="DB4" s="845" t="s">
        <v>768</v>
      </c>
      <c r="DC4" s="845" t="s">
        <v>769</v>
      </c>
      <c r="DD4" s="845" t="s">
        <v>770</v>
      </c>
      <c r="DE4" s="845" t="s">
        <v>771</v>
      </c>
      <c r="DF4" s="845" t="s">
        <v>772</v>
      </c>
      <c r="DG4" s="845" t="s">
        <v>773</v>
      </c>
      <c r="DH4" s="845" t="s">
        <v>774</v>
      </c>
      <c r="DI4" s="845" t="s">
        <v>775</v>
      </c>
      <c r="DJ4" s="845" t="s">
        <v>776</v>
      </c>
      <c r="DK4" s="845" t="s">
        <v>777</v>
      </c>
      <c r="DL4" s="845" t="s">
        <v>778</v>
      </c>
      <c r="DM4" s="845" t="s">
        <v>779</v>
      </c>
      <c r="DN4" s="845" t="s">
        <v>780</v>
      </c>
      <c r="DO4" s="845" t="s">
        <v>781</v>
      </c>
      <c r="DP4" s="845" t="s">
        <v>782</v>
      </c>
      <c r="DQ4" s="845" t="s">
        <v>783</v>
      </c>
      <c r="DR4" s="845" t="s">
        <v>784</v>
      </c>
      <c r="DS4" s="845" t="s">
        <v>785</v>
      </c>
      <c r="DT4" s="845" t="s">
        <v>176</v>
      </c>
      <c r="DU4" s="845" t="s">
        <v>786</v>
      </c>
      <c r="DV4" s="845" t="s">
        <v>787</v>
      </c>
      <c r="DW4" s="845" t="s">
        <v>788</v>
      </c>
      <c r="DX4" s="845" t="s">
        <v>789</v>
      </c>
      <c r="DY4" s="845" t="s">
        <v>790</v>
      </c>
      <c r="DZ4" s="845" t="s">
        <v>791</v>
      </c>
      <c r="EA4" s="845" t="s">
        <v>792</v>
      </c>
      <c r="EB4" s="845" t="s">
        <v>793</v>
      </c>
      <c r="EC4" s="845" t="s">
        <v>794</v>
      </c>
      <c r="ED4" s="845" t="s">
        <v>795</v>
      </c>
      <c r="EE4" s="845" t="s">
        <v>796</v>
      </c>
      <c r="EF4" s="845" t="s">
        <v>797</v>
      </c>
    </row>
    <row r="5" spans="1:140" x14ac:dyDescent="0.2">
      <c r="A5" s="845">
        <v>1</v>
      </c>
      <c r="B5" s="845">
        <v>1</v>
      </c>
      <c r="C5" s="845">
        <v>197.81613899999999</v>
      </c>
      <c r="D5" s="845">
        <v>101.71506100000001</v>
      </c>
      <c r="E5" s="845">
        <v>101.71506100000001</v>
      </c>
      <c r="F5" s="845">
        <v>67.150414999999995</v>
      </c>
      <c r="G5" s="845">
        <v>1</v>
      </c>
      <c r="H5" s="845">
        <v>0.10942300000000001</v>
      </c>
      <c r="I5" s="845">
        <v>2.477E-2</v>
      </c>
      <c r="J5" s="845">
        <v>0</v>
      </c>
      <c r="K5" s="845">
        <v>0</v>
      </c>
      <c r="L5" s="845">
        <v>2.477E-2</v>
      </c>
      <c r="M5" s="845" t="s">
        <v>798</v>
      </c>
      <c r="N5" s="845">
        <v>1.4664E-2</v>
      </c>
      <c r="O5" s="845">
        <v>1.0159E-2</v>
      </c>
      <c r="P5" s="845">
        <v>0.51920699999999997</v>
      </c>
      <c r="Q5" s="845">
        <v>0.48079300000000003</v>
      </c>
      <c r="R5" s="845">
        <v>0.888791</v>
      </c>
      <c r="S5" s="845">
        <v>1</v>
      </c>
      <c r="T5" s="845">
        <v>510.34315600000002</v>
      </c>
      <c r="U5" s="845">
        <v>20.413726</v>
      </c>
      <c r="V5" s="845">
        <v>254.056499</v>
      </c>
      <c r="W5" s="845">
        <v>696.98350800000003</v>
      </c>
      <c r="X5" s="845">
        <v>32.826771999999998</v>
      </c>
      <c r="Y5" s="845">
        <v>17.301309</v>
      </c>
      <c r="Z5" s="845">
        <v>49.539746000000001</v>
      </c>
      <c r="AA5" s="845">
        <v>13.439608</v>
      </c>
      <c r="AB5" s="845">
        <v>12.69346</v>
      </c>
      <c r="AC5" s="845">
        <v>134.85961</v>
      </c>
      <c r="AD5" s="845">
        <v>112.12770500000001</v>
      </c>
      <c r="AE5" s="845" t="s">
        <v>798</v>
      </c>
      <c r="AF5" s="845">
        <v>8.519304</v>
      </c>
      <c r="AG5" s="845">
        <v>69.740432999999996</v>
      </c>
      <c r="AH5" s="845">
        <v>102.764701</v>
      </c>
      <c r="AI5" s="845">
        <v>6.0337579999999997</v>
      </c>
      <c r="AJ5" s="845">
        <v>64.955008000000007</v>
      </c>
      <c r="AK5" s="845">
        <v>5.1599999999999997E-4</v>
      </c>
      <c r="AL5" s="845">
        <v>0.18829199999999999</v>
      </c>
      <c r="AM5" s="845">
        <v>0.188195</v>
      </c>
      <c r="AN5" s="845">
        <v>0.35771500000000001</v>
      </c>
      <c r="AO5" s="845">
        <v>0.24982699999999999</v>
      </c>
      <c r="AP5" s="845">
        <v>1</v>
      </c>
      <c r="AQ5" s="845">
        <v>8.9103000000000002E-2</v>
      </c>
      <c r="AR5" s="845">
        <v>0</v>
      </c>
      <c r="AS5" s="845">
        <v>1</v>
      </c>
      <c r="AT5" s="845">
        <v>0</v>
      </c>
      <c r="AU5" s="845">
        <v>0.10942300000000001</v>
      </c>
      <c r="AV5" s="845">
        <v>91.2</v>
      </c>
      <c r="AW5" s="845">
        <v>10.515060999999999</v>
      </c>
      <c r="AX5" s="845">
        <v>75.552525000000003</v>
      </c>
      <c r="AY5" s="845">
        <v>7.940105</v>
      </c>
      <c r="AZ5" s="845">
        <v>0</v>
      </c>
      <c r="BA5" s="845">
        <v>1185.378526</v>
      </c>
      <c r="BB5" s="845">
        <v>1.4500000000000001E-2</v>
      </c>
      <c r="BC5" s="845">
        <v>1.0159E-2</v>
      </c>
      <c r="BD5" s="845">
        <v>95.689785000000001</v>
      </c>
      <c r="BE5" s="845">
        <v>62.488979</v>
      </c>
      <c r="BF5" s="845">
        <v>64.581661999999994</v>
      </c>
      <c r="BG5" s="845">
        <v>8.2700000000000004E-4</v>
      </c>
      <c r="BH5" s="845">
        <v>2.0212000000000001E-2</v>
      </c>
      <c r="BI5" s="845">
        <v>0</v>
      </c>
      <c r="BJ5" s="845">
        <v>0</v>
      </c>
      <c r="BK5" s="845">
        <v>58.588787000000004</v>
      </c>
      <c r="BL5" s="845">
        <v>53.676920000000003</v>
      </c>
      <c r="BM5" s="845">
        <v>60.8</v>
      </c>
      <c r="BN5" s="845">
        <v>183.79576299999999</v>
      </c>
      <c r="BO5" s="845">
        <v>560.47123699999997</v>
      </c>
      <c r="BP5" s="845">
        <v>458.75617599999998</v>
      </c>
      <c r="BQ5" s="845">
        <v>0</v>
      </c>
      <c r="BR5" s="845">
        <v>241.81970999999999</v>
      </c>
      <c r="BS5" s="845">
        <v>1</v>
      </c>
      <c r="BT5" s="845">
        <v>6.955654</v>
      </c>
      <c r="BU5" s="845">
        <v>4.91404</v>
      </c>
      <c r="BV5" s="845">
        <v>3.746105</v>
      </c>
      <c r="BW5" s="845">
        <v>6.1969339999999997</v>
      </c>
      <c r="BX5" s="845">
        <v>3.8560270000000001</v>
      </c>
      <c r="BY5" s="845">
        <v>-19.883147000000001</v>
      </c>
      <c r="BZ5" s="845">
        <v>-29.081014</v>
      </c>
      <c r="CA5" s="845">
        <v>0</v>
      </c>
      <c r="CB5" s="845">
        <v>44.111694999999997</v>
      </c>
      <c r="CC5" s="845">
        <v>42.539003000000001</v>
      </c>
      <c r="CD5" s="845">
        <v>0</v>
      </c>
      <c r="CE5" s="845">
        <v>74.134941999999995</v>
      </c>
      <c r="CF5" s="845">
        <v>8.9103000000000002E-2</v>
      </c>
      <c r="CG5" s="845">
        <v>0.36554300000000001</v>
      </c>
      <c r="CH5" s="845">
        <v>2.1038999999999999E-2</v>
      </c>
      <c r="CI5" s="845">
        <v>5.8751999999999999E-2</v>
      </c>
      <c r="CJ5" s="845">
        <v>5.489414</v>
      </c>
      <c r="CK5" s="845">
        <v>201.831288</v>
      </c>
      <c r="CL5" s="845">
        <v>451.748175</v>
      </c>
      <c r="CM5" s="845">
        <v>0</v>
      </c>
      <c r="CN5" s="845">
        <v>452.197293</v>
      </c>
      <c r="CO5" s="845">
        <v>535.26042299999995</v>
      </c>
      <c r="CP5" s="845">
        <v>773.64602300000001</v>
      </c>
      <c r="CQ5" s="845">
        <v>0</v>
      </c>
      <c r="CR5" s="845">
        <v>0</v>
      </c>
      <c r="CS5" s="845">
        <v>13.632600999999999</v>
      </c>
      <c r="CT5" s="845">
        <v>120.449946</v>
      </c>
      <c r="CU5" s="845">
        <v>132.26563300000001</v>
      </c>
      <c r="CV5" s="845">
        <v>217.99798200000001</v>
      </c>
      <c r="CW5" s="845">
        <v>1966.0355340000001</v>
      </c>
      <c r="CX5" s="845">
        <v>82.658792000000005</v>
      </c>
      <c r="CY5" s="845">
        <v>1020.564884</v>
      </c>
      <c r="CZ5" s="845">
        <v>1364.306026</v>
      </c>
      <c r="DA5" s="845">
        <v>917.65534500000001</v>
      </c>
      <c r="DB5" s="845">
        <v>64.046323000000001</v>
      </c>
      <c r="DC5" s="845">
        <v>60.814641000000002</v>
      </c>
      <c r="DD5" s="845">
        <v>60.847467000000002</v>
      </c>
      <c r="DE5" s="845">
        <v>79.472719999999995</v>
      </c>
      <c r="DF5" s="845">
        <v>73.525300999999999</v>
      </c>
      <c r="DG5" s="845">
        <v>77.487262000000001</v>
      </c>
      <c r="DH5" s="845">
        <v>254.44892899999999</v>
      </c>
      <c r="DI5" s="845" t="s">
        <v>798</v>
      </c>
      <c r="DJ5" s="845">
        <v>248.30535499999999</v>
      </c>
      <c r="DK5" s="845">
        <v>8.9103000000000002E-2</v>
      </c>
      <c r="DL5" s="845">
        <v>0.104452</v>
      </c>
      <c r="DM5" s="845">
        <v>41.945300000000003</v>
      </c>
      <c r="DN5" s="845">
        <v>0.27447100000000002</v>
      </c>
      <c r="DO5" s="845">
        <v>0</v>
      </c>
      <c r="DP5" s="845">
        <v>0</v>
      </c>
      <c r="DQ5" s="845">
        <v>0</v>
      </c>
      <c r="DR5" s="845">
        <v>0</v>
      </c>
      <c r="DS5" s="845">
        <v>0</v>
      </c>
      <c r="DT5" s="845">
        <v>1</v>
      </c>
      <c r="DU5" s="845">
        <v>963.28</v>
      </c>
      <c r="DV5" s="845">
        <v>7.48</v>
      </c>
      <c r="DW5" s="845">
        <v>6.2</v>
      </c>
      <c r="DX5" s="845">
        <v>63.84</v>
      </c>
      <c r="DY5" s="845">
        <v>-99999999</v>
      </c>
      <c r="DZ5" s="845">
        <v>1.68</v>
      </c>
      <c r="EA5" s="845">
        <v>6.83</v>
      </c>
      <c r="EB5" s="845">
        <v>9.76</v>
      </c>
      <c r="EC5" s="845">
        <v>1</v>
      </c>
      <c r="ED5" s="845">
        <v>0.25</v>
      </c>
      <c r="EE5" s="845">
        <v>2000</v>
      </c>
      <c r="EF5" s="845">
        <v>8.43</v>
      </c>
    </row>
    <row r="6" spans="1:140" x14ac:dyDescent="0.2">
      <c r="A6" s="845">
        <v>2</v>
      </c>
      <c r="B6" s="845">
        <v>2</v>
      </c>
      <c r="C6" s="845">
        <v>207.88735600000001</v>
      </c>
      <c r="D6" s="845">
        <v>105.902434</v>
      </c>
      <c r="E6" s="845">
        <v>207.61749499999999</v>
      </c>
      <c r="F6" s="845">
        <v>69.126604999999998</v>
      </c>
      <c r="G6" s="845">
        <v>1</v>
      </c>
      <c r="H6" s="845">
        <v>8.7140999999999996E-2</v>
      </c>
      <c r="I6" s="845">
        <v>2.4053000000000001E-2</v>
      </c>
      <c r="J6" s="845">
        <v>0</v>
      </c>
      <c r="K6" s="845">
        <v>0</v>
      </c>
      <c r="L6" s="845">
        <v>2.4053000000000001E-2</v>
      </c>
      <c r="M6" s="845" t="s">
        <v>798</v>
      </c>
      <c r="N6" s="845">
        <v>1.4628E-2</v>
      </c>
      <c r="O6" s="845">
        <v>9.3080000000000003E-3</v>
      </c>
      <c r="P6" s="845">
        <v>0.48975099999999999</v>
      </c>
      <c r="Q6" s="845">
        <v>0.51024899999999995</v>
      </c>
      <c r="R6" s="845">
        <v>0.91996599999999995</v>
      </c>
      <c r="S6" s="845">
        <v>1</v>
      </c>
      <c r="T6" s="845">
        <v>525.36219800000003</v>
      </c>
      <c r="U6" s="845">
        <v>21.014488</v>
      </c>
      <c r="V6" s="845">
        <v>259.92606599999999</v>
      </c>
      <c r="W6" s="845">
        <v>691.99528999999995</v>
      </c>
      <c r="X6" s="845">
        <v>26.142439</v>
      </c>
      <c r="Y6" s="845">
        <v>16.564049000000001</v>
      </c>
      <c r="Z6" s="845">
        <v>48.105448000000003</v>
      </c>
      <c r="AA6" s="845">
        <v>13.314106000000001</v>
      </c>
      <c r="AB6" s="845">
        <v>12.791905</v>
      </c>
      <c r="AC6" s="845">
        <v>131.11346599999999</v>
      </c>
      <c r="AD6" s="845">
        <v>114.99426</v>
      </c>
      <c r="AE6" s="845" t="s">
        <v>798</v>
      </c>
      <c r="AF6" s="845">
        <v>8.3935689999999994</v>
      </c>
      <c r="AG6" s="845">
        <v>76.219787999999994</v>
      </c>
      <c r="AH6" s="845">
        <v>102.712383</v>
      </c>
      <c r="AI6" s="845">
        <v>6.0626369999999996</v>
      </c>
      <c r="AJ6" s="845">
        <v>99.757941000000002</v>
      </c>
      <c r="AK6" s="845">
        <v>1.681E-3</v>
      </c>
      <c r="AL6" s="845">
        <v>0.186838</v>
      </c>
      <c r="AM6" s="845">
        <v>0.186524</v>
      </c>
      <c r="AN6" s="845">
        <v>0.35322500000000001</v>
      </c>
      <c r="AO6" s="845">
        <v>0.249248</v>
      </c>
      <c r="AP6" s="845">
        <v>1</v>
      </c>
      <c r="AQ6" s="845">
        <v>8.6553000000000005E-2</v>
      </c>
      <c r="AR6" s="845">
        <v>0</v>
      </c>
      <c r="AS6" s="845">
        <v>1</v>
      </c>
      <c r="AT6" s="845">
        <v>0</v>
      </c>
      <c r="AU6" s="845">
        <v>8.7140999999999996E-2</v>
      </c>
      <c r="AV6" s="845">
        <v>91.2</v>
      </c>
      <c r="AW6" s="845">
        <v>14.702434</v>
      </c>
      <c r="AX6" s="845">
        <v>75.140386000000007</v>
      </c>
      <c r="AY6" s="845">
        <v>8.2500839999999993</v>
      </c>
      <c r="AZ6" s="845">
        <v>39.436934999999998</v>
      </c>
      <c r="BA6" s="845">
        <v>1216.813085</v>
      </c>
      <c r="BB6" s="845">
        <v>1.4664E-2</v>
      </c>
      <c r="BC6" s="845">
        <v>9.3080000000000003E-3</v>
      </c>
      <c r="BD6" s="845">
        <v>90.969399999999993</v>
      </c>
      <c r="BE6" s="845">
        <v>70.4024</v>
      </c>
      <c r="BF6" s="845">
        <v>82.713841000000002</v>
      </c>
      <c r="BG6" s="845">
        <v>8.5660000000000007E-3</v>
      </c>
      <c r="BH6" s="845">
        <v>1.7492000000000001E-2</v>
      </c>
      <c r="BI6" s="845">
        <v>0</v>
      </c>
      <c r="BJ6" s="845">
        <v>0</v>
      </c>
      <c r="BK6" s="845">
        <v>49.511071999999999</v>
      </c>
      <c r="BL6" s="845">
        <v>51.717731000000001</v>
      </c>
      <c r="BM6" s="845">
        <v>61.821426000000002</v>
      </c>
      <c r="BN6" s="845">
        <v>176.945266</v>
      </c>
      <c r="BO6" s="845">
        <v>568.06868499999996</v>
      </c>
      <c r="BP6" s="845">
        <v>462.16625199999999</v>
      </c>
      <c r="BQ6" s="845">
        <v>30.4</v>
      </c>
      <c r="BR6" s="845">
        <v>259.77086000000003</v>
      </c>
      <c r="BS6" s="845">
        <v>1.353931</v>
      </c>
      <c r="BT6" s="845">
        <v>7.0842980000000004</v>
      </c>
      <c r="BU6" s="845">
        <v>3.2064509999999999</v>
      </c>
      <c r="BV6" s="845">
        <v>3.3990109999999998</v>
      </c>
      <c r="BW6" s="845">
        <v>3.9630299999999998</v>
      </c>
      <c r="BX6" s="845">
        <v>3.4654739999999999</v>
      </c>
      <c r="BY6" s="845">
        <v>-57.070287</v>
      </c>
      <c r="BZ6" s="845">
        <v>-26.970103000000002</v>
      </c>
      <c r="CA6" s="845">
        <v>1.7990360000000001</v>
      </c>
      <c r="CB6" s="845">
        <v>45.833801000000001</v>
      </c>
      <c r="CC6" s="845">
        <v>49.173793000000003</v>
      </c>
      <c r="CD6" s="845">
        <v>-0.74796499999999999</v>
      </c>
      <c r="CE6" s="845">
        <v>80.774507999999997</v>
      </c>
      <c r="CF6" s="845">
        <v>8.6553000000000005E-2</v>
      </c>
      <c r="CG6" s="845">
        <v>0.24737600000000001</v>
      </c>
      <c r="CH6" s="845">
        <v>2.6058000000000001E-2</v>
      </c>
      <c r="CI6" s="845">
        <v>7.1236999999999995E-2</v>
      </c>
      <c r="CJ6" s="845">
        <v>5.3859620000000001</v>
      </c>
      <c r="CK6" s="845">
        <v>210.51862700000001</v>
      </c>
      <c r="CL6" s="845">
        <v>477.07569799999999</v>
      </c>
      <c r="CM6" s="845">
        <v>0</v>
      </c>
      <c r="CN6" s="845">
        <v>458.77655600000003</v>
      </c>
      <c r="CO6" s="845">
        <v>586.62230499999998</v>
      </c>
      <c r="CP6" s="845">
        <v>805.81800699999997</v>
      </c>
      <c r="CQ6" s="845">
        <v>0</v>
      </c>
      <c r="CR6" s="845">
        <v>0</v>
      </c>
      <c r="CS6" s="845">
        <v>13.885396</v>
      </c>
      <c r="CT6" s="845">
        <v>124.22641299999999</v>
      </c>
      <c r="CU6" s="845">
        <v>252.23473200000001</v>
      </c>
      <c r="CV6" s="845">
        <v>202.986479</v>
      </c>
      <c r="CW6" s="845">
        <v>1997.6171650000001</v>
      </c>
      <c r="CX6" s="845">
        <v>224.46354400000001</v>
      </c>
      <c r="CY6" s="845">
        <v>1142.1550789999999</v>
      </c>
      <c r="CZ6" s="845">
        <v>1343.2425229999999</v>
      </c>
      <c r="DA6" s="845">
        <v>1259.299256</v>
      </c>
      <c r="DB6" s="845">
        <v>64.031958000000003</v>
      </c>
      <c r="DC6" s="845">
        <v>60.810524000000001</v>
      </c>
      <c r="DD6" s="845">
        <v>60.856333999999997</v>
      </c>
      <c r="DE6" s="845">
        <v>78.977924999999999</v>
      </c>
      <c r="DF6" s="845">
        <v>71.577706000000006</v>
      </c>
      <c r="DG6" s="845">
        <v>76.226594000000006</v>
      </c>
      <c r="DH6" s="845">
        <v>278.16613899999999</v>
      </c>
      <c r="DI6" s="845" t="s">
        <v>798</v>
      </c>
      <c r="DJ6" s="845">
        <v>248.3903</v>
      </c>
      <c r="DK6" s="845">
        <v>8.6553000000000005E-2</v>
      </c>
      <c r="DL6" s="845">
        <v>0.104309</v>
      </c>
      <c r="DM6" s="845">
        <v>41.292909999999999</v>
      </c>
      <c r="DN6" s="845">
        <v>0.26929799999999998</v>
      </c>
      <c r="DO6" s="845">
        <v>8.829E-3</v>
      </c>
      <c r="DP6" s="845">
        <v>0.10799599999999999</v>
      </c>
      <c r="DQ6" s="845">
        <v>5.2287E-2</v>
      </c>
      <c r="DR6" s="845">
        <v>1.8211999999999999E-2</v>
      </c>
      <c r="DS6" s="845">
        <v>0</v>
      </c>
      <c r="DT6" s="845">
        <v>2</v>
      </c>
      <c r="DU6" s="845">
        <v>1024.07</v>
      </c>
      <c r="DV6" s="845">
        <v>7.8</v>
      </c>
      <c r="DW6" s="845">
        <v>7.04</v>
      </c>
      <c r="DX6" s="845">
        <v>69.650000000000006</v>
      </c>
      <c r="DY6" s="845">
        <v>-99999999</v>
      </c>
      <c r="DZ6" s="845">
        <v>1.57</v>
      </c>
      <c r="EA6" s="845">
        <v>7.96</v>
      </c>
      <c r="EB6" s="845">
        <v>10.37</v>
      </c>
      <c r="EC6" s="845">
        <v>2</v>
      </c>
      <c r="ED6" s="845">
        <v>0.25</v>
      </c>
      <c r="EE6" s="845">
        <v>2000</v>
      </c>
      <c r="EF6" s="845">
        <v>8.7309999999999999</v>
      </c>
    </row>
    <row r="7" spans="1:140" x14ac:dyDescent="0.2">
      <c r="A7" s="845">
        <v>3</v>
      </c>
      <c r="B7" s="845">
        <v>3</v>
      </c>
      <c r="C7" s="845">
        <v>208.35260700000001</v>
      </c>
      <c r="D7" s="845">
        <v>105.310458</v>
      </c>
      <c r="E7" s="845">
        <v>312.927953</v>
      </c>
      <c r="F7" s="845">
        <v>69.415824999999998</v>
      </c>
      <c r="G7" s="845">
        <v>1</v>
      </c>
      <c r="H7" s="845">
        <v>6.5749000000000002E-2</v>
      </c>
      <c r="I7" s="845">
        <v>1.9470999999999999E-2</v>
      </c>
      <c r="J7" s="845">
        <v>0</v>
      </c>
      <c r="K7" s="845">
        <v>0</v>
      </c>
      <c r="L7" s="845">
        <v>1.9470999999999999E-2</v>
      </c>
      <c r="M7" s="845" t="s">
        <v>798</v>
      </c>
      <c r="N7" s="845">
        <v>1.4465E-2</v>
      </c>
      <c r="O7" s="845">
        <v>4.7860000000000003E-3</v>
      </c>
      <c r="P7" s="845">
        <v>0.44813399999999998</v>
      </c>
      <c r="Q7" s="845">
        <v>0.55186599999999997</v>
      </c>
      <c r="R7" s="845">
        <v>0.94405799999999995</v>
      </c>
      <c r="S7" s="845">
        <v>1</v>
      </c>
      <c r="T7" s="845">
        <v>527.56026799999995</v>
      </c>
      <c r="U7" s="845">
        <v>21.102411</v>
      </c>
      <c r="V7" s="845">
        <v>262.949772</v>
      </c>
      <c r="W7" s="845">
        <v>672.13047800000004</v>
      </c>
      <c r="X7" s="845">
        <v>19.724681</v>
      </c>
      <c r="Y7" s="845">
        <v>12.939279000000001</v>
      </c>
      <c r="Z7" s="845">
        <v>38.941541000000001</v>
      </c>
      <c r="AA7" s="845">
        <v>13.090356999999999</v>
      </c>
      <c r="AB7" s="845">
        <v>13.227765</v>
      </c>
      <c r="AC7" s="845">
        <v>124.343205</v>
      </c>
      <c r="AD7" s="845">
        <v>128.13733199999999</v>
      </c>
      <c r="AE7" s="845" t="s">
        <v>798</v>
      </c>
      <c r="AF7" s="845">
        <v>8.3026920000000004</v>
      </c>
      <c r="AG7" s="845">
        <v>80.183564000000004</v>
      </c>
      <c r="AH7" s="845">
        <v>102.66164499999999</v>
      </c>
      <c r="AI7" s="845">
        <v>6.2958040000000004</v>
      </c>
      <c r="AJ7" s="845">
        <v>111.297354</v>
      </c>
      <c r="AK7" s="845">
        <v>6.9629999999999996E-3</v>
      </c>
      <c r="AL7" s="845">
        <v>0.20300599999999999</v>
      </c>
      <c r="AM7" s="845">
        <v>0.20159299999999999</v>
      </c>
      <c r="AN7" s="845">
        <v>0.35173399999999999</v>
      </c>
      <c r="AO7" s="845">
        <v>0.24838499999999999</v>
      </c>
      <c r="AP7" s="845">
        <v>1</v>
      </c>
      <c r="AQ7" s="845">
        <v>6.6467999999999999E-2</v>
      </c>
      <c r="AR7" s="845">
        <v>1.8201999999999999E-2</v>
      </c>
      <c r="AS7" s="845">
        <v>0.78502099999999997</v>
      </c>
      <c r="AT7" s="845">
        <v>0.214979</v>
      </c>
      <c r="AU7" s="845">
        <v>6.5749000000000002E-2</v>
      </c>
      <c r="AV7" s="845">
        <v>91.2</v>
      </c>
      <c r="AW7" s="845">
        <v>14.110458</v>
      </c>
      <c r="AX7" s="845">
        <v>73.529190999999997</v>
      </c>
      <c r="AY7" s="845">
        <v>8.4398900000000001</v>
      </c>
      <c r="AZ7" s="845">
        <v>60.364806999999999</v>
      </c>
      <c r="BA7" s="845">
        <v>1227.282549</v>
      </c>
      <c r="BB7" s="845">
        <v>1.4628E-2</v>
      </c>
      <c r="BC7" s="845">
        <v>4.7860000000000003E-3</v>
      </c>
      <c r="BD7" s="845">
        <v>90.468918000000002</v>
      </c>
      <c r="BE7" s="845">
        <v>72.270492000000004</v>
      </c>
      <c r="BF7" s="845">
        <v>90.679803000000007</v>
      </c>
      <c r="BG7" s="845">
        <v>5.1659999999999996E-3</v>
      </c>
      <c r="BH7" s="845">
        <v>1.3289E-2</v>
      </c>
      <c r="BI7" s="845">
        <v>5.4000000000000001E-4</v>
      </c>
      <c r="BJ7" s="845">
        <v>1.1615E-2</v>
      </c>
      <c r="BK7" s="845">
        <v>51.077618999999999</v>
      </c>
      <c r="BL7" s="845">
        <v>51.453023000000002</v>
      </c>
      <c r="BM7" s="845">
        <v>61.897568</v>
      </c>
      <c r="BN7" s="845">
        <v>180.15684999999999</v>
      </c>
      <c r="BO7" s="845">
        <v>560.22422800000004</v>
      </c>
      <c r="BP7" s="845">
        <v>454.91377</v>
      </c>
      <c r="BQ7" s="845">
        <v>60.8</v>
      </c>
      <c r="BR7" s="845">
        <v>242.56272000000001</v>
      </c>
      <c r="BS7" s="845">
        <v>1.867618</v>
      </c>
      <c r="BT7" s="845">
        <v>6.033404</v>
      </c>
      <c r="BU7" s="845">
        <v>3.5959140000000001</v>
      </c>
      <c r="BV7" s="845">
        <v>3.306683</v>
      </c>
      <c r="BW7" s="845">
        <v>3.8590719999999998</v>
      </c>
      <c r="BX7" s="845">
        <v>3.3994399999999998</v>
      </c>
      <c r="BY7" s="845">
        <v>-20.721157999999999</v>
      </c>
      <c r="BZ7" s="845">
        <v>-24.179805000000002</v>
      </c>
      <c r="CA7" s="845">
        <v>2.7214990000000001</v>
      </c>
      <c r="CB7" s="845">
        <v>46.888275999999998</v>
      </c>
      <c r="CC7" s="845">
        <v>51.082875000000001</v>
      </c>
      <c r="CD7" s="845">
        <v>1.051925</v>
      </c>
      <c r="CE7" s="845">
        <v>80.457252999999994</v>
      </c>
      <c r="CF7" s="845">
        <v>8.4670999999999996E-2</v>
      </c>
      <c r="CG7" s="845">
        <v>0.16328699999999999</v>
      </c>
      <c r="CH7" s="845">
        <v>1.7106E-2</v>
      </c>
      <c r="CI7" s="845">
        <v>4.5544000000000001E-2</v>
      </c>
      <c r="CJ7" s="845">
        <v>5.5645689999999997</v>
      </c>
      <c r="CK7" s="845">
        <v>260.18984399999999</v>
      </c>
      <c r="CL7" s="845">
        <v>477.70357100000001</v>
      </c>
      <c r="CM7" s="845">
        <v>274.10909500000002</v>
      </c>
      <c r="CN7" s="845">
        <v>561.62226299999998</v>
      </c>
      <c r="CO7" s="845">
        <v>570.50262399999997</v>
      </c>
      <c r="CP7" s="845">
        <v>850.76482099999998</v>
      </c>
      <c r="CQ7" s="845">
        <v>0</v>
      </c>
      <c r="CR7" s="845">
        <v>0</v>
      </c>
      <c r="CS7" s="845">
        <v>14.066927</v>
      </c>
      <c r="CT7" s="845">
        <v>132.284683</v>
      </c>
      <c r="CU7" s="845">
        <v>420.04980799999998</v>
      </c>
      <c r="CV7" s="845">
        <v>164.41795099999999</v>
      </c>
      <c r="CW7" s="845">
        <v>2009.657899</v>
      </c>
      <c r="CX7" s="845">
        <v>328.708687</v>
      </c>
      <c r="CY7" s="845">
        <v>1141.715154</v>
      </c>
      <c r="CZ7" s="845">
        <v>1185.077491</v>
      </c>
      <c r="DA7" s="845">
        <v>1178.1840460000001</v>
      </c>
      <c r="DB7" s="845">
        <v>60.819516</v>
      </c>
      <c r="DC7" s="845">
        <v>60.807434999999998</v>
      </c>
      <c r="DD7" s="845">
        <v>60.850788999999999</v>
      </c>
      <c r="DE7" s="845">
        <v>75.497703000000001</v>
      </c>
      <c r="DF7" s="845">
        <v>74.645213999999996</v>
      </c>
      <c r="DG7" s="845">
        <v>77.743523999999994</v>
      </c>
      <c r="DH7" s="845">
        <v>252.766614</v>
      </c>
      <c r="DI7" s="845" t="s">
        <v>798</v>
      </c>
      <c r="DJ7" s="845">
        <v>267.81212199999999</v>
      </c>
      <c r="DK7" s="845">
        <v>8.4670999999999996E-2</v>
      </c>
      <c r="DL7" s="845">
        <v>8.2711000000000007E-2</v>
      </c>
      <c r="DM7" s="845">
        <v>41.371307999999999</v>
      </c>
      <c r="DN7" s="845">
        <v>0.27822799999999998</v>
      </c>
      <c r="DO7" s="845">
        <v>1.5560000000000001E-3</v>
      </c>
      <c r="DP7" s="845">
        <v>8.8186E-2</v>
      </c>
      <c r="DQ7" s="845">
        <v>4.2660999999999998E-2</v>
      </c>
      <c r="DR7" s="845">
        <v>1.5618999999999999E-2</v>
      </c>
      <c r="DS7" s="845">
        <v>0</v>
      </c>
      <c r="DT7" s="845">
        <v>3</v>
      </c>
      <c r="DU7" s="845">
        <v>941.76</v>
      </c>
      <c r="DV7" s="845">
        <v>7.44</v>
      </c>
      <c r="DW7" s="845">
        <v>7.18</v>
      </c>
      <c r="DX7" s="845">
        <v>69.69</v>
      </c>
      <c r="DY7" s="845">
        <v>372.85</v>
      </c>
      <c r="DZ7" s="845">
        <v>1.51</v>
      </c>
      <c r="EA7" s="845">
        <v>8.33</v>
      </c>
      <c r="EB7" s="845">
        <v>10.24</v>
      </c>
      <c r="EC7" s="845">
        <v>2</v>
      </c>
      <c r="ED7" s="845">
        <v>0.25</v>
      </c>
      <c r="EE7" s="845">
        <v>2000</v>
      </c>
      <c r="EF7" s="845">
        <v>8.7040000000000006</v>
      </c>
    </row>
    <row r="8" spans="1:140" x14ac:dyDescent="0.2">
      <c r="A8" s="845">
        <v>4</v>
      </c>
      <c r="B8" s="845">
        <v>4</v>
      </c>
      <c r="C8" s="845">
        <v>189.898054</v>
      </c>
      <c r="D8" s="845">
        <v>82.417976999999993</v>
      </c>
      <c r="E8" s="845">
        <v>395.34592900000001</v>
      </c>
      <c r="F8" s="845">
        <v>66.357275999999999</v>
      </c>
      <c r="G8" s="845">
        <v>1</v>
      </c>
      <c r="H8" s="845">
        <v>5.3552000000000002E-2</v>
      </c>
      <c r="I8" s="845">
        <v>2.1097000000000001E-2</v>
      </c>
      <c r="J8" s="845">
        <v>0</v>
      </c>
      <c r="K8" s="845">
        <v>0</v>
      </c>
      <c r="L8" s="845">
        <v>2.1097000000000001E-2</v>
      </c>
      <c r="M8" s="845" t="s">
        <v>798</v>
      </c>
      <c r="N8" s="845">
        <v>1.4258E-2</v>
      </c>
      <c r="O8" s="845">
        <v>6.5890000000000002E-3</v>
      </c>
      <c r="P8" s="845">
        <v>0.39184999999999998</v>
      </c>
      <c r="Q8" s="845">
        <v>0.60814999999999997</v>
      </c>
      <c r="R8" s="845">
        <v>0.95722799999999997</v>
      </c>
      <c r="S8" s="845">
        <v>1</v>
      </c>
      <c r="T8" s="845">
        <v>504.31529699999999</v>
      </c>
      <c r="U8" s="845">
        <v>20.172612000000001</v>
      </c>
      <c r="V8" s="845">
        <v>259.22287</v>
      </c>
      <c r="W8" s="845">
        <v>684.79303200000004</v>
      </c>
      <c r="X8" s="845">
        <v>16.065702000000002</v>
      </c>
      <c r="Y8" s="845">
        <v>14.276026999999999</v>
      </c>
      <c r="Z8" s="845">
        <v>42.193561000000003</v>
      </c>
      <c r="AA8" s="845">
        <v>12.953382</v>
      </c>
      <c r="AB8" s="845">
        <v>13.702227000000001</v>
      </c>
      <c r="AC8" s="845">
        <v>120.164215</v>
      </c>
      <c r="AD8" s="845">
        <v>142.461986</v>
      </c>
      <c r="AE8" s="845" t="s">
        <v>798</v>
      </c>
      <c r="AF8" s="845">
        <v>8.1103760000000005</v>
      </c>
      <c r="AG8" s="845">
        <v>84.147120000000001</v>
      </c>
      <c r="AH8" s="845">
        <v>102.58857</v>
      </c>
      <c r="AI8" s="845">
        <v>6.546786</v>
      </c>
      <c r="AJ8" s="845">
        <v>146.76881700000001</v>
      </c>
      <c r="AK8" s="845">
        <v>2.6492000000000002E-2</v>
      </c>
      <c r="AL8" s="845">
        <v>0.17297299999999999</v>
      </c>
      <c r="AM8" s="845">
        <v>0.16839100000000001</v>
      </c>
      <c r="AN8" s="845">
        <v>0.35403200000000001</v>
      </c>
      <c r="AO8" s="845">
        <v>0.247089</v>
      </c>
      <c r="AP8" s="845">
        <v>1</v>
      </c>
      <c r="AQ8" s="845">
        <v>4.9658000000000001E-2</v>
      </c>
      <c r="AR8" s="845">
        <v>3.3602E-2</v>
      </c>
      <c r="AS8" s="845">
        <v>0.59642099999999998</v>
      </c>
      <c r="AT8" s="845">
        <v>0.40357900000000002</v>
      </c>
      <c r="AU8" s="845">
        <v>5.3552000000000002E-2</v>
      </c>
      <c r="AV8" s="845">
        <v>91.2</v>
      </c>
      <c r="AW8" s="845">
        <v>-8.7820230000000006</v>
      </c>
      <c r="AX8" s="845">
        <v>69.322310999999999</v>
      </c>
      <c r="AY8" s="845">
        <v>8.3666809999999998</v>
      </c>
      <c r="AZ8" s="845">
        <v>67.150459999999995</v>
      </c>
      <c r="BA8" s="845">
        <v>1196.1410100000001</v>
      </c>
      <c r="BB8" s="845">
        <v>1.4465E-2</v>
      </c>
      <c r="BC8" s="845">
        <v>6.5890000000000002E-3</v>
      </c>
      <c r="BD8" s="845">
        <v>66.253320000000002</v>
      </c>
      <c r="BE8" s="845">
        <v>75.369343999999998</v>
      </c>
      <c r="BF8" s="845">
        <v>100.356347</v>
      </c>
      <c r="BG8" s="845">
        <v>6.071E-3</v>
      </c>
      <c r="BH8" s="845">
        <v>1.4260999999999999E-2</v>
      </c>
      <c r="BI8" s="845">
        <v>2.3599999999999999E-4</v>
      </c>
      <c r="BJ8" s="845">
        <v>1.1540999999999999E-2</v>
      </c>
      <c r="BK8" s="845">
        <v>50.744031</v>
      </c>
      <c r="BL8" s="845">
        <v>46.618611999999999</v>
      </c>
      <c r="BM8" s="845">
        <v>63.124482</v>
      </c>
      <c r="BN8" s="845">
        <v>190.17992799999999</v>
      </c>
      <c r="BO8" s="845">
        <v>534.65702499999998</v>
      </c>
      <c r="BP8" s="845">
        <v>452.23904900000002</v>
      </c>
      <c r="BQ8" s="845">
        <v>91.2</v>
      </c>
      <c r="BR8" s="845">
        <v>307.07213999999999</v>
      </c>
      <c r="BS8" s="845">
        <v>2.224281</v>
      </c>
      <c r="BT8" s="845">
        <v>7.4992979999999996</v>
      </c>
      <c r="BU8" s="845">
        <v>3.5938729999999999</v>
      </c>
      <c r="BV8" s="845">
        <v>2.403527</v>
      </c>
      <c r="BW8" s="845">
        <v>3.6267680000000002</v>
      </c>
      <c r="BX8" s="845">
        <v>2.4364219999999999</v>
      </c>
      <c r="BY8" s="845">
        <v>-24.833041000000001</v>
      </c>
      <c r="BZ8" s="845">
        <v>-16.552192000000002</v>
      </c>
      <c r="CA8" s="845">
        <v>3.0369980000000001</v>
      </c>
      <c r="CB8" s="845">
        <v>46.481558999999997</v>
      </c>
      <c r="CC8" s="845">
        <v>51.112259999999999</v>
      </c>
      <c r="CD8" s="845">
        <v>1.8262659999999999</v>
      </c>
      <c r="CE8" s="845">
        <v>77.480988999999994</v>
      </c>
      <c r="CF8" s="845">
        <v>8.3260000000000001E-2</v>
      </c>
      <c r="CG8" s="845">
        <v>0.102671</v>
      </c>
      <c r="CH8" s="845">
        <v>1.6891E-2</v>
      </c>
      <c r="CI8" s="845">
        <v>4.4204E-2</v>
      </c>
      <c r="CJ8" s="845">
        <v>4.4282450000000004</v>
      </c>
      <c r="CK8" s="845">
        <v>284.56991099999999</v>
      </c>
      <c r="CL8" s="845">
        <v>435.833169</v>
      </c>
      <c r="CM8" s="845">
        <v>383.76395600000001</v>
      </c>
      <c r="CN8" s="845">
        <v>685.76909999999998</v>
      </c>
      <c r="CO8" s="845">
        <v>536.81555100000003</v>
      </c>
      <c r="CP8" s="845">
        <v>898.05283699999995</v>
      </c>
      <c r="CQ8" s="845">
        <v>0</v>
      </c>
      <c r="CR8" s="845">
        <v>0</v>
      </c>
      <c r="CS8" s="845">
        <v>14.309322</v>
      </c>
      <c r="CT8" s="845">
        <v>140.43635499999999</v>
      </c>
      <c r="CU8" s="845">
        <v>202.70024699999999</v>
      </c>
      <c r="CV8" s="845">
        <v>118.026498</v>
      </c>
      <c r="CW8" s="845">
        <v>1980.96443</v>
      </c>
      <c r="CX8" s="845">
        <v>442.24936600000001</v>
      </c>
      <c r="CY8" s="845">
        <v>1040.782453</v>
      </c>
      <c r="CZ8" s="845">
        <v>978.806107</v>
      </c>
      <c r="DA8" s="845">
        <v>1133.2726150000001</v>
      </c>
      <c r="DB8" s="845">
        <v>60.812218000000001</v>
      </c>
      <c r="DC8" s="845">
        <v>61.185679999999998</v>
      </c>
      <c r="DD8" s="845">
        <v>60.822232999999997</v>
      </c>
      <c r="DE8" s="845">
        <v>75.189993999999999</v>
      </c>
      <c r="DF8" s="845">
        <v>77.181265999999994</v>
      </c>
      <c r="DG8" s="845">
        <v>77.074521000000004</v>
      </c>
      <c r="DH8" s="845">
        <v>232.56454199999999</v>
      </c>
      <c r="DI8" s="845" t="s">
        <v>798</v>
      </c>
      <c r="DJ8" s="845">
        <v>258.34668699999997</v>
      </c>
      <c r="DK8" s="845">
        <v>8.3260000000000001E-2</v>
      </c>
      <c r="DL8" s="845">
        <v>6.2157999999999998E-2</v>
      </c>
      <c r="DM8" s="845">
        <v>41.731085</v>
      </c>
      <c r="DN8" s="845">
        <v>0.221412</v>
      </c>
      <c r="DO8" s="845">
        <v>1.916E-3</v>
      </c>
      <c r="DP8" s="845">
        <v>6.5240000000000006E-2</v>
      </c>
      <c r="DQ8" s="845">
        <v>3.1579999999999997E-2</v>
      </c>
      <c r="DR8" s="845">
        <v>1.1058E-2</v>
      </c>
      <c r="DS8" s="845">
        <v>0</v>
      </c>
      <c r="DT8" s="845">
        <v>4</v>
      </c>
      <c r="DU8" s="845">
        <v>805.39</v>
      </c>
      <c r="DV8" s="845">
        <v>6.93</v>
      </c>
      <c r="DW8" s="845">
        <v>6.89</v>
      </c>
      <c r="DX8" s="845">
        <v>67.97</v>
      </c>
      <c r="DY8" s="845">
        <v>481.66</v>
      </c>
      <c r="DZ8" s="845">
        <v>1.45</v>
      </c>
      <c r="EA8" s="845">
        <v>8.42</v>
      </c>
      <c r="EB8" s="845">
        <v>10.1</v>
      </c>
      <c r="EC8" s="845">
        <v>2</v>
      </c>
      <c r="ED8" s="845">
        <v>0.25</v>
      </c>
      <c r="EE8" s="845">
        <v>2000</v>
      </c>
      <c r="EF8" s="845">
        <v>8.0619999999999994</v>
      </c>
    </row>
    <row r="9" spans="1:140" x14ac:dyDescent="0.2">
      <c r="A9" s="845">
        <v>5</v>
      </c>
      <c r="B9" s="845">
        <v>5</v>
      </c>
      <c r="C9" s="845">
        <v>153.650251</v>
      </c>
      <c r="D9" s="845">
        <v>45.821451000000003</v>
      </c>
      <c r="E9" s="845">
        <v>441.16738099999998</v>
      </c>
      <c r="F9" s="845">
        <v>60.117271000000002</v>
      </c>
      <c r="G9" s="845">
        <v>1</v>
      </c>
      <c r="H9" s="845">
        <v>4.1778000000000003E-2</v>
      </c>
      <c r="I9" s="845">
        <v>1.9191E-2</v>
      </c>
      <c r="J9" s="845">
        <v>0</v>
      </c>
      <c r="K9" s="845">
        <v>0</v>
      </c>
      <c r="L9" s="845">
        <v>1.9191E-2</v>
      </c>
      <c r="M9" s="845" t="s">
        <v>798</v>
      </c>
      <c r="N9" s="845">
        <v>1.4252000000000001E-2</v>
      </c>
      <c r="O9" s="845">
        <v>4.8840000000000003E-3</v>
      </c>
      <c r="P9" s="845">
        <v>0.35262700000000002</v>
      </c>
      <c r="Q9" s="845">
        <v>0.64737299999999998</v>
      </c>
      <c r="R9" s="845">
        <v>0.95036900000000002</v>
      </c>
      <c r="S9" s="845">
        <v>1</v>
      </c>
      <c r="T9" s="845">
        <v>456.89125999999999</v>
      </c>
      <c r="U9" s="845">
        <v>18.275649999999999</v>
      </c>
      <c r="V9" s="845">
        <v>248.89657</v>
      </c>
      <c r="W9" s="845">
        <v>674.54127700000004</v>
      </c>
      <c r="X9" s="845">
        <v>12.533377</v>
      </c>
      <c r="Y9" s="845">
        <v>12.907817</v>
      </c>
      <c r="Z9" s="845">
        <v>38.382551999999997</v>
      </c>
      <c r="AA9" s="845">
        <v>12.836035000000001</v>
      </c>
      <c r="AB9" s="845">
        <v>14.127331</v>
      </c>
      <c r="AC9" s="845">
        <v>116.596282</v>
      </c>
      <c r="AD9" s="845">
        <v>155.43141399999999</v>
      </c>
      <c r="AE9" s="845" t="s">
        <v>798</v>
      </c>
      <c r="AF9" s="845">
        <v>8.2297930000000008</v>
      </c>
      <c r="AG9" s="845">
        <v>88.110496999999995</v>
      </c>
      <c r="AH9" s="845">
        <v>102.519322</v>
      </c>
      <c r="AI9" s="845">
        <v>6.7875810000000003</v>
      </c>
      <c r="AJ9" s="845">
        <v>186.96572699999999</v>
      </c>
      <c r="AK9" s="845">
        <v>7.8996999999999998E-2</v>
      </c>
      <c r="AL9" s="845">
        <v>0.14485300000000001</v>
      </c>
      <c r="AM9" s="845">
        <v>0.13341</v>
      </c>
      <c r="AN9" s="845">
        <v>0.357626</v>
      </c>
      <c r="AO9" s="845">
        <v>0.24625900000000001</v>
      </c>
      <c r="AP9" s="845">
        <v>1</v>
      </c>
      <c r="AQ9" s="845">
        <v>3.8039999999999997E-2</v>
      </c>
      <c r="AR9" s="845">
        <v>4.3637000000000002E-2</v>
      </c>
      <c r="AS9" s="845">
        <v>0.46573700000000001</v>
      </c>
      <c r="AT9" s="845">
        <v>0.53426300000000004</v>
      </c>
      <c r="AU9" s="845">
        <v>4.1778000000000003E-2</v>
      </c>
      <c r="AV9" s="845">
        <v>91.2</v>
      </c>
      <c r="AW9" s="845">
        <v>-45.378549</v>
      </c>
      <c r="AX9" s="845">
        <v>63.256751999999999</v>
      </c>
      <c r="AY9" s="845">
        <v>8.0012790000000003</v>
      </c>
      <c r="AZ9" s="845">
        <v>69.414460000000005</v>
      </c>
      <c r="BA9" s="845">
        <v>1140.8266900000001</v>
      </c>
      <c r="BB9" s="845">
        <v>1.4258E-2</v>
      </c>
      <c r="BC9" s="845">
        <v>4.8840000000000003E-3</v>
      </c>
      <c r="BD9" s="845">
        <v>43.054816000000002</v>
      </c>
      <c r="BE9" s="845">
        <v>75.871492000000003</v>
      </c>
      <c r="BF9" s="845">
        <v>109.625561</v>
      </c>
      <c r="BG9" s="845">
        <v>1.2211E-2</v>
      </c>
      <c r="BH9" s="845">
        <v>1.6185000000000001E-2</v>
      </c>
      <c r="BI9" s="845">
        <v>2.8800000000000001E-4</v>
      </c>
      <c r="BJ9" s="845">
        <v>1.149E-2</v>
      </c>
      <c r="BK9" s="845">
        <v>51.279335000000003</v>
      </c>
      <c r="BL9" s="845">
        <v>42.532052999999998</v>
      </c>
      <c r="BM9" s="845">
        <v>61.273578999999998</v>
      </c>
      <c r="BN9" s="845">
        <v>208.72739300000001</v>
      </c>
      <c r="BO9" s="845">
        <v>482.33245399999998</v>
      </c>
      <c r="BP9" s="845">
        <v>436.51100300000002</v>
      </c>
      <c r="BQ9" s="845">
        <v>121.6</v>
      </c>
      <c r="BR9" s="845">
        <v>318.20193399999999</v>
      </c>
      <c r="BS9" s="845">
        <v>2.7833640000000002</v>
      </c>
      <c r="BT9" s="845">
        <v>7.6868990000000004</v>
      </c>
      <c r="BU9" s="845">
        <v>3.5618059999999998</v>
      </c>
      <c r="BV9" s="845">
        <v>1.671084</v>
      </c>
      <c r="BW9" s="845">
        <v>3.5947</v>
      </c>
      <c r="BX9" s="845">
        <v>1.703978</v>
      </c>
      <c r="BY9" s="845">
        <v>-24.043194</v>
      </c>
      <c r="BZ9" s="845">
        <v>-12.259938</v>
      </c>
      <c r="CA9" s="845">
        <v>3.154175</v>
      </c>
      <c r="CB9" s="845">
        <v>44.451552</v>
      </c>
      <c r="CC9" s="845">
        <v>50.236823999999999</v>
      </c>
      <c r="CD9" s="845">
        <v>2.4046319999999999</v>
      </c>
      <c r="CE9" s="845">
        <v>73.137880999999993</v>
      </c>
      <c r="CF9" s="845">
        <v>8.1677E-2</v>
      </c>
      <c r="CG9" s="845">
        <v>5.9882999999999999E-2</v>
      </c>
      <c r="CH9" s="845">
        <v>1.9567999999999999E-2</v>
      </c>
      <c r="CI9" s="845">
        <v>5.0342999999999999E-2</v>
      </c>
      <c r="CJ9" s="845">
        <v>3.6874410000000002</v>
      </c>
      <c r="CK9" s="845">
        <v>320.59472099999999</v>
      </c>
      <c r="CL9" s="845">
        <v>402.345508</v>
      </c>
      <c r="CM9" s="845">
        <v>456.04134599999998</v>
      </c>
      <c r="CN9" s="845">
        <v>798.61399800000004</v>
      </c>
      <c r="CO9" s="845">
        <v>494.88923699999998</v>
      </c>
      <c r="CP9" s="845">
        <v>937.92389900000001</v>
      </c>
      <c r="CQ9" s="845">
        <v>0</v>
      </c>
      <c r="CR9" s="845">
        <v>0</v>
      </c>
      <c r="CS9" s="845">
        <v>14.220033000000001</v>
      </c>
      <c r="CT9" s="845">
        <v>148.06783100000001</v>
      </c>
      <c r="CU9" s="845">
        <v>316.569298</v>
      </c>
      <c r="CV9" s="845">
        <v>71.377565000000004</v>
      </c>
      <c r="CW9" s="845">
        <v>1928.69616</v>
      </c>
      <c r="CX9" s="845">
        <v>562.74817099999996</v>
      </c>
      <c r="CY9" s="845">
        <v>966.41461700000002</v>
      </c>
      <c r="CZ9" s="845">
        <v>768.83628299999998</v>
      </c>
      <c r="DA9" s="845">
        <v>1100.6000100000001</v>
      </c>
      <c r="DB9" s="845">
        <v>60.826303000000003</v>
      </c>
      <c r="DC9" s="845">
        <v>63.438856999999999</v>
      </c>
      <c r="DD9" s="845">
        <v>60.803905999999998</v>
      </c>
      <c r="DE9" s="845">
        <v>74.884204999999994</v>
      </c>
      <c r="DF9" s="845">
        <v>81.802925000000002</v>
      </c>
      <c r="DG9" s="845">
        <v>77.836635999999999</v>
      </c>
      <c r="DH9" s="845">
        <v>215.85816700000001</v>
      </c>
      <c r="DI9" s="845" t="s">
        <v>798</v>
      </c>
      <c r="DJ9" s="845">
        <v>254.00529900000001</v>
      </c>
      <c r="DK9" s="845">
        <v>8.1677E-2</v>
      </c>
      <c r="DL9" s="845">
        <v>4.9456E-2</v>
      </c>
      <c r="DM9" s="845">
        <v>41.619402000000001</v>
      </c>
      <c r="DN9" s="845">
        <v>0.18437200000000001</v>
      </c>
      <c r="DO9" s="845">
        <v>2.5460000000000001E-3</v>
      </c>
      <c r="DP9" s="845">
        <v>4.8975999999999999E-2</v>
      </c>
      <c r="DQ9" s="845">
        <v>2.3632E-2</v>
      </c>
      <c r="DR9" s="845">
        <v>7.8059999999999996E-3</v>
      </c>
      <c r="DS9" s="845">
        <v>0</v>
      </c>
      <c r="DT9" s="845">
        <v>5</v>
      </c>
      <c r="DU9" s="845">
        <v>658.38</v>
      </c>
      <c r="DV9" s="845">
        <v>6.34</v>
      </c>
      <c r="DW9" s="845">
        <v>6.31</v>
      </c>
      <c r="DX9" s="845">
        <v>65.459999999999994</v>
      </c>
      <c r="DY9" s="845">
        <v>547.72</v>
      </c>
      <c r="DZ9" s="845">
        <v>1.41</v>
      </c>
      <c r="EA9" s="845">
        <v>8.3699999999999992</v>
      </c>
      <c r="EB9" s="845">
        <v>10.050000000000001</v>
      </c>
      <c r="EC9" s="845">
        <v>2</v>
      </c>
      <c r="ED9" s="845">
        <v>0.25</v>
      </c>
      <c r="EE9" s="845">
        <v>2000</v>
      </c>
      <c r="EF9" s="845">
        <v>6.8419999999999996</v>
      </c>
    </row>
    <row r="10" spans="1:140" x14ac:dyDescent="0.2">
      <c r="A10" s="845">
        <v>6</v>
      </c>
      <c r="B10" s="845">
        <v>6</v>
      </c>
      <c r="C10" s="845">
        <v>113.39006500000001</v>
      </c>
      <c r="D10" s="845">
        <v>3.5903330000000002</v>
      </c>
      <c r="E10" s="845">
        <v>444.75771300000002</v>
      </c>
      <c r="F10" s="845">
        <v>53.030141999999998</v>
      </c>
      <c r="G10" s="845">
        <v>1</v>
      </c>
      <c r="H10" s="845">
        <v>4.0847000000000001E-2</v>
      </c>
      <c r="I10" s="845">
        <v>2.1374000000000001E-2</v>
      </c>
      <c r="J10" s="845">
        <v>0</v>
      </c>
      <c r="K10" s="845">
        <v>0</v>
      </c>
      <c r="L10" s="845">
        <v>2.1374000000000001E-2</v>
      </c>
      <c r="M10" s="845" t="s">
        <v>798</v>
      </c>
      <c r="N10" s="845">
        <v>1.4394000000000001E-2</v>
      </c>
      <c r="O10" s="845">
        <v>7.0410000000000004E-3</v>
      </c>
      <c r="P10" s="845">
        <v>0.33122600000000002</v>
      </c>
      <c r="Q10" s="845">
        <v>0.66877399999999998</v>
      </c>
      <c r="R10" s="845">
        <v>0.91933600000000004</v>
      </c>
      <c r="S10" s="845">
        <v>1</v>
      </c>
      <c r="T10" s="845">
        <v>403.02908300000001</v>
      </c>
      <c r="U10" s="845">
        <v>16.121162999999999</v>
      </c>
      <c r="V10" s="845">
        <v>235.66470899999999</v>
      </c>
      <c r="W10" s="845">
        <v>692.80614500000001</v>
      </c>
      <c r="X10" s="845">
        <v>12.254099</v>
      </c>
      <c r="Y10" s="845">
        <v>14.850293000000001</v>
      </c>
      <c r="Z10" s="845">
        <v>42.748013999999998</v>
      </c>
      <c r="AA10" s="845">
        <v>12.734745</v>
      </c>
      <c r="AB10" s="845">
        <v>14.458138999999999</v>
      </c>
      <c r="AC10" s="845">
        <v>113.500675</v>
      </c>
      <c r="AD10" s="845">
        <v>165.56843599999999</v>
      </c>
      <c r="AE10" s="845" t="s">
        <v>798</v>
      </c>
      <c r="AF10" s="845">
        <v>8.2637079999999994</v>
      </c>
      <c r="AG10" s="845">
        <v>92.073740000000001</v>
      </c>
      <c r="AH10" s="845">
        <v>102.456481</v>
      </c>
      <c r="AI10" s="845">
        <v>6.9538669999999998</v>
      </c>
      <c r="AJ10" s="845">
        <v>218.99444600000001</v>
      </c>
      <c r="AK10" s="845">
        <v>0.17164499999999999</v>
      </c>
      <c r="AL10" s="845">
        <v>0.119975</v>
      </c>
      <c r="AM10" s="845">
        <v>9.9381999999999998E-2</v>
      </c>
      <c r="AN10" s="845">
        <v>0.36385099999999998</v>
      </c>
      <c r="AO10" s="845">
        <v>0.24460899999999999</v>
      </c>
      <c r="AP10" s="845">
        <v>1</v>
      </c>
      <c r="AQ10" s="845">
        <v>2.998E-2</v>
      </c>
      <c r="AR10" s="845">
        <v>4.9964000000000001E-2</v>
      </c>
      <c r="AS10" s="845">
        <v>0.37501299999999999</v>
      </c>
      <c r="AT10" s="845">
        <v>0.62498699999999996</v>
      </c>
      <c r="AU10" s="845">
        <v>4.0847000000000001E-2</v>
      </c>
      <c r="AV10" s="845">
        <v>91.2</v>
      </c>
      <c r="AW10" s="845">
        <v>-87.609667000000002</v>
      </c>
      <c r="AX10" s="845">
        <v>57.683086000000003</v>
      </c>
      <c r="AY10" s="845">
        <v>7.4496510000000002</v>
      </c>
      <c r="AZ10" s="845">
        <v>68.022468000000003</v>
      </c>
      <c r="BA10" s="845">
        <v>1073.0033840000001</v>
      </c>
      <c r="BB10" s="845">
        <v>1.4252000000000001E-2</v>
      </c>
      <c r="BC10" s="845">
        <v>7.0410000000000004E-3</v>
      </c>
      <c r="BD10" s="845">
        <v>25.851669000000001</v>
      </c>
      <c r="BE10" s="845">
        <v>76.072755999999998</v>
      </c>
      <c r="BF10" s="845">
        <v>116.52995300000001</v>
      </c>
      <c r="BG10" s="845">
        <v>1.9254E-2</v>
      </c>
      <c r="BH10" s="845">
        <v>1.7149000000000001E-2</v>
      </c>
      <c r="BI10" s="845">
        <v>3.8499999999999998E-4</v>
      </c>
      <c r="BJ10" s="845">
        <v>1.1443E-2</v>
      </c>
      <c r="BK10" s="845">
        <v>48.696278999999997</v>
      </c>
      <c r="BL10" s="845">
        <v>39.741484999999997</v>
      </c>
      <c r="BM10" s="845">
        <v>60.923662999999998</v>
      </c>
      <c r="BN10" s="845">
        <v>233.86072999999999</v>
      </c>
      <c r="BO10" s="845">
        <v>430.13347499999998</v>
      </c>
      <c r="BP10" s="845">
        <v>426.54314199999999</v>
      </c>
      <c r="BQ10" s="845">
        <v>152</v>
      </c>
      <c r="BR10" s="845">
        <v>338.26496400000002</v>
      </c>
      <c r="BS10" s="845">
        <v>3.1158730000000001</v>
      </c>
      <c r="BT10" s="845">
        <v>7.8255150000000002</v>
      </c>
      <c r="BU10" s="845">
        <v>2.9957319999999998</v>
      </c>
      <c r="BV10" s="845">
        <v>1.0797300000000001</v>
      </c>
      <c r="BW10" s="845">
        <v>3.0286270000000002</v>
      </c>
      <c r="BX10" s="845">
        <v>1.112625</v>
      </c>
      <c r="BY10" s="845">
        <v>-22.706491</v>
      </c>
      <c r="BZ10" s="845">
        <v>-9.8085330000000006</v>
      </c>
      <c r="CA10" s="845">
        <v>3.1098180000000002</v>
      </c>
      <c r="CB10" s="845">
        <v>41.386949999999999</v>
      </c>
      <c r="CC10" s="845">
        <v>48.956310999999999</v>
      </c>
      <c r="CD10" s="845">
        <v>3.1939289999999998</v>
      </c>
      <c r="CE10" s="845">
        <v>68.225966</v>
      </c>
      <c r="CF10" s="845">
        <v>7.9944000000000001E-2</v>
      </c>
      <c r="CG10" s="845">
        <v>3.2704999999999998E-2</v>
      </c>
      <c r="CH10" s="845">
        <v>2.1153999999999999E-2</v>
      </c>
      <c r="CI10" s="845">
        <v>5.3359999999999998E-2</v>
      </c>
      <c r="CJ10" s="845">
        <v>2.9561099999999998</v>
      </c>
      <c r="CK10" s="845">
        <v>356.45120400000002</v>
      </c>
      <c r="CL10" s="845">
        <v>364.91091699999998</v>
      </c>
      <c r="CM10" s="845">
        <v>516.98303799999996</v>
      </c>
      <c r="CN10" s="845">
        <v>896.26570100000004</v>
      </c>
      <c r="CO10" s="845">
        <v>441.43774400000001</v>
      </c>
      <c r="CP10" s="845">
        <v>967.32541100000003</v>
      </c>
      <c r="CQ10" s="845">
        <v>0</v>
      </c>
      <c r="CR10" s="845">
        <v>0</v>
      </c>
      <c r="CS10" s="845">
        <v>13.463718</v>
      </c>
      <c r="CT10" s="845">
        <v>153.575852</v>
      </c>
      <c r="CU10" s="845">
        <v>444.90537799999998</v>
      </c>
      <c r="CV10" s="845">
        <v>41.745241</v>
      </c>
      <c r="CW10" s="845">
        <v>1863.9396260000001</v>
      </c>
      <c r="CX10" s="845">
        <v>684.22925599999996</v>
      </c>
      <c r="CY10" s="845">
        <v>895.37005999999997</v>
      </c>
      <c r="CZ10" s="845">
        <v>576.32261600000004</v>
      </c>
      <c r="DA10" s="845">
        <v>1080.1086909999999</v>
      </c>
      <c r="DB10" s="845">
        <v>60.831637999999998</v>
      </c>
      <c r="DC10" s="845">
        <v>72.681726999999995</v>
      </c>
      <c r="DD10" s="845">
        <v>61.238183999999997</v>
      </c>
      <c r="DE10" s="845">
        <v>74.616556000000003</v>
      </c>
      <c r="DF10" s="845">
        <v>92.959297000000007</v>
      </c>
      <c r="DG10" s="845">
        <v>80.540993999999998</v>
      </c>
      <c r="DH10" s="845">
        <v>203.93806699999999</v>
      </c>
      <c r="DI10" s="845" t="s">
        <v>798</v>
      </c>
      <c r="DJ10" s="845">
        <v>237.30075600000001</v>
      </c>
      <c r="DK10" s="845">
        <v>7.9944000000000001E-2</v>
      </c>
      <c r="DL10" s="845">
        <v>3.5479999999999998E-2</v>
      </c>
      <c r="DM10" s="845">
        <v>39.566625999999999</v>
      </c>
      <c r="DN10" s="845">
        <v>0.14780599999999999</v>
      </c>
      <c r="DO10" s="845">
        <v>3.2000000000000002E-3</v>
      </c>
      <c r="DP10" s="845">
        <v>3.7519999999999998E-2</v>
      </c>
      <c r="DQ10" s="845">
        <v>1.8044999999999999E-2</v>
      </c>
      <c r="DR10" s="845">
        <v>5.5669999999999999E-3</v>
      </c>
      <c r="DS10" s="845">
        <v>0</v>
      </c>
      <c r="DT10" s="845">
        <v>6</v>
      </c>
      <c r="DU10" s="845">
        <v>511.89</v>
      </c>
      <c r="DV10" s="845">
        <v>5.73</v>
      </c>
      <c r="DW10" s="845">
        <v>5.7</v>
      </c>
      <c r="DX10" s="845">
        <v>62.58</v>
      </c>
      <c r="DY10" s="845">
        <v>615.38</v>
      </c>
      <c r="DZ10" s="845">
        <v>1.36</v>
      </c>
      <c r="EA10" s="845">
        <v>8.26</v>
      </c>
      <c r="EB10" s="845">
        <v>9.9499999999999993</v>
      </c>
      <c r="EC10" s="845">
        <v>2</v>
      </c>
      <c r="ED10" s="845">
        <v>0.25</v>
      </c>
      <c r="EE10" s="845">
        <v>2000</v>
      </c>
      <c r="EF10" s="845">
        <v>5.5049999999999999</v>
      </c>
    </row>
    <row r="11" spans="1:140" x14ac:dyDescent="0.2">
      <c r="A11" s="845">
        <v>7</v>
      </c>
      <c r="B11" s="845">
        <v>7</v>
      </c>
      <c r="C11" s="845">
        <v>76.000448000000006</v>
      </c>
      <c r="D11" s="845">
        <v>-36.125149</v>
      </c>
      <c r="E11" s="845">
        <v>408.632564</v>
      </c>
      <c r="F11" s="845">
        <v>46.273682999999998</v>
      </c>
      <c r="G11" s="845">
        <v>1</v>
      </c>
      <c r="H11" s="845">
        <v>5.7215000000000002E-2</v>
      </c>
      <c r="I11" s="845">
        <v>2.7959000000000001E-2</v>
      </c>
      <c r="J11" s="845">
        <v>0</v>
      </c>
      <c r="K11" s="845">
        <v>0</v>
      </c>
      <c r="L11" s="845">
        <v>2.7959000000000001E-2</v>
      </c>
      <c r="M11" s="845" t="s">
        <v>798</v>
      </c>
      <c r="N11" s="845">
        <v>1.4647E-2</v>
      </c>
      <c r="O11" s="845">
        <v>1.3433E-2</v>
      </c>
      <c r="P11" s="845">
        <v>0.33593800000000001</v>
      </c>
      <c r="Q11" s="845">
        <v>0.66406200000000004</v>
      </c>
      <c r="R11" s="845">
        <v>0.86788699999999996</v>
      </c>
      <c r="S11" s="845">
        <v>1</v>
      </c>
      <c r="T11" s="845">
        <v>351.67999300000002</v>
      </c>
      <c r="U11" s="845">
        <v>14.0672</v>
      </c>
      <c r="V11" s="845">
        <v>221.18206799999999</v>
      </c>
      <c r="W11" s="845">
        <v>720.18631500000004</v>
      </c>
      <c r="X11" s="845">
        <v>17.164414000000001</v>
      </c>
      <c r="Y11" s="845">
        <v>20.222909000000001</v>
      </c>
      <c r="Z11" s="845">
        <v>55.917329000000002</v>
      </c>
      <c r="AA11" s="845">
        <v>12.608098</v>
      </c>
      <c r="AB11" s="845">
        <v>14.314344</v>
      </c>
      <c r="AC11" s="845">
        <v>109.654999</v>
      </c>
      <c r="AD11" s="845">
        <v>161.34226100000001</v>
      </c>
      <c r="AE11" s="845" t="s">
        <v>798</v>
      </c>
      <c r="AF11" s="845">
        <v>8.3382590000000008</v>
      </c>
      <c r="AG11" s="845">
        <v>96.036893000000006</v>
      </c>
      <c r="AH11" s="845">
        <v>102.45686000000001</v>
      </c>
      <c r="AI11" s="845">
        <v>6.9157460000000004</v>
      </c>
      <c r="AJ11" s="845">
        <v>253.33899099999999</v>
      </c>
      <c r="AK11" s="845">
        <v>0.26419799999999999</v>
      </c>
      <c r="AL11" s="845">
        <v>9.7051999999999999E-2</v>
      </c>
      <c r="AM11" s="845">
        <v>7.1411000000000002E-2</v>
      </c>
      <c r="AN11" s="845">
        <v>0.369504</v>
      </c>
      <c r="AO11" s="845">
        <v>0.24423500000000001</v>
      </c>
      <c r="AP11" s="845">
        <v>1</v>
      </c>
      <c r="AQ11" s="845">
        <v>2.4117E-2</v>
      </c>
      <c r="AR11" s="845">
        <v>5.3939000000000001E-2</v>
      </c>
      <c r="AS11" s="845">
        <v>0.308971</v>
      </c>
      <c r="AT11" s="845">
        <v>0.691029</v>
      </c>
      <c r="AU11" s="845">
        <v>5.7215000000000002E-2</v>
      </c>
      <c r="AV11" s="845">
        <v>91.2</v>
      </c>
      <c r="AW11" s="845">
        <v>-127.325149</v>
      </c>
      <c r="AX11" s="845">
        <v>53.317619000000001</v>
      </c>
      <c r="AY11" s="845">
        <v>6.7803230000000001</v>
      </c>
      <c r="AZ11" s="845">
        <v>61.328060000000001</v>
      </c>
      <c r="BA11" s="845">
        <v>1014.885538</v>
      </c>
      <c r="BB11" s="845">
        <v>1.4394000000000001E-2</v>
      </c>
      <c r="BC11" s="845">
        <v>1.3433E-2</v>
      </c>
      <c r="BD11" s="845">
        <v>15.381697000000001</v>
      </c>
      <c r="BE11" s="845">
        <v>76.599359000000007</v>
      </c>
      <c r="BF11" s="845">
        <v>123.149964</v>
      </c>
      <c r="BG11" s="845">
        <v>3.0511E-2</v>
      </c>
      <c r="BH11" s="845">
        <v>1.8377999999999999E-2</v>
      </c>
      <c r="BI11" s="845">
        <v>6.1799999999999995E-4</v>
      </c>
      <c r="BJ11" s="845">
        <v>1.1398E-2</v>
      </c>
      <c r="BK11" s="845">
        <v>50.182617</v>
      </c>
      <c r="BL11" s="845">
        <v>37.970885000000003</v>
      </c>
      <c r="BM11" s="845">
        <v>61.305351000000002</v>
      </c>
      <c r="BN11" s="845">
        <v>260.310002</v>
      </c>
      <c r="BO11" s="845">
        <v>389.06731600000001</v>
      </c>
      <c r="BP11" s="845">
        <v>425.19246500000003</v>
      </c>
      <c r="BQ11" s="845">
        <v>182.4</v>
      </c>
      <c r="BR11" s="845">
        <v>315.47558400000003</v>
      </c>
      <c r="BS11" s="845">
        <v>3.7970950000000001</v>
      </c>
      <c r="BT11" s="845">
        <v>6.7436179999999997</v>
      </c>
      <c r="BU11" s="845">
        <v>3.1592009999999999</v>
      </c>
      <c r="BV11" s="845">
        <v>0.73569799999999996</v>
      </c>
      <c r="BW11" s="845">
        <v>3.1920950000000001</v>
      </c>
      <c r="BX11" s="845">
        <v>0.76859299999999997</v>
      </c>
      <c r="BY11" s="845">
        <v>-25.345711999999999</v>
      </c>
      <c r="BZ11" s="845">
        <v>-9.6776479999999996</v>
      </c>
      <c r="CA11" s="845">
        <v>2.8302499999999999</v>
      </c>
      <c r="CB11" s="845">
        <v>37.668461000000001</v>
      </c>
      <c r="CC11" s="845">
        <v>47.301755999999997</v>
      </c>
      <c r="CD11" s="845">
        <v>3.3637109999999999</v>
      </c>
      <c r="CE11" s="845">
        <v>62.527208999999999</v>
      </c>
      <c r="CF11" s="845">
        <v>7.8056E-2</v>
      </c>
      <c r="CG11" s="845">
        <v>1.6546999999999999E-2</v>
      </c>
      <c r="CH11" s="845">
        <v>2.3649E-2</v>
      </c>
      <c r="CI11" s="845">
        <v>5.8390999999999998E-2</v>
      </c>
      <c r="CJ11" s="845">
        <v>2.395591</v>
      </c>
      <c r="CK11" s="845">
        <v>388.45797700000003</v>
      </c>
      <c r="CL11" s="845">
        <v>328.50335100000001</v>
      </c>
      <c r="CM11" s="845">
        <v>571.29773999999998</v>
      </c>
      <c r="CN11" s="845">
        <v>993.629366</v>
      </c>
      <c r="CO11" s="845">
        <v>387.33059800000001</v>
      </c>
      <c r="CP11" s="845">
        <v>986.72112000000004</v>
      </c>
      <c r="CQ11" s="845">
        <v>0</v>
      </c>
      <c r="CR11" s="845">
        <v>0</v>
      </c>
      <c r="CS11" s="845">
        <v>12.730872</v>
      </c>
      <c r="CT11" s="845">
        <v>161.04009199999999</v>
      </c>
      <c r="CU11" s="845">
        <v>219.66699499999999</v>
      </c>
      <c r="CV11" s="845">
        <v>28.378989000000001</v>
      </c>
      <c r="CW11" s="845">
        <v>1807.907725</v>
      </c>
      <c r="CX11" s="845">
        <v>812.05154600000003</v>
      </c>
      <c r="CY11" s="845">
        <v>824.40052900000001</v>
      </c>
      <c r="CZ11" s="845">
        <v>408.86738600000001</v>
      </c>
      <c r="DA11" s="845">
        <v>1088.6922460000001</v>
      </c>
      <c r="DB11" s="845">
        <v>60.826625999999997</v>
      </c>
      <c r="DC11" s="845">
        <v>76.468040999999999</v>
      </c>
      <c r="DD11" s="845">
        <v>64.461083000000002</v>
      </c>
      <c r="DE11" s="845">
        <v>74.168846000000002</v>
      </c>
      <c r="DF11" s="845">
        <v>96.060398000000006</v>
      </c>
      <c r="DG11" s="845">
        <v>85.284869</v>
      </c>
      <c r="DH11" s="845">
        <v>186.42070100000001</v>
      </c>
      <c r="DI11" s="845" t="s">
        <v>798</v>
      </c>
      <c r="DJ11" s="845">
        <v>251.35778199999999</v>
      </c>
      <c r="DK11" s="845">
        <v>7.8056E-2</v>
      </c>
      <c r="DL11" s="845">
        <v>2.3271E-2</v>
      </c>
      <c r="DM11" s="845">
        <v>37.016418000000002</v>
      </c>
      <c r="DN11" s="845">
        <v>0.11978</v>
      </c>
      <c r="DO11" s="845">
        <v>4.0460000000000001E-3</v>
      </c>
      <c r="DP11" s="845">
        <v>2.8802000000000001E-2</v>
      </c>
      <c r="DQ11" s="845">
        <v>1.3756000000000001E-2</v>
      </c>
      <c r="DR11" s="845">
        <v>3.9309999999999996E-3</v>
      </c>
      <c r="DS11" s="845">
        <v>0</v>
      </c>
      <c r="DT11" s="845">
        <v>7</v>
      </c>
      <c r="DU11" s="845">
        <v>366.48</v>
      </c>
      <c r="DV11" s="845">
        <v>5.1100000000000003</v>
      </c>
      <c r="DW11" s="845">
        <v>5.08</v>
      </c>
      <c r="DX11" s="845">
        <v>59.53</v>
      </c>
      <c r="DY11" s="845">
        <v>687.62</v>
      </c>
      <c r="DZ11" s="845">
        <v>1.32</v>
      </c>
      <c r="EA11" s="845">
        <v>8.1199999999999992</v>
      </c>
      <c r="EB11" s="845">
        <v>9.81</v>
      </c>
      <c r="EC11" s="845">
        <v>2</v>
      </c>
      <c r="ED11" s="845">
        <v>0.25</v>
      </c>
      <c r="EE11" s="845">
        <v>2000</v>
      </c>
      <c r="EF11" s="845">
        <v>4.2930000000000001</v>
      </c>
    </row>
    <row r="12" spans="1:140" x14ac:dyDescent="0.2">
      <c r="A12" s="845">
        <v>8</v>
      </c>
      <c r="B12" s="845">
        <v>8</v>
      </c>
      <c r="C12" s="845">
        <v>58.322736999999996</v>
      </c>
      <c r="D12" s="845">
        <v>-57.624226</v>
      </c>
      <c r="E12" s="845">
        <v>351.00833799999998</v>
      </c>
      <c r="F12" s="845">
        <v>42.941983999999998</v>
      </c>
      <c r="G12" s="845">
        <v>1</v>
      </c>
      <c r="H12" s="845">
        <v>8.9208999999999997E-2</v>
      </c>
      <c r="I12" s="845">
        <v>3.9288999999999998E-2</v>
      </c>
      <c r="J12" s="845">
        <v>0</v>
      </c>
      <c r="K12" s="845">
        <v>0</v>
      </c>
      <c r="L12" s="845">
        <v>3.9288999999999998E-2</v>
      </c>
      <c r="M12" s="845" t="s">
        <v>798</v>
      </c>
      <c r="N12" s="845">
        <v>1.4853E-2</v>
      </c>
      <c r="O12" s="845">
        <v>2.4469000000000001E-2</v>
      </c>
      <c r="P12" s="845">
        <v>0.37220399999999998</v>
      </c>
      <c r="Q12" s="845">
        <v>0.62779600000000002</v>
      </c>
      <c r="R12" s="845">
        <v>0.82788200000000001</v>
      </c>
      <c r="S12" s="845">
        <v>1</v>
      </c>
      <c r="T12" s="845">
        <v>326.35908000000001</v>
      </c>
      <c r="U12" s="845">
        <v>13.054363</v>
      </c>
      <c r="V12" s="845">
        <v>211.975673</v>
      </c>
      <c r="W12" s="845">
        <v>745.056195</v>
      </c>
      <c r="X12" s="845">
        <v>26.762564999999999</v>
      </c>
      <c r="Y12" s="845">
        <v>29.297498999999998</v>
      </c>
      <c r="Z12" s="845">
        <v>78.578171999999995</v>
      </c>
      <c r="AA12" s="845">
        <v>12.479376999999999</v>
      </c>
      <c r="AB12" s="845">
        <v>13.800663</v>
      </c>
      <c r="AC12" s="845">
        <v>105.778673</v>
      </c>
      <c r="AD12" s="845">
        <v>145.79197199999999</v>
      </c>
      <c r="AE12" s="845" t="s">
        <v>798</v>
      </c>
      <c r="AF12" s="845">
        <v>8.6407439999999998</v>
      </c>
      <c r="AG12" s="845">
        <v>100</v>
      </c>
      <c r="AH12" s="845">
        <v>102.48885</v>
      </c>
      <c r="AI12" s="845">
        <v>6.7504710000000001</v>
      </c>
      <c r="AJ12" s="845">
        <v>280.60007100000001</v>
      </c>
      <c r="AK12" s="845">
        <v>0.28655000000000003</v>
      </c>
      <c r="AL12" s="845">
        <v>8.4559999999999996E-2</v>
      </c>
      <c r="AM12" s="845">
        <v>6.0330000000000002E-2</v>
      </c>
      <c r="AN12" s="845">
        <v>0.37389899999999998</v>
      </c>
      <c r="AO12" s="845">
        <v>0.243892</v>
      </c>
      <c r="AP12" s="845">
        <v>1</v>
      </c>
      <c r="AQ12" s="845">
        <v>1.9071999999999999E-2</v>
      </c>
      <c r="AR12" s="845">
        <v>5.6405999999999998E-2</v>
      </c>
      <c r="AS12" s="845">
        <v>0.25268400000000002</v>
      </c>
      <c r="AT12" s="845">
        <v>0.74731599999999998</v>
      </c>
      <c r="AU12" s="845">
        <v>8.9208999999999997E-2</v>
      </c>
      <c r="AV12" s="845">
        <v>91.2</v>
      </c>
      <c r="AW12" s="845">
        <v>-148.82422600000001</v>
      </c>
      <c r="AX12" s="845">
        <v>51.869689000000001</v>
      </c>
      <c r="AY12" s="845">
        <v>6.3274670000000004</v>
      </c>
      <c r="AZ12" s="845">
        <v>55.028494000000002</v>
      </c>
      <c r="BA12" s="845">
        <v>981.74087299999997</v>
      </c>
      <c r="BB12" s="845">
        <v>1.4647E-2</v>
      </c>
      <c r="BC12" s="845">
        <v>2.4469000000000001E-2</v>
      </c>
      <c r="BD12" s="845">
        <v>11.851283</v>
      </c>
      <c r="BE12" s="845">
        <v>77.402749999999997</v>
      </c>
      <c r="BF12" s="845">
        <v>128.234668</v>
      </c>
      <c r="BG12" s="845">
        <v>7.1592000000000003E-2</v>
      </c>
      <c r="BH12" s="845">
        <v>2.1403999999999999E-2</v>
      </c>
      <c r="BI12" s="845">
        <v>6.1300000000000005E-4</v>
      </c>
      <c r="BJ12" s="845">
        <v>1.136E-2</v>
      </c>
      <c r="BK12" s="845">
        <v>48.355882999999999</v>
      </c>
      <c r="BL12" s="845">
        <v>37.626972000000002</v>
      </c>
      <c r="BM12" s="845">
        <v>62.114730000000002</v>
      </c>
      <c r="BN12" s="845">
        <v>273.02538099999998</v>
      </c>
      <c r="BO12" s="845">
        <v>382.41914400000002</v>
      </c>
      <c r="BP12" s="845">
        <v>440.04336899999998</v>
      </c>
      <c r="BQ12" s="845">
        <v>212.8</v>
      </c>
      <c r="BR12" s="845">
        <v>306.06338299999999</v>
      </c>
      <c r="BS12" s="845">
        <v>4.617966</v>
      </c>
      <c r="BT12" s="845">
        <v>6.6524890000000001</v>
      </c>
      <c r="BU12" s="845">
        <v>2.7493629999999998</v>
      </c>
      <c r="BV12" s="845">
        <v>0.668435</v>
      </c>
      <c r="BW12" s="845">
        <v>2.7822580000000001</v>
      </c>
      <c r="BX12" s="845">
        <v>0.70133000000000001</v>
      </c>
      <c r="BY12" s="845">
        <v>-23.671035</v>
      </c>
      <c r="BZ12" s="845">
        <v>-14.148618000000001</v>
      </c>
      <c r="CA12" s="845">
        <v>2.5620370000000001</v>
      </c>
      <c r="CB12" s="845">
        <v>35.152597</v>
      </c>
      <c r="CC12" s="845">
        <v>45.541246000000001</v>
      </c>
      <c r="CD12" s="845">
        <v>3.6121829999999999</v>
      </c>
      <c r="CE12" s="845">
        <v>56.630004</v>
      </c>
      <c r="CF12" s="845">
        <v>7.5478000000000003E-2</v>
      </c>
      <c r="CG12" s="845">
        <v>7.541E-3</v>
      </c>
      <c r="CH12" s="845">
        <v>3.3593999999999999E-2</v>
      </c>
      <c r="CI12" s="845">
        <v>8.0982999999999999E-2</v>
      </c>
      <c r="CJ12" s="845">
        <v>2.2288549999999998</v>
      </c>
      <c r="CK12" s="845">
        <v>422.35806400000001</v>
      </c>
      <c r="CL12" s="845">
        <v>294.55218400000001</v>
      </c>
      <c r="CM12" s="845">
        <v>605.46745299999998</v>
      </c>
      <c r="CN12" s="845">
        <v>1101.766539</v>
      </c>
      <c r="CO12" s="845">
        <v>337.95842599999997</v>
      </c>
      <c r="CP12" s="845">
        <v>992.02125599999999</v>
      </c>
      <c r="CQ12" s="845">
        <v>0</v>
      </c>
      <c r="CR12" s="845">
        <v>0</v>
      </c>
      <c r="CS12" s="845">
        <v>12.597538</v>
      </c>
      <c r="CT12" s="845">
        <v>158.31220300000001</v>
      </c>
      <c r="CU12" s="845">
        <v>292.89807400000001</v>
      </c>
      <c r="CV12" s="845">
        <v>31.115406</v>
      </c>
      <c r="CW12" s="845">
        <v>1775.0991079999999</v>
      </c>
      <c r="CX12" s="845">
        <v>936.32652499999995</v>
      </c>
      <c r="CY12" s="845">
        <v>757.55131500000005</v>
      </c>
      <c r="CZ12" s="845">
        <v>278.22786200000002</v>
      </c>
      <c r="DA12" s="845">
        <v>1135.5810859999999</v>
      </c>
      <c r="DB12" s="845">
        <v>60.866387000000003</v>
      </c>
      <c r="DC12" s="845">
        <v>67.469173999999995</v>
      </c>
      <c r="DD12" s="845">
        <v>71.620671999999999</v>
      </c>
      <c r="DE12" s="845">
        <v>73.755138000000002</v>
      </c>
      <c r="DF12" s="845">
        <v>85.534611999999996</v>
      </c>
      <c r="DG12" s="845">
        <v>85.786152000000001</v>
      </c>
      <c r="DH12" s="845">
        <v>172.62570099999999</v>
      </c>
      <c r="DI12" s="845" t="s">
        <v>798</v>
      </c>
      <c r="DJ12" s="845">
        <v>252.67343500000001</v>
      </c>
      <c r="DK12" s="845">
        <v>7.5478000000000003E-2</v>
      </c>
      <c r="DL12" s="845">
        <v>2.5773000000000001E-2</v>
      </c>
      <c r="DM12" s="845">
        <v>35.623184000000002</v>
      </c>
      <c r="DN12" s="845">
        <v>0.111443</v>
      </c>
      <c r="DO12" s="845">
        <v>4.156E-3</v>
      </c>
      <c r="DP12" s="845">
        <v>2.1817E-2</v>
      </c>
      <c r="DQ12" s="845">
        <v>1.0335E-2</v>
      </c>
      <c r="DR12" s="845">
        <v>2.7290000000000001E-3</v>
      </c>
      <c r="DS12" s="845">
        <v>0</v>
      </c>
      <c r="DT12" s="845">
        <v>8</v>
      </c>
      <c r="DU12" s="845">
        <v>227.34</v>
      </c>
      <c r="DV12" s="845">
        <v>4.49</v>
      </c>
      <c r="DW12" s="845">
        <v>4.46</v>
      </c>
      <c r="DX12" s="845">
        <v>56.44</v>
      </c>
      <c r="DY12" s="845">
        <v>756.21</v>
      </c>
      <c r="DZ12" s="845">
        <v>1.27</v>
      </c>
      <c r="EA12" s="845">
        <v>7.97</v>
      </c>
      <c r="EB12" s="845">
        <v>9.65</v>
      </c>
      <c r="EC12" s="845">
        <v>2</v>
      </c>
      <c r="ED12" s="845">
        <v>0.25</v>
      </c>
      <c r="EE12" s="845">
        <v>2000</v>
      </c>
      <c r="EF12" s="845">
        <v>3.7629999999999999</v>
      </c>
    </row>
    <row r="13" spans="1:140" x14ac:dyDescent="0.2">
      <c r="A13" s="845">
        <v>9</v>
      </c>
      <c r="B13" s="845">
        <v>9</v>
      </c>
      <c r="C13" s="845">
        <v>72.915019000000001</v>
      </c>
      <c r="D13" s="845">
        <v>-52.533850000000001</v>
      </c>
      <c r="E13" s="845">
        <v>298.47448800000001</v>
      </c>
      <c r="F13" s="845">
        <v>45.330959</v>
      </c>
      <c r="G13" s="845">
        <v>1</v>
      </c>
      <c r="H13" s="845">
        <v>0.138348</v>
      </c>
      <c r="I13" s="845">
        <v>5.8576000000000003E-2</v>
      </c>
      <c r="J13" s="845">
        <v>0</v>
      </c>
      <c r="K13" s="845">
        <v>0</v>
      </c>
      <c r="L13" s="845">
        <v>5.8576000000000003E-2</v>
      </c>
      <c r="M13" s="845" t="s">
        <v>798</v>
      </c>
      <c r="N13" s="845">
        <v>1.4775999999999999E-2</v>
      </c>
      <c r="O13" s="845">
        <v>4.3545E-2</v>
      </c>
      <c r="P13" s="845">
        <v>0.44058999999999998</v>
      </c>
      <c r="Q13" s="845">
        <v>0.55940999999999996</v>
      </c>
      <c r="R13" s="845">
        <v>0.82202500000000001</v>
      </c>
      <c r="S13" s="845">
        <v>1</v>
      </c>
      <c r="T13" s="845">
        <v>344.51528500000001</v>
      </c>
      <c r="U13" s="845">
        <v>13.780611</v>
      </c>
      <c r="V13" s="845">
        <v>212.888171</v>
      </c>
      <c r="W13" s="845">
        <v>761.07830899999999</v>
      </c>
      <c r="X13" s="845">
        <v>41.504415999999999</v>
      </c>
      <c r="Y13" s="845">
        <v>44.386558999999998</v>
      </c>
      <c r="Z13" s="845">
        <v>117.151871</v>
      </c>
      <c r="AA13" s="845">
        <v>12.369971</v>
      </c>
      <c r="AB13" s="845">
        <v>13.316755000000001</v>
      </c>
      <c r="AC13" s="845">
        <v>102.51302800000001</v>
      </c>
      <c r="AD13" s="845">
        <v>131.09485699999999</v>
      </c>
      <c r="AE13" s="845" t="s">
        <v>798</v>
      </c>
      <c r="AF13" s="845">
        <v>8.9037349999999993</v>
      </c>
      <c r="AG13" s="845">
        <v>103.96310699999999</v>
      </c>
      <c r="AH13" s="845">
        <v>102.617312</v>
      </c>
      <c r="AI13" s="845">
        <v>6.5704919999999998</v>
      </c>
      <c r="AJ13" s="845">
        <v>305.03536500000001</v>
      </c>
      <c r="AK13" s="845">
        <v>0.15477099999999999</v>
      </c>
      <c r="AL13" s="845">
        <v>0.10041799999999999</v>
      </c>
      <c r="AM13" s="845">
        <v>8.4875999999999993E-2</v>
      </c>
      <c r="AN13" s="845">
        <v>0.37696200000000002</v>
      </c>
      <c r="AO13" s="845">
        <v>0.24706900000000001</v>
      </c>
      <c r="AP13" s="845">
        <v>1</v>
      </c>
      <c r="AQ13" s="845">
        <v>1.4470999999999999E-2</v>
      </c>
      <c r="AR13" s="845">
        <v>5.7848999999999998E-2</v>
      </c>
      <c r="AS13" s="845">
        <v>0.200095</v>
      </c>
      <c r="AT13" s="845">
        <v>0.79990499999999998</v>
      </c>
      <c r="AU13" s="845">
        <v>0.138348</v>
      </c>
      <c r="AV13" s="845">
        <v>91.2</v>
      </c>
      <c r="AW13" s="845">
        <v>-143.73384999999999</v>
      </c>
      <c r="AX13" s="845">
        <v>55.145505</v>
      </c>
      <c r="AY13" s="845">
        <v>6.3355189999999997</v>
      </c>
      <c r="AZ13" s="845">
        <v>50.513852</v>
      </c>
      <c r="BA13" s="845">
        <v>971.912102</v>
      </c>
      <c r="BB13" s="845">
        <v>1.4853E-2</v>
      </c>
      <c r="BC13" s="845">
        <v>4.3545E-2</v>
      </c>
      <c r="BD13" s="845">
        <v>17.501463999999999</v>
      </c>
      <c r="BE13" s="845">
        <v>78.438077000000007</v>
      </c>
      <c r="BF13" s="845">
        <v>132.40842499999999</v>
      </c>
      <c r="BG13" s="845">
        <v>0.124668</v>
      </c>
      <c r="BH13" s="845">
        <v>2.5440999999999998E-2</v>
      </c>
      <c r="BI13" s="845">
        <v>2.8400000000000002E-4</v>
      </c>
      <c r="BJ13" s="845">
        <v>1.1331000000000001E-2</v>
      </c>
      <c r="BK13" s="845">
        <v>47.443890000000003</v>
      </c>
      <c r="BL13" s="845">
        <v>41.174236999999998</v>
      </c>
      <c r="BM13" s="845">
        <v>63.106256000000002</v>
      </c>
      <c r="BN13" s="845">
        <v>255.92620600000001</v>
      </c>
      <c r="BO13" s="845">
        <v>430.40625999999997</v>
      </c>
      <c r="BP13" s="845">
        <v>482.94011</v>
      </c>
      <c r="BQ13" s="845">
        <v>243.2</v>
      </c>
      <c r="BR13" s="845">
        <v>276.23350799999997</v>
      </c>
      <c r="BS13" s="845">
        <v>5.5607499999999996</v>
      </c>
      <c r="BT13" s="845">
        <v>6.6057550000000003</v>
      </c>
      <c r="BU13" s="845">
        <v>2.514608</v>
      </c>
      <c r="BV13" s="845">
        <v>1.3618619999999999</v>
      </c>
      <c r="BW13" s="845">
        <v>2.5475029999999999</v>
      </c>
      <c r="BX13" s="845">
        <v>1.4077299999999999</v>
      </c>
      <c r="BY13" s="845">
        <v>-23.230028999999998</v>
      </c>
      <c r="BZ13" s="845">
        <v>-24.860313000000001</v>
      </c>
      <c r="CA13" s="845">
        <v>2.368592</v>
      </c>
      <c r="CB13" s="845">
        <v>35.197327999999999</v>
      </c>
      <c r="CC13" s="845">
        <v>43.830134999999999</v>
      </c>
      <c r="CD13" s="845">
        <v>3.9139270000000002</v>
      </c>
      <c r="CE13" s="845">
        <v>50.853489000000003</v>
      </c>
      <c r="CF13" s="845">
        <v>7.2319999999999995E-2</v>
      </c>
      <c r="CG13" s="845">
        <v>3.055E-3</v>
      </c>
      <c r="CH13" s="845">
        <v>4.2389999999999997E-2</v>
      </c>
      <c r="CI13" s="845">
        <v>9.8753999999999995E-2</v>
      </c>
      <c r="CJ13" s="845">
        <v>2.9879739999999999</v>
      </c>
      <c r="CK13" s="845">
        <v>455.18059099999999</v>
      </c>
      <c r="CL13" s="845">
        <v>260.34818200000001</v>
      </c>
      <c r="CM13" s="845">
        <v>643.28254500000003</v>
      </c>
      <c r="CN13" s="845">
        <v>1229.3572320000001</v>
      </c>
      <c r="CO13" s="845">
        <v>304.52523400000001</v>
      </c>
      <c r="CP13" s="845">
        <v>961.57123899999999</v>
      </c>
      <c r="CQ13" s="845">
        <v>0</v>
      </c>
      <c r="CR13" s="845">
        <v>0</v>
      </c>
      <c r="CS13" s="845">
        <v>12.777595</v>
      </c>
      <c r="CT13" s="845">
        <v>135.56393299999999</v>
      </c>
      <c r="CU13" s="845">
        <v>388.38492300000001</v>
      </c>
      <c r="CV13" s="845">
        <v>66.630358999999999</v>
      </c>
      <c r="CW13" s="845">
        <v>1763.0871279999999</v>
      </c>
      <c r="CX13" s="845">
        <v>1065.2145680000001</v>
      </c>
      <c r="CY13" s="845">
        <v>697.27148199999999</v>
      </c>
      <c r="CZ13" s="845">
        <v>185.322665</v>
      </c>
      <c r="DA13" s="845">
        <v>1225.3426469999999</v>
      </c>
      <c r="DB13" s="845">
        <v>60.896929999999998</v>
      </c>
      <c r="DC13" s="845">
        <v>60.829092000000003</v>
      </c>
      <c r="DD13" s="845">
        <v>69.788818000000006</v>
      </c>
      <c r="DE13" s="845">
        <v>73.256018999999995</v>
      </c>
      <c r="DF13" s="845">
        <v>77.026998000000006</v>
      </c>
      <c r="DG13" s="845">
        <v>79.871786999999998</v>
      </c>
      <c r="DH13" s="845">
        <v>155.97347300000001</v>
      </c>
      <c r="DI13" s="845" t="s">
        <v>798</v>
      </c>
      <c r="DJ13" s="845">
        <v>259.72867300000001</v>
      </c>
      <c r="DK13" s="845">
        <v>7.2319999999999995E-2</v>
      </c>
      <c r="DL13" s="845">
        <v>6.4894999999999994E-2</v>
      </c>
      <c r="DM13" s="845">
        <v>36.603391999999999</v>
      </c>
      <c r="DN13" s="845">
        <v>0.149399</v>
      </c>
      <c r="DO13" s="845">
        <v>3.6489999999999999E-3</v>
      </c>
      <c r="DP13" s="845">
        <v>1.6005999999999999E-2</v>
      </c>
      <c r="DQ13" s="845">
        <v>7.509E-3</v>
      </c>
      <c r="DR13" s="845">
        <v>1.8220000000000001E-3</v>
      </c>
      <c r="DS13" s="845">
        <v>0</v>
      </c>
      <c r="DT13" s="845">
        <v>9</v>
      </c>
      <c r="DU13" s="845">
        <v>105.52</v>
      </c>
      <c r="DV13" s="845">
        <v>3.88</v>
      </c>
      <c r="DW13" s="845">
        <v>3.85</v>
      </c>
      <c r="DX13" s="845">
        <v>53.36</v>
      </c>
      <c r="DY13" s="845">
        <v>794.41</v>
      </c>
      <c r="DZ13" s="845">
        <v>1.23</v>
      </c>
      <c r="EA13" s="845">
        <v>7.81</v>
      </c>
      <c r="EB13" s="845">
        <v>9.49</v>
      </c>
      <c r="EC13" s="845">
        <v>2</v>
      </c>
      <c r="ED13" s="845">
        <v>0.25</v>
      </c>
      <c r="EE13" s="845">
        <v>2000</v>
      </c>
      <c r="EF13" s="845">
        <v>4.33</v>
      </c>
    </row>
    <row r="14" spans="1:140" x14ac:dyDescent="0.2">
      <c r="A14" s="845">
        <v>10</v>
      </c>
      <c r="B14" s="845">
        <v>10</v>
      </c>
      <c r="C14" s="845">
        <v>103.42292399999999</v>
      </c>
      <c r="D14" s="845">
        <v>-26.746585</v>
      </c>
      <c r="E14" s="845">
        <v>271.72790400000002</v>
      </c>
      <c r="F14" s="845">
        <v>50.556547999999999</v>
      </c>
      <c r="G14" s="845">
        <v>1</v>
      </c>
      <c r="H14" s="845">
        <v>0.15436800000000001</v>
      </c>
      <c r="I14" s="845">
        <v>6.5030000000000004E-2</v>
      </c>
      <c r="J14" s="845">
        <v>0</v>
      </c>
      <c r="K14" s="845">
        <v>0</v>
      </c>
      <c r="L14" s="845">
        <v>6.5030000000000004E-2</v>
      </c>
      <c r="M14" s="845" t="s">
        <v>798</v>
      </c>
      <c r="N14" s="845">
        <v>1.4527999999999999E-2</v>
      </c>
      <c r="O14" s="845">
        <v>5.0082000000000002E-2</v>
      </c>
      <c r="P14" s="845">
        <v>0.50483299999999998</v>
      </c>
      <c r="Q14" s="845">
        <v>0.49516700000000002</v>
      </c>
      <c r="R14" s="845">
        <v>0.82829900000000001</v>
      </c>
      <c r="S14" s="845">
        <v>1</v>
      </c>
      <c r="T14" s="845">
        <v>384.22976699999998</v>
      </c>
      <c r="U14" s="845">
        <v>15.369191000000001</v>
      </c>
      <c r="V14" s="845">
        <v>220.26340200000001</v>
      </c>
      <c r="W14" s="845">
        <v>759.26575700000001</v>
      </c>
      <c r="X14" s="845">
        <v>46.310518000000002</v>
      </c>
      <c r="Y14" s="845">
        <v>49.056040000000003</v>
      </c>
      <c r="Z14" s="845">
        <v>130.06044299999999</v>
      </c>
      <c r="AA14" s="845">
        <v>12.232575000000001</v>
      </c>
      <c r="AB14" s="845">
        <v>13.003346000000001</v>
      </c>
      <c r="AC14" s="845">
        <v>99.187760999999995</v>
      </c>
      <c r="AD14" s="845">
        <v>121.623407</v>
      </c>
      <c r="AE14" s="845" t="s">
        <v>798</v>
      </c>
      <c r="AF14" s="845">
        <v>8.9753399999999992</v>
      </c>
      <c r="AG14" s="845">
        <v>107.92626</v>
      </c>
      <c r="AH14" s="845">
        <v>102.79429</v>
      </c>
      <c r="AI14" s="845">
        <v>6.4012399999999996</v>
      </c>
      <c r="AJ14" s="845">
        <v>332.07179500000001</v>
      </c>
      <c r="AK14" s="845">
        <v>8.9339999999999992E-3</v>
      </c>
      <c r="AL14" s="845">
        <v>0.126722</v>
      </c>
      <c r="AM14" s="845">
        <v>0.12559000000000001</v>
      </c>
      <c r="AN14" s="845">
        <v>0.38326500000000002</v>
      </c>
      <c r="AO14" s="845">
        <v>0.24820600000000001</v>
      </c>
      <c r="AP14" s="845">
        <v>1</v>
      </c>
      <c r="AQ14" s="845">
        <v>9.9010000000000001E-3</v>
      </c>
      <c r="AR14" s="845">
        <v>5.8536999999999999E-2</v>
      </c>
      <c r="AS14" s="845">
        <v>0.144677</v>
      </c>
      <c r="AT14" s="845">
        <v>0.85532300000000006</v>
      </c>
      <c r="AU14" s="845">
        <v>0.15436800000000001</v>
      </c>
      <c r="AV14" s="845">
        <v>91.2</v>
      </c>
      <c r="AW14" s="845">
        <v>-117.946585</v>
      </c>
      <c r="AX14" s="845">
        <v>61.036610000000003</v>
      </c>
      <c r="AY14" s="845">
        <v>6.6016529999999998</v>
      </c>
      <c r="AZ14" s="845">
        <v>49.998612000000001</v>
      </c>
      <c r="BA14" s="845">
        <v>999.36311899999998</v>
      </c>
      <c r="BB14" s="845">
        <v>1.4775999999999999E-2</v>
      </c>
      <c r="BC14" s="845">
        <v>5.0082000000000002E-2</v>
      </c>
      <c r="BD14" s="845">
        <v>30.686586999999999</v>
      </c>
      <c r="BE14" s="845">
        <v>78.726555000000005</v>
      </c>
      <c r="BF14" s="845">
        <v>135.96180100000001</v>
      </c>
      <c r="BG14" s="845">
        <v>0.219106</v>
      </c>
      <c r="BH14" s="845">
        <v>2.7421000000000001E-2</v>
      </c>
      <c r="BI14" s="845">
        <v>2.04E-4</v>
      </c>
      <c r="BJ14" s="845">
        <v>1.1303000000000001E-2</v>
      </c>
      <c r="BK14" s="845">
        <v>46.043033999999999</v>
      </c>
      <c r="BL14" s="845">
        <v>47.563509000000003</v>
      </c>
      <c r="BM14" s="845">
        <v>63.517721999999999</v>
      </c>
      <c r="BN14" s="845">
        <v>230.74553299999999</v>
      </c>
      <c r="BO14" s="845">
        <v>479.59632499999998</v>
      </c>
      <c r="BP14" s="845">
        <v>506.34291000000002</v>
      </c>
      <c r="BQ14" s="845">
        <v>273.60000000000002</v>
      </c>
      <c r="BR14" s="845">
        <v>235.568342</v>
      </c>
      <c r="BS14" s="845">
        <v>6.6298550000000001</v>
      </c>
      <c r="BT14" s="845">
        <v>6.5849080000000004</v>
      </c>
      <c r="BU14" s="845">
        <v>2.221031</v>
      </c>
      <c r="BV14" s="845">
        <v>2.5978509999999999</v>
      </c>
      <c r="BW14" s="845">
        <v>2.2539250000000002</v>
      </c>
      <c r="BX14" s="845">
        <v>2.6746660000000002</v>
      </c>
      <c r="BY14" s="845">
        <v>-23.667376999999998</v>
      </c>
      <c r="BZ14" s="845">
        <v>-35.915971999999996</v>
      </c>
      <c r="CA14" s="845">
        <v>2.3456610000000002</v>
      </c>
      <c r="CB14" s="845">
        <v>36.675848999999999</v>
      </c>
      <c r="CC14" s="845">
        <v>67.667704999999998</v>
      </c>
      <c r="CD14" s="845">
        <v>5.032394</v>
      </c>
      <c r="CE14" s="845">
        <v>36.559168999999997</v>
      </c>
      <c r="CF14" s="845">
        <v>6.8437999999999999E-2</v>
      </c>
      <c r="CG14" s="845">
        <v>1.0950000000000001E-3</v>
      </c>
      <c r="CH14" s="845">
        <v>5.3343000000000002E-2</v>
      </c>
      <c r="CI14" s="845">
        <v>0.118979</v>
      </c>
      <c r="CJ14" s="845">
        <v>4.2756230000000004</v>
      </c>
      <c r="CK14" s="845">
        <v>487.50893300000001</v>
      </c>
      <c r="CL14" s="845">
        <v>208.72254899999999</v>
      </c>
      <c r="CM14" s="845">
        <v>693.26674400000002</v>
      </c>
      <c r="CN14" s="845">
        <v>1547.7123670000001</v>
      </c>
      <c r="CO14" s="845">
        <v>301.82295299999998</v>
      </c>
      <c r="CP14" s="845">
        <v>901.43745899999999</v>
      </c>
      <c r="CQ14" s="845">
        <v>0</v>
      </c>
      <c r="CR14" s="845">
        <v>0</v>
      </c>
      <c r="CS14" s="845">
        <v>12.969376</v>
      </c>
      <c r="CT14" s="845">
        <v>113.31804700000001</v>
      </c>
      <c r="CU14" s="845">
        <v>457.30931199999998</v>
      </c>
      <c r="CV14" s="845">
        <v>126.701179</v>
      </c>
      <c r="CW14" s="845">
        <v>1786.5991779999999</v>
      </c>
      <c r="CX14" s="845">
        <v>1188.9047419999999</v>
      </c>
      <c r="CY14" s="845">
        <v>622.42840200000001</v>
      </c>
      <c r="CZ14" s="845">
        <v>129.30749499999999</v>
      </c>
      <c r="DA14" s="845">
        <v>1525.2440489999999</v>
      </c>
      <c r="DB14" s="845">
        <v>60.909660000000002</v>
      </c>
      <c r="DC14" s="845">
        <v>60.825355999999999</v>
      </c>
      <c r="DD14" s="845">
        <v>64.651753999999997</v>
      </c>
      <c r="DE14" s="845">
        <v>72.776135999999994</v>
      </c>
      <c r="DF14" s="845">
        <v>74.506482000000005</v>
      </c>
      <c r="DG14" s="845">
        <v>75.428016999999997</v>
      </c>
      <c r="DH14" s="845">
        <v>145.773742</v>
      </c>
      <c r="DI14" s="845" t="s">
        <v>798</v>
      </c>
      <c r="DJ14" s="845">
        <v>233.256169</v>
      </c>
      <c r="DK14" s="845">
        <v>6.8437999999999999E-2</v>
      </c>
      <c r="DL14" s="845">
        <v>0.13072900000000001</v>
      </c>
      <c r="DM14" s="845">
        <v>38.203654999999998</v>
      </c>
      <c r="DN14" s="845">
        <v>0.213781</v>
      </c>
      <c r="DO14" s="845">
        <v>2.3990000000000001E-3</v>
      </c>
      <c r="DP14" s="845">
        <v>1.1006E-2</v>
      </c>
      <c r="DQ14" s="845">
        <v>5.1250000000000002E-3</v>
      </c>
      <c r="DR14" s="845">
        <v>1.1429999999999999E-3</v>
      </c>
      <c r="DS14" s="845">
        <v>0</v>
      </c>
      <c r="DT14" s="845">
        <v>10</v>
      </c>
      <c r="DU14" s="845">
        <v>20.72</v>
      </c>
      <c r="DV14" s="845">
        <v>3.29</v>
      </c>
      <c r="DW14" s="845">
        <v>3.26</v>
      </c>
      <c r="DX14" s="845">
        <v>50.34</v>
      </c>
      <c r="DY14" s="845">
        <v>802.31</v>
      </c>
      <c r="DZ14" s="845">
        <v>1.19</v>
      </c>
      <c r="EA14" s="845">
        <v>7.64</v>
      </c>
      <c r="EB14" s="845">
        <v>9.33</v>
      </c>
      <c r="EC14" s="845">
        <v>2</v>
      </c>
      <c r="ED14" s="845">
        <v>0.25</v>
      </c>
      <c r="EE14" s="845">
        <v>2000</v>
      </c>
      <c r="EF14" s="845">
        <v>5.3940000000000001</v>
      </c>
    </row>
    <row r="15" spans="1:140" x14ac:dyDescent="0.2">
      <c r="A15" s="845">
        <v>11</v>
      </c>
      <c r="B15" s="845">
        <v>11</v>
      </c>
      <c r="C15" s="845">
        <v>142.792361</v>
      </c>
      <c r="D15" s="845">
        <v>35.795855000000003</v>
      </c>
      <c r="E15" s="845">
        <v>307.52375899999998</v>
      </c>
      <c r="F15" s="845">
        <v>57.357067999999998</v>
      </c>
      <c r="G15" s="845">
        <v>1</v>
      </c>
      <c r="H15" s="845">
        <v>0.122266</v>
      </c>
      <c r="I15" s="845">
        <v>3.6699000000000002E-2</v>
      </c>
      <c r="J15" s="845">
        <v>0</v>
      </c>
      <c r="K15" s="845">
        <v>0</v>
      </c>
      <c r="L15" s="845">
        <v>3.6699000000000002E-2</v>
      </c>
      <c r="M15" s="845" t="s">
        <v>798</v>
      </c>
      <c r="N15" s="845">
        <v>1.4432E-2</v>
      </c>
      <c r="O15" s="845">
        <v>2.1999999999999999E-2</v>
      </c>
      <c r="P15" s="845">
        <v>0.53859199999999996</v>
      </c>
      <c r="Q15" s="845">
        <v>0.46140799999999998</v>
      </c>
      <c r="R15" s="845">
        <v>0.82918800000000004</v>
      </c>
      <c r="S15" s="845">
        <v>1</v>
      </c>
      <c r="T15" s="845">
        <v>435.91371900000001</v>
      </c>
      <c r="U15" s="845">
        <v>17.436548999999999</v>
      </c>
      <c r="V15" s="845">
        <v>233.15979999999999</v>
      </c>
      <c r="W15" s="845">
        <v>728.52298599999995</v>
      </c>
      <c r="X15" s="845">
        <v>36.679771000000002</v>
      </c>
      <c r="Y15" s="845">
        <v>26.541433000000001</v>
      </c>
      <c r="Z15" s="845">
        <v>73.397640999999993</v>
      </c>
      <c r="AA15" s="845">
        <v>0</v>
      </c>
      <c r="AB15" s="845">
        <v>12.815573000000001</v>
      </c>
      <c r="AC15" s="845">
        <v>146.73003</v>
      </c>
      <c r="AD15" s="845">
        <v>115.915583</v>
      </c>
      <c r="AE15" s="845" t="s">
        <v>798</v>
      </c>
      <c r="AF15" s="845">
        <v>9.0061219999999995</v>
      </c>
      <c r="AG15" s="845">
        <v>111.889503</v>
      </c>
      <c r="AH15" s="845">
        <v>102.834703</v>
      </c>
      <c r="AI15" s="845">
        <v>6.2304750000000002</v>
      </c>
      <c r="AJ15" s="845">
        <v>352.12021499999997</v>
      </c>
      <c r="AK15" s="845">
        <v>6.3900000000000003E-4</v>
      </c>
      <c r="AL15" s="845">
        <v>0.17102999999999999</v>
      </c>
      <c r="AM15" s="845">
        <v>0.17091999999999999</v>
      </c>
      <c r="AN15" s="845">
        <v>0.37710900000000003</v>
      </c>
      <c r="AO15" s="845">
        <v>0.24995600000000001</v>
      </c>
      <c r="AP15" s="845">
        <v>1</v>
      </c>
      <c r="AQ15" s="845">
        <v>5.7790000000000003E-3</v>
      </c>
      <c r="AR15" s="845">
        <v>5.8666000000000003E-2</v>
      </c>
      <c r="AS15" s="845">
        <v>8.9674000000000004E-2</v>
      </c>
      <c r="AT15" s="845">
        <v>0.91032599999999997</v>
      </c>
      <c r="AU15" s="845">
        <v>0.122266</v>
      </c>
      <c r="AV15" s="845">
        <v>91.2</v>
      </c>
      <c r="AW15" s="845">
        <v>-55.404145</v>
      </c>
      <c r="AX15" s="845">
        <v>69.172608999999994</v>
      </c>
      <c r="AY15" s="845">
        <v>7.0292089999999998</v>
      </c>
      <c r="AZ15" s="845">
        <v>52.711280000000002</v>
      </c>
      <c r="BA15" s="845">
        <v>1067.1774459999999</v>
      </c>
      <c r="BB15" s="845">
        <v>1.4527999999999999E-2</v>
      </c>
      <c r="BC15" s="845">
        <v>2.1999999999999999E-2</v>
      </c>
      <c r="BD15" s="845">
        <v>59.559105000000002</v>
      </c>
      <c r="BE15" s="845">
        <v>79.360052999999994</v>
      </c>
      <c r="BF15" s="845">
        <v>138.61208199999999</v>
      </c>
      <c r="BG15" s="845">
        <v>0.33790700000000001</v>
      </c>
      <c r="BH15" s="845">
        <v>2.6121999999999999E-2</v>
      </c>
      <c r="BI15" s="845">
        <v>9.6000000000000002E-5</v>
      </c>
      <c r="BJ15" s="845">
        <v>1.128E-2</v>
      </c>
      <c r="BK15" s="845">
        <v>43.982666000000002</v>
      </c>
      <c r="BL15" s="845">
        <v>53.465242000000003</v>
      </c>
      <c r="BM15" s="845">
        <v>64.177925000000002</v>
      </c>
      <c r="BN15" s="845">
        <v>217.518394</v>
      </c>
      <c r="BO15" s="845">
        <v>499.13492300000001</v>
      </c>
      <c r="BP15" s="845">
        <v>463.339068</v>
      </c>
      <c r="BQ15" s="845">
        <v>304</v>
      </c>
      <c r="BR15" s="845">
        <v>212.10634400000001</v>
      </c>
      <c r="BS15" s="845">
        <v>7.7573429999999997</v>
      </c>
      <c r="BT15" s="845">
        <v>6.5016100000000003</v>
      </c>
      <c r="BU15" s="845">
        <v>1.834247</v>
      </c>
      <c r="BV15" s="845">
        <v>3.7183830000000002</v>
      </c>
      <c r="BW15" s="845">
        <v>1.8671420000000001</v>
      </c>
      <c r="BX15" s="845">
        <v>3.8888210000000001</v>
      </c>
      <c r="BY15" s="845">
        <v>-22.227542</v>
      </c>
      <c r="BZ15" s="845">
        <v>-36.127186000000002</v>
      </c>
      <c r="CA15" s="845">
        <v>2.457274</v>
      </c>
      <c r="CB15" s="845">
        <v>39.051163000000003</v>
      </c>
      <c r="CC15" s="845">
        <v>66.646569999999997</v>
      </c>
      <c r="CD15" s="845">
        <v>5.7578630000000004</v>
      </c>
      <c r="CE15" s="845">
        <v>24.605567000000001</v>
      </c>
      <c r="CF15" s="845">
        <v>6.4445000000000002E-2</v>
      </c>
      <c r="CG15" s="845">
        <v>2.9700000000000001E-4</v>
      </c>
      <c r="CH15" s="845">
        <v>5.7044999999999998E-2</v>
      </c>
      <c r="CI15" s="845">
        <v>0.12039800000000001</v>
      </c>
      <c r="CJ15" s="845">
        <v>5.6200700000000001</v>
      </c>
      <c r="CK15" s="845">
        <v>519.26189999999997</v>
      </c>
      <c r="CL15" s="845">
        <v>53.316803</v>
      </c>
      <c r="CM15" s="845">
        <v>762.595595</v>
      </c>
      <c r="CN15" s="845">
        <v>900.24297999999999</v>
      </c>
      <c r="CO15" s="845">
        <v>336.24433199999999</v>
      </c>
      <c r="CP15" s="845">
        <v>835.03737699999999</v>
      </c>
      <c r="CQ15" s="845">
        <v>0</v>
      </c>
      <c r="CR15" s="845">
        <v>0</v>
      </c>
      <c r="CS15" s="845">
        <v>13.095912</v>
      </c>
      <c r="CT15" s="845">
        <v>109.279622</v>
      </c>
      <c r="CU15" s="845">
        <v>824.52905999999996</v>
      </c>
      <c r="CV15" s="845">
        <v>190.49592799999999</v>
      </c>
      <c r="CW15" s="845">
        <v>1850.325996</v>
      </c>
      <c r="CX15" s="845">
        <v>1318.2840619999999</v>
      </c>
      <c r="CY15" s="845">
        <v>480.06239599999998</v>
      </c>
      <c r="CZ15" s="845">
        <v>97.072985000000003</v>
      </c>
      <c r="DA15" s="845" t="s">
        <v>798</v>
      </c>
      <c r="DB15" s="845">
        <v>125.19963799999999</v>
      </c>
      <c r="DC15" s="845">
        <v>60.831094999999998</v>
      </c>
      <c r="DD15" s="845">
        <v>60.829858999999999</v>
      </c>
      <c r="DE15" s="845">
        <v>133.426526</v>
      </c>
      <c r="DF15" s="845">
        <v>74.576108000000005</v>
      </c>
      <c r="DG15" s="845">
        <v>75.632159000000001</v>
      </c>
      <c r="DH15" s="845">
        <v>199.10938999999999</v>
      </c>
      <c r="DI15" s="845" t="s">
        <v>798</v>
      </c>
      <c r="DJ15" s="845">
        <v>244.25640799999999</v>
      </c>
      <c r="DK15" s="845">
        <v>6.4445000000000002E-2</v>
      </c>
      <c r="DL15" s="845">
        <v>0.14577599999999999</v>
      </c>
      <c r="DM15" s="845">
        <v>40.827635999999998</v>
      </c>
      <c r="DN15" s="845">
        <v>0.281003</v>
      </c>
      <c r="DO15" s="845">
        <v>8.5599999999999999E-4</v>
      </c>
      <c r="DP15" s="845">
        <v>6.9509999999999997E-3</v>
      </c>
      <c r="DQ15" s="845">
        <v>3.2139999999999998E-3</v>
      </c>
      <c r="DR15" s="845">
        <v>6.5600000000000001E-4</v>
      </c>
      <c r="DS15" s="845">
        <v>0</v>
      </c>
      <c r="DT15" s="845">
        <v>11</v>
      </c>
      <c r="DU15" s="845">
        <v>-23.59</v>
      </c>
      <c r="DV15" s="845">
        <v>2.73</v>
      </c>
      <c r="DW15" s="845">
        <v>2.69</v>
      </c>
      <c r="DX15" s="845">
        <v>47.42</v>
      </c>
      <c r="DY15" s="845">
        <v>752.15</v>
      </c>
      <c r="DZ15" s="845">
        <v>1.1399999999999999</v>
      </c>
      <c r="EA15" s="845">
        <v>7.48</v>
      </c>
      <c r="EB15" s="845">
        <v>9.16</v>
      </c>
      <c r="EC15" s="845">
        <v>0</v>
      </c>
      <c r="ED15" s="845">
        <v>0.25</v>
      </c>
      <c r="EE15" s="845">
        <v>2000</v>
      </c>
      <c r="EF15" s="845">
        <v>6.67</v>
      </c>
    </row>
    <row r="16" spans="1:140" x14ac:dyDescent="0.2">
      <c r="A16" s="845">
        <v>12</v>
      </c>
      <c r="B16" s="845">
        <v>12</v>
      </c>
      <c r="C16" s="845">
        <v>177.75871000000001</v>
      </c>
      <c r="D16" s="845">
        <v>78.720174999999998</v>
      </c>
      <c r="E16" s="845">
        <v>386.24393300000003</v>
      </c>
      <c r="F16" s="845">
        <v>63.484197000000002</v>
      </c>
      <c r="G16" s="845">
        <v>1</v>
      </c>
      <c r="H16" s="845">
        <v>0.11022700000000001</v>
      </c>
      <c r="I16" s="845">
        <v>2.7102999999999999E-2</v>
      </c>
      <c r="J16" s="845">
        <v>0</v>
      </c>
      <c r="K16" s="845">
        <v>0</v>
      </c>
      <c r="L16" s="845">
        <v>2.7102999999999999E-2</v>
      </c>
      <c r="M16" s="845" t="s">
        <v>798</v>
      </c>
      <c r="N16" s="845">
        <v>1.4500000000000001E-2</v>
      </c>
      <c r="O16" s="845">
        <v>1.2520999999999999E-2</v>
      </c>
      <c r="P16" s="845">
        <v>0.53347599999999995</v>
      </c>
      <c r="Q16" s="845">
        <v>0.46652399999999999</v>
      </c>
      <c r="R16" s="845">
        <v>0.84973900000000002</v>
      </c>
      <c r="S16" s="845">
        <v>1</v>
      </c>
      <c r="T16" s="845">
        <v>482.479895</v>
      </c>
      <c r="U16" s="845">
        <v>19.299195999999998</v>
      </c>
      <c r="V16" s="845">
        <v>245.77340100000001</v>
      </c>
      <c r="W16" s="845">
        <v>702.20629099999996</v>
      </c>
      <c r="X16" s="845">
        <v>33.068143999999997</v>
      </c>
      <c r="Y16" s="845">
        <v>18.974274999999999</v>
      </c>
      <c r="Z16" s="845">
        <v>54.206349000000003</v>
      </c>
      <c r="AA16" s="845">
        <v>0</v>
      </c>
      <c r="AB16" s="845">
        <v>12.721177000000001</v>
      </c>
      <c r="AC16" s="845">
        <v>0</v>
      </c>
      <c r="AD16" s="845">
        <v>113.012557</v>
      </c>
      <c r="AE16" s="845" t="s">
        <v>798</v>
      </c>
      <c r="AF16" s="845">
        <v>8.9669000000000008</v>
      </c>
      <c r="AG16" s="845">
        <v>115.85288</v>
      </c>
      <c r="AH16" s="845">
        <v>102.811914</v>
      </c>
      <c r="AI16" s="845">
        <v>6.0977600000000001</v>
      </c>
      <c r="AJ16" s="845">
        <v>372.50417599999997</v>
      </c>
      <c r="AK16" s="845">
        <v>4.6299999999999998E-4</v>
      </c>
      <c r="AL16" s="845">
        <v>0.18984999999999999</v>
      </c>
      <c r="AM16" s="845">
        <v>0.18976199999999999</v>
      </c>
      <c r="AN16" s="845">
        <v>0.36758999999999997</v>
      </c>
      <c r="AO16" s="845">
        <v>0.24974099999999999</v>
      </c>
      <c r="AP16" s="845">
        <v>1</v>
      </c>
      <c r="AQ16" s="845">
        <v>3.0409999999999999E-3</v>
      </c>
      <c r="AR16" s="845">
        <v>4.3404999999999999E-2</v>
      </c>
      <c r="AS16" s="845">
        <v>6.5471000000000001E-2</v>
      </c>
      <c r="AT16" s="845">
        <v>0.93452900000000005</v>
      </c>
      <c r="AU16" s="845">
        <v>0.11022700000000001</v>
      </c>
      <c r="AV16" s="845">
        <v>91.2</v>
      </c>
      <c r="AW16" s="845">
        <v>-12.479825</v>
      </c>
      <c r="AX16" s="845">
        <v>74.710227000000003</v>
      </c>
      <c r="AY16" s="845">
        <v>7.5211949999999996</v>
      </c>
      <c r="AZ16" s="845">
        <v>56.850360000000002</v>
      </c>
      <c r="BA16" s="845">
        <v>1133.5445769999999</v>
      </c>
      <c r="BB16" s="845">
        <v>1.4432E-2</v>
      </c>
      <c r="BC16" s="845">
        <v>1.2520999999999999E-2</v>
      </c>
      <c r="BD16" s="845">
        <v>87.093785999999994</v>
      </c>
      <c r="BE16" s="845">
        <v>79.667422000000002</v>
      </c>
      <c r="BF16" s="845">
        <v>140.37847600000001</v>
      </c>
      <c r="BG16" s="845">
        <v>0.40549000000000002</v>
      </c>
      <c r="BH16" s="845">
        <v>2.4198999999999998E-2</v>
      </c>
      <c r="BI16" s="845">
        <v>5.1999999999999997E-5</v>
      </c>
      <c r="BJ16" s="845">
        <v>1.1176E-2</v>
      </c>
      <c r="BK16" s="845">
        <v>42.937283999999998</v>
      </c>
      <c r="BL16" s="845">
        <v>54.480412000000001</v>
      </c>
      <c r="BM16" s="845">
        <v>64.634649999999993</v>
      </c>
      <c r="BN16" s="845">
        <v>202.78969000000001</v>
      </c>
      <c r="BO16" s="845">
        <v>534.52231500000005</v>
      </c>
      <c r="BP16" s="845">
        <v>455.80214000000001</v>
      </c>
      <c r="BQ16" s="845">
        <v>334.4</v>
      </c>
      <c r="BR16" s="845">
        <v>218.78899100000001</v>
      </c>
      <c r="BS16" s="845">
        <v>9.0940639999999995</v>
      </c>
      <c r="BT16" s="845">
        <v>6.6078789999999996</v>
      </c>
      <c r="BU16" s="845">
        <v>1.631678</v>
      </c>
      <c r="BV16" s="845">
        <v>3.9473509999999998</v>
      </c>
      <c r="BW16" s="845">
        <v>1.6645730000000001</v>
      </c>
      <c r="BX16" s="845">
        <v>4.0968859999999996</v>
      </c>
      <c r="BY16" s="845">
        <v>-24.342067</v>
      </c>
      <c r="BZ16" s="845">
        <v>-31.501645</v>
      </c>
      <c r="CA16" s="845">
        <v>2.6426419999999999</v>
      </c>
      <c r="CB16" s="845">
        <v>41.784418000000002</v>
      </c>
      <c r="CC16" s="845">
        <v>65.707982999999999</v>
      </c>
      <c r="CD16" s="845">
        <v>6.7834450000000004</v>
      </c>
      <c r="CE16" s="845">
        <v>21.281490999999999</v>
      </c>
      <c r="CF16" s="845">
        <v>4.6446000000000001E-2</v>
      </c>
      <c r="CG16" s="845">
        <v>0</v>
      </c>
      <c r="CH16" s="845">
        <v>5.534E-2</v>
      </c>
      <c r="CI16" s="845">
        <v>8.4084999999999993E-2</v>
      </c>
      <c r="CJ16" s="845">
        <v>5.6746059999999998</v>
      </c>
      <c r="CK16" s="845">
        <v>547.73142800000005</v>
      </c>
      <c r="CL16" s="845">
        <v>0</v>
      </c>
      <c r="CM16" s="845">
        <v>837.15380100000004</v>
      </c>
      <c r="CN16" s="845" t="s">
        <v>798</v>
      </c>
      <c r="CO16" s="845">
        <v>428.71640200000002</v>
      </c>
      <c r="CP16" s="845">
        <v>790.00267799999995</v>
      </c>
      <c r="CQ16" s="845">
        <v>0</v>
      </c>
      <c r="CR16" s="845">
        <v>0</v>
      </c>
      <c r="CS16" s="845">
        <v>13.363412</v>
      </c>
      <c r="CT16" s="845">
        <v>114.696721</v>
      </c>
      <c r="CU16" s="845">
        <v>1155.7896310000001</v>
      </c>
      <c r="CV16" s="845">
        <v>221.677571</v>
      </c>
      <c r="CW16" s="845">
        <v>1914.8106949999999</v>
      </c>
      <c r="CX16" s="845">
        <v>1448.6027999999999</v>
      </c>
      <c r="CY16" s="845">
        <v>0</v>
      </c>
      <c r="CZ16" s="845">
        <v>76.783094000000006</v>
      </c>
      <c r="DA16" s="845" t="s">
        <v>798</v>
      </c>
      <c r="DB16" s="845">
        <v>0</v>
      </c>
      <c r="DC16" s="845">
        <v>60.833280000000002</v>
      </c>
      <c r="DD16" s="845">
        <v>60.81156</v>
      </c>
      <c r="DE16" s="845">
        <v>0</v>
      </c>
      <c r="DF16" s="845">
        <v>74.260526999999996</v>
      </c>
      <c r="DG16" s="845">
        <v>77.415211999999997</v>
      </c>
      <c r="DH16" s="845">
        <v>0</v>
      </c>
      <c r="DI16" s="845" t="s">
        <v>798</v>
      </c>
      <c r="DJ16" s="845">
        <v>246.15554700000001</v>
      </c>
      <c r="DK16" s="845">
        <v>4.6446000000000001E-2</v>
      </c>
      <c r="DL16" s="845">
        <v>0.115589</v>
      </c>
      <c r="DM16" s="845">
        <v>42.398476000000002</v>
      </c>
      <c r="DN16" s="845">
        <v>0.28372999999999998</v>
      </c>
      <c r="DO16" s="845">
        <v>2.04E-4</v>
      </c>
      <c r="DP16" s="845">
        <v>3.9060000000000002E-3</v>
      </c>
      <c r="DQ16" s="845">
        <v>1.8090000000000001E-3</v>
      </c>
      <c r="DR16" s="845">
        <v>3.4099999999999999E-4</v>
      </c>
      <c r="DS16" s="845">
        <v>0</v>
      </c>
      <c r="DT16" s="845">
        <v>12</v>
      </c>
      <c r="DU16" s="845">
        <v>-64.17</v>
      </c>
      <c r="DV16" s="845">
        <v>2.1800000000000002</v>
      </c>
      <c r="DW16" s="845">
        <v>2.15</v>
      </c>
      <c r="DX16" s="845">
        <v>44.61</v>
      </c>
      <c r="DY16" s="845">
        <v>663.35</v>
      </c>
      <c r="DZ16" s="845">
        <v>1.1000000000000001</v>
      </c>
      <c r="EA16" s="845">
        <v>7.32</v>
      </c>
      <c r="EB16" s="845">
        <v>9</v>
      </c>
      <c r="EC16" s="845">
        <v>0</v>
      </c>
      <c r="ED16" s="845">
        <v>0.25</v>
      </c>
      <c r="EE16" s="845">
        <v>2000</v>
      </c>
      <c r="EF16" s="845">
        <v>7.7859999999999996</v>
      </c>
    </row>
    <row r="17" spans="1:136" x14ac:dyDescent="0.2">
      <c r="A17" s="845">
        <v>13</v>
      </c>
      <c r="B17" s="845">
        <v>1</v>
      </c>
      <c r="C17" s="845">
        <v>197.81613899999999</v>
      </c>
      <c r="D17" s="845">
        <v>101.71506100000001</v>
      </c>
      <c r="E17" s="845">
        <v>487.95899400000002</v>
      </c>
      <c r="F17" s="845">
        <v>67.150414999999995</v>
      </c>
      <c r="G17" s="845">
        <v>1</v>
      </c>
      <c r="H17" s="845">
        <v>0.10942300000000001</v>
      </c>
      <c r="I17" s="845">
        <v>2.477E-2</v>
      </c>
      <c r="J17" s="845">
        <v>0</v>
      </c>
      <c r="K17" s="845">
        <v>0</v>
      </c>
      <c r="L17" s="845">
        <v>2.477E-2</v>
      </c>
      <c r="M17" s="845" t="s">
        <v>798</v>
      </c>
      <c r="N17" s="845">
        <v>1.4664E-2</v>
      </c>
      <c r="O17" s="845">
        <v>1.0159E-2</v>
      </c>
      <c r="P17" s="845">
        <v>0.51920699999999997</v>
      </c>
      <c r="Q17" s="845">
        <v>0.48079300000000003</v>
      </c>
      <c r="R17" s="845">
        <v>0.888791</v>
      </c>
      <c r="S17" s="845">
        <v>1</v>
      </c>
      <c r="T17" s="845">
        <v>510.34315600000002</v>
      </c>
      <c r="U17" s="845">
        <v>20.413726</v>
      </c>
      <c r="V17" s="845">
        <v>254.056499</v>
      </c>
      <c r="W17" s="845">
        <v>696.98350800000003</v>
      </c>
      <c r="X17" s="845">
        <v>32.826771999999998</v>
      </c>
      <c r="Y17" s="845">
        <v>17.301309</v>
      </c>
      <c r="Z17" s="845">
        <v>49.539746000000001</v>
      </c>
      <c r="AA17" s="845" t="s">
        <v>798</v>
      </c>
      <c r="AB17" s="845" t="s">
        <v>798</v>
      </c>
      <c r="AC17" s="845" t="s">
        <v>798</v>
      </c>
      <c r="AD17" s="845" t="s">
        <v>798</v>
      </c>
      <c r="AE17" s="845" t="s">
        <v>798</v>
      </c>
      <c r="AF17" s="845" t="s">
        <v>798</v>
      </c>
      <c r="AG17" s="845">
        <v>119.816436</v>
      </c>
      <c r="AH17" s="845">
        <v>102.764701</v>
      </c>
      <c r="AI17" s="845" t="s">
        <v>798</v>
      </c>
      <c r="AJ17" s="845">
        <v>391.89985000000001</v>
      </c>
      <c r="AK17" s="845">
        <v>5.1599999999999997E-4</v>
      </c>
      <c r="AL17" s="845">
        <v>0.18829199999999999</v>
      </c>
      <c r="AM17" s="845">
        <v>0.188195</v>
      </c>
      <c r="AN17" s="845">
        <v>0.35771500000000001</v>
      </c>
      <c r="AO17" s="845">
        <v>0.24982699999999999</v>
      </c>
      <c r="AP17" s="845">
        <v>1</v>
      </c>
      <c r="AQ17" s="845">
        <v>1.2689999999999999E-3</v>
      </c>
      <c r="AR17" s="845">
        <v>3.0204000000000002E-2</v>
      </c>
      <c r="AS17" s="845">
        <v>4.0323999999999999E-2</v>
      </c>
      <c r="AT17" s="845">
        <v>0.95967599999999997</v>
      </c>
      <c r="AU17" s="845">
        <v>0.10942300000000001</v>
      </c>
      <c r="AV17" s="845">
        <v>91.2</v>
      </c>
      <c r="AW17" s="845">
        <v>10.515060999999999</v>
      </c>
      <c r="AX17" s="845">
        <v>75.552525000000003</v>
      </c>
      <c r="AY17" s="845">
        <v>7.940105</v>
      </c>
      <c r="AZ17" s="845">
        <v>64.635047</v>
      </c>
      <c r="BA17" s="845">
        <v>1185.378524</v>
      </c>
      <c r="BB17" s="845">
        <v>1.4500000000000001E-2</v>
      </c>
      <c r="BC17" s="845">
        <v>1.0159E-2</v>
      </c>
      <c r="BD17" s="845">
        <v>95.689785000000001</v>
      </c>
      <c r="BE17" s="845">
        <v>79.640625</v>
      </c>
      <c r="BF17" s="845">
        <v>140.40161499999999</v>
      </c>
      <c r="BG17" s="845">
        <v>0.53408199999999995</v>
      </c>
      <c r="BH17" s="845">
        <v>2.0284E-2</v>
      </c>
      <c r="BI17" s="845">
        <v>1.4E-5</v>
      </c>
      <c r="BJ17" s="845">
        <v>1.1075E-2</v>
      </c>
      <c r="BK17" s="845">
        <v>41.415903</v>
      </c>
      <c r="BL17" s="845">
        <v>53.676920000000003</v>
      </c>
      <c r="BM17" s="845">
        <v>64.836275000000001</v>
      </c>
      <c r="BN17" s="845">
        <v>183.79576299999999</v>
      </c>
      <c r="BO17" s="845">
        <v>560.47123699999997</v>
      </c>
      <c r="BP17" s="845">
        <v>458.75617599999998</v>
      </c>
      <c r="BQ17" s="845">
        <v>364.8</v>
      </c>
      <c r="BR17" s="845">
        <v>241.81970999999999</v>
      </c>
      <c r="BS17" s="845">
        <v>10.317147</v>
      </c>
      <c r="BT17" s="845">
        <v>6.955654</v>
      </c>
      <c r="BU17" s="845">
        <v>1.3828830000000001</v>
      </c>
      <c r="BV17" s="845">
        <v>3.746105</v>
      </c>
      <c r="BW17" s="845">
        <v>1.415778</v>
      </c>
      <c r="BX17" s="845">
        <v>3.8560270000000001</v>
      </c>
      <c r="BY17" s="845">
        <v>-25.218539</v>
      </c>
      <c r="BZ17" s="845">
        <v>-29.081014</v>
      </c>
      <c r="CA17" s="845">
        <v>2.9964729999999999</v>
      </c>
      <c r="CB17" s="845">
        <v>44.111694999999997</v>
      </c>
      <c r="CC17" s="845">
        <v>64.865790000000004</v>
      </c>
      <c r="CD17" s="845">
        <v>7.4883110000000004</v>
      </c>
      <c r="CE17" s="845">
        <v>19.093247000000002</v>
      </c>
      <c r="CF17" s="845">
        <v>3.1473000000000001E-2</v>
      </c>
      <c r="CG17" s="845" t="s">
        <v>798</v>
      </c>
      <c r="CH17" s="845">
        <v>5.6030000000000003E-2</v>
      </c>
      <c r="CI17" s="845">
        <v>5.7773999999999999E-2</v>
      </c>
      <c r="CJ17" s="845">
        <v>5.489414</v>
      </c>
      <c r="CK17" s="845">
        <v>571.075605</v>
      </c>
      <c r="CL17" s="845" t="s">
        <v>798</v>
      </c>
      <c r="CM17" s="845">
        <v>967.71219699999995</v>
      </c>
      <c r="CN17" s="845" t="s">
        <v>798</v>
      </c>
      <c r="CO17" s="845">
        <v>535.26042299999995</v>
      </c>
      <c r="CP17" s="845">
        <v>773.64602200000002</v>
      </c>
      <c r="CQ17" s="845">
        <v>0</v>
      </c>
      <c r="CR17" s="845">
        <v>0</v>
      </c>
      <c r="CS17" s="845">
        <v>13.632600999999999</v>
      </c>
      <c r="CT17" s="845">
        <v>120.449946</v>
      </c>
      <c r="CU17" s="845">
        <v>467.14960300000001</v>
      </c>
      <c r="CV17" s="845">
        <v>217.99798200000001</v>
      </c>
      <c r="CW17" s="845">
        <v>1966.035533</v>
      </c>
      <c r="CX17" s="845">
        <v>1595.441977</v>
      </c>
      <c r="CY17" s="845" t="s">
        <v>798</v>
      </c>
      <c r="CZ17" s="845">
        <v>66.106596999999994</v>
      </c>
      <c r="DA17" s="845" t="s">
        <v>798</v>
      </c>
      <c r="DB17" s="845" t="s">
        <v>798</v>
      </c>
      <c r="DC17" s="845" t="s">
        <v>798</v>
      </c>
      <c r="DD17" s="845">
        <v>60.847467000000002</v>
      </c>
      <c r="DE17" s="845" t="s">
        <v>798</v>
      </c>
      <c r="DF17" s="845" t="s">
        <v>798</v>
      </c>
      <c r="DG17" s="845">
        <v>77.487262000000001</v>
      </c>
      <c r="DH17" s="845" t="s">
        <v>798</v>
      </c>
      <c r="DI17" s="845" t="s">
        <v>798</v>
      </c>
      <c r="DJ17" s="845">
        <v>248.30535499999999</v>
      </c>
      <c r="DK17" s="845">
        <v>3.1473000000000001E-2</v>
      </c>
      <c r="DL17" s="845">
        <v>0.104452</v>
      </c>
      <c r="DM17" s="845">
        <v>41.945300000000003</v>
      </c>
      <c r="DN17" s="845">
        <v>0.27447100000000002</v>
      </c>
      <c r="DO17" s="845">
        <v>1.8E-5</v>
      </c>
      <c r="DP17" s="845">
        <v>1.6949999999999999E-3</v>
      </c>
      <c r="DQ17" s="845">
        <v>7.9600000000000005E-4</v>
      </c>
      <c r="DR17" s="845">
        <v>1.4100000000000001E-4</v>
      </c>
      <c r="DS17" s="845">
        <v>0</v>
      </c>
      <c r="DT17" s="845">
        <v>13</v>
      </c>
      <c r="DU17" s="845">
        <v>-101.24</v>
      </c>
      <c r="DV17" s="845">
        <v>1.66</v>
      </c>
      <c r="DW17" s="845">
        <v>1.63</v>
      </c>
      <c r="DX17" s="845">
        <v>41.92</v>
      </c>
      <c r="DY17" s="845">
        <v>579.51</v>
      </c>
      <c r="DZ17" s="845">
        <v>1.05</v>
      </c>
      <c r="EA17" s="845">
        <v>7.17</v>
      </c>
      <c r="EB17" s="845">
        <v>8.85</v>
      </c>
      <c r="EC17" s="845">
        <v>0</v>
      </c>
      <c r="ED17" s="845">
        <v>0.25</v>
      </c>
      <c r="EE17" s="845">
        <v>2000</v>
      </c>
      <c r="EF17" s="845">
        <v>8.43</v>
      </c>
    </row>
    <row r="18" spans="1:136" x14ac:dyDescent="0.2">
      <c r="A18" s="845">
        <v>14</v>
      </c>
      <c r="B18" s="845">
        <v>2</v>
      </c>
      <c r="C18" s="845">
        <v>207.88735700000001</v>
      </c>
      <c r="D18" s="845">
        <v>105.902434</v>
      </c>
      <c r="E18" s="845">
        <v>593.86142800000005</v>
      </c>
      <c r="F18" s="845">
        <v>69.126604999999998</v>
      </c>
      <c r="G18" s="845">
        <v>1</v>
      </c>
      <c r="H18" s="845">
        <v>8.7140999999999996E-2</v>
      </c>
      <c r="I18" s="845">
        <v>2.4053000000000001E-2</v>
      </c>
      <c r="J18" s="845">
        <v>0</v>
      </c>
      <c r="K18" s="845">
        <v>0</v>
      </c>
      <c r="L18" s="845">
        <v>2.4053000000000001E-2</v>
      </c>
      <c r="M18" s="845" t="s">
        <v>798</v>
      </c>
      <c r="N18" s="845">
        <v>1.4628E-2</v>
      </c>
      <c r="O18" s="845">
        <v>9.3080000000000003E-3</v>
      </c>
      <c r="P18" s="845">
        <v>0.48975099999999999</v>
      </c>
      <c r="Q18" s="845">
        <v>0.51024899999999995</v>
      </c>
      <c r="R18" s="845">
        <v>0.91996599999999995</v>
      </c>
      <c r="S18" s="845">
        <v>1</v>
      </c>
      <c r="T18" s="845">
        <v>525.36219800000003</v>
      </c>
      <c r="U18" s="845">
        <v>21.014488</v>
      </c>
      <c r="V18" s="845">
        <v>259.92606599999999</v>
      </c>
      <c r="W18" s="845">
        <v>691.99528999999995</v>
      </c>
      <c r="X18" s="845">
        <v>26.142439</v>
      </c>
      <c r="Y18" s="845">
        <v>16.564049000000001</v>
      </c>
      <c r="Z18" s="845">
        <v>48.105449</v>
      </c>
      <c r="AA18" s="845" t="s">
        <v>798</v>
      </c>
      <c r="AB18" s="845" t="s">
        <v>798</v>
      </c>
      <c r="AC18" s="845" t="s">
        <v>798</v>
      </c>
      <c r="AD18" s="845" t="s">
        <v>798</v>
      </c>
      <c r="AE18" s="845" t="s">
        <v>798</v>
      </c>
      <c r="AF18" s="845" t="s">
        <v>798</v>
      </c>
      <c r="AG18" s="845">
        <v>123.78021200000001</v>
      </c>
      <c r="AH18" s="845">
        <v>102.712383</v>
      </c>
      <c r="AI18" s="845" t="s">
        <v>798</v>
      </c>
      <c r="AJ18" s="845">
        <v>410.474267</v>
      </c>
      <c r="AK18" s="845">
        <v>1.681E-3</v>
      </c>
      <c r="AL18" s="845">
        <v>0.186838</v>
      </c>
      <c r="AM18" s="845">
        <v>0.186524</v>
      </c>
      <c r="AN18" s="845">
        <v>0.35322500000000001</v>
      </c>
      <c r="AO18" s="845">
        <v>0.249248</v>
      </c>
      <c r="AP18" s="845">
        <v>1</v>
      </c>
      <c r="AQ18" s="845">
        <v>5.3499999999999999E-4</v>
      </c>
      <c r="AR18" s="845">
        <v>2.0768999999999999E-2</v>
      </c>
      <c r="AS18" s="845">
        <v>2.5104999999999999E-2</v>
      </c>
      <c r="AT18" s="845">
        <v>0.97489499999999996</v>
      </c>
      <c r="AU18" s="845">
        <v>8.7140999999999996E-2</v>
      </c>
      <c r="AV18" s="845">
        <v>91.2</v>
      </c>
      <c r="AW18" s="845">
        <v>14.702434</v>
      </c>
      <c r="AX18" s="845">
        <v>75.140387000000004</v>
      </c>
      <c r="AY18" s="845">
        <v>8.2500839999999993</v>
      </c>
      <c r="AZ18" s="845">
        <v>65.756957</v>
      </c>
      <c r="BA18" s="845">
        <v>1216.8130839999999</v>
      </c>
      <c r="BB18" s="845">
        <v>1.4664E-2</v>
      </c>
      <c r="BC18" s="845">
        <v>9.3080000000000003E-3</v>
      </c>
      <c r="BD18" s="845">
        <v>90.969399999999993</v>
      </c>
      <c r="BE18" s="845">
        <v>77.847097000000005</v>
      </c>
      <c r="BF18" s="845">
        <v>133.420355</v>
      </c>
      <c r="BG18" s="845">
        <v>0.54194100000000001</v>
      </c>
      <c r="BH18" s="845">
        <v>2.0843E-2</v>
      </c>
      <c r="BI18" s="845">
        <v>3.0000000000000001E-6</v>
      </c>
      <c r="BJ18" s="845">
        <v>1.0972000000000001E-2</v>
      </c>
      <c r="BK18" s="845">
        <v>40.526744999999998</v>
      </c>
      <c r="BL18" s="845">
        <v>51.717731000000001</v>
      </c>
      <c r="BM18" s="845">
        <v>64.556240000000003</v>
      </c>
      <c r="BN18" s="845">
        <v>176.945266</v>
      </c>
      <c r="BO18" s="845">
        <v>568.06868599999996</v>
      </c>
      <c r="BP18" s="845">
        <v>462.16625199999999</v>
      </c>
      <c r="BQ18" s="845">
        <v>395.2</v>
      </c>
      <c r="BR18" s="845">
        <v>259.77086000000003</v>
      </c>
      <c r="BS18" s="845">
        <v>11.441004</v>
      </c>
      <c r="BT18" s="845">
        <v>7.0842980000000004</v>
      </c>
      <c r="BU18" s="845">
        <v>1.212134</v>
      </c>
      <c r="BV18" s="845">
        <v>3.3990109999999998</v>
      </c>
      <c r="BW18" s="845">
        <v>1.2450289999999999</v>
      </c>
      <c r="BX18" s="845">
        <v>3.4654739999999999</v>
      </c>
      <c r="BY18" s="845">
        <v>-25.986792000000001</v>
      </c>
      <c r="BZ18" s="845">
        <v>-26.970103000000002</v>
      </c>
      <c r="CA18" s="845">
        <v>3.055857</v>
      </c>
      <c r="CB18" s="845">
        <v>45.833801000000001</v>
      </c>
      <c r="CC18" s="845">
        <v>64.086748999999998</v>
      </c>
      <c r="CD18" s="845">
        <v>8.1209199999999999</v>
      </c>
      <c r="CE18" s="845">
        <v>17.010470000000002</v>
      </c>
      <c r="CF18" s="845">
        <v>2.1304E-2</v>
      </c>
      <c r="CG18" s="845" t="s">
        <v>798</v>
      </c>
      <c r="CH18" s="845">
        <v>4.0346E-2</v>
      </c>
      <c r="CI18" s="845">
        <v>2.7713999999999999E-2</v>
      </c>
      <c r="CJ18" s="845">
        <v>5.3859620000000001</v>
      </c>
      <c r="CK18" s="845">
        <v>575.871847</v>
      </c>
      <c r="CL18" s="845" t="s">
        <v>798</v>
      </c>
      <c r="CM18" s="845">
        <v>1075.103325</v>
      </c>
      <c r="CN18" s="845" t="s">
        <v>798</v>
      </c>
      <c r="CO18" s="845">
        <v>586.62230599999998</v>
      </c>
      <c r="CP18" s="845">
        <v>805.81800699999997</v>
      </c>
      <c r="CQ18" s="845">
        <v>0</v>
      </c>
      <c r="CR18" s="845">
        <v>0</v>
      </c>
      <c r="CS18" s="845">
        <v>13.885396</v>
      </c>
      <c r="CT18" s="845">
        <v>124.22641299999999</v>
      </c>
      <c r="CU18" s="845">
        <v>828.94296799999995</v>
      </c>
      <c r="CV18" s="845">
        <v>202.98648</v>
      </c>
      <c r="CW18" s="845">
        <v>1997.617164</v>
      </c>
      <c r="CX18" s="845">
        <v>1816.579524</v>
      </c>
      <c r="CY18" s="845" t="s">
        <v>798</v>
      </c>
      <c r="CZ18" s="845">
        <v>49.580716000000002</v>
      </c>
      <c r="DA18" s="845" t="s">
        <v>798</v>
      </c>
      <c r="DB18" s="845" t="s">
        <v>798</v>
      </c>
      <c r="DC18" s="845" t="s">
        <v>798</v>
      </c>
      <c r="DD18" s="845">
        <v>60.856333999999997</v>
      </c>
      <c r="DE18" s="845" t="s">
        <v>798</v>
      </c>
      <c r="DF18" s="845" t="s">
        <v>798</v>
      </c>
      <c r="DG18" s="845">
        <v>76.226592999999994</v>
      </c>
      <c r="DH18" s="845" t="s">
        <v>798</v>
      </c>
      <c r="DI18" s="845" t="s">
        <v>798</v>
      </c>
      <c r="DJ18" s="845">
        <v>248.3903</v>
      </c>
      <c r="DK18" s="845">
        <v>2.1304E-2</v>
      </c>
      <c r="DL18" s="845">
        <v>0.104309</v>
      </c>
      <c r="DM18" s="845">
        <v>41.292910999999997</v>
      </c>
      <c r="DN18" s="845">
        <v>0.26929799999999998</v>
      </c>
      <c r="DO18" s="845">
        <v>0</v>
      </c>
      <c r="DP18" s="845">
        <v>7.2099999999999996E-4</v>
      </c>
      <c r="DQ18" s="845">
        <v>3.4099999999999999E-4</v>
      </c>
      <c r="DR18" s="845">
        <v>5.5000000000000002E-5</v>
      </c>
      <c r="DS18" s="845">
        <v>0</v>
      </c>
      <c r="DT18" s="845">
        <v>14</v>
      </c>
      <c r="DU18" s="845">
        <v>-134.74</v>
      </c>
      <c r="DV18" s="845">
        <v>1.17</v>
      </c>
      <c r="DW18" s="845">
        <v>1.1399999999999999</v>
      </c>
      <c r="DX18" s="845">
        <v>39.35</v>
      </c>
      <c r="DY18" s="845">
        <v>500.46</v>
      </c>
      <c r="DZ18" s="845">
        <v>1.01</v>
      </c>
      <c r="EA18" s="845">
        <v>7.02</v>
      </c>
      <c r="EB18" s="845">
        <v>8.6999999999999993</v>
      </c>
      <c r="EC18" s="845">
        <v>0</v>
      </c>
      <c r="ED18" s="845">
        <v>0.25</v>
      </c>
      <c r="EE18" s="845">
        <v>2000</v>
      </c>
      <c r="EF18" s="845">
        <v>8.7309999999999999</v>
      </c>
    </row>
    <row r="19" spans="1:136" x14ac:dyDescent="0.2">
      <c r="A19" s="845">
        <v>15</v>
      </c>
      <c r="B19" s="845">
        <v>3</v>
      </c>
      <c r="C19" s="845">
        <v>208.352608</v>
      </c>
      <c r="D19" s="845">
        <v>105.31045899999999</v>
      </c>
      <c r="E19" s="845">
        <v>699.17188699999997</v>
      </c>
      <c r="F19" s="845">
        <v>69.415824999999998</v>
      </c>
      <c r="G19" s="845">
        <v>1</v>
      </c>
      <c r="H19" s="845">
        <v>6.5749000000000002E-2</v>
      </c>
      <c r="I19" s="845">
        <v>1.9470999999999999E-2</v>
      </c>
      <c r="J19" s="845">
        <v>0</v>
      </c>
      <c r="K19" s="845">
        <v>0</v>
      </c>
      <c r="L19" s="845">
        <v>1.9470999999999999E-2</v>
      </c>
      <c r="M19" s="845" t="s">
        <v>798</v>
      </c>
      <c r="N19" s="845">
        <v>1.4465E-2</v>
      </c>
      <c r="O19" s="845">
        <v>4.7860000000000003E-3</v>
      </c>
      <c r="P19" s="845">
        <v>0.44813399999999998</v>
      </c>
      <c r="Q19" s="845">
        <v>0.55186599999999997</v>
      </c>
      <c r="R19" s="845">
        <v>0.94405799999999995</v>
      </c>
      <c r="S19" s="845">
        <v>1</v>
      </c>
      <c r="T19" s="845">
        <v>527.56026899999995</v>
      </c>
      <c r="U19" s="845">
        <v>21.102411</v>
      </c>
      <c r="V19" s="845">
        <v>262.949772</v>
      </c>
      <c r="W19" s="845">
        <v>672.13047800000004</v>
      </c>
      <c r="X19" s="845">
        <v>19.724681</v>
      </c>
      <c r="Y19" s="845">
        <v>12.939279000000001</v>
      </c>
      <c r="Z19" s="845">
        <v>38.941541000000001</v>
      </c>
      <c r="AA19" s="845" t="s">
        <v>798</v>
      </c>
      <c r="AB19" s="845" t="s">
        <v>798</v>
      </c>
      <c r="AC19" s="845" t="s">
        <v>798</v>
      </c>
      <c r="AD19" s="845" t="s">
        <v>798</v>
      </c>
      <c r="AE19" s="845" t="s">
        <v>798</v>
      </c>
      <c r="AF19" s="845" t="s">
        <v>798</v>
      </c>
      <c r="AG19" s="845">
        <v>130.259567</v>
      </c>
      <c r="AH19" s="845">
        <v>102.66164499999999</v>
      </c>
      <c r="AI19" s="845" t="s">
        <v>798</v>
      </c>
      <c r="AJ19" s="845">
        <v>432.72344399999997</v>
      </c>
      <c r="AK19" s="845">
        <v>6.9629999999999996E-3</v>
      </c>
      <c r="AL19" s="845">
        <v>0.20300599999999999</v>
      </c>
      <c r="AM19" s="845">
        <v>0.20159299999999999</v>
      </c>
      <c r="AN19" s="845">
        <v>0.35173399999999999</v>
      </c>
      <c r="AO19" s="845">
        <v>0.24838499999999999</v>
      </c>
      <c r="AP19" s="845">
        <v>1</v>
      </c>
      <c r="AQ19" s="845">
        <v>2.1499999999999999E-4</v>
      </c>
      <c r="AR19" s="845">
        <v>1.4073E-2</v>
      </c>
      <c r="AS19" s="845">
        <v>1.5025999999999999E-2</v>
      </c>
      <c r="AT19" s="845">
        <v>0.98497400000000002</v>
      </c>
      <c r="AU19" s="845">
        <v>6.5749000000000002E-2</v>
      </c>
      <c r="AV19" s="845">
        <v>91.2</v>
      </c>
      <c r="AW19" s="845">
        <v>14.110459000000001</v>
      </c>
      <c r="AX19" s="845">
        <v>73.529190999999997</v>
      </c>
      <c r="AY19" s="845">
        <v>8.4398900000000001</v>
      </c>
      <c r="AZ19" s="845">
        <v>61.608775000000001</v>
      </c>
      <c r="BA19" s="845">
        <v>1227.2825479999999</v>
      </c>
      <c r="BB19" s="845">
        <v>1.4628E-2</v>
      </c>
      <c r="BC19" s="845">
        <v>4.7860000000000003E-3</v>
      </c>
      <c r="BD19" s="845">
        <v>90.468918000000002</v>
      </c>
      <c r="BE19" s="845">
        <v>81.942204000000004</v>
      </c>
      <c r="BF19" s="845">
        <v>154.173214</v>
      </c>
      <c r="BG19" s="845">
        <v>0.58064300000000002</v>
      </c>
      <c r="BH19" s="845">
        <v>1.992E-2</v>
      </c>
      <c r="BI19" s="845">
        <v>0</v>
      </c>
      <c r="BJ19" s="845">
        <v>1.0869999999999999E-2</v>
      </c>
      <c r="BK19" s="845">
        <v>38.963383999999998</v>
      </c>
      <c r="BL19" s="845">
        <v>51.453023000000002</v>
      </c>
      <c r="BM19" s="845">
        <v>65.426385999999994</v>
      </c>
      <c r="BN19" s="845">
        <v>180.15684899999999</v>
      </c>
      <c r="BO19" s="845">
        <v>560.22422900000004</v>
      </c>
      <c r="BP19" s="845">
        <v>454.91377</v>
      </c>
      <c r="BQ19" s="845">
        <v>425.6</v>
      </c>
      <c r="BR19" s="845">
        <v>242.56271899999999</v>
      </c>
      <c r="BS19" s="845">
        <v>12.308479</v>
      </c>
      <c r="BT19" s="845">
        <v>6.033404</v>
      </c>
      <c r="BU19" s="845">
        <v>0.92935900000000005</v>
      </c>
      <c r="BV19" s="845">
        <v>3.306683</v>
      </c>
      <c r="BW19" s="845">
        <v>0.96225400000000005</v>
      </c>
      <c r="BX19" s="845">
        <v>3.3994399999999998</v>
      </c>
      <c r="BY19" s="845">
        <v>-32.394654000000003</v>
      </c>
      <c r="BZ19" s="845">
        <v>-24.179805000000002</v>
      </c>
      <c r="CA19" s="845">
        <v>2.8685420000000001</v>
      </c>
      <c r="CB19" s="845">
        <v>46.888275999999998</v>
      </c>
      <c r="CC19" s="845">
        <v>63.336911999999998</v>
      </c>
      <c r="CD19" s="845">
        <v>0</v>
      </c>
      <c r="CE19" s="845">
        <v>14.836649</v>
      </c>
      <c r="CF19" s="845">
        <v>1.4288E-2</v>
      </c>
      <c r="CG19" s="845" t="s">
        <v>798</v>
      </c>
      <c r="CH19" s="845">
        <v>3.1570000000000001E-2</v>
      </c>
      <c r="CI19" s="845">
        <v>1.4419E-2</v>
      </c>
      <c r="CJ19" s="845">
        <v>5.5645689999999997</v>
      </c>
      <c r="CK19" s="845">
        <v>676.51806699999997</v>
      </c>
      <c r="CL19" s="845" t="s">
        <v>798</v>
      </c>
      <c r="CM19" s="845">
        <v>1157.764064</v>
      </c>
      <c r="CN19" s="845" t="s">
        <v>798</v>
      </c>
      <c r="CO19" s="845">
        <v>570.50262499999997</v>
      </c>
      <c r="CP19" s="845">
        <v>850.76481999999999</v>
      </c>
      <c r="CQ19" s="845">
        <v>0</v>
      </c>
      <c r="CR19" s="845">
        <v>0</v>
      </c>
      <c r="CS19" s="845">
        <v>14.066927</v>
      </c>
      <c r="CT19" s="845">
        <v>132.284683</v>
      </c>
      <c r="CU19" s="845">
        <v>1141.6046859999999</v>
      </c>
      <c r="CV19" s="845">
        <v>164.41795200000001</v>
      </c>
      <c r="CW19" s="845">
        <v>2009.6578979999999</v>
      </c>
      <c r="CX19" s="845">
        <v>1887.601324</v>
      </c>
      <c r="CY19" s="845" t="s">
        <v>798</v>
      </c>
      <c r="CZ19" s="845">
        <v>28.321669</v>
      </c>
      <c r="DA19" s="845" t="s">
        <v>798</v>
      </c>
      <c r="DB19" s="845" t="s">
        <v>798</v>
      </c>
      <c r="DC19" s="845" t="s">
        <v>798</v>
      </c>
      <c r="DD19" s="845">
        <v>60.850788999999999</v>
      </c>
      <c r="DE19" s="845" t="s">
        <v>798</v>
      </c>
      <c r="DF19" s="845" t="s">
        <v>798</v>
      </c>
      <c r="DG19" s="845">
        <v>77.743523999999994</v>
      </c>
      <c r="DH19" s="845" t="s">
        <v>798</v>
      </c>
      <c r="DI19" s="845" t="s">
        <v>798</v>
      </c>
      <c r="DJ19" s="845">
        <v>267.81212099999999</v>
      </c>
      <c r="DK19" s="845">
        <v>1.4288E-2</v>
      </c>
      <c r="DL19" s="845">
        <v>8.2711000000000007E-2</v>
      </c>
      <c r="DM19" s="845">
        <v>41.371308999999997</v>
      </c>
      <c r="DN19" s="845">
        <v>0.27822799999999998</v>
      </c>
      <c r="DO19" s="845">
        <v>0</v>
      </c>
      <c r="DP19" s="845">
        <v>2.9E-4</v>
      </c>
      <c r="DQ19" s="845">
        <v>1.37E-4</v>
      </c>
      <c r="DR19" s="845">
        <v>2.0000000000000002E-5</v>
      </c>
      <c r="DS19" s="845">
        <v>0</v>
      </c>
      <c r="DT19" s="845">
        <v>15</v>
      </c>
      <c r="DU19" s="845">
        <v>-164.92</v>
      </c>
      <c r="DV19" s="845">
        <v>0.7</v>
      </c>
      <c r="DW19" s="845">
        <v>0.67</v>
      </c>
      <c r="DX19" s="845">
        <v>36.909999999999997</v>
      </c>
      <c r="DY19" s="845">
        <v>426.02</v>
      </c>
      <c r="DZ19" s="845">
        <v>0.97</v>
      </c>
      <c r="EA19" s="845">
        <v>6.88</v>
      </c>
      <c r="EB19" s="845">
        <v>8.56</v>
      </c>
      <c r="EC19" s="845">
        <v>0</v>
      </c>
      <c r="ED19" s="845">
        <v>0.25</v>
      </c>
      <c r="EE19" s="845">
        <v>2000</v>
      </c>
      <c r="EF19" s="845">
        <v>8.7040000000000006</v>
      </c>
    </row>
    <row r="20" spans="1:136" x14ac:dyDescent="0.2">
      <c r="A20" s="845">
        <v>16</v>
      </c>
      <c r="B20" s="845">
        <v>4</v>
      </c>
      <c r="C20" s="845">
        <v>189.898055</v>
      </c>
      <c r="D20" s="845">
        <v>82.417976999999993</v>
      </c>
      <c r="E20" s="845">
        <v>781.58986400000003</v>
      </c>
      <c r="F20" s="845">
        <v>66.357275999999999</v>
      </c>
      <c r="G20" s="845">
        <v>1</v>
      </c>
      <c r="H20" s="845">
        <v>5.3552000000000002E-2</v>
      </c>
      <c r="I20" s="845">
        <v>2.1097000000000001E-2</v>
      </c>
      <c r="J20" s="845">
        <v>0</v>
      </c>
      <c r="K20" s="845">
        <v>0</v>
      </c>
      <c r="L20" s="845">
        <v>2.1097000000000001E-2</v>
      </c>
      <c r="M20" s="845" t="s">
        <v>798</v>
      </c>
      <c r="N20" s="845">
        <v>1.4258E-2</v>
      </c>
      <c r="O20" s="845">
        <v>6.5890000000000002E-3</v>
      </c>
      <c r="P20" s="845">
        <v>0.39184999999999998</v>
      </c>
      <c r="Q20" s="845">
        <v>0.60814999999999997</v>
      </c>
      <c r="R20" s="845">
        <v>0.95722799999999997</v>
      </c>
      <c r="S20" s="845">
        <v>1</v>
      </c>
      <c r="T20" s="845">
        <v>504.31529799999998</v>
      </c>
      <c r="U20" s="845">
        <v>20.172612000000001</v>
      </c>
      <c r="V20" s="845">
        <v>259.222871</v>
      </c>
      <c r="W20" s="845">
        <v>684.79303100000004</v>
      </c>
      <c r="X20" s="845">
        <v>16.065702000000002</v>
      </c>
      <c r="Y20" s="845">
        <v>14.276026999999999</v>
      </c>
      <c r="Z20" s="845">
        <v>42.193561000000003</v>
      </c>
      <c r="AA20" s="845" t="s">
        <v>798</v>
      </c>
      <c r="AB20" s="845" t="s">
        <v>798</v>
      </c>
      <c r="AC20" s="845" t="s">
        <v>798</v>
      </c>
      <c r="AD20" s="845" t="s">
        <v>798</v>
      </c>
      <c r="AE20" s="845" t="s">
        <v>798</v>
      </c>
      <c r="AF20" s="845" t="s">
        <v>798</v>
      </c>
      <c r="AG20" s="845" t="s">
        <v>798</v>
      </c>
      <c r="AH20" s="845">
        <v>102.58857</v>
      </c>
      <c r="AI20" s="845" t="s">
        <v>798</v>
      </c>
      <c r="AJ20" s="845" t="s">
        <v>798</v>
      </c>
      <c r="AK20" s="845">
        <v>2.6492000000000002E-2</v>
      </c>
      <c r="AL20" s="845">
        <v>0.17297299999999999</v>
      </c>
      <c r="AM20" s="845">
        <v>0.16839100000000001</v>
      </c>
      <c r="AN20" s="845">
        <v>0.35403200000000001</v>
      </c>
      <c r="AO20" s="845">
        <v>0.247089</v>
      </c>
      <c r="AP20" s="845">
        <v>1</v>
      </c>
      <c r="AQ20" s="845">
        <v>0</v>
      </c>
      <c r="AR20" s="845">
        <v>9.2910000000000006E-3</v>
      </c>
      <c r="AS20" s="845">
        <v>0</v>
      </c>
      <c r="AT20" s="845">
        <v>1</v>
      </c>
      <c r="AU20" s="845">
        <v>5.3552000000000002E-2</v>
      </c>
      <c r="AV20" s="845">
        <v>91.2</v>
      </c>
      <c r="AW20" s="845">
        <v>-8.7820230000000006</v>
      </c>
      <c r="AX20" s="845">
        <v>69.322310999999999</v>
      </c>
      <c r="AY20" s="845">
        <v>8.3666809999999998</v>
      </c>
      <c r="AZ20" s="845">
        <v>0</v>
      </c>
      <c r="BA20" s="845">
        <v>1196.1410100000001</v>
      </c>
      <c r="BB20" s="845">
        <v>1.4465E-2</v>
      </c>
      <c r="BC20" s="845">
        <v>6.5890000000000002E-3</v>
      </c>
      <c r="BD20" s="845">
        <v>66.253320000000002</v>
      </c>
      <c r="BE20" s="845" t="s">
        <v>798</v>
      </c>
      <c r="BF20" s="845" t="s">
        <v>798</v>
      </c>
      <c r="BG20" s="845">
        <v>1</v>
      </c>
      <c r="BH20" s="845">
        <v>0</v>
      </c>
      <c r="BI20" s="845">
        <v>0</v>
      </c>
      <c r="BJ20" s="845">
        <v>1.0772E-2</v>
      </c>
      <c r="BK20" s="845">
        <v>38.112119999999997</v>
      </c>
      <c r="BL20" s="845">
        <v>46.618611999999999</v>
      </c>
      <c r="BM20" s="845" t="s">
        <v>798</v>
      </c>
      <c r="BN20" s="845">
        <v>190.17992799999999</v>
      </c>
      <c r="BO20" s="845">
        <v>534.65702599999997</v>
      </c>
      <c r="BP20" s="845">
        <v>452.23904900000002</v>
      </c>
      <c r="BQ20" s="845">
        <v>456</v>
      </c>
      <c r="BR20" s="845">
        <v>307.07213999999999</v>
      </c>
      <c r="BS20" s="845">
        <v>13.586055</v>
      </c>
      <c r="BT20" s="845">
        <v>7.4992979999999996</v>
      </c>
      <c r="BU20" s="845">
        <v>0.79764699999999999</v>
      </c>
      <c r="BV20" s="845">
        <v>2.403527</v>
      </c>
      <c r="BW20" s="845">
        <v>0.83054099999999997</v>
      </c>
      <c r="BX20" s="845">
        <v>2.4364219999999999</v>
      </c>
      <c r="BY20" s="845">
        <v>-75.311779999999999</v>
      </c>
      <c r="BZ20" s="845">
        <v>-16.552192000000002</v>
      </c>
      <c r="CA20" s="845">
        <v>0</v>
      </c>
      <c r="CB20" s="845">
        <v>46.481558999999997</v>
      </c>
      <c r="CC20" s="845">
        <v>62.546252000000003</v>
      </c>
      <c r="CD20" s="845">
        <v>0</v>
      </c>
      <c r="CE20" s="845">
        <v>12.351094</v>
      </c>
      <c r="CF20" s="845">
        <v>9.2910000000000006E-3</v>
      </c>
      <c r="CG20" s="845" t="s">
        <v>798</v>
      </c>
      <c r="CH20" s="845">
        <v>3.3201000000000001E-2</v>
      </c>
      <c r="CI20" s="845">
        <v>9.8840000000000004E-3</v>
      </c>
      <c r="CJ20" s="845">
        <v>4.4282450000000004</v>
      </c>
      <c r="CK20" s="845" t="s">
        <v>798</v>
      </c>
      <c r="CL20" s="845" t="s">
        <v>798</v>
      </c>
      <c r="CM20" s="845">
        <v>0</v>
      </c>
      <c r="CN20" s="845" t="s">
        <v>798</v>
      </c>
      <c r="CO20" s="845">
        <v>536.81555000000003</v>
      </c>
      <c r="CP20" s="845">
        <v>898.05283599999996</v>
      </c>
      <c r="CQ20" s="845">
        <v>0</v>
      </c>
      <c r="CR20" s="845">
        <v>0</v>
      </c>
      <c r="CS20" s="845">
        <v>14.309322</v>
      </c>
      <c r="CT20" s="845">
        <v>140.43635499999999</v>
      </c>
      <c r="CU20" s="845">
        <v>457.55695500000002</v>
      </c>
      <c r="CV20" s="845">
        <v>118.026498</v>
      </c>
      <c r="CW20" s="845">
        <v>1980.9644290000001</v>
      </c>
      <c r="CX20" s="845" t="s">
        <v>798</v>
      </c>
      <c r="CY20" s="845" t="s">
        <v>798</v>
      </c>
      <c r="CZ20" s="845">
        <v>0</v>
      </c>
      <c r="DA20" s="845" t="s">
        <v>798</v>
      </c>
      <c r="DB20" s="845" t="s">
        <v>798</v>
      </c>
      <c r="DC20" s="845" t="s">
        <v>798</v>
      </c>
      <c r="DD20" s="845">
        <v>60.822232999999997</v>
      </c>
      <c r="DE20" s="845" t="s">
        <v>798</v>
      </c>
      <c r="DF20" s="845" t="s">
        <v>798</v>
      </c>
      <c r="DG20" s="845">
        <v>77.074521000000004</v>
      </c>
      <c r="DH20" s="845" t="s">
        <v>798</v>
      </c>
      <c r="DI20" s="845" t="s">
        <v>798</v>
      </c>
      <c r="DJ20" s="845">
        <v>258.34668499999998</v>
      </c>
      <c r="DK20" s="845">
        <v>9.2910000000000006E-3</v>
      </c>
      <c r="DL20" s="845">
        <v>6.2157999999999998E-2</v>
      </c>
      <c r="DM20" s="845">
        <v>41.731085</v>
      </c>
      <c r="DN20" s="845">
        <v>0.221412</v>
      </c>
      <c r="DO20" s="845">
        <v>0</v>
      </c>
      <c r="DP20" s="845">
        <v>0</v>
      </c>
      <c r="DQ20" s="845">
        <v>0</v>
      </c>
      <c r="DR20" s="845">
        <v>0</v>
      </c>
      <c r="DS20" s="845">
        <v>0</v>
      </c>
      <c r="DT20" s="845">
        <v>16</v>
      </c>
      <c r="DU20" s="845">
        <v>-216.05</v>
      </c>
      <c r="DV20" s="845">
        <v>0.26</v>
      </c>
      <c r="DW20" s="845">
        <v>0.23</v>
      </c>
      <c r="DX20" s="845">
        <v>34.6</v>
      </c>
      <c r="DY20" s="845">
        <v>355.99</v>
      </c>
      <c r="DZ20" s="845">
        <v>0.92</v>
      </c>
      <c r="EA20" s="845">
        <v>6.74</v>
      </c>
      <c r="EB20" s="845">
        <v>8.42</v>
      </c>
      <c r="EC20" s="845">
        <v>0</v>
      </c>
      <c r="ED20" s="845">
        <v>0.25</v>
      </c>
      <c r="EE20" s="845">
        <v>2000</v>
      </c>
      <c r="EF20" s="845">
        <v>8.0619999999999994</v>
      </c>
    </row>
    <row r="21" spans="1:136" x14ac:dyDescent="0.2">
      <c r="A21" s="845">
        <v>17</v>
      </c>
      <c r="B21" s="845">
        <v>5</v>
      </c>
      <c r="C21" s="845">
        <v>153.650251</v>
      </c>
      <c r="D21" s="845">
        <v>45.821452000000001</v>
      </c>
      <c r="E21" s="845">
        <v>827.41131499999995</v>
      </c>
      <c r="F21" s="845">
        <v>60.117271000000002</v>
      </c>
      <c r="G21" s="845">
        <v>1</v>
      </c>
      <c r="H21" s="845">
        <v>4.1778000000000003E-2</v>
      </c>
      <c r="I21" s="845">
        <v>1.9191E-2</v>
      </c>
      <c r="J21" s="845">
        <v>0</v>
      </c>
      <c r="K21" s="845">
        <v>0</v>
      </c>
      <c r="L21" s="845">
        <v>1.9191E-2</v>
      </c>
      <c r="M21" s="845" t="s">
        <v>798</v>
      </c>
      <c r="N21" s="845">
        <v>1.4252000000000001E-2</v>
      </c>
      <c r="O21" s="845">
        <v>4.8840000000000003E-3</v>
      </c>
      <c r="P21" s="845">
        <v>0.35262700000000002</v>
      </c>
      <c r="Q21" s="845">
        <v>0.64737299999999998</v>
      </c>
      <c r="R21" s="845">
        <v>0.95036900000000002</v>
      </c>
      <c r="S21" s="845">
        <v>1</v>
      </c>
      <c r="T21" s="845">
        <v>456.89126099999999</v>
      </c>
      <c r="U21" s="845">
        <v>18.275649999999999</v>
      </c>
      <c r="V21" s="845">
        <v>248.89657099999999</v>
      </c>
      <c r="W21" s="845">
        <v>674.54127600000004</v>
      </c>
      <c r="X21" s="845">
        <v>12.533377</v>
      </c>
      <c r="Y21" s="845">
        <v>12.907817</v>
      </c>
      <c r="Z21" s="845">
        <v>38.382551999999997</v>
      </c>
      <c r="AA21" s="845" t="s">
        <v>798</v>
      </c>
      <c r="AB21" s="845" t="s">
        <v>798</v>
      </c>
      <c r="AC21" s="845" t="s">
        <v>798</v>
      </c>
      <c r="AD21" s="845" t="s">
        <v>798</v>
      </c>
      <c r="AE21" s="845" t="s">
        <v>798</v>
      </c>
      <c r="AF21" s="845" t="s">
        <v>798</v>
      </c>
      <c r="AG21" s="845" t="s">
        <v>798</v>
      </c>
      <c r="AH21" s="845">
        <v>102.519322</v>
      </c>
      <c r="AI21" s="845" t="s">
        <v>798</v>
      </c>
      <c r="AJ21" s="845" t="s">
        <v>798</v>
      </c>
      <c r="AK21" s="845">
        <v>7.8996999999999998E-2</v>
      </c>
      <c r="AL21" s="845">
        <v>0.14485300000000001</v>
      </c>
      <c r="AM21" s="845">
        <v>0.13341</v>
      </c>
      <c r="AN21" s="845">
        <v>0.357626</v>
      </c>
      <c r="AO21" s="845">
        <v>0.24625900000000001</v>
      </c>
      <c r="AP21" s="845">
        <v>1</v>
      </c>
      <c r="AQ21" s="845">
        <v>0</v>
      </c>
      <c r="AR21" s="845">
        <v>5.9090000000000002E-3</v>
      </c>
      <c r="AS21" s="845">
        <v>0</v>
      </c>
      <c r="AT21" s="845">
        <v>1</v>
      </c>
      <c r="AU21" s="845">
        <v>4.1778000000000003E-2</v>
      </c>
      <c r="AV21" s="845">
        <v>91.2</v>
      </c>
      <c r="AW21" s="845">
        <v>-45.378548000000002</v>
      </c>
      <c r="AX21" s="845">
        <v>63.256751999999999</v>
      </c>
      <c r="AY21" s="845">
        <v>8.0012790000000003</v>
      </c>
      <c r="AZ21" s="845">
        <v>0</v>
      </c>
      <c r="BA21" s="845">
        <v>1140.8266900000001</v>
      </c>
      <c r="BB21" s="845">
        <v>1.4258E-2</v>
      </c>
      <c r="BC21" s="845">
        <v>4.8840000000000003E-3</v>
      </c>
      <c r="BD21" s="845">
        <v>43.054814999999998</v>
      </c>
      <c r="BE21" s="845" t="s">
        <v>798</v>
      </c>
      <c r="BF21" s="845" t="s">
        <v>798</v>
      </c>
      <c r="BG21" s="845">
        <v>1</v>
      </c>
      <c r="BH21" s="845">
        <v>0</v>
      </c>
      <c r="BI21" s="845">
        <v>0</v>
      </c>
      <c r="BJ21" s="845">
        <v>1.0670000000000001E-2</v>
      </c>
      <c r="BK21" s="845">
        <v>33.302456999999997</v>
      </c>
      <c r="BL21" s="845">
        <v>42.532052999999998</v>
      </c>
      <c r="BM21" s="845" t="s">
        <v>798</v>
      </c>
      <c r="BN21" s="845">
        <v>208.72739200000001</v>
      </c>
      <c r="BO21" s="845">
        <v>482.33245499999998</v>
      </c>
      <c r="BP21" s="845">
        <v>436.51100300000002</v>
      </c>
      <c r="BQ21" s="845">
        <v>486.4</v>
      </c>
      <c r="BR21" s="845">
        <v>318.20193399999999</v>
      </c>
      <c r="BS21" s="845">
        <v>11.657196000000001</v>
      </c>
      <c r="BT21" s="845">
        <v>7.6868990000000004</v>
      </c>
      <c r="BU21" s="845">
        <v>-0.15595000000000001</v>
      </c>
      <c r="BV21" s="845">
        <v>1.671084</v>
      </c>
      <c r="BW21" s="845">
        <v>-0.123055</v>
      </c>
      <c r="BX21" s="845">
        <v>1.703978</v>
      </c>
      <c r="BY21" s="845">
        <v>-130.13633400000001</v>
      </c>
      <c r="BZ21" s="845">
        <v>-12.259938</v>
      </c>
      <c r="CA21" s="845">
        <v>0</v>
      </c>
      <c r="CB21" s="845">
        <v>44.451552</v>
      </c>
      <c r="CC21" s="845">
        <v>61.843513999999999</v>
      </c>
      <c r="CD21" s="845">
        <v>0</v>
      </c>
      <c r="CE21" s="845">
        <v>10.182306000000001</v>
      </c>
      <c r="CF21" s="845">
        <v>5.9090000000000002E-3</v>
      </c>
      <c r="CG21" s="845" t="s">
        <v>798</v>
      </c>
      <c r="CH21" s="845">
        <v>1.32E-2</v>
      </c>
      <c r="CI21" s="845">
        <v>2.4480000000000001E-3</v>
      </c>
      <c r="CJ21" s="845">
        <v>3.6874410000000002</v>
      </c>
      <c r="CK21" s="845" t="s">
        <v>798</v>
      </c>
      <c r="CL21" s="845" t="s">
        <v>798</v>
      </c>
      <c r="CM21" s="845">
        <v>0</v>
      </c>
      <c r="CN21" s="845" t="s">
        <v>798</v>
      </c>
      <c r="CO21" s="845">
        <v>494.88923699999998</v>
      </c>
      <c r="CP21" s="845">
        <v>937.92389800000001</v>
      </c>
      <c r="CQ21" s="845">
        <v>0</v>
      </c>
      <c r="CR21" s="845">
        <v>0</v>
      </c>
      <c r="CS21" s="845">
        <v>14.220033000000001</v>
      </c>
      <c r="CT21" s="845">
        <v>148.06782999999999</v>
      </c>
      <c r="CU21" s="845">
        <v>760.374233</v>
      </c>
      <c r="CV21" s="845">
        <v>71.377565000000004</v>
      </c>
      <c r="CW21" s="845">
        <v>1928.69616</v>
      </c>
      <c r="CX21" s="845" t="s">
        <v>798</v>
      </c>
      <c r="CY21" s="845" t="s">
        <v>798</v>
      </c>
      <c r="CZ21" s="845">
        <v>0</v>
      </c>
      <c r="DA21" s="845" t="s">
        <v>798</v>
      </c>
      <c r="DB21" s="845" t="s">
        <v>798</v>
      </c>
      <c r="DC21" s="845" t="s">
        <v>798</v>
      </c>
      <c r="DD21" s="845">
        <v>60.803905999999998</v>
      </c>
      <c r="DE21" s="845" t="s">
        <v>798</v>
      </c>
      <c r="DF21" s="845" t="s">
        <v>798</v>
      </c>
      <c r="DG21" s="845">
        <v>77.836635999999999</v>
      </c>
      <c r="DH21" s="845" t="s">
        <v>798</v>
      </c>
      <c r="DI21" s="845" t="s">
        <v>798</v>
      </c>
      <c r="DJ21" s="845">
        <v>254.00529599999999</v>
      </c>
      <c r="DK21" s="845">
        <v>5.9090000000000002E-3</v>
      </c>
      <c r="DL21" s="845">
        <v>4.9456E-2</v>
      </c>
      <c r="DM21" s="845">
        <v>41.619402000000001</v>
      </c>
      <c r="DN21" s="845">
        <v>0.18437200000000001</v>
      </c>
      <c r="DO21" s="845">
        <v>0</v>
      </c>
      <c r="DP21" s="845">
        <v>0</v>
      </c>
      <c r="DQ21" s="845">
        <v>0</v>
      </c>
      <c r="DR21" s="845">
        <v>0</v>
      </c>
      <c r="DS21" s="845">
        <v>0</v>
      </c>
      <c r="DT21" s="845">
        <v>17</v>
      </c>
      <c r="DU21" s="845">
        <v>-229.97</v>
      </c>
      <c r="DV21" s="845">
        <v>-0.16</v>
      </c>
      <c r="DW21" s="845">
        <v>-0.19</v>
      </c>
      <c r="DX21" s="845">
        <v>32.42</v>
      </c>
      <c r="DY21" s="845">
        <v>-99999999</v>
      </c>
      <c r="DZ21" s="845">
        <v>0.88</v>
      </c>
      <c r="EA21" s="845">
        <v>6.61</v>
      </c>
      <c r="EB21" s="845">
        <v>8.3000000000000007</v>
      </c>
      <c r="EC21" s="845">
        <v>0</v>
      </c>
      <c r="ED21" s="845">
        <v>0.25</v>
      </c>
      <c r="EE21" s="845">
        <v>2000</v>
      </c>
      <c r="EF21" s="845">
        <v>6.8419999999999996</v>
      </c>
    </row>
    <row r="22" spans="1:136" x14ac:dyDescent="0.2">
      <c r="A22" s="845">
        <v>18</v>
      </c>
      <c r="B22" s="845">
        <v>6</v>
      </c>
      <c r="C22" s="845">
        <v>113.390066</v>
      </c>
      <c r="D22" s="845">
        <v>3.5903330000000002</v>
      </c>
      <c r="E22" s="845">
        <v>831.00164800000005</v>
      </c>
      <c r="F22" s="845">
        <v>53.030143000000002</v>
      </c>
      <c r="G22" s="845">
        <v>1</v>
      </c>
      <c r="H22" s="845">
        <v>4.0847000000000001E-2</v>
      </c>
      <c r="I22" s="845">
        <v>2.1374000000000001E-2</v>
      </c>
      <c r="J22" s="845">
        <v>0</v>
      </c>
      <c r="K22" s="845">
        <v>0</v>
      </c>
      <c r="L22" s="845">
        <v>2.1374000000000001E-2</v>
      </c>
      <c r="M22" s="845" t="s">
        <v>798</v>
      </c>
      <c r="N22" s="845">
        <v>1.4394000000000001E-2</v>
      </c>
      <c r="O22" s="845">
        <v>7.0410000000000004E-3</v>
      </c>
      <c r="P22" s="845">
        <v>0.33122600000000002</v>
      </c>
      <c r="Q22" s="845">
        <v>0.66877399999999998</v>
      </c>
      <c r="R22" s="845">
        <v>0.91933600000000004</v>
      </c>
      <c r="S22" s="845">
        <v>1</v>
      </c>
      <c r="T22" s="845">
        <v>403.02908300000001</v>
      </c>
      <c r="U22" s="845">
        <v>16.121162999999999</v>
      </c>
      <c r="V22" s="845">
        <v>235.66470899999999</v>
      </c>
      <c r="W22" s="845">
        <v>692.80614400000002</v>
      </c>
      <c r="X22" s="845">
        <v>12.254099</v>
      </c>
      <c r="Y22" s="845">
        <v>14.850293000000001</v>
      </c>
      <c r="Z22" s="845">
        <v>42.748013999999998</v>
      </c>
      <c r="AA22" s="845" t="s">
        <v>798</v>
      </c>
      <c r="AB22" s="845" t="s">
        <v>798</v>
      </c>
      <c r="AC22" s="845" t="s">
        <v>798</v>
      </c>
      <c r="AD22" s="845" t="s">
        <v>798</v>
      </c>
      <c r="AE22" s="845" t="s">
        <v>798</v>
      </c>
      <c r="AF22" s="845" t="s">
        <v>798</v>
      </c>
      <c r="AG22" s="845" t="s">
        <v>798</v>
      </c>
      <c r="AH22" s="845">
        <v>102.456481</v>
      </c>
      <c r="AI22" s="845" t="s">
        <v>798</v>
      </c>
      <c r="AJ22" s="845" t="s">
        <v>798</v>
      </c>
      <c r="AK22" s="845">
        <v>0.17164499999999999</v>
      </c>
      <c r="AL22" s="845">
        <v>0.119975</v>
      </c>
      <c r="AM22" s="845">
        <v>9.9381999999999998E-2</v>
      </c>
      <c r="AN22" s="845">
        <v>0.36385099999999998</v>
      </c>
      <c r="AO22" s="845">
        <v>0.24460899999999999</v>
      </c>
      <c r="AP22" s="845">
        <v>1</v>
      </c>
      <c r="AQ22" s="845">
        <v>0</v>
      </c>
      <c r="AR22" s="845">
        <v>3.568E-3</v>
      </c>
      <c r="AS22" s="845">
        <v>0</v>
      </c>
      <c r="AT22" s="845">
        <v>1</v>
      </c>
      <c r="AU22" s="845">
        <v>4.0847000000000001E-2</v>
      </c>
      <c r="AV22" s="845">
        <v>91.2</v>
      </c>
      <c r="AW22" s="845">
        <v>-87.609667000000002</v>
      </c>
      <c r="AX22" s="845">
        <v>57.683086000000003</v>
      </c>
      <c r="AY22" s="845">
        <v>7.4496510000000002</v>
      </c>
      <c r="AZ22" s="845">
        <v>0</v>
      </c>
      <c r="BA22" s="845">
        <v>1073.003383</v>
      </c>
      <c r="BB22" s="845">
        <v>1.4252000000000001E-2</v>
      </c>
      <c r="BC22" s="845">
        <v>7.0410000000000004E-3</v>
      </c>
      <c r="BD22" s="845">
        <v>25.851669000000001</v>
      </c>
      <c r="BE22" s="845" t="s">
        <v>798</v>
      </c>
      <c r="BF22" s="845" t="s">
        <v>798</v>
      </c>
      <c r="BG22" s="845">
        <v>1</v>
      </c>
      <c r="BH22" s="845">
        <v>0</v>
      </c>
      <c r="BI22" s="845">
        <v>0</v>
      </c>
      <c r="BJ22" s="845">
        <v>1.0562E-2</v>
      </c>
      <c r="BK22" s="845">
        <v>31.442429000000001</v>
      </c>
      <c r="BL22" s="845">
        <v>39.741484999999997</v>
      </c>
      <c r="BM22" s="845" t="s">
        <v>798</v>
      </c>
      <c r="BN22" s="845">
        <v>233.86072999999999</v>
      </c>
      <c r="BO22" s="845">
        <v>430.13347499999998</v>
      </c>
      <c r="BP22" s="845">
        <v>426.54314199999999</v>
      </c>
      <c r="BQ22" s="845">
        <v>516.79999999999995</v>
      </c>
      <c r="BR22" s="845">
        <v>338.26496400000002</v>
      </c>
      <c r="BS22" s="845">
        <v>12.283284</v>
      </c>
      <c r="BT22" s="845">
        <v>7.8255150000000002</v>
      </c>
      <c r="BU22" s="845">
        <v>-0.49993599999999999</v>
      </c>
      <c r="BV22" s="845">
        <v>1.0797300000000001</v>
      </c>
      <c r="BW22" s="845">
        <v>-0.46704099999999998</v>
      </c>
      <c r="BX22" s="845">
        <v>1.112625</v>
      </c>
      <c r="BY22" s="845">
        <v>-138.03871799999999</v>
      </c>
      <c r="BZ22" s="845">
        <v>-9.8085330000000006</v>
      </c>
      <c r="CA22" s="845">
        <v>0</v>
      </c>
      <c r="CB22" s="845">
        <v>41.386949999999999</v>
      </c>
      <c r="CC22" s="845">
        <v>61.212667000000003</v>
      </c>
      <c r="CD22" s="845">
        <v>0</v>
      </c>
      <c r="CE22" s="845">
        <v>8.1018399999999993</v>
      </c>
      <c r="CF22" s="845">
        <v>3.568E-3</v>
      </c>
      <c r="CG22" s="845" t="s">
        <v>798</v>
      </c>
      <c r="CH22" s="845">
        <v>1.2439E-2</v>
      </c>
      <c r="CI22" s="845">
        <v>1.392E-3</v>
      </c>
      <c r="CJ22" s="845">
        <v>2.9561099999999998</v>
      </c>
      <c r="CK22" s="845" t="s">
        <v>798</v>
      </c>
      <c r="CL22" s="845" t="s">
        <v>798</v>
      </c>
      <c r="CM22" s="845">
        <v>0</v>
      </c>
      <c r="CN22" s="845" t="s">
        <v>798</v>
      </c>
      <c r="CO22" s="845">
        <v>441.43774300000001</v>
      </c>
      <c r="CP22" s="845">
        <v>967.32541000000003</v>
      </c>
      <c r="CQ22" s="845">
        <v>0</v>
      </c>
      <c r="CR22" s="845">
        <v>0</v>
      </c>
      <c r="CS22" s="845">
        <v>13.463718</v>
      </c>
      <c r="CT22" s="845">
        <v>153.575851</v>
      </c>
      <c r="CU22" s="845">
        <v>992.79781500000001</v>
      </c>
      <c r="CV22" s="845">
        <v>41.745241</v>
      </c>
      <c r="CW22" s="845">
        <v>1863.9396260000001</v>
      </c>
      <c r="CX22" s="845" t="s">
        <v>798</v>
      </c>
      <c r="CY22" s="845" t="s">
        <v>798</v>
      </c>
      <c r="CZ22" s="845">
        <v>0</v>
      </c>
      <c r="DA22" s="845" t="s">
        <v>798</v>
      </c>
      <c r="DB22" s="845" t="s">
        <v>798</v>
      </c>
      <c r="DC22" s="845" t="s">
        <v>798</v>
      </c>
      <c r="DD22" s="845">
        <v>61.238183999999997</v>
      </c>
      <c r="DE22" s="845" t="s">
        <v>798</v>
      </c>
      <c r="DF22" s="845" t="s">
        <v>798</v>
      </c>
      <c r="DG22" s="845">
        <v>80.540993999999998</v>
      </c>
      <c r="DH22" s="845" t="s">
        <v>798</v>
      </c>
      <c r="DI22" s="845" t="s">
        <v>798</v>
      </c>
      <c r="DJ22" s="845">
        <v>237.30075400000001</v>
      </c>
      <c r="DK22" s="845">
        <v>3.568E-3</v>
      </c>
      <c r="DL22" s="845">
        <v>3.5479999999999998E-2</v>
      </c>
      <c r="DM22" s="845">
        <v>39.566625999999999</v>
      </c>
      <c r="DN22" s="845">
        <v>0.14780599999999999</v>
      </c>
      <c r="DO22" s="845">
        <v>0</v>
      </c>
      <c r="DP22" s="845">
        <v>0</v>
      </c>
      <c r="DQ22" s="845">
        <v>0</v>
      </c>
      <c r="DR22" s="845">
        <v>0</v>
      </c>
      <c r="DS22" s="845">
        <v>0</v>
      </c>
      <c r="DT22" s="845">
        <v>18</v>
      </c>
      <c r="DU22" s="845">
        <v>-243.16</v>
      </c>
      <c r="DV22" s="845">
        <v>-0.55000000000000004</v>
      </c>
      <c r="DW22" s="845">
        <v>-0.59</v>
      </c>
      <c r="DX22" s="845">
        <v>30.35</v>
      </c>
      <c r="DY22" s="845">
        <v>-99999999</v>
      </c>
      <c r="DZ22" s="845">
        <v>0.84</v>
      </c>
      <c r="EA22" s="845">
        <v>6.49</v>
      </c>
      <c r="EB22" s="845">
        <v>8.17</v>
      </c>
      <c r="EC22" s="845">
        <v>0</v>
      </c>
      <c r="ED22" s="845">
        <v>0.25</v>
      </c>
      <c r="EE22" s="845">
        <v>2000</v>
      </c>
      <c r="EF22" s="845">
        <v>5.5049999999999999</v>
      </c>
    </row>
    <row r="23" spans="1:136" x14ac:dyDescent="0.2">
      <c r="A23" s="845">
        <v>19</v>
      </c>
      <c r="B23" s="845">
        <v>7</v>
      </c>
      <c r="C23" s="845">
        <v>76.000448000000006</v>
      </c>
      <c r="D23" s="845">
        <v>-36.125149</v>
      </c>
      <c r="E23" s="845">
        <v>794.87649999999996</v>
      </c>
      <c r="F23" s="845">
        <v>46.273682999999998</v>
      </c>
      <c r="G23" s="845">
        <v>1</v>
      </c>
      <c r="H23" s="845">
        <v>5.7215000000000002E-2</v>
      </c>
      <c r="I23" s="845">
        <v>2.7959000000000001E-2</v>
      </c>
      <c r="J23" s="845">
        <v>0</v>
      </c>
      <c r="K23" s="845">
        <v>0</v>
      </c>
      <c r="L23" s="845">
        <v>2.7959000000000001E-2</v>
      </c>
      <c r="M23" s="845" t="s">
        <v>798</v>
      </c>
      <c r="N23" s="845">
        <v>1.4647E-2</v>
      </c>
      <c r="O23" s="845">
        <v>1.3433E-2</v>
      </c>
      <c r="P23" s="845">
        <v>0.33593800000000001</v>
      </c>
      <c r="Q23" s="845">
        <v>0.66406200000000004</v>
      </c>
      <c r="R23" s="845">
        <v>0.86788699999999996</v>
      </c>
      <c r="S23" s="845">
        <v>1</v>
      </c>
      <c r="T23" s="845">
        <v>351.67999300000002</v>
      </c>
      <c r="U23" s="845">
        <v>14.0672</v>
      </c>
      <c r="V23" s="845">
        <v>221.18206799999999</v>
      </c>
      <c r="W23" s="845">
        <v>720.18631400000004</v>
      </c>
      <c r="X23" s="845">
        <v>17.164414000000001</v>
      </c>
      <c r="Y23" s="845">
        <v>20.222909000000001</v>
      </c>
      <c r="Z23" s="845">
        <v>55.917329000000002</v>
      </c>
      <c r="AA23" s="845" t="s">
        <v>798</v>
      </c>
      <c r="AB23" s="845" t="s">
        <v>798</v>
      </c>
      <c r="AC23" s="845" t="s">
        <v>798</v>
      </c>
      <c r="AD23" s="845" t="s">
        <v>798</v>
      </c>
      <c r="AE23" s="845" t="s">
        <v>798</v>
      </c>
      <c r="AF23" s="845" t="s">
        <v>798</v>
      </c>
      <c r="AG23" s="845" t="s">
        <v>798</v>
      </c>
      <c r="AH23" s="845">
        <v>102.45686000000001</v>
      </c>
      <c r="AI23" s="845" t="s">
        <v>798</v>
      </c>
      <c r="AJ23" s="845" t="s">
        <v>798</v>
      </c>
      <c r="AK23" s="845">
        <v>0.26419799999999999</v>
      </c>
      <c r="AL23" s="845">
        <v>9.7051999999999999E-2</v>
      </c>
      <c r="AM23" s="845">
        <v>7.1411000000000002E-2</v>
      </c>
      <c r="AN23" s="845">
        <v>0.369504</v>
      </c>
      <c r="AO23" s="845">
        <v>0.24423500000000001</v>
      </c>
      <c r="AP23" s="845">
        <v>1</v>
      </c>
      <c r="AQ23" s="845">
        <v>0</v>
      </c>
      <c r="AR23" s="845">
        <v>2.0089999999999999E-3</v>
      </c>
      <c r="AS23" s="845">
        <v>0</v>
      </c>
      <c r="AT23" s="845">
        <v>1</v>
      </c>
      <c r="AU23" s="845">
        <v>5.7215000000000002E-2</v>
      </c>
      <c r="AV23" s="845">
        <v>91.2</v>
      </c>
      <c r="AW23" s="845">
        <v>-127.325149</v>
      </c>
      <c r="AX23" s="845">
        <v>53.317619000000001</v>
      </c>
      <c r="AY23" s="845">
        <v>6.7803230000000001</v>
      </c>
      <c r="AZ23" s="845">
        <v>0</v>
      </c>
      <c r="BA23" s="845">
        <v>1014.885537</v>
      </c>
      <c r="BB23" s="845">
        <v>1.4394000000000001E-2</v>
      </c>
      <c r="BC23" s="845">
        <v>1.3433E-2</v>
      </c>
      <c r="BD23" s="845">
        <v>15.381697000000001</v>
      </c>
      <c r="BE23" s="845" t="s">
        <v>798</v>
      </c>
      <c r="BF23" s="845" t="s">
        <v>798</v>
      </c>
      <c r="BG23" s="845">
        <v>1</v>
      </c>
      <c r="BH23" s="845">
        <v>0</v>
      </c>
      <c r="BI23" s="845">
        <v>0</v>
      </c>
      <c r="BJ23" s="845">
        <v>1.0442E-2</v>
      </c>
      <c r="BK23" s="845">
        <v>29.711152999999999</v>
      </c>
      <c r="BL23" s="845">
        <v>37.970885000000003</v>
      </c>
      <c r="BM23" s="845" t="s">
        <v>798</v>
      </c>
      <c r="BN23" s="845">
        <v>260.310001</v>
      </c>
      <c r="BO23" s="845">
        <v>389.06731600000001</v>
      </c>
      <c r="BP23" s="845">
        <v>425.19246500000003</v>
      </c>
      <c r="BQ23" s="845">
        <v>547.20000000000005</v>
      </c>
      <c r="BR23" s="845">
        <v>315.47558400000003</v>
      </c>
      <c r="BS23" s="845">
        <v>12.771824000000001</v>
      </c>
      <c r="BT23" s="845">
        <v>6.7436179999999997</v>
      </c>
      <c r="BU23" s="845">
        <v>-0.82059599999999999</v>
      </c>
      <c r="BV23" s="845">
        <v>0.73569799999999996</v>
      </c>
      <c r="BW23" s="845">
        <v>-0.78770099999999998</v>
      </c>
      <c r="BX23" s="845">
        <v>0.76859299999999997</v>
      </c>
      <c r="BY23" s="845">
        <v>-151.26167699999999</v>
      </c>
      <c r="BZ23" s="845">
        <v>-9.6776479999999996</v>
      </c>
      <c r="CA23" s="845">
        <v>0</v>
      </c>
      <c r="CB23" s="845">
        <v>37.668461000000001</v>
      </c>
      <c r="CC23" s="845">
        <v>60.660905</v>
      </c>
      <c r="CD23" s="845">
        <v>0</v>
      </c>
      <c r="CE23" s="845">
        <v>6.1947979999999996</v>
      </c>
      <c r="CF23" s="845">
        <v>2.0089999999999999E-3</v>
      </c>
      <c r="CG23" s="845" t="s">
        <v>798</v>
      </c>
      <c r="CH23" s="845">
        <v>1.1701E-2</v>
      </c>
      <c r="CI23" s="845">
        <v>7.3700000000000002E-4</v>
      </c>
      <c r="CJ23" s="845">
        <v>2.395591</v>
      </c>
      <c r="CK23" s="845" t="s">
        <v>798</v>
      </c>
      <c r="CL23" s="845" t="s">
        <v>798</v>
      </c>
      <c r="CM23" s="845">
        <v>0</v>
      </c>
      <c r="CN23" s="845" t="s">
        <v>798</v>
      </c>
      <c r="CO23" s="845">
        <v>387.33059800000001</v>
      </c>
      <c r="CP23" s="845">
        <v>986.72111800000005</v>
      </c>
      <c r="CQ23" s="845">
        <v>0</v>
      </c>
      <c r="CR23" s="845">
        <v>0</v>
      </c>
      <c r="CS23" s="845">
        <v>12.730872</v>
      </c>
      <c r="CT23" s="845">
        <v>161.04009199999999</v>
      </c>
      <c r="CU23" s="845">
        <v>591.29227700000001</v>
      </c>
      <c r="CV23" s="845">
        <v>28.378989000000001</v>
      </c>
      <c r="CW23" s="845">
        <v>1807.9077239999999</v>
      </c>
      <c r="CX23" s="845" t="s">
        <v>798</v>
      </c>
      <c r="CY23" s="845" t="s">
        <v>798</v>
      </c>
      <c r="CZ23" s="845">
        <v>0</v>
      </c>
      <c r="DA23" s="845" t="s">
        <v>798</v>
      </c>
      <c r="DB23" s="845" t="s">
        <v>798</v>
      </c>
      <c r="DC23" s="845" t="s">
        <v>798</v>
      </c>
      <c r="DD23" s="845">
        <v>64.461083000000002</v>
      </c>
      <c r="DE23" s="845" t="s">
        <v>798</v>
      </c>
      <c r="DF23" s="845" t="s">
        <v>798</v>
      </c>
      <c r="DG23" s="845">
        <v>85.284869</v>
      </c>
      <c r="DH23" s="845" t="s">
        <v>798</v>
      </c>
      <c r="DI23" s="845" t="s">
        <v>798</v>
      </c>
      <c r="DJ23" s="845">
        <v>251.35777999999999</v>
      </c>
      <c r="DK23" s="845">
        <v>2.0089999999999999E-3</v>
      </c>
      <c r="DL23" s="845">
        <v>2.3271E-2</v>
      </c>
      <c r="DM23" s="845">
        <v>37.016418000000002</v>
      </c>
      <c r="DN23" s="845">
        <v>0.11978</v>
      </c>
      <c r="DO23" s="845">
        <v>0</v>
      </c>
      <c r="DP23" s="845">
        <v>0</v>
      </c>
      <c r="DQ23" s="845">
        <v>0</v>
      </c>
      <c r="DR23" s="845">
        <v>0</v>
      </c>
      <c r="DS23" s="845">
        <v>0</v>
      </c>
      <c r="DT23" s="845">
        <v>19</v>
      </c>
      <c r="DU23" s="845">
        <v>-255.59</v>
      </c>
      <c r="DV23" s="845">
        <v>-0.93</v>
      </c>
      <c r="DW23" s="845">
        <v>-0.96</v>
      </c>
      <c r="DX23" s="845">
        <v>28.4</v>
      </c>
      <c r="DY23" s="845">
        <v>-99999999</v>
      </c>
      <c r="DZ23" s="845">
        <v>0.8</v>
      </c>
      <c r="EA23" s="845">
        <v>6.38</v>
      </c>
      <c r="EB23" s="845">
        <v>8.06</v>
      </c>
      <c r="EC23" s="845">
        <v>0</v>
      </c>
      <c r="ED23" s="845">
        <v>0.25</v>
      </c>
      <c r="EE23" s="845">
        <v>2000</v>
      </c>
      <c r="EF23" s="845">
        <v>4.2930000000000001</v>
      </c>
    </row>
    <row r="24" spans="1:136" x14ac:dyDescent="0.2">
      <c r="A24" s="845">
        <v>20</v>
      </c>
      <c r="B24" s="845">
        <v>8</v>
      </c>
      <c r="C24" s="845">
        <v>58.322736999999996</v>
      </c>
      <c r="D24" s="845">
        <v>-57.624226</v>
      </c>
      <c r="E24" s="845">
        <v>737.25227400000006</v>
      </c>
      <c r="F24" s="845">
        <v>42.941983999999998</v>
      </c>
      <c r="G24" s="845">
        <v>1</v>
      </c>
      <c r="H24" s="845">
        <v>8.9208999999999997E-2</v>
      </c>
      <c r="I24" s="845">
        <v>3.9288999999999998E-2</v>
      </c>
      <c r="J24" s="845">
        <v>0</v>
      </c>
      <c r="K24" s="845">
        <v>0</v>
      </c>
      <c r="L24" s="845">
        <v>3.9288999999999998E-2</v>
      </c>
      <c r="M24" s="845" t="s">
        <v>798</v>
      </c>
      <c r="N24" s="845">
        <v>1.4853E-2</v>
      </c>
      <c r="O24" s="845">
        <v>2.4469000000000001E-2</v>
      </c>
      <c r="P24" s="845">
        <v>0.37220399999999998</v>
      </c>
      <c r="Q24" s="845">
        <v>0.62779600000000002</v>
      </c>
      <c r="R24" s="845">
        <v>0.82788200000000001</v>
      </c>
      <c r="S24" s="845">
        <v>1</v>
      </c>
      <c r="T24" s="845">
        <v>326.35908000000001</v>
      </c>
      <c r="U24" s="845">
        <v>13.054363</v>
      </c>
      <c r="V24" s="845">
        <v>211.975673</v>
      </c>
      <c r="W24" s="845">
        <v>745.056194</v>
      </c>
      <c r="X24" s="845">
        <v>26.762564999999999</v>
      </c>
      <c r="Y24" s="845">
        <v>29.297498999999998</v>
      </c>
      <c r="Z24" s="845">
        <v>78.578171999999995</v>
      </c>
      <c r="AA24" s="845" t="s">
        <v>798</v>
      </c>
      <c r="AB24" s="845" t="s">
        <v>798</v>
      </c>
      <c r="AC24" s="845" t="s">
        <v>798</v>
      </c>
      <c r="AD24" s="845" t="s">
        <v>798</v>
      </c>
      <c r="AE24" s="845" t="s">
        <v>798</v>
      </c>
      <c r="AF24" s="845" t="s">
        <v>798</v>
      </c>
      <c r="AG24" s="845" t="s">
        <v>798</v>
      </c>
      <c r="AH24" s="845">
        <v>102.48885</v>
      </c>
      <c r="AI24" s="845" t="s">
        <v>798</v>
      </c>
      <c r="AJ24" s="845" t="s">
        <v>798</v>
      </c>
      <c r="AK24" s="845">
        <v>0.28655000000000003</v>
      </c>
      <c r="AL24" s="845">
        <v>8.4559999999999996E-2</v>
      </c>
      <c r="AM24" s="845">
        <v>6.0330000000000002E-2</v>
      </c>
      <c r="AN24" s="845">
        <v>0.37389899999999998</v>
      </c>
      <c r="AO24" s="845">
        <v>0.243892</v>
      </c>
      <c r="AP24" s="845">
        <v>1</v>
      </c>
      <c r="AQ24" s="845">
        <v>0</v>
      </c>
      <c r="AR24" s="845">
        <v>1.0330000000000001E-3</v>
      </c>
      <c r="AS24" s="845">
        <v>0</v>
      </c>
      <c r="AT24" s="845">
        <v>1</v>
      </c>
      <c r="AU24" s="845">
        <v>8.9208999999999997E-2</v>
      </c>
      <c r="AV24" s="845">
        <v>91.2</v>
      </c>
      <c r="AW24" s="845">
        <v>-148.82422600000001</v>
      </c>
      <c r="AX24" s="845">
        <v>51.869689000000001</v>
      </c>
      <c r="AY24" s="845">
        <v>6.3274670000000004</v>
      </c>
      <c r="AZ24" s="845">
        <v>0</v>
      </c>
      <c r="BA24" s="845">
        <v>981.74087099999997</v>
      </c>
      <c r="BB24" s="845">
        <v>1.4647E-2</v>
      </c>
      <c r="BC24" s="845">
        <v>2.4469000000000001E-2</v>
      </c>
      <c r="BD24" s="845">
        <v>11.851283</v>
      </c>
      <c r="BE24" s="845" t="s">
        <v>798</v>
      </c>
      <c r="BF24" s="845" t="s">
        <v>798</v>
      </c>
      <c r="BG24" s="845">
        <v>1</v>
      </c>
      <c r="BH24" s="845">
        <v>0</v>
      </c>
      <c r="BI24" s="845">
        <v>0</v>
      </c>
      <c r="BJ24" s="845">
        <v>1.0326999999999999E-2</v>
      </c>
      <c r="BK24" s="845">
        <v>28.290900000000001</v>
      </c>
      <c r="BL24" s="845">
        <v>37.626972000000002</v>
      </c>
      <c r="BM24" s="845" t="s">
        <v>798</v>
      </c>
      <c r="BN24" s="845">
        <v>273.02538099999998</v>
      </c>
      <c r="BO24" s="845">
        <v>382.41914400000002</v>
      </c>
      <c r="BP24" s="845">
        <v>440.04336899999998</v>
      </c>
      <c r="BQ24" s="845">
        <v>577.6</v>
      </c>
      <c r="BR24" s="845">
        <v>306.06338299999999</v>
      </c>
      <c r="BS24" s="845">
        <v>13.281021000000001</v>
      </c>
      <c r="BT24" s="845">
        <v>6.6524890000000001</v>
      </c>
      <c r="BU24" s="845">
        <v>-1.08328</v>
      </c>
      <c r="BV24" s="845">
        <v>0.668435</v>
      </c>
      <c r="BW24" s="845">
        <v>-1.0503849999999999</v>
      </c>
      <c r="BX24" s="845">
        <v>0.70133000000000001</v>
      </c>
      <c r="BY24" s="845">
        <v>-168.608181</v>
      </c>
      <c r="BZ24" s="845">
        <v>-14.148618000000001</v>
      </c>
      <c r="CA24" s="845">
        <v>0</v>
      </c>
      <c r="CB24" s="845">
        <v>35.152597</v>
      </c>
      <c r="CC24" s="845">
        <v>60.218893999999999</v>
      </c>
      <c r="CD24" s="845">
        <v>0</v>
      </c>
      <c r="CE24" s="845">
        <v>4.4235829999999998</v>
      </c>
      <c r="CF24" s="845">
        <v>1.0330000000000001E-3</v>
      </c>
      <c r="CG24" s="845" t="s">
        <v>798</v>
      </c>
      <c r="CH24" s="845">
        <v>1.1103999999999999E-2</v>
      </c>
      <c r="CI24" s="845">
        <v>3.59E-4</v>
      </c>
      <c r="CJ24" s="845">
        <v>2.2288549999999998</v>
      </c>
      <c r="CK24" s="845" t="s">
        <v>798</v>
      </c>
      <c r="CL24" s="845" t="s">
        <v>798</v>
      </c>
      <c r="CM24" s="845">
        <v>0</v>
      </c>
      <c r="CN24" s="845" t="s">
        <v>798</v>
      </c>
      <c r="CO24" s="845">
        <v>337.95842699999997</v>
      </c>
      <c r="CP24" s="845">
        <v>992.021255</v>
      </c>
      <c r="CQ24" s="845">
        <v>0</v>
      </c>
      <c r="CR24" s="845">
        <v>0</v>
      </c>
      <c r="CS24" s="845">
        <v>12.597538</v>
      </c>
      <c r="CT24" s="845">
        <v>158.31220300000001</v>
      </c>
      <c r="CU24" s="845">
        <v>1144.9191169999999</v>
      </c>
      <c r="CV24" s="845">
        <v>31.115406</v>
      </c>
      <c r="CW24" s="845">
        <v>1775.0991059999999</v>
      </c>
      <c r="CX24" s="845" t="s">
        <v>798</v>
      </c>
      <c r="CY24" s="845" t="s">
        <v>798</v>
      </c>
      <c r="CZ24" s="845">
        <v>0</v>
      </c>
      <c r="DA24" s="845" t="s">
        <v>798</v>
      </c>
      <c r="DB24" s="845" t="s">
        <v>798</v>
      </c>
      <c r="DC24" s="845" t="s">
        <v>798</v>
      </c>
      <c r="DD24" s="845">
        <v>71.620671999999999</v>
      </c>
      <c r="DE24" s="845" t="s">
        <v>798</v>
      </c>
      <c r="DF24" s="845" t="s">
        <v>798</v>
      </c>
      <c r="DG24" s="845">
        <v>85.786152000000001</v>
      </c>
      <c r="DH24" s="845" t="s">
        <v>798</v>
      </c>
      <c r="DI24" s="845" t="s">
        <v>798</v>
      </c>
      <c r="DJ24" s="845">
        <v>252.67343399999999</v>
      </c>
      <c r="DK24" s="845">
        <v>1.0330000000000001E-3</v>
      </c>
      <c r="DL24" s="845">
        <v>2.5773000000000001E-2</v>
      </c>
      <c r="DM24" s="845">
        <v>35.623184000000002</v>
      </c>
      <c r="DN24" s="845">
        <v>0.111443</v>
      </c>
      <c r="DO24" s="845">
        <v>0</v>
      </c>
      <c r="DP24" s="845">
        <v>0</v>
      </c>
      <c r="DQ24" s="845">
        <v>0</v>
      </c>
      <c r="DR24" s="845">
        <v>0</v>
      </c>
      <c r="DS24" s="845">
        <v>0</v>
      </c>
      <c r="DT24" s="845">
        <v>20</v>
      </c>
      <c r="DU24" s="845">
        <v>-267.31</v>
      </c>
      <c r="DV24" s="845">
        <v>-1.27</v>
      </c>
      <c r="DW24" s="845">
        <v>-1.31</v>
      </c>
      <c r="DX24" s="845">
        <v>26.57</v>
      </c>
      <c r="DY24" s="845">
        <v>-99999999</v>
      </c>
      <c r="DZ24" s="845">
        <v>0.76</v>
      </c>
      <c r="EA24" s="845">
        <v>6.27</v>
      </c>
      <c r="EB24" s="845">
        <v>7.95</v>
      </c>
      <c r="EC24" s="845">
        <v>0</v>
      </c>
      <c r="ED24" s="845">
        <v>0.25</v>
      </c>
      <c r="EE24" s="845">
        <v>2000</v>
      </c>
      <c r="EF24" s="845">
        <v>3.7629999999999999</v>
      </c>
    </row>
    <row r="25" spans="1:136" x14ac:dyDescent="0.2">
      <c r="A25" s="845">
        <v>21</v>
      </c>
      <c r="B25" s="845">
        <v>9</v>
      </c>
      <c r="C25" s="845">
        <v>72.915019000000001</v>
      </c>
      <c r="D25" s="845">
        <v>-52.533850000000001</v>
      </c>
      <c r="E25" s="845">
        <v>684.71842400000003</v>
      </c>
      <c r="F25" s="845">
        <v>45.330959</v>
      </c>
      <c r="G25" s="845">
        <v>1</v>
      </c>
      <c r="H25" s="845">
        <v>0.138348</v>
      </c>
      <c r="I25" s="845">
        <v>5.8576000000000003E-2</v>
      </c>
      <c r="J25" s="845">
        <v>0</v>
      </c>
      <c r="K25" s="845">
        <v>0</v>
      </c>
      <c r="L25" s="845">
        <v>5.8576000000000003E-2</v>
      </c>
      <c r="M25" s="845" t="s">
        <v>798</v>
      </c>
      <c r="N25" s="845">
        <v>1.4775999999999999E-2</v>
      </c>
      <c r="O25" s="845">
        <v>4.3545E-2</v>
      </c>
      <c r="P25" s="845">
        <v>0.44058999999999998</v>
      </c>
      <c r="Q25" s="845">
        <v>0.55940999999999996</v>
      </c>
      <c r="R25" s="845">
        <v>0.82202500000000001</v>
      </c>
      <c r="S25" s="845">
        <v>1</v>
      </c>
      <c r="T25" s="845">
        <v>344.51528500000001</v>
      </c>
      <c r="U25" s="845">
        <v>13.780611</v>
      </c>
      <c r="V25" s="845">
        <v>212.888171</v>
      </c>
      <c r="W25" s="845">
        <v>761.07830899999999</v>
      </c>
      <c r="X25" s="845">
        <v>41.504415999999999</v>
      </c>
      <c r="Y25" s="845">
        <v>44.386560000000003</v>
      </c>
      <c r="Z25" s="845">
        <v>117.151871</v>
      </c>
      <c r="AA25" s="845" t="s">
        <v>798</v>
      </c>
      <c r="AB25" s="845" t="s">
        <v>798</v>
      </c>
      <c r="AC25" s="845" t="s">
        <v>798</v>
      </c>
      <c r="AD25" s="845" t="s">
        <v>798</v>
      </c>
      <c r="AE25" s="845" t="s">
        <v>798</v>
      </c>
      <c r="AF25" s="845" t="s">
        <v>798</v>
      </c>
      <c r="AG25" s="845" t="s">
        <v>798</v>
      </c>
      <c r="AH25" s="845">
        <v>102.617312</v>
      </c>
      <c r="AI25" s="845" t="s">
        <v>798</v>
      </c>
      <c r="AJ25" s="845" t="s">
        <v>798</v>
      </c>
      <c r="AK25" s="845">
        <v>0.15477099999999999</v>
      </c>
      <c r="AL25" s="845">
        <v>0.10041799999999999</v>
      </c>
      <c r="AM25" s="845">
        <v>8.4875999999999993E-2</v>
      </c>
      <c r="AN25" s="845">
        <v>0.37696200000000002</v>
      </c>
      <c r="AO25" s="845">
        <v>0.24706900000000001</v>
      </c>
      <c r="AP25" s="845">
        <v>1</v>
      </c>
      <c r="AQ25" s="845">
        <v>0</v>
      </c>
      <c r="AR25" s="845">
        <v>4.73E-4</v>
      </c>
      <c r="AS25" s="845">
        <v>0</v>
      </c>
      <c r="AT25" s="845">
        <v>1</v>
      </c>
      <c r="AU25" s="845">
        <v>0.138348</v>
      </c>
      <c r="AV25" s="845">
        <v>91.2</v>
      </c>
      <c r="AW25" s="845">
        <v>-143.73384999999999</v>
      </c>
      <c r="AX25" s="845">
        <v>55.145505</v>
      </c>
      <c r="AY25" s="845">
        <v>6.3355189999999997</v>
      </c>
      <c r="AZ25" s="845">
        <v>0</v>
      </c>
      <c r="BA25" s="845">
        <v>971.91210100000001</v>
      </c>
      <c r="BB25" s="845">
        <v>1.4853E-2</v>
      </c>
      <c r="BC25" s="845">
        <v>4.3545E-2</v>
      </c>
      <c r="BD25" s="845">
        <v>17.501463999999999</v>
      </c>
      <c r="BE25" s="845" t="s">
        <v>798</v>
      </c>
      <c r="BF25" s="845" t="s">
        <v>798</v>
      </c>
      <c r="BG25" s="845">
        <v>1</v>
      </c>
      <c r="BH25" s="845">
        <v>0</v>
      </c>
      <c r="BI25" s="845">
        <v>0</v>
      </c>
      <c r="BJ25" s="845">
        <v>1.0244E-2</v>
      </c>
      <c r="BK25" s="845">
        <v>27.067819</v>
      </c>
      <c r="BL25" s="845">
        <v>41.174236999999998</v>
      </c>
      <c r="BM25" s="845" t="s">
        <v>798</v>
      </c>
      <c r="BN25" s="845">
        <v>255.92620600000001</v>
      </c>
      <c r="BO25" s="845">
        <v>430.40626099999997</v>
      </c>
      <c r="BP25" s="845">
        <v>482.940111</v>
      </c>
      <c r="BQ25" s="845">
        <v>608</v>
      </c>
      <c r="BR25" s="845">
        <v>276.23350799999997</v>
      </c>
      <c r="BS25" s="845">
        <v>13.654785</v>
      </c>
      <c r="BT25" s="845">
        <v>6.6057550000000003</v>
      </c>
      <c r="BU25" s="845">
        <v>-1.3076239999999999</v>
      </c>
      <c r="BV25" s="845">
        <v>1.3618619999999999</v>
      </c>
      <c r="BW25" s="845">
        <v>-1.274729</v>
      </c>
      <c r="BX25" s="845">
        <v>1.4077299999999999</v>
      </c>
      <c r="BY25" s="845">
        <v>-190.12859499999999</v>
      </c>
      <c r="BZ25" s="845">
        <v>-24.860312</v>
      </c>
      <c r="CA25" s="845">
        <v>0</v>
      </c>
      <c r="CB25" s="845">
        <v>35.197327999999999</v>
      </c>
      <c r="CC25" s="845">
        <v>59.809161000000003</v>
      </c>
      <c r="CD25" s="845">
        <v>0</v>
      </c>
      <c r="CE25" s="845">
        <v>3.1840320000000002</v>
      </c>
      <c r="CF25" s="845">
        <v>4.73E-4</v>
      </c>
      <c r="CG25" s="845" t="s">
        <v>798</v>
      </c>
      <c r="CH25" s="845">
        <v>1.0673E-2</v>
      </c>
      <c r="CI25" s="845">
        <v>1.5799999999999999E-4</v>
      </c>
      <c r="CJ25" s="845">
        <v>2.9879739999999999</v>
      </c>
      <c r="CK25" s="845" t="s">
        <v>798</v>
      </c>
      <c r="CL25" s="845" t="s">
        <v>798</v>
      </c>
      <c r="CM25" s="845">
        <v>0</v>
      </c>
      <c r="CN25" s="845" t="s">
        <v>798</v>
      </c>
      <c r="CO25" s="845">
        <v>304.52523500000001</v>
      </c>
      <c r="CP25" s="845">
        <v>961.57123799999999</v>
      </c>
      <c r="CQ25" s="845">
        <v>0</v>
      </c>
      <c r="CR25" s="845">
        <v>0</v>
      </c>
      <c r="CS25" s="845">
        <v>12.777595</v>
      </c>
      <c r="CT25" s="845">
        <v>135.56393199999999</v>
      </c>
      <c r="CU25" s="845">
        <v>1696.9318599999999</v>
      </c>
      <c r="CV25" s="845">
        <v>66.630358999999999</v>
      </c>
      <c r="CW25" s="845">
        <v>1763.087127</v>
      </c>
      <c r="CX25" s="845" t="s">
        <v>798</v>
      </c>
      <c r="CY25" s="845" t="s">
        <v>798</v>
      </c>
      <c r="CZ25" s="845">
        <v>0</v>
      </c>
      <c r="DA25" s="845" t="s">
        <v>798</v>
      </c>
      <c r="DB25" s="845" t="s">
        <v>798</v>
      </c>
      <c r="DC25" s="845" t="s">
        <v>798</v>
      </c>
      <c r="DD25" s="845">
        <v>69.788818000000006</v>
      </c>
      <c r="DE25" s="845" t="s">
        <v>798</v>
      </c>
      <c r="DF25" s="845" t="s">
        <v>798</v>
      </c>
      <c r="DG25" s="845">
        <v>79.871786999999998</v>
      </c>
      <c r="DH25" s="845" t="s">
        <v>798</v>
      </c>
      <c r="DI25" s="845" t="s">
        <v>798</v>
      </c>
      <c r="DJ25" s="845">
        <v>259.72867200000002</v>
      </c>
      <c r="DK25" s="845">
        <v>4.73E-4</v>
      </c>
      <c r="DL25" s="845">
        <v>6.4894999999999994E-2</v>
      </c>
      <c r="DM25" s="845">
        <v>36.603391999999999</v>
      </c>
      <c r="DN25" s="845">
        <v>0.149399</v>
      </c>
      <c r="DO25" s="845">
        <v>0</v>
      </c>
      <c r="DP25" s="845">
        <v>0</v>
      </c>
      <c r="DQ25" s="845">
        <v>0</v>
      </c>
      <c r="DR25" s="845">
        <v>0</v>
      </c>
      <c r="DS25" s="845">
        <v>0</v>
      </c>
      <c r="DT25" s="845">
        <v>21</v>
      </c>
      <c r="DU25" s="845">
        <v>-278.25</v>
      </c>
      <c r="DV25" s="845">
        <v>-1.6</v>
      </c>
      <c r="DW25" s="845">
        <v>-1.64</v>
      </c>
      <c r="DX25" s="845">
        <v>24.84</v>
      </c>
      <c r="DY25" s="845">
        <v>-99999999</v>
      </c>
      <c r="DZ25" s="845">
        <v>0.73</v>
      </c>
      <c r="EA25" s="845">
        <v>6.16</v>
      </c>
      <c r="EB25" s="845">
        <v>7.85</v>
      </c>
      <c r="EC25" s="845">
        <v>0</v>
      </c>
      <c r="ED25" s="845">
        <v>0.25</v>
      </c>
      <c r="EE25" s="845">
        <v>2000</v>
      </c>
      <c r="EF25" s="845">
        <v>4.33</v>
      </c>
    </row>
    <row r="26" spans="1:136" x14ac:dyDescent="0.2">
      <c r="A26" s="845">
        <v>22</v>
      </c>
      <c r="B26" s="845">
        <v>10</v>
      </c>
      <c r="C26" s="845">
        <v>103.42292399999999</v>
      </c>
      <c r="D26" s="845">
        <v>-26.746585</v>
      </c>
      <c r="E26" s="845">
        <v>657.97183800000005</v>
      </c>
      <c r="F26" s="845">
        <v>50.556547999999999</v>
      </c>
      <c r="G26" s="845">
        <v>1</v>
      </c>
      <c r="H26" s="845">
        <v>0.15436800000000001</v>
      </c>
      <c r="I26" s="845">
        <v>6.5030000000000004E-2</v>
      </c>
      <c r="J26" s="845">
        <v>0</v>
      </c>
      <c r="K26" s="845">
        <v>0</v>
      </c>
      <c r="L26" s="845">
        <v>6.5030000000000004E-2</v>
      </c>
      <c r="M26" s="845" t="s">
        <v>798</v>
      </c>
      <c r="N26" s="845">
        <v>1.4527999999999999E-2</v>
      </c>
      <c r="O26" s="845">
        <v>5.0082000000000002E-2</v>
      </c>
      <c r="P26" s="845">
        <v>0.50483299999999998</v>
      </c>
      <c r="Q26" s="845">
        <v>0.49516700000000002</v>
      </c>
      <c r="R26" s="845">
        <v>0.82829900000000001</v>
      </c>
      <c r="S26" s="845">
        <v>1</v>
      </c>
      <c r="T26" s="845">
        <v>384.22976699999998</v>
      </c>
      <c r="U26" s="845">
        <v>15.369191000000001</v>
      </c>
      <c r="V26" s="845">
        <v>220.26340200000001</v>
      </c>
      <c r="W26" s="845">
        <v>759.26575700000001</v>
      </c>
      <c r="X26" s="845">
        <v>46.310518000000002</v>
      </c>
      <c r="Y26" s="845">
        <v>49.056040000000003</v>
      </c>
      <c r="Z26" s="845">
        <v>130.06044399999999</v>
      </c>
      <c r="AA26" s="845" t="s">
        <v>798</v>
      </c>
      <c r="AB26" s="845" t="s">
        <v>798</v>
      </c>
      <c r="AC26" s="845" t="s">
        <v>798</v>
      </c>
      <c r="AD26" s="845" t="s">
        <v>798</v>
      </c>
      <c r="AE26" s="845" t="s">
        <v>798</v>
      </c>
      <c r="AF26" s="845" t="s">
        <v>798</v>
      </c>
      <c r="AG26" s="845" t="s">
        <v>798</v>
      </c>
      <c r="AH26" s="845">
        <v>102.79429</v>
      </c>
      <c r="AI26" s="845" t="s">
        <v>798</v>
      </c>
      <c r="AJ26" s="845" t="s">
        <v>798</v>
      </c>
      <c r="AK26" s="845">
        <v>8.9339999999999992E-3</v>
      </c>
      <c r="AL26" s="845">
        <v>0.126722</v>
      </c>
      <c r="AM26" s="845">
        <v>0.12559000000000001</v>
      </c>
      <c r="AN26" s="845">
        <v>0.38326500000000002</v>
      </c>
      <c r="AO26" s="845">
        <v>0.24820600000000001</v>
      </c>
      <c r="AP26" s="845">
        <v>1</v>
      </c>
      <c r="AQ26" s="845">
        <v>0</v>
      </c>
      <c r="AR26" s="845">
        <v>1.83E-4</v>
      </c>
      <c r="AS26" s="845">
        <v>0</v>
      </c>
      <c r="AT26" s="845">
        <v>1</v>
      </c>
      <c r="AU26" s="845">
        <v>0.15436800000000001</v>
      </c>
      <c r="AV26" s="845">
        <v>91.2</v>
      </c>
      <c r="AW26" s="845">
        <v>-117.946585</v>
      </c>
      <c r="AX26" s="845">
        <v>61.036610000000003</v>
      </c>
      <c r="AY26" s="845">
        <v>6.6016529999999998</v>
      </c>
      <c r="AZ26" s="845">
        <v>0</v>
      </c>
      <c r="BA26" s="845">
        <v>999.36311699999999</v>
      </c>
      <c r="BB26" s="845">
        <v>1.4775999999999999E-2</v>
      </c>
      <c r="BC26" s="845">
        <v>5.0082000000000002E-2</v>
      </c>
      <c r="BD26" s="845">
        <v>30.686586999999999</v>
      </c>
      <c r="BE26" s="845" t="s">
        <v>798</v>
      </c>
      <c r="BF26" s="845" t="s">
        <v>798</v>
      </c>
      <c r="BG26" s="845">
        <v>1</v>
      </c>
      <c r="BH26" s="845">
        <v>0</v>
      </c>
      <c r="BI26" s="845">
        <v>0</v>
      </c>
      <c r="BJ26" s="845">
        <v>1.0175999999999999E-2</v>
      </c>
      <c r="BK26" s="845">
        <v>26.090204</v>
      </c>
      <c r="BL26" s="845">
        <v>47.563509000000003</v>
      </c>
      <c r="BM26" s="845" t="s">
        <v>798</v>
      </c>
      <c r="BN26" s="845">
        <v>230.74553299999999</v>
      </c>
      <c r="BO26" s="845">
        <v>479.59632499999998</v>
      </c>
      <c r="BP26" s="845">
        <v>506.34291100000002</v>
      </c>
      <c r="BQ26" s="845">
        <v>638.4</v>
      </c>
      <c r="BR26" s="845">
        <v>235.568342</v>
      </c>
      <c r="BS26" s="845">
        <v>14.058315</v>
      </c>
      <c r="BT26" s="845">
        <v>6.5849080000000004</v>
      </c>
      <c r="BU26" s="845">
        <v>-1.4829060000000001</v>
      </c>
      <c r="BV26" s="845">
        <v>2.5978509999999999</v>
      </c>
      <c r="BW26" s="845">
        <v>-1.4500109999999999</v>
      </c>
      <c r="BX26" s="845">
        <v>2.6746660000000002</v>
      </c>
      <c r="BY26" s="845">
        <v>-211.42148</v>
      </c>
      <c r="BZ26" s="845">
        <v>-35.915970999999999</v>
      </c>
      <c r="CA26" s="845">
        <v>0</v>
      </c>
      <c r="CB26" s="845">
        <v>36.675848999999999</v>
      </c>
      <c r="CC26" s="845">
        <v>59.453513000000001</v>
      </c>
      <c r="CD26" s="845">
        <v>0</v>
      </c>
      <c r="CE26" s="845">
        <v>2.0559780000000001</v>
      </c>
      <c r="CF26" s="845">
        <v>1.83E-4</v>
      </c>
      <c r="CG26" s="845" t="s">
        <v>798</v>
      </c>
      <c r="CH26" s="845">
        <v>1.0406E-2</v>
      </c>
      <c r="CI26" s="845">
        <v>6.0000000000000002E-5</v>
      </c>
      <c r="CJ26" s="845">
        <v>4.2756230000000004</v>
      </c>
      <c r="CK26" s="845" t="s">
        <v>798</v>
      </c>
      <c r="CL26" s="845" t="s">
        <v>798</v>
      </c>
      <c r="CM26" s="845">
        <v>0</v>
      </c>
      <c r="CN26" s="845" t="s">
        <v>798</v>
      </c>
      <c r="CO26" s="845">
        <v>301.82295399999998</v>
      </c>
      <c r="CP26" s="845">
        <v>901.43745799999999</v>
      </c>
      <c r="CQ26" s="845">
        <v>0</v>
      </c>
      <c r="CR26" s="845">
        <v>0</v>
      </c>
      <c r="CS26" s="845">
        <v>12.969376</v>
      </c>
      <c r="CT26" s="845">
        <v>113.31804700000001</v>
      </c>
      <c r="CU26" s="845">
        <v>610.99137199999996</v>
      </c>
      <c r="CV26" s="845">
        <v>126.701179</v>
      </c>
      <c r="CW26" s="845">
        <v>1786.5991770000001</v>
      </c>
      <c r="CX26" s="845" t="s">
        <v>798</v>
      </c>
      <c r="CY26" s="845" t="s">
        <v>798</v>
      </c>
      <c r="CZ26" s="845">
        <v>0</v>
      </c>
      <c r="DA26" s="845" t="s">
        <v>798</v>
      </c>
      <c r="DB26" s="845" t="s">
        <v>798</v>
      </c>
      <c r="DC26" s="845" t="s">
        <v>798</v>
      </c>
      <c r="DD26" s="845">
        <v>64.651753999999997</v>
      </c>
      <c r="DE26" s="845" t="s">
        <v>798</v>
      </c>
      <c r="DF26" s="845" t="s">
        <v>798</v>
      </c>
      <c r="DG26" s="845">
        <v>75.428016999999997</v>
      </c>
      <c r="DH26" s="845" t="s">
        <v>798</v>
      </c>
      <c r="DI26" s="845" t="s">
        <v>798</v>
      </c>
      <c r="DJ26" s="845">
        <v>233.256169</v>
      </c>
      <c r="DK26" s="845">
        <v>1.83E-4</v>
      </c>
      <c r="DL26" s="845">
        <v>0.13072900000000001</v>
      </c>
      <c r="DM26" s="845">
        <v>38.203654999999998</v>
      </c>
      <c r="DN26" s="845">
        <v>0.213781</v>
      </c>
      <c r="DO26" s="845">
        <v>0</v>
      </c>
      <c r="DP26" s="845">
        <v>0</v>
      </c>
      <c r="DQ26" s="845">
        <v>0</v>
      </c>
      <c r="DR26" s="845">
        <v>0</v>
      </c>
      <c r="DS26" s="845">
        <v>0</v>
      </c>
      <c r="DT26" s="845">
        <v>22</v>
      </c>
      <c r="DU26" s="845">
        <v>-288.47000000000003</v>
      </c>
      <c r="DV26" s="845">
        <v>-1.91</v>
      </c>
      <c r="DW26" s="845">
        <v>-1.94</v>
      </c>
      <c r="DX26" s="845">
        <v>23.22</v>
      </c>
      <c r="DY26" s="845">
        <v>-99999999</v>
      </c>
      <c r="DZ26" s="845">
        <v>0.69</v>
      </c>
      <c r="EA26" s="845">
        <v>6.07</v>
      </c>
      <c r="EB26" s="845">
        <v>7.75</v>
      </c>
      <c r="EC26" s="845">
        <v>0</v>
      </c>
      <c r="ED26" s="845">
        <v>0.25</v>
      </c>
      <c r="EE26" s="845">
        <v>2000</v>
      </c>
      <c r="EF26" s="845">
        <v>5.3940000000000001</v>
      </c>
    </row>
    <row r="27" spans="1:136" x14ac:dyDescent="0.2">
      <c r="A27" s="845">
        <v>23</v>
      </c>
      <c r="B27" s="845">
        <v>11</v>
      </c>
      <c r="C27" s="845">
        <v>142.792361</v>
      </c>
      <c r="D27" s="845">
        <v>35.795855000000003</v>
      </c>
      <c r="E27" s="845">
        <v>693.76769300000001</v>
      </c>
      <c r="F27" s="845">
        <v>57.357067999999998</v>
      </c>
      <c r="G27" s="845">
        <v>1</v>
      </c>
      <c r="H27" s="845">
        <v>0.122266</v>
      </c>
      <c r="I27" s="845">
        <v>3.6699000000000002E-2</v>
      </c>
      <c r="J27" s="845">
        <v>0</v>
      </c>
      <c r="K27" s="845">
        <v>0</v>
      </c>
      <c r="L27" s="845">
        <v>3.6699000000000002E-2</v>
      </c>
      <c r="M27" s="845" t="s">
        <v>798</v>
      </c>
      <c r="N27" s="845">
        <v>1.4432E-2</v>
      </c>
      <c r="O27" s="845">
        <v>2.1999999999999999E-2</v>
      </c>
      <c r="P27" s="845">
        <v>0.53859199999999996</v>
      </c>
      <c r="Q27" s="845">
        <v>0.46140799999999998</v>
      </c>
      <c r="R27" s="845">
        <v>0.82918800000000004</v>
      </c>
      <c r="S27" s="845">
        <v>1</v>
      </c>
      <c r="T27" s="845">
        <v>435.91371900000001</v>
      </c>
      <c r="U27" s="845">
        <v>17.436548999999999</v>
      </c>
      <c r="V27" s="845">
        <v>233.15979999999999</v>
      </c>
      <c r="W27" s="845">
        <v>728.52298599999995</v>
      </c>
      <c r="X27" s="845">
        <v>36.679772</v>
      </c>
      <c r="Y27" s="845">
        <v>26.541433000000001</v>
      </c>
      <c r="Z27" s="845">
        <v>73.397640999999993</v>
      </c>
      <c r="AA27" s="845" t="s">
        <v>798</v>
      </c>
      <c r="AB27" s="845" t="s">
        <v>798</v>
      </c>
      <c r="AC27" s="845" t="s">
        <v>798</v>
      </c>
      <c r="AD27" s="845" t="s">
        <v>798</v>
      </c>
      <c r="AE27" s="845" t="s">
        <v>798</v>
      </c>
      <c r="AF27" s="845" t="s">
        <v>798</v>
      </c>
      <c r="AG27" s="845" t="s">
        <v>798</v>
      </c>
      <c r="AH27" s="845">
        <v>102.834703</v>
      </c>
      <c r="AI27" s="845" t="s">
        <v>798</v>
      </c>
      <c r="AJ27" s="845" t="s">
        <v>798</v>
      </c>
      <c r="AK27" s="845">
        <v>6.3900000000000003E-4</v>
      </c>
      <c r="AL27" s="845">
        <v>0.17102999999999999</v>
      </c>
      <c r="AM27" s="845">
        <v>0.17091999999999999</v>
      </c>
      <c r="AN27" s="845">
        <v>0.37710900000000003</v>
      </c>
      <c r="AO27" s="845">
        <v>0.24995600000000001</v>
      </c>
      <c r="AP27" s="845">
        <v>1</v>
      </c>
      <c r="AQ27" s="845">
        <v>0</v>
      </c>
      <c r="AR27" s="845">
        <v>6.3E-5</v>
      </c>
      <c r="AS27" s="845">
        <v>0</v>
      </c>
      <c r="AT27" s="845">
        <v>1</v>
      </c>
      <c r="AU27" s="845">
        <v>0.122266</v>
      </c>
      <c r="AV27" s="845">
        <v>91.2</v>
      </c>
      <c r="AW27" s="845">
        <v>-55.404145</v>
      </c>
      <c r="AX27" s="845">
        <v>69.172608999999994</v>
      </c>
      <c r="AY27" s="845">
        <v>7.0292089999999998</v>
      </c>
      <c r="AZ27" s="845">
        <v>0</v>
      </c>
      <c r="BA27" s="845">
        <v>1067.177445</v>
      </c>
      <c r="BB27" s="845">
        <v>1.4527999999999999E-2</v>
      </c>
      <c r="BC27" s="845">
        <v>2.1999999999999999E-2</v>
      </c>
      <c r="BD27" s="845">
        <v>59.559105000000002</v>
      </c>
      <c r="BE27" s="845" t="s">
        <v>798</v>
      </c>
      <c r="BF27" s="845" t="s">
        <v>798</v>
      </c>
      <c r="BG27" s="845">
        <v>0</v>
      </c>
      <c r="BH27" s="845">
        <v>0</v>
      </c>
      <c r="BI27" s="845">
        <v>0</v>
      </c>
      <c r="BJ27" s="845">
        <v>1.0108000000000001E-2</v>
      </c>
      <c r="BK27" s="845">
        <v>0</v>
      </c>
      <c r="BL27" s="845">
        <v>53.465242000000003</v>
      </c>
      <c r="BM27" s="845" t="s">
        <v>798</v>
      </c>
      <c r="BN27" s="845">
        <v>217.518394</v>
      </c>
      <c r="BO27" s="845">
        <v>499.13492300000001</v>
      </c>
      <c r="BP27" s="845">
        <v>463.33906899999999</v>
      </c>
      <c r="BQ27" s="845">
        <v>0</v>
      </c>
      <c r="BR27" s="845">
        <v>212.10634300000001</v>
      </c>
      <c r="BS27" s="845">
        <v>0</v>
      </c>
      <c r="BT27" s="845">
        <v>6.5016100000000003</v>
      </c>
      <c r="BU27" s="845">
        <v>0</v>
      </c>
      <c r="BV27" s="845">
        <v>3.7183830000000002</v>
      </c>
      <c r="BW27" s="845">
        <v>0</v>
      </c>
      <c r="BX27" s="845">
        <v>3.8888210000000001</v>
      </c>
      <c r="BY27" s="845">
        <v>0</v>
      </c>
      <c r="BZ27" s="845">
        <v>-36.127184999999997</v>
      </c>
      <c r="CA27" s="845">
        <v>0</v>
      </c>
      <c r="CB27" s="845">
        <v>39.051163000000003</v>
      </c>
      <c r="CC27" s="845">
        <v>25</v>
      </c>
      <c r="CD27" s="845">
        <v>0</v>
      </c>
      <c r="CE27" s="845">
        <v>0</v>
      </c>
      <c r="CF27" s="845">
        <v>6.3E-5</v>
      </c>
      <c r="CG27" s="845" t="s">
        <v>798</v>
      </c>
      <c r="CH27" s="845">
        <v>1.0108000000000001E-2</v>
      </c>
      <c r="CI27" s="845">
        <v>2.0000000000000002E-5</v>
      </c>
      <c r="CJ27" s="845">
        <v>5.6200700000000001</v>
      </c>
      <c r="CK27" s="845" t="s">
        <v>798</v>
      </c>
      <c r="CL27" s="845" t="s">
        <v>798</v>
      </c>
      <c r="CM27" s="845">
        <v>0</v>
      </c>
      <c r="CN27" s="845" t="s">
        <v>798</v>
      </c>
      <c r="CO27" s="845">
        <v>336.24433299999998</v>
      </c>
      <c r="CP27" s="845">
        <v>835.03737599999999</v>
      </c>
      <c r="CQ27" s="845">
        <v>0</v>
      </c>
      <c r="CR27" s="845">
        <v>0</v>
      </c>
      <c r="CS27" s="845">
        <v>13.095912</v>
      </c>
      <c r="CT27" s="845">
        <v>109.279622</v>
      </c>
      <c r="CU27" s="845">
        <v>1156.5785559999999</v>
      </c>
      <c r="CV27" s="845">
        <v>190.49592799999999</v>
      </c>
      <c r="CW27" s="845">
        <v>1850.3259949999999</v>
      </c>
      <c r="CX27" s="845" t="s">
        <v>798</v>
      </c>
      <c r="CY27" s="845" t="s">
        <v>798</v>
      </c>
      <c r="CZ27" s="845">
        <v>0</v>
      </c>
      <c r="DA27" s="845" t="s">
        <v>798</v>
      </c>
      <c r="DB27" s="845" t="s">
        <v>798</v>
      </c>
      <c r="DC27" s="845" t="s">
        <v>798</v>
      </c>
      <c r="DD27" s="845">
        <v>60.829858999999999</v>
      </c>
      <c r="DE27" s="845" t="s">
        <v>798</v>
      </c>
      <c r="DF27" s="845" t="s">
        <v>798</v>
      </c>
      <c r="DG27" s="845">
        <v>75.632159000000001</v>
      </c>
      <c r="DH27" s="845" t="s">
        <v>798</v>
      </c>
      <c r="DI27" s="845" t="s">
        <v>798</v>
      </c>
      <c r="DJ27" s="845">
        <v>244.256407</v>
      </c>
      <c r="DK27" s="845">
        <v>6.3E-5</v>
      </c>
      <c r="DL27" s="845">
        <v>0.14577599999999999</v>
      </c>
      <c r="DM27" s="845">
        <v>40.827635999999998</v>
      </c>
      <c r="DN27" s="845">
        <v>0.281003</v>
      </c>
      <c r="DO27" s="845">
        <v>0</v>
      </c>
      <c r="DP27" s="845">
        <v>0</v>
      </c>
      <c r="DQ27" s="845">
        <v>0</v>
      </c>
      <c r="DR27" s="845">
        <v>0</v>
      </c>
      <c r="DS27" s="845">
        <v>0</v>
      </c>
      <c r="DT27" s="845">
        <v>23</v>
      </c>
      <c r="DU27" s="845">
        <v>-298</v>
      </c>
      <c r="DV27" s="845">
        <v>-2.2000000000000002</v>
      </c>
      <c r="DW27" s="845">
        <v>-2.23</v>
      </c>
      <c r="DX27" s="845">
        <v>21.7</v>
      </c>
      <c r="DY27" s="845">
        <v>-99999999</v>
      </c>
      <c r="DZ27" s="845">
        <v>0.65</v>
      </c>
      <c r="EA27" s="845">
        <v>5.98</v>
      </c>
      <c r="EB27" s="845">
        <v>7.66</v>
      </c>
      <c r="EC27" s="845">
        <v>0</v>
      </c>
      <c r="ED27" s="845">
        <v>0.25</v>
      </c>
      <c r="EE27" s="845">
        <v>2000</v>
      </c>
      <c r="EF27" s="845">
        <v>6.67</v>
      </c>
    </row>
    <row r="28" spans="1:136" x14ac:dyDescent="0.2">
      <c r="A28" s="845">
        <v>24</v>
      </c>
      <c r="B28" s="845">
        <v>12</v>
      </c>
      <c r="C28" s="845">
        <v>177.75871000000001</v>
      </c>
      <c r="D28" s="845">
        <v>78.720174</v>
      </c>
      <c r="E28" s="845">
        <v>772.48786700000005</v>
      </c>
      <c r="F28" s="845">
        <v>63.484197000000002</v>
      </c>
      <c r="G28" s="845">
        <v>1</v>
      </c>
      <c r="H28" s="845">
        <v>0.11022700000000001</v>
      </c>
      <c r="I28" s="845">
        <v>2.7102999999999999E-2</v>
      </c>
      <c r="J28" s="845">
        <v>0</v>
      </c>
      <c r="K28" s="845">
        <v>0</v>
      </c>
      <c r="L28" s="845">
        <v>2.7102999999999999E-2</v>
      </c>
      <c r="M28" s="845" t="s">
        <v>798</v>
      </c>
      <c r="N28" s="845">
        <v>1.4500000000000001E-2</v>
      </c>
      <c r="O28" s="845">
        <v>1.2520999999999999E-2</v>
      </c>
      <c r="P28" s="845">
        <v>0.53347599999999995</v>
      </c>
      <c r="Q28" s="845">
        <v>0.46652399999999999</v>
      </c>
      <c r="R28" s="845">
        <v>0.84973900000000002</v>
      </c>
      <c r="S28" s="845">
        <v>1</v>
      </c>
      <c r="T28" s="845">
        <v>482.479895</v>
      </c>
      <c r="U28" s="845">
        <v>19.299195999999998</v>
      </c>
      <c r="V28" s="845">
        <v>245.77340000000001</v>
      </c>
      <c r="W28" s="845">
        <v>702.20629099999996</v>
      </c>
      <c r="X28" s="845">
        <v>33.068143999999997</v>
      </c>
      <c r="Y28" s="845">
        <v>18.974274999999999</v>
      </c>
      <c r="Z28" s="845">
        <v>54.206349000000003</v>
      </c>
      <c r="AA28" s="845" t="s">
        <v>798</v>
      </c>
      <c r="AB28" s="845" t="s">
        <v>798</v>
      </c>
      <c r="AC28" s="845" t="s">
        <v>798</v>
      </c>
      <c r="AD28" s="845" t="s">
        <v>798</v>
      </c>
      <c r="AE28" s="845" t="s">
        <v>798</v>
      </c>
      <c r="AF28" s="845" t="s">
        <v>798</v>
      </c>
      <c r="AG28" s="845" t="s">
        <v>798</v>
      </c>
      <c r="AH28" s="845">
        <v>102.811914</v>
      </c>
      <c r="AI28" s="845" t="s">
        <v>798</v>
      </c>
      <c r="AJ28" s="845" t="s">
        <v>798</v>
      </c>
      <c r="AK28" s="845">
        <v>4.6299999999999998E-4</v>
      </c>
      <c r="AL28" s="845">
        <v>0.18984999999999999</v>
      </c>
      <c r="AM28" s="845">
        <v>0.18976199999999999</v>
      </c>
      <c r="AN28" s="845">
        <v>0.36758999999999997</v>
      </c>
      <c r="AO28" s="845">
        <v>0.24974099999999999</v>
      </c>
      <c r="AP28" s="845">
        <v>1</v>
      </c>
      <c r="AQ28" s="845">
        <v>0</v>
      </c>
      <c r="AR28" s="845">
        <v>1.7E-5</v>
      </c>
      <c r="AS28" s="845">
        <v>0</v>
      </c>
      <c r="AT28" s="845">
        <v>1</v>
      </c>
      <c r="AU28" s="845">
        <v>0.11022700000000001</v>
      </c>
      <c r="AV28" s="845">
        <v>91.2</v>
      </c>
      <c r="AW28" s="845">
        <v>-12.479825999999999</v>
      </c>
      <c r="AX28" s="845">
        <v>74.710227000000003</v>
      </c>
      <c r="AY28" s="845">
        <v>7.5211949999999996</v>
      </c>
      <c r="AZ28" s="845">
        <v>0</v>
      </c>
      <c r="BA28" s="845">
        <v>1133.5445769999999</v>
      </c>
      <c r="BB28" s="845">
        <v>1.4432E-2</v>
      </c>
      <c r="BC28" s="845">
        <v>1.2520999999999999E-2</v>
      </c>
      <c r="BD28" s="845">
        <v>87.093787000000006</v>
      </c>
      <c r="BE28" s="845" t="s">
        <v>798</v>
      </c>
      <c r="BF28" s="845" t="s">
        <v>798</v>
      </c>
      <c r="BG28" s="845">
        <v>0</v>
      </c>
      <c r="BH28" s="845">
        <v>0</v>
      </c>
      <c r="BI28" s="845">
        <v>0</v>
      </c>
      <c r="BJ28" s="845">
        <v>1.0057999999999999E-2</v>
      </c>
      <c r="BK28" s="845">
        <v>0</v>
      </c>
      <c r="BL28" s="845">
        <v>54.480412000000001</v>
      </c>
      <c r="BM28" s="845" t="s">
        <v>798</v>
      </c>
      <c r="BN28" s="845">
        <v>202.78969000000001</v>
      </c>
      <c r="BO28" s="845">
        <v>534.52231500000005</v>
      </c>
      <c r="BP28" s="845">
        <v>455.80214100000001</v>
      </c>
      <c r="BQ28" s="845">
        <v>0</v>
      </c>
      <c r="BR28" s="845">
        <v>218.78899000000001</v>
      </c>
      <c r="BS28" s="845">
        <v>0</v>
      </c>
      <c r="BT28" s="845">
        <v>6.6078789999999996</v>
      </c>
      <c r="BU28" s="845">
        <v>0</v>
      </c>
      <c r="BV28" s="845">
        <v>3.9473509999999998</v>
      </c>
      <c r="BW28" s="845">
        <v>0</v>
      </c>
      <c r="BX28" s="845">
        <v>4.0968859999999996</v>
      </c>
      <c r="BY28" s="845">
        <v>0</v>
      </c>
      <c r="BZ28" s="845">
        <v>-31.501645</v>
      </c>
      <c r="CA28" s="845">
        <v>0</v>
      </c>
      <c r="CB28" s="845">
        <v>41.784418000000002</v>
      </c>
      <c r="CC28" s="845">
        <v>25</v>
      </c>
      <c r="CD28" s="845">
        <v>0</v>
      </c>
      <c r="CE28" s="845">
        <v>0</v>
      </c>
      <c r="CF28" s="845">
        <v>1.7E-5</v>
      </c>
      <c r="CG28" s="845" t="s">
        <v>798</v>
      </c>
      <c r="CH28" s="845">
        <v>1.0057999999999999E-2</v>
      </c>
      <c r="CI28" s="845">
        <v>5.0000000000000004E-6</v>
      </c>
      <c r="CJ28" s="845">
        <v>5.6746059999999998</v>
      </c>
      <c r="CK28" s="845" t="s">
        <v>798</v>
      </c>
      <c r="CL28" s="845" t="s">
        <v>798</v>
      </c>
      <c r="CM28" s="845">
        <v>0</v>
      </c>
      <c r="CN28" s="845" t="s">
        <v>798</v>
      </c>
      <c r="CO28" s="845">
        <v>428.71640300000001</v>
      </c>
      <c r="CP28" s="845">
        <v>790.00267899999994</v>
      </c>
      <c r="CQ28" s="845">
        <v>0</v>
      </c>
      <c r="CR28" s="845">
        <v>0</v>
      </c>
      <c r="CS28" s="845">
        <v>13.363412</v>
      </c>
      <c r="CT28" s="845">
        <v>114.69672</v>
      </c>
      <c r="CU28" s="845">
        <v>1685.4764869999999</v>
      </c>
      <c r="CV28" s="845">
        <v>221.677572</v>
      </c>
      <c r="CW28" s="845">
        <v>1914.8106949999999</v>
      </c>
      <c r="CX28" s="845" t="s">
        <v>798</v>
      </c>
      <c r="CY28" s="845" t="s">
        <v>798</v>
      </c>
      <c r="CZ28" s="845">
        <v>0</v>
      </c>
      <c r="DA28" s="845" t="s">
        <v>798</v>
      </c>
      <c r="DB28" s="845" t="s">
        <v>798</v>
      </c>
      <c r="DC28" s="845" t="s">
        <v>798</v>
      </c>
      <c r="DD28" s="845">
        <v>60.81156</v>
      </c>
      <c r="DE28" s="845" t="s">
        <v>798</v>
      </c>
      <c r="DF28" s="845" t="s">
        <v>798</v>
      </c>
      <c r="DG28" s="845">
        <v>77.415211999999997</v>
      </c>
      <c r="DH28" s="845" t="s">
        <v>798</v>
      </c>
      <c r="DI28" s="845" t="s">
        <v>798</v>
      </c>
      <c r="DJ28" s="845">
        <v>246.15554599999999</v>
      </c>
      <c r="DK28" s="845">
        <v>1.7E-5</v>
      </c>
      <c r="DL28" s="845">
        <v>0.115589</v>
      </c>
      <c r="DM28" s="845">
        <v>42.398476000000002</v>
      </c>
      <c r="DN28" s="845">
        <v>0.28372999999999998</v>
      </c>
      <c r="DO28" s="845">
        <v>0</v>
      </c>
      <c r="DP28" s="845">
        <v>0</v>
      </c>
      <c r="DQ28" s="845">
        <v>0</v>
      </c>
      <c r="DR28" s="845">
        <v>0</v>
      </c>
      <c r="DS28" s="845">
        <v>0</v>
      </c>
      <c r="DT28" s="845">
        <v>24</v>
      </c>
      <c r="DU28" s="845">
        <v>-307.39999999999998</v>
      </c>
      <c r="DV28" s="845">
        <v>-2.4700000000000002</v>
      </c>
      <c r="DW28" s="845">
        <v>-2.5099999999999998</v>
      </c>
      <c r="DX28" s="845">
        <v>20.27</v>
      </c>
      <c r="DY28" s="845">
        <v>-99999999</v>
      </c>
      <c r="DZ28" s="845">
        <v>0.62</v>
      </c>
      <c r="EA28" s="845">
        <v>5.89</v>
      </c>
      <c r="EB28" s="845">
        <v>7.57</v>
      </c>
      <c r="EC28" s="845">
        <v>0</v>
      </c>
      <c r="ED28" s="845">
        <v>0.25</v>
      </c>
      <c r="EE28" s="845">
        <v>2000</v>
      </c>
      <c r="EF28" s="845">
        <v>7.7859999999999996</v>
      </c>
    </row>
    <row r="29" spans="1:136" x14ac:dyDescent="0.2">
      <c r="A29" s="845">
        <v>25</v>
      </c>
      <c r="B29" s="845">
        <v>1</v>
      </c>
      <c r="C29" s="845">
        <v>197.81613899999999</v>
      </c>
      <c r="D29" s="845">
        <v>101.71506100000001</v>
      </c>
      <c r="E29" s="845">
        <v>874.20292800000004</v>
      </c>
      <c r="F29" s="845">
        <v>67.150414999999995</v>
      </c>
      <c r="G29" s="845">
        <v>1</v>
      </c>
      <c r="H29" s="845">
        <v>0.10942300000000001</v>
      </c>
      <c r="I29" s="845">
        <v>2.477E-2</v>
      </c>
      <c r="J29" s="845">
        <v>0</v>
      </c>
      <c r="K29" s="845">
        <v>0</v>
      </c>
      <c r="L29" s="845">
        <v>2.477E-2</v>
      </c>
      <c r="M29" s="845" t="s">
        <v>798</v>
      </c>
      <c r="N29" s="845">
        <v>1.4664E-2</v>
      </c>
      <c r="O29" s="845">
        <v>1.0159E-2</v>
      </c>
      <c r="P29" s="845">
        <v>0.51920699999999997</v>
      </c>
      <c r="Q29" s="845">
        <v>0.48079300000000003</v>
      </c>
      <c r="R29" s="845">
        <v>0.888791</v>
      </c>
      <c r="S29" s="845">
        <v>1</v>
      </c>
      <c r="T29" s="845">
        <v>510.34315600000002</v>
      </c>
      <c r="U29" s="845">
        <v>20.413726</v>
      </c>
      <c r="V29" s="845">
        <v>254.056499</v>
      </c>
      <c r="W29" s="845">
        <v>696.98350800000003</v>
      </c>
      <c r="X29" s="845">
        <v>32.826771999999998</v>
      </c>
      <c r="Y29" s="845">
        <v>17.301309</v>
      </c>
      <c r="Z29" s="845">
        <v>49.539746000000001</v>
      </c>
      <c r="AA29" s="845" t="s">
        <v>798</v>
      </c>
      <c r="AB29" s="845" t="s">
        <v>798</v>
      </c>
      <c r="AC29" s="845" t="s">
        <v>798</v>
      </c>
      <c r="AD29" s="845" t="s">
        <v>798</v>
      </c>
      <c r="AE29" s="845" t="s">
        <v>798</v>
      </c>
      <c r="AF29" s="845" t="s">
        <v>798</v>
      </c>
      <c r="AG29" s="845" t="s">
        <v>798</v>
      </c>
      <c r="AH29" s="845">
        <v>102.764701</v>
      </c>
      <c r="AI29" s="845" t="s">
        <v>798</v>
      </c>
      <c r="AJ29" s="845" t="s">
        <v>798</v>
      </c>
      <c r="AK29" s="845">
        <v>5.1599999999999997E-4</v>
      </c>
      <c r="AL29" s="845">
        <v>0.18829199999999999</v>
      </c>
      <c r="AM29" s="845">
        <v>0.188195</v>
      </c>
      <c r="AN29" s="845">
        <v>0.35771500000000001</v>
      </c>
      <c r="AO29" s="845">
        <v>0.24982699999999999</v>
      </c>
      <c r="AP29" s="845">
        <v>1</v>
      </c>
      <c r="AQ29" s="845" t="s">
        <v>798</v>
      </c>
      <c r="AR29" s="845" t="s">
        <v>798</v>
      </c>
      <c r="AS29" s="845" t="s">
        <v>798</v>
      </c>
      <c r="AT29" s="845" t="s">
        <v>798</v>
      </c>
      <c r="AU29" s="845">
        <v>0.10942300000000001</v>
      </c>
      <c r="AV29" s="845">
        <v>91.2</v>
      </c>
      <c r="AW29" s="845">
        <v>10.515060999999999</v>
      </c>
      <c r="AX29" s="845">
        <v>75.552525000000003</v>
      </c>
      <c r="AY29" s="845">
        <v>7.940105</v>
      </c>
      <c r="AZ29" s="845" t="s">
        <v>798</v>
      </c>
      <c r="BA29" s="845">
        <v>1185.3785210000001</v>
      </c>
      <c r="BB29" s="845">
        <v>1.4500000000000001E-2</v>
      </c>
      <c r="BC29" s="845">
        <v>1.0159E-2</v>
      </c>
      <c r="BD29" s="845">
        <v>95.689785000000001</v>
      </c>
      <c r="BE29" s="845" t="s">
        <v>798</v>
      </c>
      <c r="BF29" s="845" t="s">
        <v>798</v>
      </c>
      <c r="BG29" s="845" t="s">
        <v>798</v>
      </c>
      <c r="BH29" s="845" t="s">
        <v>798</v>
      </c>
      <c r="BI29" s="845" t="s">
        <v>798</v>
      </c>
      <c r="BJ29" s="845" t="s">
        <v>798</v>
      </c>
      <c r="BK29" s="845" t="s">
        <v>798</v>
      </c>
      <c r="BL29" s="845">
        <v>53.676920000000003</v>
      </c>
      <c r="BM29" s="845" t="s">
        <v>798</v>
      </c>
      <c r="BN29" s="845">
        <v>183.79576299999999</v>
      </c>
      <c r="BO29" s="845">
        <v>560.47123699999997</v>
      </c>
      <c r="BP29" s="845">
        <v>458.75617599999998</v>
      </c>
      <c r="BQ29" s="845" t="s">
        <v>798</v>
      </c>
      <c r="BR29" s="845">
        <v>241.81970899999999</v>
      </c>
      <c r="BS29" s="845" t="s">
        <v>798</v>
      </c>
      <c r="BT29" s="845">
        <v>6.955654</v>
      </c>
      <c r="BU29" s="845" t="s">
        <v>798</v>
      </c>
      <c r="BV29" s="845">
        <v>3.746105</v>
      </c>
      <c r="BW29" s="845" t="s">
        <v>798</v>
      </c>
      <c r="BX29" s="845">
        <v>3.8560270000000001</v>
      </c>
      <c r="BY29" s="845" t="s">
        <v>798</v>
      </c>
      <c r="BZ29" s="845">
        <v>-29.081014</v>
      </c>
      <c r="CA29" s="845" t="s">
        <v>798</v>
      </c>
      <c r="CB29" s="845">
        <v>44.111694999999997</v>
      </c>
      <c r="CC29" s="845" t="s">
        <v>798</v>
      </c>
      <c r="CD29" s="845" t="s">
        <v>798</v>
      </c>
      <c r="CE29" s="845" t="s">
        <v>798</v>
      </c>
      <c r="CF29" s="845" t="s">
        <v>798</v>
      </c>
      <c r="CG29" s="845" t="s">
        <v>798</v>
      </c>
      <c r="CH29" s="845" t="s">
        <v>798</v>
      </c>
      <c r="CI29" s="845" t="s">
        <v>798</v>
      </c>
      <c r="CJ29" s="845">
        <v>5.489414</v>
      </c>
      <c r="CK29" s="845" t="s">
        <v>798</v>
      </c>
      <c r="CL29" s="845" t="s">
        <v>798</v>
      </c>
      <c r="CM29" s="845" t="s">
        <v>798</v>
      </c>
      <c r="CN29" s="845" t="s">
        <v>798</v>
      </c>
      <c r="CO29" s="845">
        <v>535.26042099999995</v>
      </c>
      <c r="CP29" s="845">
        <v>773.64601900000002</v>
      </c>
      <c r="CQ29" s="845">
        <v>0</v>
      </c>
      <c r="CR29" s="845">
        <v>0</v>
      </c>
      <c r="CS29" s="845">
        <v>13.632600999999999</v>
      </c>
      <c r="CT29" s="845">
        <v>120.449946</v>
      </c>
      <c r="CU29" s="845">
        <v>601.76531399999999</v>
      </c>
      <c r="CV29" s="845">
        <v>217.99798200000001</v>
      </c>
      <c r="CW29" s="845">
        <v>1966.035529</v>
      </c>
      <c r="CX29" s="845" t="s">
        <v>798</v>
      </c>
      <c r="CY29" s="845" t="s">
        <v>798</v>
      </c>
      <c r="CZ29" s="845" t="s">
        <v>798</v>
      </c>
      <c r="DA29" s="845" t="s">
        <v>798</v>
      </c>
      <c r="DB29" s="845" t="s">
        <v>798</v>
      </c>
      <c r="DC29" s="845" t="s">
        <v>798</v>
      </c>
      <c r="DD29" s="845">
        <v>60.847465999999997</v>
      </c>
      <c r="DE29" s="845" t="s">
        <v>798</v>
      </c>
      <c r="DF29" s="845" t="s">
        <v>798</v>
      </c>
      <c r="DG29" s="845">
        <v>77.487262000000001</v>
      </c>
      <c r="DH29" s="845" t="s">
        <v>798</v>
      </c>
      <c r="DI29" s="845" t="s">
        <v>798</v>
      </c>
      <c r="DJ29" s="845">
        <v>248.30535499999999</v>
      </c>
      <c r="DK29" s="845" t="s">
        <v>798</v>
      </c>
      <c r="DL29" s="845">
        <v>0.104452</v>
      </c>
      <c r="DM29" s="845">
        <v>41.945300000000003</v>
      </c>
      <c r="DN29" s="845">
        <v>0.27447100000000002</v>
      </c>
      <c r="DO29" s="845" t="s">
        <v>798</v>
      </c>
      <c r="DP29" s="845" t="s">
        <v>798</v>
      </c>
      <c r="DQ29" s="845" t="s">
        <v>798</v>
      </c>
      <c r="DR29" s="845" t="s">
        <v>798</v>
      </c>
      <c r="DS29" s="845">
        <v>0</v>
      </c>
      <c r="DT29" s="845">
        <v>1</v>
      </c>
      <c r="DU29" s="845">
        <v>1510.26</v>
      </c>
      <c r="DV29" s="845">
        <v>11.13</v>
      </c>
      <c r="DW29" s="845">
        <v>9.85</v>
      </c>
      <c r="DX29" s="845">
        <v>84.84</v>
      </c>
      <c r="DY29" s="845">
        <v>-99999999</v>
      </c>
      <c r="DZ29" s="845">
        <v>1.81</v>
      </c>
      <c r="EA29" s="845">
        <v>8.43</v>
      </c>
      <c r="EB29" s="845">
        <v>11.36</v>
      </c>
      <c r="EC29" s="845">
        <v>1</v>
      </c>
      <c r="ED29" s="845" t="s">
        <v>798</v>
      </c>
      <c r="EE29" s="845" t="s">
        <v>798</v>
      </c>
      <c r="EF29" s="845">
        <v>8.43</v>
      </c>
    </row>
    <row r="30" spans="1:136" x14ac:dyDescent="0.2">
      <c r="A30" s="845">
        <v>26</v>
      </c>
      <c r="B30" s="845">
        <v>2</v>
      </c>
      <c r="C30" s="845">
        <v>207.88735700000001</v>
      </c>
      <c r="D30" s="845">
        <v>105.902434</v>
      </c>
      <c r="E30" s="845">
        <v>980.10536200000001</v>
      </c>
      <c r="F30" s="845">
        <v>69.126604999999998</v>
      </c>
      <c r="G30" s="845">
        <v>1</v>
      </c>
      <c r="H30" s="845">
        <v>8.7140999999999996E-2</v>
      </c>
      <c r="I30" s="845">
        <v>2.4053000000000001E-2</v>
      </c>
      <c r="J30" s="845">
        <v>0</v>
      </c>
      <c r="K30" s="845">
        <v>0</v>
      </c>
      <c r="L30" s="845">
        <v>2.4053000000000001E-2</v>
      </c>
      <c r="M30" s="845" t="s">
        <v>798</v>
      </c>
      <c r="N30" s="845">
        <v>1.4628E-2</v>
      </c>
      <c r="O30" s="845">
        <v>9.3080000000000003E-3</v>
      </c>
      <c r="P30" s="845">
        <v>0.48975099999999999</v>
      </c>
      <c r="Q30" s="845">
        <v>0.51024899999999995</v>
      </c>
      <c r="R30" s="845">
        <v>0.91996599999999995</v>
      </c>
      <c r="S30" s="845">
        <v>1</v>
      </c>
      <c r="T30" s="845">
        <v>525.36219800000003</v>
      </c>
      <c r="U30" s="845">
        <v>21.014488</v>
      </c>
      <c r="V30" s="845">
        <v>259.92606599999999</v>
      </c>
      <c r="W30" s="845">
        <v>691.99528899999996</v>
      </c>
      <c r="X30" s="845">
        <v>26.142439</v>
      </c>
      <c r="Y30" s="845">
        <v>16.564049000000001</v>
      </c>
      <c r="Z30" s="845">
        <v>48.105449</v>
      </c>
      <c r="AA30" s="845" t="s">
        <v>798</v>
      </c>
      <c r="AB30" s="845" t="s">
        <v>798</v>
      </c>
      <c r="AC30" s="845" t="s">
        <v>798</v>
      </c>
      <c r="AD30" s="845" t="s">
        <v>798</v>
      </c>
      <c r="AE30" s="845" t="s">
        <v>798</v>
      </c>
      <c r="AF30" s="845" t="s">
        <v>798</v>
      </c>
      <c r="AG30" s="845" t="s">
        <v>798</v>
      </c>
      <c r="AH30" s="845">
        <v>102.712383</v>
      </c>
      <c r="AI30" s="845" t="s">
        <v>798</v>
      </c>
      <c r="AJ30" s="845" t="s">
        <v>798</v>
      </c>
      <c r="AK30" s="845">
        <v>1.681E-3</v>
      </c>
      <c r="AL30" s="845">
        <v>0.186838</v>
      </c>
      <c r="AM30" s="845">
        <v>0.186524</v>
      </c>
      <c r="AN30" s="845">
        <v>0.35322500000000001</v>
      </c>
      <c r="AO30" s="845">
        <v>0.249248</v>
      </c>
      <c r="AP30" s="845">
        <v>1</v>
      </c>
      <c r="AQ30" s="845" t="s">
        <v>798</v>
      </c>
      <c r="AR30" s="845" t="s">
        <v>798</v>
      </c>
      <c r="AS30" s="845" t="s">
        <v>798</v>
      </c>
      <c r="AT30" s="845" t="s">
        <v>798</v>
      </c>
      <c r="AU30" s="845">
        <v>8.7140999999999996E-2</v>
      </c>
      <c r="AV30" s="845">
        <v>91.2</v>
      </c>
      <c r="AW30" s="845">
        <v>14.702434</v>
      </c>
      <c r="AX30" s="845">
        <v>75.140387000000004</v>
      </c>
      <c r="AY30" s="845">
        <v>8.2500839999999993</v>
      </c>
      <c r="AZ30" s="845" t="s">
        <v>798</v>
      </c>
      <c r="BA30" s="845">
        <v>1216.813081</v>
      </c>
      <c r="BB30" s="845">
        <v>1.4664E-2</v>
      </c>
      <c r="BC30" s="845">
        <v>9.3080000000000003E-3</v>
      </c>
      <c r="BD30" s="845">
        <v>90.969399999999993</v>
      </c>
      <c r="BE30" s="845" t="s">
        <v>798</v>
      </c>
      <c r="BF30" s="845" t="s">
        <v>798</v>
      </c>
      <c r="BG30" s="845" t="s">
        <v>798</v>
      </c>
      <c r="BH30" s="845" t="s">
        <v>798</v>
      </c>
      <c r="BI30" s="845" t="s">
        <v>798</v>
      </c>
      <c r="BJ30" s="845" t="s">
        <v>798</v>
      </c>
      <c r="BK30" s="845" t="s">
        <v>798</v>
      </c>
      <c r="BL30" s="845">
        <v>51.717731000000001</v>
      </c>
      <c r="BM30" s="845" t="s">
        <v>798</v>
      </c>
      <c r="BN30" s="845">
        <v>176.945266</v>
      </c>
      <c r="BO30" s="845">
        <v>568.06868599999996</v>
      </c>
      <c r="BP30" s="845">
        <v>462.16625199999999</v>
      </c>
      <c r="BQ30" s="845" t="s">
        <v>798</v>
      </c>
      <c r="BR30" s="845">
        <v>259.77086000000003</v>
      </c>
      <c r="BS30" s="845" t="s">
        <v>798</v>
      </c>
      <c r="BT30" s="845">
        <v>7.0842980000000004</v>
      </c>
      <c r="BU30" s="845" t="s">
        <v>798</v>
      </c>
      <c r="BV30" s="845">
        <v>3.3990109999999998</v>
      </c>
      <c r="BW30" s="845" t="s">
        <v>798</v>
      </c>
      <c r="BX30" s="845">
        <v>3.4654739999999999</v>
      </c>
      <c r="BY30" s="845" t="s">
        <v>798</v>
      </c>
      <c r="BZ30" s="845">
        <v>-26.970103000000002</v>
      </c>
      <c r="CA30" s="845" t="s">
        <v>798</v>
      </c>
      <c r="CB30" s="845">
        <v>45.833801000000001</v>
      </c>
      <c r="CC30" s="845" t="s">
        <v>798</v>
      </c>
      <c r="CD30" s="845" t="s">
        <v>798</v>
      </c>
      <c r="CE30" s="845" t="s">
        <v>798</v>
      </c>
      <c r="CF30" s="845" t="s">
        <v>798</v>
      </c>
      <c r="CG30" s="845" t="s">
        <v>798</v>
      </c>
      <c r="CH30" s="845" t="s">
        <v>798</v>
      </c>
      <c r="CI30" s="845" t="s">
        <v>798</v>
      </c>
      <c r="CJ30" s="845">
        <v>5.3859620000000001</v>
      </c>
      <c r="CK30" s="845" t="s">
        <v>798</v>
      </c>
      <c r="CL30" s="845" t="s">
        <v>798</v>
      </c>
      <c r="CM30" s="845" t="s">
        <v>798</v>
      </c>
      <c r="CN30" s="845" t="s">
        <v>798</v>
      </c>
      <c r="CO30" s="845">
        <v>586.62230399999999</v>
      </c>
      <c r="CP30" s="845">
        <v>805.81800399999997</v>
      </c>
      <c r="CQ30" s="845">
        <v>0</v>
      </c>
      <c r="CR30" s="845">
        <v>0</v>
      </c>
      <c r="CS30" s="845">
        <v>13.885396</v>
      </c>
      <c r="CT30" s="845">
        <v>124.22641299999999</v>
      </c>
      <c r="CU30" s="845">
        <v>1068.1627140000001</v>
      </c>
      <c r="CV30" s="845">
        <v>202.98648</v>
      </c>
      <c r="CW30" s="845">
        <v>1997.6171609999999</v>
      </c>
      <c r="CX30" s="845" t="s">
        <v>798</v>
      </c>
      <c r="CY30" s="845" t="s">
        <v>798</v>
      </c>
      <c r="CZ30" s="845" t="s">
        <v>798</v>
      </c>
      <c r="DA30" s="845" t="s">
        <v>798</v>
      </c>
      <c r="DB30" s="845" t="s">
        <v>798</v>
      </c>
      <c r="DC30" s="845" t="s">
        <v>798</v>
      </c>
      <c r="DD30" s="845">
        <v>60.856332999999999</v>
      </c>
      <c r="DE30" s="845" t="s">
        <v>798</v>
      </c>
      <c r="DF30" s="845" t="s">
        <v>798</v>
      </c>
      <c r="DG30" s="845">
        <v>76.226592999999994</v>
      </c>
      <c r="DH30" s="845" t="s">
        <v>798</v>
      </c>
      <c r="DI30" s="845" t="s">
        <v>798</v>
      </c>
      <c r="DJ30" s="845">
        <v>248.390299</v>
      </c>
      <c r="DK30" s="845" t="s">
        <v>798</v>
      </c>
      <c r="DL30" s="845">
        <v>0.104309</v>
      </c>
      <c r="DM30" s="845">
        <v>41.292910999999997</v>
      </c>
      <c r="DN30" s="845">
        <v>0.26929799999999998</v>
      </c>
      <c r="DO30" s="845" t="s">
        <v>798</v>
      </c>
      <c r="DP30" s="845" t="s">
        <v>798</v>
      </c>
      <c r="DQ30" s="845" t="s">
        <v>798</v>
      </c>
      <c r="DR30" s="845" t="s">
        <v>798</v>
      </c>
      <c r="DS30" s="845">
        <v>0</v>
      </c>
      <c r="DT30" s="845">
        <v>2</v>
      </c>
      <c r="DU30" s="845">
        <v>1486.64</v>
      </c>
      <c r="DV30" s="845">
        <v>11.32</v>
      </c>
      <c r="DW30" s="845">
        <v>10.56</v>
      </c>
      <c r="DX30" s="845">
        <v>90</v>
      </c>
      <c r="DY30" s="845">
        <v>-99999999</v>
      </c>
      <c r="DZ30" s="845">
        <v>1.7</v>
      </c>
      <c r="EA30" s="845">
        <v>9.5299999999999994</v>
      </c>
      <c r="EB30" s="845">
        <v>11.94</v>
      </c>
      <c r="EC30" s="845">
        <v>2</v>
      </c>
      <c r="ED30" s="845" t="s">
        <v>798</v>
      </c>
      <c r="EE30" s="845" t="s">
        <v>798</v>
      </c>
      <c r="EF30" s="845">
        <v>8.7309999999999999</v>
      </c>
    </row>
    <row r="31" spans="1:136" x14ac:dyDescent="0.2">
      <c r="A31" s="845">
        <v>27</v>
      </c>
      <c r="B31" s="845">
        <v>3</v>
      </c>
      <c r="C31" s="845">
        <v>208.352608</v>
      </c>
      <c r="D31" s="845">
        <v>105.310458</v>
      </c>
      <c r="E31" s="845">
        <v>1085.4158210000001</v>
      </c>
      <c r="F31" s="845">
        <v>69.415824999999998</v>
      </c>
      <c r="G31" s="845">
        <v>1</v>
      </c>
      <c r="H31" s="845">
        <v>6.5749000000000002E-2</v>
      </c>
      <c r="I31" s="845">
        <v>1.9470999999999999E-2</v>
      </c>
      <c r="J31" s="845">
        <v>0</v>
      </c>
      <c r="K31" s="845">
        <v>0</v>
      </c>
      <c r="L31" s="845">
        <v>1.9470999999999999E-2</v>
      </c>
      <c r="M31" s="845" t="s">
        <v>798</v>
      </c>
      <c r="N31" s="845">
        <v>1.4465E-2</v>
      </c>
      <c r="O31" s="845">
        <v>4.7860000000000003E-3</v>
      </c>
      <c r="P31" s="845">
        <v>0.44813399999999998</v>
      </c>
      <c r="Q31" s="845">
        <v>0.55186599999999997</v>
      </c>
      <c r="R31" s="845">
        <v>0.94405799999999995</v>
      </c>
      <c r="S31" s="845">
        <v>1</v>
      </c>
      <c r="T31" s="845">
        <v>527.56026899999995</v>
      </c>
      <c r="U31" s="845">
        <v>21.102411</v>
      </c>
      <c r="V31" s="845">
        <v>262.949772</v>
      </c>
      <c r="W31" s="845">
        <v>672.13047700000004</v>
      </c>
      <c r="X31" s="845">
        <v>19.724681</v>
      </c>
      <c r="Y31" s="845">
        <v>12.939279000000001</v>
      </c>
      <c r="Z31" s="845">
        <v>38.941541000000001</v>
      </c>
      <c r="AA31" s="845" t="s">
        <v>798</v>
      </c>
      <c r="AB31" s="845" t="s">
        <v>798</v>
      </c>
      <c r="AC31" s="845" t="s">
        <v>798</v>
      </c>
      <c r="AD31" s="845" t="s">
        <v>798</v>
      </c>
      <c r="AE31" s="845" t="s">
        <v>798</v>
      </c>
      <c r="AF31" s="845" t="s">
        <v>798</v>
      </c>
      <c r="AG31" s="845" t="s">
        <v>798</v>
      </c>
      <c r="AH31" s="845">
        <v>102.66164499999999</v>
      </c>
      <c r="AI31" s="845" t="s">
        <v>798</v>
      </c>
      <c r="AJ31" s="845" t="s">
        <v>798</v>
      </c>
      <c r="AK31" s="845">
        <v>6.9629999999999996E-3</v>
      </c>
      <c r="AL31" s="845">
        <v>0.20300599999999999</v>
      </c>
      <c r="AM31" s="845">
        <v>0.20159299999999999</v>
      </c>
      <c r="AN31" s="845">
        <v>0.35173399999999999</v>
      </c>
      <c r="AO31" s="845">
        <v>0.24838499999999999</v>
      </c>
      <c r="AP31" s="845">
        <v>1</v>
      </c>
      <c r="AQ31" s="845" t="s">
        <v>798</v>
      </c>
      <c r="AR31" s="845" t="s">
        <v>798</v>
      </c>
      <c r="AS31" s="845" t="s">
        <v>798</v>
      </c>
      <c r="AT31" s="845" t="s">
        <v>798</v>
      </c>
      <c r="AU31" s="845">
        <v>6.5749000000000002E-2</v>
      </c>
      <c r="AV31" s="845">
        <v>91.2</v>
      </c>
      <c r="AW31" s="845">
        <v>14.110458</v>
      </c>
      <c r="AX31" s="845">
        <v>73.529190999999997</v>
      </c>
      <c r="AY31" s="845">
        <v>8.4398900000000001</v>
      </c>
      <c r="AZ31" s="845" t="s">
        <v>798</v>
      </c>
      <c r="BA31" s="845">
        <v>1227.282545</v>
      </c>
      <c r="BB31" s="845">
        <v>1.4628E-2</v>
      </c>
      <c r="BC31" s="845">
        <v>4.7860000000000003E-3</v>
      </c>
      <c r="BD31" s="845">
        <v>90.468918000000002</v>
      </c>
      <c r="BE31" s="845" t="s">
        <v>798</v>
      </c>
      <c r="BF31" s="845" t="s">
        <v>798</v>
      </c>
      <c r="BG31" s="845" t="s">
        <v>798</v>
      </c>
      <c r="BH31" s="845" t="s">
        <v>798</v>
      </c>
      <c r="BI31" s="845" t="s">
        <v>798</v>
      </c>
      <c r="BJ31" s="845" t="s">
        <v>798</v>
      </c>
      <c r="BK31" s="845" t="s">
        <v>798</v>
      </c>
      <c r="BL31" s="845">
        <v>51.453023000000002</v>
      </c>
      <c r="BM31" s="845" t="s">
        <v>798</v>
      </c>
      <c r="BN31" s="845">
        <v>180.15684899999999</v>
      </c>
      <c r="BO31" s="845">
        <v>560.22422900000004</v>
      </c>
      <c r="BP31" s="845">
        <v>454.913771</v>
      </c>
      <c r="BQ31" s="845" t="s">
        <v>798</v>
      </c>
      <c r="BR31" s="845">
        <v>242.56271799999999</v>
      </c>
      <c r="BS31" s="845" t="s">
        <v>798</v>
      </c>
      <c r="BT31" s="845">
        <v>6.033404</v>
      </c>
      <c r="BU31" s="845" t="s">
        <v>798</v>
      </c>
      <c r="BV31" s="845">
        <v>3.306683</v>
      </c>
      <c r="BW31" s="845" t="s">
        <v>798</v>
      </c>
      <c r="BX31" s="845">
        <v>3.3994399999999998</v>
      </c>
      <c r="BY31" s="845" t="s">
        <v>798</v>
      </c>
      <c r="BZ31" s="845">
        <v>-24.179805000000002</v>
      </c>
      <c r="CA31" s="845" t="s">
        <v>798</v>
      </c>
      <c r="CB31" s="845">
        <v>46.888275999999998</v>
      </c>
      <c r="CC31" s="845" t="s">
        <v>798</v>
      </c>
      <c r="CD31" s="845" t="s">
        <v>798</v>
      </c>
      <c r="CE31" s="845" t="s">
        <v>798</v>
      </c>
      <c r="CF31" s="845" t="s">
        <v>798</v>
      </c>
      <c r="CG31" s="845" t="s">
        <v>798</v>
      </c>
      <c r="CH31" s="845" t="s">
        <v>798</v>
      </c>
      <c r="CI31" s="845" t="s">
        <v>798</v>
      </c>
      <c r="CJ31" s="845">
        <v>5.5645689999999997</v>
      </c>
      <c r="CK31" s="845" t="s">
        <v>798</v>
      </c>
      <c r="CL31" s="845" t="s">
        <v>798</v>
      </c>
      <c r="CM31" s="845" t="s">
        <v>798</v>
      </c>
      <c r="CN31" s="845" t="s">
        <v>798</v>
      </c>
      <c r="CO31" s="845">
        <v>570.50262299999997</v>
      </c>
      <c r="CP31" s="845">
        <v>850.76481699999999</v>
      </c>
      <c r="CQ31" s="845">
        <v>0</v>
      </c>
      <c r="CR31" s="845">
        <v>0</v>
      </c>
      <c r="CS31" s="845">
        <v>14.066927</v>
      </c>
      <c r="CT31" s="845">
        <v>132.284683</v>
      </c>
      <c r="CU31" s="845">
        <v>1501.8085000000001</v>
      </c>
      <c r="CV31" s="845">
        <v>164.41795200000001</v>
      </c>
      <c r="CW31" s="845">
        <v>2009.6578950000001</v>
      </c>
      <c r="CX31" s="845" t="s">
        <v>798</v>
      </c>
      <c r="CY31" s="845" t="s">
        <v>798</v>
      </c>
      <c r="CZ31" s="845" t="s">
        <v>798</v>
      </c>
      <c r="DA31" s="845" t="s">
        <v>798</v>
      </c>
      <c r="DB31" s="845" t="s">
        <v>798</v>
      </c>
      <c r="DC31" s="845" t="s">
        <v>798</v>
      </c>
      <c r="DD31" s="845">
        <v>60.850788999999999</v>
      </c>
      <c r="DE31" s="845" t="s">
        <v>798</v>
      </c>
      <c r="DF31" s="845" t="s">
        <v>798</v>
      </c>
      <c r="DG31" s="845">
        <v>77.743523999999994</v>
      </c>
      <c r="DH31" s="845" t="s">
        <v>798</v>
      </c>
      <c r="DI31" s="845" t="s">
        <v>798</v>
      </c>
      <c r="DJ31" s="845">
        <v>267.812119</v>
      </c>
      <c r="DK31" s="845" t="s">
        <v>798</v>
      </c>
      <c r="DL31" s="845">
        <v>8.2711000000000007E-2</v>
      </c>
      <c r="DM31" s="845">
        <v>41.371308999999997</v>
      </c>
      <c r="DN31" s="845">
        <v>0.27822799999999998</v>
      </c>
      <c r="DO31" s="845" t="s">
        <v>798</v>
      </c>
      <c r="DP31" s="845" t="s">
        <v>798</v>
      </c>
      <c r="DQ31" s="845" t="s">
        <v>798</v>
      </c>
      <c r="DR31" s="845" t="s">
        <v>798</v>
      </c>
      <c r="DS31" s="845">
        <v>0</v>
      </c>
      <c r="DT31" s="845">
        <v>3</v>
      </c>
      <c r="DU31" s="845">
        <v>1318.34</v>
      </c>
      <c r="DV31" s="845">
        <v>10.57</v>
      </c>
      <c r="DW31" s="845">
        <v>10.31</v>
      </c>
      <c r="DX31" s="845">
        <v>87.95</v>
      </c>
      <c r="DY31" s="845">
        <v>365.28</v>
      </c>
      <c r="DZ31" s="845">
        <v>1.62</v>
      </c>
      <c r="EA31" s="845">
        <v>9.77</v>
      </c>
      <c r="EB31" s="845">
        <v>11.68</v>
      </c>
      <c r="EC31" s="845">
        <v>2</v>
      </c>
      <c r="ED31" s="845" t="s">
        <v>798</v>
      </c>
      <c r="EE31" s="845" t="s">
        <v>798</v>
      </c>
      <c r="EF31" s="845">
        <v>8.7040000000000006</v>
      </c>
    </row>
    <row r="32" spans="1:136" x14ac:dyDescent="0.2">
      <c r="A32" s="845">
        <v>28</v>
      </c>
      <c r="B32" s="845">
        <v>4</v>
      </c>
      <c r="C32" s="845">
        <v>189.898055</v>
      </c>
      <c r="D32" s="845">
        <v>82.417976999999993</v>
      </c>
      <c r="E32" s="845">
        <v>1167.8337979999999</v>
      </c>
      <c r="F32" s="845">
        <v>66.357275999999999</v>
      </c>
      <c r="G32" s="845">
        <v>1</v>
      </c>
      <c r="H32" s="845">
        <v>5.3552000000000002E-2</v>
      </c>
      <c r="I32" s="845">
        <v>2.1097000000000001E-2</v>
      </c>
      <c r="J32" s="845">
        <v>0</v>
      </c>
      <c r="K32" s="845">
        <v>0</v>
      </c>
      <c r="L32" s="845">
        <v>2.1097000000000001E-2</v>
      </c>
      <c r="M32" s="845" t="s">
        <v>798</v>
      </c>
      <c r="N32" s="845">
        <v>1.4258E-2</v>
      </c>
      <c r="O32" s="845">
        <v>6.5890000000000002E-3</v>
      </c>
      <c r="P32" s="845">
        <v>0.39184999999999998</v>
      </c>
      <c r="Q32" s="845">
        <v>0.60814999999999997</v>
      </c>
      <c r="R32" s="845">
        <v>0.95722799999999997</v>
      </c>
      <c r="S32" s="845">
        <v>1</v>
      </c>
      <c r="T32" s="845">
        <v>504.31529799999998</v>
      </c>
      <c r="U32" s="845">
        <v>20.172612000000001</v>
      </c>
      <c r="V32" s="845">
        <v>259.222871</v>
      </c>
      <c r="W32" s="845">
        <v>684.79303000000004</v>
      </c>
      <c r="X32" s="845">
        <v>16.065702000000002</v>
      </c>
      <c r="Y32" s="845">
        <v>14.276026999999999</v>
      </c>
      <c r="Z32" s="845">
        <v>42.193561000000003</v>
      </c>
      <c r="AA32" s="845" t="s">
        <v>798</v>
      </c>
      <c r="AB32" s="845" t="s">
        <v>798</v>
      </c>
      <c r="AC32" s="845" t="s">
        <v>798</v>
      </c>
      <c r="AD32" s="845" t="s">
        <v>798</v>
      </c>
      <c r="AE32" s="845" t="s">
        <v>798</v>
      </c>
      <c r="AF32" s="845" t="s">
        <v>798</v>
      </c>
      <c r="AG32" s="845" t="s">
        <v>798</v>
      </c>
      <c r="AH32" s="845">
        <v>102.58857</v>
      </c>
      <c r="AI32" s="845" t="s">
        <v>798</v>
      </c>
      <c r="AJ32" s="845" t="s">
        <v>798</v>
      </c>
      <c r="AK32" s="845">
        <v>2.6492000000000002E-2</v>
      </c>
      <c r="AL32" s="845">
        <v>0.17297299999999999</v>
      </c>
      <c r="AM32" s="845">
        <v>0.16839100000000001</v>
      </c>
      <c r="AN32" s="845">
        <v>0.35403200000000001</v>
      </c>
      <c r="AO32" s="845">
        <v>0.247089</v>
      </c>
      <c r="AP32" s="845">
        <v>1</v>
      </c>
      <c r="AQ32" s="845" t="s">
        <v>798</v>
      </c>
      <c r="AR32" s="845" t="s">
        <v>798</v>
      </c>
      <c r="AS32" s="845" t="s">
        <v>798</v>
      </c>
      <c r="AT32" s="845" t="s">
        <v>798</v>
      </c>
      <c r="AU32" s="845">
        <v>5.3552000000000002E-2</v>
      </c>
      <c r="AV32" s="845">
        <v>91.2</v>
      </c>
      <c r="AW32" s="845">
        <v>-8.7820230000000006</v>
      </c>
      <c r="AX32" s="845">
        <v>69.322310999999999</v>
      </c>
      <c r="AY32" s="845">
        <v>8.3666809999999998</v>
      </c>
      <c r="AZ32" s="845" t="s">
        <v>798</v>
      </c>
      <c r="BA32" s="845">
        <v>1196.1410060000001</v>
      </c>
      <c r="BB32" s="845">
        <v>1.4465E-2</v>
      </c>
      <c r="BC32" s="845">
        <v>6.5890000000000002E-3</v>
      </c>
      <c r="BD32" s="845">
        <v>66.253320000000002</v>
      </c>
      <c r="BE32" s="845" t="s">
        <v>798</v>
      </c>
      <c r="BF32" s="845" t="s">
        <v>798</v>
      </c>
      <c r="BG32" s="845" t="s">
        <v>798</v>
      </c>
      <c r="BH32" s="845" t="s">
        <v>798</v>
      </c>
      <c r="BI32" s="845" t="s">
        <v>798</v>
      </c>
      <c r="BJ32" s="845" t="s">
        <v>798</v>
      </c>
      <c r="BK32" s="845" t="s">
        <v>798</v>
      </c>
      <c r="BL32" s="845">
        <v>46.618611999999999</v>
      </c>
      <c r="BM32" s="845" t="s">
        <v>798</v>
      </c>
      <c r="BN32" s="845">
        <v>190.17992699999999</v>
      </c>
      <c r="BO32" s="845">
        <v>534.65702599999997</v>
      </c>
      <c r="BP32" s="845">
        <v>452.23904900000002</v>
      </c>
      <c r="BQ32" s="845" t="s">
        <v>798</v>
      </c>
      <c r="BR32" s="845">
        <v>307.07213999999999</v>
      </c>
      <c r="BS32" s="845" t="s">
        <v>798</v>
      </c>
      <c r="BT32" s="845">
        <v>7.4992979999999996</v>
      </c>
      <c r="BU32" s="845" t="s">
        <v>798</v>
      </c>
      <c r="BV32" s="845">
        <v>2.403527</v>
      </c>
      <c r="BW32" s="845" t="s">
        <v>798</v>
      </c>
      <c r="BX32" s="845">
        <v>2.4364219999999999</v>
      </c>
      <c r="BY32" s="845" t="s">
        <v>798</v>
      </c>
      <c r="BZ32" s="845">
        <v>-16.552192000000002</v>
      </c>
      <c r="CA32" s="845" t="s">
        <v>798</v>
      </c>
      <c r="CB32" s="845">
        <v>46.481558999999997</v>
      </c>
      <c r="CC32" s="845" t="s">
        <v>798</v>
      </c>
      <c r="CD32" s="845" t="s">
        <v>798</v>
      </c>
      <c r="CE32" s="845" t="s">
        <v>798</v>
      </c>
      <c r="CF32" s="845" t="s">
        <v>798</v>
      </c>
      <c r="CG32" s="845" t="s">
        <v>798</v>
      </c>
      <c r="CH32" s="845" t="s">
        <v>798</v>
      </c>
      <c r="CI32" s="845" t="s">
        <v>798</v>
      </c>
      <c r="CJ32" s="845">
        <v>4.4282450000000004</v>
      </c>
      <c r="CK32" s="845" t="s">
        <v>798</v>
      </c>
      <c r="CL32" s="845" t="s">
        <v>798</v>
      </c>
      <c r="CM32" s="845" t="s">
        <v>798</v>
      </c>
      <c r="CN32" s="845" t="s">
        <v>798</v>
      </c>
      <c r="CO32" s="845">
        <v>536.81554900000003</v>
      </c>
      <c r="CP32" s="845">
        <v>898.05283299999996</v>
      </c>
      <c r="CQ32" s="845">
        <v>0</v>
      </c>
      <c r="CR32" s="845">
        <v>0</v>
      </c>
      <c r="CS32" s="845">
        <v>14.309322</v>
      </c>
      <c r="CT32" s="845">
        <v>140.43635499999999</v>
      </c>
      <c r="CU32" s="845" t="s">
        <v>798</v>
      </c>
      <c r="CV32" s="845">
        <v>118.026498</v>
      </c>
      <c r="CW32" s="845">
        <v>1980.964426</v>
      </c>
      <c r="CX32" s="845" t="s">
        <v>798</v>
      </c>
      <c r="CY32" s="845" t="s">
        <v>798</v>
      </c>
      <c r="CZ32" s="845" t="s">
        <v>798</v>
      </c>
      <c r="DA32" s="845" t="s">
        <v>798</v>
      </c>
      <c r="DB32" s="845" t="s">
        <v>798</v>
      </c>
      <c r="DC32" s="845" t="s">
        <v>798</v>
      </c>
      <c r="DD32" s="845">
        <v>60.822232999999997</v>
      </c>
      <c r="DE32" s="845" t="s">
        <v>798</v>
      </c>
      <c r="DF32" s="845" t="s">
        <v>798</v>
      </c>
      <c r="DG32" s="845">
        <v>77.074521000000004</v>
      </c>
      <c r="DH32" s="845" t="s">
        <v>798</v>
      </c>
      <c r="DI32" s="845" t="s">
        <v>798</v>
      </c>
      <c r="DJ32" s="845">
        <v>258.34668399999998</v>
      </c>
      <c r="DK32" s="845" t="s">
        <v>798</v>
      </c>
      <c r="DL32" s="845">
        <v>6.2157999999999998E-2</v>
      </c>
      <c r="DM32" s="845">
        <v>41.731085</v>
      </c>
      <c r="DN32" s="845">
        <v>0.221412</v>
      </c>
      <c r="DO32" s="845" t="s">
        <v>798</v>
      </c>
      <c r="DP32" s="845" t="s">
        <v>798</v>
      </c>
      <c r="DQ32" s="845" t="s">
        <v>798</v>
      </c>
      <c r="DR32" s="845" t="s">
        <v>798</v>
      </c>
      <c r="DS32" s="845">
        <v>0</v>
      </c>
      <c r="DT32" s="845">
        <v>4</v>
      </c>
      <c r="DU32" s="845">
        <v>1097.99</v>
      </c>
      <c r="DV32" s="845">
        <v>9.6199999999999992</v>
      </c>
      <c r="DW32" s="845">
        <v>9.58</v>
      </c>
      <c r="DX32" s="845">
        <v>83.89</v>
      </c>
      <c r="DY32" s="845">
        <v>487.64</v>
      </c>
      <c r="DZ32" s="845">
        <v>1.56</v>
      </c>
      <c r="EA32" s="845">
        <v>9.7100000000000009</v>
      </c>
      <c r="EB32" s="845">
        <v>11.39</v>
      </c>
      <c r="EC32" s="845">
        <v>2</v>
      </c>
      <c r="ED32" s="845" t="s">
        <v>798</v>
      </c>
      <c r="EE32" s="845" t="s">
        <v>798</v>
      </c>
      <c r="EF32" s="845">
        <v>8.0619999999999994</v>
      </c>
    </row>
    <row r="33" spans="1:136" x14ac:dyDescent="0.2">
      <c r="A33" s="845">
        <v>29</v>
      </c>
      <c r="B33" s="845">
        <v>5</v>
      </c>
      <c r="C33" s="845">
        <v>153.650251</v>
      </c>
      <c r="D33" s="845">
        <v>45.821452000000001</v>
      </c>
      <c r="E33" s="845">
        <v>1213.6552489999999</v>
      </c>
      <c r="F33" s="845">
        <v>60.117271000000002</v>
      </c>
      <c r="G33" s="845">
        <v>1</v>
      </c>
      <c r="H33" s="845">
        <v>4.1778000000000003E-2</v>
      </c>
      <c r="I33" s="845">
        <v>1.9191E-2</v>
      </c>
      <c r="J33" s="845">
        <v>0</v>
      </c>
      <c r="K33" s="845">
        <v>0</v>
      </c>
      <c r="L33" s="845">
        <v>1.9191E-2</v>
      </c>
      <c r="M33" s="845" t="s">
        <v>798</v>
      </c>
      <c r="N33" s="845">
        <v>1.4252000000000001E-2</v>
      </c>
      <c r="O33" s="845">
        <v>4.8840000000000003E-3</v>
      </c>
      <c r="P33" s="845">
        <v>0.35262700000000002</v>
      </c>
      <c r="Q33" s="845">
        <v>0.64737299999999998</v>
      </c>
      <c r="R33" s="845">
        <v>0.95036900000000002</v>
      </c>
      <c r="S33" s="845">
        <v>1</v>
      </c>
      <c r="T33" s="845">
        <v>456.89126099999999</v>
      </c>
      <c r="U33" s="845">
        <v>18.275649999999999</v>
      </c>
      <c r="V33" s="845">
        <v>248.89657099999999</v>
      </c>
      <c r="W33" s="845">
        <v>674.54127600000004</v>
      </c>
      <c r="X33" s="845">
        <v>12.533377</v>
      </c>
      <c r="Y33" s="845">
        <v>12.907817</v>
      </c>
      <c r="Z33" s="845">
        <v>38.382553000000001</v>
      </c>
      <c r="AA33" s="845" t="s">
        <v>798</v>
      </c>
      <c r="AB33" s="845" t="s">
        <v>798</v>
      </c>
      <c r="AC33" s="845" t="s">
        <v>798</v>
      </c>
      <c r="AD33" s="845" t="s">
        <v>798</v>
      </c>
      <c r="AE33" s="845" t="s">
        <v>798</v>
      </c>
      <c r="AF33" s="845" t="s">
        <v>798</v>
      </c>
      <c r="AG33" s="845" t="s">
        <v>798</v>
      </c>
      <c r="AH33" s="845">
        <v>102.519322</v>
      </c>
      <c r="AI33" s="845" t="s">
        <v>798</v>
      </c>
      <c r="AJ33" s="845" t="s">
        <v>798</v>
      </c>
      <c r="AK33" s="845">
        <v>7.8996999999999998E-2</v>
      </c>
      <c r="AL33" s="845">
        <v>0.14485300000000001</v>
      </c>
      <c r="AM33" s="845">
        <v>0.13341</v>
      </c>
      <c r="AN33" s="845">
        <v>0.357626</v>
      </c>
      <c r="AO33" s="845">
        <v>0.24625900000000001</v>
      </c>
      <c r="AP33" s="845">
        <v>1</v>
      </c>
      <c r="AQ33" s="845" t="s">
        <v>798</v>
      </c>
      <c r="AR33" s="845" t="s">
        <v>798</v>
      </c>
      <c r="AS33" s="845" t="s">
        <v>798</v>
      </c>
      <c r="AT33" s="845" t="s">
        <v>798</v>
      </c>
      <c r="AU33" s="845">
        <v>4.1778000000000003E-2</v>
      </c>
      <c r="AV33" s="845">
        <v>91.2</v>
      </c>
      <c r="AW33" s="845">
        <v>-45.378548000000002</v>
      </c>
      <c r="AX33" s="845">
        <v>63.256751999999999</v>
      </c>
      <c r="AY33" s="845">
        <v>8.0012790000000003</v>
      </c>
      <c r="AZ33" s="845" t="s">
        <v>798</v>
      </c>
      <c r="BA33" s="845">
        <v>1140.826687</v>
      </c>
      <c r="BB33" s="845">
        <v>1.4258E-2</v>
      </c>
      <c r="BC33" s="845">
        <v>4.8840000000000003E-3</v>
      </c>
      <c r="BD33" s="845">
        <v>43.054814999999998</v>
      </c>
      <c r="BE33" s="845" t="s">
        <v>798</v>
      </c>
      <c r="BF33" s="845" t="s">
        <v>798</v>
      </c>
      <c r="BG33" s="845" t="s">
        <v>798</v>
      </c>
      <c r="BH33" s="845" t="s">
        <v>798</v>
      </c>
      <c r="BI33" s="845" t="s">
        <v>798</v>
      </c>
      <c r="BJ33" s="845" t="s">
        <v>798</v>
      </c>
      <c r="BK33" s="845" t="s">
        <v>798</v>
      </c>
      <c r="BL33" s="845">
        <v>42.532052999999998</v>
      </c>
      <c r="BM33" s="845" t="s">
        <v>798</v>
      </c>
      <c r="BN33" s="845">
        <v>208.72739200000001</v>
      </c>
      <c r="BO33" s="845">
        <v>482.33245499999998</v>
      </c>
      <c r="BP33" s="845">
        <v>436.51100300000002</v>
      </c>
      <c r="BQ33" s="845" t="s">
        <v>798</v>
      </c>
      <c r="BR33" s="845">
        <v>318.20193399999999</v>
      </c>
      <c r="BS33" s="845" t="s">
        <v>798</v>
      </c>
      <c r="BT33" s="845">
        <v>7.6868990000000004</v>
      </c>
      <c r="BU33" s="845" t="s">
        <v>798</v>
      </c>
      <c r="BV33" s="845">
        <v>1.671084</v>
      </c>
      <c r="BW33" s="845" t="s">
        <v>798</v>
      </c>
      <c r="BX33" s="845">
        <v>1.703978</v>
      </c>
      <c r="BY33" s="845" t="s">
        <v>798</v>
      </c>
      <c r="BZ33" s="845">
        <v>-12.259938</v>
      </c>
      <c r="CA33" s="845" t="s">
        <v>798</v>
      </c>
      <c r="CB33" s="845">
        <v>44.451552</v>
      </c>
      <c r="CC33" s="845" t="s">
        <v>798</v>
      </c>
      <c r="CD33" s="845" t="s">
        <v>798</v>
      </c>
      <c r="CE33" s="845" t="s">
        <v>798</v>
      </c>
      <c r="CF33" s="845" t="s">
        <v>798</v>
      </c>
      <c r="CG33" s="845" t="s">
        <v>798</v>
      </c>
      <c r="CH33" s="845" t="s">
        <v>798</v>
      </c>
      <c r="CI33" s="845" t="s">
        <v>798</v>
      </c>
      <c r="CJ33" s="845">
        <v>3.6874410000000002</v>
      </c>
      <c r="CK33" s="845" t="s">
        <v>798</v>
      </c>
      <c r="CL33" s="845" t="s">
        <v>798</v>
      </c>
      <c r="CM33" s="845" t="s">
        <v>798</v>
      </c>
      <c r="CN33" s="845" t="s">
        <v>798</v>
      </c>
      <c r="CO33" s="845">
        <v>494.88923599999998</v>
      </c>
      <c r="CP33" s="845">
        <v>937.92389400000002</v>
      </c>
      <c r="CQ33" s="845">
        <v>0</v>
      </c>
      <c r="CR33" s="845">
        <v>0</v>
      </c>
      <c r="CS33" s="845">
        <v>14.220033000000001</v>
      </c>
      <c r="CT33" s="845">
        <v>148.06782999999999</v>
      </c>
      <c r="CU33" s="845" t="s">
        <v>798</v>
      </c>
      <c r="CV33" s="845">
        <v>71.377565000000004</v>
      </c>
      <c r="CW33" s="845">
        <v>1928.696156</v>
      </c>
      <c r="CX33" s="845" t="s">
        <v>798</v>
      </c>
      <c r="CY33" s="845" t="s">
        <v>798</v>
      </c>
      <c r="CZ33" s="845" t="s">
        <v>798</v>
      </c>
      <c r="DA33" s="845" t="s">
        <v>798</v>
      </c>
      <c r="DB33" s="845" t="s">
        <v>798</v>
      </c>
      <c r="DC33" s="845" t="s">
        <v>798</v>
      </c>
      <c r="DD33" s="845">
        <v>60.803905999999998</v>
      </c>
      <c r="DE33" s="845" t="s">
        <v>798</v>
      </c>
      <c r="DF33" s="845" t="s">
        <v>798</v>
      </c>
      <c r="DG33" s="845">
        <v>77.836635999999999</v>
      </c>
      <c r="DH33" s="845" t="s">
        <v>798</v>
      </c>
      <c r="DI33" s="845" t="s">
        <v>798</v>
      </c>
      <c r="DJ33" s="845">
        <v>254.00529499999999</v>
      </c>
      <c r="DK33" s="845" t="s">
        <v>798</v>
      </c>
      <c r="DL33" s="845">
        <v>4.9456E-2</v>
      </c>
      <c r="DM33" s="845">
        <v>41.619402000000001</v>
      </c>
      <c r="DN33" s="845">
        <v>0.18437200000000001</v>
      </c>
      <c r="DO33" s="845" t="s">
        <v>798</v>
      </c>
      <c r="DP33" s="845" t="s">
        <v>798</v>
      </c>
      <c r="DQ33" s="845" t="s">
        <v>798</v>
      </c>
      <c r="DR33" s="845" t="s">
        <v>798</v>
      </c>
      <c r="DS33" s="845">
        <v>0</v>
      </c>
      <c r="DT33" s="845">
        <v>5</v>
      </c>
      <c r="DU33" s="845">
        <v>874.56</v>
      </c>
      <c r="DV33" s="845">
        <v>8.6</v>
      </c>
      <c r="DW33" s="845">
        <v>8.57</v>
      </c>
      <c r="DX33" s="845">
        <v>79.069999999999993</v>
      </c>
      <c r="DY33" s="845">
        <v>563.42999999999995</v>
      </c>
      <c r="DZ33" s="845">
        <v>1.5</v>
      </c>
      <c r="EA33" s="845">
        <v>9.52</v>
      </c>
      <c r="EB33" s="845">
        <v>11.2</v>
      </c>
      <c r="EC33" s="845">
        <v>2</v>
      </c>
      <c r="ED33" s="845" t="s">
        <v>798</v>
      </c>
      <c r="EE33" s="845" t="s">
        <v>798</v>
      </c>
      <c r="EF33" s="845">
        <v>6.8419999999999996</v>
      </c>
    </row>
    <row r="34" spans="1:136" x14ac:dyDescent="0.2">
      <c r="A34" s="845">
        <v>30</v>
      </c>
      <c r="B34" s="845">
        <v>6</v>
      </c>
      <c r="C34" s="845">
        <v>113.390066</v>
      </c>
      <c r="D34" s="845">
        <v>3.5903330000000002</v>
      </c>
      <c r="E34" s="845">
        <v>1217.245582</v>
      </c>
      <c r="F34" s="845">
        <v>53.030143000000002</v>
      </c>
      <c r="G34" s="845">
        <v>1</v>
      </c>
      <c r="H34" s="845">
        <v>4.0847000000000001E-2</v>
      </c>
      <c r="I34" s="845">
        <v>2.1374000000000001E-2</v>
      </c>
      <c r="J34" s="845">
        <v>0</v>
      </c>
      <c r="K34" s="845">
        <v>0</v>
      </c>
      <c r="L34" s="845">
        <v>2.1374000000000001E-2</v>
      </c>
      <c r="M34" s="845" t="s">
        <v>798</v>
      </c>
      <c r="N34" s="845">
        <v>1.4394000000000001E-2</v>
      </c>
      <c r="O34" s="845">
        <v>7.0410000000000004E-3</v>
      </c>
      <c r="P34" s="845">
        <v>0.33122600000000002</v>
      </c>
      <c r="Q34" s="845">
        <v>0.66877399999999998</v>
      </c>
      <c r="R34" s="845">
        <v>0.91933600000000004</v>
      </c>
      <c r="S34" s="845">
        <v>1</v>
      </c>
      <c r="T34" s="845">
        <v>403.02908300000001</v>
      </c>
      <c r="U34" s="845">
        <v>16.121162999999999</v>
      </c>
      <c r="V34" s="845">
        <v>235.66470899999999</v>
      </c>
      <c r="W34" s="845">
        <v>692.80614300000002</v>
      </c>
      <c r="X34" s="845">
        <v>12.254099</v>
      </c>
      <c r="Y34" s="845">
        <v>14.850293000000001</v>
      </c>
      <c r="Z34" s="845">
        <v>42.748015000000002</v>
      </c>
      <c r="AA34" s="845" t="s">
        <v>798</v>
      </c>
      <c r="AB34" s="845" t="s">
        <v>798</v>
      </c>
      <c r="AC34" s="845" t="s">
        <v>798</v>
      </c>
      <c r="AD34" s="845" t="s">
        <v>798</v>
      </c>
      <c r="AE34" s="845" t="s">
        <v>798</v>
      </c>
      <c r="AF34" s="845" t="s">
        <v>798</v>
      </c>
      <c r="AG34" s="845" t="s">
        <v>798</v>
      </c>
      <c r="AH34" s="845">
        <v>102.456481</v>
      </c>
      <c r="AI34" s="845" t="s">
        <v>798</v>
      </c>
      <c r="AJ34" s="845" t="s">
        <v>798</v>
      </c>
      <c r="AK34" s="845">
        <v>0.17164499999999999</v>
      </c>
      <c r="AL34" s="845">
        <v>0.119975</v>
      </c>
      <c r="AM34" s="845">
        <v>9.9381999999999998E-2</v>
      </c>
      <c r="AN34" s="845">
        <v>0.36385099999999998</v>
      </c>
      <c r="AO34" s="845">
        <v>0.24460899999999999</v>
      </c>
      <c r="AP34" s="845">
        <v>1</v>
      </c>
      <c r="AQ34" s="845" t="s">
        <v>798</v>
      </c>
      <c r="AR34" s="845" t="s">
        <v>798</v>
      </c>
      <c r="AS34" s="845" t="s">
        <v>798</v>
      </c>
      <c r="AT34" s="845" t="s">
        <v>798</v>
      </c>
      <c r="AU34" s="845">
        <v>4.0847000000000001E-2</v>
      </c>
      <c r="AV34" s="845">
        <v>91.2</v>
      </c>
      <c r="AW34" s="845">
        <v>-87.609667000000002</v>
      </c>
      <c r="AX34" s="845">
        <v>57.683086000000003</v>
      </c>
      <c r="AY34" s="845">
        <v>7.4496510000000002</v>
      </c>
      <c r="AZ34" s="845" t="s">
        <v>798</v>
      </c>
      <c r="BA34" s="845">
        <v>1073.0033800000001</v>
      </c>
      <c r="BB34" s="845">
        <v>1.4252000000000001E-2</v>
      </c>
      <c r="BC34" s="845">
        <v>7.0410000000000004E-3</v>
      </c>
      <c r="BD34" s="845">
        <v>25.851669000000001</v>
      </c>
      <c r="BE34" s="845" t="s">
        <v>798</v>
      </c>
      <c r="BF34" s="845" t="s">
        <v>798</v>
      </c>
      <c r="BG34" s="845" t="s">
        <v>798</v>
      </c>
      <c r="BH34" s="845" t="s">
        <v>798</v>
      </c>
      <c r="BI34" s="845" t="s">
        <v>798</v>
      </c>
      <c r="BJ34" s="845" t="s">
        <v>798</v>
      </c>
      <c r="BK34" s="845" t="s">
        <v>798</v>
      </c>
      <c r="BL34" s="845">
        <v>39.741484999999997</v>
      </c>
      <c r="BM34" s="845" t="s">
        <v>798</v>
      </c>
      <c r="BN34" s="845">
        <v>233.86072899999999</v>
      </c>
      <c r="BO34" s="845">
        <v>430.13347499999998</v>
      </c>
      <c r="BP34" s="845">
        <v>426.54314199999999</v>
      </c>
      <c r="BQ34" s="845" t="s">
        <v>798</v>
      </c>
      <c r="BR34" s="845">
        <v>338.26496400000002</v>
      </c>
      <c r="BS34" s="845" t="s">
        <v>798</v>
      </c>
      <c r="BT34" s="845">
        <v>7.8255150000000002</v>
      </c>
      <c r="BU34" s="845" t="s">
        <v>798</v>
      </c>
      <c r="BV34" s="845">
        <v>1.0797300000000001</v>
      </c>
      <c r="BW34" s="845" t="s">
        <v>798</v>
      </c>
      <c r="BX34" s="845">
        <v>1.112625</v>
      </c>
      <c r="BY34" s="845" t="s">
        <v>798</v>
      </c>
      <c r="BZ34" s="845">
        <v>-9.8085330000000006</v>
      </c>
      <c r="CA34" s="845" t="s">
        <v>798</v>
      </c>
      <c r="CB34" s="845">
        <v>41.386949999999999</v>
      </c>
      <c r="CC34" s="845" t="s">
        <v>798</v>
      </c>
      <c r="CD34" s="845" t="s">
        <v>798</v>
      </c>
      <c r="CE34" s="845" t="s">
        <v>798</v>
      </c>
      <c r="CF34" s="845" t="s">
        <v>798</v>
      </c>
      <c r="CG34" s="845" t="s">
        <v>798</v>
      </c>
      <c r="CH34" s="845" t="s">
        <v>798</v>
      </c>
      <c r="CI34" s="845" t="s">
        <v>798</v>
      </c>
      <c r="CJ34" s="845">
        <v>2.9561099999999998</v>
      </c>
      <c r="CK34" s="845">
        <v>202.00894600000001</v>
      </c>
      <c r="CL34" s="845">
        <v>955.46018800000002</v>
      </c>
      <c r="CM34" s="845">
        <v>0</v>
      </c>
      <c r="CN34" s="845" t="s">
        <v>798</v>
      </c>
      <c r="CO34" s="845">
        <v>441.43774200000001</v>
      </c>
      <c r="CP34" s="845">
        <v>967.32540600000004</v>
      </c>
      <c r="CQ34" s="845">
        <v>0</v>
      </c>
      <c r="CR34" s="845">
        <v>0</v>
      </c>
      <c r="CS34" s="845">
        <v>13.463718</v>
      </c>
      <c r="CT34" s="845">
        <v>153.575851</v>
      </c>
      <c r="CU34" s="845" t="s">
        <v>798</v>
      </c>
      <c r="CV34" s="845">
        <v>41.745241</v>
      </c>
      <c r="CW34" s="845">
        <v>1863.9396220000001</v>
      </c>
      <c r="CX34" s="845" t="s">
        <v>798</v>
      </c>
      <c r="CY34" s="845" t="s">
        <v>798</v>
      </c>
      <c r="CZ34" s="845" t="s">
        <v>798</v>
      </c>
      <c r="DA34" s="845" t="s">
        <v>798</v>
      </c>
      <c r="DB34" s="845" t="s">
        <v>798</v>
      </c>
      <c r="DC34" s="845" t="s">
        <v>798</v>
      </c>
      <c r="DD34" s="845">
        <v>61.238183999999997</v>
      </c>
      <c r="DE34" s="845" t="s">
        <v>798</v>
      </c>
      <c r="DF34" s="845" t="s">
        <v>798</v>
      </c>
      <c r="DG34" s="845">
        <v>80.540993999999998</v>
      </c>
      <c r="DH34" s="845" t="s">
        <v>798</v>
      </c>
      <c r="DI34" s="845" t="s">
        <v>798</v>
      </c>
      <c r="DJ34" s="845">
        <v>237.30075299999999</v>
      </c>
      <c r="DK34" s="845" t="s">
        <v>798</v>
      </c>
      <c r="DL34" s="845">
        <v>3.5479999999999998E-2</v>
      </c>
      <c r="DM34" s="845">
        <v>39.566625999999999</v>
      </c>
      <c r="DN34" s="845">
        <v>0.14780599999999999</v>
      </c>
      <c r="DO34" s="845" t="s">
        <v>798</v>
      </c>
      <c r="DP34" s="845" t="s">
        <v>798</v>
      </c>
      <c r="DQ34" s="845" t="s">
        <v>798</v>
      </c>
      <c r="DR34" s="845" t="s">
        <v>798</v>
      </c>
      <c r="DS34" s="845">
        <v>0</v>
      </c>
      <c r="DT34" s="845">
        <v>6</v>
      </c>
      <c r="DU34" s="845">
        <v>661.5</v>
      </c>
      <c r="DV34" s="845">
        <v>7.57</v>
      </c>
      <c r="DW34" s="845">
        <v>7.54</v>
      </c>
      <c r="DX34" s="845">
        <v>74</v>
      </c>
      <c r="DY34" s="845">
        <v>636.65</v>
      </c>
      <c r="DZ34" s="845">
        <v>1.44</v>
      </c>
      <c r="EA34" s="845">
        <v>9.2799999999999994</v>
      </c>
      <c r="EB34" s="845">
        <v>10.96</v>
      </c>
      <c r="EC34" s="845">
        <v>2</v>
      </c>
      <c r="ED34" s="845" t="s">
        <v>798</v>
      </c>
      <c r="EE34" s="845" t="s">
        <v>798</v>
      </c>
      <c r="EF34" s="845">
        <v>5.5049999999999999</v>
      </c>
    </row>
    <row r="35" spans="1:136" x14ac:dyDescent="0.2">
      <c r="A35" s="845">
        <v>31</v>
      </c>
      <c r="B35" s="845">
        <v>7</v>
      </c>
      <c r="C35" s="845">
        <v>76.000448000000006</v>
      </c>
      <c r="D35" s="845">
        <v>-36.125149</v>
      </c>
      <c r="E35" s="845">
        <v>1181.120433</v>
      </c>
      <c r="F35" s="845">
        <v>46.273682999999998</v>
      </c>
      <c r="G35" s="845">
        <v>1</v>
      </c>
      <c r="H35" s="845">
        <v>5.7215000000000002E-2</v>
      </c>
      <c r="I35" s="845">
        <v>2.7959000000000001E-2</v>
      </c>
      <c r="J35" s="845">
        <v>0</v>
      </c>
      <c r="K35" s="845">
        <v>0</v>
      </c>
      <c r="L35" s="845">
        <v>2.7959000000000001E-2</v>
      </c>
      <c r="M35" s="845" t="s">
        <v>798</v>
      </c>
      <c r="N35" s="845">
        <v>1.4647E-2</v>
      </c>
      <c r="O35" s="845">
        <v>1.3433E-2</v>
      </c>
      <c r="P35" s="845">
        <v>0.33593800000000001</v>
      </c>
      <c r="Q35" s="845">
        <v>0.66406200000000004</v>
      </c>
      <c r="R35" s="845">
        <v>0.86788699999999996</v>
      </c>
      <c r="S35" s="845">
        <v>1</v>
      </c>
      <c r="T35" s="845">
        <v>351.67999300000002</v>
      </c>
      <c r="U35" s="845">
        <v>14.0672</v>
      </c>
      <c r="V35" s="845">
        <v>221.18206799999999</v>
      </c>
      <c r="W35" s="845">
        <v>720.18631300000004</v>
      </c>
      <c r="X35" s="845">
        <v>17.164414000000001</v>
      </c>
      <c r="Y35" s="845">
        <v>20.222909000000001</v>
      </c>
      <c r="Z35" s="845">
        <v>55.917329000000002</v>
      </c>
      <c r="AA35" s="845" t="s">
        <v>798</v>
      </c>
      <c r="AB35" s="845" t="s">
        <v>798</v>
      </c>
      <c r="AC35" s="845" t="s">
        <v>798</v>
      </c>
      <c r="AD35" s="845" t="s">
        <v>798</v>
      </c>
      <c r="AE35" s="845" t="s">
        <v>798</v>
      </c>
      <c r="AF35" s="845" t="s">
        <v>798</v>
      </c>
      <c r="AG35" s="845" t="s">
        <v>798</v>
      </c>
      <c r="AH35" s="845">
        <v>102.45686000000001</v>
      </c>
      <c r="AI35" s="845" t="s">
        <v>798</v>
      </c>
      <c r="AJ35" s="845" t="s">
        <v>798</v>
      </c>
      <c r="AK35" s="845">
        <v>0.26419799999999999</v>
      </c>
      <c r="AL35" s="845">
        <v>9.7051999999999999E-2</v>
      </c>
      <c r="AM35" s="845">
        <v>7.1411000000000002E-2</v>
      </c>
      <c r="AN35" s="845">
        <v>0.369504</v>
      </c>
      <c r="AO35" s="845">
        <v>0.24423500000000001</v>
      </c>
      <c r="AP35" s="845">
        <v>1</v>
      </c>
      <c r="AQ35" s="845" t="s">
        <v>798</v>
      </c>
      <c r="AR35" s="845" t="s">
        <v>798</v>
      </c>
      <c r="AS35" s="845" t="s">
        <v>798</v>
      </c>
      <c r="AT35" s="845" t="s">
        <v>798</v>
      </c>
      <c r="AU35" s="845">
        <v>5.7215000000000002E-2</v>
      </c>
      <c r="AV35" s="845">
        <v>91.2</v>
      </c>
      <c r="AW35" s="845">
        <v>-127.325149</v>
      </c>
      <c r="AX35" s="845">
        <v>53.317619000000001</v>
      </c>
      <c r="AY35" s="845">
        <v>6.7803230000000001</v>
      </c>
      <c r="AZ35" s="845" t="s">
        <v>798</v>
      </c>
      <c r="BA35" s="845">
        <v>1014.885534</v>
      </c>
      <c r="BB35" s="845">
        <v>1.4394000000000001E-2</v>
      </c>
      <c r="BC35" s="845">
        <v>1.3433E-2</v>
      </c>
      <c r="BD35" s="845">
        <v>15.381696</v>
      </c>
      <c r="BE35" s="845" t="s">
        <v>798</v>
      </c>
      <c r="BF35" s="845" t="s">
        <v>798</v>
      </c>
      <c r="BG35" s="845" t="s">
        <v>798</v>
      </c>
      <c r="BH35" s="845" t="s">
        <v>798</v>
      </c>
      <c r="BI35" s="845" t="s">
        <v>798</v>
      </c>
      <c r="BJ35" s="845" t="s">
        <v>798</v>
      </c>
      <c r="BK35" s="845" t="s">
        <v>798</v>
      </c>
      <c r="BL35" s="845">
        <v>37.970885000000003</v>
      </c>
      <c r="BM35" s="845" t="s">
        <v>798</v>
      </c>
      <c r="BN35" s="845">
        <v>260.310001</v>
      </c>
      <c r="BO35" s="845">
        <v>389.06731600000001</v>
      </c>
      <c r="BP35" s="845">
        <v>425.19246500000003</v>
      </c>
      <c r="BQ35" s="845" t="s">
        <v>798</v>
      </c>
      <c r="BR35" s="845">
        <v>315.47558400000003</v>
      </c>
      <c r="BS35" s="845" t="s">
        <v>798</v>
      </c>
      <c r="BT35" s="845">
        <v>6.7436179999999997</v>
      </c>
      <c r="BU35" s="845" t="s">
        <v>798</v>
      </c>
      <c r="BV35" s="845">
        <v>0.73569799999999996</v>
      </c>
      <c r="BW35" s="845" t="s">
        <v>798</v>
      </c>
      <c r="BX35" s="845">
        <v>0.76859299999999997</v>
      </c>
      <c r="BY35" s="845" t="s">
        <v>798</v>
      </c>
      <c r="BZ35" s="845">
        <v>-9.6776479999999996</v>
      </c>
      <c r="CA35" s="845" t="s">
        <v>798</v>
      </c>
      <c r="CB35" s="845">
        <v>37.668461000000001</v>
      </c>
      <c r="CC35" s="845" t="s">
        <v>798</v>
      </c>
      <c r="CD35" s="845" t="s">
        <v>798</v>
      </c>
      <c r="CE35" s="845" t="s">
        <v>798</v>
      </c>
      <c r="CF35" s="845" t="s">
        <v>798</v>
      </c>
      <c r="CG35" s="845" t="s">
        <v>798</v>
      </c>
      <c r="CH35" s="845" t="s">
        <v>798</v>
      </c>
      <c r="CI35" s="845" t="s">
        <v>798</v>
      </c>
      <c r="CJ35" s="845">
        <v>2.395591</v>
      </c>
      <c r="CK35" s="845">
        <v>333.18574100000001</v>
      </c>
      <c r="CL35" s="845">
        <v>976.64712099999997</v>
      </c>
      <c r="CM35" s="845">
        <v>0</v>
      </c>
      <c r="CN35" s="845" t="s">
        <v>798</v>
      </c>
      <c r="CO35" s="845">
        <v>387.33059700000001</v>
      </c>
      <c r="CP35" s="845">
        <v>986.72111500000005</v>
      </c>
      <c r="CQ35" s="845">
        <v>0</v>
      </c>
      <c r="CR35" s="845">
        <v>0</v>
      </c>
      <c r="CS35" s="845">
        <v>12.730872</v>
      </c>
      <c r="CT35" s="845">
        <v>161.04009099999999</v>
      </c>
      <c r="CU35" s="845" t="s">
        <v>798</v>
      </c>
      <c r="CV35" s="845">
        <v>28.378989000000001</v>
      </c>
      <c r="CW35" s="845">
        <v>1807.907721</v>
      </c>
      <c r="CX35" s="845" t="s">
        <v>798</v>
      </c>
      <c r="CY35" s="845" t="s">
        <v>798</v>
      </c>
      <c r="CZ35" s="845" t="s">
        <v>798</v>
      </c>
      <c r="DA35" s="845" t="s">
        <v>798</v>
      </c>
      <c r="DB35" s="845" t="s">
        <v>798</v>
      </c>
      <c r="DC35" s="845" t="s">
        <v>798</v>
      </c>
      <c r="DD35" s="845">
        <v>64.461083000000002</v>
      </c>
      <c r="DE35" s="845" t="s">
        <v>798</v>
      </c>
      <c r="DF35" s="845" t="s">
        <v>798</v>
      </c>
      <c r="DG35" s="845">
        <v>85.284869</v>
      </c>
      <c r="DH35" s="845" t="s">
        <v>798</v>
      </c>
      <c r="DI35" s="845" t="s">
        <v>798</v>
      </c>
      <c r="DJ35" s="845">
        <v>251.35777899999999</v>
      </c>
      <c r="DK35" s="845" t="s">
        <v>798</v>
      </c>
      <c r="DL35" s="845">
        <v>2.3271E-2</v>
      </c>
      <c r="DM35" s="845">
        <v>37.016418000000002</v>
      </c>
      <c r="DN35" s="845">
        <v>0.11978</v>
      </c>
      <c r="DO35" s="845" t="s">
        <v>798</v>
      </c>
      <c r="DP35" s="845" t="s">
        <v>798</v>
      </c>
      <c r="DQ35" s="845" t="s">
        <v>798</v>
      </c>
      <c r="DR35" s="845" t="s">
        <v>798</v>
      </c>
      <c r="DS35" s="845">
        <v>0</v>
      </c>
      <c r="DT35" s="845">
        <v>7</v>
      </c>
      <c r="DU35" s="845">
        <v>460.12</v>
      </c>
      <c r="DV35" s="845">
        <v>6.57</v>
      </c>
      <c r="DW35" s="845">
        <v>6.54</v>
      </c>
      <c r="DX35" s="845">
        <v>68.94</v>
      </c>
      <c r="DY35" s="845">
        <v>710.51</v>
      </c>
      <c r="DZ35" s="845">
        <v>1.38</v>
      </c>
      <c r="EA35" s="845">
        <v>9.01</v>
      </c>
      <c r="EB35" s="845">
        <v>10.7</v>
      </c>
      <c r="EC35" s="845">
        <v>2</v>
      </c>
      <c r="ED35" s="845" t="s">
        <v>798</v>
      </c>
      <c r="EE35" s="845" t="s">
        <v>798</v>
      </c>
      <c r="EF35" s="845">
        <v>4.2930000000000001</v>
      </c>
    </row>
    <row r="36" spans="1:136" x14ac:dyDescent="0.2">
      <c r="A36" s="845">
        <v>32</v>
      </c>
      <c r="B36" s="845">
        <v>8</v>
      </c>
      <c r="C36" s="845">
        <v>58.322736999999996</v>
      </c>
      <c r="D36" s="845">
        <v>-57.624226</v>
      </c>
      <c r="E36" s="845">
        <v>1123.496208</v>
      </c>
      <c r="F36" s="845">
        <v>42.941983999999998</v>
      </c>
      <c r="G36" s="845">
        <v>1</v>
      </c>
      <c r="H36" s="845">
        <v>8.9208999999999997E-2</v>
      </c>
      <c r="I36" s="845">
        <v>3.9288999999999998E-2</v>
      </c>
      <c r="J36" s="845">
        <v>0</v>
      </c>
      <c r="K36" s="845">
        <v>0</v>
      </c>
      <c r="L36" s="845">
        <v>3.9288999999999998E-2</v>
      </c>
      <c r="M36" s="845" t="s">
        <v>798</v>
      </c>
      <c r="N36" s="845">
        <v>1.4853E-2</v>
      </c>
      <c r="O36" s="845">
        <v>2.4469000000000001E-2</v>
      </c>
      <c r="P36" s="845">
        <v>0.37220399999999998</v>
      </c>
      <c r="Q36" s="845">
        <v>0.62779600000000002</v>
      </c>
      <c r="R36" s="845">
        <v>0.82788200000000001</v>
      </c>
      <c r="S36" s="845">
        <v>1</v>
      </c>
      <c r="T36" s="845">
        <v>326.35908000000001</v>
      </c>
      <c r="U36" s="845">
        <v>13.054363</v>
      </c>
      <c r="V36" s="845">
        <v>211.975673</v>
      </c>
      <c r="W36" s="845">
        <v>745.05619300000001</v>
      </c>
      <c r="X36" s="845">
        <v>26.762564999999999</v>
      </c>
      <c r="Y36" s="845">
        <v>29.297498999999998</v>
      </c>
      <c r="Z36" s="845">
        <v>78.578171999999995</v>
      </c>
      <c r="AA36" s="845" t="s">
        <v>798</v>
      </c>
      <c r="AB36" s="845" t="s">
        <v>798</v>
      </c>
      <c r="AC36" s="845" t="s">
        <v>798</v>
      </c>
      <c r="AD36" s="845" t="s">
        <v>798</v>
      </c>
      <c r="AE36" s="845" t="s">
        <v>798</v>
      </c>
      <c r="AF36" s="845" t="s">
        <v>798</v>
      </c>
      <c r="AG36" s="845" t="s">
        <v>798</v>
      </c>
      <c r="AH36" s="845">
        <v>102.48885</v>
      </c>
      <c r="AI36" s="845" t="s">
        <v>798</v>
      </c>
      <c r="AJ36" s="845" t="s">
        <v>798</v>
      </c>
      <c r="AK36" s="845">
        <v>0.28655000000000003</v>
      </c>
      <c r="AL36" s="845">
        <v>8.4559999999999996E-2</v>
      </c>
      <c r="AM36" s="845">
        <v>6.0330000000000002E-2</v>
      </c>
      <c r="AN36" s="845">
        <v>0.37389899999999998</v>
      </c>
      <c r="AO36" s="845">
        <v>0.243892</v>
      </c>
      <c r="AP36" s="845">
        <v>1</v>
      </c>
      <c r="AQ36" s="845" t="s">
        <v>798</v>
      </c>
      <c r="AR36" s="845" t="s">
        <v>798</v>
      </c>
      <c r="AS36" s="845" t="s">
        <v>798</v>
      </c>
      <c r="AT36" s="845" t="s">
        <v>798</v>
      </c>
      <c r="AU36" s="845">
        <v>8.9208999999999997E-2</v>
      </c>
      <c r="AV36" s="845">
        <v>91.2</v>
      </c>
      <c r="AW36" s="845">
        <v>-148.82422600000001</v>
      </c>
      <c r="AX36" s="845">
        <v>51.869689000000001</v>
      </c>
      <c r="AY36" s="845">
        <v>6.3274670000000004</v>
      </c>
      <c r="AZ36" s="845" t="s">
        <v>798</v>
      </c>
      <c r="BA36" s="845">
        <v>981.74086799999998</v>
      </c>
      <c r="BB36" s="845">
        <v>1.4647E-2</v>
      </c>
      <c r="BC36" s="845">
        <v>2.4469000000000001E-2</v>
      </c>
      <c r="BD36" s="845">
        <v>11.851281999999999</v>
      </c>
      <c r="BE36" s="845" t="s">
        <v>798</v>
      </c>
      <c r="BF36" s="845" t="s">
        <v>798</v>
      </c>
      <c r="BG36" s="845" t="s">
        <v>798</v>
      </c>
      <c r="BH36" s="845" t="s">
        <v>798</v>
      </c>
      <c r="BI36" s="845" t="s">
        <v>798</v>
      </c>
      <c r="BJ36" s="845" t="s">
        <v>798</v>
      </c>
      <c r="BK36" s="845" t="s">
        <v>798</v>
      </c>
      <c r="BL36" s="845">
        <v>37.626972000000002</v>
      </c>
      <c r="BM36" s="845" t="s">
        <v>798</v>
      </c>
      <c r="BN36" s="845">
        <v>273.02538099999998</v>
      </c>
      <c r="BO36" s="845">
        <v>382.41914400000002</v>
      </c>
      <c r="BP36" s="845">
        <v>440.04336899999998</v>
      </c>
      <c r="BQ36" s="845" t="s">
        <v>798</v>
      </c>
      <c r="BR36" s="845">
        <v>306.06338299999999</v>
      </c>
      <c r="BS36" s="845" t="s">
        <v>798</v>
      </c>
      <c r="BT36" s="845">
        <v>6.6524890000000001</v>
      </c>
      <c r="BU36" s="845" t="s">
        <v>798</v>
      </c>
      <c r="BV36" s="845">
        <v>0.668435</v>
      </c>
      <c r="BW36" s="845" t="s">
        <v>798</v>
      </c>
      <c r="BX36" s="845">
        <v>0.70133000000000001</v>
      </c>
      <c r="BY36" s="845" t="s">
        <v>798</v>
      </c>
      <c r="BZ36" s="845">
        <v>-14.148618000000001</v>
      </c>
      <c r="CA36" s="845" t="s">
        <v>798</v>
      </c>
      <c r="CB36" s="845">
        <v>35.152597</v>
      </c>
      <c r="CC36" s="845" t="s">
        <v>798</v>
      </c>
      <c r="CD36" s="845" t="s">
        <v>798</v>
      </c>
      <c r="CE36" s="845" t="s">
        <v>798</v>
      </c>
      <c r="CF36" s="845" t="s">
        <v>798</v>
      </c>
      <c r="CG36" s="845" t="s">
        <v>798</v>
      </c>
      <c r="CH36" s="845" t="s">
        <v>798</v>
      </c>
      <c r="CI36" s="845" t="s">
        <v>798</v>
      </c>
      <c r="CJ36" s="845">
        <v>2.2288549999999998</v>
      </c>
      <c r="CK36" s="845">
        <v>431.93587400000001</v>
      </c>
      <c r="CL36" s="845">
        <v>891.32176000000004</v>
      </c>
      <c r="CM36" s="845">
        <v>317.50622099999998</v>
      </c>
      <c r="CN36" s="845" t="s">
        <v>798</v>
      </c>
      <c r="CO36" s="845">
        <v>337.95842599999997</v>
      </c>
      <c r="CP36" s="845">
        <v>992.021252</v>
      </c>
      <c r="CQ36" s="845">
        <v>0</v>
      </c>
      <c r="CR36" s="845">
        <v>0</v>
      </c>
      <c r="CS36" s="845">
        <v>12.597538</v>
      </c>
      <c r="CT36" s="845">
        <v>158.31220300000001</v>
      </c>
      <c r="CU36" s="845" t="s">
        <v>798</v>
      </c>
      <c r="CV36" s="845">
        <v>31.115406</v>
      </c>
      <c r="CW36" s="845">
        <v>1775.099103</v>
      </c>
      <c r="CX36" s="845" t="s">
        <v>798</v>
      </c>
      <c r="CY36" s="845" t="s">
        <v>798</v>
      </c>
      <c r="CZ36" s="845" t="s">
        <v>798</v>
      </c>
      <c r="DA36" s="845" t="s">
        <v>798</v>
      </c>
      <c r="DB36" s="845" t="s">
        <v>798</v>
      </c>
      <c r="DC36" s="845" t="s">
        <v>798</v>
      </c>
      <c r="DD36" s="845">
        <v>71.620671999999999</v>
      </c>
      <c r="DE36" s="845" t="s">
        <v>798</v>
      </c>
      <c r="DF36" s="845" t="s">
        <v>798</v>
      </c>
      <c r="DG36" s="845">
        <v>85.786152000000001</v>
      </c>
      <c r="DH36" s="845" t="s">
        <v>798</v>
      </c>
      <c r="DI36" s="845" t="s">
        <v>798</v>
      </c>
      <c r="DJ36" s="845">
        <v>252.67343299999999</v>
      </c>
      <c r="DK36" s="845" t="s">
        <v>798</v>
      </c>
      <c r="DL36" s="845">
        <v>2.5773000000000001E-2</v>
      </c>
      <c r="DM36" s="845">
        <v>35.623184000000002</v>
      </c>
      <c r="DN36" s="845">
        <v>0.111443</v>
      </c>
      <c r="DO36" s="845" t="s">
        <v>798</v>
      </c>
      <c r="DP36" s="845" t="s">
        <v>798</v>
      </c>
      <c r="DQ36" s="845" t="s">
        <v>798</v>
      </c>
      <c r="DR36" s="845" t="s">
        <v>798</v>
      </c>
      <c r="DS36" s="845">
        <v>0</v>
      </c>
      <c r="DT36" s="845">
        <v>8</v>
      </c>
      <c r="DU36" s="845">
        <v>275.63</v>
      </c>
      <c r="DV36" s="845">
        <v>5.61</v>
      </c>
      <c r="DW36" s="845">
        <v>5.57</v>
      </c>
      <c r="DX36" s="845">
        <v>64</v>
      </c>
      <c r="DY36" s="845">
        <v>776.84</v>
      </c>
      <c r="DZ36" s="845">
        <v>1.32</v>
      </c>
      <c r="EA36" s="845">
        <v>8.75</v>
      </c>
      <c r="EB36" s="845">
        <v>10.43</v>
      </c>
      <c r="EC36" s="845">
        <v>2</v>
      </c>
      <c r="ED36" s="845" t="s">
        <v>798</v>
      </c>
      <c r="EE36" s="845" t="s">
        <v>798</v>
      </c>
      <c r="EF36" s="845">
        <v>3.7629999999999999</v>
      </c>
    </row>
    <row r="37" spans="1:136" x14ac:dyDescent="0.2">
      <c r="A37" s="845">
        <v>33</v>
      </c>
      <c r="B37" s="845">
        <v>9</v>
      </c>
      <c r="C37" s="845">
        <v>72.915019000000001</v>
      </c>
      <c r="D37" s="845">
        <v>-52.533850000000001</v>
      </c>
      <c r="E37" s="845">
        <v>1070.9623570000001</v>
      </c>
      <c r="F37" s="845">
        <v>45.330959</v>
      </c>
      <c r="G37" s="845">
        <v>1</v>
      </c>
      <c r="H37" s="845">
        <v>0.138348</v>
      </c>
      <c r="I37" s="845">
        <v>5.8576000000000003E-2</v>
      </c>
      <c r="J37" s="845">
        <v>0</v>
      </c>
      <c r="K37" s="845">
        <v>0</v>
      </c>
      <c r="L37" s="845">
        <v>5.8576000000000003E-2</v>
      </c>
      <c r="M37" s="845" t="s">
        <v>798</v>
      </c>
      <c r="N37" s="845">
        <v>1.4775999999999999E-2</v>
      </c>
      <c r="O37" s="845">
        <v>4.3545E-2</v>
      </c>
      <c r="P37" s="845">
        <v>0.44058999999999998</v>
      </c>
      <c r="Q37" s="845">
        <v>0.55940999999999996</v>
      </c>
      <c r="R37" s="845">
        <v>0.82202500000000001</v>
      </c>
      <c r="S37" s="845">
        <v>1</v>
      </c>
      <c r="T37" s="845">
        <v>344.51528500000001</v>
      </c>
      <c r="U37" s="845">
        <v>13.780611</v>
      </c>
      <c r="V37" s="845">
        <v>212.888171</v>
      </c>
      <c r="W37" s="845">
        <v>761.07830899999999</v>
      </c>
      <c r="X37" s="845">
        <v>41.504415999999999</v>
      </c>
      <c r="Y37" s="845">
        <v>44.386560000000003</v>
      </c>
      <c r="Z37" s="845">
        <v>117.151872</v>
      </c>
      <c r="AA37" s="845" t="s">
        <v>798</v>
      </c>
      <c r="AB37" s="845" t="s">
        <v>798</v>
      </c>
      <c r="AC37" s="845" t="s">
        <v>798</v>
      </c>
      <c r="AD37" s="845" t="s">
        <v>798</v>
      </c>
      <c r="AE37" s="845" t="s">
        <v>798</v>
      </c>
      <c r="AF37" s="845" t="s">
        <v>798</v>
      </c>
      <c r="AG37" s="845" t="s">
        <v>798</v>
      </c>
      <c r="AH37" s="845">
        <v>102.617312</v>
      </c>
      <c r="AI37" s="845" t="s">
        <v>798</v>
      </c>
      <c r="AJ37" s="845" t="s">
        <v>798</v>
      </c>
      <c r="AK37" s="845">
        <v>0.15477099999999999</v>
      </c>
      <c r="AL37" s="845">
        <v>0.10041799999999999</v>
      </c>
      <c r="AM37" s="845">
        <v>8.4875999999999993E-2</v>
      </c>
      <c r="AN37" s="845">
        <v>0.37696200000000002</v>
      </c>
      <c r="AO37" s="845">
        <v>0.24706900000000001</v>
      </c>
      <c r="AP37" s="845">
        <v>1</v>
      </c>
      <c r="AQ37" s="845" t="s">
        <v>798</v>
      </c>
      <c r="AR37" s="845" t="s">
        <v>798</v>
      </c>
      <c r="AS37" s="845" t="s">
        <v>798</v>
      </c>
      <c r="AT37" s="845" t="s">
        <v>798</v>
      </c>
      <c r="AU37" s="845">
        <v>0.138348</v>
      </c>
      <c r="AV37" s="845">
        <v>91.2</v>
      </c>
      <c r="AW37" s="845">
        <v>-143.73384999999999</v>
      </c>
      <c r="AX37" s="845">
        <v>55.145505</v>
      </c>
      <c r="AY37" s="845">
        <v>6.3355189999999997</v>
      </c>
      <c r="AZ37" s="845" t="s">
        <v>798</v>
      </c>
      <c r="BA37" s="845">
        <v>971.91209800000001</v>
      </c>
      <c r="BB37" s="845">
        <v>1.4853E-2</v>
      </c>
      <c r="BC37" s="845">
        <v>4.3545E-2</v>
      </c>
      <c r="BD37" s="845">
        <v>17.501463999999999</v>
      </c>
      <c r="BE37" s="845" t="s">
        <v>798</v>
      </c>
      <c r="BF37" s="845" t="s">
        <v>798</v>
      </c>
      <c r="BG37" s="845" t="s">
        <v>798</v>
      </c>
      <c r="BH37" s="845" t="s">
        <v>798</v>
      </c>
      <c r="BI37" s="845" t="s">
        <v>798</v>
      </c>
      <c r="BJ37" s="845" t="s">
        <v>798</v>
      </c>
      <c r="BK37" s="845" t="s">
        <v>798</v>
      </c>
      <c r="BL37" s="845">
        <v>41.174238000000003</v>
      </c>
      <c r="BM37" s="845" t="s">
        <v>798</v>
      </c>
      <c r="BN37" s="845">
        <v>255.92620600000001</v>
      </c>
      <c r="BO37" s="845">
        <v>430.40626099999997</v>
      </c>
      <c r="BP37" s="845">
        <v>482.940111</v>
      </c>
      <c r="BQ37" s="845" t="s">
        <v>798</v>
      </c>
      <c r="BR37" s="845">
        <v>276.23350799999997</v>
      </c>
      <c r="BS37" s="845" t="s">
        <v>798</v>
      </c>
      <c r="BT37" s="845">
        <v>6.6057550000000003</v>
      </c>
      <c r="BU37" s="845" t="s">
        <v>798</v>
      </c>
      <c r="BV37" s="845">
        <v>1.3618619999999999</v>
      </c>
      <c r="BW37" s="845" t="s">
        <v>798</v>
      </c>
      <c r="BX37" s="845">
        <v>1.4077299999999999</v>
      </c>
      <c r="BY37" s="845" t="s">
        <v>798</v>
      </c>
      <c r="BZ37" s="845">
        <v>-24.860312</v>
      </c>
      <c r="CA37" s="845" t="s">
        <v>798</v>
      </c>
      <c r="CB37" s="845">
        <v>35.197327999999999</v>
      </c>
      <c r="CC37" s="845" t="s">
        <v>798</v>
      </c>
      <c r="CD37" s="845" t="s">
        <v>798</v>
      </c>
      <c r="CE37" s="845" t="s">
        <v>798</v>
      </c>
      <c r="CF37" s="845" t="s">
        <v>798</v>
      </c>
      <c r="CG37" s="845" t="s">
        <v>798</v>
      </c>
      <c r="CH37" s="845" t="s">
        <v>798</v>
      </c>
      <c r="CI37" s="845" t="s">
        <v>798</v>
      </c>
      <c r="CJ37" s="845">
        <v>2.9879739999999999</v>
      </c>
      <c r="CK37" s="845">
        <v>522.945921</v>
      </c>
      <c r="CL37" s="845">
        <v>801.31438500000002</v>
      </c>
      <c r="CM37" s="845">
        <v>411.382248</v>
      </c>
      <c r="CN37" s="845" t="s">
        <v>798</v>
      </c>
      <c r="CO37" s="845">
        <v>304.52523400000001</v>
      </c>
      <c r="CP37" s="845">
        <v>961.571235</v>
      </c>
      <c r="CQ37" s="845">
        <v>0</v>
      </c>
      <c r="CR37" s="845">
        <v>0</v>
      </c>
      <c r="CS37" s="845">
        <v>12.777595</v>
      </c>
      <c r="CT37" s="845">
        <v>135.56393199999999</v>
      </c>
      <c r="CU37" s="845" t="s">
        <v>798</v>
      </c>
      <c r="CV37" s="845">
        <v>66.630358999999999</v>
      </c>
      <c r="CW37" s="845">
        <v>1763.0871239999999</v>
      </c>
      <c r="CX37" s="845" t="s">
        <v>798</v>
      </c>
      <c r="CY37" s="845" t="s">
        <v>798</v>
      </c>
      <c r="CZ37" s="845" t="s">
        <v>798</v>
      </c>
      <c r="DA37" s="845" t="s">
        <v>798</v>
      </c>
      <c r="DB37" s="845" t="s">
        <v>798</v>
      </c>
      <c r="DC37" s="845" t="s">
        <v>798</v>
      </c>
      <c r="DD37" s="845">
        <v>69.788818000000006</v>
      </c>
      <c r="DE37" s="845" t="s">
        <v>798</v>
      </c>
      <c r="DF37" s="845" t="s">
        <v>798</v>
      </c>
      <c r="DG37" s="845">
        <v>79.871786999999998</v>
      </c>
      <c r="DH37" s="845" t="s">
        <v>798</v>
      </c>
      <c r="DI37" s="845" t="s">
        <v>798</v>
      </c>
      <c r="DJ37" s="845">
        <v>259.72867200000002</v>
      </c>
      <c r="DK37" s="845" t="s">
        <v>798</v>
      </c>
      <c r="DL37" s="845">
        <v>6.4894999999999994E-2</v>
      </c>
      <c r="DM37" s="845">
        <v>36.603391999999999</v>
      </c>
      <c r="DN37" s="845">
        <v>0.149399</v>
      </c>
      <c r="DO37" s="845" t="s">
        <v>798</v>
      </c>
      <c r="DP37" s="845" t="s">
        <v>798</v>
      </c>
      <c r="DQ37" s="845" t="s">
        <v>798</v>
      </c>
      <c r="DR37" s="845" t="s">
        <v>798</v>
      </c>
      <c r="DS37" s="845">
        <v>0</v>
      </c>
      <c r="DT37" s="845">
        <v>9</v>
      </c>
      <c r="DU37" s="845">
        <v>121.48</v>
      </c>
      <c r="DV37" s="845">
        <v>4.6900000000000004</v>
      </c>
      <c r="DW37" s="845">
        <v>4.66</v>
      </c>
      <c r="DX37" s="845">
        <v>59.27</v>
      </c>
      <c r="DY37" s="845">
        <v>806.54</v>
      </c>
      <c r="DZ37" s="845">
        <v>1.26</v>
      </c>
      <c r="EA37" s="845">
        <v>8.48</v>
      </c>
      <c r="EB37" s="845">
        <v>10.16</v>
      </c>
      <c r="EC37" s="845">
        <v>2</v>
      </c>
      <c r="ED37" s="845" t="s">
        <v>798</v>
      </c>
      <c r="EE37" s="845" t="s">
        <v>798</v>
      </c>
      <c r="EF37" s="845">
        <v>4.33</v>
      </c>
    </row>
    <row r="38" spans="1:136" x14ac:dyDescent="0.2">
      <c r="A38" s="845">
        <v>34</v>
      </c>
      <c r="B38" s="845">
        <v>10</v>
      </c>
      <c r="C38" s="845">
        <v>103.42292399999999</v>
      </c>
      <c r="D38" s="845">
        <v>-26.746586000000001</v>
      </c>
      <c r="E38" s="845">
        <v>1044.2157709999999</v>
      </c>
      <c r="F38" s="845">
        <v>50.556547999999999</v>
      </c>
      <c r="G38" s="845">
        <v>1</v>
      </c>
      <c r="H38" s="845">
        <v>0.15436800000000001</v>
      </c>
      <c r="I38" s="845">
        <v>6.5030000000000004E-2</v>
      </c>
      <c r="J38" s="845">
        <v>0</v>
      </c>
      <c r="K38" s="845">
        <v>0</v>
      </c>
      <c r="L38" s="845">
        <v>6.5030000000000004E-2</v>
      </c>
      <c r="M38" s="845" t="s">
        <v>798</v>
      </c>
      <c r="N38" s="845">
        <v>1.4527999999999999E-2</v>
      </c>
      <c r="O38" s="845">
        <v>5.0082000000000002E-2</v>
      </c>
      <c r="P38" s="845">
        <v>0.50483299999999998</v>
      </c>
      <c r="Q38" s="845">
        <v>0.49516700000000002</v>
      </c>
      <c r="R38" s="845">
        <v>0.82829900000000001</v>
      </c>
      <c r="S38" s="845">
        <v>1</v>
      </c>
      <c r="T38" s="845">
        <v>384.22976699999998</v>
      </c>
      <c r="U38" s="845">
        <v>15.369191000000001</v>
      </c>
      <c r="V38" s="845">
        <v>220.26340200000001</v>
      </c>
      <c r="W38" s="845">
        <v>759.26575700000001</v>
      </c>
      <c r="X38" s="845">
        <v>46.310518000000002</v>
      </c>
      <c r="Y38" s="845">
        <v>49.056040000000003</v>
      </c>
      <c r="Z38" s="845">
        <v>130.06044499999999</v>
      </c>
      <c r="AA38" s="845" t="s">
        <v>798</v>
      </c>
      <c r="AB38" s="845" t="s">
        <v>798</v>
      </c>
      <c r="AC38" s="845" t="s">
        <v>798</v>
      </c>
      <c r="AD38" s="845" t="s">
        <v>798</v>
      </c>
      <c r="AE38" s="845" t="s">
        <v>798</v>
      </c>
      <c r="AF38" s="845" t="s">
        <v>798</v>
      </c>
      <c r="AG38" s="845" t="s">
        <v>798</v>
      </c>
      <c r="AH38" s="845">
        <v>102.79429</v>
      </c>
      <c r="AI38" s="845" t="s">
        <v>798</v>
      </c>
      <c r="AJ38" s="845" t="s">
        <v>798</v>
      </c>
      <c r="AK38" s="845">
        <v>8.9339999999999992E-3</v>
      </c>
      <c r="AL38" s="845">
        <v>0.126722</v>
      </c>
      <c r="AM38" s="845">
        <v>0.12559000000000001</v>
      </c>
      <c r="AN38" s="845">
        <v>0.38326500000000002</v>
      </c>
      <c r="AO38" s="845">
        <v>0.24820600000000001</v>
      </c>
      <c r="AP38" s="845">
        <v>1</v>
      </c>
      <c r="AQ38" s="845" t="s">
        <v>798</v>
      </c>
      <c r="AR38" s="845" t="s">
        <v>798</v>
      </c>
      <c r="AS38" s="845" t="s">
        <v>798</v>
      </c>
      <c r="AT38" s="845" t="s">
        <v>798</v>
      </c>
      <c r="AU38" s="845">
        <v>0.15436800000000001</v>
      </c>
      <c r="AV38" s="845">
        <v>91.2</v>
      </c>
      <c r="AW38" s="845">
        <v>-117.946586</v>
      </c>
      <c r="AX38" s="845">
        <v>61.036610000000003</v>
      </c>
      <c r="AY38" s="845">
        <v>6.6016529999999998</v>
      </c>
      <c r="AZ38" s="845" t="s">
        <v>798</v>
      </c>
      <c r="BA38" s="845">
        <v>999.36311499999999</v>
      </c>
      <c r="BB38" s="845">
        <v>1.4775999999999999E-2</v>
      </c>
      <c r="BC38" s="845">
        <v>5.0082000000000002E-2</v>
      </c>
      <c r="BD38" s="845">
        <v>30.686586999999999</v>
      </c>
      <c r="BE38" s="845" t="s">
        <v>798</v>
      </c>
      <c r="BF38" s="845" t="s">
        <v>798</v>
      </c>
      <c r="BG38" s="845" t="s">
        <v>798</v>
      </c>
      <c r="BH38" s="845" t="s">
        <v>798</v>
      </c>
      <c r="BI38" s="845" t="s">
        <v>798</v>
      </c>
      <c r="BJ38" s="845" t="s">
        <v>798</v>
      </c>
      <c r="BK38" s="845" t="s">
        <v>798</v>
      </c>
      <c r="BL38" s="845">
        <v>47.563509000000003</v>
      </c>
      <c r="BM38" s="845" t="s">
        <v>798</v>
      </c>
      <c r="BN38" s="845">
        <v>230.74553299999999</v>
      </c>
      <c r="BO38" s="845">
        <v>479.59632499999998</v>
      </c>
      <c r="BP38" s="845">
        <v>506.34291100000002</v>
      </c>
      <c r="BQ38" s="845" t="s">
        <v>798</v>
      </c>
      <c r="BR38" s="845">
        <v>235.568342</v>
      </c>
      <c r="BS38" s="845" t="s">
        <v>798</v>
      </c>
      <c r="BT38" s="845">
        <v>6.5849080000000004</v>
      </c>
      <c r="BU38" s="845" t="s">
        <v>798</v>
      </c>
      <c r="BV38" s="845">
        <v>2.5978509999999999</v>
      </c>
      <c r="BW38" s="845" t="s">
        <v>798</v>
      </c>
      <c r="BX38" s="845">
        <v>2.6746660000000002</v>
      </c>
      <c r="BY38" s="845" t="s">
        <v>798</v>
      </c>
      <c r="BZ38" s="845">
        <v>-35.915970999999999</v>
      </c>
      <c r="CA38" s="845" t="s">
        <v>798</v>
      </c>
      <c r="CB38" s="845">
        <v>36.675848999999999</v>
      </c>
      <c r="CC38" s="845" t="s">
        <v>798</v>
      </c>
      <c r="CD38" s="845" t="s">
        <v>798</v>
      </c>
      <c r="CE38" s="845" t="s">
        <v>798</v>
      </c>
      <c r="CF38" s="845" t="s">
        <v>798</v>
      </c>
      <c r="CG38" s="845" t="s">
        <v>798</v>
      </c>
      <c r="CH38" s="845" t="s">
        <v>798</v>
      </c>
      <c r="CI38" s="845" t="s">
        <v>798</v>
      </c>
      <c r="CJ38" s="845">
        <v>4.2756230000000004</v>
      </c>
      <c r="CK38" s="845">
        <v>612.30902900000001</v>
      </c>
      <c r="CL38" s="845">
        <v>727.33369400000004</v>
      </c>
      <c r="CM38" s="845">
        <v>511.71357399999999</v>
      </c>
      <c r="CN38" s="845" t="s">
        <v>798</v>
      </c>
      <c r="CO38" s="845">
        <v>301.82295299999998</v>
      </c>
      <c r="CP38" s="845">
        <v>901.437455</v>
      </c>
      <c r="CQ38" s="845">
        <v>0</v>
      </c>
      <c r="CR38" s="845">
        <v>0</v>
      </c>
      <c r="CS38" s="845">
        <v>12.969376</v>
      </c>
      <c r="CT38" s="845">
        <v>113.31804700000001</v>
      </c>
      <c r="CU38" s="845" t="s">
        <v>798</v>
      </c>
      <c r="CV38" s="845">
        <v>126.701179</v>
      </c>
      <c r="CW38" s="845">
        <v>1786.5991739999999</v>
      </c>
      <c r="CX38" s="845" t="s">
        <v>798</v>
      </c>
      <c r="CY38" s="845" t="s">
        <v>798</v>
      </c>
      <c r="CZ38" s="845" t="s">
        <v>798</v>
      </c>
      <c r="DA38" s="845" t="s">
        <v>798</v>
      </c>
      <c r="DB38" s="845" t="s">
        <v>798</v>
      </c>
      <c r="DC38" s="845" t="s">
        <v>798</v>
      </c>
      <c r="DD38" s="845">
        <v>64.651753999999997</v>
      </c>
      <c r="DE38" s="845" t="s">
        <v>798</v>
      </c>
      <c r="DF38" s="845" t="s">
        <v>798</v>
      </c>
      <c r="DG38" s="845">
        <v>75.428016999999997</v>
      </c>
      <c r="DH38" s="845" t="s">
        <v>798</v>
      </c>
      <c r="DI38" s="845" t="s">
        <v>798</v>
      </c>
      <c r="DJ38" s="845">
        <v>233.256168</v>
      </c>
      <c r="DK38" s="845" t="s">
        <v>798</v>
      </c>
      <c r="DL38" s="845">
        <v>0.13072900000000001</v>
      </c>
      <c r="DM38" s="845">
        <v>38.203654999999998</v>
      </c>
      <c r="DN38" s="845">
        <v>0.213781</v>
      </c>
      <c r="DO38" s="845" t="s">
        <v>798</v>
      </c>
      <c r="DP38" s="845" t="s">
        <v>798</v>
      </c>
      <c r="DQ38" s="845" t="s">
        <v>798</v>
      </c>
      <c r="DR38" s="845" t="s">
        <v>798</v>
      </c>
      <c r="DS38" s="845">
        <v>0</v>
      </c>
      <c r="DT38" s="845">
        <v>10</v>
      </c>
      <c r="DU38" s="845">
        <v>24.21</v>
      </c>
      <c r="DV38" s="845">
        <v>3.82</v>
      </c>
      <c r="DW38" s="845">
        <v>3.79</v>
      </c>
      <c r="DX38" s="845">
        <v>54.79</v>
      </c>
      <c r="DY38" s="845">
        <v>791.74</v>
      </c>
      <c r="DZ38" s="845">
        <v>1.2</v>
      </c>
      <c r="EA38" s="845">
        <v>8.2200000000000006</v>
      </c>
      <c r="EB38" s="845">
        <v>9.9</v>
      </c>
      <c r="EC38" s="845">
        <v>2</v>
      </c>
      <c r="ED38" s="845" t="s">
        <v>798</v>
      </c>
      <c r="EE38" s="845" t="s">
        <v>798</v>
      </c>
      <c r="EF38" s="845">
        <v>5.3940000000000001</v>
      </c>
    </row>
    <row r="39" spans="1:136" x14ac:dyDescent="0.2">
      <c r="A39" s="845">
        <v>35</v>
      </c>
      <c r="B39" s="845">
        <v>11</v>
      </c>
      <c r="C39" s="845">
        <v>142.792361</v>
      </c>
      <c r="D39" s="845">
        <v>35.795853999999999</v>
      </c>
      <c r="E39" s="845">
        <v>1080.011626</v>
      </c>
      <c r="F39" s="845">
        <v>57.357067999999998</v>
      </c>
      <c r="G39" s="845">
        <v>1</v>
      </c>
      <c r="H39" s="845">
        <v>0.122266</v>
      </c>
      <c r="I39" s="845">
        <v>3.6699000000000002E-2</v>
      </c>
      <c r="J39" s="845">
        <v>0</v>
      </c>
      <c r="K39" s="845">
        <v>0</v>
      </c>
      <c r="L39" s="845">
        <v>3.6699000000000002E-2</v>
      </c>
      <c r="M39" s="845" t="s">
        <v>798</v>
      </c>
      <c r="N39" s="845">
        <v>1.4432E-2</v>
      </c>
      <c r="O39" s="845">
        <v>2.1999999999999999E-2</v>
      </c>
      <c r="P39" s="845">
        <v>0.53859199999999996</v>
      </c>
      <c r="Q39" s="845">
        <v>0.46140799999999998</v>
      </c>
      <c r="R39" s="845">
        <v>0.82918800000000004</v>
      </c>
      <c r="S39" s="845">
        <v>1</v>
      </c>
      <c r="T39" s="845">
        <v>435.91371900000001</v>
      </c>
      <c r="U39" s="845">
        <v>17.436548999999999</v>
      </c>
      <c r="V39" s="845">
        <v>233.15979999999999</v>
      </c>
      <c r="W39" s="845">
        <v>728.52298599999995</v>
      </c>
      <c r="X39" s="845">
        <v>36.679772</v>
      </c>
      <c r="Y39" s="845">
        <v>26.541433000000001</v>
      </c>
      <c r="Z39" s="845">
        <v>73.397640999999993</v>
      </c>
      <c r="AA39" s="845" t="s">
        <v>798</v>
      </c>
      <c r="AB39" s="845" t="s">
        <v>798</v>
      </c>
      <c r="AC39" s="845" t="s">
        <v>798</v>
      </c>
      <c r="AD39" s="845" t="s">
        <v>798</v>
      </c>
      <c r="AE39" s="845" t="s">
        <v>798</v>
      </c>
      <c r="AF39" s="845" t="s">
        <v>798</v>
      </c>
      <c r="AG39" s="845" t="s">
        <v>798</v>
      </c>
      <c r="AH39" s="845">
        <v>102.834703</v>
      </c>
      <c r="AI39" s="845" t="s">
        <v>798</v>
      </c>
      <c r="AJ39" s="845" t="s">
        <v>798</v>
      </c>
      <c r="AK39" s="845">
        <v>6.3900000000000003E-4</v>
      </c>
      <c r="AL39" s="845">
        <v>0.17102999999999999</v>
      </c>
      <c r="AM39" s="845">
        <v>0.17091999999999999</v>
      </c>
      <c r="AN39" s="845">
        <v>0.37710900000000003</v>
      </c>
      <c r="AO39" s="845">
        <v>0.24995600000000001</v>
      </c>
      <c r="AP39" s="845">
        <v>1</v>
      </c>
      <c r="AQ39" s="845" t="s">
        <v>798</v>
      </c>
      <c r="AR39" s="845" t="s">
        <v>798</v>
      </c>
      <c r="AS39" s="845" t="s">
        <v>798</v>
      </c>
      <c r="AT39" s="845" t="s">
        <v>798</v>
      </c>
      <c r="AU39" s="845">
        <v>0.122266</v>
      </c>
      <c r="AV39" s="845">
        <v>91.2</v>
      </c>
      <c r="AW39" s="845">
        <v>-55.404145999999997</v>
      </c>
      <c r="AX39" s="845">
        <v>69.172608999999994</v>
      </c>
      <c r="AY39" s="845">
        <v>7.0292089999999998</v>
      </c>
      <c r="AZ39" s="845" t="s">
        <v>798</v>
      </c>
      <c r="BA39" s="845">
        <v>1067.177443</v>
      </c>
      <c r="BB39" s="845">
        <v>1.4527999999999999E-2</v>
      </c>
      <c r="BC39" s="845">
        <v>2.1999999999999999E-2</v>
      </c>
      <c r="BD39" s="845">
        <v>59.559105000000002</v>
      </c>
      <c r="BE39" s="845" t="s">
        <v>798</v>
      </c>
      <c r="BF39" s="845" t="s">
        <v>798</v>
      </c>
      <c r="BG39" s="845" t="s">
        <v>798</v>
      </c>
      <c r="BH39" s="845" t="s">
        <v>798</v>
      </c>
      <c r="BI39" s="845" t="s">
        <v>798</v>
      </c>
      <c r="BJ39" s="845" t="s">
        <v>798</v>
      </c>
      <c r="BK39" s="845" t="s">
        <v>798</v>
      </c>
      <c r="BL39" s="845">
        <v>53.465242000000003</v>
      </c>
      <c r="BM39" s="845" t="s">
        <v>798</v>
      </c>
      <c r="BN39" s="845">
        <v>217.518394</v>
      </c>
      <c r="BO39" s="845">
        <v>499.13492300000001</v>
      </c>
      <c r="BP39" s="845">
        <v>463.33906899999999</v>
      </c>
      <c r="BQ39" s="845" t="s">
        <v>798</v>
      </c>
      <c r="BR39" s="845">
        <v>212.10634300000001</v>
      </c>
      <c r="BS39" s="845" t="s">
        <v>798</v>
      </c>
      <c r="BT39" s="845">
        <v>6.5016100000000003</v>
      </c>
      <c r="BU39" s="845" t="s">
        <v>798</v>
      </c>
      <c r="BV39" s="845">
        <v>3.7183830000000002</v>
      </c>
      <c r="BW39" s="845" t="s">
        <v>798</v>
      </c>
      <c r="BX39" s="845">
        <v>3.8888210000000001</v>
      </c>
      <c r="BY39" s="845" t="s">
        <v>798</v>
      </c>
      <c r="BZ39" s="845">
        <v>-36.127184999999997</v>
      </c>
      <c r="CA39" s="845" t="s">
        <v>798</v>
      </c>
      <c r="CB39" s="845">
        <v>39.051163000000003</v>
      </c>
      <c r="CC39" s="845" t="s">
        <v>798</v>
      </c>
      <c r="CD39" s="845" t="s">
        <v>798</v>
      </c>
      <c r="CE39" s="845" t="s">
        <v>798</v>
      </c>
      <c r="CF39" s="845" t="s">
        <v>798</v>
      </c>
      <c r="CG39" s="845" t="s">
        <v>798</v>
      </c>
      <c r="CH39" s="845" t="s">
        <v>798</v>
      </c>
      <c r="CI39" s="845" t="s">
        <v>798</v>
      </c>
      <c r="CJ39" s="845">
        <v>5.6200700000000001</v>
      </c>
      <c r="CK39" s="845">
        <v>698.62706600000001</v>
      </c>
      <c r="CL39" s="845">
        <v>648.37113599999998</v>
      </c>
      <c r="CM39" s="845">
        <v>613.86852199999998</v>
      </c>
      <c r="CN39" s="845" t="s">
        <v>798</v>
      </c>
      <c r="CO39" s="845">
        <v>336.24433199999999</v>
      </c>
      <c r="CP39" s="845">
        <v>835.037374</v>
      </c>
      <c r="CQ39" s="845">
        <v>0</v>
      </c>
      <c r="CR39" s="845">
        <v>0</v>
      </c>
      <c r="CS39" s="845">
        <v>13.095912</v>
      </c>
      <c r="CT39" s="845">
        <v>109.27962100000001</v>
      </c>
      <c r="CU39" s="845" t="s">
        <v>798</v>
      </c>
      <c r="CV39" s="845">
        <v>190.49592799999999</v>
      </c>
      <c r="CW39" s="845">
        <v>1850.325992</v>
      </c>
      <c r="CX39" s="845" t="s">
        <v>798</v>
      </c>
      <c r="CY39" s="845" t="s">
        <v>798</v>
      </c>
      <c r="CZ39" s="845" t="s">
        <v>798</v>
      </c>
      <c r="DA39" s="845" t="s">
        <v>798</v>
      </c>
      <c r="DB39" s="845" t="s">
        <v>798</v>
      </c>
      <c r="DC39" s="845" t="s">
        <v>798</v>
      </c>
      <c r="DD39" s="845">
        <v>60.829858999999999</v>
      </c>
      <c r="DE39" s="845" t="s">
        <v>798</v>
      </c>
      <c r="DF39" s="845" t="s">
        <v>798</v>
      </c>
      <c r="DG39" s="845">
        <v>75.632159000000001</v>
      </c>
      <c r="DH39" s="845" t="s">
        <v>798</v>
      </c>
      <c r="DI39" s="845" t="s">
        <v>798</v>
      </c>
      <c r="DJ39" s="845">
        <v>244.256407</v>
      </c>
      <c r="DK39" s="845" t="s">
        <v>798</v>
      </c>
      <c r="DL39" s="845">
        <v>0.14577599999999999</v>
      </c>
      <c r="DM39" s="845">
        <v>40.827635999999998</v>
      </c>
      <c r="DN39" s="845">
        <v>0.281003</v>
      </c>
      <c r="DO39" s="845" t="s">
        <v>798</v>
      </c>
      <c r="DP39" s="845" t="s">
        <v>798</v>
      </c>
      <c r="DQ39" s="845" t="s">
        <v>798</v>
      </c>
      <c r="DR39" s="845" t="s">
        <v>798</v>
      </c>
      <c r="DS39" s="845">
        <v>0</v>
      </c>
      <c r="DT39" s="845">
        <v>11</v>
      </c>
      <c r="DU39" s="845">
        <v>-32.44</v>
      </c>
      <c r="DV39" s="845">
        <v>3.01</v>
      </c>
      <c r="DW39" s="845">
        <v>2.98</v>
      </c>
      <c r="DX39" s="845">
        <v>50.56</v>
      </c>
      <c r="DY39" s="845">
        <v>714.49</v>
      </c>
      <c r="DZ39" s="845">
        <v>1.1399999999999999</v>
      </c>
      <c r="EA39" s="845">
        <v>7.98</v>
      </c>
      <c r="EB39" s="845">
        <v>9.66</v>
      </c>
      <c r="EC39" s="845">
        <v>0</v>
      </c>
      <c r="ED39" s="845" t="s">
        <v>798</v>
      </c>
      <c r="EE39" s="845" t="s">
        <v>798</v>
      </c>
      <c r="EF39" s="845">
        <v>6.67</v>
      </c>
    </row>
    <row r="40" spans="1:136" x14ac:dyDescent="0.2">
      <c r="A40" s="845">
        <v>36</v>
      </c>
      <c r="B40" s="845">
        <v>12</v>
      </c>
      <c r="C40" s="845">
        <v>177.75871000000001</v>
      </c>
      <c r="D40" s="845">
        <v>78.720174</v>
      </c>
      <c r="E40" s="845">
        <v>1158.7318</v>
      </c>
      <c r="F40" s="845">
        <v>63.484197000000002</v>
      </c>
      <c r="G40" s="845">
        <v>1</v>
      </c>
      <c r="H40" s="845">
        <v>0.11022700000000001</v>
      </c>
      <c r="I40" s="845">
        <v>2.7102999999999999E-2</v>
      </c>
      <c r="J40" s="845">
        <v>0</v>
      </c>
      <c r="K40" s="845">
        <v>0</v>
      </c>
      <c r="L40" s="845">
        <v>2.7102999999999999E-2</v>
      </c>
      <c r="M40" s="845" t="s">
        <v>798</v>
      </c>
      <c r="N40" s="845">
        <v>1.4500000000000001E-2</v>
      </c>
      <c r="O40" s="845">
        <v>1.2520999999999999E-2</v>
      </c>
      <c r="P40" s="845">
        <v>0.53347599999999995</v>
      </c>
      <c r="Q40" s="845">
        <v>0.46652399999999999</v>
      </c>
      <c r="R40" s="845">
        <v>0.84973900000000002</v>
      </c>
      <c r="S40" s="845">
        <v>1</v>
      </c>
      <c r="T40" s="845">
        <v>482.479895</v>
      </c>
      <c r="U40" s="845">
        <v>19.299195999999998</v>
      </c>
      <c r="V40" s="845">
        <v>245.77340000000001</v>
      </c>
      <c r="W40" s="845">
        <v>702.20629099999996</v>
      </c>
      <c r="X40" s="845">
        <v>33.068143999999997</v>
      </c>
      <c r="Y40" s="845">
        <v>18.974274999999999</v>
      </c>
      <c r="Z40" s="845">
        <v>54.20635</v>
      </c>
      <c r="AA40" s="845" t="s">
        <v>798</v>
      </c>
      <c r="AB40" s="845" t="s">
        <v>798</v>
      </c>
      <c r="AC40" s="845" t="s">
        <v>798</v>
      </c>
      <c r="AD40" s="845" t="s">
        <v>798</v>
      </c>
      <c r="AE40" s="845" t="s">
        <v>798</v>
      </c>
      <c r="AF40" s="845" t="s">
        <v>798</v>
      </c>
      <c r="AG40" s="845" t="s">
        <v>798</v>
      </c>
      <c r="AH40" s="845">
        <v>102.811914</v>
      </c>
      <c r="AI40" s="845" t="s">
        <v>798</v>
      </c>
      <c r="AJ40" s="845" t="s">
        <v>798</v>
      </c>
      <c r="AK40" s="845">
        <v>4.6299999999999998E-4</v>
      </c>
      <c r="AL40" s="845">
        <v>0.18984999999999999</v>
      </c>
      <c r="AM40" s="845">
        <v>0.18976199999999999</v>
      </c>
      <c r="AN40" s="845">
        <v>0.36758999999999997</v>
      </c>
      <c r="AO40" s="845">
        <v>0.24974099999999999</v>
      </c>
      <c r="AP40" s="845">
        <v>1</v>
      </c>
      <c r="AQ40" s="845" t="s">
        <v>798</v>
      </c>
      <c r="AR40" s="845" t="s">
        <v>798</v>
      </c>
      <c r="AS40" s="845" t="s">
        <v>798</v>
      </c>
      <c r="AT40" s="845" t="s">
        <v>798</v>
      </c>
      <c r="AU40" s="845">
        <v>0.11022700000000001</v>
      </c>
      <c r="AV40" s="845">
        <v>91.2</v>
      </c>
      <c r="AW40" s="845">
        <v>-12.479825999999999</v>
      </c>
      <c r="AX40" s="845">
        <v>74.710227000000003</v>
      </c>
      <c r="AY40" s="845">
        <v>7.5211949999999996</v>
      </c>
      <c r="AZ40" s="845" t="s">
        <v>798</v>
      </c>
      <c r="BA40" s="845">
        <v>1133.5445749999999</v>
      </c>
      <c r="BB40" s="845">
        <v>1.4432E-2</v>
      </c>
      <c r="BC40" s="845">
        <v>1.2520999999999999E-2</v>
      </c>
      <c r="BD40" s="845">
        <v>87.093787000000006</v>
      </c>
      <c r="BE40" s="845" t="s">
        <v>798</v>
      </c>
      <c r="BF40" s="845" t="s">
        <v>798</v>
      </c>
      <c r="BG40" s="845" t="s">
        <v>798</v>
      </c>
      <c r="BH40" s="845" t="s">
        <v>798</v>
      </c>
      <c r="BI40" s="845" t="s">
        <v>798</v>
      </c>
      <c r="BJ40" s="845" t="s">
        <v>798</v>
      </c>
      <c r="BK40" s="845" t="s">
        <v>798</v>
      </c>
      <c r="BL40" s="845">
        <v>54.480412000000001</v>
      </c>
      <c r="BM40" s="845" t="s">
        <v>798</v>
      </c>
      <c r="BN40" s="845">
        <v>202.78969000000001</v>
      </c>
      <c r="BO40" s="845">
        <v>534.52231500000005</v>
      </c>
      <c r="BP40" s="845">
        <v>455.80214100000001</v>
      </c>
      <c r="BQ40" s="845" t="s">
        <v>798</v>
      </c>
      <c r="BR40" s="845">
        <v>218.78898899999999</v>
      </c>
      <c r="BS40" s="845" t="s">
        <v>798</v>
      </c>
      <c r="BT40" s="845">
        <v>6.6078789999999996</v>
      </c>
      <c r="BU40" s="845" t="s">
        <v>798</v>
      </c>
      <c r="BV40" s="845">
        <v>3.9473509999999998</v>
      </c>
      <c r="BW40" s="845" t="s">
        <v>798</v>
      </c>
      <c r="BX40" s="845">
        <v>4.0968859999999996</v>
      </c>
      <c r="BY40" s="845" t="s">
        <v>798</v>
      </c>
      <c r="BZ40" s="845">
        <v>-31.501645</v>
      </c>
      <c r="CA40" s="845" t="s">
        <v>798</v>
      </c>
      <c r="CB40" s="845">
        <v>41.784418000000002</v>
      </c>
      <c r="CC40" s="845" t="s">
        <v>798</v>
      </c>
      <c r="CD40" s="845" t="s">
        <v>798</v>
      </c>
      <c r="CE40" s="845" t="s">
        <v>798</v>
      </c>
      <c r="CF40" s="845" t="s">
        <v>798</v>
      </c>
      <c r="CG40" s="845" t="s">
        <v>798</v>
      </c>
      <c r="CH40" s="845" t="s">
        <v>798</v>
      </c>
      <c r="CI40" s="845" t="s">
        <v>798</v>
      </c>
      <c r="CJ40" s="845">
        <v>5.6746059999999998</v>
      </c>
      <c r="CK40" s="845">
        <v>781.65691300000003</v>
      </c>
      <c r="CL40" s="845">
        <v>567.76979200000005</v>
      </c>
      <c r="CM40" s="845">
        <v>713.41456000000005</v>
      </c>
      <c r="CN40" s="845" t="s">
        <v>798</v>
      </c>
      <c r="CO40" s="845">
        <v>428.71640200000002</v>
      </c>
      <c r="CP40" s="845">
        <v>790.00267699999995</v>
      </c>
      <c r="CQ40" s="845">
        <v>0</v>
      </c>
      <c r="CR40" s="845">
        <v>0</v>
      </c>
      <c r="CS40" s="845">
        <v>13.363412</v>
      </c>
      <c r="CT40" s="845">
        <v>114.69672</v>
      </c>
      <c r="CU40" s="845" t="s">
        <v>798</v>
      </c>
      <c r="CV40" s="845">
        <v>221.677572</v>
      </c>
      <c r="CW40" s="845">
        <v>1914.810692</v>
      </c>
      <c r="CX40" s="845" t="s">
        <v>798</v>
      </c>
      <c r="CY40" s="845" t="s">
        <v>798</v>
      </c>
      <c r="CZ40" s="845" t="s">
        <v>798</v>
      </c>
      <c r="DA40" s="845" t="s">
        <v>798</v>
      </c>
      <c r="DB40" s="845" t="s">
        <v>798</v>
      </c>
      <c r="DC40" s="845" t="s">
        <v>798</v>
      </c>
      <c r="DD40" s="845">
        <v>60.81156</v>
      </c>
      <c r="DE40" s="845" t="s">
        <v>798</v>
      </c>
      <c r="DF40" s="845" t="s">
        <v>798</v>
      </c>
      <c r="DG40" s="845">
        <v>77.415211999999997</v>
      </c>
      <c r="DH40" s="845" t="s">
        <v>798</v>
      </c>
      <c r="DI40" s="845" t="s">
        <v>798</v>
      </c>
      <c r="DJ40" s="845">
        <v>246.15554599999999</v>
      </c>
      <c r="DK40" s="845" t="s">
        <v>798</v>
      </c>
      <c r="DL40" s="845">
        <v>0.115589</v>
      </c>
      <c r="DM40" s="845">
        <v>42.398476000000002</v>
      </c>
      <c r="DN40" s="845">
        <v>0.28372999999999998</v>
      </c>
      <c r="DO40" s="845" t="s">
        <v>798</v>
      </c>
      <c r="DP40" s="845" t="s">
        <v>798</v>
      </c>
      <c r="DQ40" s="845" t="s">
        <v>798</v>
      </c>
      <c r="DR40" s="845" t="s">
        <v>798</v>
      </c>
      <c r="DS40" s="845">
        <v>0</v>
      </c>
      <c r="DT40" s="845">
        <v>12</v>
      </c>
      <c r="DU40" s="845">
        <v>-82.51</v>
      </c>
      <c r="DV40" s="845">
        <v>2.2599999999999998</v>
      </c>
      <c r="DW40" s="845">
        <v>2.23</v>
      </c>
      <c r="DX40" s="845">
        <v>46.6</v>
      </c>
      <c r="DY40" s="845">
        <v>599.91</v>
      </c>
      <c r="DZ40" s="845">
        <v>1.08</v>
      </c>
      <c r="EA40" s="845">
        <v>7.74</v>
      </c>
      <c r="EB40" s="845">
        <v>9.42</v>
      </c>
      <c r="EC40" s="845">
        <v>0</v>
      </c>
      <c r="ED40" s="845" t="s">
        <v>798</v>
      </c>
      <c r="EE40" s="845" t="s">
        <v>798</v>
      </c>
      <c r="EF40" s="845">
        <v>7.7859999999999996</v>
      </c>
    </row>
    <row r="41" spans="1:136" x14ac:dyDescent="0.2">
      <c r="A41" s="845">
        <v>37</v>
      </c>
      <c r="B41" s="845">
        <v>1</v>
      </c>
      <c r="C41" s="845">
        <v>197.81613899999999</v>
      </c>
      <c r="D41" s="845">
        <v>101.71506100000001</v>
      </c>
      <c r="E41" s="845">
        <v>1260.4468609999999</v>
      </c>
      <c r="F41" s="845">
        <v>67.150414999999995</v>
      </c>
      <c r="G41" s="845">
        <v>1</v>
      </c>
      <c r="H41" s="845">
        <v>0.10942300000000001</v>
      </c>
      <c r="I41" s="845">
        <v>2.477E-2</v>
      </c>
      <c r="J41" s="845">
        <v>0</v>
      </c>
      <c r="K41" s="845">
        <v>0</v>
      </c>
      <c r="L41" s="845">
        <v>2.477E-2</v>
      </c>
      <c r="M41" s="845" t="s">
        <v>798</v>
      </c>
      <c r="N41" s="845">
        <v>1.4664E-2</v>
      </c>
      <c r="O41" s="845">
        <v>1.0159E-2</v>
      </c>
      <c r="P41" s="845">
        <v>0.51920699999999997</v>
      </c>
      <c r="Q41" s="845">
        <v>0.48079300000000003</v>
      </c>
      <c r="R41" s="845">
        <v>0.888791</v>
      </c>
      <c r="S41" s="845">
        <v>1</v>
      </c>
      <c r="T41" s="845">
        <v>510.34315600000002</v>
      </c>
      <c r="U41" s="845">
        <v>20.413726</v>
      </c>
      <c r="V41" s="845">
        <v>254.056499</v>
      </c>
      <c r="W41" s="845">
        <v>696.98350700000003</v>
      </c>
      <c r="X41" s="845">
        <v>32.826771999999998</v>
      </c>
      <c r="Y41" s="845">
        <v>17.301309</v>
      </c>
      <c r="Z41" s="845">
        <v>49.539746000000001</v>
      </c>
      <c r="AA41" s="845" t="s">
        <v>798</v>
      </c>
      <c r="AB41" s="845" t="s">
        <v>798</v>
      </c>
      <c r="AC41" s="845" t="s">
        <v>798</v>
      </c>
      <c r="AD41" s="845" t="s">
        <v>798</v>
      </c>
      <c r="AE41" s="845" t="s">
        <v>798</v>
      </c>
      <c r="AF41" s="845" t="s">
        <v>798</v>
      </c>
      <c r="AG41" s="845" t="s">
        <v>798</v>
      </c>
      <c r="AH41" s="845">
        <v>102.764701</v>
      </c>
      <c r="AI41" s="845" t="s">
        <v>798</v>
      </c>
      <c r="AJ41" s="845" t="s">
        <v>798</v>
      </c>
      <c r="AK41" s="845">
        <v>5.1599999999999997E-4</v>
      </c>
      <c r="AL41" s="845">
        <v>0.18829199999999999</v>
      </c>
      <c r="AM41" s="845">
        <v>0.188195</v>
      </c>
      <c r="AN41" s="845">
        <v>0.35771500000000001</v>
      </c>
      <c r="AO41" s="845">
        <v>0.24982699999999999</v>
      </c>
      <c r="AP41" s="845">
        <v>1</v>
      </c>
      <c r="AQ41" s="845" t="s">
        <v>798</v>
      </c>
      <c r="AR41" s="845" t="s">
        <v>798</v>
      </c>
      <c r="AS41" s="845" t="s">
        <v>798</v>
      </c>
      <c r="AT41" s="845" t="s">
        <v>798</v>
      </c>
      <c r="AU41" s="845">
        <v>0.10942300000000001</v>
      </c>
      <c r="AV41" s="845">
        <v>91.2</v>
      </c>
      <c r="AW41" s="845">
        <v>10.515060999999999</v>
      </c>
      <c r="AX41" s="845">
        <v>75.552525000000003</v>
      </c>
      <c r="AY41" s="845">
        <v>7.940105</v>
      </c>
      <c r="AZ41" s="845" t="s">
        <v>798</v>
      </c>
      <c r="BA41" s="845">
        <v>1185.3785190000001</v>
      </c>
      <c r="BB41" s="845">
        <v>1.4500000000000001E-2</v>
      </c>
      <c r="BC41" s="845">
        <v>1.0159E-2</v>
      </c>
      <c r="BD41" s="845">
        <v>95.689785000000001</v>
      </c>
      <c r="BE41" s="845" t="s">
        <v>798</v>
      </c>
      <c r="BF41" s="845" t="s">
        <v>798</v>
      </c>
      <c r="BG41" s="845" t="s">
        <v>798</v>
      </c>
      <c r="BH41" s="845" t="s">
        <v>798</v>
      </c>
      <c r="BI41" s="845" t="s">
        <v>798</v>
      </c>
      <c r="BJ41" s="845" t="s">
        <v>798</v>
      </c>
      <c r="BK41" s="845" t="s">
        <v>798</v>
      </c>
      <c r="BL41" s="845">
        <v>53.676920000000003</v>
      </c>
      <c r="BM41" s="845" t="s">
        <v>798</v>
      </c>
      <c r="BN41" s="845">
        <v>183.795762</v>
      </c>
      <c r="BO41" s="845">
        <v>560.47123699999997</v>
      </c>
      <c r="BP41" s="845">
        <v>458.75617699999998</v>
      </c>
      <c r="BQ41" s="845" t="s">
        <v>798</v>
      </c>
      <c r="BR41" s="845">
        <v>241.81970899999999</v>
      </c>
      <c r="BS41" s="845" t="s">
        <v>798</v>
      </c>
      <c r="BT41" s="845">
        <v>6.955654</v>
      </c>
      <c r="BU41" s="845" t="s">
        <v>798</v>
      </c>
      <c r="BV41" s="845">
        <v>3.746105</v>
      </c>
      <c r="BW41" s="845" t="s">
        <v>798</v>
      </c>
      <c r="BX41" s="845">
        <v>3.8560270000000001</v>
      </c>
      <c r="BY41" s="845" t="s">
        <v>798</v>
      </c>
      <c r="BZ41" s="845">
        <v>-29.081014</v>
      </c>
      <c r="CA41" s="845" t="s">
        <v>798</v>
      </c>
      <c r="CB41" s="845">
        <v>44.111694999999997</v>
      </c>
      <c r="CC41" s="845" t="s">
        <v>798</v>
      </c>
      <c r="CD41" s="845" t="s">
        <v>798</v>
      </c>
      <c r="CE41" s="845" t="s">
        <v>798</v>
      </c>
      <c r="CF41" s="845" t="s">
        <v>798</v>
      </c>
      <c r="CG41" s="845" t="s">
        <v>798</v>
      </c>
      <c r="CH41" s="845" t="s">
        <v>798</v>
      </c>
      <c r="CI41" s="845" t="s">
        <v>798</v>
      </c>
      <c r="CJ41" s="845">
        <v>5.489414</v>
      </c>
      <c r="CK41" s="845">
        <v>862.24519599999996</v>
      </c>
      <c r="CL41" s="845">
        <v>493.93360200000001</v>
      </c>
      <c r="CM41" s="845">
        <v>806.61607800000002</v>
      </c>
      <c r="CN41" s="845" t="s">
        <v>798</v>
      </c>
      <c r="CO41" s="845">
        <v>535.26042099999995</v>
      </c>
      <c r="CP41" s="845">
        <v>773.64601800000003</v>
      </c>
      <c r="CQ41" s="845">
        <v>0</v>
      </c>
      <c r="CR41" s="845">
        <v>0</v>
      </c>
      <c r="CS41" s="845">
        <v>13.632600999999999</v>
      </c>
      <c r="CT41" s="845">
        <v>120.449946</v>
      </c>
      <c r="CU41" s="845" t="s">
        <v>798</v>
      </c>
      <c r="CV41" s="845" t="s">
        <v>798</v>
      </c>
      <c r="CW41" s="845">
        <v>1966.035527</v>
      </c>
      <c r="CX41" s="845" t="s">
        <v>798</v>
      </c>
      <c r="CY41" s="845" t="s">
        <v>798</v>
      </c>
      <c r="CZ41" s="845" t="s">
        <v>798</v>
      </c>
      <c r="DA41" s="845" t="s">
        <v>798</v>
      </c>
      <c r="DB41" s="845" t="s">
        <v>798</v>
      </c>
      <c r="DC41" s="845" t="s">
        <v>798</v>
      </c>
      <c r="DD41" s="845">
        <v>60.847465999999997</v>
      </c>
      <c r="DE41" s="845" t="s">
        <v>798</v>
      </c>
      <c r="DF41" s="845" t="s">
        <v>798</v>
      </c>
      <c r="DG41" s="845">
        <v>77.487262000000001</v>
      </c>
      <c r="DH41" s="845" t="s">
        <v>798</v>
      </c>
      <c r="DI41" s="845" t="s">
        <v>798</v>
      </c>
      <c r="DJ41" s="845">
        <v>248.30535399999999</v>
      </c>
      <c r="DK41" s="845" t="s">
        <v>798</v>
      </c>
      <c r="DL41" s="845">
        <v>0.104452</v>
      </c>
      <c r="DM41" s="845">
        <v>41.945300000000003</v>
      </c>
      <c r="DN41" s="845">
        <v>0.27447100000000002</v>
      </c>
      <c r="DO41" s="845" t="s">
        <v>798</v>
      </c>
      <c r="DP41" s="845" t="s">
        <v>798</v>
      </c>
      <c r="DQ41" s="845" t="s">
        <v>798</v>
      </c>
      <c r="DR41" s="845" t="s">
        <v>798</v>
      </c>
      <c r="DS41" s="845">
        <v>0</v>
      </c>
      <c r="DT41" s="845">
        <v>13</v>
      </c>
      <c r="DU41" s="845">
        <v>-126.69</v>
      </c>
      <c r="DV41" s="845">
        <v>1.56</v>
      </c>
      <c r="DW41" s="845">
        <v>1.52</v>
      </c>
      <c r="DX41" s="845">
        <v>42.91</v>
      </c>
      <c r="DY41" s="845">
        <v>494.22</v>
      </c>
      <c r="DZ41" s="845">
        <v>1.03</v>
      </c>
      <c r="EA41" s="845">
        <v>7.52</v>
      </c>
      <c r="EB41" s="845">
        <v>9.1999999999999993</v>
      </c>
      <c r="EC41" s="845">
        <v>0</v>
      </c>
      <c r="ED41" s="845" t="s">
        <v>798</v>
      </c>
      <c r="EE41" s="845" t="s">
        <v>798</v>
      </c>
      <c r="EF41" s="845">
        <v>8.43</v>
      </c>
    </row>
    <row r="42" spans="1:136" x14ac:dyDescent="0.2">
      <c r="A42" s="845">
        <v>38</v>
      </c>
      <c r="B42" s="845">
        <v>2</v>
      </c>
      <c r="C42" s="845">
        <v>207.88735700000001</v>
      </c>
      <c r="D42" s="845">
        <v>105.902434</v>
      </c>
      <c r="E42" s="845">
        <v>1366.349295</v>
      </c>
      <c r="F42" s="845">
        <v>69.126604999999998</v>
      </c>
      <c r="G42" s="845">
        <v>1</v>
      </c>
      <c r="H42" s="845">
        <v>8.7140999999999996E-2</v>
      </c>
      <c r="I42" s="845">
        <v>2.4053000000000001E-2</v>
      </c>
      <c r="J42" s="845">
        <v>0</v>
      </c>
      <c r="K42" s="845">
        <v>0</v>
      </c>
      <c r="L42" s="845">
        <v>2.4053000000000001E-2</v>
      </c>
      <c r="M42" s="845" t="s">
        <v>798</v>
      </c>
      <c r="N42" s="845">
        <v>1.4628E-2</v>
      </c>
      <c r="O42" s="845">
        <v>9.3080000000000003E-3</v>
      </c>
      <c r="P42" s="845">
        <v>0.48975099999999999</v>
      </c>
      <c r="Q42" s="845">
        <v>0.51024899999999995</v>
      </c>
      <c r="R42" s="845">
        <v>0.91996599999999995</v>
      </c>
      <c r="S42" s="845">
        <v>1</v>
      </c>
      <c r="T42" s="845">
        <v>525.36219800000003</v>
      </c>
      <c r="U42" s="845">
        <v>21.014488</v>
      </c>
      <c r="V42" s="845">
        <v>259.92606599999999</v>
      </c>
      <c r="W42" s="845">
        <v>691.99528899999996</v>
      </c>
      <c r="X42" s="845">
        <v>26.142439</v>
      </c>
      <c r="Y42" s="845">
        <v>16.564049000000001</v>
      </c>
      <c r="Z42" s="845">
        <v>48.105449</v>
      </c>
      <c r="AA42" s="845" t="s">
        <v>798</v>
      </c>
      <c r="AB42" s="845" t="s">
        <v>798</v>
      </c>
      <c r="AC42" s="845" t="s">
        <v>798</v>
      </c>
      <c r="AD42" s="845" t="s">
        <v>798</v>
      </c>
      <c r="AE42" s="845" t="s">
        <v>798</v>
      </c>
      <c r="AF42" s="845" t="s">
        <v>798</v>
      </c>
      <c r="AG42" s="845" t="s">
        <v>798</v>
      </c>
      <c r="AH42" s="845">
        <v>102.712383</v>
      </c>
      <c r="AI42" s="845" t="s">
        <v>798</v>
      </c>
      <c r="AJ42" s="845" t="s">
        <v>798</v>
      </c>
      <c r="AK42" s="845">
        <v>1.681E-3</v>
      </c>
      <c r="AL42" s="845">
        <v>0.186838</v>
      </c>
      <c r="AM42" s="845">
        <v>0.186524</v>
      </c>
      <c r="AN42" s="845">
        <v>0.35322500000000001</v>
      </c>
      <c r="AO42" s="845">
        <v>0.249248</v>
      </c>
      <c r="AP42" s="845">
        <v>1</v>
      </c>
      <c r="AQ42" s="845" t="s">
        <v>798</v>
      </c>
      <c r="AR42" s="845" t="s">
        <v>798</v>
      </c>
      <c r="AS42" s="845" t="s">
        <v>798</v>
      </c>
      <c r="AT42" s="845" t="s">
        <v>798</v>
      </c>
      <c r="AU42" s="845">
        <v>8.7140999999999996E-2</v>
      </c>
      <c r="AV42" s="845">
        <v>91.2</v>
      </c>
      <c r="AW42" s="845">
        <v>14.702434</v>
      </c>
      <c r="AX42" s="845">
        <v>75.140387000000004</v>
      </c>
      <c r="AY42" s="845">
        <v>8.2500839999999993</v>
      </c>
      <c r="AZ42" s="845" t="s">
        <v>798</v>
      </c>
      <c r="BA42" s="845">
        <v>1216.813079</v>
      </c>
      <c r="BB42" s="845">
        <v>1.4664E-2</v>
      </c>
      <c r="BC42" s="845">
        <v>9.3080000000000003E-3</v>
      </c>
      <c r="BD42" s="845">
        <v>90.969399999999993</v>
      </c>
      <c r="BE42" s="845" t="s">
        <v>798</v>
      </c>
      <c r="BF42" s="845" t="s">
        <v>798</v>
      </c>
      <c r="BG42" s="845" t="s">
        <v>798</v>
      </c>
      <c r="BH42" s="845" t="s">
        <v>798</v>
      </c>
      <c r="BI42" s="845" t="s">
        <v>798</v>
      </c>
      <c r="BJ42" s="845" t="s">
        <v>798</v>
      </c>
      <c r="BK42" s="845" t="s">
        <v>798</v>
      </c>
      <c r="BL42" s="845">
        <v>51.717731000000001</v>
      </c>
      <c r="BM42" s="845" t="s">
        <v>798</v>
      </c>
      <c r="BN42" s="845">
        <v>176.94526500000001</v>
      </c>
      <c r="BO42" s="845">
        <v>568.06868599999996</v>
      </c>
      <c r="BP42" s="845">
        <v>462.16625199999999</v>
      </c>
      <c r="BQ42" s="845" t="s">
        <v>798</v>
      </c>
      <c r="BR42" s="845">
        <v>259.77085899999997</v>
      </c>
      <c r="BS42" s="845" t="s">
        <v>798</v>
      </c>
      <c r="BT42" s="845">
        <v>7.0842980000000004</v>
      </c>
      <c r="BU42" s="845" t="s">
        <v>798</v>
      </c>
      <c r="BV42" s="845">
        <v>3.3990109999999998</v>
      </c>
      <c r="BW42" s="845" t="s">
        <v>798</v>
      </c>
      <c r="BX42" s="845">
        <v>3.4654739999999999</v>
      </c>
      <c r="BY42" s="845" t="s">
        <v>798</v>
      </c>
      <c r="BZ42" s="845">
        <v>-26.970103000000002</v>
      </c>
      <c r="CA42" s="845" t="s">
        <v>798</v>
      </c>
      <c r="CB42" s="845">
        <v>45.833801000000001</v>
      </c>
      <c r="CC42" s="845" t="s">
        <v>798</v>
      </c>
      <c r="CD42" s="845" t="s">
        <v>798</v>
      </c>
      <c r="CE42" s="845" t="s">
        <v>798</v>
      </c>
      <c r="CF42" s="845" t="s">
        <v>798</v>
      </c>
      <c r="CG42" s="845" t="s">
        <v>798</v>
      </c>
      <c r="CH42" s="845" t="s">
        <v>798</v>
      </c>
      <c r="CI42" s="845" t="s">
        <v>798</v>
      </c>
      <c r="CJ42" s="845">
        <v>5.3859620000000001</v>
      </c>
      <c r="CK42" s="845">
        <v>938.75736800000004</v>
      </c>
      <c r="CL42" s="845">
        <v>419.35527000000002</v>
      </c>
      <c r="CM42" s="845">
        <v>895.77981699999998</v>
      </c>
      <c r="CN42" s="845" t="s">
        <v>798</v>
      </c>
      <c r="CO42" s="845">
        <v>586.62230299999999</v>
      </c>
      <c r="CP42" s="845">
        <v>805.81800199999998</v>
      </c>
      <c r="CQ42" s="845">
        <v>0</v>
      </c>
      <c r="CR42" s="845">
        <v>0</v>
      </c>
      <c r="CS42" s="845">
        <v>13.885396</v>
      </c>
      <c r="CT42" s="845">
        <v>124.226412</v>
      </c>
      <c r="CU42" s="845" t="s">
        <v>798</v>
      </c>
      <c r="CV42" s="845" t="s">
        <v>798</v>
      </c>
      <c r="CW42" s="845">
        <v>1997.6171589999999</v>
      </c>
      <c r="CX42" s="845" t="s">
        <v>798</v>
      </c>
      <c r="CY42" s="845" t="s">
        <v>798</v>
      </c>
      <c r="CZ42" s="845" t="s">
        <v>798</v>
      </c>
      <c r="DA42" s="845" t="s">
        <v>798</v>
      </c>
      <c r="DB42" s="845" t="s">
        <v>798</v>
      </c>
      <c r="DC42" s="845" t="s">
        <v>798</v>
      </c>
      <c r="DD42" s="845">
        <v>60.856332999999999</v>
      </c>
      <c r="DE42" s="845" t="s">
        <v>798</v>
      </c>
      <c r="DF42" s="845" t="s">
        <v>798</v>
      </c>
      <c r="DG42" s="845">
        <v>76.226592999999994</v>
      </c>
      <c r="DH42" s="845" t="s">
        <v>798</v>
      </c>
      <c r="DI42" s="845" t="s">
        <v>798</v>
      </c>
      <c r="DJ42" s="845">
        <v>248.390299</v>
      </c>
      <c r="DK42" s="845" t="s">
        <v>798</v>
      </c>
      <c r="DL42" s="845">
        <v>0.104309</v>
      </c>
      <c r="DM42" s="845">
        <v>41.292910999999997</v>
      </c>
      <c r="DN42" s="845">
        <v>0.26929799999999998</v>
      </c>
      <c r="DO42" s="845" t="s">
        <v>798</v>
      </c>
      <c r="DP42" s="845" t="s">
        <v>798</v>
      </c>
      <c r="DQ42" s="845" t="s">
        <v>798</v>
      </c>
      <c r="DR42" s="845" t="s">
        <v>798</v>
      </c>
      <c r="DS42" s="845">
        <v>0</v>
      </c>
      <c r="DT42" s="845">
        <v>14</v>
      </c>
      <c r="DU42" s="845">
        <v>-165.58</v>
      </c>
      <c r="DV42" s="845">
        <v>0.9</v>
      </c>
      <c r="DW42" s="845">
        <v>0.87</v>
      </c>
      <c r="DX42" s="845">
        <v>39.47</v>
      </c>
      <c r="DY42" s="845">
        <v>396.83</v>
      </c>
      <c r="DZ42" s="845">
        <v>0.97</v>
      </c>
      <c r="EA42" s="845">
        <v>7.31</v>
      </c>
      <c r="EB42" s="845">
        <v>9</v>
      </c>
      <c r="EC42" s="845">
        <v>0</v>
      </c>
      <c r="ED42" s="845" t="s">
        <v>798</v>
      </c>
      <c r="EE42" s="845" t="s">
        <v>798</v>
      </c>
      <c r="EF42" s="845">
        <v>8.7309999999999999</v>
      </c>
    </row>
    <row r="43" spans="1:136" x14ac:dyDescent="0.2">
      <c r="A43" s="845">
        <v>39</v>
      </c>
      <c r="B43" s="845">
        <v>3</v>
      </c>
      <c r="C43" s="845">
        <v>208.352608</v>
      </c>
      <c r="D43" s="845">
        <v>105.310458</v>
      </c>
      <c r="E43" s="845">
        <v>1471.6597529999999</v>
      </c>
      <c r="F43" s="845">
        <v>69.415824999999998</v>
      </c>
      <c r="G43" s="845">
        <v>1</v>
      </c>
      <c r="H43" s="845">
        <v>6.5749000000000002E-2</v>
      </c>
      <c r="I43" s="845">
        <v>1.9470999999999999E-2</v>
      </c>
      <c r="J43" s="845">
        <v>0</v>
      </c>
      <c r="K43" s="845">
        <v>0</v>
      </c>
      <c r="L43" s="845">
        <v>1.9470999999999999E-2</v>
      </c>
      <c r="M43" s="845" t="s">
        <v>798</v>
      </c>
      <c r="N43" s="845">
        <v>1.4465E-2</v>
      </c>
      <c r="O43" s="845">
        <v>4.7860000000000003E-3</v>
      </c>
      <c r="P43" s="845">
        <v>0.44813399999999998</v>
      </c>
      <c r="Q43" s="845">
        <v>0.55186599999999997</v>
      </c>
      <c r="R43" s="845">
        <v>0.94405799999999995</v>
      </c>
      <c r="S43" s="845">
        <v>1</v>
      </c>
      <c r="T43" s="845">
        <v>527.56026899999995</v>
      </c>
      <c r="U43" s="845">
        <v>21.102411</v>
      </c>
      <c r="V43" s="845">
        <v>262.949772</v>
      </c>
      <c r="W43" s="845">
        <v>672.13047700000004</v>
      </c>
      <c r="X43" s="845">
        <v>19.724681</v>
      </c>
      <c r="Y43" s="845">
        <v>12.939279000000001</v>
      </c>
      <c r="Z43" s="845">
        <v>38.941541000000001</v>
      </c>
      <c r="AA43" s="845" t="s">
        <v>798</v>
      </c>
      <c r="AB43" s="845" t="s">
        <v>798</v>
      </c>
      <c r="AC43" s="845" t="s">
        <v>798</v>
      </c>
      <c r="AD43" s="845" t="s">
        <v>798</v>
      </c>
      <c r="AE43" s="845" t="s">
        <v>798</v>
      </c>
      <c r="AF43" s="845" t="s">
        <v>798</v>
      </c>
      <c r="AG43" s="845" t="s">
        <v>798</v>
      </c>
      <c r="AH43" s="845">
        <v>102.66164499999999</v>
      </c>
      <c r="AI43" s="845" t="s">
        <v>798</v>
      </c>
      <c r="AJ43" s="845" t="s">
        <v>798</v>
      </c>
      <c r="AK43" s="845">
        <v>6.9629999999999996E-3</v>
      </c>
      <c r="AL43" s="845">
        <v>0.20300599999999999</v>
      </c>
      <c r="AM43" s="845">
        <v>0.20159299999999999</v>
      </c>
      <c r="AN43" s="845">
        <v>0.35173399999999999</v>
      </c>
      <c r="AO43" s="845">
        <v>0.24838499999999999</v>
      </c>
      <c r="AP43" s="845">
        <v>1</v>
      </c>
      <c r="AQ43" s="845" t="s">
        <v>798</v>
      </c>
      <c r="AR43" s="845" t="s">
        <v>798</v>
      </c>
      <c r="AS43" s="845" t="s">
        <v>798</v>
      </c>
      <c r="AT43" s="845" t="s">
        <v>798</v>
      </c>
      <c r="AU43" s="845">
        <v>6.5749000000000002E-2</v>
      </c>
      <c r="AV43" s="845">
        <v>91.2</v>
      </c>
      <c r="AW43" s="845">
        <v>14.110458</v>
      </c>
      <c r="AX43" s="845">
        <v>73.529190999999997</v>
      </c>
      <c r="AY43" s="845">
        <v>8.4398900000000001</v>
      </c>
      <c r="AZ43" s="845" t="s">
        <v>798</v>
      </c>
      <c r="BA43" s="845">
        <v>1227.282543</v>
      </c>
      <c r="BB43" s="845">
        <v>1.4628E-2</v>
      </c>
      <c r="BC43" s="845">
        <v>4.7860000000000003E-3</v>
      </c>
      <c r="BD43" s="845">
        <v>90.468917000000005</v>
      </c>
      <c r="BE43" s="845" t="s">
        <v>798</v>
      </c>
      <c r="BF43" s="845" t="s">
        <v>798</v>
      </c>
      <c r="BG43" s="845" t="s">
        <v>798</v>
      </c>
      <c r="BH43" s="845" t="s">
        <v>798</v>
      </c>
      <c r="BI43" s="845" t="s">
        <v>798</v>
      </c>
      <c r="BJ43" s="845" t="s">
        <v>798</v>
      </c>
      <c r="BK43" s="845" t="s">
        <v>798</v>
      </c>
      <c r="BL43" s="845">
        <v>51.453023000000002</v>
      </c>
      <c r="BM43" s="845" t="s">
        <v>798</v>
      </c>
      <c r="BN43" s="845">
        <v>180.15684899999999</v>
      </c>
      <c r="BO43" s="845">
        <v>560.22422900000004</v>
      </c>
      <c r="BP43" s="845">
        <v>454.913771</v>
      </c>
      <c r="BQ43" s="845" t="s">
        <v>798</v>
      </c>
      <c r="BR43" s="845">
        <v>242.56271799999999</v>
      </c>
      <c r="BS43" s="845" t="s">
        <v>798</v>
      </c>
      <c r="BT43" s="845">
        <v>6.033404</v>
      </c>
      <c r="BU43" s="845" t="s">
        <v>798</v>
      </c>
      <c r="BV43" s="845">
        <v>3.306683</v>
      </c>
      <c r="BW43" s="845" t="s">
        <v>798</v>
      </c>
      <c r="BX43" s="845">
        <v>3.3994399999999998</v>
      </c>
      <c r="BY43" s="845" t="s">
        <v>798</v>
      </c>
      <c r="BZ43" s="845">
        <v>-24.179805000000002</v>
      </c>
      <c r="CA43" s="845" t="s">
        <v>798</v>
      </c>
      <c r="CB43" s="845">
        <v>46.888275999999998</v>
      </c>
      <c r="CC43" s="845" t="s">
        <v>798</v>
      </c>
      <c r="CD43" s="845" t="s">
        <v>798</v>
      </c>
      <c r="CE43" s="845" t="s">
        <v>798</v>
      </c>
      <c r="CF43" s="845" t="s">
        <v>798</v>
      </c>
      <c r="CG43" s="845" t="s">
        <v>798</v>
      </c>
      <c r="CH43" s="845" t="s">
        <v>798</v>
      </c>
      <c r="CI43" s="845" t="s">
        <v>798</v>
      </c>
      <c r="CJ43" s="845">
        <v>5.5645689999999997</v>
      </c>
      <c r="CK43" s="845">
        <v>1008.881574</v>
      </c>
      <c r="CL43" s="845">
        <v>317.79316</v>
      </c>
      <c r="CM43" s="845">
        <v>986.69730700000002</v>
      </c>
      <c r="CN43" s="845" t="s">
        <v>798</v>
      </c>
      <c r="CO43" s="845">
        <v>570.50262299999997</v>
      </c>
      <c r="CP43" s="845">
        <v>850.764815</v>
      </c>
      <c r="CQ43" s="845">
        <v>0</v>
      </c>
      <c r="CR43" s="845">
        <v>0</v>
      </c>
      <c r="CS43" s="845">
        <v>14.066927</v>
      </c>
      <c r="CT43" s="845">
        <v>132.284683</v>
      </c>
      <c r="CU43" s="845" t="s">
        <v>798</v>
      </c>
      <c r="CV43" s="845" t="s">
        <v>798</v>
      </c>
      <c r="CW43" s="845">
        <v>2009.6578930000001</v>
      </c>
      <c r="CX43" s="845" t="s">
        <v>798</v>
      </c>
      <c r="CY43" s="845" t="s">
        <v>798</v>
      </c>
      <c r="CZ43" s="845" t="s">
        <v>798</v>
      </c>
      <c r="DA43" s="845" t="s">
        <v>798</v>
      </c>
      <c r="DB43" s="845" t="s">
        <v>798</v>
      </c>
      <c r="DC43" s="845" t="s">
        <v>798</v>
      </c>
      <c r="DD43" s="845">
        <v>60.850788999999999</v>
      </c>
      <c r="DE43" s="845" t="s">
        <v>798</v>
      </c>
      <c r="DF43" s="845" t="s">
        <v>798</v>
      </c>
      <c r="DG43" s="845">
        <v>77.743523999999994</v>
      </c>
      <c r="DH43" s="845" t="s">
        <v>798</v>
      </c>
      <c r="DI43" s="845" t="s">
        <v>798</v>
      </c>
      <c r="DJ43" s="845">
        <v>267.812119</v>
      </c>
      <c r="DK43" s="845" t="s">
        <v>798</v>
      </c>
      <c r="DL43" s="845">
        <v>8.2711000000000007E-2</v>
      </c>
      <c r="DM43" s="845">
        <v>41.371308999999997</v>
      </c>
      <c r="DN43" s="845">
        <v>0.27822799999999998</v>
      </c>
      <c r="DO43" s="845" t="s">
        <v>798</v>
      </c>
      <c r="DP43" s="845" t="s">
        <v>798</v>
      </c>
      <c r="DQ43" s="845" t="s">
        <v>798</v>
      </c>
      <c r="DR43" s="845" t="s">
        <v>798</v>
      </c>
      <c r="DS43" s="845">
        <v>0</v>
      </c>
      <c r="DT43" s="845">
        <v>15</v>
      </c>
      <c r="DU43" s="845">
        <v>-199.59</v>
      </c>
      <c r="DV43" s="845">
        <v>0.3</v>
      </c>
      <c r="DW43" s="845">
        <v>0.27</v>
      </c>
      <c r="DX43" s="845">
        <v>36.28</v>
      </c>
      <c r="DY43" s="845">
        <v>307.14</v>
      </c>
      <c r="DZ43" s="845">
        <v>0.92</v>
      </c>
      <c r="EA43" s="845">
        <v>7.12</v>
      </c>
      <c r="EB43" s="845">
        <v>8.8000000000000007</v>
      </c>
      <c r="EC43" s="845">
        <v>0</v>
      </c>
      <c r="ED43" s="845" t="s">
        <v>798</v>
      </c>
      <c r="EE43" s="845" t="s">
        <v>798</v>
      </c>
      <c r="EF43" s="845">
        <v>8.7040000000000006</v>
      </c>
    </row>
    <row r="44" spans="1:136" x14ac:dyDescent="0.2">
      <c r="A44" s="845">
        <v>40</v>
      </c>
      <c r="B44" s="845">
        <v>4</v>
      </c>
      <c r="C44" s="845">
        <v>189.898055</v>
      </c>
      <c r="D44" s="845">
        <v>82.417976999999993</v>
      </c>
      <c r="E44" s="845">
        <v>1554.07773</v>
      </c>
      <c r="F44" s="845">
        <v>66.357275999999999</v>
      </c>
      <c r="G44" s="845">
        <v>1</v>
      </c>
      <c r="H44" s="845">
        <v>5.3552000000000002E-2</v>
      </c>
      <c r="I44" s="845">
        <v>2.1097000000000001E-2</v>
      </c>
      <c r="J44" s="845">
        <v>0</v>
      </c>
      <c r="K44" s="845">
        <v>0</v>
      </c>
      <c r="L44" s="845">
        <v>2.1097000000000001E-2</v>
      </c>
      <c r="M44" s="845" t="s">
        <v>798</v>
      </c>
      <c r="N44" s="845">
        <v>1.4258E-2</v>
      </c>
      <c r="O44" s="845">
        <v>6.5890000000000002E-3</v>
      </c>
      <c r="P44" s="845">
        <v>0.39184999999999998</v>
      </c>
      <c r="Q44" s="845">
        <v>0.60814999999999997</v>
      </c>
      <c r="R44" s="845">
        <v>0.95722799999999997</v>
      </c>
      <c r="S44" s="845">
        <v>1</v>
      </c>
      <c r="T44" s="845">
        <v>504.31529799999998</v>
      </c>
      <c r="U44" s="845">
        <v>20.172612000000001</v>
      </c>
      <c r="V44" s="845">
        <v>259.222871</v>
      </c>
      <c r="W44" s="845">
        <v>684.79303000000004</v>
      </c>
      <c r="X44" s="845">
        <v>16.065702000000002</v>
      </c>
      <c r="Y44" s="845">
        <v>14.276026999999999</v>
      </c>
      <c r="Z44" s="845">
        <v>42.193561000000003</v>
      </c>
      <c r="AA44" s="845" t="s">
        <v>798</v>
      </c>
      <c r="AB44" s="845" t="s">
        <v>798</v>
      </c>
      <c r="AC44" s="845" t="s">
        <v>798</v>
      </c>
      <c r="AD44" s="845" t="s">
        <v>798</v>
      </c>
      <c r="AE44" s="845" t="s">
        <v>798</v>
      </c>
      <c r="AF44" s="845" t="s">
        <v>798</v>
      </c>
      <c r="AG44" s="845" t="s">
        <v>798</v>
      </c>
      <c r="AH44" s="845">
        <v>102.58857</v>
      </c>
      <c r="AI44" s="845" t="s">
        <v>798</v>
      </c>
      <c r="AJ44" s="845" t="s">
        <v>798</v>
      </c>
      <c r="AK44" s="845">
        <v>2.6492000000000002E-2</v>
      </c>
      <c r="AL44" s="845">
        <v>0.17297299999999999</v>
      </c>
      <c r="AM44" s="845">
        <v>0.16839100000000001</v>
      </c>
      <c r="AN44" s="845">
        <v>0.35403200000000001</v>
      </c>
      <c r="AO44" s="845">
        <v>0.247089</v>
      </c>
      <c r="AP44" s="845">
        <v>1</v>
      </c>
      <c r="AQ44" s="845" t="s">
        <v>798</v>
      </c>
      <c r="AR44" s="845" t="s">
        <v>798</v>
      </c>
      <c r="AS44" s="845" t="s">
        <v>798</v>
      </c>
      <c r="AT44" s="845" t="s">
        <v>798</v>
      </c>
      <c r="AU44" s="845">
        <v>5.3552000000000002E-2</v>
      </c>
      <c r="AV44" s="845">
        <v>91.2</v>
      </c>
      <c r="AW44" s="845">
        <v>-8.7820230000000006</v>
      </c>
      <c r="AX44" s="845">
        <v>69.322310999999999</v>
      </c>
      <c r="AY44" s="845">
        <v>8.3666809999999998</v>
      </c>
      <c r="AZ44" s="845" t="s">
        <v>798</v>
      </c>
      <c r="BA44" s="845">
        <v>1196.141005</v>
      </c>
      <c r="BB44" s="845">
        <v>1.4465E-2</v>
      </c>
      <c r="BC44" s="845">
        <v>6.5890000000000002E-3</v>
      </c>
      <c r="BD44" s="845">
        <v>66.253319000000005</v>
      </c>
      <c r="BE44" s="845" t="s">
        <v>798</v>
      </c>
      <c r="BF44" s="845" t="s">
        <v>798</v>
      </c>
      <c r="BG44" s="845" t="s">
        <v>798</v>
      </c>
      <c r="BH44" s="845" t="s">
        <v>798</v>
      </c>
      <c r="BI44" s="845" t="s">
        <v>798</v>
      </c>
      <c r="BJ44" s="845" t="s">
        <v>798</v>
      </c>
      <c r="BK44" s="845" t="s">
        <v>798</v>
      </c>
      <c r="BL44" s="845">
        <v>46.618611999999999</v>
      </c>
      <c r="BM44" s="845" t="s">
        <v>798</v>
      </c>
      <c r="BN44" s="845">
        <v>190.17992699999999</v>
      </c>
      <c r="BO44" s="845">
        <v>534.65702599999997</v>
      </c>
      <c r="BP44" s="845">
        <v>452.23904900000002</v>
      </c>
      <c r="BQ44" s="845" t="s">
        <v>798</v>
      </c>
      <c r="BR44" s="845">
        <v>307.07213899999999</v>
      </c>
      <c r="BS44" s="845" t="s">
        <v>798</v>
      </c>
      <c r="BT44" s="845">
        <v>7.4992979999999996</v>
      </c>
      <c r="BU44" s="845" t="s">
        <v>798</v>
      </c>
      <c r="BV44" s="845">
        <v>2.403527</v>
      </c>
      <c r="BW44" s="845" t="s">
        <v>798</v>
      </c>
      <c r="BX44" s="845">
        <v>2.4364219999999999</v>
      </c>
      <c r="BY44" s="845" t="s">
        <v>798</v>
      </c>
      <c r="BZ44" s="845">
        <v>-16.552192000000002</v>
      </c>
      <c r="CA44" s="845" t="s">
        <v>798</v>
      </c>
      <c r="CB44" s="845">
        <v>46.481558999999997</v>
      </c>
      <c r="CC44" s="845" t="s">
        <v>798</v>
      </c>
      <c r="CD44" s="845" t="s">
        <v>798</v>
      </c>
      <c r="CE44" s="845" t="s">
        <v>798</v>
      </c>
      <c r="CF44" s="845" t="s">
        <v>798</v>
      </c>
      <c r="CG44" s="845" t="s">
        <v>798</v>
      </c>
      <c r="CH44" s="845" t="s">
        <v>798</v>
      </c>
      <c r="CI44" s="845" t="s">
        <v>798</v>
      </c>
      <c r="CJ44" s="845">
        <v>4.4282450000000004</v>
      </c>
      <c r="CK44" s="845">
        <v>1075.5213879999999</v>
      </c>
      <c r="CL44" s="845">
        <v>36.724051000000003</v>
      </c>
      <c r="CM44" s="845">
        <v>1137.5741949999999</v>
      </c>
      <c r="CN44" s="845" t="s">
        <v>798</v>
      </c>
      <c r="CO44" s="845">
        <v>536.81554800000004</v>
      </c>
      <c r="CP44" s="845">
        <v>898.05283199999997</v>
      </c>
      <c r="CQ44" s="845">
        <v>0</v>
      </c>
      <c r="CR44" s="845">
        <v>0</v>
      </c>
      <c r="CS44" s="845">
        <v>14.309322</v>
      </c>
      <c r="CT44" s="845">
        <v>140.43635499999999</v>
      </c>
      <c r="CU44" s="845" t="s">
        <v>798</v>
      </c>
      <c r="CV44" s="845" t="s">
        <v>798</v>
      </c>
      <c r="CW44" s="845">
        <v>1980.964424</v>
      </c>
      <c r="CX44" s="845" t="s">
        <v>798</v>
      </c>
      <c r="CY44" s="845" t="s">
        <v>798</v>
      </c>
      <c r="CZ44" s="845" t="s">
        <v>798</v>
      </c>
      <c r="DA44" s="845" t="s">
        <v>798</v>
      </c>
      <c r="DB44" s="845" t="s">
        <v>798</v>
      </c>
      <c r="DC44" s="845" t="s">
        <v>798</v>
      </c>
      <c r="DD44" s="845">
        <v>60.822232999999997</v>
      </c>
      <c r="DE44" s="845" t="s">
        <v>798</v>
      </c>
      <c r="DF44" s="845" t="s">
        <v>798</v>
      </c>
      <c r="DG44" s="845">
        <v>77.074521000000004</v>
      </c>
      <c r="DH44" s="845" t="s">
        <v>798</v>
      </c>
      <c r="DI44" s="845" t="s">
        <v>798</v>
      </c>
      <c r="DJ44" s="845">
        <v>258.34668299999998</v>
      </c>
      <c r="DK44" s="845" t="s">
        <v>798</v>
      </c>
      <c r="DL44" s="845">
        <v>6.2157999999999998E-2</v>
      </c>
      <c r="DM44" s="845">
        <v>41.731085</v>
      </c>
      <c r="DN44" s="845">
        <v>0.221412</v>
      </c>
      <c r="DO44" s="845" t="s">
        <v>798</v>
      </c>
      <c r="DP44" s="845" t="s">
        <v>798</v>
      </c>
      <c r="DQ44" s="845" t="s">
        <v>798</v>
      </c>
      <c r="DR44" s="845" t="s">
        <v>798</v>
      </c>
      <c r="DS44" s="845">
        <v>0</v>
      </c>
      <c r="DT44" s="845">
        <v>16</v>
      </c>
      <c r="DU44" s="845">
        <v>-239.34</v>
      </c>
      <c r="DV44" s="845">
        <v>-0.26</v>
      </c>
      <c r="DW44" s="845">
        <v>-0.28999999999999998</v>
      </c>
      <c r="DX44" s="845">
        <v>33.33</v>
      </c>
      <c r="DY44" s="845">
        <v>224.6</v>
      </c>
      <c r="DZ44" s="845">
        <v>0.86</v>
      </c>
      <c r="EA44" s="845">
        <v>6.94</v>
      </c>
      <c r="EB44" s="845">
        <v>8.6199999999999992</v>
      </c>
      <c r="EC44" s="845">
        <v>0</v>
      </c>
      <c r="ED44" s="845" t="s">
        <v>798</v>
      </c>
      <c r="EE44" s="845" t="s">
        <v>798</v>
      </c>
      <c r="EF44" s="845">
        <v>8.0619999999999994</v>
      </c>
    </row>
    <row r="45" spans="1:136" x14ac:dyDescent="0.2">
      <c r="A45" s="845">
        <v>41</v>
      </c>
      <c r="B45" s="845">
        <v>5</v>
      </c>
      <c r="C45" s="845">
        <v>153.650251</v>
      </c>
      <c r="D45" s="845">
        <v>45.821451000000003</v>
      </c>
      <c r="E45" s="845">
        <v>1599.899181</v>
      </c>
      <c r="F45" s="845">
        <v>60.117271000000002</v>
      </c>
      <c r="G45" s="845">
        <v>1</v>
      </c>
      <c r="H45" s="845">
        <v>4.1778000000000003E-2</v>
      </c>
      <c r="I45" s="845">
        <v>1.9191E-2</v>
      </c>
      <c r="J45" s="845">
        <v>0</v>
      </c>
      <c r="K45" s="845">
        <v>0</v>
      </c>
      <c r="L45" s="845">
        <v>1.9191E-2</v>
      </c>
      <c r="M45" s="845" t="s">
        <v>798</v>
      </c>
      <c r="N45" s="845">
        <v>1.4252000000000001E-2</v>
      </c>
      <c r="O45" s="845">
        <v>4.8840000000000003E-3</v>
      </c>
      <c r="P45" s="845">
        <v>0.35262700000000002</v>
      </c>
      <c r="Q45" s="845">
        <v>0.64737299999999998</v>
      </c>
      <c r="R45" s="845">
        <v>0.95036900000000002</v>
      </c>
      <c r="S45" s="845">
        <v>1</v>
      </c>
      <c r="T45" s="845">
        <v>456.89126099999999</v>
      </c>
      <c r="U45" s="845">
        <v>18.275649999999999</v>
      </c>
      <c r="V45" s="845">
        <v>248.89657099999999</v>
      </c>
      <c r="W45" s="845">
        <v>674.54127600000004</v>
      </c>
      <c r="X45" s="845">
        <v>12.533377</v>
      </c>
      <c r="Y45" s="845">
        <v>12.907817</v>
      </c>
      <c r="Z45" s="845">
        <v>38.382553000000001</v>
      </c>
      <c r="AA45" s="845" t="s">
        <v>798</v>
      </c>
      <c r="AB45" s="845" t="s">
        <v>798</v>
      </c>
      <c r="AC45" s="845" t="s">
        <v>798</v>
      </c>
      <c r="AD45" s="845" t="s">
        <v>798</v>
      </c>
      <c r="AE45" s="845" t="s">
        <v>798</v>
      </c>
      <c r="AF45" s="845" t="s">
        <v>798</v>
      </c>
      <c r="AG45" s="845" t="s">
        <v>798</v>
      </c>
      <c r="AH45" s="845">
        <v>102.519322</v>
      </c>
      <c r="AI45" s="845" t="s">
        <v>798</v>
      </c>
      <c r="AJ45" s="845" t="s">
        <v>798</v>
      </c>
      <c r="AK45" s="845">
        <v>7.8996999999999998E-2</v>
      </c>
      <c r="AL45" s="845">
        <v>0.14485300000000001</v>
      </c>
      <c r="AM45" s="845">
        <v>0.13341</v>
      </c>
      <c r="AN45" s="845">
        <v>0.357626</v>
      </c>
      <c r="AO45" s="845">
        <v>0.24625900000000001</v>
      </c>
      <c r="AP45" s="845">
        <v>1</v>
      </c>
      <c r="AQ45" s="845" t="s">
        <v>798</v>
      </c>
      <c r="AR45" s="845" t="s">
        <v>798</v>
      </c>
      <c r="AS45" s="845" t="s">
        <v>798</v>
      </c>
      <c r="AT45" s="845" t="s">
        <v>798</v>
      </c>
      <c r="AU45" s="845">
        <v>4.1778000000000003E-2</v>
      </c>
      <c r="AV45" s="845">
        <v>91.2</v>
      </c>
      <c r="AW45" s="845">
        <v>-45.378549</v>
      </c>
      <c r="AX45" s="845">
        <v>63.256751999999999</v>
      </c>
      <c r="AY45" s="845">
        <v>8.0012790000000003</v>
      </c>
      <c r="AZ45" s="845" t="s">
        <v>798</v>
      </c>
      <c r="BA45" s="845">
        <v>1140.826685</v>
      </c>
      <c r="BB45" s="845">
        <v>1.4258E-2</v>
      </c>
      <c r="BC45" s="845">
        <v>4.8840000000000003E-3</v>
      </c>
      <c r="BD45" s="845">
        <v>43.054814999999998</v>
      </c>
      <c r="BE45" s="845" t="s">
        <v>798</v>
      </c>
      <c r="BF45" s="845" t="s">
        <v>798</v>
      </c>
      <c r="BG45" s="845" t="s">
        <v>798</v>
      </c>
      <c r="BH45" s="845" t="s">
        <v>798</v>
      </c>
      <c r="BI45" s="845" t="s">
        <v>798</v>
      </c>
      <c r="BJ45" s="845" t="s">
        <v>798</v>
      </c>
      <c r="BK45" s="845" t="s">
        <v>798</v>
      </c>
      <c r="BL45" s="845">
        <v>42.532052999999998</v>
      </c>
      <c r="BM45" s="845" t="s">
        <v>798</v>
      </c>
      <c r="BN45" s="845">
        <v>208.72739200000001</v>
      </c>
      <c r="BO45" s="845">
        <v>482.33245499999998</v>
      </c>
      <c r="BP45" s="845">
        <v>436.51100300000002</v>
      </c>
      <c r="BQ45" s="845" t="s">
        <v>798</v>
      </c>
      <c r="BR45" s="845">
        <v>318.20193399999999</v>
      </c>
      <c r="BS45" s="845" t="s">
        <v>798</v>
      </c>
      <c r="BT45" s="845">
        <v>7.6868990000000004</v>
      </c>
      <c r="BU45" s="845" t="s">
        <v>798</v>
      </c>
      <c r="BV45" s="845">
        <v>1.671084</v>
      </c>
      <c r="BW45" s="845" t="s">
        <v>798</v>
      </c>
      <c r="BX45" s="845">
        <v>1.703978</v>
      </c>
      <c r="BY45" s="845" t="s">
        <v>798</v>
      </c>
      <c r="BZ45" s="845">
        <v>-12.259938</v>
      </c>
      <c r="CA45" s="845" t="s">
        <v>798</v>
      </c>
      <c r="CB45" s="845">
        <v>44.451552</v>
      </c>
      <c r="CC45" s="845" t="s">
        <v>798</v>
      </c>
      <c r="CD45" s="845" t="s">
        <v>798</v>
      </c>
      <c r="CE45" s="845" t="s">
        <v>798</v>
      </c>
      <c r="CF45" s="845" t="s">
        <v>798</v>
      </c>
      <c r="CG45" s="845" t="s">
        <v>798</v>
      </c>
      <c r="CH45" s="845" t="s">
        <v>798</v>
      </c>
      <c r="CI45" s="845" t="s">
        <v>798</v>
      </c>
      <c r="CJ45" s="845">
        <v>3.6874410000000002</v>
      </c>
      <c r="CK45" s="845">
        <v>1133.020137</v>
      </c>
      <c r="CL45" s="845">
        <v>0</v>
      </c>
      <c r="CM45" s="845">
        <v>1207.133088</v>
      </c>
      <c r="CN45" s="845" t="s">
        <v>798</v>
      </c>
      <c r="CO45" s="845">
        <v>494.88923499999999</v>
      </c>
      <c r="CP45" s="845">
        <v>937.92389300000002</v>
      </c>
      <c r="CQ45" s="845">
        <v>0</v>
      </c>
      <c r="CR45" s="845">
        <v>0</v>
      </c>
      <c r="CS45" s="845">
        <v>14.220033000000001</v>
      </c>
      <c r="CT45" s="845">
        <v>148.06782999999999</v>
      </c>
      <c r="CU45" s="845" t="s">
        <v>798</v>
      </c>
      <c r="CV45" s="845" t="s">
        <v>798</v>
      </c>
      <c r="CW45" s="845">
        <v>1928.6961550000001</v>
      </c>
      <c r="CX45" s="845" t="s">
        <v>798</v>
      </c>
      <c r="CY45" s="845" t="s">
        <v>798</v>
      </c>
      <c r="CZ45" s="845" t="s">
        <v>798</v>
      </c>
      <c r="DA45" s="845" t="s">
        <v>798</v>
      </c>
      <c r="DB45" s="845" t="s">
        <v>798</v>
      </c>
      <c r="DC45" s="845" t="s">
        <v>798</v>
      </c>
      <c r="DD45" s="845">
        <v>60.803905999999998</v>
      </c>
      <c r="DE45" s="845" t="s">
        <v>798</v>
      </c>
      <c r="DF45" s="845" t="s">
        <v>798</v>
      </c>
      <c r="DG45" s="845">
        <v>77.836635999999999</v>
      </c>
      <c r="DH45" s="845" t="s">
        <v>798</v>
      </c>
      <c r="DI45" s="845" t="s">
        <v>798</v>
      </c>
      <c r="DJ45" s="845">
        <v>254.00529499999999</v>
      </c>
      <c r="DK45" s="845" t="s">
        <v>798</v>
      </c>
      <c r="DL45" s="845">
        <v>4.9456E-2</v>
      </c>
      <c r="DM45" s="845">
        <v>41.619402000000001</v>
      </c>
      <c r="DN45" s="845">
        <v>0.18437200000000001</v>
      </c>
      <c r="DO45" s="845" t="s">
        <v>798</v>
      </c>
      <c r="DP45" s="845" t="s">
        <v>798</v>
      </c>
      <c r="DQ45" s="845" t="s">
        <v>798</v>
      </c>
      <c r="DR45" s="845" t="s">
        <v>798</v>
      </c>
      <c r="DS45" s="845">
        <v>0</v>
      </c>
      <c r="DT45" s="845">
        <v>17</v>
      </c>
      <c r="DU45" s="845">
        <v>-255.92</v>
      </c>
      <c r="DV45" s="845">
        <v>-0.78</v>
      </c>
      <c r="DW45" s="845">
        <v>-0.81</v>
      </c>
      <c r="DX45" s="845">
        <v>30.59</v>
      </c>
      <c r="DY45" s="845">
        <v>-99999999</v>
      </c>
      <c r="DZ45" s="845">
        <v>0.81</v>
      </c>
      <c r="EA45" s="845">
        <v>6.77</v>
      </c>
      <c r="EB45" s="845">
        <v>8.4600000000000009</v>
      </c>
      <c r="EC45" s="845">
        <v>0</v>
      </c>
      <c r="ED45" s="845" t="s">
        <v>798</v>
      </c>
      <c r="EE45" s="845" t="s">
        <v>798</v>
      </c>
      <c r="EF45" s="845">
        <v>6.8419999999999996</v>
      </c>
    </row>
    <row r="46" spans="1:136" x14ac:dyDescent="0.2">
      <c r="A46" s="845">
        <v>42</v>
      </c>
      <c r="B46" s="845">
        <v>6</v>
      </c>
      <c r="C46" s="845">
        <v>113.390066</v>
      </c>
      <c r="D46" s="845">
        <v>3.5903330000000002</v>
      </c>
      <c r="E46" s="845">
        <v>1603.4895140000001</v>
      </c>
      <c r="F46" s="845">
        <v>53.030143000000002</v>
      </c>
      <c r="G46" s="845">
        <v>1</v>
      </c>
      <c r="H46" s="845">
        <v>4.0847000000000001E-2</v>
      </c>
      <c r="I46" s="845">
        <v>2.1374000000000001E-2</v>
      </c>
      <c r="J46" s="845">
        <v>0</v>
      </c>
      <c r="K46" s="845">
        <v>0</v>
      </c>
      <c r="L46" s="845">
        <v>2.1374000000000001E-2</v>
      </c>
      <c r="M46" s="845" t="s">
        <v>798</v>
      </c>
      <c r="N46" s="845">
        <v>1.4394000000000001E-2</v>
      </c>
      <c r="O46" s="845">
        <v>7.0410000000000004E-3</v>
      </c>
      <c r="P46" s="845">
        <v>0.33122600000000002</v>
      </c>
      <c r="Q46" s="845">
        <v>0.66877399999999998</v>
      </c>
      <c r="R46" s="845">
        <v>0.91933600000000004</v>
      </c>
      <c r="S46" s="845">
        <v>1</v>
      </c>
      <c r="T46" s="845">
        <v>403.02908300000001</v>
      </c>
      <c r="U46" s="845">
        <v>16.121162999999999</v>
      </c>
      <c r="V46" s="845">
        <v>235.66470899999999</v>
      </c>
      <c r="W46" s="845">
        <v>692.80614300000002</v>
      </c>
      <c r="X46" s="845">
        <v>12.254099</v>
      </c>
      <c r="Y46" s="845">
        <v>14.850293000000001</v>
      </c>
      <c r="Z46" s="845">
        <v>42.748015000000002</v>
      </c>
      <c r="AA46" s="845" t="s">
        <v>798</v>
      </c>
      <c r="AB46" s="845" t="s">
        <v>798</v>
      </c>
      <c r="AC46" s="845" t="s">
        <v>798</v>
      </c>
      <c r="AD46" s="845" t="s">
        <v>798</v>
      </c>
      <c r="AE46" s="845" t="s">
        <v>798</v>
      </c>
      <c r="AF46" s="845" t="s">
        <v>798</v>
      </c>
      <c r="AG46" s="845" t="s">
        <v>798</v>
      </c>
      <c r="AH46" s="845">
        <v>102.456481</v>
      </c>
      <c r="AI46" s="845" t="s">
        <v>798</v>
      </c>
      <c r="AJ46" s="845" t="s">
        <v>798</v>
      </c>
      <c r="AK46" s="845">
        <v>0.17164499999999999</v>
      </c>
      <c r="AL46" s="845">
        <v>0.119975</v>
      </c>
      <c r="AM46" s="845">
        <v>9.9381999999999998E-2</v>
      </c>
      <c r="AN46" s="845">
        <v>0.36385099999999998</v>
      </c>
      <c r="AO46" s="845">
        <v>0.24460899999999999</v>
      </c>
      <c r="AP46" s="845">
        <v>1</v>
      </c>
      <c r="AQ46" s="845" t="s">
        <v>798</v>
      </c>
      <c r="AR46" s="845" t="s">
        <v>798</v>
      </c>
      <c r="AS46" s="845" t="s">
        <v>798</v>
      </c>
      <c r="AT46" s="845" t="s">
        <v>798</v>
      </c>
      <c r="AU46" s="845">
        <v>4.0847000000000001E-2</v>
      </c>
      <c r="AV46" s="845">
        <v>91.2</v>
      </c>
      <c r="AW46" s="845">
        <v>-87.609667000000002</v>
      </c>
      <c r="AX46" s="845">
        <v>57.683086000000003</v>
      </c>
      <c r="AY46" s="845">
        <v>7.4496510000000002</v>
      </c>
      <c r="AZ46" s="845" t="s">
        <v>798</v>
      </c>
      <c r="BA46" s="845">
        <v>1073.0033780000001</v>
      </c>
      <c r="BB46" s="845">
        <v>1.4252000000000001E-2</v>
      </c>
      <c r="BC46" s="845">
        <v>7.0410000000000004E-3</v>
      </c>
      <c r="BD46" s="845">
        <v>25.851669000000001</v>
      </c>
      <c r="BE46" s="845" t="s">
        <v>798</v>
      </c>
      <c r="BF46" s="845" t="s">
        <v>798</v>
      </c>
      <c r="BG46" s="845" t="s">
        <v>798</v>
      </c>
      <c r="BH46" s="845" t="s">
        <v>798</v>
      </c>
      <c r="BI46" s="845" t="s">
        <v>798</v>
      </c>
      <c r="BJ46" s="845" t="s">
        <v>798</v>
      </c>
      <c r="BK46" s="845" t="s">
        <v>798</v>
      </c>
      <c r="BL46" s="845">
        <v>39.741484999999997</v>
      </c>
      <c r="BM46" s="845" t="s">
        <v>798</v>
      </c>
      <c r="BN46" s="845">
        <v>233.86072899999999</v>
      </c>
      <c r="BO46" s="845">
        <v>430.13347499999998</v>
      </c>
      <c r="BP46" s="845">
        <v>426.54314199999999</v>
      </c>
      <c r="BQ46" s="845" t="s">
        <v>798</v>
      </c>
      <c r="BR46" s="845">
        <v>338.26496400000002</v>
      </c>
      <c r="BS46" s="845" t="s">
        <v>798</v>
      </c>
      <c r="BT46" s="845">
        <v>7.8255150000000002</v>
      </c>
      <c r="BU46" s="845" t="s">
        <v>798</v>
      </c>
      <c r="BV46" s="845">
        <v>1.0797300000000001</v>
      </c>
      <c r="BW46" s="845" t="s">
        <v>798</v>
      </c>
      <c r="BX46" s="845">
        <v>1.112625</v>
      </c>
      <c r="BY46" s="845" t="s">
        <v>798</v>
      </c>
      <c r="BZ46" s="845">
        <v>-9.8085330000000006</v>
      </c>
      <c r="CA46" s="845" t="s">
        <v>798</v>
      </c>
      <c r="CB46" s="845">
        <v>41.386949999999999</v>
      </c>
      <c r="CC46" s="845" t="s">
        <v>798</v>
      </c>
      <c r="CD46" s="845" t="s">
        <v>798</v>
      </c>
      <c r="CE46" s="845" t="s">
        <v>798</v>
      </c>
      <c r="CF46" s="845" t="s">
        <v>798</v>
      </c>
      <c r="CG46" s="845" t="s">
        <v>798</v>
      </c>
      <c r="CH46" s="845" t="s">
        <v>798</v>
      </c>
      <c r="CI46" s="845" t="s">
        <v>798</v>
      </c>
      <c r="CJ46" s="845">
        <v>2.9561099999999998</v>
      </c>
      <c r="CK46" s="845">
        <v>1181.4455559999999</v>
      </c>
      <c r="CL46" s="845">
        <v>0</v>
      </c>
      <c r="CM46" s="845">
        <v>1252.0679419999999</v>
      </c>
      <c r="CN46" s="845" t="s">
        <v>798</v>
      </c>
      <c r="CO46" s="845">
        <v>441.43774200000001</v>
      </c>
      <c r="CP46" s="845">
        <v>967.32540500000005</v>
      </c>
      <c r="CQ46" s="845">
        <v>0</v>
      </c>
      <c r="CR46" s="845">
        <v>0</v>
      </c>
      <c r="CS46" s="845">
        <v>13.463718</v>
      </c>
      <c r="CT46" s="845">
        <v>153.575851</v>
      </c>
      <c r="CU46" s="845" t="s">
        <v>798</v>
      </c>
      <c r="CV46" s="845" t="s">
        <v>798</v>
      </c>
      <c r="CW46" s="845">
        <v>1863.939621</v>
      </c>
      <c r="CX46" s="845" t="s">
        <v>798</v>
      </c>
      <c r="CY46" s="845" t="s">
        <v>798</v>
      </c>
      <c r="CZ46" s="845" t="s">
        <v>798</v>
      </c>
      <c r="DA46" s="845" t="s">
        <v>798</v>
      </c>
      <c r="DB46" s="845" t="s">
        <v>798</v>
      </c>
      <c r="DC46" s="845" t="s">
        <v>798</v>
      </c>
      <c r="DD46" s="845">
        <v>61.238183999999997</v>
      </c>
      <c r="DE46" s="845" t="s">
        <v>798</v>
      </c>
      <c r="DF46" s="845" t="s">
        <v>798</v>
      </c>
      <c r="DG46" s="845">
        <v>80.540993999999998</v>
      </c>
      <c r="DH46" s="845" t="s">
        <v>798</v>
      </c>
      <c r="DI46" s="845" t="s">
        <v>798</v>
      </c>
      <c r="DJ46" s="845">
        <v>237.30075299999999</v>
      </c>
      <c r="DK46" s="845" t="s">
        <v>798</v>
      </c>
      <c r="DL46" s="845">
        <v>3.5479999999999998E-2</v>
      </c>
      <c r="DM46" s="845">
        <v>39.566625999999999</v>
      </c>
      <c r="DN46" s="845">
        <v>0.14780599999999999</v>
      </c>
      <c r="DO46" s="845" t="s">
        <v>798</v>
      </c>
      <c r="DP46" s="845" t="s">
        <v>798</v>
      </c>
      <c r="DQ46" s="845" t="s">
        <v>798</v>
      </c>
      <c r="DR46" s="845" t="s">
        <v>798</v>
      </c>
      <c r="DS46" s="845">
        <v>0</v>
      </c>
      <c r="DT46" s="845">
        <v>18</v>
      </c>
      <c r="DU46" s="845">
        <v>-271.14</v>
      </c>
      <c r="DV46" s="845">
        <v>-1.25</v>
      </c>
      <c r="DW46" s="845">
        <v>-1.29</v>
      </c>
      <c r="DX46" s="845">
        <v>28.07</v>
      </c>
      <c r="DY46" s="845">
        <v>-99999999</v>
      </c>
      <c r="DZ46" s="845">
        <v>0.76</v>
      </c>
      <c r="EA46" s="845">
        <v>6.62</v>
      </c>
      <c r="EB46" s="845">
        <v>8.3000000000000007</v>
      </c>
      <c r="EC46" s="845">
        <v>0</v>
      </c>
      <c r="ED46" s="845" t="s">
        <v>798</v>
      </c>
      <c r="EE46" s="845" t="s">
        <v>798</v>
      </c>
      <c r="EF46" s="845">
        <v>5.5049999999999999</v>
      </c>
    </row>
    <row r="47" spans="1:136" x14ac:dyDescent="0.2">
      <c r="A47" s="845">
        <v>43</v>
      </c>
      <c r="B47" s="845">
        <v>7</v>
      </c>
      <c r="C47" s="845">
        <v>76.000448000000006</v>
      </c>
      <c r="D47" s="845">
        <v>-36.125149</v>
      </c>
      <c r="E47" s="845">
        <v>1567.3643649999999</v>
      </c>
      <c r="F47" s="845">
        <v>46.273682999999998</v>
      </c>
      <c r="G47" s="845">
        <v>1</v>
      </c>
      <c r="H47" s="845">
        <v>5.7215000000000002E-2</v>
      </c>
      <c r="I47" s="845">
        <v>2.7959000000000001E-2</v>
      </c>
      <c r="J47" s="845">
        <v>0</v>
      </c>
      <c r="K47" s="845">
        <v>0</v>
      </c>
      <c r="L47" s="845">
        <v>2.7959000000000001E-2</v>
      </c>
      <c r="M47" s="845" t="s">
        <v>798</v>
      </c>
      <c r="N47" s="845">
        <v>1.4647E-2</v>
      </c>
      <c r="O47" s="845">
        <v>1.3433E-2</v>
      </c>
      <c r="P47" s="845">
        <v>0.33593800000000001</v>
      </c>
      <c r="Q47" s="845">
        <v>0.66406200000000004</v>
      </c>
      <c r="R47" s="845">
        <v>0.86788699999999996</v>
      </c>
      <c r="S47" s="845">
        <v>1</v>
      </c>
      <c r="T47" s="845">
        <v>351.67999300000002</v>
      </c>
      <c r="U47" s="845">
        <v>14.0672</v>
      </c>
      <c r="V47" s="845">
        <v>221.18206799999999</v>
      </c>
      <c r="W47" s="845">
        <v>720.18631300000004</v>
      </c>
      <c r="X47" s="845">
        <v>17.164414000000001</v>
      </c>
      <c r="Y47" s="845">
        <v>20.222909000000001</v>
      </c>
      <c r="Z47" s="845">
        <v>55.917329000000002</v>
      </c>
      <c r="AA47" s="845" t="s">
        <v>798</v>
      </c>
      <c r="AB47" s="845" t="s">
        <v>798</v>
      </c>
      <c r="AC47" s="845" t="s">
        <v>798</v>
      </c>
      <c r="AD47" s="845" t="s">
        <v>798</v>
      </c>
      <c r="AE47" s="845" t="s">
        <v>798</v>
      </c>
      <c r="AF47" s="845" t="s">
        <v>798</v>
      </c>
      <c r="AG47" s="845" t="s">
        <v>798</v>
      </c>
      <c r="AH47" s="845">
        <v>102.45686000000001</v>
      </c>
      <c r="AI47" s="845" t="s">
        <v>798</v>
      </c>
      <c r="AJ47" s="845" t="s">
        <v>798</v>
      </c>
      <c r="AK47" s="845">
        <v>0.26419799999999999</v>
      </c>
      <c r="AL47" s="845">
        <v>9.7051999999999999E-2</v>
      </c>
      <c r="AM47" s="845">
        <v>7.1411000000000002E-2</v>
      </c>
      <c r="AN47" s="845">
        <v>0.369504</v>
      </c>
      <c r="AO47" s="845">
        <v>0.24423500000000001</v>
      </c>
      <c r="AP47" s="845">
        <v>1</v>
      </c>
      <c r="AQ47" s="845" t="s">
        <v>798</v>
      </c>
      <c r="AR47" s="845" t="s">
        <v>798</v>
      </c>
      <c r="AS47" s="845" t="s">
        <v>798</v>
      </c>
      <c r="AT47" s="845" t="s">
        <v>798</v>
      </c>
      <c r="AU47" s="845">
        <v>5.7215000000000002E-2</v>
      </c>
      <c r="AV47" s="845">
        <v>91.2</v>
      </c>
      <c r="AW47" s="845">
        <v>-127.325149</v>
      </c>
      <c r="AX47" s="845">
        <v>53.317619000000001</v>
      </c>
      <c r="AY47" s="845">
        <v>6.7803230000000001</v>
      </c>
      <c r="AZ47" s="845" t="s">
        <v>798</v>
      </c>
      <c r="BA47" s="845">
        <v>1014.885533</v>
      </c>
      <c r="BB47" s="845">
        <v>1.4394000000000001E-2</v>
      </c>
      <c r="BC47" s="845">
        <v>1.3433E-2</v>
      </c>
      <c r="BD47" s="845">
        <v>15.381696</v>
      </c>
      <c r="BE47" s="845" t="s">
        <v>798</v>
      </c>
      <c r="BF47" s="845" t="s">
        <v>798</v>
      </c>
      <c r="BG47" s="845" t="s">
        <v>798</v>
      </c>
      <c r="BH47" s="845" t="s">
        <v>798</v>
      </c>
      <c r="BI47" s="845" t="s">
        <v>798</v>
      </c>
      <c r="BJ47" s="845" t="s">
        <v>798</v>
      </c>
      <c r="BK47" s="845" t="s">
        <v>798</v>
      </c>
      <c r="BL47" s="845">
        <v>37.970885000000003</v>
      </c>
      <c r="BM47" s="845" t="s">
        <v>798</v>
      </c>
      <c r="BN47" s="845">
        <v>260.310001</v>
      </c>
      <c r="BO47" s="845">
        <v>389.06731600000001</v>
      </c>
      <c r="BP47" s="845">
        <v>425.19246500000003</v>
      </c>
      <c r="BQ47" s="845" t="s">
        <v>798</v>
      </c>
      <c r="BR47" s="845">
        <v>315.47558400000003</v>
      </c>
      <c r="BS47" s="845" t="s">
        <v>798</v>
      </c>
      <c r="BT47" s="845">
        <v>6.7436179999999997</v>
      </c>
      <c r="BU47" s="845" t="s">
        <v>798</v>
      </c>
      <c r="BV47" s="845">
        <v>0.73569799999999996</v>
      </c>
      <c r="BW47" s="845" t="s">
        <v>798</v>
      </c>
      <c r="BX47" s="845">
        <v>0.76859299999999997</v>
      </c>
      <c r="BY47" s="845" t="s">
        <v>798</v>
      </c>
      <c r="BZ47" s="845">
        <v>-9.6776479999999996</v>
      </c>
      <c r="CA47" s="845" t="s">
        <v>798</v>
      </c>
      <c r="CB47" s="845">
        <v>37.668461000000001</v>
      </c>
      <c r="CC47" s="845" t="s">
        <v>798</v>
      </c>
      <c r="CD47" s="845" t="s">
        <v>798</v>
      </c>
      <c r="CE47" s="845" t="s">
        <v>798</v>
      </c>
      <c r="CF47" s="845" t="s">
        <v>798</v>
      </c>
      <c r="CG47" s="845" t="s">
        <v>798</v>
      </c>
      <c r="CH47" s="845" t="s">
        <v>798</v>
      </c>
      <c r="CI47" s="845" t="s">
        <v>798</v>
      </c>
      <c r="CJ47" s="845">
        <v>2.395591</v>
      </c>
      <c r="CK47" s="845">
        <v>1207.704929</v>
      </c>
      <c r="CL47" s="845" t="s">
        <v>798</v>
      </c>
      <c r="CM47" s="845">
        <v>1307.066335</v>
      </c>
      <c r="CN47" s="845" t="s">
        <v>798</v>
      </c>
      <c r="CO47" s="845">
        <v>387.33059700000001</v>
      </c>
      <c r="CP47" s="845">
        <v>986.72111399999994</v>
      </c>
      <c r="CQ47" s="845">
        <v>0</v>
      </c>
      <c r="CR47" s="845">
        <v>0</v>
      </c>
      <c r="CS47" s="845">
        <v>12.730872</v>
      </c>
      <c r="CT47" s="845">
        <v>161.04009099999999</v>
      </c>
      <c r="CU47" s="845" t="s">
        <v>798</v>
      </c>
      <c r="CV47" s="845" t="s">
        <v>798</v>
      </c>
      <c r="CW47" s="845">
        <v>1807.907719</v>
      </c>
      <c r="CX47" s="845" t="s">
        <v>798</v>
      </c>
      <c r="CY47" s="845" t="s">
        <v>798</v>
      </c>
      <c r="CZ47" s="845" t="s">
        <v>798</v>
      </c>
      <c r="DA47" s="845" t="s">
        <v>798</v>
      </c>
      <c r="DB47" s="845" t="s">
        <v>798</v>
      </c>
      <c r="DC47" s="845" t="s">
        <v>798</v>
      </c>
      <c r="DD47" s="845">
        <v>64.461083000000002</v>
      </c>
      <c r="DE47" s="845" t="s">
        <v>798</v>
      </c>
      <c r="DF47" s="845" t="s">
        <v>798</v>
      </c>
      <c r="DG47" s="845">
        <v>85.284869999999998</v>
      </c>
      <c r="DH47" s="845" t="s">
        <v>798</v>
      </c>
      <c r="DI47" s="845" t="s">
        <v>798</v>
      </c>
      <c r="DJ47" s="845">
        <v>251.35777899999999</v>
      </c>
      <c r="DK47" s="845" t="s">
        <v>798</v>
      </c>
      <c r="DL47" s="845">
        <v>2.3271E-2</v>
      </c>
      <c r="DM47" s="845">
        <v>37.016418000000002</v>
      </c>
      <c r="DN47" s="845">
        <v>0.11978</v>
      </c>
      <c r="DO47" s="845" t="s">
        <v>798</v>
      </c>
      <c r="DP47" s="845" t="s">
        <v>798</v>
      </c>
      <c r="DQ47" s="845" t="s">
        <v>798</v>
      </c>
      <c r="DR47" s="845" t="s">
        <v>798</v>
      </c>
      <c r="DS47" s="845">
        <v>0</v>
      </c>
      <c r="DT47" s="845">
        <v>19</v>
      </c>
      <c r="DU47" s="845">
        <v>-285.10000000000002</v>
      </c>
      <c r="DV47" s="845">
        <v>-1.69</v>
      </c>
      <c r="DW47" s="845">
        <v>-1.72</v>
      </c>
      <c r="DX47" s="845">
        <v>25.75</v>
      </c>
      <c r="DY47" s="845">
        <v>-99999999</v>
      </c>
      <c r="DZ47" s="845">
        <v>0.72</v>
      </c>
      <c r="EA47" s="845">
        <v>6.48</v>
      </c>
      <c r="EB47" s="845">
        <v>8.16</v>
      </c>
      <c r="EC47" s="845">
        <v>0</v>
      </c>
      <c r="ED47" s="845" t="s">
        <v>798</v>
      </c>
      <c r="EE47" s="845" t="s">
        <v>798</v>
      </c>
      <c r="EF47" s="845">
        <v>4.2930000000000001</v>
      </c>
    </row>
    <row r="48" spans="1:136" x14ac:dyDescent="0.2">
      <c r="A48" s="845">
        <v>44</v>
      </c>
      <c r="B48" s="845">
        <v>8</v>
      </c>
      <c r="C48" s="845">
        <v>58.322736999999996</v>
      </c>
      <c r="D48" s="845">
        <v>-57.624226</v>
      </c>
      <c r="E48" s="845">
        <v>1509.740139</v>
      </c>
      <c r="F48" s="845">
        <v>42.941983999999998</v>
      </c>
      <c r="G48" s="845">
        <v>1</v>
      </c>
      <c r="H48" s="845">
        <v>8.9208999999999997E-2</v>
      </c>
      <c r="I48" s="845">
        <v>3.9288999999999998E-2</v>
      </c>
      <c r="J48" s="845">
        <v>0</v>
      </c>
      <c r="K48" s="845">
        <v>0</v>
      </c>
      <c r="L48" s="845">
        <v>3.9288999999999998E-2</v>
      </c>
      <c r="M48" s="845" t="s">
        <v>798</v>
      </c>
      <c r="N48" s="845">
        <v>1.4853E-2</v>
      </c>
      <c r="O48" s="845">
        <v>2.4469000000000001E-2</v>
      </c>
      <c r="P48" s="845">
        <v>0.37220399999999998</v>
      </c>
      <c r="Q48" s="845">
        <v>0.62779600000000002</v>
      </c>
      <c r="R48" s="845">
        <v>0.82788200000000001</v>
      </c>
      <c r="S48" s="845">
        <v>1</v>
      </c>
      <c r="T48" s="845">
        <v>326.35908000000001</v>
      </c>
      <c r="U48" s="845">
        <v>13.054363</v>
      </c>
      <c r="V48" s="845">
        <v>211.975673</v>
      </c>
      <c r="W48" s="845">
        <v>745.05619300000001</v>
      </c>
      <c r="X48" s="845">
        <v>26.762564999999999</v>
      </c>
      <c r="Y48" s="845">
        <v>29.297498999999998</v>
      </c>
      <c r="Z48" s="845">
        <v>78.578171999999995</v>
      </c>
      <c r="AA48" s="845" t="s">
        <v>798</v>
      </c>
      <c r="AB48" s="845" t="s">
        <v>798</v>
      </c>
      <c r="AC48" s="845" t="s">
        <v>798</v>
      </c>
      <c r="AD48" s="845" t="s">
        <v>798</v>
      </c>
      <c r="AE48" s="845" t="s">
        <v>798</v>
      </c>
      <c r="AF48" s="845" t="s">
        <v>798</v>
      </c>
      <c r="AG48" s="845" t="s">
        <v>798</v>
      </c>
      <c r="AH48" s="845">
        <v>102.48885</v>
      </c>
      <c r="AI48" s="845" t="s">
        <v>798</v>
      </c>
      <c r="AJ48" s="845" t="s">
        <v>798</v>
      </c>
      <c r="AK48" s="845">
        <v>0.28655000000000003</v>
      </c>
      <c r="AL48" s="845">
        <v>8.4559999999999996E-2</v>
      </c>
      <c r="AM48" s="845">
        <v>6.0330000000000002E-2</v>
      </c>
      <c r="AN48" s="845">
        <v>0.37389899999999998</v>
      </c>
      <c r="AO48" s="845">
        <v>0.243892</v>
      </c>
      <c r="AP48" s="845">
        <v>1</v>
      </c>
      <c r="AQ48" s="845" t="s">
        <v>798</v>
      </c>
      <c r="AR48" s="845" t="s">
        <v>798</v>
      </c>
      <c r="AS48" s="845" t="s">
        <v>798</v>
      </c>
      <c r="AT48" s="845" t="s">
        <v>798</v>
      </c>
      <c r="AU48" s="845">
        <v>8.9208999999999997E-2</v>
      </c>
      <c r="AV48" s="845">
        <v>91.2</v>
      </c>
      <c r="AW48" s="845">
        <v>-148.82422600000001</v>
      </c>
      <c r="AX48" s="845">
        <v>51.869689000000001</v>
      </c>
      <c r="AY48" s="845">
        <v>6.3274670000000004</v>
      </c>
      <c r="AZ48" s="845" t="s">
        <v>798</v>
      </c>
      <c r="BA48" s="845">
        <v>981.74086699999998</v>
      </c>
      <c r="BB48" s="845">
        <v>1.4647E-2</v>
      </c>
      <c r="BC48" s="845">
        <v>2.4469000000000001E-2</v>
      </c>
      <c r="BD48" s="845">
        <v>11.851281999999999</v>
      </c>
      <c r="BE48" s="845" t="s">
        <v>798</v>
      </c>
      <c r="BF48" s="845" t="s">
        <v>798</v>
      </c>
      <c r="BG48" s="845" t="s">
        <v>798</v>
      </c>
      <c r="BH48" s="845" t="s">
        <v>798</v>
      </c>
      <c r="BI48" s="845" t="s">
        <v>798</v>
      </c>
      <c r="BJ48" s="845" t="s">
        <v>798</v>
      </c>
      <c r="BK48" s="845" t="s">
        <v>798</v>
      </c>
      <c r="BL48" s="845">
        <v>37.626972000000002</v>
      </c>
      <c r="BM48" s="845" t="s">
        <v>798</v>
      </c>
      <c r="BN48" s="845">
        <v>273.02538099999998</v>
      </c>
      <c r="BO48" s="845">
        <v>382.41914400000002</v>
      </c>
      <c r="BP48" s="845">
        <v>440.04336999999998</v>
      </c>
      <c r="BQ48" s="845" t="s">
        <v>798</v>
      </c>
      <c r="BR48" s="845">
        <v>306.06338299999999</v>
      </c>
      <c r="BS48" s="845" t="s">
        <v>798</v>
      </c>
      <c r="BT48" s="845">
        <v>6.6524890000000001</v>
      </c>
      <c r="BU48" s="845" t="s">
        <v>798</v>
      </c>
      <c r="BV48" s="845">
        <v>0.668435</v>
      </c>
      <c r="BW48" s="845" t="s">
        <v>798</v>
      </c>
      <c r="BX48" s="845">
        <v>0.70133000000000001</v>
      </c>
      <c r="BY48" s="845" t="s">
        <v>798</v>
      </c>
      <c r="BZ48" s="845">
        <v>-14.148618000000001</v>
      </c>
      <c r="CA48" s="845" t="s">
        <v>798</v>
      </c>
      <c r="CB48" s="845">
        <v>35.152597</v>
      </c>
      <c r="CC48" s="845" t="s">
        <v>798</v>
      </c>
      <c r="CD48" s="845" t="s">
        <v>798</v>
      </c>
      <c r="CE48" s="845" t="s">
        <v>798</v>
      </c>
      <c r="CF48" s="845" t="s">
        <v>798</v>
      </c>
      <c r="CG48" s="845" t="s">
        <v>798</v>
      </c>
      <c r="CH48" s="845" t="s">
        <v>798</v>
      </c>
      <c r="CI48" s="845" t="s">
        <v>798</v>
      </c>
      <c r="CJ48" s="845">
        <v>2.2288549999999998</v>
      </c>
      <c r="CK48" s="845">
        <v>1340.976678</v>
      </c>
      <c r="CL48" s="845" t="s">
        <v>798</v>
      </c>
      <c r="CM48" s="845">
        <v>1377.4625169999999</v>
      </c>
      <c r="CN48" s="845" t="s">
        <v>798</v>
      </c>
      <c r="CO48" s="845">
        <v>337.95842599999997</v>
      </c>
      <c r="CP48" s="845">
        <v>992.02125100000001</v>
      </c>
      <c r="CQ48" s="845">
        <v>0</v>
      </c>
      <c r="CR48" s="845">
        <v>0</v>
      </c>
      <c r="CS48" s="845">
        <v>12.597538</v>
      </c>
      <c r="CT48" s="845">
        <v>158.31220300000001</v>
      </c>
      <c r="CU48" s="845" t="s">
        <v>798</v>
      </c>
      <c r="CV48" s="845" t="s">
        <v>798</v>
      </c>
      <c r="CW48" s="845">
        <v>1775.0991019999999</v>
      </c>
      <c r="CX48" s="845" t="s">
        <v>798</v>
      </c>
      <c r="CY48" s="845" t="s">
        <v>798</v>
      </c>
      <c r="CZ48" s="845" t="s">
        <v>798</v>
      </c>
      <c r="DA48" s="845" t="s">
        <v>798</v>
      </c>
      <c r="DB48" s="845" t="s">
        <v>798</v>
      </c>
      <c r="DC48" s="845" t="s">
        <v>798</v>
      </c>
      <c r="DD48" s="845">
        <v>71.620671999999999</v>
      </c>
      <c r="DE48" s="845" t="s">
        <v>798</v>
      </c>
      <c r="DF48" s="845" t="s">
        <v>798</v>
      </c>
      <c r="DG48" s="845">
        <v>85.786152000000001</v>
      </c>
      <c r="DH48" s="845" t="s">
        <v>798</v>
      </c>
      <c r="DI48" s="845" t="s">
        <v>798</v>
      </c>
      <c r="DJ48" s="845">
        <v>252.67343299999999</v>
      </c>
      <c r="DK48" s="845" t="s">
        <v>798</v>
      </c>
      <c r="DL48" s="845">
        <v>2.5773000000000001E-2</v>
      </c>
      <c r="DM48" s="845">
        <v>35.623184000000002</v>
      </c>
      <c r="DN48" s="845">
        <v>0.111443</v>
      </c>
      <c r="DO48" s="845" t="s">
        <v>798</v>
      </c>
      <c r="DP48" s="845" t="s">
        <v>798</v>
      </c>
      <c r="DQ48" s="845" t="s">
        <v>798</v>
      </c>
      <c r="DR48" s="845" t="s">
        <v>798</v>
      </c>
      <c r="DS48" s="845">
        <v>0</v>
      </c>
      <c r="DT48" s="845">
        <v>20</v>
      </c>
      <c r="DU48" s="845">
        <v>-297.92</v>
      </c>
      <c r="DV48" s="845">
        <v>-2.1</v>
      </c>
      <c r="DW48" s="845">
        <v>-2.13</v>
      </c>
      <c r="DX48" s="845">
        <v>23.6</v>
      </c>
      <c r="DY48" s="845">
        <v>-99999999</v>
      </c>
      <c r="DZ48" s="845">
        <v>0.67</v>
      </c>
      <c r="EA48" s="845">
        <v>6.35</v>
      </c>
      <c r="EB48" s="845">
        <v>8.0299999999999994</v>
      </c>
      <c r="EC48" s="845">
        <v>0</v>
      </c>
      <c r="ED48" s="845" t="s">
        <v>798</v>
      </c>
      <c r="EE48" s="845" t="s">
        <v>798</v>
      </c>
      <c r="EF48" s="845">
        <v>3.7629999999999999</v>
      </c>
    </row>
    <row r="49" spans="1:136" x14ac:dyDescent="0.2">
      <c r="A49" s="845">
        <v>45</v>
      </c>
      <c r="B49" s="845">
        <v>9</v>
      </c>
      <c r="C49" s="845">
        <v>72.915019000000001</v>
      </c>
      <c r="D49" s="845">
        <v>-52.533850999999999</v>
      </c>
      <c r="E49" s="845">
        <v>1457.2062880000001</v>
      </c>
      <c r="F49" s="845">
        <v>45.330958000000003</v>
      </c>
      <c r="G49" s="845">
        <v>1</v>
      </c>
      <c r="H49" s="845">
        <v>0.138348</v>
      </c>
      <c r="I49" s="845">
        <v>5.8576000000000003E-2</v>
      </c>
      <c r="J49" s="845">
        <v>0</v>
      </c>
      <c r="K49" s="845">
        <v>0</v>
      </c>
      <c r="L49" s="845">
        <v>5.8576000000000003E-2</v>
      </c>
      <c r="M49" s="845" t="s">
        <v>798</v>
      </c>
      <c r="N49" s="845">
        <v>1.4775999999999999E-2</v>
      </c>
      <c r="O49" s="845">
        <v>4.3545E-2</v>
      </c>
      <c r="P49" s="845">
        <v>0.44058999999999998</v>
      </c>
      <c r="Q49" s="845">
        <v>0.55940999999999996</v>
      </c>
      <c r="R49" s="845">
        <v>0.82202500000000001</v>
      </c>
      <c r="S49" s="845">
        <v>1</v>
      </c>
      <c r="T49" s="845">
        <v>344.51528500000001</v>
      </c>
      <c r="U49" s="845">
        <v>13.780611</v>
      </c>
      <c r="V49" s="845">
        <v>212.888171</v>
      </c>
      <c r="W49" s="845">
        <v>761.07830899999999</v>
      </c>
      <c r="X49" s="845">
        <v>41.504415999999999</v>
      </c>
      <c r="Y49" s="845">
        <v>44.386560000000003</v>
      </c>
      <c r="Z49" s="845">
        <v>117.151872</v>
      </c>
      <c r="AA49" s="845" t="s">
        <v>798</v>
      </c>
      <c r="AB49" s="845" t="s">
        <v>798</v>
      </c>
      <c r="AC49" s="845" t="s">
        <v>798</v>
      </c>
      <c r="AD49" s="845" t="s">
        <v>798</v>
      </c>
      <c r="AE49" s="845" t="s">
        <v>798</v>
      </c>
      <c r="AF49" s="845" t="s">
        <v>798</v>
      </c>
      <c r="AG49" s="845" t="s">
        <v>798</v>
      </c>
      <c r="AH49" s="845">
        <v>102.617312</v>
      </c>
      <c r="AI49" s="845" t="s">
        <v>798</v>
      </c>
      <c r="AJ49" s="845" t="s">
        <v>798</v>
      </c>
      <c r="AK49" s="845">
        <v>0.15477099999999999</v>
      </c>
      <c r="AL49" s="845">
        <v>0.10041799999999999</v>
      </c>
      <c r="AM49" s="845">
        <v>8.4875999999999993E-2</v>
      </c>
      <c r="AN49" s="845">
        <v>0.37696200000000002</v>
      </c>
      <c r="AO49" s="845">
        <v>0.24706900000000001</v>
      </c>
      <c r="AP49" s="845">
        <v>1</v>
      </c>
      <c r="AQ49" s="845" t="s">
        <v>798</v>
      </c>
      <c r="AR49" s="845" t="s">
        <v>798</v>
      </c>
      <c r="AS49" s="845" t="s">
        <v>798</v>
      </c>
      <c r="AT49" s="845" t="s">
        <v>798</v>
      </c>
      <c r="AU49" s="845">
        <v>0.138348</v>
      </c>
      <c r="AV49" s="845">
        <v>91.2</v>
      </c>
      <c r="AW49" s="845">
        <v>-143.73385099999999</v>
      </c>
      <c r="AX49" s="845">
        <v>55.145505</v>
      </c>
      <c r="AY49" s="845">
        <v>6.3355189999999997</v>
      </c>
      <c r="AZ49" s="845" t="s">
        <v>798</v>
      </c>
      <c r="BA49" s="845">
        <v>971.91209700000002</v>
      </c>
      <c r="BB49" s="845">
        <v>1.4853E-2</v>
      </c>
      <c r="BC49" s="845">
        <v>4.3545E-2</v>
      </c>
      <c r="BD49" s="845">
        <v>17.501463999999999</v>
      </c>
      <c r="BE49" s="845" t="s">
        <v>798</v>
      </c>
      <c r="BF49" s="845" t="s">
        <v>798</v>
      </c>
      <c r="BG49" s="845" t="s">
        <v>798</v>
      </c>
      <c r="BH49" s="845" t="s">
        <v>798</v>
      </c>
      <c r="BI49" s="845" t="s">
        <v>798</v>
      </c>
      <c r="BJ49" s="845" t="s">
        <v>798</v>
      </c>
      <c r="BK49" s="845" t="s">
        <v>798</v>
      </c>
      <c r="BL49" s="845">
        <v>41.174238000000003</v>
      </c>
      <c r="BM49" s="845" t="s">
        <v>798</v>
      </c>
      <c r="BN49" s="845">
        <v>255.92620500000001</v>
      </c>
      <c r="BO49" s="845">
        <v>430.40626099999997</v>
      </c>
      <c r="BP49" s="845">
        <v>482.940111</v>
      </c>
      <c r="BQ49" s="845" t="s">
        <v>798</v>
      </c>
      <c r="BR49" s="845">
        <v>276.23350799999997</v>
      </c>
      <c r="BS49" s="845" t="s">
        <v>798</v>
      </c>
      <c r="BT49" s="845">
        <v>6.6057550000000003</v>
      </c>
      <c r="BU49" s="845" t="s">
        <v>798</v>
      </c>
      <c r="BV49" s="845">
        <v>1.3618619999999999</v>
      </c>
      <c r="BW49" s="845" t="s">
        <v>798</v>
      </c>
      <c r="BX49" s="845">
        <v>1.4077299999999999</v>
      </c>
      <c r="BY49" s="845" t="s">
        <v>798</v>
      </c>
      <c r="BZ49" s="845">
        <v>-24.860312</v>
      </c>
      <c r="CA49" s="845" t="s">
        <v>798</v>
      </c>
      <c r="CB49" s="845">
        <v>35.197327999999999</v>
      </c>
      <c r="CC49" s="845" t="s">
        <v>798</v>
      </c>
      <c r="CD49" s="845" t="s">
        <v>798</v>
      </c>
      <c r="CE49" s="845" t="s">
        <v>798</v>
      </c>
      <c r="CF49" s="845" t="s">
        <v>798</v>
      </c>
      <c r="CG49" s="845" t="s">
        <v>798</v>
      </c>
      <c r="CH49" s="845" t="s">
        <v>798</v>
      </c>
      <c r="CI49" s="845" t="s">
        <v>798</v>
      </c>
      <c r="CJ49" s="845">
        <v>2.9879739999999999</v>
      </c>
      <c r="CK49" s="845">
        <v>0</v>
      </c>
      <c r="CL49" s="845" t="s">
        <v>798</v>
      </c>
      <c r="CM49" s="845">
        <v>1462.2929549999999</v>
      </c>
      <c r="CN49" s="845" t="s">
        <v>798</v>
      </c>
      <c r="CO49" s="845">
        <v>304.52523400000001</v>
      </c>
      <c r="CP49" s="845">
        <v>961.571234</v>
      </c>
      <c r="CQ49" s="845">
        <v>0</v>
      </c>
      <c r="CR49" s="845">
        <v>0</v>
      </c>
      <c r="CS49" s="845">
        <v>12.777595</v>
      </c>
      <c r="CT49" s="845">
        <v>135.56393199999999</v>
      </c>
      <c r="CU49" s="845" t="s">
        <v>798</v>
      </c>
      <c r="CV49" s="845" t="s">
        <v>798</v>
      </c>
      <c r="CW49" s="845">
        <v>1763.087123</v>
      </c>
      <c r="CX49" s="845" t="s">
        <v>798</v>
      </c>
      <c r="CY49" s="845" t="s">
        <v>798</v>
      </c>
      <c r="CZ49" s="845" t="s">
        <v>798</v>
      </c>
      <c r="DA49" s="845" t="s">
        <v>798</v>
      </c>
      <c r="DB49" s="845" t="s">
        <v>798</v>
      </c>
      <c r="DC49" s="845" t="s">
        <v>798</v>
      </c>
      <c r="DD49" s="845">
        <v>69.788818000000006</v>
      </c>
      <c r="DE49" s="845" t="s">
        <v>798</v>
      </c>
      <c r="DF49" s="845" t="s">
        <v>798</v>
      </c>
      <c r="DG49" s="845">
        <v>79.871786999999998</v>
      </c>
      <c r="DH49" s="845" t="s">
        <v>798</v>
      </c>
      <c r="DI49" s="845" t="s">
        <v>798</v>
      </c>
      <c r="DJ49" s="845">
        <v>259.72867200000002</v>
      </c>
      <c r="DK49" s="845" t="s">
        <v>798</v>
      </c>
      <c r="DL49" s="845">
        <v>6.4894999999999994E-2</v>
      </c>
      <c r="DM49" s="845">
        <v>36.603391999999999</v>
      </c>
      <c r="DN49" s="845">
        <v>0.149399</v>
      </c>
      <c r="DO49" s="845" t="s">
        <v>798</v>
      </c>
      <c r="DP49" s="845" t="s">
        <v>798</v>
      </c>
      <c r="DQ49" s="845" t="s">
        <v>798</v>
      </c>
      <c r="DR49" s="845" t="s">
        <v>798</v>
      </c>
      <c r="DS49" s="845">
        <v>0</v>
      </c>
      <c r="DT49" s="845">
        <v>21</v>
      </c>
      <c r="DU49" s="845">
        <v>-309.7</v>
      </c>
      <c r="DV49" s="845">
        <v>-2.4700000000000002</v>
      </c>
      <c r="DW49" s="845">
        <v>-2.5</v>
      </c>
      <c r="DX49" s="845">
        <v>21.63</v>
      </c>
      <c r="DY49" s="845">
        <v>-99999999</v>
      </c>
      <c r="DZ49" s="845">
        <v>0.63</v>
      </c>
      <c r="EA49" s="845">
        <v>6.22</v>
      </c>
      <c r="EB49" s="845">
        <v>7.91</v>
      </c>
      <c r="EC49" s="845">
        <v>0</v>
      </c>
      <c r="ED49" s="845" t="s">
        <v>798</v>
      </c>
      <c r="EE49" s="845" t="s">
        <v>798</v>
      </c>
      <c r="EF49" s="845">
        <v>4.33</v>
      </c>
    </row>
    <row r="50" spans="1:136" x14ac:dyDescent="0.2">
      <c r="A50" s="845">
        <v>46</v>
      </c>
      <c r="B50" s="845">
        <v>10</v>
      </c>
      <c r="C50" s="845">
        <v>103.42292399999999</v>
      </c>
      <c r="D50" s="845">
        <v>-26.746586000000001</v>
      </c>
      <c r="E50" s="845">
        <v>1430.4597020000001</v>
      </c>
      <c r="F50" s="845">
        <v>50.556547999999999</v>
      </c>
      <c r="G50" s="845">
        <v>1</v>
      </c>
      <c r="H50" s="845">
        <v>0.15436800000000001</v>
      </c>
      <c r="I50" s="845">
        <v>6.5030000000000004E-2</v>
      </c>
      <c r="J50" s="845">
        <v>0</v>
      </c>
      <c r="K50" s="845">
        <v>0</v>
      </c>
      <c r="L50" s="845">
        <v>6.5030000000000004E-2</v>
      </c>
      <c r="M50" s="845" t="s">
        <v>798</v>
      </c>
      <c r="N50" s="845">
        <v>1.4527999999999999E-2</v>
      </c>
      <c r="O50" s="845">
        <v>5.0082000000000002E-2</v>
      </c>
      <c r="P50" s="845">
        <v>0.50483299999999998</v>
      </c>
      <c r="Q50" s="845">
        <v>0.49516700000000002</v>
      </c>
      <c r="R50" s="845">
        <v>0.82829900000000001</v>
      </c>
      <c r="S50" s="845">
        <v>1</v>
      </c>
      <c r="T50" s="845">
        <v>384.22976699999998</v>
      </c>
      <c r="U50" s="845">
        <v>15.369191000000001</v>
      </c>
      <c r="V50" s="845">
        <v>220.26340200000001</v>
      </c>
      <c r="W50" s="845">
        <v>759.26575600000001</v>
      </c>
      <c r="X50" s="845">
        <v>46.310518000000002</v>
      </c>
      <c r="Y50" s="845">
        <v>49.056040000000003</v>
      </c>
      <c r="Z50" s="845">
        <v>130.06044499999999</v>
      </c>
      <c r="AA50" s="845" t="s">
        <v>798</v>
      </c>
      <c r="AB50" s="845" t="s">
        <v>798</v>
      </c>
      <c r="AC50" s="845" t="s">
        <v>798</v>
      </c>
      <c r="AD50" s="845" t="s">
        <v>798</v>
      </c>
      <c r="AE50" s="845" t="s">
        <v>798</v>
      </c>
      <c r="AF50" s="845" t="s">
        <v>798</v>
      </c>
      <c r="AG50" s="845" t="s">
        <v>798</v>
      </c>
      <c r="AH50" s="845">
        <v>102.79429</v>
      </c>
      <c r="AI50" s="845" t="s">
        <v>798</v>
      </c>
      <c r="AJ50" s="845" t="s">
        <v>798</v>
      </c>
      <c r="AK50" s="845">
        <v>8.9339999999999992E-3</v>
      </c>
      <c r="AL50" s="845">
        <v>0.126722</v>
      </c>
      <c r="AM50" s="845">
        <v>0.12559000000000001</v>
      </c>
      <c r="AN50" s="845">
        <v>0.38326500000000002</v>
      </c>
      <c r="AO50" s="845">
        <v>0.24820600000000001</v>
      </c>
      <c r="AP50" s="845">
        <v>1</v>
      </c>
      <c r="AQ50" s="845" t="s">
        <v>798</v>
      </c>
      <c r="AR50" s="845" t="s">
        <v>798</v>
      </c>
      <c r="AS50" s="845" t="s">
        <v>798</v>
      </c>
      <c r="AT50" s="845" t="s">
        <v>798</v>
      </c>
      <c r="AU50" s="845">
        <v>0.15436800000000001</v>
      </c>
      <c r="AV50" s="845">
        <v>91.2</v>
      </c>
      <c r="AW50" s="845">
        <v>-117.946586</v>
      </c>
      <c r="AX50" s="845">
        <v>61.036610000000003</v>
      </c>
      <c r="AY50" s="845">
        <v>6.6016529999999998</v>
      </c>
      <c r="AZ50" s="845" t="s">
        <v>798</v>
      </c>
      <c r="BA50" s="845">
        <v>999.363114</v>
      </c>
      <c r="BB50" s="845">
        <v>1.4775999999999999E-2</v>
      </c>
      <c r="BC50" s="845">
        <v>5.0082000000000002E-2</v>
      </c>
      <c r="BD50" s="845">
        <v>30.686586999999999</v>
      </c>
      <c r="BE50" s="845" t="s">
        <v>798</v>
      </c>
      <c r="BF50" s="845" t="s">
        <v>798</v>
      </c>
      <c r="BG50" s="845" t="s">
        <v>798</v>
      </c>
      <c r="BH50" s="845" t="s">
        <v>798</v>
      </c>
      <c r="BI50" s="845" t="s">
        <v>798</v>
      </c>
      <c r="BJ50" s="845" t="s">
        <v>798</v>
      </c>
      <c r="BK50" s="845" t="s">
        <v>798</v>
      </c>
      <c r="BL50" s="845">
        <v>47.563509000000003</v>
      </c>
      <c r="BM50" s="845" t="s">
        <v>798</v>
      </c>
      <c r="BN50" s="845">
        <v>230.74553299999999</v>
      </c>
      <c r="BO50" s="845">
        <v>479.59632499999998</v>
      </c>
      <c r="BP50" s="845">
        <v>506.34291100000002</v>
      </c>
      <c r="BQ50" s="845" t="s">
        <v>798</v>
      </c>
      <c r="BR50" s="845">
        <v>235.568342</v>
      </c>
      <c r="BS50" s="845" t="s">
        <v>798</v>
      </c>
      <c r="BT50" s="845">
        <v>6.5849080000000004</v>
      </c>
      <c r="BU50" s="845" t="s">
        <v>798</v>
      </c>
      <c r="BV50" s="845">
        <v>2.5978509999999999</v>
      </c>
      <c r="BW50" s="845" t="s">
        <v>798</v>
      </c>
      <c r="BX50" s="845">
        <v>2.6746660000000002</v>
      </c>
      <c r="BY50" s="845" t="s">
        <v>798</v>
      </c>
      <c r="BZ50" s="845">
        <v>-35.915970999999999</v>
      </c>
      <c r="CA50" s="845" t="s">
        <v>798</v>
      </c>
      <c r="CB50" s="845">
        <v>36.675848999999999</v>
      </c>
      <c r="CC50" s="845" t="s">
        <v>798</v>
      </c>
      <c r="CD50" s="845" t="s">
        <v>798</v>
      </c>
      <c r="CE50" s="845" t="s">
        <v>798</v>
      </c>
      <c r="CF50" s="845" t="s">
        <v>798</v>
      </c>
      <c r="CG50" s="845" t="s">
        <v>798</v>
      </c>
      <c r="CH50" s="845" t="s">
        <v>798</v>
      </c>
      <c r="CI50" s="845" t="s">
        <v>798</v>
      </c>
      <c r="CJ50" s="845">
        <v>4.2756230000000004</v>
      </c>
      <c r="CK50" s="845" t="s">
        <v>798</v>
      </c>
      <c r="CL50" s="845" t="s">
        <v>798</v>
      </c>
      <c r="CM50" s="845">
        <v>1565.492035</v>
      </c>
      <c r="CN50" s="845" t="s">
        <v>798</v>
      </c>
      <c r="CO50" s="845">
        <v>301.82295299999998</v>
      </c>
      <c r="CP50" s="845">
        <v>901.437455</v>
      </c>
      <c r="CQ50" s="845">
        <v>0</v>
      </c>
      <c r="CR50" s="845">
        <v>0</v>
      </c>
      <c r="CS50" s="845">
        <v>12.969376</v>
      </c>
      <c r="CT50" s="845">
        <v>113.31804700000001</v>
      </c>
      <c r="CU50" s="845" t="s">
        <v>798</v>
      </c>
      <c r="CV50" s="845" t="s">
        <v>798</v>
      </c>
      <c r="CW50" s="845">
        <v>1786.5991730000001</v>
      </c>
      <c r="CX50" s="845" t="s">
        <v>798</v>
      </c>
      <c r="CY50" s="845" t="s">
        <v>798</v>
      </c>
      <c r="CZ50" s="845" t="s">
        <v>798</v>
      </c>
      <c r="DA50" s="845" t="s">
        <v>798</v>
      </c>
      <c r="DB50" s="845" t="s">
        <v>798</v>
      </c>
      <c r="DC50" s="845" t="s">
        <v>798</v>
      </c>
      <c r="DD50" s="845">
        <v>64.651753999999997</v>
      </c>
      <c r="DE50" s="845" t="s">
        <v>798</v>
      </c>
      <c r="DF50" s="845" t="s">
        <v>798</v>
      </c>
      <c r="DG50" s="845">
        <v>75.428016999999997</v>
      </c>
      <c r="DH50" s="845" t="s">
        <v>798</v>
      </c>
      <c r="DI50" s="845" t="s">
        <v>798</v>
      </c>
      <c r="DJ50" s="845">
        <v>233.256168</v>
      </c>
      <c r="DK50" s="845" t="s">
        <v>798</v>
      </c>
      <c r="DL50" s="845">
        <v>0.13072900000000001</v>
      </c>
      <c r="DM50" s="845">
        <v>38.203654999999998</v>
      </c>
      <c r="DN50" s="845">
        <v>0.213781</v>
      </c>
      <c r="DO50" s="845" t="s">
        <v>798</v>
      </c>
      <c r="DP50" s="845" t="s">
        <v>798</v>
      </c>
      <c r="DQ50" s="845" t="s">
        <v>798</v>
      </c>
      <c r="DR50" s="845" t="s">
        <v>798</v>
      </c>
      <c r="DS50" s="845">
        <v>0</v>
      </c>
      <c r="DT50" s="845">
        <v>22</v>
      </c>
      <c r="DU50" s="845">
        <v>-320.54000000000002</v>
      </c>
      <c r="DV50" s="845">
        <v>-2.81</v>
      </c>
      <c r="DW50" s="845">
        <v>-2.84</v>
      </c>
      <c r="DX50" s="845">
        <v>19.82</v>
      </c>
      <c r="DY50" s="845">
        <v>-99999999</v>
      </c>
      <c r="DZ50" s="845">
        <v>0.57999999999999996</v>
      </c>
      <c r="EA50" s="845">
        <v>6.11</v>
      </c>
      <c r="EB50" s="845">
        <v>7.8</v>
      </c>
      <c r="EC50" s="845">
        <v>0</v>
      </c>
      <c r="ED50" s="845" t="s">
        <v>798</v>
      </c>
      <c r="EE50" s="845" t="s">
        <v>798</v>
      </c>
      <c r="EF50" s="845">
        <v>5.3940000000000001</v>
      </c>
    </row>
    <row r="51" spans="1:136" x14ac:dyDescent="0.2">
      <c r="A51" s="845">
        <v>47</v>
      </c>
      <c r="B51" s="845">
        <v>11</v>
      </c>
      <c r="C51" s="845">
        <v>142.792361</v>
      </c>
      <c r="D51" s="845">
        <v>35.795853999999999</v>
      </c>
      <c r="E51" s="845">
        <v>1466.255557</v>
      </c>
      <c r="F51" s="845">
        <v>57.357067999999998</v>
      </c>
      <c r="G51" s="845">
        <v>1</v>
      </c>
      <c r="H51" s="845">
        <v>0.122266</v>
      </c>
      <c r="I51" s="845">
        <v>3.6699000000000002E-2</v>
      </c>
      <c r="J51" s="845">
        <v>0</v>
      </c>
      <c r="K51" s="845">
        <v>0</v>
      </c>
      <c r="L51" s="845">
        <v>3.6699000000000002E-2</v>
      </c>
      <c r="M51" s="845" t="s">
        <v>798</v>
      </c>
      <c r="N51" s="845">
        <v>1.4432E-2</v>
      </c>
      <c r="O51" s="845">
        <v>2.1999999999999999E-2</v>
      </c>
      <c r="P51" s="845">
        <v>0.53859199999999996</v>
      </c>
      <c r="Q51" s="845">
        <v>0.46140799999999998</v>
      </c>
      <c r="R51" s="845">
        <v>0.82918800000000004</v>
      </c>
      <c r="S51" s="845">
        <v>1</v>
      </c>
      <c r="T51" s="845">
        <v>435.91371900000001</v>
      </c>
      <c r="U51" s="845">
        <v>17.436548999999999</v>
      </c>
      <c r="V51" s="845">
        <v>233.15979999999999</v>
      </c>
      <c r="W51" s="845">
        <v>728.52298599999995</v>
      </c>
      <c r="X51" s="845">
        <v>36.679772</v>
      </c>
      <c r="Y51" s="845">
        <v>26.541433000000001</v>
      </c>
      <c r="Z51" s="845">
        <v>73.397642000000005</v>
      </c>
      <c r="AA51" s="845" t="s">
        <v>798</v>
      </c>
      <c r="AB51" s="845" t="s">
        <v>798</v>
      </c>
      <c r="AC51" s="845" t="s">
        <v>798</v>
      </c>
      <c r="AD51" s="845" t="s">
        <v>798</v>
      </c>
      <c r="AE51" s="845" t="s">
        <v>798</v>
      </c>
      <c r="AF51" s="845" t="s">
        <v>798</v>
      </c>
      <c r="AG51" s="845" t="s">
        <v>798</v>
      </c>
      <c r="AH51" s="845">
        <v>102.834703</v>
      </c>
      <c r="AI51" s="845" t="s">
        <v>798</v>
      </c>
      <c r="AJ51" s="845" t="s">
        <v>798</v>
      </c>
      <c r="AK51" s="845">
        <v>6.3900000000000003E-4</v>
      </c>
      <c r="AL51" s="845">
        <v>0.17102999999999999</v>
      </c>
      <c r="AM51" s="845">
        <v>0.17091999999999999</v>
      </c>
      <c r="AN51" s="845">
        <v>0.37710900000000003</v>
      </c>
      <c r="AO51" s="845">
        <v>0.24995600000000001</v>
      </c>
      <c r="AP51" s="845">
        <v>1</v>
      </c>
      <c r="AQ51" s="845" t="s">
        <v>798</v>
      </c>
      <c r="AR51" s="845" t="s">
        <v>798</v>
      </c>
      <c r="AS51" s="845" t="s">
        <v>798</v>
      </c>
      <c r="AT51" s="845" t="s">
        <v>798</v>
      </c>
      <c r="AU51" s="845">
        <v>0.122266</v>
      </c>
      <c r="AV51" s="845">
        <v>91.2</v>
      </c>
      <c r="AW51" s="845">
        <v>-55.404145999999997</v>
      </c>
      <c r="AX51" s="845">
        <v>69.172608999999994</v>
      </c>
      <c r="AY51" s="845">
        <v>7.0292089999999998</v>
      </c>
      <c r="AZ51" s="845" t="s">
        <v>798</v>
      </c>
      <c r="BA51" s="845">
        <v>1067.1774419999999</v>
      </c>
      <c r="BB51" s="845">
        <v>1.4527999999999999E-2</v>
      </c>
      <c r="BC51" s="845">
        <v>2.1999999999999999E-2</v>
      </c>
      <c r="BD51" s="845">
        <v>59.559105000000002</v>
      </c>
      <c r="BE51" s="845" t="s">
        <v>798</v>
      </c>
      <c r="BF51" s="845" t="s">
        <v>798</v>
      </c>
      <c r="BG51" s="845" t="s">
        <v>798</v>
      </c>
      <c r="BH51" s="845" t="s">
        <v>798</v>
      </c>
      <c r="BI51" s="845" t="s">
        <v>798</v>
      </c>
      <c r="BJ51" s="845" t="s">
        <v>798</v>
      </c>
      <c r="BK51" s="845" t="s">
        <v>798</v>
      </c>
      <c r="BL51" s="845">
        <v>53.465242000000003</v>
      </c>
      <c r="BM51" s="845" t="s">
        <v>798</v>
      </c>
      <c r="BN51" s="845">
        <v>217.518394</v>
      </c>
      <c r="BO51" s="845">
        <v>499.13492300000001</v>
      </c>
      <c r="BP51" s="845">
        <v>463.33906899999999</v>
      </c>
      <c r="BQ51" s="845" t="s">
        <v>798</v>
      </c>
      <c r="BR51" s="845">
        <v>212.10634300000001</v>
      </c>
      <c r="BS51" s="845" t="s">
        <v>798</v>
      </c>
      <c r="BT51" s="845">
        <v>6.5016100000000003</v>
      </c>
      <c r="BU51" s="845" t="s">
        <v>798</v>
      </c>
      <c r="BV51" s="845">
        <v>3.7183830000000002</v>
      </c>
      <c r="BW51" s="845" t="s">
        <v>798</v>
      </c>
      <c r="BX51" s="845">
        <v>3.8888210000000001</v>
      </c>
      <c r="BY51" s="845" t="s">
        <v>798</v>
      </c>
      <c r="BZ51" s="845">
        <v>-36.127184999999997</v>
      </c>
      <c r="CA51" s="845" t="s">
        <v>798</v>
      </c>
      <c r="CB51" s="845">
        <v>39.051163000000003</v>
      </c>
      <c r="CC51" s="845" t="s">
        <v>798</v>
      </c>
      <c r="CD51" s="845" t="s">
        <v>798</v>
      </c>
      <c r="CE51" s="845" t="s">
        <v>798</v>
      </c>
      <c r="CF51" s="845" t="s">
        <v>798</v>
      </c>
      <c r="CG51" s="845" t="s">
        <v>798</v>
      </c>
      <c r="CH51" s="845" t="s">
        <v>798</v>
      </c>
      <c r="CI51" s="845" t="s">
        <v>798</v>
      </c>
      <c r="CJ51" s="845">
        <v>5.6200700000000001</v>
      </c>
      <c r="CK51" s="845" t="s">
        <v>798</v>
      </c>
      <c r="CL51" s="845" t="s">
        <v>798</v>
      </c>
      <c r="CM51" s="845">
        <v>1685.4321629999999</v>
      </c>
      <c r="CN51" s="845" t="s">
        <v>798</v>
      </c>
      <c r="CO51" s="845">
        <v>336.24433199999999</v>
      </c>
      <c r="CP51" s="845">
        <v>835.037374</v>
      </c>
      <c r="CQ51" s="845">
        <v>0</v>
      </c>
      <c r="CR51" s="845">
        <v>0</v>
      </c>
      <c r="CS51" s="845">
        <v>13.095912</v>
      </c>
      <c r="CT51" s="845">
        <v>109.27962100000001</v>
      </c>
      <c r="CU51" s="845" t="s">
        <v>798</v>
      </c>
      <c r="CV51" s="845" t="s">
        <v>798</v>
      </c>
      <c r="CW51" s="845">
        <v>1850.325992</v>
      </c>
      <c r="CX51" s="845" t="s">
        <v>798</v>
      </c>
      <c r="CY51" s="845" t="s">
        <v>798</v>
      </c>
      <c r="CZ51" s="845" t="s">
        <v>798</v>
      </c>
      <c r="DA51" s="845" t="s">
        <v>798</v>
      </c>
      <c r="DB51" s="845" t="s">
        <v>798</v>
      </c>
      <c r="DC51" s="845" t="s">
        <v>798</v>
      </c>
      <c r="DD51" s="845">
        <v>60.829858999999999</v>
      </c>
      <c r="DE51" s="845" t="s">
        <v>798</v>
      </c>
      <c r="DF51" s="845" t="s">
        <v>798</v>
      </c>
      <c r="DG51" s="845">
        <v>75.632159000000001</v>
      </c>
      <c r="DH51" s="845" t="s">
        <v>798</v>
      </c>
      <c r="DI51" s="845" t="s">
        <v>798</v>
      </c>
      <c r="DJ51" s="845">
        <v>244.256406</v>
      </c>
      <c r="DK51" s="845" t="s">
        <v>798</v>
      </c>
      <c r="DL51" s="845">
        <v>0.14577599999999999</v>
      </c>
      <c r="DM51" s="845">
        <v>40.827635999999998</v>
      </c>
      <c r="DN51" s="845">
        <v>0.281003</v>
      </c>
      <c r="DO51" s="845" t="s">
        <v>798</v>
      </c>
      <c r="DP51" s="845" t="s">
        <v>798</v>
      </c>
      <c r="DQ51" s="845" t="s">
        <v>798</v>
      </c>
      <c r="DR51" s="845" t="s">
        <v>798</v>
      </c>
      <c r="DS51" s="845">
        <v>0</v>
      </c>
      <c r="DT51" s="845">
        <v>23</v>
      </c>
      <c r="DU51" s="845">
        <v>-330.52</v>
      </c>
      <c r="DV51" s="845">
        <v>-3.12</v>
      </c>
      <c r="DW51" s="845">
        <v>-3.16</v>
      </c>
      <c r="DX51" s="845">
        <v>18.149999999999999</v>
      </c>
      <c r="DY51" s="845">
        <v>-99999999</v>
      </c>
      <c r="DZ51" s="845">
        <v>0.54</v>
      </c>
      <c r="EA51" s="845">
        <v>6.01</v>
      </c>
      <c r="EB51" s="845">
        <v>7.69</v>
      </c>
      <c r="EC51" s="845">
        <v>0</v>
      </c>
      <c r="ED51" s="845" t="s">
        <v>798</v>
      </c>
      <c r="EE51" s="845" t="s">
        <v>798</v>
      </c>
      <c r="EF51" s="845">
        <v>6.67</v>
      </c>
    </row>
    <row r="52" spans="1:136" x14ac:dyDescent="0.2">
      <c r="A52" s="845">
        <v>48</v>
      </c>
      <c r="B52" s="845">
        <v>12</v>
      </c>
      <c r="C52" s="845">
        <v>177.75871000000001</v>
      </c>
      <c r="D52" s="845">
        <v>78.720174</v>
      </c>
      <c r="E52" s="845">
        <v>1544.975731</v>
      </c>
      <c r="F52" s="845">
        <v>63.484197000000002</v>
      </c>
      <c r="G52" s="845">
        <v>1</v>
      </c>
      <c r="H52" s="845">
        <v>0.11022700000000001</v>
      </c>
      <c r="I52" s="845">
        <v>2.7102999999999999E-2</v>
      </c>
      <c r="J52" s="845">
        <v>0</v>
      </c>
      <c r="K52" s="845">
        <v>0</v>
      </c>
      <c r="L52" s="845">
        <v>2.7102999999999999E-2</v>
      </c>
      <c r="M52" s="845" t="s">
        <v>798</v>
      </c>
      <c r="N52" s="845">
        <v>1.4500000000000001E-2</v>
      </c>
      <c r="O52" s="845">
        <v>1.2520999999999999E-2</v>
      </c>
      <c r="P52" s="845">
        <v>0.53347599999999995</v>
      </c>
      <c r="Q52" s="845">
        <v>0.46652399999999999</v>
      </c>
      <c r="R52" s="845">
        <v>0.84973900000000002</v>
      </c>
      <c r="S52" s="845">
        <v>1</v>
      </c>
      <c r="T52" s="845">
        <v>482.479895</v>
      </c>
      <c r="U52" s="845">
        <v>19.299195999999998</v>
      </c>
      <c r="V52" s="845">
        <v>245.77340000000001</v>
      </c>
      <c r="W52" s="845">
        <v>702.20629099999996</v>
      </c>
      <c r="X52" s="845">
        <v>33.068145000000001</v>
      </c>
      <c r="Y52" s="845">
        <v>18.974274999999999</v>
      </c>
      <c r="Z52" s="845">
        <v>54.20635</v>
      </c>
      <c r="AA52" s="845" t="s">
        <v>798</v>
      </c>
      <c r="AB52" s="845" t="s">
        <v>798</v>
      </c>
      <c r="AC52" s="845" t="s">
        <v>798</v>
      </c>
      <c r="AD52" s="845" t="s">
        <v>798</v>
      </c>
      <c r="AE52" s="845" t="s">
        <v>798</v>
      </c>
      <c r="AF52" s="845" t="s">
        <v>798</v>
      </c>
      <c r="AG52" s="845" t="s">
        <v>798</v>
      </c>
      <c r="AH52" s="845">
        <v>102.811914</v>
      </c>
      <c r="AI52" s="845" t="s">
        <v>798</v>
      </c>
      <c r="AJ52" s="845" t="s">
        <v>798</v>
      </c>
      <c r="AK52" s="845">
        <v>4.6299999999999998E-4</v>
      </c>
      <c r="AL52" s="845">
        <v>0.18984999999999999</v>
      </c>
      <c r="AM52" s="845">
        <v>0.18976199999999999</v>
      </c>
      <c r="AN52" s="845">
        <v>0.36758999999999997</v>
      </c>
      <c r="AO52" s="845">
        <v>0.24974099999999999</v>
      </c>
      <c r="AP52" s="845">
        <v>1</v>
      </c>
      <c r="AQ52" s="845" t="s">
        <v>798</v>
      </c>
      <c r="AR52" s="845" t="s">
        <v>798</v>
      </c>
      <c r="AS52" s="845" t="s">
        <v>798</v>
      </c>
      <c r="AT52" s="845" t="s">
        <v>798</v>
      </c>
      <c r="AU52" s="845">
        <v>0.11022700000000001</v>
      </c>
      <c r="AV52" s="845">
        <v>91.2</v>
      </c>
      <c r="AW52" s="845">
        <v>-12.479825999999999</v>
      </c>
      <c r="AX52" s="845">
        <v>74.710227000000003</v>
      </c>
      <c r="AY52" s="845">
        <v>7.5211949999999996</v>
      </c>
      <c r="AZ52" s="845" t="s">
        <v>798</v>
      </c>
      <c r="BA52" s="845">
        <v>1133.544574</v>
      </c>
      <c r="BB52" s="845">
        <v>1.4432E-2</v>
      </c>
      <c r="BC52" s="845">
        <v>1.2520999999999999E-2</v>
      </c>
      <c r="BD52" s="845">
        <v>87.093787000000006</v>
      </c>
      <c r="BE52" s="845" t="s">
        <v>798</v>
      </c>
      <c r="BF52" s="845" t="s">
        <v>798</v>
      </c>
      <c r="BG52" s="845" t="s">
        <v>798</v>
      </c>
      <c r="BH52" s="845" t="s">
        <v>798</v>
      </c>
      <c r="BI52" s="845" t="s">
        <v>798</v>
      </c>
      <c r="BJ52" s="845" t="s">
        <v>798</v>
      </c>
      <c r="BK52" s="845" t="s">
        <v>798</v>
      </c>
      <c r="BL52" s="845">
        <v>54.480412000000001</v>
      </c>
      <c r="BM52" s="845" t="s">
        <v>798</v>
      </c>
      <c r="BN52" s="845">
        <v>202.78969000000001</v>
      </c>
      <c r="BO52" s="845">
        <v>534.52231500000005</v>
      </c>
      <c r="BP52" s="845">
        <v>455.80214100000001</v>
      </c>
      <c r="BQ52" s="845" t="s">
        <v>798</v>
      </c>
      <c r="BR52" s="845">
        <v>218.78898899999999</v>
      </c>
      <c r="BS52" s="845" t="s">
        <v>798</v>
      </c>
      <c r="BT52" s="845">
        <v>6.6078789999999996</v>
      </c>
      <c r="BU52" s="845" t="s">
        <v>798</v>
      </c>
      <c r="BV52" s="845">
        <v>3.9473509999999998</v>
      </c>
      <c r="BW52" s="845" t="s">
        <v>798</v>
      </c>
      <c r="BX52" s="845">
        <v>4.0968859999999996</v>
      </c>
      <c r="BY52" s="845" t="s">
        <v>798</v>
      </c>
      <c r="BZ52" s="845">
        <v>-31.501645</v>
      </c>
      <c r="CA52" s="845" t="s">
        <v>798</v>
      </c>
      <c r="CB52" s="845">
        <v>41.784418000000002</v>
      </c>
      <c r="CC52" s="845" t="s">
        <v>798</v>
      </c>
      <c r="CD52" s="845" t="s">
        <v>798</v>
      </c>
      <c r="CE52" s="845" t="s">
        <v>798</v>
      </c>
      <c r="CF52" s="845" t="s">
        <v>798</v>
      </c>
      <c r="CG52" s="845" t="s">
        <v>798</v>
      </c>
      <c r="CH52" s="845" t="s">
        <v>798</v>
      </c>
      <c r="CI52" s="845" t="s">
        <v>798</v>
      </c>
      <c r="CJ52" s="845">
        <v>5.6746059999999998</v>
      </c>
      <c r="CK52" s="845" t="s">
        <v>798</v>
      </c>
      <c r="CL52" s="845" t="s">
        <v>798</v>
      </c>
      <c r="CM52" s="845">
        <v>1816.9308799999999</v>
      </c>
      <c r="CN52" s="845" t="s">
        <v>798</v>
      </c>
      <c r="CO52" s="845">
        <v>428.71640200000002</v>
      </c>
      <c r="CP52" s="845">
        <v>790.00267699999995</v>
      </c>
      <c r="CQ52" s="845">
        <v>0</v>
      </c>
      <c r="CR52" s="845">
        <v>0</v>
      </c>
      <c r="CS52" s="845">
        <v>13.363412</v>
      </c>
      <c r="CT52" s="845">
        <v>114.69672</v>
      </c>
      <c r="CU52" s="845" t="s">
        <v>798</v>
      </c>
      <c r="CV52" s="845" t="s">
        <v>798</v>
      </c>
      <c r="CW52" s="845">
        <v>1914.810692</v>
      </c>
      <c r="CX52" s="845" t="s">
        <v>798</v>
      </c>
      <c r="CY52" s="845" t="s">
        <v>798</v>
      </c>
      <c r="CZ52" s="845" t="s">
        <v>798</v>
      </c>
      <c r="DA52" s="845" t="s">
        <v>798</v>
      </c>
      <c r="DB52" s="845" t="s">
        <v>798</v>
      </c>
      <c r="DC52" s="845" t="s">
        <v>798</v>
      </c>
      <c r="DD52" s="845">
        <v>60.81156</v>
      </c>
      <c r="DE52" s="845" t="s">
        <v>798</v>
      </c>
      <c r="DF52" s="845" t="s">
        <v>798</v>
      </c>
      <c r="DG52" s="845">
        <v>77.415211999999997</v>
      </c>
      <c r="DH52" s="845" t="s">
        <v>798</v>
      </c>
      <c r="DI52" s="845" t="s">
        <v>798</v>
      </c>
      <c r="DJ52" s="845">
        <v>246.15554599999999</v>
      </c>
      <c r="DK52" s="845" t="s">
        <v>798</v>
      </c>
      <c r="DL52" s="845">
        <v>0.115589</v>
      </c>
      <c r="DM52" s="845">
        <v>42.398476000000002</v>
      </c>
      <c r="DN52" s="845">
        <v>0.28372999999999998</v>
      </c>
      <c r="DO52" s="845" t="s">
        <v>798</v>
      </c>
      <c r="DP52" s="845" t="s">
        <v>798</v>
      </c>
      <c r="DQ52" s="845" t="s">
        <v>798</v>
      </c>
      <c r="DR52" s="845" t="s">
        <v>798</v>
      </c>
      <c r="DS52" s="845">
        <v>0</v>
      </c>
      <c r="DT52" s="845">
        <v>24</v>
      </c>
      <c r="DU52" s="845">
        <v>-339.75</v>
      </c>
      <c r="DV52" s="845">
        <v>-3.41</v>
      </c>
      <c r="DW52" s="845">
        <v>-3.44</v>
      </c>
      <c r="DX52" s="845">
        <v>16.62</v>
      </c>
      <c r="DY52" s="845">
        <v>-99999999</v>
      </c>
      <c r="DZ52" s="845">
        <v>0.51</v>
      </c>
      <c r="EA52" s="845">
        <v>5.92</v>
      </c>
      <c r="EB52" s="845">
        <v>7.6</v>
      </c>
      <c r="EC52" s="845">
        <v>0</v>
      </c>
      <c r="ED52" s="845" t="s">
        <v>798</v>
      </c>
      <c r="EE52" s="845" t="s">
        <v>798</v>
      </c>
      <c r="EF52" s="845">
        <v>7.7859999999999996</v>
      </c>
    </row>
    <row r="53" spans="1:136" x14ac:dyDescent="0.2">
      <c r="A53" s="845">
        <v>49</v>
      </c>
      <c r="B53" s="845">
        <v>1</v>
      </c>
      <c r="C53" s="845">
        <v>197.81613899999999</v>
      </c>
      <c r="D53" s="845">
        <v>101.71506100000001</v>
      </c>
      <c r="E53" s="845">
        <v>1646.690791</v>
      </c>
      <c r="F53" s="845">
        <v>67.150414999999995</v>
      </c>
      <c r="G53" s="845">
        <v>1</v>
      </c>
      <c r="H53" s="845">
        <v>0.10942300000000001</v>
      </c>
      <c r="I53" s="845">
        <v>2.477E-2</v>
      </c>
      <c r="J53" s="845">
        <v>0</v>
      </c>
      <c r="K53" s="845">
        <v>0</v>
      </c>
      <c r="L53" s="845">
        <v>2.477E-2</v>
      </c>
      <c r="M53" s="845" t="s">
        <v>798</v>
      </c>
      <c r="N53" s="845">
        <v>1.4664E-2</v>
      </c>
      <c r="O53" s="845">
        <v>1.0159E-2</v>
      </c>
      <c r="P53" s="845">
        <v>0.51920699999999997</v>
      </c>
      <c r="Q53" s="845">
        <v>0.48079300000000003</v>
      </c>
      <c r="R53" s="845">
        <v>0.888791</v>
      </c>
      <c r="S53" s="845">
        <v>1</v>
      </c>
      <c r="T53" s="845">
        <v>510.34315600000002</v>
      </c>
      <c r="U53" s="845">
        <v>20.413726</v>
      </c>
      <c r="V53" s="845">
        <v>254.056499</v>
      </c>
      <c r="W53" s="845">
        <v>696.98350700000003</v>
      </c>
      <c r="X53" s="845">
        <v>32.826771999999998</v>
      </c>
      <c r="Y53" s="845">
        <v>17.301309</v>
      </c>
      <c r="Z53" s="845">
        <v>49.539746000000001</v>
      </c>
      <c r="AA53" s="845" t="s">
        <v>798</v>
      </c>
      <c r="AB53" s="845" t="s">
        <v>798</v>
      </c>
      <c r="AC53" s="845" t="s">
        <v>798</v>
      </c>
      <c r="AD53" s="845" t="s">
        <v>798</v>
      </c>
      <c r="AE53" s="845" t="s">
        <v>798</v>
      </c>
      <c r="AF53" s="845" t="s">
        <v>798</v>
      </c>
      <c r="AG53" s="845" t="s">
        <v>798</v>
      </c>
      <c r="AH53" s="845">
        <v>102.764701</v>
      </c>
      <c r="AI53" s="845" t="s">
        <v>798</v>
      </c>
      <c r="AJ53" s="845" t="s">
        <v>798</v>
      </c>
      <c r="AK53" s="845">
        <v>5.1599999999999997E-4</v>
      </c>
      <c r="AL53" s="845">
        <v>0.18829199999999999</v>
      </c>
      <c r="AM53" s="845">
        <v>0.188195</v>
      </c>
      <c r="AN53" s="845">
        <v>0.35771500000000001</v>
      </c>
      <c r="AO53" s="845">
        <v>0.24982699999999999</v>
      </c>
      <c r="AP53" s="845">
        <v>1</v>
      </c>
      <c r="AQ53" s="845" t="s">
        <v>798</v>
      </c>
      <c r="AR53" s="845" t="s">
        <v>798</v>
      </c>
      <c r="AS53" s="845" t="s">
        <v>798</v>
      </c>
      <c r="AT53" s="845" t="s">
        <v>798</v>
      </c>
      <c r="AU53" s="845">
        <v>0.10942300000000001</v>
      </c>
      <c r="AV53" s="845">
        <v>91.2</v>
      </c>
      <c r="AW53" s="845">
        <v>10.515060999999999</v>
      </c>
      <c r="AX53" s="845">
        <v>75.552525000000003</v>
      </c>
      <c r="AY53" s="845">
        <v>7.940105</v>
      </c>
      <c r="AZ53" s="845" t="s">
        <v>798</v>
      </c>
      <c r="BA53" s="845">
        <v>1185.378518</v>
      </c>
      <c r="BB53" s="845">
        <v>1.4500000000000001E-2</v>
      </c>
      <c r="BC53" s="845">
        <v>1.0159E-2</v>
      </c>
      <c r="BD53" s="845">
        <v>95.689785000000001</v>
      </c>
      <c r="BE53" s="845" t="s">
        <v>798</v>
      </c>
      <c r="BF53" s="845" t="s">
        <v>798</v>
      </c>
      <c r="BG53" s="845" t="s">
        <v>798</v>
      </c>
      <c r="BH53" s="845" t="s">
        <v>798</v>
      </c>
      <c r="BI53" s="845" t="s">
        <v>798</v>
      </c>
      <c r="BJ53" s="845" t="s">
        <v>798</v>
      </c>
      <c r="BK53" s="845" t="s">
        <v>798</v>
      </c>
      <c r="BL53" s="845">
        <v>53.676920000000003</v>
      </c>
      <c r="BM53" s="845" t="s">
        <v>798</v>
      </c>
      <c r="BN53" s="845">
        <v>183.795762</v>
      </c>
      <c r="BO53" s="845">
        <v>560.47123699999997</v>
      </c>
      <c r="BP53" s="845">
        <v>458.75617699999998</v>
      </c>
      <c r="BQ53" s="845" t="s">
        <v>798</v>
      </c>
      <c r="BR53" s="845">
        <v>241.81970799999999</v>
      </c>
      <c r="BS53" s="845" t="s">
        <v>798</v>
      </c>
      <c r="BT53" s="845">
        <v>6.955654</v>
      </c>
      <c r="BU53" s="845" t="s">
        <v>798</v>
      </c>
      <c r="BV53" s="845">
        <v>3.746105</v>
      </c>
      <c r="BW53" s="845" t="s">
        <v>798</v>
      </c>
      <c r="BX53" s="845">
        <v>3.8560270000000001</v>
      </c>
      <c r="BY53" s="845" t="s">
        <v>798</v>
      </c>
      <c r="BZ53" s="845">
        <v>-29.081014</v>
      </c>
      <c r="CA53" s="845" t="s">
        <v>798</v>
      </c>
      <c r="CB53" s="845">
        <v>44.111694999999997</v>
      </c>
      <c r="CC53" s="845" t="s">
        <v>798</v>
      </c>
      <c r="CD53" s="845" t="s">
        <v>798</v>
      </c>
      <c r="CE53" s="845" t="s">
        <v>798</v>
      </c>
      <c r="CF53" s="845" t="s">
        <v>798</v>
      </c>
      <c r="CG53" s="845" t="s">
        <v>798</v>
      </c>
      <c r="CH53" s="845" t="s">
        <v>798</v>
      </c>
      <c r="CI53" s="845" t="s">
        <v>798</v>
      </c>
      <c r="CJ53" s="845">
        <v>5.489414</v>
      </c>
      <c r="CK53" s="845" t="s">
        <v>798</v>
      </c>
      <c r="CL53" s="845" t="s">
        <v>798</v>
      </c>
      <c r="CM53" s="845">
        <v>1950.234868</v>
      </c>
      <c r="CN53" s="845" t="s">
        <v>798</v>
      </c>
      <c r="CO53" s="845">
        <v>535.26041999999995</v>
      </c>
      <c r="CP53" s="845">
        <v>773.64601700000003</v>
      </c>
      <c r="CQ53" s="845">
        <v>0</v>
      </c>
      <c r="CR53" s="845">
        <v>0</v>
      </c>
      <c r="CS53" s="845">
        <v>13.632600999999999</v>
      </c>
      <c r="CT53" s="845">
        <v>120.449946</v>
      </c>
      <c r="CU53" s="845" t="s">
        <v>798</v>
      </c>
      <c r="CV53" s="845" t="s">
        <v>798</v>
      </c>
      <c r="CW53" s="845">
        <v>1966.035527</v>
      </c>
      <c r="CX53" s="845" t="s">
        <v>798</v>
      </c>
      <c r="CY53" s="845" t="s">
        <v>798</v>
      </c>
      <c r="CZ53" s="845" t="s">
        <v>798</v>
      </c>
      <c r="DA53" s="845" t="s">
        <v>798</v>
      </c>
      <c r="DB53" s="845" t="s">
        <v>798</v>
      </c>
      <c r="DC53" s="845" t="s">
        <v>798</v>
      </c>
      <c r="DD53" s="845">
        <v>60.847465999999997</v>
      </c>
      <c r="DE53" s="845" t="s">
        <v>798</v>
      </c>
      <c r="DF53" s="845" t="s">
        <v>798</v>
      </c>
      <c r="DG53" s="845">
        <v>77.487262000000001</v>
      </c>
      <c r="DH53" s="845" t="s">
        <v>798</v>
      </c>
      <c r="DI53" s="845" t="s">
        <v>798</v>
      </c>
      <c r="DJ53" s="845">
        <v>248.30535399999999</v>
      </c>
      <c r="DK53" s="845" t="s">
        <v>798</v>
      </c>
      <c r="DL53" s="845">
        <v>0.104452</v>
      </c>
      <c r="DM53" s="845">
        <v>41.945300000000003</v>
      </c>
      <c r="DN53" s="845">
        <v>0.27447100000000002</v>
      </c>
      <c r="DO53" s="845" t="s">
        <v>798</v>
      </c>
      <c r="DP53" s="845" t="s">
        <v>798</v>
      </c>
      <c r="DQ53" s="845" t="s">
        <v>798</v>
      </c>
      <c r="DR53" s="845" t="s">
        <v>798</v>
      </c>
      <c r="DS53" s="845">
        <v>0</v>
      </c>
      <c r="DT53" s="845">
        <v>1</v>
      </c>
      <c r="DU53" s="845">
        <v>1601.64</v>
      </c>
      <c r="DV53" s="845">
        <v>12.02</v>
      </c>
      <c r="DW53" s="845">
        <v>10.74</v>
      </c>
      <c r="DX53" s="845">
        <v>89.56</v>
      </c>
      <c r="DY53" s="845">
        <v>-99999999</v>
      </c>
      <c r="DZ53" s="845">
        <v>1.85</v>
      </c>
      <c r="EA53" s="845">
        <v>8.7200000000000006</v>
      </c>
      <c r="EB53" s="845">
        <v>11.65</v>
      </c>
      <c r="EC53" s="845">
        <v>1</v>
      </c>
      <c r="ED53" s="845" t="s">
        <v>798</v>
      </c>
      <c r="EE53" s="845" t="s">
        <v>798</v>
      </c>
      <c r="EF53" s="845">
        <v>8.43</v>
      </c>
    </row>
    <row r="54" spans="1:136" x14ac:dyDescent="0.2">
      <c r="A54" s="845">
        <v>50</v>
      </c>
      <c r="B54" s="845">
        <v>2</v>
      </c>
      <c r="C54" s="845">
        <v>207.88735700000001</v>
      </c>
      <c r="D54" s="845">
        <v>105.902434</v>
      </c>
      <c r="E54" s="845">
        <v>1752.5932250000001</v>
      </c>
      <c r="F54" s="845">
        <v>69.126604999999998</v>
      </c>
      <c r="G54" s="845">
        <v>1</v>
      </c>
      <c r="H54" s="845">
        <v>8.7140999999999996E-2</v>
      </c>
      <c r="I54" s="845">
        <v>2.4053000000000001E-2</v>
      </c>
      <c r="J54" s="845">
        <v>0</v>
      </c>
      <c r="K54" s="845">
        <v>0</v>
      </c>
      <c r="L54" s="845">
        <v>2.4053000000000001E-2</v>
      </c>
      <c r="M54" s="845" t="s">
        <v>798</v>
      </c>
      <c r="N54" s="845">
        <v>1.4628E-2</v>
      </c>
      <c r="O54" s="845">
        <v>9.3080000000000003E-3</v>
      </c>
      <c r="P54" s="845">
        <v>0.48975099999999999</v>
      </c>
      <c r="Q54" s="845">
        <v>0.51024899999999995</v>
      </c>
      <c r="R54" s="845">
        <v>0.91996599999999995</v>
      </c>
      <c r="S54" s="845">
        <v>1</v>
      </c>
      <c r="T54" s="845">
        <v>525.36219800000003</v>
      </c>
      <c r="U54" s="845">
        <v>21.014488</v>
      </c>
      <c r="V54" s="845">
        <v>259.92606599999999</v>
      </c>
      <c r="W54" s="845">
        <v>691.99528899999996</v>
      </c>
      <c r="X54" s="845">
        <v>26.142439</v>
      </c>
      <c r="Y54" s="845">
        <v>16.564049000000001</v>
      </c>
      <c r="Z54" s="845">
        <v>48.105449</v>
      </c>
      <c r="AA54" s="845" t="s">
        <v>798</v>
      </c>
      <c r="AB54" s="845" t="s">
        <v>798</v>
      </c>
      <c r="AC54" s="845" t="s">
        <v>798</v>
      </c>
      <c r="AD54" s="845" t="s">
        <v>798</v>
      </c>
      <c r="AE54" s="845" t="s">
        <v>798</v>
      </c>
      <c r="AF54" s="845" t="s">
        <v>798</v>
      </c>
      <c r="AG54" s="845" t="s">
        <v>798</v>
      </c>
      <c r="AH54" s="845">
        <v>102.712383</v>
      </c>
      <c r="AI54" s="845" t="s">
        <v>798</v>
      </c>
      <c r="AJ54" s="845" t="s">
        <v>798</v>
      </c>
      <c r="AK54" s="845">
        <v>1.681E-3</v>
      </c>
      <c r="AL54" s="845">
        <v>0.186838</v>
      </c>
      <c r="AM54" s="845">
        <v>0.186524</v>
      </c>
      <c r="AN54" s="845">
        <v>0.35322500000000001</v>
      </c>
      <c r="AO54" s="845">
        <v>0.249248</v>
      </c>
      <c r="AP54" s="845">
        <v>1</v>
      </c>
      <c r="AQ54" s="845" t="s">
        <v>798</v>
      </c>
      <c r="AR54" s="845" t="s">
        <v>798</v>
      </c>
      <c r="AS54" s="845" t="s">
        <v>798</v>
      </c>
      <c r="AT54" s="845" t="s">
        <v>798</v>
      </c>
      <c r="AU54" s="845">
        <v>8.7140999999999996E-2</v>
      </c>
      <c r="AV54" s="845">
        <v>91.2</v>
      </c>
      <c r="AW54" s="845">
        <v>14.702434</v>
      </c>
      <c r="AX54" s="845">
        <v>75.140387000000004</v>
      </c>
      <c r="AY54" s="845">
        <v>8.2500839999999993</v>
      </c>
      <c r="AZ54" s="845" t="s">
        <v>798</v>
      </c>
      <c r="BA54" s="845">
        <v>1216.813079</v>
      </c>
      <c r="BB54" s="845">
        <v>1.4664E-2</v>
      </c>
      <c r="BC54" s="845">
        <v>9.3080000000000003E-3</v>
      </c>
      <c r="BD54" s="845">
        <v>90.969399999999993</v>
      </c>
      <c r="BE54" s="845" t="s">
        <v>798</v>
      </c>
      <c r="BF54" s="845" t="s">
        <v>798</v>
      </c>
      <c r="BG54" s="845" t="s">
        <v>798</v>
      </c>
      <c r="BH54" s="845" t="s">
        <v>798</v>
      </c>
      <c r="BI54" s="845" t="s">
        <v>798</v>
      </c>
      <c r="BJ54" s="845" t="s">
        <v>798</v>
      </c>
      <c r="BK54" s="845" t="s">
        <v>798</v>
      </c>
      <c r="BL54" s="845">
        <v>51.717731000000001</v>
      </c>
      <c r="BM54" s="845" t="s">
        <v>798</v>
      </c>
      <c r="BN54" s="845">
        <v>176.94526500000001</v>
      </c>
      <c r="BO54" s="845">
        <v>568.06868599999996</v>
      </c>
      <c r="BP54" s="845">
        <v>462.16625199999999</v>
      </c>
      <c r="BQ54" s="845" t="s">
        <v>798</v>
      </c>
      <c r="BR54" s="845">
        <v>259.77085899999997</v>
      </c>
      <c r="BS54" s="845" t="s">
        <v>798</v>
      </c>
      <c r="BT54" s="845">
        <v>7.0842980000000004</v>
      </c>
      <c r="BU54" s="845" t="s">
        <v>798</v>
      </c>
      <c r="BV54" s="845">
        <v>3.3990109999999998</v>
      </c>
      <c r="BW54" s="845" t="s">
        <v>798</v>
      </c>
      <c r="BX54" s="845">
        <v>3.4654739999999999</v>
      </c>
      <c r="BY54" s="845" t="s">
        <v>798</v>
      </c>
      <c r="BZ54" s="845">
        <v>-26.970103000000002</v>
      </c>
      <c r="CA54" s="845" t="s">
        <v>798</v>
      </c>
      <c r="CB54" s="845">
        <v>45.833801000000001</v>
      </c>
      <c r="CC54" s="845" t="s">
        <v>798</v>
      </c>
      <c r="CD54" s="845" t="s">
        <v>798</v>
      </c>
      <c r="CE54" s="845" t="s">
        <v>798</v>
      </c>
      <c r="CF54" s="845" t="s">
        <v>798</v>
      </c>
      <c r="CG54" s="845" t="s">
        <v>798</v>
      </c>
      <c r="CH54" s="845" t="s">
        <v>798</v>
      </c>
      <c r="CI54" s="845" t="s">
        <v>798</v>
      </c>
      <c r="CJ54" s="845">
        <v>5.3859620000000001</v>
      </c>
      <c r="CK54" s="845" t="s">
        <v>798</v>
      </c>
      <c r="CL54" s="845" t="s">
        <v>798</v>
      </c>
      <c r="CM54" s="845">
        <v>2095.6915519999998</v>
      </c>
      <c r="CN54" s="845" t="s">
        <v>798</v>
      </c>
      <c r="CO54" s="845">
        <v>586.62230299999999</v>
      </c>
      <c r="CP54" s="845">
        <v>805.81800199999998</v>
      </c>
      <c r="CQ54" s="845">
        <v>0</v>
      </c>
      <c r="CR54" s="845">
        <v>0</v>
      </c>
      <c r="CS54" s="845">
        <v>13.885396</v>
      </c>
      <c r="CT54" s="845">
        <v>124.226412</v>
      </c>
      <c r="CU54" s="845" t="s">
        <v>798</v>
      </c>
      <c r="CV54" s="845" t="s">
        <v>798</v>
      </c>
      <c r="CW54" s="845">
        <v>1997.617158</v>
      </c>
      <c r="CX54" s="845" t="s">
        <v>798</v>
      </c>
      <c r="CY54" s="845" t="s">
        <v>798</v>
      </c>
      <c r="CZ54" s="845" t="s">
        <v>798</v>
      </c>
      <c r="DA54" s="845" t="s">
        <v>798</v>
      </c>
      <c r="DB54" s="845" t="s">
        <v>798</v>
      </c>
      <c r="DC54" s="845" t="s">
        <v>798</v>
      </c>
      <c r="DD54" s="845">
        <v>60.856332999999999</v>
      </c>
      <c r="DE54" s="845" t="s">
        <v>798</v>
      </c>
      <c r="DF54" s="845" t="s">
        <v>798</v>
      </c>
      <c r="DG54" s="845">
        <v>76.226592999999994</v>
      </c>
      <c r="DH54" s="845" t="s">
        <v>798</v>
      </c>
      <c r="DI54" s="845" t="s">
        <v>798</v>
      </c>
      <c r="DJ54" s="845">
        <v>248.390298</v>
      </c>
      <c r="DK54" s="845" t="s">
        <v>798</v>
      </c>
      <c r="DL54" s="845">
        <v>0.104309</v>
      </c>
      <c r="DM54" s="845">
        <v>41.292910999999997</v>
      </c>
      <c r="DN54" s="845">
        <v>0.26929799999999998</v>
      </c>
      <c r="DO54" s="845" t="s">
        <v>798</v>
      </c>
      <c r="DP54" s="845" t="s">
        <v>798</v>
      </c>
      <c r="DQ54" s="845" t="s">
        <v>798</v>
      </c>
      <c r="DR54" s="845" t="s">
        <v>798</v>
      </c>
      <c r="DS54" s="845">
        <v>0</v>
      </c>
      <c r="DT54" s="845">
        <v>2</v>
      </c>
      <c r="DU54" s="845">
        <v>1563.28</v>
      </c>
      <c r="DV54" s="845">
        <v>12.26</v>
      </c>
      <c r="DW54" s="845">
        <v>11.5</v>
      </c>
      <c r="DX54" s="845">
        <v>95</v>
      </c>
      <c r="DY54" s="845">
        <v>-99999999</v>
      </c>
      <c r="DZ54" s="845">
        <v>1.74</v>
      </c>
      <c r="EA54" s="845">
        <v>9.84</v>
      </c>
      <c r="EB54" s="845">
        <v>12.25</v>
      </c>
      <c r="EC54" s="845">
        <v>2</v>
      </c>
      <c r="ED54" s="845" t="s">
        <v>798</v>
      </c>
      <c r="EE54" s="845" t="s">
        <v>798</v>
      </c>
      <c r="EF54" s="845">
        <v>8.7309999999999999</v>
      </c>
    </row>
    <row r="55" spans="1:136" x14ac:dyDescent="0.2">
      <c r="A55" s="845">
        <v>51</v>
      </c>
      <c r="B55" s="845">
        <v>3</v>
      </c>
      <c r="C55" s="845">
        <v>208.352608</v>
      </c>
      <c r="D55" s="845">
        <v>105.310458</v>
      </c>
      <c r="E55" s="845">
        <v>1857.9036840000001</v>
      </c>
      <c r="F55" s="845">
        <v>69.415824999999998</v>
      </c>
      <c r="G55" s="845">
        <v>1</v>
      </c>
      <c r="H55" s="845">
        <v>6.5749000000000002E-2</v>
      </c>
      <c r="I55" s="845">
        <v>1.9470999999999999E-2</v>
      </c>
      <c r="J55" s="845">
        <v>0</v>
      </c>
      <c r="K55" s="845">
        <v>0</v>
      </c>
      <c r="L55" s="845">
        <v>1.9470999999999999E-2</v>
      </c>
      <c r="M55" s="845" t="s">
        <v>798</v>
      </c>
      <c r="N55" s="845">
        <v>1.4465E-2</v>
      </c>
      <c r="O55" s="845">
        <v>4.7860000000000003E-3</v>
      </c>
      <c r="P55" s="845">
        <v>0.44813399999999998</v>
      </c>
      <c r="Q55" s="845">
        <v>0.55186599999999997</v>
      </c>
      <c r="R55" s="845">
        <v>0.94405799999999995</v>
      </c>
      <c r="S55" s="845">
        <v>1</v>
      </c>
      <c r="T55" s="845">
        <v>527.56026899999995</v>
      </c>
      <c r="U55" s="845">
        <v>21.102411</v>
      </c>
      <c r="V55" s="845">
        <v>262.949772</v>
      </c>
      <c r="W55" s="845">
        <v>672.13047700000004</v>
      </c>
      <c r="X55" s="845">
        <v>19.724681</v>
      </c>
      <c r="Y55" s="845">
        <v>12.939279000000001</v>
      </c>
      <c r="Z55" s="845">
        <v>38.941541000000001</v>
      </c>
      <c r="AA55" s="845" t="s">
        <v>798</v>
      </c>
      <c r="AB55" s="845" t="s">
        <v>798</v>
      </c>
      <c r="AC55" s="845" t="s">
        <v>798</v>
      </c>
      <c r="AD55" s="845" t="s">
        <v>798</v>
      </c>
      <c r="AE55" s="845" t="s">
        <v>798</v>
      </c>
      <c r="AF55" s="845" t="s">
        <v>798</v>
      </c>
      <c r="AG55" s="845" t="s">
        <v>798</v>
      </c>
      <c r="AH55" s="845">
        <v>102.66164499999999</v>
      </c>
      <c r="AI55" s="845" t="s">
        <v>798</v>
      </c>
      <c r="AJ55" s="845" t="s">
        <v>798</v>
      </c>
      <c r="AK55" s="845">
        <v>6.9629999999999996E-3</v>
      </c>
      <c r="AL55" s="845">
        <v>0.20300599999999999</v>
      </c>
      <c r="AM55" s="845">
        <v>0.20159299999999999</v>
      </c>
      <c r="AN55" s="845">
        <v>0.35173399999999999</v>
      </c>
      <c r="AO55" s="845">
        <v>0.24838499999999999</v>
      </c>
      <c r="AP55" s="845">
        <v>1</v>
      </c>
      <c r="AQ55" s="845" t="s">
        <v>798</v>
      </c>
      <c r="AR55" s="845" t="s">
        <v>798</v>
      </c>
      <c r="AS55" s="845" t="s">
        <v>798</v>
      </c>
      <c r="AT55" s="845" t="s">
        <v>798</v>
      </c>
      <c r="AU55" s="845">
        <v>6.5749000000000002E-2</v>
      </c>
      <c r="AV55" s="845">
        <v>91.2</v>
      </c>
      <c r="AW55" s="845">
        <v>14.110458</v>
      </c>
      <c r="AX55" s="845">
        <v>73.529190999999997</v>
      </c>
      <c r="AY55" s="845">
        <v>8.4398900000000001</v>
      </c>
      <c r="AZ55" s="845" t="s">
        <v>798</v>
      </c>
      <c r="BA55" s="845">
        <v>1227.282543</v>
      </c>
      <c r="BB55" s="845">
        <v>1.4628E-2</v>
      </c>
      <c r="BC55" s="845">
        <v>4.7860000000000003E-3</v>
      </c>
      <c r="BD55" s="845">
        <v>90.468917000000005</v>
      </c>
      <c r="BE55" s="845" t="s">
        <v>798</v>
      </c>
      <c r="BF55" s="845" t="s">
        <v>798</v>
      </c>
      <c r="BG55" s="845" t="s">
        <v>798</v>
      </c>
      <c r="BH55" s="845" t="s">
        <v>798</v>
      </c>
      <c r="BI55" s="845" t="s">
        <v>798</v>
      </c>
      <c r="BJ55" s="845" t="s">
        <v>798</v>
      </c>
      <c r="BK55" s="845" t="s">
        <v>798</v>
      </c>
      <c r="BL55" s="845">
        <v>51.453023000000002</v>
      </c>
      <c r="BM55" s="845" t="s">
        <v>798</v>
      </c>
      <c r="BN55" s="845">
        <v>180.15684899999999</v>
      </c>
      <c r="BO55" s="845">
        <v>560.22422900000004</v>
      </c>
      <c r="BP55" s="845">
        <v>454.913771</v>
      </c>
      <c r="BQ55" s="845" t="s">
        <v>798</v>
      </c>
      <c r="BR55" s="845">
        <v>242.56271799999999</v>
      </c>
      <c r="BS55" s="845" t="s">
        <v>798</v>
      </c>
      <c r="BT55" s="845">
        <v>6.033404</v>
      </c>
      <c r="BU55" s="845" t="s">
        <v>798</v>
      </c>
      <c r="BV55" s="845">
        <v>3.306683</v>
      </c>
      <c r="BW55" s="845" t="s">
        <v>798</v>
      </c>
      <c r="BX55" s="845">
        <v>3.3994399999999998</v>
      </c>
      <c r="BY55" s="845" t="s">
        <v>798</v>
      </c>
      <c r="BZ55" s="845">
        <v>-24.179805000000002</v>
      </c>
      <c r="CA55" s="845" t="s">
        <v>798</v>
      </c>
      <c r="CB55" s="845">
        <v>46.888275999999998</v>
      </c>
      <c r="CC55" s="845" t="s">
        <v>798</v>
      </c>
      <c r="CD55" s="845" t="s">
        <v>798</v>
      </c>
      <c r="CE55" s="845" t="s">
        <v>798</v>
      </c>
      <c r="CF55" s="845" t="s">
        <v>798</v>
      </c>
      <c r="CG55" s="845" t="s">
        <v>798</v>
      </c>
      <c r="CH55" s="845" t="s">
        <v>798</v>
      </c>
      <c r="CI55" s="845" t="s">
        <v>798</v>
      </c>
      <c r="CJ55" s="845">
        <v>5.5645689999999997</v>
      </c>
      <c r="CK55" s="845" t="s">
        <v>798</v>
      </c>
      <c r="CL55" s="845" t="s">
        <v>798</v>
      </c>
      <c r="CM55" s="845">
        <v>2253.739415</v>
      </c>
      <c r="CN55" s="845" t="s">
        <v>798</v>
      </c>
      <c r="CO55" s="845">
        <v>570.50262199999997</v>
      </c>
      <c r="CP55" s="845">
        <v>850.764815</v>
      </c>
      <c r="CQ55" s="845">
        <v>0</v>
      </c>
      <c r="CR55" s="845">
        <v>0</v>
      </c>
      <c r="CS55" s="845">
        <v>14.066927</v>
      </c>
      <c r="CT55" s="845">
        <v>132.284683</v>
      </c>
      <c r="CU55" s="845" t="s">
        <v>798</v>
      </c>
      <c r="CV55" s="845" t="s">
        <v>798</v>
      </c>
      <c r="CW55" s="845">
        <v>2009.6578930000001</v>
      </c>
      <c r="CX55" s="845" t="s">
        <v>798</v>
      </c>
      <c r="CY55" s="845" t="s">
        <v>798</v>
      </c>
      <c r="CZ55" s="845" t="s">
        <v>798</v>
      </c>
      <c r="DA55" s="845" t="s">
        <v>798</v>
      </c>
      <c r="DB55" s="845" t="s">
        <v>798</v>
      </c>
      <c r="DC55" s="845" t="s">
        <v>798</v>
      </c>
      <c r="DD55" s="845">
        <v>60.850788999999999</v>
      </c>
      <c r="DE55" s="845" t="s">
        <v>798</v>
      </c>
      <c r="DF55" s="845" t="s">
        <v>798</v>
      </c>
      <c r="DG55" s="845">
        <v>77.743523999999994</v>
      </c>
      <c r="DH55" s="845" t="s">
        <v>798</v>
      </c>
      <c r="DI55" s="845" t="s">
        <v>798</v>
      </c>
      <c r="DJ55" s="845">
        <v>267.812119</v>
      </c>
      <c r="DK55" s="845" t="s">
        <v>798</v>
      </c>
      <c r="DL55" s="845">
        <v>8.2711000000000007E-2</v>
      </c>
      <c r="DM55" s="845">
        <v>41.371308999999997</v>
      </c>
      <c r="DN55" s="845">
        <v>0.27822799999999998</v>
      </c>
      <c r="DO55" s="845" t="s">
        <v>798</v>
      </c>
      <c r="DP55" s="845" t="s">
        <v>798</v>
      </c>
      <c r="DQ55" s="845" t="s">
        <v>798</v>
      </c>
      <c r="DR55" s="845" t="s">
        <v>798</v>
      </c>
      <c r="DS55" s="845">
        <v>0</v>
      </c>
      <c r="DT55" s="845">
        <v>3</v>
      </c>
      <c r="DU55" s="845">
        <v>1351.87</v>
      </c>
      <c r="DV55" s="845">
        <v>11.49</v>
      </c>
      <c r="DW55" s="845">
        <v>11.23</v>
      </c>
      <c r="DX55" s="845">
        <v>92.84</v>
      </c>
      <c r="DY55" s="845">
        <v>452.03</v>
      </c>
      <c r="DZ55" s="845">
        <v>1.66</v>
      </c>
      <c r="EA55" s="845">
        <v>10.07</v>
      </c>
      <c r="EB55" s="845">
        <v>11.98</v>
      </c>
      <c r="EC55" s="845">
        <v>2</v>
      </c>
      <c r="ED55" s="845" t="s">
        <v>798</v>
      </c>
      <c r="EE55" s="845" t="s">
        <v>798</v>
      </c>
      <c r="EF55" s="845">
        <v>8.7040000000000006</v>
      </c>
    </row>
    <row r="56" spans="1:136" x14ac:dyDescent="0.2">
      <c r="A56" s="845">
        <v>52</v>
      </c>
      <c r="B56" s="845">
        <v>4</v>
      </c>
      <c r="C56" s="845">
        <v>189.898055</v>
      </c>
      <c r="D56" s="845">
        <v>82.417976999999993</v>
      </c>
      <c r="E56" s="845">
        <v>1940.3216600000001</v>
      </c>
      <c r="F56" s="845">
        <v>66.357275999999999</v>
      </c>
      <c r="G56" s="845">
        <v>1</v>
      </c>
      <c r="H56" s="845">
        <v>5.3552000000000002E-2</v>
      </c>
      <c r="I56" s="845">
        <v>2.1097000000000001E-2</v>
      </c>
      <c r="J56" s="845">
        <v>0</v>
      </c>
      <c r="K56" s="845">
        <v>0</v>
      </c>
      <c r="L56" s="845">
        <v>2.1097000000000001E-2</v>
      </c>
      <c r="M56" s="845" t="s">
        <v>798</v>
      </c>
      <c r="N56" s="845">
        <v>1.4258E-2</v>
      </c>
      <c r="O56" s="845">
        <v>6.5890000000000002E-3</v>
      </c>
      <c r="P56" s="845">
        <v>0.39184999999999998</v>
      </c>
      <c r="Q56" s="845">
        <v>0.60814999999999997</v>
      </c>
      <c r="R56" s="845">
        <v>0.95722799999999997</v>
      </c>
      <c r="S56" s="845">
        <v>1</v>
      </c>
      <c r="T56" s="845">
        <v>504.31529799999998</v>
      </c>
      <c r="U56" s="845">
        <v>20.172612000000001</v>
      </c>
      <c r="V56" s="845">
        <v>259.222871</v>
      </c>
      <c r="W56" s="845">
        <v>684.79303000000004</v>
      </c>
      <c r="X56" s="845">
        <v>16.065702000000002</v>
      </c>
      <c r="Y56" s="845">
        <v>14.276026999999999</v>
      </c>
      <c r="Z56" s="845">
        <v>42.193561000000003</v>
      </c>
      <c r="AA56" s="845" t="s">
        <v>798</v>
      </c>
      <c r="AB56" s="845" t="s">
        <v>798</v>
      </c>
      <c r="AC56" s="845" t="s">
        <v>798</v>
      </c>
      <c r="AD56" s="845" t="s">
        <v>798</v>
      </c>
      <c r="AE56" s="845" t="s">
        <v>798</v>
      </c>
      <c r="AF56" s="845" t="s">
        <v>798</v>
      </c>
      <c r="AG56" s="845" t="s">
        <v>798</v>
      </c>
      <c r="AH56" s="845">
        <v>102.58857</v>
      </c>
      <c r="AI56" s="845" t="s">
        <v>798</v>
      </c>
      <c r="AJ56" s="845" t="s">
        <v>798</v>
      </c>
      <c r="AK56" s="845">
        <v>2.6492000000000002E-2</v>
      </c>
      <c r="AL56" s="845">
        <v>0.17297299999999999</v>
      </c>
      <c r="AM56" s="845">
        <v>0.16839100000000001</v>
      </c>
      <c r="AN56" s="845">
        <v>0.35403200000000001</v>
      </c>
      <c r="AO56" s="845">
        <v>0.247089</v>
      </c>
      <c r="AP56" s="845">
        <v>1</v>
      </c>
      <c r="AQ56" s="845" t="s">
        <v>798</v>
      </c>
      <c r="AR56" s="845" t="s">
        <v>798</v>
      </c>
      <c r="AS56" s="845" t="s">
        <v>798</v>
      </c>
      <c r="AT56" s="845" t="s">
        <v>798</v>
      </c>
      <c r="AU56" s="845">
        <v>5.3552000000000002E-2</v>
      </c>
      <c r="AV56" s="845">
        <v>91.2</v>
      </c>
      <c r="AW56" s="845">
        <v>-8.7820230000000006</v>
      </c>
      <c r="AX56" s="845">
        <v>69.322310999999999</v>
      </c>
      <c r="AY56" s="845">
        <v>8.3666809999999998</v>
      </c>
      <c r="AZ56" s="845" t="s">
        <v>798</v>
      </c>
      <c r="BA56" s="845">
        <v>1196.1410040000001</v>
      </c>
      <c r="BB56" s="845">
        <v>1.4465E-2</v>
      </c>
      <c r="BC56" s="845">
        <v>6.5890000000000002E-3</v>
      </c>
      <c r="BD56" s="845">
        <v>66.253319000000005</v>
      </c>
      <c r="BE56" s="845" t="s">
        <v>798</v>
      </c>
      <c r="BF56" s="845" t="s">
        <v>798</v>
      </c>
      <c r="BG56" s="845" t="s">
        <v>798</v>
      </c>
      <c r="BH56" s="845" t="s">
        <v>798</v>
      </c>
      <c r="BI56" s="845" t="s">
        <v>798</v>
      </c>
      <c r="BJ56" s="845" t="s">
        <v>798</v>
      </c>
      <c r="BK56" s="845" t="s">
        <v>798</v>
      </c>
      <c r="BL56" s="845">
        <v>46.618611999999999</v>
      </c>
      <c r="BM56" s="845" t="s">
        <v>798</v>
      </c>
      <c r="BN56" s="845">
        <v>190.17992699999999</v>
      </c>
      <c r="BO56" s="845">
        <v>534.65702599999997</v>
      </c>
      <c r="BP56" s="845">
        <v>452.23904900000002</v>
      </c>
      <c r="BQ56" s="845" t="s">
        <v>798</v>
      </c>
      <c r="BR56" s="845">
        <v>307.07213899999999</v>
      </c>
      <c r="BS56" s="845" t="s">
        <v>798</v>
      </c>
      <c r="BT56" s="845">
        <v>7.4992979999999996</v>
      </c>
      <c r="BU56" s="845" t="s">
        <v>798</v>
      </c>
      <c r="BV56" s="845">
        <v>2.403527</v>
      </c>
      <c r="BW56" s="845" t="s">
        <v>798</v>
      </c>
      <c r="BX56" s="845">
        <v>2.4364219999999999</v>
      </c>
      <c r="BY56" s="845" t="s">
        <v>798</v>
      </c>
      <c r="BZ56" s="845">
        <v>-16.552192000000002</v>
      </c>
      <c r="CA56" s="845" t="s">
        <v>798</v>
      </c>
      <c r="CB56" s="845">
        <v>46.481558999999997</v>
      </c>
      <c r="CC56" s="845" t="s">
        <v>798</v>
      </c>
      <c r="CD56" s="845" t="s">
        <v>798</v>
      </c>
      <c r="CE56" s="845" t="s">
        <v>798</v>
      </c>
      <c r="CF56" s="845" t="s">
        <v>798</v>
      </c>
      <c r="CG56" s="845" t="s">
        <v>798</v>
      </c>
      <c r="CH56" s="845" t="s">
        <v>798</v>
      </c>
      <c r="CI56" s="845" t="s">
        <v>798</v>
      </c>
      <c r="CJ56" s="845">
        <v>4.4282450000000004</v>
      </c>
      <c r="CK56" s="845" t="s">
        <v>798</v>
      </c>
      <c r="CL56" s="845" t="s">
        <v>798</v>
      </c>
      <c r="CM56" s="845">
        <v>2418.8422099999998</v>
      </c>
      <c r="CN56" s="845" t="s">
        <v>798</v>
      </c>
      <c r="CO56" s="845">
        <v>536.81554800000004</v>
      </c>
      <c r="CP56" s="845">
        <v>898.05283199999997</v>
      </c>
      <c r="CQ56" s="845">
        <v>0</v>
      </c>
      <c r="CR56" s="845">
        <v>0</v>
      </c>
      <c r="CS56" s="845">
        <v>14.309322</v>
      </c>
      <c r="CT56" s="845">
        <v>140.43635499999999</v>
      </c>
      <c r="CU56" s="845" t="s">
        <v>798</v>
      </c>
      <c r="CV56" s="845" t="s">
        <v>798</v>
      </c>
      <c r="CW56" s="845">
        <v>1980.964424</v>
      </c>
      <c r="CX56" s="845" t="s">
        <v>798</v>
      </c>
      <c r="CY56" s="845" t="s">
        <v>798</v>
      </c>
      <c r="CZ56" s="845" t="s">
        <v>798</v>
      </c>
      <c r="DA56" s="845" t="s">
        <v>798</v>
      </c>
      <c r="DB56" s="845" t="s">
        <v>798</v>
      </c>
      <c r="DC56" s="845" t="s">
        <v>798</v>
      </c>
      <c r="DD56" s="845">
        <v>60.822232999999997</v>
      </c>
      <c r="DE56" s="845" t="s">
        <v>798</v>
      </c>
      <c r="DF56" s="845" t="s">
        <v>798</v>
      </c>
      <c r="DG56" s="845">
        <v>77.074521000000004</v>
      </c>
      <c r="DH56" s="845" t="s">
        <v>798</v>
      </c>
      <c r="DI56" s="845" t="s">
        <v>798</v>
      </c>
      <c r="DJ56" s="845">
        <v>258.34668299999998</v>
      </c>
      <c r="DK56" s="845" t="s">
        <v>798</v>
      </c>
      <c r="DL56" s="845">
        <v>6.2157999999999998E-2</v>
      </c>
      <c r="DM56" s="845">
        <v>41.731085</v>
      </c>
      <c r="DN56" s="845">
        <v>0.221412</v>
      </c>
      <c r="DO56" s="845" t="s">
        <v>798</v>
      </c>
      <c r="DP56" s="845" t="s">
        <v>798</v>
      </c>
      <c r="DQ56" s="845" t="s">
        <v>798</v>
      </c>
      <c r="DR56" s="845" t="s">
        <v>798</v>
      </c>
      <c r="DS56" s="845">
        <v>0</v>
      </c>
      <c r="DT56" s="845">
        <v>4</v>
      </c>
      <c r="DU56" s="845">
        <v>1096.46</v>
      </c>
      <c r="DV56" s="845">
        <v>10.49</v>
      </c>
      <c r="DW56" s="845">
        <v>10.46</v>
      </c>
      <c r="DX56" s="845">
        <v>88.55</v>
      </c>
      <c r="DY56" s="845">
        <v>511.43</v>
      </c>
      <c r="DZ56" s="845">
        <v>1.59</v>
      </c>
      <c r="EA56" s="845">
        <v>9.99</v>
      </c>
      <c r="EB56" s="845">
        <v>11.68</v>
      </c>
      <c r="EC56" s="845">
        <v>2</v>
      </c>
      <c r="ED56" s="845" t="s">
        <v>798</v>
      </c>
      <c r="EE56" s="845" t="s">
        <v>798</v>
      </c>
      <c r="EF56" s="845">
        <v>8.0619999999999994</v>
      </c>
    </row>
    <row r="57" spans="1:136" x14ac:dyDescent="0.2">
      <c r="A57" s="845">
        <v>53</v>
      </c>
      <c r="B57" s="845">
        <v>5</v>
      </c>
      <c r="C57" s="845">
        <v>153.650251</v>
      </c>
      <c r="D57" s="845">
        <v>45.821451000000003</v>
      </c>
      <c r="E57" s="845">
        <v>1986.143112</v>
      </c>
      <c r="F57" s="845">
        <v>60.117271000000002</v>
      </c>
      <c r="G57" s="845">
        <v>1</v>
      </c>
      <c r="H57" s="845">
        <v>4.1778000000000003E-2</v>
      </c>
      <c r="I57" s="845">
        <v>1.9191E-2</v>
      </c>
      <c r="J57" s="845">
        <v>0</v>
      </c>
      <c r="K57" s="845">
        <v>0</v>
      </c>
      <c r="L57" s="845">
        <v>1.9191E-2</v>
      </c>
      <c r="M57" s="845" t="s">
        <v>798</v>
      </c>
      <c r="N57" s="845">
        <v>1.4252000000000001E-2</v>
      </c>
      <c r="O57" s="845">
        <v>4.8840000000000003E-3</v>
      </c>
      <c r="P57" s="845">
        <v>0.35262700000000002</v>
      </c>
      <c r="Q57" s="845">
        <v>0.64737299999999998</v>
      </c>
      <c r="R57" s="845">
        <v>0.95036900000000002</v>
      </c>
      <c r="S57" s="845">
        <v>1</v>
      </c>
      <c r="T57" s="845">
        <v>456.89126099999999</v>
      </c>
      <c r="U57" s="845">
        <v>18.275649999999999</v>
      </c>
      <c r="V57" s="845">
        <v>248.89657</v>
      </c>
      <c r="W57" s="845">
        <v>674.54127600000004</v>
      </c>
      <c r="X57" s="845">
        <v>12.533377</v>
      </c>
      <c r="Y57" s="845">
        <v>12.907817</v>
      </c>
      <c r="Z57" s="845">
        <v>38.382553000000001</v>
      </c>
      <c r="AA57" s="845" t="s">
        <v>798</v>
      </c>
      <c r="AB57" s="845" t="s">
        <v>798</v>
      </c>
      <c r="AC57" s="845" t="s">
        <v>798</v>
      </c>
      <c r="AD57" s="845" t="s">
        <v>798</v>
      </c>
      <c r="AE57" s="845" t="s">
        <v>798</v>
      </c>
      <c r="AF57" s="845" t="s">
        <v>798</v>
      </c>
      <c r="AG57" s="845" t="s">
        <v>798</v>
      </c>
      <c r="AH57" s="845">
        <v>102.519322</v>
      </c>
      <c r="AI57" s="845" t="s">
        <v>798</v>
      </c>
      <c r="AJ57" s="845" t="s">
        <v>798</v>
      </c>
      <c r="AK57" s="845">
        <v>7.8996999999999998E-2</v>
      </c>
      <c r="AL57" s="845">
        <v>0.14485300000000001</v>
      </c>
      <c r="AM57" s="845">
        <v>0.13341</v>
      </c>
      <c r="AN57" s="845">
        <v>0.357626</v>
      </c>
      <c r="AO57" s="845">
        <v>0.24625900000000001</v>
      </c>
      <c r="AP57" s="845">
        <v>1</v>
      </c>
      <c r="AQ57" s="845" t="s">
        <v>798</v>
      </c>
      <c r="AR57" s="845" t="s">
        <v>798</v>
      </c>
      <c r="AS57" s="845" t="s">
        <v>798</v>
      </c>
      <c r="AT57" s="845" t="s">
        <v>798</v>
      </c>
      <c r="AU57" s="845">
        <v>4.1778000000000003E-2</v>
      </c>
      <c r="AV57" s="845">
        <v>91.2</v>
      </c>
      <c r="AW57" s="845">
        <v>-45.378549</v>
      </c>
      <c r="AX57" s="845">
        <v>63.256751999999999</v>
      </c>
      <c r="AY57" s="845">
        <v>8.0012790000000003</v>
      </c>
      <c r="AZ57" s="845" t="s">
        <v>798</v>
      </c>
      <c r="BA57" s="845">
        <v>1140.826685</v>
      </c>
      <c r="BB57" s="845">
        <v>1.4258E-2</v>
      </c>
      <c r="BC57" s="845">
        <v>4.8840000000000003E-3</v>
      </c>
      <c r="BD57" s="845">
        <v>43.054814999999998</v>
      </c>
      <c r="BE57" s="845" t="s">
        <v>798</v>
      </c>
      <c r="BF57" s="845" t="s">
        <v>798</v>
      </c>
      <c r="BG57" s="845" t="s">
        <v>798</v>
      </c>
      <c r="BH57" s="845" t="s">
        <v>798</v>
      </c>
      <c r="BI57" s="845" t="s">
        <v>798</v>
      </c>
      <c r="BJ57" s="845" t="s">
        <v>798</v>
      </c>
      <c r="BK57" s="845" t="s">
        <v>798</v>
      </c>
      <c r="BL57" s="845">
        <v>42.532052999999998</v>
      </c>
      <c r="BM57" s="845" t="s">
        <v>798</v>
      </c>
      <c r="BN57" s="845">
        <v>208.72739200000001</v>
      </c>
      <c r="BO57" s="845">
        <v>482.33245499999998</v>
      </c>
      <c r="BP57" s="845">
        <v>436.51100400000001</v>
      </c>
      <c r="BQ57" s="845" t="s">
        <v>798</v>
      </c>
      <c r="BR57" s="845">
        <v>318.20193399999999</v>
      </c>
      <c r="BS57" s="845" t="s">
        <v>798</v>
      </c>
      <c r="BT57" s="845">
        <v>7.6868990000000004</v>
      </c>
      <c r="BU57" s="845" t="s">
        <v>798</v>
      </c>
      <c r="BV57" s="845">
        <v>1.671084</v>
      </c>
      <c r="BW57" s="845" t="s">
        <v>798</v>
      </c>
      <c r="BX57" s="845">
        <v>1.703978</v>
      </c>
      <c r="BY57" s="845" t="s">
        <v>798</v>
      </c>
      <c r="BZ57" s="845">
        <v>-12.259938</v>
      </c>
      <c r="CA57" s="845" t="s">
        <v>798</v>
      </c>
      <c r="CB57" s="845">
        <v>44.451552</v>
      </c>
      <c r="CC57" s="845" t="s">
        <v>798</v>
      </c>
      <c r="CD57" s="845" t="s">
        <v>798</v>
      </c>
      <c r="CE57" s="845" t="s">
        <v>798</v>
      </c>
      <c r="CF57" s="845" t="s">
        <v>798</v>
      </c>
      <c r="CG57" s="845" t="s">
        <v>798</v>
      </c>
      <c r="CH57" s="845" t="s">
        <v>798</v>
      </c>
      <c r="CI57" s="845" t="s">
        <v>798</v>
      </c>
      <c r="CJ57" s="845">
        <v>3.6874410000000002</v>
      </c>
      <c r="CK57" s="845" t="s">
        <v>798</v>
      </c>
      <c r="CL57" s="845" t="s">
        <v>798</v>
      </c>
      <c r="CM57" s="845">
        <v>2605.2853359999999</v>
      </c>
      <c r="CN57" s="845" t="s">
        <v>798</v>
      </c>
      <c r="CO57" s="845">
        <v>494.88923499999999</v>
      </c>
      <c r="CP57" s="845">
        <v>937.92389300000002</v>
      </c>
      <c r="CQ57" s="845">
        <v>0</v>
      </c>
      <c r="CR57" s="845">
        <v>0</v>
      </c>
      <c r="CS57" s="845">
        <v>14.220033000000001</v>
      </c>
      <c r="CT57" s="845">
        <v>148.06782999999999</v>
      </c>
      <c r="CU57" s="845" t="s">
        <v>798</v>
      </c>
      <c r="CV57" s="845" t="s">
        <v>798</v>
      </c>
      <c r="CW57" s="845">
        <v>1928.696154</v>
      </c>
      <c r="CX57" s="845" t="s">
        <v>798</v>
      </c>
      <c r="CY57" s="845" t="s">
        <v>798</v>
      </c>
      <c r="CZ57" s="845" t="s">
        <v>798</v>
      </c>
      <c r="DA57" s="845" t="s">
        <v>798</v>
      </c>
      <c r="DB57" s="845" t="s">
        <v>798</v>
      </c>
      <c r="DC57" s="845" t="s">
        <v>798</v>
      </c>
      <c r="DD57" s="845">
        <v>60.803905999999998</v>
      </c>
      <c r="DE57" s="845" t="s">
        <v>798</v>
      </c>
      <c r="DF57" s="845" t="s">
        <v>798</v>
      </c>
      <c r="DG57" s="845">
        <v>77.836635999999999</v>
      </c>
      <c r="DH57" s="845" t="s">
        <v>798</v>
      </c>
      <c r="DI57" s="845" t="s">
        <v>798</v>
      </c>
      <c r="DJ57" s="845">
        <v>254.00529499999999</v>
      </c>
      <c r="DK57" s="845" t="s">
        <v>798</v>
      </c>
      <c r="DL57" s="845">
        <v>4.9456E-2</v>
      </c>
      <c r="DM57" s="845">
        <v>41.619402000000001</v>
      </c>
      <c r="DN57" s="845">
        <v>0.18437200000000001</v>
      </c>
      <c r="DO57" s="845" t="s">
        <v>798</v>
      </c>
      <c r="DP57" s="845" t="s">
        <v>798</v>
      </c>
      <c r="DQ57" s="845" t="s">
        <v>798</v>
      </c>
      <c r="DR57" s="845" t="s">
        <v>798</v>
      </c>
      <c r="DS57" s="845">
        <v>0</v>
      </c>
      <c r="DT57" s="845">
        <v>5</v>
      </c>
      <c r="DU57" s="845">
        <v>841.78</v>
      </c>
      <c r="DV57" s="845">
        <v>9.43</v>
      </c>
      <c r="DW57" s="845">
        <v>9.39</v>
      </c>
      <c r="DX57" s="845">
        <v>83.46</v>
      </c>
      <c r="DY57" s="845">
        <v>564.57000000000005</v>
      </c>
      <c r="DZ57" s="845">
        <v>1.53</v>
      </c>
      <c r="EA57" s="845">
        <v>9.7899999999999991</v>
      </c>
      <c r="EB57" s="845">
        <v>11.47</v>
      </c>
      <c r="EC57" s="845">
        <v>2</v>
      </c>
      <c r="ED57" s="845" t="s">
        <v>798</v>
      </c>
      <c r="EE57" s="845" t="s">
        <v>798</v>
      </c>
      <c r="EF57" s="845">
        <v>6.8419999999999996</v>
      </c>
    </row>
    <row r="58" spans="1:136" x14ac:dyDescent="0.2">
      <c r="A58" s="845">
        <v>54</v>
      </c>
      <c r="B58" s="845">
        <v>6</v>
      </c>
      <c r="C58" s="845">
        <v>113.390066</v>
      </c>
      <c r="D58" s="845">
        <v>3.5903330000000002</v>
      </c>
      <c r="E58" s="845">
        <v>1989.733444</v>
      </c>
      <c r="F58" s="845">
        <v>53.030143000000002</v>
      </c>
      <c r="G58" s="845">
        <v>1</v>
      </c>
      <c r="H58" s="845">
        <v>4.0847000000000001E-2</v>
      </c>
      <c r="I58" s="845">
        <v>2.1374000000000001E-2</v>
      </c>
      <c r="J58" s="845">
        <v>0</v>
      </c>
      <c r="K58" s="845">
        <v>0</v>
      </c>
      <c r="L58" s="845">
        <v>2.1374000000000001E-2</v>
      </c>
      <c r="M58" s="845" t="s">
        <v>798</v>
      </c>
      <c r="N58" s="845">
        <v>1.4394000000000001E-2</v>
      </c>
      <c r="O58" s="845">
        <v>7.0410000000000004E-3</v>
      </c>
      <c r="P58" s="845">
        <v>0.33122600000000002</v>
      </c>
      <c r="Q58" s="845">
        <v>0.66877399999999998</v>
      </c>
      <c r="R58" s="845">
        <v>0.91933600000000004</v>
      </c>
      <c r="S58" s="845">
        <v>1</v>
      </c>
      <c r="T58" s="845">
        <v>403.02908300000001</v>
      </c>
      <c r="U58" s="845">
        <v>16.121162999999999</v>
      </c>
      <c r="V58" s="845">
        <v>235.66470899999999</v>
      </c>
      <c r="W58" s="845">
        <v>692.80614300000002</v>
      </c>
      <c r="X58" s="845">
        <v>12.254099</v>
      </c>
      <c r="Y58" s="845">
        <v>14.850293000000001</v>
      </c>
      <c r="Z58" s="845">
        <v>42.748015000000002</v>
      </c>
      <c r="AA58" s="845" t="s">
        <v>798</v>
      </c>
      <c r="AB58" s="845" t="s">
        <v>798</v>
      </c>
      <c r="AC58" s="845" t="s">
        <v>798</v>
      </c>
      <c r="AD58" s="845" t="s">
        <v>798</v>
      </c>
      <c r="AE58" s="845" t="s">
        <v>798</v>
      </c>
      <c r="AF58" s="845" t="s">
        <v>798</v>
      </c>
      <c r="AG58" s="845" t="s">
        <v>798</v>
      </c>
      <c r="AH58" s="845">
        <v>102.456481</v>
      </c>
      <c r="AI58" s="845" t="s">
        <v>798</v>
      </c>
      <c r="AJ58" s="845" t="s">
        <v>798</v>
      </c>
      <c r="AK58" s="845">
        <v>0.17164499999999999</v>
      </c>
      <c r="AL58" s="845">
        <v>0.119975</v>
      </c>
      <c r="AM58" s="845">
        <v>9.9381999999999998E-2</v>
      </c>
      <c r="AN58" s="845">
        <v>0.36385099999999998</v>
      </c>
      <c r="AO58" s="845">
        <v>0.24460899999999999</v>
      </c>
      <c r="AP58" s="845">
        <v>1</v>
      </c>
      <c r="AQ58" s="845" t="s">
        <v>798</v>
      </c>
      <c r="AR58" s="845" t="s">
        <v>798</v>
      </c>
      <c r="AS58" s="845" t="s">
        <v>798</v>
      </c>
      <c r="AT58" s="845" t="s">
        <v>798</v>
      </c>
      <c r="AU58" s="845">
        <v>4.0847000000000001E-2</v>
      </c>
      <c r="AV58" s="845">
        <v>91.2</v>
      </c>
      <c r="AW58" s="845">
        <v>-87.609667000000002</v>
      </c>
      <c r="AX58" s="845">
        <v>57.683086000000003</v>
      </c>
      <c r="AY58" s="845">
        <v>7.4496510000000002</v>
      </c>
      <c r="AZ58" s="845" t="s">
        <v>798</v>
      </c>
      <c r="BA58" s="845">
        <v>1073.0033780000001</v>
      </c>
      <c r="BB58" s="845">
        <v>1.4252000000000001E-2</v>
      </c>
      <c r="BC58" s="845">
        <v>7.0410000000000004E-3</v>
      </c>
      <c r="BD58" s="845">
        <v>25.851669000000001</v>
      </c>
      <c r="BE58" s="845" t="s">
        <v>798</v>
      </c>
      <c r="BF58" s="845" t="s">
        <v>798</v>
      </c>
      <c r="BG58" s="845" t="s">
        <v>798</v>
      </c>
      <c r="BH58" s="845" t="s">
        <v>798</v>
      </c>
      <c r="BI58" s="845" t="s">
        <v>798</v>
      </c>
      <c r="BJ58" s="845" t="s">
        <v>798</v>
      </c>
      <c r="BK58" s="845" t="s">
        <v>798</v>
      </c>
      <c r="BL58" s="845">
        <v>39.741484999999997</v>
      </c>
      <c r="BM58" s="845" t="s">
        <v>798</v>
      </c>
      <c r="BN58" s="845">
        <v>233.86072899999999</v>
      </c>
      <c r="BO58" s="845">
        <v>430.13347499999998</v>
      </c>
      <c r="BP58" s="845">
        <v>426.54314299999999</v>
      </c>
      <c r="BQ58" s="845" t="s">
        <v>798</v>
      </c>
      <c r="BR58" s="845">
        <v>338.26496400000002</v>
      </c>
      <c r="BS58" s="845" t="s">
        <v>798</v>
      </c>
      <c r="BT58" s="845">
        <v>7.8255150000000002</v>
      </c>
      <c r="BU58" s="845" t="s">
        <v>798</v>
      </c>
      <c r="BV58" s="845">
        <v>1.0797300000000001</v>
      </c>
      <c r="BW58" s="845" t="s">
        <v>798</v>
      </c>
      <c r="BX58" s="845">
        <v>1.112625</v>
      </c>
      <c r="BY58" s="845" t="s">
        <v>798</v>
      </c>
      <c r="BZ58" s="845">
        <v>-9.8085330000000006</v>
      </c>
      <c r="CA58" s="845" t="s">
        <v>798</v>
      </c>
      <c r="CB58" s="845">
        <v>41.386949999999999</v>
      </c>
      <c r="CC58" s="845" t="s">
        <v>798</v>
      </c>
      <c r="CD58" s="845" t="s">
        <v>798</v>
      </c>
      <c r="CE58" s="845" t="s">
        <v>798</v>
      </c>
      <c r="CF58" s="845" t="s">
        <v>798</v>
      </c>
      <c r="CG58" s="845" t="s">
        <v>798</v>
      </c>
      <c r="CH58" s="845" t="s">
        <v>798</v>
      </c>
      <c r="CI58" s="845" t="s">
        <v>798</v>
      </c>
      <c r="CJ58" s="845">
        <v>2.9561099999999998</v>
      </c>
      <c r="CK58" s="845" t="s">
        <v>798</v>
      </c>
      <c r="CL58" s="845" t="s">
        <v>798</v>
      </c>
      <c r="CM58" s="845">
        <v>0</v>
      </c>
      <c r="CN58" s="845" t="s">
        <v>798</v>
      </c>
      <c r="CO58" s="845">
        <v>441.43774200000001</v>
      </c>
      <c r="CP58" s="845">
        <v>967.32540500000005</v>
      </c>
      <c r="CQ58" s="845">
        <v>0</v>
      </c>
      <c r="CR58" s="845">
        <v>0</v>
      </c>
      <c r="CS58" s="845">
        <v>13.463718</v>
      </c>
      <c r="CT58" s="845">
        <v>153.575851</v>
      </c>
      <c r="CU58" s="845" t="s">
        <v>798</v>
      </c>
      <c r="CV58" s="845" t="s">
        <v>798</v>
      </c>
      <c r="CW58" s="845">
        <v>1863.939621</v>
      </c>
      <c r="CX58" s="845" t="s">
        <v>798</v>
      </c>
      <c r="CY58" s="845" t="s">
        <v>798</v>
      </c>
      <c r="CZ58" s="845" t="s">
        <v>798</v>
      </c>
      <c r="DA58" s="845" t="s">
        <v>798</v>
      </c>
      <c r="DB58" s="845" t="s">
        <v>798</v>
      </c>
      <c r="DC58" s="845" t="s">
        <v>798</v>
      </c>
      <c r="DD58" s="845">
        <v>61.238183999999997</v>
      </c>
      <c r="DE58" s="845" t="s">
        <v>798</v>
      </c>
      <c r="DF58" s="845" t="s">
        <v>798</v>
      </c>
      <c r="DG58" s="845">
        <v>80.540993999999998</v>
      </c>
      <c r="DH58" s="845" t="s">
        <v>798</v>
      </c>
      <c r="DI58" s="845" t="s">
        <v>798</v>
      </c>
      <c r="DJ58" s="845">
        <v>237.30075299999999</v>
      </c>
      <c r="DK58" s="845" t="s">
        <v>798</v>
      </c>
      <c r="DL58" s="845">
        <v>3.5479999999999998E-2</v>
      </c>
      <c r="DM58" s="845">
        <v>39.566625999999999</v>
      </c>
      <c r="DN58" s="845">
        <v>0.14780599999999999</v>
      </c>
      <c r="DO58" s="845" t="s">
        <v>798</v>
      </c>
      <c r="DP58" s="845" t="s">
        <v>798</v>
      </c>
      <c r="DQ58" s="845" t="s">
        <v>798</v>
      </c>
      <c r="DR58" s="845" t="s">
        <v>798</v>
      </c>
      <c r="DS58" s="845">
        <v>0</v>
      </c>
      <c r="DT58" s="845">
        <v>6</v>
      </c>
      <c r="DU58" s="845">
        <v>602.37</v>
      </c>
      <c r="DV58" s="845">
        <v>8.35</v>
      </c>
      <c r="DW58" s="845">
        <v>8.31</v>
      </c>
      <c r="DX58" s="845">
        <v>78.11</v>
      </c>
      <c r="DY58" s="845">
        <v>610.34</v>
      </c>
      <c r="DZ58" s="845">
        <v>1.48</v>
      </c>
      <c r="EA58" s="845">
        <v>9.5299999999999994</v>
      </c>
      <c r="EB58" s="845">
        <v>11.21</v>
      </c>
      <c r="EC58" s="845">
        <v>2</v>
      </c>
      <c r="ED58" s="845" t="s">
        <v>798</v>
      </c>
      <c r="EE58" s="845" t="s">
        <v>798</v>
      </c>
      <c r="EF58" s="845">
        <v>5.5049999999999999</v>
      </c>
    </row>
    <row r="59" spans="1:136" x14ac:dyDescent="0.2">
      <c r="A59" s="845">
        <v>55</v>
      </c>
      <c r="B59" s="845">
        <v>7</v>
      </c>
      <c r="C59" s="845">
        <v>76.000448000000006</v>
      </c>
      <c r="D59" s="845">
        <v>-36.125149</v>
      </c>
      <c r="E59" s="845">
        <v>1953.608295</v>
      </c>
      <c r="F59" s="845">
        <v>46.273682999999998</v>
      </c>
      <c r="G59" s="845">
        <v>1</v>
      </c>
      <c r="H59" s="845">
        <v>5.7215000000000002E-2</v>
      </c>
      <c r="I59" s="845">
        <v>2.7959000000000001E-2</v>
      </c>
      <c r="J59" s="845">
        <v>0</v>
      </c>
      <c r="K59" s="845">
        <v>0</v>
      </c>
      <c r="L59" s="845">
        <v>2.7959000000000001E-2</v>
      </c>
      <c r="M59" s="845" t="s">
        <v>798</v>
      </c>
      <c r="N59" s="845">
        <v>1.4647E-2</v>
      </c>
      <c r="O59" s="845">
        <v>1.3433E-2</v>
      </c>
      <c r="P59" s="845">
        <v>0.33593800000000001</v>
      </c>
      <c r="Q59" s="845">
        <v>0.66406200000000004</v>
      </c>
      <c r="R59" s="845">
        <v>0.86788699999999996</v>
      </c>
      <c r="S59" s="845">
        <v>1</v>
      </c>
      <c r="T59" s="845">
        <v>351.67999300000002</v>
      </c>
      <c r="U59" s="845">
        <v>14.0672</v>
      </c>
      <c r="V59" s="845">
        <v>221.18206799999999</v>
      </c>
      <c r="W59" s="845">
        <v>720.18631300000004</v>
      </c>
      <c r="X59" s="845">
        <v>17.164414000000001</v>
      </c>
      <c r="Y59" s="845">
        <v>20.222909000000001</v>
      </c>
      <c r="Z59" s="845">
        <v>55.91733</v>
      </c>
      <c r="AA59" s="845" t="s">
        <v>798</v>
      </c>
      <c r="AB59" s="845" t="s">
        <v>798</v>
      </c>
      <c r="AC59" s="845" t="s">
        <v>798</v>
      </c>
      <c r="AD59" s="845" t="s">
        <v>798</v>
      </c>
      <c r="AE59" s="845" t="s">
        <v>798</v>
      </c>
      <c r="AF59" s="845" t="s">
        <v>798</v>
      </c>
      <c r="AG59" s="845" t="s">
        <v>798</v>
      </c>
      <c r="AH59" s="845">
        <v>102.45686000000001</v>
      </c>
      <c r="AI59" s="845" t="s">
        <v>798</v>
      </c>
      <c r="AJ59" s="845" t="s">
        <v>798</v>
      </c>
      <c r="AK59" s="845">
        <v>0.26419799999999999</v>
      </c>
      <c r="AL59" s="845">
        <v>9.7051999999999999E-2</v>
      </c>
      <c r="AM59" s="845">
        <v>7.1411000000000002E-2</v>
      </c>
      <c r="AN59" s="845">
        <v>0.369504</v>
      </c>
      <c r="AO59" s="845">
        <v>0.24423500000000001</v>
      </c>
      <c r="AP59" s="845">
        <v>1</v>
      </c>
      <c r="AQ59" s="845" t="s">
        <v>798</v>
      </c>
      <c r="AR59" s="845" t="s">
        <v>798</v>
      </c>
      <c r="AS59" s="845" t="s">
        <v>798</v>
      </c>
      <c r="AT59" s="845" t="s">
        <v>798</v>
      </c>
      <c r="AU59" s="845">
        <v>5.7215000000000002E-2</v>
      </c>
      <c r="AV59" s="845">
        <v>91.2</v>
      </c>
      <c r="AW59" s="845">
        <v>-127.325149</v>
      </c>
      <c r="AX59" s="845">
        <v>53.317619000000001</v>
      </c>
      <c r="AY59" s="845">
        <v>6.7803230000000001</v>
      </c>
      <c r="AZ59" s="845" t="s">
        <v>798</v>
      </c>
      <c r="BA59" s="845">
        <v>1014.885532</v>
      </c>
      <c r="BB59" s="845">
        <v>1.4394000000000001E-2</v>
      </c>
      <c r="BC59" s="845">
        <v>1.3433E-2</v>
      </c>
      <c r="BD59" s="845">
        <v>15.381696</v>
      </c>
      <c r="BE59" s="845" t="s">
        <v>798</v>
      </c>
      <c r="BF59" s="845" t="s">
        <v>798</v>
      </c>
      <c r="BG59" s="845" t="s">
        <v>798</v>
      </c>
      <c r="BH59" s="845" t="s">
        <v>798</v>
      </c>
      <c r="BI59" s="845" t="s">
        <v>798</v>
      </c>
      <c r="BJ59" s="845" t="s">
        <v>798</v>
      </c>
      <c r="BK59" s="845" t="s">
        <v>798</v>
      </c>
      <c r="BL59" s="845">
        <v>37.970885000000003</v>
      </c>
      <c r="BM59" s="845" t="s">
        <v>798</v>
      </c>
      <c r="BN59" s="845">
        <v>260.310001</v>
      </c>
      <c r="BO59" s="845">
        <v>389.06731600000001</v>
      </c>
      <c r="BP59" s="845">
        <v>425.19246500000003</v>
      </c>
      <c r="BQ59" s="845" t="s">
        <v>798</v>
      </c>
      <c r="BR59" s="845">
        <v>315.47558400000003</v>
      </c>
      <c r="BS59" s="845" t="s">
        <v>798</v>
      </c>
      <c r="BT59" s="845">
        <v>6.7436179999999997</v>
      </c>
      <c r="BU59" s="845" t="s">
        <v>798</v>
      </c>
      <c r="BV59" s="845">
        <v>0.73569799999999996</v>
      </c>
      <c r="BW59" s="845" t="s">
        <v>798</v>
      </c>
      <c r="BX59" s="845">
        <v>0.76859299999999997</v>
      </c>
      <c r="BY59" s="845" t="s">
        <v>798</v>
      </c>
      <c r="BZ59" s="845">
        <v>-9.6776479999999996</v>
      </c>
      <c r="CA59" s="845" t="s">
        <v>798</v>
      </c>
      <c r="CB59" s="845">
        <v>37.668461000000001</v>
      </c>
      <c r="CC59" s="845" t="s">
        <v>798</v>
      </c>
      <c r="CD59" s="845" t="s">
        <v>798</v>
      </c>
      <c r="CE59" s="845" t="s">
        <v>798</v>
      </c>
      <c r="CF59" s="845" t="s">
        <v>798</v>
      </c>
      <c r="CG59" s="845" t="s">
        <v>798</v>
      </c>
      <c r="CH59" s="845" t="s">
        <v>798</v>
      </c>
      <c r="CI59" s="845" t="s">
        <v>798</v>
      </c>
      <c r="CJ59" s="845">
        <v>2.395591</v>
      </c>
      <c r="CK59" s="845" t="s">
        <v>798</v>
      </c>
      <c r="CL59" s="845" t="s">
        <v>798</v>
      </c>
      <c r="CM59" s="845" t="s">
        <v>798</v>
      </c>
      <c r="CN59" s="845" t="s">
        <v>798</v>
      </c>
      <c r="CO59" s="845">
        <v>387.33059700000001</v>
      </c>
      <c r="CP59" s="845">
        <v>986.72111399999994</v>
      </c>
      <c r="CQ59" s="845">
        <v>0</v>
      </c>
      <c r="CR59" s="845">
        <v>0</v>
      </c>
      <c r="CS59" s="845">
        <v>12.730872</v>
      </c>
      <c r="CT59" s="845">
        <v>161.04009099999999</v>
      </c>
      <c r="CU59" s="845" t="s">
        <v>798</v>
      </c>
      <c r="CV59" s="845" t="s">
        <v>798</v>
      </c>
      <c r="CW59" s="845">
        <v>1807.907719</v>
      </c>
      <c r="CX59" s="845" t="s">
        <v>798</v>
      </c>
      <c r="CY59" s="845" t="s">
        <v>798</v>
      </c>
      <c r="CZ59" s="845" t="s">
        <v>798</v>
      </c>
      <c r="DA59" s="845" t="s">
        <v>798</v>
      </c>
      <c r="DB59" s="845" t="s">
        <v>798</v>
      </c>
      <c r="DC59" s="845" t="s">
        <v>798</v>
      </c>
      <c r="DD59" s="845">
        <v>64.461083000000002</v>
      </c>
      <c r="DE59" s="845" t="s">
        <v>798</v>
      </c>
      <c r="DF59" s="845" t="s">
        <v>798</v>
      </c>
      <c r="DG59" s="845">
        <v>85.284869999999998</v>
      </c>
      <c r="DH59" s="845" t="s">
        <v>798</v>
      </c>
      <c r="DI59" s="845" t="s">
        <v>798</v>
      </c>
      <c r="DJ59" s="845">
        <v>251.35777899999999</v>
      </c>
      <c r="DK59" s="845" t="s">
        <v>798</v>
      </c>
      <c r="DL59" s="845">
        <v>2.3271E-2</v>
      </c>
      <c r="DM59" s="845">
        <v>37.016418000000002</v>
      </c>
      <c r="DN59" s="845">
        <v>0.11978</v>
      </c>
      <c r="DO59" s="845" t="s">
        <v>798</v>
      </c>
      <c r="DP59" s="845" t="s">
        <v>798</v>
      </c>
      <c r="DQ59" s="845" t="s">
        <v>798</v>
      </c>
      <c r="DR59" s="845" t="s">
        <v>798</v>
      </c>
      <c r="DS59" s="845">
        <v>0</v>
      </c>
      <c r="DT59" s="845">
        <v>7</v>
      </c>
      <c r="DU59" s="845">
        <v>381.89</v>
      </c>
      <c r="DV59" s="845">
        <v>7.29</v>
      </c>
      <c r="DW59" s="845">
        <v>7.26</v>
      </c>
      <c r="DX59" s="845">
        <v>72.77</v>
      </c>
      <c r="DY59" s="845">
        <v>648.52</v>
      </c>
      <c r="DZ59" s="845">
        <v>1.42</v>
      </c>
      <c r="EA59" s="845">
        <v>9.25</v>
      </c>
      <c r="EB59" s="845">
        <v>10.93</v>
      </c>
      <c r="EC59" s="845">
        <v>2</v>
      </c>
      <c r="ED59" s="845" t="s">
        <v>798</v>
      </c>
      <c r="EE59" s="845" t="s">
        <v>798</v>
      </c>
      <c r="EF59" s="845">
        <v>4.2930000000000001</v>
      </c>
    </row>
    <row r="60" spans="1:136" x14ac:dyDescent="0.2">
      <c r="A60" s="845">
        <v>56</v>
      </c>
      <c r="B60" s="845">
        <v>8</v>
      </c>
      <c r="C60" s="845">
        <v>58.322736999999996</v>
      </c>
      <c r="D60" s="845">
        <v>-57.624226</v>
      </c>
      <c r="E60" s="845">
        <v>1895.9840690000001</v>
      </c>
      <c r="F60" s="845">
        <v>42.941983999999998</v>
      </c>
      <c r="G60" s="845">
        <v>1</v>
      </c>
      <c r="H60" s="845">
        <v>8.9208999999999997E-2</v>
      </c>
      <c r="I60" s="845">
        <v>3.9288999999999998E-2</v>
      </c>
      <c r="J60" s="845">
        <v>0</v>
      </c>
      <c r="K60" s="845">
        <v>0</v>
      </c>
      <c r="L60" s="845">
        <v>3.9288999999999998E-2</v>
      </c>
      <c r="M60" s="845" t="s">
        <v>798</v>
      </c>
      <c r="N60" s="845">
        <v>1.4853E-2</v>
      </c>
      <c r="O60" s="845">
        <v>2.4469000000000001E-2</v>
      </c>
      <c r="P60" s="845">
        <v>0.37220399999999998</v>
      </c>
      <c r="Q60" s="845">
        <v>0.62779600000000002</v>
      </c>
      <c r="R60" s="845">
        <v>0.82788200000000001</v>
      </c>
      <c r="S60" s="845">
        <v>1</v>
      </c>
      <c r="T60" s="845">
        <v>326.35908000000001</v>
      </c>
      <c r="U60" s="845">
        <v>13.054363</v>
      </c>
      <c r="V60" s="845">
        <v>211.975673</v>
      </c>
      <c r="W60" s="845">
        <v>745.05619300000001</v>
      </c>
      <c r="X60" s="845">
        <v>26.762564999999999</v>
      </c>
      <c r="Y60" s="845">
        <v>29.297498999999998</v>
      </c>
      <c r="Z60" s="845">
        <v>78.578171999999995</v>
      </c>
      <c r="AA60" s="845" t="s">
        <v>798</v>
      </c>
      <c r="AB60" s="845" t="s">
        <v>798</v>
      </c>
      <c r="AC60" s="845" t="s">
        <v>798</v>
      </c>
      <c r="AD60" s="845" t="s">
        <v>798</v>
      </c>
      <c r="AE60" s="845" t="s">
        <v>798</v>
      </c>
      <c r="AF60" s="845" t="s">
        <v>798</v>
      </c>
      <c r="AG60" s="845" t="s">
        <v>798</v>
      </c>
      <c r="AH60" s="845">
        <v>102.48885</v>
      </c>
      <c r="AI60" s="845" t="s">
        <v>798</v>
      </c>
      <c r="AJ60" s="845" t="s">
        <v>798</v>
      </c>
      <c r="AK60" s="845">
        <v>0.28655000000000003</v>
      </c>
      <c r="AL60" s="845">
        <v>8.4559999999999996E-2</v>
      </c>
      <c r="AM60" s="845">
        <v>6.0330000000000002E-2</v>
      </c>
      <c r="AN60" s="845">
        <v>0.37389899999999998</v>
      </c>
      <c r="AO60" s="845">
        <v>0.243892</v>
      </c>
      <c r="AP60" s="845">
        <v>1</v>
      </c>
      <c r="AQ60" s="845" t="s">
        <v>798</v>
      </c>
      <c r="AR60" s="845" t="s">
        <v>798</v>
      </c>
      <c r="AS60" s="845" t="s">
        <v>798</v>
      </c>
      <c r="AT60" s="845" t="s">
        <v>798</v>
      </c>
      <c r="AU60" s="845">
        <v>8.9208999999999997E-2</v>
      </c>
      <c r="AV60" s="845">
        <v>91.2</v>
      </c>
      <c r="AW60" s="845">
        <v>-148.82422600000001</v>
      </c>
      <c r="AX60" s="845">
        <v>51.869689000000001</v>
      </c>
      <c r="AY60" s="845">
        <v>6.3274670000000004</v>
      </c>
      <c r="AZ60" s="845" t="s">
        <v>798</v>
      </c>
      <c r="BA60" s="845">
        <v>981.74086699999998</v>
      </c>
      <c r="BB60" s="845">
        <v>1.4647E-2</v>
      </c>
      <c r="BC60" s="845">
        <v>2.4469000000000001E-2</v>
      </c>
      <c r="BD60" s="845">
        <v>11.851281999999999</v>
      </c>
      <c r="BE60" s="845" t="s">
        <v>798</v>
      </c>
      <c r="BF60" s="845" t="s">
        <v>798</v>
      </c>
      <c r="BG60" s="845" t="s">
        <v>798</v>
      </c>
      <c r="BH60" s="845" t="s">
        <v>798</v>
      </c>
      <c r="BI60" s="845" t="s">
        <v>798</v>
      </c>
      <c r="BJ60" s="845" t="s">
        <v>798</v>
      </c>
      <c r="BK60" s="845" t="s">
        <v>798</v>
      </c>
      <c r="BL60" s="845">
        <v>37.626972000000002</v>
      </c>
      <c r="BM60" s="845" t="s">
        <v>798</v>
      </c>
      <c r="BN60" s="845">
        <v>273.02538099999998</v>
      </c>
      <c r="BO60" s="845">
        <v>382.41914400000002</v>
      </c>
      <c r="BP60" s="845">
        <v>440.04336999999998</v>
      </c>
      <c r="BQ60" s="845" t="s">
        <v>798</v>
      </c>
      <c r="BR60" s="845">
        <v>306.06338299999999</v>
      </c>
      <c r="BS60" s="845" t="s">
        <v>798</v>
      </c>
      <c r="BT60" s="845">
        <v>6.6524890000000001</v>
      </c>
      <c r="BU60" s="845" t="s">
        <v>798</v>
      </c>
      <c r="BV60" s="845">
        <v>0.668435</v>
      </c>
      <c r="BW60" s="845" t="s">
        <v>798</v>
      </c>
      <c r="BX60" s="845">
        <v>0.70133000000000001</v>
      </c>
      <c r="BY60" s="845" t="s">
        <v>798</v>
      </c>
      <c r="BZ60" s="845">
        <v>-14.148618000000001</v>
      </c>
      <c r="CA60" s="845" t="s">
        <v>798</v>
      </c>
      <c r="CB60" s="845">
        <v>35.152597</v>
      </c>
      <c r="CC60" s="845" t="s">
        <v>798</v>
      </c>
      <c r="CD60" s="845" t="s">
        <v>798</v>
      </c>
      <c r="CE60" s="845" t="s">
        <v>798</v>
      </c>
      <c r="CF60" s="845" t="s">
        <v>798</v>
      </c>
      <c r="CG60" s="845" t="s">
        <v>798</v>
      </c>
      <c r="CH60" s="845" t="s">
        <v>798</v>
      </c>
      <c r="CI60" s="845" t="s">
        <v>798</v>
      </c>
      <c r="CJ60" s="845">
        <v>2.2288549999999998</v>
      </c>
      <c r="CK60" s="845" t="s">
        <v>798</v>
      </c>
      <c r="CL60" s="845" t="s">
        <v>798</v>
      </c>
      <c r="CM60" s="845" t="s">
        <v>798</v>
      </c>
      <c r="CN60" s="845" t="s">
        <v>798</v>
      </c>
      <c r="CO60" s="845">
        <v>337.95842599999997</v>
      </c>
      <c r="CP60" s="845">
        <v>992.02125100000001</v>
      </c>
      <c r="CQ60" s="845">
        <v>0</v>
      </c>
      <c r="CR60" s="845">
        <v>0</v>
      </c>
      <c r="CS60" s="845">
        <v>12.597538</v>
      </c>
      <c r="CT60" s="845">
        <v>158.31220300000001</v>
      </c>
      <c r="CU60" s="845" t="s">
        <v>798</v>
      </c>
      <c r="CV60" s="845" t="s">
        <v>798</v>
      </c>
      <c r="CW60" s="845">
        <v>1775.0991019999999</v>
      </c>
      <c r="CX60" s="845" t="s">
        <v>798</v>
      </c>
      <c r="CY60" s="845" t="s">
        <v>798</v>
      </c>
      <c r="CZ60" s="845" t="s">
        <v>798</v>
      </c>
      <c r="DA60" s="845" t="s">
        <v>798</v>
      </c>
      <c r="DB60" s="845" t="s">
        <v>798</v>
      </c>
      <c r="DC60" s="845" t="s">
        <v>798</v>
      </c>
      <c r="DD60" s="845">
        <v>71.620671999999999</v>
      </c>
      <c r="DE60" s="845" t="s">
        <v>798</v>
      </c>
      <c r="DF60" s="845" t="s">
        <v>798</v>
      </c>
      <c r="DG60" s="845">
        <v>85.786152000000001</v>
      </c>
      <c r="DH60" s="845" t="s">
        <v>798</v>
      </c>
      <c r="DI60" s="845" t="s">
        <v>798</v>
      </c>
      <c r="DJ60" s="845">
        <v>252.67343299999999</v>
      </c>
      <c r="DK60" s="845" t="s">
        <v>798</v>
      </c>
      <c r="DL60" s="845">
        <v>2.5773000000000001E-2</v>
      </c>
      <c r="DM60" s="845">
        <v>35.623184000000002</v>
      </c>
      <c r="DN60" s="845">
        <v>0.111443</v>
      </c>
      <c r="DO60" s="845" t="s">
        <v>798</v>
      </c>
      <c r="DP60" s="845" t="s">
        <v>798</v>
      </c>
      <c r="DQ60" s="845" t="s">
        <v>798</v>
      </c>
      <c r="DR60" s="845" t="s">
        <v>798</v>
      </c>
      <c r="DS60" s="845">
        <v>0</v>
      </c>
      <c r="DT60" s="845">
        <v>8</v>
      </c>
      <c r="DU60" s="845">
        <v>194.84</v>
      </c>
      <c r="DV60" s="845">
        <v>6.27</v>
      </c>
      <c r="DW60" s="845">
        <v>6.24</v>
      </c>
      <c r="DX60" s="845">
        <v>67.56</v>
      </c>
      <c r="DY60" s="845">
        <v>667.54</v>
      </c>
      <c r="DZ60" s="845">
        <v>1.36</v>
      </c>
      <c r="EA60" s="845">
        <v>8.9700000000000006</v>
      </c>
      <c r="EB60" s="845">
        <v>10.65</v>
      </c>
      <c r="EC60" s="845">
        <v>2</v>
      </c>
      <c r="ED60" s="845" t="s">
        <v>798</v>
      </c>
      <c r="EE60" s="845" t="s">
        <v>798</v>
      </c>
      <c r="EF60" s="845">
        <v>3.7629999999999999</v>
      </c>
    </row>
    <row r="61" spans="1:136" x14ac:dyDescent="0.2">
      <c r="A61" s="845">
        <v>57</v>
      </c>
      <c r="B61" s="845">
        <v>9</v>
      </c>
      <c r="C61" s="845">
        <v>72.915019000000001</v>
      </c>
      <c r="D61" s="845">
        <v>-52.533850999999999</v>
      </c>
      <c r="E61" s="845">
        <v>1843.4502179999999</v>
      </c>
      <c r="F61" s="845">
        <v>45.330958000000003</v>
      </c>
      <c r="G61" s="845">
        <v>1</v>
      </c>
      <c r="H61" s="845">
        <v>0.138348</v>
      </c>
      <c r="I61" s="845">
        <v>5.8576000000000003E-2</v>
      </c>
      <c r="J61" s="845">
        <v>0</v>
      </c>
      <c r="K61" s="845">
        <v>0</v>
      </c>
      <c r="L61" s="845">
        <v>5.8576000000000003E-2</v>
      </c>
      <c r="M61" s="845" t="s">
        <v>798</v>
      </c>
      <c r="N61" s="845">
        <v>1.4775999999999999E-2</v>
      </c>
      <c r="O61" s="845">
        <v>4.3545E-2</v>
      </c>
      <c r="P61" s="845">
        <v>0.44058999999999998</v>
      </c>
      <c r="Q61" s="845">
        <v>0.55940999999999996</v>
      </c>
      <c r="R61" s="845">
        <v>0.82202500000000001</v>
      </c>
      <c r="S61" s="845">
        <v>1</v>
      </c>
      <c r="T61" s="845">
        <v>344.51528400000001</v>
      </c>
      <c r="U61" s="845">
        <v>13.780611</v>
      </c>
      <c r="V61" s="845">
        <v>212.888171</v>
      </c>
      <c r="W61" s="845">
        <v>761.07830899999999</v>
      </c>
      <c r="X61" s="845">
        <v>41.504415999999999</v>
      </c>
      <c r="Y61" s="845">
        <v>44.386560000000003</v>
      </c>
      <c r="Z61" s="845">
        <v>117.151872</v>
      </c>
      <c r="AA61" s="845" t="s">
        <v>798</v>
      </c>
      <c r="AB61" s="845" t="s">
        <v>798</v>
      </c>
      <c r="AC61" s="845" t="s">
        <v>798</v>
      </c>
      <c r="AD61" s="845" t="s">
        <v>798</v>
      </c>
      <c r="AE61" s="845" t="s">
        <v>798</v>
      </c>
      <c r="AF61" s="845" t="s">
        <v>798</v>
      </c>
      <c r="AG61" s="845" t="s">
        <v>798</v>
      </c>
      <c r="AH61" s="845">
        <v>102.617312</v>
      </c>
      <c r="AI61" s="845" t="s">
        <v>798</v>
      </c>
      <c r="AJ61" s="845" t="s">
        <v>798</v>
      </c>
      <c r="AK61" s="845">
        <v>0.15477099999999999</v>
      </c>
      <c r="AL61" s="845">
        <v>0.10041799999999999</v>
      </c>
      <c r="AM61" s="845">
        <v>8.4875999999999993E-2</v>
      </c>
      <c r="AN61" s="845">
        <v>0.37696200000000002</v>
      </c>
      <c r="AO61" s="845">
        <v>0.24706900000000001</v>
      </c>
      <c r="AP61" s="845">
        <v>1</v>
      </c>
      <c r="AQ61" s="845" t="s">
        <v>798</v>
      </c>
      <c r="AR61" s="845" t="s">
        <v>798</v>
      </c>
      <c r="AS61" s="845" t="s">
        <v>798</v>
      </c>
      <c r="AT61" s="845" t="s">
        <v>798</v>
      </c>
      <c r="AU61" s="845">
        <v>0.138348</v>
      </c>
      <c r="AV61" s="845">
        <v>91.2</v>
      </c>
      <c r="AW61" s="845">
        <v>-143.73385099999999</v>
      </c>
      <c r="AX61" s="845">
        <v>55.145505</v>
      </c>
      <c r="AY61" s="845">
        <v>6.3355189999999997</v>
      </c>
      <c r="AZ61" s="845" t="s">
        <v>798</v>
      </c>
      <c r="BA61" s="845">
        <v>971.91209700000002</v>
      </c>
      <c r="BB61" s="845">
        <v>1.4853E-2</v>
      </c>
      <c r="BC61" s="845">
        <v>4.3545E-2</v>
      </c>
      <c r="BD61" s="845">
        <v>17.501463999999999</v>
      </c>
      <c r="BE61" s="845" t="s">
        <v>798</v>
      </c>
      <c r="BF61" s="845" t="s">
        <v>798</v>
      </c>
      <c r="BG61" s="845" t="s">
        <v>798</v>
      </c>
      <c r="BH61" s="845" t="s">
        <v>798</v>
      </c>
      <c r="BI61" s="845" t="s">
        <v>798</v>
      </c>
      <c r="BJ61" s="845" t="s">
        <v>798</v>
      </c>
      <c r="BK61" s="845" t="s">
        <v>798</v>
      </c>
      <c r="BL61" s="845">
        <v>41.174238000000003</v>
      </c>
      <c r="BM61" s="845" t="s">
        <v>798</v>
      </c>
      <c r="BN61" s="845">
        <v>255.92620500000001</v>
      </c>
      <c r="BO61" s="845">
        <v>430.40626099999997</v>
      </c>
      <c r="BP61" s="845">
        <v>482.940111</v>
      </c>
      <c r="BQ61" s="845" t="s">
        <v>798</v>
      </c>
      <c r="BR61" s="845">
        <v>276.23350799999997</v>
      </c>
      <c r="BS61" s="845" t="s">
        <v>798</v>
      </c>
      <c r="BT61" s="845">
        <v>6.6057550000000003</v>
      </c>
      <c r="BU61" s="845" t="s">
        <v>798</v>
      </c>
      <c r="BV61" s="845">
        <v>1.3618619999999999</v>
      </c>
      <c r="BW61" s="845" t="s">
        <v>798</v>
      </c>
      <c r="BX61" s="845">
        <v>1.4077299999999999</v>
      </c>
      <c r="BY61" s="845" t="s">
        <v>798</v>
      </c>
      <c r="BZ61" s="845">
        <v>-24.860312</v>
      </c>
      <c r="CA61" s="845" t="s">
        <v>798</v>
      </c>
      <c r="CB61" s="845">
        <v>35.197327999999999</v>
      </c>
      <c r="CC61" s="845" t="s">
        <v>798</v>
      </c>
      <c r="CD61" s="845" t="s">
        <v>798</v>
      </c>
      <c r="CE61" s="845" t="s">
        <v>798</v>
      </c>
      <c r="CF61" s="845" t="s">
        <v>798</v>
      </c>
      <c r="CG61" s="845" t="s">
        <v>798</v>
      </c>
      <c r="CH61" s="845" t="s">
        <v>798</v>
      </c>
      <c r="CI61" s="845" t="s">
        <v>798</v>
      </c>
      <c r="CJ61" s="845">
        <v>2.9879739999999999</v>
      </c>
      <c r="CK61" s="845" t="s">
        <v>798</v>
      </c>
      <c r="CL61" s="845" t="s">
        <v>798</v>
      </c>
      <c r="CM61" s="845" t="s">
        <v>798</v>
      </c>
      <c r="CN61" s="845" t="s">
        <v>798</v>
      </c>
      <c r="CO61" s="845">
        <v>304.52523400000001</v>
      </c>
      <c r="CP61" s="845">
        <v>961.571234</v>
      </c>
      <c r="CQ61" s="845">
        <v>0</v>
      </c>
      <c r="CR61" s="845">
        <v>0</v>
      </c>
      <c r="CS61" s="845">
        <v>12.777595</v>
      </c>
      <c r="CT61" s="845">
        <v>135.56393199999999</v>
      </c>
      <c r="CU61" s="845" t="s">
        <v>798</v>
      </c>
      <c r="CV61" s="845" t="s">
        <v>798</v>
      </c>
      <c r="CW61" s="845">
        <v>1763.087123</v>
      </c>
      <c r="CX61" s="845" t="s">
        <v>798</v>
      </c>
      <c r="CY61" s="845" t="s">
        <v>798</v>
      </c>
      <c r="CZ61" s="845" t="s">
        <v>798</v>
      </c>
      <c r="DA61" s="845" t="s">
        <v>798</v>
      </c>
      <c r="DB61" s="845" t="s">
        <v>798</v>
      </c>
      <c r="DC61" s="845" t="s">
        <v>798</v>
      </c>
      <c r="DD61" s="845">
        <v>69.788818000000006</v>
      </c>
      <c r="DE61" s="845" t="s">
        <v>798</v>
      </c>
      <c r="DF61" s="845" t="s">
        <v>798</v>
      </c>
      <c r="DG61" s="845">
        <v>79.871786999999998</v>
      </c>
      <c r="DH61" s="845" t="s">
        <v>798</v>
      </c>
      <c r="DI61" s="845" t="s">
        <v>798</v>
      </c>
      <c r="DJ61" s="845">
        <v>259.72867200000002</v>
      </c>
      <c r="DK61" s="845" t="s">
        <v>798</v>
      </c>
      <c r="DL61" s="845">
        <v>6.4894999999999994E-2</v>
      </c>
      <c r="DM61" s="845">
        <v>36.603391999999999</v>
      </c>
      <c r="DN61" s="845">
        <v>0.149399</v>
      </c>
      <c r="DO61" s="845" t="s">
        <v>798</v>
      </c>
      <c r="DP61" s="845" t="s">
        <v>798</v>
      </c>
      <c r="DQ61" s="845" t="s">
        <v>798</v>
      </c>
      <c r="DR61" s="845" t="s">
        <v>798</v>
      </c>
      <c r="DS61" s="845">
        <v>0</v>
      </c>
      <c r="DT61" s="845">
        <v>9</v>
      </c>
      <c r="DU61" s="845">
        <v>56.28</v>
      </c>
      <c r="DV61" s="845">
        <v>5.31</v>
      </c>
      <c r="DW61" s="845">
        <v>5.27</v>
      </c>
      <c r="DX61" s="845">
        <v>62.56</v>
      </c>
      <c r="DY61" s="845">
        <v>652.63</v>
      </c>
      <c r="DZ61" s="845">
        <v>1.3</v>
      </c>
      <c r="EA61" s="845">
        <v>8.68</v>
      </c>
      <c r="EB61" s="845">
        <v>10.37</v>
      </c>
      <c r="EC61" s="845">
        <v>2</v>
      </c>
      <c r="ED61" s="845" t="s">
        <v>798</v>
      </c>
      <c r="EE61" s="845" t="s">
        <v>798</v>
      </c>
      <c r="EF61" s="845">
        <v>4.33</v>
      </c>
    </row>
    <row r="62" spans="1:136" x14ac:dyDescent="0.2">
      <c r="A62" s="845">
        <v>58</v>
      </c>
      <c r="B62" s="845">
        <v>10</v>
      </c>
      <c r="C62" s="845">
        <v>103.42292399999999</v>
      </c>
      <c r="D62" s="845">
        <v>-26.746586000000001</v>
      </c>
      <c r="E62" s="845">
        <v>1816.703632</v>
      </c>
      <c r="F62" s="845">
        <v>50.556547999999999</v>
      </c>
      <c r="G62" s="845">
        <v>1</v>
      </c>
      <c r="H62" s="845">
        <v>0.15436800000000001</v>
      </c>
      <c r="I62" s="845">
        <v>6.5030000000000004E-2</v>
      </c>
      <c r="J62" s="845">
        <v>0</v>
      </c>
      <c r="K62" s="845">
        <v>0</v>
      </c>
      <c r="L62" s="845">
        <v>6.5030000000000004E-2</v>
      </c>
      <c r="M62" s="845" t="s">
        <v>798</v>
      </c>
      <c r="N62" s="845">
        <v>1.4527999999999999E-2</v>
      </c>
      <c r="O62" s="845">
        <v>5.0082000000000002E-2</v>
      </c>
      <c r="P62" s="845">
        <v>0.50483299999999998</v>
      </c>
      <c r="Q62" s="845">
        <v>0.49516700000000002</v>
      </c>
      <c r="R62" s="845">
        <v>0.82829900000000001</v>
      </c>
      <c r="S62" s="845">
        <v>1</v>
      </c>
      <c r="T62" s="845">
        <v>384.22976699999998</v>
      </c>
      <c r="U62" s="845">
        <v>15.369191000000001</v>
      </c>
      <c r="V62" s="845">
        <v>220.26340200000001</v>
      </c>
      <c r="W62" s="845">
        <v>759.26575600000001</v>
      </c>
      <c r="X62" s="845">
        <v>46.310518000000002</v>
      </c>
      <c r="Y62" s="845">
        <v>49.056040000000003</v>
      </c>
      <c r="Z62" s="845">
        <v>130.06044499999999</v>
      </c>
      <c r="AA62" s="845" t="s">
        <v>798</v>
      </c>
      <c r="AB62" s="845" t="s">
        <v>798</v>
      </c>
      <c r="AC62" s="845" t="s">
        <v>798</v>
      </c>
      <c r="AD62" s="845" t="s">
        <v>798</v>
      </c>
      <c r="AE62" s="845" t="s">
        <v>798</v>
      </c>
      <c r="AF62" s="845" t="s">
        <v>798</v>
      </c>
      <c r="AG62" s="845" t="s">
        <v>798</v>
      </c>
      <c r="AH62" s="845">
        <v>102.79429</v>
      </c>
      <c r="AI62" s="845" t="s">
        <v>798</v>
      </c>
      <c r="AJ62" s="845" t="s">
        <v>798</v>
      </c>
      <c r="AK62" s="845">
        <v>8.9339999999999992E-3</v>
      </c>
      <c r="AL62" s="845">
        <v>0.126722</v>
      </c>
      <c r="AM62" s="845">
        <v>0.12559000000000001</v>
      </c>
      <c r="AN62" s="845">
        <v>0.38326500000000002</v>
      </c>
      <c r="AO62" s="845">
        <v>0.24820600000000001</v>
      </c>
      <c r="AP62" s="845">
        <v>1</v>
      </c>
      <c r="AQ62" s="845" t="s">
        <v>798</v>
      </c>
      <c r="AR62" s="845" t="s">
        <v>798</v>
      </c>
      <c r="AS62" s="845" t="s">
        <v>798</v>
      </c>
      <c r="AT62" s="845" t="s">
        <v>798</v>
      </c>
      <c r="AU62" s="845">
        <v>0.15436800000000001</v>
      </c>
      <c r="AV62" s="845">
        <v>91.2</v>
      </c>
      <c r="AW62" s="845">
        <v>-117.946586</v>
      </c>
      <c r="AX62" s="845">
        <v>61.036610000000003</v>
      </c>
      <c r="AY62" s="845">
        <v>6.6016529999999998</v>
      </c>
      <c r="AZ62" s="845" t="s">
        <v>798</v>
      </c>
      <c r="BA62" s="845">
        <v>999.363114</v>
      </c>
      <c r="BB62" s="845">
        <v>1.4775999999999999E-2</v>
      </c>
      <c r="BC62" s="845">
        <v>5.0082000000000002E-2</v>
      </c>
      <c r="BD62" s="845">
        <v>30.686586999999999</v>
      </c>
      <c r="BE62" s="845" t="s">
        <v>798</v>
      </c>
      <c r="BF62" s="845" t="s">
        <v>798</v>
      </c>
      <c r="BG62" s="845" t="s">
        <v>798</v>
      </c>
      <c r="BH62" s="845" t="s">
        <v>798</v>
      </c>
      <c r="BI62" s="845" t="s">
        <v>798</v>
      </c>
      <c r="BJ62" s="845" t="s">
        <v>798</v>
      </c>
      <c r="BK62" s="845" t="s">
        <v>798</v>
      </c>
      <c r="BL62" s="845">
        <v>47.563509000000003</v>
      </c>
      <c r="BM62" s="845" t="s">
        <v>798</v>
      </c>
      <c r="BN62" s="845">
        <v>230.74553299999999</v>
      </c>
      <c r="BO62" s="845">
        <v>479.59632499999998</v>
      </c>
      <c r="BP62" s="845">
        <v>506.34291100000002</v>
      </c>
      <c r="BQ62" s="845" t="s">
        <v>798</v>
      </c>
      <c r="BR62" s="845">
        <v>235.568342</v>
      </c>
      <c r="BS62" s="845" t="s">
        <v>798</v>
      </c>
      <c r="BT62" s="845">
        <v>6.5849080000000004</v>
      </c>
      <c r="BU62" s="845" t="s">
        <v>798</v>
      </c>
      <c r="BV62" s="845">
        <v>2.5978509999999999</v>
      </c>
      <c r="BW62" s="845" t="s">
        <v>798</v>
      </c>
      <c r="BX62" s="845">
        <v>2.6746660000000002</v>
      </c>
      <c r="BY62" s="845" t="s">
        <v>798</v>
      </c>
      <c r="BZ62" s="845">
        <v>-35.915970999999999</v>
      </c>
      <c r="CA62" s="845" t="s">
        <v>798</v>
      </c>
      <c r="CB62" s="845">
        <v>36.675848999999999</v>
      </c>
      <c r="CC62" s="845" t="s">
        <v>798</v>
      </c>
      <c r="CD62" s="845" t="s">
        <v>798</v>
      </c>
      <c r="CE62" s="845" t="s">
        <v>798</v>
      </c>
      <c r="CF62" s="845" t="s">
        <v>798</v>
      </c>
      <c r="CG62" s="845" t="s">
        <v>798</v>
      </c>
      <c r="CH62" s="845" t="s">
        <v>798</v>
      </c>
      <c r="CI62" s="845" t="s">
        <v>798</v>
      </c>
      <c r="CJ62" s="845">
        <v>4.2756230000000004</v>
      </c>
      <c r="CK62" s="845" t="s">
        <v>798</v>
      </c>
      <c r="CL62" s="845" t="s">
        <v>798</v>
      </c>
      <c r="CM62" s="845" t="s">
        <v>798</v>
      </c>
      <c r="CN62" s="845" t="s">
        <v>798</v>
      </c>
      <c r="CO62" s="845">
        <v>301.82295299999998</v>
      </c>
      <c r="CP62" s="845">
        <v>901.437455</v>
      </c>
      <c r="CQ62" s="845">
        <v>0</v>
      </c>
      <c r="CR62" s="845">
        <v>0</v>
      </c>
      <c r="CS62" s="845">
        <v>12.969376</v>
      </c>
      <c r="CT62" s="845">
        <v>113.31804700000001</v>
      </c>
      <c r="CU62" s="845" t="s">
        <v>798</v>
      </c>
      <c r="CV62" s="845" t="s">
        <v>798</v>
      </c>
      <c r="CW62" s="845">
        <v>1786.5991730000001</v>
      </c>
      <c r="CX62" s="845" t="s">
        <v>798</v>
      </c>
      <c r="CY62" s="845" t="s">
        <v>798</v>
      </c>
      <c r="CZ62" s="845" t="s">
        <v>798</v>
      </c>
      <c r="DA62" s="845" t="s">
        <v>798</v>
      </c>
      <c r="DB62" s="845" t="s">
        <v>798</v>
      </c>
      <c r="DC62" s="845" t="s">
        <v>798</v>
      </c>
      <c r="DD62" s="845">
        <v>64.651753999999997</v>
      </c>
      <c r="DE62" s="845" t="s">
        <v>798</v>
      </c>
      <c r="DF62" s="845" t="s">
        <v>798</v>
      </c>
      <c r="DG62" s="845">
        <v>75.428016999999997</v>
      </c>
      <c r="DH62" s="845" t="s">
        <v>798</v>
      </c>
      <c r="DI62" s="845" t="s">
        <v>798</v>
      </c>
      <c r="DJ62" s="845">
        <v>233.256168</v>
      </c>
      <c r="DK62" s="845" t="s">
        <v>798</v>
      </c>
      <c r="DL62" s="845">
        <v>0.13072900000000001</v>
      </c>
      <c r="DM62" s="845">
        <v>38.203654999999998</v>
      </c>
      <c r="DN62" s="845">
        <v>0.213781</v>
      </c>
      <c r="DO62" s="845" t="s">
        <v>798</v>
      </c>
      <c r="DP62" s="845" t="s">
        <v>798</v>
      </c>
      <c r="DQ62" s="845" t="s">
        <v>798</v>
      </c>
      <c r="DR62" s="845" t="s">
        <v>798</v>
      </c>
      <c r="DS62" s="845">
        <v>0</v>
      </c>
      <c r="DT62" s="845">
        <v>10</v>
      </c>
      <c r="DU62" s="845">
        <v>-10.43</v>
      </c>
      <c r="DV62" s="845">
        <v>4.4000000000000004</v>
      </c>
      <c r="DW62" s="845">
        <v>4.3600000000000003</v>
      </c>
      <c r="DX62" s="845">
        <v>57.83</v>
      </c>
      <c r="DY62" s="845">
        <v>567.65</v>
      </c>
      <c r="DZ62" s="845">
        <v>1.24</v>
      </c>
      <c r="EA62" s="845">
        <v>8.41</v>
      </c>
      <c r="EB62" s="845">
        <v>10.09</v>
      </c>
      <c r="EC62" s="845">
        <v>0</v>
      </c>
      <c r="ED62" s="845" t="s">
        <v>798</v>
      </c>
      <c r="EE62" s="845" t="s">
        <v>798</v>
      </c>
      <c r="EF62" s="845">
        <v>5.3940000000000001</v>
      </c>
    </row>
    <row r="63" spans="1:136" x14ac:dyDescent="0.2">
      <c r="A63" s="845">
        <v>59</v>
      </c>
      <c r="B63" s="845">
        <v>11</v>
      </c>
      <c r="C63" s="845">
        <v>142.792361</v>
      </c>
      <c r="D63" s="845">
        <v>35.795853999999999</v>
      </c>
      <c r="E63" s="845">
        <v>1852.499487</v>
      </c>
      <c r="F63" s="845">
        <v>57.357067999999998</v>
      </c>
      <c r="G63" s="845">
        <v>1</v>
      </c>
      <c r="H63" s="845">
        <v>0.122266</v>
      </c>
      <c r="I63" s="845">
        <v>3.6699000000000002E-2</v>
      </c>
      <c r="J63" s="845">
        <v>0</v>
      </c>
      <c r="K63" s="845">
        <v>0</v>
      </c>
      <c r="L63" s="845">
        <v>3.6699000000000002E-2</v>
      </c>
      <c r="M63" s="845" t="s">
        <v>798</v>
      </c>
      <c r="N63" s="845">
        <v>1.4432E-2</v>
      </c>
      <c r="O63" s="845">
        <v>2.1999999999999999E-2</v>
      </c>
      <c r="P63" s="845">
        <v>0.53859199999999996</v>
      </c>
      <c r="Q63" s="845">
        <v>0.46140799999999998</v>
      </c>
      <c r="R63" s="845">
        <v>0.82918800000000004</v>
      </c>
      <c r="S63" s="845">
        <v>1</v>
      </c>
      <c r="T63" s="845">
        <v>435.91371900000001</v>
      </c>
      <c r="U63" s="845">
        <v>17.436548999999999</v>
      </c>
      <c r="V63" s="845">
        <v>233.15979999999999</v>
      </c>
      <c r="W63" s="845">
        <v>728.52298599999995</v>
      </c>
      <c r="X63" s="845">
        <v>36.679772</v>
      </c>
      <c r="Y63" s="845">
        <v>26.541433000000001</v>
      </c>
      <c r="Z63" s="845">
        <v>73.397642000000005</v>
      </c>
      <c r="AA63" s="845" t="s">
        <v>798</v>
      </c>
      <c r="AB63" s="845" t="s">
        <v>798</v>
      </c>
      <c r="AC63" s="845" t="s">
        <v>798</v>
      </c>
      <c r="AD63" s="845" t="s">
        <v>798</v>
      </c>
      <c r="AE63" s="845" t="s">
        <v>798</v>
      </c>
      <c r="AF63" s="845" t="s">
        <v>798</v>
      </c>
      <c r="AG63" s="845" t="s">
        <v>798</v>
      </c>
      <c r="AH63" s="845">
        <v>102.834703</v>
      </c>
      <c r="AI63" s="845" t="s">
        <v>798</v>
      </c>
      <c r="AJ63" s="845" t="s">
        <v>798</v>
      </c>
      <c r="AK63" s="845">
        <v>6.3900000000000003E-4</v>
      </c>
      <c r="AL63" s="845">
        <v>0.17102999999999999</v>
      </c>
      <c r="AM63" s="845">
        <v>0.17091999999999999</v>
      </c>
      <c r="AN63" s="845">
        <v>0.37710900000000003</v>
      </c>
      <c r="AO63" s="845">
        <v>0.24995600000000001</v>
      </c>
      <c r="AP63" s="845">
        <v>1</v>
      </c>
      <c r="AQ63" s="845" t="s">
        <v>798</v>
      </c>
      <c r="AR63" s="845" t="s">
        <v>798</v>
      </c>
      <c r="AS63" s="845" t="s">
        <v>798</v>
      </c>
      <c r="AT63" s="845" t="s">
        <v>798</v>
      </c>
      <c r="AU63" s="845">
        <v>0.122266</v>
      </c>
      <c r="AV63" s="845">
        <v>91.2</v>
      </c>
      <c r="AW63" s="845">
        <v>-55.404145999999997</v>
      </c>
      <c r="AX63" s="845">
        <v>69.172608999999994</v>
      </c>
      <c r="AY63" s="845">
        <v>7.0292089999999998</v>
      </c>
      <c r="AZ63" s="845" t="s">
        <v>798</v>
      </c>
      <c r="BA63" s="845">
        <v>1067.1774419999999</v>
      </c>
      <c r="BB63" s="845">
        <v>1.4527999999999999E-2</v>
      </c>
      <c r="BC63" s="845">
        <v>2.1999999999999999E-2</v>
      </c>
      <c r="BD63" s="845">
        <v>59.559105000000002</v>
      </c>
      <c r="BE63" s="845" t="s">
        <v>798</v>
      </c>
      <c r="BF63" s="845" t="s">
        <v>798</v>
      </c>
      <c r="BG63" s="845" t="s">
        <v>798</v>
      </c>
      <c r="BH63" s="845" t="s">
        <v>798</v>
      </c>
      <c r="BI63" s="845" t="s">
        <v>798</v>
      </c>
      <c r="BJ63" s="845" t="s">
        <v>798</v>
      </c>
      <c r="BK63" s="845" t="s">
        <v>798</v>
      </c>
      <c r="BL63" s="845">
        <v>53.465242000000003</v>
      </c>
      <c r="BM63" s="845" t="s">
        <v>798</v>
      </c>
      <c r="BN63" s="845">
        <v>217.518394</v>
      </c>
      <c r="BO63" s="845">
        <v>499.13492300000001</v>
      </c>
      <c r="BP63" s="845">
        <v>463.33906899999999</v>
      </c>
      <c r="BQ63" s="845" t="s">
        <v>798</v>
      </c>
      <c r="BR63" s="845">
        <v>212.10634300000001</v>
      </c>
      <c r="BS63" s="845" t="s">
        <v>798</v>
      </c>
      <c r="BT63" s="845">
        <v>6.5016100000000003</v>
      </c>
      <c r="BU63" s="845" t="s">
        <v>798</v>
      </c>
      <c r="BV63" s="845">
        <v>3.7183830000000002</v>
      </c>
      <c r="BW63" s="845" t="s">
        <v>798</v>
      </c>
      <c r="BX63" s="845">
        <v>3.8888210000000001</v>
      </c>
      <c r="BY63" s="845" t="s">
        <v>798</v>
      </c>
      <c r="BZ63" s="845">
        <v>-36.127184999999997</v>
      </c>
      <c r="CA63" s="845" t="s">
        <v>798</v>
      </c>
      <c r="CB63" s="845">
        <v>39.051163000000003</v>
      </c>
      <c r="CC63" s="845" t="s">
        <v>798</v>
      </c>
      <c r="CD63" s="845" t="s">
        <v>798</v>
      </c>
      <c r="CE63" s="845" t="s">
        <v>798</v>
      </c>
      <c r="CF63" s="845" t="s">
        <v>798</v>
      </c>
      <c r="CG63" s="845" t="s">
        <v>798</v>
      </c>
      <c r="CH63" s="845" t="s">
        <v>798</v>
      </c>
      <c r="CI63" s="845" t="s">
        <v>798</v>
      </c>
      <c r="CJ63" s="845">
        <v>5.6200700000000001</v>
      </c>
      <c r="CK63" s="845" t="s">
        <v>798</v>
      </c>
      <c r="CL63" s="845" t="s">
        <v>798</v>
      </c>
      <c r="CM63" s="845" t="s">
        <v>798</v>
      </c>
      <c r="CN63" s="845" t="s">
        <v>798</v>
      </c>
      <c r="CO63" s="845">
        <v>336.24433199999999</v>
      </c>
      <c r="CP63" s="845">
        <v>835.037374</v>
      </c>
      <c r="CQ63" s="845">
        <v>0</v>
      </c>
      <c r="CR63" s="845">
        <v>0</v>
      </c>
      <c r="CS63" s="845">
        <v>13.095912</v>
      </c>
      <c r="CT63" s="845">
        <v>109.27962100000001</v>
      </c>
      <c r="CU63" s="845" t="s">
        <v>798</v>
      </c>
      <c r="CV63" s="845" t="s">
        <v>798</v>
      </c>
      <c r="CW63" s="845">
        <v>1850.325992</v>
      </c>
      <c r="CX63" s="845" t="s">
        <v>798</v>
      </c>
      <c r="CY63" s="845" t="s">
        <v>798</v>
      </c>
      <c r="CZ63" s="845" t="s">
        <v>798</v>
      </c>
      <c r="DA63" s="845" t="s">
        <v>798</v>
      </c>
      <c r="DB63" s="845" t="s">
        <v>798</v>
      </c>
      <c r="DC63" s="845" t="s">
        <v>798</v>
      </c>
      <c r="DD63" s="845">
        <v>60.829858999999999</v>
      </c>
      <c r="DE63" s="845" t="s">
        <v>798</v>
      </c>
      <c r="DF63" s="845" t="s">
        <v>798</v>
      </c>
      <c r="DG63" s="845">
        <v>75.632159000000001</v>
      </c>
      <c r="DH63" s="845" t="s">
        <v>798</v>
      </c>
      <c r="DI63" s="845" t="s">
        <v>798</v>
      </c>
      <c r="DJ63" s="845">
        <v>244.256406</v>
      </c>
      <c r="DK63" s="845" t="s">
        <v>798</v>
      </c>
      <c r="DL63" s="845">
        <v>0.14577599999999999</v>
      </c>
      <c r="DM63" s="845">
        <v>40.827635999999998</v>
      </c>
      <c r="DN63" s="845">
        <v>0.281003</v>
      </c>
      <c r="DO63" s="845" t="s">
        <v>798</v>
      </c>
      <c r="DP63" s="845" t="s">
        <v>798</v>
      </c>
      <c r="DQ63" s="845" t="s">
        <v>798</v>
      </c>
      <c r="DR63" s="845" t="s">
        <v>798</v>
      </c>
      <c r="DS63" s="845">
        <v>0</v>
      </c>
      <c r="DT63" s="845">
        <v>11</v>
      </c>
      <c r="DU63" s="845">
        <v>-65.650000000000006</v>
      </c>
      <c r="DV63" s="845">
        <v>3.54</v>
      </c>
      <c r="DW63" s="845">
        <v>3.51</v>
      </c>
      <c r="DX63" s="845">
        <v>53.37</v>
      </c>
      <c r="DY63" s="845">
        <v>436.94</v>
      </c>
      <c r="DZ63" s="845">
        <v>1.18</v>
      </c>
      <c r="EA63" s="845">
        <v>8.15</v>
      </c>
      <c r="EB63" s="845">
        <v>9.83</v>
      </c>
      <c r="EC63" s="845">
        <v>0</v>
      </c>
      <c r="ED63" s="845" t="s">
        <v>798</v>
      </c>
      <c r="EE63" s="845" t="s">
        <v>798</v>
      </c>
      <c r="EF63" s="845">
        <v>6.67</v>
      </c>
    </row>
    <row r="64" spans="1:136" x14ac:dyDescent="0.2">
      <c r="A64" s="845">
        <v>60</v>
      </c>
      <c r="B64" s="845">
        <v>12</v>
      </c>
      <c r="C64" s="845">
        <v>177.75871000000001</v>
      </c>
      <c r="D64" s="845">
        <v>78.720174</v>
      </c>
      <c r="E64" s="845">
        <v>1931.2196610000001</v>
      </c>
      <c r="F64" s="845">
        <v>63.484197000000002</v>
      </c>
      <c r="G64" s="845">
        <v>1</v>
      </c>
      <c r="H64" s="845">
        <v>0.11022700000000001</v>
      </c>
      <c r="I64" s="845">
        <v>2.7102999999999999E-2</v>
      </c>
      <c r="J64" s="845">
        <v>0</v>
      </c>
      <c r="K64" s="845">
        <v>0</v>
      </c>
      <c r="L64" s="845">
        <v>2.7102999999999999E-2</v>
      </c>
      <c r="M64" s="845" t="s">
        <v>798</v>
      </c>
      <c r="N64" s="845">
        <v>1.4500000000000001E-2</v>
      </c>
      <c r="O64" s="845">
        <v>1.2520999999999999E-2</v>
      </c>
      <c r="P64" s="845">
        <v>0.53347599999999995</v>
      </c>
      <c r="Q64" s="845">
        <v>0.46652399999999999</v>
      </c>
      <c r="R64" s="845">
        <v>0.84973900000000002</v>
      </c>
      <c r="S64" s="845">
        <v>1</v>
      </c>
      <c r="T64" s="845">
        <v>482.479895</v>
      </c>
      <c r="U64" s="845">
        <v>19.299195999999998</v>
      </c>
      <c r="V64" s="845">
        <v>245.77340000000001</v>
      </c>
      <c r="W64" s="845">
        <v>702.20629099999996</v>
      </c>
      <c r="X64" s="845">
        <v>33.068145000000001</v>
      </c>
      <c r="Y64" s="845">
        <v>18.974274999999999</v>
      </c>
      <c r="Z64" s="845">
        <v>54.20635</v>
      </c>
      <c r="AA64" s="845" t="s">
        <v>798</v>
      </c>
      <c r="AB64" s="845" t="s">
        <v>798</v>
      </c>
      <c r="AC64" s="845" t="s">
        <v>798</v>
      </c>
      <c r="AD64" s="845" t="s">
        <v>798</v>
      </c>
      <c r="AE64" s="845" t="s">
        <v>798</v>
      </c>
      <c r="AF64" s="845" t="s">
        <v>798</v>
      </c>
      <c r="AG64" s="845" t="s">
        <v>798</v>
      </c>
      <c r="AH64" s="845">
        <v>102.811914</v>
      </c>
      <c r="AI64" s="845" t="s">
        <v>798</v>
      </c>
      <c r="AJ64" s="845" t="s">
        <v>798</v>
      </c>
      <c r="AK64" s="845">
        <v>4.6299999999999998E-4</v>
      </c>
      <c r="AL64" s="845">
        <v>0.18984999999999999</v>
      </c>
      <c r="AM64" s="845">
        <v>0.18976199999999999</v>
      </c>
      <c r="AN64" s="845">
        <v>0.36758999999999997</v>
      </c>
      <c r="AO64" s="845">
        <v>0.24974099999999999</v>
      </c>
      <c r="AP64" s="845">
        <v>1</v>
      </c>
      <c r="AQ64" s="845" t="s">
        <v>798</v>
      </c>
      <c r="AR64" s="845" t="s">
        <v>798</v>
      </c>
      <c r="AS64" s="845" t="s">
        <v>798</v>
      </c>
      <c r="AT64" s="845" t="s">
        <v>798</v>
      </c>
      <c r="AU64" s="845">
        <v>0.11022700000000001</v>
      </c>
      <c r="AV64" s="845">
        <v>91.2</v>
      </c>
      <c r="AW64" s="845">
        <v>-12.479825999999999</v>
      </c>
      <c r="AX64" s="845">
        <v>74.710227000000003</v>
      </c>
      <c r="AY64" s="845">
        <v>7.5211949999999996</v>
      </c>
      <c r="AZ64" s="845" t="s">
        <v>798</v>
      </c>
      <c r="BA64" s="845">
        <v>1133.544574</v>
      </c>
      <c r="BB64" s="845">
        <v>1.4432E-2</v>
      </c>
      <c r="BC64" s="845">
        <v>1.2520999999999999E-2</v>
      </c>
      <c r="BD64" s="845">
        <v>87.093787000000006</v>
      </c>
      <c r="BE64" s="845" t="s">
        <v>798</v>
      </c>
      <c r="BF64" s="845" t="s">
        <v>798</v>
      </c>
      <c r="BG64" s="845" t="s">
        <v>798</v>
      </c>
      <c r="BH64" s="845" t="s">
        <v>798</v>
      </c>
      <c r="BI64" s="845" t="s">
        <v>798</v>
      </c>
      <c r="BJ64" s="845" t="s">
        <v>798</v>
      </c>
      <c r="BK64" s="845" t="s">
        <v>798</v>
      </c>
      <c r="BL64" s="845">
        <v>54.480412000000001</v>
      </c>
      <c r="BM64" s="845" t="s">
        <v>798</v>
      </c>
      <c r="BN64" s="845">
        <v>202.78969000000001</v>
      </c>
      <c r="BO64" s="845">
        <v>534.52231500000005</v>
      </c>
      <c r="BP64" s="845">
        <v>455.80214100000001</v>
      </c>
      <c r="BQ64" s="845" t="s">
        <v>798</v>
      </c>
      <c r="BR64" s="845">
        <v>218.78898899999999</v>
      </c>
      <c r="BS64" s="845" t="s">
        <v>798</v>
      </c>
      <c r="BT64" s="845">
        <v>6.6078789999999996</v>
      </c>
      <c r="BU64" s="845" t="s">
        <v>798</v>
      </c>
      <c r="BV64" s="845">
        <v>3.9473509999999998</v>
      </c>
      <c r="BW64" s="845" t="s">
        <v>798</v>
      </c>
      <c r="BX64" s="845">
        <v>4.0968859999999996</v>
      </c>
      <c r="BY64" s="845" t="s">
        <v>798</v>
      </c>
      <c r="BZ64" s="845">
        <v>-31.501645</v>
      </c>
      <c r="CA64" s="845" t="s">
        <v>798</v>
      </c>
      <c r="CB64" s="845">
        <v>41.784418000000002</v>
      </c>
      <c r="CC64" s="845" t="s">
        <v>798</v>
      </c>
      <c r="CD64" s="845" t="s">
        <v>798</v>
      </c>
      <c r="CE64" s="845" t="s">
        <v>798</v>
      </c>
      <c r="CF64" s="845" t="s">
        <v>798</v>
      </c>
      <c r="CG64" s="845" t="s">
        <v>798</v>
      </c>
      <c r="CH64" s="845" t="s">
        <v>798</v>
      </c>
      <c r="CI64" s="845" t="s">
        <v>798</v>
      </c>
      <c r="CJ64" s="845">
        <v>5.6746059999999998</v>
      </c>
      <c r="CK64" s="845" t="s">
        <v>798</v>
      </c>
      <c r="CL64" s="845" t="s">
        <v>798</v>
      </c>
      <c r="CM64" s="845" t="s">
        <v>798</v>
      </c>
      <c r="CN64" s="845" t="s">
        <v>798</v>
      </c>
      <c r="CO64" s="845">
        <v>428.71640200000002</v>
      </c>
      <c r="CP64" s="845">
        <v>790.00267699999995</v>
      </c>
      <c r="CQ64" s="845">
        <v>0</v>
      </c>
      <c r="CR64" s="845">
        <v>0</v>
      </c>
      <c r="CS64" s="845">
        <v>13.363412</v>
      </c>
      <c r="CT64" s="845">
        <v>114.69672</v>
      </c>
      <c r="CU64" s="845" t="s">
        <v>798</v>
      </c>
      <c r="CV64" s="845" t="s">
        <v>798</v>
      </c>
      <c r="CW64" s="845">
        <v>1914.810692</v>
      </c>
      <c r="CX64" s="845" t="s">
        <v>798</v>
      </c>
      <c r="CY64" s="845" t="s">
        <v>798</v>
      </c>
      <c r="CZ64" s="845" t="s">
        <v>798</v>
      </c>
      <c r="DA64" s="845" t="s">
        <v>798</v>
      </c>
      <c r="DB64" s="845" t="s">
        <v>798</v>
      </c>
      <c r="DC64" s="845" t="s">
        <v>798</v>
      </c>
      <c r="DD64" s="845">
        <v>60.81156</v>
      </c>
      <c r="DE64" s="845" t="s">
        <v>798</v>
      </c>
      <c r="DF64" s="845" t="s">
        <v>798</v>
      </c>
      <c r="DG64" s="845">
        <v>77.415211999999997</v>
      </c>
      <c r="DH64" s="845" t="s">
        <v>798</v>
      </c>
      <c r="DI64" s="845" t="s">
        <v>798</v>
      </c>
      <c r="DJ64" s="845">
        <v>246.15554599999999</v>
      </c>
      <c r="DK64" s="845" t="s">
        <v>798</v>
      </c>
      <c r="DL64" s="845">
        <v>0.115589</v>
      </c>
      <c r="DM64" s="845">
        <v>42.398476000000002</v>
      </c>
      <c r="DN64" s="845">
        <v>0.28372999999999998</v>
      </c>
      <c r="DO64" s="845" t="s">
        <v>798</v>
      </c>
      <c r="DP64" s="845" t="s">
        <v>798</v>
      </c>
      <c r="DQ64" s="845" t="s">
        <v>798</v>
      </c>
      <c r="DR64" s="845" t="s">
        <v>798</v>
      </c>
      <c r="DS64" s="845">
        <v>0</v>
      </c>
      <c r="DT64" s="845">
        <v>12</v>
      </c>
      <c r="DU64" s="845">
        <v>-113.78</v>
      </c>
      <c r="DV64" s="845">
        <v>2.75</v>
      </c>
      <c r="DW64" s="845">
        <v>2.71</v>
      </c>
      <c r="DX64" s="845">
        <v>49.19</v>
      </c>
      <c r="DY64" s="845">
        <v>316.19</v>
      </c>
      <c r="DZ64" s="845">
        <v>1.1200000000000001</v>
      </c>
      <c r="EA64" s="845">
        <v>7.9</v>
      </c>
      <c r="EB64" s="845">
        <v>9.58</v>
      </c>
      <c r="EC64" s="845">
        <v>0</v>
      </c>
      <c r="ED64" s="845" t="s">
        <v>798</v>
      </c>
      <c r="EE64" s="845" t="s">
        <v>798</v>
      </c>
      <c r="EF64" s="845">
        <v>7.7859999999999996</v>
      </c>
    </row>
    <row r="65" spans="1:136" x14ac:dyDescent="0.2">
      <c r="A65" s="845">
        <v>61</v>
      </c>
      <c r="B65" s="845">
        <v>1</v>
      </c>
      <c r="C65" s="845" t="s">
        <v>798</v>
      </c>
      <c r="D65" s="845" t="s">
        <v>798</v>
      </c>
      <c r="E65" s="845" t="s">
        <v>798</v>
      </c>
      <c r="F65" s="845" t="s">
        <v>798</v>
      </c>
      <c r="G65" s="845" t="s">
        <v>798</v>
      </c>
      <c r="H65" s="845" t="s">
        <v>798</v>
      </c>
      <c r="I65" s="845" t="s">
        <v>798</v>
      </c>
      <c r="J65" s="845" t="s">
        <v>798</v>
      </c>
      <c r="K65" s="845" t="s">
        <v>798</v>
      </c>
      <c r="L65" s="845" t="s">
        <v>798</v>
      </c>
      <c r="M65" s="845" t="s">
        <v>798</v>
      </c>
      <c r="N65" s="845" t="s">
        <v>798</v>
      </c>
      <c r="O65" s="845" t="s">
        <v>798</v>
      </c>
      <c r="P65" s="845" t="s">
        <v>798</v>
      </c>
      <c r="Q65" s="845" t="s">
        <v>798</v>
      </c>
      <c r="R65" s="845" t="s">
        <v>798</v>
      </c>
      <c r="S65" s="845" t="s">
        <v>798</v>
      </c>
      <c r="T65" s="845" t="s">
        <v>798</v>
      </c>
      <c r="U65" s="845" t="s">
        <v>798</v>
      </c>
      <c r="V65" s="845" t="s">
        <v>798</v>
      </c>
      <c r="W65" s="845" t="s">
        <v>798</v>
      </c>
      <c r="X65" s="845" t="s">
        <v>798</v>
      </c>
      <c r="Y65" s="845" t="s">
        <v>798</v>
      </c>
      <c r="Z65" s="845" t="s">
        <v>798</v>
      </c>
      <c r="AA65" s="845" t="s">
        <v>798</v>
      </c>
      <c r="AB65" s="845" t="s">
        <v>798</v>
      </c>
      <c r="AC65" s="845" t="s">
        <v>798</v>
      </c>
      <c r="AD65" s="845" t="s">
        <v>798</v>
      </c>
      <c r="AE65" s="845" t="s">
        <v>798</v>
      </c>
      <c r="AF65" s="845" t="s">
        <v>798</v>
      </c>
      <c r="AG65" s="845" t="s">
        <v>798</v>
      </c>
      <c r="AH65" s="845" t="s">
        <v>798</v>
      </c>
      <c r="AI65" s="845" t="s">
        <v>798</v>
      </c>
      <c r="AJ65" s="845" t="s">
        <v>798</v>
      </c>
      <c r="AK65" s="845" t="s">
        <v>798</v>
      </c>
      <c r="AL65" s="845" t="s">
        <v>798</v>
      </c>
      <c r="AM65" s="845" t="s">
        <v>798</v>
      </c>
      <c r="AN65" s="845" t="s">
        <v>798</v>
      </c>
      <c r="AO65" s="845" t="s">
        <v>798</v>
      </c>
      <c r="AP65" s="845" t="s">
        <v>798</v>
      </c>
      <c r="AQ65" s="845" t="s">
        <v>798</v>
      </c>
      <c r="AR65" s="845" t="s">
        <v>798</v>
      </c>
      <c r="AS65" s="845" t="s">
        <v>798</v>
      </c>
      <c r="AT65" s="845" t="s">
        <v>798</v>
      </c>
      <c r="AU65" s="845" t="s">
        <v>798</v>
      </c>
      <c r="AV65" s="845" t="s">
        <v>798</v>
      </c>
      <c r="AW65" s="845" t="s">
        <v>798</v>
      </c>
      <c r="AX65" s="845" t="s">
        <v>798</v>
      </c>
      <c r="AY65" s="845" t="s">
        <v>798</v>
      </c>
      <c r="AZ65" s="845" t="s">
        <v>798</v>
      </c>
      <c r="BA65" s="845" t="s">
        <v>798</v>
      </c>
      <c r="BB65" s="845" t="s">
        <v>798</v>
      </c>
      <c r="BC65" s="845" t="s">
        <v>798</v>
      </c>
      <c r="BD65" s="845" t="s">
        <v>798</v>
      </c>
      <c r="BE65" s="845" t="s">
        <v>798</v>
      </c>
      <c r="BF65" s="845" t="s">
        <v>798</v>
      </c>
      <c r="BG65" s="845" t="s">
        <v>798</v>
      </c>
      <c r="BH65" s="845" t="s">
        <v>798</v>
      </c>
      <c r="BI65" s="845" t="s">
        <v>798</v>
      </c>
      <c r="BJ65" s="845" t="s">
        <v>798</v>
      </c>
      <c r="BK65" s="845" t="s">
        <v>798</v>
      </c>
      <c r="BL65" s="845" t="s">
        <v>798</v>
      </c>
      <c r="BM65" s="845" t="s">
        <v>798</v>
      </c>
      <c r="BN65" s="845" t="s">
        <v>798</v>
      </c>
      <c r="BO65" s="845" t="s">
        <v>798</v>
      </c>
      <c r="BP65" s="845" t="s">
        <v>798</v>
      </c>
      <c r="BQ65" s="845" t="s">
        <v>798</v>
      </c>
      <c r="BR65" s="845" t="s">
        <v>798</v>
      </c>
      <c r="BS65" s="845" t="s">
        <v>798</v>
      </c>
      <c r="BT65" s="845" t="s">
        <v>798</v>
      </c>
      <c r="BU65" s="845" t="s">
        <v>798</v>
      </c>
      <c r="BV65" s="845" t="s">
        <v>798</v>
      </c>
      <c r="BW65" s="845" t="s">
        <v>798</v>
      </c>
      <c r="BX65" s="845" t="s">
        <v>798</v>
      </c>
      <c r="BY65" s="845" t="s">
        <v>798</v>
      </c>
      <c r="BZ65" s="845" t="s">
        <v>798</v>
      </c>
      <c r="CA65" s="845" t="s">
        <v>798</v>
      </c>
      <c r="CB65" s="845" t="s">
        <v>798</v>
      </c>
      <c r="CC65" s="845" t="s">
        <v>798</v>
      </c>
      <c r="CD65" s="845" t="s">
        <v>798</v>
      </c>
      <c r="CE65" s="845" t="s">
        <v>798</v>
      </c>
      <c r="CF65" s="845" t="s">
        <v>798</v>
      </c>
      <c r="CG65" s="845" t="s">
        <v>798</v>
      </c>
      <c r="CH65" s="845" t="s">
        <v>798</v>
      </c>
      <c r="CI65" s="845" t="s">
        <v>798</v>
      </c>
      <c r="CJ65" s="845" t="s">
        <v>798</v>
      </c>
      <c r="CK65" s="845" t="s">
        <v>798</v>
      </c>
      <c r="CL65" s="845" t="s">
        <v>798</v>
      </c>
      <c r="CM65" s="845" t="s">
        <v>798</v>
      </c>
      <c r="CN65" s="845" t="s">
        <v>798</v>
      </c>
      <c r="CO65" s="845" t="s">
        <v>798</v>
      </c>
      <c r="CP65" s="845" t="s">
        <v>798</v>
      </c>
      <c r="CQ65" s="845" t="s">
        <v>798</v>
      </c>
      <c r="CR65" s="845" t="s">
        <v>798</v>
      </c>
      <c r="CS65" s="845" t="s">
        <v>798</v>
      </c>
      <c r="CT65" s="845" t="s">
        <v>798</v>
      </c>
      <c r="CU65" s="845" t="s">
        <v>798</v>
      </c>
      <c r="CV65" s="845" t="s">
        <v>798</v>
      </c>
      <c r="CW65" s="845" t="s">
        <v>798</v>
      </c>
      <c r="CX65" s="845" t="s">
        <v>798</v>
      </c>
      <c r="CY65" s="845" t="s">
        <v>798</v>
      </c>
      <c r="CZ65" s="845" t="s">
        <v>798</v>
      </c>
      <c r="DA65" s="845" t="s">
        <v>798</v>
      </c>
      <c r="DB65" s="845" t="s">
        <v>798</v>
      </c>
      <c r="DC65" s="845" t="s">
        <v>798</v>
      </c>
      <c r="DD65" s="845" t="s">
        <v>798</v>
      </c>
      <c r="DE65" s="845" t="s">
        <v>798</v>
      </c>
      <c r="DF65" s="845" t="s">
        <v>798</v>
      </c>
      <c r="DG65" s="845" t="s">
        <v>798</v>
      </c>
      <c r="DH65" s="845" t="s">
        <v>798</v>
      </c>
      <c r="DI65" s="845" t="s">
        <v>798</v>
      </c>
      <c r="DJ65" s="845" t="s">
        <v>798</v>
      </c>
      <c r="DK65" s="845" t="s">
        <v>798</v>
      </c>
      <c r="DL65" s="845" t="s">
        <v>798</v>
      </c>
      <c r="DM65" s="845" t="s">
        <v>798</v>
      </c>
      <c r="DN65" s="845" t="s">
        <v>798</v>
      </c>
      <c r="DO65" s="845" t="s">
        <v>798</v>
      </c>
      <c r="DP65" s="845" t="s">
        <v>798</v>
      </c>
      <c r="DQ65" s="845" t="s">
        <v>798</v>
      </c>
      <c r="DR65" s="845" t="s">
        <v>798</v>
      </c>
      <c r="DS65" s="845" t="s">
        <v>798</v>
      </c>
      <c r="DT65" s="845">
        <v>13</v>
      </c>
      <c r="DU65" s="845">
        <v>-155.61000000000001</v>
      </c>
      <c r="DV65" s="845">
        <v>2</v>
      </c>
      <c r="DW65" s="845">
        <v>1.97</v>
      </c>
      <c r="DX65" s="845">
        <v>45.29</v>
      </c>
      <c r="DY65" s="845">
        <v>204.77</v>
      </c>
      <c r="DZ65" s="845">
        <v>1.06</v>
      </c>
      <c r="EA65" s="845">
        <v>7.67</v>
      </c>
      <c r="EB65" s="845">
        <v>9.35</v>
      </c>
      <c r="EC65" s="845">
        <v>0</v>
      </c>
      <c r="ED65" s="845" t="s">
        <v>798</v>
      </c>
      <c r="EE65" s="845" t="s">
        <v>798</v>
      </c>
      <c r="EF65" s="845" t="s">
        <v>798</v>
      </c>
    </row>
    <row r="66" spans="1:136" x14ac:dyDescent="0.2">
      <c r="A66" s="845">
        <v>62</v>
      </c>
      <c r="B66" s="845">
        <v>2</v>
      </c>
      <c r="C66" s="845" t="s">
        <v>798</v>
      </c>
      <c r="D66" s="845" t="s">
        <v>798</v>
      </c>
      <c r="E66" s="845" t="s">
        <v>798</v>
      </c>
      <c r="F66" s="845" t="s">
        <v>798</v>
      </c>
      <c r="G66" s="845" t="s">
        <v>798</v>
      </c>
      <c r="H66" s="845" t="s">
        <v>798</v>
      </c>
      <c r="I66" s="845" t="s">
        <v>798</v>
      </c>
      <c r="J66" s="845" t="s">
        <v>798</v>
      </c>
      <c r="K66" s="845" t="s">
        <v>798</v>
      </c>
      <c r="L66" s="845" t="s">
        <v>798</v>
      </c>
      <c r="M66" s="845" t="s">
        <v>798</v>
      </c>
      <c r="N66" s="845" t="s">
        <v>798</v>
      </c>
      <c r="O66" s="845" t="s">
        <v>798</v>
      </c>
      <c r="P66" s="845" t="s">
        <v>798</v>
      </c>
      <c r="Q66" s="845" t="s">
        <v>798</v>
      </c>
      <c r="R66" s="845" t="s">
        <v>798</v>
      </c>
      <c r="S66" s="845" t="s">
        <v>798</v>
      </c>
      <c r="T66" s="845" t="s">
        <v>798</v>
      </c>
      <c r="U66" s="845" t="s">
        <v>798</v>
      </c>
      <c r="V66" s="845" t="s">
        <v>798</v>
      </c>
      <c r="W66" s="845" t="s">
        <v>798</v>
      </c>
      <c r="X66" s="845" t="s">
        <v>798</v>
      </c>
      <c r="Y66" s="845" t="s">
        <v>798</v>
      </c>
      <c r="Z66" s="845" t="s">
        <v>798</v>
      </c>
      <c r="AA66" s="845" t="s">
        <v>798</v>
      </c>
      <c r="AB66" s="845" t="s">
        <v>798</v>
      </c>
      <c r="AC66" s="845" t="s">
        <v>798</v>
      </c>
      <c r="AD66" s="845" t="s">
        <v>798</v>
      </c>
      <c r="AE66" s="845" t="s">
        <v>798</v>
      </c>
      <c r="AF66" s="845" t="s">
        <v>798</v>
      </c>
      <c r="AG66" s="845" t="s">
        <v>798</v>
      </c>
      <c r="AH66" s="845" t="s">
        <v>798</v>
      </c>
      <c r="AI66" s="845" t="s">
        <v>798</v>
      </c>
      <c r="AJ66" s="845" t="s">
        <v>798</v>
      </c>
      <c r="AK66" s="845" t="s">
        <v>798</v>
      </c>
      <c r="AL66" s="845" t="s">
        <v>798</v>
      </c>
      <c r="AM66" s="845" t="s">
        <v>798</v>
      </c>
      <c r="AN66" s="845" t="s">
        <v>798</v>
      </c>
      <c r="AO66" s="845" t="s">
        <v>798</v>
      </c>
      <c r="AP66" s="845" t="s">
        <v>798</v>
      </c>
      <c r="AQ66" s="845" t="s">
        <v>798</v>
      </c>
      <c r="AR66" s="845" t="s">
        <v>798</v>
      </c>
      <c r="AS66" s="845" t="s">
        <v>798</v>
      </c>
      <c r="AT66" s="845" t="s">
        <v>798</v>
      </c>
      <c r="AU66" s="845" t="s">
        <v>798</v>
      </c>
      <c r="AV66" s="845" t="s">
        <v>798</v>
      </c>
      <c r="AW66" s="845" t="s">
        <v>798</v>
      </c>
      <c r="AX66" s="845" t="s">
        <v>798</v>
      </c>
      <c r="AY66" s="845" t="s">
        <v>798</v>
      </c>
      <c r="AZ66" s="845" t="s">
        <v>798</v>
      </c>
      <c r="BA66" s="845" t="s">
        <v>798</v>
      </c>
      <c r="BB66" s="845" t="s">
        <v>798</v>
      </c>
      <c r="BC66" s="845" t="s">
        <v>798</v>
      </c>
      <c r="BD66" s="845" t="s">
        <v>798</v>
      </c>
      <c r="BE66" s="845" t="s">
        <v>798</v>
      </c>
      <c r="BF66" s="845" t="s">
        <v>798</v>
      </c>
      <c r="BG66" s="845" t="s">
        <v>798</v>
      </c>
      <c r="BH66" s="845" t="s">
        <v>798</v>
      </c>
      <c r="BI66" s="845" t="s">
        <v>798</v>
      </c>
      <c r="BJ66" s="845" t="s">
        <v>798</v>
      </c>
      <c r="BK66" s="845" t="s">
        <v>798</v>
      </c>
      <c r="BL66" s="845" t="s">
        <v>798</v>
      </c>
      <c r="BM66" s="845" t="s">
        <v>798</v>
      </c>
      <c r="BN66" s="845" t="s">
        <v>798</v>
      </c>
      <c r="BO66" s="845" t="s">
        <v>798</v>
      </c>
      <c r="BP66" s="845" t="s">
        <v>798</v>
      </c>
      <c r="BQ66" s="845" t="s">
        <v>798</v>
      </c>
      <c r="BR66" s="845" t="s">
        <v>798</v>
      </c>
      <c r="BS66" s="845" t="s">
        <v>798</v>
      </c>
      <c r="BT66" s="845" t="s">
        <v>798</v>
      </c>
      <c r="BU66" s="845" t="s">
        <v>798</v>
      </c>
      <c r="BV66" s="845" t="s">
        <v>798</v>
      </c>
      <c r="BW66" s="845" t="s">
        <v>798</v>
      </c>
      <c r="BX66" s="845" t="s">
        <v>798</v>
      </c>
      <c r="BY66" s="845" t="s">
        <v>798</v>
      </c>
      <c r="BZ66" s="845" t="s">
        <v>798</v>
      </c>
      <c r="CA66" s="845" t="s">
        <v>798</v>
      </c>
      <c r="CB66" s="845" t="s">
        <v>798</v>
      </c>
      <c r="CC66" s="845" t="s">
        <v>798</v>
      </c>
      <c r="CD66" s="845" t="s">
        <v>798</v>
      </c>
      <c r="CE66" s="845" t="s">
        <v>798</v>
      </c>
      <c r="CF66" s="845" t="s">
        <v>798</v>
      </c>
      <c r="CG66" s="845" t="s">
        <v>798</v>
      </c>
      <c r="CH66" s="845" t="s">
        <v>798</v>
      </c>
      <c r="CI66" s="845" t="s">
        <v>798</v>
      </c>
      <c r="CJ66" s="845" t="s">
        <v>798</v>
      </c>
      <c r="CK66" s="845" t="s">
        <v>798</v>
      </c>
      <c r="CL66" s="845" t="s">
        <v>798</v>
      </c>
      <c r="CM66" s="845" t="s">
        <v>798</v>
      </c>
      <c r="CN66" s="845" t="s">
        <v>798</v>
      </c>
      <c r="CO66" s="845" t="s">
        <v>798</v>
      </c>
      <c r="CP66" s="845" t="s">
        <v>798</v>
      </c>
      <c r="CQ66" s="845" t="s">
        <v>798</v>
      </c>
      <c r="CR66" s="845" t="s">
        <v>798</v>
      </c>
      <c r="CS66" s="845" t="s">
        <v>798</v>
      </c>
      <c r="CT66" s="845" t="s">
        <v>798</v>
      </c>
      <c r="CU66" s="845" t="s">
        <v>798</v>
      </c>
      <c r="CV66" s="845" t="s">
        <v>798</v>
      </c>
      <c r="CW66" s="845" t="s">
        <v>798</v>
      </c>
      <c r="CX66" s="845" t="s">
        <v>798</v>
      </c>
      <c r="CY66" s="845" t="s">
        <v>798</v>
      </c>
      <c r="CZ66" s="845" t="s">
        <v>798</v>
      </c>
      <c r="DA66" s="845" t="s">
        <v>798</v>
      </c>
      <c r="DB66" s="845" t="s">
        <v>798</v>
      </c>
      <c r="DC66" s="845" t="s">
        <v>798</v>
      </c>
      <c r="DD66" s="845" t="s">
        <v>798</v>
      </c>
      <c r="DE66" s="845" t="s">
        <v>798</v>
      </c>
      <c r="DF66" s="845" t="s">
        <v>798</v>
      </c>
      <c r="DG66" s="845" t="s">
        <v>798</v>
      </c>
      <c r="DH66" s="845" t="s">
        <v>798</v>
      </c>
      <c r="DI66" s="845" t="s">
        <v>798</v>
      </c>
      <c r="DJ66" s="845" t="s">
        <v>798</v>
      </c>
      <c r="DK66" s="845" t="s">
        <v>798</v>
      </c>
      <c r="DL66" s="845" t="s">
        <v>798</v>
      </c>
      <c r="DM66" s="845" t="s">
        <v>798</v>
      </c>
      <c r="DN66" s="845" t="s">
        <v>798</v>
      </c>
      <c r="DO66" s="845" t="s">
        <v>798</v>
      </c>
      <c r="DP66" s="845" t="s">
        <v>798</v>
      </c>
      <c r="DQ66" s="845" t="s">
        <v>798</v>
      </c>
      <c r="DR66" s="845" t="s">
        <v>798</v>
      </c>
      <c r="DS66" s="845" t="s">
        <v>798</v>
      </c>
      <c r="DT66" s="845">
        <v>14</v>
      </c>
      <c r="DU66" s="845">
        <v>-190.98</v>
      </c>
      <c r="DV66" s="845">
        <v>1.32</v>
      </c>
      <c r="DW66" s="845">
        <v>1.28</v>
      </c>
      <c r="DX66" s="845">
        <v>41.66</v>
      </c>
      <c r="DY66" s="845">
        <v>102.07</v>
      </c>
      <c r="DZ66" s="845">
        <v>1.01</v>
      </c>
      <c r="EA66" s="845">
        <v>7.45</v>
      </c>
      <c r="EB66" s="845">
        <v>9.1300000000000008</v>
      </c>
      <c r="EC66" s="845">
        <v>0</v>
      </c>
      <c r="ED66" s="845" t="s">
        <v>798</v>
      </c>
      <c r="EE66" s="845" t="s">
        <v>798</v>
      </c>
      <c r="EF66" s="845" t="s">
        <v>798</v>
      </c>
    </row>
    <row r="67" spans="1:136" x14ac:dyDescent="0.2">
      <c r="A67" s="845">
        <v>63</v>
      </c>
      <c r="B67" s="845">
        <v>3</v>
      </c>
      <c r="C67" s="845" t="s">
        <v>798</v>
      </c>
      <c r="D67" s="845" t="s">
        <v>798</v>
      </c>
      <c r="E67" s="845" t="s">
        <v>798</v>
      </c>
      <c r="F67" s="845" t="s">
        <v>798</v>
      </c>
      <c r="G67" s="845" t="s">
        <v>798</v>
      </c>
      <c r="H67" s="845" t="s">
        <v>798</v>
      </c>
      <c r="I67" s="845" t="s">
        <v>798</v>
      </c>
      <c r="J67" s="845" t="s">
        <v>798</v>
      </c>
      <c r="K67" s="845" t="s">
        <v>798</v>
      </c>
      <c r="L67" s="845" t="s">
        <v>798</v>
      </c>
      <c r="M67" s="845" t="s">
        <v>798</v>
      </c>
      <c r="N67" s="845" t="s">
        <v>798</v>
      </c>
      <c r="O67" s="845" t="s">
        <v>798</v>
      </c>
      <c r="P67" s="845" t="s">
        <v>798</v>
      </c>
      <c r="Q67" s="845" t="s">
        <v>798</v>
      </c>
      <c r="R67" s="845" t="s">
        <v>798</v>
      </c>
      <c r="S67" s="845" t="s">
        <v>798</v>
      </c>
      <c r="T67" s="845" t="s">
        <v>798</v>
      </c>
      <c r="U67" s="845" t="s">
        <v>798</v>
      </c>
      <c r="V67" s="845" t="s">
        <v>798</v>
      </c>
      <c r="W67" s="845" t="s">
        <v>798</v>
      </c>
      <c r="X67" s="845" t="s">
        <v>798</v>
      </c>
      <c r="Y67" s="845" t="s">
        <v>798</v>
      </c>
      <c r="Z67" s="845" t="s">
        <v>798</v>
      </c>
      <c r="AA67" s="845" t="s">
        <v>798</v>
      </c>
      <c r="AB67" s="845" t="s">
        <v>798</v>
      </c>
      <c r="AC67" s="845" t="s">
        <v>798</v>
      </c>
      <c r="AD67" s="845" t="s">
        <v>798</v>
      </c>
      <c r="AE67" s="845" t="s">
        <v>798</v>
      </c>
      <c r="AF67" s="845" t="s">
        <v>798</v>
      </c>
      <c r="AG67" s="845" t="s">
        <v>798</v>
      </c>
      <c r="AH67" s="845" t="s">
        <v>798</v>
      </c>
      <c r="AI67" s="845" t="s">
        <v>798</v>
      </c>
      <c r="AJ67" s="845" t="s">
        <v>798</v>
      </c>
      <c r="AK67" s="845" t="s">
        <v>798</v>
      </c>
      <c r="AL67" s="845" t="s">
        <v>798</v>
      </c>
      <c r="AM67" s="845" t="s">
        <v>798</v>
      </c>
      <c r="AN67" s="845" t="s">
        <v>798</v>
      </c>
      <c r="AO67" s="845" t="s">
        <v>798</v>
      </c>
      <c r="AP67" s="845" t="s">
        <v>798</v>
      </c>
      <c r="AQ67" s="845" t="s">
        <v>798</v>
      </c>
      <c r="AR67" s="845" t="s">
        <v>798</v>
      </c>
      <c r="AS67" s="845" t="s">
        <v>798</v>
      </c>
      <c r="AT67" s="845" t="s">
        <v>798</v>
      </c>
      <c r="AU67" s="845" t="s">
        <v>798</v>
      </c>
      <c r="AV67" s="845" t="s">
        <v>798</v>
      </c>
      <c r="AW67" s="845" t="s">
        <v>798</v>
      </c>
      <c r="AX67" s="845" t="s">
        <v>798</v>
      </c>
      <c r="AY67" s="845" t="s">
        <v>798</v>
      </c>
      <c r="AZ67" s="845" t="s">
        <v>798</v>
      </c>
      <c r="BA67" s="845" t="s">
        <v>798</v>
      </c>
      <c r="BB67" s="845" t="s">
        <v>798</v>
      </c>
      <c r="BC67" s="845" t="s">
        <v>798</v>
      </c>
      <c r="BD67" s="845" t="s">
        <v>798</v>
      </c>
      <c r="BE67" s="845" t="s">
        <v>798</v>
      </c>
      <c r="BF67" s="845" t="s">
        <v>798</v>
      </c>
      <c r="BG67" s="845" t="s">
        <v>798</v>
      </c>
      <c r="BH67" s="845" t="s">
        <v>798</v>
      </c>
      <c r="BI67" s="845" t="s">
        <v>798</v>
      </c>
      <c r="BJ67" s="845" t="s">
        <v>798</v>
      </c>
      <c r="BK67" s="845" t="s">
        <v>798</v>
      </c>
      <c r="BL67" s="845" t="s">
        <v>798</v>
      </c>
      <c r="BM67" s="845" t="s">
        <v>798</v>
      </c>
      <c r="BN67" s="845" t="s">
        <v>798</v>
      </c>
      <c r="BO67" s="845" t="s">
        <v>798</v>
      </c>
      <c r="BP67" s="845" t="s">
        <v>798</v>
      </c>
      <c r="BQ67" s="845" t="s">
        <v>798</v>
      </c>
      <c r="BR67" s="845" t="s">
        <v>798</v>
      </c>
      <c r="BS67" s="845" t="s">
        <v>798</v>
      </c>
      <c r="BT67" s="845" t="s">
        <v>798</v>
      </c>
      <c r="BU67" s="845" t="s">
        <v>798</v>
      </c>
      <c r="BV67" s="845" t="s">
        <v>798</v>
      </c>
      <c r="BW67" s="845" t="s">
        <v>798</v>
      </c>
      <c r="BX67" s="845" t="s">
        <v>798</v>
      </c>
      <c r="BY67" s="845" t="s">
        <v>798</v>
      </c>
      <c r="BZ67" s="845" t="s">
        <v>798</v>
      </c>
      <c r="CA67" s="845" t="s">
        <v>798</v>
      </c>
      <c r="CB67" s="845" t="s">
        <v>798</v>
      </c>
      <c r="CC67" s="845" t="s">
        <v>798</v>
      </c>
      <c r="CD67" s="845" t="s">
        <v>798</v>
      </c>
      <c r="CE67" s="845" t="s">
        <v>798</v>
      </c>
      <c r="CF67" s="845" t="s">
        <v>798</v>
      </c>
      <c r="CG67" s="845" t="s">
        <v>798</v>
      </c>
      <c r="CH67" s="845" t="s">
        <v>798</v>
      </c>
      <c r="CI67" s="845" t="s">
        <v>798</v>
      </c>
      <c r="CJ67" s="845" t="s">
        <v>798</v>
      </c>
      <c r="CK67" s="845" t="s">
        <v>798</v>
      </c>
      <c r="CL67" s="845" t="s">
        <v>798</v>
      </c>
      <c r="CM67" s="845" t="s">
        <v>798</v>
      </c>
      <c r="CN67" s="845" t="s">
        <v>798</v>
      </c>
      <c r="CO67" s="845" t="s">
        <v>798</v>
      </c>
      <c r="CP67" s="845" t="s">
        <v>798</v>
      </c>
      <c r="CQ67" s="845" t="s">
        <v>798</v>
      </c>
      <c r="CR67" s="845" t="s">
        <v>798</v>
      </c>
      <c r="CS67" s="845" t="s">
        <v>798</v>
      </c>
      <c r="CT67" s="845" t="s">
        <v>798</v>
      </c>
      <c r="CU67" s="845" t="s">
        <v>798</v>
      </c>
      <c r="CV67" s="845" t="s">
        <v>798</v>
      </c>
      <c r="CW67" s="845" t="s">
        <v>798</v>
      </c>
      <c r="CX67" s="845" t="s">
        <v>798</v>
      </c>
      <c r="CY67" s="845" t="s">
        <v>798</v>
      </c>
      <c r="CZ67" s="845" t="s">
        <v>798</v>
      </c>
      <c r="DA67" s="845" t="s">
        <v>798</v>
      </c>
      <c r="DB67" s="845" t="s">
        <v>798</v>
      </c>
      <c r="DC67" s="845" t="s">
        <v>798</v>
      </c>
      <c r="DD67" s="845" t="s">
        <v>798</v>
      </c>
      <c r="DE67" s="845" t="s">
        <v>798</v>
      </c>
      <c r="DF67" s="845" t="s">
        <v>798</v>
      </c>
      <c r="DG67" s="845" t="s">
        <v>798</v>
      </c>
      <c r="DH67" s="845" t="s">
        <v>798</v>
      </c>
      <c r="DI67" s="845" t="s">
        <v>798</v>
      </c>
      <c r="DJ67" s="845" t="s">
        <v>798</v>
      </c>
      <c r="DK67" s="845" t="s">
        <v>798</v>
      </c>
      <c r="DL67" s="845" t="s">
        <v>798</v>
      </c>
      <c r="DM67" s="845" t="s">
        <v>798</v>
      </c>
      <c r="DN67" s="845" t="s">
        <v>798</v>
      </c>
      <c r="DO67" s="845" t="s">
        <v>798</v>
      </c>
      <c r="DP67" s="845" t="s">
        <v>798</v>
      </c>
      <c r="DQ67" s="845" t="s">
        <v>798</v>
      </c>
      <c r="DR67" s="845" t="s">
        <v>798</v>
      </c>
      <c r="DS67" s="845" t="s">
        <v>798</v>
      </c>
      <c r="DT67" s="845">
        <v>15</v>
      </c>
      <c r="DU67" s="845">
        <v>-211.48</v>
      </c>
      <c r="DV67" s="845">
        <v>0.68</v>
      </c>
      <c r="DW67" s="845">
        <v>0.64</v>
      </c>
      <c r="DX67" s="845">
        <v>38.29</v>
      </c>
      <c r="DY67" s="845">
        <v>7.48</v>
      </c>
      <c r="DZ67" s="845">
        <v>0.95</v>
      </c>
      <c r="EA67" s="845">
        <v>7.25</v>
      </c>
      <c r="EB67" s="845">
        <v>8.93</v>
      </c>
      <c r="EC67" s="845">
        <v>0</v>
      </c>
      <c r="ED67" s="845" t="s">
        <v>798</v>
      </c>
      <c r="EE67" s="845" t="s">
        <v>798</v>
      </c>
      <c r="EF67" s="845" t="s">
        <v>798</v>
      </c>
    </row>
    <row r="68" spans="1:136" x14ac:dyDescent="0.2">
      <c r="A68" s="845">
        <v>64</v>
      </c>
      <c r="B68" s="845">
        <v>4</v>
      </c>
      <c r="C68" s="845" t="s">
        <v>798</v>
      </c>
      <c r="D68" s="845" t="s">
        <v>798</v>
      </c>
      <c r="E68" s="845" t="s">
        <v>798</v>
      </c>
      <c r="F68" s="845" t="s">
        <v>798</v>
      </c>
      <c r="G68" s="845" t="s">
        <v>798</v>
      </c>
      <c r="H68" s="845" t="s">
        <v>798</v>
      </c>
      <c r="I68" s="845" t="s">
        <v>798</v>
      </c>
      <c r="J68" s="845" t="s">
        <v>798</v>
      </c>
      <c r="K68" s="845" t="s">
        <v>798</v>
      </c>
      <c r="L68" s="845" t="s">
        <v>798</v>
      </c>
      <c r="M68" s="845" t="s">
        <v>798</v>
      </c>
      <c r="N68" s="845" t="s">
        <v>798</v>
      </c>
      <c r="O68" s="845" t="s">
        <v>798</v>
      </c>
      <c r="P68" s="845" t="s">
        <v>798</v>
      </c>
      <c r="Q68" s="845" t="s">
        <v>798</v>
      </c>
      <c r="R68" s="845" t="s">
        <v>798</v>
      </c>
      <c r="S68" s="845" t="s">
        <v>798</v>
      </c>
      <c r="T68" s="845" t="s">
        <v>798</v>
      </c>
      <c r="U68" s="845" t="s">
        <v>798</v>
      </c>
      <c r="V68" s="845" t="s">
        <v>798</v>
      </c>
      <c r="W68" s="845" t="s">
        <v>798</v>
      </c>
      <c r="X68" s="845" t="s">
        <v>798</v>
      </c>
      <c r="Y68" s="845" t="s">
        <v>798</v>
      </c>
      <c r="Z68" s="845" t="s">
        <v>798</v>
      </c>
      <c r="AA68" s="845" t="s">
        <v>798</v>
      </c>
      <c r="AB68" s="845" t="s">
        <v>798</v>
      </c>
      <c r="AC68" s="845" t="s">
        <v>798</v>
      </c>
      <c r="AD68" s="845" t="s">
        <v>798</v>
      </c>
      <c r="AE68" s="845" t="s">
        <v>798</v>
      </c>
      <c r="AF68" s="845" t="s">
        <v>798</v>
      </c>
      <c r="AG68" s="845" t="s">
        <v>798</v>
      </c>
      <c r="AH68" s="845" t="s">
        <v>798</v>
      </c>
      <c r="AI68" s="845" t="s">
        <v>798</v>
      </c>
      <c r="AJ68" s="845" t="s">
        <v>798</v>
      </c>
      <c r="AK68" s="845" t="s">
        <v>798</v>
      </c>
      <c r="AL68" s="845" t="s">
        <v>798</v>
      </c>
      <c r="AM68" s="845" t="s">
        <v>798</v>
      </c>
      <c r="AN68" s="845" t="s">
        <v>798</v>
      </c>
      <c r="AO68" s="845" t="s">
        <v>798</v>
      </c>
      <c r="AP68" s="845" t="s">
        <v>798</v>
      </c>
      <c r="AQ68" s="845" t="s">
        <v>798</v>
      </c>
      <c r="AR68" s="845" t="s">
        <v>798</v>
      </c>
      <c r="AS68" s="845" t="s">
        <v>798</v>
      </c>
      <c r="AT68" s="845" t="s">
        <v>798</v>
      </c>
      <c r="AU68" s="845" t="s">
        <v>798</v>
      </c>
      <c r="AV68" s="845" t="s">
        <v>798</v>
      </c>
      <c r="AW68" s="845" t="s">
        <v>798</v>
      </c>
      <c r="AX68" s="845" t="s">
        <v>798</v>
      </c>
      <c r="AY68" s="845" t="s">
        <v>798</v>
      </c>
      <c r="AZ68" s="845" t="s">
        <v>798</v>
      </c>
      <c r="BA68" s="845" t="s">
        <v>798</v>
      </c>
      <c r="BB68" s="845" t="s">
        <v>798</v>
      </c>
      <c r="BC68" s="845" t="s">
        <v>798</v>
      </c>
      <c r="BD68" s="845" t="s">
        <v>798</v>
      </c>
      <c r="BE68" s="845" t="s">
        <v>798</v>
      </c>
      <c r="BF68" s="845" t="s">
        <v>798</v>
      </c>
      <c r="BG68" s="845" t="s">
        <v>798</v>
      </c>
      <c r="BH68" s="845" t="s">
        <v>798</v>
      </c>
      <c r="BI68" s="845" t="s">
        <v>798</v>
      </c>
      <c r="BJ68" s="845" t="s">
        <v>798</v>
      </c>
      <c r="BK68" s="845" t="s">
        <v>798</v>
      </c>
      <c r="BL68" s="845" t="s">
        <v>798</v>
      </c>
      <c r="BM68" s="845" t="s">
        <v>798</v>
      </c>
      <c r="BN68" s="845" t="s">
        <v>798</v>
      </c>
      <c r="BO68" s="845" t="s">
        <v>798</v>
      </c>
      <c r="BP68" s="845" t="s">
        <v>798</v>
      </c>
      <c r="BQ68" s="845" t="s">
        <v>798</v>
      </c>
      <c r="BR68" s="845" t="s">
        <v>798</v>
      </c>
      <c r="BS68" s="845" t="s">
        <v>798</v>
      </c>
      <c r="BT68" s="845" t="s">
        <v>798</v>
      </c>
      <c r="BU68" s="845" t="s">
        <v>798</v>
      </c>
      <c r="BV68" s="845" t="s">
        <v>798</v>
      </c>
      <c r="BW68" s="845" t="s">
        <v>798</v>
      </c>
      <c r="BX68" s="845" t="s">
        <v>798</v>
      </c>
      <c r="BY68" s="845" t="s">
        <v>798</v>
      </c>
      <c r="BZ68" s="845" t="s">
        <v>798</v>
      </c>
      <c r="CA68" s="845" t="s">
        <v>798</v>
      </c>
      <c r="CB68" s="845" t="s">
        <v>798</v>
      </c>
      <c r="CC68" s="845" t="s">
        <v>798</v>
      </c>
      <c r="CD68" s="845" t="s">
        <v>798</v>
      </c>
      <c r="CE68" s="845" t="s">
        <v>798</v>
      </c>
      <c r="CF68" s="845" t="s">
        <v>798</v>
      </c>
      <c r="CG68" s="845" t="s">
        <v>798</v>
      </c>
      <c r="CH68" s="845" t="s">
        <v>798</v>
      </c>
      <c r="CI68" s="845" t="s">
        <v>798</v>
      </c>
      <c r="CJ68" s="845" t="s">
        <v>798</v>
      </c>
      <c r="CK68" s="845" t="s">
        <v>798</v>
      </c>
      <c r="CL68" s="845" t="s">
        <v>798</v>
      </c>
      <c r="CM68" s="845" t="s">
        <v>798</v>
      </c>
      <c r="CN68" s="845" t="s">
        <v>798</v>
      </c>
      <c r="CO68" s="845" t="s">
        <v>798</v>
      </c>
      <c r="CP68" s="845" t="s">
        <v>798</v>
      </c>
      <c r="CQ68" s="845" t="s">
        <v>798</v>
      </c>
      <c r="CR68" s="845" t="s">
        <v>798</v>
      </c>
      <c r="CS68" s="845" t="s">
        <v>798</v>
      </c>
      <c r="CT68" s="845" t="s">
        <v>798</v>
      </c>
      <c r="CU68" s="845" t="s">
        <v>798</v>
      </c>
      <c r="CV68" s="845" t="s">
        <v>798</v>
      </c>
      <c r="CW68" s="845" t="s">
        <v>798</v>
      </c>
      <c r="CX68" s="845" t="s">
        <v>798</v>
      </c>
      <c r="CY68" s="845" t="s">
        <v>798</v>
      </c>
      <c r="CZ68" s="845" t="s">
        <v>798</v>
      </c>
      <c r="DA68" s="845" t="s">
        <v>798</v>
      </c>
      <c r="DB68" s="845" t="s">
        <v>798</v>
      </c>
      <c r="DC68" s="845" t="s">
        <v>798</v>
      </c>
      <c r="DD68" s="845" t="s">
        <v>798</v>
      </c>
      <c r="DE68" s="845" t="s">
        <v>798</v>
      </c>
      <c r="DF68" s="845" t="s">
        <v>798</v>
      </c>
      <c r="DG68" s="845" t="s">
        <v>798</v>
      </c>
      <c r="DH68" s="845" t="s">
        <v>798</v>
      </c>
      <c r="DI68" s="845" t="s">
        <v>798</v>
      </c>
      <c r="DJ68" s="845" t="s">
        <v>798</v>
      </c>
      <c r="DK68" s="845" t="s">
        <v>798</v>
      </c>
      <c r="DL68" s="845" t="s">
        <v>798</v>
      </c>
      <c r="DM68" s="845" t="s">
        <v>798</v>
      </c>
      <c r="DN68" s="845" t="s">
        <v>798</v>
      </c>
      <c r="DO68" s="845" t="s">
        <v>798</v>
      </c>
      <c r="DP68" s="845" t="s">
        <v>798</v>
      </c>
      <c r="DQ68" s="845" t="s">
        <v>798</v>
      </c>
      <c r="DR68" s="845" t="s">
        <v>798</v>
      </c>
      <c r="DS68" s="845" t="s">
        <v>798</v>
      </c>
      <c r="DT68" s="845">
        <v>16</v>
      </c>
      <c r="DU68" s="845">
        <v>-230.32</v>
      </c>
      <c r="DV68" s="845">
        <v>0.09</v>
      </c>
      <c r="DW68" s="845">
        <v>0.06</v>
      </c>
      <c r="DX68" s="845">
        <v>35.18</v>
      </c>
      <c r="DY68" s="845">
        <v>0</v>
      </c>
      <c r="DZ68" s="845">
        <v>0.9</v>
      </c>
      <c r="EA68" s="845">
        <v>7.06</v>
      </c>
      <c r="EB68" s="845">
        <v>8.74</v>
      </c>
      <c r="EC68" s="845">
        <v>0</v>
      </c>
      <c r="ED68" s="845" t="s">
        <v>798</v>
      </c>
      <c r="EE68" s="845" t="s">
        <v>798</v>
      </c>
      <c r="EF68" s="845" t="s">
        <v>798</v>
      </c>
    </row>
    <row r="69" spans="1:136" x14ac:dyDescent="0.2">
      <c r="A69" s="845">
        <v>65</v>
      </c>
      <c r="B69" s="845">
        <v>5</v>
      </c>
      <c r="C69" s="845" t="s">
        <v>798</v>
      </c>
      <c r="D69" s="845" t="s">
        <v>798</v>
      </c>
      <c r="E69" s="845" t="s">
        <v>798</v>
      </c>
      <c r="F69" s="845" t="s">
        <v>798</v>
      </c>
      <c r="G69" s="845" t="s">
        <v>798</v>
      </c>
      <c r="H69" s="845" t="s">
        <v>798</v>
      </c>
      <c r="I69" s="845" t="s">
        <v>798</v>
      </c>
      <c r="J69" s="845" t="s">
        <v>798</v>
      </c>
      <c r="K69" s="845" t="s">
        <v>798</v>
      </c>
      <c r="L69" s="845" t="s">
        <v>798</v>
      </c>
      <c r="M69" s="845" t="s">
        <v>798</v>
      </c>
      <c r="N69" s="845" t="s">
        <v>798</v>
      </c>
      <c r="O69" s="845" t="s">
        <v>798</v>
      </c>
      <c r="P69" s="845" t="s">
        <v>798</v>
      </c>
      <c r="Q69" s="845" t="s">
        <v>798</v>
      </c>
      <c r="R69" s="845" t="s">
        <v>798</v>
      </c>
      <c r="S69" s="845" t="s">
        <v>798</v>
      </c>
      <c r="T69" s="845" t="s">
        <v>798</v>
      </c>
      <c r="U69" s="845" t="s">
        <v>798</v>
      </c>
      <c r="V69" s="845" t="s">
        <v>798</v>
      </c>
      <c r="W69" s="845" t="s">
        <v>798</v>
      </c>
      <c r="X69" s="845" t="s">
        <v>798</v>
      </c>
      <c r="Y69" s="845" t="s">
        <v>798</v>
      </c>
      <c r="Z69" s="845" t="s">
        <v>798</v>
      </c>
      <c r="AA69" s="845" t="s">
        <v>798</v>
      </c>
      <c r="AB69" s="845" t="s">
        <v>798</v>
      </c>
      <c r="AC69" s="845" t="s">
        <v>798</v>
      </c>
      <c r="AD69" s="845" t="s">
        <v>798</v>
      </c>
      <c r="AE69" s="845" t="s">
        <v>798</v>
      </c>
      <c r="AF69" s="845" t="s">
        <v>798</v>
      </c>
      <c r="AG69" s="845" t="s">
        <v>798</v>
      </c>
      <c r="AH69" s="845" t="s">
        <v>798</v>
      </c>
      <c r="AI69" s="845" t="s">
        <v>798</v>
      </c>
      <c r="AJ69" s="845" t="s">
        <v>798</v>
      </c>
      <c r="AK69" s="845" t="s">
        <v>798</v>
      </c>
      <c r="AL69" s="845" t="s">
        <v>798</v>
      </c>
      <c r="AM69" s="845" t="s">
        <v>798</v>
      </c>
      <c r="AN69" s="845" t="s">
        <v>798</v>
      </c>
      <c r="AO69" s="845" t="s">
        <v>798</v>
      </c>
      <c r="AP69" s="845" t="s">
        <v>798</v>
      </c>
      <c r="AQ69" s="845" t="s">
        <v>798</v>
      </c>
      <c r="AR69" s="845" t="s">
        <v>798</v>
      </c>
      <c r="AS69" s="845" t="s">
        <v>798</v>
      </c>
      <c r="AT69" s="845" t="s">
        <v>798</v>
      </c>
      <c r="AU69" s="845" t="s">
        <v>798</v>
      </c>
      <c r="AV69" s="845" t="s">
        <v>798</v>
      </c>
      <c r="AW69" s="845" t="s">
        <v>798</v>
      </c>
      <c r="AX69" s="845" t="s">
        <v>798</v>
      </c>
      <c r="AY69" s="845" t="s">
        <v>798</v>
      </c>
      <c r="AZ69" s="845" t="s">
        <v>798</v>
      </c>
      <c r="BA69" s="845" t="s">
        <v>798</v>
      </c>
      <c r="BB69" s="845" t="s">
        <v>798</v>
      </c>
      <c r="BC69" s="845" t="s">
        <v>798</v>
      </c>
      <c r="BD69" s="845" t="s">
        <v>798</v>
      </c>
      <c r="BE69" s="845" t="s">
        <v>798</v>
      </c>
      <c r="BF69" s="845" t="s">
        <v>798</v>
      </c>
      <c r="BG69" s="845" t="s">
        <v>798</v>
      </c>
      <c r="BH69" s="845" t="s">
        <v>798</v>
      </c>
      <c r="BI69" s="845" t="s">
        <v>798</v>
      </c>
      <c r="BJ69" s="845" t="s">
        <v>798</v>
      </c>
      <c r="BK69" s="845" t="s">
        <v>798</v>
      </c>
      <c r="BL69" s="845" t="s">
        <v>798</v>
      </c>
      <c r="BM69" s="845" t="s">
        <v>798</v>
      </c>
      <c r="BN69" s="845" t="s">
        <v>798</v>
      </c>
      <c r="BO69" s="845" t="s">
        <v>798</v>
      </c>
      <c r="BP69" s="845" t="s">
        <v>798</v>
      </c>
      <c r="BQ69" s="845" t="s">
        <v>798</v>
      </c>
      <c r="BR69" s="845" t="s">
        <v>798</v>
      </c>
      <c r="BS69" s="845" t="s">
        <v>798</v>
      </c>
      <c r="BT69" s="845" t="s">
        <v>798</v>
      </c>
      <c r="BU69" s="845" t="s">
        <v>798</v>
      </c>
      <c r="BV69" s="845" t="s">
        <v>798</v>
      </c>
      <c r="BW69" s="845" t="s">
        <v>798</v>
      </c>
      <c r="BX69" s="845" t="s">
        <v>798</v>
      </c>
      <c r="BY69" s="845" t="s">
        <v>798</v>
      </c>
      <c r="BZ69" s="845" t="s">
        <v>798</v>
      </c>
      <c r="CA69" s="845" t="s">
        <v>798</v>
      </c>
      <c r="CB69" s="845" t="s">
        <v>798</v>
      </c>
      <c r="CC69" s="845" t="s">
        <v>798</v>
      </c>
      <c r="CD69" s="845" t="s">
        <v>798</v>
      </c>
      <c r="CE69" s="845" t="s">
        <v>798</v>
      </c>
      <c r="CF69" s="845" t="s">
        <v>798</v>
      </c>
      <c r="CG69" s="845" t="s">
        <v>798</v>
      </c>
      <c r="CH69" s="845" t="s">
        <v>798</v>
      </c>
      <c r="CI69" s="845" t="s">
        <v>798</v>
      </c>
      <c r="CJ69" s="845" t="s">
        <v>798</v>
      </c>
      <c r="CK69" s="845" t="s">
        <v>798</v>
      </c>
      <c r="CL69" s="845" t="s">
        <v>798</v>
      </c>
      <c r="CM69" s="845" t="s">
        <v>798</v>
      </c>
      <c r="CN69" s="845" t="s">
        <v>798</v>
      </c>
      <c r="CO69" s="845" t="s">
        <v>798</v>
      </c>
      <c r="CP69" s="845" t="s">
        <v>798</v>
      </c>
      <c r="CQ69" s="845" t="s">
        <v>798</v>
      </c>
      <c r="CR69" s="845" t="s">
        <v>798</v>
      </c>
      <c r="CS69" s="845" t="s">
        <v>798</v>
      </c>
      <c r="CT69" s="845" t="s">
        <v>798</v>
      </c>
      <c r="CU69" s="845" t="s">
        <v>798</v>
      </c>
      <c r="CV69" s="845" t="s">
        <v>798</v>
      </c>
      <c r="CW69" s="845" t="s">
        <v>798</v>
      </c>
      <c r="CX69" s="845" t="s">
        <v>798</v>
      </c>
      <c r="CY69" s="845" t="s">
        <v>798</v>
      </c>
      <c r="CZ69" s="845" t="s">
        <v>798</v>
      </c>
      <c r="DA69" s="845" t="s">
        <v>798</v>
      </c>
      <c r="DB69" s="845" t="s">
        <v>798</v>
      </c>
      <c r="DC69" s="845" t="s">
        <v>798</v>
      </c>
      <c r="DD69" s="845" t="s">
        <v>798</v>
      </c>
      <c r="DE69" s="845" t="s">
        <v>798</v>
      </c>
      <c r="DF69" s="845" t="s">
        <v>798</v>
      </c>
      <c r="DG69" s="845" t="s">
        <v>798</v>
      </c>
      <c r="DH69" s="845" t="s">
        <v>798</v>
      </c>
      <c r="DI69" s="845" t="s">
        <v>798</v>
      </c>
      <c r="DJ69" s="845" t="s">
        <v>798</v>
      </c>
      <c r="DK69" s="845" t="s">
        <v>798</v>
      </c>
      <c r="DL69" s="845" t="s">
        <v>798</v>
      </c>
      <c r="DM69" s="845" t="s">
        <v>798</v>
      </c>
      <c r="DN69" s="845" t="s">
        <v>798</v>
      </c>
      <c r="DO69" s="845" t="s">
        <v>798</v>
      </c>
      <c r="DP69" s="845" t="s">
        <v>798</v>
      </c>
      <c r="DQ69" s="845" t="s">
        <v>798</v>
      </c>
      <c r="DR69" s="845" t="s">
        <v>798</v>
      </c>
      <c r="DS69" s="845" t="s">
        <v>798</v>
      </c>
      <c r="DT69" s="845">
        <v>17</v>
      </c>
      <c r="DU69" s="845">
        <v>-247.62</v>
      </c>
      <c r="DV69" s="845">
        <v>-0.46</v>
      </c>
      <c r="DW69" s="845">
        <v>-0.49</v>
      </c>
      <c r="DX69" s="845">
        <v>32.29</v>
      </c>
      <c r="DY69" s="845">
        <v>-99999999</v>
      </c>
      <c r="DZ69" s="845">
        <v>0.84</v>
      </c>
      <c r="EA69" s="845">
        <v>6.88</v>
      </c>
      <c r="EB69" s="845">
        <v>8.56</v>
      </c>
      <c r="EC69" s="845">
        <v>0</v>
      </c>
      <c r="ED69" s="845" t="s">
        <v>798</v>
      </c>
      <c r="EE69" s="845" t="s">
        <v>798</v>
      </c>
      <c r="EF69" s="845" t="s">
        <v>798</v>
      </c>
    </row>
    <row r="70" spans="1:136" x14ac:dyDescent="0.2">
      <c r="A70" s="845">
        <v>66</v>
      </c>
      <c r="B70" s="845">
        <v>6</v>
      </c>
      <c r="C70" s="845" t="s">
        <v>798</v>
      </c>
      <c r="D70" s="845" t="s">
        <v>798</v>
      </c>
      <c r="E70" s="845" t="s">
        <v>798</v>
      </c>
      <c r="F70" s="845" t="s">
        <v>798</v>
      </c>
      <c r="G70" s="845" t="s">
        <v>798</v>
      </c>
      <c r="H70" s="845" t="s">
        <v>798</v>
      </c>
      <c r="I70" s="845" t="s">
        <v>798</v>
      </c>
      <c r="J70" s="845" t="s">
        <v>798</v>
      </c>
      <c r="K70" s="845" t="s">
        <v>798</v>
      </c>
      <c r="L70" s="845" t="s">
        <v>798</v>
      </c>
      <c r="M70" s="845" t="s">
        <v>798</v>
      </c>
      <c r="N70" s="845" t="s">
        <v>798</v>
      </c>
      <c r="O70" s="845" t="s">
        <v>798</v>
      </c>
      <c r="P70" s="845" t="s">
        <v>798</v>
      </c>
      <c r="Q70" s="845" t="s">
        <v>798</v>
      </c>
      <c r="R70" s="845" t="s">
        <v>798</v>
      </c>
      <c r="S70" s="845" t="s">
        <v>798</v>
      </c>
      <c r="T70" s="845" t="s">
        <v>798</v>
      </c>
      <c r="U70" s="845" t="s">
        <v>798</v>
      </c>
      <c r="V70" s="845" t="s">
        <v>798</v>
      </c>
      <c r="W70" s="845" t="s">
        <v>798</v>
      </c>
      <c r="X70" s="845" t="s">
        <v>798</v>
      </c>
      <c r="Y70" s="845" t="s">
        <v>798</v>
      </c>
      <c r="Z70" s="845" t="s">
        <v>798</v>
      </c>
      <c r="AA70" s="845" t="s">
        <v>798</v>
      </c>
      <c r="AB70" s="845" t="s">
        <v>798</v>
      </c>
      <c r="AC70" s="845" t="s">
        <v>798</v>
      </c>
      <c r="AD70" s="845" t="s">
        <v>798</v>
      </c>
      <c r="AE70" s="845" t="s">
        <v>798</v>
      </c>
      <c r="AF70" s="845" t="s">
        <v>798</v>
      </c>
      <c r="AG70" s="845" t="s">
        <v>798</v>
      </c>
      <c r="AH70" s="845" t="s">
        <v>798</v>
      </c>
      <c r="AI70" s="845" t="s">
        <v>798</v>
      </c>
      <c r="AJ70" s="845" t="s">
        <v>798</v>
      </c>
      <c r="AK70" s="845" t="s">
        <v>798</v>
      </c>
      <c r="AL70" s="845" t="s">
        <v>798</v>
      </c>
      <c r="AM70" s="845" t="s">
        <v>798</v>
      </c>
      <c r="AN70" s="845" t="s">
        <v>798</v>
      </c>
      <c r="AO70" s="845" t="s">
        <v>798</v>
      </c>
      <c r="AP70" s="845" t="s">
        <v>798</v>
      </c>
      <c r="AQ70" s="845" t="s">
        <v>798</v>
      </c>
      <c r="AR70" s="845" t="s">
        <v>798</v>
      </c>
      <c r="AS70" s="845" t="s">
        <v>798</v>
      </c>
      <c r="AT70" s="845" t="s">
        <v>798</v>
      </c>
      <c r="AU70" s="845" t="s">
        <v>798</v>
      </c>
      <c r="AV70" s="845" t="s">
        <v>798</v>
      </c>
      <c r="AW70" s="845" t="s">
        <v>798</v>
      </c>
      <c r="AX70" s="845" t="s">
        <v>798</v>
      </c>
      <c r="AY70" s="845" t="s">
        <v>798</v>
      </c>
      <c r="AZ70" s="845" t="s">
        <v>798</v>
      </c>
      <c r="BA70" s="845" t="s">
        <v>798</v>
      </c>
      <c r="BB70" s="845" t="s">
        <v>798</v>
      </c>
      <c r="BC70" s="845" t="s">
        <v>798</v>
      </c>
      <c r="BD70" s="845" t="s">
        <v>798</v>
      </c>
      <c r="BE70" s="845" t="s">
        <v>798</v>
      </c>
      <c r="BF70" s="845" t="s">
        <v>798</v>
      </c>
      <c r="BG70" s="845" t="s">
        <v>798</v>
      </c>
      <c r="BH70" s="845" t="s">
        <v>798</v>
      </c>
      <c r="BI70" s="845" t="s">
        <v>798</v>
      </c>
      <c r="BJ70" s="845" t="s">
        <v>798</v>
      </c>
      <c r="BK70" s="845" t="s">
        <v>798</v>
      </c>
      <c r="BL70" s="845" t="s">
        <v>798</v>
      </c>
      <c r="BM70" s="845" t="s">
        <v>798</v>
      </c>
      <c r="BN70" s="845" t="s">
        <v>798</v>
      </c>
      <c r="BO70" s="845" t="s">
        <v>798</v>
      </c>
      <c r="BP70" s="845" t="s">
        <v>798</v>
      </c>
      <c r="BQ70" s="845" t="s">
        <v>798</v>
      </c>
      <c r="BR70" s="845" t="s">
        <v>798</v>
      </c>
      <c r="BS70" s="845" t="s">
        <v>798</v>
      </c>
      <c r="BT70" s="845" t="s">
        <v>798</v>
      </c>
      <c r="BU70" s="845" t="s">
        <v>798</v>
      </c>
      <c r="BV70" s="845" t="s">
        <v>798</v>
      </c>
      <c r="BW70" s="845" t="s">
        <v>798</v>
      </c>
      <c r="BX70" s="845" t="s">
        <v>798</v>
      </c>
      <c r="BY70" s="845" t="s">
        <v>798</v>
      </c>
      <c r="BZ70" s="845" t="s">
        <v>798</v>
      </c>
      <c r="CA70" s="845" t="s">
        <v>798</v>
      </c>
      <c r="CB70" s="845" t="s">
        <v>798</v>
      </c>
      <c r="CC70" s="845" t="s">
        <v>798</v>
      </c>
      <c r="CD70" s="845" t="s">
        <v>798</v>
      </c>
      <c r="CE70" s="845" t="s">
        <v>798</v>
      </c>
      <c r="CF70" s="845" t="s">
        <v>798</v>
      </c>
      <c r="CG70" s="845" t="s">
        <v>798</v>
      </c>
      <c r="CH70" s="845" t="s">
        <v>798</v>
      </c>
      <c r="CI70" s="845" t="s">
        <v>798</v>
      </c>
      <c r="CJ70" s="845" t="s">
        <v>798</v>
      </c>
      <c r="CK70" s="845" t="s">
        <v>798</v>
      </c>
      <c r="CL70" s="845" t="s">
        <v>798</v>
      </c>
      <c r="CM70" s="845" t="s">
        <v>798</v>
      </c>
      <c r="CN70" s="845" t="s">
        <v>798</v>
      </c>
      <c r="CO70" s="845" t="s">
        <v>798</v>
      </c>
      <c r="CP70" s="845" t="s">
        <v>798</v>
      </c>
      <c r="CQ70" s="845" t="s">
        <v>798</v>
      </c>
      <c r="CR70" s="845" t="s">
        <v>798</v>
      </c>
      <c r="CS70" s="845" t="s">
        <v>798</v>
      </c>
      <c r="CT70" s="845" t="s">
        <v>798</v>
      </c>
      <c r="CU70" s="845" t="s">
        <v>798</v>
      </c>
      <c r="CV70" s="845" t="s">
        <v>798</v>
      </c>
      <c r="CW70" s="845" t="s">
        <v>798</v>
      </c>
      <c r="CX70" s="845" t="s">
        <v>798</v>
      </c>
      <c r="CY70" s="845" t="s">
        <v>798</v>
      </c>
      <c r="CZ70" s="845" t="s">
        <v>798</v>
      </c>
      <c r="DA70" s="845" t="s">
        <v>798</v>
      </c>
      <c r="DB70" s="845" t="s">
        <v>798</v>
      </c>
      <c r="DC70" s="845" t="s">
        <v>798</v>
      </c>
      <c r="DD70" s="845" t="s">
        <v>798</v>
      </c>
      <c r="DE70" s="845" t="s">
        <v>798</v>
      </c>
      <c r="DF70" s="845" t="s">
        <v>798</v>
      </c>
      <c r="DG70" s="845" t="s">
        <v>798</v>
      </c>
      <c r="DH70" s="845" t="s">
        <v>798</v>
      </c>
      <c r="DI70" s="845" t="s">
        <v>798</v>
      </c>
      <c r="DJ70" s="845" t="s">
        <v>798</v>
      </c>
      <c r="DK70" s="845" t="s">
        <v>798</v>
      </c>
      <c r="DL70" s="845" t="s">
        <v>798</v>
      </c>
      <c r="DM70" s="845" t="s">
        <v>798</v>
      </c>
      <c r="DN70" s="845" t="s">
        <v>798</v>
      </c>
      <c r="DO70" s="845" t="s">
        <v>798</v>
      </c>
      <c r="DP70" s="845" t="s">
        <v>798</v>
      </c>
      <c r="DQ70" s="845" t="s">
        <v>798</v>
      </c>
      <c r="DR70" s="845" t="s">
        <v>798</v>
      </c>
      <c r="DS70" s="845" t="s">
        <v>798</v>
      </c>
      <c r="DT70" s="845">
        <v>18</v>
      </c>
      <c r="DU70" s="845">
        <v>-263.54000000000002</v>
      </c>
      <c r="DV70" s="845">
        <v>-0.96</v>
      </c>
      <c r="DW70" s="845">
        <v>-0.99</v>
      </c>
      <c r="DX70" s="845">
        <v>29.63</v>
      </c>
      <c r="DY70" s="845">
        <v>-99999999</v>
      </c>
      <c r="DZ70" s="845">
        <v>0.79</v>
      </c>
      <c r="EA70" s="845">
        <v>6.72</v>
      </c>
      <c r="EB70" s="845">
        <v>8.4</v>
      </c>
      <c r="EC70" s="845">
        <v>0</v>
      </c>
      <c r="ED70" s="845" t="s">
        <v>798</v>
      </c>
      <c r="EE70" s="845" t="s">
        <v>798</v>
      </c>
      <c r="EF70" s="845" t="s">
        <v>798</v>
      </c>
    </row>
    <row r="71" spans="1:136" x14ac:dyDescent="0.2">
      <c r="A71" s="845">
        <v>67</v>
      </c>
      <c r="B71" s="845">
        <v>7</v>
      </c>
      <c r="C71" s="845" t="s">
        <v>798</v>
      </c>
      <c r="D71" s="845" t="s">
        <v>798</v>
      </c>
      <c r="E71" s="845" t="s">
        <v>798</v>
      </c>
      <c r="F71" s="845" t="s">
        <v>798</v>
      </c>
      <c r="G71" s="845" t="s">
        <v>798</v>
      </c>
      <c r="H71" s="845" t="s">
        <v>798</v>
      </c>
      <c r="I71" s="845" t="s">
        <v>798</v>
      </c>
      <c r="J71" s="845" t="s">
        <v>798</v>
      </c>
      <c r="K71" s="845" t="s">
        <v>798</v>
      </c>
      <c r="L71" s="845" t="s">
        <v>798</v>
      </c>
      <c r="M71" s="845" t="s">
        <v>798</v>
      </c>
      <c r="N71" s="845" t="s">
        <v>798</v>
      </c>
      <c r="O71" s="845" t="s">
        <v>798</v>
      </c>
      <c r="P71" s="845" t="s">
        <v>798</v>
      </c>
      <c r="Q71" s="845" t="s">
        <v>798</v>
      </c>
      <c r="R71" s="845" t="s">
        <v>798</v>
      </c>
      <c r="S71" s="845" t="s">
        <v>798</v>
      </c>
      <c r="T71" s="845" t="s">
        <v>798</v>
      </c>
      <c r="U71" s="845" t="s">
        <v>798</v>
      </c>
      <c r="V71" s="845" t="s">
        <v>798</v>
      </c>
      <c r="W71" s="845" t="s">
        <v>798</v>
      </c>
      <c r="X71" s="845" t="s">
        <v>798</v>
      </c>
      <c r="Y71" s="845" t="s">
        <v>798</v>
      </c>
      <c r="Z71" s="845" t="s">
        <v>798</v>
      </c>
      <c r="AA71" s="845" t="s">
        <v>798</v>
      </c>
      <c r="AB71" s="845" t="s">
        <v>798</v>
      </c>
      <c r="AC71" s="845" t="s">
        <v>798</v>
      </c>
      <c r="AD71" s="845" t="s">
        <v>798</v>
      </c>
      <c r="AE71" s="845" t="s">
        <v>798</v>
      </c>
      <c r="AF71" s="845" t="s">
        <v>798</v>
      </c>
      <c r="AG71" s="845" t="s">
        <v>798</v>
      </c>
      <c r="AH71" s="845" t="s">
        <v>798</v>
      </c>
      <c r="AI71" s="845" t="s">
        <v>798</v>
      </c>
      <c r="AJ71" s="845" t="s">
        <v>798</v>
      </c>
      <c r="AK71" s="845" t="s">
        <v>798</v>
      </c>
      <c r="AL71" s="845" t="s">
        <v>798</v>
      </c>
      <c r="AM71" s="845" t="s">
        <v>798</v>
      </c>
      <c r="AN71" s="845" t="s">
        <v>798</v>
      </c>
      <c r="AO71" s="845" t="s">
        <v>798</v>
      </c>
      <c r="AP71" s="845" t="s">
        <v>798</v>
      </c>
      <c r="AQ71" s="845" t="s">
        <v>798</v>
      </c>
      <c r="AR71" s="845" t="s">
        <v>798</v>
      </c>
      <c r="AS71" s="845" t="s">
        <v>798</v>
      </c>
      <c r="AT71" s="845" t="s">
        <v>798</v>
      </c>
      <c r="AU71" s="845" t="s">
        <v>798</v>
      </c>
      <c r="AV71" s="845" t="s">
        <v>798</v>
      </c>
      <c r="AW71" s="845" t="s">
        <v>798</v>
      </c>
      <c r="AX71" s="845" t="s">
        <v>798</v>
      </c>
      <c r="AY71" s="845" t="s">
        <v>798</v>
      </c>
      <c r="AZ71" s="845" t="s">
        <v>798</v>
      </c>
      <c r="BA71" s="845" t="s">
        <v>798</v>
      </c>
      <c r="BB71" s="845" t="s">
        <v>798</v>
      </c>
      <c r="BC71" s="845" t="s">
        <v>798</v>
      </c>
      <c r="BD71" s="845" t="s">
        <v>798</v>
      </c>
      <c r="BE71" s="845" t="s">
        <v>798</v>
      </c>
      <c r="BF71" s="845" t="s">
        <v>798</v>
      </c>
      <c r="BG71" s="845" t="s">
        <v>798</v>
      </c>
      <c r="BH71" s="845" t="s">
        <v>798</v>
      </c>
      <c r="BI71" s="845" t="s">
        <v>798</v>
      </c>
      <c r="BJ71" s="845" t="s">
        <v>798</v>
      </c>
      <c r="BK71" s="845" t="s">
        <v>798</v>
      </c>
      <c r="BL71" s="845" t="s">
        <v>798</v>
      </c>
      <c r="BM71" s="845" t="s">
        <v>798</v>
      </c>
      <c r="BN71" s="845" t="s">
        <v>798</v>
      </c>
      <c r="BO71" s="845" t="s">
        <v>798</v>
      </c>
      <c r="BP71" s="845" t="s">
        <v>798</v>
      </c>
      <c r="BQ71" s="845" t="s">
        <v>798</v>
      </c>
      <c r="BR71" s="845" t="s">
        <v>798</v>
      </c>
      <c r="BS71" s="845" t="s">
        <v>798</v>
      </c>
      <c r="BT71" s="845" t="s">
        <v>798</v>
      </c>
      <c r="BU71" s="845" t="s">
        <v>798</v>
      </c>
      <c r="BV71" s="845" t="s">
        <v>798</v>
      </c>
      <c r="BW71" s="845" t="s">
        <v>798</v>
      </c>
      <c r="BX71" s="845" t="s">
        <v>798</v>
      </c>
      <c r="BY71" s="845" t="s">
        <v>798</v>
      </c>
      <c r="BZ71" s="845" t="s">
        <v>798</v>
      </c>
      <c r="CA71" s="845" t="s">
        <v>798</v>
      </c>
      <c r="CB71" s="845" t="s">
        <v>798</v>
      </c>
      <c r="CC71" s="845" t="s">
        <v>798</v>
      </c>
      <c r="CD71" s="845" t="s">
        <v>798</v>
      </c>
      <c r="CE71" s="845" t="s">
        <v>798</v>
      </c>
      <c r="CF71" s="845" t="s">
        <v>798</v>
      </c>
      <c r="CG71" s="845" t="s">
        <v>798</v>
      </c>
      <c r="CH71" s="845" t="s">
        <v>798</v>
      </c>
      <c r="CI71" s="845" t="s">
        <v>798</v>
      </c>
      <c r="CJ71" s="845" t="s">
        <v>798</v>
      </c>
      <c r="CK71" s="845" t="s">
        <v>798</v>
      </c>
      <c r="CL71" s="845" t="s">
        <v>798</v>
      </c>
      <c r="CM71" s="845" t="s">
        <v>798</v>
      </c>
      <c r="CN71" s="845" t="s">
        <v>798</v>
      </c>
      <c r="CO71" s="845" t="s">
        <v>798</v>
      </c>
      <c r="CP71" s="845" t="s">
        <v>798</v>
      </c>
      <c r="CQ71" s="845" t="s">
        <v>798</v>
      </c>
      <c r="CR71" s="845" t="s">
        <v>798</v>
      </c>
      <c r="CS71" s="845" t="s">
        <v>798</v>
      </c>
      <c r="CT71" s="845" t="s">
        <v>798</v>
      </c>
      <c r="CU71" s="845" t="s">
        <v>798</v>
      </c>
      <c r="CV71" s="845" t="s">
        <v>798</v>
      </c>
      <c r="CW71" s="845" t="s">
        <v>798</v>
      </c>
      <c r="CX71" s="845" t="s">
        <v>798</v>
      </c>
      <c r="CY71" s="845" t="s">
        <v>798</v>
      </c>
      <c r="CZ71" s="845" t="s">
        <v>798</v>
      </c>
      <c r="DA71" s="845" t="s">
        <v>798</v>
      </c>
      <c r="DB71" s="845" t="s">
        <v>798</v>
      </c>
      <c r="DC71" s="845" t="s">
        <v>798</v>
      </c>
      <c r="DD71" s="845" t="s">
        <v>798</v>
      </c>
      <c r="DE71" s="845" t="s">
        <v>798</v>
      </c>
      <c r="DF71" s="845" t="s">
        <v>798</v>
      </c>
      <c r="DG71" s="845" t="s">
        <v>798</v>
      </c>
      <c r="DH71" s="845" t="s">
        <v>798</v>
      </c>
      <c r="DI71" s="845" t="s">
        <v>798</v>
      </c>
      <c r="DJ71" s="845" t="s">
        <v>798</v>
      </c>
      <c r="DK71" s="845" t="s">
        <v>798</v>
      </c>
      <c r="DL71" s="845" t="s">
        <v>798</v>
      </c>
      <c r="DM71" s="845" t="s">
        <v>798</v>
      </c>
      <c r="DN71" s="845" t="s">
        <v>798</v>
      </c>
      <c r="DO71" s="845" t="s">
        <v>798</v>
      </c>
      <c r="DP71" s="845" t="s">
        <v>798</v>
      </c>
      <c r="DQ71" s="845" t="s">
        <v>798</v>
      </c>
      <c r="DR71" s="845" t="s">
        <v>798</v>
      </c>
      <c r="DS71" s="845" t="s">
        <v>798</v>
      </c>
      <c r="DT71" s="845">
        <v>19</v>
      </c>
      <c r="DU71" s="845">
        <v>-278.13</v>
      </c>
      <c r="DV71" s="845">
        <v>-1.42</v>
      </c>
      <c r="DW71" s="845">
        <v>-1.46</v>
      </c>
      <c r="DX71" s="845">
        <v>27.18</v>
      </c>
      <c r="DY71" s="845">
        <v>-99999999</v>
      </c>
      <c r="DZ71" s="845">
        <v>0.74</v>
      </c>
      <c r="EA71" s="845">
        <v>6.57</v>
      </c>
      <c r="EB71" s="845">
        <v>8.25</v>
      </c>
      <c r="EC71" s="845">
        <v>0</v>
      </c>
      <c r="ED71" s="845" t="s">
        <v>798</v>
      </c>
      <c r="EE71" s="845" t="s">
        <v>798</v>
      </c>
      <c r="EF71" s="845" t="s">
        <v>798</v>
      </c>
    </row>
    <row r="72" spans="1:136" x14ac:dyDescent="0.2">
      <c r="A72" s="845">
        <v>68</v>
      </c>
      <c r="B72" s="845">
        <v>8</v>
      </c>
      <c r="C72" s="845" t="s">
        <v>798</v>
      </c>
      <c r="D72" s="845" t="s">
        <v>798</v>
      </c>
      <c r="E72" s="845" t="s">
        <v>798</v>
      </c>
      <c r="F72" s="845" t="s">
        <v>798</v>
      </c>
      <c r="G72" s="845" t="s">
        <v>798</v>
      </c>
      <c r="H72" s="845" t="s">
        <v>798</v>
      </c>
      <c r="I72" s="845" t="s">
        <v>798</v>
      </c>
      <c r="J72" s="845" t="s">
        <v>798</v>
      </c>
      <c r="K72" s="845" t="s">
        <v>798</v>
      </c>
      <c r="L72" s="845" t="s">
        <v>798</v>
      </c>
      <c r="M72" s="845" t="s">
        <v>798</v>
      </c>
      <c r="N72" s="845" t="s">
        <v>798</v>
      </c>
      <c r="O72" s="845" t="s">
        <v>798</v>
      </c>
      <c r="P72" s="845" t="s">
        <v>798</v>
      </c>
      <c r="Q72" s="845" t="s">
        <v>798</v>
      </c>
      <c r="R72" s="845" t="s">
        <v>798</v>
      </c>
      <c r="S72" s="845" t="s">
        <v>798</v>
      </c>
      <c r="T72" s="845" t="s">
        <v>798</v>
      </c>
      <c r="U72" s="845" t="s">
        <v>798</v>
      </c>
      <c r="V72" s="845" t="s">
        <v>798</v>
      </c>
      <c r="W72" s="845" t="s">
        <v>798</v>
      </c>
      <c r="X72" s="845" t="s">
        <v>798</v>
      </c>
      <c r="Y72" s="845" t="s">
        <v>798</v>
      </c>
      <c r="Z72" s="845" t="s">
        <v>798</v>
      </c>
      <c r="AA72" s="845" t="s">
        <v>798</v>
      </c>
      <c r="AB72" s="845" t="s">
        <v>798</v>
      </c>
      <c r="AC72" s="845" t="s">
        <v>798</v>
      </c>
      <c r="AD72" s="845" t="s">
        <v>798</v>
      </c>
      <c r="AE72" s="845" t="s">
        <v>798</v>
      </c>
      <c r="AF72" s="845" t="s">
        <v>798</v>
      </c>
      <c r="AG72" s="845" t="s">
        <v>798</v>
      </c>
      <c r="AH72" s="845" t="s">
        <v>798</v>
      </c>
      <c r="AI72" s="845" t="s">
        <v>798</v>
      </c>
      <c r="AJ72" s="845" t="s">
        <v>798</v>
      </c>
      <c r="AK72" s="845" t="s">
        <v>798</v>
      </c>
      <c r="AL72" s="845" t="s">
        <v>798</v>
      </c>
      <c r="AM72" s="845" t="s">
        <v>798</v>
      </c>
      <c r="AN72" s="845" t="s">
        <v>798</v>
      </c>
      <c r="AO72" s="845" t="s">
        <v>798</v>
      </c>
      <c r="AP72" s="845" t="s">
        <v>798</v>
      </c>
      <c r="AQ72" s="845" t="s">
        <v>798</v>
      </c>
      <c r="AR72" s="845" t="s">
        <v>798</v>
      </c>
      <c r="AS72" s="845" t="s">
        <v>798</v>
      </c>
      <c r="AT72" s="845" t="s">
        <v>798</v>
      </c>
      <c r="AU72" s="845" t="s">
        <v>798</v>
      </c>
      <c r="AV72" s="845" t="s">
        <v>798</v>
      </c>
      <c r="AW72" s="845" t="s">
        <v>798</v>
      </c>
      <c r="AX72" s="845" t="s">
        <v>798</v>
      </c>
      <c r="AY72" s="845" t="s">
        <v>798</v>
      </c>
      <c r="AZ72" s="845" t="s">
        <v>798</v>
      </c>
      <c r="BA72" s="845" t="s">
        <v>798</v>
      </c>
      <c r="BB72" s="845" t="s">
        <v>798</v>
      </c>
      <c r="BC72" s="845" t="s">
        <v>798</v>
      </c>
      <c r="BD72" s="845" t="s">
        <v>798</v>
      </c>
      <c r="BE72" s="845" t="s">
        <v>798</v>
      </c>
      <c r="BF72" s="845" t="s">
        <v>798</v>
      </c>
      <c r="BG72" s="845" t="s">
        <v>798</v>
      </c>
      <c r="BH72" s="845" t="s">
        <v>798</v>
      </c>
      <c r="BI72" s="845" t="s">
        <v>798</v>
      </c>
      <c r="BJ72" s="845" t="s">
        <v>798</v>
      </c>
      <c r="BK72" s="845" t="s">
        <v>798</v>
      </c>
      <c r="BL72" s="845" t="s">
        <v>798</v>
      </c>
      <c r="BM72" s="845" t="s">
        <v>798</v>
      </c>
      <c r="BN72" s="845" t="s">
        <v>798</v>
      </c>
      <c r="BO72" s="845" t="s">
        <v>798</v>
      </c>
      <c r="BP72" s="845" t="s">
        <v>798</v>
      </c>
      <c r="BQ72" s="845" t="s">
        <v>798</v>
      </c>
      <c r="BR72" s="845" t="s">
        <v>798</v>
      </c>
      <c r="BS72" s="845" t="s">
        <v>798</v>
      </c>
      <c r="BT72" s="845" t="s">
        <v>798</v>
      </c>
      <c r="BU72" s="845" t="s">
        <v>798</v>
      </c>
      <c r="BV72" s="845" t="s">
        <v>798</v>
      </c>
      <c r="BW72" s="845" t="s">
        <v>798</v>
      </c>
      <c r="BX72" s="845" t="s">
        <v>798</v>
      </c>
      <c r="BY72" s="845" t="s">
        <v>798</v>
      </c>
      <c r="BZ72" s="845" t="s">
        <v>798</v>
      </c>
      <c r="CA72" s="845" t="s">
        <v>798</v>
      </c>
      <c r="CB72" s="845" t="s">
        <v>798</v>
      </c>
      <c r="CC72" s="845" t="s">
        <v>798</v>
      </c>
      <c r="CD72" s="845" t="s">
        <v>798</v>
      </c>
      <c r="CE72" s="845" t="s">
        <v>798</v>
      </c>
      <c r="CF72" s="845" t="s">
        <v>798</v>
      </c>
      <c r="CG72" s="845" t="s">
        <v>798</v>
      </c>
      <c r="CH72" s="845" t="s">
        <v>798</v>
      </c>
      <c r="CI72" s="845" t="s">
        <v>798</v>
      </c>
      <c r="CJ72" s="845" t="s">
        <v>798</v>
      </c>
      <c r="CK72" s="845" t="s">
        <v>798</v>
      </c>
      <c r="CL72" s="845" t="s">
        <v>798</v>
      </c>
      <c r="CM72" s="845" t="s">
        <v>798</v>
      </c>
      <c r="CN72" s="845" t="s">
        <v>798</v>
      </c>
      <c r="CO72" s="845" t="s">
        <v>798</v>
      </c>
      <c r="CP72" s="845" t="s">
        <v>798</v>
      </c>
      <c r="CQ72" s="845" t="s">
        <v>798</v>
      </c>
      <c r="CR72" s="845" t="s">
        <v>798</v>
      </c>
      <c r="CS72" s="845" t="s">
        <v>798</v>
      </c>
      <c r="CT72" s="845" t="s">
        <v>798</v>
      </c>
      <c r="CU72" s="845" t="s">
        <v>798</v>
      </c>
      <c r="CV72" s="845" t="s">
        <v>798</v>
      </c>
      <c r="CW72" s="845" t="s">
        <v>798</v>
      </c>
      <c r="CX72" s="845" t="s">
        <v>798</v>
      </c>
      <c r="CY72" s="845" t="s">
        <v>798</v>
      </c>
      <c r="CZ72" s="845" t="s">
        <v>798</v>
      </c>
      <c r="DA72" s="845" t="s">
        <v>798</v>
      </c>
      <c r="DB72" s="845" t="s">
        <v>798</v>
      </c>
      <c r="DC72" s="845" t="s">
        <v>798</v>
      </c>
      <c r="DD72" s="845" t="s">
        <v>798</v>
      </c>
      <c r="DE72" s="845" t="s">
        <v>798</v>
      </c>
      <c r="DF72" s="845" t="s">
        <v>798</v>
      </c>
      <c r="DG72" s="845" t="s">
        <v>798</v>
      </c>
      <c r="DH72" s="845" t="s">
        <v>798</v>
      </c>
      <c r="DI72" s="845" t="s">
        <v>798</v>
      </c>
      <c r="DJ72" s="845" t="s">
        <v>798</v>
      </c>
      <c r="DK72" s="845" t="s">
        <v>798</v>
      </c>
      <c r="DL72" s="845" t="s">
        <v>798</v>
      </c>
      <c r="DM72" s="845" t="s">
        <v>798</v>
      </c>
      <c r="DN72" s="845" t="s">
        <v>798</v>
      </c>
      <c r="DO72" s="845" t="s">
        <v>798</v>
      </c>
      <c r="DP72" s="845" t="s">
        <v>798</v>
      </c>
      <c r="DQ72" s="845" t="s">
        <v>798</v>
      </c>
      <c r="DR72" s="845" t="s">
        <v>798</v>
      </c>
      <c r="DS72" s="845" t="s">
        <v>798</v>
      </c>
      <c r="DT72" s="845">
        <v>20</v>
      </c>
      <c r="DU72" s="845">
        <v>-291.56</v>
      </c>
      <c r="DV72" s="845">
        <v>-1.85</v>
      </c>
      <c r="DW72" s="845">
        <v>-1.88</v>
      </c>
      <c r="DX72" s="845">
        <v>24.92</v>
      </c>
      <c r="DY72" s="845">
        <v>-99999999</v>
      </c>
      <c r="DZ72" s="845">
        <v>0.7</v>
      </c>
      <c r="EA72" s="845">
        <v>6.43</v>
      </c>
      <c r="EB72" s="845">
        <v>8.11</v>
      </c>
      <c r="EC72" s="845">
        <v>0</v>
      </c>
      <c r="ED72" s="845" t="s">
        <v>798</v>
      </c>
      <c r="EE72" s="845" t="s">
        <v>798</v>
      </c>
      <c r="EF72" s="845" t="s">
        <v>798</v>
      </c>
    </row>
    <row r="73" spans="1:136" x14ac:dyDescent="0.2">
      <c r="A73" s="845">
        <v>69</v>
      </c>
      <c r="B73" s="845">
        <v>9</v>
      </c>
      <c r="C73" s="845" t="s">
        <v>798</v>
      </c>
      <c r="D73" s="845" t="s">
        <v>798</v>
      </c>
      <c r="E73" s="845" t="s">
        <v>798</v>
      </c>
      <c r="F73" s="845" t="s">
        <v>798</v>
      </c>
      <c r="G73" s="845" t="s">
        <v>798</v>
      </c>
      <c r="H73" s="845" t="s">
        <v>798</v>
      </c>
      <c r="I73" s="845" t="s">
        <v>798</v>
      </c>
      <c r="J73" s="845" t="s">
        <v>798</v>
      </c>
      <c r="K73" s="845" t="s">
        <v>798</v>
      </c>
      <c r="L73" s="845" t="s">
        <v>798</v>
      </c>
      <c r="M73" s="845" t="s">
        <v>798</v>
      </c>
      <c r="N73" s="845" t="s">
        <v>798</v>
      </c>
      <c r="O73" s="845" t="s">
        <v>798</v>
      </c>
      <c r="P73" s="845" t="s">
        <v>798</v>
      </c>
      <c r="Q73" s="845" t="s">
        <v>798</v>
      </c>
      <c r="R73" s="845" t="s">
        <v>798</v>
      </c>
      <c r="S73" s="845" t="s">
        <v>798</v>
      </c>
      <c r="T73" s="845" t="s">
        <v>798</v>
      </c>
      <c r="U73" s="845" t="s">
        <v>798</v>
      </c>
      <c r="V73" s="845" t="s">
        <v>798</v>
      </c>
      <c r="W73" s="845" t="s">
        <v>798</v>
      </c>
      <c r="X73" s="845" t="s">
        <v>798</v>
      </c>
      <c r="Y73" s="845" t="s">
        <v>798</v>
      </c>
      <c r="Z73" s="845" t="s">
        <v>798</v>
      </c>
      <c r="AA73" s="845" t="s">
        <v>798</v>
      </c>
      <c r="AB73" s="845" t="s">
        <v>798</v>
      </c>
      <c r="AC73" s="845" t="s">
        <v>798</v>
      </c>
      <c r="AD73" s="845" t="s">
        <v>798</v>
      </c>
      <c r="AE73" s="845" t="s">
        <v>798</v>
      </c>
      <c r="AF73" s="845" t="s">
        <v>798</v>
      </c>
      <c r="AG73" s="845" t="s">
        <v>798</v>
      </c>
      <c r="AH73" s="845" t="s">
        <v>798</v>
      </c>
      <c r="AI73" s="845" t="s">
        <v>798</v>
      </c>
      <c r="AJ73" s="845" t="s">
        <v>798</v>
      </c>
      <c r="AK73" s="845" t="s">
        <v>798</v>
      </c>
      <c r="AL73" s="845" t="s">
        <v>798</v>
      </c>
      <c r="AM73" s="845" t="s">
        <v>798</v>
      </c>
      <c r="AN73" s="845" t="s">
        <v>798</v>
      </c>
      <c r="AO73" s="845" t="s">
        <v>798</v>
      </c>
      <c r="AP73" s="845" t="s">
        <v>798</v>
      </c>
      <c r="AQ73" s="845" t="s">
        <v>798</v>
      </c>
      <c r="AR73" s="845" t="s">
        <v>798</v>
      </c>
      <c r="AS73" s="845" t="s">
        <v>798</v>
      </c>
      <c r="AT73" s="845" t="s">
        <v>798</v>
      </c>
      <c r="AU73" s="845" t="s">
        <v>798</v>
      </c>
      <c r="AV73" s="845" t="s">
        <v>798</v>
      </c>
      <c r="AW73" s="845" t="s">
        <v>798</v>
      </c>
      <c r="AX73" s="845" t="s">
        <v>798</v>
      </c>
      <c r="AY73" s="845" t="s">
        <v>798</v>
      </c>
      <c r="AZ73" s="845" t="s">
        <v>798</v>
      </c>
      <c r="BA73" s="845" t="s">
        <v>798</v>
      </c>
      <c r="BB73" s="845" t="s">
        <v>798</v>
      </c>
      <c r="BC73" s="845" t="s">
        <v>798</v>
      </c>
      <c r="BD73" s="845" t="s">
        <v>798</v>
      </c>
      <c r="BE73" s="845" t="s">
        <v>798</v>
      </c>
      <c r="BF73" s="845" t="s">
        <v>798</v>
      </c>
      <c r="BG73" s="845" t="s">
        <v>798</v>
      </c>
      <c r="BH73" s="845" t="s">
        <v>798</v>
      </c>
      <c r="BI73" s="845" t="s">
        <v>798</v>
      </c>
      <c r="BJ73" s="845" t="s">
        <v>798</v>
      </c>
      <c r="BK73" s="845" t="s">
        <v>798</v>
      </c>
      <c r="BL73" s="845" t="s">
        <v>798</v>
      </c>
      <c r="BM73" s="845" t="s">
        <v>798</v>
      </c>
      <c r="BN73" s="845" t="s">
        <v>798</v>
      </c>
      <c r="BO73" s="845" t="s">
        <v>798</v>
      </c>
      <c r="BP73" s="845" t="s">
        <v>798</v>
      </c>
      <c r="BQ73" s="845" t="s">
        <v>798</v>
      </c>
      <c r="BR73" s="845" t="s">
        <v>798</v>
      </c>
      <c r="BS73" s="845" t="s">
        <v>798</v>
      </c>
      <c r="BT73" s="845" t="s">
        <v>798</v>
      </c>
      <c r="BU73" s="845" t="s">
        <v>798</v>
      </c>
      <c r="BV73" s="845" t="s">
        <v>798</v>
      </c>
      <c r="BW73" s="845" t="s">
        <v>798</v>
      </c>
      <c r="BX73" s="845" t="s">
        <v>798</v>
      </c>
      <c r="BY73" s="845" t="s">
        <v>798</v>
      </c>
      <c r="BZ73" s="845" t="s">
        <v>798</v>
      </c>
      <c r="CA73" s="845" t="s">
        <v>798</v>
      </c>
      <c r="CB73" s="845" t="s">
        <v>798</v>
      </c>
      <c r="CC73" s="845" t="s">
        <v>798</v>
      </c>
      <c r="CD73" s="845" t="s">
        <v>798</v>
      </c>
      <c r="CE73" s="845" t="s">
        <v>798</v>
      </c>
      <c r="CF73" s="845" t="s">
        <v>798</v>
      </c>
      <c r="CG73" s="845" t="s">
        <v>798</v>
      </c>
      <c r="CH73" s="845" t="s">
        <v>798</v>
      </c>
      <c r="CI73" s="845" t="s">
        <v>798</v>
      </c>
      <c r="CJ73" s="845" t="s">
        <v>798</v>
      </c>
      <c r="CK73" s="845" t="s">
        <v>798</v>
      </c>
      <c r="CL73" s="845" t="s">
        <v>798</v>
      </c>
      <c r="CM73" s="845" t="s">
        <v>798</v>
      </c>
      <c r="CN73" s="845" t="s">
        <v>798</v>
      </c>
      <c r="CO73" s="845" t="s">
        <v>798</v>
      </c>
      <c r="CP73" s="845" t="s">
        <v>798</v>
      </c>
      <c r="CQ73" s="845" t="s">
        <v>798</v>
      </c>
      <c r="CR73" s="845" t="s">
        <v>798</v>
      </c>
      <c r="CS73" s="845" t="s">
        <v>798</v>
      </c>
      <c r="CT73" s="845" t="s">
        <v>798</v>
      </c>
      <c r="CU73" s="845" t="s">
        <v>798</v>
      </c>
      <c r="CV73" s="845" t="s">
        <v>798</v>
      </c>
      <c r="CW73" s="845" t="s">
        <v>798</v>
      </c>
      <c r="CX73" s="845" t="s">
        <v>798</v>
      </c>
      <c r="CY73" s="845" t="s">
        <v>798</v>
      </c>
      <c r="CZ73" s="845" t="s">
        <v>798</v>
      </c>
      <c r="DA73" s="845" t="s">
        <v>798</v>
      </c>
      <c r="DB73" s="845" t="s">
        <v>798</v>
      </c>
      <c r="DC73" s="845" t="s">
        <v>798</v>
      </c>
      <c r="DD73" s="845" t="s">
        <v>798</v>
      </c>
      <c r="DE73" s="845" t="s">
        <v>798</v>
      </c>
      <c r="DF73" s="845" t="s">
        <v>798</v>
      </c>
      <c r="DG73" s="845" t="s">
        <v>798</v>
      </c>
      <c r="DH73" s="845" t="s">
        <v>798</v>
      </c>
      <c r="DI73" s="845" t="s">
        <v>798</v>
      </c>
      <c r="DJ73" s="845" t="s">
        <v>798</v>
      </c>
      <c r="DK73" s="845" t="s">
        <v>798</v>
      </c>
      <c r="DL73" s="845" t="s">
        <v>798</v>
      </c>
      <c r="DM73" s="845" t="s">
        <v>798</v>
      </c>
      <c r="DN73" s="845" t="s">
        <v>798</v>
      </c>
      <c r="DO73" s="845" t="s">
        <v>798</v>
      </c>
      <c r="DP73" s="845" t="s">
        <v>798</v>
      </c>
      <c r="DQ73" s="845" t="s">
        <v>798</v>
      </c>
      <c r="DR73" s="845" t="s">
        <v>798</v>
      </c>
      <c r="DS73" s="845" t="s">
        <v>798</v>
      </c>
      <c r="DT73" s="845">
        <v>21</v>
      </c>
      <c r="DU73" s="845">
        <v>-303.89</v>
      </c>
      <c r="DV73" s="845">
        <v>-2.2400000000000002</v>
      </c>
      <c r="DW73" s="845">
        <v>-2.27</v>
      </c>
      <c r="DX73" s="845">
        <v>22.83</v>
      </c>
      <c r="DY73" s="845">
        <v>-99999999</v>
      </c>
      <c r="DZ73" s="845">
        <v>0.65</v>
      </c>
      <c r="EA73" s="845">
        <v>6.3</v>
      </c>
      <c r="EB73" s="845">
        <v>7.98</v>
      </c>
      <c r="EC73" s="845">
        <v>0</v>
      </c>
      <c r="ED73" s="845" t="s">
        <v>798</v>
      </c>
      <c r="EE73" s="845" t="s">
        <v>798</v>
      </c>
      <c r="EF73" s="845" t="s">
        <v>798</v>
      </c>
    </row>
    <row r="74" spans="1:136" x14ac:dyDescent="0.2">
      <c r="A74" s="845">
        <v>70</v>
      </c>
      <c r="B74" s="845">
        <v>10</v>
      </c>
      <c r="C74" s="845" t="s">
        <v>798</v>
      </c>
      <c r="D74" s="845" t="s">
        <v>798</v>
      </c>
      <c r="E74" s="845" t="s">
        <v>798</v>
      </c>
      <c r="F74" s="845" t="s">
        <v>798</v>
      </c>
      <c r="G74" s="845" t="s">
        <v>798</v>
      </c>
      <c r="H74" s="845" t="s">
        <v>798</v>
      </c>
      <c r="I74" s="845" t="s">
        <v>798</v>
      </c>
      <c r="J74" s="845" t="s">
        <v>798</v>
      </c>
      <c r="K74" s="845" t="s">
        <v>798</v>
      </c>
      <c r="L74" s="845" t="s">
        <v>798</v>
      </c>
      <c r="M74" s="845" t="s">
        <v>798</v>
      </c>
      <c r="N74" s="845" t="s">
        <v>798</v>
      </c>
      <c r="O74" s="845" t="s">
        <v>798</v>
      </c>
      <c r="P74" s="845" t="s">
        <v>798</v>
      </c>
      <c r="Q74" s="845" t="s">
        <v>798</v>
      </c>
      <c r="R74" s="845" t="s">
        <v>798</v>
      </c>
      <c r="S74" s="845" t="s">
        <v>798</v>
      </c>
      <c r="T74" s="845" t="s">
        <v>798</v>
      </c>
      <c r="U74" s="845" t="s">
        <v>798</v>
      </c>
      <c r="V74" s="845" t="s">
        <v>798</v>
      </c>
      <c r="W74" s="845" t="s">
        <v>798</v>
      </c>
      <c r="X74" s="845" t="s">
        <v>798</v>
      </c>
      <c r="Y74" s="845" t="s">
        <v>798</v>
      </c>
      <c r="Z74" s="845" t="s">
        <v>798</v>
      </c>
      <c r="AA74" s="845" t="s">
        <v>798</v>
      </c>
      <c r="AB74" s="845" t="s">
        <v>798</v>
      </c>
      <c r="AC74" s="845" t="s">
        <v>798</v>
      </c>
      <c r="AD74" s="845" t="s">
        <v>798</v>
      </c>
      <c r="AE74" s="845" t="s">
        <v>798</v>
      </c>
      <c r="AF74" s="845" t="s">
        <v>798</v>
      </c>
      <c r="AG74" s="845" t="s">
        <v>798</v>
      </c>
      <c r="AH74" s="845" t="s">
        <v>798</v>
      </c>
      <c r="AI74" s="845" t="s">
        <v>798</v>
      </c>
      <c r="AJ74" s="845" t="s">
        <v>798</v>
      </c>
      <c r="AK74" s="845" t="s">
        <v>798</v>
      </c>
      <c r="AL74" s="845" t="s">
        <v>798</v>
      </c>
      <c r="AM74" s="845" t="s">
        <v>798</v>
      </c>
      <c r="AN74" s="845" t="s">
        <v>798</v>
      </c>
      <c r="AO74" s="845" t="s">
        <v>798</v>
      </c>
      <c r="AP74" s="845" t="s">
        <v>798</v>
      </c>
      <c r="AQ74" s="845" t="s">
        <v>798</v>
      </c>
      <c r="AR74" s="845" t="s">
        <v>798</v>
      </c>
      <c r="AS74" s="845" t="s">
        <v>798</v>
      </c>
      <c r="AT74" s="845" t="s">
        <v>798</v>
      </c>
      <c r="AU74" s="845" t="s">
        <v>798</v>
      </c>
      <c r="AV74" s="845" t="s">
        <v>798</v>
      </c>
      <c r="AW74" s="845" t="s">
        <v>798</v>
      </c>
      <c r="AX74" s="845" t="s">
        <v>798</v>
      </c>
      <c r="AY74" s="845" t="s">
        <v>798</v>
      </c>
      <c r="AZ74" s="845" t="s">
        <v>798</v>
      </c>
      <c r="BA74" s="845" t="s">
        <v>798</v>
      </c>
      <c r="BB74" s="845" t="s">
        <v>798</v>
      </c>
      <c r="BC74" s="845" t="s">
        <v>798</v>
      </c>
      <c r="BD74" s="845" t="s">
        <v>798</v>
      </c>
      <c r="BE74" s="845" t="s">
        <v>798</v>
      </c>
      <c r="BF74" s="845" t="s">
        <v>798</v>
      </c>
      <c r="BG74" s="845" t="s">
        <v>798</v>
      </c>
      <c r="BH74" s="845" t="s">
        <v>798</v>
      </c>
      <c r="BI74" s="845" t="s">
        <v>798</v>
      </c>
      <c r="BJ74" s="845" t="s">
        <v>798</v>
      </c>
      <c r="BK74" s="845" t="s">
        <v>798</v>
      </c>
      <c r="BL74" s="845" t="s">
        <v>798</v>
      </c>
      <c r="BM74" s="845" t="s">
        <v>798</v>
      </c>
      <c r="BN74" s="845" t="s">
        <v>798</v>
      </c>
      <c r="BO74" s="845" t="s">
        <v>798</v>
      </c>
      <c r="BP74" s="845" t="s">
        <v>798</v>
      </c>
      <c r="BQ74" s="845" t="s">
        <v>798</v>
      </c>
      <c r="BR74" s="845" t="s">
        <v>798</v>
      </c>
      <c r="BS74" s="845" t="s">
        <v>798</v>
      </c>
      <c r="BT74" s="845" t="s">
        <v>798</v>
      </c>
      <c r="BU74" s="845" t="s">
        <v>798</v>
      </c>
      <c r="BV74" s="845" t="s">
        <v>798</v>
      </c>
      <c r="BW74" s="845" t="s">
        <v>798</v>
      </c>
      <c r="BX74" s="845" t="s">
        <v>798</v>
      </c>
      <c r="BY74" s="845" t="s">
        <v>798</v>
      </c>
      <c r="BZ74" s="845" t="s">
        <v>798</v>
      </c>
      <c r="CA74" s="845" t="s">
        <v>798</v>
      </c>
      <c r="CB74" s="845" t="s">
        <v>798</v>
      </c>
      <c r="CC74" s="845" t="s">
        <v>798</v>
      </c>
      <c r="CD74" s="845" t="s">
        <v>798</v>
      </c>
      <c r="CE74" s="845" t="s">
        <v>798</v>
      </c>
      <c r="CF74" s="845" t="s">
        <v>798</v>
      </c>
      <c r="CG74" s="845" t="s">
        <v>798</v>
      </c>
      <c r="CH74" s="845" t="s">
        <v>798</v>
      </c>
      <c r="CI74" s="845" t="s">
        <v>798</v>
      </c>
      <c r="CJ74" s="845" t="s">
        <v>798</v>
      </c>
      <c r="CK74" s="845" t="s">
        <v>798</v>
      </c>
      <c r="CL74" s="845" t="s">
        <v>798</v>
      </c>
      <c r="CM74" s="845" t="s">
        <v>798</v>
      </c>
      <c r="CN74" s="845" t="s">
        <v>798</v>
      </c>
      <c r="CO74" s="845" t="s">
        <v>798</v>
      </c>
      <c r="CP74" s="845" t="s">
        <v>798</v>
      </c>
      <c r="CQ74" s="845" t="s">
        <v>798</v>
      </c>
      <c r="CR74" s="845" t="s">
        <v>798</v>
      </c>
      <c r="CS74" s="845" t="s">
        <v>798</v>
      </c>
      <c r="CT74" s="845" t="s">
        <v>798</v>
      </c>
      <c r="CU74" s="845" t="s">
        <v>798</v>
      </c>
      <c r="CV74" s="845" t="s">
        <v>798</v>
      </c>
      <c r="CW74" s="845" t="s">
        <v>798</v>
      </c>
      <c r="CX74" s="845" t="s">
        <v>798</v>
      </c>
      <c r="CY74" s="845" t="s">
        <v>798</v>
      </c>
      <c r="CZ74" s="845" t="s">
        <v>798</v>
      </c>
      <c r="DA74" s="845" t="s">
        <v>798</v>
      </c>
      <c r="DB74" s="845" t="s">
        <v>798</v>
      </c>
      <c r="DC74" s="845" t="s">
        <v>798</v>
      </c>
      <c r="DD74" s="845" t="s">
        <v>798</v>
      </c>
      <c r="DE74" s="845" t="s">
        <v>798</v>
      </c>
      <c r="DF74" s="845" t="s">
        <v>798</v>
      </c>
      <c r="DG74" s="845" t="s">
        <v>798</v>
      </c>
      <c r="DH74" s="845" t="s">
        <v>798</v>
      </c>
      <c r="DI74" s="845" t="s">
        <v>798</v>
      </c>
      <c r="DJ74" s="845" t="s">
        <v>798</v>
      </c>
      <c r="DK74" s="845" t="s">
        <v>798</v>
      </c>
      <c r="DL74" s="845" t="s">
        <v>798</v>
      </c>
      <c r="DM74" s="845" t="s">
        <v>798</v>
      </c>
      <c r="DN74" s="845" t="s">
        <v>798</v>
      </c>
      <c r="DO74" s="845" t="s">
        <v>798</v>
      </c>
      <c r="DP74" s="845" t="s">
        <v>798</v>
      </c>
      <c r="DQ74" s="845" t="s">
        <v>798</v>
      </c>
      <c r="DR74" s="845" t="s">
        <v>798</v>
      </c>
      <c r="DS74" s="845" t="s">
        <v>798</v>
      </c>
      <c r="DT74" s="845">
        <v>22</v>
      </c>
      <c r="DU74" s="845">
        <v>-315.2</v>
      </c>
      <c r="DV74" s="845">
        <v>-2.6</v>
      </c>
      <c r="DW74" s="845">
        <v>-2.63</v>
      </c>
      <c r="DX74" s="845">
        <v>20.92</v>
      </c>
      <c r="DY74" s="845">
        <v>-99999999</v>
      </c>
      <c r="DZ74" s="845">
        <v>0.61</v>
      </c>
      <c r="EA74" s="845">
        <v>6.18</v>
      </c>
      <c r="EB74" s="845">
        <v>7.86</v>
      </c>
      <c r="EC74" s="845">
        <v>0</v>
      </c>
      <c r="ED74" s="845" t="s">
        <v>798</v>
      </c>
      <c r="EE74" s="845" t="s">
        <v>798</v>
      </c>
      <c r="EF74" s="845" t="s">
        <v>798</v>
      </c>
    </row>
    <row r="75" spans="1:136" x14ac:dyDescent="0.2">
      <c r="A75" s="845">
        <v>71</v>
      </c>
      <c r="B75" s="845">
        <v>11</v>
      </c>
      <c r="C75" s="845" t="s">
        <v>798</v>
      </c>
      <c r="D75" s="845" t="s">
        <v>798</v>
      </c>
      <c r="E75" s="845" t="s">
        <v>798</v>
      </c>
      <c r="F75" s="845" t="s">
        <v>798</v>
      </c>
      <c r="G75" s="845" t="s">
        <v>798</v>
      </c>
      <c r="H75" s="845" t="s">
        <v>798</v>
      </c>
      <c r="I75" s="845" t="s">
        <v>798</v>
      </c>
      <c r="J75" s="845" t="s">
        <v>798</v>
      </c>
      <c r="K75" s="845" t="s">
        <v>798</v>
      </c>
      <c r="L75" s="845" t="s">
        <v>798</v>
      </c>
      <c r="M75" s="845" t="s">
        <v>798</v>
      </c>
      <c r="N75" s="845" t="s">
        <v>798</v>
      </c>
      <c r="O75" s="845" t="s">
        <v>798</v>
      </c>
      <c r="P75" s="845" t="s">
        <v>798</v>
      </c>
      <c r="Q75" s="845" t="s">
        <v>798</v>
      </c>
      <c r="R75" s="845" t="s">
        <v>798</v>
      </c>
      <c r="S75" s="845" t="s">
        <v>798</v>
      </c>
      <c r="T75" s="845" t="s">
        <v>798</v>
      </c>
      <c r="U75" s="845" t="s">
        <v>798</v>
      </c>
      <c r="V75" s="845" t="s">
        <v>798</v>
      </c>
      <c r="W75" s="845" t="s">
        <v>798</v>
      </c>
      <c r="X75" s="845" t="s">
        <v>798</v>
      </c>
      <c r="Y75" s="845" t="s">
        <v>798</v>
      </c>
      <c r="Z75" s="845" t="s">
        <v>798</v>
      </c>
      <c r="AA75" s="845" t="s">
        <v>798</v>
      </c>
      <c r="AB75" s="845" t="s">
        <v>798</v>
      </c>
      <c r="AC75" s="845" t="s">
        <v>798</v>
      </c>
      <c r="AD75" s="845" t="s">
        <v>798</v>
      </c>
      <c r="AE75" s="845" t="s">
        <v>798</v>
      </c>
      <c r="AF75" s="845" t="s">
        <v>798</v>
      </c>
      <c r="AG75" s="845" t="s">
        <v>798</v>
      </c>
      <c r="AH75" s="845" t="s">
        <v>798</v>
      </c>
      <c r="AI75" s="845" t="s">
        <v>798</v>
      </c>
      <c r="AJ75" s="845" t="s">
        <v>798</v>
      </c>
      <c r="AK75" s="845" t="s">
        <v>798</v>
      </c>
      <c r="AL75" s="845" t="s">
        <v>798</v>
      </c>
      <c r="AM75" s="845" t="s">
        <v>798</v>
      </c>
      <c r="AN75" s="845" t="s">
        <v>798</v>
      </c>
      <c r="AO75" s="845" t="s">
        <v>798</v>
      </c>
      <c r="AP75" s="845" t="s">
        <v>798</v>
      </c>
      <c r="AQ75" s="845" t="s">
        <v>798</v>
      </c>
      <c r="AR75" s="845" t="s">
        <v>798</v>
      </c>
      <c r="AS75" s="845" t="s">
        <v>798</v>
      </c>
      <c r="AT75" s="845" t="s">
        <v>798</v>
      </c>
      <c r="AU75" s="845" t="s">
        <v>798</v>
      </c>
      <c r="AV75" s="845" t="s">
        <v>798</v>
      </c>
      <c r="AW75" s="845" t="s">
        <v>798</v>
      </c>
      <c r="AX75" s="845" t="s">
        <v>798</v>
      </c>
      <c r="AY75" s="845" t="s">
        <v>798</v>
      </c>
      <c r="AZ75" s="845" t="s">
        <v>798</v>
      </c>
      <c r="BA75" s="845" t="s">
        <v>798</v>
      </c>
      <c r="BB75" s="845" t="s">
        <v>798</v>
      </c>
      <c r="BC75" s="845" t="s">
        <v>798</v>
      </c>
      <c r="BD75" s="845" t="s">
        <v>798</v>
      </c>
      <c r="BE75" s="845" t="s">
        <v>798</v>
      </c>
      <c r="BF75" s="845" t="s">
        <v>798</v>
      </c>
      <c r="BG75" s="845" t="s">
        <v>798</v>
      </c>
      <c r="BH75" s="845" t="s">
        <v>798</v>
      </c>
      <c r="BI75" s="845" t="s">
        <v>798</v>
      </c>
      <c r="BJ75" s="845" t="s">
        <v>798</v>
      </c>
      <c r="BK75" s="845" t="s">
        <v>798</v>
      </c>
      <c r="BL75" s="845" t="s">
        <v>798</v>
      </c>
      <c r="BM75" s="845" t="s">
        <v>798</v>
      </c>
      <c r="BN75" s="845" t="s">
        <v>798</v>
      </c>
      <c r="BO75" s="845" t="s">
        <v>798</v>
      </c>
      <c r="BP75" s="845" t="s">
        <v>798</v>
      </c>
      <c r="BQ75" s="845" t="s">
        <v>798</v>
      </c>
      <c r="BR75" s="845" t="s">
        <v>798</v>
      </c>
      <c r="BS75" s="845" t="s">
        <v>798</v>
      </c>
      <c r="BT75" s="845" t="s">
        <v>798</v>
      </c>
      <c r="BU75" s="845" t="s">
        <v>798</v>
      </c>
      <c r="BV75" s="845" t="s">
        <v>798</v>
      </c>
      <c r="BW75" s="845" t="s">
        <v>798</v>
      </c>
      <c r="BX75" s="845" t="s">
        <v>798</v>
      </c>
      <c r="BY75" s="845" t="s">
        <v>798</v>
      </c>
      <c r="BZ75" s="845" t="s">
        <v>798</v>
      </c>
      <c r="CA75" s="845" t="s">
        <v>798</v>
      </c>
      <c r="CB75" s="845" t="s">
        <v>798</v>
      </c>
      <c r="CC75" s="845" t="s">
        <v>798</v>
      </c>
      <c r="CD75" s="845" t="s">
        <v>798</v>
      </c>
      <c r="CE75" s="845" t="s">
        <v>798</v>
      </c>
      <c r="CF75" s="845" t="s">
        <v>798</v>
      </c>
      <c r="CG75" s="845" t="s">
        <v>798</v>
      </c>
      <c r="CH75" s="845" t="s">
        <v>798</v>
      </c>
      <c r="CI75" s="845" t="s">
        <v>798</v>
      </c>
      <c r="CJ75" s="845" t="s">
        <v>798</v>
      </c>
      <c r="CK75" s="845" t="s">
        <v>798</v>
      </c>
      <c r="CL75" s="845" t="s">
        <v>798</v>
      </c>
      <c r="CM75" s="845" t="s">
        <v>798</v>
      </c>
      <c r="CN75" s="845" t="s">
        <v>798</v>
      </c>
      <c r="CO75" s="845" t="s">
        <v>798</v>
      </c>
      <c r="CP75" s="845" t="s">
        <v>798</v>
      </c>
      <c r="CQ75" s="845" t="s">
        <v>798</v>
      </c>
      <c r="CR75" s="845" t="s">
        <v>798</v>
      </c>
      <c r="CS75" s="845" t="s">
        <v>798</v>
      </c>
      <c r="CT75" s="845" t="s">
        <v>798</v>
      </c>
      <c r="CU75" s="845" t="s">
        <v>798</v>
      </c>
      <c r="CV75" s="845" t="s">
        <v>798</v>
      </c>
      <c r="CW75" s="845" t="s">
        <v>798</v>
      </c>
      <c r="CX75" s="845" t="s">
        <v>798</v>
      </c>
      <c r="CY75" s="845" t="s">
        <v>798</v>
      </c>
      <c r="CZ75" s="845" t="s">
        <v>798</v>
      </c>
      <c r="DA75" s="845" t="s">
        <v>798</v>
      </c>
      <c r="DB75" s="845" t="s">
        <v>798</v>
      </c>
      <c r="DC75" s="845" t="s">
        <v>798</v>
      </c>
      <c r="DD75" s="845" t="s">
        <v>798</v>
      </c>
      <c r="DE75" s="845" t="s">
        <v>798</v>
      </c>
      <c r="DF75" s="845" t="s">
        <v>798</v>
      </c>
      <c r="DG75" s="845" t="s">
        <v>798</v>
      </c>
      <c r="DH75" s="845" t="s">
        <v>798</v>
      </c>
      <c r="DI75" s="845" t="s">
        <v>798</v>
      </c>
      <c r="DJ75" s="845" t="s">
        <v>798</v>
      </c>
      <c r="DK75" s="845" t="s">
        <v>798</v>
      </c>
      <c r="DL75" s="845" t="s">
        <v>798</v>
      </c>
      <c r="DM75" s="845" t="s">
        <v>798</v>
      </c>
      <c r="DN75" s="845" t="s">
        <v>798</v>
      </c>
      <c r="DO75" s="845" t="s">
        <v>798</v>
      </c>
      <c r="DP75" s="845" t="s">
        <v>798</v>
      </c>
      <c r="DQ75" s="845" t="s">
        <v>798</v>
      </c>
      <c r="DR75" s="845" t="s">
        <v>798</v>
      </c>
      <c r="DS75" s="845" t="s">
        <v>798</v>
      </c>
      <c r="DT75" s="845">
        <v>23</v>
      </c>
      <c r="DU75" s="845">
        <v>-325.60000000000002</v>
      </c>
      <c r="DV75" s="845">
        <v>-2.93</v>
      </c>
      <c r="DW75" s="845">
        <v>-2.97</v>
      </c>
      <c r="DX75" s="845">
        <v>19.16</v>
      </c>
      <c r="DY75" s="845">
        <v>-99999999</v>
      </c>
      <c r="DZ75" s="845">
        <v>0.56999999999999995</v>
      </c>
      <c r="EA75" s="845">
        <v>6.07</v>
      </c>
      <c r="EB75" s="845">
        <v>7.76</v>
      </c>
      <c r="EC75" s="845">
        <v>0</v>
      </c>
      <c r="ED75" s="845" t="s">
        <v>798</v>
      </c>
      <c r="EE75" s="845" t="s">
        <v>798</v>
      </c>
      <c r="EF75" s="845" t="s">
        <v>798</v>
      </c>
    </row>
    <row r="76" spans="1:136" x14ac:dyDescent="0.2">
      <c r="A76" s="845">
        <v>72</v>
      </c>
      <c r="B76" s="845">
        <v>12</v>
      </c>
      <c r="C76" s="845" t="s">
        <v>798</v>
      </c>
      <c r="D76" s="845" t="s">
        <v>798</v>
      </c>
      <c r="E76" s="845" t="s">
        <v>798</v>
      </c>
      <c r="F76" s="845" t="s">
        <v>798</v>
      </c>
      <c r="G76" s="845" t="s">
        <v>798</v>
      </c>
      <c r="H76" s="845" t="s">
        <v>798</v>
      </c>
      <c r="I76" s="845" t="s">
        <v>798</v>
      </c>
      <c r="J76" s="845" t="s">
        <v>798</v>
      </c>
      <c r="K76" s="845" t="s">
        <v>798</v>
      </c>
      <c r="L76" s="845" t="s">
        <v>798</v>
      </c>
      <c r="M76" s="845" t="s">
        <v>798</v>
      </c>
      <c r="N76" s="845" t="s">
        <v>798</v>
      </c>
      <c r="O76" s="845" t="s">
        <v>798</v>
      </c>
      <c r="P76" s="845" t="s">
        <v>798</v>
      </c>
      <c r="Q76" s="845" t="s">
        <v>798</v>
      </c>
      <c r="R76" s="845" t="s">
        <v>798</v>
      </c>
      <c r="S76" s="845" t="s">
        <v>798</v>
      </c>
      <c r="T76" s="845" t="s">
        <v>798</v>
      </c>
      <c r="U76" s="845" t="s">
        <v>798</v>
      </c>
      <c r="V76" s="845" t="s">
        <v>798</v>
      </c>
      <c r="W76" s="845" t="s">
        <v>798</v>
      </c>
      <c r="X76" s="845" t="s">
        <v>798</v>
      </c>
      <c r="Y76" s="845" t="s">
        <v>798</v>
      </c>
      <c r="Z76" s="845" t="s">
        <v>798</v>
      </c>
      <c r="AA76" s="845" t="s">
        <v>798</v>
      </c>
      <c r="AB76" s="845" t="s">
        <v>798</v>
      </c>
      <c r="AC76" s="845" t="s">
        <v>798</v>
      </c>
      <c r="AD76" s="845" t="s">
        <v>798</v>
      </c>
      <c r="AE76" s="845" t="s">
        <v>798</v>
      </c>
      <c r="AF76" s="845" t="s">
        <v>798</v>
      </c>
      <c r="AG76" s="845" t="s">
        <v>798</v>
      </c>
      <c r="AH76" s="845" t="s">
        <v>798</v>
      </c>
      <c r="AI76" s="845" t="s">
        <v>798</v>
      </c>
      <c r="AJ76" s="845" t="s">
        <v>798</v>
      </c>
      <c r="AK76" s="845" t="s">
        <v>798</v>
      </c>
      <c r="AL76" s="845" t="s">
        <v>798</v>
      </c>
      <c r="AM76" s="845" t="s">
        <v>798</v>
      </c>
      <c r="AN76" s="845" t="s">
        <v>798</v>
      </c>
      <c r="AO76" s="845" t="s">
        <v>798</v>
      </c>
      <c r="AP76" s="845" t="s">
        <v>798</v>
      </c>
      <c r="AQ76" s="845" t="s">
        <v>798</v>
      </c>
      <c r="AR76" s="845" t="s">
        <v>798</v>
      </c>
      <c r="AS76" s="845" t="s">
        <v>798</v>
      </c>
      <c r="AT76" s="845" t="s">
        <v>798</v>
      </c>
      <c r="AU76" s="845" t="s">
        <v>798</v>
      </c>
      <c r="AV76" s="845" t="s">
        <v>798</v>
      </c>
      <c r="AW76" s="845" t="s">
        <v>798</v>
      </c>
      <c r="AX76" s="845" t="s">
        <v>798</v>
      </c>
      <c r="AY76" s="845" t="s">
        <v>798</v>
      </c>
      <c r="AZ76" s="845" t="s">
        <v>798</v>
      </c>
      <c r="BA76" s="845" t="s">
        <v>798</v>
      </c>
      <c r="BB76" s="845" t="s">
        <v>798</v>
      </c>
      <c r="BC76" s="845" t="s">
        <v>798</v>
      </c>
      <c r="BD76" s="845" t="s">
        <v>798</v>
      </c>
      <c r="BE76" s="845" t="s">
        <v>798</v>
      </c>
      <c r="BF76" s="845" t="s">
        <v>798</v>
      </c>
      <c r="BG76" s="845" t="s">
        <v>798</v>
      </c>
      <c r="BH76" s="845" t="s">
        <v>798</v>
      </c>
      <c r="BI76" s="845" t="s">
        <v>798</v>
      </c>
      <c r="BJ76" s="845" t="s">
        <v>798</v>
      </c>
      <c r="BK76" s="845" t="s">
        <v>798</v>
      </c>
      <c r="BL76" s="845" t="s">
        <v>798</v>
      </c>
      <c r="BM76" s="845" t="s">
        <v>798</v>
      </c>
      <c r="BN76" s="845" t="s">
        <v>798</v>
      </c>
      <c r="BO76" s="845" t="s">
        <v>798</v>
      </c>
      <c r="BP76" s="845" t="s">
        <v>798</v>
      </c>
      <c r="BQ76" s="845" t="s">
        <v>798</v>
      </c>
      <c r="BR76" s="845" t="s">
        <v>798</v>
      </c>
      <c r="BS76" s="845" t="s">
        <v>798</v>
      </c>
      <c r="BT76" s="845" t="s">
        <v>798</v>
      </c>
      <c r="BU76" s="845" t="s">
        <v>798</v>
      </c>
      <c r="BV76" s="845" t="s">
        <v>798</v>
      </c>
      <c r="BW76" s="845" t="s">
        <v>798</v>
      </c>
      <c r="BX76" s="845" t="s">
        <v>798</v>
      </c>
      <c r="BY76" s="845" t="s">
        <v>798</v>
      </c>
      <c r="BZ76" s="845" t="s">
        <v>798</v>
      </c>
      <c r="CA76" s="845" t="s">
        <v>798</v>
      </c>
      <c r="CB76" s="845" t="s">
        <v>798</v>
      </c>
      <c r="CC76" s="845" t="s">
        <v>798</v>
      </c>
      <c r="CD76" s="845" t="s">
        <v>798</v>
      </c>
      <c r="CE76" s="845" t="s">
        <v>798</v>
      </c>
      <c r="CF76" s="845" t="s">
        <v>798</v>
      </c>
      <c r="CG76" s="845" t="s">
        <v>798</v>
      </c>
      <c r="CH76" s="845" t="s">
        <v>798</v>
      </c>
      <c r="CI76" s="845" t="s">
        <v>798</v>
      </c>
      <c r="CJ76" s="845" t="s">
        <v>798</v>
      </c>
      <c r="CK76" s="845" t="s">
        <v>798</v>
      </c>
      <c r="CL76" s="845" t="s">
        <v>798</v>
      </c>
      <c r="CM76" s="845" t="s">
        <v>798</v>
      </c>
      <c r="CN76" s="845" t="s">
        <v>798</v>
      </c>
      <c r="CO76" s="845" t="s">
        <v>798</v>
      </c>
      <c r="CP76" s="845" t="s">
        <v>798</v>
      </c>
      <c r="CQ76" s="845" t="s">
        <v>798</v>
      </c>
      <c r="CR76" s="845" t="s">
        <v>798</v>
      </c>
      <c r="CS76" s="845" t="s">
        <v>798</v>
      </c>
      <c r="CT76" s="845" t="s">
        <v>798</v>
      </c>
      <c r="CU76" s="845" t="s">
        <v>798</v>
      </c>
      <c r="CV76" s="845" t="s">
        <v>798</v>
      </c>
      <c r="CW76" s="845" t="s">
        <v>798</v>
      </c>
      <c r="CX76" s="845" t="s">
        <v>798</v>
      </c>
      <c r="CY76" s="845" t="s">
        <v>798</v>
      </c>
      <c r="CZ76" s="845" t="s">
        <v>798</v>
      </c>
      <c r="DA76" s="845" t="s">
        <v>798</v>
      </c>
      <c r="DB76" s="845" t="s">
        <v>798</v>
      </c>
      <c r="DC76" s="845" t="s">
        <v>798</v>
      </c>
      <c r="DD76" s="845" t="s">
        <v>798</v>
      </c>
      <c r="DE76" s="845" t="s">
        <v>798</v>
      </c>
      <c r="DF76" s="845" t="s">
        <v>798</v>
      </c>
      <c r="DG76" s="845" t="s">
        <v>798</v>
      </c>
      <c r="DH76" s="845" t="s">
        <v>798</v>
      </c>
      <c r="DI76" s="845" t="s">
        <v>798</v>
      </c>
      <c r="DJ76" s="845" t="s">
        <v>798</v>
      </c>
      <c r="DK76" s="845" t="s">
        <v>798</v>
      </c>
      <c r="DL76" s="845" t="s">
        <v>798</v>
      </c>
      <c r="DM76" s="845" t="s">
        <v>798</v>
      </c>
      <c r="DN76" s="845" t="s">
        <v>798</v>
      </c>
      <c r="DO76" s="845" t="s">
        <v>798</v>
      </c>
      <c r="DP76" s="845" t="s">
        <v>798</v>
      </c>
      <c r="DQ76" s="845" t="s">
        <v>798</v>
      </c>
      <c r="DR76" s="845" t="s">
        <v>798</v>
      </c>
      <c r="DS76" s="845" t="s">
        <v>798</v>
      </c>
      <c r="DT76" s="845">
        <v>24</v>
      </c>
      <c r="DU76" s="845">
        <v>-335.22</v>
      </c>
      <c r="DV76" s="845">
        <v>-3.24</v>
      </c>
      <c r="DW76" s="845">
        <v>-3.27</v>
      </c>
      <c r="DX76" s="845">
        <v>17.54</v>
      </c>
      <c r="DY76" s="845">
        <v>-99999999</v>
      </c>
      <c r="DZ76" s="845">
        <v>0.53</v>
      </c>
      <c r="EA76" s="845">
        <v>5.97</v>
      </c>
      <c r="EB76" s="845">
        <v>7.66</v>
      </c>
      <c r="EC76" s="845">
        <v>0</v>
      </c>
      <c r="ED76" s="845" t="s">
        <v>798</v>
      </c>
      <c r="EE76" s="845" t="s">
        <v>798</v>
      </c>
      <c r="EF76" s="845" t="s">
        <v>798</v>
      </c>
    </row>
    <row r="77" spans="1:136" x14ac:dyDescent="0.2">
      <c r="A77" s="845">
        <v>73</v>
      </c>
      <c r="B77" s="845">
        <v>1</v>
      </c>
      <c r="C77" s="845" t="s">
        <v>798</v>
      </c>
      <c r="D77" s="845" t="s">
        <v>798</v>
      </c>
      <c r="E77" s="845" t="s">
        <v>798</v>
      </c>
      <c r="F77" s="845" t="s">
        <v>798</v>
      </c>
      <c r="G77" s="845" t="s">
        <v>798</v>
      </c>
      <c r="H77" s="845" t="s">
        <v>798</v>
      </c>
      <c r="I77" s="845" t="s">
        <v>798</v>
      </c>
      <c r="J77" s="845" t="s">
        <v>798</v>
      </c>
      <c r="K77" s="845" t="s">
        <v>798</v>
      </c>
      <c r="L77" s="845" t="s">
        <v>798</v>
      </c>
      <c r="M77" s="845" t="s">
        <v>798</v>
      </c>
      <c r="N77" s="845" t="s">
        <v>798</v>
      </c>
      <c r="O77" s="845" t="s">
        <v>798</v>
      </c>
      <c r="P77" s="845" t="s">
        <v>798</v>
      </c>
      <c r="Q77" s="845" t="s">
        <v>798</v>
      </c>
      <c r="R77" s="845" t="s">
        <v>798</v>
      </c>
      <c r="S77" s="845" t="s">
        <v>798</v>
      </c>
      <c r="T77" s="845" t="s">
        <v>798</v>
      </c>
      <c r="U77" s="845" t="s">
        <v>798</v>
      </c>
      <c r="V77" s="845" t="s">
        <v>798</v>
      </c>
      <c r="W77" s="845" t="s">
        <v>798</v>
      </c>
      <c r="X77" s="845" t="s">
        <v>798</v>
      </c>
      <c r="Y77" s="845" t="s">
        <v>798</v>
      </c>
      <c r="Z77" s="845" t="s">
        <v>798</v>
      </c>
      <c r="AA77" s="845" t="s">
        <v>798</v>
      </c>
      <c r="AB77" s="845" t="s">
        <v>798</v>
      </c>
      <c r="AC77" s="845" t="s">
        <v>798</v>
      </c>
      <c r="AD77" s="845" t="s">
        <v>798</v>
      </c>
      <c r="AE77" s="845" t="s">
        <v>798</v>
      </c>
      <c r="AF77" s="845" t="s">
        <v>798</v>
      </c>
      <c r="AG77" s="845" t="s">
        <v>798</v>
      </c>
      <c r="AH77" s="845" t="s">
        <v>798</v>
      </c>
      <c r="AI77" s="845" t="s">
        <v>798</v>
      </c>
      <c r="AJ77" s="845" t="s">
        <v>798</v>
      </c>
      <c r="AK77" s="845" t="s">
        <v>798</v>
      </c>
      <c r="AL77" s="845" t="s">
        <v>798</v>
      </c>
      <c r="AM77" s="845" t="s">
        <v>798</v>
      </c>
      <c r="AN77" s="845" t="s">
        <v>798</v>
      </c>
      <c r="AO77" s="845" t="s">
        <v>798</v>
      </c>
      <c r="AP77" s="845" t="s">
        <v>798</v>
      </c>
      <c r="AQ77" s="845" t="s">
        <v>798</v>
      </c>
      <c r="AR77" s="845" t="s">
        <v>798</v>
      </c>
      <c r="AS77" s="845" t="s">
        <v>798</v>
      </c>
      <c r="AT77" s="845" t="s">
        <v>798</v>
      </c>
      <c r="AU77" s="845" t="s">
        <v>798</v>
      </c>
      <c r="AV77" s="845" t="s">
        <v>798</v>
      </c>
      <c r="AW77" s="845" t="s">
        <v>798</v>
      </c>
      <c r="AX77" s="845" t="s">
        <v>798</v>
      </c>
      <c r="AY77" s="845" t="s">
        <v>798</v>
      </c>
      <c r="AZ77" s="845" t="s">
        <v>798</v>
      </c>
      <c r="BA77" s="845" t="s">
        <v>798</v>
      </c>
      <c r="BB77" s="845" t="s">
        <v>798</v>
      </c>
      <c r="BC77" s="845" t="s">
        <v>798</v>
      </c>
      <c r="BD77" s="845" t="s">
        <v>798</v>
      </c>
      <c r="BE77" s="845" t="s">
        <v>798</v>
      </c>
      <c r="BF77" s="845" t="s">
        <v>798</v>
      </c>
      <c r="BG77" s="845" t="s">
        <v>798</v>
      </c>
      <c r="BH77" s="845" t="s">
        <v>798</v>
      </c>
      <c r="BI77" s="845" t="s">
        <v>798</v>
      </c>
      <c r="BJ77" s="845" t="s">
        <v>798</v>
      </c>
      <c r="BK77" s="845" t="s">
        <v>798</v>
      </c>
      <c r="BL77" s="845" t="s">
        <v>798</v>
      </c>
      <c r="BM77" s="845" t="s">
        <v>798</v>
      </c>
      <c r="BN77" s="845" t="s">
        <v>798</v>
      </c>
      <c r="BO77" s="845" t="s">
        <v>798</v>
      </c>
      <c r="BP77" s="845" t="s">
        <v>798</v>
      </c>
      <c r="BQ77" s="845" t="s">
        <v>798</v>
      </c>
      <c r="BR77" s="845" t="s">
        <v>798</v>
      </c>
      <c r="BS77" s="845" t="s">
        <v>798</v>
      </c>
      <c r="BT77" s="845" t="s">
        <v>798</v>
      </c>
      <c r="BU77" s="845" t="s">
        <v>798</v>
      </c>
      <c r="BV77" s="845" t="s">
        <v>798</v>
      </c>
      <c r="BW77" s="845" t="s">
        <v>798</v>
      </c>
      <c r="BX77" s="845" t="s">
        <v>798</v>
      </c>
      <c r="BY77" s="845" t="s">
        <v>798</v>
      </c>
      <c r="BZ77" s="845" t="s">
        <v>798</v>
      </c>
      <c r="CA77" s="845" t="s">
        <v>798</v>
      </c>
      <c r="CB77" s="845" t="s">
        <v>798</v>
      </c>
      <c r="CC77" s="845" t="s">
        <v>798</v>
      </c>
      <c r="CD77" s="845" t="s">
        <v>798</v>
      </c>
      <c r="CE77" s="845" t="s">
        <v>798</v>
      </c>
      <c r="CF77" s="845" t="s">
        <v>798</v>
      </c>
      <c r="CG77" s="845" t="s">
        <v>798</v>
      </c>
      <c r="CH77" s="845" t="s">
        <v>798</v>
      </c>
      <c r="CI77" s="845" t="s">
        <v>798</v>
      </c>
      <c r="CJ77" s="845" t="s">
        <v>798</v>
      </c>
      <c r="CK77" s="845" t="s">
        <v>798</v>
      </c>
      <c r="CL77" s="845" t="s">
        <v>798</v>
      </c>
      <c r="CM77" s="845" t="s">
        <v>798</v>
      </c>
      <c r="CN77" s="845" t="s">
        <v>798</v>
      </c>
      <c r="CO77" s="845" t="s">
        <v>798</v>
      </c>
      <c r="CP77" s="845" t="s">
        <v>798</v>
      </c>
      <c r="CQ77" s="845" t="s">
        <v>798</v>
      </c>
      <c r="CR77" s="845" t="s">
        <v>798</v>
      </c>
      <c r="CS77" s="845" t="s">
        <v>798</v>
      </c>
      <c r="CT77" s="845" t="s">
        <v>798</v>
      </c>
      <c r="CU77" s="845" t="s">
        <v>798</v>
      </c>
      <c r="CV77" s="845" t="s">
        <v>798</v>
      </c>
      <c r="CW77" s="845" t="s">
        <v>798</v>
      </c>
      <c r="CX77" s="845" t="s">
        <v>798</v>
      </c>
      <c r="CY77" s="845" t="s">
        <v>798</v>
      </c>
      <c r="CZ77" s="845" t="s">
        <v>798</v>
      </c>
      <c r="DA77" s="845" t="s">
        <v>798</v>
      </c>
      <c r="DB77" s="845" t="s">
        <v>798</v>
      </c>
      <c r="DC77" s="845" t="s">
        <v>798</v>
      </c>
      <c r="DD77" s="845" t="s">
        <v>798</v>
      </c>
      <c r="DE77" s="845" t="s">
        <v>798</v>
      </c>
      <c r="DF77" s="845" t="s">
        <v>798</v>
      </c>
      <c r="DG77" s="845" t="s">
        <v>798</v>
      </c>
      <c r="DH77" s="845" t="s">
        <v>798</v>
      </c>
      <c r="DI77" s="845" t="s">
        <v>798</v>
      </c>
      <c r="DJ77" s="845" t="s">
        <v>798</v>
      </c>
      <c r="DK77" s="845" t="s">
        <v>798</v>
      </c>
      <c r="DL77" s="845" t="s">
        <v>798</v>
      </c>
      <c r="DM77" s="845" t="s">
        <v>798</v>
      </c>
      <c r="DN77" s="845" t="s">
        <v>798</v>
      </c>
      <c r="DO77" s="845" t="s">
        <v>798</v>
      </c>
      <c r="DP77" s="845" t="s">
        <v>798</v>
      </c>
      <c r="DQ77" s="845" t="s">
        <v>798</v>
      </c>
      <c r="DR77" s="845" t="s">
        <v>798</v>
      </c>
      <c r="DS77" s="845" t="s">
        <v>798</v>
      </c>
      <c r="DT77" s="845" t="s">
        <v>798</v>
      </c>
      <c r="DU77" s="845" t="s">
        <v>798</v>
      </c>
      <c r="DV77" s="845" t="s">
        <v>798</v>
      </c>
      <c r="DW77" s="845" t="s">
        <v>798</v>
      </c>
      <c r="DX77" s="845" t="s">
        <v>798</v>
      </c>
      <c r="DY77" s="845" t="s">
        <v>798</v>
      </c>
      <c r="DZ77" s="845" t="s">
        <v>798</v>
      </c>
      <c r="EA77" s="845" t="s">
        <v>798</v>
      </c>
      <c r="EB77" s="845" t="s">
        <v>798</v>
      </c>
      <c r="EC77" s="845" t="s">
        <v>798</v>
      </c>
      <c r="ED77" s="845" t="s">
        <v>798</v>
      </c>
      <c r="EE77" s="845" t="s">
        <v>798</v>
      </c>
      <c r="EF77" s="845" t="s">
        <v>798</v>
      </c>
    </row>
    <row r="78" spans="1:136" x14ac:dyDescent="0.2">
      <c r="A78" s="845">
        <v>74</v>
      </c>
      <c r="B78" s="845">
        <v>2</v>
      </c>
      <c r="C78" s="845" t="s">
        <v>798</v>
      </c>
      <c r="D78" s="845" t="s">
        <v>798</v>
      </c>
      <c r="E78" s="845" t="s">
        <v>798</v>
      </c>
      <c r="F78" s="845" t="s">
        <v>798</v>
      </c>
      <c r="G78" s="845" t="s">
        <v>798</v>
      </c>
      <c r="H78" s="845" t="s">
        <v>798</v>
      </c>
      <c r="I78" s="845" t="s">
        <v>798</v>
      </c>
      <c r="J78" s="845" t="s">
        <v>798</v>
      </c>
      <c r="K78" s="845" t="s">
        <v>798</v>
      </c>
      <c r="L78" s="845" t="s">
        <v>798</v>
      </c>
      <c r="M78" s="845" t="s">
        <v>798</v>
      </c>
      <c r="N78" s="845" t="s">
        <v>798</v>
      </c>
      <c r="O78" s="845" t="s">
        <v>798</v>
      </c>
      <c r="P78" s="845" t="s">
        <v>798</v>
      </c>
      <c r="Q78" s="845" t="s">
        <v>798</v>
      </c>
      <c r="R78" s="845" t="s">
        <v>798</v>
      </c>
      <c r="S78" s="845" t="s">
        <v>798</v>
      </c>
      <c r="T78" s="845" t="s">
        <v>798</v>
      </c>
      <c r="U78" s="845" t="s">
        <v>798</v>
      </c>
      <c r="V78" s="845" t="s">
        <v>798</v>
      </c>
      <c r="W78" s="845" t="s">
        <v>798</v>
      </c>
      <c r="X78" s="845" t="s">
        <v>798</v>
      </c>
      <c r="Y78" s="845" t="s">
        <v>798</v>
      </c>
      <c r="Z78" s="845" t="s">
        <v>798</v>
      </c>
      <c r="AA78" s="845" t="s">
        <v>798</v>
      </c>
      <c r="AB78" s="845" t="s">
        <v>798</v>
      </c>
      <c r="AC78" s="845" t="s">
        <v>798</v>
      </c>
      <c r="AD78" s="845" t="s">
        <v>798</v>
      </c>
      <c r="AE78" s="845" t="s">
        <v>798</v>
      </c>
      <c r="AF78" s="845" t="s">
        <v>798</v>
      </c>
      <c r="AG78" s="845" t="s">
        <v>798</v>
      </c>
      <c r="AH78" s="845" t="s">
        <v>798</v>
      </c>
      <c r="AI78" s="845" t="s">
        <v>798</v>
      </c>
      <c r="AJ78" s="845" t="s">
        <v>798</v>
      </c>
      <c r="AK78" s="845" t="s">
        <v>798</v>
      </c>
      <c r="AL78" s="845" t="s">
        <v>798</v>
      </c>
      <c r="AM78" s="845" t="s">
        <v>798</v>
      </c>
      <c r="AN78" s="845" t="s">
        <v>798</v>
      </c>
      <c r="AO78" s="845" t="s">
        <v>798</v>
      </c>
      <c r="AP78" s="845" t="s">
        <v>798</v>
      </c>
      <c r="AQ78" s="845" t="s">
        <v>798</v>
      </c>
      <c r="AR78" s="845" t="s">
        <v>798</v>
      </c>
      <c r="AS78" s="845" t="s">
        <v>798</v>
      </c>
      <c r="AT78" s="845" t="s">
        <v>798</v>
      </c>
      <c r="AU78" s="845" t="s">
        <v>798</v>
      </c>
      <c r="AV78" s="845" t="s">
        <v>798</v>
      </c>
      <c r="AW78" s="845" t="s">
        <v>798</v>
      </c>
      <c r="AX78" s="845" t="s">
        <v>798</v>
      </c>
      <c r="AY78" s="845" t="s">
        <v>798</v>
      </c>
      <c r="AZ78" s="845" t="s">
        <v>798</v>
      </c>
      <c r="BA78" s="845" t="s">
        <v>798</v>
      </c>
      <c r="BB78" s="845" t="s">
        <v>798</v>
      </c>
      <c r="BC78" s="845" t="s">
        <v>798</v>
      </c>
      <c r="BD78" s="845" t="s">
        <v>798</v>
      </c>
      <c r="BE78" s="845" t="s">
        <v>798</v>
      </c>
      <c r="BF78" s="845" t="s">
        <v>798</v>
      </c>
      <c r="BG78" s="845" t="s">
        <v>798</v>
      </c>
      <c r="BH78" s="845" t="s">
        <v>798</v>
      </c>
      <c r="BI78" s="845" t="s">
        <v>798</v>
      </c>
      <c r="BJ78" s="845" t="s">
        <v>798</v>
      </c>
      <c r="BK78" s="845" t="s">
        <v>798</v>
      </c>
      <c r="BL78" s="845" t="s">
        <v>798</v>
      </c>
      <c r="BM78" s="845" t="s">
        <v>798</v>
      </c>
      <c r="BN78" s="845" t="s">
        <v>798</v>
      </c>
      <c r="BO78" s="845" t="s">
        <v>798</v>
      </c>
      <c r="BP78" s="845" t="s">
        <v>798</v>
      </c>
      <c r="BQ78" s="845" t="s">
        <v>798</v>
      </c>
      <c r="BR78" s="845" t="s">
        <v>798</v>
      </c>
      <c r="BS78" s="845" t="s">
        <v>798</v>
      </c>
      <c r="BT78" s="845" t="s">
        <v>798</v>
      </c>
      <c r="BU78" s="845" t="s">
        <v>798</v>
      </c>
      <c r="BV78" s="845" t="s">
        <v>798</v>
      </c>
      <c r="BW78" s="845" t="s">
        <v>798</v>
      </c>
      <c r="BX78" s="845" t="s">
        <v>798</v>
      </c>
      <c r="BY78" s="845" t="s">
        <v>798</v>
      </c>
      <c r="BZ78" s="845" t="s">
        <v>798</v>
      </c>
      <c r="CA78" s="845" t="s">
        <v>798</v>
      </c>
      <c r="CB78" s="845" t="s">
        <v>798</v>
      </c>
      <c r="CC78" s="845" t="s">
        <v>798</v>
      </c>
      <c r="CD78" s="845" t="s">
        <v>798</v>
      </c>
      <c r="CE78" s="845" t="s">
        <v>798</v>
      </c>
      <c r="CF78" s="845" t="s">
        <v>798</v>
      </c>
      <c r="CG78" s="845" t="s">
        <v>798</v>
      </c>
      <c r="CH78" s="845" t="s">
        <v>798</v>
      </c>
      <c r="CI78" s="845" t="s">
        <v>798</v>
      </c>
      <c r="CJ78" s="845" t="s">
        <v>798</v>
      </c>
      <c r="CK78" s="845" t="s">
        <v>798</v>
      </c>
      <c r="CL78" s="845" t="s">
        <v>798</v>
      </c>
      <c r="CM78" s="845" t="s">
        <v>798</v>
      </c>
      <c r="CN78" s="845" t="s">
        <v>798</v>
      </c>
      <c r="CO78" s="845" t="s">
        <v>798</v>
      </c>
      <c r="CP78" s="845" t="s">
        <v>798</v>
      </c>
      <c r="CQ78" s="845" t="s">
        <v>798</v>
      </c>
      <c r="CR78" s="845" t="s">
        <v>798</v>
      </c>
      <c r="CS78" s="845" t="s">
        <v>798</v>
      </c>
      <c r="CT78" s="845" t="s">
        <v>798</v>
      </c>
      <c r="CU78" s="845" t="s">
        <v>798</v>
      </c>
      <c r="CV78" s="845" t="s">
        <v>798</v>
      </c>
      <c r="CW78" s="845" t="s">
        <v>798</v>
      </c>
      <c r="CX78" s="845" t="s">
        <v>798</v>
      </c>
      <c r="CY78" s="845" t="s">
        <v>798</v>
      </c>
      <c r="CZ78" s="845" t="s">
        <v>798</v>
      </c>
      <c r="DA78" s="845" t="s">
        <v>798</v>
      </c>
      <c r="DB78" s="845" t="s">
        <v>798</v>
      </c>
      <c r="DC78" s="845" t="s">
        <v>798</v>
      </c>
      <c r="DD78" s="845" t="s">
        <v>798</v>
      </c>
      <c r="DE78" s="845" t="s">
        <v>798</v>
      </c>
      <c r="DF78" s="845" t="s">
        <v>798</v>
      </c>
      <c r="DG78" s="845" t="s">
        <v>798</v>
      </c>
      <c r="DH78" s="845" t="s">
        <v>798</v>
      </c>
      <c r="DI78" s="845" t="s">
        <v>798</v>
      </c>
      <c r="DJ78" s="845" t="s">
        <v>798</v>
      </c>
      <c r="DK78" s="845" t="s">
        <v>798</v>
      </c>
      <c r="DL78" s="845" t="s">
        <v>798</v>
      </c>
      <c r="DM78" s="845" t="s">
        <v>798</v>
      </c>
      <c r="DN78" s="845" t="s">
        <v>798</v>
      </c>
      <c r="DO78" s="845" t="s">
        <v>798</v>
      </c>
      <c r="DP78" s="845" t="s">
        <v>798</v>
      </c>
      <c r="DQ78" s="845" t="s">
        <v>798</v>
      </c>
      <c r="DR78" s="845" t="s">
        <v>798</v>
      </c>
      <c r="DS78" s="845" t="s">
        <v>798</v>
      </c>
      <c r="DT78" s="845" t="s">
        <v>798</v>
      </c>
      <c r="DU78" s="845" t="s">
        <v>798</v>
      </c>
      <c r="DV78" s="845" t="s">
        <v>798</v>
      </c>
      <c r="DW78" s="845" t="s">
        <v>798</v>
      </c>
      <c r="DX78" s="845" t="s">
        <v>798</v>
      </c>
      <c r="DY78" s="845" t="s">
        <v>798</v>
      </c>
      <c r="DZ78" s="845" t="s">
        <v>798</v>
      </c>
      <c r="EA78" s="845" t="s">
        <v>798</v>
      </c>
      <c r="EB78" s="845" t="s">
        <v>798</v>
      </c>
      <c r="EC78" s="845" t="s">
        <v>798</v>
      </c>
      <c r="ED78" s="845" t="s">
        <v>798</v>
      </c>
      <c r="EE78" s="845" t="s">
        <v>798</v>
      </c>
      <c r="EF78" s="845" t="s">
        <v>798</v>
      </c>
    </row>
    <row r="79" spans="1:136" x14ac:dyDescent="0.2">
      <c r="A79" s="845">
        <v>75</v>
      </c>
      <c r="B79" s="845">
        <v>3</v>
      </c>
      <c r="C79" s="845" t="s">
        <v>798</v>
      </c>
      <c r="D79" s="845" t="s">
        <v>798</v>
      </c>
      <c r="E79" s="845" t="s">
        <v>798</v>
      </c>
      <c r="F79" s="845" t="s">
        <v>798</v>
      </c>
      <c r="G79" s="845" t="s">
        <v>798</v>
      </c>
      <c r="H79" s="845" t="s">
        <v>798</v>
      </c>
      <c r="I79" s="845" t="s">
        <v>798</v>
      </c>
      <c r="J79" s="845" t="s">
        <v>798</v>
      </c>
      <c r="K79" s="845" t="s">
        <v>798</v>
      </c>
      <c r="L79" s="845" t="s">
        <v>798</v>
      </c>
      <c r="M79" s="845" t="s">
        <v>798</v>
      </c>
      <c r="N79" s="845" t="s">
        <v>798</v>
      </c>
      <c r="O79" s="845" t="s">
        <v>798</v>
      </c>
      <c r="P79" s="845" t="s">
        <v>798</v>
      </c>
      <c r="Q79" s="845" t="s">
        <v>798</v>
      </c>
      <c r="R79" s="845" t="s">
        <v>798</v>
      </c>
      <c r="S79" s="845" t="s">
        <v>798</v>
      </c>
      <c r="T79" s="845" t="s">
        <v>798</v>
      </c>
      <c r="U79" s="845" t="s">
        <v>798</v>
      </c>
      <c r="V79" s="845" t="s">
        <v>798</v>
      </c>
      <c r="W79" s="845" t="s">
        <v>798</v>
      </c>
      <c r="X79" s="845" t="s">
        <v>798</v>
      </c>
      <c r="Y79" s="845" t="s">
        <v>798</v>
      </c>
      <c r="Z79" s="845" t="s">
        <v>798</v>
      </c>
      <c r="AA79" s="845" t="s">
        <v>798</v>
      </c>
      <c r="AB79" s="845" t="s">
        <v>798</v>
      </c>
      <c r="AC79" s="845" t="s">
        <v>798</v>
      </c>
      <c r="AD79" s="845" t="s">
        <v>798</v>
      </c>
      <c r="AE79" s="845" t="s">
        <v>798</v>
      </c>
      <c r="AF79" s="845" t="s">
        <v>798</v>
      </c>
      <c r="AG79" s="845" t="s">
        <v>798</v>
      </c>
      <c r="AH79" s="845" t="s">
        <v>798</v>
      </c>
      <c r="AI79" s="845" t="s">
        <v>798</v>
      </c>
      <c r="AJ79" s="845" t="s">
        <v>798</v>
      </c>
      <c r="AK79" s="845" t="s">
        <v>798</v>
      </c>
      <c r="AL79" s="845" t="s">
        <v>798</v>
      </c>
      <c r="AM79" s="845" t="s">
        <v>798</v>
      </c>
      <c r="AN79" s="845" t="s">
        <v>798</v>
      </c>
      <c r="AO79" s="845" t="s">
        <v>798</v>
      </c>
      <c r="AP79" s="845" t="s">
        <v>798</v>
      </c>
      <c r="AQ79" s="845" t="s">
        <v>798</v>
      </c>
      <c r="AR79" s="845" t="s">
        <v>798</v>
      </c>
      <c r="AS79" s="845" t="s">
        <v>798</v>
      </c>
      <c r="AT79" s="845" t="s">
        <v>798</v>
      </c>
      <c r="AU79" s="845" t="s">
        <v>798</v>
      </c>
      <c r="AV79" s="845" t="s">
        <v>798</v>
      </c>
      <c r="AW79" s="845" t="s">
        <v>798</v>
      </c>
      <c r="AX79" s="845" t="s">
        <v>798</v>
      </c>
      <c r="AY79" s="845" t="s">
        <v>798</v>
      </c>
      <c r="AZ79" s="845" t="s">
        <v>798</v>
      </c>
      <c r="BA79" s="845" t="s">
        <v>798</v>
      </c>
      <c r="BB79" s="845" t="s">
        <v>798</v>
      </c>
      <c r="BC79" s="845" t="s">
        <v>798</v>
      </c>
      <c r="BD79" s="845" t="s">
        <v>798</v>
      </c>
      <c r="BE79" s="845" t="s">
        <v>798</v>
      </c>
      <c r="BF79" s="845" t="s">
        <v>798</v>
      </c>
      <c r="BG79" s="845" t="s">
        <v>798</v>
      </c>
      <c r="BH79" s="845" t="s">
        <v>798</v>
      </c>
      <c r="BI79" s="845" t="s">
        <v>798</v>
      </c>
      <c r="BJ79" s="845" t="s">
        <v>798</v>
      </c>
      <c r="BK79" s="845" t="s">
        <v>798</v>
      </c>
      <c r="BL79" s="845" t="s">
        <v>798</v>
      </c>
      <c r="BM79" s="845" t="s">
        <v>798</v>
      </c>
      <c r="BN79" s="845" t="s">
        <v>798</v>
      </c>
      <c r="BO79" s="845" t="s">
        <v>798</v>
      </c>
      <c r="BP79" s="845" t="s">
        <v>798</v>
      </c>
      <c r="BQ79" s="845" t="s">
        <v>798</v>
      </c>
      <c r="BR79" s="845" t="s">
        <v>798</v>
      </c>
      <c r="BS79" s="845" t="s">
        <v>798</v>
      </c>
      <c r="BT79" s="845" t="s">
        <v>798</v>
      </c>
      <c r="BU79" s="845" t="s">
        <v>798</v>
      </c>
      <c r="BV79" s="845" t="s">
        <v>798</v>
      </c>
      <c r="BW79" s="845" t="s">
        <v>798</v>
      </c>
      <c r="BX79" s="845" t="s">
        <v>798</v>
      </c>
      <c r="BY79" s="845" t="s">
        <v>798</v>
      </c>
      <c r="BZ79" s="845" t="s">
        <v>798</v>
      </c>
      <c r="CA79" s="845" t="s">
        <v>798</v>
      </c>
      <c r="CB79" s="845" t="s">
        <v>798</v>
      </c>
      <c r="CC79" s="845" t="s">
        <v>798</v>
      </c>
      <c r="CD79" s="845" t="s">
        <v>798</v>
      </c>
      <c r="CE79" s="845" t="s">
        <v>798</v>
      </c>
      <c r="CF79" s="845" t="s">
        <v>798</v>
      </c>
      <c r="CG79" s="845" t="s">
        <v>798</v>
      </c>
      <c r="CH79" s="845" t="s">
        <v>798</v>
      </c>
      <c r="CI79" s="845" t="s">
        <v>798</v>
      </c>
      <c r="CJ79" s="845" t="s">
        <v>798</v>
      </c>
      <c r="CK79" s="845" t="s">
        <v>798</v>
      </c>
      <c r="CL79" s="845" t="s">
        <v>798</v>
      </c>
      <c r="CM79" s="845" t="s">
        <v>798</v>
      </c>
      <c r="CN79" s="845" t="s">
        <v>798</v>
      </c>
      <c r="CO79" s="845" t="s">
        <v>798</v>
      </c>
      <c r="CP79" s="845" t="s">
        <v>798</v>
      </c>
      <c r="CQ79" s="845" t="s">
        <v>798</v>
      </c>
      <c r="CR79" s="845" t="s">
        <v>798</v>
      </c>
      <c r="CS79" s="845" t="s">
        <v>798</v>
      </c>
      <c r="CT79" s="845" t="s">
        <v>798</v>
      </c>
      <c r="CU79" s="845" t="s">
        <v>798</v>
      </c>
      <c r="CV79" s="845" t="s">
        <v>798</v>
      </c>
      <c r="CW79" s="845" t="s">
        <v>798</v>
      </c>
      <c r="CX79" s="845" t="s">
        <v>798</v>
      </c>
      <c r="CY79" s="845" t="s">
        <v>798</v>
      </c>
      <c r="CZ79" s="845" t="s">
        <v>798</v>
      </c>
      <c r="DA79" s="845" t="s">
        <v>798</v>
      </c>
      <c r="DB79" s="845" t="s">
        <v>798</v>
      </c>
      <c r="DC79" s="845" t="s">
        <v>798</v>
      </c>
      <c r="DD79" s="845" t="s">
        <v>798</v>
      </c>
      <c r="DE79" s="845" t="s">
        <v>798</v>
      </c>
      <c r="DF79" s="845" t="s">
        <v>798</v>
      </c>
      <c r="DG79" s="845" t="s">
        <v>798</v>
      </c>
      <c r="DH79" s="845" t="s">
        <v>798</v>
      </c>
      <c r="DI79" s="845" t="s">
        <v>798</v>
      </c>
      <c r="DJ79" s="845" t="s">
        <v>798</v>
      </c>
      <c r="DK79" s="845" t="s">
        <v>798</v>
      </c>
      <c r="DL79" s="845" t="s">
        <v>798</v>
      </c>
      <c r="DM79" s="845" t="s">
        <v>798</v>
      </c>
      <c r="DN79" s="845" t="s">
        <v>798</v>
      </c>
      <c r="DO79" s="845" t="s">
        <v>798</v>
      </c>
      <c r="DP79" s="845" t="s">
        <v>798</v>
      </c>
      <c r="DQ79" s="845" t="s">
        <v>798</v>
      </c>
      <c r="DR79" s="845" t="s">
        <v>798</v>
      </c>
      <c r="DS79" s="845" t="s">
        <v>798</v>
      </c>
      <c r="DT79" s="845" t="s">
        <v>798</v>
      </c>
      <c r="DU79" s="845" t="s">
        <v>798</v>
      </c>
      <c r="DV79" s="845" t="s">
        <v>798</v>
      </c>
      <c r="DW79" s="845" t="s">
        <v>798</v>
      </c>
      <c r="DX79" s="845" t="s">
        <v>798</v>
      </c>
      <c r="DY79" s="845" t="s">
        <v>798</v>
      </c>
      <c r="DZ79" s="845" t="s">
        <v>798</v>
      </c>
      <c r="EA79" s="845" t="s">
        <v>798</v>
      </c>
      <c r="EB79" s="845" t="s">
        <v>798</v>
      </c>
      <c r="EC79" s="845" t="s">
        <v>798</v>
      </c>
      <c r="ED79" s="845" t="s">
        <v>798</v>
      </c>
      <c r="EE79" s="845" t="s">
        <v>798</v>
      </c>
      <c r="EF79" s="845" t="s">
        <v>798</v>
      </c>
    </row>
    <row r="80" spans="1:136" x14ac:dyDescent="0.2">
      <c r="A80" s="845">
        <v>76</v>
      </c>
      <c r="B80" s="845">
        <v>4</v>
      </c>
      <c r="C80" s="845" t="s">
        <v>798</v>
      </c>
      <c r="D80" s="845" t="s">
        <v>798</v>
      </c>
      <c r="E80" s="845" t="s">
        <v>798</v>
      </c>
      <c r="F80" s="845" t="s">
        <v>798</v>
      </c>
      <c r="G80" s="845" t="s">
        <v>798</v>
      </c>
      <c r="H80" s="845" t="s">
        <v>798</v>
      </c>
      <c r="I80" s="845" t="s">
        <v>798</v>
      </c>
      <c r="J80" s="845" t="s">
        <v>798</v>
      </c>
      <c r="K80" s="845" t="s">
        <v>798</v>
      </c>
      <c r="L80" s="845" t="s">
        <v>798</v>
      </c>
      <c r="M80" s="845" t="s">
        <v>798</v>
      </c>
      <c r="N80" s="845" t="s">
        <v>798</v>
      </c>
      <c r="O80" s="845" t="s">
        <v>798</v>
      </c>
      <c r="P80" s="845" t="s">
        <v>798</v>
      </c>
      <c r="Q80" s="845" t="s">
        <v>798</v>
      </c>
      <c r="R80" s="845" t="s">
        <v>798</v>
      </c>
      <c r="S80" s="845" t="s">
        <v>798</v>
      </c>
      <c r="T80" s="845" t="s">
        <v>798</v>
      </c>
      <c r="U80" s="845" t="s">
        <v>798</v>
      </c>
      <c r="V80" s="845" t="s">
        <v>798</v>
      </c>
      <c r="W80" s="845" t="s">
        <v>798</v>
      </c>
      <c r="X80" s="845" t="s">
        <v>798</v>
      </c>
      <c r="Y80" s="845" t="s">
        <v>798</v>
      </c>
      <c r="Z80" s="845" t="s">
        <v>798</v>
      </c>
      <c r="AA80" s="845" t="s">
        <v>798</v>
      </c>
      <c r="AB80" s="845" t="s">
        <v>798</v>
      </c>
      <c r="AC80" s="845" t="s">
        <v>798</v>
      </c>
      <c r="AD80" s="845" t="s">
        <v>798</v>
      </c>
      <c r="AE80" s="845" t="s">
        <v>798</v>
      </c>
      <c r="AF80" s="845" t="s">
        <v>798</v>
      </c>
      <c r="AG80" s="845" t="s">
        <v>798</v>
      </c>
      <c r="AH80" s="845" t="s">
        <v>798</v>
      </c>
      <c r="AI80" s="845" t="s">
        <v>798</v>
      </c>
      <c r="AJ80" s="845" t="s">
        <v>798</v>
      </c>
      <c r="AK80" s="845" t="s">
        <v>798</v>
      </c>
      <c r="AL80" s="845" t="s">
        <v>798</v>
      </c>
      <c r="AM80" s="845" t="s">
        <v>798</v>
      </c>
      <c r="AN80" s="845" t="s">
        <v>798</v>
      </c>
      <c r="AO80" s="845" t="s">
        <v>798</v>
      </c>
      <c r="AP80" s="845" t="s">
        <v>798</v>
      </c>
      <c r="AQ80" s="845" t="s">
        <v>798</v>
      </c>
      <c r="AR80" s="845" t="s">
        <v>798</v>
      </c>
      <c r="AS80" s="845" t="s">
        <v>798</v>
      </c>
      <c r="AT80" s="845" t="s">
        <v>798</v>
      </c>
      <c r="AU80" s="845" t="s">
        <v>798</v>
      </c>
      <c r="AV80" s="845" t="s">
        <v>798</v>
      </c>
      <c r="AW80" s="845" t="s">
        <v>798</v>
      </c>
      <c r="AX80" s="845" t="s">
        <v>798</v>
      </c>
      <c r="AY80" s="845" t="s">
        <v>798</v>
      </c>
      <c r="AZ80" s="845" t="s">
        <v>798</v>
      </c>
      <c r="BA80" s="845" t="s">
        <v>798</v>
      </c>
      <c r="BB80" s="845" t="s">
        <v>798</v>
      </c>
      <c r="BC80" s="845" t="s">
        <v>798</v>
      </c>
      <c r="BD80" s="845" t="s">
        <v>798</v>
      </c>
      <c r="BE80" s="845" t="s">
        <v>798</v>
      </c>
      <c r="BF80" s="845" t="s">
        <v>798</v>
      </c>
      <c r="BG80" s="845" t="s">
        <v>798</v>
      </c>
      <c r="BH80" s="845" t="s">
        <v>798</v>
      </c>
      <c r="BI80" s="845" t="s">
        <v>798</v>
      </c>
      <c r="BJ80" s="845" t="s">
        <v>798</v>
      </c>
      <c r="BK80" s="845" t="s">
        <v>798</v>
      </c>
      <c r="BL80" s="845" t="s">
        <v>798</v>
      </c>
      <c r="BM80" s="845" t="s">
        <v>798</v>
      </c>
      <c r="BN80" s="845" t="s">
        <v>798</v>
      </c>
      <c r="BO80" s="845" t="s">
        <v>798</v>
      </c>
      <c r="BP80" s="845" t="s">
        <v>798</v>
      </c>
      <c r="BQ80" s="845" t="s">
        <v>798</v>
      </c>
      <c r="BR80" s="845" t="s">
        <v>798</v>
      </c>
      <c r="BS80" s="845" t="s">
        <v>798</v>
      </c>
      <c r="BT80" s="845" t="s">
        <v>798</v>
      </c>
      <c r="BU80" s="845" t="s">
        <v>798</v>
      </c>
      <c r="BV80" s="845" t="s">
        <v>798</v>
      </c>
      <c r="BW80" s="845" t="s">
        <v>798</v>
      </c>
      <c r="BX80" s="845" t="s">
        <v>798</v>
      </c>
      <c r="BY80" s="845" t="s">
        <v>798</v>
      </c>
      <c r="BZ80" s="845" t="s">
        <v>798</v>
      </c>
      <c r="CA80" s="845" t="s">
        <v>798</v>
      </c>
      <c r="CB80" s="845" t="s">
        <v>798</v>
      </c>
      <c r="CC80" s="845" t="s">
        <v>798</v>
      </c>
      <c r="CD80" s="845" t="s">
        <v>798</v>
      </c>
      <c r="CE80" s="845" t="s">
        <v>798</v>
      </c>
      <c r="CF80" s="845" t="s">
        <v>798</v>
      </c>
      <c r="CG80" s="845" t="s">
        <v>798</v>
      </c>
      <c r="CH80" s="845" t="s">
        <v>798</v>
      </c>
      <c r="CI80" s="845" t="s">
        <v>798</v>
      </c>
      <c r="CJ80" s="845" t="s">
        <v>798</v>
      </c>
      <c r="CK80" s="845" t="s">
        <v>798</v>
      </c>
      <c r="CL80" s="845" t="s">
        <v>798</v>
      </c>
      <c r="CM80" s="845" t="s">
        <v>798</v>
      </c>
      <c r="CN80" s="845" t="s">
        <v>798</v>
      </c>
      <c r="CO80" s="845" t="s">
        <v>798</v>
      </c>
      <c r="CP80" s="845" t="s">
        <v>798</v>
      </c>
      <c r="CQ80" s="845" t="s">
        <v>798</v>
      </c>
      <c r="CR80" s="845" t="s">
        <v>798</v>
      </c>
      <c r="CS80" s="845" t="s">
        <v>798</v>
      </c>
      <c r="CT80" s="845" t="s">
        <v>798</v>
      </c>
      <c r="CU80" s="845" t="s">
        <v>798</v>
      </c>
      <c r="CV80" s="845" t="s">
        <v>798</v>
      </c>
      <c r="CW80" s="845" t="s">
        <v>798</v>
      </c>
      <c r="CX80" s="845" t="s">
        <v>798</v>
      </c>
      <c r="CY80" s="845" t="s">
        <v>798</v>
      </c>
      <c r="CZ80" s="845" t="s">
        <v>798</v>
      </c>
      <c r="DA80" s="845" t="s">
        <v>798</v>
      </c>
      <c r="DB80" s="845" t="s">
        <v>798</v>
      </c>
      <c r="DC80" s="845" t="s">
        <v>798</v>
      </c>
      <c r="DD80" s="845" t="s">
        <v>798</v>
      </c>
      <c r="DE80" s="845" t="s">
        <v>798</v>
      </c>
      <c r="DF80" s="845" t="s">
        <v>798</v>
      </c>
      <c r="DG80" s="845" t="s">
        <v>798</v>
      </c>
      <c r="DH80" s="845" t="s">
        <v>798</v>
      </c>
      <c r="DI80" s="845" t="s">
        <v>798</v>
      </c>
      <c r="DJ80" s="845" t="s">
        <v>798</v>
      </c>
      <c r="DK80" s="845" t="s">
        <v>798</v>
      </c>
      <c r="DL80" s="845" t="s">
        <v>798</v>
      </c>
      <c r="DM80" s="845" t="s">
        <v>798</v>
      </c>
      <c r="DN80" s="845" t="s">
        <v>798</v>
      </c>
      <c r="DO80" s="845" t="s">
        <v>798</v>
      </c>
      <c r="DP80" s="845" t="s">
        <v>798</v>
      </c>
      <c r="DQ80" s="845" t="s">
        <v>798</v>
      </c>
      <c r="DR80" s="845" t="s">
        <v>798</v>
      </c>
      <c r="DS80" s="845" t="s">
        <v>798</v>
      </c>
      <c r="DT80" s="845" t="s">
        <v>798</v>
      </c>
      <c r="DU80" s="845" t="s">
        <v>798</v>
      </c>
      <c r="DV80" s="845" t="s">
        <v>798</v>
      </c>
      <c r="DW80" s="845" t="s">
        <v>798</v>
      </c>
      <c r="DX80" s="845" t="s">
        <v>798</v>
      </c>
      <c r="DY80" s="845" t="s">
        <v>798</v>
      </c>
      <c r="DZ80" s="845" t="s">
        <v>798</v>
      </c>
      <c r="EA80" s="845" t="s">
        <v>798</v>
      </c>
      <c r="EB80" s="845" t="s">
        <v>798</v>
      </c>
      <c r="EC80" s="845" t="s">
        <v>798</v>
      </c>
      <c r="ED80" s="845" t="s">
        <v>798</v>
      </c>
      <c r="EE80" s="845" t="s">
        <v>798</v>
      </c>
      <c r="EF80" s="845" t="s">
        <v>798</v>
      </c>
    </row>
    <row r="81" spans="1:136" x14ac:dyDescent="0.2">
      <c r="A81" s="845">
        <v>77</v>
      </c>
      <c r="B81" s="845">
        <v>5</v>
      </c>
      <c r="C81" s="845" t="s">
        <v>798</v>
      </c>
      <c r="D81" s="845" t="s">
        <v>798</v>
      </c>
      <c r="E81" s="845" t="s">
        <v>798</v>
      </c>
      <c r="F81" s="845" t="s">
        <v>798</v>
      </c>
      <c r="G81" s="845" t="s">
        <v>798</v>
      </c>
      <c r="H81" s="845" t="s">
        <v>798</v>
      </c>
      <c r="I81" s="845" t="s">
        <v>798</v>
      </c>
      <c r="J81" s="845" t="s">
        <v>798</v>
      </c>
      <c r="K81" s="845" t="s">
        <v>798</v>
      </c>
      <c r="L81" s="845" t="s">
        <v>798</v>
      </c>
      <c r="M81" s="845" t="s">
        <v>798</v>
      </c>
      <c r="N81" s="845" t="s">
        <v>798</v>
      </c>
      <c r="O81" s="845" t="s">
        <v>798</v>
      </c>
      <c r="P81" s="845" t="s">
        <v>798</v>
      </c>
      <c r="Q81" s="845" t="s">
        <v>798</v>
      </c>
      <c r="R81" s="845" t="s">
        <v>798</v>
      </c>
      <c r="S81" s="845" t="s">
        <v>798</v>
      </c>
      <c r="T81" s="845" t="s">
        <v>798</v>
      </c>
      <c r="U81" s="845" t="s">
        <v>798</v>
      </c>
      <c r="V81" s="845" t="s">
        <v>798</v>
      </c>
      <c r="W81" s="845" t="s">
        <v>798</v>
      </c>
      <c r="X81" s="845" t="s">
        <v>798</v>
      </c>
      <c r="Y81" s="845" t="s">
        <v>798</v>
      </c>
      <c r="Z81" s="845" t="s">
        <v>798</v>
      </c>
      <c r="AA81" s="845" t="s">
        <v>798</v>
      </c>
      <c r="AB81" s="845" t="s">
        <v>798</v>
      </c>
      <c r="AC81" s="845" t="s">
        <v>798</v>
      </c>
      <c r="AD81" s="845" t="s">
        <v>798</v>
      </c>
      <c r="AE81" s="845" t="s">
        <v>798</v>
      </c>
      <c r="AF81" s="845" t="s">
        <v>798</v>
      </c>
      <c r="AG81" s="845" t="s">
        <v>798</v>
      </c>
      <c r="AH81" s="845" t="s">
        <v>798</v>
      </c>
      <c r="AI81" s="845" t="s">
        <v>798</v>
      </c>
      <c r="AJ81" s="845" t="s">
        <v>798</v>
      </c>
      <c r="AK81" s="845" t="s">
        <v>798</v>
      </c>
      <c r="AL81" s="845" t="s">
        <v>798</v>
      </c>
      <c r="AM81" s="845" t="s">
        <v>798</v>
      </c>
      <c r="AN81" s="845" t="s">
        <v>798</v>
      </c>
      <c r="AO81" s="845" t="s">
        <v>798</v>
      </c>
      <c r="AP81" s="845" t="s">
        <v>798</v>
      </c>
      <c r="AQ81" s="845" t="s">
        <v>798</v>
      </c>
      <c r="AR81" s="845" t="s">
        <v>798</v>
      </c>
      <c r="AS81" s="845" t="s">
        <v>798</v>
      </c>
      <c r="AT81" s="845" t="s">
        <v>798</v>
      </c>
      <c r="AU81" s="845" t="s">
        <v>798</v>
      </c>
      <c r="AV81" s="845" t="s">
        <v>798</v>
      </c>
      <c r="AW81" s="845" t="s">
        <v>798</v>
      </c>
      <c r="AX81" s="845" t="s">
        <v>798</v>
      </c>
      <c r="AY81" s="845" t="s">
        <v>798</v>
      </c>
      <c r="AZ81" s="845" t="s">
        <v>798</v>
      </c>
      <c r="BA81" s="845" t="s">
        <v>798</v>
      </c>
      <c r="BB81" s="845" t="s">
        <v>798</v>
      </c>
      <c r="BC81" s="845" t="s">
        <v>798</v>
      </c>
      <c r="BD81" s="845" t="s">
        <v>798</v>
      </c>
      <c r="BE81" s="845" t="s">
        <v>798</v>
      </c>
      <c r="BF81" s="845" t="s">
        <v>798</v>
      </c>
      <c r="BG81" s="845" t="s">
        <v>798</v>
      </c>
      <c r="BH81" s="845" t="s">
        <v>798</v>
      </c>
      <c r="BI81" s="845" t="s">
        <v>798</v>
      </c>
      <c r="BJ81" s="845" t="s">
        <v>798</v>
      </c>
      <c r="BK81" s="845" t="s">
        <v>798</v>
      </c>
      <c r="BL81" s="845" t="s">
        <v>798</v>
      </c>
      <c r="BM81" s="845" t="s">
        <v>798</v>
      </c>
      <c r="BN81" s="845" t="s">
        <v>798</v>
      </c>
      <c r="BO81" s="845" t="s">
        <v>798</v>
      </c>
      <c r="BP81" s="845" t="s">
        <v>798</v>
      </c>
      <c r="BQ81" s="845" t="s">
        <v>798</v>
      </c>
      <c r="BR81" s="845" t="s">
        <v>798</v>
      </c>
      <c r="BS81" s="845" t="s">
        <v>798</v>
      </c>
      <c r="BT81" s="845" t="s">
        <v>798</v>
      </c>
      <c r="BU81" s="845" t="s">
        <v>798</v>
      </c>
      <c r="BV81" s="845" t="s">
        <v>798</v>
      </c>
      <c r="BW81" s="845" t="s">
        <v>798</v>
      </c>
      <c r="BX81" s="845" t="s">
        <v>798</v>
      </c>
      <c r="BY81" s="845" t="s">
        <v>798</v>
      </c>
      <c r="BZ81" s="845" t="s">
        <v>798</v>
      </c>
      <c r="CA81" s="845" t="s">
        <v>798</v>
      </c>
      <c r="CB81" s="845" t="s">
        <v>798</v>
      </c>
      <c r="CC81" s="845" t="s">
        <v>798</v>
      </c>
      <c r="CD81" s="845" t="s">
        <v>798</v>
      </c>
      <c r="CE81" s="845" t="s">
        <v>798</v>
      </c>
      <c r="CF81" s="845" t="s">
        <v>798</v>
      </c>
      <c r="CG81" s="845" t="s">
        <v>798</v>
      </c>
      <c r="CH81" s="845" t="s">
        <v>798</v>
      </c>
      <c r="CI81" s="845" t="s">
        <v>798</v>
      </c>
      <c r="CJ81" s="845" t="s">
        <v>798</v>
      </c>
      <c r="CK81" s="845" t="s">
        <v>798</v>
      </c>
      <c r="CL81" s="845" t="s">
        <v>798</v>
      </c>
      <c r="CM81" s="845" t="s">
        <v>798</v>
      </c>
      <c r="CN81" s="845" t="s">
        <v>798</v>
      </c>
      <c r="CO81" s="845" t="s">
        <v>798</v>
      </c>
      <c r="CP81" s="845" t="s">
        <v>798</v>
      </c>
      <c r="CQ81" s="845" t="s">
        <v>798</v>
      </c>
      <c r="CR81" s="845" t="s">
        <v>798</v>
      </c>
      <c r="CS81" s="845" t="s">
        <v>798</v>
      </c>
      <c r="CT81" s="845" t="s">
        <v>798</v>
      </c>
      <c r="CU81" s="845" t="s">
        <v>798</v>
      </c>
      <c r="CV81" s="845" t="s">
        <v>798</v>
      </c>
      <c r="CW81" s="845" t="s">
        <v>798</v>
      </c>
      <c r="CX81" s="845" t="s">
        <v>798</v>
      </c>
      <c r="CY81" s="845" t="s">
        <v>798</v>
      </c>
      <c r="CZ81" s="845" t="s">
        <v>798</v>
      </c>
      <c r="DA81" s="845" t="s">
        <v>798</v>
      </c>
      <c r="DB81" s="845" t="s">
        <v>798</v>
      </c>
      <c r="DC81" s="845" t="s">
        <v>798</v>
      </c>
      <c r="DD81" s="845" t="s">
        <v>798</v>
      </c>
      <c r="DE81" s="845" t="s">
        <v>798</v>
      </c>
      <c r="DF81" s="845" t="s">
        <v>798</v>
      </c>
      <c r="DG81" s="845" t="s">
        <v>798</v>
      </c>
      <c r="DH81" s="845" t="s">
        <v>798</v>
      </c>
      <c r="DI81" s="845" t="s">
        <v>798</v>
      </c>
      <c r="DJ81" s="845" t="s">
        <v>798</v>
      </c>
      <c r="DK81" s="845" t="s">
        <v>798</v>
      </c>
      <c r="DL81" s="845" t="s">
        <v>798</v>
      </c>
      <c r="DM81" s="845" t="s">
        <v>798</v>
      </c>
      <c r="DN81" s="845" t="s">
        <v>798</v>
      </c>
      <c r="DO81" s="845" t="s">
        <v>798</v>
      </c>
      <c r="DP81" s="845" t="s">
        <v>798</v>
      </c>
      <c r="DQ81" s="845" t="s">
        <v>798</v>
      </c>
      <c r="DR81" s="845" t="s">
        <v>798</v>
      </c>
      <c r="DS81" s="845" t="s">
        <v>798</v>
      </c>
      <c r="DT81" s="845" t="s">
        <v>798</v>
      </c>
      <c r="DU81" s="845" t="s">
        <v>798</v>
      </c>
      <c r="DV81" s="845" t="s">
        <v>798</v>
      </c>
      <c r="DW81" s="845" t="s">
        <v>798</v>
      </c>
      <c r="DX81" s="845" t="s">
        <v>798</v>
      </c>
      <c r="DY81" s="845" t="s">
        <v>798</v>
      </c>
      <c r="DZ81" s="845" t="s">
        <v>798</v>
      </c>
      <c r="EA81" s="845" t="s">
        <v>798</v>
      </c>
      <c r="EB81" s="845" t="s">
        <v>798</v>
      </c>
      <c r="EC81" s="845" t="s">
        <v>798</v>
      </c>
      <c r="ED81" s="845" t="s">
        <v>798</v>
      </c>
      <c r="EE81" s="845" t="s">
        <v>798</v>
      </c>
      <c r="EF81" s="845" t="s">
        <v>798</v>
      </c>
    </row>
    <row r="82" spans="1:136" x14ac:dyDescent="0.2">
      <c r="A82" s="845">
        <v>78</v>
      </c>
      <c r="B82" s="845">
        <v>6</v>
      </c>
      <c r="C82" s="845" t="s">
        <v>798</v>
      </c>
      <c r="D82" s="845" t="s">
        <v>798</v>
      </c>
      <c r="E82" s="845" t="s">
        <v>798</v>
      </c>
      <c r="F82" s="845" t="s">
        <v>798</v>
      </c>
      <c r="G82" s="845" t="s">
        <v>798</v>
      </c>
      <c r="H82" s="845" t="s">
        <v>798</v>
      </c>
      <c r="I82" s="845" t="s">
        <v>798</v>
      </c>
      <c r="J82" s="845" t="s">
        <v>798</v>
      </c>
      <c r="K82" s="845" t="s">
        <v>798</v>
      </c>
      <c r="L82" s="845" t="s">
        <v>798</v>
      </c>
      <c r="M82" s="845" t="s">
        <v>798</v>
      </c>
      <c r="N82" s="845" t="s">
        <v>798</v>
      </c>
      <c r="O82" s="845" t="s">
        <v>798</v>
      </c>
      <c r="P82" s="845" t="s">
        <v>798</v>
      </c>
      <c r="Q82" s="845" t="s">
        <v>798</v>
      </c>
      <c r="R82" s="845" t="s">
        <v>798</v>
      </c>
      <c r="S82" s="845" t="s">
        <v>798</v>
      </c>
      <c r="T82" s="845" t="s">
        <v>798</v>
      </c>
      <c r="U82" s="845" t="s">
        <v>798</v>
      </c>
      <c r="V82" s="845" t="s">
        <v>798</v>
      </c>
      <c r="W82" s="845" t="s">
        <v>798</v>
      </c>
      <c r="X82" s="845" t="s">
        <v>798</v>
      </c>
      <c r="Y82" s="845" t="s">
        <v>798</v>
      </c>
      <c r="Z82" s="845" t="s">
        <v>798</v>
      </c>
      <c r="AA82" s="845" t="s">
        <v>798</v>
      </c>
      <c r="AB82" s="845" t="s">
        <v>798</v>
      </c>
      <c r="AC82" s="845" t="s">
        <v>798</v>
      </c>
      <c r="AD82" s="845" t="s">
        <v>798</v>
      </c>
      <c r="AE82" s="845" t="s">
        <v>798</v>
      </c>
      <c r="AF82" s="845" t="s">
        <v>798</v>
      </c>
      <c r="AG82" s="845" t="s">
        <v>798</v>
      </c>
      <c r="AH82" s="845" t="s">
        <v>798</v>
      </c>
      <c r="AI82" s="845" t="s">
        <v>798</v>
      </c>
      <c r="AJ82" s="845" t="s">
        <v>798</v>
      </c>
      <c r="AK82" s="845" t="s">
        <v>798</v>
      </c>
      <c r="AL82" s="845" t="s">
        <v>798</v>
      </c>
      <c r="AM82" s="845" t="s">
        <v>798</v>
      </c>
      <c r="AN82" s="845" t="s">
        <v>798</v>
      </c>
      <c r="AO82" s="845" t="s">
        <v>798</v>
      </c>
      <c r="AP82" s="845" t="s">
        <v>798</v>
      </c>
      <c r="AQ82" s="845" t="s">
        <v>798</v>
      </c>
      <c r="AR82" s="845" t="s">
        <v>798</v>
      </c>
      <c r="AS82" s="845" t="s">
        <v>798</v>
      </c>
      <c r="AT82" s="845" t="s">
        <v>798</v>
      </c>
      <c r="AU82" s="845" t="s">
        <v>798</v>
      </c>
      <c r="AV82" s="845" t="s">
        <v>798</v>
      </c>
      <c r="AW82" s="845" t="s">
        <v>798</v>
      </c>
      <c r="AX82" s="845" t="s">
        <v>798</v>
      </c>
      <c r="AY82" s="845" t="s">
        <v>798</v>
      </c>
      <c r="AZ82" s="845" t="s">
        <v>798</v>
      </c>
      <c r="BA82" s="845" t="s">
        <v>798</v>
      </c>
      <c r="BB82" s="845" t="s">
        <v>798</v>
      </c>
      <c r="BC82" s="845" t="s">
        <v>798</v>
      </c>
      <c r="BD82" s="845" t="s">
        <v>798</v>
      </c>
      <c r="BE82" s="845" t="s">
        <v>798</v>
      </c>
      <c r="BF82" s="845" t="s">
        <v>798</v>
      </c>
      <c r="BG82" s="845" t="s">
        <v>798</v>
      </c>
      <c r="BH82" s="845" t="s">
        <v>798</v>
      </c>
      <c r="BI82" s="845" t="s">
        <v>798</v>
      </c>
      <c r="BJ82" s="845" t="s">
        <v>798</v>
      </c>
      <c r="BK82" s="845" t="s">
        <v>798</v>
      </c>
      <c r="BL82" s="845" t="s">
        <v>798</v>
      </c>
      <c r="BM82" s="845" t="s">
        <v>798</v>
      </c>
      <c r="BN82" s="845" t="s">
        <v>798</v>
      </c>
      <c r="BO82" s="845" t="s">
        <v>798</v>
      </c>
      <c r="BP82" s="845" t="s">
        <v>798</v>
      </c>
      <c r="BQ82" s="845" t="s">
        <v>798</v>
      </c>
      <c r="BR82" s="845" t="s">
        <v>798</v>
      </c>
      <c r="BS82" s="845" t="s">
        <v>798</v>
      </c>
      <c r="BT82" s="845" t="s">
        <v>798</v>
      </c>
      <c r="BU82" s="845" t="s">
        <v>798</v>
      </c>
      <c r="BV82" s="845" t="s">
        <v>798</v>
      </c>
      <c r="BW82" s="845" t="s">
        <v>798</v>
      </c>
      <c r="BX82" s="845" t="s">
        <v>798</v>
      </c>
      <c r="BY82" s="845" t="s">
        <v>798</v>
      </c>
      <c r="BZ82" s="845" t="s">
        <v>798</v>
      </c>
      <c r="CA82" s="845" t="s">
        <v>798</v>
      </c>
      <c r="CB82" s="845" t="s">
        <v>798</v>
      </c>
      <c r="CC82" s="845" t="s">
        <v>798</v>
      </c>
      <c r="CD82" s="845" t="s">
        <v>798</v>
      </c>
      <c r="CE82" s="845" t="s">
        <v>798</v>
      </c>
      <c r="CF82" s="845" t="s">
        <v>798</v>
      </c>
      <c r="CG82" s="845" t="s">
        <v>798</v>
      </c>
      <c r="CH82" s="845" t="s">
        <v>798</v>
      </c>
      <c r="CI82" s="845" t="s">
        <v>798</v>
      </c>
      <c r="CJ82" s="845" t="s">
        <v>798</v>
      </c>
      <c r="CK82" s="845" t="s">
        <v>798</v>
      </c>
      <c r="CL82" s="845" t="s">
        <v>798</v>
      </c>
      <c r="CM82" s="845" t="s">
        <v>798</v>
      </c>
      <c r="CN82" s="845" t="s">
        <v>798</v>
      </c>
      <c r="CO82" s="845" t="s">
        <v>798</v>
      </c>
      <c r="CP82" s="845" t="s">
        <v>798</v>
      </c>
      <c r="CQ82" s="845" t="s">
        <v>798</v>
      </c>
      <c r="CR82" s="845" t="s">
        <v>798</v>
      </c>
      <c r="CS82" s="845" t="s">
        <v>798</v>
      </c>
      <c r="CT82" s="845" t="s">
        <v>798</v>
      </c>
      <c r="CU82" s="845" t="s">
        <v>798</v>
      </c>
      <c r="CV82" s="845" t="s">
        <v>798</v>
      </c>
      <c r="CW82" s="845" t="s">
        <v>798</v>
      </c>
      <c r="CX82" s="845" t="s">
        <v>798</v>
      </c>
      <c r="CY82" s="845" t="s">
        <v>798</v>
      </c>
      <c r="CZ82" s="845" t="s">
        <v>798</v>
      </c>
      <c r="DA82" s="845" t="s">
        <v>798</v>
      </c>
      <c r="DB82" s="845" t="s">
        <v>798</v>
      </c>
      <c r="DC82" s="845" t="s">
        <v>798</v>
      </c>
      <c r="DD82" s="845" t="s">
        <v>798</v>
      </c>
      <c r="DE82" s="845" t="s">
        <v>798</v>
      </c>
      <c r="DF82" s="845" t="s">
        <v>798</v>
      </c>
      <c r="DG82" s="845" t="s">
        <v>798</v>
      </c>
      <c r="DH82" s="845" t="s">
        <v>798</v>
      </c>
      <c r="DI82" s="845" t="s">
        <v>798</v>
      </c>
      <c r="DJ82" s="845" t="s">
        <v>798</v>
      </c>
      <c r="DK82" s="845" t="s">
        <v>798</v>
      </c>
      <c r="DL82" s="845" t="s">
        <v>798</v>
      </c>
      <c r="DM82" s="845" t="s">
        <v>798</v>
      </c>
      <c r="DN82" s="845" t="s">
        <v>798</v>
      </c>
      <c r="DO82" s="845" t="s">
        <v>798</v>
      </c>
      <c r="DP82" s="845" t="s">
        <v>798</v>
      </c>
      <c r="DQ82" s="845" t="s">
        <v>798</v>
      </c>
      <c r="DR82" s="845" t="s">
        <v>798</v>
      </c>
      <c r="DS82" s="845" t="s">
        <v>798</v>
      </c>
      <c r="DT82" s="845" t="s">
        <v>798</v>
      </c>
      <c r="DU82" s="845" t="s">
        <v>798</v>
      </c>
      <c r="DV82" s="845" t="s">
        <v>798</v>
      </c>
      <c r="DW82" s="845" t="s">
        <v>798</v>
      </c>
      <c r="DX82" s="845" t="s">
        <v>798</v>
      </c>
      <c r="DY82" s="845" t="s">
        <v>798</v>
      </c>
      <c r="DZ82" s="845" t="s">
        <v>798</v>
      </c>
      <c r="EA82" s="845" t="s">
        <v>798</v>
      </c>
      <c r="EB82" s="845" t="s">
        <v>798</v>
      </c>
      <c r="EC82" s="845" t="s">
        <v>798</v>
      </c>
      <c r="ED82" s="845" t="s">
        <v>798</v>
      </c>
      <c r="EE82" s="845" t="s">
        <v>798</v>
      </c>
      <c r="EF82" s="845" t="s">
        <v>798</v>
      </c>
    </row>
    <row r="83" spans="1:136" x14ac:dyDescent="0.2">
      <c r="A83" s="845">
        <v>79</v>
      </c>
      <c r="B83" s="845">
        <v>7</v>
      </c>
      <c r="C83" s="845" t="s">
        <v>798</v>
      </c>
      <c r="D83" s="845" t="s">
        <v>798</v>
      </c>
      <c r="E83" s="845" t="s">
        <v>798</v>
      </c>
      <c r="F83" s="845" t="s">
        <v>798</v>
      </c>
      <c r="G83" s="845" t="s">
        <v>798</v>
      </c>
      <c r="H83" s="845" t="s">
        <v>798</v>
      </c>
      <c r="I83" s="845" t="s">
        <v>798</v>
      </c>
      <c r="J83" s="845" t="s">
        <v>798</v>
      </c>
      <c r="K83" s="845" t="s">
        <v>798</v>
      </c>
      <c r="L83" s="845" t="s">
        <v>798</v>
      </c>
      <c r="M83" s="845" t="s">
        <v>798</v>
      </c>
      <c r="N83" s="845" t="s">
        <v>798</v>
      </c>
      <c r="O83" s="845" t="s">
        <v>798</v>
      </c>
      <c r="P83" s="845" t="s">
        <v>798</v>
      </c>
      <c r="Q83" s="845" t="s">
        <v>798</v>
      </c>
      <c r="R83" s="845" t="s">
        <v>798</v>
      </c>
      <c r="S83" s="845" t="s">
        <v>798</v>
      </c>
      <c r="T83" s="845" t="s">
        <v>798</v>
      </c>
      <c r="U83" s="845" t="s">
        <v>798</v>
      </c>
      <c r="V83" s="845" t="s">
        <v>798</v>
      </c>
      <c r="W83" s="845" t="s">
        <v>798</v>
      </c>
      <c r="X83" s="845" t="s">
        <v>798</v>
      </c>
      <c r="Y83" s="845" t="s">
        <v>798</v>
      </c>
      <c r="Z83" s="845" t="s">
        <v>798</v>
      </c>
      <c r="AA83" s="845" t="s">
        <v>798</v>
      </c>
      <c r="AB83" s="845" t="s">
        <v>798</v>
      </c>
      <c r="AC83" s="845" t="s">
        <v>798</v>
      </c>
      <c r="AD83" s="845" t="s">
        <v>798</v>
      </c>
      <c r="AE83" s="845" t="s">
        <v>798</v>
      </c>
      <c r="AF83" s="845" t="s">
        <v>798</v>
      </c>
      <c r="AG83" s="845" t="s">
        <v>798</v>
      </c>
      <c r="AH83" s="845" t="s">
        <v>798</v>
      </c>
      <c r="AI83" s="845" t="s">
        <v>798</v>
      </c>
      <c r="AJ83" s="845" t="s">
        <v>798</v>
      </c>
      <c r="AK83" s="845" t="s">
        <v>798</v>
      </c>
      <c r="AL83" s="845" t="s">
        <v>798</v>
      </c>
      <c r="AM83" s="845" t="s">
        <v>798</v>
      </c>
      <c r="AN83" s="845" t="s">
        <v>798</v>
      </c>
      <c r="AO83" s="845" t="s">
        <v>798</v>
      </c>
      <c r="AP83" s="845" t="s">
        <v>798</v>
      </c>
      <c r="AQ83" s="845" t="s">
        <v>798</v>
      </c>
      <c r="AR83" s="845" t="s">
        <v>798</v>
      </c>
      <c r="AS83" s="845" t="s">
        <v>798</v>
      </c>
      <c r="AT83" s="845" t="s">
        <v>798</v>
      </c>
      <c r="AU83" s="845" t="s">
        <v>798</v>
      </c>
      <c r="AV83" s="845" t="s">
        <v>798</v>
      </c>
      <c r="AW83" s="845" t="s">
        <v>798</v>
      </c>
      <c r="AX83" s="845" t="s">
        <v>798</v>
      </c>
      <c r="AY83" s="845" t="s">
        <v>798</v>
      </c>
      <c r="AZ83" s="845" t="s">
        <v>798</v>
      </c>
      <c r="BA83" s="845" t="s">
        <v>798</v>
      </c>
      <c r="BB83" s="845" t="s">
        <v>798</v>
      </c>
      <c r="BC83" s="845" t="s">
        <v>798</v>
      </c>
      <c r="BD83" s="845" t="s">
        <v>798</v>
      </c>
      <c r="BE83" s="845" t="s">
        <v>798</v>
      </c>
      <c r="BF83" s="845" t="s">
        <v>798</v>
      </c>
      <c r="BG83" s="845" t="s">
        <v>798</v>
      </c>
      <c r="BH83" s="845" t="s">
        <v>798</v>
      </c>
      <c r="BI83" s="845" t="s">
        <v>798</v>
      </c>
      <c r="BJ83" s="845" t="s">
        <v>798</v>
      </c>
      <c r="BK83" s="845" t="s">
        <v>798</v>
      </c>
      <c r="BL83" s="845" t="s">
        <v>798</v>
      </c>
      <c r="BM83" s="845" t="s">
        <v>798</v>
      </c>
      <c r="BN83" s="845" t="s">
        <v>798</v>
      </c>
      <c r="BO83" s="845" t="s">
        <v>798</v>
      </c>
      <c r="BP83" s="845" t="s">
        <v>798</v>
      </c>
      <c r="BQ83" s="845" t="s">
        <v>798</v>
      </c>
      <c r="BR83" s="845" t="s">
        <v>798</v>
      </c>
      <c r="BS83" s="845" t="s">
        <v>798</v>
      </c>
      <c r="BT83" s="845" t="s">
        <v>798</v>
      </c>
      <c r="BU83" s="845" t="s">
        <v>798</v>
      </c>
      <c r="BV83" s="845" t="s">
        <v>798</v>
      </c>
      <c r="BW83" s="845" t="s">
        <v>798</v>
      </c>
      <c r="BX83" s="845" t="s">
        <v>798</v>
      </c>
      <c r="BY83" s="845" t="s">
        <v>798</v>
      </c>
      <c r="BZ83" s="845" t="s">
        <v>798</v>
      </c>
      <c r="CA83" s="845" t="s">
        <v>798</v>
      </c>
      <c r="CB83" s="845" t="s">
        <v>798</v>
      </c>
      <c r="CC83" s="845" t="s">
        <v>798</v>
      </c>
      <c r="CD83" s="845" t="s">
        <v>798</v>
      </c>
      <c r="CE83" s="845" t="s">
        <v>798</v>
      </c>
      <c r="CF83" s="845" t="s">
        <v>798</v>
      </c>
      <c r="CG83" s="845" t="s">
        <v>798</v>
      </c>
      <c r="CH83" s="845" t="s">
        <v>798</v>
      </c>
      <c r="CI83" s="845" t="s">
        <v>798</v>
      </c>
      <c r="CJ83" s="845" t="s">
        <v>798</v>
      </c>
      <c r="CK83" s="845" t="s">
        <v>798</v>
      </c>
      <c r="CL83" s="845" t="s">
        <v>798</v>
      </c>
      <c r="CM83" s="845" t="s">
        <v>798</v>
      </c>
      <c r="CN83" s="845" t="s">
        <v>798</v>
      </c>
      <c r="CO83" s="845" t="s">
        <v>798</v>
      </c>
      <c r="CP83" s="845" t="s">
        <v>798</v>
      </c>
      <c r="CQ83" s="845" t="s">
        <v>798</v>
      </c>
      <c r="CR83" s="845" t="s">
        <v>798</v>
      </c>
      <c r="CS83" s="845" t="s">
        <v>798</v>
      </c>
      <c r="CT83" s="845" t="s">
        <v>798</v>
      </c>
      <c r="CU83" s="845" t="s">
        <v>798</v>
      </c>
      <c r="CV83" s="845" t="s">
        <v>798</v>
      </c>
      <c r="CW83" s="845" t="s">
        <v>798</v>
      </c>
      <c r="CX83" s="845" t="s">
        <v>798</v>
      </c>
      <c r="CY83" s="845" t="s">
        <v>798</v>
      </c>
      <c r="CZ83" s="845" t="s">
        <v>798</v>
      </c>
      <c r="DA83" s="845" t="s">
        <v>798</v>
      </c>
      <c r="DB83" s="845" t="s">
        <v>798</v>
      </c>
      <c r="DC83" s="845" t="s">
        <v>798</v>
      </c>
      <c r="DD83" s="845" t="s">
        <v>798</v>
      </c>
      <c r="DE83" s="845" t="s">
        <v>798</v>
      </c>
      <c r="DF83" s="845" t="s">
        <v>798</v>
      </c>
      <c r="DG83" s="845" t="s">
        <v>798</v>
      </c>
      <c r="DH83" s="845" t="s">
        <v>798</v>
      </c>
      <c r="DI83" s="845" t="s">
        <v>798</v>
      </c>
      <c r="DJ83" s="845" t="s">
        <v>798</v>
      </c>
      <c r="DK83" s="845" t="s">
        <v>798</v>
      </c>
      <c r="DL83" s="845" t="s">
        <v>798</v>
      </c>
      <c r="DM83" s="845" t="s">
        <v>798</v>
      </c>
      <c r="DN83" s="845" t="s">
        <v>798</v>
      </c>
      <c r="DO83" s="845" t="s">
        <v>798</v>
      </c>
      <c r="DP83" s="845" t="s">
        <v>798</v>
      </c>
      <c r="DQ83" s="845" t="s">
        <v>798</v>
      </c>
      <c r="DR83" s="845" t="s">
        <v>798</v>
      </c>
      <c r="DS83" s="845" t="s">
        <v>798</v>
      </c>
      <c r="DT83" s="845" t="s">
        <v>798</v>
      </c>
      <c r="DU83" s="845" t="s">
        <v>798</v>
      </c>
      <c r="DV83" s="845" t="s">
        <v>798</v>
      </c>
      <c r="DW83" s="845" t="s">
        <v>798</v>
      </c>
      <c r="DX83" s="845" t="s">
        <v>798</v>
      </c>
      <c r="DY83" s="845" t="s">
        <v>798</v>
      </c>
      <c r="DZ83" s="845" t="s">
        <v>798</v>
      </c>
      <c r="EA83" s="845" t="s">
        <v>798</v>
      </c>
      <c r="EB83" s="845" t="s">
        <v>798</v>
      </c>
      <c r="EC83" s="845" t="s">
        <v>798</v>
      </c>
      <c r="ED83" s="845" t="s">
        <v>798</v>
      </c>
      <c r="EE83" s="845" t="s">
        <v>798</v>
      </c>
      <c r="EF83" s="845" t="s">
        <v>798</v>
      </c>
    </row>
    <row r="84" spans="1:136" x14ac:dyDescent="0.2">
      <c r="A84" s="845">
        <v>80</v>
      </c>
      <c r="B84" s="845">
        <v>8</v>
      </c>
      <c r="C84" s="845" t="s">
        <v>798</v>
      </c>
      <c r="D84" s="845" t="s">
        <v>798</v>
      </c>
      <c r="E84" s="845" t="s">
        <v>798</v>
      </c>
      <c r="F84" s="845" t="s">
        <v>798</v>
      </c>
      <c r="G84" s="845" t="s">
        <v>798</v>
      </c>
      <c r="H84" s="845" t="s">
        <v>798</v>
      </c>
      <c r="I84" s="845" t="s">
        <v>798</v>
      </c>
      <c r="J84" s="845" t="s">
        <v>798</v>
      </c>
      <c r="K84" s="845" t="s">
        <v>798</v>
      </c>
      <c r="L84" s="845" t="s">
        <v>798</v>
      </c>
      <c r="M84" s="845" t="s">
        <v>798</v>
      </c>
      <c r="N84" s="845" t="s">
        <v>798</v>
      </c>
      <c r="O84" s="845" t="s">
        <v>798</v>
      </c>
      <c r="P84" s="845" t="s">
        <v>798</v>
      </c>
      <c r="Q84" s="845" t="s">
        <v>798</v>
      </c>
      <c r="R84" s="845" t="s">
        <v>798</v>
      </c>
      <c r="S84" s="845" t="s">
        <v>798</v>
      </c>
      <c r="T84" s="845" t="s">
        <v>798</v>
      </c>
      <c r="U84" s="845" t="s">
        <v>798</v>
      </c>
      <c r="V84" s="845" t="s">
        <v>798</v>
      </c>
      <c r="W84" s="845" t="s">
        <v>798</v>
      </c>
      <c r="X84" s="845" t="s">
        <v>798</v>
      </c>
      <c r="Y84" s="845" t="s">
        <v>798</v>
      </c>
      <c r="Z84" s="845" t="s">
        <v>798</v>
      </c>
      <c r="AA84" s="845" t="s">
        <v>798</v>
      </c>
      <c r="AB84" s="845" t="s">
        <v>798</v>
      </c>
      <c r="AC84" s="845" t="s">
        <v>798</v>
      </c>
      <c r="AD84" s="845" t="s">
        <v>798</v>
      </c>
      <c r="AE84" s="845" t="s">
        <v>798</v>
      </c>
      <c r="AF84" s="845" t="s">
        <v>798</v>
      </c>
      <c r="AG84" s="845" t="s">
        <v>798</v>
      </c>
      <c r="AH84" s="845" t="s">
        <v>798</v>
      </c>
      <c r="AI84" s="845" t="s">
        <v>798</v>
      </c>
      <c r="AJ84" s="845" t="s">
        <v>798</v>
      </c>
      <c r="AK84" s="845" t="s">
        <v>798</v>
      </c>
      <c r="AL84" s="845" t="s">
        <v>798</v>
      </c>
      <c r="AM84" s="845" t="s">
        <v>798</v>
      </c>
      <c r="AN84" s="845" t="s">
        <v>798</v>
      </c>
      <c r="AO84" s="845" t="s">
        <v>798</v>
      </c>
      <c r="AP84" s="845" t="s">
        <v>798</v>
      </c>
      <c r="AQ84" s="845" t="s">
        <v>798</v>
      </c>
      <c r="AR84" s="845" t="s">
        <v>798</v>
      </c>
      <c r="AS84" s="845" t="s">
        <v>798</v>
      </c>
      <c r="AT84" s="845" t="s">
        <v>798</v>
      </c>
      <c r="AU84" s="845" t="s">
        <v>798</v>
      </c>
      <c r="AV84" s="845" t="s">
        <v>798</v>
      </c>
      <c r="AW84" s="845" t="s">
        <v>798</v>
      </c>
      <c r="AX84" s="845" t="s">
        <v>798</v>
      </c>
      <c r="AY84" s="845" t="s">
        <v>798</v>
      </c>
      <c r="AZ84" s="845" t="s">
        <v>798</v>
      </c>
      <c r="BA84" s="845" t="s">
        <v>798</v>
      </c>
      <c r="BB84" s="845" t="s">
        <v>798</v>
      </c>
      <c r="BC84" s="845" t="s">
        <v>798</v>
      </c>
      <c r="BD84" s="845" t="s">
        <v>798</v>
      </c>
      <c r="BE84" s="845" t="s">
        <v>798</v>
      </c>
      <c r="BF84" s="845" t="s">
        <v>798</v>
      </c>
      <c r="BG84" s="845" t="s">
        <v>798</v>
      </c>
      <c r="BH84" s="845" t="s">
        <v>798</v>
      </c>
      <c r="BI84" s="845" t="s">
        <v>798</v>
      </c>
      <c r="BJ84" s="845" t="s">
        <v>798</v>
      </c>
      <c r="BK84" s="845" t="s">
        <v>798</v>
      </c>
      <c r="BL84" s="845" t="s">
        <v>798</v>
      </c>
      <c r="BM84" s="845" t="s">
        <v>798</v>
      </c>
      <c r="BN84" s="845" t="s">
        <v>798</v>
      </c>
      <c r="BO84" s="845" t="s">
        <v>798</v>
      </c>
      <c r="BP84" s="845" t="s">
        <v>798</v>
      </c>
      <c r="BQ84" s="845" t="s">
        <v>798</v>
      </c>
      <c r="BR84" s="845" t="s">
        <v>798</v>
      </c>
      <c r="BS84" s="845" t="s">
        <v>798</v>
      </c>
      <c r="BT84" s="845" t="s">
        <v>798</v>
      </c>
      <c r="BU84" s="845" t="s">
        <v>798</v>
      </c>
      <c r="BV84" s="845" t="s">
        <v>798</v>
      </c>
      <c r="BW84" s="845" t="s">
        <v>798</v>
      </c>
      <c r="BX84" s="845" t="s">
        <v>798</v>
      </c>
      <c r="BY84" s="845" t="s">
        <v>798</v>
      </c>
      <c r="BZ84" s="845" t="s">
        <v>798</v>
      </c>
      <c r="CA84" s="845" t="s">
        <v>798</v>
      </c>
      <c r="CB84" s="845" t="s">
        <v>798</v>
      </c>
      <c r="CC84" s="845" t="s">
        <v>798</v>
      </c>
      <c r="CD84" s="845" t="s">
        <v>798</v>
      </c>
      <c r="CE84" s="845" t="s">
        <v>798</v>
      </c>
      <c r="CF84" s="845" t="s">
        <v>798</v>
      </c>
      <c r="CG84" s="845" t="s">
        <v>798</v>
      </c>
      <c r="CH84" s="845" t="s">
        <v>798</v>
      </c>
      <c r="CI84" s="845" t="s">
        <v>798</v>
      </c>
      <c r="CJ84" s="845" t="s">
        <v>798</v>
      </c>
      <c r="CK84" s="845" t="s">
        <v>798</v>
      </c>
      <c r="CL84" s="845" t="s">
        <v>798</v>
      </c>
      <c r="CM84" s="845" t="s">
        <v>798</v>
      </c>
      <c r="CN84" s="845" t="s">
        <v>798</v>
      </c>
      <c r="CO84" s="845" t="s">
        <v>798</v>
      </c>
      <c r="CP84" s="845" t="s">
        <v>798</v>
      </c>
      <c r="CQ84" s="845" t="s">
        <v>798</v>
      </c>
      <c r="CR84" s="845" t="s">
        <v>798</v>
      </c>
      <c r="CS84" s="845" t="s">
        <v>798</v>
      </c>
      <c r="CT84" s="845" t="s">
        <v>798</v>
      </c>
      <c r="CU84" s="845" t="s">
        <v>798</v>
      </c>
      <c r="CV84" s="845" t="s">
        <v>798</v>
      </c>
      <c r="CW84" s="845" t="s">
        <v>798</v>
      </c>
      <c r="CX84" s="845" t="s">
        <v>798</v>
      </c>
      <c r="CY84" s="845" t="s">
        <v>798</v>
      </c>
      <c r="CZ84" s="845" t="s">
        <v>798</v>
      </c>
      <c r="DA84" s="845" t="s">
        <v>798</v>
      </c>
      <c r="DB84" s="845" t="s">
        <v>798</v>
      </c>
      <c r="DC84" s="845" t="s">
        <v>798</v>
      </c>
      <c r="DD84" s="845" t="s">
        <v>798</v>
      </c>
      <c r="DE84" s="845" t="s">
        <v>798</v>
      </c>
      <c r="DF84" s="845" t="s">
        <v>798</v>
      </c>
      <c r="DG84" s="845" t="s">
        <v>798</v>
      </c>
      <c r="DH84" s="845" t="s">
        <v>798</v>
      </c>
      <c r="DI84" s="845" t="s">
        <v>798</v>
      </c>
      <c r="DJ84" s="845" t="s">
        <v>798</v>
      </c>
      <c r="DK84" s="845" t="s">
        <v>798</v>
      </c>
      <c r="DL84" s="845" t="s">
        <v>798</v>
      </c>
      <c r="DM84" s="845" t="s">
        <v>798</v>
      </c>
      <c r="DN84" s="845" t="s">
        <v>798</v>
      </c>
      <c r="DO84" s="845" t="s">
        <v>798</v>
      </c>
      <c r="DP84" s="845" t="s">
        <v>798</v>
      </c>
      <c r="DQ84" s="845" t="s">
        <v>798</v>
      </c>
      <c r="DR84" s="845" t="s">
        <v>798</v>
      </c>
      <c r="DS84" s="845" t="s">
        <v>798</v>
      </c>
      <c r="DT84" s="845" t="s">
        <v>798</v>
      </c>
      <c r="DU84" s="845" t="s">
        <v>798</v>
      </c>
      <c r="DV84" s="845" t="s">
        <v>798</v>
      </c>
      <c r="DW84" s="845" t="s">
        <v>798</v>
      </c>
      <c r="DX84" s="845" t="s">
        <v>798</v>
      </c>
      <c r="DY84" s="845" t="s">
        <v>798</v>
      </c>
      <c r="DZ84" s="845" t="s">
        <v>798</v>
      </c>
      <c r="EA84" s="845" t="s">
        <v>798</v>
      </c>
      <c r="EB84" s="845" t="s">
        <v>798</v>
      </c>
      <c r="EC84" s="845" t="s">
        <v>798</v>
      </c>
      <c r="ED84" s="845" t="s">
        <v>798</v>
      </c>
      <c r="EE84" s="845" t="s">
        <v>798</v>
      </c>
      <c r="EF84" s="845" t="s">
        <v>798</v>
      </c>
    </row>
    <row r="85" spans="1:136" x14ac:dyDescent="0.2">
      <c r="A85" s="845">
        <v>81</v>
      </c>
      <c r="B85" s="845">
        <v>9</v>
      </c>
      <c r="C85" s="845" t="s">
        <v>798</v>
      </c>
      <c r="D85" s="845" t="s">
        <v>798</v>
      </c>
      <c r="E85" s="845" t="s">
        <v>798</v>
      </c>
      <c r="F85" s="845" t="s">
        <v>798</v>
      </c>
      <c r="G85" s="845" t="s">
        <v>798</v>
      </c>
      <c r="H85" s="845" t="s">
        <v>798</v>
      </c>
      <c r="I85" s="845" t="s">
        <v>798</v>
      </c>
      <c r="J85" s="845" t="s">
        <v>798</v>
      </c>
      <c r="K85" s="845" t="s">
        <v>798</v>
      </c>
      <c r="L85" s="845" t="s">
        <v>798</v>
      </c>
      <c r="M85" s="845" t="s">
        <v>798</v>
      </c>
      <c r="N85" s="845" t="s">
        <v>798</v>
      </c>
      <c r="O85" s="845" t="s">
        <v>798</v>
      </c>
      <c r="P85" s="845" t="s">
        <v>798</v>
      </c>
      <c r="Q85" s="845" t="s">
        <v>798</v>
      </c>
      <c r="R85" s="845" t="s">
        <v>798</v>
      </c>
      <c r="S85" s="845" t="s">
        <v>798</v>
      </c>
      <c r="T85" s="845" t="s">
        <v>798</v>
      </c>
      <c r="U85" s="845" t="s">
        <v>798</v>
      </c>
      <c r="V85" s="845" t="s">
        <v>798</v>
      </c>
      <c r="W85" s="845" t="s">
        <v>798</v>
      </c>
      <c r="X85" s="845" t="s">
        <v>798</v>
      </c>
      <c r="Y85" s="845" t="s">
        <v>798</v>
      </c>
      <c r="Z85" s="845" t="s">
        <v>798</v>
      </c>
      <c r="AA85" s="845" t="s">
        <v>798</v>
      </c>
      <c r="AB85" s="845" t="s">
        <v>798</v>
      </c>
      <c r="AC85" s="845" t="s">
        <v>798</v>
      </c>
      <c r="AD85" s="845" t="s">
        <v>798</v>
      </c>
      <c r="AE85" s="845" t="s">
        <v>798</v>
      </c>
      <c r="AF85" s="845" t="s">
        <v>798</v>
      </c>
      <c r="AG85" s="845" t="s">
        <v>798</v>
      </c>
      <c r="AH85" s="845" t="s">
        <v>798</v>
      </c>
      <c r="AI85" s="845" t="s">
        <v>798</v>
      </c>
      <c r="AJ85" s="845" t="s">
        <v>798</v>
      </c>
      <c r="AK85" s="845" t="s">
        <v>798</v>
      </c>
      <c r="AL85" s="845" t="s">
        <v>798</v>
      </c>
      <c r="AM85" s="845" t="s">
        <v>798</v>
      </c>
      <c r="AN85" s="845" t="s">
        <v>798</v>
      </c>
      <c r="AO85" s="845" t="s">
        <v>798</v>
      </c>
      <c r="AP85" s="845" t="s">
        <v>798</v>
      </c>
      <c r="AQ85" s="845" t="s">
        <v>798</v>
      </c>
      <c r="AR85" s="845" t="s">
        <v>798</v>
      </c>
      <c r="AS85" s="845" t="s">
        <v>798</v>
      </c>
      <c r="AT85" s="845" t="s">
        <v>798</v>
      </c>
      <c r="AU85" s="845" t="s">
        <v>798</v>
      </c>
      <c r="AV85" s="845" t="s">
        <v>798</v>
      </c>
      <c r="AW85" s="845" t="s">
        <v>798</v>
      </c>
      <c r="AX85" s="845" t="s">
        <v>798</v>
      </c>
      <c r="AY85" s="845" t="s">
        <v>798</v>
      </c>
      <c r="AZ85" s="845" t="s">
        <v>798</v>
      </c>
      <c r="BA85" s="845" t="s">
        <v>798</v>
      </c>
      <c r="BB85" s="845" t="s">
        <v>798</v>
      </c>
      <c r="BC85" s="845" t="s">
        <v>798</v>
      </c>
      <c r="BD85" s="845" t="s">
        <v>798</v>
      </c>
      <c r="BE85" s="845" t="s">
        <v>798</v>
      </c>
      <c r="BF85" s="845" t="s">
        <v>798</v>
      </c>
      <c r="BG85" s="845" t="s">
        <v>798</v>
      </c>
      <c r="BH85" s="845" t="s">
        <v>798</v>
      </c>
      <c r="BI85" s="845" t="s">
        <v>798</v>
      </c>
      <c r="BJ85" s="845" t="s">
        <v>798</v>
      </c>
      <c r="BK85" s="845" t="s">
        <v>798</v>
      </c>
      <c r="BL85" s="845" t="s">
        <v>798</v>
      </c>
      <c r="BM85" s="845" t="s">
        <v>798</v>
      </c>
      <c r="BN85" s="845" t="s">
        <v>798</v>
      </c>
      <c r="BO85" s="845" t="s">
        <v>798</v>
      </c>
      <c r="BP85" s="845" t="s">
        <v>798</v>
      </c>
      <c r="BQ85" s="845" t="s">
        <v>798</v>
      </c>
      <c r="BR85" s="845" t="s">
        <v>798</v>
      </c>
      <c r="BS85" s="845" t="s">
        <v>798</v>
      </c>
      <c r="BT85" s="845" t="s">
        <v>798</v>
      </c>
      <c r="BU85" s="845" t="s">
        <v>798</v>
      </c>
      <c r="BV85" s="845" t="s">
        <v>798</v>
      </c>
      <c r="BW85" s="845" t="s">
        <v>798</v>
      </c>
      <c r="BX85" s="845" t="s">
        <v>798</v>
      </c>
      <c r="BY85" s="845" t="s">
        <v>798</v>
      </c>
      <c r="BZ85" s="845" t="s">
        <v>798</v>
      </c>
      <c r="CA85" s="845" t="s">
        <v>798</v>
      </c>
      <c r="CB85" s="845" t="s">
        <v>798</v>
      </c>
      <c r="CC85" s="845" t="s">
        <v>798</v>
      </c>
      <c r="CD85" s="845" t="s">
        <v>798</v>
      </c>
      <c r="CE85" s="845" t="s">
        <v>798</v>
      </c>
      <c r="CF85" s="845" t="s">
        <v>798</v>
      </c>
      <c r="CG85" s="845" t="s">
        <v>798</v>
      </c>
      <c r="CH85" s="845" t="s">
        <v>798</v>
      </c>
      <c r="CI85" s="845" t="s">
        <v>798</v>
      </c>
      <c r="CJ85" s="845" t="s">
        <v>798</v>
      </c>
      <c r="CK85" s="845" t="s">
        <v>798</v>
      </c>
      <c r="CL85" s="845" t="s">
        <v>798</v>
      </c>
      <c r="CM85" s="845" t="s">
        <v>798</v>
      </c>
      <c r="CN85" s="845" t="s">
        <v>798</v>
      </c>
      <c r="CO85" s="845" t="s">
        <v>798</v>
      </c>
      <c r="CP85" s="845" t="s">
        <v>798</v>
      </c>
      <c r="CQ85" s="845" t="s">
        <v>798</v>
      </c>
      <c r="CR85" s="845" t="s">
        <v>798</v>
      </c>
      <c r="CS85" s="845" t="s">
        <v>798</v>
      </c>
      <c r="CT85" s="845" t="s">
        <v>798</v>
      </c>
      <c r="CU85" s="845" t="s">
        <v>798</v>
      </c>
      <c r="CV85" s="845" t="s">
        <v>798</v>
      </c>
      <c r="CW85" s="845" t="s">
        <v>798</v>
      </c>
      <c r="CX85" s="845" t="s">
        <v>798</v>
      </c>
      <c r="CY85" s="845" t="s">
        <v>798</v>
      </c>
      <c r="CZ85" s="845" t="s">
        <v>798</v>
      </c>
      <c r="DA85" s="845" t="s">
        <v>798</v>
      </c>
      <c r="DB85" s="845" t="s">
        <v>798</v>
      </c>
      <c r="DC85" s="845" t="s">
        <v>798</v>
      </c>
      <c r="DD85" s="845" t="s">
        <v>798</v>
      </c>
      <c r="DE85" s="845" t="s">
        <v>798</v>
      </c>
      <c r="DF85" s="845" t="s">
        <v>798</v>
      </c>
      <c r="DG85" s="845" t="s">
        <v>798</v>
      </c>
      <c r="DH85" s="845" t="s">
        <v>798</v>
      </c>
      <c r="DI85" s="845" t="s">
        <v>798</v>
      </c>
      <c r="DJ85" s="845" t="s">
        <v>798</v>
      </c>
      <c r="DK85" s="845" t="s">
        <v>798</v>
      </c>
      <c r="DL85" s="845" t="s">
        <v>798</v>
      </c>
      <c r="DM85" s="845" t="s">
        <v>798</v>
      </c>
      <c r="DN85" s="845" t="s">
        <v>798</v>
      </c>
      <c r="DO85" s="845" t="s">
        <v>798</v>
      </c>
      <c r="DP85" s="845" t="s">
        <v>798</v>
      </c>
      <c r="DQ85" s="845" t="s">
        <v>798</v>
      </c>
      <c r="DR85" s="845" t="s">
        <v>798</v>
      </c>
      <c r="DS85" s="845" t="s">
        <v>798</v>
      </c>
      <c r="DT85" s="845" t="s">
        <v>798</v>
      </c>
      <c r="DU85" s="845" t="s">
        <v>798</v>
      </c>
      <c r="DV85" s="845" t="s">
        <v>798</v>
      </c>
      <c r="DW85" s="845" t="s">
        <v>798</v>
      </c>
      <c r="DX85" s="845" t="s">
        <v>798</v>
      </c>
      <c r="DY85" s="845" t="s">
        <v>798</v>
      </c>
      <c r="DZ85" s="845" t="s">
        <v>798</v>
      </c>
      <c r="EA85" s="845" t="s">
        <v>798</v>
      </c>
      <c r="EB85" s="845" t="s">
        <v>798</v>
      </c>
      <c r="EC85" s="845" t="s">
        <v>798</v>
      </c>
      <c r="ED85" s="845" t="s">
        <v>798</v>
      </c>
      <c r="EE85" s="845" t="s">
        <v>798</v>
      </c>
      <c r="EF85" s="845" t="s">
        <v>798</v>
      </c>
    </row>
    <row r="86" spans="1:136" x14ac:dyDescent="0.2">
      <c r="A86" s="845">
        <v>82</v>
      </c>
      <c r="B86" s="845">
        <v>10</v>
      </c>
      <c r="C86" s="845" t="s">
        <v>798</v>
      </c>
      <c r="D86" s="845" t="s">
        <v>798</v>
      </c>
      <c r="E86" s="845" t="s">
        <v>798</v>
      </c>
      <c r="F86" s="845" t="s">
        <v>798</v>
      </c>
      <c r="G86" s="845" t="s">
        <v>798</v>
      </c>
      <c r="H86" s="845" t="s">
        <v>798</v>
      </c>
      <c r="I86" s="845" t="s">
        <v>798</v>
      </c>
      <c r="J86" s="845" t="s">
        <v>798</v>
      </c>
      <c r="K86" s="845" t="s">
        <v>798</v>
      </c>
      <c r="L86" s="845" t="s">
        <v>798</v>
      </c>
      <c r="M86" s="845" t="s">
        <v>798</v>
      </c>
      <c r="N86" s="845" t="s">
        <v>798</v>
      </c>
      <c r="O86" s="845" t="s">
        <v>798</v>
      </c>
      <c r="P86" s="845" t="s">
        <v>798</v>
      </c>
      <c r="Q86" s="845" t="s">
        <v>798</v>
      </c>
      <c r="R86" s="845" t="s">
        <v>798</v>
      </c>
      <c r="S86" s="845" t="s">
        <v>798</v>
      </c>
      <c r="T86" s="845" t="s">
        <v>798</v>
      </c>
      <c r="U86" s="845" t="s">
        <v>798</v>
      </c>
      <c r="V86" s="845" t="s">
        <v>798</v>
      </c>
      <c r="W86" s="845" t="s">
        <v>798</v>
      </c>
      <c r="X86" s="845" t="s">
        <v>798</v>
      </c>
      <c r="Y86" s="845" t="s">
        <v>798</v>
      </c>
      <c r="Z86" s="845" t="s">
        <v>798</v>
      </c>
      <c r="AA86" s="845" t="s">
        <v>798</v>
      </c>
      <c r="AB86" s="845" t="s">
        <v>798</v>
      </c>
      <c r="AC86" s="845" t="s">
        <v>798</v>
      </c>
      <c r="AD86" s="845" t="s">
        <v>798</v>
      </c>
      <c r="AE86" s="845" t="s">
        <v>798</v>
      </c>
      <c r="AF86" s="845" t="s">
        <v>798</v>
      </c>
      <c r="AG86" s="845" t="s">
        <v>798</v>
      </c>
      <c r="AH86" s="845" t="s">
        <v>798</v>
      </c>
      <c r="AI86" s="845" t="s">
        <v>798</v>
      </c>
      <c r="AJ86" s="845" t="s">
        <v>798</v>
      </c>
      <c r="AK86" s="845" t="s">
        <v>798</v>
      </c>
      <c r="AL86" s="845" t="s">
        <v>798</v>
      </c>
      <c r="AM86" s="845" t="s">
        <v>798</v>
      </c>
      <c r="AN86" s="845" t="s">
        <v>798</v>
      </c>
      <c r="AO86" s="845" t="s">
        <v>798</v>
      </c>
      <c r="AP86" s="845" t="s">
        <v>798</v>
      </c>
      <c r="AQ86" s="845" t="s">
        <v>798</v>
      </c>
      <c r="AR86" s="845" t="s">
        <v>798</v>
      </c>
      <c r="AS86" s="845" t="s">
        <v>798</v>
      </c>
      <c r="AT86" s="845" t="s">
        <v>798</v>
      </c>
      <c r="AU86" s="845" t="s">
        <v>798</v>
      </c>
      <c r="AV86" s="845" t="s">
        <v>798</v>
      </c>
      <c r="AW86" s="845" t="s">
        <v>798</v>
      </c>
      <c r="AX86" s="845" t="s">
        <v>798</v>
      </c>
      <c r="AY86" s="845" t="s">
        <v>798</v>
      </c>
      <c r="AZ86" s="845" t="s">
        <v>798</v>
      </c>
      <c r="BA86" s="845" t="s">
        <v>798</v>
      </c>
      <c r="BB86" s="845" t="s">
        <v>798</v>
      </c>
      <c r="BC86" s="845" t="s">
        <v>798</v>
      </c>
      <c r="BD86" s="845" t="s">
        <v>798</v>
      </c>
      <c r="BE86" s="845" t="s">
        <v>798</v>
      </c>
      <c r="BF86" s="845" t="s">
        <v>798</v>
      </c>
      <c r="BG86" s="845" t="s">
        <v>798</v>
      </c>
      <c r="BH86" s="845" t="s">
        <v>798</v>
      </c>
      <c r="BI86" s="845" t="s">
        <v>798</v>
      </c>
      <c r="BJ86" s="845" t="s">
        <v>798</v>
      </c>
      <c r="BK86" s="845" t="s">
        <v>798</v>
      </c>
      <c r="BL86" s="845" t="s">
        <v>798</v>
      </c>
      <c r="BM86" s="845" t="s">
        <v>798</v>
      </c>
      <c r="BN86" s="845" t="s">
        <v>798</v>
      </c>
      <c r="BO86" s="845" t="s">
        <v>798</v>
      </c>
      <c r="BP86" s="845" t="s">
        <v>798</v>
      </c>
      <c r="BQ86" s="845" t="s">
        <v>798</v>
      </c>
      <c r="BR86" s="845" t="s">
        <v>798</v>
      </c>
      <c r="BS86" s="845" t="s">
        <v>798</v>
      </c>
      <c r="BT86" s="845" t="s">
        <v>798</v>
      </c>
      <c r="BU86" s="845" t="s">
        <v>798</v>
      </c>
      <c r="BV86" s="845" t="s">
        <v>798</v>
      </c>
      <c r="BW86" s="845" t="s">
        <v>798</v>
      </c>
      <c r="BX86" s="845" t="s">
        <v>798</v>
      </c>
      <c r="BY86" s="845" t="s">
        <v>798</v>
      </c>
      <c r="BZ86" s="845" t="s">
        <v>798</v>
      </c>
      <c r="CA86" s="845" t="s">
        <v>798</v>
      </c>
      <c r="CB86" s="845" t="s">
        <v>798</v>
      </c>
      <c r="CC86" s="845" t="s">
        <v>798</v>
      </c>
      <c r="CD86" s="845" t="s">
        <v>798</v>
      </c>
      <c r="CE86" s="845" t="s">
        <v>798</v>
      </c>
      <c r="CF86" s="845" t="s">
        <v>798</v>
      </c>
      <c r="CG86" s="845" t="s">
        <v>798</v>
      </c>
      <c r="CH86" s="845" t="s">
        <v>798</v>
      </c>
      <c r="CI86" s="845" t="s">
        <v>798</v>
      </c>
      <c r="CJ86" s="845" t="s">
        <v>798</v>
      </c>
      <c r="CK86" s="845" t="s">
        <v>798</v>
      </c>
      <c r="CL86" s="845" t="s">
        <v>798</v>
      </c>
      <c r="CM86" s="845" t="s">
        <v>798</v>
      </c>
      <c r="CN86" s="845" t="s">
        <v>798</v>
      </c>
      <c r="CO86" s="845" t="s">
        <v>798</v>
      </c>
      <c r="CP86" s="845" t="s">
        <v>798</v>
      </c>
      <c r="CQ86" s="845" t="s">
        <v>798</v>
      </c>
      <c r="CR86" s="845" t="s">
        <v>798</v>
      </c>
      <c r="CS86" s="845" t="s">
        <v>798</v>
      </c>
      <c r="CT86" s="845" t="s">
        <v>798</v>
      </c>
      <c r="CU86" s="845" t="s">
        <v>798</v>
      </c>
      <c r="CV86" s="845" t="s">
        <v>798</v>
      </c>
      <c r="CW86" s="845" t="s">
        <v>798</v>
      </c>
      <c r="CX86" s="845" t="s">
        <v>798</v>
      </c>
      <c r="CY86" s="845" t="s">
        <v>798</v>
      </c>
      <c r="CZ86" s="845" t="s">
        <v>798</v>
      </c>
      <c r="DA86" s="845" t="s">
        <v>798</v>
      </c>
      <c r="DB86" s="845" t="s">
        <v>798</v>
      </c>
      <c r="DC86" s="845" t="s">
        <v>798</v>
      </c>
      <c r="DD86" s="845" t="s">
        <v>798</v>
      </c>
      <c r="DE86" s="845" t="s">
        <v>798</v>
      </c>
      <c r="DF86" s="845" t="s">
        <v>798</v>
      </c>
      <c r="DG86" s="845" t="s">
        <v>798</v>
      </c>
      <c r="DH86" s="845" t="s">
        <v>798</v>
      </c>
      <c r="DI86" s="845" t="s">
        <v>798</v>
      </c>
      <c r="DJ86" s="845" t="s">
        <v>798</v>
      </c>
      <c r="DK86" s="845" t="s">
        <v>798</v>
      </c>
      <c r="DL86" s="845" t="s">
        <v>798</v>
      </c>
      <c r="DM86" s="845" t="s">
        <v>798</v>
      </c>
      <c r="DN86" s="845" t="s">
        <v>798</v>
      </c>
      <c r="DO86" s="845" t="s">
        <v>798</v>
      </c>
      <c r="DP86" s="845" t="s">
        <v>798</v>
      </c>
      <c r="DQ86" s="845" t="s">
        <v>798</v>
      </c>
      <c r="DR86" s="845" t="s">
        <v>798</v>
      </c>
      <c r="DS86" s="845" t="s">
        <v>798</v>
      </c>
      <c r="DT86" s="845" t="s">
        <v>798</v>
      </c>
      <c r="DU86" s="845" t="s">
        <v>798</v>
      </c>
      <c r="DV86" s="845" t="s">
        <v>798</v>
      </c>
      <c r="DW86" s="845" t="s">
        <v>798</v>
      </c>
      <c r="DX86" s="845" t="s">
        <v>798</v>
      </c>
      <c r="DY86" s="845" t="s">
        <v>798</v>
      </c>
      <c r="DZ86" s="845" t="s">
        <v>798</v>
      </c>
      <c r="EA86" s="845" t="s">
        <v>798</v>
      </c>
      <c r="EB86" s="845" t="s">
        <v>798</v>
      </c>
      <c r="EC86" s="845" t="s">
        <v>798</v>
      </c>
      <c r="ED86" s="845" t="s">
        <v>798</v>
      </c>
      <c r="EE86" s="845" t="s">
        <v>798</v>
      </c>
      <c r="EF86" s="845" t="s">
        <v>798</v>
      </c>
    </row>
    <row r="87" spans="1:136" x14ac:dyDescent="0.2">
      <c r="A87" s="845">
        <v>83</v>
      </c>
      <c r="B87" s="845">
        <v>11</v>
      </c>
      <c r="C87" s="845" t="s">
        <v>798</v>
      </c>
      <c r="D87" s="845" t="s">
        <v>798</v>
      </c>
      <c r="E87" s="845" t="s">
        <v>798</v>
      </c>
      <c r="F87" s="845" t="s">
        <v>798</v>
      </c>
      <c r="G87" s="845" t="s">
        <v>798</v>
      </c>
      <c r="H87" s="845" t="s">
        <v>798</v>
      </c>
      <c r="I87" s="845" t="s">
        <v>798</v>
      </c>
      <c r="J87" s="845" t="s">
        <v>798</v>
      </c>
      <c r="K87" s="845" t="s">
        <v>798</v>
      </c>
      <c r="L87" s="845" t="s">
        <v>798</v>
      </c>
      <c r="M87" s="845" t="s">
        <v>798</v>
      </c>
      <c r="N87" s="845" t="s">
        <v>798</v>
      </c>
      <c r="O87" s="845" t="s">
        <v>798</v>
      </c>
      <c r="P87" s="845" t="s">
        <v>798</v>
      </c>
      <c r="Q87" s="845" t="s">
        <v>798</v>
      </c>
      <c r="R87" s="845" t="s">
        <v>798</v>
      </c>
      <c r="S87" s="845" t="s">
        <v>798</v>
      </c>
      <c r="T87" s="845" t="s">
        <v>798</v>
      </c>
      <c r="U87" s="845" t="s">
        <v>798</v>
      </c>
      <c r="V87" s="845" t="s">
        <v>798</v>
      </c>
      <c r="W87" s="845" t="s">
        <v>798</v>
      </c>
      <c r="X87" s="845" t="s">
        <v>798</v>
      </c>
      <c r="Y87" s="845" t="s">
        <v>798</v>
      </c>
      <c r="Z87" s="845" t="s">
        <v>798</v>
      </c>
      <c r="AA87" s="845" t="s">
        <v>798</v>
      </c>
      <c r="AB87" s="845" t="s">
        <v>798</v>
      </c>
      <c r="AC87" s="845" t="s">
        <v>798</v>
      </c>
      <c r="AD87" s="845" t="s">
        <v>798</v>
      </c>
      <c r="AE87" s="845" t="s">
        <v>798</v>
      </c>
      <c r="AF87" s="845" t="s">
        <v>798</v>
      </c>
      <c r="AG87" s="845" t="s">
        <v>798</v>
      </c>
      <c r="AH87" s="845" t="s">
        <v>798</v>
      </c>
      <c r="AI87" s="845" t="s">
        <v>798</v>
      </c>
      <c r="AJ87" s="845" t="s">
        <v>798</v>
      </c>
      <c r="AK87" s="845" t="s">
        <v>798</v>
      </c>
      <c r="AL87" s="845" t="s">
        <v>798</v>
      </c>
      <c r="AM87" s="845" t="s">
        <v>798</v>
      </c>
      <c r="AN87" s="845" t="s">
        <v>798</v>
      </c>
      <c r="AO87" s="845" t="s">
        <v>798</v>
      </c>
      <c r="AP87" s="845" t="s">
        <v>798</v>
      </c>
      <c r="AQ87" s="845" t="s">
        <v>798</v>
      </c>
      <c r="AR87" s="845" t="s">
        <v>798</v>
      </c>
      <c r="AS87" s="845" t="s">
        <v>798</v>
      </c>
      <c r="AT87" s="845" t="s">
        <v>798</v>
      </c>
      <c r="AU87" s="845" t="s">
        <v>798</v>
      </c>
      <c r="AV87" s="845" t="s">
        <v>798</v>
      </c>
      <c r="AW87" s="845" t="s">
        <v>798</v>
      </c>
      <c r="AX87" s="845" t="s">
        <v>798</v>
      </c>
      <c r="AY87" s="845" t="s">
        <v>798</v>
      </c>
      <c r="AZ87" s="845" t="s">
        <v>798</v>
      </c>
      <c r="BA87" s="845" t="s">
        <v>798</v>
      </c>
      <c r="BB87" s="845" t="s">
        <v>798</v>
      </c>
      <c r="BC87" s="845" t="s">
        <v>798</v>
      </c>
      <c r="BD87" s="845" t="s">
        <v>798</v>
      </c>
      <c r="BE87" s="845" t="s">
        <v>798</v>
      </c>
      <c r="BF87" s="845" t="s">
        <v>798</v>
      </c>
      <c r="BG87" s="845" t="s">
        <v>798</v>
      </c>
      <c r="BH87" s="845" t="s">
        <v>798</v>
      </c>
      <c r="BI87" s="845" t="s">
        <v>798</v>
      </c>
      <c r="BJ87" s="845" t="s">
        <v>798</v>
      </c>
      <c r="BK87" s="845" t="s">
        <v>798</v>
      </c>
      <c r="BL87" s="845" t="s">
        <v>798</v>
      </c>
      <c r="BM87" s="845" t="s">
        <v>798</v>
      </c>
      <c r="BN87" s="845" t="s">
        <v>798</v>
      </c>
      <c r="BO87" s="845" t="s">
        <v>798</v>
      </c>
      <c r="BP87" s="845" t="s">
        <v>798</v>
      </c>
      <c r="BQ87" s="845" t="s">
        <v>798</v>
      </c>
      <c r="BR87" s="845" t="s">
        <v>798</v>
      </c>
      <c r="BS87" s="845" t="s">
        <v>798</v>
      </c>
      <c r="BT87" s="845" t="s">
        <v>798</v>
      </c>
      <c r="BU87" s="845" t="s">
        <v>798</v>
      </c>
      <c r="BV87" s="845" t="s">
        <v>798</v>
      </c>
      <c r="BW87" s="845" t="s">
        <v>798</v>
      </c>
      <c r="BX87" s="845" t="s">
        <v>798</v>
      </c>
      <c r="BY87" s="845" t="s">
        <v>798</v>
      </c>
      <c r="BZ87" s="845" t="s">
        <v>798</v>
      </c>
      <c r="CA87" s="845" t="s">
        <v>798</v>
      </c>
      <c r="CB87" s="845" t="s">
        <v>798</v>
      </c>
      <c r="CC87" s="845" t="s">
        <v>798</v>
      </c>
      <c r="CD87" s="845" t="s">
        <v>798</v>
      </c>
      <c r="CE87" s="845" t="s">
        <v>798</v>
      </c>
      <c r="CF87" s="845" t="s">
        <v>798</v>
      </c>
      <c r="CG87" s="845" t="s">
        <v>798</v>
      </c>
      <c r="CH87" s="845" t="s">
        <v>798</v>
      </c>
      <c r="CI87" s="845" t="s">
        <v>798</v>
      </c>
      <c r="CJ87" s="845" t="s">
        <v>798</v>
      </c>
      <c r="CK87" s="845" t="s">
        <v>798</v>
      </c>
      <c r="CL87" s="845" t="s">
        <v>798</v>
      </c>
      <c r="CM87" s="845" t="s">
        <v>798</v>
      </c>
      <c r="CN87" s="845" t="s">
        <v>798</v>
      </c>
      <c r="CO87" s="845" t="s">
        <v>798</v>
      </c>
      <c r="CP87" s="845" t="s">
        <v>798</v>
      </c>
      <c r="CQ87" s="845" t="s">
        <v>798</v>
      </c>
      <c r="CR87" s="845" t="s">
        <v>798</v>
      </c>
      <c r="CS87" s="845" t="s">
        <v>798</v>
      </c>
      <c r="CT87" s="845" t="s">
        <v>798</v>
      </c>
      <c r="CU87" s="845" t="s">
        <v>798</v>
      </c>
      <c r="CV87" s="845" t="s">
        <v>798</v>
      </c>
      <c r="CW87" s="845" t="s">
        <v>798</v>
      </c>
      <c r="CX87" s="845" t="s">
        <v>798</v>
      </c>
      <c r="CY87" s="845" t="s">
        <v>798</v>
      </c>
      <c r="CZ87" s="845" t="s">
        <v>798</v>
      </c>
      <c r="DA87" s="845" t="s">
        <v>798</v>
      </c>
      <c r="DB87" s="845" t="s">
        <v>798</v>
      </c>
      <c r="DC87" s="845" t="s">
        <v>798</v>
      </c>
      <c r="DD87" s="845" t="s">
        <v>798</v>
      </c>
      <c r="DE87" s="845" t="s">
        <v>798</v>
      </c>
      <c r="DF87" s="845" t="s">
        <v>798</v>
      </c>
      <c r="DG87" s="845" t="s">
        <v>798</v>
      </c>
      <c r="DH87" s="845" t="s">
        <v>798</v>
      </c>
      <c r="DI87" s="845" t="s">
        <v>798</v>
      </c>
      <c r="DJ87" s="845" t="s">
        <v>798</v>
      </c>
      <c r="DK87" s="845" t="s">
        <v>798</v>
      </c>
      <c r="DL87" s="845" t="s">
        <v>798</v>
      </c>
      <c r="DM87" s="845" t="s">
        <v>798</v>
      </c>
      <c r="DN87" s="845" t="s">
        <v>798</v>
      </c>
      <c r="DO87" s="845" t="s">
        <v>798</v>
      </c>
      <c r="DP87" s="845" t="s">
        <v>798</v>
      </c>
      <c r="DQ87" s="845" t="s">
        <v>798</v>
      </c>
      <c r="DR87" s="845" t="s">
        <v>798</v>
      </c>
      <c r="DS87" s="845" t="s">
        <v>798</v>
      </c>
      <c r="DT87" s="845" t="s">
        <v>798</v>
      </c>
      <c r="DU87" s="845" t="s">
        <v>798</v>
      </c>
      <c r="DV87" s="845" t="s">
        <v>798</v>
      </c>
      <c r="DW87" s="845" t="s">
        <v>798</v>
      </c>
      <c r="DX87" s="845" t="s">
        <v>798</v>
      </c>
      <c r="DY87" s="845" t="s">
        <v>798</v>
      </c>
      <c r="DZ87" s="845" t="s">
        <v>798</v>
      </c>
      <c r="EA87" s="845" t="s">
        <v>798</v>
      </c>
      <c r="EB87" s="845" t="s">
        <v>798</v>
      </c>
      <c r="EC87" s="845" t="s">
        <v>798</v>
      </c>
      <c r="ED87" s="845" t="s">
        <v>798</v>
      </c>
      <c r="EE87" s="845" t="s">
        <v>798</v>
      </c>
      <c r="EF87" s="845" t="s">
        <v>798</v>
      </c>
    </row>
    <row r="88" spans="1:136" x14ac:dyDescent="0.2">
      <c r="A88" s="845">
        <v>84</v>
      </c>
      <c r="B88" s="845">
        <v>12</v>
      </c>
      <c r="C88" s="845" t="s">
        <v>798</v>
      </c>
      <c r="D88" s="845" t="s">
        <v>798</v>
      </c>
      <c r="E88" s="845" t="s">
        <v>798</v>
      </c>
      <c r="F88" s="845" t="s">
        <v>798</v>
      </c>
      <c r="G88" s="845" t="s">
        <v>798</v>
      </c>
      <c r="H88" s="845" t="s">
        <v>798</v>
      </c>
      <c r="I88" s="845" t="s">
        <v>798</v>
      </c>
      <c r="J88" s="845" t="s">
        <v>798</v>
      </c>
      <c r="K88" s="845" t="s">
        <v>798</v>
      </c>
      <c r="L88" s="845" t="s">
        <v>798</v>
      </c>
      <c r="M88" s="845" t="s">
        <v>798</v>
      </c>
      <c r="N88" s="845" t="s">
        <v>798</v>
      </c>
      <c r="O88" s="845" t="s">
        <v>798</v>
      </c>
      <c r="P88" s="845" t="s">
        <v>798</v>
      </c>
      <c r="Q88" s="845" t="s">
        <v>798</v>
      </c>
      <c r="R88" s="845" t="s">
        <v>798</v>
      </c>
      <c r="S88" s="845" t="s">
        <v>798</v>
      </c>
      <c r="T88" s="845" t="s">
        <v>798</v>
      </c>
      <c r="U88" s="845" t="s">
        <v>798</v>
      </c>
      <c r="V88" s="845" t="s">
        <v>798</v>
      </c>
      <c r="W88" s="845" t="s">
        <v>798</v>
      </c>
      <c r="X88" s="845" t="s">
        <v>798</v>
      </c>
      <c r="Y88" s="845" t="s">
        <v>798</v>
      </c>
      <c r="Z88" s="845" t="s">
        <v>798</v>
      </c>
      <c r="AA88" s="845" t="s">
        <v>798</v>
      </c>
      <c r="AB88" s="845" t="s">
        <v>798</v>
      </c>
      <c r="AC88" s="845" t="s">
        <v>798</v>
      </c>
      <c r="AD88" s="845" t="s">
        <v>798</v>
      </c>
      <c r="AE88" s="845" t="s">
        <v>798</v>
      </c>
      <c r="AF88" s="845" t="s">
        <v>798</v>
      </c>
      <c r="AG88" s="845" t="s">
        <v>798</v>
      </c>
      <c r="AH88" s="845" t="s">
        <v>798</v>
      </c>
      <c r="AI88" s="845" t="s">
        <v>798</v>
      </c>
      <c r="AJ88" s="845" t="s">
        <v>798</v>
      </c>
      <c r="AK88" s="845" t="s">
        <v>798</v>
      </c>
      <c r="AL88" s="845" t="s">
        <v>798</v>
      </c>
      <c r="AM88" s="845" t="s">
        <v>798</v>
      </c>
      <c r="AN88" s="845" t="s">
        <v>798</v>
      </c>
      <c r="AO88" s="845" t="s">
        <v>798</v>
      </c>
      <c r="AP88" s="845" t="s">
        <v>798</v>
      </c>
      <c r="AQ88" s="845" t="s">
        <v>798</v>
      </c>
      <c r="AR88" s="845" t="s">
        <v>798</v>
      </c>
      <c r="AS88" s="845" t="s">
        <v>798</v>
      </c>
      <c r="AT88" s="845" t="s">
        <v>798</v>
      </c>
      <c r="AU88" s="845" t="s">
        <v>798</v>
      </c>
      <c r="AV88" s="845" t="s">
        <v>798</v>
      </c>
      <c r="AW88" s="845" t="s">
        <v>798</v>
      </c>
      <c r="AX88" s="845" t="s">
        <v>798</v>
      </c>
      <c r="AY88" s="845" t="s">
        <v>798</v>
      </c>
      <c r="AZ88" s="845" t="s">
        <v>798</v>
      </c>
      <c r="BA88" s="845" t="s">
        <v>798</v>
      </c>
      <c r="BB88" s="845" t="s">
        <v>798</v>
      </c>
      <c r="BC88" s="845" t="s">
        <v>798</v>
      </c>
      <c r="BD88" s="845" t="s">
        <v>798</v>
      </c>
      <c r="BE88" s="845" t="s">
        <v>798</v>
      </c>
      <c r="BF88" s="845" t="s">
        <v>798</v>
      </c>
      <c r="BG88" s="845" t="s">
        <v>798</v>
      </c>
      <c r="BH88" s="845" t="s">
        <v>798</v>
      </c>
      <c r="BI88" s="845" t="s">
        <v>798</v>
      </c>
      <c r="BJ88" s="845" t="s">
        <v>798</v>
      </c>
      <c r="BK88" s="845" t="s">
        <v>798</v>
      </c>
      <c r="BL88" s="845" t="s">
        <v>798</v>
      </c>
      <c r="BM88" s="845" t="s">
        <v>798</v>
      </c>
      <c r="BN88" s="845" t="s">
        <v>798</v>
      </c>
      <c r="BO88" s="845" t="s">
        <v>798</v>
      </c>
      <c r="BP88" s="845" t="s">
        <v>798</v>
      </c>
      <c r="BQ88" s="845" t="s">
        <v>798</v>
      </c>
      <c r="BR88" s="845" t="s">
        <v>798</v>
      </c>
      <c r="BS88" s="845" t="s">
        <v>798</v>
      </c>
      <c r="BT88" s="845" t="s">
        <v>798</v>
      </c>
      <c r="BU88" s="845" t="s">
        <v>798</v>
      </c>
      <c r="BV88" s="845" t="s">
        <v>798</v>
      </c>
      <c r="BW88" s="845" t="s">
        <v>798</v>
      </c>
      <c r="BX88" s="845" t="s">
        <v>798</v>
      </c>
      <c r="BY88" s="845" t="s">
        <v>798</v>
      </c>
      <c r="BZ88" s="845" t="s">
        <v>798</v>
      </c>
      <c r="CA88" s="845" t="s">
        <v>798</v>
      </c>
      <c r="CB88" s="845" t="s">
        <v>798</v>
      </c>
      <c r="CC88" s="845" t="s">
        <v>798</v>
      </c>
      <c r="CD88" s="845" t="s">
        <v>798</v>
      </c>
      <c r="CE88" s="845" t="s">
        <v>798</v>
      </c>
      <c r="CF88" s="845" t="s">
        <v>798</v>
      </c>
      <c r="CG88" s="845" t="s">
        <v>798</v>
      </c>
      <c r="CH88" s="845" t="s">
        <v>798</v>
      </c>
      <c r="CI88" s="845" t="s">
        <v>798</v>
      </c>
      <c r="CJ88" s="845" t="s">
        <v>798</v>
      </c>
      <c r="CK88" s="845" t="s">
        <v>798</v>
      </c>
      <c r="CL88" s="845" t="s">
        <v>798</v>
      </c>
      <c r="CM88" s="845" t="s">
        <v>798</v>
      </c>
      <c r="CN88" s="845" t="s">
        <v>798</v>
      </c>
      <c r="CO88" s="845" t="s">
        <v>798</v>
      </c>
      <c r="CP88" s="845" t="s">
        <v>798</v>
      </c>
      <c r="CQ88" s="845" t="s">
        <v>798</v>
      </c>
      <c r="CR88" s="845" t="s">
        <v>798</v>
      </c>
      <c r="CS88" s="845" t="s">
        <v>798</v>
      </c>
      <c r="CT88" s="845" t="s">
        <v>798</v>
      </c>
      <c r="CU88" s="845" t="s">
        <v>798</v>
      </c>
      <c r="CV88" s="845" t="s">
        <v>798</v>
      </c>
      <c r="CW88" s="845" t="s">
        <v>798</v>
      </c>
      <c r="CX88" s="845" t="s">
        <v>798</v>
      </c>
      <c r="CY88" s="845" t="s">
        <v>798</v>
      </c>
      <c r="CZ88" s="845" t="s">
        <v>798</v>
      </c>
      <c r="DA88" s="845" t="s">
        <v>798</v>
      </c>
      <c r="DB88" s="845" t="s">
        <v>798</v>
      </c>
      <c r="DC88" s="845" t="s">
        <v>798</v>
      </c>
      <c r="DD88" s="845" t="s">
        <v>798</v>
      </c>
      <c r="DE88" s="845" t="s">
        <v>798</v>
      </c>
      <c r="DF88" s="845" t="s">
        <v>798</v>
      </c>
      <c r="DG88" s="845" t="s">
        <v>798</v>
      </c>
      <c r="DH88" s="845" t="s">
        <v>798</v>
      </c>
      <c r="DI88" s="845" t="s">
        <v>798</v>
      </c>
      <c r="DJ88" s="845" t="s">
        <v>798</v>
      </c>
      <c r="DK88" s="845" t="s">
        <v>798</v>
      </c>
      <c r="DL88" s="845" t="s">
        <v>798</v>
      </c>
      <c r="DM88" s="845" t="s">
        <v>798</v>
      </c>
      <c r="DN88" s="845" t="s">
        <v>798</v>
      </c>
      <c r="DO88" s="845" t="s">
        <v>798</v>
      </c>
      <c r="DP88" s="845" t="s">
        <v>798</v>
      </c>
      <c r="DQ88" s="845" t="s">
        <v>798</v>
      </c>
      <c r="DR88" s="845" t="s">
        <v>798</v>
      </c>
      <c r="DS88" s="845" t="s">
        <v>798</v>
      </c>
      <c r="DT88" s="845" t="s">
        <v>798</v>
      </c>
      <c r="DU88" s="845" t="s">
        <v>798</v>
      </c>
      <c r="DV88" s="845" t="s">
        <v>798</v>
      </c>
      <c r="DW88" s="845" t="s">
        <v>798</v>
      </c>
      <c r="DX88" s="845" t="s">
        <v>798</v>
      </c>
      <c r="DY88" s="845" t="s">
        <v>798</v>
      </c>
      <c r="DZ88" s="845" t="s">
        <v>798</v>
      </c>
      <c r="EA88" s="845" t="s">
        <v>798</v>
      </c>
      <c r="EB88" s="845" t="s">
        <v>798</v>
      </c>
      <c r="EC88" s="845" t="s">
        <v>798</v>
      </c>
      <c r="ED88" s="845" t="s">
        <v>798</v>
      </c>
      <c r="EE88" s="845" t="s">
        <v>798</v>
      </c>
      <c r="EF88" s="845" t="s">
        <v>798</v>
      </c>
    </row>
    <row r="89" spans="1:136" x14ac:dyDescent="0.2">
      <c r="A89" s="845">
        <v>85</v>
      </c>
      <c r="B89" s="845">
        <v>1</v>
      </c>
      <c r="C89" s="845" t="s">
        <v>798</v>
      </c>
      <c r="D89" s="845" t="s">
        <v>798</v>
      </c>
      <c r="E89" s="845" t="s">
        <v>798</v>
      </c>
      <c r="F89" s="845" t="s">
        <v>798</v>
      </c>
      <c r="G89" s="845" t="s">
        <v>798</v>
      </c>
      <c r="H89" s="845" t="s">
        <v>798</v>
      </c>
      <c r="I89" s="845" t="s">
        <v>798</v>
      </c>
      <c r="J89" s="845" t="s">
        <v>798</v>
      </c>
      <c r="K89" s="845" t="s">
        <v>798</v>
      </c>
      <c r="L89" s="845" t="s">
        <v>798</v>
      </c>
      <c r="M89" s="845" t="s">
        <v>798</v>
      </c>
      <c r="N89" s="845" t="s">
        <v>798</v>
      </c>
      <c r="O89" s="845" t="s">
        <v>798</v>
      </c>
      <c r="P89" s="845" t="s">
        <v>798</v>
      </c>
      <c r="Q89" s="845" t="s">
        <v>798</v>
      </c>
      <c r="R89" s="845" t="s">
        <v>798</v>
      </c>
      <c r="S89" s="845" t="s">
        <v>798</v>
      </c>
      <c r="T89" s="845" t="s">
        <v>798</v>
      </c>
      <c r="U89" s="845" t="s">
        <v>798</v>
      </c>
      <c r="V89" s="845" t="s">
        <v>798</v>
      </c>
      <c r="W89" s="845" t="s">
        <v>798</v>
      </c>
      <c r="X89" s="845" t="s">
        <v>798</v>
      </c>
      <c r="Y89" s="845" t="s">
        <v>798</v>
      </c>
      <c r="Z89" s="845" t="s">
        <v>798</v>
      </c>
      <c r="AA89" s="845" t="s">
        <v>798</v>
      </c>
      <c r="AB89" s="845" t="s">
        <v>798</v>
      </c>
      <c r="AC89" s="845" t="s">
        <v>798</v>
      </c>
      <c r="AD89" s="845" t="s">
        <v>798</v>
      </c>
      <c r="AE89" s="845" t="s">
        <v>798</v>
      </c>
      <c r="AF89" s="845" t="s">
        <v>798</v>
      </c>
      <c r="AG89" s="845" t="s">
        <v>798</v>
      </c>
      <c r="AH89" s="845" t="s">
        <v>798</v>
      </c>
      <c r="AI89" s="845" t="s">
        <v>798</v>
      </c>
      <c r="AJ89" s="845" t="s">
        <v>798</v>
      </c>
      <c r="AK89" s="845" t="s">
        <v>798</v>
      </c>
      <c r="AL89" s="845" t="s">
        <v>798</v>
      </c>
      <c r="AM89" s="845" t="s">
        <v>798</v>
      </c>
      <c r="AN89" s="845" t="s">
        <v>798</v>
      </c>
      <c r="AO89" s="845" t="s">
        <v>798</v>
      </c>
      <c r="AP89" s="845" t="s">
        <v>798</v>
      </c>
      <c r="AQ89" s="845" t="s">
        <v>798</v>
      </c>
      <c r="AR89" s="845" t="s">
        <v>798</v>
      </c>
      <c r="AS89" s="845" t="s">
        <v>798</v>
      </c>
      <c r="AT89" s="845" t="s">
        <v>798</v>
      </c>
      <c r="AU89" s="845" t="s">
        <v>798</v>
      </c>
      <c r="AV89" s="845" t="s">
        <v>798</v>
      </c>
      <c r="AW89" s="845" t="s">
        <v>798</v>
      </c>
      <c r="AX89" s="845" t="s">
        <v>798</v>
      </c>
      <c r="AY89" s="845" t="s">
        <v>798</v>
      </c>
      <c r="AZ89" s="845" t="s">
        <v>798</v>
      </c>
      <c r="BA89" s="845" t="s">
        <v>798</v>
      </c>
      <c r="BB89" s="845" t="s">
        <v>798</v>
      </c>
      <c r="BC89" s="845" t="s">
        <v>798</v>
      </c>
      <c r="BD89" s="845" t="s">
        <v>798</v>
      </c>
      <c r="BE89" s="845" t="s">
        <v>798</v>
      </c>
      <c r="BF89" s="845" t="s">
        <v>798</v>
      </c>
      <c r="BG89" s="845" t="s">
        <v>798</v>
      </c>
      <c r="BH89" s="845" t="s">
        <v>798</v>
      </c>
      <c r="BI89" s="845" t="s">
        <v>798</v>
      </c>
      <c r="BJ89" s="845" t="s">
        <v>798</v>
      </c>
      <c r="BK89" s="845" t="s">
        <v>798</v>
      </c>
      <c r="BL89" s="845" t="s">
        <v>798</v>
      </c>
      <c r="BM89" s="845" t="s">
        <v>798</v>
      </c>
      <c r="BN89" s="845" t="s">
        <v>798</v>
      </c>
      <c r="BO89" s="845" t="s">
        <v>798</v>
      </c>
      <c r="BP89" s="845" t="s">
        <v>798</v>
      </c>
      <c r="BQ89" s="845" t="s">
        <v>798</v>
      </c>
      <c r="BR89" s="845" t="s">
        <v>798</v>
      </c>
      <c r="BS89" s="845" t="s">
        <v>798</v>
      </c>
      <c r="BT89" s="845" t="s">
        <v>798</v>
      </c>
      <c r="BU89" s="845" t="s">
        <v>798</v>
      </c>
      <c r="BV89" s="845" t="s">
        <v>798</v>
      </c>
      <c r="BW89" s="845" t="s">
        <v>798</v>
      </c>
      <c r="BX89" s="845" t="s">
        <v>798</v>
      </c>
      <c r="BY89" s="845" t="s">
        <v>798</v>
      </c>
      <c r="BZ89" s="845" t="s">
        <v>798</v>
      </c>
      <c r="CA89" s="845" t="s">
        <v>798</v>
      </c>
      <c r="CB89" s="845" t="s">
        <v>798</v>
      </c>
      <c r="CC89" s="845" t="s">
        <v>798</v>
      </c>
      <c r="CD89" s="845" t="s">
        <v>798</v>
      </c>
      <c r="CE89" s="845" t="s">
        <v>798</v>
      </c>
      <c r="CF89" s="845" t="s">
        <v>798</v>
      </c>
      <c r="CG89" s="845" t="s">
        <v>798</v>
      </c>
      <c r="CH89" s="845" t="s">
        <v>798</v>
      </c>
      <c r="CI89" s="845" t="s">
        <v>798</v>
      </c>
      <c r="CJ89" s="845" t="s">
        <v>798</v>
      </c>
      <c r="CK89" s="845" t="s">
        <v>798</v>
      </c>
      <c r="CL89" s="845" t="s">
        <v>798</v>
      </c>
      <c r="CM89" s="845" t="s">
        <v>798</v>
      </c>
      <c r="CN89" s="845" t="s">
        <v>798</v>
      </c>
      <c r="CO89" s="845" t="s">
        <v>798</v>
      </c>
      <c r="CP89" s="845" t="s">
        <v>798</v>
      </c>
      <c r="CQ89" s="845" t="s">
        <v>798</v>
      </c>
      <c r="CR89" s="845" t="s">
        <v>798</v>
      </c>
      <c r="CS89" s="845" t="s">
        <v>798</v>
      </c>
      <c r="CT89" s="845" t="s">
        <v>798</v>
      </c>
      <c r="CU89" s="845" t="s">
        <v>798</v>
      </c>
      <c r="CV89" s="845" t="s">
        <v>798</v>
      </c>
      <c r="CW89" s="845" t="s">
        <v>798</v>
      </c>
      <c r="CX89" s="845" t="s">
        <v>798</v>
      </c>
      <c r="CY89" s="845" t="s">
        <v>798</v>
      </c>
      <c r="CZ89" s="845" t="s">
        <v>798</v>
      </c>
      <c r="DA89" s="845" t="s">
        <v>798</v>
      </c>
      <c r="DB89" s="845" t="s">
        <v>798</v>
      </c>
      <c r="DC89" s="845" t="s">
        <v>798</v>
      </c>
      <c r="DD89" s="845" t="s">
        <v>798</v>
      </c>
      <c r="DE89" s="845" t="s">
        <v>798</v>
      </c>
      <c r="DF89" s="845" t="s">
        <v>798</v>
      </c>
      <c r="DG89" s="845" t="s">
        <v>798</v>
      </c>
      <c r="DH89" s="845" t="s">
        <v>798</v>
      </c>
      <c r="DI89" s="845" t="s">
        <v>798</v>
      </c>
      <c r="DJ89" s="845" t="s">
        <v>798</v>
      </c>
      <c r="DK89" s="845" t="s">
        <v>798</v>
      </c>
      <c r="DL89" s="845" t="s">
        <v>798</v>
      </c>
      <c r="DM89" s="845" t="s">
        <v>798</v>
      </c>
      <c r="DN89" s="845" t="s">
        <v>798</v>
      </c>
      <c r="DO89" s="845" t="s">
        <v>798</v>
      </c>
      <c r="DP89" s="845" t="s">
        <v>798</v>
      </c>
      <c r="DQ89" s="845" t="s">
        <v>798</v>
      </c>
      <c r="DR89" s="845" t="s">
        <v>798</v>
      </c>
      <c r="DS89" s="845" t="s">
        <v>798</v>
      </c>
      <c r="DT89" s="845" t="s">
        <v>798</v>
      </c>
      <c r="DU89" s="845" t="s">
        <v>798</v>
      </c>
      <c r="DV89" s="845" t="s">
        <v>798</v>
      </c>
      <c r="DW89" s="845" t="s">
        <v>798</v>
      </c>
      <c r="DX89" s="845" t="s">
        <v>798</v>
      </c>
      <c r="DY89" s="845" t="s">
        <v>798</v>
      </c>
      <c r="DZ89" s="845" t="s">
        <v>798</v>
      </c>
      <c r="EA89" s="845" t="s">
        <v>798</v>
      </c>
      <c r="EB89" s="845" t="s">
        <v>798</v>
      </c>
      <c r="EC89" s="845" t="s">
        <v>798</v>
      </c>
      <c r="ED89" s="845" t="s">
        <v>798</v>
      </c>
      <c r="EE89" s="845" t="s">
        <v>798</v>
      </c>
      <c r="EF89" s="845" t="s">
        <v>798</v>
      </c>
    </row>
    <row r="90" spans="1:136" x14ac:dyDescent="0.2">
      <c r="A90" s="845">
        <v>86</v>
      </c>
      <c r="B90" s="845">
        <v>2</v>
      </c>
      <c r="C90" s="845" t="s">
        <v>798</v>
      </c>
      <c r="D90" s="845" t="s">
        <v>798</v>
      </c>
      <c r="E90" s="845" t="s">
        <v>798</v>
      </c>
      <c r="F90" s="845" t="s">
        <v>798</v>
      </c>
      <c r="G90" s="845" t="s">
        <v>798</v>
      </c>
      <c r="H90" s="845" t="s">
        <v>798</v>
      </c>
      <c r="I90" s="845" t="s">
        <v>798</v>
      </c>
      <c r="J90" s="845" t="s">
        <v>798</v>
      </c>
      <c r="K90" s="845" t="s">
        <v>798</v>
      </c>
      <c r="L90" s="845" t="s">
        <v>798</v>
      </c>
      <c r="M90" s="845" t="s">
        <v>798</v>
      </c>
      <c r="N90" s="845" t="s">
        <v>798</v>
      </c>
      <c r="O90" s="845" t="s">
        <v>798</v>
      </c>
      <c r="P90" s="845" t="s">
        <v>798</v>
      </c>
      <c r="Q90" s="845" t="s">
        <v>798</v>
      </c>
      <c r="R90" s="845" t="s">
        <v>798</v>
      </c>
      <c r="S90" s="845" t="s">
        <v>798</v>
      </c>
      <c r="T90" s="845" t="s">
        <v>798</v>
      </c>
      <c r="U90" s="845" t="s">
        <v>798</v>
      </c>
      <c r="V90" s="845" t="s">
        <v>798</v>
      </c>
      <c r="W90" s="845" t="s">
        <v>798</v>
      </c>
      <c r="X90" s="845" t="s">
        <v>798</v>
      </c>
      <c r="Y90" s="845" t="s">
        <v>798</v>
      </c>
      <c r="Z90" s="845" t="s">
        <v>798</v>
      </c>
      <c r="AA90" s="845" t="s">
        <v>798</v>
      </c>
      <c r="AB90" s="845" t="s">
        <v>798</v>
      </c>
      <c r="AC90" s="845" t="s">
        <v>798</v>
      </c>
      <c r="AD90" s="845" t="s">
        <v>798</v>
      </c>
      <c r="AE90" s="845" t="s">
        <v>798</v>
      </c>
      <c r="AF90" s="845" t="s">
        <v>798</v>
      </c>
      <c r="AG90" s="845" t="s">
        <v>798</v>
      </c>
      <c r="AH90" s="845" t="s">
        <v>798</v>
      </c>
      <c r="AI90" s="845" t="s">
        <v>798</v>
      </c>
      <c r="AJ90" s="845" t="s">
        <v>798</v>
      </c>
      <c r="AK90" s="845" t="s">
        <v>798</v>
      </c>
      <c r="AL90" s="845" t="s">
        <v>798</v>
      </c>
      <c r="AM90" s="845" t="s">
        <v>798</v>
      </c>
      <c r="AN90" s="845" t="s">
        <v>798</v>
      </c>
      <c r="AO90" s="845" t="s">
        <v>798</v>
      </c>
      <c r="AP90" s="845" t="s">
        <v>798</v>
      </c>
      <c r="AQ90" s="845" t="s">
        <v>798</v>
      </c>
      <c r="AR90" s="845" t="s">
        <v>798</v>
      </c>
      <c r="AS90" s="845" t="s">
        <v>798</v>
      </c>
      <c r="AT90" s="845" t="s">
        <v>798</v>
      </c>
      <c r="AU90" s="845" t="s">
        <v>798</v>
      </c>
      <c r="AV90" s="845" t="s">
        <v>798</v>
      </c>
      <c r="AW90" s="845" t="s">
        <v>798</v>
      </c>
      <c r="AX90" s="845" t="s">
        <v>798</v>
      </c>
      <c r="AY90" s="845" t="s">
        <v>798</v>
      </c>
      <c r="AZ90" s="845" t="s">
        <v>798</v>
      </c>
      <c r="BA90" s="845" t="s">
        <v>798</v>
      </c>
      <c r="BB90" s="845" t="s">
        <v>798</v>
      </c>
      <c r="BC90" s="845" t="s">
        <v>798</v>
      </c>
      <c r="BD90" s="845" t="s">
        <v>798</v>
      </c>
      <c r="BE90" s="845" t="s">
        <v>798</v>
      </c>
      <c r="BF90" s="845" t="s">
        <v>798</v>
      </c>
      <c r="BG90" s="845" t="s">
        <v>798</v>
      </c>
      <c r="BH90" s="845" t="s">
        <v>798</v>
      </c>
      <c r="BI90" s="845" t="s">
        <v>798</v>
      </c>
      <c r="BJ90" s="845" t="s">
        <v>798</v>
      </c>
      <c r="BK90" s="845" t="s">
        <v>798</v>
      </c>
      <c r="BL90" s="845" t="s">
        <v>798</v>
      </c>
      <c r="BM90" s="845" t="s">
        <v>798</v>
      </c>
      <c r="BN90" s="845" t="s">
        <v>798</v>
      </c>
      <c r="BO90" s="845" t="s">
        <v>798</v>
      </c>
      <c r="BP90" s="845" t="s">
        <v>798</v>
      </c>
      <c r="BQ90" s="845" t="s">
        <v>798</v>
      </c>
      <c r="BR90" s="845" t="s">
        <v>798</v>
      </c>
      <c r="BS90" s="845" t="s">
        <v>798</v>
      </c>
      <c r="BT90" s="845" t="s">
        <v>798</v>
      </c>
      <c r="BU90" s="845" t="s">
        <v>798</v>
      </c>
      <c r="BV90" s="845" t="s">
        <v>798</v>
      </c>
      <c r="BW90" s="845" t="s">
        <v>798</v>
      </c>
      <c r="BX90" s="845" t="s">
        <v>798</v>
      </c>
      <c r="BY90" s="845" t="s">
        <v>798</v>
      </c>
      <c r="BZ90" s="845" t="s">
        <v>798</v>
      </c>
      <c r="CA90" s="845" t="s">
        <v>798</v>
      </c>
      <c r="CB90" s="845" t="s">
        <v>798</v>
      </c>
      <c r="CC90" s="845" t="s">
        <v>798</v>
      </c>
      <c r="CD90" s="845" t="s">
        <v>798</v>
      </c>
      <c r="CE90" s="845" t="s">
        <v>798</v>
      </c>
      <c r="CF90" s="845" t="s">
        <v>798</v>
      </c>
      <c r="CG90" s="845" t="s">
        <v>798</v>
      </c>
      <c r="CH90" s="845" t="s">
        <v>798</v>
      </c>
      <c r="CI90" s="845" t="s">
        <v>798</v>
      </c>
      <c r="CJ90" s="845" t="s">
        <v>798</v>
      </c>
      <c r="CK90" s="845" t="s">
        <v>798</v>
      </c>
      <c r="CL90" s="845" t="s">
        <v>798</v>
      </c>
      <c r="CM90" s="845" t="s">
        <v>798</v>
      </c>
      <c r="CN90" s="845" t="s">
        <v>798</v>
      </c>
      <c r="CO90" s="845" t="s">
        <v>798</v>
      </c>
      <c r="CP90" s="845" t="s">
        <v>798</v>
      </c>
      <c r="CQ90" s="845" t="s">
        <v>798</v>
      </c>
      <c r="CR90" s="845" t="s">
        <v>798</v>
      </c>
      <c r="CS90" s="845" t="s">
        <v>798</v>
      </c>
      <c r="CT90" s="845" t="s">
        <v>798</v>
      </c>
      <c r="CU90" s="845" t="s">
        <v>798</v>
      </c>
      <c r="CV90" s="845" t="s">
        <v>798</v>
      </c>
      <c r="CW90" s="845" t="s">
        <v>798</v>
      </c>
      <c r="CX90" s="845" t="s">
        <v>798</v>
      </c>
      <c r="CY90" s="845" t="s">
        <v>798</v>
      </c>
      <c r="CZ90" s="845" t="s">
        <v>798</v>
      </c>
      <c r="DA90" s="845" t="s">
        <v>798</v>
      </c>
      <c r="DB90" s="845" t="s">
        <v>798</v>
      </c>
      <c r="DC90" s="845" t="s">
        <v>798</v>
      </c>
      <c r="DD90" s="845" t="s">
        <v>798</v>
      </c>
      <c r="DE90" s="845" t="s">
        <v>798</v>
      </c>
      <c r="DF90" s="845" t="s">
        <v>798</v>
      </c>
      <c r="DG90" s="845" t="s">
        <v>798</v>
      </c>
      <c r="DH90" s="845" t="s">
        <v>798</v>
      </c>
      <c r="DI90" s="845" t="s">
        <v>798</v>
      </c>
      <c r="DJ90" s="845" t="s">
        <v>798</v>
      </c>
      <c r="DK90" s="845" t="s">
        <v>798</v>
      </c>
      <c r="DL90" s="845" t="s">
        <v>798</v>
      </c>
      <c r="DM90" s="845" t="s">
        <v>798</v>
      </c>
      <c r="DN90" s="845" t="s">
        <v>798</v>
      </c>
      <c r="DO90" s="845" t="s">
        <v>798</v>
      </c>
      <c r="DP90" s="845" t="s">
        <v>798</v>
      </c>
      <c r="DQ90" s="845" t="s">
        <v>798</v>
      </c>
      <c r="DR90" s="845" t="s">
        <v>798</v>
      </c>
      <c r="DS90" s="845" t="s">
        <v>798</v>
      </c>
      <c r="DT90" s="845" t="s">
        <v>798</v>
      </c>
      <c r="DU90" s="845" t="s">
        <v>798</v>
      </c>
      <c r="DV90" s="845" t="s">
        <v>798</v>
      </c>
      <c r="DW90" s="845" t="s">
        <v>798</v>
      </c>
      <c r="DX90" s="845" t="s">
        <v>798</v>
      </c>
      <c r="DY90" s="845" t="s">
        <v>798</v>
      </c>
      <c r="DZ90" s="845" t="s">
        <v>798</v>
      </c>
      <c r="EA90" s="845" t="s">
        <v>798</v>
      </c>
      <c r="EB90" s="845" t="s">
        <v>798</v>
      </c>
      <c r="EC90" s="845" t="s">
        <v>798</v>
      </c>
      <c r="ED90" s="845" t="s">
        <v>798</v>
      </c>
      <c r="EE90" s="845" t="s">
        <v>798</v>
      </c>
      <c r="EF90" s="845" t="s">
        <v>798</v>
      </c>
    </row>
    <row r="91" spans="1:136" x14ac:dyDescent="0.2">
      <c r="A91" s="845">
        <v>87</v>
      </c>
      <c r="B91" s="845">
        <v>3</v>
      </c>
      <c r="C91" s="845" t="s">
        <v>798</v>
      </c>
      <c r="D91" s="845" t="s">
        <v>798</v>
      </c>
      <c r="E91" s="845" t="s">
        <v>798</v>
      </c>
      <c r="F91" s="845" t="s">
        <v>798</v>
      </c>
      <c r="G91" s="845" t="s">
        <v>798</v>
      </c>
      <c r="H91" s="845" t="s">
        <v>798</v>
      </c>
      <c r="I91" s="845" t="s">
        <v>798</v>
      </c>
      <c r="J91" s="845" t="s">
        <v>798</v>
      </c>
      <c r="K91" s="845" t="s">
        <v>798</v>
      </c>
      <c r="L91" s="845" t="s">
        <v>798</v>
      </c>
      <c r="M91" s="845" t="s">
        <v>798</v>
      </c>
      <c r="N91" s="845" t="s">
        <v>798</v>
      </c>
      <c r="O91" s="845" t="s">
        <v>798</v>
      </c>
      <c r="P91" s="845" t="s">
        <v>798</v>
      </c>
      <c r="Q91" s="845" t="s">
        <v>798</v>
      </c>
      <c r="R91" s="845" t="s">
        <v>798</v>
      </c>
      <c r="S91" s="845" t="s">
        <v>798</v>
      </c>
      <c r="T91" s="845" t="s">
        <v>798</v>
      </c>
      <c r="U91" s="845" t="s">
        <v>798</v>
      </c>
      <c r="V91" s="845" t="s">
        <v>798</v>
      </c>
      <c r="W91" s="845" t="s">
        <v>798</v>
      </c>
      <c r="X91" s="845" t="s">
        <v>798</v>
      </c>
      <c r="Y91" s="845" t="s">
        <v>798</v>
      </c>
      <c r="Z91" s="845" t="s">
        <v>798</v>
      </c>
      <c r="AA91" s="845" t="s">
        <v>798</v>
      </c>
      <c r="AB91" s="845" t="s">
        <v>798</v>
      </c>
      <c r="AC91" s="845" t="s">
        <v>798</v>
      </c>
      <c r="AD91" s="845" t="s">
        <v>798</v>
      </c>
      <c r="AE91" s="845" t="s">
        <v>798</v>
      </c>
      <c r="AF91" s="845" t="s">
        <v>798</v>
      </c>
      <c r="AG91" s="845" t="s">
        <v>798</v>
      </c>
      <c r="AH91" s="845" t="s">
        <v>798</v>
      </c>
      <c r="AI91" s="845" t="s">
        <v>798</v>
      </c>
      <c r="AJ91" s="845" t="s">
        <v>798</v>
      </c>
      <c r="AK91" s="845" t="s">
        <v>798</v>
      </c>
      <c r="AL91" s="845" t="s">
        <v>798</v>
      </c>
      <c r="AM91" s="845" t="s">
        <v>798</v>
      </c>
      <c r="AN91" s="845" t="s">
        <v>798</v>
      </c>
      <c r="AO91" s="845" t="s">
        <v>798</v>
      </c>
      <c r="AP91" s="845" t="s">
        <v>798</v>
      </c>
      <c r="AQ91" s="845" t="s">
        <v>798</v>
      </c>
      <c r="AR91" s="845" t="s">
        <v>798</v>
      </c>
      <c r="AS91" s="845" t="s">
        <v>798</v>
      </c>
      <c r="AT91" s="845" t="s">
        <v>798</v>
      </c>
      <c r="AU91" s="845" t="s">
        <v>798</v>
      </c>
      <c r="AV91" s="845" t="s">
        <v>798</v>
      </c>
      <c r="AW91" s="845" t="s">
        <v>798</v>
      </c>
      <c r="AX91" s="845" t="s">
        <v>798</v>
      </c>
      <c r="AY91" s="845" t="s">
        <v>798</v>
      </c>
      <c r="AZ91" s="845" t="s">
        <v>798</v>
      </c>
      <c r="BA91" s="845" t="s">
        <v>798</v>
      </c>
      <c r="BB91" s="845" t="s">
        <v>798</v>
      </c>
      <c r="BC91" s="845" t="s">
        <v>798</v>
      </c>
      <c r="BD91" s="845" t="s">
        <v>798</v>
      </c>
      <c r="BE91" s="845" t="s">
        <v>798</v>
      </c>
      <c r="BF91" s="845" t="s">
        <v>798</v>
      </c>
      <c r="BG91" s="845" t="s">
        <v>798</v>
      </c>
      <c r="BH91" s="845" t="s">
        <v>798</v>
      </c>
      <c r="BI91" s="845" t="s">
        <v>798</v>
      </c>
      <c r="BJ91" s="845" t="s">
        <v>798</v>
      </c>
      <c r="BK91" s="845" t="s">
        <v>798</v>
      </c>
      <c r="BL91" s="845" t="s">
        <v>798</v>
      </c>
      <c r="BM91" s="845" t="s">
        <v>798</v>
      </c>
      <c r="BN91" s="845" t="s">
        <v>798</v>
      </c>
      <c r="BO91" s="845" t="s">
        <v>798</v>
      </c>
      <c r="BP91" s="845" t="s">
        <v>798</v>
      </c>
      <c r="BQ91" s="845" t="s">
        <v>798</v>
      </c>
      <c r="BR91" s="845" t="s">
        <v>798</v>
      </c>
      <c r="BS91" s="845" t="s">
        <v>798</v>
      </c>
      <c r="BT91" s="845" t="s">
        <v>798</v>
      </c>
      <c r="BU91" s="845" t="s">
        <v>798</v>
      </c>
      <c r="BV91" s="845" t="s">
        <v>798</v>
      </c>
      <c r="BW91" s="845" t="s">
        <v>798</v>
      </c>
      <c r="BX91" s="845" t="s">
        <v>798</v>
      </c>
      <c r="BY91" s="845" t="s">
        <v>798</v>
      </c>
      <c r="BZ91" s="845" t="s">
        <v>798</v>
      </c>
      <c r="CA91" s="845" t="s">
        <v>798</v>
      </c>
      <c r="CB91" s="845" t="s">
        <v>798</v>
      </c>
      <c r="CC91" s="845" t="s">
        <v>798</v>
      </c>
      <c r="CD91" s="845" t="s">
        <v>798</v>
      </c>
      <c r="CE91" s="845" t="s">
        <v>798</v>
      </c>
      <c r="CF91" s="845" t="s">
        <v>798</v>
      </c>
      <c r="CG91" s="845" t="s">
        <v>798</v>
      </c>
      <c r="CH91" s="845" t="s">
        <v>798</v>
      </c>
      <c r="CI91" s="845" t="s">
        <v>798</v>
      </c>
      <c r="CJ91" s="845" t="s">
        <v>798</v>
      </c>
      <c r="CK91" s="845" t="s">
        <v>798</v>
      </c>
      <c r="CL91" s="845" t="s">
        <v>798</v>
      </c>
      <c r="CM91" s="845" t="s">
        <v>798</v>
      </c>
      <c r="CN91" s="845" t="s">
        <v>798</v>
      </c>
      <c r="CO91" s="845" t="s">
        <v>798</v>
      </c>
      <c r="CP91" s="845" t="s">
        <v>798</v>
      </c>
      <c r="CQ91" s="845" t="s">
        <v>798</v>
      </c>
      <c r="CR91" s="845" t="s">
        <v>798</v>
      </c>
      <c r="CS91" s="845" t="s">
        <v>798</v>
      </c>
      <c r="CT91" s="845" t="s">
        <v>798</v>
      </c>
      <c r="CU91" s="845" t="s">
        <v>798</v>
      </c>
      <c r="CV91" s="845" t="s">
        <v>798</v>
      </c>
      <c r="CW91" s="845" t="s">
        <v>798</v>
      </c>
      <c r="CX91" s="845" t="s">
        <v>798</v>
      </c>
      <c r="CY91" s="845" t="s">
        <v>798</v>
      </c>
      <c r="CZ91" s="845" t="s">
        <v>798</v>
      </c>
      <c r="DA91" s="845" t="s">
        <v>798</v>
      </c>
      <c r="DB91" s="845" t="s">
        <v>798</v>
      </c>
      <c r="DC91" s="845" t="s">
        <v>798</v>
      </c>
      <c r="DD91" s="845" t="s">
        <v>798</v>
      </c>
      <c r="DE91" s="845" t="s">
        <v>798</v>
      </c>
      <c r="DF91" s="845" t="s">
        <v>798</v>
      </c>
      <c r="DG91" s="845" t="s">
        <v>798</v>
      </c>
      <c r="DH91" s="845" t="s">
        <v>798</v>
      </c>
      <c r="DI91" s="845" t="s">
        <v>798</v>
      </c>
      <c r="DJ91" s="845" t="s">
        <v>798</v>
      </c>
      <c r="DK91" s="845" t="s">
        <v>798</v>
      </c>
      <c r="DL91" s="845" t="s">
        <v>798</v>
      </c>
      <c r="DM91" s="845" t="s">
        <v>798</v>
      </c>
      <c r="DN91" s="845" t="s">
        <v>798</v>
      </c>
      <c r="DO91" s="845" t="s">
        <v>798</v>
      </c>
      <c r="DP91" s="845" t="s">
        <v>798</v>
      </c>
      <c r="DQ91" s="845" t="s">
        <v>798</v>
      </c>
      <c r="DR91" s="845" t="s">
        <v>798</v>
      </c>
      <c r="DS91" s="845" t="s">
        <v>798</v>
      </c>
      <c r="DT91" s="845" t="s">
        <v>798</v>
      </c>
      <c r="DU91" s="845" t="s">
        <v>798</v>
      </c>
      <c r="DV91" s="845" t="s">
        <v>798</v>
      </c>
      <c r="DW91" s="845" t="s">
        <v>798</v>
      </c>
      <c r="DX91" s="845" t="s">
        <v>798</v>
      </c>
      <c r="DY91" s="845" t="s">
        <v>798</v>
      </c>
      <c r="DZ91" s="845" t="s">
        <v>798</v>
      </c>
      <c r="EA91" s="845" t="s">
        <v>798</v>
      </c>
      <c r="EB91" s="845" t="s">
        <v>798</v>
      </c>
      <c r="EC91" s="845" t="s">
        <v>798</v>
      </c>
      <c r="ED91" s="845" t="s">
        <v>798</v>
      </c>
      <c r="EE91" s="845" t="s">
        <v>798</v>
      </c>
      <c r="EF91" s="845" t="s">
        <v>798</v>
      </c>
    </row>
    <row r="92" spans="1:136" x14ac:dyDescent="0.2">
      <c r="A92" s="845">
        <v>88</v>
      </c>
      <c r="B92" s="845">
        <v>4</v>
      </c>
      <c r="C92" s="845" t="s">
        <v>798</v>
      </c>
      <c r="D92" s="845" t="s">
        <v>798</v>
      </c>
      <c r="E92" s="845" t="s">
        <v>798</v>
      </c>
      <c r="F92" s="845" t="s">
        <v>798</v>
      </c>
      <c r="G92" s="845" t="s">
        <v>798</v>
      </c>
      <c r="H92" s="845" t="s">
        <v>798</v>
      </c>
      <c r="I92" s="845" t="s">
        <v>798</v>
      </c>
      <c r="J92" s="845" t="s">
        <v>798</v>
      </c>
      <c r="K92" s="845" t="s">
        <v>798</v>
      </c>
      <c r="L92" s="845" t="s">
        <v>798</v>
      </c>
      <c r="M92" s="845" t="s">
        <v>798</v>
      </c>
      <c r="N92" s="845" t="s">
        <v>798</v>
      </c>
      <c r="O92" s="845" t="s">
        <v>798</v>
      </c>
      <c r="P92" s="845" t="s">
        <v>798</v>
      </c>
      <c r="Q92" s="845" t="s">
        <v>798</v>
      </c>
      <c r="R92" s="845" t="s">
        <v>798</v>
      </c>
      <c r="S92" s="845" t="s">
        <v>798</v>
      </c>
      <c r="T92" s="845" t="s">
        <v>798</v>
      </c>
      <c r="U92" s="845" t="s">
        <v>798</v>
      </c>
      <c r="V92" s="845" t="s">
        <v>798</v>
      </c>
      <c r="W92" s="845" t="s">
        <v>798</v>
      </c>
      <c r="X92" s="845" t="s">
        <v>798</v>
      </c>
      <c r="Y92" s="845" t="s">
        <v>798</v>
      </c>
      <c r="Z92" s="845" t="s">
        <v>798</v>
      </c>
      <c r="AA92" s="845" t="s">
        <v>798</v>
      </c>
      <c r="AB92" s="845" t="s">
        <v>798</v>
      </c>
      <c r="AC92" s="845" t="s">
        <v>798</v>
      </c>
      <c r="AD92" s="845" t="s">
        <v>798</v>
      </c>
      <c r="AE92" s="845" t="s">
        <v>798</v>
      </c>
      <c r="AF92" s="845" t="s">
        <v>798</v>
      </c>
      <c r="AG92" s="845" t="s">
        <v>798</v>
      </c>
      <c r="AH92" s="845" t="s">
        <v>798</v>
      </c>
      <c r="AI92" s="845" t="s">
        <v>798</v>
      </c>
      <c r="AJ92" s="845" t="s">
        <v>798</v>
      </c>
      <c r="AK92" s="845" t="s">
        <v>798</v>
      </c>
      <c r="AL92" s="845" t="s">
        <v>798</v>
      </c>
      <c r="AM92" s="845" t="s">
        <v>798</v>
      </c>
      <c r="AN92" s="845" t="s">
        <v>798</v>
      </c>
      <c r="AO92" s="845" t="s">
        <v>798</v>
      </c>
      <c r="AP92" s="845" t="s">
        <v>798</v>
      </c>
      <c r="AQ92" s="845" t="s">
        <v>798</v>
      </c>
      <c r="AR92" s="845" t="s">
        <v>798</v>
      </c>
      <c r="AS92" s="845" t="s">
        <v>798</v>
      </c>
      <c r="AT92" s="845" t="s">
        <v>798</v>
      </c>
      <c r="AU92" s="845" t="s">
        <v>798</v>
      </c>
      <c r="AV92" s="845" t="s">
        <v>798</v>
      </c>
      <c r="AW92" s="845" t="s">
        <v>798</v>
      </c>
      <c r="AX92" s="845" t="s">
        <v>798</v>
      </c>
      <c r="AY92" s="845" t="s">
        <v>798</v>
      </c>
      <c r="AZ92" s="845" t="s">
        <v>798</v>
      </c>
      <c r="BA92" s="845" t="s">
        <v>798</v>
      </c>
      <c r="BB92" s="845" t="s">
        <v>798</v>
      </c>
      <c r="BC92" s="845" t="s">
        <v>798</v>
      </c>
      <c r="BD92" s="845" t="s">
        <v>798</v>
      </c>
      <c r="BE92" s="845" t="s">
        <v>798</v>
      </c>
      <c r="BF92" s="845" t="s">
        <v>798</v>
      </c>
      <c r="BG92" s="845" t="s">
        <v>798</v>
      </c>
      <c r="BH92" s="845" t="s">
        <v>798</v>
      </c>
      <c r="BI92" s="845" t="s">
        <v>798</v>
      </c>
      <c r="BJ92" s="845" t="s">
        <v>798</v>
      </c>
      <c r="BK92" s="845" t="s">
        <v>798</v>
      </c>
      <c r="BL92" s="845" t="s">
        <v>798</v>
      </c>
      <c r="BM92" s="845" t="s">
        <v>798</v>
      </c>
      <c r="BN92" s="845" t="s">
        <v>798</v>
      </c>
      <c r="BO92" s="845" t="s">
        <v>798</v>
      </c>
      <c r="BP92" s="845" t="s">
        <v>798</v>
      </c>
      <c r="BQ92" s="845" t="s">
        <v>798</v>
      </c>
      <c r="BR92" s="845" t="s">
        <v>798</v>
      </c>
      <c r="BS92" s="845" t="s">
        <v>798</v>
      </c>
      <c r="BT92" s="845" t="s">
        <v>798</v>
      </c>
      <c r="BU92" s="845" t="s">
        <v>798</v>
      </c>
      <c r="BV92" s="845" t="s">
        <v>798</v>
      </c>
      <c r="BW92" s="845" t="s">
        <v>798</v>
      </c>
      <c r="BX92" s="845" t="s">
        <v>798</v>
      </c>
      <c r="BY92" s="845" t="s">
        <v>798</v>
      </c>
      <c r="BZ92" s="845" t="s">
        <v>798</v>
      </c>
      <c r="CA92" s="845" t="s">
        <v>798</v>
      </c>
      <c r="CB92" s="845" t="s">
        <v>798</v>
      </c>
      <c r="CC92" s="845" t="s">
        <v>798</v>
      </c>
      <c r="CD92" s="845" t="s">
        <v>798</v>
      </c>
      <c r="CE92" s="845" t="s">
        <v>798</v>
      </c>
      <c r="CF92" s="845" t="s">
        <v>798</v>
      </c>
      <c r="CG92" s="845" t="s">
        <v>798</v>
      </c>
      <c r="CH92" s="845" t="s">
        <v>798</v>
      </c>
      <c r="CI92" s="845" t="s">
        <v>798</v>
      </c>
      <c r="CJ92" s="845" t="s">
        <v>798</v>
      </c>
      <c r="CK92" s="845" t="s">
        <v>798</v>
      </c>
      <c r="CL92" s="845" t="s">
        <v>798</v>
      </c>
      <c r="CM92" s="845" t="s">
        <v>798</v>
      </c>
      <c r="CN92" s="845" t="s">
        <v>798</v>
      </c>
      <c r="CO92" s="845" t="s">
        <v>798</v>
      </c>
      <c r="CP92" s="845" t="s">
        <v>798</v>
      </c>
      <c r="CQ92" s="845" t="s">
        <v>798</v>
      </c>
      <c r="CR92" s="845" t="s">
        <v>798</v>
      </c>
      <c r="CS92" s="845" t="s">
        <v>798</v>
      </c>
      <c r="CT92" s="845" t="s">
        <v>798</v>
      </c>
      <c r="CU92" s="845" t="s">
        <v>798</v>
      </c>
      <c r="CV92" s="845" t="s">
        <v>798</v>
      </c>
      <c r="CW92" s="845" t="s">
        <v>798</v>
      </c>
      <c r="CX92" s="845" t="s">
        <v>798</v>
      </c>
      <c r="CY92" s="845" t="s">
        <v>798</v>
      </c>
      <c r="CZ92" s="845" t="s">
        <v>798</v>
      </c>
      <c r="DA92" s="845" t="s">
        <v>798</v>
      </c>
      <c r="DB92" s="845" t="s">
        <v>798</v>
      </c>
      <c r="DC92" s="845" t="s">
        <v>798</v>
      </c>
      <c r="DD92" s="845" t="s">
        <v>798</v>
      </c>
      <c r="DE92" s="845" t="s">
        <v>798</v>
      </c>
      <c r="DF92" s="845" t="s">
        <v>798</v>
      </c>
      <c r="DG92" s="845" t="s">
        <v>798</v>
      </c>
      <c r="DH92" s="845" t="s">
        <v>798</v>
      </c>
      <c r="DI92" s="845" t="s">
        <v>798</v>
      </c>
      <c r="DJ92" s="845" t="s">
        <v>798</v>
      </c>
      <c r="DK92" s="845" t="s">
        <v>798</v>
      </c>
      <c r="DL92" s="845" t="s">
        <v>798</v>
      </c>
      <c r="DM92" s="845" t="s">
        <v>798</v>
      </c>
      <c r="DN92" s="845" t="s">
        <v>798</v>
      </c>
      <c r="DO92" s="845" t="s">
        <v>798</v>
      </c>
      <c r="DP92" s="845" t="s">
        <v>798</v>
      </c>
      <c r="DQ92" s="845" t="s">
        <v>798</v>
      </c>
      <c r="DR92" s="845" t="s">
        <v>798</v>
      </c>
      <c r="DS92" s="845" t="s">
        <v>798</v>
      </c>
      <c r="DT92" s="845" t="s">
        <v>798</v>
      </c>
      <c r="DU92" s="845" t="s">
        <v>798</v>
      </c>
      <c r="DV92" s="845" t="s">
        <v>798</v>
      </c>
      <c r="DW92" s="845" t="s">
        <v>798</v>
      </c>
      <c r="DX92" s="845" t="s">
        <v>798</v>
      </c>
      <c r="DY92" s="845" t="s">
        <v>798</v>
      </c>
      <c r="DZ92" s="845" t="s">
        <v>798</v>
      </c>
      <c r="EA92" s="845" t="s">
        <v>798</v>
      </c>
      <c r="EB92" s="845" t="s">
        <v>798</v>
      </c>
      <c r="EC92" s="845" t="s">
        <v>798</v>
      </c>
      <c r="ED92" s="845" t="s">
        <v>798</v>
      </c>
      <c r="EE92" s="845" t="s">
        <v>798</v>
      </c>
      <c r="EF92" s="845" t="s">
        <v>798</v>
      </c>
    </row>
    <row r="93" spans="1:136" x14ac:dyDescent="0.2">
      <c r="A93" s="845">
        <v>89</v>
      </c>
      <c r="B93" s="845">
        <v>5</v>
      </c>
      <c r="C93" s="845" t="s">
        <v>798</v>
      </c>
      <c r="D93" s="845" t="s">
        <v>798</v>
      </c>
      <c r="E93" s="845" t="s">
        <v>798</v>
      </c>
      <c r="F93" s="845" t="s">
        <v>798</v>
      </c>
      <c r="G93" s="845" t="s">
        <v>798</v>
      </c>
      <c r="H93" s="845" t="s">
        <v>798</v>
      </c>
      <c r="I93" s="845" t="s">
        <v>798</v>
      </c>
      <c r="J93" s="845" t="s">
        <v>798</v>
      </c>
      <c r="K93" s="845" t="s">
        <v>798</v>
      </c>
      <c r="L93" s="845" t="s">
        <v>798</v>
      </c>
      <c r="M93" s="845" t="s">
        <v>798</v>
      </c>
      <c r="N93" s="845" t="s">
        <v>798</v>
      </c>
      <c r="O93" s="845" t="s">
        <v>798</v>
      </c>
      <c r="P93" s="845" t="s">
        <v>798</v>
      </c>
      <c r="Q93" s="845" t="s">
        <v>798</v>
      </c>
      <c r="R93" s="845" t="s">
        <v>798</v>
      </c>
      <c r="S93" s="845" t="s">
        <v>798</v>
      </c>
      <c r="T93" s="845" t="s">
        <v>798</v>
      </c>
      <c r="U93" s="845" t="s">
        <v>798</v>
      </c>
      <c r="V93" s="845" t="s">
        <v>798</v>
      </c>
      <c r="W93" s="845" t="s">
        <v>798</v>
      </c>
      <c r="X93" s="845" t="s">
        <v>798</v>
      </c>
      <c r="Y93" s="845" t="s">
        <v>798</v>
      </c>
      <c r="Z93" s="845" t="s">
        <v>798</v>
      </c>
      <c r="AA93" s="845" t="s">
        <v>798</v>
      </c>
      <c r="AB93" s="845" t="s">
        <v>798</v>
      </c>
      <c r="AC93" s="845" t="s">
        <v>798</v>
      </c>
      <c r="AD93" s="845" t="s">
        <v>798</v>
      </c>
      <c r="AE93" s="845" t="s">
        <v>798</v>
      </c>
      <c r="AF93" s="845" t="s">
        <v>798</v>
      </c>
      <c r="AG93" s="845" t="s">
        <v>798</v>
      </c>
      <c r="AH93" s="845" t="s">
        <v>798</v>
      </c>
      <c r="AI93" s="845" t="s">
        <v>798</v>
      </c>
      <c r="AJ93" s="845" t="s">
        <v>798</v>
      </c>
      <c r="AK93" s="845" t="s">
        <v>798</v>
      </c>
      <c r="AL93" s="845" t="s">
        <v>798</v>
      </c>
      <c r="AM93" s="845" t="s">
        <v>798</v>
      </c>
      <c r="AN93" s="845" t="s">
        <v>798</v>
      </c>
      <c r="AO93" s="845" t="s">
        <v>798</v>
      </c>
      <c r="AP93" s="845" t="s">
        <v>798</v>
      </c>
      <c r="AQ93" s="845" t="s">
        <v>798</v>
      </c>
      <c r="AR93" s="845" t="s">
        <v>798</v>
      </c>
      <c r="AS93" s="845" t="s">
        <v>798</v>
      </c>
      <c r="AT93" s="845" t="s">
        <v>798</v>
      </c>
      <c r="AU93" s="845" t="s">
        <v>798</v>
      </c>
      <c r="AV93" s="845" t="s">
        <v>798</v>
      </c>
      <c r="AW93" s="845" t="s">
        <v>798</v>
      </c>
      <c r="AX93" s="845" t="s">
        <v>798</v>
      </c>
      <c r="AY93" s="845" t="s">
        <v>798</v>
      </c>
      <c r="AZ93" s="845" t="s">
        <v>798</v>
      </c>
      <c r="BA93" s="845" t="s">
        <v>798</v>
      </c>
      <c r="BB93" s="845" t="s">
        <v>798</v>
      </c>
      <c r="BC93" s="845" t="s">
        <v>798</v>
      </c>
      <c r="BD93" s="845" t="s">
        <v>798</v>
      </c>
      <c r="BE93" s="845" t="s">
        <v>798</v>
      </c>
      <c r="BF93" s="845" t="s">
        <v>798</v>
      </c>
      <c r="BG93" s="845" t="s">
        <v>798</v>
      </c>
      <c r="BH93" s="845" t="s">
        <v>798</v>
      </c>
      <c r="BI93" s="845" t="s">
        <v>798</v>
      </c>
      <c r="BJ93" s="845" t="s">
        <v>798</v>
      </c>
      <c r="BK93" s="845" t="s">
        <v>798</v>
      </c>
      <c r="BL93" s="845" t="s">
        <v>798</v>
      </c>
      <c r="BM93" s="845" t="s">
        <v>798</v>
      </c>
      <c r="BN93" s="845" t="s">
        <v>798</v>
      </c>
      <c r="BO93" s="845" t="s">
        <v>798</v>
      </c>
      <c r="BP93" s="845" t="s">
        <v>798</v>
      </c>
      <c r="BQ93" s="845" t="s">
        <v>798</v>
      </c>
      <c r="BR93" s="845" t="s">
        <v>798</v>
      </c>
      <c r="BS93" s="845" t="s">
        <v>798</v>
      </c>
      <c r="BT93" s="845" t="s">
        <v>798</v>
      </c>
      <c r="BU93" s="845" t="s">
        <v>798</v>
      </c>
      <c r="BV93" s="845" t="s">
        <v>798</v>
      </c>
      <c r="BW93" s="845" t="s">
        <v>798</v>
      </c>
      <c r="BX93" s="845" t="s">
        <v>798</v>
      </c>
      <c r="BY93" s="845" t="s">
        <v>798</v>
      </c>
      <c r="BZ93" s="845" t="s">
        <v>798</v>
      </c>
      <c r="CA93" s="845" t="s">
        <v>798</v>
      </c>
      <c r="CB93" s="845" t="s">
        <v>798</v>
      </c>
      <c r="CC93" s="845" t="s">
        <v>798</v>
      </c>
      <c r="CD93" s="845" t="s">
        <v>798</v>
      </c>
      <c r="CE93" s="845" t="s">
        <v>798</v>
      </c>
      <c r="CF93" s="845" t="s">
        <v>798</v>
      </c>
      <c r="CG93" s="845" t="s">
        <v>798</v>
      </c>
      <c r="CH93" s="845" t="s">
        <v>798</v>
      </c>
      <c r="CI93" s="845" t="s">
        <v>798</v>
      </c>
      <c r="CJ93" s="845" t="s">
        <v>798</v>
      </c>
      <c r="CK93" s="845" t="s">
        <v>798</v>
      </c>
      <c r="CL93" s="845" t="s">
        <v>798</v>
      </c>
      <c r="CM93" s="845" t="s">
        <v>798</v>
      </c>
      <c r="CN93" s="845" t="s">
        <v>798</v>
      </c>
      <c r="CO93" s="845" t="s">
        <v>798</v>
      </c>
      <c r="CP93" s="845" t="s">
        <v>798</v>
      </c>
      <c r="CQ93" s="845" t="s">
        <v>798</v>
      </c>
      <c r="CR93" s="845" t="s">
        <v>798</v>
      </c>
      <c r="CS93" s="845" t="s">
        <v>798</v>
      </c>
      <c r="CT93" s="845" t="s">
        <v>798</v>
      </c>
      <c r="CU93" s="845" t="s">
        <v>798</v>
      </c>
      <c r="CV93" s="845" t="s">
        <v>798</v>
      </c>
      <c r="CW93" s="845" t="s">
        <v>798</v>
      </c>
      <c r="CX93" s="845" t="s">
        <v>798</v>
      </c>
      <c r="CY93" s="845" t="s">
        <v>798</v>
      </c>
      <c r="CZ93" s="845" t="s">
        <v>798</v>
      </c>
      <c r="DA93" s="845" t="s">
        <v>798</v>
      </c>
      <c r="DB93" s="845" t="s">
        <v>798</v>
      </c>
      <c r="DC93" s="845" t="s">
        <v>798</v>
      </c>
      <c r="DD93" s="845" t="s">
        <v>798</v>
      </c>
      <c r="DE93" s="845" t="s">
        <v>798</v>
      </c>
      <c r="DF93" s="845" t="s">
        <v>798</v>
      </c>
      <c r="DG93" s="845" t="s">
        <v>798</v>
      </c>
      <c r="DH93" s="845" t="s">
        <v>798</v>
      </c>
      <c r="DI93" s="845" t="s">
        <v>798</v>
      </c>
      <c r="DJ93" s="845" t="s">
        <v>798</v>
      </c>
      <c r="DK93" s="845" t="s">
        <v>798</v>
      </c>
      <c r="DL93" s="845" t="s">
        <v>798</v>
      </c>
      <c r="DM93" s="845" t="s">
        <v>798</v>
      </c>
      <c r="DN93" s="845" t="s">
        <v>798</v>
      </c>
      <c r="DO93" s="845" t="s">
        <v>798</v>
      </c>
      <c r="DP93" s="845" t="s">
        <v>798</v>
      </c>
      <c r="DQ93" s="845" t="s">
        <v>798</v>
      </c>
      <c r="DR93" s="845" t="s">
        <v>798</v>
      </c>
      <c r="DS93" s="845" t="s">
        <v>798</v>
      </c>
      <c r="DT93" s="845" t="s">
        <v>798</v>
      </c>
      <c r="DU93" s="845" t="s">
        <v>798</v>
      </c>
      <c r="DV93" s="845" t="s">
        <v>798</v>
      </c>
      <c r="DW93" s="845" t="s">
        <v>798</v>
      </c>
      <c r="DX93" s="845" t="s">
        <v>798</v>
      </c>
      <c r="DY93" s="845" t="s">
        <v>798</v>
      </c>
      <c r="DZ93" s="845" t="s">
        <v>798</v>
      </c>
      <c r="EA93" s="845" t="s">
        <v>798</v>
      </c>
      <c r="EB93" s="845" t="s">
        <v>798</v>
      </c>
      <c r="EC93" s="845" t="s">
        <v>798</v>
      </c>
      <c r="ED93" s="845" t="s">
        <v>798</v>
      </c>
      <c r="EE93" s="845" t="s">
        <v>798</v>
      </c>
      <c r="EF93" s="845" t="s">
        <v>798</v>
      </c>
    </row>
    <row r="94" spans="1:136" x14ac:dyDescent="0.2">
      <c r="A94" s="845">
        <v>90</v>
      </c>
      <c r="B94" s="845">
        <v>6</v>
      </c>
      <c r="C94" s="845" t="s">
        <v>798</v>
      </c>
      <c r="D94" s="845" t="s">
        <v>798</v>
      </c>
      <c r="E94" s="845" t="s">
        <v>798</v>
      </c>
      <c r="F94" s="845" t="s">
        <v>798</v>
      </c>
      <c r="G94" s="845" t="s">
        <v>798</v>
      </c>
      <c r="H94" s="845" t="s">
        <v>798</v>
      </c>
      <c r="I94" s="845" t="s">
        <v>798</v>
      </c>
      <c r="J94" s="845" t="s">
        <v>798</v>
      </c>
      <c r="K94" s="845" t="s">
        <v>798</v>
      </c>
      <c r="L94" s="845" t="s">
        <v>798</v>
      </c>
      <c r="M94" s="845" t="s">
        <v>798</v>
      </c>
      <c r="N94" s="845" t="s">
        <v>798</v>
      </c>
      <c r="O94" s="845" t="s">
        <v>798</v>
      </c>
      <c r="P94" s="845" t="s">
        <v>798</v>
      </c>
      <c r="Q94" s="845" t="s">
        <v>798</v>
      </c>
      <c r="R94" s="845" t="s">
        <v>798</v>
      </c>
      <c r="S94" s="845" t="s">
        <v>798</v>
      </c>
      <c r="T94" s="845" t="s">
        <v>798</v>
      </c>
      <c r="U94" s="845" t="s">
        <v>798</v>
      </c>
      <c r="V94" s="845" t="s">
        <v>798</v>
      </c>
      <c r="W94" s="845" t="s">
        <v>798</v>
      </c>
      <c r="X94" s="845" t="s">
        <v>798</v>
      </c>
      <c r="Y94" s="845" t="s">
        <v>798</v>
      </c>
      <c r="Z94" s="845" t="s">
        <v>798</v>
      </c>
      <c r="AA94" s="845" t="s">
        <v>798</v>
      </c>
      <c r="AB94" s="845" t="s">
        <v>798</v>
      </c>
      <c r="AC94" s="845" t="s">
        <v>798</v>
      </c>
      <c r="AD94" s="845" t="s">
        <v>798</v>
      </c>
      <c r="AE94" s="845" t="s">
        <v>798</v>
      </c>
      <c r="AF94" s="845" t="s">
        <v>798</v>
      </c>
      <c r="AG94" s="845" t="s">
        <v>798</v>
      </c>
      <c r="AH94" s="845" t="s">
        <v>798</v>
      </c>
      <c r="AI94" s="845" t="s">
        <v>798</v>
      </c>
      <c r="AJ94" s="845" t="s">
        <v>798</v>
      </c>
      <c r="AK94" s="845" t="s">
        <v>798</v>
      </c>
      <c r="AL94" s="845" t="s">
        <v>798</v>
      </c>
      <c r="AM94" s="845" t="s">
        <v>798</v>
      </c>
      <c r="AN94" s="845" t="s">
        <v>798</v>
      </c>
      <c r="AO94" s="845" t="s">
        <v>798</v>
      </c>
      <c r="AP94" s="845" t="s">
        <v>798</v>
      </c>
      <c r="AQ94" s="845" t="s">
        <v>798</v>
      </c>
      <c r="AR94" s="845" t="s">
        <v>798</v>
      </c>
      <c r="AS94" s="845" t="s">
        <v>798</v>
      </c>
      <c r="AT94" s="845" t="s">
        <v>798</v>
      </c>
      <c r="AU94" s="845" t="s">
        <v>798</v>
      </c>
      <c r="AV94" s="845" t="s">
        <v>798</v>
      </c>
      <c r="AW94" s="845" t="s">
        <v>798</v>
      </c>
      <c r="AX94" s="845" t="s">
        <v>798</v>
      </c>
      <c r="AY94" s="845" t="s">
        <v>798</v>
      </c>
      <c r="AZ94" s="845" t="s">
        <v>798</v>
      </c>
      <c r="BA94" s="845" t="s">
        <v>798</v>
      </c>
      <c r="BB94" s="845" t="s">
        <v>798</v>
      </c>
      <c r="BC94" s="845" t="s">
        <v>798</v>
      </c>
      <c r="BD94" s="845" t="s">
        <v>798</v>
      </c>
      <c r="BE94" s="845" t="s">
        <v>798</v>
      </c>
      <c r="BF94" s="845" t="s">
        <v>798</v>
      </c>
      <c r="BG94" s="845" t="s">
        <v>798</v>
      </c>
      <c r="BH94" s="845" t="s">
        <v>798</v>
      </c>
      <c r="BI94" s="845" t="s">
        <v>798</v>
      </c>
      <c r="BJ94" s="845" t="s">
        <v>798</v>
      </c>
      <c r="BK94" s="845" t="s">
        <v>798</v>
      </c>
      <c r="BL94" s="845" t="s">
        <v>798</v>
      </c>
      <c r="BM94" s="845" t="s">
        <v>798</v>
      </c>
      <c r="BN94" s="845" t="s">
        <v>798</v>
      </c>
      <c r="BO94" s="845" t="s">
        <v>798</v>
      </c>
      <c r="BP94" s="845" t="s">
        <v>798</v>
      </c>
      <c r="BQ94" s="845" t="s">
        <v>798</v>
      </c>
      <c r="BR94" s="845" t="s">
        <v>798</v>
      </c>
      <c r="BS94" s="845" t="s">
        <v>798</v>
      </c>
      <c r="BT94" s="845" t="s">
        <v>798</v>
      </c>
      <c r="BU94" s="845" t="s">
        <v>798</v>
      </c>
      <c r="BV94" s="845" t="s">
        <v>798</v>
      </c>
      <c r="BW94" s="845" t="s">
        <v>798</v>
      </c>
      <c r="BX94" s="845" t="s">
        <v>798</v>
      </c>
      <c r="BY94" s="845" t="s">
        <v>798</v>
      </c>
      <c r="BZ94" s="845" t="s">
        <v>798</v>
      </c>
      <c r="CA94" s="845" t="s">
        <v>798</v>
      </c>
      <c r="CB94" s="845" t="s">
        <v>798</v>
      </c>
      <c r="CC94" s="845" t="s">
        <v>798</v>
      </c>
      <c r="CD94" s="845" t="s">
        <v>798</v>
      </c>
      <c r="CE94" s="845" t="s">
        <v>798</v>
      </c>
      <c r="CF94" s="845" t="s">
        <v>798</v>
      </c>
      <c r="CG94" s="845" t="s">
        <v>798</v>
      </c>
      <c r="CH94" s="845" t="s">
        <v>798</v>
      </c>
      <c r="CI94" s="845" t="s">
        <v>798</v>
      </c>
      <c r="CJ94" s="845" t="s">
        <v>798</v>
      </c>
      <c r="CK94" s="845" t="s">
        <v>798</v>
      </c>
      <c r="CL94" s="845" t="s">
        <v>798</v>
      </c>
      <c r="CM94" s="845" t="s">
        <v>798</v>
      </c>
      <c r="CN94" s="845" t="s">
        <v>798</v>
      </c>
      <c r="CO94" s="845" t="s">
        <v>798</v>
      </c>
      <c r="CP94" s="845" t="s">
        <v>798</v>
      </c>
      <c r="CQ94" s="845" t="s">
        <v>798</v>
      </c>
      <c r="CR94" s="845" t="s">
        <v>798</v>
      </c>
      <c r="CS94" s="845" t="s">
        <v>798</v>
      </c>
      <c r="CT94" s="845" t="s">
        <v>798</v>
      </c>
      <c r="CU94" s="845" t="s">
        <v>798</v>
      </c>
      <c r="CV94" s="845" t="s">
        <v>798</v>
      </c>
      <c r="CW94" s="845" t="s">
        <v>798</v>
      </c>
      <c r="CX94" s="845" t="s">
        <v>798</v>
      </c>
      <c r="CY94" s="845" t="s">
        <v>798</v>
      </c>
      <c r="CZ94" s="845" t="s">
        <v>798</v>
      </c>
      <c r="DA94" s="845" t="s">
        <v>798</v>
      </c>
      <c r="DB94" s="845" t="s">
        <v>798</v>
      </c>
      <c r="DC94" s="845" t="s">
        <v>798</v>
      </c>
      <c r="DD94" s="845" t="s">
        <v>798</v>
      </c>
      <c r="DE94" s="845" t="s">
        <v>798</v>
      </c>
      <c r="DF94" s="845" t="s">
        <v>798</v>
      </c>
      <c r="DG94" s="845" t="s">
        <v>798</v>
      </c>
      <c r="DH94" s="845" t="s">
        <v>798</v>
      </c>
      <c r="DI94" s="845" t="s">
        <v>798</v>
      </c>
      <c r="DJ94" s="845" t="s">
        <v>798</v>
      </c>
      <c r="DK94" s="845" t="s">
        <v>798</v>
      </c>
      <c r="DL94" s="845" t="s">
        <v>798</v>
      </c>
      <c r="DM94" s="845" t="s">
        <v>798</v>
      </c>
      <c r="DN94" s="845" t="s">
        <v>798</v>
      </c>
      <c r="DO94" s="845" t="s">
        <v>798</v>
      </c>
      <c r="DP94" s="845" t="s">
        <v>798</v>
      </c>
      <c r="DQ94" s="845" t="s">
        <v>798</v>
      </c>
      <c r="DR94" s="845" t="s">
        <v>798</v>
      </c>
      <c r="DS94" s="845" t="s">
        <v>798</v>
      </c>
      <c r="DT94" s="845" t="s">
        <v>798</v>
      </c>
      <c r="DU94" s="845" t="s">
        <v>798</v>
      </c>
      <c r="DV94" s="845" t="s">
        <v>798</v>
      </c>
      <c r="DW94" s="845" t="s">
        <v>798</v>
      </c>
      <c r="DX94" s="845" t="s">
        <v>798</v>
      </c>
      <c r="DY94" s="845" t="s">
        <v>798</v>
      </c>
      <c r="DZ94" s="845" t="s">
        <v>798</v>
      </c>
      <c r="EA94" s="845" t="s">
        <v>798</v>
      </c>
      <c r="EB94" s="845" t="s">
        <v>798</v>
      </c>
      <c r="EC94" s="845" t="s">
        <v>798</v>
      </c>
      <c r="ED94" s="845" t="s">
        <v>798</v>
      </c>
      <c r="EE94" s="845" t="s">
        <v>798</v>
      </c>
      <c r="EF94" s="845" t="s">
        <v>798</v>
      </c>
    </row>
    <row r="95" spans="1:136" x14ac:dyDescent="0.2">
      <c r="A95" s="845">
        <v>91</v>
      </c>
      <c r="B95" s="845">
        <v>7</v>
      </c>
      <c r="C95" s="845" t="s">
        <v>798</v>
      </c>
      <c r="D95" s="845" t="s">
        <v>798</v>
      </c>
      <c r="E95" s="845" t="s">
        <v>798</v>
      </c>
      <c r="F95" s="845" t="s">
        <v>798</v>
      </c>
      <c r="G95" s="845" t="s">
        <v>798</v>
      </c>
      <c r="H95" s="845" t="s">
        <v>798</v>
      </c>
      <c r="I95" s="845" t="s">
        <v>798</v>
      </c>
      <c r="J95" s="845" t="s">
        <v>798</v>
      </c>
      <c r="K95" s="845" t="s">
        <v>798</v>
      </c>
      <c r="L95" s="845" t="s">
        <v>798</v>
      </c>
      <c r="M95" s="845" t="s">
        <v>798</v>
      </c>
      <c r="N95" s="845" t="s">
        <v>798</v>
      </c>
      <c r="O95" s="845" t="s">
        <v>798</v>
      </c>
      <c r="P95" s="845" t="s">
        <v>798</v>
      </c>
      <c r="Q95" s="845" t="s">
        <v>798</v>
      </c>
      <c r="R95" s="845" t="s">
        <v>798</v>
      </c>
      <c r="S95" s="845" t="s">
        <v>798</v>
      </c>
      <c r="T95" s="845" t="s">
        <v>798</v>
      </c>
      <c r="U95" s="845" t="s">
        <v>798</v>
      </c>
      <c r="V95" s="845" t="s">
        <v>798</v>
      </c>
      <c r="W95" s="845" t="s">
        <v>798</v>
      </c>
      <c r="X95" s="845" t="s">
        <v>798</v>
      </c>
      <c r="Y95" s="845" t="s">
        <v>798</v>
      </c>
      <c r="Z95" s="845" t="s">
        <v>798</v>
      </c>
      <c r="AA95" s="845" t="s">
        <v>798</v>
      </c>
      <c r="AB95" s="845" t="s">
        <v>798</v>
      </c>
      <c r="AC95" s="845" t="s">
        <v>798</v>
      </c>
      <c r="AD95" s="845" t="s">
        <v>798</v>
      </c>
      <c r="AE95" s="845" t="s">
        <v>798</v>
      </c>
      <c r="AF95" s="845" t="s">
        <v>798</v>
      </c>
      <c r="AG95" s="845" t="s">
        <v>798</v>
      </c>
      <c r="AH95" s="845" t="s">
        <v>798</v>
      </c>
      <c r="AI95" s="845" t="s">
        <v>798</v>
      </c>
      <c r="AJ95" s="845" t="s">
        <v>798</v>
      </c>
      <c r="AK95" s="845" t="s">
        <v>798</v>
      </c>
      <c r="AL95" s="845" t="s">
        <v>798</v>
      </c>
      <c r="AM95" s="845" t="s">
        <v>798</v>
      </c>
      <c r="AN95" s="845" t="s">
        <v>798</v>
      </c>
      <c r="AO95" s="845" t="s">
        <v>798</v>
      </c>
      <c r="AP95" s="845" t="s">
        <v>798</v>
      </c>
      <c r="AQ95" s="845" t="s">
        <v>798</v>
      </c>
      <c r="AR95" s="845" t="s">
        <v>798</v>
      </c>
      <c r="AS95" s="845" t="s">
        <v>798</v>
      </c>
      <c r="AT95" s="845" t="s">
        <v>798</v>
      </c>
      <c r="AU95" s="845" t="s">
        <v>798</v>
      </c>
      <c r="AV95" s="845" t="s">
        <v>798</v>
      </c>
      <c r="AW95" s="845" t="s">
        <v>798</v>
      </c>
      <c r="AX95" s="845" t="s">
        <v>798</v>
      </c>
      <c r="AY95" s="845" t="s">
        <v>798</v>
      </c>
      <c r="AZ95" s="845" t="s">
        <v>798</v>
      </c>
      <c r="BA95" s="845" t="s">
        <v>798</v>
      </c>
      <c r="BB95" s="845" t="s">
        <v>798</v>
      </c>
      <c r="BC95" s="845" t="s">
        <v>798</v>
      </c>
      <c r="BD95" s="845" t="s">
        <v>798</v>
      </c>
      <c r="BE95" s="845" t="s">
        <v>798</v>
      </c>
      <c r="BF95" s="845" t="s">
        <v>798</v>
      </c>
      <c r="BG95" s="845" t="s">
        <v>798</v>
      </c>
      <c r="BH95" s="845" t="s">
        <v>798</v>
      </c>
      <c r="BI95" s="845" t="s">
        <v>798</v>
      </c>
      <c r="BJ95" s="845" t="s">
        <v>798</v>
      </c>
      <c r="BK95" s="845" t="s">
        <v>798</v>
      </c>
      <c r="BL95" s="845" t="s">
        <v>798</v>
      </c>
      <c r="BM95" s="845" t="s">
        <v>798</v>
      </c>
      <c r="BN95" s="845" t="s">
        <v>798</v>
      </c>
      <c r="BO95" s="845" t="s">
        <v>798</v>
      </c>
      <c r="BP95" s="845" t="s">
        <v>798</v>
      </c>
      <c r="BQ95" s="845" t="s">
        <v>798</v>
      </c>
      <c r="BR95" s="845" t="s">
        <v>798</v>
      </c>
      <c r="BS95" s="845" t="s">
        <v>798</v>
      </c>
      <c r="BT95" s="845" t="s">
        <v>798</v>
      </c>
      <c r="BU95" s="845" t="s">
        <v>798</v>
      </c>
      <c r="BV95" s="845" t="s">
        <v>798</v>
      </c>
      <c r="BW95" s="845" t="s">
        <v>798</v>
      </c>
      <c r="BX95" s="845" t="s">
        <v>798</v>
      </c>
      <c r="BY95" s="845" t="s">
        <v>798</v>
      </c>
      <c r="BZ95" s="845" t="s">
        <v>798</v>
      </c>
      <c r="CA95" s="845" t="s">
        <v>798</v>
      </c>
      <c r="CB95" s="845" t="s">
        <v>798</v>
      </c>
      <c r="CC95" s="845" t="s">
        <v>798</v>
      </c>
      <c r="CD95" s="845" t="s">
        <v>798</v>
      </c>
      <c r="CE95" s="845" t="s">
        <v>798</v>
      </c>
      <c r="CF95" s="845" t="s">
        <v>798</v>
      </c>
      <c r="CG95" s="845" t="s">
        <v>798</v>
      </c>
      <c r="CH95" s="845" t="s">
        <v>798</v>
      </c>
      <c r="CI95" s="845" t="s">
        <v>798</v>
      </c>
      <c r="CJ95" s="845" t="s">
        <v>798</v>
      </c>
      <c r="CK95" s="845" t="s">
        <v>798</v>
      </c>
      <c r="CL95" s="845" t="s">
        <v>798</v>
      </c>
      <c r="CM95" s="845" t="s">
        <v>798</v>
      </c>
      <c r="CN95" s="845" t="s">
        <v>798</v>
      </c>
      <c r="CO95" s="845" t="s">
        <v>798</v>
      </c>
      <c r="CP95" s="845" t="s">
        <v>798</v>
      </c>
      <c r="CQ95" s="845" t="s">
        <v>798</v>
      </c>
      <c r="CR95" s="845" t="s">
        <v>798</v>
      </c>
      <c r="CS95" s="845" t="s">
        <v>798</v>
      </c>
      <c r="CT95" s="845" t="s">
        <v>798</v>
      </c>
      <c r="CU95" s="845" t="s">
        <v>798</v>
      </c>
      <c r="CV95" s="845" t="s">
        <v>798</v>
      </c>
      <c r="CW95" s="845" t="s">
        <v>798</v>
      </c>
      <c r="CX95" s="845" t="s">
        <v>798</v>
      </c>
      <c r="CY95" s="845" t="s">
        <v>798</v>
      </c>
      <c r="CZ95" s="845" t="s">
        <v>798</v>
      </c>
      <c r="DA95" s="845" t="s">
        <v>798</v>
      </c>
      <c r="DB95" s="845" t="s">
        <v>798</v>
      </c>
      <c r="DC95" s="845" t="s">
        <v>798</v>
      </c>
      <c r="DD95" s="845" t="s">
        <v>798</v>
      </c>
      <c r="DE95" s="845" t="s">
        <v>798</v>
      </c>
      <c r="DF95" s="845" t="s">
        <v>798</v>
      </c>
      <c r="DG95" s="845" t="s">
        <v>798</v>
      </c>
      <c r="DH95" s="845" t="s">
        <v>798</v>
      </c>
      <c r="DI95" s="845" t="s">
        <v>798</v>
      </c>
      <c r="DJ95" s="845" t="s">
        <v>798</v>
      </c>
      <c r="DK95" s="845" t="s">
        <v>798</v>
      </c>
      <c r="DL95" s="845" t="s">
        <v>798</v>
      </c>
      <c r="DM95" s="845" t="s">
        <v>798</v>
      </c>
      <c r="DN95" s="845" t="s">
        <v>798</v>
      </c>
      <c r="DO95" s="845" t="s">
        <v>798</v>
      </c>
      <c r="DP95" s="845" t="s">
        <v>798</v>
      </c>
      <c r="DQ95" s="845" t="s">
        <v>798</v>
      </c>
      <c r="DR95" s="845" t="s">
        <v>798</v>
      </c>
      <c r="DS95" s="845" t="s">
        <v>798</v>
      </c>
      <c r="DT95" s="845" t="s">
        <v>798</v>
      </c>
      <c r="DU95" s="845" t="s">
        <v>798</v>
      </c>
      <c r="DV95" s="845" t="s">
        <v>798</v>
      </c>
      <c r="DW95" s="845" t="s">
        <v>798</v>
      </c>
      <c r="DX95" s="845" t="s">
        <v>798</v>
      </c>
      <c r="DY95" s="845" t="s">
        <v>798</v>
      </c>
      <c r="DZ95" s="845" t="s">
        <v>798</v>
      </c>
      <c r="EA95" s="845" t="s">
        <v>798</v>
      </c>
      <c r="EB95" s="845" t="s">
        <v>798</v>
      </c>
      <c r="EC95" s="845" t="s">
        <v>798</v>
      </c>
      <c r="ED95" s="845" t="s">
        <v>798</v>
      </c>
      <c r="EE95" s="845" t="s">
        <v>798</v>
      </c>
      <c r="EF95" s="845" t="s">
        <v>798</v>
      </c>
    </row>
    <row r="96" spans="1:136" x14ac:dyDescent="0.2">
      <c r="A96" s="845">
        <v>92</v>
      </c>
      <c r="B96" s="845">
        <v>8</v>
      </c>
      <c r="C96" s="845" t="s">
        <v>798</v>
      </c>
      <c r="D96" s="845" t="s">
        <v>798</v>
      </c>
      <c r="E96" s="845" t="s">
        <v>798</v>
      </c>
      <c r="F96" s="845" t="s">
        <v>798</v>
      </c>
      <c r="G96" s="845" t="s">
        <v>798</v>
      </c>
      <c r="H96" s="845" t="s">
        <v>798</v>
      </c>
      <c r="I96" s="845" t="s">
        <v>798</v>
      </c>
      <c r="J96" s="845" t="s">
        <v>798</v>
      </c>
      <c r="K96" s="845" t="s">
        <v>798</v>
      </c>
      <c r="L96" s="845" t="s">
        <v>798</v>
      </c>
      <c r="M96" s="845" t="s">
        <v>798</v>
      </c>
      <c r="N96" s="845" t="s">
        <v>798</v>
      </c>
      <c r="O96" s="845" t="s">
        <v>798</v>
      </c>
      <c r="P96" s="845" t="s">
        <v>798</v>
      </c>
      <c r="Q96" s="845" t="s">
        <v>798</v>
      </c>
      <c r="R96" s="845" t="s">
        <v>798</v>
      </c>
      <c r="S96" s="845" t="s">
        <v>798</v>
      </c>
      <c r="T96" s="845" t="s">
        <v>798</v>
      </c>
      <c r="U96" s="845" t="s">
        <v>798</v>
      </c>
      <c r="V96" s="845" t="s">
        <v>798</v>
      </c>
      <c r="W96" s="845" t="s">
        <v>798</v>
      </c>
      <c r="X96" s="845" t="s">
        <v>798</v>
      </c>
      <c r="Y96" s="845" t="s">
        <v>798</v>
      </c>
      <c r="Z96" s="845" t="s">
        <v>798</v>
      </c>
      <c r="AA96" s="845" t="s">
        <v>798</v>
      </c>
      <c r="AB96" s="845" t="s">
        <v>798</v>
      </c>
      <c r="AC96" s="845" t="s">
        <v>798</v>
      </c>
      <c r="AD96" s="845" t="s">
        <v>798</v>
      </c>
      <c r="AE96" s="845" t="s">
        <v>798</v>
      </c>
      <c r="AF96" s="845" t="s">
        <v>798</v>
      </c>
      <c r="AG96" s="845" t="s">
        <v>798</v>
      </c>
      <c r="AH96" s="845" t="s">
        <v>798</v>
      </c>
      <c r="AI96" s="845" t="s">
        <v>798</v>
      </c>
      <c r="AJ96" s="845" t="s">
        <v>798</v>
      </c>
      <c r="AK96" s="845" t="s">
        <v>798</v>
      </c>
      <c r="AL96" s="845" t="s">
        <v>798</v>
      </c>
      <c r="AM96" s="845" t="s">
        <v>798</v>
      </c>
      <c r="AN96" s="845" t="s">
        <v>798</v>
      </c>
      <c r="AO96" s="845" t="s">
        <v>798</v>
      </c>
      <c r="AP96" s="845" t="s">
        <v>798</v>
      </c>
      <c r="AQ96" s="845" t="s">
        <v>798</v>
      </c>
      <c r="AR96" s="845" t="s">
        <v>798</v>
      </c>
      <c r="AS96" s="845" t="s">
        <v>798</v>
      </c>
      <c r="AT96" s="845" t="s">
        <v>798</v>
      </c>
      <c r="AU96" s="845" t="s">
        <v>798</v>
      </c>
      <c r="AV96" s="845" t="s">
        <v>798</v>
      </c>
      <c r="AW96" s="845" t="s">
        <v>798</v>
      </c>
      <c r="AX96" s="845" t="s">
        <v>798</v>
      </c>
      <c r="AY96" s="845" t="s">
        <v>798</v>
      </c>
      <c r="AZ96" s="845" t="s">
        <v>798</v>
      </c>
      <c r="BA96" s="845" t="s">
        <v>798</v>
      </c>
      <c r="BB96" s="845" t="s">
        <v>798</v>
      </c>
      <c r="BC96" s="845" t="s">
        <v>798</v>
      </c>
      <c r="BD96" s="845" t="s">
        <v>798</v>
      </c>
      <c r="BE96" s="845" t="s">
        <v>798</v>
      </c>
      <c r="BF96" s="845" t="s">
        <v>798</v>
      </c>
      <c r="BG96" s="845" t="s">
        <v>798</v>
      </c>
      <c r="BH96" s="845" t="s">
        <v>798</v>
      </c>
      <c r="BI96" s="845" t="s">
        <v>798</v>
      </c>
      <c r="BJ96" s="845" t="s">
        <v>798</v>
      </c>
      <c r="BK96" s="845" t="s">
        <v>798</v>
      </c>
      <c r="BL96" s="845" t="s">
        <v>798</v>
      </c>
      <c r="BM96" s="845" t="s">
        <v>798</v>
      </c>
      <c r="BN96" s="845" t="s">
        <v>798</v>
      </c>
      <c r="BO96" s="845" t="s">
        <v>798</v>
      </c>
      <c r="BP96" s="845" t="s">
        <v>798</v>
      </c>
      <c r="BQ96" s="845" t="s">
        <v>798</v>
      </c>
      <c r="BR96" s="845" t="s">
        <v>798</v>
      </c>
      <c r="BS96" s="845" t="s">
        <v>798</v>
      </c>
      <c r="BT96" s="845" t="s">
        <v>798</v>
      </c>
      <c r="BU96" s="845" t="s">
        <v>798</v>
      </c>
      <c r="BV96" s="845" t="s">
        <v>798</v>
      </c>
      <c r="BW96" s="845" t="s">
        <v>798</v>
      </c>
      <c r="BX96" s="845" t="s">
        <v>798</v>
      </c>
      <c r="BY96" s="845" t="s">
        <v>798</v>
      </c>
      <c r="BZ96" s="845" t="s">
        <v>798</v>
      </c>
      <c r="CA96" s="845" t="s">
        <v>798</v>
      </c>
      <c r="CB96" s="845" t="s">
        <v>798</v>
      </c>
      <c r="CC96" s="845" t="s">
        <v>798</v>
      </c>
      <c r="CD96" s="845" t="s">
        <v>798</v>
      </c>
      <c r="CE96" s="845" t="s">
        <v>798</v>
      </c>
      <c r="CF96" s="845" t="s">
        <v>798</v>
      </c>
      <c r="CG96" s="845" t="s">
        <v>798</v>
      </c>
      <c r="CH96" s="845" t="s">
        <v>798</v>
      </c>
      <c r="CI96" s="845" t="s">
        <v>798</v>
      </c>
      <c r="CJ96" s="845" t="s">
        <v>798</v>
      </c>
      <c r="CK96" s="845" t="s">
        <v>798</v>
      </c>
      <c r="CL96" s="845" t="s">
        <v>798</v>
      </c>
      <c r="CM96" s="845" t="s">
        <v>798</v>
      </c>
      <c r="CN96" s="845" t="s">
        <v>798</v>
      </c>
      <c r="CO96" s="845" t="s">
        <v>798</v>
      </c>
      <c r="CP96" s="845" t="s">
        <v>798</v>
      </c>
      <c r="CQ96" s="845" t="s">
        <v>798</v>
      </c>
      <c r="CR96" s="845" t="s">
        <v>798</v>
      </c>
      <c r="CS96" s="845" t="s">
        <v>798</v>
      </c>
      <c r="CT96" s="845" t="s">
        <v>798</v>
      </c>
      <c r="CU96" s="845" t="s">
        <v>798</v>
      </c>
      <c r="CV96" s="845" t="s">
        <v>798</v>
      </c>
      <c r="CW96" s="845" t="s">
        <v>798</v>
      </c>
      <c r="CX96" s="845" t="s">
        <v>798</v>
      </c>
      <c r="CY96" s="845" t="s">
        <v>798</v>
      </c>
      <c r="CZ96" s="845" t="s">
        <v>798</v>
      </c>
      <c r="DA96" s="845" t="s">
        <v>798</v>
      </c>
      <c r="DB96" s="845" t="s">
        <v>798</v>
      </c>
      <c r="DC96" s="845" t="s">
        <v>798</v>
      </c>
      <c r="DD96" s="845" t="s">
        <v>798</v>
      </c>
      <c r="DE96" s="845" t="s">
        <v>798</v>
      </c>
      <c r="DF96" s="845" t="s">
        <v>798</v>
      </c>
      <c r="DG96" s="845" t="s">
        <v>798</v>
      </c>
      <c r="DH96" s="845" t="s">
        <v>798</v>
      </c>
      <c r="DI96" s="845" t="s">
        <v>798</v>
      </c>
      <c r="DJ96" s="845" t="s">
        <v>798</v>
      </c>
      <c r="DK96" s="845" t="s">
        <v>798</v>
      </c>
      <c r="DL96" s="845" t="s">
        <v>798</v>
      </c>
      <c r="DM96" s="845" t="s">
        <v>798</v>
      </c>
      <c r="DN96" s="845" t="s">
        <v>798</v>
      </c>
      <c r="DO96" s="845" t="s">
        <v>798</v>
      </c>
      <c r="DP96" s="845" t="s">
        <v>798</v>
      </c>
      <c r="DQ96" s="845" t="s">
        <v>798</v>
      </c>
      <c r="DR96" s="845" t="s">
        <v>798</v>
      </c>
      <c r="DS96" s="845" t="s">
        <v>798</v>
      </c>
      <c r="DT96" s="845" t="s">
        <v>798</v>
      </c>
      <c r="DU96" s="845" t="s">
        <v>798</v>
      </c>
      <c r="DV96" s="845" t="s">
        <v>798</v>
      </c>
      <c r="DW96" s="845" t="s">
        <v>798</v>
      </c>
      <c r="DX96" s="845" t="s">
        <v>798</v>
      </c>
      <c r="DY96" s="845" t="s">
        <v>798</v>
      </c>
      <c r="DZ96" s="845" t="s">
        <v>798</v>
      </c>
      <c r="EA96" s="845" t="s">
        <v>798</v>
      </c>
      <c r="EB96" s="845" t="s">
        <v>798</v>
      </c>
      <c r="EC96" s="845" t="s">
        <v>798</v>
      </c>
      <c r="ED96" s="845" t="s">
        <v>798</v>
      </c>
      <c r="EE96" s="845" t="s">
        <v>798</v>
      </c>
      <c r="EF96" s="845" t="s">
        <v>798</v>
      </c>
    </row>
    <row r="97" spans="1:136" x14ac:dyDescent="0.2">
      <c r="A97" s="845">
        <v>93</v>
      </c>
      <c r="B97" s="845">
        <v>9</v>
      </c>
      <c r="C97" s="845" t="s">
        <v>798</v>
      </c>
      <c r="D97" s="845" t="s">
        <v>798</v>
      </c>
      <c r="E97" s="845" t="s">
        <v>798</v>
      </c>
      <c r="F97" s="845" t="s">
        <v>798</v>
      </c>
      <c r="G97" s="845" t="s">
        <v>798</v>
      </c>
      <c r="H97" s="845" t="s">
        <v>798</v>
      </c>
      <c r="I97" s="845" t="s">
        <v>798</v>
      </c>
      <c r="J97" s="845" t="s">
        <v>798</v>
      </c>
      <c r="K97" s="845" t="s">
        <v>798</v>
      </c>
      <c r="L97" s="845" t="s">
        <v>798</v>
      </c>
      <c r="M97" s="845" t="s">
        <v>798</v>
      </c>
      <c r="N97" s="845" t="s">
        <v>798</v>
      </c>
      <c r="O97" s="845" t="s">
        <v>798</v>
      </c>
      <c r="P97" s="845" t="s">
        <v>798</v>
      </c>
      <c r="Q97" s="845" t="s">
        <v>798</v>
      </c>
      <c r="R97" s="845" t="s">
        <v>798</v>
      </c>
      <c r="S97" s="845" t="s">
        <v>798</v>
      </c>
      <c r="T97" s="845" t="s">
        <v>798</v>
      </c>
      <c r="U97" s="845" t="s">
        <v>798</v>
      </c>
      <c r="V97" s="845" t="s">
        <v>798</v>
      </c>
      <c r="W97" s="845" t="s">
        <v>798</v>
      </c>
      <c r="X97" s="845" t="s">
        <v>798</v>
      </c>
      <c r="Y97" s="845" t="s">
        <v>798</v>
      </c>
      <c r="Z97" s="845" t="s">
        <v>798</v>
      </c>
      <c r="AA97" s="845" t="s">
        <v>798</v>
      </c>
      <c r="AB97" s="845" t="s">
        <v>798</v>
      </c>
      <c r="AC97" s="845" t="s">
        <v>798</v>
      </c>
      <c r="AD97" s="845" t="s">
        <v>798</v>
      </c>
      <c r="AE97" s="845" t="s">
        <v>798</v>
      </c>
      <c r="AF97" s="845" t="s">
        <v>798</v>
      </c>
      <c r="AG97" s="845" t="s">
        <v>798</v>
      </c>
      <c r="AH97" s="845" t="s">
        <v>798</v>
      </c>
      <c r="AI97" s="845" t="s">
        <v>798</v>
      </c>
      <c r="AJ97" s="845" t="s">
        <v>798</v>
      </c>
      <c r="AK97" s="845" t="s">
        <v>798</v>
      </c>
      <c r="AL97" s="845" t="s">
        <v>798</v>
      </c>
      <c r="AM97" s="845" t="s">
        <v>798</v>
      </c>
      <c r="AN97" s="845" t="s">
        <v>798</v>
      </c>
      <c r="AO97" s="845" t="s">
        <v>798</v>
      </c>
      <c r="AP97" s="845" t="s">
        <v>798</v>
      </c>
      <c r="AQ97" s="845" t="s">
        <v>798</v>
      </c>
      <c r="AR97" s="845" t="s">
        <v>798</v>
      </c>
      <c r="AS97" s="845" t="s">
        <v>798</v>
      </c>
      <c r="AT97" s="845" t="s">
        <v>798</v>
      </c>
      <c r="AU97" s="845" t="s">
        <v>798</v>
      </c>
      <c r="AV97" s="845" t="s">
        <v>798</v>
      </c>
      <c r="AW97" s="845" t="s">
        <v>798</v>
      </c>
      <c r="AX97" s="845" t="s">
        <v>798</v>
      </c>
      <c r="AY97" s="845" t="s">
        <v>798</v>
      </c>
      <c r="AZ97" s="845" t="s">
        <v>798</v>
      </c>
      <c r="BA97" s="845" t="s">
        <v>798</v>
      </c>
      <c r="BB97" s="845" t="s">
        <v>798</v>
      </c>
      <c r="BC97" s="845" t="s">
        <v>798</v>
      </c>
      <c r="BD97" s="845" t="s">
        <v>798</v>
      </c>
      <c r="BE97" s="845" t="s">
        <v>798</v>
      </c>
      <c r="BF97" s="845" t="s">
        <v>798</v>
      </c>
      <c r="BG97" s="845" t="s">
        <v>798</v>
      </c>
      <c r="BH97" s="845" t="s">
        <v>798</v>
      </c>
      <c r="BI97" s="845" t="s">
        <v>798</v>
      </c>
      <c r="BJ97" s="845" t="s">
        <v>798</v>
      </c>
      <c r="BK97" s="845" t="s">
        <v>798</v>
      </c>
      <c r="BL97" s="845" t="s">
        <v>798</v>
      </c>
      <c r="BM97" s="845" t="s">
        <v>798</v>
      </c>
      <c r="BN97" s="845" t="s">
        <v>798</v>
      </c>
      <c r="BO97" s="845" t="s">
        <v>798</v>
      </c>
      <c r="BP97" s="845" t="s">
        <v>798</v>
      </c>
      <c r="BQ97" s="845" t="s">
        <v>798</v>
      </c>
      <c r="BR97" s="845" t="s">
        <v>798</v>
      </c>
      <c r="BS97" s="845" t="s">
        <v>798</v>
      </c>
      <c r="BT97" s="845" t="s">
        <v>798</v>
      </c>
      <c r="BU97" s="845" t="s">
        <v>798</v>
      </c>
      <c r="BV97" s="845" t="s">
        <v>798</v>
      </c>
      <c r="BW97" s="845" t="s">
        <v>798</v>
      </c>
      <c r="BX97" s="845" t="s">
        <v>798</v>
      </c>
      <c r="BY97" s="845" t="s">
        <v>798</v>
      </c>
      <c r="BZ97" s="845" t="s">
        <v>798</v>
      </c>
      <c r="CA97" s="845" t="s">
        <v>798</v>
      </c>
      <c r="CB97" s="845" t="s">
        <v>798</v>
      </c>
      <c r="CC97" s="845" t="s">
        <v>798</v>
      </c>
      <c r="CD97" s="845" t="s">
        <v>798</v>
      </c>
      <c r="CE97" s="845" t="s">
        <v>798</v>
      </c>
      <c r="CF97" s="845" t="s">
        <v>798</v>
      </c>
      <c r="CG97" s="845" t="s">
        <v>798</v>
      </c>
      <c r="CH97" s="845" t="s">
        <v>798</v>
      </c>
      <c r="CI97" s="845" t="s">
        <v>798</v>
      </c>
      <c r="CJ97" s="845" t="s">
        <v>798</v>
      </c>
      <c r="CK97" s="845" t="s">
        <v>798</v>
      </c>
      <c r="CL97" s="845" t="s">
        <v>798</v>
      </c>
      <c r="CM97" s="845" t="s">
        <v>798</v>
      </c>
      <c r="CN97" s="845" t="s">
        <v>798</v>
      </c>
      <c r="CO97" s="845" t="s">
        <v>798</v>
      </c>
      <c r="CP97" s="845" t="s">
        <v>798</v>
      </c>
      <c r="CQ97" s="845" t="s">
        <v>798</v>
      </c>
      <c r="CR97" s="845" t="s">
        <v>798</v>
      </c>
      <c r="CS97" s="845" t="s">
        <v>798</v>
      </c>
      <c r="CT97" s="845" t="s">
        <v>798</v>
      </c>
      <c r="CU97" s="845" t="s">
        <v>798</v>
      </c>
      <c r="CV97" s="845" t="s">
        <v>798</v>
      </c>
      <c r="CW97" s="845" t="s">
        <v>798</v>
      </c>
      <c r="CX97" s="845" t="s">
        <v>798</v>
      </c>
      <c r="CY97" s="845" t="s">
        <v>798</v>
      </c>
      <c r="CZ97" s="845" t="s">
        <v>798</v>
      </c>
      <c r="DA97" s="845" t="s">
        <v>798</v>
      </c>
      <c r="DB97" s="845" t="s">
        <v>798</v>
      </c>
      <c r="DC97" s="845" t="s">
        <v>798</v>
      </c>
      <c r="DD97" s="845" t="s">
        <v>798</v>
      </c>
      <c r="DE97" s="845" t="s">
        <v>798</v>
      </c>
      <c r="DF97" s="845" t="s">
        <v>798</v>
      </c>
      <c r="DG97" s="845" t="s">
        <v>798</v>
      </c>
      <c r="DH97" s="845" t="s">
        <v>798</v>
      </c>
      <c r="DI97" s="845" t="s">
        <v>798</v>
      </c>
      <c r="DJ97" s="845" t="s">
        <v>798</v>
      </c>
      <c r="DK97" s="845" t="s">
        <v>798</v>
      </c>
      <c r="DL97" s="845" t="s">
        <v>798</v>
      </c>
      <c r="DM97" s="845" t="s">
        <v>798</v>
      </c>
      <c r="DN97" s="845" t="s">
        <v>798</v>
      </c>
      <c r="DO97" s="845" t="s">
        <v>798</v>
      </c>
      <c r="DP97" s="845" t="s">
        <v>798</v>
      </c>
      <c r="DQ97" s="845" t="s">
        <v>798</v>
      </c>
      <c r="DR97" s="845" t="s">
        <v>798</v>
      </c>
      <c r="DS97" s="845" t="s">
        <v>798</v>
      </c>
      <c r="DT97" s="845" t="s">
        <v>798</v>
      </c>
      <c r="DU97" s="845" t="s">
        <v>798</v>
      </c>
      <c r="DV97" s="845" t="s">
        <v>798</v>
      </c>
      <c r="DW97" s="845" t="s">
        <v>798</v>
      </c>
      <c r="DX97" s="845" t="s">
        <v>798</v>
      </c>
      <c r="DY97" s="845" t="s">
        <v>798</v>
      </c>
      <c r="DZ97" s="845" t="s">
        <v>798</v>
      </c>
      <c r="EA97" s="845" t="s">
        <v>798</v>
      </c>
      <c r="EB97" s="845" t="s">
        <v>798</v>
      </c>
      <c r="EC97" s="845" t="s">
        <v>798</v>
      </c>
      <c r="ED97" s="845" t="s">
        <v>798</v>
      </c>
      <c r="EE97" s="845" t="s">
        <v>798</v>
      </c>
      <c r="EF97" s="845" t="s">
        <v>798</v>
      </c>
    </row>
    <row r="98" spans="1:136" x14ac:dyDescent="0.2">
      <c r="A98" s="845">
        <v>94</v>
      </c>
      <c r="B98" s="845">
        <v>10</v>
      </c>
      <c r="C98" s="845" t="s">
        <v>798</v>
      </c>
      <c r="D98" s="845" t="s">
        <v>798</v>
      </c>
      <c r="E98" s="845" t="s">
        <v>798</v>
      </c>
      <c r="F98" s="845" t="s">
        <v>798</v>
      </c>
      <c r="G98" s="845" t="s">
        <v>798</v>
      </c>
      <c r="H98" s="845" t="s">
        <v>798</v>
      </c>
      <c r="I98" s="845" t="s">
        <v>798</v>
      </c>
      <c r="J98" s="845" t="s">
        <v>798</v>
      </c>
      <c r="K98" s="845" t="s">
        <v>798</v>
      </c>
      <c r="L98" s="845" t="s">
        <v>798</v>
      </c>
      <c r="M98" s="845" t="s">
        <v>798</v>
      </c>
      <c r="N98" s="845" t="s">
        <v>798</v>
      </c>
      <c r="O98" s="845" t="s">
        <v>798</v>
      </c>
      <c r="P98" s="845" t="s">
        <v>798</v>
      </c>
      <c r="Q98" s="845" t="s">
        <v>798</v>
      </c>
      <c r="R98" s="845" t="s">
        <v>798</v>
      </c>
      <c r="S98" s="845" t="s">
        <v>798</v>
      </c>
      <c r="T98" s="845" t="s">
        <v>798</v>
      </c>
      <c r="U98" s="845" t="s">
        <v>798</v>
      </c>
      <c r="V98" s="845" t="s">
        <v>798</v>
      </c>
      <c r="W98" s="845" t="s">
        <v>798</v>
      </c>
      <c r="X98" s="845" t="s">
        <v>798</v>
      </c>
      <c r="Y98" s="845" t="s">
        <v>798</v>
      </c>
      <c r="Z98" s="845" t="s">
        <v>798</v>
      </c>
      <c r="AA98" s="845" t="s">
        <v>798</v>
      </c>
      <c r="AB98" s="845" t="s">
        <v>798</v>
      </c>
      <c r="AC98" s="845" t="s">
        <v>798</v>
      </c>
      <c r="AD98" s="845" t="s">
        <v>798</v>
      </c>
      <c r="AE98" s="845" t="s">
        <v>798</v>
      </c>
      <c r="AF98" s="845" t="s">
        <v>798</v>
      </c>
      <c r="AG98" s="845" t="s">
        <v>798</v>
      </c>
      <c r="AH98" s="845" t="s">
        <v>798</v>
      </c>
      <c r="AI98" s="845" t="s">
        <v>798</v>
      </c>
      <c r="AJ98" s="845" t="s">
        <v>798</v>
      </c>
      <c r="AK98" s="845" t="s">
        <v>798</v>
      </c>
      <c r="AL98" s="845" t="s">
        <v>798</v>
      </c>
      <c r="AM98" s="845" t="s">
        <v>798</v>
      </c>
      <c r="AN98" s="845" t="s">
        <v>798</v>
      </c>
      <c r="AO98" s="845" t="s">
        <v>798</v>
      </c>
      <c r="AP98" s="845" t="s">
        <v>798</v>
      </c>
      <c r="AQ98" s="845" t="s">
        <v>798</v>
      </c>
      <c r="AR98" s="845" t="s">
        <v>798</v>
      </c>
      <c r="AS98" s="845" t="s">
        <v>798</v>
      </c>
      <c r="AT98" s="845" t="s">
        <v>798</v>
      </c>
      <c r="AU98" s="845" t="s">
        <v>798</v>
      </c>
      <c r="AV98" s="845" t="s">
        <v>798</v>
      </c>
      <c r="AW98" s="845" t="s">
        <v>798</v>
      </c>
      <c r="AX98" s="845" t="s">
        <v>798</v>
      </c>
      <c r="AY98" s="845" t="s">
        <v>798</v>
      </c>
      <c r="AZ98" s="845" t="s">
        <v>798</v>
      </c>
      <c r="BA98" s="845" t="s">
        <v>798</v>
      </c>
      <c r="BB98" s="845" t="s">
        <v>798</v>
      </c>
      <c r="BC98" s="845" t="s">
        <v>798</v>
      </c>
      <c r="BD98" s="845" t="s">
        <v>798</v>
      </c>
      <c r="BE98" s="845" t="s">
        <v>798</v>
      </c>
      <c r="BF98" s="845" t="s">
        <v>798</v>
      </c>
      <c r="BG98" s="845" t="s">
        <v>798</v>
      </c>
      <c r="BH98" s="845" t="s">
        <v>798</v>
      </c>
      <c r="BI98" s="845" t="s">
        <v>798</v>
      </c>
      <c r="BJ98" s="845" t="s">
        <v>798</v>
      </c>
      <c r="BK98" s="845" t="s">
        <v>798</v>
      </c>
      <c r="BL98" s="845" t="s">
        <v>798</v>
      </c>
      <c r="BM98" s="845" t="s">
        <v>798</v>
      </c>
      <c r="BN98" s="845" t="s">
        <v>798</v>
      </c>
      <c r="BO98" s="845" t="s">
        <v>798</v>
      </c>
      <c r="BP98" s="845" t="s">
        <v>798</v>
      </c>
      <c r="BQ98" s="845" t="s">
        <v>798</v>
      </c>
      <c r="BR98" s="845" t="s">
        <v>798</v>
      </c>
      <c r="BS98" s="845" t="s">
        <v>798</v>
      </c>
      <c r="BT98" s="845" t="s">
        <v>798</v>
      </c>
      <c r="BU98" s="845" t="s">
        <v>798</v>
      </c>
      <c r="BV98" s="845" t="s">
        <v>798</v>
      </c>
      <c r="BW98" s="845" t="s">
        <v>798</v>
      </c>
      <c r="BX98" s="845" t="s">
        <v>798</v>
      </c>
      <c r="BY98" s="845" t="s">
        <v>798</v>
      </c>
      <c r="BZ98" s="845" t="s">
        <v>798</v>
      </c>
      <c r="CA98" s="845" t="s">
        <v>798</v>
      </c>
      <c r="CB98" s="845" t="s">
        <v>798</v>
      </c>
      <c r="CC98" s="845" t="s">
        <v>798</v>
      </c>
      <c r="CD98" s="845" t="s">
        <v>798</v>
      </c>
      <c r="CE98" s="845" t="s">
        <v>798</v>
      </c>
      <c r="CF98" s="845" t="s">
        <v>798</v>
      </c>
      <c r="CG98" s="845" t="s">
        <v>798</v>
      </c>
      <c r="CH98" s="845" t="s">
        <v>798</v>
      </c>
      <c r="CI98" s="845" t="s">
        <v>798</v>
      </c>
      <c r="CJ98" s="845" t="s">
        <v>798</v>
      </c>
      <c r="CK98" s="845" t="s">
        <v>798</v>
      </c>
      <c r="CL98" s="845" t="s">
        <v>798</v>
      </c>
      <c r="CM98" s="845" t="s">
        <v>798</v>
      </c>
      <c r="CN98" s="845" t="s">
        <v>798</v>
      </c>
      <c r="CO98" s="845" t="s">
        <v>798</v>
      </c>
      <c r="CP98" s="845" t="s">
        <v>798</v>
      </c>
      <c r="CQ98" s="845" t="s">
        <v>798</v>
      </c>
      <c r="CR98" s="845" t="s">
        <v>798</v>
      </c>
      <c r="CS98" s="845" t="s">
        <v>798</v>
      </c>
      <c r="CT98" s="845" t="s">
        <v>798</v>
      </c>
      <c r="CU98" s="845" t="s">
        <v>798</v>
      </c>
      <c r="CV98" s="845" t="s">
        <v>798</v>
      </c>
      <c r="CW98" s="845" t="s">
        <v>798</v>
      </c>
      <c r="CX98" s="845" t="s">
        <v>798</v>
      </c>
      <c r="CY98" s="845" t="s">
        <v>798</v>
      </c>
      <c r="CZ98" s="845" t="s">
        <v>798</v>
      </c>
      <c r="DA98" s="845" t="s">
        <v>798</v>
      </c>
      <c r="DB98" s="845" t="s">
        <v>798</v>
      </c>
      <c r="DC98" s="845" t="s">
        <v>798</v>
      </c>
      <c r="DD98" s="845" t="s">
        <v>798</v>
      </c>
      <c r="DE98" s="845" t="s">
        <v>798</v>
      </c>
      <c r="DF98" s="845" t="s">
        <v>798</v>
      </c>
      <c r="DG98" s="845" t="s">
        <v>798</v>
      </c>
      <c r="DH98" s="845" t="s">
        <v>798</v>
      </c>
      <c r="DI98" s="845" t="s">
        <v>798</v>
      </c>
      <c r="DJ98" s="845" t="s">
        <v>798</v>
      </c>
      <c r="DK98" s="845" t="s">
        <v>798</v>
      </c>
      <c r="DL98" s="845" t="s">
        <v>798</v>
      </c>
      <c r="DM98" s="845" t="s">
        <v>798</v>
      </c>
      <c r="DN98" s="845" t="s">
        <v>798</v>
      </c>
      <c r="DO98" s="845" t="s">
        <v>798</v>
      </c>
      <c r="DP98" s="845" t="s">
        <v>798</v>
      </c>
      <c r="DQ98" s="845" t="s">
        <v>798</v>
      </c>
      <c r="DR98" s="845" t="s">
        <v>798</v>
      </c>
      <c r="DS98" s="845" t="s">
        <v>798</v>
      </c>
      <c r="DT98" s="845" t="s">
        <v>798</v>
      </c>
      <c r="DU98" s="845" t="s">
        <v>798</v>
      </c>
      <c r="DV98" s="845" t="s">
        <v>798</v>
      </c>
      <c r="DW98" s="845" t="s">
        <v>798</v>
      </c>
      <c r="DX98" s="845" t="s">
        <v>798</v>
      </c>
      <c r="DY98" s="845" t="s">
        <v>798</v>
      </c>
      <c r="DZ98" s="845" t="s">
        <v>798</v>
      </c>
      <c r="EA98" s="845" t="s">
        <v>798</v>
      </c>
      <c r="EB98" s="845" t="s">
        <v>798</v>
      </c>
      <c r="EC98" s="845" t="s">
        <v>798</v>
      </c>
      <c r="ED98" s="845" t="s">
        <v>798</v>
      </c>
      <c r="EE98" s="845" t="s">
        <v>798</v>
      </c>
      <c r="EF98" s="845" t="s">
        <v>798</v>
      </c>
    </row>
    <row r="99" spans="1:136" x14ac:dyDescent="0.2">
      <c r="A99" s="845">
        <v>95</v>
      </c>
      <c r="B99" s="845">
        <v>11</v>
      </c>
      <c r="C99" s="845" t="s">
        <v>798</v>
      </c>
      <c r="D99" s="845" t="s">
        <v>798</v>
      </c>
      <c r="E99" s="845" t="s">
        <v>798</v>
      </c>
      <c r="F99" s="845" t="s">
        <v>798</v>
      </c>
      <c r="G99" s="845" t="s">
        <v>798</v>
      </c>
      <c r="H99" s="845" t="s">
        <v>798</v>
      </c>
      <c r="I99" s="845" t="s">
        <v>798</v>
      </c>
      <c r="J99" s="845" t="s">
        <v>798</v>
      </c>
      <c r="K99" s="845" t="s">
        <v>798</v>
      </c>
      <c r="L99" s="845" t="s">
        <v>798</v>
      </c>
      <c r="M99" s="845" t="s">
        <v>798</v>
      </c>
      <c r="N99" s="845" t="s">
        <v>798</v>
      </c>
      <c r="O99" s="845" t="s">
        <v>798</v>
      </c>
      <c r="P99" s="845" t="s">
        <v>798</v>
      </c>
      <c r="Q99" s="845" t="s">
        <v>798</v>
      </c>
      <c r="R99" s="845" t="s">
        <v>798</v>
      </c>
      <c r="S99" s="845" t="s">
        <v>798</v>
      </c>
      <c r="T99" s="845" t="s">
        <v>798</v>
      </c>
      <c r="U99" s="845" t="s">
        <v>798</v>
      </c>
      <c r="V99" s="845" t="s">
        <v>798</v>
      </c>
      <c r="W99" s="845" t="s">
        <v>798</v>
      </c>
      <c r="X99" s="845" t="s">
        <v>798</v>
      </c>
      <c r="Y99" s="845" t="s">
        <v>798</v>
      </c>
      <c r="Z99" s="845" t="s">
        <v>798</v>
      </c>
      <c r="AA99" s="845" t="s">
        <v>798</v>
      </c>
      <c r="AB99" s="845" t="s">
        <v>798</v>
      </c>
      <c r="AC99" s="845" t="s">
        <v>798</v>
      </c>
      <c r="AD99" s="845" t="s">
        <v>798</v>
      </c>
      <c r="AE99" s="845" t="s">
        <v>798</v>
      </c>
      <c r="AF99" s="845" t="s">
        <v>798</v>
      </c>
      <c r="AG99" s="845" t="s">
        <v>798</v>
      </c>
      <c r="AH99" s="845" t="s">
        <v>798</v>
      </c>
      <c r="AI99" s="845" t="s">
        <v>798</v>
      </c>
      <c r="AJ99" s="845" t="s">
        <v>798</v>
      </c>
      <c r="AK99" s="845" t="s">
        <v>798</v>
      </c>
      <c r="AL99" s="845" t="s">
        <v>798</v>
      </c>
      <c r="AM99" s="845" t="s">
        <v>798</v>
      </c>
      <c r="AN99" s="845" t="s">
        <v>798</v>
      </c>
      <c r="AO99" s="845" t="s">
        <v>798</v>
      </c>
      <c r="AP99" s="845" t="s">
        <v>798</v>
      </c>
      <c r="AQ99" s="845" t="s">
        <v>798</v>
      </c>
      <c r="AR99" s="845" t="s">
        <v>798</v>
      </c>
      <c r="AS99" s="845" t="s">
        <v>798</v>
      </c>
      <c r="AT99" s="845" t="s">
        <v>798</v>
      </c>
      <c r="AU99" s="845" t="s">
        <v>798</v>
      </c>
      <c r="AV99" s="845" t="s">
        <v>798</v>
      </c>
      <c r="AW99" s="845" t="s">
        <v>798</v>
      </c>
      <c r="AX99" s="845" t="s">
        <v>798</v>
      </c>
      <c r="AY99" s="845" t="s">
        <v>798</v>
      </c>
      <c r="AZ99" s="845" t="s">
        <v>798</v>
      </c>
      <c r="BA99" s="845" t="s">
        <v>798</v>
      </c>
      <c r="BB99" s="845" t="s">
        <v>798</v>
      </c>
      <c r="BC99" s="845" t="s">
        <v>798</v>
      </c>
      <c r="BD99" s="845" t="s">
        <v>798</v>
      </c>
      <c r="BE99" s="845" t="s">
        <v>798</v>
      </c>
      <c r="BF99" s="845" t="s">
        <v>798</v>
      </c>
      <c r="BG99" s="845" t="s">
        <v>798</v>
      </c>
      <c r="BH99" s="845" t="s">
        <v>798</v>
      </c>
      <c r="BI99" s="845" t="s">
        <v>798</v>
      </c>
      <c r="BJ99" s="845" t="s">
        <v>798</v>
      </c>
      <c r="BK99" s="845" t="s">
        <v>798</v>
      </c>
      <c r="BL99" s="845" t="s">
        <v>798</v>
      </c>
      <c r="BM99" s="845" t="s">
        <v>798</v>
      </c>
      <c r="BN99" s="845" t="s">
        <v>798</v>
      </c>
      <c r="BO99" s="845" t="s">
        <v>798</v>
      </c>
      <c r="BP99" s="845" t="s">
        <v>798</v>
      </c>
      <c r="BQ99" s="845" t="s">
        <v>798</v>
      </c>
      <c r="BR99" s="845" t="s">
        <v>798</v>
      </c>
      <c r="BS99" s="845" t="s">
        <v>798</v>
      </c>
      <c r="BT99" s="845" t="s">
        <v>798</v>
      </c>
      <c r="BU99" s="845" t="s">
        <v>798</v>
      </c>
      <c r="BV99" s="845" t="s">
        <v>798</v>
      </c>
      <c r="BW99" s="845" t="s">
        <v>798</v>
      </c>
      <c r="BX99" s="845" t="s">
        <v>798</v>
      </c>
      <c r="BY99" s="845" t="s">
        <v>798</v>
      </c>
      <c r="BZ99" s="845" t="s">
        <v>798</v>
      </c>
      <c r="CA99" s="845" t="s">
        <v>798</v>
      </c>
      <c r="CB99" s="845" t="s">
        <v>798</v>
      </c>
      <c r="CC99" s="845" t="s">
        <v>798</v>
      </c>
      <c r="CD99" s="845" t="s">
        <v>798</v>
      </c>
      <c r="CE99" s="845" t="s">
        <v>798</v>
      </c>
      <c r="CF99" s="845" t="s">
        <v>798</v>
      </c>
      <c r="CG99" s="845" t="s">
        <v>798</v>
      </c>
      <c r="CH99" s="845" t="s">
        <v>798</v>
      </c>
      <c r="CI99" s="845" t="s">
        <v>798</v>
      </c>
      <c r="CJ99" s="845" t="s">
        <v>798</v>
      </c>
      <c r="CK99" s="845" t="s">
        <v>798</v>
      </c>
      <c r="CL99" s="845" t="s">
        <v>798</v>
      </c>
      <c r="CM99" s="845" t="s">
        <v>798</v>
      </c>
      <c r="CN99" s="845" t="s">
        <v>798</v>
      </c>
      <c r="CO99" s="845" t="s">
        <v>798</v>
      </c>
      <c r="CP99" s="845" t="s">
        <v>798</v>
      </c>
      <c r="CQ99" s="845" t="s">
        <v>798</v>
      </c>
      <c r="CR99" s="845" t="s">
        <v>798</v>
      </c>
      <c r="CS99" s="845" t="s">
        <v>798</v>
      </c>
      <c r="CT99" s="845" t="s">
        <v>798</v>
      </c>
      <c r="CU99" s="845" t="s">
        <v>798</v>
      </c>
      <c r="CV99" s="845" t="s">
        <v>798</v>
      </c>
      <c r="CW99" s="845" t="s">
        <v>798</v>
      </c>
      <c r="CX99" s="845" t="s">
        <v>798</v>
      </c>
      <c r="CY99" s="845" t="s">
        <v>798</v>
      </c>
      <c r="CZ99" s="845" t="s">
        <v>798</v>
      </c>
      <c r="DA99" s="845" t="s">
        <v>798</v>
      </c>
      <c r="DB99" s="845" t="s">
        <v>798</v>
      </c>
      <c r="DC99" s="845" t="s">
        <v>798</v>
      </c>
      <c r="DD99" s="845" t="s">
        <v>798</v>
      </c>
      <c r="DE99" s="845" t="s">
        <v>798</v>
      </c>
      <c r="DF99" s="845" t="s">
        <v>798</v>
      </c>
      <c r="DG99" s="845" t="s">
        <v>798</v>
      </c>
      <c r="DH99" s="845" t="s">
        <v>798</v>
      </c>
      <c r="DI99" s="845" t="s">
        <v>798</v>
      </c>
      <c r="DJ99" s="845" t="s">
        <v>798</v>
      </c>
      <c r="DK99" s="845" t="s">
        <v>798</v>
      </c>
      <c r="DL99" s="845" t="s">
        <v>798</v>
      </c>
      <c r="DM99" s="845" t="s">
        <v>798</v>
      </c>
      <c r="DN99" s="845" t="s">
        <v>798</v>
      </c>
      <c r="DO99" s="845" t="s">
        <v>798</v>
      </c>
      <c r="DP99" s="845" t="s">
        <v>798</v>
      </c>
      <c r="DQ99" s="845" t="s">
        <v>798</v>
      </c>
      <c r="DR99" s="845" t="s">
        <v>798</v>
      </c>
      <c r="DS99" s="845" t="s">
        <v>798</v>
      </c>
      <c r="DT99" s="845" t="s">
        <v>798</v>
      </c>
      <c r="DU99" s="845" t="s">
        <v>798</v>
      </c>
      <c r="DV99" s="845" t="s">
        <v>798</v>
      </c>
      <c r="DW99" s="845" t="s">
        <v>798</v>
      </c>
      <c r="DX99" s="845" t="s">
        <v>798</v>
      </c>
      <c r="DY99" s="845" t="s">
        <v>798</v>
      </c>
      <c r="DZ99" s="845" t="s">
        <v>798</v>
      </c>
      <c r="EA99" s="845" t="s">
        <v>798</v>
      </c>
      <c r="EB99" s="845" t="s">
        <v>798</v>
      </c>
      <c r="EC99" s="845" t="s">
        <v>798</v>
      </c>
      <c r="ED99" s="845" t="s">
        <v>798</v>
      </c>
      <c r="EE99" s="845" t="s">
        <v>798</v>
      </c>
      <c r="EF99" s="845" t="s">
        <v>798</v>
      </c>
    </row>
    <row r="100" spans="1:136" x14ac:dyDescent="0.2">
      <c r="A100" s="845">
        <v>96</v>
      </c>
      <c r="B100" s="845">
        <v>12</v>
      </c>
      <c r="C100" s="845" t="s">
        <v>798</v>
      </c>
      <c r="D100" s="845" t="s">
        <v>798</v>
      </c>
      <c r="E100" s="845" t="s">
        <v>798</v>
      </c>
      <c r="F100" s="845" t="s">
        <v>798</v>
      </c>
      <c r="G100" s="845" t="s">
        <v>798</v>
      </c>
      <c r="H100" s="845" t="s">
        <v>798</v>
      </c>
      <c r="I100" s="845" t="s">
        <v>798</v>
      </c>
      <c r="J100" s="845" t="s">
        <v>798</v>
      </c>
      <c r="K100" s="845" t="s">
        <v>798</v>
      </c>
      <c r="L100" s="845" t="s">
        <v>798</v>
      </c>
      <c r="M100" s="845" t="s">
        <v>798</v>
      </c>
      <c r="N100" s="845" t="s">
        <v>798</v>
      </c>
      <c r="O100" s="845" t="s">
        <v>798</v>
      </c>
      <c r="P100" s="845" t="s">
        <v>798</v>
      </c>
      <c r="Q100" s="845" t="s">
        <v>798</v>
      </c>
      <c r="R100" s="845" t="s">
        <v>798</v>
      </c>
      <c r="S100" s="845" t="s">
        <v>798</v>
      </c>
      <c r="T100" s="845" t="s">
        <v>798</v>
      </c>
      <c r="U100" s="845" t="s">
        <v>798</v>
      </c>
      <c r="V100" s="845" t="s">
        <v>798</v>
      </c>
      <c r="W100" s="845" t="s">
        <v>798</v>
      </c>
      <c r="X100" s="845" t="s">
        <v>798</v>
      </c>
      <c r="Y100" s="845" t="s">
        <v>798</v>
      </c>
      <c r="Z100" s="845" t="s">
        <v>798</v>
      </c>
      <c r="AA100" s="845" t="s">
        <v>798</v>
      </c>
      <c r="AB100" s="845" t="s">
        <v>798</v>
      </c>
      <c r="AC100" s="845" t="s">
        <v>798</v>
      </c>
      <c r="AD100" s="845" t="s">
        <v>798</v>
      </c>
      <c r="AE100" s="845" t="s">
        <v>798</v>
      </c>
      <c r="AF100" s="845" t="s">
        <v>798</v>
      </c>
      <c r="AG100" s="845" t="s">
        <v>798</v>
      </c>
      <c r="AH100" s="845" t="s">
        <v>798</v>
      </c>
      <c r="AI100" s="845" t="s">
        <v>798</v>
      </c>
      <c r="AJ100" s="845" t="s">
        <v>798</v>
      </c>
      <c r="AK100" s="845" t="s">
        <v>798</v>
      </c>
      <c r="AL100" s="845" t="s">
        <v>798</v>
      </c>
      <c r="AM100" s="845" t="s">
        <v>798</v>
      </c>
      <c r="AN100" s="845" t="s">
        <v>798</v>
      </c>
      <c r="AO100" s="845" t="s">
        <v>798</v>
      </c>
      <c r="AP100" s="845" t="s">
        <v>798</v>
      </c>
      <c r="AQ100" s="845" t="s">
        <v>798</v>
      </c>
      <c r="AR100" s="845" t="s">
        <v>798</v>
      </c>
      <c r="AS100" s="845" t="s">
        <v>798</v>
      </c>
      <c r="AT100" s="845" t="s">
        <v>798</v>
      </c>
      <c r="AU100" s="845" t="s">
        <v>798</v>
      </c>
      <c r="AV100" s="845" t="s">
        <v>798</v>
      </c>
      <c r="AW100" s="845" t="s">
        <v>798</v>
      </c>
      <c r="AX100" s="845" t="s">
        <v>798</v>
      </c>
      <c r="AY100" s="845" t="s">
        <v>798</v>
      </c>
      <c r="AZ100" s="845" t="s">
        <v>798</v>
      </c>
      <c r="BA100" s="845" t="s">
        <v>798</v>
      </c>
      <c r="BB100" s="845" t="s">
        <v>798</v>
      </c>
      <c r="BC100" s="845" t="s">
        <v>798</v>
      </c>
      <c r="BD100" s="845" t="s">
        <v>798</v>
      </c>
      <c r="BE100" s="845" t="s">
        <v>798</v>
      </c>
      <c r="BF100" s="845" t="s">
        <v>798</v>
      </c>
      <c r="BG100" s="845" t="s">
        <v>798</v>
      </c>
      <c r="BH100" s="845" t="s">
        <v>798</v>
      </c>
      <c r="BI100" s="845" t="s">
        <v>798</v>
      </c>
      <c r="BJ100" s="845" t="s">
        <v>798</v>
      </c>
      <c r="BK100" s="845" t="s">
        <v>798</v>
      </c>
      <c r="BL100" s="845" t="s">
        <v>798</v>
      </c>
      <c r="BM100" s="845" t="s">
        <v>798</v>
      </c>
      <c r="BN100" s="845" t="s">
        <v>798</v>
      </c>
      <c r="BO100" s="845" t="s">
        <v>798</v>
      </c>
      <c r="BP100" s="845" t="s">
        <v>798</v>
      </c>
      <c r="BQ100" s="845" t="s">
        <v>798</v>
      </c>
      <c r="BR100" s="845" t="s">
        <v>798</v>
      </c>
      <c r="BS100" s="845" t="s">
        <v>798</v>
      </c>
      <c r="BT100" s="845" t="s">
        <v>798</v>
      </c>
      <c r="BU100" s="845" t="s">
        <v>798</v>
      </c>
      <c r="BV100" s="845" t="s">
        <v>798</v>
      </c>
      <c r="BW100" s="845" t="s">
        <v>798</v>
      </c>
      <c r="BX100" s="845" t="s">
        <v>798</v>
      </c>
      <c r="BY100" s="845" t="s">
        <v>798</v>
      </c>
      <c r="BZ100" s="845" t="s">
        <v>798</v>
      </c>
      <c r="CA100" s="845" t="s">
        <v>798</v>
      </c>
      <c r="CB100" s="845" t="s">
        <v>798</v>
      </c>
      <c r="CC100" s="845" t="s">
        <v>798</v>
      </c>
      <c r="CD100" s="845" t="s">
        <v>798</v>
      </c>
      <c r="CE100" s="845" t="s">
        <v>798</v>
      </c>
      <c r="CF100" s="845" t="s">
        <v>798</v>
      </c>
      <c r="CG100" s="845" t="s">
        <v>798</v>
      </c>
      <c r="CH100" s="845" t="s">
        <v>798</v>
      </c>
      <c r="CI100" s="845" t="s">
        <v>798</v>
      </c>
      <c r="CJ100" s="845" t="s">
        <v>798</v>
      </c>
      <c r="CK100" s="845" t="s">
        <v>798</v>
      </c>
      <c r="CL100" s="845" t="s">
        <v>798</v>
      </c>
      <c r="CM100" s="845" t="s">
        <v>798</v>
      </c>
      <c r="CN100" s="845" t="s">
        <v>798</v>
      </c>
      <c r="CO100" s="845" t="s">
        <v>798</v>
      </c>
      <c r="CP100" s="845" t="s">
        <v>798</v>
      </c>
      <c r="CQ100" s="845" t="s">
        <v>798</v>
      </c>
      <c r="CR100" s="845" t="s">
        <v>798</v>
      </c>
      <c r="CS100" s="845" t="s">
        <v>798</v>
      </c>
      <c r="CT100" s="845" t="s">
        <v>798</v>
      </c>
      <c r="CU100" s="845" t="s">
        <v>798</v>
      </c>
      <c r="CV100" s="845" t="s">
        <v>798</v>
      </c>
      <c r="CW100" s="845" t="s">
        <v>798</v>
      </c>
      <c r="CX100" s="845" t="s">
        <v>798</v>
      </c>
      <c r="CY100" s="845" t="s">
        <v>798</v>
      </c>
      <c r="CZ100" s="845" t="s">
        <v>798</v>
      </c>
      <c r="DA100" s="845" t="s">
        <v>798</v>
      </c>
      <c r="DB100" s="845" t="s">
        <v>798</v>
      </c>
      <c r="DC100" s="845" t="s">
        <v>798</v>
      </c>
      <c r="DD100" s="845" t="s">
        <v>798</v>
      </c>
      <c r="DE100" s="845" t="s">
        <v>798</v>
      </c>
      <c r="DF100" s="845" t="s">
        <v>798</v>
      </c>
      <c r="DG100" s="845" t="s">
        <v>798</v>
      </c>
      <c r="DH100" s="845" t="s">
        <v>798</v>
      </c>
      <c r="DI100" s="845" t="s">
        <v>798</v>
      </c>
      <c r="DJ100" s="845" t="s">
        <v>798</v>
      </c>
      <c r="DK100" s="845" t="s">
        <v>798</v>
      </c>
      <c r="DL100" s="845" t="s">
        <v>798</v>
      </c>
      <c r="DM100" s="845" t="s">
        <v>798</v>
      </c>
      <c r="DN100" s="845" t="s">
        <v>798</v>
      </c>
      <c r="DO100" s="845" t="s">
        <v>798</v>
      </c>
      <c r="DP100" s="845" t="s">
        <v>798</v>
      </c>
      <c r="DQ100" s="845" t="s">
        <v>798</v>
      </c>
      <c r="DR100" s="845" t="s">
        <v>798</v>
      </c>
      <c r="DS100" s="845" t="s">
        <v>798</v>
      </c>
      <c r="DT100" s="845" t="s">
        <v>798</v>
      </c>
      <c r="DU100" s="845" t="s">
        <v>798</v>
      </c>
      <c r="DV100" s="845" t="s">
        <v>798</v>
      </c>
      <c r="DW100" s="845" t="s">
        <v>798</v>
      </c>
      <c r="DX100" s="845" t="s">
        <v>798</v>
      </c>
      <c r="DY100" s="845" t="s">
        <v>798</v>
      </c>
      <c r="DZ100" s="845" t="s">
        <v>798</v>
      </c>
      <c r="EA100" s="845" t="s">
        <v>798</v>
      </c>
      <c r="EB100" s="845" t="s">
        <v>798</v>
      </c>
      <c r="EC100" s="845" t="s">
        <v>798</v>
      </c>
      <c r="ED100" s="845" t="s">
        <v>798</v>
      </c>
      <c r="EE100" s="845" t="s">
        <v>798</v>
      </c>
      <c r="EF100" s="845" t="s">
        <v>798</v>
      </c>
    </row>
    <row r="101" spans="1:136" x14ac:dyDescent="0.2">
      <c r="A101" s="845">
        <v>97</v>
      </c>
      <c r="B101" s="845">
        <v>1</v>
      </c>
      <c r="C101" s="845" t="s">
        <v>798</v>
      </c>
      <c r="D101" s="845" t="s">
        <v>798</v>
      </c>
      <c r="E101" s="845" t="s">
        <v>798</v>
      </c>
      <c r="F101" s="845" t="s">
        <v>798</v>
      </c>
      <c r="G101" s="845" t="s">
        <v>798</v>
      </c>
      <c r="H101" s="845" t="s">
        <v>798</v>
      </c>
      <c r="I101" s="845" t="s">
        <v>798</v>
      </c>
      <c r="J101" s="845" t="s">
        <v>798</v>
      </c>
      <c r="K101" s="845" t="s">
        <v>798</v>
      </c>
      <c r="L101" s="845" t="s">
        <v>798</v>
      </c>
      <c r="M101" s="845" t="s">
        <v>798</v>
      </c>
      <c r="N101" s="845" t="s">
        <v>798</v>
      </c>
      <c r="O101" s="845" t="s">
        <v>798</v>
      </c>
      <c r="P101" s="845" t="s">
        <v>798</v>
      </c>
      <c r="Q101" s="845" t="s">
        <v>798</v>
      </c>
      <c r="R101" s="845" t="s">
        <v>798</v>
      </c>
      <c r="S101" s="845" t="s">
        <v>798</v>
      </c>
      <c r="T101" s="845" t="s">
        <v>798</v>
      </c>
      <c r="U101" s="845" t="s">
        <v>798</v>
      </c>
      <c r="V101" s="845" t="s">
        <v>798</v>
      </c>
      <c r="W101" s="845" t="s">
        <v>798</v>
      </c>
      <c r="X101" s="845" t="s">
        <v>798</v>
      </c>
      <c r="Y101" s="845" t="s">
        <v>798</v>
      </c>
      <c r="Z101" s="845" t="s">
        <v>798</v>
      </c>
      <c r="AA101" s="845" t="s">
        <v>798</v>
      </c>
      <c r="AB101" s="845" t="s">
        <v>798</v>
      </c>
      <c r="AC101" s="845" t="s">
        <v>798</v>
      </c>
      <c r="AD101" s="845" t="s">
        <v>798</v>
      </c>
      <c r="AE101" s="845" t="s">
        <v>798</v>
      </c>
      <c r="AF101" s="845" t="s">
        <v>798</v>
      </c>
      <c r="AG101" s="845" t="s">
        <v>798</v>
      </c>
      <c r="AH101" s="845" t="s">
        <v>798</v>
      </c>
      <c r="AI101" s="845" t="s">
        <v>798</v>
      </c>
      <c r="AJ101" s="845" t="s">
        <v>798</v>
      </c>
      <c r="AK101" s="845" t="s">
        <v>798</v>
      </c>
      <c r="AL101" s="845" t="s">
        <v>798</v>
      </c>
      <c r="AM101" s="845" t="s">
        <v>798</v>
      </c>
      <c r="AN101" s="845" t="s">
        <v>798</v>
      </c>
      <c r="AO101" s="845" t="s">
        <v>798</v>
      </c>
      <c r="AP101" s="845" t="s">
        <v>798</v>
      </c>
      <c r="AQ101" s="845" t="s">
        <v>798</v>
      </c>
      <c r="AR101" s="845" t="s">
        <v>798</v>
      </c>
      <c r="AS101" s="845" t="s">
        <v>798</v>
      </c>
      <c r="AT101" s="845" t="s">
        <v>798</v>
      </c>
      <c r="AU101" s="845" t="s">
        <v>798</v>
      </c>
      <c r="AV101" s="845" t="s">
        <v>798</v>
      </c>
      <c r="AW101" s="845" t="s">
        <v>798</v>
      </c>
      <c r="AX101" s="845" t="s">
        <v>798</v>
      </c>
      <c r="AY101" s="845" t="s">
        <v>798</v>
      </c>
      <c r="AZ101" s="845" t="s">
        <v>798</v>
      </c>
      <c r="BA101" s="845" t="s">
        <v>798</v>
      </c>
      <c r="BB101" s="845" t="s">
        <v>798</v>
      </c>
      <c r="BC101" s="845" t="s">
        <v>798</v>
      </c>
      <c r="BD101" s="845" t="s">
        <v>798</v>
      </c>
      <c r="BE101" s="845" t="s">
        <v>798</v>
      </c>
      <c r="BF101" s="845" t="s">
        <v>798</v>
      </c>
      <c r="BG101" s="845" t="s">
        <v>798</v>
      </c>
      <c r="BH101" s="845" t="s">
        <v>798</v>
      </c>
      <c r="BI101" s="845" t="s">
        <v>798</v>
      </c>
      <c r="BJ101" s="845" t="s">
        <v>798</v>
      </c>
      <c r="BK101" s="845" t="s">
        <v>798</v>
      </c>
      <c r="BL101" s="845" t="s">
        <v>798</v>
      </c>
      <c r="BM101" s="845" t="s">
        <v>798</v>
      </c>
      <c r="BN101" s="845" t="s">
        <v>798</v>
      </c>
      <c r="BO101" s="845" t="s">
        <v>798</v>
      </c>
      <c r="BP101" s="845" t="s">
        <v>798</v>
      </c>
      <c r="BQ101" s="845" t="s">
        <v>798</v>
      </c>
      <c r="BR101" s="845" t="s">
        <v>798</v>
      </c>
      <c r="BS101" s="845" t="s">
        <v>798</v>
      </c>
      <c r="BT101" s="845" t="s">
        <v>798</v>
      </c>
      <c r="BU101" s="845" t="s">
        <v>798</v>
      </c>
      <c r="BV101" s="845" t="s">
        <v>798</v>
      </c>
      <c r="BW101" s="845" t="s">
        <v>798</v>
      </c>
      <c r="BX101" s="845" t="s">
        <v>798</v>
      </c>
      <c r="BY101" s="845" t="s">
        <v>798</v>
      </c>
      <c r="BZ101" s="845" t="s">
        <v>798</v>
      </c>
      <c r="CA101" s="845" t="s">
        <v>798</v>
      </c>
      <c r="CB101" s="845" t="s">
        <v>798</v>
      </c>
      <c r="CC101" s="845" t="s">
        <v>798</v>
      </c>
      <c r="CD101" s="845" t="s">
        <v>798</v>
      </c>
      <c r="CE101" s="845" t="s">
        <v>798</v>
      </c>
      <c r="CF101" s="845" t="s">
        <v>798</v>
      </c>
      <c r="CG101" s="845" t="s">
        <v>798</v>
      </c>
      <c r="CH101" s="845" t="s">
        <v>798</v>
      </c>
      <c r="CI101" s="845" t="s">
        <v>798</v>
      </c>
      <c r="CJ101" s="845" t="s">
        <v>798</v>
      </c>
      <c r="CK101" s="845" t="s">
        <v>798</v>
      </c>
      <c r="CL101" s="845" t="s">
        <v>798</v>
      </c>
      <c r="CM101" s="845" t="s">
        <v>798</v>
      </c>
      <c r="CN101" s="845" t="s">
        <v>798</v>
      </c>
      <c r="CO101" s="845" t="s">
        <v>798</v>
      </c>
      <c r="CP101" s="845" t="s">
        <v>798</v>
      </c>
      <c r="CQ101" s="845" t="s">
        <v>798</v>
      </c>
      <c r="CR101" s="845" t="s">
        <v>798</v>
      </c>
      <c r="CS101" s="845" t="s">
        <v>798</v>
      </c>
      <c r="CT101" s="845" t="s">
        <v>798</v>
      </c>
      <c r="CU101" s="845" t="s">
        <v>798</v>
      </c>
      <c r="CV101" s="845" t="s">
        <v>798</v>
      </c>
      <c r="CW101" s="845" t="s">
        <v>798</v>
      </c>
      <c r="CX101" s="845" t="s">
        <v>798</v>
      </c>
      <c r="CY101" s="845" t="s">
        <v>798</v>
      </c>
      <c r="CZ101" s="845" t="s">
        <v>798</v>
      </c>
      <c r="DA101" s="845" t="s">
        <v>798</v>
      </c>
      <c r="DB101" s="845" t="s">
        <v>798</v>
      </c>
      <c r="DC101" s="845" t="s">
        <v>798</v>
      </c>
      <c r="DD101" s="845" t="s">
        <v>798</v>
      </c>
      <c r="DE101" s="845" t="s">
        <v>798</v>
      </c>
      <c r="DF101" s="845" t="s">
        <v>798</v>
      </c>
      <c r="DG101" s="845" t="s">
        <v>798</v>
      </c>
      <c r="DH101" s="845" t="s">
        <v>798</v>
      </c>
      <c r="DI101" s="845" t="s">
        <v>798</v>
      </c>
      <c r="DJ101" s="845" t="s">
        <v>798</v>
      </c>
      <c r="DK101" s="845" t="s">
        <v>798</v>
      </c>
      <c r="DL101" s="845" t="s">
        <v>798</v>
      </c>
      <c r="DM101" s="845" t="s">
        <v>798</v>
      </c>
      <c r="DN101" s="845" t="s">
        <v>798</v>
      </c>
      <c r="DO101" s="845" t="s">
        <v>798</v>
      </c>
      <c r="DP101" s="845" t="s">
        <v>798</v>
      </c>
      <c r="DQ101" s="845" t="s">
        <v>798</v>
      </c>
      <c r="DR101" s="845" t="s">
        <v>798</v>
      </c>
      <c r="DS101" s="845" t="s">
        <v>798</v>
      </c>
      <c r="DT101" s="845" t="s">
        <v>798</v>
      </c>
      <c r="DU101" s="845" t="s">
        <v>798</v>
      </c>
      <c r="DV101" s="845" t="s">
        <v>798</v>
      </c>
      <c r="DW101" s="845" t="s">
        <v>798</v>
      </c>
      <c r="DX101" s="845" t="s">
        <v>798</v>
      </c>
      <c r="DY101" s="845" t="s">
        <v>798</v>
      </c>
      <c r="DZ101" s="845" t="s">
        <v>798</v>
      </c>
      <c r="EA101" s="845" t="s">
        <v>798</v>
      </c>
      <c r="EB101" s="845" t="s">
        <v>798</v>
      </c>
      <c r="EC101" s="845" t="s">
        <v>798</v>
      </c>
      <c r="ED101" s="845" t="s">
        <v>798</v>
      </c>
      <c r="EE101" s="845" t="s">
        <v>798</v>
      </c>
      <c r="EF101" s="845" t="s">
        <v>798</v>
      </c>
    </row>
    <row r="102" spans="1:136" x14ac:dyDescent="0.2">
      <c r="A102" s="845">
        <v>98</v>
      </c>
      <c r="B102" s="845">
        <v>2</v>
      </c>
      <c r="C102" s="845" t="s">
        <v>798</v>
      </c>
      <c r="D102" s="845" t="s">
        <v>798</v>
      </c>
      <c r="E102" s="845" t="s">
        <v>798</v>
      </c>
      <c r="F102" s="845" t="s">
        <v>798</v>
      </c>
      <c r="G102" s="845" t="s">
        <v>798</v>
      </c>
      <c r="H102" s="845" t="s">
        <v>798</v>
      </c>
      <c r="I102" s="845" t="s">
        <v>798</v>
      </c>
      <c r="J102" s="845" t="s">
        <v>798</v>
      </c>
      <c r="K102" s="845" t="s">
        <v>798</v>
      </c>
      <c r="L102" s="845" t="s">
        <v>798</v>
      </c>
      <c r="M102" s="845" t="s">
        <v>798</v>
      </c>
      <c r="N102" s="845" t="s">
        <v>798</v>
      </c>
      <c r="O102" s="845" t="s">
        <v>798</v>
      </c>
      <c r="P102" s="845" t="s">
        <v>798</v>
      </c>
      <c r="Q102" s="845" t="s">
        <v>798</v>
      </c>
      <c r="R102" s="845" t="s">
        <v>798</v>
      </c>
      <c r="S102" s="845" t="s">
        <v>798</v>
      </c>
      <c r="T102" s="845" t="s">
        <v>798</v>
      </c>
      <c r="U102" s="845" t="s">
        <v>798</v>
      </c>
      <c r="V102" s="845" t="s">
        <v>798</v>
      </c>
      <c r="W102" s="845" t="s">
        <v>798</v>
      </c>
      <c r="X102" s="845" t="s">
        <v>798</v>
      </c>
      <c r="Y102" s="845" t="s">
        <v>798</v>
      </c>
      <c r="Z102" s="845" t="s">
        <v>798</v>
      </c>
      <c r="AA102" s="845" t="s">
        <v>798</v>
      </c>
      <c r="AB102" s="845" t="s">
        <v>798</v>
      </c>
      <c r="AC102" s="845" t="s">
        <v>798</v>
      </c>
      <c r="AD102" s="845" t="s">
        <v>798</v>
      </c>
      <c r="AE102" s="845" t="s">
        <v>798</v>
      </c>
      <c r="AF102" s="845" t="s">
        <v>798</v>
      </c>
      <c r="AG102" s="845" t="s">
        <v>798</v>
      </c>
      <c r="AH102" s="845" t="s">
        <v>798</v>
      </c>
      <c r="AI102" s="845" t="s">
        <v>798</v>
      </c>
      <c r="AJ102" s="845" t="s">
        <v>798</v>
      </c>
      <c r="AK102" s="845" t="s">
        <v>798</v>
      </c>
      <c r="AL102" s="845" t="s">
        <v>798</v>
      </c>
      <c r="AM102" s="845" t="s">
        <v>798</v>
      </c>
      <c r="AN102" s="845" t="s">
        <v>798</v>
      </c>
      <c r="AO102" s="845" t="s">
        <v>798</v>
      </c>
      <c r="AP102" s="845" t="s">
        <v>798</v>
      </c>
      <c r="AQ102" s="845" t="s">
        <v>798</v>
      </c>
      <c r="AR102" s="845" t="s">
        <v>798</v>
      </c>
      <c r="AS102" s="845" t="s">
        <v>798</v>
      </c>
      <c r="AT102" s="845" t="s">
        <v>798</v>
      </c>
      <c r="AU102" s="845" t="s">
        <v>798</v>
      </c>
      <c r="AV102" s="845" t="s">
        <v>798</v>
      </c>
      <c r="AW102" s="845" t="s">
        <v>798</v>
      </c>
      <c r="AX102" s="845" t="s">
        <v>798</v>
      </c>
      <c r="AY102" s="845" t="s">
        <v>798</v>
      </c>
      <c r="AZ102" s="845" t="s">
        <v>798</v>
      </c>
      <c r="BA102" s="845" t="s">
        <v>798</v>
      </c>
      <c r="BB102" s="845" t="s">
        <v>798</v>
      </c>
      <c r="BC102" s="845" t="s">
        <v>798</v>
      </c>
      <c r="BD102" s="845" t="s">
        <v>798</v>
      </c>
      <c r="BE102" s="845" t="s">
        <v>798</v>
      </c>
      <c r="BF102" s="845" t="s">
        <v>798</v>
      </c>
      <c r="BG102" s="845" t="s">
        <v>798</v>
      </c>
      <c r="BH102" s="845" t="s">
        <v>798</v>
      </c>
      <c r="BI102" s="845" t="s">
        <v>798</v>
      </c>
      <c r="BJ102" s="845" t="s">
        <v>798</v>
      </c>
      <c r="BK102" s="845" t="s">
        <v>798</v>
      </c>
      <c r="BL102" s="845" t="s">
        <v>798</v>
      </c>
      <c r="BM102" s="845" t="s">
        <v>798</v>
      </c>
      <c r="BN102" s="845" t="s">
        <v>798</v>
      </c>
      <c r="BO102" s="845" t="s">
        <v>798</v>
      </c>
      <c r="BP102" s="845" t="s">
        <v>798</v>
      </c>
      <c r="BQ102" s="845" t="s">
        <v>798</v>
      </c>
      <c r="BR102" s="845" t="s">
        <v>798</v>
      </c>
      <c r="BS102" s="845" t="s">
        <v>798</v>
      </c>
      <c r="BT102" s="845" t="s">
        <v>798</v>
      </c>
      <c r="BU102" s="845" t="s">
        <v>798</v>
      </c>
      <c r="BV102" s="845" t="s">
        <v>798</v>
      </c>
      <c r="BW102" s="845" t="s">
        <v>798</v>
      </c>
      <c r="BX102" s="845" t="s">
        <v>798</v>
      </c>
      <c r="BY102" s="845" t="s">
        <v>798</v>
      </c>
      <c r="BZ102" s="845" t="s">
        <v>798</v>
      </c>
      <c r="CA102" s="845" t="s">
        <v>798</v>
      </c>
      <c r="CB102" s="845" t="s">
        <v>798</v>
      </c>
      <c r="CC102" s="845" t="s">
        <v>798</v>
      </c>
      <c r="CD102" s="845" t="s">
        <v>798</v>
      </c>
      <c r="CE102" s="845" t="s">
        <v>798</v>
      </c>
      <c r="CF102" s="845" t="s">
        <v>798</v>
      </c>
      <c r="CG102" s="845" t="s">
        <v>798</v>
      </c>
      <c r="CH102" s="845" t="s">
        <v>798</v>
      </c>
      <c r="CI102" s="845" t="s">
        <v>798</v>
      </c>
      <c r="CJ102" s="845" t="s">
        <v>798</v>
      </c>
      <c r="CK102" s="845" t="s">
        <v>798</v>
      </c>
      <c r="CL102" s="845" t="s">
        <v>798</v>
      </c>
      <c r="CM102" s="845" t="s">
        <v>798</v>
      </c>
      <c r="CN102" s="845" t="s">
        <v>798</v>
      </c>
      <c r="CO102" s="845" t="s">
        <v>798</v>
      </c>
      <c r="CP102" s="845" t="s">
        <v>798</v>
      </c>
      <c r="CQ102" s="845" t="s">
        <v>798</v>
      </c>
      <c r="CR102" s="845" t="s">
        <v>798</v>
      </c>
      <c r="CS102" s="845" t="s">
        <v>798</v>
      </c>
      <c r="CT102" s="845" t="s">
        <v>798</v>
      </c>
      <c r="CU102" s="845" t="s">
        <v>798</v>
      </c>
      <c r="CV102" s="845" t="s">
        <v>798</v>
      </c>
      <c r="CW102" s="845" t="s">
        <v>798</v>
      </c>
      <c r="CX102" s="845" t="s">
        <v>798</v>
      </c>
      <c r="CY102" s="845" t="s">
        <v>798</v>
      </c>
      <c r="CZ102" s="845" t="s">
        <v>798</v>
      </c>
      <c r="DA102" s="845" t="s">
        <v>798</v>
      </c>
      <c r="DB102" s="845" t="s">
        <v>798</v>
      </c>
      <c r="DC102" s="845" t="s">
        <v>798</v>
      </c>
      <c r="DD102" s="845" t="s">
        <v>798</v>
      </c>
      <c r="DE102" s="845" t="s">
        <v>798</v>
      </c>
      <c r="DF102" s="845" t="s">
        <v>798</v>
      </c>
      <c r="DG102" s="845" t="s">
        <v>798</v>
      </c>
      <c r="DH102" s="845" t="s">
        <v>798</v>
      </c>
      <c r="DI102" s="845" t="s">
        <v>798</v>
      </c>
      <c r="DJ102" s="845" t="s">
        <v>798</v>
      </c>
      <c r="DK102" s="845" t="s">
        <v>798</v>
      </c>
      <c r="DL102" s="845" t="s">
        <v>798</v>
      </c>
      <c r="DM102" s="845" t="s">
        <v>798</v>
      </c>
      <c r="DN102" s="845" t="s">
        <v>798</v>
      </c>
      <c r="DO102" s="845" t="s">
        <v>798</v>
      </c>
      <c r="DP102" s="845" t="s">
        <v>798</v>
      </c>
      <c r="DQ102" s="845" t="s">
        <v>798</v>
      </c>
      <c r="DR102" s="845" t="s">
        <v>798</v>
      </c>
      <c r="DS102" s="845" t="s">
        <v>798</v>
      </c>
      <c r="DT102" s="845" t="s">
        <v>798</v>
      </c>
      <c r="DU102" s="845" t="s">
        <v>798</v>
      </c>
      <c r="DV102" s="845" t="s">
        <v>798</v>
      </c>
      <c r="DW102" s="845" t="s">
        <v>798</v>
      </c>
      <c r="DX102" s="845" t="s">
        <v>798</v>
      </c>
      <c r="DY102" s="845" t="s">
        <v>798</v>
      </c>
      <c r="DZ102" s="845" t="s">
        <v>798</v>
      </c>
      <c r="EA102" s="845" t="s">
        <v>798</v>
      </c>
      <c r="EB102" s="845" t="s">
        <v>798</v>
      </c>
      <c r="EC102" s="845" t="s">
        <v>798</v>
      </c>
      <c r="ED102" s="845" t="s">
        <v>798</v>
      </c>
      <c r="EE102" s="845" t="s">
        <v>798</v>
      </c>
      <c r="EF102" s="845" t="s">
        <v>798</v>
      </c>
    </row>
    <row r="103" spans="1:136" x14ac:dyDescent="0.2">
      <c r="A103" s="845">
        <v>99</v>
      </c>
      <c r="B103" s="845">
        <v>3</v>
      </c>
      <c r="C103" s="845" t="s">
        <v>798</v>
      </c>
      <c r="D103" s="845" t="s">
        <v>798</v>
      </c>
      <c r="E103" s="845" t="s">
        <v>798</v>
      </c>
      <c r="F103" s="845" t="s">
        <v>798</v>
      </c>
      <c r="G103" s="845" t="s">
        <v>798</v>
      </c>
      <c r="H103" s="845" t="s">
        <v>798</v>
      </c>
      <c r="I103" s="845" t="s">
        <v>798</v>
      </c>
      <c r="J103" s="845" t="s">
        <v>798</v>
      </c>
      <c r="K103" s="845" t="s">
        <v>798</v>
      </c>
      <c r="L103" s="845" t="s">
        <v>798</v>
      </c>
      <c r="M103" s="845" t="s">
        <v>798</v>
      </c>
      <c r="N103" s="845" t="s">
        <v>798</v>
      </c>
      <c r="O103" s="845" t="s">
        <v>798</v>
      </c>
      <c r="P103" s="845" t="s">
        <v>798</v>
      </c>
      <c r="Q103" s="845" t="s">
        <v>798</v>
      </c>
      <c r="R103" s="845" t="s">
        <v>798</v>
      </c>
      <c r="S103" s="845" t="s">
        <v>798</v>
      </c>
      <c r="T103" s="845" t="s">
        <v>798</v>
      </c>
      <c r="U103" s="845" t="s">
        <v>798</v>
      </c>
      <c r="V103" s="845" t="s">
        <v>798</v>
      </c>
      <c r="W103" s="845" t="s">
        <v>798</v>
      </c>
      <c r="X103" s="845" t="s">
        <v>798</v>
      </c>
      <c r="Y103" s="845" t="s">
        <v>798</v>
      </c>
      <c r="Z103" s="845" t="s">
        <v>798</v>
      </c>
      <c r="AA103" s="845" t="s">
        <v>798</v>
      </c>
      <c r="AB103" s="845" t="s">
        <v>798</v>
      </c>
      <c r="AC103" s="845" t="s">
        <v>798</v>
      </c>
      <c r="AD103" s="845" t="s">
        <v>798</v>
      </c>
      <c r="AE103" s="845" t="s">
        <v>798</v>
      </c>
      <c r="AF103" s="845" t="s">
        <v>798</v>
      </c>
      <c r="AG103" s="845" t="s">
        <v>798</v>
      </c>
      <c r="AH103" s="845" t="s">
        <v>798</v>
      </c>
      <c r="AI103" s="845" t="s">
        <v>798</v>
      </c>
      <c r="AJ103" s="845" t="s">
        <v>798</v>
      </c>
      <c r="AK103" s="845" t="s">
        <v>798</v>
      </c>
      <c r="AL103" s="845" t="s">
        <v>798</v>
      </c>
      <c r="AM103" s="845" t="s">
        <v>798</v>
      </c>
      <c r="AN103" s="845" t="s">
        <v>798</v>
      </c>
      <c r="AO103" s="845" t="s">
        <v>798</v>
      </c>
      <c r="AP103" s="845" t="s">
        <v>798</v>
      </c>
      <c r="AQ103" s="845" t="s">
        <v>798</v>
      </c>
      <c r="AR103" s="845" t="s">
        <v>798</v>
      </c>
      <c r="AS103" s="845" t="s">
        <v>798</v>
      </c>
      <c r="AT103" s="845" t="s">
        <v>798</v>
      </c>
      <c r="AU103" s="845" t="s">
        <v>798</v>
      </c>
      <c r="AV103" s="845" t="s">
        <v>798</v>
      </c>
      <c r="AW103" s="845" t="s">
        <v>798</v>
      </c>
      <c r="AX103" s="845" t="s">
        <v>798</v>
      </c>
      <c r="AY103" s="845" t="s">
        <v>798</v>
      </c>
      <c r="AZ103" s="845" t="s">
        <v>798</v>
      </c>
      <c r="BA103" s="845" t="s">
        <v>798</v>
      </c>
      <c r="BB103" s="845" t="s">
        <v>798</v>
      </c>
      <c r="BC103" s="845" t="s">
        <v>798</v>
      </c>
      <c r="BD103" s="845" t="s">
        <v>798</v>
      </c>
      <c r="BE103" s="845" t="s">
        <v>798</v>
      </c>
      <c r="BF103" s="845" t="s">
        <v>798</v>
      </c>
      <c r="BG103" s="845" t="s">
        <v>798</v>
      </c>
      <c r="BH103" s="845" t="s">
        <v>798</v>
      </c>
      <c r="BI103" s="845" t="s">
        <v>798</v>
      </c>
      <c r="BJ103" s="845" t="s">
        <v>798</v>
      </c>
      <c r="BK103" s="845" t="s">
        <v>798</v>
      </c>
      <c r="BL103" s="845" t="s">
        <v>798</v>
      </c>
      <c r="BM103" s="845" t="s">
        <v>798</v>
      </c>
      <c r="BN103" s="845" t="s">
        <v>798</v>
      </c>
      <c r="BO103" s="845" t="s">
        <v>798</v>
      </c>
      <c r="BP103" s="845" t="s">
        <v>798</v>
      </c>
      <c r="BQ103" s="845" t="s">
        <v>798</v>
      </c>
      <c r="BR103" s="845" t="s">
        <v>798</v>
      </c>
      <c r="BS103" s="845" t="s">
        <v>798</v>
      </c>
      <c r="BT103" s="845" t="s">
        <v>798</v>
      </c>
      <c r="BU103" s="845" t="s">
        <v>798</v>
      </c>
      <c r="BV103" s="845" t="s">
        <v>798</v>
      </c>
      <c r="BW103" s="845" t="s">
        <v>798</v>
      </c>
      <c r="BX103" s="845" t="s">
        <v>798</v>
      </c>
      <c r="BY103" s="845" t="s">
        <v>798</v>
      </c>
      <c r="BZ103" s="845" t="s">
        <v>798</v>
      </c>
      <c r="CA103" s="845" t="s">
        <v>798</v>
      </c>
      <c r="CB103" s="845" t="s">
        <v>798</v>
      </c>
      <c r="CC103" s="845" t="s">
        <v>798</v>
      </c>
      <c r="CD103" s="845" t="s">
        <v>798</v>
      </c>
      <c r="CE103" s="845" t="s">
        <v>798</v>
      </c>
      <c r="CF103" s="845" t="s">
        <v>798</v>
      </c>
      <c r="CG103" s="845" t="s">
        <v>798</v>
      </c>
      <c r="CH103" s="845" t="s">
        <v>798</v>
      </c>
      <c r="CI103" s="845" t="s">
        <v>798</v>
      </c>
      <c r="CJ103" s="845" t="s">
        <v>798</v>
      </c>
      <c r="CK103" s="845" t="s">
        <v>798</v>
      </c>
      <c r="CL103" s="845" t="s">
        <v>798</v>
      </c>
      <c r="CM103" s="845" t="s">
        <v>798</v>
      </c>
      <c r="CN103" s="845" t="s">
        <v>798</v>
      </c>
      <c r="CO103" s="845" t="s">
        <v>798</v>
      </c>
      <c r="CP103" s="845" t="s">
        <v>798</v>
      </c>
      <c r="CQ103" s="845" t="s">
        <v>798</v>
      </c>
      <c r="CR103" s="845" t="s">
        <v>798</v>
      </c>
      <c r="CS103" s="845" t="s">
        <v>798</v>
      </c>
      <c r="CT103" s="845" t="s">
        <v>798</v>
      </c>
      <c r="CU103" s="845" t="s">
        <v>798</v>
      </c>
      <c r="CV103" s="845" t="s">
        <v>798</v>
      </c>
      <c r="CW103" s="845" t="s">
        <v>798</v>
      </c>
      <c r="CX103" s="845" t="s">
        <v>798</v>
      </c>
      <c r="CY103" s="845" t="s">
        <v>798</v>
      </c>
      <c r="CZ103" s="845" t="s">
        <v>798</v>
      </c>
      <c r="DA103" s="845" t="s">
        <v>798</v>
      </c>
      <c r="DB103" s="845" t="s">
        <v>798</v>
      </c>
      <c r="DC103" s="845" t="s">
        <v>798</v>
      </c>
      <c r="DD103" s="845" t="s">
        <v>798</v>
      </c>
      <c r="DE103" s="845" t="s">
        <v>798</v>
      </c>
      <c r="DF103" s="845" t="s">
        <v>798</v>
      </c>
      <c r="DG103" s="845" t="s">
        <v>798</v>
      </c>
      <c r="DH103" s="845" t="s">
        <v>798</v>
      </c>
      <c r="DI103" s="845" t="s">
        <v>798</v>
      </c>
      <c r="DJ103" s="845" t="s">
        <v>798</v>
      </c>
      <c r="DK103" s="845" t="s">
        <v>798</v>
      </c>
      <c r="DL103" s="845" t="s">
        <v>798</v>
      </c>
      <c r="DM103" s="845" t="s">
        <v>798</v>
      </c>
      <c r="DN103" s="845" t="s">
        <v>798</v>
      </c>
      <c r="DO103" s="845" t="s">
        <v>798</v>
      </c>
      <c r="DP103" s="845" t="s">
        <v>798</v>
      </c>
      <c r="DQ103" s="845" t="s">
        <v>798</v>
      </c>
      <c r="DR103" s="845" t="s">
        <v>798</v>
      </c>
      <c r="DS103" s="845" t="s">
        <v>798</v>
      </c>
      <c r="DT103" s="845" t="s">
        <v>798</v>
      </c>
      <c r="DU103" s="845" t="s">
        <v>798</v>
      </c>
      <c r="DV103" s="845" t="s">
        <v>798</v>
      </c>
      <c r="DW103" s="845" t="s">
        <v>798</v>
      </c>
      <c r="DX103" s="845" t="s">
        <v>798</v>
      </c>
      <c r="DY103" s="845" t="s">
        <v>798</v>
      </c>
      <c r="DZ103" s="845" t="s">
        <v>798</v>
      </c>
      <c r="EA103" s="845" t="s">
        <v>798</v>
      </c>
      <c r="EB103" s="845" t="s">
        <v>798</v>
      </c>
      <c r="EC103" s="845" t="s">
        <v>798</v>
      </c>
      <c r="ED103" s="845" t="s">
        <v>798</v>
      </c>
      <c r="EE103" s="845" t="s">
        <v>798</v>
      </c>
      <c r="EF103" s="845" t="s">
        <v>798</v>
      </c>
    </row>
    <row r="104" spans="1:136" x14ac:dyDescent="0.2">
      <c r="A104" s="845">
        <v>100</v>
      </c>
      <c r="B104" s="845">
        <v>4</v>
      </c>
      <c r="C104" s="845" t="s">
        <v>798</v>
      </c>
      <c r="D104" s="845" t="s">
        <v>798</v>
      </c>
      <c r="E104" s="845" t="s">
        <v>798</v>
      </c>
      <c r="F104" s="845" t="s">
        <v>798</v>
      </c>
      <c r="G104" s="845" t="s">
        <v>798</v>
      </c>
      <c r="H104" s="845" t="s">
        <v>798</v>
      </c>
      <c r="I104" s="845" t="s">
        <v>798</v>
      </c>
      <c r="J104" s="845" t="s">
        <v>798</v>
      </c>
      <c r="K104" s="845" t="s">
        <v>798</v>
      </c>
      <c r="L104" s="845" t="s">
        <v>798</v>
      </c>
      <c r="M104" s="845" t="s">
        <v>798</v>
      </c>
      <c r="N104" s="845" t="s">
        <v>798</v>
      </c>
      <c r="O104" s="845" t="s">
        <v>798</v>
      </c>
      <c r="P104" s="845" t="s">
        <v>798</v>
      </c>
      <c r="Q104" s="845" t="s">
        <v>798</v>
      </c>
      <c r="R104" s="845" t="s">
        <v>798</v>
      </c>
      <c r="S104" s="845" t="s">
        <v>798</v>
      </c>
      <c r="T104" s="845" t="s">
        <v>798</v>
      </c>
      <c r="U104" s="845" t="s">
        <v>798</v>
      </c>
      <c r="V104" s="845" t="s">
        <v>798</v>
      </c>
      <c r="W104" s="845" t="s">
        <v>798</v>
      </c>
      <c r="X104" s="845" t="s">
        <v>798</v>
      </c>
      <c r="Y104" s="845" t="s">
        <v>798</v>
      </c>
      <c r="Z104" s="845" t="s">
        <v>798</v>
      </c>
      <c r="AA104" s="845" t="s">
        <v>798</v>
      </c>
      <c r="AB104" s="845" t="s">
        <v>798</v>
      </c>
      <c r="AC104" s="845" t="s">
        <v>798</v>
      </c>
      <c r="AD104" s="845" t="s">
        <v>798</v>
      </c>
      <c r="AE104" s="845" t="s">
        <v>798</v>
      </c>
      <c r="AF104" s="845" t="s">
        <v>798</v>
      </c>
      <c r="AG104" s="845" t="s">
        <v>798</v>
      </c>
      <c r="AH104" s="845" t="s">
        <v>798</v>
      </c>
      <c r="AI104" s="845" t="s">
        <v>798</v>
      </c>
      <c r="AJ104" s="845" t="s">
        <v>798</v>
      </c>
      <c r="AK104" s="845" t="s">
        <v>798</v>
      </c>
      <c r="AL104" s="845" t="s">
        <v>798</v>
      </c>
      <c r="AM104" s="845" t="s">
        <v>798</v>
      </c>
      <c r="AN104" s="845" t="s">
        <v>798</v>
      </c>
      <c r="AO104" s="845" t="s">
        <v>798</v>
      </c>
      <c r="AP104" s="845" t="s">
        <v>798</v>
      </c>
      <c r="AQ104" s="845" t="s">
        <v>798</v>
      </c>
      <c r="AR104" s="845" t="s">
        <v>798</v>
      </c>
      <c r="AS104" s="845" t="s">
        <v>798</v>
      </c>
      <c r="AT104" s="845" t="s">
        <v>798</v>
      </c>
      <c r="AU104" s="845" t="s">
        <v>798</v>
      </c>
      <c r="AV104" s="845" t="s">
        <v>798</v>
      </c>
      <c r="AW104" s="845" t="s">
        <v>798</v>
      </c>
      <c r="AX104" s="845" t="s">
        <v>798</v>
      </c>
      <c r="AY104" s="845" t="s">
        <v>798</v>
      </c>
      <c r="AZ104" s="845" t="s">
        <v>798</v>
      </c>
      <c r="BA104" s="845" t="s">
        <v>798</v>
      </c>
      <c r="BB104" s="845" t="s">
        <v>798</v>
      </c>
      <c r="BC104" s="845" t="s">
        <v>798</v>
      </c>
      <c r="BD104" s="845" t="s">
        <v>798</v>
      </c>
      <c r="BE104" s="845" t="s">
        <v>798</v>
      </c>
      <c r="BF104" s="845" t="s">
        <v>798</v>
      </c>
      <c r="BG104" s="845" t="s">
        <v>798</v>
      </c>
      <c r="BH104" s="845" t="s">
        <v>798</v>
      </c>
      <c r="BI104" s="845" t="s">
        <v>798</v>
      </c>
      <c r="BJ104" s="845" t="s">
        <v>798</v>
      </c>
      <c r="BK104" s="845" t="s">
        <v>798</v>
      </c>
      <c r="BL104" s="845" t="s">
        <v>798</v>
      </c>
      <c r="BM104" s="845" t="s">
        <v>798</v>
      </c>
      <c r="BN104" s="845" t="s">
        <v>798</v>
      </c>
      <c r="BO104" s="845" t="s">
        <v>798</v>
      </c>
      <c r="BP104" s="845" t="s">
        <v>798</v>
      </c>
      <c r="BQ104" s="845" t="s">
        <v>798</v>
      </c>
      <c r="BR104" s="845" t="s">
        <v>798</v>
      </c>
      <c r="BS104" s="845" t="s">
        <v>798</v>
      </c>
      <c r="BT104" s="845" t="s">
        <v>798</v>
      </c>
      <c r="BU104" s="845" t="s">
        <v>798</v>
      </c>
      <c r="BV104" s="845" t="s">
        <v>798</v>
      </c>
      <c r="BW104" s="845" t="s">
        <v>798</v>
      </c>
      <c r="BX104" s="845" t="s">
        <v>798</v>
      </c>
      <c r="BY104" s="845" t="s">
        <v>798</v>
      </c>
      <c r="BZ104" s="845" t="s">
        <v>798</v>
      </c>
      <c r="CA104" s="845" t="s">
        <v>798</v>
      </c>
      <c r="CB104" s="845" t="s">
        <v>798</v>
      </c>
      <c r="CC104" s="845" t="s">
        <v>798</v>
      </c>
      <c r="CD104" s="845" t="s">
        <v>798</v>
      </c>
      <c r="CE104" s="845" t="s">
        <v>798</v>
      </c>
      <c r="CF104" s="845" t="s">
        <v>798</v>
      </c>
      <c r="CG104" s="845" t="s">
        <v>798</v>
      </c>
      <c r="CH104" s="845" t="s">
        <v>798</v>
      </c>
      <c r="CI104" s="845" t="s">
        <v>798</v>
      </c>
      <c r="CJ104" s="845" t="s">
        <v>798</v>
      </c>
      <c r="CK104" s="845" t="s">
        <v>798</v>
      </c>
      <c r="CL104" s="845" t="s">
        <v>798</v>
      </c>
      <c r="CM104" s="845" t="s">
        <v>798</v>
      </c>
      <c r="CN104" s="845" t="s">
        <v>798</v>
      </c>
      <c r="CO104" s="845" t="s">
        <v>798</v>
      </c>
      <c r="CP104" s="845" t="s">
        <v>798</v>
      </c>
      <c r="CQ104" s="845" t="s">
        <v>798</v>
      </c>
      <c r="CR104" s="845" t="s">
        <v>798</v>
      </c>
      <c r="CS104" s="845" t="s">
        <v>798</v>
      </c>
      <c r="CT104" s="845" t="s">
        <v>798</v>
      </c>
      <c r="CU104" s="845" t="s">
        <v>798</v>
      </c>
      <c r="CV104" s="845" t="s">
        <v>798</v>
      </c>
      <c r="CW104" s="845" t="s">
        <v>798</v>
      </c>
      <c r="CX104" s="845" t="s">
        <v>798</v>
      </c>
      <c r="CY104" s="845" t="s">
        <v>798</v>
      </c>
      <c r="CZ104" s="845" t="s">
        <v>798</v>
      </c>
      <c r="DA104" s="845" t="s">
        <v>798</v>
      </c>
      <c r="DB104" s="845" t="s">
        <v>798</v>
      </c>
      <c r="DC104" s="845" t="s">
        <v>798</v>
      </c>
      <c r="DD104" s="845" t="s">
        <v>798</v>
      </c>
      <c r="DE104" s="845" t="s">
        <v>798</v>
      </c>
      <c r="DF104" s="845" t="s">
        <v>798</v>
      </c>
      <c r="DG104" s="845" t="s">
        <v>798</v>
      </c>
      <c r="DH104" s="845" t="s">
        <v>798</v>
      </c>
      <c r="DI104" s="845" t="s">
        <v>798</v>
      </c>
      <c r="DJ104" s="845" t="s">
        <v>798</v>
      </c>
      <c r="DK104" s="845" t="s">
        <v>798</v>
      </c>
      <c r="DL104" s="845" t="s">
        <v>798</v>
      </c>
      <c r="DM104" s="845" t="s">
        <v>798</v>
      </c>
      <c r="DN104" s="845" t="s">
        <v>798</v>
      </c>
      <c r="DO104" s="845" t="s">
        <v>798</v>
      </c>
      <c r="DP104" s="845" t="s">
        <v>798</v>
      </c>
      <c r="DQ104" s="845" t="s">
        <v>798</v>
      </c>
      <c r="DR104" s="845" t="s">
        <v>798</v>
      </c>
      <c r="DS104" s="845" t="s">
        <v>798</v>
      </c>
      <c r="DT104" s="845" t="s">
        <v>798</v>
      </c>
      <c r="DU104" s="845" t="s">
        <v>798</v>
      </c>
      <c r="DV104" s="845" t="s">
        <v>798</v>
      </c>
      <c r="DW104" s="845" t="s">
        <v>798</v>
      </c>
      <c r="DX104" s="845" t="s">
        <v>798</v>
      </c>
      <c r="DY104" s="845" t="s">
        <v>798</v>
      </c>
      <c r="DZ104" s="845" t="s">
        <v>798</v>
      </c>
      <c r="EA104" s="845" t="s">
        <v>798</v>
      </c>
      <c r="EB104" s="845" t="s">
        <v>798</v>
      </c>
      <c r="EC104" s="845" t="s">
        <v>798</v>
      </c>
      <c r="ED104" s="845" t="s">
        <v>798</v>
      </c>
      <c r="EE104" s="845" t="s">
        <v>798</v>
      </c>
      <c r="EF104" s="845" t="s">
        <v>798</v>
      </c>
    </row>
    <row r="105" spans="1:136" x14ac:dyDescent="0.2">
      <c r="A105" s="845">
        <v>101</v>
      </c>
      <c r="B105" s="845">
        <v>5</v>
      </c>
      <c r="C105" s="845" t="s">
        <v>798</v>
      </c>
      <c r="D105" s="845" t="s">
        <v>798</v>
      </c>
      <c r="E105" s="845" t="s">
        <v>798</v>
      </c>
      <c r="F105" s="845" t="s">
        <v>798</v>
      </c>
      <c r="G105" s="845" t="s">
        <v>798</v>
      </c>
      <c r="H105" s="845" t="s">
        <v>798</v>
      </c>
      <c r="I105" s="845" t="s">
        <v>798</v>
      </c>
      <c r="J105" s="845" t="s">
        <v>798</v>
      </c>
      <c r="K105" s="845" t="s">
        <v>798</v>
      </c>
      <c r="L105" s="845" t="s">
        <v>798</v>
      </c>
      <c r="M105" s="845" t="s">
        <v>798</v>
      </c>
      <c r="N105" s="845" t="s">
        <v>798</v>
      </c>
      <c r="O105" s="845" t="s">
        <v>798</v>
      </c>
      <c r="P105" s="845" t="s">
        <v>798</v>
      </c>
      <c r="Q105" s="845" t="s">
        <v>798</v>
      </c>
      <c r="R105" s="845" t="s">
        <v>798</v>
      </c>
      <c r="S105" s="845" t="s">
        <v>798</v>
      </c>
      <c r="T105" s="845" t="s">
        <v>798</v>
      </c>
      <c r="U105" s="845" t="s">
        <v>798</v>
      </c>
      <c r="V105" s="845" t="s">
        <v>798</v>
      </c>
      <c r="W105" s="845" t="s">
        <v>798</v>
      </c>
      <c r="X105" s="845" t="s">
        <v>798</v>
      </c>
      <c r="Y105" s="845" t="s">
        <v>798</v>
      </c>
      <c r="Z105" s="845" t="s">
        <v>798</v>
      </c>
      <c r="AA105" s="845" t="s">
        <v>798</v>
      </c>
      <c r="AB105" s="845" t="s">
        <v>798</v>
      </c>
      <c r="AC105" s="845" t="s">
        <v>798</v>
      </c>
      <c r="AD105" s="845" t="s">
        <v>798</v>
      </c>
      <c r="AE105" s="845" t="s">
        <v>798</v>
      </c>
      <c r="AF105" s="845" t="s">
        <v>798</v>
      </c>
      <c r="AG105" s="845" t="s">
        <v>798</v>
      </c>
      <c r="AH105" s="845" t="s">
        <v>798</v>
      </c>
      <c r="AI105" s="845" t="s">
        <v>798</v>
      </c>
      <c r="AJ105" s="845" t="s">
        <v>798</v>
      </c>
      <c r="AK105" s="845" t="s">
        <v>798</v>
      </c>
      <c r="AL105" s="845" t="s">
        <v>798</v>
      </c>
      <c r="AM105" s="845" t="s">
        <v>798</v>
      </c>
      <c r="AN105" s="845" t="s">
        <v>798</v>
      </c>
      <c r="AO105" s="845" t="s">
        <v>798</v>
      </c>
      <c r="AP105" s="845" t="s">
        <v>798</v>
      </c>
      <c r="AQ105" s="845" t="s">
        <v>798</v>
      </c>
      <c r="AR105" s="845" t="s">
        <v>798</v>
      </c>
      <c r="AS105" s="845" t="s">
        <v>798</v>
      </c>
      <c r="AT105" s="845" t="s">
        <v>798</v>
      </c>
      <c r="AU105" s="845" t="s">
        <v>798</v>
      </c>
      <c r="AV105" s="845" t="s">
        <v>798</v>
      </c>
      <c r="AW105" s="845" t="s">
        <v>798</v>
      </c>
      <c r="AX105" s="845" t="s">
        <v>798</v>
      </c>
      <c r="AY105" s="845" t="s">
        <v>798</v>
      </c>
      <c r="AZ105" s="845" t="s">
        <v>798</v>
      </c>
      <c r="BA105" s="845" t="s">
        <v>798</v>
      </c>
      <c r="BB105" s="845" t="s">
        <v>798</v>
      </c>
      <c r="BC105" s="845" t="s">
        <v>798</v>
      </c>
      <c r="BD105" s="845" t="s">
        <v>798</v>
      </c>
      <c r="BE105" s="845" t="s">
        <v>798</v>
      </c>
      <c r="BF105" s="845" t="s">
        <v>798</v>
      </c>
      <c r="BG105" s="845" t="s">
        <v>798</v>
      </c>
      <c r="BH105" s="845" t="s">
        <v>798</v>
      </c>
      <c r="BI105" s="845" t="s">
        <v>798</v>
      </c>
      <c r="BJ105" s="845" t="s">
        <v>798</v>
      </c>
      <c r="BK105" s="845" t="s">
        <v>798</v>
      </c>
      <c r="BL105" s="845" t="s">
        <v>798</v>
      </c>
      <c r="BM105" s="845" t="s">
        <v>798</v>
      </c>
      <c r="BN105" s="845" t="s">
        <v>798</v>
      </c>
      <c r="BO105" s="845" t="s">
        <v>798</v>
      </c>
      <c r="BP105" s="845" t="s">
        <v>798</v>
      </c>
      <c r="BQ105" s="845" t="s">
        <v>798</v>
      </c>
      <c r="BR105" s="845" t="s">
        <v>798</v>
      </c>
      <c r="BS105" s="845" t="s">
        <v>798</v>
      </c>
      <c r="BT105" s="845" t="s">
        <v>798</v>
      </c>
      <c r="BU105" s="845" t="s">
        <v>798</v>
      </c>
      <c r="BV105" s="845" t="s">
        <v>798</v>
      </c>
      <c r="BW105" s="845" t="s">
        <v>798</v>
      </c>
      <c r="BX105" s="845" t="s">
        <v>798</v>
      </c>
      <c r="BY105" s="845" t="s">
        <v>798</v>
      </c>
      <c r="BZ105" s="845" t="s">
        <v>798</v>
      </c>
      <c r="CA105" s="845" t="s">
        <v>798</v>
      </c>
      <c r="CB105" s="845" t="s">
        <v>798</v>
      </c>
      <c r="CC105" s="845" t="s">
        <v>798</v>
      </c>
      <c r="CD105" s="845" t="s">
        <v>798</v>
      </c>
      <c r="CE105" s="845" t="s">
        <v>798</v>
      </c>
      <c r="CF105" s="845" t="s">
        <v>798</v>
      </c>
      <c r="CG105" s="845" t="s">
        <v>798</v>
      </c>
      <c r="CH105" s="845" t="s">
        <v>798</v>
      </c>
      <c r="CI105" s="845" t="s">
        <v>798</v>
      </c>
      <c r="CJ105" s="845" t="s">
        <v>798</v>
      </c>
      <c r="CK105" s="845" t="s">
        <v>798</v>
      </c>
      <c r="CL105" s="845" t="s">
        <v>798</v>
      </c>
      <c r="CM105" s="845" t="s">
        <v>798</v>
      </c>
      <c r="CN105" s="845" t="s">
        <v>798</v>
      </c>
      <c r="CO105" s="845" t="s">
        <v>798</v>
      </c>
      <c r="CP105" s="845" t="s">
        <v>798</v>
      </c>
      <c r="CQ105" s="845" t="s">
        <v>798</v>
      </c>
      <c r="CR105" s="845" t="s">
        <v>798</v>
      </c>
      <c r="CS105" s="845" t="s">
        <v>798</v>
      </c>
      <c r="CT105" s="845" t="s">
        <v>798</v>
      </c>
      <c r="CU105" s="845" t="s">
        <v>798</v>
      </c>
      <c r="CV105" s="845" t="s">
        <v>798</v>
      </c>
      <c r="CW105" s="845" t="s">
        <v>798</v>
      </c>
      <c r="CX105" s="845" t="s">
        <v>798</v>
      </c>
      <c r="CY105" s="845" t="s">
        <v>798</v>
      </c>
      <c r="CZ105" s="845" t="s">
        <v>798</v>
      </c>
      <c r="DA105" s="845" t="s">
        <v>798</v>
      </c>
      <c r="DB105" s="845" t="s">
        <v>798</v>
      </c>
      <c r="DC105" s="845" t="s">
        <v>798</v>
      </c>
      <c r="DD105" s="845" t="s">
        <v>798</v>
      </c>
      <c r="DE105" s="845" t="s">
        <v>798</v>
      </c>
      <c r="DF105" s="845" t="s">
        <v>798</v>
      </c>
      <c r="DG105" s="845" t="s">
        <v>798</v>
      </c>
      <c r="DH105" s="845" t="s">
        <v>798</v>
      </c>
      <c r="DI105" s="845" t="s">
        <v>798</v>
      </c>
      <c r="DJ105" s="845" t="s">
        <v>798</v>
      </c>
      <c r="DK105" s="845" t="s">
        <v>798</v>
      </c>
      <c r="DL105" s="845" t="s">
        <v>798</v>
      </c>
      <c r="DM105" s="845" t="s">
        <v>798</v>
      </c>
      <c r="DN105" s="845" t="s">
        <v>798</v>
      </c>
      <c r="DO105" s="845" t="s">
        <v>798</v>
      </c>
      <c r="DP105" s="845" t="s">
        <v>798</v>
      </c>
      <c r="DQ105" s="845" t="s">
        <v>798</v>
      </c>
      <c r="DR105" s="845" t="s">
        <v>798</v>
      </c>
      <c r="DS105" s="845" t="s">
        <v>798</v>
      </c>
      <c r="DT105" s="845" t="s">
        <v>798</v>
      </c>
      <c r="DU105" s="845" t="s">
        <v>798</v>
      </c>
      <c r="DV105" s="845" t="s">
        <v>798</v>
      </c>
      <c r="DW105" s="845" t="s">
        <v>798</v>
      </c>
      <c r="DX105" s="845" t="s">
        <v>798</v>
      </c>
      <c r="DY105" s="845" t="s">
        <v>798</v>
      </c>
      <c r="DZ105" s="845" t="s">
        <v>798</v>
      </c>
      <c r="EA105" s="845" t="s">
        <v>798</v>
      </c>
      <c r="EB105" s="845" t="s">
        <v>798</v>
      </c>
      <c r="EC105" s="845" t="s">
        <v>798</v>
      </c>
      <c r="ED105" s="845" t="s">
        <v>798</v>
      </c>
      <c r="EE105" s="845" t="s">
        <v>798</v>
      </c>
      <c r="EF105" s="845" t="s">
        <v>798</v>
      </c>
    </row>
    <row r="106" spans="1:136" x14ac:dyDescent="0.2">
      <c r="A106" s="845">
        <v>102</v>
      </c>
      <c r="B106" s="845">
        <v>6</v>
      </c>
      <c r="C106" s="845" t="s">
        <v>798</v>
      </c>
      <c r="D106" s="845" t="s">
        <v>798</v>
      </c>
      <c r="E106" s="845" t="s">
        <v>798</v>
      </c>
      <c r="F106" s="845" t="s">
        <v>798</v>
      </c>
      <c r="G106" s="845" t="s">
        <v>798</v>
      </c>
      <c r="H106" s="845" t="s">
        <v>798</v>
      </c>
      <c r="I106" s="845" t="s">
        <v>798</v>
      </c>
      <c r="J106" s="845" t="s">
        <v>798</v>
      </c>
      <c r="K106" s="845" t="s">
        <v>798</v>
      </c>
      <c r="L106" s="845" t="s">
        <v>798</v>
      </c>
      <c r="M106" s="845" t="s">
        <v>798</v>
      </c>
      <c r="N106" s="845" t="s">
        <v>798</v>
      </c>
      <c r="O106" s="845" t="s">
        <v>798</v>
      </c>
      <c r="P106" s="845" t="s">
        <v>798</v>
      </c>
      <c r="Q106" s="845" t="s">
        <v>798</v>
      </c>
      <c r="R106" s="845" t="s">
        <v>798</v>
      </c>
      <c r="S106" s="845" t="s">
        <v>798</v>
      </c>
      <c r="T106" s="845" t="s">
        <v>798</v>
      </c>
      <c r="U106" s="845" t="s">
        <v>798</v>
      </c>
      <c r="V106" s="845" t="s">
        <v>798</v>
      </c>
      <c r="W106" s="845" t="s">
        <v>798</v>
      </c>
      <c r="X106" s="845" t="s">
        <v>798</v>
      </c>
      <c r="Y106" s="845" t="s">
        <v>798</v>
      </c>
      <c r="Z106" s="845" t="s">
        <v>798</v>
      </c>
      <c r="AA106" s="845" t="s">
        <v>798</v>
      </c>
      <c r="AB106" s="845" t="s">
        <v>798</v>
      </c>
      <c r="AC106" s="845" t="s">
        <v>798</v>
      </c>
      <c r="AD106" s="845" t="s">
        <v>798</v>
      </c>
      <c r="AE106" s="845" t="s">
        <v>798</v>
      </c>
      <c r="AF106" s="845" t="s">
        <v>798</v>
      </c>
      <c r="AG106" s="845" t="s">
        <v>798</v>
      </c>
      <c r="AH106" s="845" t="s">
        <v>798</v>
      </c>
      <c r="AI106" s="845" t="s">
        <v>798</v>
      </c>
      <c r="AJ106" s="845" t="s">
        <v>798</v>
      </c>
      <c r="AK106" s="845" t="s">
        <v>798</v>
      </c>
      <c r="AL106" s="845" t="s">
        <v>798</v>
      </c>
      <c r="AM106" s="845" t="s">
        <v>798</v>
      </c>
      <c r="AN106" s="845" t="s">
        <v>798</v>
      </c>
      <c r="AO106" s="845" t="s">
        <v>798</v>
      </c>
      <c r="AP106" s="845" t="s">
        <v>798</v>
      </c>
      <c r="AQ106" s="845" t="s">
        <v>798</v>
      </c>
      <c r="AR106" s="845" t="s">
        <v>798</v>
      </c>
      <c r="AS106" s="845" t="s">
        <v>798</v>
      </c>
      <c r="AT106" s="845" t="s">
        <v>798</v>
      </c>
      <c r="AU106" s="845" t="s">
        <v>798</v>
      </c>
      <c r="AV106" s="845" t="s">
        <v>798</v>
      </c>
      <c r="AW106" s="845" t="s">
        <v>798</v>
      </c>
      <c r="AX106" s="845" t="s">
        <v>798</v>
      </c>
      <c r="AY106" s="845" t="s">
        <v>798</v>
      </c>
      <c r="AZ106" s="845" t="s">
        <v>798</v>
      </c>
      <c r="BA106" s="845" t="s">
        <v>798</v>
      </c>
      <c r="BB106" s="845" t="s">
        <v>798</v>
      </c>
      <c r="BC106" s="845" t="s">
        <v>798</v>
      </c>
      <c r="BD106" s="845" t="s">
        <v>798</v>
      </c>
      <c r="BE106" s="845" t="s">
        <v>798</v>
      </c>
      <c r="BF106" s="845" t="s">
        <v>798</v>
      </c>
      <c r="BG106" s="845" t="s">
        <v>798</v>
      </c>
      <c r="BH106" s="845" t="s">
        <v>798</v>
      </c>
      <c r="BI106" s="845" t="s">
        <v>798</v>
      </c>
      <c r="BJ106" s="845" t="s">
        <v>798</v>
      </c>
      <c r="BK106" s="845" t="s">
        <v>798</v>
      </c>
      <c r="BL106" s="845" t="s">
        <v>798</v>
      </c>
      <c r="BM106" s="845" t="s">
        <v>798</v>
      </c>
      <c r="BN106" s="845" t="s">
        <v>798</v>
      </c>
      <c r="BO106" s="845" t="s">
        <v>798</v>
      </c>
      <c r="BP106" s="845" t="s">
        <v>798</v>
      </c>
      <c r="BQ106" s="845" t="s">
        <v>798</v>
      </c>
      <c r="BR106" s="845" t="s">
        <v>798</v>
      </c>
      <c r="BS106" s="845" t="s">
        <v>798</v>
      </c>
      <c r="BT106" s="845" t="s">
        <v>798</v>
      </c>
      <c r="BU106" s="845" t="s">
        <v>798</v>
      </c>
      <c r="BV106" s="845" t="s">
        <v>798</v>
      </c>
      <c r="BW106" s="845" t="s">
        <v>798</v>
      </c>
      <c r="BX106" s="845" t="s">
        <v>798</v>
      </c>
      <c r="BY106" s="845" t="s">
        <v>798</v>
      </c>
      <c r="BZ106" s="845" t="s">
        <v>798</v>
      </c>
      <c r="CA106" s="845" t="s">
        <v>798</v>
      </c>
      <c r="CB106" s="845" t="s">
        <v>798</v>
      </c>
      <c r="CC106" s="845" t="s">
        <v>798</v>
      </c>
      <c r="CD106" s="845" t="s">
        <v>798</v>
      </c>
      <c r="CE106" s="845" t="s">
        <v>798</v>
      </c>
      <c r="CF106" s="845" t="s">
        <v>798</v>
      </c>
      <c r="CG106" s="845" t="s">
        <v>798</v>
      </c>
      <c r="CH106" s="845" t="s">
        <v>798</v>
      </c>
      <c r="CI106" s="845" t="s">
        <v>798</v>
      </c>
      <c r="CJ106" s="845" t="s">
        <v>798</v>
      </c>
      <c r="CK106" s="845" t="s">
        <v>798</v>
      </c>
      <c r="CL106" s="845" t="s">
        <v>798</v>
      </c>
      <c r="CM106" s="845" t="s">
        <v>798</v>
      </c>
      <c r="CN106" s="845" t="s">
        <v>798</v>
      </c>
      <c r="CO106" s="845" t="s">
        <v>798</v>
      </c>
      <c r="CP106" s="845" t="s">
        <v>798</v>
      </c>
      <c r="CQ106" s="845" t="s">
        <v>798</v>
      </c>
      <c r="CR106" s="845" t="s">
        <v>798</v>
      </c>
      <c r="CS106" s="845" t="s">
        <v>798</v>
      </c>
      <c r="CT106" s="845" t="s">
        <v>798</v>
      </c>
      <c r="CU106" s="845" t="s">
        <v>798</v>
      </c>
      <c r="CV106" s="845" t="s">
        <v>798</v>
      </c>
      <c r="CW106" s="845" t="s">
        <v>798</v>
      </c>
      <c r="CX106" s="845" t="s">
        <v>798</v>
      </c>
      <c r="CY106" s="845" t="s">
        <v>798</v>
      </c>
      <c r="CZ106" s="845" t="s">
        <v>798</v>
      </c>
      <c r="DA106" s="845" t="s">
        <v>798</v>
      </c>
      <c r="DB106" s="845" t="s">
        <v>798</v>
      </c>
      <c r="DC106" s="845" t="s">
        <v>798</v>
      </c>
      <c r="DD106" s="845" t="s">
        <v>798</v>
      </c>
      <c r="DE106" s="845" t="s">
        <v>798</v>
      </c>
      <c r="DF106" s="845" t="s">
        <v>798</v>
      </c>
      <c r="DG106" s="845" t="s">
        <v>798</v>
      </c>
      <c r="DH106" s="845" t="s">
        <v>798</v>
      </c>
      <c r="DI106" s="845" t="s">
        <v>798</v>
      </c>
      <c r="DJ106" s="845" t="s">
        <v>798</v>
      </c>
      <c r="DK106" s="845" t="s">
        <v>798</v>
      </c>
      <c r="DL106" s="845" t="s">
        <v>798</v>
      </c>
      <c r="DM106" s="845" t="s">
        <v>798</v>
      </c>
      <c r="DN106" s="845" t="s">
        <v>798</v>
      </c>
      <c r="DO106" s="845" t="s">
        <v>798</v>
      </c>
      <c r="DP106" s="845" t="s">
        <v>798</v>
      </c>
      <c r="DQ106" s="845" t="s">
        <v>798</v>
      </c>
      <c r="DR106" s="845" t="s">
        <v>798</v>
      </c>
      <c r="DS106" s="845" t="s">
        <v>798</v>
      </c>
      <c r="DT106" s="845" t="s">
        <v>798</v>
      </c>
      <c r="DU106" s="845" t="s">
        <v>798</v>
      </c>
      <c r="DV106" s="845" t="s">
        <v>798</v>
      </c>
      <c r="DW106" s="845" t="s">
        <v>798</v>
      </c>
      <c r="DX106" s="845" t="s">
        <v>798</v>
      </c>
      <c r="DY106" s="845" t="s">
        <v>798</v>
      </c>
      <c r="DZ106" s="845" t="s">
        <v>798</v>
      </c>
      <c r="EA106" s="845" t="s">
        <v>798</v>
      </c>
      <c r="EB106" s="845" t="s">
        <v>798</v>
      </c>
      <c r="EC106" s="845" t="s">
        <v>798</v>
      </c>
      <c r="ED106" s="845" t="s">
        <v>798</v>
      </c>
      <c r="EE106" s="845" t="s">
        <v>798</v>
      </c>
      <c r="EF106" s="845" t="s">
        <v>798</v>
      </c>
    </row>
    <row r="107" spans="1:136" x14ac:dyDescent="0.2">
      <c r="A107" s="845">
        <v>103</v>
      </c>
      <c r="B107" s="845">
        <v>7</v>
      </c>
      <c r="C107" s="845" t="s">
        <v>798</v>
      </c>
      <c r="D107" s="845" t="s">
        <v>798</v>
      </c>
      <c r="E107" s="845" t="s">
        <v>798</v>
      </c>
      <c r="F107" s="845" t="s">
        <v>798</v>
      </c>
      <c r="G107" s="845" t="s">
        <v>798</v>
      </c>
      <c r="H107" s="845" t="s">
        <v>798</v>
      </c>
      <c r="I107" s="845" t="s">
        <v>798</v>
      </c>
      <c r="J107" s="845" t="s">
        <v>798</v>
      </c>
      <c r="K107" s="845" t="s">
        <v>798</v>
      </c>
      <c r="L107" s="845" t="s">
        <v>798</v>
      </c>
      <c r="M107" s="845" t="s">
        <v>798</v>
      </c>
      <c r="N107" s="845" t="s">
        <v>798</v>
      </c>
      <c r="O107" s="845" t="s">
        <v>798</v>
      </c>
      <c r="P107" s="845" t="s">
        <v>798</v>
      </c>
      <c r="Q107" s="845" t="s">
        <v>798</v>
      </c>
      <c r="R107" s="845" t="s">
        <v>798</v>
      </c>
      <c r="S107" s="845" t="s">
        <v>798</v>
      </c>
      <c r="T107" s="845" t="s">
        <v>798</v>
      </c>
      <c r="U107" s="845" t="s">
        <v>798</v>
      </c>
      <c r="V107" s="845" t="s">
        <v>798</v>
      </c>
      <c r="W107" s="845" t="s">
        <v>798</v>
      </c>
      <c r="X107" s="845" t="s">
        <v>798</v>
      </c>
      <c r="Y107" s="845" t="s">
        <v>798</v>
      </c>
      <c r="Z107" s="845" t="s">
        <v>798</v>
      </c>
      <c r="AA107" s="845" t="s">
        <v>798</v>
      </c>
      <c r="AB107" s="845" t="s">
        <v>798</v>
      </c>
      <c r="AC107" s="845" t="s">
        <v>798</v>
      </c>
      <c r="AD107" s="845" t="s">
        <v>798</v>
      </c>
      <c r="AE107" s="845" t="s">
        <v>798</v>
      </c>
      <c r="AF107" s="845" t="s">
        <v>798</v>
      </c>
      <c r="AG107" s="845" t="s">
        <v>798</v>
      </c>
      <c r="AH107" s="845" t="s">
        <v>798</v>
      </c>
      <c r="AI107" s="845" t="s">
        <v>798</v>
      </c>
      <c r="AJ107" s="845" t="s">
        <v>798</v>
      </c>
      <c r="AK107" s="845" t="s">
        <v>798</v>
      </c>
      <c r="AL107" s="845" t="s">
        <v>798</v>
      </c>
      <c r="AM107" s="845" t="s">
        <v>798</v>
      </c>
      <c r="AN107" s="845" t="s">
        <v>798</v>
      </c>
      <c r="AO107" s="845" t="s">
        <v>798</v>
      </c>
      <c r="AP107" s="845" t="s">
        <v>798</v>
      </c>
      <c r="AQ107" s="845" t="s">
        <v>798</v>
      </c>
      <c r="AR107" s="845" t="s">
        <v>798</v>
      </c>
      <c r="AS107" s="845" t="s">
        <v>798</v>
      </c>
      <c r="AT107" s="845" t="s">
        <v>798</v>
      </c>
      <c r="AU107" s="845" t="s">
        <v>798</v>
      </c>
      <c r="AV107" s="845" t="s">
        <v>798</v>
      </c>
      <c r="AW107" s="845" t="s">
        <v>798</v>
      </c>
      <c r="AX107" s="845" t="s">
        <v>798</v>
      </c>
      <c r="AY107" s="845" t="s">
        <v>798</v>
      </c>
      <c r="AZ107" s="845" t="s">
        <v>798</v>
      </c>
      <c r="BA107" s="845" t="s">
        <v>798</v>
      </c>
      <c r="BB107" s="845" t="s">
        <v>798</v>
      </c>
      <c r="BC107" s="845" t="s">
        <v>798</v>
      </c>
      <c r="BD107" s="845" t="s">
        <v>798</v>
      </c>
      <c r="BE107" s="845" t="s">
        <v>798</v>
      </c>
      <c r="BF107" s="845" t="s">
        <v>798</v>
      </c>
      <c r="BG107" s="845" t="s">
        <v>798</v>
      </c>
      <c r="BH107" s="845" t="s">
        <v>798</v>
      </c>
      <c r="BI107" s="845" t="s">
        <v>798</v>
      </c>
      <c r="BJ107" s="845" t="s">
        <v>798</v>
      </c>
      <c r="BK107" s="845" t="s">
        <v>798</v>
      </c>
      <c r="BL107" s="845" t="s">
        <v>798</v>
      </c>
      <c r="BM107" s="845" t="s">
        <v>798</v>
      </c>
      <c r="BN107" s="845" t="s">
        <v>798</v>
      </c>
      <c r="BO107" s="845" t="s">
        <v>798</v>
      </c>
      <c r="BP107" s="845" t="s">
        <v>798</v>
      </c>
      <c r="BQ107" s="845" t="s">
        <v>798</v>
      </c>
      <c r="BR107" s="845" t="s">
        <v>798</v>
      </c>
      <c r="BS107" s="845" t="s">
        <v>798</v>
      </c>
      <c r="BT107" s="845" t="s">
        <v>798</v>
      </c>
      <c r="BU107" s="845" t="s">
        <v>798</v>
      </c>
      <c r="BV107" s="845" t="s">
        <v>798</v>
      </c>
      <c r="BW107" s="845" t="s">
        <v>798</v>
      </c>
      <c r="BX107" s="845" t="s">
        <v>798</v>
      </c>
      <c r="BY107" s="845" t="s">
        <v>798</v>
      </c>
      <c r="BZ107" s="845" t="s">
        <v>798</v>
      </c>
      <c r="CA107" s="845" t="s">
        <v>798</v>
      </c>
      <c r="CB107" s="845" t="s">
        <v>798</v>
      </c>
      <c r="CC107" s="845" t="s">
        <v>798</v>
      </c>
      <c r="CD107" s="845" t="s">
        <v>798</v>
      </c>
      <c r="CE107" s="845" t="s">
        <v>798</v>
      </c>
      <c r="CF107" s="845" t="s">
        <v>798</v>
      </c>
      <c r="CG107" s="845" t="s">
        <v>798</v>
      </c>
      <c r="CH107" s="845" t="s">
        <v>798</v>
      </c>
      <c r="CI107" s="845" t="s">
        <v>798</v>
      </c>
      <c r="CJ107" s="845" t="s">
        <v>798</v>
      </c>
      <c r="CK107" s="845" t="s">
        <v>798</v>
      </c>
      <c r="CL107" s="845" t="s">
        <v>798</v>
      </c>
      <c r="CM107" s="845" t="s">
        <v>798</v>
      </c>
      <c r="CN107" s="845" t="s">
        <v>798</v>
      </c>
      <c r="CO107" s="845" t="s">
        <v>798</v>
      </c>
      <c r="CP107" s="845" t="s">
        <v>798</v>
      </c>
      <c r="CQ107" s="845" t="s">
        <v>798</v>
      </c>
      <c r="CR107" s="845" t="s">
        <v>798</v>
      </c>
      <c r="CS107" s="845" t="s">
        <v>798</v>
      </c>
      <c r="CT107" s="845" t="s">
        <v>798</v>
      </c>
      <c r="CU107" s="845" t="s">
        <v>798</v>
      </c>
      <c r="CV107" s="845" t="s">
        <v>798</v>
      </c>
      <c r="CW107" s="845" t="s">
        <v>798</v>
      </c>
      <c r="CX107" s="845" t="s">
        <v>798</v>
      </c>
      <c r="CY107" s="845" t="s">
        <v>798</v>
      </c>
      <c r="CZ107" s="845" t="s">
        <v>798</v>
      </c>
      <c r="DA107" s="845" t="s">
        <v>798</v>
      </c>
      <c r="DB107" s="845" t="s">
        <v>798</v>
      </c>
      <c r="DC107" s="845" t="s">
        <v>798</v>
      </c>
      <c r="DD107" s="845" t="s">
        <v>798</v>
      </c>
      <c r="DE107" s="845" t="s">
        <v>798</v>
      </c>
      <c r="DF107" s="845" t="s">
        <v>798</v>
      </c>
      <c r="DG107" s="845" t="s">
        <v>798</v>
      </c>
      <c r="DH107" s="845" t="s">
        <v>798</v>
      </c>
      <c r="DI107" s="845" t="s">
        <v>798</v>
      </c>
      <c r="DJ107" s="845" t="s">
        <v>798</v>
      </c>
      <c r="DK107" s="845" t="s">
        <v>798</v>
      </c>
      <c r="DL107" s="845" t="s">
        <v>798</v>
      </c>
      <c r="DM107" s="845" t="s">
        <v>798</v>
      </c>
      <c r="DN107" s="845" t="s">
        <v>798</v>
      </c>
      <c r="DO107" s="845" t="s">
        <v>798</v>
      </c>
      <c r="DP107" s="845" t="s">
        <v>798</v>
      </c>
      <c r="DQ107" s="845" t="s">
        <v>798</v>
      </c>
      <c r="DR107" s="845" t="s">
        <v>798</v>
      </c>
      <c r="DS107" s="845" t="s">
        <v>798</v>
      </c>
      <c r="DT107" s="845" t="s">
        <v>798</v>
      </c>
      <c r="DU107" s="845" t="s">
        <v>798</v>
      </c>
      <c r="DV107" s="845" t="s">
        <v>798</v>
      </c>
      <c r="DW107" s="845" t="s">
        <v>798</v>
      </c>
      <c r="DX107" s="845" t="s">
        <v>798</v>
      </c>
      <c r="DY107" s="845" t="s">
        <v>798</v>
      </c>
      <c r="DZ107" s="845" t="s">
        <v>798</v>
      </c>
      <c r="EA107" s="845" t="s">
        <v>798</v>
      </c>
      <c r="EB107" s="845" t="s">
        <v>798</v>
      </c>
      <c r="EC107" s="845" t="s">
        <v>798</v>
      </c>
      <c r="ED107" s="845" t="s">
        <v>798</v>
      </c>
      <c r="EE107" s="845" t="s">
        <v>798</v>
      </c>
      <c r="EF107" s="845" t="s">
        <v>798</v>
      </c>
    </row>
    <row r="108" spans="1:136" x14ac:dyDescent="0.2">
      <c r="A108" s="845">
        <v>104</v>
      </c>
      <c r="B108" s="845">
        <v>8</v>
      </c>
      <c r="C108" s="845" t="s">
        <v>798</v>
      </c>
      <c r="D108" s="845" t="s">
        <v>798</v>
      </c>
      <c r="E108" s="845" t="s">
        <v>798</v>
      </c>
      <c r="F108" s="845" t="s">
        <v>798</v>
      </c>
      <c r="G108" s="845" t="s">
        <v>798</v>
      </c>
      <c r="H108" s="845" t="s">
        <v>798</v>
      </c>
      <c r="I108" s="845" t="s">
        <v>798</v>
      </c>
      <c r="J108" s="845" t="s">
        <v>798</v>
      </c>
      <c r="K108" s="845" t="s">
        <v>798</v>
      </c>
      <c r="L108" s="845" t="s">
        <v>798</v>
      </c>
      <c r="M108" s="845" t="s">
        <v>798</v>
      </c>
      <c r="N108" s="845" t="s">
        <v>798</v>
      </c>
      <c r="O108" s="845" t="s">
        <v>798</v>
      </c>
      <c r="P108" s="845" t="s">
        <v>798</v>
      </c>
      <c r="Q108" s="845" t="s">
        <v>798</v>
      </c>
      <c r="R108" s="845" t="s">
        <v>798</v>
      </c>
      <c r="S108" s="845" t="s">
        <v>798</v>
      </c>
      <c r="T108" s="845" t="s">
        <v>798</v>
      </c>
      <c r="U108" s="845" t="s">
        <v>798</v>
      </c>
      <c r="V108" s="845" t="s">
        <v>798</v>
      </c>
      <c r="W108" s="845" t="s">
        <v>798</v>
      </c>
      <c r="X108" s="845" t="s">
        <v>798</v>
      </c>
      <c r="Y108" s="845" t="s">
        <v>798</v>
      </c>
      <c r="Z108" s="845" t="s">
        <v>798</v>
      </c>
      <c r="AA108" s="845" t="s">
        <v>798</v>
      </c>
      <c r="AB108" s="845" t="s">
        <v>798</v>
      </c>
      <c r="AC108" s="845" t="s">
        <v>798</v>
      </c>
      <c r="AD108" s="845" t="s">
        <v>798</v>
      </c>
      <c r="AE108" s="845" t="s">
        <v>798</v>
      </c>
      <c r="AF108" s="845" t="s">
        <v>798</v>
      </c>
      <c r="AG108" s="845" t="s">
        <v>798</v>
      </c>
      <c r="AH108" s="845" t="s">
        <v>798</v>
      </c>
      <c r="AI108" s="845" t="s">
        <v>798</v>
      </c>
      <c r="AJ108" s="845" t="s">
        <v>798</v>
      </c>
      <c r="AK108" s="845" t="s">
        <v>798</v>
      </c>
      <c r="AL108" s="845" t="s">
        <v>798</v>
      </c>
      <c r="AM108" s="845" t="s">
        <v>798</v>
      </c>
      <c r="AN108" s="845" t="s">
        <v>798</v>
      </c>
      <c r="AO108" s="845" t="s">
        <v>798</v>
      </c>
      <c r="AP108" s="845" t="s">
        <v>798</v>
      </c>
      <c r="AQ108" s="845" t="s">
        <v>798</v>
      </c>
      <c r="AR108" s="845" t="s">
        <v>798</v>
      </c>
      <c r="AS108" s="845" t="s">
        <v>798</v>
      </c>
      <c r="AT108" s="845" t="s">
        <v>798</v>
      </c>
      <c r="AU108" s="845" t="s">
        <v>798</v>
      </c>
      <c r="AV108" s="845" t="s">
        <v>798</v>
      </c>
      <c r="AW108" s="845" t="s">
        <v>798</v>
      </c>
      <c r="AX108" s="845" t="s">
        <v>798</v>
      </c>
      <c r="AY108" s="845" t="s">
        <v>798</v>
      </c>
      <c r="AZ108" s="845" t="s">
        <v>798</v>
      </c>
      <c r="BA108" s="845" t="s">
        <v>798</v>
      </c>
      <c r="BB108" s="845" t="s">
        <v>798</v>
      </c>
      <c r="BC108" s="845" t="s">
        <v>798</v>
      </c>
      <c r="BD108" s="845" t="s">
        <v>798</v>
      </c>
      <c r="BE108" s="845" t="s">
        <v>798</v>
      </c>
      <c r="BF108" s="845" t="s">
        <v>798</v>
      </c>
      <c r="BG108" s="845" t="s">
        <v>798</v>
      </c>
      <c r="BH108" s="845" t="s">
        <v>798</v>
      </c>
      <c r="BI108" s="845" t="s">
        <v>798</v>
      </c>
      <c r="BJ108" s="845" t="s">
        <v>798</v>
      </c>
      <c r="BK108" s="845" t="s">
        <v>798</v>
      </c>
      <c r="BL108" s="845" t="s">
        <v>798</v>
      </c>
      <c r="BM108" s="845" t="s">
        <v>798</v>
      </c>
      <c r="BN108" s="845" t="s">
        <v>798</v>
      </c>
      <c r="BO108" s="845" t="s">
        <v>798</v>
      </c>
      <c r="BP108" s="845" t="s">
        <v>798</v>
      </c>
      <c r="BQ108" s="845" t="s">
        <v>798</v>
      </c>
      <c r="BR108" s="845" t="s">
        <v>798</v>
      </c>
      <c r="BS108" s="845" t="s">
        <v>798</v>
      </c>
      <c r="BT108" s="845" t="s">
        <v>798</v>
      </c>
      <c r="BU108" s="845" t="s">
        <v>798</v>
      </c>
      <c r="BV108" s="845" t="s">
        <v>798</v>
      </c>
      <c r="BW108" s="845" t="s">
        <v>798</v>
      </c>
      <c r="BX108" s="845" t="s">
        <v>798</v>
      </c>
      <c r="BY108" s="845" t="s">
        <v>798</v>
      </c>
      <c r="BZ108" s="845" t="s">
        <v>798</v>
      </c>
      <c r="CA108" s="845" t="s">
        <v>798</v>
      </c>
      <c r="CB108" s="845" t="s">
        <v>798</v>
      </c>
      <c r="CC108" s="845" t="s">
        <v>798</v>
      </c>
      <c r="CD108" s="845" t="s">
        <v>798</v>
      </c>
      <c r="CE108" s="845" t="s">
        <v>798</v>
      </c>
      <c r="CF108" s="845" t="s">
        <v>798</v>
      </c>
      <c r="CG108" s="845" t="s">
        <v>798</v>
      </c>
      <c r="CH108" s="845" t="s">
        <v>798</v>
      </c>
      <c r="CI108" s="845" t="s">
        <v>798</v>
      </c>
      <c r="CJ108" s="845" t="s">
        <v>798</v>
      </c>
      <c r="CK108" s="845" t="s">
        <v>798</v>
      </c>
      <c r="CL108" s="845" t="s">
        <v>798</v>
      </c>
      <c r="CM108" s="845" t="s">
        <v>798</v>
      </c>
      <c r="CN108" s="845" t="s">
        <v>798</v>
      </c>
      <c r="CO108" s="845" t="s">
        <v>798</v>
      </c>
      <c r="CP108" s="845" t="s">
        <v>798</v>
      </c>
      <c r="CQ108" s="845" t="s">
        <v>798</v>
      </c>
      <c r="CR108" s="845" t="s">
        <v>798</v>
      </c>
      <c r="CS108" s="845" t="s">
        <v>798</v>
      </c>
      <c r="CT108" s="845" t="s">
        <v>798</v>
      </c>
      <c r="CU108" s="845" t="s">
        <v>798</v>
      </c>
      <c r="CV108" s="845" t="s">
        <v>798</v>
      </c>
      <c r="CW108" s="845" t="s">
        <v>798</v>
      </c>
      <c r="CX108" s="845" t="s">
        <v>798</v>
      </c>
      <c r="CY108" s="845" t="s">
        <v>798</v>
      </c>
      <c r="CZ108" s="845" t="s">
        <v>798</v>
      </c>
      <c r="DA108" s="845" t="s">
        <v>798</v>
      </c>
      <c r="DB108" s="845" t="s">
        <v>798</v>
      </c>
      <c r="DC108" s="845" t="s">
        <v>798</v>
      </c>
      <c r="DD108" s="845" t="s">
        <v>798</v>
      </c>
      <c r="DE108" s="845" t="s">
        <v>798</v>
      </c>
      <c r="DF108" s="845" t="s">
        <v>798</v>
      </c>
      <c r="DG108" s="845" t="s">
        <v>798</v>
      </c>
      <c r="DH108" s="845" t="s">
        <v>798</v>
      </c>
      <c r="DI108" s="845" t="s">
        <v>798</v>
      </c>
      <c r="DJ108" s="845" t="s">
        <v>798</v>
      </c>
      <c r="DK108" s="845" t="s">
        <v>798</v>
      </c>
      <c r="DL108" s="845" t="s">
        <v>798</v>
      </c>
      <c r="DM108" s="845" t="s">
        <v>798</v>
      </c>
      <c r="DN108" s="845" t="s">
        <v>798</v>
      </c>
      <c r="DO108" s="845" t="s">
        <v>798</v>
      </c>
      <c r="DP108" s="845" t="s">
        <v>798</v>
      </c>
      <c r="DQ108" s="845" t="s">
        <v>798</v>
      </c>
      <c r="DR108" s="845" t="s">
        <v>798</v>
      </c>
      <c r="DS108" s="845" t="s">
        <v>798</v>
      </c>
      <c r="DT108" s="845" t="s">
        <v>798</v>
      </c>
      <c r="DU108" s="845" t="s">
        <v>798</v>
      </c>
      <c r="DV108" s="845" t="s">
        <v>798</v>
      </c>
      <c r="DW108" s="845" t="s">
        <v>798</v>
      </c>
      <c r="DX108" s="845" t="s">
        <v>798</v>
      </c>
      <c r="DY108" s="845" t="s">
        <v>798</v>
      </c>
      <c r="DZ108" s="845" t="s">
        <v>798</v>
      </c>
      <c r="EA108" s="845" t="s">
        <v>798</v>
      </c>
      <c r="EB108" s="845" t="s">
        <v>798</v>
      </c>
      <c r="EC108" s="845" t="s">
        <v>798</v>
      </c>
      <c r="ED108" s="845" t="s">
        <v>798</v>
      </c>
      <c r="EE108" s="845" t="s">
        <v>798</v>
      </c>
      <c r="EF108" s="845" t="s">
        <v>798</v>
      </c>
    </row>
    <row r="109" spans="1:136" x14ac:dyDescent="0.2">
      <c r="A109" s="845">
        <v>105</v>
      </c>
      <c r="B109" s="845">
        <v>9</v>
      </c>
      <c r="C109" s="845" t="s">
        <v>798</v>
      </c>
      <c r="D109" s="845" t="s">
        <v>798</v>
      </c>
      <c r="E109" s="845" t="s">
        <v>798</v>
      </c>
      <c r="F109" s="845" t="s">
        <v>798</v>
      </c>
      <c r="G109" s="845" t="s">
        <v>798</v>
      </c>
      <c r="H109" s="845" t="s">
        <v>798</v>
      </c>
      <c r="I109" s="845" t="s">
        <v>798</v>
      </c>
      <c r="J109" s="845" t="s">
        <v>798</v>
      </c>
      <c r="K109" s="845" t="s">
        <v>798</v>
      </c>
      <c r="L109" s="845" t="s">
        <v>798</v>
      </c>
      <c r="M109" s="845" t="s">
        <v>798</v>
      </c>
      <c r="N109" s="845" t="s">
        <v>798</v>
      </c>
      <c r="O109" s="845" t="s">
        <v>798</v>
      </c>
      <c r="P109" s="845" t="s">
        <v>798</v>
      </c>
      <c r="Q109" s="845" t="s">
        <v>798</v>
      </c>
      <c r="R109" s="845" t="s">
        <v>798</v>
      </c>
      <c r="S109" s="845" t="s">
        <v>798</v>
      </c>
      <c r="T109" s="845" t="s">
        <v>798</v>
      </c>
      <c r="U109" s="845" t="s">
        <v>798</v>
      </c>
      <c r="V109" s="845" t="s">
        <v>798</v>
      </c>
      <c r="W109" s="845" t="s">
        <v>798</v>
      </c>
      <c r="X109" s="845" t="s">
        <v>798</v>
      </c>
      <c r="Y109" s="845" t="s">
        <v>798</v>
      </c>
      <c r="Z109" s="845" t="s">
        <v>798</v>
      </c>
      <c r="AA109" s="845" t="s">
        <v>798</v>
      </c>
      <c r="AB109" s="845" t="s">
        <v>798</v>
      </c>
      <c r="AC109" s="845" t="s">
        <v>798</v>
      </c>
      <c r="AD109" s="845" t="s">
        <v>798</v>
      </c>
      <c r="AE109" s="845" t="s">
        <v>798</v>
      </c>
      <c r="AF109" s="845" t="s">
        <v>798</v>
      </c>
      <c r="AG109" s="845" t="s">
        <v>798</v>
      </c>
      <c r="AH109" s="845" t="s">
        <v>798</v>
      </c>
      <c r="AI109" s="845" t="s">
        <v>798</v>
      </c>
      <c r="AJ109" s="845" t="s">
        <v>798</v>
      </c>
      <c r="AK109" s="845" t="s">
        <v>798</v>
      </c>
      <c r="AL109" s="845" t="s">
        <v>798</v>
      </c>
      <c r="AM109" s="845" t="s">
        <v>798</v>
      </c>
      <c r="AN109" s="845" t="s">
        <v>798</v>
      </c>
      <c r="AO109" s="845" t="s">
        <v>798</v>
      </c>
      <c r="AP109" s="845" t="s">
        <v>798</v>
      </c>
      <c r="AQ109" s="845" t="s">
        <v>798</v>
      </c>
      <c r="AR109" s="845" t="s">
        <v>798</v>
      </c>
      <c r="AS109" s="845" t="s">
        <v>798</v>
      </c>
      <c r="AT109" s="845" t="s">
        <v>798</v>
      </c>
      <c r="AU109" s="845" t="s">
        <v>798</v>
      </c>
      <c r="AV109" s="845" t="s">
        <v>798</v>
      </c>
      <c r="AW109" s="845" t="s">
        <v>798</v>
      </c>
      <c r="AX109" s="845" t="s">
        <v>798</v>
      </c>
      <c r="AY109" s="845" t="s">
        <v>798</v>
      </c>
      <c r="AZ109" s="845" t="s">
        <v>798</v>
      </c>
      <c r="BA109" s="845" t="s">
        <v>798</v>
      </c>
      <c r="BB109" s="845" t="s">
        <v>798</v>
      </c>
      <c r="BC109" s="845" t="s">
        <v>798</v>
      </c>
      <c r="BD109" s="845" t="s">
        <v>798</v>
      </c>
      <c r="BE109" s="845" t="s">
        <v>798</v>
      </c>
      <c r="BF109" s="845" t="s">
        <v>798</v>
      </c>
      <c r="BG109" s="845" t="s">
        <v>798</v>
      </c>
      <c r="BH109" s="845" t="s">
        <v>798</v>
      </c>
      <c r="BI109" s="845" t="s">
        <v>798</v>
      </c>
      <c r="BJ109" s="845" t="s">
        <v>798</v>
      </c>
      <c r="BK109" s="845" t="s">
        <v>798</v>
      </c>
      <c r="BL109" s="845" t="s">
        <v>798</v>
      </c>
      <c r="BM109" s="845" t="s">
        <v>798</v>
      </c>
      <c r="BN109" s="845" t="s">
        <v>798</v>
      </c>
      <c r="BO109" s="845" t="s">
        <v>798</v>
      </c>
      <c r="BP109" s="845" t="s">
        <v>798</v>
      </c>
      <c r="BQ109" s="845" t="s">
        <v>798</v>
      </c>
      <c r="BR109" s="845" t="s">
        <v>798</v>
      </c>
      <c r="BS109" s="845" t="s">
        <v>798</v>
      </c>
      <c r="BT109" s="845" t="s">
        <v>798</v>
      </c>
      <c r="BU109" s="845" t="s">
        <v>798</v>
      </c>
      <c r="BV109" s="845" t="s">
        <v>798</v>
      </c>
      <c r="BW109" s="845" t="s">
        <v>798</v>
      </c>
      <c r="BX109" s="845" t="s">
        <v>798</v>
      </c>
      <c r="BY109" s="845" t="s">
        <v>798</v>
      </c>
      <c r="BZ109" s="845" t="s">
        <v>798</v>
      </c>
      <c r="CA109" s="845" t="s">
        <v>798</v>
      </c>
      <c r="CB109" s="845" t="s">
        <v>798</v>
      </c>
      <c r="CC109" s="845" t="s">
        <v>798</v>
      </c>
      <c r="CD109" s="845" t="s">
        <v>798</v>
      </c>
      <c r="CE109" s="845" t="s">
        <v>798</v>
      </c>
      <c r="CF109" s="845" t="s">
        <v>798</v>
      </c>
      <c r="CG109" s="845" t="s">
        <v>798</v>
      </c>
      <c r="CH109" s="845" t="s">
        <v>798</v>
      </c>
      <c r="CI109" s="845" t="s">
        <v>798</v>
      </c>
      <c r="CJ109" s="845" t="s">
        <v>798</v>
      </c>
      <c r="CK109" s="845" t="s">
        <v>798</v>
      </c>
      <c r="CL109" s="845" t="s">
        <v>798</v>
      </c>
      <c r="CM109" s="845" t="s">
        <v>798</v>
      </c>
      <c r="CN109" s="845" t="s">
        <v>798</v>
      </c>
      <c r="CO109" s="845" t="s">
        <v>798</v>
      </c>
      <c r="CP109" s="845" t="s">
        <v>798</v>
      </c>
      <c r="CQ109" s="845" t="s">
        <v>798</v>
      </c>
      <c r="CR109" s="845" t="s">
        <v>798</v>
      </c>
      <c r="CS109" s="845" t="s">
        <v>798</v>
      </c>
      <c r="CT109" s="845" t="s">
        <v>798</v>
      </c>
      <c r="CU109" s="845" t="s">
        <v>798</v>
      </c>
      <c r="CV109" s="845" t="s">
        <v>798</v>
      </c>
      <c r="CW109" s="845" t="s">
        <v>798</v>
      </c>
      <c r="CX109" s="845" t="s">
        <v>798</v>
      </c>
      <c r="CY109" s="845" t="s">
        <v>798</v>
      </c>
      <c r="CZ109" s="845" t="s">
        <v>798</v>
      </c>
      <c r="DA109" s="845" t="s">
        <v>798</v>
      </c>
      <c r="DB109" s="845" t="s">
        <v>798</v>
      </c>
      <c r="DC109" s="845" t="s">
        <v>798</v>
      </c>
      <c r="DD109" s="845" t="s">
        <v>798</v>
      </c>
      <c r="DE109" s="845" t="s">
        <v>798</v>
      </c>
      <c r="DF109" s="845" t="s">
        <v>798</v>
      </c>
      <c r="DG109" s="845" t="s">
        <v>798</v>
      </c>
      <c r="DH109" s="845" t="s">
        <v>798</v>
      </c>
      <c r="DI109" s="845" t="s">
        <v>798</v>
      </c>
      <c r="DJ109" s="845" t="s">
        <v>798</v>
      </c>
      <c r="DK109" s="845" t="s">
        <v>798</v>
      </c>
      <c r="DL109" s="845" t="s">
        <v>798</v>
      </c>
      <c r="DM109" s="845" t="s">
        <v>798</v>
      </c>
      <c r="DN109" s="845" t="s">
        <v>798</v>
      </c>
      <c r="DO109" s="845" t="s">
        <v>798</v>
      </c>
      <c r="DP109" s="845" t="s">
        <v>798</v>
      </c>
      <c r="DQ109" s="845" t="s">
        <v>798</v>
      </c>
      <c r="DR109" s="845" t="s">
        <v>798</v>
      </c>
      <c r="DS109" s="845" t="s">
        <v>798</v>
      </c>
      <c r="DT109" s="845" t="s">
        <v>798</v>
      </c>
      <c r="DU109" s="845" t="s">
        <v>798</v>
      </c>
      <c r="DV109" s="845" t="s">
        <v>798</v>
      </c>
      <c r="DW109" s="845" t="s">
        <v>798</v>
      </c>
      <c r="DX109" s="845" t="s">
        <v>798</v>
      </c>
      <c r="DY109" s="845" t="s">
        <v>798</v>
      </c>
      <c r="DZ109" s="845" t="s">
        <v>798</v>
      </c>
      <c r="EA109" s="845" t="s">
        <v>798</v>
      </c>
      <c r="EB109" s="845" t="s">
        <v>798</v>
      </c>
      <c r="EC109" s="845" t="s">
        <v>798</v>
      </c>
      <c r="ED109" s="845" t="s">
        <v>798</v>
      </c>
      <c r="EE109" s="845" t="s">
        <v>798</v>
      </c>
      <c r="EF109" s="845" t="s">
        <v>798</v>
      </c>
    </row>
    <row r="110" spans="1:136" x14ac:dyDescent="0.2">
      <c r="A110" s="845">
        <v>106</v>
      </c>
      <c r="B110" s="845">
        <v>10</v>
      </c>
      <c r="C110" s="845" t="s">
        <v>798</v>
      </c>
      <c r="D110" s="845" t="s">
        <v>798</v>
      </c>
      <c r="E110" s="845" t="s">
        <v>798</v>
      </c>
      <c r="F110" s="845" t="s">
        <v>798</v>
      </c>
      <c r="G110" s="845" t="s">
        <v>798</v>
      </c>
      <c r="H110" s="845" t="s">
        <v>798</v>
      </c>
      <c r="I110" s="845" t="s">
        <v>798</v>
      </c>
      <c r="J110" s="845" t="s">
        <v>798</v>
      </c>
      <c r="K110" s="845" t="s">
        <v>798</v>
      </c>
      <c r="L110" s="845" t="s">
        <v>798</v>
      </c>
      <c r="M110" s="845" t="s">
        <v>798</v>
      </c>
      <c r="N110" s="845" t="s">
        <v>798</v>
      </c>
      <c r="O110" s="845" t="s">
        <v>798</v>
      </c>
      <c r="P110" s="845" t="s">
        <v>798</v>
      </c>
      <c r="Q110" s="845" t="s">
        <v>798</v>
      </c>
      <c r="R110" s="845" t="s">
        <v>798</v>
      </c>
      <c r="S110" s="845" t="s">
        <v>798</v>
      </c>
      <c r="T110" s="845" t="s">
        <v>798</v>
      </c>
      <c r="U110" s="845" t="s">
        <v>798</v>
      </c>
      <c r="V110" s="845" t="s">
        <v>798</v>
      </c>
      <c r="W110" s="845" t="s">
        <v>798</v>
      </c>
      <c r="X110" s="845" t="s">
        <v>798</v>
      </c>
      <c r="Y110" s="845" t="s">
        <v>798</v>
      </c>
      <c r="Z110" s="845" t="s">
        <v>798</v>
      </c>
      <c r="AA110" s="845" t="s">
        <v>798</v>
      </c>
      <c r="AB110" s="845" t="s">
        <v>798</v>
      </c>
      <c r="AC110" s="845" t="s">
        <v>798</v>
      </c>
      <c r="AD110" s="845" t="s">
        <v>798</v>
      </c>
      <c r="AE110" s="845" t="s">
        <v>798</v>
      </c>
      <c r="AF110" s="845" t="s">
        <v>798</v>
      </c>
      <c r="AG110" s="845" t="s">
        <v>798</v>
      </c>
      <c r="AH110" s="845" t="s">
        <v>798</v>
      </c>
      <c r="AI110" s="845" t="s">
        <v>798</v>
      </c>
      <c r="AJ110" s="845" t="s">
        <v>798</v>
      </c>
      <c r="AK110" s="845" t="s">
        <v>798</v>
      </c>
      <c r="AL110" s="845" t="s">
        <v>798</v>
      </c>
      <c r="AM110" s="845" t="s">
        <v>798</v>
      </c>
      <c r="AN110" s="845" t="s">
        <v>798</v>
      </c>
      <c r="AO110" s="845" t="s">
        <v>798</v>
      </c>
      <c r="AP110" s="845" t="s">
        <v>798</v>
      </c>
      <c r="AQ110" s="845" t="s">
        <v>798</v>
      </c>
      <c r="AR110" s="845" t="s">
        <v>798</v>
      </c>
      <c r="AS110" s="845" t="s">
        <v>798</v>
      </c>
      <c r="AT110" s="845" t="s">
        <v>798</v>
      </c>
      <c r="AU110" s="845" t="s">
        <v>798</v>
      </c>
      <c r="AV110" s="845" t="s">
        <v>798</v>
      </c>
      <c r="AW110" s="845" t="s">
        <v>798</v>
      </c>
      <c r="AX110" s="845" t="s">
        <v>798</v>
      </c>
      <c r="AY110" s="845" t="s">
        <v>798</v>
      </c>
      <c r="AZ110" s="845" t="s">
        <v>798</v>
      </c>
      <c r="BA110" s="845" t="s">
        <v>798</v>
      </c>
      <c r="BB110" s="845" t="s">
        <v>798</v>
      </c>
      <c r="BC110" s="845" t="s">
        <v>798</v>
      </c>
      <c r="BD110" s="845" t="s">
        <v>798</v>
      </c>
      <c r="BE110" s="845" t="s">
        <v>798</v>
      </c>
      <c r="BF110" s="845" t="s">
        <v>798</v>
      </c>
      <c r="BG110" s="845" t="s">
        <v>798</v>
      </c>
      <c r="BH110" s="845" t="s">
        <v>798</v>
      </c>
      <c r="BI110" s="845" t="s">
        <v>798</v>
      </c>
      <c r="BJ110" s="845" t="s">
        <v>798</v>
      </c>
      <c r="BK110" s="845" t="s">
        <v>798</v>
      </c>
      <c r="BL110" s="845" t="s">
        <v>798</v>
      </c>
      <c r="BM110" s="845" t="s">
        <v>798</v>
      </c>
      <c r="BN110" s="845" t="s">
        <v>798</v>
      </c>
      <c r="BO110" s="845" t="s">
        <v>798</v>
      </c>
      <c r="BP110" s="845" t="s">
        <v>798</v>
      </c>
      <c r="BQ110" s="845" t="s">
        <v>798</v>
      </c>
      <c r="BR110" s="845" t="s">
        <v>798</v>
      </c>
      <c r="BS110" s="845" t="s">
        <v>798</v>
      </c>
      <c r="BT110" s="845" t="s">
        <v>798</v>
      </c>
      <c r="BU110" s="845" t="s">
        <v>798</v>
      </c>
      <c r="BV110" s="845" t="s">
        <v>798</v>
      </c>
      <c r="BW110" s="845" t="s">
        <v>798</v>
      </c>
      <c r="BX110" s="845" t="s">
        <v>798</v>
      </c>
      <c r="BY110" s="845" t="s">
        <v>798</v>
      </c>
      <c r="BZ110" s="845" t="s">
        <v>798</v>
      </c>
      <c r="CA110" s="845" t="s">
        <v>798</v>
      </c>
      <c r="CB110" s="845" t="s">
        <v>798</v>
      </c>
      <c r="CC110" s="845" t="s">
        <v>798</v>
      </c>
      <c r="CD110" s="845" t="s">
        <v>798</v>
      </c>
      <c r="CE110" s="845" t="s">
        <v>798</v>
      </c>
      <c r="CF110" s="845" t="s">
        <v>798</v>
      </c>
      <c r="CG110" s="845" t="s">
        <v>798</v>
      </c>
      <c r="CH110" s="845" t="s">
        <v>798</v>
      </c>
      <c r="CI110" s="845" t="s">
        <v>798</v>
      </c>
      <c r="CJ110" s="845" t="s">
        <v>798</v>
      </c>
      <c r="CK110" s="845" t="s">
        <v>798</v>
      </c>
      <c r="CL110" s="845" t="s">
        <v>798</v>
      </c>
      <c r="CM110" s="845" t="s">
        <v>798</v>
      </c>
      <c r="CN110" s="845" t="s">
        <v>798</v>
      </c>
      <c r="CO110" s="845" t="s">
        <v>798</v>
      </c>
      <c r="CP110" s="845" t="s">
        <v>798</v>
      </c>
      <c r="CQ110" s="845" t="s">
        <v>798</v>
      </c>
      <c r="CR110" s="845" t="s">
        <v>798</v>
      </c>
      <c r="CS110" s="845" t="s">
        <v>798</v>
      </c>
      <c r="CT110" s="845" t="s">
        <v>798</v>
      </c>
      <c r="CU110" s="845" t="s">
        <v>798</v>
      </c>
      <c r="CV110" s="845" t="s">
        <v>798</v>
      </c>
      <c r="CW110" s="845" t="s">
        <v>798</v>
      </c>
      <c r="CX110" s="845" t="s">
        <v>798</v>
      </c>
      <c r="CY110" s="845" t="s">
        <v>798</v>
      </c>
      <c r="CZ110" s="845" t="s">
        <v>798</v>
      </c>
      <c r="DA110" s="845" t="s">
        <v>798</v>
      </c>
      <c r="DB110" s="845" t="s">
        <v>798</v>
      </c>
      <c r="DC110" s="845" t="s">
        <v>798</v>
      </c>
      <c r="DD110" s="845" t="s">
        <v>798</v>
      </c>
      <c r="DE110" s="845" t="s">
        <v>798</v>
      </c>
      <c r="DF110" s="845" t="s">
        <v>798</v>
      </c>
      <c r="DG110" s="845" t="s">
        <v>798</v>
      </c>
      <c r="DH110" s="845" t="s">
        <v>798</v>
      </c>
      <c r="DI110" s="845" t="s">
        <v>798</v>
      </c>
      <c r="DJ110" s="845" t="s">
        <v>798</v>
      </c>
      <c r="DK110" s="845" t="s">
        <v>798</v>
      </c>
      <c r="DL110" s="845" t="s">
        <v>798</v>
      </c>
      <c r="DM110" s="845" t="s">
        <v>798</v>
      </c>
      <c r="DN110" s="845" t="s">
        <v>798</v>
      </c>
      <c r="DO110" s="845" t="s">
        <v>798</v>
      </c>
      <c r="DP110" s="845" t="s">
        <v>798</v>
      </c>
      <c r="DQ110" s="845" t="s">
        <v>798</v>
      </c>
      <c r="DR110" s="845" t="s">
        <v>798</v>
      </c>
      <c r="DS110" s="845" t="s">
        <v>798</v>
      </c>
      <c r="DT110" s="845" t="s">
        <v>798</v>
      </c>
      <c r="DU110" s="845" t="s">
        <v>798</v>
      </c>
      <c r="DV110" s="845" t="s">
        <v>798</v>
      </c>
      <c r="DW110" s="845" t="s">
        <v>798</v>
      </c>
      <c r="DX110" s="845" t="s">
        <v>798</v>
      </c>
      <c r="DY110" s="845" t="s">
        <v>798</v>
      </c>
      <c r="DZ110" s="845" t="s">
        <v>798</v>
      </c>
      <c r="EA110" s="845" t="s">
        <v>798</v>
      </c>
      <c r="EB110" s="845" t="s">
        <v>798</v>
      </c>
      <c r="EC110" s="845" t="s">
        <v>798</v>
      </c>
      <c r="ED110" s="845" t="s">
        <v>798</v>
      </c>
      <c r="EE110" s="845" t="s">
        <v>798</v>
      </c>
      <c r="EF110" s="845" t="s">
        <v>798</v>
      </c>
    </row>
    <row r="111" spans="1:136" x14ac:dyDescent="0.2">
      <c r="A111" s="845">
        <v>107</v>
      </c>
      <c r="B111" s="845">
        <v>11</v>
      </c>
      <c r="C111" s="845" t="s">
        <v>798</v>
      </c>
      <c r="D111" s="845" t="s">
        <v>798</v>
      </c>
      <c r="E111" s="845" t="s">
        <v>798</v>
      </c>
      <c r="F111" s="845" t="s">
        <v>798</v>
      </c>
      <c r="G111" s="845" t="s">
        <v>798</v>
      </c>
      <c r="H111" s="845" t="s">
        <v>798</v>
      </c>
      <c r="I111" s="845" t="s">
        <v>798</v>
      </c>
      <c r="J111" s="845" t="s">
        <v>798</v>
      </c>
      <c r="K111" s="845" t="s">
        <v>798</v>
      </c>
      <c r="L111" s="845" t="s">
        <v>798</v>
      </c>
      <c r="M111" s="845" t="s">
        <v>798</v>
      </c>
      <c r="N111" s="845" t="s">
        <v>798</v>
      </c>
      <c r="O111" s="845" t="s">
        <v>798</v>
      </c>
      <c r="P111" s="845" t="s">
        <v>798</v>
      </c>
      <c r="Q111" s="845" t="s">
        <v>798</v>
      </c>
      <c r="R111" s="845" t="s">
        <v>798</v>
      </c>
      <c r="S111" s="845" t="s">
        <v>798</v>
      </c>
      <c r="T111" s="845" t="s">
        <v>798</v>
      </c>
      <c r="U111" s="845" t="s">
        <v>798</v>
      </c>
      <c r="V111" s="845" t="s">
        <v>798</v>
      </c>
      <c r="W111" s="845" t="s">
        <v>798</v>
      </c>
      <c r="X111" s="845" t="s">
        <v>798</v>
      </c>
      <c r="Y111" s="845" t="s">
        <v>798</v>
      </c>
      <c r="Z111" s="845" t="s">
        <v>798</v>
      </c>
      <c r="AA111" s="845" t="s">
        <v>798</v>
      </c>
      <c r="AB111" s="845" t="s">
        <v>798</v>
      </c>
      <c r="AC111" s="845" t="s">
        <v>798</v>
      </c>
      <c r="AD111" s="845" t="s">
        <v>798</v>
      </c>
      <c r="AE111" s="845" t="s">
        <v>798</v>
      </c>
      <c r="AF111" s="845" t="s">
        <v>798</v>
      </c>
      <c r="AG111" s="845" t="s">
        <v>798</v>
      </c>
      <c r="AH111" s="845" t="s">
        <v>798</v>
      </c>
      <c r="AI111" s="845" t="s">
        <v>798</v>
      </c>
      <c r="AJ111" s="845" t="s">
        <v>798</v>
      </c>
      <c r="AK111" s="845" t="s">
        <v>798</v>
      </c>
      <c r="AL111" s="845" t="s">
        <v>798</v>
      </c>
      <c r="AM111" s="845" t="s">
        <v>798</v>
      </c>
      <c r="AN111" s="845" t="s">
        <v>798</v>
      </c>
      <c r="AO111" s="845" t="s">
        <v>798</v>
      </c>
      <c r="AP111" s="845" t="s">
        <v>798</v>
      </c>
      <c r="AQ111" s="845" t="s">
        <v>798</v>
      </c>
      <c r="AR111" s="845" t="s">
        <v>798</v>
      </c>
      <c r="AS111" s="845" t="s">
        <v>798</v>
      </c>
      <c r="AT111" s="845" t="s">
        <v>798</v>
      </c>
      <c r="AU111" s="845" t="s">
        <v>798</v>
      </c>
      <c r="AV111" s="845" t="s">
        <v>798</v>
      </c>
      <c r="AW111" s="845" t="s">
        <v>798</v>
      </c>
      <c r="AX111" s="845" t="s">
        <v>798</v>
      </c>
      <c r="AY111" s="845" t="s">
        <v>798</v>
      </c>
      <c r="AZ111" s="845" t="s">
        <v>798</v>
      </c>
      <c r="BA111" s="845" t="s">
        <v>798</v>
      </c>
      <c r="BB111" s="845" t="s">
        <v>798</v>
      </c>
      <c r="BC111" s="845" t="s">
        <v>798</v>
      </c>
      <c r="BD111" s="845" t="s">
        <v>798</v>
      </c>
      <c r="BE111" s="845" t="s">
        <v>798</v>
      </c>
      <c r="BF111" s="845" t="s">
        <v>798</v>
      </c>
      <c r="BG111" s="845" t="s">
        <v>798</v>
      </c>
      <c r="BH111" s="845" t="s">
        <v>798</v>
      </c>
      <c r="BI111" s="845" t="s">
        <v>798</v>
      </c>
      <c r="BJ111" s="845" t="s">
        <v>798</v>
      </c>
      <c r="BK111" s="845" t="s">
        <v>798</v>
      </c>
      <c r="BL111" s="845" t="s">
        <v>798</v>
      </c>
      <c r="BM111" s="845" t="s">
        <v>798</v>
      </c>
      <c r="BN111" s="845" t="s">
        <v>798</v>
      </c>
      <c r="BO111" s="845" t="s">
        <v>798</v>
      </c>
      <c r="BP111" s="845" t="s">
        <v>798</v>
      </c>
      <c r="BQ111" s="845" t="s">
        <v>798</v>
      </c>
      <c r="BR111" s="845" t="s">
        <v>798</v>
      </c>
      <c r="BS111" s="845" t="s">
        <v>798</v>
      </c>
      <c r="BT111" s="845" t="s">
        <v>798</v>
      </c>
      <c r="BU111" s="845" t="s">
        <v>798</v>
      </c>
      <c r="BV111" s="845" t="s">
        <v>798</v>
      </c>
      <c r="BW111" s="845" t="s">
        <v>798</v>
      </c>
      <c r="BX111" s="845" t="s">
        <v>798</v>
      </c>
      <c r="BY111" s="845" t="s">
        <v>798</v>
      </c>
      <c r="BZ111" s="845" t="s">
        <v>798</v>
      </c>
      <c r="CA111" s="845" t="s">
        <v>798</v>
      </c>
      <c r="CB111" s="845" t="s">
        <v>798</v>
      </c>
      <c r="CC111" s="845" t="s">
        <v>798</v>
      </c>
      <c r="CD111" s="845" t="s">
        <v>798</v>
      </c>
      <c r="CE111" s="845" t="s">
        <v>798</v>
      </c>
      <c r="CF111" s="845" t="s">
        <v>798</v>
      </c>
      <c r="CG111" s="845" t="s">
        <v>798</v>
      </c>
      <c r="CH111" s="845" t="s">
        <v>798</v>
      </c>
      <c r="CI111" s="845" t="s">
        <v>798</v>
      </c>
      <c r="CJ111" s="845" t="s">
        <v>798</v>
      </c>
      <c r="CK111" s="845" t="s">
        <v>798</v>
      </c>
      <c r="CL111" s="845" t="s">
        <v>798</v>
      </c>
      <c r="CM111" s="845" t="s">
        <v>798</v>
      </c>
      <c r="CN111" s="845" t="s">
        <v>798</v>
      </c>
      <c r="CO111" s="845" t="s">
        <v>798</v>
      </c>
      <c r="CP111" s="845" t="s">
        <v>798</v>
      </c>
      <c r="CQ111" s="845" t="s">
        <v>798</v>
      </c>
      <c r="CR111" s="845" t="s">
        <v>798</v>
      </c>
      <c r="CS111" s="845" t="s">
        <v>798</v>
      </c>
      <c r="CT111" s="845" t="s">
        <v>798</v>
      </c>
      <c r="CU111" s="845" t="s">
        <v>798</v>
      </c>
      <c r="CV111" s="845" t="s">
        <v>798</v>
      </c>
      <c r="CW111" s="845" t="s">
        <v>798</v>
      </c>
      <c r="CX111" s="845" t="s">
        <v>798</v>
      </c>
      <c r="CY111" s="845" t="s">
        <v>798</v>
      </c>
      <c r="CZ111" s="845" t="s">
        <v>798</v>
      </c>
      <c r="DA111" s="845" t="s">
        <v>798</v>
      </c>
      <c r="DB111" s="845" t="s">
        <v>798</v>
      </c>
      <c r="DC111" s="845" t="s">
        <v>798</v>
      </c>
      <c r="DD111" s="845" t="s">
        <v>798</v>
      </c>
      <c r="DE111" s="845" t="s">
        <v>798</v>
      </c>
      <c r="DF111" s="845" t="s">
        <v>798</v>
      </c>
      <c r="DG111" s="845" t="s">
        <v>798</v>
      </c>
      <c r="DH111" s="845" t="s">
        <v>798</v>
      </c>
      <c r="DI111" s="845" t="s">
        <v>798</v>
      </c>
      <c r="DJ111" s="845" t="s">
        <v>798</v>
      </c>
      <c r="DK111" s="845" t="s">
        <v>798</v>
      </c>
      <c r="DL111" s="845" t="s">
        <v>798</v>
      </c>
      <c r="DM111" s="845" t="s">
        <v>798</v>
      </c>
      <c r="DN111" s="845" t="s">
        <v>798</v>
      </c>
      <c r="DO111" s="845" t="s">
        <v>798</v>
      </c>
      <c r="DP111" s="845" t="s">
        <v>798</v>
      </c>
      <c r="DQ111" s="845" t="s">
        <v>798</v>
      </c>
      <c r="DR111" s="845" t="s">
        <v>798</v>
      </c>
      <c r="DS111" s="845" t="s">
        <v>798</v>
      </c>
      <c r="DT111" s="845" t="s">
        <v>798</v>
      </c>
      <c r="DU111" s="845" t="s">
        <v>798</v>
      </c>
      <c r="DV111" s="845" t="s">
        <v>798</v>
      </c>
      <c r="DW111" s="845" t="s">
        <v>798</v>
      </c>
      <c r="DX111" s="845" t="s">
        <v>798</v>
      </c>
      <c r="DY111" s="845" t="s">
        <v>798</v>
      </c>
      <c r="DZ111" s="845" t="s">
        <v>798</v>
      </c>
      <c r="EA111" s="845" t="s">
        <v>798</v>
      </c>
      <c r="EB111" s="845" t="s">
        <v>798</v>
      </c>
      <c r="EC111" s="845" t="s">
        <v>798</v>
      </c>
      <c r="ED111" s="845" t="s">
        <v>798</v>
      </c>
      <c r="EE111" s="845" t="s">
        <v>798</v>
      </c>
      <c r="EF111" s="845" t="s">
        <v>798</v>
      </c>
    </row>
    <row r="112" spans="1:136" x14ac:dyDescent="0.2">
      <c r="A112" s="845">
        <v>108</v>
      </c>
      <c r="B112" s="845">
        <v>12</v>
      </c>
      <c r="C112" s="845" t="s">
        <v>798</v>
      </c>
      <c r="D112" s="845" t="s">
        <v>798</v>
      </c>
      <c r="E112" s="845" t="s">
        <v>798</v>
      </c>
      <c r="F112" s="845" t="s">
        <v>798</v>
      </c>
      <c r="G112" s="845" t="s">
        <v>798</v>
      </c>
      <c r="H112" s="845" t="s">
        <v>798</v>
      </c>
      <c r="I112" s="845" t="s">
        <v>798</v>
      </c>
      <c r="J112" s="845" t="s">
        <v>798</v>
      </c>
      <c r="K112" s="845" t="s">
        <v>798</v>
      </c>
      <c r="L112" s="845" t="s">
        <v>798</v>
      </c>
      <c r="M112" s="845" t="s">
        <v>798</v>
      </c>
      <c r="N112" s="845" t="s">
        <v>798</v>
      </c>
      <c r="O112" s="845" t="s">
        <v>798</v>
      </c>
      <c r="P112" s="845" t="s">
        <v>798</v>
      </c>
      <c r="Q112" s="845" t="s">
        <v>798</v>
      </c>
      <c r="R112" s="845" t="s">
        <v>798</v>
      </c>
      <c r="S112" s="845" t="s">
        <v>798</v>
      </c>
      <c r="T112" s="845" t="s">
        <v>798</v>
      </c>
      <c r="U112" s="845" t="s">
        <v>798</v>
      </c>
      <c r="V112" s="845" t="s">
        <v>798</v>
      </c>
      <c r="W112" s="845" t="s">
        <v>798</v>
      </c>
      <c r="X112" s="845" t="s">
        <v>798</v>
      </c>
      <c r="Y112" s="845" t="s">
        <v>798</v>
      </c>
      <c r="Z112" s="845" t="s">
        <v>798</v>
      </c>
      <c r="AA112" s="845" t="s">
        <v>798</v>
      </c>
      <c r="AB112" s="845" t="s">
        <v>798</v>
      </c>
      <c r="AC112" s="845" t="s">
        <v>798</v>
      </c>
      <c r="AD112" s="845" t="s">
        <v>798</v>
      </c>
      <c r="AE112" s="845" t="s">
        <v>798</v>
      </c>
      <c r="AF112" s="845" t="s">
        <v>798</v>
      </c>
      <c r="AG112" s="845" t="s">
        <v>798</v>
      </c>
      <c r="AH112" s="845" t="s">
        <v>798</v>
      </c>
      <c r="AI112" s="845" t="s">
        <v>798</v>
      </c>
      <c r="AJ112" s="845" t="s">
        <v>798</v>
      </c>
      <c r="AK112" s="845" t="s">
        <v>798</v>
      </c>
      <c r="AL112" s="845" t="s">
        <v>798</v>
      </c>
      <c r="AM112" s="845" t="s">
        <v>798</v>
      </c>
      <c r="AN112" s="845" t="s">
        <v>798</v>
      </c>
      <c r="AO112" s="845" t="s">
        <v>798</v>
      </c>
      <c r="AP112" s="845" t="s">
        <v>798</v>
      </c>
      <c r="AQ112" s="845" t="s">
        <v>798</v>
      </c>
      <c r="AR112" s="845" t="s">
        <v>798</v>
      </c>
      <c r="AS112" s="845" t="s">
        <v>798</v>
      </c>
      <c r="AT112" s="845" t="s">
        <v>798</v>
      </c>
      <c r="AU112" s="845" t="s">
        <v>798</v>
      </c>
      <c r="AV112" s="845" t="s">
        <v>798</v>
      </c>
      <c r="AW112" s="845" t="s">
        <v>798</v>
      </c>
      <c r="AX112" s="845" t="s">
        <v>798</v>
      </c>
      <c r="AY112" s="845" t="s">
        <v>798</v>
      </c>
      <c r="AZ112" s="845" t="s">
        <v>798</v>
      </c>
      <c r="BA112" s="845" t="s">
        <v>798</v>
      </c>
      <c r="BB112" s="845" t="s">
        <v>798</v>
      </c>
      <c r="BC112" s="845" t="s">
        <v>798</v>
      </c>
      <c r="BD112" s="845" t="s">
        <v>798</v>
      </c>
      <c r="BE112" s="845" t="s">
        <v>798</v>
      </c>
      <c r="BF112" s="845" t="s">
        <v>798</v>
      </c>
      <c r="BG112" s="845" t="s">
        <v>798</v>
      </c>
      <c r="BH112" s="845" t="s">
        <v>798</v>
      </c>
      <c r="BI112" s="845" t="s">
        <v>798</v>
      </c>
      <c r="BJ112" s="845" t="s">
        <v>798</v>
      </c>
      <c r="BK112" s="845" t="s">
        <v>798</v>
      </c>
      <c r="BL112" s="845" t="s">
        <v>798</v>
      </c>
      <c r="BM112" s="845" t="s">
        <v>798</v>
      </c>
      <c r="BN112" s="845" t="s">
        <v>798</v>
      </c>
      <c r="BO112" s="845" t="s">
        <v>798</v>
      </c>
      <c r="BP112" s="845" t="s">
        <v>798</v>
      </c>
      <c r="BQ112" s="845" t="s">
        <v>798</v>
      </c>
      <c r="BR112" s="845" t="s">
        <v>798</v>
      </c>
      <c r="BS112" s="845" t="s">
        <v>798</v>
      </c>
      <c r="BT112" s="845" t="s">
        <v>798</v>
      </c>
      <c r="BU112" s="845" t="s">
        <v>798</v>
      </c>
      <c r="BV112" s="845" t="s">
        <v>798</v>
      </c>
      <c r="BW112" s="845" t="s">
        <v>798</v>
      </c>
      <c r="BX112" s="845" t="s">
        <v>798</v>
      </c>
      <c r="BY112" s="845" t="s">
        <v>798</v>
      </c>
      <c r="BZ112" s="845" t="s">
        <v>798</v>
      </c>
      <c r="CA112" s="845" t="s">
        <v>798</v>
      </c>
      <c r="CB112" s="845" t="s">
        <v>798</v>
      </c>
      <c r="CC112" s="845" t="s">
        <v>798</v>
      </c>
      <c r="CD112" s="845" t="s">
        <v>798</v>
      </c>
      <c r="CE112" s="845" t="s">
        <v>798</v>
      </c>
      <c r="CF112" s="845" t="s">
        <v>798</v>
      </c>
      <c r="CG112" s="845" t="s">
        <v>798</v>
      </c>
      <c r="CH112" s="845" t="s">
        <v>798</v>
      </c>
      <c r="CI112" s="845" t="s">
        <v>798</v>
      </c>
      <c r="CJ112" s="845" t="s">
        <v>798</v>
      </c>
      <c r="CK112" s="845" t="s">
        <v>798</v>
      </c>
      <c r="CL112" s="845" t="s">
        <v>798</v>
      </c>
      <c r="CM112" s="845" t="s">
        <v>798</v>
      </c>
      <c r="CN112" s="845" t="s">
        <v>798</v>
      </c>
      <c r="CO112" s="845" t="s">
        <v>798</v>
      </c>
      <c r="CP112" s="845" t="s">
        <v>798</v>
      </c>
      <c r="CQ112" s="845" t="s">
        <v>798</v>
      </c>
      <c r="CR112" s="845" t="s">
        <v>798</v>
      </c>
      <c r="CS112" s="845" t="s">
        <v>798</v>
      </c>
      <c r="CT112" s="845" t="s">
        <v>798</v>
      </c>
      <c r="CU112" s="845" t="s">
        <v>798</v>
      </c>
      <c r="CV112" s="845" t="s">
        <v>798</v>
      </c>
      <c r="CW112" s="845" t="s">
        <v>798</v>
      </c>
      <c r="CX112" s="845" t="s">
        <v>798</v>
      </c>
      <c r="CY112" s="845" t="s">
        <v>798</v>
      </c>
      <c r="CZ112" s="845" t="s">
        <v>798</v>
      </c>
      <c r="DA112" s="845" t="s">
        <v>798</v>
      </c>
      <c r="DB112" s="845" t="s">
        <v>798</v>
      </c>
      <c r="DC112" s="845" t="s">
        <v>798</v>
      </c>
      <c r="DD112" s="845" t="s">
        <v>798</v>
      </c>
      <c r="DE112" s="845" t="s">
        <v>798</v>
      </c>
      <c r="DF112" s="845" t="s">
        <v>798</v>
      </c>
      <c r="DG112" s="845" t="s">
        <v>798</v>
      </c>
      <c r="DH112" s="845" t="s">
        <v>798</v>
      </c>
      <c r="DI112" s="845" t="s">
        <v>798</v>
      </c>
      <c r="DJ112" s="845" t="s">
        <v>798</v>
      </c>
      <c r="DK112" s="845" t="s">
        <v>798</v>
      </c>
      <c r="DL112" s="845" t="s">
        <v>798</v>
      </c>
      <c r="DM112" s="845" t="s">
        <v>798</v>
      </c>
      <c r="DN112" s="845" t="s">
        <v>798</v>
      </c>
      <c r="DO112" s="845" t="s">
        <v>798</v>
      </c>
      <c r="DP112" s="845" t="s">
        <v>798</v>
      </c>
      <c r="DQ112" s="845" t="s">
        <v>798</v>
      </c>
      <c r="DR112" s="845" t="s">
        <v>798</v>
      </c>
      <c r="DS112" s="845" t="s">
        <v>798</v>
      </c>
      <c r="DT112" s="845" t="s">
        <v>798</v>
      </c>
      <c r="DU112" s="845" t="s">
        <v>798</v>
      </c>
      <c r="DV112" s="845" t="s">
        <v>798</v>
      </c>
      <c r="DW112" s="845" t="s">
        <v>798</v>
      </c>
      <c r="DX112" s="845" t="s">
        <v>798</v>
      </c>
      <c r="DY112" s="845" t="s">
        <v>798</v>
      </c>
      <c r="DZ112" s="845" t="s">
        <v>798</v>
      </c>
      <c r="EA112" s="845" t="s">
        <v>798</v>
      </c>
      <c r="EB112" s="845" t="s">
        <v>798</v>
      </c>
      <c r="EC112" s="845" t="s">
        <v>798</v>
      </c>
      <c r="ED112" s="845" t="s">
        <v>798</v>
      </c>
      <c r="EE112" s="845" t="s">
        <v>798</v>
      </c>
      <c r="EF112" s="845" t="s">
        <v>798</v>
      </c>
    </row>
    <row r="113" spans="1:136" x14ac:dyDescent="0.2">
      <c r="A113" s="845">
        <v>109</v>
      </c>
      <c r="B113" s="845">
        <v>1</v>
      </c>
      <c r="C113" s="845" t="s">
        <v>798</v>
      </c>
      <c r="D113" s="845" t="s">
        <v>798</v>
      </c>
      <c r="E113" s="845" t="s">
        <v>798</v>
      </c>
      <c r="F113" s="845" t="s">
        <v>798</v>
      </c>
      <c r="G113" s="845" t="s">
        <v>798</v>
      </c>
      <c r="H113" s="845" t="s">
        <v>798</v>
      </c>
      <c r="I113" s="845" t="s">
        <v>798</v>
      </c>
      <c r="J113" s="845" t="s">
        <v>798</v>
      </c>
      <c r="K113" s="845" t="s">
        <v>798</v>
      </c>
      <c r="L113" s="845" t="s">
        <v>798</v>
      </c>
      <c r="M113" s="845" t="s">
        <v>798</v>
      </c>
      <c r="N113" s="845" t="s">
        <v>798</v>
      </c>
      <c r="O113" s="845" t="s">
        <v>798</v>
      </c>
      <c r="P113" s="845" t="s">
        <v>798</v>
      </c>
      <c r="Q113" s="845" t="s">
        <v>798</v>
      </c>
      <c r="R113" s="845" t="s">
        <v>798</v>
      </c>
      <c r="S113" s="845" t="s">
        <v>798</v>
      </c>
      <c r="T113" s="845" t="s">
        <v>798</v>
      </c>
      <c r="U113" s="845" t="s">
        <v>798</v>
      </c>
      <c r="V113" s="845" t="s">
        <v>798</v>
      </c>
      <c r="W113" s="845" t="s">
        <v>798</v>
      </c>
      <c r="X113" s="845" t="s">
        <v>798</v>
      </c>
      <c r="Y113" s="845" t="s">
        <v>798</v>
      </c>
      <c r="Z113" s="845" t="s">
        <v>798</v>
      </c>
      <c r="AA113" s="845" t="s">
        <v>798</v>
      </c>
      <c r="AB113" s="845" t="s">
        <v>798</v>
      </c>
      <c r="AC113" s="845" t="s">
        <v>798</v>
      </c>
      <c r="AD113" s="845" t="s">
        <v>798</v>
      </c>
      <c r="AE113" s="845" t="s">
        <v>798</v>
      </c>
      <c r="AF113" s="845" t="s">
        <v>798</v>
      </c>
      <c r="AG113" s="845" t="s">
        <v>798</v>
      </c>
      <c r="AH113" s="845" t="s">
        <v>798</v>
      </c>
      <c r="AI113" s="845" t="s">
        <v>798</v>
      </c>
      <c r="AJ113" s="845" t="s">
        <v>798</v>
      </c>
      <c r="AK113" s="845" t="s">
        <v>798</v>
      </c>
      <c r="AL113" s="845" t="s">
        <v>798</v>
      </c>
      <c r="AM113" s="845" t="s">
        <v>798</v>
      </c>
      <c r="AN113" s="845" t="s">
        <v>798</v>
      </c>
      <c r="AO113" s="845" t="s">
        <v>798</v>
      </c>
      <c r="AP113" s="845" t="s">
        <v>798</v>
      </c>
      <c r="AQ113" s="845" t="s">
        <v>798</v>
      </c>
      <c r="AR113" s="845" t="s">
        <v>798</v>
      </c>
      <c r="AS113" s="845" t="s">
        <v>798</v>
      </c>
      <c r="AT113" s="845" t="s">
        <v>798</v>
      </c>
      <c r="AU113" s="845" t="s">
        <v>798</v>
      </c>
      <c r="AV113" s="845" t="s">
        <v>798</v>
      </c>
      <c r="AW113" s="845" t="s">
        <v>798</v>
      </c>
      <c r="AX113" s="845" t="s">
        <v>798</v>
      </c>
      <c r="AY113" s="845" t="s">
        <v>798</v>
      </c>
      <c r="AZ113" s="845" t="s">
        <v>798</v>
      </c>
      <c r="BA113" s="845" t="s">
        <v>798</v>
      </c>
      <c r="BB113" s="845" t="s">
        <v>798</v>
      </c>
      <c r="BC113" s="845" t="s">
        <v>798</v>
      </c>
      <c r="BD113" s="845" t="s">
        <v>798</v>
      </c>
      <c r="BE113" s="845" t="s">
        <v>798</v>
      </c>
      <c r="BF113" s="845" t="s">
        <v>798</v>
      </c>
      <c r="BG113" s="845" t="s">
        <v>798</v>
      </c>
      <c r="BH113" s="845" t="s">
        <v>798</v>
      </c>
      <c r="BI113" s="845" t="s">
        <v>798</v>
      </c>
      <c r="BJ113" s="845" t="s">
        <v>798</v>
      </c>
      <c r="BK113" s="845" t="s">
        <v>798</v>
      </c>
      <c r="BL113" s="845" t="s">
        <v>798</v>
      </c>
      <c r="BM113" s="845" t="s">
        <v>798</v>
      </c>
      <c r="BN113" s="845" t="s">
        <v>798</v>
      </c>
      <c r="BO113" s="845" t="s">
        <v>798</v>
      </c>
      <c r="BP113" s="845" t="s">
        <v>798</v>
      </c>
      <c r="BQ113" s="845" t="s">
        <v>798</v>
      </c>
      <c r="BR113" s="845" t="s">
        <v>798</v>
      </c>
      <c r="BS113" s="845" t="s">
        <v>798</v>
      </c>
      <c r="BT113" s="845" t="s">
        <v>798</v>
      </c>
      <c r="BU113" s="845" t="s">
        <v>798</v>
      </c>
      <c r="BV113" s="845" t="s">
        <v>798</v>
      </c>
      <c r="BW113" s="845" t="s">
        <v>798</v>
      </c>
      <c r="BX113" s="845" t="s">
        <v>798</v>
      </c>
      <c r="BY113" s="845" t="s">
        <v>798</v>
      </c>
      <c r="BZ113" s="845" t="s">
        <v>798</v>
      </c>
      <c r="CA113" s="845" t="s">
        <v>798</v>
      </c>
      <c r="CB113" s="845" t="s">
        <v>798</v>
      </c>
      <c r="CC113" s="845" t="s">
        <v>798</v>
      </c>
      <c r="CD113" s="845" t="s">
        <v>798</v>
      </c>
      <c r="CE113" s="845" t="s">
        <v>798</v>
      </c>
      <c r="CF113" s="845" t="s">
        <v>798</v>
      </c>
      <c r="CG113" s="845" t="s">
        <v>798</v>
      </c>
      <c r="CH113" s="845" t="s">
        <v>798</v>
      </c>
      <c r="CI113" s="845" t="s">
        <v>798</v>
      </c>
      <c r="CJ113" s="845" t="s">
        <v>798</v>
      </c>
      <c r="CK113" s="845" t="s">
        <v>798</v>
      </c>
      <c r="CL113" s="845" t="s">
        <v>798</v>
      </c>
      <c r="CM113" s="845" t="s">
        <v>798</v>
      </c>
      <c r="CN113" s="845" t="s">
        <v>798</v>
      </c>
      <c r="CO113" s="845" t="s">
        <v>798</v>
      </c>
      <c r="CP113" s="845" t="s">
        <v>798</v>
      </c>
      <c r="CQ113" s="845" t="s">
        <v>798</v>
      </c>
      <c r="CR113" s="845" t="s">
        <v>798</v>
      </c>
      <c r="CS113" s="845" t="s">
        <v>798</v>
      </c>
      <c r="CT113" s="845" t="s">
        <v>798</v>
      </c>
      <c r="CU113" s="845" t="s">
        <v>798</v>
      </c>
      <c r="CV113" s="845" t="s">
        <v>798</v>
      </c>
      <c r="CW113" s="845" t="s">
        <v>798</v>
      </c>
      <c r="CX113" s="845" t="s">
        <v>798</v>
      </c>
      <c r="CY113" s="845" t="s">
        <v>798</v>
      </c>
      <c r="CZ113" s="845" t="s">
        <v>798</v>
      </c>
      <c r="DA113" s="845" t="s">
        <v>798</v>
      </c>
      <c r="DB113" s="845" t="s">
        <v>798</v>
      </c>
      <c r="DC113" s="845" t="s">
        <v>798</v>
      </c>
      <c r="DD113" s="845" t="s">
        <v>798</v>
      </c>
      <c r="DE113" s="845" t="s">
        <v>798</v>
      </c>
      <c r="DF113" s="845" t="s">
        <v>798</v>
      </c>
      <c r="DG113" s="845" t="s">
        <v>798</v>
      </c>
      <c r="DH113" s="845" t="s">
        <v>798</v>
      </c>
      <c r="DI113" s="845" t="s">
        <v>798</v>
      </c>
      <c r="DJ113" s="845" t="s">
        <v>798</v>
      </c>
      <c r="DK113" s="845" t="s">
        <v>798</v>
      </c>
      <c r="DL113" s="845" t="s">
        <v>798</v>
      </c>
      <c r="DM113" s="845" t="s">
        <v>798</v>
      </c>
      <c r="DN113" s="845" t="s">
        <v>798</v>
      </c>
      <c r="DO113" s="845" t="s">
        <v>798</v>
      </c>
      <c r="DP113" s="845" t="s">
        <v>798</v>
      </c>
      <c r="DQ113" s="845" t="s">
        <v>798</v>
      </c>
      <c r="DR113" s="845" t="s">
        <v>798</v>
      </c>
      <c r="DS113" s="845" t="s">
        <v>798</v>
      </c>
      <c r="DT113" s="845" t="s">
        <v>798</v>
      </c>
      <c r="DU113" s="845" t="s">
        <v>798</v>
      </c>
      <c r="DV113" s="845" t="s">
        <v>798</v>
      </c>
      <c r="DW113" s="845" t="s">
        <v>798</v>
      </c>
      <c r="DX113" s="845" t="s">
        <v>798</v>
      </c>
      <c r="DY113" s="845" t="s">
        <v>798</v>
      </c>
      <c r="DZ113" s="845" t="s">
        <v>798</v>
      </c>
      <c r="EA113" s="845" t="s">
        <v>798</v>
      </c>
      <c r="EB113" s="845" t="s">
        <v>798</v>
      </c>
      <c r="EC113" s="845" t="s">
        <v>798</v>
      </c>
      <c r="ED113" s="845" t="s">
        <v>798</v>
      </c>
      <c r="EE113" s="845" t="s">
        <v>798</v>
      </c>
      <c r="EF113" s="845" t="s">
        <v>798</v>
      </c>
    </row>
    <row r="114" spans="1:136" x14ac:dyDescent="0.2">
      <c r="A114" s="845">
        <v>110</v>
      </c>
      <c r="B114" s="845">
        <v>2</v>
      </c>
      <c r="C114" s="845" t="s">
        <v>798</v>
      </c>
      <c r="D114" s="845" t="s">
        <v>798</v>
      </c>
      <c r="E114" s="845" t="s">
        <v>798</v>
      </c>
      <c r="F114" s="845" t="s">
        <v>798</v>
      </c>
      <c r="G114" s="845" t="s">
        <v>798</v>
      </c>
      <c r="H114" s="845" t="s">
        <v>798</v>
      </c>
      <c r="I114" s="845" t="s">
        <v>798</v>
      </c>
      <c r="J114" s="845" t="s">
        <v>798</v>
      </c>
      <c r="K114" s="845" t="s">
        <v>798</v>
      </c>
      <c r="L114" s="845" t="s">
        <v>798</v>
      </c>
      <c r="M114" s="845" t="s">
        <v>798</v>
      </c>
      <c r="N114" s="845" t="s">
        <v>798</v>
      </c>
      <c r="O114" s="845" t="s">
        <v>798</v>
      </c>
      <c r="P114" s="845" t="s">
        <v>798</v>
      </c>
      <c r="Q114" s="845" t="s">
        <v>798</v>
      </c>
      <c r="R114" s="845" t="s">
        <v>798</v>
      </c>
      <c r="S114" s="845" t="s">
        <v>798</v>
      </c>
      <c r="T114" s="845" t="s">
        <v>798</v>
      </c>
      <c r="U114" s="845" t="s">
        <v>798</v>
      </c>
      <c r="V114" s="845" t="s">
        <v>798</v>
      </c>
      <c r="W114" s="845" t="s">
        <v>798</v>
      </c>
      <c r="X114" s="845" t="s">
        <v>798</v>
      </c>
      <c r="Y114" s="845" t="s">
        <v>798</v>
      </c>
      <c r="Z114" s="845" t="s">
        <v>798</v>
      </c>
      <c r="AA114" s="845" t="s">
        <v>798</v>
      </c>
      <c r="AB114" s="845" t="s">
        <v>798</v>
      </c>
      <c r="AC114" s="845" t="s">
        <v>798</v>
      </c>
      <c r="AD114" s="845" t="s">
        <v>798</v>
      </c>
      <c r="AE114" s="845" t="s">
        <v>798</v>
      </c>
      <c r="AF114" s="845" t="s">
        <v>798</v>
      </c>
      <c r="AG114" s="845" t="s">
        <v>798</v>
      </c>
      <c r="AH114" s="845" t="s">
        <v>798</v>
      </c>
      <c r="AI114" s="845" t="s">
        <v>798</v>
      </c>
      <c r="AJ114" s="845" t="s">
        <v>798</v>
      </c>
      <c r="AK114" s="845" t="s">
        <v>798</v>
      </c>
      <c r="AL114" s="845" t="s">
        <v>798</v>
      </c>
      <c r="AM114" s="845" t="s">
        <v>798</v>
      </c>
      <c r="AN114" s="845" t="s">
        <v>798</v>
      </c>
      <c r="AO114" s="845" t="s">
        <v>798</v>
      </c>
      <c r="AP114" s="845" t="s">
        <v>798</v>
      </c>
      <c r="AQ114" s="845" t="s">
        <v>798</v>
      </c>
      <c r="AR114" s="845" t="s">
        <v>798</v>
      </c>
      <c r="AS114" s="845" t="s">
        <v>798</v>
      </c>
      <c r="AT114" s="845" t="s">
        <v>798</v>
      </c>
      <c r="AU114" s="845" t="s">
        <v>798</v>
      </c>
      <c r="AV114" s="845" t="s">
        <v>798</v>
      </c>
      <c r="AW114" s="845" t="s">
        <v>798</v>
      </c>
      <c r="AX114" s="845" t="s">
        <v>798</v>
      </c>
      <c r="AY114" s="845" t="s">
        <v>798</v>
      </c>
      <c r="AZ114" s="845" t="s">
        <v>798</v>
      </c>
      <c r="BA114" s="845" t="s">
        <v>798</v>
      </c>
      <c r="BB114" s="845" t="s">
        <v>798</v>
      </c>
      <c r="BC114" s="845" t="s">
        <v>798</v>
      </c>
      <c r="BD114" s="845" t="s">
        <v>798</v>
      </c>
      <c r="BE114" s="845" t="s">
        <v>798</v>
      </c>
      <c r="BF114" s="845" t="s">
        <v>798</v>
      </c>
      <c r="BG114" s="845" t="s">
        <v>798</v>
      </c>
      <c r="BH114" s="845" t="s">
        <v>798</v>
      </c>
      <c r="BI114" s="845" t="s">
        <v>798</v>
      </c>
      <c r="BJ114" s="845" t="s">
        <v>798</v>
      </c>
      <c r="BK114" s="845" t="s">
        <v>798</v>
      </c>
      <c r="BL114" s="845" t="s">
        <v>798</v>
      </c>
      <c r="BM114" s="845" t="s">
        <v>798</v>
      </c>
      <c r="BN114" s="845" t="s">
        <v>798</v>
      </c>
      <c r="BO114" s="845" t="s">
        <v>798</v>
      </c>
      <c r="BP114" s="845" t="s">
        <v>798</v>
      </c>
      <c r="BQ114" s="845" t="s">
        <v>798</v>
      </c>
      <c r="BR114" s="845" t="s">
        <v>798</v>
      </c>
      <c r="BS114" s="845" t="s">
        <v>798</v>
      </c>
      <c r="BT114" s="845" t="s">
        <v>798</v>
      </c>
      <c r="BU114" s="845" t="s">
        <v>798</v>
      </c>
      <c r="BV114" s="845" t="s">
        <v>798</v>
      </c>
      <c r="BW114" s="845" t="s">
        <v>798</v>
      </c>
      <c r="BX114" s="845" t="s">
        <v>798</v>
      </c>
      <c r="BY114" s="845" t="s">
        <v>798</v>
      </c>
      <c r="BZ114" s="845" t="s">
        <v>798</v>
      </c>
      <c r="CA114" s="845" t="s">
        <v>798</v>
      </c>
      <c r="CB114" s="845" t="s">
        <v>798</v>
      </c>
      <c r="CC114" s="845" t="s">
        <v>798</v>
      </c>
      <c r="CD114" s="845" t="s">
        <v>798</v>
      </c>
      <c r="CE114" s="845" t="s">
        <v>798</v>
      </c>
      <c r="CF114" s="845" t="s">
        <v>798</v>
      </c>
      <c r="CG114" s="845" t="s">
        <v>798</v>
      </c>
      <c r="CH114" s="845" t="s">
        <v>798</v>
      </c>
      <c r="CI114" s="845" t="s">
        <v>798</v>
      </c>
      <c r="CJ114" s="845" t="s">
        <v>798</v>
      </c>
      <c r="CK114" s="845" t="s">
        <v>798</v>
      </c>
      <c r="CL114" s="845" t="s">
        <v>798</v>
      </c>
      <c r="CM114" s="845" t="s">
        <v>798</v>
      </c>
      <c r="CN114" s="845" t="s">
        <v>798</v>
      </c>
      <c r="CO114" s="845" t="s">
        <v>798</v>
      </c>
      <c r="CP114" s="845" t="s">
        <v>798</v>
      </c>
      <c r="CQ114" s="845" t="s">
        <v>798</v>
      </c>
      <c r="CR114" s="845" t="s">
        <v>798</v>
      </c>
      <c r="CS114" s="845" t="s">
        <v>798</v>
      </c>
      <c r="CT114" s="845" t="s">
        <v>798</v>
      </c>
      <c r="CU114" s="845" t="s">
        <v>798</v>
      </c>
      <c r="CV114" s="845" t="s">
        <v>798</v>
      </c>
      <c r="CW114" s="845" t="s">
        <v>798</v>
      </c>
      <c r="CX114" s="845" t="s">
        <v>798</v>
      </c>
      <c r="CY114" s="845" t="s">
        <v>798</v>
      </c>
      <c r="CZ114" s="845" t="s">
        <v>798</v>
      </c>
      <c r="DA114" s="845" t="s">
        <v>798</v>
      </c>
      <c r="DB114" s="845" t="s">
        <v>798</v>
      </c>
      <c r="DC114" s="845" t="s">
        <v>798</v>
      </c>
      <c r="DD114" s="845" t="s">
        <v>798</v>
      </c>
      <c r="DE114" s="845" t="s">
        <v>798</v>
      </c>
      <c r="DF114" s="845" t="s">
        <v>798</v>
      </c>
      <c r="DG114" s="845" t="s">
        <v>798</v>
      </c>
      <c r="DH114" s="845" t="s">
        <v>798</v>
      </c>
      <c r="DI114" s="845" t="s">
        <v>798</v>
      </c>
      <c r="DJ114" s="845" t="s">
        <v>798</v>
      </c>
      <c r="DK114" s="845" t="s">
        <v>798</v>
      </c>
      <c r="DL114" s="845" t="s">
        <v>798</v>
      </c>
      <c r="DM114" s="845" t="s">
        <v>798</v>
      </c>
      <c r="DN114" s="845" t="s">
        <v>798</v>
      </c>
      <c r="DO114" s="845" t="s">
        <v>798</v>
      </c>
      <c r="DP114" s="845" t="s">
        <v>798</v>
      </c>
      <c r="DQ114" s="845" t="s">
        <v>798</v>
      </c>
      <c r="DR114" s="845" t="s">
        <v>798</v>
      </c>
      <c r="DS114" s="845" t="s">
        <v>798</v>
      </c>
      <c r="DT114" s="845" t="s">
        <v>798</v>
      </c>
      <c r="DU114" s="845" t="s">
        <v>798</v>
      </c>
      <c r="DV114" s="845" t="s">
        <v>798</v>
      </c>
      <c r="DW114" s="845" t="s">
        <v>798</v>
      </c>
      <c r="DX114" s="845" t="s">
        <v>798</v>
      </c>
      <c r="DY114" s="845" t="s">
        <v>798</v>
      </c>
      <c r="DZ114" s="845" t="s">
        <v>798</v>
      </c>
      <c r="EA114" s="845" t="s">
        <v>798</v>
      </c>
      <c r="EB114" s="845" t="s">
        <v>798</v>
      </c>
      <c r="EC114" s="845" t="s">
        <v>798</v>
      </c>
      <c r="ED114" s="845" t="s">
        <v>798</v>
      </c>
      <c r="EE114" s="845" t="s">
        <v>798</v>
      </c>
      <c r="EF114" s="845" t="s">
        <v>798</v>
      </c>
    </row>
    <row r="115" spans="1:136" x14ac:dyDescent="0.2">
      <c r="A115" s="845">
        <v>111</v>
      </c>
      <c r="B115" s="845">
        <v>3</v>
      </c>
      <c r="C115" s="845" t="s">
        <v>798</v>
      </c>
      <c r="D115" s="845" t="s">
        <v>798</v>
      </c>
      <c r="E115" s="845" t="s">
        <v>798</v>
      </c>
      <c r="F115" s="845" t="s">
        <v>798</v>
      </c>
      <c r="G115" s="845" t="s">
        <v>798</v>
      </c>
      <c r="H115" s="845" t="s">
        <v>798</v>
      </c>
      <c r="I115" s="845" t="s">
        <v>798</v>
      </c>
      <c r="J115" s="845" t="s">
        <v>798</v>
      </c>
      <c r="K115" s="845" t="s">
        <v>798</v>
      </c>
      <c r="L115" s="845" t="s">
        <v>798</v>
      </c>
      <c r="M115" s="845" t="s">
        <v>798</v>
      </c>
      <c r="N115" s="845" t="s">
        <v>798</v>
      </c>
      <c r="O115" s="845" t="s">
        <v>798</v>
      </c>
      <c r="P115" s="845" t="s">
        <v>798</v>
      </c>
      <c r="Q115" s="845" t="s">
        <v>798</v>
      </c>
      <c r="R115" s="845" t="s">
        <v>798</v>
      </c>
      <c r="S115" s="845" t="s">
        <v>798</v>
      </c>
      <c r="T115" s="845" t="s">
        <v>798</v>
      </c>
      <c r="U115" s="845" t="s">
        <v>798</v>
      </c>
      <c r="V115" s="845" t="s">
        <v>798</v>
      </c>
      <c r="W115" s="845" t="s">
        <v>798</v>
      </c>
      <c r="X115" s="845" t="s">
        <v>798</v>
      </c>
      <c r="Y115" s="845" t="s">
        <v>798</v>
      </c>
      <c r="Z115" s="845" t="s">
        <v>798</v>
      </c>
      <c r="AA115" s="845" t="s">
        <v>798</v>
      </c>
      <c r="AB115" s="845" t="s">
        <v>798</v>
      </c>
      <c r="AC115" s="845" t="s">
        <v>798</v>
      </c>
      <c r="AD115" s="845" t="s">
        <v>798</v>
      </c>
      <c r="AE115" s="845" t="s">
        <v>798</v>
      </c>
      <c r="AF115" s="845" t="s">
        <v>798</v>
      </c>
      <c r="AG115" s="845" t="s">
        <v>798</v>
      </c>
      <c r="AH115" s="845" t="s">
        <v>798</v>
      </c>
      <c r="AI115" s="845" t="s">
        <v>798</v>
      </c>
      <c r="AJ115" s="845" t="s">
        <v>798</v>
      </c>
      <c r="AK115" s="845" t="s">
        <v>798</v>
      </c>
      <c r="AL115" s="845" t="s">
        <v>798</v>
      </c>
      <c r="AM115" s="845" t="s">
        <v>798</v>
      </c>
      <c r="AN115" s="845" t="s">
        <v>798</v>
      </c>
      <c r="AO115" s="845" t="s">
        <v>798</v>
      </c>
      <c r="AP115" s="845" t="s">
        <v>798</v>
      </c>
      <c r="AQ115" s="845" t="s">
        <v>798</v>
      </c>
      <c r="AR115" s="845" t="s">
        <v>798</v>
      </c>
      <c r="AS115" s="845" t="s">
        <v>798</v>
      </c>
      <c r="AT115" s="845" t="s">
        <v>798</v>
      </c>
      <c r="AU115" s="845" t="s">
        <v>798</v>
      </c>
      <c r="AV115" s="845" t="s">
        <v>798</v>
      </c>
      <c r="AW115" s="845" t="s">
        <v>798</v>
      </c>
      <c r="AX115" s="845" t="s">
        <v>798</v>
      </c>
      <c r="AY115" s="845" t="s">
        <v>798</v>
      </c>
      <c r="AZ115" s="845" t="s">
        <v>798</v>
      </c>
      <c r="BA115" s="845" t="s">
        <v>798</v>
      </c>
      <c r="BB115" s="845" t="s">
        <v>798</v>
      </c>
      <c r="BC115" s="845" t="s">
        <v>798</v>
      </c>
      <c r="BD115" s="845" t="s">
        <v>798</v>
      </c>
      <c r="BE115" s="845" t="s">
        <v>798</v>
      </c>
      <c r="BF115" s="845" t="s">
        <v>798</v>
      </c>
      <c r="BG115" s="845" t="s">
        <v>798</v>
      </c>
      <c r="BH115" s="845" t="s">
        <v>798</v>
      </c>
      <c r="BI115" s="845" t="s">
        <v>798</v>
      </c>
      <c r="BJ115" s="845" t="s">
        <v>798</v>
      </c>
      <c r="BK115" s="845" t="s">
        <v>798</v>
      </c>
      <c r="BL115" s="845" t="s">
        <v>798</v>
      </c>
      <c r="BM115" s="845" t="s">
        <v>798</v>
      </c>
      <c r="BN115" s="845" t="s">
        <v>798</v>
      </c>
      <c r="BO115" s="845" t="s">
        <v>798</v>
      </c>
      <c r="BP115" s="845" t="s">
        <v>798</v>
      </c>
      <c r="BQ115" s="845" t="s">
        <v>798</v>
      </c>
      <c r="BR115" s="845" t="s">
        <v>798</v>
      </c>
      <c r="BS115" s="845" t="s">
        <v>798</v>
      </c>
      <c r="BT115" s="845" t="s">
        <v>798</v>
      </c>
      <c r="BU115" s="845" t="s">
        <v>798</v>
      </c>
      <c r="BV115" s="845" t="s">
        <v>798</v>
      </c>
      <c r="BW115" s="845" t="s">
        <v>798</v>
      </c>
      <c r="BX115" s="845" t="s">
        <v>798</v>
      </c>
      <c r="BY115" s="845" t="s">
        <v>798</v>
      </c>
      <c r="BZ115" s="845" t="s">
        <v>798</v>
      </c>
      <c r="CA115" s="845" t="s">
        <v>798</v>
      </c>
      <c r="CB115" s="845" t="s">
        <v>798</v>
      </c>
      <c r="CC115" s="845" t="s">
        <v>798</v>
      </c>
      <c r="CD115" s="845" t="s">
        <v>798</v>
      </c>
      <c r="CE115" s="845" t="s">
        <v>798</v>
      </c>
      <c r="CF115" s="845" t="s">
        <v>798</v>
      </c>
      <c r="CG115" s="845" t="s">
        <v>798</v>
      </c>
      <c r="CH115" s="845" t="s">
        <v>798</v>
      </c>
      <c r="CI115" s="845" t="s">
        <v>798</v>
      </c>
      <c r="CJ115" s="845" t="s">
        <v>798</v>
      </c>
      <c r="CK115" s="845" t="s">
        <v>798</v>
      </c>
      <c r="CL115" s="845" t="s">
        <v>798</v>
      </c>
      <c r="CM115" s="845" t="s">
        <v>798</v>
      </c>
      <c r="CN115" s="845" t="s">
        <v>798</v>
      </c>
      <c r="CO115" s="845" t="s">
        <v>798</v>
      </c>
      <c r="CP115" s="845" t="s">
        <v>798</v>
      </c>
      <c r="CQ115" s="845" t="s">
        <v>798</v>
      </c>
      <c r="CR115" s="845" t="s">
        <v>798</v>
      </c>
      <c r="CS115" s="845" t="s">
        <v>798</v>
      </c>
      <c r="CT115" s="845" t="s">
        <v>798</v>
      </c>
      <c r="CU115" s="845" t="s">
        <v>798</v>
      </c>
      <c r="CV115" s="845" t="s">
        <v>798</v>
      </c>
      <c r="CW115" s="845" t="s">
        <v>798</v>
      </c>
      <c r="CX115" s="845" t="s">
        <v>798</v>
      </c>
      <c r="CY115" s="845" t="s">
        <v>798</v>
      </c>
      <c r="CZ115" s="845" t="s">
        <v>798</v>
      </c>
      <c r="DA115" s="845" t="s">
        <v>798</v>
      </c>
      <c r="DB115" s="845" t="s">
        <v>798</v>
      </c>
      <c r="DC115" s="845" t="s">
        <v>798</v>
      </c>
      <c r="DD115" s="845" t="s">
        <v>798</v>
      </c>
      <c r="DE115" s="845" t="s">
        <v>798</v>
      </c>
      <c r="DF115" s="845" t="s">
        <v>798</v>
      </c>
      <c r="DG115" s="845" t="s">
        <v>798</v>
      </c>
      <c r="DH115" s="845" t="s">
        <v>798</v>
      </c>
      <c r="DI115" s="845" t="s">
        <v>798</v>
      </c>
      <c r="DJ115" s="845" t="s">
        <v>798</v>
      </c>
      <c r="DK115" s="845" t="s">
        <v>798</v>
      </c>
      <c r="DL115" s="845" t="s">
        <v>798</v>
      </c>
      <c r="DM115" s="845" t="s">
        <v>798</v>
      </c>
      <c r="DN115" s="845" t="s">
        <v>798</v>
      </c>
      <c r="DO115" s="845" t="s">
        <v>798</v>
      </c>
      <c r="DP115" s="845" t="s">
        <v>798</v>
      </c>
      <c r="DQ115" s="845" t="s">
        <v>798</v>
      </c>
      <c r="DR115" s="845" t="s">
        <v>798</v>
      </c>
      <c r="DS115" s="845" t="s">
        <v>798</v>
      </c>
      <c r="DT115" s="845" t="s">
        <v>798</v>
      </c>
      <c r="DU115" s="845" t="s">
        <v>798</v>
      </c>
      <c r="DV115" s="845" t="s">
        <v>798</v>
      </c>
      <c r="DW115" s="845" t="s">
        <v>798</v>
      </c>
      <c r="DX115" s="845" t="s">
        <v>798</v>
      </c>
      <c r="DY115" s="845" t="s">
        <v>798</v>
      </c>
      <c r="DZ115" s="845" t="s">
        <v>798</v>
      </c>
      <c r="EA115" s="845" t="s">
        <v>798</v>
      </c>
      <c r="EB115" s="845" t="s">
        <v>798</v>
      </c>
      <c r="EC115" s="845" t="s">
        <v>798</v>
      </c>
      <c r="ED115" s="845" t="s">
        <v>798</v>
      </c>
      <c r="EE115" s="845" t="s">
        <v>798</v>
      </c>
      <c r="EF115" s="845" t="s">
        <v>798</v>
      </c>
    </row>
    <row r="116" spans="1:136" x14ac:dyDescent="0.2">
      <c r="A116" s="845">
        <v>112</v>
      </c>
      <c r="B116" s="845">
        <v>4</v>
      </c>
      <c r="C116" s="845" t="s">
        <v>798</v>
      </c>
      <c r="D116" s="845" t="s">
        <v>798</v>
      </c>
      <c r="E116" s="845" t="s">
        <v>798</v>
      </c>
      <c r="F116" s="845" t="s">
        <v>798</v>
      </c>
      <c r="G116" s="845" t="s">
        <v>798</v>
      </c>
      <c r="H116" s="845" t="s">
        <v>798</v>
      </c>
      <c r="I116" s="845" t="s">
        <v>798</v>
      </c>
      <c r="J116" s="845" t="s">
        <v>798</v>
      </c>
      <c r="K116" s="845" t="s">
        <v>798</v>
      </c>
      <c r="L116" s="845" t="s">
        <v>798</v>
      </c>
      <c r="M116" s="845" t="s">
        <v>798</v>
      </c>
      <c r="N116" s="845" t="s">
        <v>798</v>
      </c>
      <c r="O116" s="845" t="s">
        <v>798</v>
      </c>
      <c r="P116" s="845" t="s">
        <v>798</v>
      </c>
      <c r="Q116" s="845" t="s">
        <v>798</v>
      </c>
      <c r="R116" s="845" t="s">
        <v>798</v>
      </c>
      <c r="S116" s="845" t="s">
        <v>798</v>
      </c>
      <c r="T116" s="845" t="s">
        <v>798</v>
      </c>
      <c r="U116" s="845" t="s">
        <v>798</v>
      </c>
      <c r="V116" s="845" t="s">
        <v>798</v>
      </c>
      <c r="W116" s="845" t="s">
        <v>798</v>
      </c>
      <c r="X116" s="845" t="s">
        <v>798</v>
      </c>
      <c r="Y116" s="845" t="s">
        <v>798</v>
      </c>
      <c r="Z116" s="845" t="s">
        <v>798</v>
      </c>
      <c r="AA116" s="845" t="s">
        <v>798</v>
      </c>
      <c r="AB116" s="845" t="s">
        <v>798</v>
      </c>
      <c r="AC116" s="845" t="s">
        <v>798</v>
      </c>
      <c r="AD116" s="845" t="s">
        <v>798</v>
      </c>
      <c r="AE116" s="845" t="s">
        <v>798</v>
      </c>
      <c r="AF116" s="845" t="s">
        <v>798</v>
      </c>
      <c r="AG116" s="845" t="s">
        <v>798</v>
      </c>
      <c r="AH116" s="845" t="s">
        <v>798</v>
      </c>
      <c r="AI116" s="845" t="s">
        <v>798</v>
      </c>
      <c r="AJ116" s="845" t="s">
        <v>798</v>
      </c>
      <c r="AK116" s="845" t="s">
        <v>798</v>
      </c>
      <c r="AL116" s="845" t="s">
        <v>798</v>
      </c>
      <c r="AM116" s="845" t="s">
        <v>798</v>
      </c>
      <c r="AN116" s="845" t="s">
        <v>798</v>
      </c>
      <c r="AO116" s="845" t="s">
        <v>798</v>
      </c>
      <c r="AP116" s="845" t="s">
        <v>798</v>
      </c>
      <c r="AQ116" s="845" t="s">
        <v>798</v>
      </c>
      <c r="AR116" s="845" t="s">
        <v>798</v>
      </c>
      <c r="AS116" s="845" t="s">
        <v>798</v>
      </c>
      <c r="AT116" s="845" t="s">
        <v>798</v>
      </c>
      <c r="AU116" s="845" t="s">
        <v>798</v>
      </c>
      <c r="AV116" s="845" t="s">
        <v>798</v>
      </c>
      <c r="AW116" s="845" t="s">
        <v>798</v>
      </c>
      <c r="AX116" s="845" t="s">
        <v>798</v>
      </c>
      <c r="AY116" s="845" t="s">
        <v>798</v>
      </c>
      <c r="AZ116" s="845" t="s">
        <v>798</v>
      </c>
      <c r="BA116" s="845" t="s">
        <v>798</v>
      </c>
      <c r="BB116" s="845" t="s">
        <v>798</v>
      </c>
      <c r="BC116" s="845" t="s">
        <v>798</v>
      </c>
      <c r="BD116" s="845" t="s">
        <v>798</v>
      </c>
      <c r="BE116" s="845" t="s">
        <v>798</v>
      </c>
      <c r="BF116" s="845" t="s">
        <v>798</v>
      </c>
      <c r="BG116" s="845" t="s">
        <v>798</v>
      </c>
      <c r="BH116" s="845" t="s">
        <v>798</v>
      </c>
      <c r="BI116" s="845" t="s">
        <v>798</v>
      </c>
      <c r="BJ116" s="845" t="s">
        <v>798</v>
      </c>
      <c r="BK116" s="845" t="s">
        <v>798</v>
      </c>
      <c r="BL116" s="845" t="s">
        <v>798</v>
      </c>
      <c r="BM116" s="845" t="s">
        <v>798</v>
      </c>
      <c r="BN116" s="845" t="s">
        <v>798</v>
      </c>
      <c r="BO116" s="845" t="s">
        <v>798</v>
      </c>
      <c r="BP116" s="845" t="s">
        <v>798</v>
      </c>
      <c r="BQ116" s="845" t="s">
        <v>798</v>
      </c>
      <c r="BR116" s="845" t="s">
        <v>798</v>
      </c>
      <c r="BS116" s="845" t="s">
        <v>798</v>
      </c>
      <c r="BT116" s="845" t="s">
        <v>798</v>
      </c>
      <c r="BU116" s="845" t="s">
        <v>798</v>
      </c>
      <c r="BV116" s="845" t="s">
        <v>798</v>
      </c>
      <c r="BW116" s="845" t="s">
        <v>798</v>
      </c>
      <c r="BX116" s="845" t="s">
        <v>798</v>
      </c>
      <c r="BY116" s="845" t="s">
        <v>798</v>
      </c>
      <c r="BZ116" s="845" t="s">
        <v>798</v>
      </c>
      <c r="CA116" s="845" t="s">
        <v>798</v>
      </c>
      <c r="CB116" s="845" t="s">
        <v>798</v>
      </c>
      <c r="CC116" s="845" t="s">
        <v>798</v>
      </c>
      <c r="CD116" s="845" t="s">
        <v>798</v>
      </c>
      <c r="CE116" s="845" t="s">
        <v>798</v>
      </c>
      <c r="CF116" s="845" t="s">
        <v>798</v>
      </c>
      <c r="CG116" s="845" t="s">
        <v>798</v>
      </c>
      <c r="CH116" s="845" t="s">
        <v>798</v>
      </c>
      <c r="CI116" s="845" t="s">
        <v>798</v>
      </c>
      <c r="CJ116" s="845" t="s">
        <v>798</v>
      </c>
      <c r="CK116" s="845" t="s">
        <v>798</v>
      </c>
      <c r="CL116" s="845" t="s">
        <v>798</v>
      </c>
      <c r="CM116" s="845" t="s">
        <v>798</v>
      </c>
      <c r="CN116" s="845" t="s">
        <v>798</v>
      </c>
      <c r="CO116" s="845" t="s">
        <v>798</v>
      </c>
      <c r="CP116" s="845" t="s">
        <v>798</v>
      </c>
      <c r="CQ116" s="845" t="s">
        <v>798</v>
      </c>
      <c r="CR116" s="845" t="s">
        <v>798</v>
      </c>
      <c r="CS116" s="845" t="s">
        <v>798</v>
      </c>
      <c r="CT116" s="845" t="s">
        <v>798</v>
      </c>
      <c r="CU116" s="845" t="s">
        <v>798</v>
      </c>
      <c r="CV116" s="845" t="s">
        <v>798</v>
      </c>
      <c r="CW116" s="845" t="s">
        <v>798</v>
      </c>
      <c r="CX116" s="845" t="s">
        <v>798</v>
      </c>
      <c r="CY116" s="845" t="s">
        <v>798</v>
      </c>
      <c r="CZ116" s="845" t="s">
        <v>798</v>
      </c>
      <c r="DA116" s="845" t="s">
        <v>798</v>
      </c>
      <c r="DB116" s="845" t="s">
        <v>798</v>
      </c>
      <c r="DC116" s="845" t="s">
        <v>798</v>
      </c>
      <c r="DD116" s="845" t="s">
        <v>798</v>
      </c>
      <c r="DE116" s="845" t="s">
        <v>798</v>
      </c>
      <c r="DF116" s="845" t="s">
        <v>798</v>
      </c>
      <c r="DG116" s="845" t="s">
        <v>798</v>
      </c>
      <c r="DH116" s="845" t="s">
        <v>798</v>
      </c>
      <c r="DI116" s="845" t="s">
        <v>798</v>
      </c>
      <c r="DJ116" s="845" t="s">
        <v>798</v>
      </c>
      <c r="DK116" s="845" t="s">
        <v>798</v>
      </c>
      <c r="DL116" s="845" t="s">
        <v>798</v>
      </c>
      <c r="DM116" s="845" t="s">
        <v>798</v>
      </c>
      <c r="DN116" s="845" t="s">
        <v>798</v>
      </c>
      <c r="DO116" s="845" t="s">
        <v>798</v>
      </c>
      <c r="DP116" s="845" t="s">
        <v>798</v>
      </c>
      <c r="DQ116" s="845" t="s">
        <v>798</v>
      </c>
      <c r="DR116" s="845" t="s">
        <v>798</v>
      </c>
      <c r="DS116" s="845" t="s">
        <v>798</v>
      </c>
      <c r="DT116" s="845" t="s">
        <v>798</v>
      </c>
      <c r="DU116" s="845" t="s">
        <v>798</v>
      </c>
      <c r="DV116" s="845" t="s">
        <v>798</v>
      </c>
      <c r="DW116" s="845" t="s">
        <v>798</v>
      </c>
      <c r="DX116" s="845" t="s">
        <v>798</v>
      </c>
      <c r="DY116" s="845" t="s">
        <v>798</v>
      </c>
      <c r="DZ116" s="845" t="s">
        <v>798</v>
      </c>
      <c r="EA116" s="845" t="s">
        <v>798</v>
      </c>
      <c r="EB116" s="845" t="s">
        <v>798</v>
      </c>
      <c r="EC116" s="845" t="s">
        <v>798</v>
      </c>
      <c r="ED116" s="845" t="s">
        <v>798</v>
      </c>
      <c r="EE116" s="845" t="s">
        <v>798</v>
      </c>
      <c r="EF116" s="845" t="s">
        <v>798</v>
      </c>
    </row>
    <row r="117" spans="1:136" x14ac:dyDescent="0.2">
      <c r="A117" s="845">
        <v>113</v>
      </c>
      <c r="B117" s="845">
        <v>5</v>
      </c>
      <c r="C117" s="845" t="s">
        <v>798</v>
      </c>
      <c r="D117" s="845" t="s">
        <v>798</v>
      </c>
      <c r="E117" s="845" t="s">
        <v>798</v>
      </c>
      <c r="F117" s="845" t="s">
        <v>798</v>
      </c>
      <c r="G117" s="845" t="s">
        <v>798</v>
      </c>
      <c r="H117" s="845" t="s">
        <v>798</v>
      </c>
      <c r="I117" s="845" t="s">
        <v>798</v>
      </c>
      <c r="J117" s="845" t="s">
        <v>798</v>
      </c>
      <c r="K117" s="845" t="s">
        <v>798</v>
      </c>
      <c r="L117" s="845" t="s">
        <v>798</v>
      </c>
      <c r="M117" s="845" t="s">
        <v>798</v>
      </c>
      <c r="N117" s="845" t="s">
        <v>798</v>
      </c>
      <c r="O117" s="845" t="s">
        <v>798</v>
      </c>
      <c r="P117" s="845" t="s">
        <v>798</v>
      </c>
      <c r="Q117" s="845" t="s">
        <v>798</v>
      </c>
      <c r="R117" s="845" t="s">
        <v>798</v>
      </c>
      <c r="S117" s="845" t="s">
        <v>798</v>
      </c>
      <c r="T117" s="845" t="s">
        <v>798</v>
      </c>
      <c r="U117" s="845" t="s">
        <v>798</v>
      </c>
      <c r="V117" s="845" t="s">
        <v>798</v>
      </c>
      <c r="W117" s="845" t="s">
        <v>798</v>
      </c>
      <c r="X117" s="845" t="s">
        <v>798</v>
      </c>
      <c r="Y117" s="845" t="s">
        <v>798</v>
      </c>
      <c r="Z117" s="845" t="s">
        <v>798</v>
      </c>
      <c r="AA117" s="845" t="s">
        <v>798</v>
      </c>
      <c r="AB117" s="845" t="s">
        <v>798</v>
      </c>
      <c r="AC117" s="845" t="s">
        <v>798</v>
      </c>
      <c r="AD117" s="845" t="s">
        <v>798</v>
      </c>
      <c r="AE117" s="845" t="s">
        <v>798</v>
      </c>
      <c r="AF117" s="845" t="s">
        <v>798</v>
      </c>
      <c r="AG117" s="845" t="s">
        <v>798</v>
      </c>
      <c r="AH117" s="845" t="s">
        <v>798</v>
      </c>
      <c r="AI117" s="845" t="s">
        <v>798</v>
      </c>
      <c r="AJ117" s="845" t="s">
        <v>798</v>
      </c>
      <c r="AK117" s="845" t="s">
        <v>798</v>
      </c>
      <c r="AL117" s="845" t="s">
        <v>798</v>
      </c>
      <c r="AM117" s="845" t="s">
        <v>798</v>
      </c>
      <c r="AN117" s="845" t="s">
        <v>798</v>
      </c>
      <c r="AO117" s="845" t="s">
        <v>798</v>
      </c>
      <c r="AP117" s="845" t="s">
        <v>798</v>
      </c>
      <c r="AQ117" s="845" t="s">
        <v>798</v>
      </c>
      <c r="AR117" s="845" t="s">
        <v>798</v>
      </c>
      <c r="AS117" s="845" t="s">
        <v>798</v>
      </c>
      <c r="AT117" s="845" t="s">
        <v>798</v>
      </c>
      <c r="AU117" s="845" t="s">
        <v>798</v>
      </c>
      <c r="AV117" s="845" t="s">
        <v>798</v>
      </c>
      <c r="AW117" s="845" t="s">
        <v>798</v>
      </c>
      <c r="AX117" s="845" t="s">
        <v>798</v>
      </c>
      <c r="AY117" s="845" t="s">
        <v>798</v>
      </c>
      <c r="AZ117" s="845" t="s">
        <v>798</v>
      </c>
      <c r="BA117" s="845" t="s">
        <v>798</v>
      </c>
      <c r="BB117" s="845" t="s">
        <v>798</v>
      </c>
      <c r="BC117" s="845" t="s">
        <v>798</v>
      </c>
      <c r="BD117" s="845" t="s">
        <v>798</v>
      </c>
      <c r="BE117" s="845" t="s">
        <v>798</v>
      </c>
      <c r="BF117" s="845" t="s">
        <v>798</v>
      </c>
      <c r="BG117" s="845" t="s">
        <v>798</v>
      </c>
      <c r="BH117" s="845" t="s">
        <v>798</v>
      </c>
      <c r="BI117" s="845" t="s">
        <v>798</v>
      </c>
      <c r="BJ117" s="845" t="s">
        <v>798</v>
      </c>
      <c r="BK117" s="845" t="s">
        <v>798</v>
      </c>
      <c r="BL117" s="845" t="s">
        <v>798</v>
      </c>
      <c r="BM117" s="845" t="s">
        <v>798</v>
      </c>
      <c r="BN117" s="845" t="s">
        <v>798</v>
      </c>
      <c r="BO117" s="845" t="s">
        <v>798</v>
      </c>
      <c r="BP117" s="845" t="s">
        <v>798</v>
      </c>
      <c r="BQ117" s="845" t="s">
        <v>798</v>
      </c>
      <c r="BR117" s="845" t="s">
        <v>798</v>
      </c>
      <c r="BS117" s="845" t="s">
        <v>798</v>
      </c>
      <c r="BT117" s="845" t="s">
        <v>798</v>
      </c>
      <c r="BU117" s="845" t="s">
        <v>798</v>
      </c>
      <c r="BV117" s="845" t="s">
        <v>798</v>
      </c>
      <c r="BW117" s="845" t="s">
        <v>798</v>
      </c>
      <c r="BX117" s="845" t="s">
        <v>798</v>
      </c>
      <c r="BY117" s="845" t="s">
        <v>798</v>
      </c>
      <c r="BZ117" s="845" t="s">
        <v>798</v>
      </c>
      <c r="CA117" s="845" t="s">
        <v>798</v>
      </c>
      <c r="CB117" s="845" t="s">
        <v>798</v>
      </c>
      <c r="CC117" s="845" t="s">
        <v>798</v>
      </c>
      <c r="CD117" s="845" t="s">
        <v>798</v>
      </c>
      <c r="CE117" s="845" t="s">
        <v>798</v>
      </c>
      <c r="CF117" s="845" t="s">
        <v>798</v>
      </c>
      <c r="CG117" s="845" t="s">
        <v>798</v>
      </c>
      <c r="CH117" s="845" t="s">
        <v>798</v>
      </c>
      <c r="CI117" s="845" t="s">
        <v>798</v>
      </c>
      <c r="CJ117" s="845" t="s">
        <v>798</v>
      </c>
      <c r="CK117" s="845" t="s">
        <v>798</v>
      </c>
      <c r="CL117" s="845" t="s">
        <v>798</v>
      </c>
      <c r="CM117" s="845" t="s">
        <v>798</v>
      </c>
      <c r="CN117" s="845" t="s">
        <v>798</v>
      </c>
      <c r="CO117" s="845" t="s">
        <v>798</v>
      </c>
      <c r="CP117" s="845" t="s">
        <v>798</v>
      </c>
      <c r="CQ117" s="845" t="s">
        <v>798</v>
      </c>
      <c r="CR117" s="845" t="s">
        <v>798</v>
      </c>
      <c r="CS117" s="845" t="s">
        <v>798</v>
      </c>
      <c r="CT117" s="845" t="s">
        <v>798</v>
      </c>
      <c r="CU117" s="845" t="s">
        <v>798</v>
      </c>
      <c r="CV117" s="845" t="s">
        <v>798</v>
      </c>
      <c r="CW117" s="845" t="s">
        <v>798</v>
      </c>
      <c r="CX117" s="845" t="s">
        <v>798</v>
      </c>
      <c r="CY117" s="845" t="s">
        <v>798</v>
      </c>
      <c r="CZ117" s="845" t="s">
        <v>798</v>
      </c>
      <c r="DA117" s="845" t="s">
        <v>798</v>
      </c>
      <c r="DB117" s="845" t="s">
        <v>798</v>
      </c>
      <c r="DC117" s="845" t="s">
        <v>798</v>
      </c>
      <c r="DD117" s="845" t="s">
        <v>798</v>
      </c>
      <c r="DE117" s="845" t="s">
        <v>798</v>
      </c>
      <c r="DF117" s="845" t="s">
        <v>798</v>
      </c>
      <c r="DG117" s="845" t="s">
        <v>798</v>
      </c>
      <c r="DH117" s="845" t="s">
        <v>798</v>
      </c>
      <c r="DI117" s="845" t="s">
        <v>798</v>
      </c>
      <c r="DJ117" s="845" t="s">
        <v>798</v>
      </c>
      <c r="DK117" s="845" t="s">
        <v>798</v>
      </c>
      <c r="DL117" s="845" t="s">
        <v>798</v>
      </c>
      <c r="DM117" s="845" t="s">
        <v>798</v>
      </c>
      <c r="DN117" s="845" t="s">
        <v>798</v>
      </c>
      <c r="DO117" s="845" t="s">
        <v>798</v>
      </c>
      <c r="DP117" s="845" t="s">
        <v>798</v>
      </c>
      <c r="DQ117" s="845" t="s">
        <v>798</v>
      </c>
      <c r="DR117" s="845" t="s">
        <v>798</v>
      </c>
      <c r="DS117" s="845" t="s">
        <v>798</v>
      </c>
      <c r="DT117" s="845" t="s">
        <v>798</v>
      </c>
      <c r="DU117" s="845" t="s">
        <v>798</v>
      </c>
      <c r="DV117" s="845" t="s">
        <v>798</v>
      </c>
      <c r="DW117" s="845" t="s">
        <v>798</v>
      </c>
      <c r="DX117" s="845" t="s">
        <v>798</v>
      </c>
      <c r="DY117" s="845" t="s">
        <v>798</v>
      </c>
      <c r="DZ117" s="845" t="s">
        <v>798</v>
      </c>
      <c r="EA117" s="845" t="s">
        <v>798</v>
      </c>
      <c r="EB117" s="845" t="s">
        <v>798</v>
      </c>
      <c r="EC117" s="845" t="s">
        <v>798</v>
      </c>
      <c r="ED117" s="845" t="s">
        <v>798</v>
      </c>
      <c r="EE117" s="845" t="s">
        <v>798</v>
      </c>
      <c r="EF117" s="845" t="s">
        <v>798</v>
      </c>
    </row>
    <row r="118" spans="1:136" x14ac:dyDescent="0.2">
      <c r="A118" s="845">
        <v>114</v>
      </c>
      <c r="B118" s="845">
        <v>6</v>
      </c>
      <c r="C118" s="845" t="s">
        <v>798</v>
      </c>
      <c r="D118" s="845" t="s">
        <v>798</v>
      </c>
      <c r="E118" s="845" t="s">
        <v>798</v>
      </c>
      <c r="F118" s="845" t="s">
        <v>798</v>
      </c>
      <c r="G118" s="845" t="s">
        <v>798</v>
      </c>
      <c r="H118" s="845" t="s">
        <v>798</v>
      </c>
      <c r="I118" s="845" t="s">
        <v>798</v>
      </c>
      <c r="J118" s="845" t="s">
        <v>798</v>
      </c>
      <c r="K118" s="845" t="s">
        <v>798</v>
      </c>
      <c r="L118" s="845" t="s">
        <v>798</v>
      </c>
      <c r="M118" s="845" t="s">
        <v>798</v>
      </c>
      <c r="N118" s="845" t="s">
        <v>798</v>
      </c>
      <c r="O118" s="845" t="s">
        <v>798</v>
      </c>
      <c r="P118" s="845" t="s">
        <v>798</v>
      </c>
      <c r="Q118" s="845" t="s">
        <v>798</v>
      </c>
      <c r="R118" s="845" t="s">
        <v>798</v>
      </c>
      <c r="S118" s="845" t="s">
        <v>798</v>
      </c>
      <c r="T118" s="845" t="s">
        <v>798</v>
      </c>
      <c r="U118" s="845" t="s">
        <v>798</v>
      </c>
      <c r="V118" s="845" t="s">
        <v>798</v>
      </c>
      <c r="W118" s="845" t="s">
        <v>798</v>
      </c>
      <c r="X118" s="845" t="s">
        <v>798</v>
      </c>
      <c r="Y118" s="845" t="s">
        <v>798</v>
      </c>
      <c r="Z118" s="845" t="s">
        <v>798</v>
      </c>
      <c r="AA118" s="845" t="s">
        <v>798</v>
      </c>
      <c r="AB118" s="845" t="s">
        <v>798</v>
      </c>
      <c r="AC118" s="845" t="s">
        <v>798</v>
      </c>
      <c r="AD118" s="845" t="s">
        <v>798</v>
      </c>
      <c r="AE118" s="845" t="s">
        <v>798</v>
      </c>
      <c r="AF118" s="845" t="s">
        <v>798</v>
      </c>
      <c r="AG118" s="845" t="s">
        <v>798</v>
      </c>
      <c r="AH118" s="845" t="s">
        <v>798</v>
      </c>
      <c r="AI118" s="845" t="s">
        <v>798</v>
      </c>
      <c r="AJ118" s="845" t="s">
        <v>798</v>
      </c>
      <c r="AK118" s="845" t="s">
        <v>798</v>
      </c>
      <c r="AL118" s="845" t="s">
        <v>798</v>
      </c>
      <c r="AM118" s="845" t="s">
        <v>798</v>
      </c>
      <c r="AN118" s="845" t="s">
        <v>798</v>
      </c>
      <c r="AO118" s="845" t="s">
        <v>798</v>
      </c>
      <c r="AP118" s="845" t="s">
        <v>798</v>
      </c>
      <c r="AQ118" s="845" t="s">
        <v>798</v>
      </c>
      <c r="AR118" s="845" t="s">
        <v>798</v>
      </c>
      <c r="AS118" s="845" t="s">
        <v>798</v>
      </c>
      <c r="AT118" s="845" t="s">
        <v>798</v>
      </c>
      <c r="AU118" s="845" t="s">
        <v>798</v>
      </c>
      <c r="AV118" s="845" t="s">
        <v>798</v>
      </c>
      <c r="AW118" s="845" t="s">
        <v>798</v>
      </c>
      <c r="AX118" s="845" t="s">
        <v>798</v>
      </c>
      <c r="AY118" s="845" t="s">
        <v>798</v>
      </c>
      <c r="AZ118" s="845" t="s">
        <v>798</v>
      </c>
      <c r="BA118" s="845" t="s">
        <v>798</v>
      </c>
      <c r="BB118" s="845" t="s">
        <v>798</v>
      </c>
      <c r="BC118" s="845" t="s">
        <v>798</v>
      </c>
      <c r="BD118" s="845" t="s">
        <v>798</v>
      </c>
      <c r="BE118" s="845" t="s">
        <v>798</v>
      </c>
      <c r="BF118" s="845" t="s">
        <v>798</v>
      </c>
      <c r="BG118" s="845" t="s">
        <v>798</v>
      </c>
      <c r="BH118" s="845" t="s">
        <v>798</v>
      </c>
      <c r="BI118" s="845" t="s">
        <v>798</v>
      </c>
      <c r="BJ118" s="845" t="s">
        <v>798</v>
      </c>
      <c r="BK118" s="845" t="s">
        <v>798</v>
      </c>
      <c r="BL118" s="845" t="s">
        <v>798</v>
      </c>
      <c r="BM118" s="845" t="s">
        <v>798</v>
      </c>
      <c r="BN118" s="845" t="s">
        <v>798</v>
      </c>
      <c r="BO118" s="845" t="s">
        <v>798</v>
      </c>
      <c r="BP118" s="845" t="s">
        <v>798</v>
      </c>
      <c r="BQ118" s="845" t="s">
        <v>798</v>
      </c>
      <c r="BR118" s="845" t="s">
        <v>798</v>
      </c>
      <c r="BS118" s="845" t="s">
        <v>798</v>
      </c>
      <c r="BT118" s="845" t="s">
        <v>798</v>
      </c>
      <c r="BU118" s="845" t="s">
        <v>798</v>
      </c>
      <c r="BV118" s="845" t="s">
        <v>798</v>
      </c>
      <c r="BW118" s="845" t="s">
        <v>798</v>
      </c>
      <c r="BX118" s="845" t="s">
        <v>798</v>
      </c>
      <c r="BY118" s="845" t="s">
        <v>798</v>
      </c>
      <c r="BZ118" s="845" t="s">
        <v>798</v>
      </c>
      <c r="CA118" s="845" t="s">
        <v>798</v>
      </c>
      <c r="CB118" s="845" t="s">
        <v>798</v>
      </c>
      <c r="CC118" s="845" t="s">
        <v>798</v>
      </c>
      <c r="CD118" s="845" t="s">
        <v>798</v>
      </c>
      <c r="CE118" s="845" t="s">
        <v>798</v>
      </c>
      <c r="CF118" s="845" t="s">
        <v>798</v>
      </c>
      <c r="CG118" s="845" t="s">
        <v>798</v>
      </c>
      <c r="CH118" s="845" t="s">
        <v>798</v>
      </c>
      <c r="CI118" s="845" t="s">
        <v>798</v>
      </c>
      <c r="CJ118" s="845" t="s">
        <v>798</v>
      </c>
      <c r="CK118" s="845" t="s">
        <v>798</v>
      </c>
      <c r="CL118" s="845" t="s">
        <v>798</v>
      </c>
      <c r="CM118" s="845" t="s">
        <v>798</v>
      </c>
      <c r="CN118" s="845" t="s">
        <v>798</v>
      </c>
      <c r="CO118" s="845" t="s">
        <v>798</v>
      </c>
      <c r="CP118" s="845" t="s">
        <v>798</v>
      </c>
      <c r="CQ118" s="845" t="s">
        <v>798</v>
      </c>
      <c r="CR118" s="845" t="s">
        <v>798</v>
      </c>
      <c r="CS118" s="845" t="s">
        <v>798</v>
      </c>
      <c r="CT118" s="845" t="s">
        <v>798</v>
      </c>
      <c r="CU118" s="845" t="s">
        <v>798</v>
      </c>
      <c r="CV118" s="845" t="s">
        <v>798</v>
      </c>
      <c r="CW118" s="845" t="s">
        <v>798</v>
      </c>
      <c r="CX118" s="845" t="s">
        <v>798</v>
      </c>
      <c r="CY118" s="845" t="s">
        <v>798</v>
      </c>
      <c r="CZ118" s="845" t="s">
        <v>798</v>
      </c>
      <c r="DA118" s="845" t="s">
        <v>798</v>
      </c>
      <c r="DB118" s="845" t="s">
        <v>798</v>
      </c>
      <c r="DC118" s="845" t="s">
        <v>798</v>
      </c>
      <c r="DD118" s="845" t="s">
        <v>798</v>
      </c>
      <c r="DE118" s="845" t="s">
        <v>798</v>
      </c>
      <c r="DF118" s="845" t="s">
        <v>798</v>
      </c>
      <c r="DG118" s="845" t="s">
        <v>798</v>
      </c>
      <c r="DH118" s="845" t="s">
        <v>798</v>
      </c>
      <c r="DI118" s="845" t="s">
        <v>798</v>
      </c>
      <c r="DJ118" s="845" t="s">
        <v>798</v>
      </c>
      <c r="DK118" s="845" t="s">
        <v>798</v>
      </c>
      <c r="DL118" s="845" t="s">
        <v>798</v>
      </c>
      <c r="DM118" s="845" t="s">
        <v>798</v>
      </c>
      <c r="DN118" s="845" t="s">
        <v>798</v>
      </c>
      <c r="DO118" s="845" t="s">
        <v>798</v>
      </c>
      <c r="DP118" s="845" t="s">
        <v>798</v>
      </c>
      <c r="DQ118" s="845" t="s">
        <v>798</v>
      </c>
      <c r="DR118" s="845" t="s">
        <v>798</v>
      </c>
      <c r="DS118" s="845" t="s">
        <v>798</v>
      </c>
      <c r="DT118" s="845" t="s">
        <v>798</v>
      </c>
      <c r="DU118" s="845" t="s">
        <v>798</v>
      </c>
      <c r="DV118" s="845" t="s">
        <v>798</v>
      </c>
      <c r="DW118" s="845" t="s">
        <v>798</v>
      </c>
      <c r="DX118" s="845" t="s">
        <v>798</v>
      </c>
      <c r="DY118" s="845" t="s">
        <v>798</v>
      </c>
      <c r="DZ118" s="845" t="s">
        <v>798</v>
      </c>
      <c r="EA118" s="845" t="s">
        <v>798</v>
      </c>
      <c r="EB118" s="845" t="s">
        <v>798</v>
      </c>
      <c r="EC118" s="845" t="s">
        <v>798</v>
      </c>
      <c r="ED118" s="845" t="s">
        <v>798</v>
      </c>
      <c r="EE118" s="845" t="s">
        <v>798</v>
      </c>
      <c r="EF118" s="845" t="s">
        <v>798</v>
      </c>
    </row>
    <row r="119" spans="1:136" x14ac:dyDescent="0.2">
      <c r="A119" s="845">
        <v>115</v>
      </c>
      <c r="B119" s="845">
        <v>7</v>
      </c>
      <c r="C119" s="845" t="s">
        <v>798</v>
      </c>
      <c r="D119" s="845" t="s">
        <v>798</v>
      </c>
      <c r="E119" s="845" t="s">
        <v>798</v>
      </c>
      <c r="F119" s="845" t="s">
        <v>798</v>
      </c>
      <c r="G119" s="845" t="s">
        <v>798</v>
      </c>
      <c r="H119" s="845" t="s">
        <v>798</v>
      </c>
      <c r="I119" s="845" t="s">
        <v>798</v>
      </c>
      <c r="J119" s="845" t="s">
        <v>798</v>
      </c>
      <c r="K119" s="845" t="s">
        <v>798</v>
      </c>
      <c r="L119" s="845" t="s">
        <v>798</v>
      </c>
      <c r="M119" s="845" t="s">
        <v>798</v>
      </c>
      <c r="N119" s="845" t="s">
        <v>798</v>
      </c>
      <c r="O119" s="845" t="s">
        <v>798</v>
      </c>
      <c r="P119" s="845" t="s">
        <v>798</v>
      </c>
      <c r="Q119" s="845" t="s">
        <v>798</v>
      </c>
      <c r="R119" s="845" t="s">
        <v>798</v>
      </c>
      <c r="S119" s="845" t="s">
        <v>798</v>
      </c>
      <c r="T119" s="845" t="s">
        <v>798</v>
      </c>
      <c r="U119" s="845" t="s">
        <v>798</v>
      </c>
      <c r="V119" s="845" t="s">
        <v>798</v>
      </c>
      <c r="W119" s="845" t="s">
        <v>798</v>
      </c>
      <c r="X119" s="845" t="s">
        <v>798</v>
      </c>
      <c r="Y119" s="845" t="s">
        <v>798</v>
      </c>
      <c r="Z119" s="845" t="s">
        <v>798</v>
      </c>
      <c r="AA119" s="845" t="s">
        <v>798</v>
      </c>
      <c r="AB119" s="845" t="s">
        <v>798</v>
      </c>
      <c r="AC119" s="845" t="s">
        <v>798</v>
      </c>
      <c r="AD119" s="845" t="s">
        <v>798</v>
      </c>
      <c r="AE119" s="845" t="s">
        <v>798</v>
      </c>
      <c r="AF119" s="845" t="s">
        <v>798</v>
      </c>
      <c r="AG119" s="845" t="s">
        <v>798</v>
      </c>
      <c r="AH119" s="845" t="s">
        <v>798</v>
      </c>
      <c r="AI119" s="845" t="s">
        <v>798</v>
      </c>
      <c r="AJ119" s="845" t="s">
        <v>798</v>
      </c>
      <c r="AK119" s="845" t="s">
        <v>798</v>
      </c>
      <c r="AL119" s="845" t="s">
        <v>798</v>
      </c>
      <c r="AM119" s="845" t="s">
        <v>798</v>
      </c>
      <c r="AN119" s="845" t="s">
        <v>798</v>
      </c>
      <c r="AO119" s="845" t="s">
        <v>798</v>
      </c>
      <c r="AP119" s="845" t="s">
        <v>798</v>
      </c>
      <c r="AQ119" s="845" t="s">
        <v>798</v>
      </c>
      <c r="AR119" s="845" t="s">
        <v>798</v>
      </c>
      <c r="AS119" s="845" t="s">
        <v>798</v>
      </c>
      <c r="AT119" s="845" t="s">
        <v>798</v>
      </c>
      <c r="AU119" s="845" t="s">
        <v>798</v>
      </c>
      <c r="AV119" s="845" t="s">
        <v>798</v>
      </c>
      <c r="AW119" s="845" t="s">
        <v>798</v>
      </c>
      <c r="AX119" s="845" t="s">
        <v>798</v>
      </c>
      <c r="AY119" s="845" t="s">
        <v>798</v>
      </c>
      <c r="AZ119" s="845" t="s">
        <v>798</v>
      </c>
      <c r="BA119" s="845" t="s">
        <v>798</v>
      </c>
      <c r="BB119" s="845" t="s">
        <v>798</v>
      </c>
      <c r="BC119" s="845" t="s">
        <v>798</v>
      </c>
      <c r="BD119" s="845" t="s">
        <v>798</v>
      </c>
      <c r="BE119" s="845" t="s">
        <v>798</v>
      </c>
      <c r="BF119" s="845" t="s">
        <v>798</v>
      </c>
      <c r="BG119" s="845" t="s">
        <v>798</v>
      </c>
      <c r="BH119" s="845" t="s">
        <v>798</v>
      </c>
      <c r="BI119" s="845" t="s">
        <v>798</v>
      </c>
      <c r="BJ119" s="845" t="s">
        <v>798</v>
      </c>
      <c r="BK119" s="845" t="s">
        <v>798</v>
      </c>
      <c r="BL119" s="845" t="s">
        <v>798</v>
      </c>
      <c r="BM119" s="845" t="s">
        <v>798</v>
      </c>
      <c r="BN119" s="845" t="s">
        <v>798</v>
      </c>
      <c r="BO119" s="845" t="s">
        <v>798</v>
      </c>
      <c r="BP119" s="845" t="s">
        <v>798</v>
      </c>
      <c r="BQ119" s="845" t="s">
        <v>798</v>
      </c>
      <c r="BR119" s="845" t="s">
        <v>798</v>
      </c>
      <c r="BS119" s="845" t="s">
        <v>798</v>
      </c>
      <c r="BT119" s="845" t="s">
        <v>798</v>
      </c>
      <c r="BU119" s="845" t="s">
        <v>798</v>
      </c>
      <c r="BV119" s="845" t="s">
        <v>798</v>
      </c>
      <c r="BW119" s="845" t="s">
        <v>798</v>
      </c>
      <c r="BX119" s="845" t="s">
        <v>798</v>
      </c>
      <c r="BY119" s="845" t="s">
        <v>798</v>
      </c>
      <c r="BZ119" s="845" t="s">
        <v>798</v>
      </c>
      <c r="CA119" s="845" t="s">
        <v>798</v>
      </c>
      <c r="CB119" s="845" t="s">
        <v>798</v>
      </c>
      <c r="CC119" s="845" t="s">
        <v>798</v>
      </c>
      <c r="CD119" s="845" t="s">
        <v>798</v>
      </c>
      <c r="CE119" s="845" t="s">
        <v>798</v>
      </c>
      <c r="CF119" s="845" t="s">
        <v>798</v>
      </c>
      <c r="CG119" s="845" t="s">
        <v>798</v>
      </c>
      <c r="CH119" s="845" t="s">
        <v>798</v>
      </c>
      <c r="CI119" s="845" t="s">
        <v>798</v>
      </c>
      <c r="CJ119" s="845" t="s">
        <v>798</v>
      </c>
      <c r="CK119" s="845" t="s">
        <v>798</v>
      </c>
      <c r="CL119" s="845" t="s">
        <v>798</v>
      </c>
      <c r="CM119" s="845" t="s">
        <v>798</v>
      </c>
      <c r="CN119" s="845" t="s">
        <v>798</v>
      </c>
      <c r="CO119" s="845" t="s">
        <v>798</v>
      </c>
      <c r="CP119" s="845" t="s">
        <v>798</v>
      </c>
      <c r="CQ119" s="845" t="s">
        <v>798</v>
      </c>
      <c r="CR119" s="845" t="s">
        <v>798</v>
      </c>
      <c r="CS119" s="845" t="s">
        <v>798</v>
      </c>
      <c r="CT119" s="845" t="s">
        <v>798</v>
      </c>
      <c r="CU119" s="845" t="s">
        <v>798</v>
      </c>
      <c r="CV119" s="845" t="s">
        <v>798</v>
      </c>
      <c r="CW119" s="845" t="s">
        <v>798</v>
      </c>
      <c r="CX119" s="845" t="s">
        <v>798</v>
      </c>
      <c r="CY119" s="845" t="s">
        <v>798</v>
      </c>
      <c r="CZ119" s="845" t="s">
        <v>798</v>
      </c>
      <c r="DA119" s="845" t="s">
        <v>798</v>
      </c>
      <c r="DB119" s="845" t="s">
        <v>798</v>
      </c>
      <c r="DC119" s="845" t="s">
        <v>798</v>
      </c>
      <c r="DD119" s="845" t="s">
        <v>798</v>
      </c>
      <c r="DE119" s="845" t="s">
        <v>798</v>
      </c>
      <c r="DF119" s="845" t="s">
        <v>798</v>
      </c>
      <c r="DG119" s="845" t="s">
        <v>798</v>
      </c>
      <c r="DH119" s="845" t="s">
        <v>798</v>
      </c>
      <c r="DI119" s="845" t="s">
        <v>798</v>
      </c>
      <c r="DJ119" s="845" t="s">
        <v>798</v>
      </c>
      <c r="DK119" s="845" t="s">
        <v>798</v>
      </c>
      <c r="DL119" s="845" t="s">
        <v>798</v>
      </c>
      <c r="DM119" s="845" t="s">
        <v>798</v>
      </c>
      <c r="DN119" s="845" t="s">
        <v>798</v>
      </c>
      <c r="DO119" s="845" t="s">
        <v>798</v>
      </c>
      <c r="DP119" s="845" t="s">
        <v>798</v>
      </c>
      <c r="DQ119" s="845" t="s">
        <v>798</v>
      </c>
      <c r="DR119" s="845" t="s">
        <v>798</v>
      </c>
      <c r="DS119" s="845" t="s">
        <v>798</v>
      </c>
      <c r="DT119" s="845" t="s">
        <v>798</v>
      </c>
      <c r="DU119" s="845" t="s">
        <v>798</v>
      </c>
      <c r="DV119" s="845" t="s">
        <v>798</v>
      </c>
      <c r="DW119" s="845" t="s">
        <v>798</v>
      </c>
      <c r="DX119" s="845" t="s">
        <v>798</v>
      </c>
      <c r="DY119" s="845" t="s">
        <v>798</v>
      </c>
      <c r="DZ119" s="845" t="s">
        <v>798</v>
      </c>
      <c r="EA119" s="845" t="s">
        <v>798</v>
      </c>
      <c r="EB119" s="845" t="s">
        <v>798</v>
      </c>
      <c r="EC119" s="845" t="s">
        <v>798</v>
      </c>
      <c r="ED119" s="845" t="s">
        <v>798</v>
      </c>
      <c r="EE119" s="845" t="s">
        <v>798</v>
      </c>
      <c r="EF119" s="845" t="s">
        <v>798</v>
      </c>
    </row>
    <row r="120" spans="1:136" x14ac:dyDescent="0.2">
      <c r="A120" s="845">
        <v>116</v>
      </c>
      <c r="B120" s="845">
        <v>8</v>
      </c>
      <c r="C120" s="845" t="s">
        <v>798</v>
      </c>
      <c r="D120" s="845" t="s">
        <v>798</v>
      </c>
      <c r="E120" s="845" t="s">
        <v>798</v>
      </c>
      <c r="F120" s="845" t="s">
        <v>798</v>
      </c>
      <c r="G120" s="845" t="s">
        <v>798</v>
      </c>
      <c r="H120" s="845" t="s">
        <v>798</v>
      </c>
      <c r="I120" s="845" t="s">
        <v>798</v>
      </c>
      <c r="J120" s="845" t="s">
        <v>798</v>
      </c>
      <c r="K120" s="845" t="s">
        <v>798</v>
      </c>
      <c r="L120" s="845" t="s">
        <v>798</v>
      </c>
      <c r="M120" s="845" t="s">
        <v>798</v>
      </c>
      <c r="N120" s="845" t="s">
        <v>798</v>
      </c>
      <c r="O120" s="845" t="s">
        <v>798</v>
      </c>
      <c r="P120" s="845" t="s">
        <v>798</v>
      </c>
      <c r="Q120" s="845" t="s">
        <v>798</v>
      </c>
      <c r="R120" s="845" t="s">
        <v>798</v>
      </c>
      <c r="S120" s="845" t="s">
        <v>798</v>
      </c>
      <c r="T120" s="845" t="s">
        <v>798</v>
      </c>
      <c r="U120" s="845" t="s">
        <v>798</v>
      </c>
      <c r="V120" s="845" t="s">
        <v>798</v>
      </c>
      <c r="W120" s="845" t="s">
        <v>798</v>
      </c>
      <c r="X120" s="845" t="s">
        <v>798</v>
      </c>
      <c r="Y120" s="845" t="s">
        <v>798</v>
      </c>
      <c r="Z120" s="845" t="s">
        <v>798</v>
      </c>
      <c r="AA120" s="845" t="s">
        <v>798</v>
      </c>
      <c r="AB120" s="845" t="s">
        <v>798</v>
      </c>
      <c r="AC120" s="845" t="s">
        <v>798</v>
      </c>
      <c r="AD120" s="845" t="s">
        <v>798</v>
      </c>
      <c r="AE120" s="845" t="s">
        <v>798</v>
      </c>
      <c r="AF120" s="845" t="s">
        <v>798</v>
      </c>
      <c r="AG120" s="845" t="s">
        <v>798</v>
      </c>
      <c r="AH120" s="845" t="s">
        <v>798</v>
      </c>
      <c r="AI120" s="845" t="s">
        <v>798</v>
      </c>
      <c r="AJ120" s="845" t="s">
        <v>798</v>
      </c>
      <c r="AK120" s="845" t="s">
        <v>798</v>
      </c>
      <c r="AL120" s="845" t="s">
        <v>798</v>
      </c>
      <c r="AM120" s="845" t="s">
        <v>798</v>
      </c>
      <c r="AN120" s="845" t="s">
        <v>798</v>
      </c>
      <c r="AO120" s="845" t="s">
        <v>798</v>
      </c>
      <c r="AP120" s="845" t="s">
        <v>798</v>
      </c>
      <c r="AQ120" s="845" t="s">
        <v>798</v>
      </c>
      <c r="AR120" s="845" t="s">
        <v>798</v>
      </c>
      <c r="AS120" s="845" t="s">
        <v>798</v>
      </c>
      <c r="AT120" s="845" t="s">
        <v>798</v>
      </c>
      <c r="AU120" s="845" t="s">
        <v>798</v>
      </c>
      <c r="AV120" s="845" t="s">
        <v>798</v>
      </c>
      <c r="AW120" s="845" t="s">
        <v>798</v>
      </c>
      <c r="AX120" s="845" t="s">
        <v>798</v>
      </c>
      <c r="AY120" s="845" t="s">
        <v>798</v>
      </c>
      <c r="AZ120" s="845" t="s">
        <v>798</v>
      </c>
      <c r="BA120" s="845" t="s">
        <v>798</v>
      </c>
      <c r="BB120" s="845" t="s">
        <v>798</v>
      </c>
      <c r="BC120" s="845" t="s">
        <v>798</v>
      </c>
      <c r="BD120" s="845" t="s">
        <v>798</v>
      </c>
      <c r="BE120" s="845" t="s">
        <v>798</v>
      </c>
      <c r="BF120" s="845" t="s">
        <v>798</v>
      </c>
      <c r="BG120" s="845" t="s">
        <v>798</v>
      </c>
      <c r="BH120" s="845" t="s">
        <v>798</v>
      </c>
      <c r="BI120" s="845" t="s">
        <v>798</v>
      </c>
      <c r="BJ120" s="845" t="s">
        <v>798</v>
      </c>
      <c r="BK120" s="845" t="s">
        <v>798</v>
      </c>
      <c r="BL120" s="845" t="s">
        <v>798</v>
      </c>
      <c r="BM120" s="845" t="s">
        <v>798</v>
      </c>
      <c r="BN120" s="845" t="s">
        <v>798</v>
      </c>
      <c r="BO120" s="845" t="s">
        <v>798</v>
      </c>
      <c r="BP120" s="845" t="s">
        <v>798</v>
      </c>
      <c r="BQ120" s="845" t="s">
        <v>798</v>
      </c>
      <c r="BR120" s="845" t="s">
        <v>798</v>
      </c>
      <c r="BS120" s="845" t="s">
        <v>798</v>
      </c>
      <c r="BT120" s="845" t="s">
        <v>798</v>
      </c>
      <c r="BU120" s="845" t="s">
        <v>798</v>
      </c>
      <c r="BV120" s="845" t="s">
        <v>798</v>
      </c>
      <c r="BW120" s="845" t="s">
        <v>798</v>
      </c>
      <c r="BX120" s="845" t="s">
        <v>798</v>
      </c>
      <c r="BY120" s="845" t="s">
        <v>798</v>
      </c>
      <c r="BZ120" s="845" t="s">
        <v>798</v>
      </c>
      <c r="CA120" s="845" t="s">
        <v>798</v>
      </c>
      <c r="CB120" s="845" t="s">
        <v>798</v>
      </c>
      <c r="CC120" s="845" t="s">
        <v>798</v>
      </c>
      <c r="CD120" s="845" t="s">
        <v>798</v>
      </c>
      <c r="CE120" s="845" t="s">
        <v>798</v>
      </c>
      <c r="CF120" s="845" t="s">
        <v>798</v>
      </c>
      <c r="CG120" s="845" t="s">
        <v>798</v>
      </c>
      <c r="CH120" s="845" t="s">
        <v>798</v>
      </c>
      <c r="CI120" s="845" t="s">
        <v>798</v>
      </c>
      <c r="CJ120" s="845" t="s">
        <v>798</v>
      </c>
      <c r="CK120" s="845" t="s">
        <v>798</v>
      </c>
      <c r="CL120" s="845" t="s">
        <v>798</v>
      </c>
      <c r="CM120" s="845" t="s">
        <v>798</v>
      </c>
      <c r="CN120" s="845" t="s">
        <v>798</v>
      </c>
      <c r="CO120" s="845" t="s">
        <v>798</v>
      </c>
      <c r="CP120" s="845" t="s">
        <v>798</v>
      </c>
      <c r="CQ120" s="845" t="s">
        <v>798</v>
      </c>
      <c r="CR120" s="845" t="s">
        <v>798</v>
      </c>
      <c r="CS120" s="845" t="s">
        <v>798</v>
      </c>
      <c r="CT120" s="845" t="s">
        <v>798</v>
      </c>
      <c r="CU120" s="845" t="s">
        <v>798</v>
      </c>
      <c r="CV120" s="845" t="s">
        <v>798</v>
      </c>
      <c r="CW120" s="845" t="s">
        <v>798</v>
      </c>
      <c r="CX120" s="845" t="s">
        <v>798</v>
      </c>
      <c r="CY120" s="845" t="s">
        <v>798</v>
      </c>
      <c r="CZ120" s="845" t="s">
        <v>798</v>
      </c>
      <c r="DA120" s="845" t="s">
        <v>798</v>
      </c>
      <c r="DB120" s="845" t="s">
        <v>798</v>
      </c>
      <c r="DC120" s="845" t="s">
        <v>798</v>
      </c>
      <c r="DD120" s="845" t="s">
        <v>798</v>
      </c>
      <c r="DE120" s="845" t="s">
        <v>798</v>
      </c>
      <c r="DF120" s="845" t="s">
        <v>798</v>
      </c>
      <c r="DG120" s="845" t="s">
        <v>798</v>
      </c>
      <c r="DH120" s="845" t="s">
        <v>798</v>
      </c>
      <c r="DI120" s="845" t="s">
        <v>798</v>
      </c>
      <c r="DJ120" s="845" t="s">
        <v>798</v>
      </c>
      <c r="DK120" s="845" t="s">
        <v>798</v>
      </c>
      <c r="DL120" s="845" t="s">
        <v>798</v>
      </c>
      <c r="DM120" s="845" t="s">
        <v>798</v>
      </c>
      <c r="DN120" s="845" t="s">
        <v>798</v>
      </c>
      <c r="DO120" s="845" t="s">
        <v>798</v>
      </c>
      <c r="DP120" s="845" t="s">
        <v>798</v>
      </c>
      <c r="DQ120" s="845" t="s">
        <v>798</v>
      </c>
      <c r="DR120" s="845" t="s">
        <v>798</v>
      </c>
      <c r="DS120" s="845" t="s">
        <v>798</v>
      </c>
      <c r="DT120" s="845" t="s">
        <v>798</v>
      </c>
      <c r="DU120" s="845" t="s">
        <v>798</v>
      </c>
      <c r="DV120" s="845" t="s">
        <v>798</v>
      </c>
      <c r="DW120" s="845" t="s">
        <v>798</v>
      </c>
      <c r="DX120" s="845" t="s">
        <v>798</v>
      </c>
      <c r="DY120" s="845" t="s">
        <v>798</v>
      </c>
      <c r="DZ120" s="845" t="s">
        <v>798</v>
      </c>
      <c r="EA120" s="845" t="s">
        <v>798</v>
      </c>
      <c r="EB120" s="845" t="s">
        <v>798</v>
      </c>
      <c r="EC120" s="845" t="s">
        <v>798</v>
      </c>
      <c r="ED120" s="845" t="s">
        <v>798</v>
      </c>
      <c r="EE120" s="845" t="s">
        <v>798</v>
      </c>
      <c r="EF120" s="845" t="s">
        <v>798</v>
      </c>
    </row>
    <row r="121" spans="1:136" x14ac:dyDescent="0.2">
      <c r="A121" s="845">
        <v>117</v>
      </c>
      <c r="B121" s="845">
        <v>9</v>
      </c>
      <c r="C121" s="845" t="s">
        <v>798</v>
      </c>
      <c r="D121" s="845" t="s">
        <v>798</v>
      </c>
      <c r="E121" s="845" t="s">
        <v>798</v>
      </c>
      <c r="F121" s="845" t="s">
        <v>798</v>
      </c>
      <c r="G121" s="845" t="s">
        <v>798</v>
      </c>
      <c r="H121" s="845" t="s">
        <v>798</v>
      </c>
      <c r="I121" s="845" t="s">
        <v>798</v>
      </c>
      <c r="J121" s="845" t="s">
        <v>798</v>
      </c>
      <c r="K121" s="845" t="s">
        <v>798</v>
      </c>
      <c r="L121" s="845" t="s">
        <v>798</v>
      </c>
      <c r="M121" s="845" t="s">
        <v>798</v>
      </c>
      <c r="N121" s="845" t="s">
        <v>798</v>
      </c>
      <c r="O121" s="845" t="s">
        <v>798</v>
      </c>
      <c r="P121" s="845" t="s">
        <v>798</v>
      </c>
      <c r="Q121" s="845" t="s">
        <v>798</v>
      </c>
      <c r="R121" s="845" t="s">
        <v>798</v>
      </c>
      <c r="S121" s="845" t="s">
        <v>798</v>
      </c>
      <c r="T121" s="845" t="s">
        <v>798</v>
      </c>
      <c r="U121" s="845" t="s">
        <v>798</v>
      </c>
      <c r="V121" s="845" t="s">
        <v>798</v>
      </c>
      <c r="W121" s="845" t="s">
        <v>798</v>
      </c>
      <c r="X121" s="845" t="s">
        <v>798</v>
      </c>
      <c r="Y121" s="845" t="s">
        <v>798</v>
      </c>
      <c r="Z121" s="845" t="s">
        <v>798</v>
      </c>
      <c r="AA121" s="845" t="s">
        <v>798</v>
      </c>
      <c r="AB121" s="845" t="s">
        <v>798</v>
      </c>
      <c r="AC121" s="845" t="s">
        <v>798</v>
      </c>
      <c r="AD121" s="845" t="s">
        <v>798</v>
      </c>
      <c r="AE121" s="845" t="s">
        <v>798</v>
      </c>
      <c r="AF121" s="845" t="s">
        <v>798</v>
      </c>
      <c r="AG121" s="845" t="s">
        <v>798</v>
      </c>
      <c r="AH121" s="845" t="s">
        <v>798</v>
      </c>
      <c r="AI121" s="845" t="s">
        <v>798</v>
      </c>
      <c r="AJ121" s="845" t="s">
        <v>798</v>
      </c>
      <c r="AK121" s="845" t="s">
        <v>798</v>
      </c>
      <c r="AL121" s="845" t="s">
        <v>798</v>
      </c>
      <c r="AM121" s="845" t="s">
        <v>798</v>
      </c>
      <c r="AN121" s="845" t="s">
        <v>798</v>
      </c>
      <c r="AO121" s="845" t="s">
        <v>798</v>
      </c>
      <c r="AP121" s="845" t="s">
        <v>798</v>
      </c>
      <c r="AQ121" s="845" t="s">
        <v>798</v>
      </c>
      <c r="AR121" s="845" t="s">
        <v>798</v>
      </c>
      <c r="AS121" s="845" t="s">
        <v>798</v>
      </c>
      <c r="AT121" s="845" t="s">
        <v>798</v>
      </c>
      <c r="AU121" s="845" t="s">
        <v>798</v>
      </c>
      <c r="AV121" s="845" t="s">
        <v>798</v>
      </c>
      <c r="AW121" s="845" t="s">
        <v>798</v>
      </c>
      <c r="AX121" s="845" t="s">
        <v>798</v>
      </c>
      <c r="AY121" s="845" t="s">
        <v>798</v>
      </c>
      <c r="AZ121" s="845" t="s">
        <v>798</v>
      </c>
      <c r="BA121" s="845" t="s">
        <v>798</v>
      </c>
      <c r="BB121" s="845" t="s">
        <v>798</v>
      </c>
      <c r="BC121" s="845" t="s">
        <v>798</v>
      </c>
      <c r="BD121" s="845" t="s">
        <v>798</v>
      </c>
      <c r="BE121" s="845" t="s">
        <v>798</v>
      </c>
      <c r="BF121" s="845" t="s">
        <v>798</v>
      </c>
      <c r="BG121" s="845" t="s">
        <v>798</v>
      </c>
      <c r="BH121" s="845" t="s">
        <v>798</v>
      </c>
      <c r="BI121" s="845" t="s">
        <v>798</v>
      </c>
      <c r="BJ121" s="845" t="s">
        <v>798</v>
      </c>
      <c r="BK121" s="845" t="s">
        <v>798</v>
      </c>
      <c r="BL121" s="845" t="s">
        <v>798</v>
      </c>
      <c r="BM121" s="845" t="s">
        <v>798</v>
      </c>
      <c r="BN121" s="845" t="s">
        <v>798</v>
      </c>
      <c r="BO121" s="845" t="s">
        <v>798</v>
      </c>
      <c r="BP121" s="845" t="s">
        <v>798</v>
      </c>
      <c r="BQ121" s="845" t="s">
        <v>798</v>
      </c>
      <c r="BR121" s="845" t="s">
        <v>798</v>
      </c>
      <c r="BS121" s="845" t="s">
        <v>798</v>
      </c>
      <c r="BT121" s="845" t="s">
        <v>798</v>
      </c>
      <c r="BU121" s="845" t="s">
        <v>798</v>
      </c>
      <c r="BV121" s="845" t="s">
        <v>798</v>
      </c>
      <c r="BW121" s="845" t="s">
        <v>798</v>
      </c>
      <c r="BX121" s="845" t="s">
        <v>798</v>
      </c>
      <c r="BY121" s="845" t="s">
        <v>798</v>
      </c>
      <c r="BZ121" s="845" t="s">
        <v>798</v>
      </c>
      <c r="CA121" s="845" t="s">
        <v>798</v>
      </c>
      <c r="CB121" s="845" t="s">
        <v>798</v>
      </c>
      <c r="CC121" s="845" t="s">
        <v>798</v>
      </c>
      <c r="CD121" s="845" t="s">
        <v>798</v>
      </c>
      <c r="CE121" s="845" t="s">
        <v>798</v>
      </c>
      <c r="CF121" s="845" t="s">
        <v>798</v>
      </c>
      <c r="CG121" s="845" t="s">
        <v>798</v>
      </c>
      <c r="CH121" s="845" t="s">
        <v>798</v>
      </c>
      <c r="CI121" s="845" t="s">
        <v>798</v>
      </c>
      <c r="CJ121" s="845" t="s">
        <v>798</v>
      </c>
      <c r="CK121" s="845" t="s">
        <v>798</v>
      </c>
      <c r="CL121" s="845" t="s">
        <v>798</v>
      </c>
      <c r="CM121" s="845" t="s">
        <v>798</v>
      </c>
      <c r="CN121" s="845" t="s">
        <v>798</v>
      </c>
      <c r="CO121" s="845" t="s">
        <v>798</v>
      </c>
      <c r="CP121" s="845" t="s">
        <v>798</v>
      </c>
      <c r="CQ121" s="845" t="s">
        <v>798</v>
      </c>
      <c r="CR121" s="845" t="s">
        <v>798</v>
      </c>
      <c r="CS121" s="845" t="s">
        <v>798</v>
      </c>
      <c r="CT121" s="845" t="s">
        <v>798</v>
      </c>
      <c r="CU121" s="845" t="s">
        <v>798</v>
      </c>
      <c r="CV121" s="845" t="s">
        <v>798</v>
      </c>
      <c r="CW121" s="845" t="s">
        <v>798</v>
      </c>
      <c r="CX121" s="845" t="s">
        <v>798</v>
      </c>
      <c r="CY121" s="845" t="s">
        <v>798</v>
      </c>
      <c r="CZ121" s="845" t="s">
        <v>798</v>
      </c>
      <c r="DA121" s="845" t="s">
        <v>798</v>
      </c>
      <c r="DB121" s="845" t="s">
        <v>798</v>
      </c>
      <c r="DC121" s="845" t="s">
        <v>798</v>
      </c>
      <c r="DD121" s="845" t="s">
        <v>798</v>
      </c>
      <c r="DE121" s="845" t="s">
        <v>798</v>
      </c>
      <c r="DF121" s="845" t="s">
        <v>798</v>
      </c>
      <c r="DG121" s="845" t="s">
        <v>798</v>
      </c>
      <c r="DH121" s="845" t="s">
        <v>798</v>
      </c>
      <c r="DI121" s="845" t="s">
        <v>798</v>
      </c>
      <c r="DJ121" s="845" t="s">
        <v>798</v>
      </c>
      <c r="DK121" s="845" t="s">
        <v>798</v>
      </c>
      <c r="DL121" s="845" t="s">
        <v>798</v>
      </c>
      <c r="DM121" s="845" t="s">
        <v>798</v>
      </c>
      <c r="DN121" s="845" t="s">
        <v>798</v>
      </c>
      <c r="DO121" s="845" t="s">
        <v>798</v>
      </c>
      <c r="DP121" s="845" t="s">
        <v>798</v>
      </c>
      <c r="DQ121" s="845" t="s">
        <v>798</v>
      </c>
      <c r="DR121" s="845" t="s">
        <v>798</v>
      </c>
      <c r="DS121" s="845" t="s">
        <v>798</v>
      </c>
      <c r="DT121" s="845" t="s">
        <v>798</v>
      </c>
      <c r="DU121" s="845" t="s">
        <v>798</v>
      </c>
      <c r="DV121" s="845" t="s">
        <v>798</v>
      </c>
      <c r="DW121" s="845" t="s">
        <v>798</v>
      </c>
      <c r="DX121" s="845" t="s">
        <v>798</v>
      </c>
      <c r="DY121" s="845" t="s">
        <v>798</v>
      </c>
      <c r="DZ121" s="845" t="s">
        <v>798</v>
      </c>
      <c r="EA121" s="845" t="s">
        <v>798</v>
      </c>
      <c r="EB121" s="845" t="s">
        <v>798</v>
      </c>
      <c r="EC121" s="845" t="s">
        <v>798</v>
      </c>
      <c r="ED121" s="845" t="s">
        <v>798</v>
      </c>
      <c r="EE121" s="845" t="s">
        <v>798</v>
      </c>
      <c r="EF121" s="845" t="s">
        <v>798</v>
      </c>
    </row>
    <row r="122" spans="1:136" x14ac:dyDescent="0.2">
      <c r="A122" s="845">
        <v>118</v>
      </c>
      <c r="B122" s="845">
        <v>10</v>
      </c>
      <c r="C122" s="845" t="s">
        <v>798</v>
      </c>
      <c r="D122" s="845" t="s">
        <v>798</v>
      </c>
      <c r="E122" s="845" t="s">
        <v>798</v>
      </c>
      <c r="F122" s="845" t="s">
        <v>798</v>
      </c>
      <c r="G122" s="845" t="s">
        <v>798</v>
      </c>
      <c r="H122" s="845" t="s">
        <v>798</v>
      </c>
      <c r="I122" s="845" t="s">
        <v>798</v>
      </c>
      <c r="J122" s="845" t="s">
        <v>798</v>
      </c>
      <c r="K122" s="845" t="s">
        <v>798</v>
      </c>
      <c r="L122" s="845" t="s">
        <v>798</v>
      </c>
      <c r="M122" s="845" t="s">
        <v>798</v>
      </c>
      <c r="N122" s="845" t="s">
        <v>798</v>
      </c>
      <c r="O122" s="845" t="s">
        <v>798</v>
      </c>
      <c r="P122" s="845" t="s">
        <v>798</v>
      </c>
      <c r="Q122" s="845" t="s">
        <v>798</v>
      </c>
      <c r="R122" s="845" t="s">
        <v>798</v>
      </c>
      <c r="S122" s="845" t="s">
        <v>798</v>
      </c>
      <c r="T122" s="845" t="s">
        <v>798</v>
      </c>
      <c r="U122" s="845" t="s">
        <v>798</v>
      </c>
      <c r="V122" s="845" t="s">
        <v>798</v>
      </c>
      <c r="W122" s="845" t="s">
        <v>798</v>
      </c>
      <c r="X122" s="845" t="s">
        <v>798</v>
      </c>
      <c r="Y122" s="845" t="s">
        <v>798</v>
      </c>
      <c r="Z122" s="845" t="s">
        <v>798</v>
      </c>
      <c r="AA122" s="845" t="s">
        <v>798</v>
      </c>
      <c r="AB122" s="845" t="s">
        <v>798</v>
      </c>
      <c r="AC122" s="845" t="s">
        <v>798</v>
      </c>
      <c r="AD122" s="845" t="s">
        <v>798</v>
      </c>
      <c r="AE122" s="845" t="s">
        <v>798</v>
      </c>
      <c r="AF122" s="845" t="s">
        <v>798</v>
      </c>
      <c r="AG122" s="845" t="s">
        <v>798</v>
      </c>
      <c r="AH122" s="845" t="s">
        <v>798</v>
      </c>
      <c r="AI122" s="845" t="s">
        <v>798</v>
      </c>
      <c r="AJ122" s="845" t="s">
        <v>798</v>
      </c>
      <c r="AK122" s="845" t="s">
        <v>798</v>
      </c>
      <c r="AL122" s="845" t="s">
        <v>798</v>
      </c>
      <c r="AM122" s="845" t="s">
        <v>798</v>
      </c>
      <c r="AN122" s="845" t="s">
        <v>798</v>
      </c>
      <c r="AO122" s="845" t="s">
        <v>798</v>
      </c>
      <c r="AP122" s="845" t="s">
        <v>798</v>
      </c>
      <c r="AQ122" s="845" t="s">
        <v>798</v>
      </c>
      <c r="AR122" s="845" t="s">
        <v>798</v>
      </c>
      <c r="AS122" s="845" t="s">
        <v>798</v>
      </c>
      <c r="AT122" s="845" t="s">
        <v>798</v>
      </c>
      <c r="AU122" s="845" t="s">
        <v>798</v>
      </c>
      <c r="AV122" s="845" t="s">
        <v>798</v>
      </c>
      <c r="AW122" s="845" t="s">
        <v>798</v>
      </c>
      <c r="AX122" s="845" t="s">
        <v>798</v>
      </c>
      <c r="AY122" s="845" t="s">
        <v>798</v>
      </c>
      <c r="AZ122" s="845" t="s">
        <v>798</v>
      </c>
      <c r="BA122" s="845" t="s">
        <v>798</v>
      </c>
      <c r="BB122" s="845" t="s">
        <v>798</v>
      </c>
      <c r="BC122" s="845" t="s">
        <v>798</v>
      </c>
      <c r="BD122" s="845" t="s">
        <v>798</v>
      </c>
      <c r="BE122" s="845" t="s">
        <v>798</v>
      </c>
      <c r="BF122" s="845" t="s">
        <v>798</v>
      </c>
      <c r="BG122" s="845" t="s">
        <v>798</v>
      </c>
      <c r="BH122" s="845" t="s">
        <v>798</v>
      </c>
      <c r="BI122" s="845" t="s">
        <v>798</v>
      </c>
      <c r="BJ122" s="845" t="s">
        <v>798</v>
      </c>
      <c r="BK122" s="845" t="s">
        <v>798</v>
      </c>
      <c r="BL122" s="845" t="s">
        <v>798</v>
      </c>
      <c r="BM122" s="845" t="s">
        <v>798</v>
      </c>
      <c r="BN122" s="845" t="s">
        <v>798</v>
      </c>
      <c r="BO122" s="845" t="s">
        <v>798</v>
      </c>
      <c r="BP122" s="845" t="s">
        <v>798</v>
      </c>
      <c r="BQ122" s="845" t="s">
        <v>798</v>
      </c>
      <c r="BR122" s="845" t="s">
        <v>798</v>
      </c>
      <c r="BS122" s="845" t="s">
        <v>798</v>
      </c>
      <c r="BT122" s="845" t="s">
        <v>798</v>
      </c>
      <c r="BU122" s="845" t="s">
        <v>798</v>
      </c>
      <c r="BV122" s="845" t="s">
        <v>798</v>
      </c>
      <c r="BW122" s="845" t="s">
        <v>798</v>
      </c>
      <c r="BX122" s="845" t="s">
        <v>798</v>
      </c>
      <c r="BY122" s="845" t="s">
        <v>798</v>
      </c>
      <c r="BZ122" s="845" t="s">
        <v>798</v>
      </c>
      <c r="CA122" s="845" t="s">
        <v>798</v>
      </c>
      <c r="CB122" s="845" t="s">
        <v>798</v>
      </c>
      <c r="CC122" s="845" t="s">
        <v>798</v>
      </c>
      <c r="CD122" s="845" t="s">
        <v>798</v>
      </c>
      <c r="CE122" s="845" t="s">
        <v>798</v>
      </c>
      <c r="CF122" s="845" t="s">
        <v>798</v>
      </c>
      <c r="CG122" s="845" t="s">
        <v>798</v>
      </c>
      <c r="CH122" s="845" t="s">
        <v>798</v>
      </c>
      <c r="CI122" s="845" t="s">
        <v>798</v>
      </c>
      <c r="CJ122" s="845" t="s">
        <v>798</v>
      </c>
      <c r="CK122" s="845" t="s">
        <v>798</v>
      </c>
      <c r="CL122" s="845" t="s">
        <v>798</v>
      </c>
      <c r="CM122" s="845" t="s">
        <v>798</v>
      </c>
      <c r="CN122" s="845" t="s">
        <v>798</v>
      </c>
      <c r="CO122" s="845" t="s">
        <v>798</v>
      </c>
      <c r="CP122" s="845" t="s">
        <v>798</v>
      </c>
      <c r="CQ122" s="845" t="s">
        <v>798</v>
      </c>
      <c r="CR122" s="845" t="s">
        <v>798</v>
      </c>
      <c r="CS122" s="845" t="s">
        <v>798</v>
      </c>
      <c r="CT122" s="845" t="s">
        <v>798</v>
      </c>
      <c r="CU122" s="845" t="s">
        <v>798</v>
      </c>
      <c r="CV122" s="845" t="s">
        <v>798</v>
      </c>
      <c r="CW122" s="845" t="s">
        <v>798</v>
      </c>
      <c r="CX122" s="845" t="s">
        <v>798</v>
      </c>
      <c r="CY122" s="845" t="s">
        <v>798</v>
      </c>
      <c r="CZ122" s="845" t="s">
        <v>798</v>
      </c>
      <c r="DA122" s="845" t="s">
        <v>798</v>
      </c>
      <c r="DB122" s="845" t="s">
        <v>798</v>
      </c>
      <c r="DC122" s="845" t="s">
        <v>798</v>
      </c>
      <c r="DD122" s="845" t="s">
        <v>798</v>
      </c>
      <c r="DE122" s="845" t="s">
        <v>798</v>
      </c>
      <c r="DF122" s="845" t="s">
        <v>798</v>
      </c>
      <c r="DG122" s="845" t="s">
        <v>798</v>
      </c>
      <c r="DH122" s="845" t="s">
        <v>798</v>
      </c>
      <c r="DI122" s="845" t="s">
        <v>798</v>
      </c>
      <c r="DJ122" s="845" t="s">
        <v>798</v>
      </c>
      <c r="DK122" s="845" t="s">
        <v>798</v>
      </c>
      <c r="DL122" s="845" t="s">
        <v>798</v>
      </c>
      <c r="DM122" s="845" t="s">
        <v>798</v>
      </c>
      <c r="DN122" s="845" t="s">
        <v>798</v>
      </c>
      <c r="DO122" s="845" t="s">
        <v>798</v>
      </c>
      <c r="DP122" s="845" t="s">
        <v>798</v>
      </c>
      <c r="DQ122" s="845" t="s">
        <v>798</v>
      </c>
      <c r="DR122" s="845" t="s">
        <v>798</v>
      </c>
      <c r="DS122" s="845" t="s">
        <v>798</v>
      </c>
      <c r="DT122" s="845" t="s">
        <v>798</v>
      </c>
      <c r="DU122" s="845" t="s">
        <v>798</v>
      </c>
      <c r="DV122" s="845" t="s">
        <v>798</v>
      </c>
      <c r="DW122" s="845" t="s">
        <v>798</v>
      </c>
      <c r="DX122" s="845" t="s">
        <v>798</v>
      </c>
      <c r="DY122" s="845" t="s">
        <v>798</v>
      </c>
      <c r="DZ122" s="845" t="s">
        <v>798</v>
      </c>
      <c r="EA122" s="845" t="s">
        <v>798</v>
      </c>
      <c r="EB122" s="845" t="s">
        <v>798</v>
      </c>
      <c r="EC122" s="845" t="s">
        <v>798</v>
      </c>
      <c r="ED122" s="845" t="s">
        <v>798</v>
      </c>
      <c r="EE122" s="845" t="s">
        <v>798</v>
      </c>
      <c r="EF122" s="845" t="s">
        <v>798</v>
      </c>
    </row>
    <row r="123" spans="1:136" x14ac:dyDescent="0.2">
      <c r="A123" s="845">
        <v>119</v>
      </c>
      <c r="B123" s="845">
        <v>11</v>
      </c>
      <c r="C123" s="845" t="s">
        <v>798</v>
      </c>
      <c r="D123" s="845" t="s">
        <v>798</v>
      </c>
      <c r="E123" s="845" t="s">
        <v>798</v>
      </c>
      <c r="F123" s="845" t="s">
        <v>798</v>
      </c>
      <c r="G123" s="845" t="s">
        <v>798</v>
      </c>
      <c r="H123" s="845" t="s">
        <v>798</v>
      </c>
      <c r="I123" s="845" t="s">
        <v>798</v>
      </c>
      <c r="J123" s="845" t="s">
        <v>798</v>
      </c>
      <c r="K123" s="845" t="s">
        <v>798</v>
      </c>
      <c r="L123" s="845" t="s">
        <v>798</v>
      </c>
      <c r="M123" s="845" t="s">
        <v>798</v>
      </c>
      <c r="N123" s="845" t="s">
        <v>798</v>
      </c>
      <c r="O123" s="845" t="s">
        <v>798</v>
      </c>
      <c r="P123" s="845" t="s">
        <v>798</v>
      </c>
      <c r="Q123" s="845" t="s">
        <v>798</v>
      </c>
      <c r="R123" s="845" t="s">
        <v>798</v>
      </c>
      <c r="S123" s="845" t="s">
        <v>798</v>
      </c>
      <c r="T123" s="845" t="s">
        <v>798</v>
      </c>
      <c r="U123" s="845" t="s">
        <v>798</v>
      </c>
      <c r="V123" s="845" t="s">
        <v>798</v>
      </c>
      <c r="W123" s="845" t="s">
        <v>798</v>
      </c>
      <c r="X123" s="845" t="s">
        <v>798</v>
      </c>
      <c r="Y123" s="845" t="s">
        <v>798</v>
      </c>
      <c r="Z123" s="845" t="s">
        <v>798</v>
      </c>
      <c r="AA123" s="845" t="s">
        <v>798</v>
      </c>
      <c r="AB123" s="845" t="s">
        <v>798</v>
      </c>
      <c r="AC123" s="845" t="s">
        <v>798</v>
      </c>
      <c r="AD123" s="845" t="s">
        <v>798</v>
      </c>
      <c r="AE123" s="845" t="s">
        <v>798</v>
      </c>
      <c r="AF123" s="845" t="s">
        <v>798</v>
      </c>
      <c r="AG123" s="845" t="s">
        <v>798</v>
      </c>
      <c r="AH123" s="845" t="s">
        <v>798</v>
      </c>
      <c r="AI123" s="845" t="s">
        <v>798</v>
      </c>
      <c r="AJ123" s="845" t="s">
        <v>798</v>
      </c>
      <c r="AK123" s="845" t="s">
        <v>798</v>
      </c>
      <c r="AL123" s="845" t="s">
        <v>798</v>
      </c>
      <c r="AM123" s="845" t="s">
        <v>798</v>
      </c>
      <c r="AN123" s="845" t="s">
        <v>798</v>
      </c>
      <c r="AO123" s="845" t="s">
        <v>798</v>
      </c>
      <c r="AP123" s="845" t="s">
        <v>798</v>
      </c>
      <c r="AQ123" s="845" t="s">
        <v>798</v>
      </c>
      <c r="AR123" s="845" t="s">
        <v>798</v>
      </c>
      <c r="AS123" s="845" t="s">
        <v>798</v>
      </c>
      <c r="AT123" s="845" t="s">
        <v>798</v>
      </c>
      <c r="AU123" s="845" t="s">
        <v>798</v>
      </c>
      <c r="AV123" s="845" t="s">
        <v>798</v>
      </c>
      <c r="AW123" s="845" t="s">
        <v>798</v>
      </c>
      <c r="AX123" s="845" t="s">
        <v>798</v>
      </c>
      <c r="AY123" s="845" t="s">
        <v>798</v>
      </c>
      <c r="AZ123" s="845" t="s">
        <v>798</v>
      </c>
      <c r="BA123" s="845" t="s">
        <v>798</v>
      </c>
      <c r="BB123" s="845" t="s">
        <v>798</v>
      </c>
      <c r="BC123" s="845" t="s">
        <v>798</v>
      </c>
      <c r="BD123" s="845" t="s">
        <v>798</v>
      </c>
      <c r="BE123" s="845" t="s">
        <v>798</v>
      </c>
      <c r="BF123" s="845" t="s">
        <v>798</v>
      </c>
      <c r="BG123" s="845" t="s">
        <v>798</v>
      </c>
      <c r="BH123" s="845" t="s">
        <v>798</v>
      </c>
      <c r="BI123" s="845" t="s">
        <v>798</v>
      </c>
      <c r="BJ123" s="845" t="s">
        <v>798</v>
      </c>
      <c r="BK123" s="845" t="s">
        <v>798</v>
      </c>
      <c r="BL123" s="845" t="s">
        <v>798</v>
      </c>
      <c r="BM123" s="845" t="s">
        <v>798</v>
      </c>
      <c r="BN123" s="845" t="s">
        <v>798</v>
      </c>
      <c r="BO123" s="845" t="s">
        <v>798</v>
      </c>
      <c r="BP123" s="845" t="s">
        <v>798</v>
      </c>
      <c r="BQ123" s="845" t="s">
        <v>798</v>
      </c>
      <c r="BR123" s="845" t="s">
        <v>798</v>
      </c>
      <c r="BS123" s="845" t="s">
        <v>798</v>
      </c>
      <c r="BT123" s="845" t="s">
        <v>798</v>
      </c>
      <c r="BU123" s="845" t="s">
        <v>798</v>
      </c>
      <c r="BV123" s="845" t="s">
        <v>798</v>
      </c>
      <c r="BW123" s="845" t="s">
        <v>798</v>
      </c>
      <c r="BX123" s="845" t="s">
        <v>798</v>
      </c>
      <c r="BY123" s="845" t="s">
        <v>798</v>
      </c>
      <c r="BZ123" s="845" t="s">
        <v>798</v>
      </c>
      <c r="CA123" s="845" t="s">
        <v>798</v>
      </c>
      <c r="CB123" s="845" t="s">
        <v>798</v>
      </c>
      <c r="CC123" s="845" t="s">
        <v>798</v>
      </c>
      <c r="CD123" s="845" t="s">
        <v>798</v>
      </c>
      <c r="CE123" s="845" t="s">
        <v>798</v>
      </c>
      <c r="CF123" s="845" t="s">
        <v>798</v>
      </c>
      <c r="CG123" s="845" t="s">
        <v>798</v>
      </c>
      <c r="CH123" s="845" t="s">
        <v>798</v>
      </c>
      <c r="CI123" s="845" t="s">
        <v>798</v>
      </c>
      <c r="CJ123" s="845" t="s">
        <v>798</v>
      </c>
      <c r="CK123" s="845" t="s">
        <v>798</v>
      </c>
      <c r="CL123" s="845" t="s">
        <v>798</v>
      </c>
      <c r="CM123" s="845" t="s">
        <v>798</v>
      </c>
      <c r="CN123" s="845" t="s">
        <v>798</v>
      </c>
      <c r="CO123" s="845" t="s">
        <v>798</v>
      </c>
      <c r="CP123" s="845" t="s">
        <v>798</v>
      </c>
      <c r="CQ123" s="845" t="s">
        <v>798</v>
      </c>
      <c r="CR123" s="845" t="s">
        <v>798</v>
      </c>
      <c r="CS123" s="845" t="s">
        <v>798</v>
      </c>
      <c r="CT123" s="845" t="s">
        <v>798</v>
      </c>
      <c r="CU123" s="845" t="s">
        <v>798</v>
      </c>
      <c r="CV123" s="845" t="s">
        <v>798</v>
      </c>
      <c r="CW123" s="845" t="s">
        <v>798</v>
      </c>
      <c r="CX123" s="845" t="s">
        <v>798</v>
      </c>
      <c r="CY123" s="845" t="s">
        <v>798</v>
      </c>
      <c r="CZ123" s="845" t="s">
        <v>798</v>
      </c>
      <c r="DA123" s="845" t="s">
        <v>798</v>
      </c>
      <c r="DB123" s="845" t="s">
        <v>798</v>
      </c>
      <c r="DC123" s="845" t="s">
        <v>798</v>
      </c>
      <c r="DD123" s="845" t="s">
        <v>798</v>
      </c>
      <c r="DE123" s="845" t="s">
        <v>798</v>
      </c>
      <c r="DF123" s="845" t="s">
        <v>798</v>
      </c>
      <c r="DG123" s="845" t="s">
        <v>798</v>
      </c>
      <c r="DH123" s="845" t="s">
        <v>798</v>
      </c>
      <c r="DI123" s="845" t="s">
        <v>798</v>
      </c>
      <c r="DJ123" s="845" t="s">
        <v>798</v>
      </c>
      <c r="DK123" s="845" t="s">
        <v>798</v>
      </c>
      <c r="DL123" s="845" t="s">
        <v>798</v>
      </c>
      <c r="DM123" s="845" t="s">
        <v>798</v>
      </c>
      <c r="DN123" s="845" t="s">
        <v>798</v>
      </c>
      <c r="DO123" s="845" t="s">
        <v>798</v>
      </c>
      <c r="DP123" s="845" t="s">
        <v>798</v>
      </c>
      <c r="DQ123" s="845" t="s">
        <v>798</v>
      </c>
      <c r="DR123" s="845" t="s">
        <v>798</v>
      </c>
      <c r="DS123" s="845" t="s">
        <v>798</v>
      </c>
      <c r="DT123" s="845" t="s">
        <v>798</v>
      </c>
      <c r="DU123" s="845" t="s">
        <v>798</v>
      </c>
      <c r="DV123" s="845" t="s">
        <v>798</v>
      </c>
      <c r="DW123" s="845" t="s">
        <v>798</v>
      </c>
      <c r="DX123" s="845" t="s">
        <v>798</v>
      </c>
      <c r="DY123" s="845" t="s">
        <v>798</v>
      </c>
      <c r="DZ123" s="845" t="s">
        <v>798</v>
      </c>
      <c r="EA123" s="845" t="s">
        <v>798</v>
      </c>
      <c r="EB123" s="845" t="s">
        <v>798</v>
      </c>
      <c r="EC123" s="845" t="s">
        <v>798</v>
      </c>
      <c r="ED123" s="845" t="s">
        <v>798</v>
      </c>
      <c r="EE123" s="845" t="s">
        <v>798</v>
      </c>
      <c r="EF123" s="845" t="s">
        <v>798</v>
      </c>
    </row>
    <row r="124" spans="1:136" x14ac:dyDescent="0.2">
      <c r="A124" s="845">
        <v>120</v>
      </c>
      <c r="B124" s="845">
        <v>12</v>
      </c>
      <c r="C124" s="845" t="s">
        <v>798</v>
      </c>
      <c r="D124" s="845" t="s">
        <v>798</v>
      </c>
      <c r="E124" s="845" t="s">
        <v>798</v>
      </c>
      <c r="F124" s="845" t="s">
        <v>798</v>
      </c>
      <c r="G124" s="845" t="s">
        <v>798</v>
      </c>
      <c r="H124" s="845" t="s">
        <v>798</v>
      </c>
      <c r="I124" s="845" t="s">
        <v>798</v>
      </c>
      <c r="J124" s="845" t="s">
        <v>798</v>
      </c>
      <c r="K124" s="845" t="s">
        <v>798</v>
      </c>
      <c r="L124" s="845" t="s">
        <v>798</v>
      </c>
      <c r="M124" s="845" t="s">
        <v>798</v>
      </c>
      <c r="N124" s="845" t="s">
        <v>798</v>
      </c>
      <c r="O124" s="845" t="s">
        <v>798</v>
      </c>
      <c r="P124" s="845" t="s">
        <v>798</v>
      </c>
      <c r="Q124" s="845" t="s">
        <v>798</v>
      </c>
      <c r="R124" s="845" t="s">
        <v>798</v>
      </c>
      <c r="S124" s="845" t="s">
        <v>798</v>
      </c>
      <c r="T124" s="845" t="s">
        <v>798</v>
      </c>
      <c r="U124" s="845" t="s">
        <v>798</v>
      </c>
      <c r="V124" s="845" t="s">
        <v>798</v>
      </c>
      <c r="W124" s="845" t="s">
        <v>798</v>
      </c>
      <c r="X124" s="845" t="s">
        <v>798</v>
      </c>
      <c r="Y124" s="845" t="s">
        <v>798</v>
      </c>
      <c r="Z124" s="845" t="s">
        <v>798</v>
      </c>
      <c r="AA124" s="845" t="s">
        <v>798</v>
      </c>
      <c r="AB124" s="845" t="s">
        <v>798</v>
      </c>
      <c r="AC124" s="845" t="s">
        <v>798</v>
      </c>
      <c r="AD124" s="845" t="s">
        <v>798</v>
      </c>
      <c r="AE124" s="845" t="s">
        <v>798</v>
      </c>
      <c r="AF124" s="845" t="s">
        <v>798</v>
      </c>
      <c r="AG124" s="845" t="s">
        <v>798</v>
      </c>
      <c r="AH124" s="845" t="s">
        <v>798</v>
      </c>
      <c r="AI124" s="845" t="s">
        <v>798</v>
      </c>
      <c r="AJ124" s="845" t="s">
        <v>798</v>
      </c>
      <c r="AK124" s="845" t="s">
        <v>798</v>
      </c>
      <c r="AL124" s="845" t="s">
        <v>798</v>
      </c>
      <c r="AM124" s="845" t="s">
        <v>798</v>
      </c>
      <c r="AN124" s="845" t="s">
        <v>798</v>
      </c>
      <c r="AO124" s="845" t="s">
        <v>798</v>
      </c>
      <c r="AP124" s="845" t="s">
        <v>798</v>
      </c>
      <c r="AQ124" s="845" t="s">
        <v>798</v>
      </c>
      <c r="AR124" s="845" t="s">
        <v>798</v>
      </c>
      <c r="AS124" s="845" t="s">
        <v>798</v>
      </c>
      <c r="AT124" s="845" t="s">
        <v>798</v>
      </c>
      <c r="AU124" s="845" t="s">
        <v>798</v>
      </c>
      <c r="AV124" s="845" t="s">
        <v>798</v>
      </c>
      <c r="AW124" s="845" t="s">
        <v>798</v>
      </c>
      <c r="AX124" s="845" t="s">
        <v>798</v>
      </c>
      <c r="AY124" s="845" t="s">
        <v>798</v>
      </c>
      <c r="AZ124" s="845" t="s">
        <v>798</v>
      </c>
      <c r="BA124" s="845" t="s">
        <v>798</v>
      </c>
      <c r="BB124" s="845" t="s">
        <v>798</v>
      </c>
      <c r="BC124" s="845" t="s">
        <v>798</v>
      </c>
      <c r="BD124" s="845" t="s">
        <v>798</v>
      </c>
      <c r="BE124" s="845" t="s">
        <v>798</v>
      </c>
      <c r="BF124" s="845" t="s">
        <v>798</v>
      </c>
      <c r="BG124" s="845" t="s">
        <v>798</v>
      </c>
      <c r="BH124" s="845" t="s">
        <v>798</v>
      </c>
      <c r="BI124" s="845" t="s">
        <v>798</v>
      </c>
      <c r="BJ124" s="845" t="s">
        <v>798</v>
      </c>
      <c r="BK124" s="845" t="s">
        <v>798</v>
      </c>
      <c r="BL124" s="845" t="s">
        <v>798</v>
      </c>
      <c r="BM124" s="845" t="s">
        <v>798</v>
      </c>
      <c r="BN124" s="845" t="s">
        <v>798</v>
      </c>
      <c r="BO124" s="845" t="s">
        <v>798</v>
      </c>
      <c r="BP124" s="845" t="s">
        <v>798</v>
      </c>
      <c r="BQ124" s="845" t="s">
        <v>798</v>
      </c>
      <c r="BR124" s="845" t="s">
        <v>798</v>
      </c>
      <c r="BS124" s="845" t="s">
        <v>798</v>
      </c>
      <c r="BT124" s="845" t="s">
        <v>798</v>
      </c>
      <c r="BU124" s="845" t="s">
        <v>798</v>
      </c>
      <c r="BV124" s="845" t="s">
        <v>798</v>
      </c>
      <c r="BW124" s="845" t="s">
        <v>798</v>
      </c>
      <c r="BX124" s="845" t="s">
        <v>798</v>
      </c>
      <c r="BY124" s="845" t="s">
        <v>798</v>
      </c>
      <c r="BZ124" s="845" t="s">
        <v>798</v>
      </c>
      <c r="CA124" s="845" t="s">
        <v>798</v>
      </c>
      <c r="CB124" s="845" t="s">
        <v>798</v>
      </c>
      <c r="CC124" s="845" t="s">
        <v>798</v>
      </c>
      <c r="CD124" s="845" t="s">
        <v>798</v>
      </c>
      <c r="CE124" s="845" t="s">
        <v>798</v>
      </c>
      <c r="CF124" s="845" t="s">
        <v>798</v>
      </c>
      <c r="CG124" s="845" t="s">
        <v>798</v>
      </c>
      <c r="CH124" s="845" t="s">
        <v>798</v>
      </c>
      <c r="CI124" s="845" t="s">
        <v>798</v>
      </c>
      <c r="CJ124" s="845" t="s">
        <v>798</v>
      </c>
      <c r="CK124" s="845" t="s">
        <v>798</v>
      </c>
      <c r="CL124" s="845" t="s">
        <v>798</v>
      </c>
      <c r="CM124" s="845" t="s">
        <v>798</v>
      </c>
      <c r="CN124" s="845" t="s">
        <v>798</v>
      </c>
      <c r="CO124" s="845" t="s">
        <v>798</v>
      </c>
      <c r="CP124" s="845" t="s">
        <v>798</v>
      </c>
      <c r="CQ124" s="845" t="s">
        <v>798</v>
      </c>
      <c r="CR124" s="845" t="s">
        <v>798</v>
      </c>
      <c r="CS124" s="845" t="s">
        <v>798</v>
      </c>
      <c r="CT124" s="845" t="s">
        <v>798</v>
      </c>
      <c r="CU124" s="845" t="s">
        <v>798</v>
      </c>
      <c r="CV124" s="845" t="s">
        <v>798</v>
      </c>
      <c r="CW124" s="845" t="s">
        <v>798</v>
      </c>
      <c r="CX124" s="845" t="s">
        <v>798</v>
      </c>
      <c r="CY124" s="845" t="s">
        <v>798</v>
      </c>
      <c r="CZ124" s="845" t="s">
        <v>798</v>
      </c>
      <c r="DA124" s="845" t="s">
        <v>798</v>
      </c>
      <c r="DB124" s="845" t="s">
        <v>798</v>
      </c>
      <c r="DC124" s="845" t="s">
        <v>798</v>
      </c>
      <c r="DD124" s="845" t="s">
        <v>798</v>
      </c>
      <c r="DE124" s="845" t="s">
        <v>798</v>
      </c>
      <c r="DF124" s="845" t="s">
        <v>798</v>
      </c>
      <c r="DG124" s="845" t="s">
        <v>798</v>
      </c>
      <c r="DH124" s="845" t="s">
        <v>798</v>
      </c>
      <c r="DI124" s="845" t="s">
        <v>798</v>
      </c>
      <c r="DJ124" s="845" t="s">
        <v>798</v>
      </c>
      <c r="DK124" s="845" t="s">
        <v>798</v>
      </c>
      <c r="DL124" s="845" t="s">
        <v>798</v>
      </c>
      <c r="DM124" s="845" t="s">
        <v>798</v>
      </c>
      <c r="DN124" s="845" t="s">
        <v>798</v>
      </c>
      <c r="DO124" s="845" t="s">
        <v>798</v>
      </c>
      <c r="DP124" s="845" t="s">
        <v>798</v>
      </c>
      <c r="DQ124" s="845" t="s">
        <v>798</v>
      </c>
      <c r="DR124" s="845" t="s">
        <v>798</v>
      </c>
      <c r="DS124" s="845" t="s">
        <v>798</v>
      </c>
      <c r="DT124" s="845" t="s">
        <v>798</v>
      </c>
      <c r="DU124" s="845" t="s">
        <v>798</v>
      </c>
      <c r="DV124" s="845" t="s">
        <v>798</v>
      </c>
      <c r="DW124" s="845" t="s">
        <v>798</v>
      </c>
      <c r="DX124" s="845" t="s">
        <v>798</v>
      </c>
      <c r="DY124" s="845" t="s">
        <v>798</v>
      </c>
      <c r="DZ124" s="845" t="s">
        <v>798</v>
      </c>
      <c r="EA124" s="845" t="s">
        <v>798</v>
      </c>
      <c r="EB124" s="845" t="s">
        <v>798</v>
      </c>
      <c r="EC124" s="845" t="s">
        <v>798</v>
      </c>
      <c r="ED124" s="845" t="s">
        <v>798</v>
      </c>
      <c r="EE124" s="845" t="s">
        <v>798</v>
      </c>
      <c r="EF124" s="845" t="s">
        <v>798</v>
      </c>
    </row>
    <row r="125" spans="1:136" x14ac:dyDescent="0.2">
      <c r="A125" s="845">
        <v>121</v>
      </c>
      <c r="B125" s="845">
        <v>1</v>
      </c>
      <c r="C125" s="845" t="s">
        <v>798</v>
      </c>
      <c r="D125" s="845" t="s">
        <v>798</v>
      </c>
      <c r="E125" s="845" t="s">
        <v>798</v>
      </c>
      <c r="F125" s="845" t="s">
        <v>798</v>
      </c>
      <c r="G125" s="845" t="s">
        <v>798</v>
      </c>
      <c r="H125" s="845" t="s">
        <v>798</v>
      </c>
      <c r="I125" s="845" t="s">
        <v>798</v>
      </c>
      <c r="J125" s="845" t="s">
        <v>798</v>
      </c>
      <c r="K125" s="845" t="s">
        <v>798</v>
      </c>
      <c r="L125" s="845" t="s">
        <v>798</v>
      </c>
      <c r="M125" s="845" t="s">
        <v>798</v>
      </c>
      <c r="N125" s="845" t="s">
        <v>798</v>
      </c>
      <c r="O125" s="845" t="s">
        <v>798</v>
      </c>
      <c r="P125" s="845" t="s">
        <v>798</v>
      </c>
      <c r="Q125" s="845" t="s">
        <v>798</v>
      </c>
      <c r="R125" s="845" t="s">
        <v>798</v>
      </c>
      <c r="S125" s="845" t="s">
        <v>798</v>
      </c>
      <c r="T125" s="845" t="s">
        <v>798</v>
      </c>
      <c r="U125" s="845" t="s">
        <v>798</v>
      </c>
      <c r="V125" s="845" t="s">
        <v>798</v>
      </c>
      <c r="W125" s="845" t="s">
        <v>798</v>
      </c>
      <c r="X125" s="845" t="s">
        <v>798</v>
      </c>
      <c r="Y125" s="845" t="s">
        <v>798</v>
      </c>
      <c r="Z125" s="845" t="s">
        <v>798</v>
      </c>
      <c r="AA125" s="845" t="s">
        <v>798</v>
      </c>
      <c r="AB125" s="845" t="s">
        <v>798</v>
      </c>
      <c r="AC125" s="845" t="s">
        <v>798</v>
      </c>
      <c r="AD125" s="845" t="s">
        <v>798</v>
      </c>
      <c r="AE125" s="845" t="s">
        <v>798</v>
      </c>
      <c r="AF125" s="845" t="s">
        <v>798</v>
      </c>
      <c r="AG125" s="845" t="s">
        <v>798</v>
      </c>
      <c r="AH125" s="845" t="s">
        <v>798</v>
      </c>
      <c r="AI125" s="845" t="s">
        <v>798</v>
      </c>
      <c r="AJ125" s="845" t="s">
        <v>798</v>
      </c>
      <c r="AK125" s="845" t="s">
        <v>798</v>
      </c>
      <c r="AL125" s="845" t="s">
        <v>798</v>
      </c>
      <c r="AM125" s="845" t="s">
        <v>798</v>
      </c>
      <c r="AN125" s="845" t="s">
        <v>798</v>
      </c>
      <c r="AO125" s="845" t="s">
        <v>798</v>
      </c>
      <c r="AP125" s="845" t="s">
        <v>798</v>
      </c>
      <c r="AQ125" s="845" t="s">
        <v>798</v>
      </c>
      <c r="AR125" s="845" t="s">
        <v>798</v>
      </c>
      <c r="AS125" s="845" t="s">
        <v>798</v>
      </c>
      <c r="AT125" s="845" t="s">
        <v>798</v>
      </c>
      <c r="AU125" s="845" t="s">
        <v>798</v>
      </c>
      <c r="AV125" s="845" t="s">
        <v>798</v>
      </c>
      <c r="AW125" s="845" t="s">
        <v>798</v>
      </c>
      <c r="AX125" s="845" t="s">
        <v>798</v>
      </c>
      <c r="AY125" s="845" t="s">
        <v>798</v>
      </c>
      <c r="AZ125" s="845" t="s">
        <v>798</v>
      </c>
      <c r="BA125" s="845" t="s">
        <v>798</v>
      </c>
      <c r="BB125" s="845" t="s">
        <v>798</v>
      </c>
      <c r="BC125" s="845" t="s">
        <v>798</v>
      </c>
      <c r="BD125" s="845" t="s">
        <v>798</v>
      </c>
      <c r="BE125" s="845" t="s">
        <v>798</v>
      </c>
      <c r="BF125" s="845" t="s">
        <v>798</v>
      </c>
      <c r="BG125" s="845" t="s">
        <v>798</v>
      </c>
      <c r="BH125" s="845" t="s">
        <v>798</v>
      </c>
      <c r="BI125" s="845" t="s">
        <v>798</v>
      </c>
      <c r="BJ125" s="845" t="s">
        <v>798</v>
      </c>
      <c r="BK125" s="845" t="s">
        <v>798</v>
      </c>
      <c r="BL125" s="845" t="s">
        <v>798</v>
      </c>
      <c r="BM125" s="845" t="s">
        <v>798</v>
      </c>
      <c r="BN125" s="845" t="s">
        <v>798</v>
      </c>
      <c r="BO125" s="845" t="s">
        <v>798</v>
      </c>
      <c r="BP125" s="845" t="s">
        <v>798</v>
      </c>
      <c r="BQ125" s="845" t="s">
        <v>798</v>
      </c>
      <c r="BR125" s="845" t="s">
        <v>798</v>
      </c>
      <c r="BS125" s="845" t="s">
        <v>798</v>
      </c>
      <c r="BT125" s="845" t="s">
        <v>798</v>
      </c>
      <c r="BU125" s="845" t="s">
        <v>798</v>
      </c>
      <c r="BV125" s="845" t="s">
        <v>798</v>
      </c>
      <c r="BW125" s="845" t="s">
        <v>798</v>
      </c>
      <c r="BX125" s="845" t="s">
        <v>798</v>
      </c>
      <c r="BY125" s="845" t="s">
        <v>798</v>
      </c>
      <c r="BZ125" s="845" t="s">
        <v>798</v>
      </c>
      <c r="CA125" s="845" t="s">
        <v>798</v>
      </c>
      <c r="CB125" s="845" t="s">
        <v>798</v>
      </c>
      <c r="CC125" s="845" t="s">
        <v>798</v>
      </c>
      <c r="CD125" s="845" t="s">
        <v>798</v>
      </c>
      <c r="CE125" s="845" t="s">
        <v>798</v>
      </c>
      <c r="CF125" s="845" t="s">
        <v>798</v>
      </c>
      <c r="CG125" s="845" t="s">
        <v>798</v>
      </c>
      <c r="CH125" s="845" t="s">
        <v>798</v>
      </c>
      <c r="CI125" s="845" t="s">
        <v>798</v>
      </c>
      <c r="CJ125" s="845" t="s">
        <v>798</v>
      </c>
      <c r="CK125" s="845" t="s">
        <v>798</v>
      </c>
      <c r="CL125" s="845" t="s">
        <v>798</v>
      </c>
      <c r="CM125" s="845" t="s">
        <v>798</v>
      </c>
      <c r="CN125" s="845" t="s">
        <v>798</v>
      </c>
      <c r="CO125" s="845" t="s">
        <v>798</v>
      </c>
      <c r="CP125" s="845" t="s">
        <v>798</v>
      </c>
      <c r="CQ125" s="845" t="s">
        <v>798</v>
      </c>
      <c r="CR125" s="845" t="s">
        <v>798</v>
      </c>
      <c r="CS125" s="845" t="s">
        <v>798</v>
      </c>
      <c r="CT125" s="845" t="s">
        <v>798</v>
      </c>
      <c r="CU125" s="845" t="s">
        <v>798</v>
      </c>
      <c r="CV125" s="845" t="s">
        <v>798</v>
      </c>
      <c r="CW125" s="845" t="s">
        <v>798</v>
      </c>
      <c r="CX125" s="845" t="s">
        <v>798</v>
      </c>
      <c r="CY125" s="845" t="s">
        <v>798</v>
      </c>
      <c r="CZ125" s="845" t="s">
        <v>798</v>
      </c>
      <c r="DA125" s="845" t="s">
        <v>798</v>
      </c>
      <c r="DB125" s="845" t="s">
        <v>798</v>
      </c>
      <c r="DC125" s="845" t="s">
        <v>798</v>
      </c>
      <c r="DD125" s="845" t="s">
        <v>798</v>
      </c>
      <c r="DE125" s="845" t="s">
        <v>798</v>
      </c>
      <c r="DF125" s="845" t="s">
        <v>798</v>
      </c>
      <c r="DG125" s="845" t="s">
        <v>798</v>
      </c>
      <c r="DH125" s="845" t="s">
        <v>798</v>
      </c>
      <c r="DI125" s="845" t="s">
        <v>798</v>
      </c>
      <c r="DJ125" s="845" t="s">
        <v>798</v>
      </c>
      <c r="DK125" s="845" t="s">
        <v>798</v>
      </c>
      <c r="DL125" s="845" t="s">
        <v>798</v>
      </c>
      <c r="DM125" s="845" t="s">
        <v>798</v>
      </c>
      <c r="DN125" s="845" t="s">
        <v>798</v>
      </c>
      <c r="DO125" s="845" t="s">
        <v>798</v>
      </c>
      <c r="DP125" s="845" t="s">
        <v>798</v>
      </c>
      <c r="DQ125" s="845" t="s">
        <v>798</v>
      </c>
      <c r="DR125" s="845" t="s">
        <v>798</v>
      </c>
      <c r="DS125" s="845" t="s">
        <v>798</v>
      </c>
      <c r="DT125" s="845" t="s">
        <v>798</v>
      </c>
      <c r="DU125" s="845" t="s">
        <v>798</v>
      </c>
      <c r="DV125" s="845" t="s">
        <v>798</v>
      </c>
      <c r="DW125" s="845" t="s">
        <v>798</v>
      </c>
      <c r="DX125" s="845" t="s">
        <v>798</v>
      </c>
      <c r="DY125" s="845" t="s">
        <v>798</v>
      </c>
      <c r="DZ125" s="845" t="s">
        <v>798</v>
      </c>
      <c r="EA125" s="845" t="s">
        <v>798</v>
      </c>
      <c r="EB125" s="845" t="s">
        <v>798</v>
      </c>
      <c r="EC125" s="845" t="s">
        <v>798</v>
      </c>
      <c r="ED125" s="845" t="s">
        <v>798</v>
      </c>
      <c r="EE125" s="845" t="s">
        <v>798</v>
      </c>
      <c r="EF125" s="845" t="s">
        <v>798</v>
      </c>
    </row>
    <row r="126" spans="1:136" x14ac:dyDescent="0.2">
      <c r="A126" s="845">
        <v>122</v>
      </c>
      <c r="B126" s="845">
        <v>2</v>
      </c>
      <c r="C126" s="845" t="s">
        <v>798</v>
      </c>
      <c r="D126" s="845" t="s">
        <v>798</v>
      </c>
      <c r="E126" s="845" t="s">
        <v>798</v>
      </c>
      <c r="F126" s="845" t="s">
        <v>798</v>
      </c>
      <c r="G126" s="845" t="s">
        <v>798</v>
      </c>
      <c r="H126" s="845" t="s">
        <v>798</v>
      </c>
      <c r="I126" s="845" t="s">
        <v>798</v>
      </c>
      <c r="J126" s="845" t="s">
        <v>798</v>
      </c>
      <c r="K126" s="845" t="s">
        <v>798</v>
      </c>
      <c r="L126" s="845" t="s">
        <v>798</v>
      </c>
      <c r="M126" s="845" t="s">
        <v>798</v>
      </c>
      <c r="N126" s="845" t="s">
        <v>798</v>
      </c>
      <c r="O126" s="845" t="s">
        <v>798</v>
      </c>
      <c r="P126" s="845" t="s">
        <v>798</v>
      </c>
      <c r="Q126" s="845" t="s">
        <v>798</v>
      </c>
      <c r="R126" s="845" t="s">
        <v>798</v>
      </c>
      <c r="S126" s="845" t="s">
        <v>798</v>
      </c>
      <c r="T126" s="845" t="s">
        <v>798</v>
      </c>
      <c r="U126" s="845" t="s">
        <v>798</v>
      </c>
      <c r="V126" s="845" t="s">
        <v>798</v>
      </c>
      <c r="W126" s="845" t="s">
        <v>798</v>
      </c>
      <c r="X126" s="845" t="s">
        <v>798</v>
      </c>
      <c r="Y126" s="845" t="s">
        <v>798</v>
      </c>
      <c r="Z126" s="845" t="s">
        <v>798</v>
      </c>
      <c r="AA126" s="845" t="s">
        <v>798</v>
      </c>
      <c r="AB126" s="845" t="s">
        <v>798</v>
      </c>
      <c r="AC126" s="845" t="s">
        <v>798</v>
      </c>
      <c r="AD126" s="845" t="s">
        <v>798</v>
      </c>
      <c r="AE126" s="845" t="s">
        <v>798</v>
      </c>
      <c r="AF126" s="845" t="s">
        <v>798</v>
      </c>
      <c r="AG126" s="845" t="s">
        <v>798</v>
      </c>
      <c r="AH126" s="845" t="s">
        <v>798</v>
      </c>
      <c r="AI126" s="845" t="s">
        <v>798</v>
      </c>
      <c r="AJ126" s="845" t="s">
        <v>798</v>
      </c>
      <c r="AK126" s="845" t="s">
        <v>798</v>
      </c>
      <c r="AL126" s="845" t="s">
        <v>798</v>
      </c>
      <c r="AM126" s="845" t="s">
        <v>798</v>
      </c>
      <c r="AN126" s="845" t="s">
        <v>798</v>
      </c>
      <c r="AO126" s="845" t="s">
        <v>798</v>
      </c>
      <c r="AP126" s="845" t="s">
        <v>798</v>
      </c>
      <c r="AQ126" s="845" t="s">
        <v>798</v>
      </c>
      <c r="AR126" s="845" t="s">
        <v>798</v>
      </c>
      <c r="AS126" s="845" t="s">
        <v>798</v>
      </c>
      <c r="AT126" s="845" t="s">
        <v>798</v>
      </c>
      <c r="AU126" s="845" t="s">
        <v>798</v>
      </c>
      <c r="AV126" s="845" t="s">
        <v>798</v>
      </c>
      <c r="AW126" s="845" t="s">
        <v>798</v>
      </c>
      <c r="AX126" s="845" t="s">
        <v>798</v>
      </c>
      <c r="AY126" s="845" t="s">
        <v>798</v>
      </c>
      <c r="AZ126" s="845" t="s">
        <v>798</v>
      </c>
      <c r="BA126" s="845" t="s">
        <v>798</v>
      </c>
      <c r="BB126" s="845" t="s">
        <v>798</v>
      </c>
      <c r="BC126" s="845" t="s">
        <v>798</v>
      </c>
      <c r="BD126" s="845" t="s">
        <v>798</v>
      </c>
      <c r="BE126" s="845" t="s">
        <v>798</v>
      </c>
      <c r="BF126" s="845" t="s">
        <v>798</v>
      </c>
      <c r="BG126" s="845" t="s">
        <v>798</v>
      </c>
      <c r="BH126" s="845" t="s">
        <v>798</v>
      </c>
      <c r="BI126" s="845" t="s">
        <v>798</v>
      </c>
      <c r="BJ126" s="845" t="s">
        <v>798</v>
      </c>
      <c r="BK126" s="845" t="s">
        <v>798</v>
      </c>
      <c r="BL126" s="845" t="s">
        <v>798</v>
      </c>
      <c r="BM126" s="845" t="s">
        <v>798</v>
      </c>
      <c r="BN126" s="845" t="s">
        <v>798</v>
      </c>
      <c r="BO126" s="845" t="s">
        <v>798</v>
      </c>
      <c r="BP126" s="845" t="s">
        <v>798</v>
      </c>
      <c r="BQ126" s="845" t="s">
        <v>798</v>
      </c>
      <c r="BR126" s="845" t="s">
        <v>798</v>
      </c>
      <c r="BS126" s="845" t="s">
        <v>798</v>
      </c>
      <c r="BT126" s="845" t="s">
        <v>798</v>
      </c>
      <c r="BU126" s="845" t="s">
        <v>798</v>
      </c>
      <c r="BV126" s="845" t="s">
        <v>798</v>
      </c>
      <c r="BW126" s="845" t="s">
        <v>798</v>
      </c>
      <c r="BX126" s="845" t="s">
        <v>798</v>
      </c>
      <c r="BY126" s="845" t="s">
        <v>798</v>
      </c>
      <c r="BZ126" s="845" t="s">
        <v>798</v>
      </c>
      <c r="CA126" s="845" t="s">
        <v>798</v>
      </c>
      <c r="CB126" s="845" t="s">
        <v>798</v>
      </c>
      <c r="CC126" s="845" t="s">
        <v>798</v>
      </c>
      <c r="CD126" s="845" t="s">
        <v>798</v>
      </c>
      <c r="CE126" s="845" t="s">
        <v>798</v>
      </c>
      <c r="CF126" s="845" t="s">
        <v>798</v>
      </c>
      <c r="CG126" s="845" t="s">
        <v>798</v>
      </c>
      <c r="CH126" s="845" t="s">
        <v>798</v>
      </c>
      <c r="CI126" s="845" t="s">
        <v>798</v>
      </c>
      <c r="CJ126" s="845" t="s">
        <v>798</v>
      </c>
      <c r="CK126" s="845" t="s">
        <v>798</v>
      </c>
      <c r="CL126" s="845" t="s">
        <v>798</v>
      </c>
      <c r="CM126" s="845" t="s">
        <v>798</v>
      </c>
      <c r="CN126" s="845" t="s">
        <v>798</v>
      </c>
      <c r="CO126" s="845" t="s">
        <v>798</v>
      </c>
      <c r="CP126" s="845" t="s">
        <v>798</v>
      </c>
      <c r="CQ126" s="845" t="s">
        <v>798</v>
      </c>
      <c r="CR126" s="845" t="s">
        <v>798</v>
      </c>
      <c r="CS126" s="845" t="s">
        <v>798</v>
      </c>
      <c r="CT126" s="845" t="s">
        <v>798</v>
      </c>
      <c r="CU126" s="845" t="s">
        <v>798</v>
      </c>
      <c r="CV126" s="845" t="s">
        <v>798</v>
      </c>
      <c r="CW126" s="845" t="s">
        <v>798</v>
      </c>
      <c r="CX126" s="845" t="s">
        <v>798</v>
      </c>
      <c r="CY126" s="845" t="s">
        <v>798</v>
      </c>
      <c r="CZ126" s="845" t="s">
        <v>798</v>
      </c>
      <c r="DA126" s="845" t="s">
        <v>798</v>
      </c>
      <c r="DB126" s="845" t="s">
        <v>798</v>
      </c>
      <c r="DC126" s="845" t="s">
        <v>798</v>
      </c>
      <c r="DD126" s="845" t="s">
        <v>798</v>
      </c>
      <c r="DE126" s="845" t="s">
        <v>798</v>
      </c>
      <c r="DF126" s="845" t="s">
        <v>798</v>
      </c>
      <c r="DG126" s="845" t="s">
        <v>798</v>
      </c>
      <c r="DH126" s="845" t="s">
        <v>798</v>
      </c>
      <c r="DI126" s="845" t="s">
        <v>798</v>
      </c>
      <c r="DJ126" s="845" t="s">
        <v>798</v>
      </c>
      <c r="DK126" s="845" t="s">
        <v>798</v>
      </c>
      <c r="DL126" s="845" t="s">
        <v>798</v>
      </c>
      <c r="DM126" s="845" t="s">
        <v>798</v>
      </c>
      <c r="DN126" s="845" t="s">
        <v>798</v>
      </c>
      <c r="DO126" s="845" t="s">
        <v>798</v>
      </c>
      <c r="DP126" s="845" t="s">
        <v>798</v>
      </c>
      <c r="DQ126" s="845" t="s">
        <v>798</v>
      </c>
      <c r="DR126" s="845" t="s">
        <v>798</v>
      </c>
      <c r="DS126" s="845" t="s">
        <v>798</v>
      </c>
      <c r="DT126" s="845" t="s">
        <v>798</v>
      </c>
      <c r="DU126" s="845" t="s">
        <v>798</v>
      </c>
      <c r="DV126" s="845" t="s">
        <v>798</v>
      </c>
      <c r="DW126" s="845" t="s">
        <v>798</v>
      </c>
      <c r="DX126" s="845" t="s">
        <v>798</v>
      </c>
      <c r="DY126" s="845" t="s">
        <v>798</v>
      </c>
      <c r="DZ126" s="845" t="s">
        <v>798</v>
      </c>
      <c r="EA126" s="845" t="s">
        <v>798</v>
      </c>
      <c r="EB126" s="845" t="s">
        <v>798</v>
      </c>
      <c r="EC126" s="845" t="s">
        <v>798</v>
      </c>
      <c r="ED126" s="845" t="s">
        <v>798</v>
      </c>
      <c r="EE126" s="845" t="s">
        <v>798</v>
      </c>
      <c r="EF126" s="845" t="s">
        <v>798</v>
      </c>
    </row>
    <row r="127" spans="1:136" x14ac:dyDescent="0.2">
      <c r="A127" s="845">
        <v>123</v>
      </c>
      <c r="B127" s="845">
        <v>3</v>
      </c>
      <c r="C127" s="845" t="s">
        <v>798</v>
      </c>
      <c r="D127" s="845" t="s">
        <v>798</v>
      </c>
      <c r="E127" s="845" t="s">
        <v>798</v>
      </c>
      <c r="F127" s="845" t="s">
        <v>798</v>
      </c>
      <c r="G127" s="845" t="s">
        <v>798</v>
      </c>
      <c r="H127" s="845" t="s">
        <v>798</v>
      </c>
      <c r="I127" s="845" t="s">
        <v>798</v>
      </c>
      <c r="J127" s="845" t="s">
        <v>798</v>
      </c>
      <c r="K127" s="845" t="s">
        <v>798</v>
      </c>
      <c r="L127" s="845" t="s">
        <v>798</v>
      </c>
      <c r="M127" s="845" t="s">
        <v>798</v>
      </c>
      <c r="N127" s="845" t="s">
        <v>798</v>
      </c>
      <c r="O127" s="845" t="s">
        <v>798</v>
      </c>
      <c r="P127" s="845" t="s">
        <v>798</v>
      </c>
      <c r="Q127" s="845" t="s">
        <v>798</v>
      </c>
      <c r="R127" s="845" t="s">
        <v>798</v>
      </c>
      <c r="S127" s="845" t="s">
        <v>798</v>
      </c>
      <c r="T127" s="845" t="s">
        <v>798</v>
      </c>
      <c r="U127" s="845" t="s">
        <v>798</v>
      </c>
      <c r="V127" s="845" t="s">
        <v>798</v>
      </c>
      <c r="W127" s="845" t="s">
        <v>798</v>
      </c>
      <c r="X127" s="845" t="s">
        <v>798</v>
      </c>
      <c r="Y127" s="845" t="s">
        <v>798</v>
      </c>
      <c r="Z127" s="845" t="s">
        <v>798</v>
      </c>
      <c r="AA127" s="845" t="s">
        <v>798</v>
      </c>
      <c r="AB127" s="845" t="s">
        <v>798</v>
      </c>
      <c r="AC127" s="845" t="s">
        <v>798</v>
      </c>
      <c r="AD127" s="845" t="s">
        <v>798</v>
      </c>
      <c r="AE127" s="845" t="s">
        <v>798</v>
      </c>
      <c r="AF127" s="845" t="s">
        <v>798</v>
      </c>
      <c r="AG127" s="845" t="s">
        <v>798</v>
      </c>
      <c r="AH127" s="845" t="s">
        <v>798</v>
      </c>
      <c r="AI127" s="845" t="s">
        <v>798</v>
      </c>
      <c r="AJ127" s="845" t="s">
        <v>798</v>
      </c>
      <c r="AK127" s="845" t="s">
        <v>798</v>
      </c>
      <c r="AL127" s="845" t="s">
        <v>798</v>
      </c>
      <c r="AM127" s="845" t="s">
        <v>798</v>
      </c>
      <c r="AN127" s="845" t="s">
        <v>798</v>
      </c>
      <c r="AO127" s="845" t="s">
        <v>798</v>
      </c>
      <c r="AP127" s="845" t="s">
        <v>798</v>
      </c>
      <c r="AQ127" s="845" t="s">
        <v>798</v>
      </c>
      <c r="AR127" s="845" t="s">
        <v>798</v>
      </c>
      <c r="AS127" s="845" t="s">
        <v>798</v>
      </c>
      <c r="AT127" s="845" t="s">
        <v>798</v>
      </c>
      <c r="AU127" s="845" t="s">
        <v>798</v>
      </c>
      <c r="AV127" s="845" t="s">
        <v>798</v>
      </c>
      <c r="AW127" s="845" t="s">
        <v>798</v>
      </c>
      <c r="AX127" s="845" t="s">
        <v>798</v>
      </c>
      <c r="AY127" s="845" t="s">
        <v>798</v>
      </c>
      <c r="AZ127" s="845" t="s">
        <v>798</v>
      </c>
      <c r="BA127" s="845" t="s">
        <v>798</v>
      </c>
      <c r="BB127" s="845" t="s">
        <v>798</v>
      </c>
      <c r="BC127" s="845" t="s">
        <v>798</v>
      </c>
      <c r="BD127" s="845" t="s">
        <v>798</v>
      </c>
      <c r="BE127" s="845" t="s">
        <v>798</v>
      </c>
      <c r="BF127" s="845" t="s">
        <v>798</v>
      </c>
      <c r="BG127" s="845" t="s">
        <v>798</v>
      </c>
      <c r="BH127" s="845" t="s">
        <v>798</v>
      </c>
      <c r="BI127" s="845" t="s">
        <v>798</v>
      </c>
      <c r="BJ127" s="845" t="s">
        <v>798</v>
      </c>
      <c r="BK127" s="845" t="s">
        <v>798</v>
      </c>
      <c r="BL127" s="845" t="s">
        <v>798</v>
      </c>
      <c r="BM127" s="845" t="s">
        <v>798</v>
      </c>
      <c r="BN127" s="845" t="s">
        <v>798</v>
      </c>
      <c r="BO127" s="845" t="s">
        <v>798</v>
      </c>
      <c r="BP127" s="845" t="s">
        <v>798</v>
      </c>
      <c r="BQ127" s="845" t="s">
        <v>798</v>
      </c>
      <c r="BR127" s="845" t="s">
        <v>798</v>
      </c>
      <c r="BS127" s="845" t="s">
        <v>798</v>
      </c>
      <c r="BT127" s="845" t="s">
        <v>798</v>
      </c>
      <c r="BU127" s="845" t="s">
        <v>798</v>
      </c>
      <c r="BV127" s="845" t="s">
        <v>798</v>
      </c>
      <c r="BW127" s="845" t="s">
        <v>798</v>
      </c>
      <c r="BX127" s="845" t="s">
        <v>798</v>
      </c>
      <c r="BY127" s="845" t="s">
        <v>798</v>
      </c>
      <c r="BZ127" s="845" t="s">
        <v>798</v>
      </c>
      <c r="CA127" s="845" t="s">
        <v>798</v>
      </c>
      <c r="CB127" s="845" t="s">
        <v>798</v>
      </c>
      <c r="CC127" s="845" t="s">
        <v>798</v>
      </c>
      <c r="CD127" s="845" t="s">
        <v>798</v>
      </c>
      <c r="CE127" s="845" t="s">
        <v>798</v>
      </c>
      <c r="CF127" s="845" t="s">
        <v>798</v>
      </c>
      <c r="CG127" s="845" t="s">
        <v>798</v>
      </c>
      <c r="CH127" s="845" t="s">
        <v>798</v>
      </c>
      <c r="CI127" s="845" t="s">
        <v>798</v>
      </c>
      <c r="CJ127" s="845" t="s">
        <v>798</v>
      </c>
      <c r="CK127" s="845" t="s">
        <v>798</v>
      </c>
      <c r="CL127" s="845" t="s">
        <v>798</v>
      </c>
      <c r="CM127" s="845" t="s">
        <v>798</v>
      </c>
      <c r="CN127" s="845" t="s">
        <v>798</v>
      </c>
      <c r="CO127" s="845" t="s">
        <v>798</v>
      </c>
      <c r="CP127" s="845" t="s">
        <v>798</v>
      </c>
      <c r="CQ127" s="845" t="s">
        <v>798</v>
      </c>
      <c r="CR127" s="845" t="s">
        <v>798</v>
      </c>
      <c r="CS127" s="845" t="s">
        <v>798</v>
      </c>
      <c r="CT127" s="845" t="s">
        <v>798</v>
      </c>
      <c r="CU127" s="845" t="s">
        <v>798</v>
      </c>
      <c r="CV127" s="845" t="s">
        <v>798</v>
      </c>
      <c r="CW127" s="845" t="s">
        <v>798</v>
      </c>
      <c r="CX127" s="845" t="s">
        <v>798</v>
      </c>
      <c r="CY127" s="845" t="s">
        <v>798</v>
      </c>
      <c r="CZ127" s="845" t="s">
        <v>798</v>
      </c>
      <c r="DA127" s="845" t="s">
        <v>798</v>
      </c>
      <c r="DB127" s="845" t="s">
        <v>798</v>
      </c>
      <c r="DC127" s="845" t="s">
        <v>798</v>
      </c>
      <c r="DD127" s="845" t="s">
        <v>798</v>
      </c>
      <c r="DE127" s="845" t="s">
        <v>798</v>
      </c>
      <c r="DF127" s="845" t="s">
        <v>798</v>
      </c>
      <c r="DG127" s="845" t="s">
        <v>798</v>
      </c>
      <c r="DH127" s="845" t="s">
        <v>798</v>
      </c>
      <c r="DI127" s="845" t="s">
        <v>798</v>
      </c>
      <c r="DJ127" s="845" t="s">
        <v>798</v>
      </c>
      <c r="DK127" s="845" t="s">
        <v>798</v>
      </c>
      <c r="DL127" s="845" t="s">
        <v>798</v>
      </c>
      <c r="DM127" s="845" t="s">
        <v>798</v>
      </c>
      <c r="DN127" s="845" t="s">
        <v>798</v>
      </c>
      <c r="DO127" s="845" t="s">
        <v>798</v>
      </c>
      <c r="DP127" s="845" t="s">
        <v>798</v>
      </c>
      <c r="DQ127" s="845" t="s">
        <v>798</v>
      </c>
      <c r="DR127" s="845" t="s">
        <v>798</v>
      </c>
      <c r="DS127" s="845" t="s">
        <v>798</v>
      </c>
      <c r="DT127" s="845" t="s">
        <v>798</v>
      </c>
      <c r="DU127" s="845" t="s">
        <v>798</v>
      </c>
      <c r="DV127" s="845" t="s">
        <v>798</v>
      </c>
      <c r="DW127" s="845" t="s">
        <v>798</v>
      </c>
      <c r="DX127" s="845" t="s">
        <v>798</v>
      </c>
      <c r="DY127" s="845" t="s">
        <v>798</v>
      </c>
      <c r="DZ127" s="845" t="s">
        <v>798</v>
      </c>
      <c r="EA127" s="845" t="s">
        <v>798</v>
      </c>
      <c r="EB127" s="845" t="s">
        <v>798</v>
      </c>
      <c r="EC127" s="845" t="s">
        <v>798</v>
      </c>
      <c r="ED127" s="845" t="s">
        <v>798</v>
      </c>
      <c r="EE127" s="845" t="s">
        <v>798</v>
      </c>
      <c r="EF127" s="845" t="s">
        <v>798</v>
      </c>
    </row>
    <row r="128" spans="1:136" x14ac:dyDescent="0.2">
      <c r="A128" s="845">
        <v>124</v>
      </c>
      <c r="B128" s="845">
        <v>4</v>
      </c>
      <c r="C128" s="845" t="s">
        <v>798</v>
      </c>
      <c r="D128" s="845" t="s">
        <v>798</v>
      </c>
      <c r="E128" s="845" t="s">
        <v>798</v>
      </c>
      <c r="F128" s="845" t="s">
        <v>798</v>
      </c>
      <c r="G128" s="845" t="s">
        <v>798</v>
      </c>
      <c r="H128" s="845" t="s">
        <v>798</v>
      </c>
      <c r="I128" s="845" t="s">
        <v>798</v>
      </c>
      <c r="J128" s="845" t="s">
        <v>798</v>
      </c>
      <c r="K128" s="845" t="s">
        <v>798</v>
      </c>
      <c r="L128" s="845" t="s">
        <v>798</v>
      </c>
      <c r="M128" s="845" t="s">
        <v>798</v>
      </c>
      <c r="N128" s="845" t="s">
        <v>798</v>
      </c>
      <c r="O128" s="845" t="s">
        <v>798</v>
      </c>
      <c r="P128" s="845" t="s">
        <v>798</v>
      </c>
      <c r="Q128" s="845" t="s">
        <v>798</v>
      </c>
      <c r="R128" s="845" t="s">
        <v>798</v>
      </c>
      <c r="S128" s="845" t="s">
        <v>798</v>
      </c>
      <c r="T128" s="845" t="s">
        <v>798</v>
      </c>
      <c r="U128" s="845" t="s">
        <v>798</v>
      </c>
      <c r="V128" s="845" t="s">
        <v>798</v>
      </c>
      <c r="W128" s="845" t="s">
        <v>798</v>
      </c>
      <c r="X128" s="845" t="s">
        <v>798</v>
      </c>
      <c r="Y128" s="845" t="s">
        <v>798</v>
      </c>
      <c r="Z128" s="845" t="s">
        <v>798</v>
      </c>
      <c r="AA128" s="845" t="s">
        <v>798</v>
      </c>
      <c r="AB128" s="845" t="s">
        <v>798</v>
      </c>
      <c r="AC128" s="845" t="s">
        <v>798</v>
      </c>
      <c r="AD128" s="845" t="s">
        <v>798</v>
      </c>
      <c r="AE128" s="845" t="s">
        <v>798</v>
      </c>
      <c r="AF128" s="845" t="s">
        <v>798</v>
      </c>
      <c r="AG128" s="845" t="s">
        <v>798</v>
      </c>
      <c r="AH128" s="845" t="s">
        <v>798</v>
      </c>
      <c r="AI128" s="845" t="s">
        <v>798</v>
      </c>
      <c r="AJ128" s="845" t="s">
        <v>798</v>
      </c>
      <c r="AK128" s="845" t="s">
        <v>798</v>
      </c>
      <c r="AL128" s="845" t="s">
        <v>798</v>
      </c>
      <c r="AM128" s="845" t="s">
        <v>798</v>
      </c>
      <c r="AN128" s="845" t="s">
        <v>798</v>
      </c>
      <c r="AO128" s="845" t="s">
        <v>798</v>
      </c>
      <c r="AP128" s="845" t="s">
        <v>798</v>
      </c>
      <c r="AQ128" s="845" t="s">
        <v>798</v>
      </c>
      <c r="AR128" s="845" t="s">
        <v>798</v>
      </c>
      <c r="AS128" s="845" t="s">
        <v>798</v>
      </c>
      <c r="AT128" s="845" t="s">
        <v>798</v>
      </c>
      <c r="AU128" s="845" t="s">
        <v>798</v>
      </c>
      <c r="AV128" s="845" t="s">
        <v>798</v>
      </c>
      <c r="AW128" s="845" t="s">
        <v>798</v>
      </c>
      <c r="AX128" s="845" t="s">
        <v>798</v>
      </c>
      <c r="AY128" s="845" t="s">
        <v>798</v>
      </c>
      <c r="AZ128" s="845" t="s">
        <v>798</v>
      </c>
      <c r="BA128" s="845" t="s">
        <v>798</v>
      </c>
      <c r="BB128" s="845" t="s">
        <v>798</v>
      </c>
      <c r="BC128" s="845" t="s">
        <v>798</v>
      </c>
      <c r="BD128" s="845" t="s">
        <v>798</v>
      </c>
      <c r="BE128" s="845" t="s">
        <v>798</v>
      </c>
      <c r="BF128" s="845" t="s">
        <v>798</v>
      </c>
      <c r="BG128" s="845" t="s">
        <v>798</v>
      </c>
      <c r="BH128" s="845" t="s">
        <v>798</v>
      </c>
      <c r="BI128" s="845" t="s">
        <v>798</v>
      </c>
      <c r="BJ128" s="845" t="s">
        <v>798</v>
      </c>
      <c r="BK128" s="845" t="s">
        <v>798</v>
      </c>
      <c r="BL128" s="845" t="s">
        <v>798</v>
      </c>
      <c r="BM128" s="845" t="s">
        <v>798</v>
      </c>
      <c r="BN128" s="845" t="s">
        <v>798</v>
      </c>
      <c r="BO128" s="845" t="s">
        <v>798</v>
      </c>
      <c r="BP128" s="845" t="s">
        <v>798</v>
      </c>
      <c r="BQ128" s="845" t="s">
        <v>798</v>
      </c>
      <c r="BR128" s="845" t="s">
        <v>798</v>
      </c>
      <c r="BS128" s="845" t="s">
        <v>798</v>
      </c>
      <c r="BT128" s="845" t="s">
        <v>798</v>
      </c>
      <c r="BU128" s="845" t="s">
        <v>798</v>
      </c>
      <c r="BV128" s="845" t="s">
        <v>798</v>
      </c>
      <c r="BW128" s="845" t="s">
        <v>798</v>
      </c>
      <c r="BX128" s="845" t="s">
        <v>798</v>
      </c>
      <c r="BY128" s="845" t="s">
        <v>798</v>
      </c>
      <c r="BZ128" s="845" t="s">
        <v>798</v>
      </c>
      <c r="CA128" s="845" t="s">
        <v>798</v>
      </c>
      <c r="CB128" s="845" t="s">
        <v>798</v>
      </c>
      <c r="CC128" s="845" t="s">
        <v>798</v>
      </c>
      <c r="CD128" s="845" t="s">
        <v>798</v>
      </c>
      <c r="CE128" s="845" t="s">
        <v>798</v>
      </c>
      <c r="CF128" s="845" t="s">
        <v>798</v>
      </c>
      <c r="CG128" s="845" t="s">
        <v>798</v>
      </c>
      <c r="CH128" s="845" t="s">
        <v>798</v>
      </c>
      <c r="CI128" s="845" t="s">
        <v>798</v>
      </c>
      <c r="CJ128" s="845" t="s">
        <v>798</v>
      </c>
      <c r="CK128" s="845" t="s">
        <v>798</v>
      </c>
      <c r="CL128" s="845" t="s">
        <v>798</v>
      </c>
      <c r="CM128" s="845" t="s">
        <v>798</v>
      </c>
      <c r="CN128" s="845" t="s">
        <v>798</v>
      </c>
      <c r="CO128" s="845" t="s">
        <v>798</v>
      </c>
      <c r="CP128" s="845" t="s">
        <v>798</v>
      </c>
      <c r="CQ128" s="845" t="s">
        <v>798</v>
      </c>
      <c r="CR128" s="845" t="s">
        <v>798</v>
      </c>
      <c r="CS128" s="845" t="s">
        <v>798</v>
      </c>
      <c r="CT128" s="845" t="s">
        <v>798</v>
      </c>
      <c r="CU128" s="845" t="s">
        <v>798</v>
      </c>
      <c r="CV128" s="845" t="s">
        <v>798</v>
      </c>
      <c r="CW128" s="845" t="s">
        <v>798</v>
      </c>
      <c r="CX128" s="845" t="s">
        <v>798</v>
      </c>
      <c r="CY128" s="845" t="s">
        <v>798</v>
      </c>
      <c r="CZ128" s="845" t="s">
        <v>798</v>
      </c>
      <c r="DA128" s="845" t="s">
        <v>798</v>
      </c>
      <c r="DB128" s="845" t="s">
        <v>798</v>
      </c>
      <c r="DC128" s="845" t="s">
        <v>798</v>
      </c>
      <c r="DD128" s="845" t="s">
        <v>798</v>
      </c>
      <c r="DE128" s="845" t="s">
        <v>798</v>
      </c>
      <c r="DF128" s="845" t="s">
        <v>798</v>
      </c>
      <c r="DG128" s="845" t="s">
        <v>798</v>
      </c>
      <c r="DH128" s="845" t="s">
        <v>798</v>
      </c>
      <c r="DI128" s="845" t="s">
        <v>798</v>
      </c>
      <c r="DJ128" s="845" t="s">
        <v>798</v>
      </c>
      <c r="DK128" s="845" t="s">
        <v>798</v>
      </c>
      <c r="DL128" s="845" t="s">
        <v>798</v>
      </c>
      <c r="DM128" s="845" t="s">
        <v>798</v>
      </c>
      <c r="DN128" s="845" t="s">
        <v>798</v>
      </c>
      <c r="DO128" s="845" t="s">
        <v>798</v>
      </c>
      <c r="DP128" s="845" t="s">
        <v>798</v>
      </c>
      <c r="DQ128" s="845" t="s">
        <v>798</v>
      </c>
      <c r="DR128" s="845" t="s">
        <v>798</v>
      </c>
      <c r="DS128" s="845" t="s">
        <v>798</v>
      </c>
      <c r="DT128" s="845" t="s">
        <v>798</v>
      </c>
      <c r="DU128" s="845" t="s">
        <v>798</v>
      </c>
      <c r="DV128" s="845" t="s">
        <v>798</v>
      </c>
      <c r="DW128" s="845" t="s">
        <v>798</v>
      </c>
      <c r="DX128" s="845" t="s">
        <v>798</v>
      </c>
      <c r="DY128" s="845" t="s">
        <v>798</v>
      </c>
      <c r="DZ128" s="845" t="s">
        <v>798</v>
      </c>
      <c r="EA128" s="845" t="s">
        <v>798</v>
      </c>
      <c r="EB128" s="845" t="s">
        <v>798</v>
      </c>
      <c r="EC128" s="845" t="s">
        <v>798</v>
      </c>
      <c r="ED128" s="845" t="s">
        <v>798</v>
      </c>
      <c r="EE128" s="845" t="s">
        <v>798</v>
      </c>
      <c r="EF128" s="845" t="s">
        <v>798</v>
      </c>
    </row>
    <row r="129" spans="1:136" x14ac:dyDescent="0.2">
      <c r="A129" s="845">
        <v>125</v>
      </c>
      <c r="B129" s="845">
        <v>5</v>
      </c>
      <c r="C129" s="845" t="s">
        <v>798</v>
      </c>
      <c r="D129" s="845" t="s">
        <v>798</v>
      </c>
      <c r="E129" s="845" t="s">
        <v>798</v>
      </c>
      <c r="F129" s="845" t="s">
        <v>798</v>
      </c>
      <c r="G129" s="845" t="s">
        <v>798</v>
      </c>
      <c r="H129" s="845" t="s">
        <v>798</v>
      </c>
      <c r="I129" s="845" t="s">
        <v>798</v>
      </c>
      <c r="J129" s="845" t="s">
        <v>798</v>
      </c>
      <c r="K129" s="845" t="s">
        <v>798</v>
      </c>
      <c r="L129" s="845" t="s">
        <v>798</v>
      </c>
      <c r="M129" s="845" t="s">
        <v>798</v>
      </c>
      <c r="N129" s="845" t="s">
        <v>798</v>
      </c>
      <c r="O129" s="845" t="s">
        <v>798</v>
      </c>
      <c r="P129" s="845" t="s">
        <v>798</v>
      </c>
      <c r="Q129" s="845" t="s">
        <v>798</v>
      </c>
      <c r="R129" s="845" t="s">
        <v>798</v>
      </c>
      <c r="S129" s="845" t="s">
        <v>798</v>
      </c>
      <c r="T129" s="845" t="s">
        <v>798</v>
      </c>
      <c r="U129" s="845" t="s">
        <v>798</v>
      </c>
      <c r="V129" s="845" t="s">
        <v>798</v>
      </c>
      <c r="W129" s="845" t="s">
        <v>798</v>
      </c>
      <c r="X129" s="845" t="s">
        <v>798</v>
      </c>
      <c r="Y129" s="845" t="s">
        <v>798</v>
      </c>
      <c r="Z129" s="845" t="s">
        <v>798</v>
      </c>
      <c r="AA129" s="845" t="s">
        <v>798</v>
      </c>
      <c r="AB129" s="845" t="s">
        <v>798</v>
      </c>
      <c r="AC129" s="845" t="s">
        <v>798</v>
      </c>
      <c r="AD129" s="845" t="s">
        <v>798</v>
      </c>
      <c r="AE129" s="845" t="s">
        <v>798</v>
      </c>
      <c r="AF129" s="845" t="s">
        <v>798</v>
      </c>
      <c r="AG129" s="845" t="s">
        <v>798</v>
      </c>
      <c r="AH129" s="845" t="s">
        <v>798</v>
      </c>
      <c r="AI129" s="845" t="s">
        <v>798</v>
      </c>
      <c r="AJ129" s="845" t="s">
        <v>798</v>
      </c>
      <c r="AK129" s="845" t="s">
        <v>798</v>
      </c>
      <c r="AL129" s="845" t="s">
        <v>798</v>
      </c>
      <c r="AM129" s="845" t="s">
        <v>798</v>
      </c>
      <c r="AN129" s="845" t="s">
        <v>798</v>
      </c>
      <c r="AO129" s="845" t="s">
        <v>798</v>
      </c>
      <c r="AP129" s="845" t="s">
        <v>798</v>
      </c>
      <c r="AQ129" s="845" t="s">
        <v>798</v>
      </c>
      <c r="AR129" s="845" t="s">
        <v>798</v>
      </c>
      <c r="AS129" s="845" t="s">
        <v>798</v>
      </c>
      <c r="AT129" s="845" t="s">
        <v>798</v>
      </c>
      <c r="AU129" s="845" t="s">
        <v>798</v>
      </c>
      <c r="AV129" s="845" t="s">
        <v>798</v>
      </c>
      <c r="AW129" s="845" t="s">
        <v>798</v>
      </c>
      <c r="AX129" s="845" t="s">
        <v>798</v>
      </c>
      <c r="AY129" s="845" t="s">
        <v>798</v>
      </c>
      <c r="AZ129" s="845" t="s">
        <v>798</v>
      </c>
      <c r="BA129" s="845" t="s">
        <v>798</v>
      </c>
      <c r="BB129" s="845" t="s">
        <v>798</v>
      </c>
      <c r="BC129" s="845" t="s">
        <v>798</v>
      </c>
      <c r="BD129" s="845" t="s">
        <v>798</v>
      </c>
      <c r="BE129" s="845" t="s">
        <v>798</v>
      </c>
      <c r="BF129" s="845" t="s">
        <v>798</v>
      </c>
      <c r="BG129" s="845" t="s">
        <v>798</v>
      </c>
      <c r="BH129" s="845" t="s">
        <v>798</v>
      </c>
      <c r="BI129" s="845" t="s">
        <v>798</v>
      </c>
      <c r="BJ129" s="845" t="s">
        <v>798</v>
      </c>
      <c r="BK129" s="845" t="s">
        <v>798</v>
      </c>
      <c r="BL129" s="845" t="s">
        <v>798</v>
      </c>
      <c r="BM129" s="845" t="s">
        <v>798</v>
      </c>
      <c r="BN129" s="845" t="s">
        <v>798</v>
      </c>
      <c r="BO129" s="845" t="s">
        <v>798</v>
      </c>
      <c r="BP129" s="845" t="s">
        <v>798</v>
      </c>
      <c r="BQ129" s="845" t="s">
        <v>798</v>
      </c>
      <c r="BR129" s="845" t="s">
        <v>798</v>
      </c>
      <c r="BS129" s="845" t="s">
        <v>798</v>
      </c>
      <c r="BT129" s="845" t="s">
        <v>798</v>
      </c>
      <c r="BU129" s="845" t="s">
        <v>798</v>
      </c>
      <c r="BV129" s="845" t="s">
        <v>798</v>
      </c>
      <c r="BW129" s="845" t="s">
        <v>798</v>
      </c>
      <c r="BX129" s="845" t="s">
        <v>798</v>
      </c>
      <c r="BY129" s="845" t="s">
        <v>798</v>
      </c>
      <c r="BZ129" s="845" t="s">
        <v>798</v>
      </c>
      <c r="CA129" s="845" t="s">
        <v>798</v>
      </c>
      <c r="CB129" s="845" t="s">
        <v>798</v>
      </c>
      <c r="CC129" s="845" t="s">
        <v>798</v>
      </c>
      <c r="CD129" s="845" t="s">
        <v>798</v>
      </c>
      <c r="CE129" s="845" t="s">
        <v>798</v>
      </c>
      <c r="CF129" s="845" t="s">
        <v>798</v>
      </c>
      <c r="CG129" s="845" t="s">
        <v>798</v>
      </c>
      <c r="CH129" s="845" t="s">
        <v>798</v>
      </c>
      <c r="CI129" s="845" t="s">
        <v>798</v>
      </c>
      <c r="CJ129" s="845" t="s">
        <v>798</v>
      </c>
      <c r="CK129" s="845" t="s">
        <v>798</v>
      </c>
      <c r="CL129" s="845" t="s">
        <v>798</v>
      </c>
      <c r="CM129" s="845" t="s">
        <v>798</v>
      </c>
      <c r="CN129" s="845" t="s">
        <v>798</v>
      </c>
      <c r="CO129" s="845" t="s">
        <v>798</v>
      </c>
      <c r="CP129" s="845" t="s">
        <v>798</v>
      </c>
      <c r="CQ129" s="845" t="s">
        <v>798</v>
      </c>
      <c r="CR129" s="845" t="s">
        <v>798</v>
      </c>
      <c r="CS129" s="845" t="s">
        <v>798</v>
      </c>
      <c r="CT129" s="845" t="s">
        <v>798</v>
      </c>
      <c r="CU129" s="845" t="s">
        <v>798</v>
      </c>
      <c r="CV129" s="845" t="s">
        <v>798</v>
      </c>
      <c r="CW129" s="845" t="s">
        <v>798</v>
      </c>
      <c r="CX129" s="845" t="s">
        <v>798</v>
      </c>
      <c r="CY129" s="845" t="s">
        <v>798</v>
      </c>
      <c r="CZ129" s="845" t="s">
        <v>798</v>
      </c>
      <c r="DA129" s="845" t="s">
        <v>798</v>
      </c>
      <c r="DB129" s="845" t="s">
        <v>798</v>
      </c>
      <c r="DC129" s="845" t="s">
        <v>798</v>
      </c>
      <c r="DD129" s="845" t="s">
        <v>798</v>
      </c>
      <c r="DE129" s="845" t="s">
        <v>798</v>
      </c>
      <c r="DF129" s="845" t="s">
        <v>798</v>
      </c>
      <c r="DG129" s="845" t="s">
        <v>798</v>
      </c>
      <c r="DH129" s="845" t="s">
        <v>798</v>
      </c>
      <c r="DI129" s="845" t="s">
        <v>798</v>
      </c>
      <c r="DJ129" s="845" t="s">
        <v>798</v>
      </c>
      <c r="DK129" s="845" t="s">
        <v>798</v>
      </c>
      <c r="DL129" s="845" t="s">
        <v>798</v>
      </c>
      <c r="DM129" s="845" t="s">
        <v>798</v>
      </c>
      <c r="DN129" s="845" t="s">
        <v>798</v>
      </c>
      <c r="DO129" s="845" t="s">
        <v>798</v>
      </c>
      <c r="DP129" s="845" t="s">
        <v>798</v>
      </c>
      <c r="DQ129" s="845" t="s">
        <v>798</v>
      </c>
      <c r="DR129" s="845" t="s">
        <v>798</v>
      </c>
      <c r="DS129" s="845" t="s">
        <v>798</v>
      </c>
      <c r="DT129" s="845" t="s">
        <v>798</v>
      </c>
      <c r="DU129" s="845" t="s">
        <v>798</v>
      </c>
      <c r="DV129" s="845" t="s">
        <v>798</v>
      </c>
      <c r="DW129" s="845" t="s">
        <v>798</v>
      </c>
      <c r="DX129" s="845" t="s">
        <v>798</v>
      </c>
      <c r="DY129" s="845" t="s">
        <v>798</v>
      </c>
      <c r="DZ129" s="845" t="s">
        <v>798</v>
      </c>
      <c r="EA129" s="845" t="s">
        <v>798</v>
      </c>
      <c r="EB129" s="845" t="s">
        <v>798</v>
      </c>
      <c r="EC129" s="845" t="s">
        <v>798</v>
      </c>
      <c r="ED129" s="845" t="s">
        <v>798</v>
      </c>
      <c r="EE129" s="845" t="s">
        <v>798</v>
      </c>
      <c r="EF129" s="845" t="s">
        <v>798</v>
      </c>
    </row>
    <row r="130" spans="1:136" x14ac:dyDescent="0.2">
      <c r="A130" s="845">
        <v>126</v>
      </c>
      <c r="B130" s="845">
        <v>6</v>
      </c>
      <c r="C130" s="845" t="s">
        <v>798</v>
      </c>
      <c r="D130" s="845" t="s">
        <v>798</v>
      </c>
      <c r="E130" s="845" t="s">
        <v>798</v>
      </c>
      <c r="F130" s="845" t="s">
        <v>798</v>
      </c>
      <c r="G130" s="845" t="s">
        <v>798</v>
      </c>
      <c r="H130" s="845" t="s">
        <v>798</v>
      </c>
      <c r="I130" s="845" t="s">
        <v>798</v>
      </c>
      <c r="J130" s="845" t="s">
        <v>798</v>
      </c>
      <c r="K130" s="845" t="s">
        <v>798</v>
      </c>
      <c r="L130" s="845" t="s">
        <v>798</v>
      </c>
      <c r="M130" s="845" t="s">
        <v>798</v>
      </c>
      <c r="N130" s="845" t="s">
        <v>798</v>
      </c>
      <c r="O130" s="845" t="s">
        <v>798</v>
      </c>
      <c r="P130" s="845" t="s">
        <v>798</v>
      </c>
      <c r="Q130" s="845" t="s">
        <v>798</v>
      </c>
      <c r="R130" s="845" t="s">
        <v>798</v>
      </c>
      <c r="S130" s="845" t="s">
        <v>798</v>
      </c>
      <c r="T130" s="845" t="s">
        <v>798</v>
      </c>
      <c r="U130" s="845" t="s">
        <v>798</v>
      </c>
      <c r="V130" s="845" t="s">
        <v>798</v>
      </c>
      <c r="W130" s="845" t="s">
        <v>798</v>
      </c>
      <c r="X130" s="845" t="s">
        <v>798</v>
      </c>
      <c r="Y130" s="845" t="s">
        <v>798</v>
      </c>
      <c r="Z130" s="845" t="s">
        <v>798</v>
      </c>
      <c r="AA130" s="845" t="s">
        <v>798</v>
      </c>
      <c r="AB130" s="845" t="s">
        <v>798</v>
      </c>
      <c r="AC130" s="845" t="s">
        <v>798</v>
      </c>
      <c r="AD130" s="845" t="s">
        <v>798</v>
      </c>
      <c r="AE130" s="845" t="s">
        <v>798</v>
      </c>
      <c r="AF130" s="845" t="s">
        <v>798</v>
      </c>
      <c r="AG130" s="845" t="s">
        <v>798</v>
      </c>
      <c r="AH130" s="845" t="s">
        <v>798</v>
      </c>
      <c r="AI130" s="845" t="s">
        <v>798</v>
      </c>
      <c r="AJ130" s="845" t="s">
        <v>798</v>
      </c>
      <c r="AK130" s="845" t="s">
        <v>798</v>
      </c>
      <c r="AL130" s="845" t="s">
        <v>798</v>
      </c>
      <c r="AM130" s="845" t="s">
        <v>798</v>
      </c>
      <c r="AN130" s="845" t="s">
        <v>798</v>
      </c>
      <c r="AO130" s="845" t="s">
        <v>798</v>
      </c>
      <c r="AP130" s="845" t="s">
        <v>798</v>
      </c>
      <c r="AQ130" s="845" t="s">
        <v>798</v>
      </c>
      <c r="AR130" s="845" t="s">
        <v>798</v>
      </c>
      <c r="AS130" s="845" t="s">
        <v>798</v>
      </c>
      <c r="AT130" s="845" t="s">
        <v>798</v>
      </c>
      <c r="AU130" s="845" t="s">
        <v>798</v>
      </c>
      <c r="AV130" s="845" t="s">
        <v>798</v>
      </c>
      <c r="AW130" s="845" t="s">
        <v>798</v>
      </c>
      <c r="AX130" s="845" t="s">
        <v>798</v>
      </c>
      <c r="AY130" s="845" t="s">
        <v>798</v>
      </c>
      <c r="AZ130" s="845" t="s">
        <v>798</v>
      </c>
      <c r="BA130" s="845" t="s">
        <v>798</v>
      </c>
      <c r="BB130" s="845" t="s">
        <v>798</v>
      </c>
      <c r="BC130" s="845" t="s">
        <v>798</v>
      </c>
      <c r="BD130" s="845" t="s">
        <v>798</v>
      </c>
      <c r="BE130" s="845" t="s">
        <v>798</v>
      </c>
      <c r="BF130" s="845" t="s">
        <v>798</v>
      </c>
      <c r="BG130" s="845" t="s">
        <v>798</v>
      </c>
      <c r="BH130" s="845" t="s">
        <v>798</v>
      </c>
      <c r="BI130" s="845" t="s">
        <v>798</v>
      </c>
      <c r="BJ130" s="845" t="s">
        <v>798</v>
      </c>
      <c r="BK130" s="845" t="s">
        <v>798</v>
      </c>
      <c r="BL130" s="845" t="s">
        <v>798</v>
      </c>
      <c r="BM130" s="845" t="s">
        <v>798</v>
      </c>
      <c r="BN130" s="845" t="s">
        <v>798</v>
      </c>
      <c r="BO130" s="845" t="s">
        <v>798</v>
      </c>
      <c r="BP130" s="845" t="s">
        <v>798</v>
      </c>
      <c r="BQ130" s="845" t="s">
        <v>798</v>
      </c>
      <c r="BR130" s="845" t="s">
        <v>798</v>
      </c>
      <c r="BS130" s="845" t="s">
        <v>798</v>
      </c>
      <c r="BT130" s="845" t="s">
        <v>798</v>
      </c>
      <c r="BU130" s="845" t="s">
        <v>798</v>
      </c>
      <c r="BV130" s="845" t="s">
        <v>798</v>
      </c>
      <c r="BW130" s="845" t="s">
        <v>798</v>
      </c>
      <c r="BX130" s="845" t="s">
        <v>798</v>
      </c>
      <c r="BY130" s="845" t="s">
        <v>798</v>
      </c>
      <c r="BZ130" s="845" t="s">
        <v>798</v>
      </c>
      <c r="CA130" s="845" t="s">
        <v>798</v>
      </c>
      <c r="CB130" s="845" t="s">
        <v>798</v>
      </c>
      <c r="CC130" s="845" t="s">
        <v>798</v>
      </c>
      <c r="CD130" s="845" t="s">
        <v>798</v>
      </c>
      <c r="CE130" s="845" t="s">
        <v>798</v>
      </c>
      <c r="CF130" s="845" t="s">
        <v>798</v>
      </c>
      <c r="CG130" s="845" t="s">
        <v>798</v>
      </c>
      <c r="CH130" s="845" t="s">
        <v>798</v>
      </c>
      <c r="CI130" s="845" t="s">
        <v>798</v>
      </c>
      <c r="CJ130" s="845" t="s">
        <v>798</v>
      </c>
      <c r="CK130" s="845" t="s">
        <v>798</v>
      </c>
      <c r="CL130" s="845" t="s">
        <v>798</v>
      </c>
      <c r="CM130" s="845" t="s">
        <v>798</v>
      </c>
      <c r="CN130" s="845" t="s">
        <v>798</v>
      </c>
      <c r="CO130" s="845" t="s">
        <v>798</v>
      </c>
      <c r="CP130" s="845" t="s">
        <v>798</v>
      </c>
      <c r="CQ130" s="845" t="s">
        <v>798</v>
      </c>
      <c r="CR130" s="845" t="s">
        <v>798</v>
      </c>
      <c r="CS130" s="845" t="s">
        <v>798</v>
      </c>
      <c r="CT130" s="845" t="s">
        <v>798</v>
      </c>
      <c r="CU130" s="845" t="s">
        <v>798</v>
      </c>
      <c r="CV130" s="845" t="s">
        <v>798</v>
      </c>
      <c r="CW130" s="845" t="s">
        <v>798</v>
      </c>
      <c r="CX130" s="845" t="s">
        <v>798</v>
      </c>
      <c r="CY130" s="845" t="s">
        <v>798</v>
      </c>
      <c r="CZ130" s="845" t="s">
        <v>798</v>
      </c>
      <c r="DA130" s="845" t="s">
        <v>798</v>
      </c>
      <c r="DB130" s="845" t="s">
        <v>798</v>
      </c>
      <c r="DC130" s="845" t="s">
        <v>798</v>
      </c>
      <c r="DD130" s="845" t="s">
        <v>798</v>
      </c>
      <c r="DE130" s="845" t="s">
        <v>798</v>
      </c>
      <c r="DF130" s="845" t="s">
        <v>798</v>
      </c>
      <c r="DG130" s="845" t="s">
        <v>798</v>
      </c>
      <c r="DH130" s="845" t="s">
        <v>798</v>
      </c>
      <c r="DI130" s="845" t="s">
        <v>798</v>
      </c>
      <c r="DJ130" s="845" t="s">
        <v>798</v>
      </c>
      <c r="DK130" s="845" t="s">
        <v>798</v>
      </c>
      <c r="DL130" s="845" t="s">
        <v>798</v>
      </c>
      <c r="DM130" s="845" t="s">
        <v>798</v>
      </c>
      <c r="DN130" s="845" t="s">
        <v>798</v>
      </c>
      <c r="DO130" s="845" t="s">
        <v>798</v>
      </c>
      <c r="DP130" s="845" t="s">
        <v>798</v>
      </c>
      <c r="DQ130" s="845" t="s">
        <v>798</v>
      </c>
      <c r="DR130" s="845" t="s">
        <v>798</v>
      </c>
      <c r="DS130" s="845" t="s">
        <v>798</v>
      </c>
      <c r="DT130" s="845" t="s">
        <v>798</v>
      </c>
      <c r="DU130" s="845" t="s">
        <v>798</v>
      </c>
      <c r="DV130" s="845" t="s">
        <v>798</v>
      </c>
      <c r="DW130" s="845" t="s">
        <v>798</v>
      </c>
      <c r="DX130" s="845" t="s">
        <v>798</v>
      </c>
      <c r="DY130" s="845" t="s">
        <v>798</v>
      </c>
      <c r="DZ130" s="845" t="s">
        <v>798</v>
      </c>
      <c r="EA130" s="845" t="s">
        <v>798</v>
      </c>
      <c r="EB130" s="845" t="s">
        <v>798</v>
      </c>
      <c r="EC130" s="845" t="s">
        <v>798</v>
      </c>
      <c r="ED130" s="845" t="s">
        <v>798</v>
      </c>
      <c r="EE130" s="845" t="s">
        <v>798</v>
      </c>
      <c r="EF130" s="845" t="s">
        <v>798</v>
      </c>
    </row>
    <row r="131" spans="1:136" x14ac:dyDescent="0.2">
      <c r="A131" s="845">
        <v>127</v>
      </c>
      <c r="B131" s="845">
        <v>7</v>
      </c>
      <c r="C131" s="845" t="s">
        <v>798</v>
      </c>
      <c r="D131" s="845" t="s">
        <v>798</v>
      </c>
      <c r="E131" s="845" t="s">
        <v>798</v>
      </c>
      <c r="F131" s="845" t="s">
        <v>798</v>
      </c>
      <c r="G131" s="845" t="s">
        <v>798</v>
      </c>
      <c r="H131" s="845" t="s">
        <v>798</v>
      </c>
      <c r="I131" s="845" t="s">
        <v>798</v>
      </c>
      <c r="J131" s="845" t="s">
        <v>798</v>
      </c>
      <c r="K131" s="845" t="s">
        <v>798</v>
      </c>
      <c r="L131" s="845" t="s">
        <v>798</v>
      </c>
      <c r="M131" s="845" t="s">
        <v>798</v>
      </c>
      <c r="N131" s="845" t="s">
        <v>798</v>
      </c>
      <c r="O131" s="845" t="s">
        <v>798</v>
      </c>
      <c r="P131" s="845" t="s">
        <v>798</v>
      </c>
      <c r="Q131" s="845" t="s">
        <v>798</v>
      </c>
      <c r="R131" s="845" t="s">
        <v>798</v>
      </c>
      <c r="S131" s="845" t="s">
        <v>798</v>
      </c>
      <c r="T131" s="845" t="s">
        <v>798</v>
      </c>
      <c r="U131" s="845" t="s">
        <v>798</v>
      </c>
      <c r="V131" s="845" t="s">
        <v>798</v>
      </c>
      <c r="W131" s="845" t="s">
        <v>798</v>
      </c>
      <c r="X131" s="845" t="s">
        <v>798</v>
      </c>
      <c r="Y131" s="845" t="s">
        <v>798</v>
      </c>
      <c r="Z131" s="845" t="s">
        <v>798</v>
      </c>
      <c r="AA131" s="845" t="s">
        <v>798</v>
      </c>
      <c r="AB131" s="845" t="s">
        <v>798</v>
      </c>
      <c r="AC131" s="845" t="s">
        <v>798</v>
      </c>
      <c r="AD131" s="845" t="s">
        <v>798</v>
      </c>
      <c r="AE131" s="845" t="s">
        <v>798</v>
      </c>
      <c r="AF131" s="845" t="s">
        <v>798</v>
      </c>
      <c r="AG131" s="845" t="s">
        <v>798</v>
      </c>
      <c r="AH131" s="845" t="s">
        <v>798</v>
      </c>
      <c r="AI131" s="845" t="s">
        <v>798</v>
      </c>
      <c r="AJ131" s="845" t="s">
        <v>798</v>
      </c>
      <c r="AK131" s="845" t="s">
        <v>798</v>
      </c>
      <c r="AL131" s="845" t="s">
        <v>798</v>
      </c>
      <c r="AM131" s="845" t="s">
        <v>798</v>
      </c>
      <c r="AN131" s="845" t="s">
        <v>798</v>
      </c>
      <c r="AO131" s="845" t="s">
        <v>798</v>
      </c>
      <c r="AP131" s="845" t="s">
        <v>798</v>
      </c>
      <c r="AQ131" s="845" t="s">
        <v>798</v>
      </c>
      <c r="AR131" s="845" t="s">
        <v>798</v>
      </c>
      <c r="AS131" s="845" t="s">
        <v>798</v>
      </c>
      <c r="AT131" s="845" t="s">
        <v>798</v>
      </c>
      <c r="AU131" s="845" t="s">
        <v>798</v>
      </c>
      <c r="AV131" s="845" t="s">
        <v>798</v>
      </c>
      <c r="AW131" s="845" t="s">
        <v>798</v>
      </c>
      <c r="AX131" s="845" t="s">
        <v>798</v>
      </c>
      <c r="AY131" s="845" t="s">
        <v>798</v>
      </c>
      <c r="AZ131" s="845" t="s">
        <v>798</v>
      </c>
      <c r="BA131" s="845" t="s">
        <v>798</v>
      </c>
      <c r="BB131" s="845" t="s">
        <v>798</v>
      </c>
      <c r="BC131" s="845" t="s">
        <v>798</v>
      </c>
      <c r="BD131" s="845" t="s">
        <v>798</v>
      </c>
      <c r="BE131" s="845" t="s">
        <v>798</v>
      </c>
      <c r="BF131" s="845" t="s">
        <v>798</v>
      </c>
      <c r="BG131" s="845" t="s">
        <v>798</v>
      </c>
      <c r="BH131" s="845" t="s">
        <v>798</v>
      </c>
      <c r="BI131" s="845" t="s">
        <v>798</v>
      </c>
      <c r="BJ131" s="845" t="s">
        <v>798</v>
      </c>
      <c r="BK131" s="845" t="s">
        <v>798</v>
      </c>
      <c r="BL131" s="845" t="s">
        <v>798</v>
      </c>
      <c r="BM131" s="845" t="s">
        <v>798</v>
      </c>
      <c r="BN131" s="845" t="s">
        <v>798</v>
      </c>
      <c r="BO131" s="845" t="s">
        <v>798</v>
      </c>
      <c r="BP131" s="845" t="s">
        <v>798</v>
      </c>
      <c r="BQ131" s="845" t="s">
        <v>798</v>
      </c>
      <c r="BR131" s="845" t="s">
        <v>798</v>
      </c>
      <c r="BS131" s="845" t="s">
        <v>798</v>
      </c>
      <c r="BT131" s="845" t="s">
        <v>798</v>
      </c>
      <c r="BU131" s="845" t="s">
        <v>798</v>
      </c>
      <c r="BV131" s="845" t="s">
        <v>798</v>
      </c>
      <c r="BW131" s="845" t="s">
        <v>798</v>
      </c>
      <c r="BX131" s="845" t="s">
        <v>798</v>
      </c>
      <c r="BY131" s="845" t="s">
        <v>798</v>
      </c>
      <c r="BZ131" s="845" t="s">
        <v>798</v>
      </c>
      <c r="CA131" s="845" t="s">
        <v>798</v>
      </c>
      <c r="CB131" s="845" t="s">
        <v>798</v>
      </c>
      <c r="CC131" s="845" t="s">
        <v>798</v>
      </c>
      <c r="CD131" s="845" t="s">
        <v>798</v>
      </c>
      <c r="CE131" s="845" t="s">
        <v>798</v>
      </c>
      <c r="CF131" s="845" t="s">
        <v>798</v>
      </c>
      <c r="CG131" s="845" t="s">
        <v>798</v>
      </c>
      <c r="CH131" s="845" t="s">
        <v>798</v>
      </c>
      <c r="CI131" s="845" t="s">
        <v>798</v>
      </c>
      <c r="CJ131" s="845" t="s">
        <v>798</v>
      </c>
      <c r="CK131" s="845" t="s">
        <v>798</v>
      </c>
      <c r="CL131" s="845" t="s">
        <v>798</v>
      </c>
      <c r="CM131" s="845" t="s">
        <v>798</v>
      </c>
      <c r="CN131" s="845" t="s">
        <v>798</v>
      </c>
      <c r="CO131" s="845" t="s">
        <v>798</v>
      </c>
      <c r="CP131" s="845" t="s">
        <v>798</v>
      </c>
      <c r="CQ131" s="845" t="s">
        <v>798</v>
      </c>
      <c r="CR131" s="845" t="s">
        <v>798</v>
      </c>
      <c r="CS131" s="845" t="s">
        <v>798</v>
      </c>
      <c r="CT131" s="845" t="s">
        <v>798</v>
      </c>
      <c r="CU131" s="845" t="s">
        <v>798</v>
      </c>
      <c r="CV131" s="845" t="s">
        <v>798</v>
      </c>
      <c r="CW131" s="845" t="s">
        <v>798</v>
      </c>
      <c r="CX131" s="845" t="s">
        <v>798</v>
      </c>
      <c r="CY131" s="845" t="s">
        <v>798</v>
      </c>
      <c r="CZ131" s="845" t="s">
        <v>798</v>
      </c>
      <c r="DA131" s="845" t="s">
        <v>798</v>
      </c>
      <c r="DB131" s="845" t="s">
        <v>798</v>
      </c>
      <c r="DC131" s="845" t="s">
        <v>798</v>
      </c>
      <c r="DD131" s="845" t="s">
        <v>798</v>
      </c>
      <c r="DE131" s="845" t="s">
        <v>798</v>
      </c>
      <c r="DF131" s="845" t="s">
        <v>798</v>
      </c>
      <c r="DG131" s="845" t="s">
        <v>798</v>
      </c>
      <c r="DH131" s="845" t="s">
        <v>798</v>
      </c>
      <c r="DI131" s="845" t="s">
        <v>798</v>
      </c>
      <c r="DJ131" s="845" t="s">
        <v>798</v>
      </c>
      <c r="DK131" s="845" t="s">
        <v>798</v>
      </c>
      <c r="DL131" s="845" t="s">
        <v>798</v>
      </c>
      <c r="DM131" s="845" t="s">
        <v>798</v>
      </c>
      <c r="DN131" s="845" t="s">
        <v>798</v>
      </c>
      <c r="DO131" s="845" t="s">
        <v>798</v>
      </c>
      <c r="DP131" s="845" t="s">
        <v>798</v>
      </c>
      <c r="DQ131" s="845" t="s">
        <v>798</v>
      </c>
      <c r="DR131" s="845" t="s">
        <v>798</v>
      </c>
      <c r="DS131" s="845" t="s">
        <v>798</v>
      </c>
      <c r="DT131" s="845" t="s">
        <v>798</v>
      </c>
      <c r="DU131" s="845" t="s">
        <v>798</v>
      </c>
      <c r="DV131" s="845" t="s">
        <v>798</v>
      </c>
      <c r="DW131" s="845" t="s">
        <v>798</v>
      </c>
      <c r="DX131" s="845" t="s">
        <v>798</v>
      </c>
      <c r="DY131" s="845" t="s">
        <v>798</v>
      </c>
      <c r="DZ131" s="845" t="s">
        <v>798</v>
      </c>
      <c r="EA131" s="845" t="s">
        <v>798</v>
      </c>
      <c r="EB131" s="845" t="s">
        <v>798</v>
      </c>
      <c r="EC131" s="845" t="s">
        <v>798</v>
      </c>
      <c r="ED131" s="845" t="s">
        <v>798</v>
      </c>
      <c r="EE131" s="845" t="s">
        <v>798</v>
      </c>
      <c r="EF131" s="845" t="s">
        <v>798</v>
      </c>
    </row>
    <row r="132" spans="1:136" x14ac:dyDescent="0.2">
      <c r="A132" s="845">
        <v>128</v>
      </c>
      <c r="B132" s="845">
        <v>8</v>
      </c>
      <c r="C132" s="845" t="s">
        <v>798</v>
      </c>
      <c r="D132" s="845" t="s">
        <v>798</v>
      </c>
      <c r="E132" s="845" t="s">
        <v>798</v>
      </c>
      <c r="F132" s="845" t="s">
        <v>798</v>
      </c>
      <c r="G132" s="845" t="s">
        <v>798</v>
      </c>
      <c r="H132" s="845" t="s">
        <v>798</v>
      </c>
      <c r="I132" s="845" t="s">
        <v>798</v>
      </c>
      <c r="J132" s="845" t="s">
        <v>798</v>
      </c>
      <c r="K132" s="845" t="s">
        <v>798</v>
      </c>
      <c r="L132" s="845" t="s">
        <v>798</v>
      </c>
      <c r="M132" s="845" t="s">
        <v>798</v>
      </c>
      <c r="N132" s="845" t="s">
        <v>798</v>
      </c>
      <c r="O132" s="845" t="s">
        <v>798</v>
      </c>
      <c r="P132" s="845" t="s">
        <v>798</v>
      </c>
      <c r="Q132" s="845" t="s">
        <v>798</v>
      </c>
      <c r="R132" s="845" t="s">
        <v>798</v>
      </c>
      <c r="S132" s="845" t="s">
        <v>798</v>
      </c>
      <c r="T132" s="845" t="s">
        <v>798</v>
      </c>
      <c r="U132" s="845" t="s">
        <v>798</v>
      </c>
      <c r="V132" s="845" t="s">
        <v>798</v>
      </c>
      <c r="W132" s="845" t="s">
        <v>798</v>
      </c>
      <c r="X132" s="845" t="s">
        <v>798</v>
      </c>
      <c r="Y132" s="845" t="s">
        <v>798</v>
      </c>
      <c r="Z132" s="845" t="s">
        <v>798</v>
      </c>
      <c r="AA132" s="845" t="s">
        <v>798</v>
      </c>
      <c r="AB132" s="845" t="s">
        <v>798</v>
      </c>
      <c r="AC132" s="845" t="s">
        <v>798</v>
      </c>
      <c r="AD132" s="845" t="s">
        <v>798</v>
      </c>
      <c r="AE132" s="845" t="s">
        <v>798</v>
      </c>
      <c r="AF132" s="845" t="s">
        <v>798</v>
      </c>
      <c r="AG132" s="845" t="s">
        <v>798</v>
      </c>
      <c r="AH132" s="845" t="s">
        <v>798</v>
      </c>
      <c r="AI132" s="845" t="s">
        <v>798</v>
      </c>
      <c r="AJ132" s="845" t="s">
        <v>798</v>
      </c>
      <c r="AK132" s="845" t="s">
        <v>798</v>
      </c>
      <c r="AL132" s="845" t="s">
        <v>798</v>
      </c>
      <c r="AM132" s="845" t="s">
        <v>798</v>
      </c>
      <c r="AN132" s="845" t="s">
        <v>798</v>
      </c>
      <c r="AO132" s="845" t="s">
        <v>798</v>
      </c>
      <c r="AP132" s="845" t="s">
        <v>798</v>
      </c>
      <c r="AQ132" s="845" t="s">
        <v>798</v>
      </c>
      <c r="AR132" s="845" t="s">
        <v>798</v>
      </c>
      <c r="AS132" s="845" t="s">
        <v>798</v>
      </c>
      <c r="AT132" s="845" t="s">
        <v>798</v>
      </c>
      <c r="AU132" s="845" t="s">
        <v>798</v>
      </c>
      <c r="AV132" s="845" t="s">
        <v>798</v>
      </c>
      <c r="AW132" s="845" t="s">
        <v>798</v>
      </c>
      <c r="AX132" s="845" t="s">
        <v>798</v>
      </c>
      <c r="AY132" s="845" t="s">
        <v>798</v>
      </c>
      <c r="AZ132" s="845" t="s">
        <v>798</v>
      </c>
      <c r="BA132" s="845" t="s">
        <v>798</v>
      </c>
      <c r="BB132" s="845" t="s">
        <v>798</v>
      </c>
      <c r="BC132" s="845" t="s">
        <v>798</v>
      </c>
      <c r="BD132" s="845" t="s">
        <v>798</v>
      </c>
      <c r="BE132" s="845" t="s">
        <v>798</v>
      </c>
      <c r="BF132" s="845" t="s">
        <v>798</v>
      </c>
      <c r="BG132" s="845" t="s">
        <v>798</v>
      </c>
      <c r="BH132" s="845" t="s">
        <v>798</v>
      </c>
      <c r="BI132" s="845" t="s">
        <v>798</v>
      </c>
      <c r="BJ132" s="845" t="s">
        <v>798</v>
      </c>
      <c r="BK132" s="845" t="s">
        <v>798</v>
      </c>
      <c r="BL132" s="845" t="s">
        <v>798</v>
      </c>
      <c r="BM132" s="845" t="s">
        <v>798</v>
      </c>
      <c r="BN132" s="845" t="s">
        <v>798</v>
      </c>
      <c r="BO132" s="845" t="s">
        <v>798</v>
      </c>
      <c r="BP132" s="845" t="s">
        <v>798</v>
      </c>
      <c r="BQ132" s="845" t="s">
        <v>798</v>
      </c>
      <c r="BR132" s="845" t="s">
        <v>798</v>
      </c>
      <c r="BS132" s="845" t="s">
        <v>798</v>
      </c>
      <c r="BT132" s="845" t="s">
        <v>798</v>
      </c>
      <c r="BU132" s="845" t="s">
        <v>798</v>
      </c>
      <c r="BV132" s="845" t="s">
        <v>798</v>
      </c>
      <c r="BW132" s="845" t="s">
        <v>798</v>
      </c>
      <c r="BX132" s="845" t="s">
        <v>798</v>
      </c>
      <c r="BY132" s="845" t="s">
        <v>798</v>
      </c>
      <c r="BZ132" s="845" t="s">
        <v>798</v>
      </c>
      <c r="CA132" s="845" t="s">
        <v>798</v>
      </c>
      <c r="CB132" s="845" t="s">
        <v>798</v>
      </c>
      <c r="CC132" s="845" t="s">
        <v>798</v>
      </c>
      <c r="CD132" s="845" t="s">
        <v>798</v>
      </c>
      <c r="CE132" s="845" t="s">
        <v>798</v>
      </c>
      <c r="CF132" s="845" t="s">
        <v>798</v>
      </c>
      <c r="CG132" s="845" t="s">
        <v>798</v>
      </c>
      <c r="CH132" s="845" t="s">
        <v>798</v>
      </c>
      <c r="CI132" s="845" t="s">
        <v>798</v>
      </c>
      <c r="CJ132" s="845" t="s">
        <v>798</v>
      </c>
      <c r="CK132" s="845" t="s">
        <v>798</v>
      </c>
      <c r="CL132" s="845" t="s">
        <v>798</v>
      </c>
      <c r="CM132" s="845" t="s">
        <v>798</v>
      </c>
      <c r="CN132" s="845" t="s">
        <v>798</v>
      </c>
      <c r="CO132" s="845" t="s">
        <v>798</v>
      </c>
      <c r="CP132" s="845" t="s">
        <v>798</v>
      </c>
      <c r="CQ132" s="845" t="s">
        <v>798</v>
      </c>
      <c r="CR132" s="845" t="s">
        <v>798</v>
      </c>
      <c r="CS132" s="845" t="s">
        <v>798</v>
      </c>
      <c r="CT132" s="845" t="s">
        <v>798</v>
      </c>
      <c r="CU132" s="845" t="s">
        <v>798</v>
      </c>
      <c r="CV132" s="845" t="s">
        <v>798</v>
      </c>
      <c r="CW132" s="845" t="s">
        <v>798</v>
      </c>
      <c r="CX132" s="845" t="s">
        <v>798</v>
      </c>
      <c r="CY132" s="845" t="s">
        <v>798</v>
      </c>
      <c r="CZ132" s="845" t="s">
        <v>798</v>
      </c>
      <c r="DA132" s="845" t="s">
        <v>798</v>
      </c>
      <c r="DB132" s="845" t="s">
        <v>798</v>
      </c>
      <c r="DC132" s="845" t="s">
        <v>798</v>
      </c>
      <c r="DD132" s="845" t="s">
        <v>798</v>
      </c>
      <c r="DE132" s="845" t="s">
        <v>798</v>
      </c>
      <c r="DF132" s="845" t="s">
        <v>798</v>
      </c>
      <c r="DG132" s="845" t="s">
        <v>798</v>
      </c>
      <c r="DH132" s="845" t="s">
        <v>798</v>
      </c>
      <c r="DI132" s="845" t="s">
        <v>798</v>
      </c>
      <c r="DJ132" s="845" t="s">
        <v>798</v>
      </c>
      <c r="DK132" s="845" t="s">
        <v>798</v>
      </c>
      <c r="DL132" s="845" t="s">
        <v>798</v>
      </c>
      <c r="DM132" s="845" t="s">
        <v>798</v>
      </c>
      <c r="DN132" s="845" t="s">
        <v>798</v>
      </c>
      <c r="DO132" s="845" t="s">
        <v>798</v>
      </c>
      <c r="DP132" s="845" t="s">
        <v>798</v>
      </c>
      <c r="DQ132" s="845" t="s">
        <v>798</v>
      </c>
      <c r="DR132" s="845" t="s">
        <v>798</v>
      </c>
      <c r="DS132" s="845" t="s">
        <v>798</v>
      </c>
      <c r="DT132" s="845" t="s">
        <v>798</v>
      </c>
      <c r="DU132" s="845" t="s">
        <v>798</v>
      </c>
      <c r="DV132" s="845" t="s">
        <v>798</v>
      </c>
      <c r="DW132" s="845" t="s">
        <v>798</v>
      </c>
      <c r="DX132" s="845" t="s">
        <v>798</v>
      </c>
      <c r="DY132" s="845" t="s">
        <v>798</v>
      </c>
      <c r="DZ132" s="845" t="s">
        <v>798</v>
      </c>
      <c r="EA132" s="845" t="s">
        <v>798</v>
      </c>
      <c r="EB132" s="845" t="s">
        <v>798</v>
      </c>
      <c r="EC132" s="845" t="s">
        <v>798</v>
      </c>
      <c r="ED132" s="845" t="s">
        <v>798</v>
      </c>
      <c r="EE132" s="845" t="s">
        <v>798</v>
      </c>
      <c r="EF132" s="845" t="s">
        <v>798</v>
      </c>
    </row>
    <row r="133" spans="1:136" x14ac:dyDescent="0.2">
      <c r="A133" s="845">
        <v>129</v>
      </c>
      <c r="B133" s="845">
        <v>9</v>
      </c>
      <c r="C133" s="845" t="s">
        <v>798</v>
      </c>
      <c r="D133" s="845" t="s">
        <v>798</v>
      </c>
      <c r="E133" s="845" t="s">
        <v>798</v>
      </c>
      <c r="F133" s="845" t="s">
        <v>798</v>
      </c>
      <c r="G133" s="845" t="s">
        <v>798</v>
      </c>
      <c r="H133" s="845" t="s">
        <v>798</v>
      </c>
      <c r="I133" s="845" t="s">
        <v>798</v>
      </c>
      <c r="J133" s="845" t="s">
        <v>798</v>
      </c>
      <c r="K133" s="845" t="s">
        <v>798</v>
      </c>
      <c r="L133" s="845" t="s">
        <v>798</v>
      </c>
      <c r="M133" s="845" t="s">
        <v>798</v>
      </c>
      <c r="N133" s="845" t="s">
        <v>798</v>
      </c>
      <c r="O133" s="845" t="s">
        <v>798</v>
      </c>
      <c r="P133" s="845" t="s">
        <v>798</v>
      </c>
      <c r="Q133" s="845" t="s">
        <v>798</v>
      </c>
      <c r="R133" s="845" t="s">
        <v>798</v>
      </c>
      <c r="S133" s="845" t="s">
        <v>798</v>
      </c>
      <c r="T133" s="845" t="s">
        <v>798</v>
      </c>
      <c r="U133" s="845" t="s">
        <v>798</v>
      </c>
      <c r="V133" s="845" t="s">
        <v>798</v>
      </c>
      <c r="W133" s="845" t="s">
        <v>798</v>
      </c>
      <c r="X133" s="845" t="s">
        <v>798</v>
      </c>
      <c r="Y133" s="845" t="s">
        <v>798</v>
      </c>
      <c r="Z133" s="845" t="s">
        <v>798</v>
      </c>
      <c r="AA133" s="845" t="s">
        <v>798</v>
      </c>
      <c r="AB133" s="845" t="s">
        <v>798</v>
      </c>
      <c r="AC133" s="845" t="s">
        <v>798</v>
      </c>
      <c r="AD133" s="845" t="s">
        <v>798</v>
      </c>
      <c r="AE133" s="845" t="s">
        <v>798</v>
      </c>
      <c r="AF133" s="845" t="s">
        <v>798</v>
      </c>
      <c r="AG133" s="845" t="s">
        <v>798</v>
      </c>
      <c r="AH133" s="845" t="s">
        <v>798</v>
      </c>
      <c r="AI133" s="845" t="s">
        <v>798</v>
      </c>
      <c r="AJ133" s="845" t="s">
        <v>798</v>
      </c>
      <c r="AK133" s="845" t="s">
        <v>798</v>
      </c>
      <c r="AL133" s="845" t="s">
        <v>798</v>
      </c>
      <c r="AM133" s="845" t="s">
        <v>798</v>
      </c>
      <c r="AN133" s="845" t="s">
        <v>798</v>
      </c>
      <c r="AO133" s="845" t="s">
        <v>798</v>
      </c>
      <c r="AP133" s="845" t="s">
        <v>798</v>
      </c>
      <c r="AQ133" s="845" t="s">
        <v>798</v>
      </c>
      <c r="AR133" s="845" t="s">
        <v>798</v>
      </c>
      <c r="AS133" s="845" t="s">
        <v>798</v>
      </c>
      <c r="AT133" s="845" t="s">
        <v>798</v>
      </c>
      <c r="AU133" s="845" t="s">
        <v>798</v>
      </c>
      <c r="AV133" s="845" t="s">
        <v>798</v>
      </c>
      <c r="AW133" s="845" t="s">
        <v>798</v>
      </c>
      <c r="AX133" s="845" t="s">
        <v>798</v>
      </c>
      <c r="AY133" s="845" t="s">
        <v>798</v>
      </c>
      <c r="AZ133" s="845" t="s">
        <v>798</v>
      </c>
      <c r="BA133" s="845" t="s">
        <v>798</v>
      </c>
      <c r="BB133" s="845" t="s">
        <v>798</v>
      </c>
      <c r="BC133" s="845" t="s">
        <v>798</v>
      </c>
      <c r="BD133" s="845" t="s">
        <v>798</v>
      </c>
      <c r="BE133" s="845" t="s">
        <v>798</v>
      </c>
      <c r="BF133" s="845" t="s">
        <v>798</v>
      </c>
      <c r="BG133" s="845" t="s">
        <v>798</v>
      </c>
      <c r="BH133" s="845" t="s">
        <v>798</v>
      </c>
      <c r="BI133" s="845" t="s">
        <v>798</v>
      </c>
      <c r="BJ133" s="845" t="s">
        <v>798</v>
      </c>
      <c r="BK133" s="845" t="s">
        <v>798</v>
      </c>
      <c r="BL133" s="845" t="s">
        <v>798</v>
      </c>
      <c r="BM133" s="845" t="s">
        <v>798</v>
      </c>
      <c r="BN133" s="845" t="s">
        <v>798</v>
      </c>
      <c r="BO133" s="845" t="s">
        <v>798</v>
      </c>
      <c r="BP133" s="845" t="s">
        <v>798</v>
      </c>
      <c r="BQ133" s="845" t="s">
        <v>798</v>
      </c>
      <c r="BR133" s="845" t="s">
        <v>798</v>
      </c>
      <c r="BS133" s="845" t="s">
        <v>798</v>
      </c>
      <c r="BT133" s="845" t="s">
        <v>798</v>
      </c>
      <c r="BU133" s="845" t="s">
        <v>798</v>
      </c>
      <c r="BV133" s="845" t="s">
        <v>798</v>
      </c>
      <c r="BW133" s="845" t="s">
        <v>798</v>
      </c>
      <c r="BX133" s="845" t="s">
        <v>798</v>
      </c>
      <c r="BY133" s="845" t="s">
        <v>798</v>
      </c>
      <c r="BZ133" s="845" t="s">
        <v>798</v>
      </c>
      <c r="CA133" s="845" t="s">
        <v>798</v>
      </c>
      <c r="CB133" s="845" t="s">
        <v>798</v>
      </c>
      <c r="CC133" s="845" t="s">
        <v>798</v>
      </c>
      <c r="CD133" s="845" t="s">
        <v>798</v>
      </c>
      <c r="CE133" s="845" t="s">
        <v>798</v>
      </c>
      <c r="CF133" s="845" t="s">
        <v>798</v>
      </c>
      <c r="CG133" s="845" t="s">
        <v>798</v>
      </c>
      <c r="CH133" s="845" t="s">
        <v>798</v>
      </c>
      <c r="CI133" s="845" t="s">
        <v>798</v>
      </c>
      <c r="CJ133" s="845" t="s">
        <v>798</v>
      </c>
      <c r="CK133" s="845" t="s">
        <v>798</v>
      </c>
      <c r="CL133" s="845" t="s">
        <v>798</v>
      </c>
      <c r="CM133" s="845" t="s">
        <v>798</v>
      </c>
      <c r="CN133" s="845" t="s">
        <v>798</v>
      </c>
      <c r="CO133" s="845" t="s">
        <v>798</v>
      </c>
      <c r="CP133" s="845" t="s">
        <v>798</v>
      </c>
      <c r="CQ133" s="845" t="s">
        <v>798</v>
      </c>
      <c r="CR133" s="845" t="s">
        <v>798</v>
      </c>
      <c r="CS133" s="845" t="s">
        <v>798</v>
      </c>
      <c r="CT133" s="845" t="s">
        <v>798</v>
      </c>
      <c r="CU133" s="845" t="s">
        <v>798</v>
      </c>
      <c r="CV133" s="845" t="s">
        <v>798</v>
      </c>
      <c r="CW133" s="845" t="s">
        <v>798</v>
      </c>
      <c r="CX133" s="845" t="s">
        <v>798</v>
      </c>
      <c r="CY133" s="845" t="s">
        <v>798</v>
      </c>
      <c r="CZ133" s="845" t="s">
        <v>798</v>
      </c>
      <c r="DA133" s="845" t="s">
        <v>798</v>
      </c>
      <c r="DB133" s="845" t="s">
        <v>798</v>
      </c>
      <c r="DC133" s="845" t="s">
        <v>798</v>
      </c>
      <c r="DD133" s="845" t="s">
        <v>798</v>
      </c>
      <c r="DE133" s="845" t="s">
        <v>798</v>
      </c>
      <c r="DF133" s="845" t="s">
        <v>798</v>
      </c>
      <c r="DG133" s="845" t="s">
        <v>798</v>
      </c>
      <c r="DH133" s="845" t="s">
        <v>798</v>
      </c>
      <c r="DI133" s="845" t="s">
        <v>798</v>
      </c>
      <c r="DJ133" s="845" t="s">
        <v>798</v>
      </c>
      <c r="DK133" s="845" t="s">
        <v>798</v>
      </c>
      <c r="DL133" s="845" t="s">
        <v>798</v>
      </c>
      <c r="DM133" s="845" t="s">
        <v>798</v>
      </c>
      <c r="DN133" s="845" t="s">
        <v>798</v>
      </c>
      <c r="DO133" s="845" t="s">
        <v>798</v>
      </c>
      <c r="DP133" s="845" t="s">
        <v>798</v>
      </c>
      <c r="DQ133" s="845" t="s">
        <v>798</v>
      </c>
      <c r="DR133" s="845" t="s">
        <v>798</v>
      </c>
      <c r="DS133" s="845" t="s">
        <v>798</v>
      </c>
      <c r="DT133" s="845" t="s">
        <v>798</v>
      </c>
      <c r="DU133" s="845" t="s">
        <v>798</v>
      </c>
      <c r="DV133" s="845" t="s">
        <v>798</v>
      </c>
      <c r="DW133" s="845" t="s">
        <v>798</v>
      </c>
      <c r="DX133" s="845" t="s">
        <v>798</v>
      </c>
      <c r="DY133" s="845" t="s">
        <v>798</v>
      </c>
      <c r="DZ133" s="845" t="s">
        <v>798</v>
      </c>
      <c r="EA133" s="845" t="s">
        <v>798</v>
      </c>
      <c r="EB133" s="845" t="s">
        <v>798</v>
      </c>
      <c r="EC133" s="845" t="s">
        <v>798</v>
      </c>
      <c r="ED133" s="845" t="s">
        <v>798</v>
      </c>
      <c r="EE133" s="845" t="s">
        <v>798</v>
      </c>
      <c r="EF133" s="845" t="s">
        <v>798</v>
      </c>
    </row>
    <row r="134" spans="1:136" x14ac:dyDescent="0.2">
      <c r="A134" s="845">
        <v>130</v>
      </c>
      <c r="B134" s="845">
        <v>10</v>
      </c>
      <c r="C134" s="845" t="s">
        <v>798</v>
      </c>
      <c r="D134" s="845" t="s">
        <v>798</v>
      </c>
      <c r="E134" s="845" t="s">
        <v>798</v>
      </c>
      <c r="F134" s="845" t="s">
        <v>798</v>
      </c>
      <c r="G134" s="845" t="s">
        <v>798</v>
      </c>
      <c r="H134" s="845" t="s">
        <v>798</v>
      </c>
      <c r="I134" s="845" t="s">
        <v>798</v>
      </c>
      <c r="J134" s="845" t="s">
        <v>798</v>
      </c>
      <c r="K134" s="845" t="s">
        <v>798</v>
      </c>
      <c r="L134" s="845" t="s">
        <v>798</v>
      </c>
      <c r="M134" s="845" t="s">
        <v>798</v>
      </c>
      <c r="N134" s="845" t="s">
        <v>798</v>
      </c>
      <c r="O134" s="845" t="s">
        <v>798</v>
      </c>
      <c r="P134" s="845" t="s">
        <v>798</v>
      </c>
      <c r="Q134" s="845" t="s">
        <v>798</v>
      </c>
      <c r="R134" s="845" t="s">
        <v>798</v>
      </c>
      <c r="S134" s="845" t="s">
        <v>798</v>
      </c>
      <c r="T134" s="845" t="s">
        <v>798</v>
      </c>
      <c r="U134" s="845" t="s">
        <v>798</v>
      </c>
      <c r="V134" s="845" t="s">
        <v>798</v>
      </c>
      <c r="W134" s="845" t="s">
        <v>798</v>
      </c>
      <c r="X134" s="845" t="s">
        <v>798</v>
      </c>
      <c r="Y134" s="845" t="s">
        <v>798</v>
      </c>
      <c r="Z134" s="845" t="s">
        <v>798</v>
      </c>
      <c r="AA134" s="845" t="s">
        <v>798</v>
      </c>
      <c r="AB134" s="845" t="s">
        <v>798</v>
      </c>
      <c r="AC134" s="845" t="s">
        <v>798</v>
      </c>
      <c r="AD134" s="845" t="s">
        <v>798</v>
      </c>
      <c r="AE134" s="845" t="s">
        <v>798</v>
      </c>
      <c r="AF134" s="845" t="s">
        <v>798</v>
      </c>
      <c r="AG134" s="845" t="s">
        <v>798</v>
      </c>
      <c r="AH134" s="845" t="s">
        <v>798</v>
      </c>
      <c r="AI134" s="845" t="s">
        <v>798</v>
      </c>
      <c r="AJ134" s="845" t="s">
        <v>798</v>
      </c>
      <c r="AK134" s="845" t="s">
        <v>798</v>
      </c>
      <c r="AL134" s="845" t="s">
        <v>798</v>
      </c>
      <c r="AM134" s="845" t="s">
        <v>798</v>
      </c>
      <c r="AN134" s="845" t="s">
        <v>798</v>
      </c>
      <c r="AO134" s="845" t="s">
        <v>798</v>
      </c>
      <c r="AP134" s="845" t="s">
        <v>798</v>
      </c>
      <c r="AQ134" s="845" t="s">
        <v>798</v>
      </c>
      <c r="AR134" s="845" t="s">
        <v>798</v>
      </c>
      <c r="AS134" s="845" t="s">
        <v>798</v>
      </c>
      <c r="AT134" s="845" t="s">
        <v>798</v>
      </c>
      <c r="AU134" s="845" t="s">
        <v>798</v>
      </c>
      <c r="AV134" s="845" t="s">
        <v>798</v>
      </c>
      <c r="AW134" s="845" t="s">
        <v>798</v>
      </c>
      <c r="AX134" s="845" t="s">
        <v>798</v>
      </c>
      <c r="AY134" s="845" t="s">
        <v>798</v>
      </c>
      <c r="AZ134" s="845" t="s">
        <v>798</v>
      </c>
      <c r="BA134" s="845" t="s">
        <v>798</v>
      </c>
      <c r="BB134" s="845" t="s">
        <v>798</v>
      </c>
      <c r="BC134" s="845" t="s">
        <v>798</v>
      </c>
      <c r="BD134" s="845" t="s">
        <v>798</v>
      </c>
      <c r="BE134" s="845" t="s">
        <v>798</v>
      </c>
      <c r="BF134" s="845" t="s">
        <v>798</v>
      </c>
      <c r="BG134" s="845" t="s">
        <v>798</v>
      </c>
      <c r="BH134" s="845" t="s">
        <v>798</v>
      </c>
      <c r="BI134" s="845" t="s">
        <v>798</v>
      </c>
      <c r="BJ134" s="845" t="s">
        <v>798</v>
      </c>
      <c r="BK134" s="845" t="s">
        <v>798</v>
      </c>
      <c r="BL134" s="845" t="s">
        <v>798</v>
      </c>
      <c r="BM134" s="845" t="s">
        <v>798</v>
      </c>
      <c r="BN134" s="845" t="s">
        <v>798</v>
      </c>
      <c r="BO134" s="845" t="s">
        <v>798</v>
      </c>
      <c r="BP134" s="845" t="s">
        <v>798</v>
      </c>
      <c r="BQ134" s="845" t="s">
        <v>798</v>
      </c>
      <c r="BR134" s="845" t="s">
        <v>798</v>
      </c>
      <c r="BS134" s="845" t="s">
        <v>798</v>
      </c>
      <c r="BT134" s="845" t="s">
        <v>798</v>
      </c>
      <c r="BU134" s="845" t="s">
        <v>798</v>
      </c>
      <c r="BV134" s="845" t="s">
        <v>798</v>
      </c>
      <c r="BW134" s="845" t="s">
        <v>798</v>
      </c>
      <c r="BX134" s="845" t="s">
        <v>798</v>
      </c>
      <c r="BY134" s="845" t="s">
        <v>798</v>
      </c>
      <c r="BZ134" s="845" t="s">
        <v>798</v>
      </c>
      <c r="CA134" s="845" t="s">
        <v>798</v>
      </c>
      <c r="CB134" s="845" t="s">
        <v>798</v>
      </c>
      <c r="CC134" s="845" t="s">
        <v>798</v>
      </c>
      <c r="CD134" s="845" t="s">
        <v>798</v>
      </c>
      <c r="CE134" s="845" t="s">
        <v>798</v>
      </c>
      <c r="CF134" s="845" t="s">
        <v>798</v>
      </c>
      <c r="CG134" s="845" t="s">
        <v>798</v>
      </c>
      <c r="CH134" s="845" t="s">
        <v>798</v>
      </c>
      <c r="CI134" s="845" t="s">
        <v>798</v>
      </c>
      <c r="CJ134" s="845" t="s">
        <v>798</v>
      </c>
      <c r="CK134" s="845" t="s">
        <v>798</v>
      </c>
      <c r="CL134" s="845" t="s">
        <v>798</v>
      </c>
      <c r="CM134" s="845" t="s">
        <v>798</v>
      </c>
      <c r="CN134" s="845" t="s">
        <v>798</v>
      </c>
      <c r="CO134" s="845" t="s">
        <v>798</v>
      </c>
      <c r="CP134" s="845" t="s">
        <v>798</v>
      </c>
      <c r="CQ134" s="845" t="s">
        <v>798</v>
      </c>
      <c r="CR134" s="845" t="s">
        <v>798</v>
      </c>
      <c r="CS134" s="845" t="s">
        <v>798</v>
      </c>
      <c r="CT134" s="845" t="s">
        <v>798</v>
      </c>
      <c r="CU134" s="845" t="s">
        <v>798</v>
      </c>
      <c r="CV134" s="845" t="s">
        <v>798</v>
      </c>
      <c r="CW134" s="845" t="s">
        <v>798</v>
      </c>
      <c r="CX134" s="845" t="s">
        <v>798</v>
      </c>
      <c r="CY134" s="845" t="s">
        <v>798</v>
      </c>
      <c r="CZ134" s="845" t="s">
        <v>798</v>
      </c>
      <c r="DA134" s="845" t="s">
        <v>798</v>
      </c>
      <c r="DB134" s="845" t="s">
        <v>798</v>
      </c>
      <c r="DC134" s="845" t="s">
        <v>798</v>
      </c>
      <c r="DD134" s="845" t="s">
        <v>798</v>
      </c>
      <c r="DE134" s="845" t="s">
        <v>798</v>
      </c>
      <c r="DF134" s="845" t="s">
        <v>798</v>
      </c>
      <c r="DG134" s="845" t="s">
        <v>798</v>
      </c>
      <c r="DH134" s="845" t="s">
        <v>798</v>
      </c>
      <c r="DI134" s="845" t="s">
        <v>798</v>
      </c>
      <c r="DJ134" s="845" t="s">
        <v>798</v>
      </c>
      <c r="DK134" s="845" t="s">
        <v>798</v>
      </c>
      <c r="DL134" s="845" t="s">
        <v>798</v>
      </c>
      <c r="DM134" s="845" t="s">
        <v>798</v>
      </c>
      <c r="DN134" s="845" t="s">
        <v>798</v>
      </c>
      <c r="DO134" s="845" t="s">
        <v>798</v>
      </c>
      <c r="DP134" s="845" t="s">
        <v>798</v>
      </c>
      <c r="DQ134" s="845" t="s">
        <v>798</v>
      </c>
      <c r="DR134" s="845" t="s">
        <v>798</v>
      </c>
      <c r="DS134" s="845" t="s">
        <v>798</v>
      </c>
      <c r="DT134" s="845" t="s">
        <v>798</v>
      </c>
      <c r="DU134" s="845" t="s">
        <v>798</v>
      </c>
      <c r="DV134" s="845" t="s">
        <v>798</v>
      </c>
      <c r="DW134" s="845" t="s">
        <v>798</v>
      </c>
      <c r="DX134" s="845" t="s">
        <v>798</v>
      </c>
      <c r="DY134" s="845" t="s">
        <v>798</v>
      </c>
      <c r="DZ134" s="845" t="s">
        <v>798</v>
      </c>
      <c r="EA134" s="845" t="s">
        <v>798</v>
      </c>
      <c r="EB134" s="845" t="s">
        <v>798</v>
      </c>
      <c r="EC134" s="845" t="s">
        <v>798</v>
      </c>
      <c r="ED134" s="845" t="s">
        <v>798</v>
      </c>
      <c r="EE134" s="845" t="s">
        <v>798</v>
      </c>
      <c r="EF134" s="845" t="s">
        <v>798</v>
      </c>
    </row>
    <row r="135" spans="1:136" x14ac:dyDescent="0.2">
      <c r="A135" s="845">
        <v>131</v>
      </c>
      <c r="B135" s="845">
        <v>11</v>
      </c>
      <c r="C135" s="845" t="s">
        <v>798</v>
      </c>
      <c r="D135" s="845" t="s">
        <v>798</v>
      </c>
      <c r="E135" s="845" t="s">
        <v>798</v>
      </c>
      <c r="F135" s="845" t="s">
        <v>798</v>
      </c>
      <c r="G135" s="845" t="s">
        <v>798</v>
      </c>
      <c r="H135" s="845" t="s">
        <v>798</v>
      </c>
      <c r="I135" s="845" t="s">
        <v>798</v>
      </c>
      <c r="J135" s="845" t="s">
        <v>798</v>
      </c>
      <c r="K135" s="845" t="s">
        <v>798</v>
      </c>
      <c r="L135" s="845" t="s">
        <v>798</v>
      </c>
      <c r="M135" s="845" t="s">
        <v>798</v>
      </c>
      <c r="N135" s="845" t="s">
        <v>798</v>
      </c>
      <c r="O135" s="845" t="s">
        <v>798</v>
      </c>
      <c r="P135" s="845" t="s">
        <v>798</v>
      </c>
      <c r="Q135" s="845" t="s">
        <v>798</v>
      </c>
      <c r="R135" s="845" t="s">
        <v>798</v>
      </c>
      <c r="S135" s="845" t="s">
        <v>798</v>
      </c>
      <c r="T135" s="845" t="s">
        <v>798</v>
      </c>
      <c r="U135" s="845" t="s">
        <v>798</v>
      </c>
      <c r="V135" s="845" t="s">
        <v>798</v>
      </c>
      <c r="W135" s="845" t="s">
        <v>798</v>
      </c>
      <c r="X135" s="845" t="s">
        <v>798</v>
      </c>
      <c r="Y135" s="845" t="s">
        <v>798</v>
      </c>
      <c r="Z135" s="845" t="s">
        <v>798</v>
      </c>
      <c r="AA135" s="845" t="s">
        <v>798</v>
      </c>
      <c r="AB135" s="845" t="s">
        <v>798</v>
      </c>
      <c r="AC135" s="845" t="s">
        <v>798</v>
      </c>
      <c r="AD135" s="845" t="s">
        <v>798</v>
      </c>
      <c r="AE135" s="845" t="s">
        <v>798</v>
      </c>
      <c r="AF135" s="845" t="s">
        <v>798</v>
      </c>
      <c r="AG135" s="845" t="s">
        <v>798</v>
      </c>
      <c r="AH135" s="845" t="s">
        <v>798</v>
      </c>
      <c r="AI135" s="845" t="s">
        <v>798</v>
      </c>
      <c r="AJ135" s="845" t="s">
        <v>798</v>
      </c>
      <c r="AK135" s="845" t="s">
        <v>798</v>
      </c>
      <c r="AL135" s="845" t="s">
        <v>798</v>
      </c>
      <c r="AM135" s="845" t="s">
        <v>798</v>
      </c>
      <c r="AN135" s="845" t="s">
        <v>798</v>
      </c>
      <c r="AO135" s="845" t="s">
        <v>798</v>
      </c>
      <c r="AP135" s="845" t="s">
        <v>798</v>
      </c>
      <c r="AQ135" s="845" t="s">
        <v>798</v>
      </c>
      <c r="AR135" s="845" t="s">
        <v>798</v>
      </c>
      <c r="AS135" s="845" t="s">
        <v>798</v>
      </c>
      <c r="AT135" s="845" t="s">
        <v>798</v>
      </c>
      <c r="AU135" s="845" t="s">
        <v>798</v>
      </c>
      <c r="AV135" s="845" t="s">
        <v>798</v>
      </c>
      <c r="AW135" s="845" t="s">
        <v>798</v>
      </c>
      <c r="AX135" s="845" t="s">
        <v>798</v>
      </c>
      <c r="AY135" s="845" t="s">
        <v>798</v>
      </c>
      <c r="AZ135" s="845" t="s">
        <v>798</v>
      </c>
      <c r="BA135" s="845" t="s">
        <v>798</v>
      </c>
      <c r="BB135" s="845" t="s">
        <v>798</v>
      </c>
      <c r="BC135" s="845" t="s">
        <v>798</v>
      </c>
      <c r="BD135" s="845" t="s">
        <v>798</v>
      </c>
      <c r="BE135" s="845" t="s">
        <v>798</v>
      </c>
      <c r="BF135" s="845" t="s">
        <v>798</v>
      </c>
      <c r="BG135" s="845" t="s">
        <v>798</v>
      </c>
      <c r="BH135" s="845" t="s">
        <v>798</v>
      </c>
      <c r="BI135" s="845" t="s">
        <v>798</v>
      </c>
      <c r="BJ135" s="845" t="s">
        <v>798</v>
      </c>
      <c r="BK135" s="845" t="s">
        <v>798</v>
      </c>
      <c r="BL135" s="845" t="s">
        <v>798</v>
      </c>
      <c r="BM135" s="845" t="s">
        <v>798</v>
      </c>
      <c r="BN135" s="845" t="s">
        <v>798</v>
      </c>
      <c r="BO135" s="845" t="s">
        <v>798</v>
      </c>
      <c r="BP135" s="845" t="s">
        <v>798</v>
      </c>
      <c r="BQ135" s="845" t="s">
        <v>798</v>
      </c>
      <c r="BR135" s="845" t="s">
        <v>798</v>
      </c>
      <c r="BS135" s="845" t="s">
        <v>798</v>
      </c>
      <c r="BT135" s="845" t="s">
        <v>798</v>
      </c>
      <c r="BU135" s="845" t="s">
        <v>798</v>
      </c>
      <c r="BV135" s="845" t="s">
        <v>798</v>
      </c>
      <c r="BW135" s="845" t="s">
        <v>798</v>
      </c>
      <c r="BX135" s="845" t="s">
        <v>798</v>
      </c>
      <c r="BY135" s="845" t="s">
        <v>798</v>
      </c>
      <c r="BZ135" s="845" t="s">
        <v>798</v>
      </c>
      <c r="CA135" s="845" t="s">
        <v>798</v>
      </c>
      <c r="CB135" s="845" t="s">
        <v>798</v>
      </c>
      <c r="CC135" s="845" t="s">
        <v>798</v>
      </c>
      <c r="CD135" s="845" t="s">
        <v>798</v>
      </c>
      <c r="CE135" s="845" t="s">
        <v>798</v>
      </c>
      <c r="CF135" s="845" t="s">
        <v>798</v>
      </c>
      <c r="CG135" s="845" t="s">
        <v>798</v>
      </c>
      <c r="CH135" s="845" t="s">
        <v>798</v>
      </c>
      <c r="CI135" s="845" t="s">
        <v>798</v>
      </c>
      <c r="CJ135" s="845" t="s">
        <v>798</v>
      </c>
      <c r="CK135" s="845" t="s">
        <v>798</v>
      </c>
      <c r="CL135" s="845" t="s">
        <v>798</v>
      </c>
      <c r="CM135" s="845" t="s">
        <v>798</v>
      </c>
      <c r="CN135" s="845" t="s">
        <v>798</v>
      </c>
      <c r="CO135" s="845" t="s">
        <v>798</v>
      </c>
      <c r="CP135" s="845" t="s">
        <v>798</v>
      </c>
      <c r="CQ135" s="845" t="s">
        <v>798</v>
      </c>
      <c r="CR135" s="845" t="s">
        <v>798</v>
      </c>
      <c r="CS135" s="845" t="s">
        <v>798</v>
      </c>
      <c r="CT135" s="845" t="s">
        <v>798</v>
      </c>
      <c r="CU135" s="845" t="s">
        <v>798</v>
      </c>
      <c r="CV135" s="845" t="s">
        <v>798</v>
      </c>
      <c r="CW135" s="845" t="s">
        <v>798</v>
      </c>
      <c r="CX135" s="845" t="s">
        <v>798</v>
      </c>
      <c r="CY135" s="845" t="s">
        <v>798</v>
      </c>
      <c r="CZ135" s="845" t="s">
        <v>798</v>
      </c>
      <c r="DA135" s="845" t="s">
        <v>798</v>
      </c>
      <c r="DB135" s="845" t="s">
        <v>798</v>
      </c>
      <c r="DC135" s="845" t="s">
        <v>798</v>
      </c>
      <c r="DD135" s="845" t="s">
        <v>798</v>
      </c>
      <c r="DE135" s="845" t="s">
        <v>798</v>
      </c>
      <c r="DF135" s="845" t="s">
        <v>798</v>
      </c>
      <c r="DG135" s="845" t="s">
        <v>798</v>
      </c>
      <c r="DH135" s="845" t="s">
        <v>798</v>
      </c>
      <c r="DI135" s="845" t="s">
        <v>798</v>
      </c>
      <c r="DJ135" s="845" t="s">
        <v>798</v>
      </c>
      <c r="DK135" s="845" t="s">
        <v>798</v>
      </c>
      <c r="DL135" s="845" t="s">
        <v>798</v>
      </c>
      <c r="DM135" s="845" t="s">
        <v>798</v>
      </c>
      <c r="DN135" s="845" t="s">
        <v>798</v>
      </c>
      <c r="DO135" s="845" t="s">
        <v>798</v>
      </c>
      <c r="DP135" s="845" t="s">
        <v>798</v>
      </c>
      <c r="DQ135" s="845" t="s">
        <v>798</v>
      </c>
      <c r="DR135" s="845" t="s">
        <v>798</v>
      </c>
      <c r="DS135" s="845" t="s">
        <v>798</v>
      </c>
      <c r="DT135" s="845" t="s">
        <v>798</v>
      </c>
      <c r="DU135" s="845" t="s">
        <v>798</v>
      </c>
      <c r="DV135" s="845" t="s">
        <v>798</v>
      </c>
      <c r="DW135" s="845" t="s">
        <v>798</v>
      </c>
      <c r="DX135" s="845" t="s">
        <v>798</v>
      </c>
      <c r="DY135" s="845" t="s">
        <v>798</v>
      </c>
      <c r="DZ135" s="845" t="s">
        <v>798</v>
      </c>
      <c r="EA135" s="845" t="s">
        <v>798</v>
      </c>
      <c r="EB135" s="845" t="s">
        <v>798</v>
      </c>
      <c r="EC135" s="845" t="s">
        <v>798</v>
      </c>
      <c r="ED135" s="845" t="s">
        <v>798</v>
      </c>
      <c r="EE135" s="845" t="s">
        <v>798</v>
      </c>
      <c r="EF135" s="845" t="s">
        <v>798</v>
      </c>
    </row>
    <row r="136" spans="1:136" x14ac:dyDescent="0.2">
      <c r="A136" s="845">
        <v>132</v>
      </c>
      <c r="B136" s="845">
        <v>12</v>
      </c>
      <c r="C136" s="845" t="s">
        <v>798</v>
      </c>
      <c r="D136" s="845" t="s">
        <v>798</v>
      </c>
      <c r="E136" s="845" t="s">
        <v>798</v>
      </c>
      <c r="F136" s="845" t="s">
        <v>798</v>
      </c>
      <c r="G136" s="845" t="s">
        <v>798</v>
      </c>
      <c r="H136" s="845" t="s">
        <v>798</v>
      </c>
      <c r="I136" s="845" t="s">
        <v>798</v>
      </c>
      <c r="J136" s="845" t="s">
        <v>798</v>
      </c>
      <c r="K136" s="845" t="s">
        <v>798</v>
      </c>
      <c r="L136" s="845" t="s">
        <v>798</v>
      </c>
      <c r="M136" s="845" t="s">
        <v>798</v>
      </c>
      <c r="N136" s="845" t="s">
        <v>798</v>
      </c>
      <c r="O136" s="845" t="s">
        <v>798</v>
      </c>
      <c r="P136" s="845" t="s">
        <v>798</v>
      </c>
      <c r="Q136" s="845" t="s">
        <v>798</v>
      </c>
      <c r="R136" s="845" t="s">
        <v>798</v>
      </c>
      <c r="S136" s="845" t="s">
        <v>798</v>
      </c>
      <c r="T136" s="845" t="s">
        <v>798</v>
      </c>
      <c r="U136" s="845" t="s">
        <v>798</v>
      </c>
      <c r="V136" s="845" t="s">
        <v>798</v>
      </c>
      <c r="W136" s="845" t="s">
        <v>798</v>
      </c>
      <c r="X136" s="845" t="s">
        <v>798</v>
      </c>
      <c r="Y136" s="845" t="s">
        <v>798</v>
      </c>
      <c r="Z136" s="845" t="s">
        <v>798</v>
      </c>
      <c r="AA136" s="845" t="s">
        <v>798</v>
      </c>
      <c r="AB136" s="845" t="s">
        <v>798</v>
      </c>
      <c r="AC136" s="845" t="s">
        <v>798</v>
      </c>
      <c r="AD136" s="845" t="s">
        <v>798</v>
      </c>
      <c r="AE136" s="845" t="s">
        <v>798</v>
      </c>
      <c r="AF136" s="845" t="s">
        <v>798</v>
      </c>
      <c r="AG136" s="845" t="s">
        <v>798</v>
      </c>
      <c r="AH136" s="845" t="s">
        <v>798</v>
      </c>
      <c r="AI136" s="845" t="s">
        <v>798</v>
      </c>
      <c r="AJ136" s="845" t="s">
        <v>798</v>
      </c>
      <c r="AK136" s="845" t="s">
        <v>798</v>
      </c>
      <c r="AL136" s="845" t="s">
        <v>798</v>
      </c>
      <c r="AM136" s="845" t="s">
        <v>798</v>
      </c>
      <c r="AN136" s="845" t="s">
        <v>798</v>
      </c>
      <c r="AO136" s="845" t="s">
        <v>798</v>
      </c>
      <c r="AP136" s="845" t="s">
        <v>798</v>
      </c>
      <c r="AQ136" s="845" t="s">
        <v>798</v>
      </c>
      <c r="AR136" s="845" t="s">
        <v>798</v>
      </c>
      <c r="AS136" s="845" t="s">
        <v>798</v>
      </c>
      <c r="AT136" s="845" t="s">
        <v>798</v>
      </c>
      <c r="AU136" s="845" t="s">
        <v>798</v>
      </c>
      <c r="AV136" s="845" t="s">
        <v>798</v>
      </c>
      <c r="AW136" s="845" t="s">
        <v>798</v>
      </c>
      <c r="AX136" s="845" t="s">
        <v>798</v>
      </c>
      <c r="AY136" s="845" t="s">
        <v>798</v>
      </c>
      <c r="AZ136" s="845" t="s">
        <v>798</v>
      </c>
      <c r="BA136" s="845" t="s">
        <v>798</v>
      </c>
      <c r="BB136" s="845" t="s">
        <v>798</v>
      </c>
      <c r="BC136" s="845" t="s">
        <v>798</v>
      </c>
      <c r="BD136" s="845" t="s">
        <v>798</v>
      </c>
      <c r="BE136" s="845" t="s">
        <v>798</v>
      </c>
      <c r="BF136" s="845" t="s">
        <v>798</v>
      </c>
      <c r="BG136" s="845" t="s">
        <v>798</v>
      </c>
      <c r="BH136" s="845" t="s">
        <v>798</v>
      </c>
      <c r="BI136" s="845" t="s">
        <v>798</v>
      </c>
      <c r="BJ136" s="845" t="s">
        <v>798</v>
      </c>
      <c r="BK136" s="845" t="s">
        <v>798</v>
      </c>
      <c r="BL136" s="845" t="s">
        <v>798</v>
      </c>
      <c r="BM136" s="845" t="s">
        <v>798</v>
      </c>
      <c r="BN136" s="845" t="s">
        <v>798</v>
      </c>
      <c r="BO136" s="845" t="s">
        <v>798</v>
      </c>
      <c r="BP136" s="845" t="s">
        <v>798</v>
      </c>
      <c r="BQ136" s="845" t="s">
        <v>798</v>
      </c>
      <c r="BR136" s="845" t="s">
        <v>798</v>
      </c>
      <c r="BS136" s="845" t="s">
        <v>798</v>
      </c>
      <c r="BT136" s="845" t="s">
        <v>798</v>
      </c>
      <c r="BU136" s="845" t="s">
        <v>798</v>
      </c>
      <c r="BV136" s="845" t="s">
        <v>798</v>
      </c>
      <c r="BW136" s="845" t="s">
        <v>798</v>
      </c>
      <c r="BX136" s="845" t="s">
        <v>798</v>
      </c>
      <c r="BY136" s="845" t="s">
        <v>798</v>
      </c>
      <c r="BZ136" s="845" t="s">
        <v>798</v>
      </c>
      <c r="CA136" s="845" t="s">
        <v>798</v>
      </c>
      <c r="CB136" s="845" t="s">
        <v>798</v>
      </c>
      <c r="CC136" s="845" t="s">
        <v>798</v>
      </c>
      <c r="CD136" s="845" t="s">
        <v>798</v>
      </c>
      <c r="CE136" s="845" t="s">
        <v>798</v>
      </c>
      <c r="CF136" s="845" t="s">
        <v>798</v>
      </c>
      <c r="CG136" s="845" t="s">
        <v>798</v>
      </c>
      <c r="CH136" s="845" t="s">
        <v>798</v>
      </c>
      <c r="CI136" s="845" t="s">
        <v>798</v>
      </c>
      <c r="CJ136" s="845" t="s">
        <v>798</v>
      </c>
      <c r="CK136" s="845" t="s">
        <v>798</v>
      </c>
      <c r="CL136" s="845" t="s">
        <v>798</v>
      </c>
      <c r="CM136" s="845" t="s">
        <v>798</v>
      </c>
      <c r="CN136" s="845" t="s">
        <v>798</v>
      </c>
      <c r="CO136" s="845" t="s">
        <v>798</v>
      </c>
      <c r="CP136" s="845" t="s">
        <v>798</v>
      </c>
      <c r="CQ136" s="845" t="s">
        <v>798</v>
      </c>
      <c r="CR136" s="845" t="s">
        <v>798</v>
      </c>
      <c r="CS136" s="845" t="s">
        <v>798</v>
      </c>
      <c r="CT136" s="845" t="s">
        <v>798</v>
      </c>
      <c r="CU136" s="845" t="s">
        <v>798</v>
      </c>
      <c r="CV136" s="845" t="s">
        <v>798</v>
      </c>
      <c r="CW136" s="845" t="s">
        <v>798</v>
      </c>
      <c r="CX136" s="845" t="s">
        <v>798</v>
      </c>
      <c r="CY136" s="845" t="s">
        <v>798</v>
      </c>
      <c r="CZ136" s="845" t="s">
        <v>798</v>
      </c>
      <c r="DA136" s="845" t="s">
        <v>798</v>
      </c>
      <c r="DB136" s="845" t="s">
        <v>798</v>
      </c>
      <c r="DC136" s="845" t="s">
        <v>798</v>
      </c>
      <c r="DD136" s="845" t="s">
        <v>798</v>
      </c>
      <c r="DE136" s="845" t="s">
        <v>798</v>
      </c>
      <c r="DF136" s="845" t="s">
        <v>798</v>
      </c>
      <c r="DG136" s="845" t="s">
        <v>798</v>
      </c>
      <c r="DH136" s="845" t="s">
        <v>798</v>
      </c>
      <c r="DI136" s="845" t="s">
        <v>798</v>
      </c>
      <c r="DJ136" s="845" t="s">
        <v>798</v>
      </c>
      <c r="DK136" s="845" t="s">
        <v>798</v>
      </c>
      <c r="DL136" s="845" t="s">
        <v>798</v>
      </c>
      <c r="DM136" s="845" t="s">
        <v>798</v>
      </c>
      <c r="DN136" s="845" t="s">
        <v>798</v>
      </c>
      <c r="DO136" s="845" t="s">
        <v>798</v>
      </c>
      <c r="DP136" s="845" t="s">
        <v>798</v>
      </c>
      <c r="DQ136" s="845" t="s">
        <v>798</v>
      </c>
      <c r="DR136" s="845" t="s">
        <v>798</v>
      </c>
      <c r="DS136" s="845" t="s">
        <v>798</v>
      </c>
      <c r="DT136" s="845" t="s">
        <v>798</v>
      </c>
      <c r="DU136" s="845" t="s">
        <v>798</v>
      </c>
      <c r="DV136" s="845" t="s">
        <v>798</v>
      </c>
      <c r="DW136" s="845" t="s">
        <v>798</v>
      </c>
      <c r="DX136" s="845" t="s">
        <v>798</v>
      </c>
      <c r="DY136" s="845" t="s">
        <v>798</v>
      </c>
      <c r="DZ136" s="845" t="s">
        <v>798</v>
      </c>
      <c r="EA136" s="845" t="s">
        <v>798</v>
      </c>
      <c r="EB136" s="845" t="s">
        <v>798</v>
      </c>
      <c r="EC136" s="845" t="s">
        <v>798</v>
      </c>
      <c r="ED136" s="845" t="s">
        <v>798</v>
      </c>
      <c r="EE136" s="845" t="s">
        <v>798</v>
      </c>
      <c r="EF136" s="845" t="s">
        <v>798</v>
      </c>
    </row>
    <row r="137" spans="1:136" x14ac:dyDescent="0.2">
      <c r="A137" s="845">
        <v>133</v>
      </c>
      <c r="B137" s="845">
        <v>1</v>
      </c>
      <c r="C137" s="845" t="s">
        <v>798</v>
      </c>
      <c r="D137" s="845" t="s">
        <v>798</v>
      </c>
      <c r="E137" s="845" t="s">
        <v>798</v>
      </c>
      <c r="F137" s="845" t="s">
        <v>798</v>
      </c>
      <c r="G137" s="845" t="s">
        <v>798</v>
      </c>
      <c r="H137" s="845" t="s">
        <v>798</v>
      </c>
      <c r="I137" s="845" t="s">
        <v>798</v>
      </c>
      <c r="J137" s="845" t="s">
        <v>798</v>
      </c>
      <c r="K137" s="845" t="s">
        <v>798</v>
      </c>
      <c r="L137" s="845" t="s">
        <v>798</v>
      </c>
      <c r="M137" s="845" t="s">
        <v>798</v>
      </c>
      <c r="N137" s="845" t="s">
        <v>798</v>
      </c>
      <c r="O137" s="845" t="s">
        <v>798</v>
      </c>
      <c r="P137" s="845" t="s">
        <v>798</v>
      </c>
      <c r="Q137" s="845" t="s">
        <v>798</v>
      </c>
      <c r="R137" s="845" t="s">
        <v>798</v>
      </c>
      <c r="S137" s="845" t="s">
        <v>798</v>
      </c>
      <c r="T137" s="845" t="s">
        <v>798</v>
      </c>
      <c r="U137" s="845" t="s">
        <v>798</v>
      </c>
      <c r="V137" s="845" t="s">
        <v>798</v>
      </c>
      <c r="W137" s="845" t="s">
        <v>798</v>
      </c>
      <c r="X137" s="845" t="s">
        <v>798</v>
      </c>
      <c r="Y137" s="845" t="s">
        <v>798</v>
      </c>
      <c r="Z137" s="845" t="s">
        <v>798</v>
      </c>
      <c r="AA137" s="845" t="s">
        <v>798</v>
      </c>
      <c r="AB137" s="845" t="s">
        <v>798</v>
      </c>
      <c r="AC137" s="845" t="s">
        <v>798</v>
      </c>
      <c r="AD137" s="845" t="s">
        <v>798</v>
      </c>
      <c r="AE137" s="845" t="s">
        <v>798</v>
      </c>
      <c r="AF137" s="845" t="s">
        <v>798</v>
      </c>
      <c r="AG137" s="845" t="s">
        <v>798</v>
      </c>
      <c r="AH137" s="845" t="s">
        <v>798</v>
      </c>
      <c r="AI137" s="845" t="s">
        <v>798</v>
      </c>
      <c r="AJ137" s="845" t="s">
        <v>798</v>
      </c>
      <c r="AK137" s="845" t="s">
        <v>798</v>
      </c>
      <c r="AL137" s="845" t="s">
        <v>798</v>
      </c>
      <c r="AM137" s="845" t="s">
        <v>798</v>
      </c>
      <c r="AN137" s="845" t="s">
        <v>798</v>
      </c>
      <c r="AO137" s="845" t="s">
        <v>798</v>
      </c>
      <c r="AP137" s="845" t="s">
        <v>798</v>
      </c>
      <c r="AQ137" s="845" t="s">
        <v>798</v>
      </c>
      <c r="AR137" s="845" t="s">
        <v>798</v>
      </c>
      <c r="AS137" s="845" t="s">
        <v>798</v>
      </c>
      <c r="AT137" s="845" t="s">
        <v>798</v>
      </c>
      <c r="AU137" s="845" t="s">
        <v>798</v>
      </c>
      <c r="AV137" s="845" t="s">
        <v>798</v>
      </c>
      <c r="AW137" s="845" t="s">
        <v>798</v>
      </c>
      <c r="AX137" s="845" t="s">
        <v>798</v>
      </c>
      <c r="AY137" s="845" t="s">
        <v>798</v>
      </c>
      <c r="AZ137" s="845" t="s">
        <v>798</v>
      </c>
      <c r="BA137" s="845" t="s">
        <v>798</v>
      </c>
      <c r="BB137" s="845" t="s">
        <v>798</v>
      </c>
      <c r="BC137" s="845" t="s">
        <v>798</v>
      </c>
      <c r="BD137" s="845" t="s">
        <v>798</v>
      </c>
      <c r="BE137" s="845" t="s">
        <v>798</v>
      </c>
      <c r="BF137" s="845" t="s">
        <v>798</v>
      </c>
      <c r="BG137" s="845" t="s">
        <v>798</v>
      </c>
      <c r="BH137" s="845" t="s">
        <v>798</v>
      </c>
      <c r="BI137" s="845" t="s">
        <v>798</v>
      </c>
      <c r="BJ137" s="845" t="s">
        <v>798</v>
      </c>
      <c r="BK137" s="845" t="s">
        <v>798</v>
      </c>
      <c r="BL137" s="845" t="s">
        <v>798</v>
      </c>
      <c r="BM137" s="845" t="s">
        <v>798</v>
      </c>
      <c r="BN137" s="845" t="s">
        <v>798</v>
      </c>
      <c r="BO137" s="845" t="s">
        <v>798</v>
      </c>
      <c r="BP137" s="845" t="s">
        <v>798</v>
      </c>
      <c r="BQ137" s="845" t="s">
        <v>798</v>
      </c>
      <c r="BR137" s="845" t="s">
        <v>798</v>
      </c>
      <c r="BS137" s="845" t="s">
        <v>798</v>
      </c>
      <c r="BT137" s="845" t="s">
        <v>798</v>
      </c>
      <c r="BU137" s="845" t="s">
        <v>798</v>
      </c>
      <c r="BV137" s="845" t="s">
        <v>798</v>
      </c>
      <c r="BW137" s="845" t="s">
        <v>798</v>
      </c>
      <c r="BX137" s="845" t="s">
        <v>798</v>
      </c>
      <c r="BY137" s="845" t="s">
        <v>798</v>
      </c>
      <c r="BZ137" s="845" t="s">
        <v>798</v>
      </c>
      <c r="CA137" s="845" t="s">
        <v>798</v>
      </c>
      <c r="CB137" s="845" t="s">
        <v>798</v>
      </c>
      <c r="CC137" s="845" t="s">
        <v>798</v>
      </c>
      <c r="CD137" s="845" t="s">
        <v>798</v>
      </c>
      <c r="CE137" s="845" t="s">
        <v>798</v>
      </c>
      <c r="CF137" s="845" t="s">
        <v>798</v>
      </c>
      <c r="CG137" s="845" t="s">
        <v>798</v>
      </c>
      <c r="CH137" s="845" t="s">
        <v>798</v>
      </c>
      <c r="CI137" s="845" t="s">
        <v>798</v>
      </c>
      <c r="CJ137" s="845" t="s">
        <v>798</v>
      </c>
      <c r="CK137" s="845" t="s">
        <v>798</v>
      </c>
      <c r="CL137" s="845" t="s">
        <v>798</v>
      </c>
      <c r="CM137" s="845" t="s">
        <v>798</v>
      </c>
      <c r="CN137" s="845" t="s">
        <v>798</v>
      </c>
      <c r="CO137" s="845" t="s">
        <v>798</v>
      </c>
      <c r="CP137" s="845" t="s">
        <v>798</v>
      </c>
      <c r="CQ137" s="845" t="s">
        <v>798</v>
      </c>
      <c r="CR137" s="845" t="s">
        <v>798</v>
      </c>
      <c r="CS137" s="845" t="s">
        <v>798</v>
      </c>
      <c r="CT137" s="845" t="s">
        <v>798</v>
      </c>
      <c r="CU137" s="845" t="s">
        <v>798</v>
      </c>
      <c r="CV137" s="845" t="s">
        <v>798</v>
      </c>
      <c r="CW137" s="845" t="s">
        <v>798</v>
      </c>
      <c r="CX137" s="845" t="s">
        <v>798</v>
      </c>
      <c r="CY137" s="845" t="s">
        <v>798</v>
      </c>
      <c r="CZ137" s="845" t="s">
        <v>798</v>
      </c>
      <c r="DA137" s="845" t="s">
        <v>798</v>
      </c>
      <c r="DB137" s="845" t="s">
        <v>798</v>
      </c>
      <c r="DC137" s="845" t="s">
        <v>798</v>
      </c>
      <c r="DD137" s="845" t="s">
        <v>798</v>
      </c>
      <c r="DE137" s="845" t="s">
        <v>798</v>
      </c>
      <c r="DF137" s="845" t="s">
        <v>798</v>
      </c>
      <c r="DG137" s="845" t="s">
        <v>798</v>
      </c>
      <c r="DH137" s="845" t="s">
        <v>798</v>
      </c>
      <c r="DI137" s="845" t="s">
        <v>798</v>
      </c>
      <c r="DJ137" s="845" t="s">
        <v>798</v>
      </c>
      <c r="DK137" s="845" t="s">
        <v>798</v>
      </c>
      <c r="DL137" s="845" t="s">
        <v>798</v>
      </c>
      <c r="DM137" s="845" t="s">
        <v>798</v>
      </c>
      <c r="DN137" s="845" t="s">
        <v>798</v>
      </c>
      <c r="DO137" s="845" t="s">
        <v>798</v>
      </c>
      <c r="DP137" s="845" t="s">
        <v>798</v>
      </c>
      <c r="DQ137" s="845" t="s">
        <v>798</v>
      </c>
      <c r="DR137" s="845" t="s">
        <v>798</v>
      </c>
      <c r="DS137" s="845" t="s">
        <v>798</v>
      </c>
      <c r="DT137" s="845" t="s">
        <v>798</v>
      </c>
      <c r="DU137" s="845" t="s">
        <v>798</v>
      </c>
      <c r="DV137" s="845" t="s">
        <v>798</v>
      </c>
      <c r="DW137" s="845" t="s">
        <v>798</v>
      </c>
      <c r="DX137" s="845" t="s">
        <v>798</v>
      </c>
      <c r="DY137" s="845" t="s">
        <v>798</v>
      </c>
      <c r="DZ137" s="845" t="s">
        <v>798</v>
      </c>
      <c r="EA137" s="845" t="s">
        <v>798</v>
      </c>
      <c r="EB137" s="845" t="s">
        <v>798</v>
      </c>
      <c r="EC137" s="845" t="s">
        <v>798</v>
      </c>
      <c r="ED137" s="845" t="s">
        <v>798</v>
      </c>
      <c r="EE137" s="845" t="s">
        <v>798</v>
      </c>
      <c r="EF137" s="845" t="s">
        <v>798</v>
      </c>
    </row>
    <row r="138" spans="1:136" x14ac:dyDescent="0.2">
      <c r="A138" s="845">
        <v>134</v>
      </c>
      <c r="B138" s="845">
        <v>2</v>
      </c>
      <c r="C138" s="845" t="s">
        <v>798</v>
      </c>
      <c r="D138" s="845" t="s">
        <v>798</v>
      </c>
      <c r="E138" s="845" t="s">
        <v>798</v>
      </c>
      <c r="F138" s="845" t="s">
        <v>798</v>
      </c>
      <c r="G138" s="845" t="s">
        <v>798</v>
      </c>
      <c r="H138" s="845" t="s">
        <v>798</v>
      </c>
      <c r="I138" s="845" t="s">
        <v>798</v>
      </c>
      <c r="J138" s="845" t="s">
        <v>798</v>
      </c>
      <c r="K138" s="845" t="s">
        <v>798</v>
      </c>
      <c r="L138" s="845" t="s">
        <v>798</v>
      </c>
      <c r="M138" s="845" t="s">
        <v>798</v>
      </c>
      <c r="N138" s="845" t="s">
        <v>798</v>
      </c>
      <c r="O138" s="845" t="s">
        <v>798</v>
      </c>
      <c r="P138" s="845" t="s">
        <v>798</v>
      </c>
      <c r="Q138" s="845" t="s">
        <v>798</v>
      </c>
      <c r="R138" s="845" t="s">
        <v>798</v>
      </c>
      <c r="S138" s="845" t="s">
        <v>798</v>
      </c>
      <c r="T138" s="845" t="s">
        <v>798</v>
      </c>
      <c r="U138" s="845" t="s">
        <v>798</v>
      </c>
      <c r="V138" s="845" t="s">
        <v>798</v>
      </c>
      <c r="W138" s="845" t="s">
        <v>798</v>
      </c>
      <c r="X138" s="845" t="s">
        <v>798</v>
      </c>
      <c r="Y138" s="845" t="s">
        <v>798</v>
      </c>
      <c r="Z138" s="845" t="s">
        <v>798</v>
      </c>
      <c r="AA138" s="845" t="s">
        <v>798</v>
      </c>
      <c r="AB138" s="845" t="s">
        <v>798</v>
      </c>
      <c r="AC138" s="845" t="s">
        <v>798</v>
      </c>
      <c r="AD138" s="845" t="s">
        <v>798</v>
      </c>
      <c r="AE138" s="845" t="s">
        <v>798</v>
      </c>
      <c r="AF138" s="845" t="s">
        <v>798</v>
      </c>
      <c r="AG138" s="845" t="s">
        <v>798</v>
      </c>
      <c r="AH138" s="845" t="s">
        <v>798</v>
      </c>
      <c r="AI138" s="845" t="s">
        <v>798</v>
      </c>
      <c r="AJ138" s="845" t="s">
        <v>798</v>
      </c>
      <c r="AK138" s="845" t="s">
        <v>798</v>
      </c>
      <c r="AL138" s="845" t="s">
        <v>798</v>
      </c>
      <c r="AM138" s="845" t="s">
        <v>798</v>
      </c>
      <c r="AN138" s="845" t="s">
        <v>798</v>
      </c>
      <c r="AO138" s="845" t="s">
        <v>798</v>
      </c>
      <c r="AP138" s="845" t="s">
        <v>798</v>
      </c>
      <c r="AQ138" s="845" t="s">
        <v>798</v>
      </c>
      <c r="AR138" s="845" t="s">
        <v>798</v>
      </c>
      <c r="AS138" s="845" t="s">
        <v>798</v>
      </c>
      <c r="AT138" s="845" t="s">
        <v>798</v>
      </c>
      <c r="AU138" s="845" t="s">
        <v>798</v>
      </c>
      <c r="AV138" s="845" t="s">
        <v>798</v>
      </c>
      <c r="AW138" s="845" t="s">
        <v>798</v>
      </c>
      <c r="AX138" s="845" t="s">
        <v>798</v>
      </c>
      <c r="AY138" s="845" t="s">
        <v>798</v>
      </c>
      <c r="AZ138" s="845" t="s">
        <v>798</v>
      </c>
      <c r="BA138" s="845" t="s">
        <v>798</v>
      </c>
      <c r="BB138" s="845" t="s">
        <v>798</v>
      </c>
      <c r="BC138" s="845" t="s">
        <v>798</v>
      </c>
      <c r="BD138" s="845" t="s">
        <v>798</v>
      </c>
      <c r="BE138" s="845" t="s">
        <v>798</v>
      </c>
      <c r="BF138" s="845" t="s">
        <v>798</v>
      </c>
      <c r="BG138" s="845" t="s">
        <v>798</v>
      </c>
      <c r="BH138" s="845" t="s">
        <v>798</v>
      </c>
      <c r="BI138" s="845" t="s">
        <v>798</v>
      </c>
      <c r="BJ138" s="845" t="s">
        <v>798</v>
      </c>
      <c r="BK138" s="845" t="s">
        <v>798</v>
      </c>
      <c r="BL138" s="845" t="s">
        <v>798</v>
      </c>
      <c r="BM138" s="845" t="s">
        <v>798</v>
      </c>
      <c r="BN138" s="845" t="s">
        <v>798</v>
      </c>
      <c r="BO138" s="845" t="s">
        <v>798</v>
      </c>
      <c r="BP138" s="845" t="s">
        <v>798</v>
      </c>
      <c r="BQ138" s="845" t="s">
        <v>798</v>
      </c>
      <c r="BR138" s="845" t="s">
        <v>798</v>
      </c>
      <c r="BS138" s="845" t="s">
        <v>798</v>
      </c>
      <c r="BT138" s="845" t="s">
        <v>798</v>
      </c>
      <c r="BU138" s="845" t="s">
        <v>798</v>
      </c>
      <c r="BV138" s="845" t="s">
        <v>798</v>
      </c>
      <c r="BW138" s="845" t="s">
        <v>798</v>
      </c>
      <c r="BX138" s="845" t="s">
        <v>798</v>
      </c>
      <c r="BY138" s="845" t="s">
        <v>798</v>
      </c>
      <c r="BZ138" s="845" t="s">
        <v>798</v>
      </c>
      <c r="CA138" s="845" t="s">
        <v>798</v>
      </c>
      <c r="CB138" s="845" t="s">
        <v>798</v>
      </c>
      <c r="CC138" s="845" t="s">
        <v>798</v>
      </c>
      <c r="CD138" s="845" t="s">
        <v>798</v>
      </c>
      <c r="CE138" s="845" t="s">
        <v>798</v>
      </c>
      <c r="CF138" s="845" t="s">
        <v>798</v>
      </c>
      <c r="CG138" s="845" t="s">
        <v>798</v>
      </c>
      <c r="CH138" s="845" t="s">
        <v>798</v>
      </c>
      <c r="CI138" s="845" t="s">
        <v>798</v>
      </c>
      <c r="CJ138" s="845" t="s">
        <v>798</v>
      </c>
      <c r="CK138" s="845" t="s">
        <v>798</v>
      </c>
      <c r="CL138" s="845" t="s">
        <v>798</v>
      </c>
      <c r="CM138" s="845" t="s">
        <v>798</v>
      </c>
      <c r="CN138" s="845" t="s">
        <v>798</v>
      </c>
      <c r="CO138" s="845" t="s">
        <v>798</v>
      </c>
      <c r="CP138" s="845" t="s">
        <v>798</v>
      </c>
      <c r="CQ138" s="845" t="s">
        <v>798</v>
      </c>
      <c r="CR138" s="845" t="s">
        <v>798</v>
      </c>
      <c r="CS138" s="845" t="s">
        <v>798</v>
      </c>
      <c r="CT138" s="845" t="s">
        <v>798</v>
      </c>
      <c r="CU138" s="845" t="s">
        <v>798</v>
      </c>
      <c r="CV138" s="845" t="s">
        <v>798</v>
      </c>
      <c r="CW138" s="845" t="s">
        <v>798</v>
      </c>
      <c r="CX138" s="845" t="s">
        <v>798</v>
      </c>
      <c r="CY138" s="845" t="s">
        <v>798</v>
      </c>
      <c r="CZ138" s="845" t="s">
        <v>798</v>
      </c>
      <c r="DA138" s="845" t="s">
        <v>798</v>
      </c>
      <c r="DB138" s="845" t="s">
        <v>798</v>
      </c>
      <c r="DC138" s="845" t="s">
        <v>798</v>
      </c>
      <c r="DD138" s="845" t="s">
        <v>798</v>
      </c>
      <c r="DE138" s="845" t="s">
        <v>798</v>
      </c>
      <c r="DF138" s="845" t="s">
        <v>798</v>
      </c>
      <c r="DG138" s="845" t="s">
        <v>798</v>
      </c>
      <c r="DH138" s="845" t="s">
        <v>798</v>
      </c>
      <c r="DI138" s="845" t="s">
        <v>798</v>
      </c>
      <c r="DJ138" s="845" t="s">
        <v>798</v>
      </c>
      <c r="DK138" s="845" t="s">
        <v>798</v>
      </c>
      <c r="DL138" s="845" t="s">
        <v>798</v>
      </c>
      <c r="DM138" s="845" t="s">
        <v>798</v>
      </c>
      <c r="DN138" s="845" t="s">
        <v>798</v>
      </c>
      <c r="DO138" s="845" t="s">
        <v>798</v>
      </c>
      <c r="DP138" s="845" t="s">
        <v>798</v>
      </c>
      <c r="DQ138" s="845" t="s">
        <v>798</v>
      </c>
      <c r="DR138" s="845" t="s">
        <v>798</v>
      </c>
      <c r="DS138" s="845" t="s">
        <v>798</v>
      </c>
      <c r="DT138" s="845" t="s">
        <v>798</v>
      </c>
      <c r="DU138" s="845" t="s">
        <v>798</v>
      </c>
      <c r="DV138" s="845" t="s">
        <v>798</v>
      </c>
      <c r="DW138" s="845" t="s">
        <v>798</v>
      </c>
      <c r="DX138" s="845" t="s">
        <v>798</v>
      </c>
      <c r="DY138" s="845" t="s">
        <v>798</v>
      </c>
      <c r="DZ138" s="845" t="s">
        <v>798</v>
      </c>
      <c r="EA138" s="845" t="s">
        <v>798</v>
      </c>
      <c r="EB138" s="845" t="s">
        <v>798</v>
      </c>
      <c r="EC138" s="845" t="s">
        <v>798</v>
      </c>
      <c r="ED138" s="845" t="s">
        <v>798</v>
      </c>
      <c r="EE138" s="845" t="s">
        <v>798</v>
      </c>
      <c r="EF138" s="845" t="s">
        <v>798</v>
      </c>
    </row>
    <row r="139" spans="1:136" x14ac:dyDescent="0.2">
      <c r="A139" s="845">
        <v>135</v>
      </c>
      <c r="B139" s="845">
        <v>3</v>
      </c>
      <c r="C139" s="845" t="s">
        <v>798</v>
      </c>
      <c r="D139" s="845" t="s">
        <v>798</v>
      </c>
      <c r="E139" s="845" t="s">
        <v>798</v>
      </c>
      <c r="F139" s="845" t="s">
        <v>798</v>
      </c>
      <c r="G139" s="845" t="s">
        <v>798</v>
      </c>
      <c r="H139" s="845" t="s">
        <v>798</v>
      </c>
      <c r="I139" s="845" t="s">
        <v>798</v>
      </c>
      <c r="J139" s="845" t="s">
        <v>798</v>
      </c>
      <c r="K139" s="845" t="s">
        <v>798</v>
      </c>
      <c r="L139" s="845" t="s">
        <v>798</v>
      </c>
      <c r="M139" s="845" t="s">
        <v>798</v>
      </c>
      <c r="N139" s="845" t="s">
        <v>798</v>
      </c>
      <c r="O139" s="845" t="s">
        <v>798</v>
      </c>
      <c r="P139" s="845" t="s">
        <v>798</v>
      </c>
      <c r="Q139" s="845" t="s">
        <v>798</v>
      </c>
      <c r="R139" s="845" t="s">
        <v>798</v>
      </c>
      <c r="S139" s="845" t="s">
        <v>798</v>
      </c>
      <c r="T139" s="845" t="s">
        <v>798</v>
      </c>
      <c r="U139" s="845" t="s">
        <v>798</v>
      </c>
      <c r="V139" s="845" t="s">
        <v>798</v>
      </c>
      <c r="W139" s="845" t="s">
        <v>798</v>
      </c>
      <c r="X139" s="845" t="s">
        <v>798</v>
      </c>
      <c r="Y139" s="845" t="s">
        <v>798</v>
      </c>
      <c r="Z139" s="845" t="s">
        <v>798</v>
      </c>
      <c r="AA139" s="845" t="s">
        <v>798</v>
      </c>
      <c r="AB139" s="845" t="s">
        <v>798</v>
      </c>
      <c r="AC139" s="845" t="s">
        <v>798</v>
      </c>
      <c r="AD139" s="845" t="s">
        <v>798</v>
      </c>
      <c r="AE139" s="845" t="s">
        <v>798</v>
      </c>
      <c r="AF139" s="845" t="s">
        <v>798</v>
      </c>
      <c r="AG139" s="845" t="s">
        <v>798</v>
      </c>
      <c r="AH139" s="845" t="s">
        <v>798</v>
      </c>
      <c r="AI139" s="845" t="s">
        <v>798</v>
      </c>
      <c r="AJ139" s="845" t="s">
        <v>798</v>
      </c>
      <c r="AK139" s="845" t="s">
        <v>798</v>
      </c>
      <c r="AL139" s="845" t="s">
        <v>798</v>
      </c>
      <c r="AM139" s="845" t="s">
        <v>798</v>
      </c>
      <c r="AN139" s="845" t="s">
        <v>798</v>
      </c>
      <c r="AO139" s="845" t="s">
        <v>798</v>
      </c>
      <c r="AP139" s="845" t="s">
        <v>798</v>
      </c>
      <c r="AQ139" s="845" t="s">
        <v>798</v>
      </c>
      <c r="AR139" s="845" t="s">
        <v>798</v>
      </c>
      <c r="AS139" s="845" t="s">
        <v>798</v>
      </c>
      <c r="AT139" s="845" t="s">
        <v>798</v>
      </c>
      <c r="AU139" s="845" t="s">
        <v>798</v>
      </c>
      <c r="AV139" s="845" t="s">
        <v>798</v>
      </c>
      <c r="AW139" s="845" t="s">
        <v>798</v>
      </c>
      <c r="AX139" s="845" t="s">
        <v>798</v>
      </c>
      <c r="AY139" s="845" t="s">
        <v>798</v>
      </c>
      <c r="AZ139" s="845" t="s">
        <v>798</v>
      </c>
      <c r="BA139" s="845" t="s">
        <v>798</v>
      </c>
      <c r="BB139" s="845" t="s">
        <v>798</v>
      </c>
      <c r="BC139" s="845" t="s">
        <v>798</v>
      </c>
      <c r="BD139" s="845" t="s">
        <v>798</v>
      </c>
      <c r="BE139" s="845" t="s">
        <v>798</v>
      </c>
      <c r="BF139" s="845" t="s">
        <v>798</v>
      </c>
      <c r="BG139" s="845" t="s">
        <v>798</v>
      </c>
      <c r="BH139" s="845" t="s">
        <v>798</v>
      </c>
      <c r="BI139" s="845" t="s">
        <v>798</v>
      </c>
      <c r="BJ139" s="845" t="s">
        <v>798</v>
      </c>
      <c r="BK139" s="845" t="s">
        <v>798</v>
      </c>
      <c r="BL139" s="845" t="s">
        <v>798</v>
      </c>
      <c r="BM139" s="845" t="s">
        <v>798</v>
      </c>
      <c r="BN139" s="845" t="s">
        <v>798</v>
      </c>
      <c r="BO139" s="845" t="s">
        <v>798</v>
      </c>
      <c r="BP139" s="845" t="s">
        <v>798</v>
      </c>
      <c r="BQ139" s="845" t="s">
        <v>798</v>
      </c>
      <c r="BR139" s="845" t="s">
        <v>798</v>
      </c>
      <c r="BS139" s="845" t="s">
        <v>798</v>
      </c>
      <c r="BT139" s="845" t="s">
        <v>798</v>
      </c>
      <c r="BU139" s="845" t="s">
        <v>798</v>
      </c>
      <c r="BV139" s="845" t="s">
        <v>798</v>
      </c>
      <c r="BW139" s="845" t="s">
        <v>798</v>
      </c>
      <c r="BX139" s="845" t="s">
        <v>798</v>
      </c>
      <c r="BY139" s="845" t="s">
        <v>798</v>
      </c>
      <c r="BZ139" s="845" t="s">
        <v>798</v>
      </c>
      <c r="CA139" s="845" t="s">
        <v>798</v>
      </c>
      <c r="CB139" s="845" t="s">
        <v>798</v>
      </c>
      <c r="CC139" s="845" t="s">
        <v>798</v>
      </c>
      <c r="CD139" s="845" t="s">
        <v>798</v>
      </c>
      <c r="CE139" s="845" t="s">
        <v>798</v>
      </c>
      <c r="CF139" s="845" t="s">
        <v>798</v>
      </c>
      <c r="CG139" s="845" t="s">
        <v>798</v>
      </c>
      <c r="CH139" s="845" t="s">
        <v>798</v>
      </c>
      <c r="CI139" s="845" t="s">
        <v>798</v>
      </c>
      <c r="CJ139" s="845" t="s">
        <v>798</v>
      </c>
      <c r="CK139" s="845" t="s">
        <v>798</v>
      </c>
      <c r="CL139" s="845" t="s">
        <v>798</v>
      </c>
      <c r="CM139" s="845" t="s">
        <v>798</v>
      </c>
      <c r="CN139" s="845" t="s">
        <v>798</v>
      </c>
      <c r="CO139" s="845" t="s">
        <v>798</v>
      </c>
      <c r="CP139" s="845" t="s">
        <v>798</v>
      </c>
      <c r="CQ139" s="845" t="s">
        <v>798</v>
      </c>
      <c r="CR139" s="845" t="s">
        <v>798</v>
      </c>
      <c r="CS139" s="845" t="s">
        <v>798</v>
      </c>
      <c r="CT139" s="845" t="s">
        <v>798</v>
      </c>
      <c r="CU139" s="845" t="s">
        <v>798</v>
      </c>
      <c r="CV139" s="845" t="s">
        <v>798</v>
      </c>
      <c r="CW139" s="845" t="s">
        <v>798</v>
      </c>
      <c r="CX139" s="845" t="s">
        <v>798</v>
      </c>
      <c r="CY139" s="845" t="s">
        <v>798</v>
      </c>
      <c r="CZ139" s="845" t="s">
        <v>798</v>
      </c>
      <c r="DA139" s="845" t="s">
        <v>798</v>
      </c>
      <c r="DB139" s="845" t="s">
        <v>798</v>
      </c>
      <c r="DC139" s="845" t="s">
        <v>798</v>
      </c>
      <c r="DD139" s="845" t="s">
        <v>798</v>
      </c>
      <c r="DE139" s="845" t="s">
        <v>798</v>
      </c>
      <c r="DF139" s="845" t="s">
        <v>798</v>
      </c>
      <c r="DG139" s="845" t="s">
        <v>798</v>
      </c>
      <c r="DH139" s="845" t="s">
        <v>798</v>
      </c>
      <c r="DI139" s="845" t="s">
        <v>798</v>
      </c>
      <c r="DJ139" s="845" t="s">
        <v>798</v>
      </c>
      <c r="DK139" s="845" t="s">
        <v>798</v>
      </c>
      <c r="DL139" s="845" t="s">
        <v>798</v>
      </c>
      <c r="DM139" s="845" t="s">
        <v>798</v>
      </c>
      <c r="DN139" s="845" t="s">
        <v>798</v>
      </c>
      <c r="DO139" s="845" t="s">
        <v>798</v>
      </c>
      <c r="DP139" s="845" t="s">
        <v>798</v>
      </c>
      <c r="DQ139" s="845" t="s">
        <v>798</v>
      </c>
      <c r="DR139" s="845" t="s">
        <v>798</v>
      </c>
      <c r="DS139" s="845" t="s">
        <v>798</v>
      </c>
      <c r="DT139" s="845" t="s">
        <v>798</v>
      </c>
      <c r="DU139" s="845" t="s">
        <v>798</v>
      </c>
      <c r="DV139" s="845" t="s">
        <v>798</v>
      </c>
      <c r="DW139" s="845" t="s">
        <v>798</v>
      </c>
      <c r="DX139" s="845" t="s">
        <v>798</v>
      </c>
      <c r="DY139" s="845" t="s">
        <v>798</v>
      </c>
      <c r="DZ139" s="845" t="s">
        <v>798</v>
      </c>
      <c r="EA139" s="845" t="s">
        <v>798</v>
      </c>
      <c r="EB139" s="845" t="s">
        <v>798</v>
      </c>
      <c r="EC139" s="845" t="s">
        <v>798</v>
      </c>
      <c r="ED139" s="845" t="s">
        <v>798</v>
      </c>
      <c r="EE139" s="845" t="s">
        <v>798</v>
      </c>
      <c r="EF139" s="845" t="s">
        <v>798</v>
      </c>
    </row>
    <row r="140" spans="1:136" x14ac:dyDescent="0.2">
      <c r="A140" s="845">
        <v>136</v>
      </c>
      <c r="B140" s="845">
        <v>4</v>
      </c>
      <c r="C140" s="845" t="s">
        <v>798</v>
      </c>
      <c r="D140" s="845" t="s">
        <v>798</v>
      </c>
      <c r="E140" s="845" t="s">
        <v>798</v>
      </c>
      <c r="F140" s="845" t="s">
        <v>798</v>
      </c>
      <c r="G140" s="845" t="s">
        <v>798</v>
      </c>
      <c r="H140" s="845" t="s">
        <v>798</v>
      </c>
      <c r="I140" s="845" t="s">
        <v>798</v>
      </c>
      <c r="J140" s="845" t="s">
        <v>798</v>
      </c>
      <c r="K140" s="845" t="s">
        <v>798</v>
      </c>
      <c r="L140" s="845" t="s">
        <v>798</v>
      </c>
      <c r="M140" s="845" t="s">
        <v>798</v>
      </c>
      <c r="N140" s="845" t="s">
        <v>798</v>
      </c>
      <c r="O140" s="845" t="s">
        <v>798</v>
      </c>
      <c r="P140" s="845" t="s">
        <v>798</v>
      </c>
      <c r="Q140" s="845" t="s">
        <v>798</v>
      </c>
      <c r="R140" s="845" t="s">
        <v>798</v>
      </c>
      <c r="S140" s="845" t="s">
        <v>798</v>
      </c>
      <c r="T140" s="845" t="s">
        <v>798</v>
      </c>
      <c r="U140" s="845" t="s">
        <v>798</v>
      </c>
      <c r="V140" s="845" t="s">
        <v>798</v>
      </c>
      <c r="W140" s="845" t="s">
        <v>798</v>
      </c>
      <c r="X140" s="845" t="s">
        <v>798</v>
      </c>
      <c r="Y140" s="845" t="s">
        <v>798</v>
      </c>
      <c r="Z140" s="845" t="s">
        <v>798</v>
      </c>
      <c r="AA140" s="845" t="s">
        <v>798</v>
      </c>
      <c r="AB140" s="845" t="s">
        <v>798</v>
      </c>
      <c r="AC140" s="845" t="s">
        <v>798</v>
      </c>
      <c r="AD140" s="845" t="s">
        <v>798</v>
      </c>
      <c r="AE140" s="845" t="s">
        <v>798</v>
      </c>
      <c r="AF140" s="845" t="s">
        <v>798</v>
      </c>
      <c r="AG140" s="845" t="s">
        <v>798</v>
      </c>
      <c r="AH140" s="845" t="s">
        <v>798</v>
      </c>
      <c r="AI140" s="845" t="s">
        <v>798</v>
      </c>
      <c r="AJ140" s="845" t="s">
        <v>798</v>
      </c>
      <c r="AK140" s="845" t="s">
        <v>798</v>
      </c>
      <c r="AL140" s="845" t="s">
        <v>798</v>
      </c>
      <c r="AM140" s="845" t="s">
        <v>798</v>
      </c>
      <c r="AN140" s="845" t="s">
        <v>798</v>
      </c>
      <c r="AO140" s="845" t="s">
        <v>798</v>
      </c>
      <c r="AP140" s="845" t="s">
        <v>798</v>
      </c>
      <c r="AQ140" s="845" t="s">
        <v>798</v>
      </c>
      <c r="AR140" s="845" t="s">
        <v>798</v>
      </c>
      <c r="AS140" s="845" t="s">
        <v>798</v>
      </c>
      <c r="AT140" s="845" t="s">
        <v>798</v>
      </c>
      <c r="AU140" s="845" t="s">
        <v>798</v>
      </c>
      <c r="AV140" s="845" t="s">
        <v>798</v>
      </c>
      <c r="AW140" s="845" t="s">
        <v>798</v>
      </c>
      <c r="AX140" s="845" t="s">
        <v>798</v>
      </c>
      <c r="AY140" s="845" t="s">
        <v>798</v>
      </c>
      <c r="AZ140" s="845" t="s">
        <v>798</v>
      </c>
      <c r="BA140" s="845" t="s">
        <v>798</v>
      </c>
      <c r="BB140" s="845" t="s">
        <v>798</v>
      </c>
      <c r="BC140" s="845" t="s">
        <v>798</v>
      </c>
      <c r="BD140" s="845" t="s">
        <v>798</v>
      </c>
      <c r="BE140" s="845" t="s">
        <v>798</v>
      </c>
      <c r="BF140" s="845" t="s">
        <v>798</v>
      </c>
      <c r="BG140" s="845" t="s">
        <v>798</v>
      </c>
      <c r="BH140" s="845" t="s">
        <v>798</v>
      </c>
      <c r="BI140" s="845" t="s">
        <v>798</v>
      </c>
      <c r="BJ140" s="845" t="s">
        <v>798</v>
      </c>
      <c r="BK140" s="845" t="s">
        <v>798</v>
      </c>
      <c r="BL140" s="845" t="s">
        <v>798</v>
      </c>
      <c r="BM140" s="845" t="s">
        <v>798</v>
      </c>
      <c r="BN140" s="845" t="s">
        <v>798</v>
      </c>
      <c r="BO140" s="845" t="s">
        <v>798</v>
      </c>
      <c r="BP140" s="845" t="s">
        <v>798</v>
      </c>
      <c r="BQ140" s="845" t="s">
        <v>798</v>
      </c>
      <c r="BR140" s="845" t="s">
        <v>798</v>
      </c>
      <c r="BS140" s="845" t="s">
        <v>798</v>
      </c>
      <c r="BT140" s="845" t="s">
        <v>798</v>
      </c>
      <c r="BU140" s="845" t="s">
        <v>798</v>
      </c>
      <c r="BV140" s="845" t="s">
        <v>798</v>
      </c>
      <c r="BW140" s="845" t="s">
        <v>798</v>
      </c>
      <c r="BX140" s="845" t="s">
        <v>798</v>
      </c>
      <c r="BY140" s="845" t="s">
        <v>798</v>
      </c>
      <c r="BZ140" s="845" t="s">
        <v>798</v>
      </c>
      <c r="CA140" s="845" t="s">
        <v>798</v>
      </c>
      <c r="CB140" s="845" t="s">
        <v>798</v>
      </c>
      <c r="CC140" s="845" t="s">
        <v>798</v>
      </c>
      <c r="CD140" s="845" t="s">
        <v>798</v>
      </c>
      <c r="CE140" s="845" t="s">
        <v>798</v>
      </c>
      <c r="CF140" s="845" t="s">
        <v>798</v>
      </c>
      <c r="CG140" s="845" t="s">
        <v>798</v>
      </c>
      <c r="CH140" s="845" t="s">
        <v>798</v>
      </c>
      <c r="CI140" s="845" t="s">
        <v>798</v>
      </c>
      <c r="CJ140" s="845" t="s">
        <v>798</v>
      </c>
      <c r="CK140" s="845" t="s">
        <v>798</v>
      </c>
      <c r="CL140" s="845" t="s">
        <v>798</v>
      </c>
      <c r="CM140" s="845" t="s">
        <v>798</v>
      </c>
      <c r="CN140" s="845" t="s">
        <v>798</v>
      </c>
      <c r="CO140" s="845" t="s">
        <v>798</v>
      </c>
      <c r="CP140" s="845" t="s">
        <v>798</v>
      </c>
      <c r="CQ140" s="845" t="s">
        <v>798</v>
      </c>
      <c r="CR140" s="845" t="s">
        <v>798</v>
      </c>
      <c r="CS140" s="845" t="s">
        <v>798</v>
      </c>
      <c r="CT140" s="845" t="s">
        <v>798</v>
      </c>
      <c r="CU140" s="845" t="s">
        <v>798</v>
      </c>
      <c r="CV140" s="845" t="s">
        <v>798</v>
      </c>
      <c r="CW140" s="845" t="s">
        <v>798</v>
      </c>
      <c r="CX140" s="845" t="s">
        <v>798</v>
      </c>
      <c r="CY140" s="845" t="s">
        <v>798</v>
      </c>
      <c r="CZ140" s="845" t="s">
        <v>798</v>
      </c>
      <c r="DA140" s="845" t="s">
        <v>798</v>
      </c>
      <c r="DB140" s="845" t="s">
        <v>798</v>
      </c>
      <c r="DC140" s="845" t="s">
        <v>798</v>
      </c>
      <c r="DD140" s="845" t="s">
        <v>798</v>
      </c>
      <c r="DE140" s="845" t="s">
        <v>798</v>
      </c>
      <c r="DF140" s="845" t="s">
        <v>798</v>
      </c>
      <c r="DG140" s="845" t="s">
        <v>798</v>
      </c>
      <c r="DH140" s="845" t="s">
        <v>798</v>
      </c>
      <c r="DI140" s="845" t="s">
        <v>798</v>
      </c>
      <c r="DJ140" s="845" t="s">
        <v>798</v>
      </c>
      <c r="DK140" s="845" t="s">
        <v>798</v>
      </c>
      <c r="DL140" s="845" t="s">
        <v>798</v>
      </c>
      <c r="DM140" s="845" t="s">
        <v>798</v>
      </c>
      <c r="DN140" s="845" t="s">
        <v>798</v>
      </c>
      <c r="DO140" s="845" t="s">
        <v>798</v>
      </c>
      <c r="DP140" s="845" t="s">
        <v>798</v>
      </c>
      <c r="DQ140" s="845" t="s">
        <v>798</v>
      </c>
      <c r="DR140" s="845" t="s">
        <v>798</v>
      </c>
      <c r="DS140" s="845" t="s">
        <v>798</v>
      </c>
      <c r="DT140" s="845" t="s">
        <v>798</v>
      </c>
      <c r="DU140" s="845" t="s">
        <v>798</v>
      </c>
      <c r="DV140" s="845" t="s">
        <v>798</v>
      </c>
      <c r="DW140" s="845" t="s">
        <v>798</v>
      </c>
      <c r="DX140" s="845" t="s">
        <v>798</v>
      </c>
      <c r="DY140" s="845" t="s">
        <v>798</v>
      </c>
      <c r="DZ140" s="845" t="s">
        <v>798</v>
      </c>
      <c r="EA140" s="845" t="s">
        <v>798</v>
      </c>
      <c r="EB140" s="845" t="s">
        <v>798</v>
      </c>
      <c r="EC140" s="845" t="s">
        <v>798</v>
      </c>
      <c r="ED140" s="845" t="s">
        <v>798</v>
      </c>
      <c r="EE140" s="845" t="s">
        <v>798</v>
      </c>
      <c r="EF140" s="845" t="s">
        <v>798</v>
      </c>
    </row>
    <row r="141" spans="1:136" x14ac:dyDescent="0.2">
      <c r="A141" s="845">
        <v>137</v>
      </c>
      <c r="B141" s="845">
        <v>5</v>
      </c>
      <c r="C141" s="845" t="s">
        <v>798</v>
      </c>
      <c r="D141" s="845" t="s">
        <v>798</v>
      </c>
      <c r="E141" s="845" t="s">
        <v>798</v>
      </c>
      <c r="F141" s="845" t="s">
        <v>798</v>
      </c>
      <c r="G141" s="845" t="s">
        <v>798</v>
      </c>
      <c r="H141" s="845" t="s">
        <v>798</v>
      </c>
      <c r="I141" s="845" t="s">
        <v>798</v>
      </c>
      <c r="J141" s="845" t="s">
        <v>798</v>
      </c>
      <c r="K141" s="845" t="s">
        <v>798</v>
      </c>
      <c r="L141" s="845" t="s">
        <v>798</v>
      </c>
      <c r="M141" s="845" t="s">
        <v>798</v>
      </c>
      <c r="N141" s="845" t="s">
        <v>798</v>
      </c>
      <c r="O141" s="845" t="s">
        <v>798</v>
      </c>
      <c r="P141" s="845" t="s">
        <v>798</v>
      </c>
      <c r="Q141" s="845" t="s">
        <v>798</v>
      </c>
      <c r="R141" s="845" t="s">
        <v>798</v>
      </c>
      <c r="S141" s="845" t="s">
        <v>798</v>
      </c>
      <c r="T141" s="845" t="s">
        <v>798</v>
      </c>
      <c r="U141" s="845" t="s">
        <v>798</v>
      </c>
      <c r="V141" s="845" t="s">
        <v>798</v>
      </c>
      <c r="W141" s="845" t="s">
        <v>798</v>
      </c>
      <c r="X141" s="845" t="s">
        <v>798</v>
      </c>
      <c r="Y141" s="845" t="s">
        <v>798</v>
      </c>
      <c r="Z141" s="845" t="s">
        <v>798</v>
      </c>
      <c r="AA141" s="845" t="s">
        <v>798</v>
      </c>
      <c r="AB141" s="845" t="s">
        <v>798</v>
      </c>
      <c r="AC141" s="845" t="s">
        <v>798</v>
      </c>
      <c r="AD141" s="845" t="s">
        <v>798</v>
      </c>
      <c r="AE141" s="845" t="s">
        <v>798</v>
      </c>
      <c r="AF141" s="845" t="s">
        <v>798</v>
      </c>
      <c r="AG141" s="845" t="s">
        <v>798</v>
      </c>
      <c r="AH141" s="845" t="s">
        <v>798</v>
      </c>
      <c r="AI141" s="845" t="s">
        <v>798</v>
      </c>
      <c r="AJ141" s="845" t="s">
        <v>798</v>
      </c>
      <c r="AK141" s="845" t="s">
        <v>798</v>
      </c>
      <c r="AL141" s="845" t="s">
        <v>798</v>
      </c>
      <c r="AM141" s="845" t="s">
        <v>798</v>
      </c>
      <c r="AN141" s="845" t="s">
        <v>798</v>
      </c>
      <c r="AO141" s="845" t="s">
        <v>798</v>
      </c>
      <c r="AP141" s="845" t="s">
        <v>798</v>
      </c>
      <c r="AQ141" s="845" t="s">
        <v>798</v>
      </c>
      <c r="AR141" s="845" t="s">
        <v>798</v>
      </c>
      <c r="AS141" s="845" t="s">
        <v>798</v>
      </c>
      <c r="AT141" s="845" t="s">
        <v>798</v>
      </c>
      <c r="AU141" s="845" t="s">
        <v>798</v>
      </c>
      <c r="AV141" s="845" t="s">
        <v>798</v>
      </c>
      <c r="AW141" s="845" t="s">
        <v>798</v>
      </c>
      <c r="AX141" s="845" t="s">
        <v>798</v>
      </c>
      <c r="AY141" s="845" t="s">
        <v>798</v>
      </c>
      <c r="AZ141" s="845" t="s">
        <v>798</v>
      </c>
      <c r="BA141" s="845" t="s">
        <v>798</v>
      </c>
      <c r="BB141" s="845" t="s">
        <v>798</v>
      </c>
      <c r="BC141" s="845" t="s">
        <v>798</v>
      </c>
      <c r="BD141" s="845" t="s">
        <v>798</v>
      </c>
      <c r="BE141" s="845" t="s">
        <v>798</v>
      </c>
      <c r="BF141" s="845" t="s">
        <v>798</v>
      </c>
      <c r="BG141" s="845" t="s">
        <v>798</v>
      </c>
      <c r="BH141" s="845" t="s">
        <v>798</v>
      </c>
      <c r="BI141" s="845" t="s">
        <v>798</v>
      </c>
      <c r="BJ141" s="845" t="s">
        <v>798</v>
      </c>
      <c r="BK141" s="845" t="s">
        <v>798</v>
      </c>
      <c r="BL141" s="845" t="s">
        <v>798</v>
      </c>
      <c r="BM141" s="845" t="s">
        <v>798</v>
      </c>
      <c r="BN141" s="845" t="s">
        <v>798</v>
      </c>
      <c r="BO141" s="845" t="s">
        <v>798</v>
      </c>
      <c r="BP141" s="845" t="s">
        <v>798</v>
      </c>
      <c r="BQ141" s="845" t="s">
        <v>798</v>
      </c>
      <c r="BR141" s="845" t="s">
        <v>798</v>
      </c>
      <c r="BS141" s="845" t="s">
        <v>798</v>
      </c>
      <c r="BT141" s="845" t="s">
        <v>798</v>
      </c>
      <c r="BU141" s="845" t="s">
        <v>798</v>
      </c>
      <c r="BV141" s="845" t="s">
        <v>798</v>
      </c>
      <c r="BW141" s="845" t="s">
        <v>798</v>
      </c>
      <c r="BX141" s="845" t="s">
        <v>798</v>
      </c>
      <c r="BY141" s="845" t="s">
        <v>798</v>
      </c>
      <c r="BZ141" s="845" t="s">
        <v>798</v>
      </c>
      <c r="CA141" s="845" t="s">
        <v>798</v>
      </c>
      <c r="CB141" s="845" t="s">
        <v>798</v>
      </c>
      <c r="CC141" s="845" t="s">
        <v>798</v>
      </c>
      <c r="CD141" s="845" t="s">
        <v>798</v>
      </c>
      <c r="CE141" s="845" t="s">
        <v>798</v>
      </c>
      <c r="CF141" s="845" t="s">
        <v>798</v>
      </c>
      <c r="CG141" s="845" t="s">
        <v>798</v>
      </c>
      <c r="CH141" s="845" t="s">
        <v>798</v>
      </c>
      <c r="CI141" s="845" t="s">
        <v>798</v>
      </c>
      <c r="CJ141" s="845" t="s">
        <v>798</v>
      </c>
      <c r="CK141" s="845" t="s">
        <v>798</v>
      </c>
      <c r="CL141" s="845" t="s">
        <v>798</v>
      </c>
      <c r="CM141" s="845" t="s">
        <v>798</v>
      </c>
      <c r="CN141" s="845" t="s">
        <v>798</v>
      </c>
      <c r="CO141" s="845" t="s">
        <v>798</v>
      </c>
      <c r="CP141" s="845" t="s">
        <v>798</v>
      </c>
      <c r="CQ141" s="845" t="s">
        <v>798</v>
      </c>
      <c r="CR141" s="845" t="s">
        <v>798</v>
      </c>
      <c r="CS141" s="845" t="s">
        <v>798</v>
      </c>
      <c r="CT141" s="845" t="s">
        <v>798</v>
      </c>
      <c r="CU141" s="845" t="s">
        <v>798</v>
      </c>
      <c r="CV141" s="845" t="s">
        <v>798</v>
      </c>
      <c r="CW141" s="845" t="s">
        <v>798</v>
      </c>
      <c r="CX141" s="845" t="s">
        <v>798</v>
      </c>
      <c r="CY141" s="845" t="s">
        <v>798</v>
      </c>
      <c r="CZ141" s="845" t="s">
        <v>798</v>
      </c>
      <c r="DA141" s="845" t="s">
        <v>798</v>
      </c>
      <c r="DB141" s="845" t="s">
        <v>798</v>
      </c>
      <c r="DC141" s="845" t="s">
        <v>798</v>
      </c>
      <c r="DD141" s="845" t="s">
        <v>798</v>
      </c>
      <c r="DE141" s="845" t="s">
        <v>798</v>
      </c>
      <c r="DF141" s="845" t="s">
        <v>798</v>
      </c>
      <c r="DG141" s="845" t="s">
        <v>798</v>
      </c>
      <c r="DH141" s="845" t="s">
        <v>798</v>
      </c>
      <c r="DI141" s="845" t="s">
        <v>798</v>
      </c>
      <c r="DJ141" s="845" t="s">
        <v>798</v>
      </c>
      <c r="DK141" s="845" t="s">
        <v>798</v>
      </c>
      <c r="DL141" s="845" t="s">
        <v>798</v>
      </c>
      <c r="DM141" s="845" t="s">
        <v>798</v>
      </c>
      <c r="DN141" s="845" t="s">
        <v>798</v>
      </c>
      <c r="DO141" s="845" t="s">
        <v>798</v>
      </c>
      <c r="DP141" s="845" t="s">
        <v>798</v>
      </c>
      <c r="DQ141" s="845" t="s">
        <v>798</v>
      </c>
      <c r="DR141" s="845" t="s">
        <v>798</v>
      </c>
      <c r="DS141" s="845" t="s">
        <v>798</v>
      </c>
      <c r="DT141" s="845" t="s">
        <v>798</v>
      </c>
      <c r="DU141" s="845" t="s">
        <v>798</v>
      </c>
      <c r="DV141" s="845" t="s">
        <v>798</v>
      </c>
      <c r="DW141" s="845" t="s">
        <v>798</v>
      </c>
      <c r="DX141" s="845" t="s">
        <v>798</v>
      </c>
      <c r="DY141" s="845" t="s">
        <v>798</v>
      </c>
      <c r="DZ141" s="845" t="s">
        <v>798</v>
      </c>
      <c r="EA141" s="845" t="s">
        <v>798</v>
      </c>
      <c r="EB141" s="845" t="s">
        <v>798</v>
      </c>
      <c r="EC141" s="845" t="s">
        <v>798</v>
      </c>
      <c r="ED141" s="845" t="s">
        <v>798</v>
      </c>
      <c r="EE141" s="845" t="s">
        <v>798</v>
      </c>
      <c r="EF141" s="845" t="s">
        <v>798</v>
      </c>
    </row>
    <row r="142" spans="1:136" x14ac:dyDescent="0.2">
      <c r="A142" s="845">
        <v>138</v>
      </c>
      <c r="B142" s="845">
        <v>6</v>
      </c>
      <c r="C142" s="845" t="s">
        <v>798</v>
      </c>
      <c r="D142" s="845" t="s">
        <v>798</v>
      </c>
      <c r="E142" s="845" t="s">
        <v>798</v>
      </c>
      <c r="F142" s="845" t="s">
        <v>798</v>
      </c>
      <c r="G142" s="845" t="s">
        <v>798</v>
      </c>
      <c r="H142" s="845" t="s">
        <v>798</v>
      </c>
      <c r="I142" s="845" t="s">
        <v>798</v>
      </c>
      <c r="J142" s="845" t="s">
        <v>798</v>
      </c>
      <c r="K142" s="845" t="s">
        <v>798</v>
      </c>
      <c r="L142" s="845" t="s">
        <v>798</v>
      </c>
      <c r="M142" s="845" t="s">
        <v>798</v>
      </c>
      <c r="N142" s="845" t="s">
        <v>798</v>
      </c>
      <c r="O142" s="845" t="s">
        <v>798</v>
      </c>
      <c r="P142" s="845" t="s">
        <v>798</v>
      </c>
      <c r="Q142" s="845" t="s">
        <v>798</v>
      </c>
      <c r="R142" s="845" t="s">
        <v>798</v>
      </c>
      <c r="S142" s="845" t="s">
        <v>798</v>
      </c>
      <c r="T142" s="845" t="s">
        <v>798</v>
      </c>
      <c r="U142" s="845" t="s">
        <v>798</v>
      </c>
      <c r="V142" s="845" t="s">
        <v>798</v>
      </c>
      <c r="W142" s="845" t="s">
        <v>798</v>
      </c>
      <c r="X142" s="845" t="s">
        <v>798</v>
      </c>
      <c r="Y142" s="845" t="s">
        <v>798</v>
      </c>
      <c r="Z142" s="845" t="s">
        <v>798</v>
      </c>
      <c r="AA142" s="845" t="s">
        <v>798</v>
      </c>
      <c r="AB142" s="845" t="s">
        <v>798</v>
      </c>
      <c r="AC142" s="845" t="s">
        <v>798</v>
      </c>
      <c r="AD142" s="845" t="s">
        <v>798</v>
      </c>
      <c r="AE142" s="845" t="s">
        <v>798</v>
      </c>
      <c r="AF142" s="845" t="s">
        <v>798</v>
      </c>
      <c r="AG142" s="845" t="s">
        <v>798</v>
      </c>
      <c r="AH142" s="845" t="s">
        <v>798</v>
      </c>
      <c r="AI142" s="845" t="s">
        <v>798</v>
      </c>
      <c r="AJ142" s="845" t="s">
        <v>798</v>
      </c>
      <c r="AK142" s="845" t="s">
        <v>798</v>
      </c>
      <c r="AL142" s="845" t="s">
        <v>798</v>
      </c>
      <c r="AM142" s="845" t="s">
        <v>798</v>
      </c>
      <c r="AN142" s="845" t="s">
        <v>798</v>
      </c>
      <c r="AO142" s="845" t="s">
        <v>798</v>
      </c>
      <c r="AP142" s="845" t="s">
        <v>798</v>
      </c>
      <c r="AQ142" s="845" t="s">
        <v>798</v>
      </c>
      <c r="AR142" s="845" t="s">
        <v>798</v>
      </c>
      <c r="AS142" s="845" t="s">
        <v>798</v>
      </c>
      <c r="AT142" s="845" t="s">
        <v>798</v>
      </c>
      <c r="AU142" s="845" t="s">
        <v>798</v>
      </c>
      <c r="AV142" s="845" t="s">
        <v>798</v>
      </c>
      <c r="AW142" s="845" t="s">
        <v>798</v>
      </c>
      <c r="AX142" s="845" t="s">
        <v>798</v>
      </c>
      <c r="AY142" s="845" t="s">
        <v>798</v>
      </c>
      <c r="AZ142" s="845" t="s">
        <v>798</v>
      </c>
      <c r="BA142" s="845" t="s">
        <v>798</v>
      </c>
      <c r="BB142" s="845" t="s">
        <v>798</v>
      </c>
      <c r="BC142" s="845" t="s">
        <v>798</v>
      </c>
      <c r="BD142" s="845" t="s">
        <v>798</v>
      </c>
      <c r="BE142" s="845" t="s">
        <v>798</v>
      </c>
      <c r="BF142" s="845" t="s">
        <v>798</v>
      </c>
      <c r="BG142" s="845" t="s">
        <v>798</v>
      </c>
      <c r="BH142" s="845" t="s">
        <v>798</v>
      </c>
      <c r="BI142" s="845" t="s">
        <v>798</v>
      </c>
      <c r="BJ142" s="845" t="s">
        <v>798</v>
      </c>
      <c r="BK142" s="845" t="s">
        <v>798</v>
      </c>
      <c r="BL142" s="845" t="s">
        <v>798</v>
      </c>
      <c r="BM142" s="845" t="s">
        <v>798</v>
      </c>
      <c r="BN142" s="845" t="s">
        <v>798</v>
      </c>
      <c r="BO142" s="845" t="s">
        <v>798</v>
      </c>
      <c r="BP142" s="845" t="s">
        <v>798</v>
      </c>
      <c r="BQ142" s="845" t="s">
        <v>798</v>
      </c>
      <c r="BR142" s="845" t="s">
        <v>798</v>
      </c>
      <c r="BS142" s="845" t="s">
        <v>798</v>
      </c>
      <c r="BT142" s="845" t="s">
        <v>798</v>
      </c>
      <c r="BU142" s="845" t="s">
        <v>798</v>
      </c>
      <c r="BV142" s="845" t="s">
        <v>798</v>
      </c>
      <c r="BW142" s="845" t="s">
        <v>798</v>
      </c>
      <c r="BX142" s="845" t="s">
        <v>798</v>
      </c>
      <c r="BY142" s="845" t="s">
        <v>798</v>
      </c>
      <c r="BZ142" s="845" t="s">
        <v>798</v>
      </c>
      <c r="CA142" s="845" t="s">
        <v>798</v>
      </c>
      <c r="CB142" s="845" t="s">
        <v>798</v>
      </c>
      <c r="CC142" s="845" t="s">
        <v>798</v>
      </c>
      <c r="CD142" s="845" t="s">
        <v>798</v>
      </c>
      <c r="CE142" s="845" t="s">
        <v>798</v>
      </c>
      <c r="CF142" s="845" t="s">
        <v>798</v>
      </c>
      <c r="CG142" s="845" t="s">
        <v>798</v>
      </c>
      <c r="CH142" s="845" t="s">
        <v>798</v>
      </c>
      <c r="CI142" s="845" t="s">
        <v>798</v>
      </c>
      <c r="CJ142" s="845" t="s">
        <v>798</v>
      </c>
      <c r="CK142" s="845" t="s">
        <v>798</v>
      </c>
      <c r="CL142" s="845" t="s">
        <v>798</v>
      </c>
      <c r="CM142" s="845" t="s">
        <v>798</v>
      </c>
      <c r="CN142" s="845" t="s">
        <v>798</v>
      </c>
      <c r="CO142" s="845" t="s">
        <v>798</v>
      </c>
      <c r="CP142" s="845" t="s">
        <v>798</v>
      </c>
      <c r="CQ142" s="845" t="s">
        <v>798</v>
      </c>
      <c r="CR142" s="845" t="s">
        <v>798</v>
      </c>
      <c r="CS142" s="845" t="s">
        <v>798</v>
      </c>
      <c r="CT142" s="845" t="s">
        <v>798</v>
      </c>
      <c r="CU142" s="845" t="s">
        <v>798</v>
      </c>
      <c r="CV142" s="845" t="s">
        <v>798</v>
      </c>
      <c r="CW142" s="845" t="s">
        <v>798</v>
      </c>
      <c r="CX142" s="845" t="s">
        <v>798</v>
      </c>
      <c r="CY142" s="845" t="s">
        <v>798</v>
      </c>
      <c r="CZ142" s="845" t="s">
        <v>798</v>
      </c>
      <c r="DA142" s="845" t="s">
        <v>798</v>
      </c>
      <c r="DB142" s="845" t="s">
        <v>798</v>
      </c>
      <c r="DC142" s="845" t="s">
        <v>798</v>
      </c>
      <c r="DD142" s="845" t="s">
        <v>798</v>
      </c>
      <c r="DE142" s="845" t="s">
        <v>798</v>
      </c>
      <c r="DF142" s="845" t="s">
        <v>798</v>
      </c>
      <c r="DG142" s="845" t="s">
        <v>798</v>
      </c>
      <c r="DH142" s="845" t="s">
        <v>798</v>
      </c>
      <c r="DI142" s="845" t="s">
        <v>798</v>
      </c>
      <c r="DJ142" s="845" t="s">
        <v>798</v>
      </c>
      <c r="DK142" s="845" t="s">
        <v>798</v>
      </c>
      <c r="DL142" s="845" t="s">
        <v>798</v>
      </c>
      <c r="DM142" s="845" t="s">
        <v>798</v>
      </c>
      <c r="DN142" s="845" t="s">
        <v>798</v>
      </c>
      <c r="DO142" s="845" t="s">
        <v>798</v>
      </c>
      <c r="DP142" s="845" t="s">
        <v>798</v>
      </c>
      <c r="DQ142" s="845" t="s">
        <v>798</v>
      </c>
      <c r="DR142" s="845" t="s">
        <v>798</v>
      </c>
      <c r="DS142" s="845" t="s">
        <v>798</v>
      </c>
      <c r="DT142" s="845" t="s">
        <v>798</v>
      </c>
      <c r="DU142" s="845" t="s">
        <v>798</v>
      </c>
      <c r="DV142" s="845" t="s">
        <v>798</v>
      </c>
      <c r="DW142" s="845" t="s">
        <v>798</v>
      </c>
      <c r="DX142" s="845" t="s">
        <v>798</v>
      </c>
      <c r="DY142" s="845" t="s">
        <v>798</v>
      </c>
      <c r="DZ142" s="845" t="s">
        <v>798</v>
      </c>
      <c r="EA142" s="845" t="s">
        <v>798</v>
      </c>
      <c r="EB142" s="845" t="s">
        <v>798</v>
      </c>
      <c r="EC142" s="845" t="s">
        <v>798</v>
      </c>
      <c r="ED142" s="845" t="s">
        <v>798</v>
      </c>
      <c r="EE142" s="845" t="s">
        <v>798</v>
      </c>
      <c r="EF142" s="845" t="s">
        <v>798</v>
      </c>
    </row>
    <row r="143" spans="1:136" x14ac:dyDescent="0.2">
      <c r="A143" s="845">
        <v>139</v>
      </c>
      <c r="B143" s="845">
        <v>7</v>
      </c>
      <c r="C143" s="845" t="s">
        <v>798</v>
      </c>
      <c r="D143" s="845" t="s">
        <v>798</v>
      </c>
      <c r="E143" s="845" t="s">
        <v>798</v>
      </c>
      <c r="F143" s="845" t="s">
        <v>798</v>
      </c>
      <c r="G143" s="845" t="s">
        <v>798</v>
      </c>
      <c r="H143" s="845" t="s">
        <v>798</v>
      </c>
      <c r="I143" s="845" t="s">
        <v>798</v>
      </c>
      <c r="J143" s="845" t="s">
        <v>798</v>
      </c>
      <c r="K143" s="845" t="s">
        <v>798</v>
      </c>
      <c r="L143" s="845" t="s">
        <v>798</v>
      </c>
      <c r="M143" s="845" t="s">
        <v>798</v>
      </c>
      <c r="N143" s="845" t="s">
        <v>798</v>
      </c>
      <c r="O143" s="845" t="s">
        <v>798</v>
      </c>
      <c r="P143" s="845" t="s">
        <v>798</v>
      </c>
      <c r="Q143" s="845" t="s">
        <v>798</v>
      </c>
      <c r="R143" s="845" t="s">
        <v>798</v>
      </c>
      <c r="S143" s="845" t="s">
        <v>798</v>
      </c>
      <c r="T143" s="845" t="s">
        <v>798</v>
      </c>
      <c r="U143" s="845" t="s">
        <v>798</v>
      </c>
      <c r="V143" s="845" t="s">
        <v>798</v>
      </c>
      <c r="W143" s="845" t="s">
        <v>798</v>
      </c>
      <c r="X143" s="845" t="s">
        <v>798</v>
      </c>
      <c r="Y143" s="845" t="s">
        <v>798</v>
      </c>
      <c r="Z143" s="845" t="s">
        <v>798</v>
      </c>
      <c r="AA143" s="845" t="s">
        <v>798</v>
      </c>
      <c r="AB143" s="845" t="s">
        <v>798</v>
      </c>
      <c r="AC143" s="845" t="s">
        <v>798</v>
      </c>
      <c r="AD143" s="845" t="s">
        <v>798</v>
      </c>
      <c r="AE143" s="845" t="s">
        <v>798</v>
      </c>
      <c r="AF143" s="845" t="s">
        <v>798</v>
      </c>
      <c r="AG143" s="845" t="s">
        <v>798</v>
      </c>
      <c r="AH143" s="845" t="s">
        <v>798</v>
      </c>
      <c r="AI143" s="845" t="s">
        <v>798</v>
      </c>
      <c r="AJ143" s="845" t="s">
        <v>798</v>
      </c>
      <c r="AK143" s="845" t="s">
        <v>798</v>
      </c>
      <c r="AL143" s="845" t="s">
        <v>798</v>
      </c>
      <c r="AM143" s="845" t="s">
        <v>798</v>
      </c>
      <c r="AN143" s="845" t="s">
        <v>798</v>
      </c>
      <c r="AO143" s="845" t="s">
        <v>798</v>
      </c>
      <c r="AP143" s="845" t="s">
        <v>798</v>
      </c>
      <c r="AQ143" s="845" t="s">
        <v>798</v>
      </c>
      <c r="AR143" s="845" t="s">
        <v>798</v>
      </c>
      <c r="AS143" s="845" t="s">
        <v>798</v>
      </c>
      <c r="AT143" s="845" t="s">
        <v>798</v>
      </c>
      <c r="AU143" s="845" t="s">
        <v>798</v>
      </c>
      <c r="AV143" s="845" t="s">
        <v>798</v>
      </c>
      <c r="AW143" s="845" t="s">
        <v>798</v>
      </c>
      <c r="AX143" s="845" t="s">
        <v>798</v>
      </c>
      <c r="AY143" s="845" t="s">
        <v>798</v>
      </c>
      <c r="AZ143" s="845" t="s">
        <v>798</v>
      </c>
      <c r="BA143" s="845" t="s">
        <v>798</v>
      </c>
      <c r="BB143" s="845" t="s">
        <v>798</v>
      </c>
      <c r="BC143" s="845" t="s">
        <v>798</v>
      </c>
      <c r="BD143" s="845" t="s">
        <v>798</v>
      </c>
      <c r="BE143" s="845" t="s">
        <v>798</v>
      </c>
      <c r="BF143" s="845" t="s">
        <v>798</v>
      </c>
      <c r="BG143" s="845" t="s">
        <v>798</v>
      </c>
      <c r="BH143" s="845" t="s">
        <v>798</v>
      </c>
      <c r="BI143" s="845" t="s">
        <v>798</v>
      </c>
      <c r="BJ143" s="845" t="s">
        <v>798</v>
      </c>
      <c r="BK143" s="845" t="s">
        <v>798</v>
      </c>
      <c r="BL143" s="845" t="s">
        <v>798</v>
      </c>
      <c r="BM143" s="845" t="s">
        <v>798</v>
      </c>
      <c r="BN143" s="845" t="s">
        <v>798</v>
      </c>
      <c r="BO143" s="845" t="s">
        <v>798</v>
      </c>
      <c r="BP143" s="845" t="s">
        <v>798</v>
      </c>
      <c r="BQ143" s="845" t="s">
        <v>798</v>
      </c>
      <c r="BR143" s="845" t="s">
        <v>798</v>
      </c>
      <c r="BS143" s="845" t="s">
        <v>798</v>
      </c>
      <c r="BT143" s="845" t="s">
        <v>798</v>
      </c>
      <c r="BU143" s="845" t="s">
        <v>798</v>
      </c>
      <c r="BV143" s="845" t="s">
        <v>798</v>
      </c>
      <c r="BW143" s="845" t="s">
        <v>798</v>
      </c>
      <c r="BX143" s="845" t="s">
        <v>798</v>
      </c>
      <c r="BY143" s="845" t="s">
        <v>798</v>
      </c>
      <c r="BZ143" s="845" t="s">
        <v>798</v>
      </c>
      <c r="CA143" s="845" t="s">
        <v>798</v>
      </c>
      <c r="CB143" s="845" t="s">
        <v>798</v>
      </c>
      <c r="CC143" s="845" t="s">
        <v>798</v>
      </c>
      <c r="CD143" s="845" t="s">
        <v>798</v>
      </c>
      <c r="CE143" s="845" t="s">
        <v>798</v>
      </c>
      <c r="CF143" s="845" t="s">
        <v>798</v>
      </c>
      <c r="CG143" s="845" t="s">
        <v>798</v>
      </c>
      <c r="CH143" s="845" t="s">
        <v>798</v>
      </c>
      <c r="CI143" s="845" t="s">
        <v>798</v>
      </c>
      <c r="CJ143" s="845" t="s">
        <v>798</v>
      </c>
      <c r="CK143" s="845" t="s">
        <v>798</v>
      </c>
      <c r="CL143" s="845" t="s">
        <v>798</v>
      </c>
      <c r="CM143" s="845" t="s">
        <v>798</v>
      </c>
      <c r="CN143" s="845" t="s">
        <v>798</v>
      </c>
      <c r="CO143" s="845" t="s">
        <v>798</v>
      </c>
      <c r="CP143" s="845" t="s">
        <v>798</v>
      </c>
      <c r="CQ143" s="845" t="s">
        <v>798</v>
      </c>
      <c r="CR143" s="845" t="s">
        <v>798</v>
      </c>
      <c r="CS143" s="845" t="s">
        <v>798</v>
      </c>
      <c r="CT143" s="845" t="s">
        <v>798</v>
      </c>
      <c r="CU143" s="845" t="s">
        <v>798</v>
      </c>
      <c r="CV143" s="845" t="s">
        <v>798</v>
      </c>
      <c r="CW143" s="845" t="s">
        <v>798</v>
      </c>
      <c r="CX143" s="845" t="s">
        <v>798</v>
      </c>
      <c r="CY143" s="845" t="s">
        <v>798</v>
      </c>
      <c r="CZ143" s="845" t="s">
        <v>798</v>
      </c>
      <c r="DA143" s="845" t="s">
        <v>798</v>
      </c>
      <c r="DB143" s="845" t="s">
        <v>798</v>
      </c>
      <c r="DC143" s="845" t="s">
        <v>798</v>
      </c>
      <c r="DD143" s="845" t="s">
        <v>798</v>
      </c>
      <c r="DE143" s="845" t="s">
        <v>798</v>
      </c>
      <c r="DF143" s="845" t="s">
        <v>798</v>
      </c>
      <c r="DG143" s="845" t="s">
        <v>798</v>
      </c>
      <c r="DH143" s="845" t="s">
        <v>798</v>
      </c>
      <c r="DI143" s="845" t="s">
        <v>798</v>
      </c>
      <c r="DJ143" s="845" t="s">
        <v>798</v>
      </c>
      <c r="DK143" s="845" t="s">
        <v>798</v>
      </c>
      <c r="DL143" s="845" t="s">
        <v>798</v>
      </c>
      <c r="DM143" s="845" t="s">
        <v>798</v>
      </c>
      <c r="DN143" s="845" t="s">
        <v>798</v>
      </c>
      <c r="DO143" s="845" t="s">
        <v>798</v>
      </c>
      <c r="DP143" s="845" t="s">
        <v>798</v>
      </c>
      <c r="DQ143" s="845" t="s">
        <v>798</v>
      </c>
      <c r="DR143" s="845" t="s">
        <v>798</v>
      </c>
      <c r="DS143" s="845" t="s">
        <v>798</v>
      </c>
      <c r="DT143" s="845" t="s">
        <v>798</v>
      </c>
      <c r="DU143" s="845" t="s">
        <v>798</v>
      </c>
      <c r="DV143" s="845" t="s">
        <v>798</v>
      </c>
      <c r="DW143" s="845" t="s">
        <v>798</v>
      </c>
      <c r="DX143" s="845" t="s">
        <v>798</v>
      </c>
      <c r="DY143" s="845" t="s">
        <v>798</v>
      </c>
      <c r="DZ143" s="845" t="s">
        <v>798</v>
      </c>
      <c r="EA143" s="845" t="s">
        <v>798</v>
      </c>
      <c r="EB143" s="845" t="s">
        <v>798</v>
      </c>
      <c r="EC143" s="845" t="s">
        <v>798</v>
      </c>
      <c r="ED143" s="845" t="s">
        <v>798</v>
      </c>
      <c r="EE143" s="845" t="s">
        <v>798</v>
      </c>
      <c r="EF143" s="845" t="s">
        <v>798</v>
      </c>
    </row>
    <row r="144" spans="1:136" x14ac:dyDescent="0.2">
      <c r="A144" s="845">
        <v>140</v>
      </c>
      <c r="B144" s="845">
        <v>8</v>
      </c>
      <c r="C144" s="845" t="s">
        <v>798</v>
      </c>
      <c r="D144" s="845" t="s">
        <v>798</v>
      </c>
      <c r="E144" s="845" t="s">
        <v>798</v>
      </c>
      <c r="F144" s="845" t="s">
        <v>798</v>
      </c>
      <c r="G144" s="845" t="s">
        <v>798</v>
      </c>
      <c r="H144" s="845" t="s">
        <v>798</v>
      </c>
      <c r="I144" s="845" t="s">
        <v>798</v>
      </c>
      <c r="J144" s="845" t="s">
        <v>798</v>
      </c>
      <c r="K144" s="845" t="s">
        <v>798</v>
      </c>
      <c r="L144" s="845" t="s">
        <v>798</v>
      </c>
      <c r="M144" s="845" t="s">
        <v>798</v>
      </c>
      <c r="N144" s="845" t="s">
        <v>798</v>
      </c>
      <c r="O144" s="845" t="s">
        <v>798</v>
      </c>
      <c r="P144" s="845" t="s">
        <v>798</v>
      </c>
      <c r="Q144" s="845" t="s">
        <v>798</v>
      </c>
      <c r="R144" s="845" t="s">
        <v>798</v>
      </c>
      <c r="S144" s="845" t="s">
        <v>798</v>
      </c>
      <c r="T144" s="845" t="s">
        <v>798</v>
      </c>
      <c r="U144" s="845" t="s">
        <v>798</v>
      </c>
      <c r="V144" s="845" t="s">
        <v>798</v>
      </c>
      <c r="W144" s="845" t="s">
        <v>798</v>
      </c>
      <c r="X144" s="845" t="s">
        <v>798</v>
      </c>
      <c r="Y144" s="845" t="s">
        <v>798</v>
      </c>
      <c r="Z144" s="845" t="s">
        <v>798</v>
      </c>
      <c r="AA144" s="845" t="s">
        <v>798</v>
      </c>
      <c r="AB144" s="845" t="s">
        <v>798</v>
      </c>
      <c r="AC144" s="845" t="s">
        <v>798</v>
      </c>
      <c r="AD144" s="845" t="s">
        <v>798</v>
      </c>
      <c r="AE144" s="845" t="s">
        <v>798</v>
      </c>
      <c r="AF144" s="845" t="s">
        <v>798</v>
      </c>
      <c r="AG144" s="845" t="s">
        <v>798</v>
      </c>
      <c r="AH144" s="845" t="s">
        <v>798</v>
      </c>
      <c r="AI144" s="845" t="s">
        <v>798</v>
      </c>
      <c r="AJ144" s="845" t="s">
        <v>798</v>
      </c>
      <c r="AK144" s="845" t="s">
        <v>798</v>
      </c>
      <c r="AL144" s="845" t="s">
        <v>798</v>
      </c>
      <c r="AM144" s="845" t="s">
        <v>798</v>
      </c>
      <c r="AN144" s="845" t="s">
        <v>798</v>
      </c>
      <c r="AO144" s="845" t="s">
        <v>798</v>
      </c>
      <c r="AP144" s="845" t="s">
        <v>798</v>
      </c>
      <c r="AQ144" s="845" t="s">
        <v>798</v>
      </c>
      <c r="AR144" s="845" t="s">
        <v>798</v>
      </c>
      <c r="AS144" s="845" t="s">
        <v>798</v>
      </c>
      <c r="AT144" s="845" t="s">
        <v>798</v>
      </c>
      <c r="AU144" s="845" t="s">
        <v>798</v>
      </c>
      <c r="AV144" s="845" t="s">
        <v>798</v>
      </c>
      <c r="AW144" s="845" t="s">
        <v>798</v>
      </c>
      <c r="AX144" s="845" t="s">
        <v>798</v>
      </c>
      <c r="AY144" s="845" t="s">
        <v>798</v>
      </c>
      <c r="AZ144" s="845" t="s">
        <v>798</v>
      </c>
      <c r="BA144" s="845" t="s">
        <v>798</v>
      </c>
      <c r="BB144" s="845" t="s">
        <v>798</v>
      </c>
      <c r="BC144" s="845" t="s">
        <v>798</v>
      </c>
      <c r="BD144" s="845" t="s">
        <v>798</v>
      </c>
      <c r="BE144" s="845" t="s">
        <v>798</v>
      </c>
      <c r="BF144" s="845" t="s">
        <v>798</v>
      </c>
      <c r="BG144" s="845" t="s">
        <v>798</v>
      </c>
      <c r="BH144" s="845" t="s">
        <v>798</v>
      </c>
      <c r="BI144" s="845" t="s">
        <v>798</v>
      </c>
      <c r="BJ144" s="845" t="s">
        <v>798</v>
      </c>
      <c r="BK144" s="845" t="s">
        <v>798</v>
      </c>
      <c r="BL144" s="845" t="s">
        <v>798</v>
      </c>
      <c r="BM144" s="845" t="s">
        <v>798</v>
      </c>
      <c r="BN144" s="845" t="s">
        <v>798</v>
      </c>
      <c r="BO144" s="845" t="s">
        <v>798</v>
      </c>
      <c r="BP144" s="845" t="s">
        <v>798</v>
      </c>
      <c r="BQ144" s="845" t="s">
        <v>798</v>
      </c>
      <c r="BR144" s="845" t="s">
        <v>798</v>
      </c>
      <c r="BS144" s="845" t="s">
        <v>798</v>
      </c>
      <c r="BT144" s="845" t="s">
        <v>798</v>
      </c>
      <c r="BU144" s="845" t="s">
        <v>798</v>
      </c>
      <c r="BV144" s="845" t="s">
        <v>798</v>
      </c>
      <c r="BW144" s="845" t="s">
        <v>798</v>
      </c>
      <c r="BX144" s="845" t="s">
        <v>798</v>
      </c>
      <c r="BY144" s="845" t="s">
        <v>798</v>
      </c>
      <c r="BZ144" s="845" t="s">
        <v>798</v>
      </c>
      <c r="CA144" s="845" t="s">
        <v>798</v>
      </c>
      <c r="CB144" s="845" t="s">
        <v>798</v>
      </c>
      <c r="CC144" s="845" t="s">
        <v>798</v>
      </c>
      <c r="CD144" s="845" t="s">
        <v>798</v>
      </c>
      <c r="CE144" s="845" t="s">
        <v>798</v>
      </c>
      <c r="CF144" s="845" t="s">
        <v>798</v>
      </c>
      <c r="CG144" s="845" t="s">
        <v>798</v>
      </c>
      <c r="CH144" s="845" t="s">
        <v>798</v>
      </c>
      <c r="CI144" s="845" t="s">
        <v>798</v>
      </c>
      <c r="CJ144" s="845" t="s">
        <v>798</v>
      </c>
      <c r="CK144" s="845" t="s">
        <v>798</v>
      </c>
      <c r="CL144" s="845" t="s">
        <v>798</v>
      </c>
      <c r="CM144" s="845" t="s">
        <v>798</v>
      </c>
      <c r="CN144" s="845" t="s">
        <v>798</v>
      </c>
      <c r="CO144" s="845" t="s">
        <v>798</v>
      </c>
      <c r="CP144" s="845" t="s">
        <v>798</v>
      </c>
      <c r="CQ144" s="845" t="s">
        <v>798</v>
      </c>
      <c r="CR144" s="845" t="s">
        <v>798</v>
      </c>
      <c r="CS144" s="845" t="s">
        <v>798</v>
      </c>
      <c r="CT144" s="845" t="s">
        <v>798</v>
      </c>
      <c r="CU144" s="845" t="s">
        <v>798</v>
      </c>
      <c r="CV144" s="845" t="s">
        <v>798</v>
      </c>
      <c r="CW144" s="845" t="s">
        <v>798</v>
      </c>
      <c r="CX144" s="845" t="s">
        <v>798</v>
      </c>
      <c r="CY144" s="845" t="s">
        <v>798</v>
      </c>
      <c r="CZ144" s="845" t="s">
        <v>798</v>
      </c>
      <c r="DA144" s="845" t="s">
        <v>798</v>
      </c>
      <c r="DB144" s="845" t="s">
        <v>798</v>
      </c>
      <c r="DC144" s="845" t="s">
        <v>798</v>
      </c>
      <c r="DD144" s="845" t="s">
        <v>798</v>
      </c>
      <c r="DE144" s="845" t="s">
        <v>798</v>
      </c>
      <c r="DF144" s="845" t="s">
        <v>798</v>
      </c>
      <c r="DG144" s="845" t="s">
        <v>798</v>
      </c>
      <c r="DH144" s="845" t="s">
        <v>798</v>
      </c>
      <c r="DI144" s="845" t="s">
        <v>798</v>
      </c>
      <c r="DJ144" s="845" t="s">
        <v>798</v>
      </c>
      <c r="DK144" s="845" t="s">
        <v>798</v>
      </c>
      <c r="DL144" s="845" t="s">
        <v>798</v>
      </c>
      <c r="DM144" s="845" t="s">
        <v>798</v>
      </c>
      <c r="DN144" s="845" t="s">
        <v>798</v>
      </c>
      <c r="DO144" s="845" t="s">
        <v>798</v>
      </c>
      <c r="DP144" s="845" t="s">
        <v>798</v>
      </c>
      <c r="DQ144" s="845" t="s">
        <v>798</v>
      </c>
      <c r="DR144" s="845" t="s">
        <v>798</v>
      </c>
      <c r="DS144" s="845" t="s">
        <v>798</v>
      </c>
      <c r="DT144" s="845" t="s">
        <v>798</v>
      </c>
      <c r="DU144" s="845" t="s">
        <v>798</v>
      </c>
      <c r="DV144" s="845" t="s">
        <v>798</v>
      </c>
      <c r="DW144" s="845" t="s">
        <v>798</v>
      </c>
      <c r="DX144" s="845" t="s">
        <v>798</v>
      </c>
      <c r="DY144" s="845" t="s">
        <v>798</v>
      </c>
      <c r="DZ144" s="845" t="s">
        <v>798</v>
      </c>
      <c r="EA144" s="845" t="s">
        <v>798</v>
      </c>
      <c r="EB144" s="845" t="s">
        <v>798</v>
      </c>
      <c r="EC144" s="845" t="s">
        <v>798</v>
      </c>
      <c r="ED144" s="845" t="s">
        <v>798</v>
      </c>
      <c r="EE144" s="845" t="s">
        <v>798</v>
      </c>
      <c r="EF144" s="845" t="s">
        <v>798</v>
      </c>
    </row>
    <row r="145" spans="1:136" x14ac:dyDescent="0.2">
      <c r="A145" s="845">
        <v>141</v>
      </c>
      <c r="B145" s="845">
        <v>9</v>
      </c>
      <c r="C145" s="845" t="s">
        <v>798</v>
      </c>
      <c r="D145" s="845" t="s">
        <v>798</v>
      </c>
      <c r="E145" s="845" t="s">
        <v>798</v>
      </c>
      <c r="F145" s="845" t="s">
        <v>798</v>
      </c>
      <c r="G145" s="845" t="s">
        <v>798</v>
      </c>
      <c r="H145" s="845" t="s">
        <v>798</v>
      </c>
      <c r="I145" s="845" t="s">
        <v>798</v>
      </c>
      <c r="J145" s="845" t="s">
        <v>798</v>
      </c>
      <c r="K145" s="845" t="s">
        <v>798</v>
      </c>
      <c r="L145" s="845" t="s">
        <v>798</v>
      </c>
      <c r="M145" s="845" t="s">
        <v>798</v>
      </c>
      <c r="N145" s="845" t="s">
        <v>798</v>
      </c>
      <c r="O145" s="845" t="s">
        <v>798</v>
      </c>
      <c r="P145" s="845" t="s">
        <v>798</v>
      </c>
      <c r="Q145" s="845" t="s">
        <v>798</v>
      </c>
      <c r="R145" s="845" t="s">
        <v>798</v>
      </c>
      <c r="S145" s="845" t="s">
        <v>798</v>
      </c>
      <c r="T145" s="845" t="s">
        <v>798</v>
      </c>
      <c r="U145" s="845" t="s">
        <v>798</v>
      </c>
      <c r="V145" s="845" t="s">
        <v>798</v>
      </c>
      <c r="W145" s="845" t="s">
        <v>798</v>
      </c>
      <c r="X145" s="845" t="s">
        <v>798</v>
      </c>
      <c r="Y145" s="845" t="s">
        <v>798</v>
      </c>
      <c r="Z145" s="845" t="s">
        <v>798</v>
      </c>
      <c r="AA145" s="845" t="s">
        <v>798</v>
      </c>
      <c r="AB145" s="845" t="s">
        <v>798</v>
      </c>
      <c r="AC145" s="845" t="s">
        <v>798</v>
      </c>
      <c r="AD145" s="845" t="s">
        <v>798</v>
      </c>
      <c r="AE145" s="845" t="s">
        <v>798</v>
      </c>
      <c r="AF145" s="845" t="s">
        <v>798</v>
      </c>
      <c r="AG145" s="845" t="s">
        <v>798</v>
      </c>
      <c r="AH145" s="845" t="s">
        <v>798</v>
      </c>
      <c r="AI145" s="845" t="s">
        <v>798</v>
      </c>
      <c r="AJ145" s="845" t="s">
        <v>798</v>
      </c>
      <c r="AK145" s="845" t="s">
        <v>798</v>
      </c>
      <c r="AL145" s="845" t="s">
        <v>798</v>
      </c>
      <c r="AM145" s="845" t="s">
        <v>798</v>
      </c>
      <c r="AN145" s="845" t="s">
        <v>798</v>
      </c>
      <c r="AO145" s="845" t="s">
        <v>798</v>
      </c>
      <c r="AP145" s="845" t="s">
        <v>798</v>
      </c>
      <c r="AQ145" s="845" t="s">
        <v>798</v>
      </c>
      <c r="AR145" s="845" t="s">
        <v>798</v>
      </c>
      <c r="AS145" s="845" t="s">
        <v>798</v>
      </c>
      <c r="AT145" s="845" t="s">
        <v>798</v>
      </c>
      <c r="AU145" s="845" t="s">
        <v>798</v>
      </c>
      <c r="AV145" s="845" t="s">
        <v>798</v>
      </c>
      <c r="AW145" s="845" t="s">
        <v>798</v>
      </c>
      <c r="AX145" s="845" t="s">
        <v>798</v>
      </c>
      <c r="AY145" s="845" t="s">
        <v>798</v>
      </c>
      <c r="AZ145" s="845" t="s">
        <v>798</v>
      </c>
      <c r="BA145" s="845" t="s">
        <v>798</v>
      </c>
      <c r="BB145" s="845" t="s">
        <v>798</v>
      </c>
      <c r="BC145" s="845" t="s">
        <v>798</v>
      </c>
      <c r="BD145" s="845" t="s">
        <v>798</v>
      </c>
      <c r="BE145" s="845" t="s">
        <v>798</v>
      </c>
      <c r="BF145" s="845" t="s">
        <v>798</v>
      </c>
      <c r="BG145" s="845" t="s">
        <v>798</v>
      </c>
      <c r="BH145" s="845" t="s">
        <v>798</v>
      </c>
      <c r="BI145" s="845" t="s">
        <v>798</v>
      </c>
      <c r="BJ145" s="845" t="s">
        <v>798</v>
      </c>
      <c r="BK145" s="845" t="s">
        <v>798</v>
      </c>
      <c r="BL145" s="845" t="s">
        <v>798</v>
      </c>
      <c r="BM145" s="845" t="s">
        <v>798</v>
      </c>
      <c r="BN145" s="845" t="s">
        <v>798</v>
      </c>
      <c r="BO145" s="845" t="s">
        <v>798</v>
      </c>
      <c r="BP145" s="845" t="s">
        <v>798</v>
      </c>
      <c r="BQ145" s="845" t="s">
        <v>798</v>
      </c>
      <c r="BR145" s="845" t="s">
        <v>798</v>
      </c>
      <c r="BS145" s="845" t="s">
        <v>798</v>
      </c>
      <c r="BT145" s="845" t="s">
        <v>798</v>
      </c>
      <c r="BU145" s="845" t="s">
        <v>798</v>
      </c>
      <c r="BV145" s="845" t="s">
        <v>798</v>
      </c>
      <c r="BW145" s="845" t="s">
        <v>798</v>
      </c>
      <c r="BX145" s="845" t="s">
        <v>798</v>
      </c>
      <c r="BY145" s="845" t="s">
        <v>798</v>
      </c>
      <c r="BZ145" s="845" t="s">
        <v>798</v>
      </c>
      <c r="CA145" s="845" t="s">
        <v>798</v>
      </c>
      <c r="CB145" s="845" t="s">
        <v>798</v>
      </c>
      <c r="CC145" s="845" t="s">
        <v>798</v>
      </c>
      <c r="CD145" s="845" t="s">
        <v>798</v>
      </c>
      <c r="CE145" s="845" t="s">
        <v>798</v>
      </c>
      <c r="CF145" s="845" t="s">
        <v>798</v>
      </c>
      <c r="CG145" s="845" t="s">
        <v>798</v>
      </c>
      <c r="CH145" s="845" t="s">
        <v>798</v>
      </c>
      <c r="CI145" s="845" t="s">
        <v>798</v>
      </c>
      <c r="CJ145" s="845" t="s">
        <v>798</v>
      </c>
      <c r="CK145" s="845" t="s">
        <v>798</v>
      </c>
      <c r="CL145" s="845" t="s">
        <v>798</v>
      </c>
      <c r="CM145" s="845" t="s">
        <v>798</v>
      </c>
      <c r="CN145" s="845" t="s">
        <v>798</v>
      </c>
      <c r="CO145" s="845" t="s">
        <v>798</v>
      </c>
      <c r="CP145" s="845" t="s">
        <v>798</v>
      </c>
      <c r="CQ145" s="845" t="s">
        <v>798</v>
      </c>
      <c r="CR145" s="845" t="s">
        <v>798</v>
      </c>
      <c r="CS145" s="845" t="s">
        <v>798</v>
      </c>
      <c r="CT145" s="845" t="s">
        <v>798</v>
      </c>
      <c r="CU145" s="845" t="s">
        <v>798</v>
      </c>
      <c r="CV145" s="845" t="s">
        <v>798</v>
      </c>
      <c r="CW145" s="845" t="s">
        <v>798</v>
      </c>
      <c r="CX145" s="845" t="s">
        <v>798</v>
      </c>
      <c r="CY145" s="845" t="s">
        <v>798</v>
      </c>
      <c r="CZ145" s="845" t="s">
        <v>798</v>
      </c>
      <c r="DA145" s="845" t="s">
        <v>798</v>
      </c>
      <c r="DB145" s="845" t="s">
        <v>798</v>
      </c>
      <c r="DC145" s="845" t="s">
        <v>798</v>
      </c>
      <c r="DD145" s="845" t="s">
        <v>798</v>
      </c>
      <c r="DE145" s="845" t="s">
        <v>798</v>
      </c>
      <c r="DF145" s="845" t="s">
        <v>798</v>
      </c>
      <c r="DG145" s="845" t="s">
        <v>798</v>
      </c>
      <c r="DH145" s="845" t="s">
        <v>798</v>
      </c>
      <c r="DI145" s="845" t="s">
        <v>798</v>
      </c>
      <c r="DJ145" s="845" t="s">
        <v>798</v>
      </c>
      <c r="DK145" s="845" t="s">
        <v>798</v>
      </c>
      <c r="DL145" s="845" t="s">
        <v>798</v>
      </c>
      <c r="DM145" s="845" t="s">
        <v>798</v>
      </c>
      <c r="DN145" s="845" t="s">
        <v>798</v>
      </c>
      <c r="DO145" s="845" t="s">
        <v>798</v>
      </c>
      <c r="DP145" s="845" t="s">
        <v>798</v>
      </c>
      <c r="DQ145" s="845" t="s">
        <v>798</v>
      </c>
      <c r="DR145" s="845" t="s">
        <v>798</v>
      </c>
      <c r="DS145" s="845" t="s">
        <v>798</v>
      </c>
      <c r="DT145" s="845" t="s">
        <v>798</v>
      </c>
      <c r="DU145" s="845" t="s">
        <v>798</v>
      </c>
      <c r="DV145" s="845" t="s">
        <v>798</v>
      </c>
      <c r="DW145" s="845" t="s">
        <v>798</v>
      </c>
      <c r="DX145" s="845" t="s">
        <v>798</v>
      </c>
      <c r="DY145" s="845" t="s">
        <v>798</v>
      </c>
      <c r="DZ145" s="845" t="s">
        <v>798</v>
      </c>
      <c r="EA145" s="845" t="s">
        <v>798</v>
      </c>
      <c r="EB145" s="845" t="s">
        <v>798</v>
      </c>
      <c r="EC145" s="845" t="s">
        <v>798</v>
      </c>
      <c r="ED145" s="845" t="s">
        <v>798</v>
      </c>
      <c r="EE145" s="845" t="s">
        <v>798</v>
      </c>
      <c r="EF145" s="845" t="s">
        <v>798</v>
      </c>
    </row>
    <row r="146" spans="1:136" x14ac:dyDescent="0.2">
      <c r="A146" s="845">
        <v>142</v>
      </c>
      <c r="B146" s="845">
        <v>10</v>
      </c>
      <c r="C146" s="845" t="s">
        <v>798</v>
      </c>
      <c r="D146" s="845" t="s">
        <v>798</v>
      </c>
      <c r="E146" s="845" t="s">
        <v>798</v>
      </c>
      <c r="F146" s="845" t="s">
        <v>798</v>
      </c>
      <c r="G146" s="845" t="s">
        <v>798</v>
      </c>
      <c r="H146" s="845" t="s">
        <v>798</v>
      </c>
      <c r="I146" s="845" t="s">
        <v>798</v>
      </c>
      <c r="J146" s="845" t="s">
        <v>798</v>
      </c>
      <c r="K146" s="845" t="s">
        <v>798</v>
      </c>
      <c r="L146" s="845" t="s">
        <v>798</v>
      </c>
      <c r="M146" s="845" t="s">
        <v>798</v>
      </c>
      <c r="N146" s="845" t="s">
        <v>798</v>
      </c>
      <c r="O146" s="845" t="s">
        <v>798</v>
      </c>
      <c r="P146" s="845" t="s">
        <v>798</v>
      </c>
      <c r="Q146" s="845" t="s">
        <v>798</v>
      </c>
      <c r="R146" s="845" t="s">
        <v>798</v>
      </c>
      <c r="S146" s="845" t="s">
        <v>798</v>
      </c>
      <c r="T146" s="845" t="s">
        <v>798</v>
      </c>
      <c r="U146" s="845" t="s">
        <v>798</v>
      </c>
      <c r="V146" s="845" t="s">
        <v>798</v>
      </c>
      <c r="W146" s="845" t="s">
        <v>798</v>
      </c>
      <c r="X146" s="845" t="s">
        <v>798</v>
      </c>
      <c r="Y146" s="845" t="s">
        <v>798</v>
      </c>
      <c r="Z146" s="845" t="s">
        <v>798</v>
      </c>
      <c r="AA146" s="845" t="s">
        <v>798</v>
      </c>
      <c r="AB146" s="845" t="s">
        <v>798</v>
      </c>
      <c r="AC146" s="845" t="s">
        <v>798</v>
      </c>
      <c r="AD146" s="845" t="s">
        <v>798</v>
      </c>
      <c r="AE146" s="845" t="s">
        <v>798</v>
      </c>
      <c r="AF146" s="845" t="s">
        <v>798</v>
      </c>
      <c r="AG146" s="845" t="s">
        <v>798</v>
      </c>
      <c r="AH146" s="845" t="s">
        <v>798</v>
      </c>
      <c r="AI146" s="845" t="s">
        <v>798</v>
      </c>
      <c r="AJ146" s="845" t="s">
        <v>798</v>
      </c>
      <c r="AK146" s="845" t="s">
        <v>798</v>
      </c>
      <c r="AL146" s="845" t="s">
        <v>798</v>
      </c>
      <c r="AM146" s="845" t="s">
        <v>798</v>
      </c>
      <c r="AN146" s="845" t="s">
        <v>798</v>
      </c>
      <c r="AO146" s="845" t="s">
        <v>798</v>
      </c>
      <c r="AP146" s="845" t="s">
        <v>798</v>
      </c>
      <c r="AQ146" s="845" t="s">
        <v>798</v>
      </c>
      <c r="AR146" s="845" t="s">
        <v>798</v>
      </c>
      <c r="AS146" s="845" t="s">
        <v>798</v>
      </c>
      <c r="AT146" s="845" t="s">
        <v>798</v>
      </c>
      <c r="AU146" s="845" t="s">
        <v>798</v>
      </c>
      <c r="AV146" s="845" t="s">
        <v>798</v>
      </c>
      <c r="AW146" s="845" t="s">
        <v>798</v>
      </c>
      <c r="AX146" s="845" t="s">
        <v>798</v>
      </c>
      <c r="AY146" s="845" t="s">
        <v>798</v>
      </c>
      <c r="AZ146" s="845" t="s">
        <v>798</v>
      </c>
      <c r="BA146" s="845" t="s">
        <v>798</v>
      </c>
      <c r="BB146" s="845" t="s">
        <v>798</v>
      </c>
      <c r="BC146" s="845" t="s">
        <v>798</v>
      </c>
      <c r="BD146" s="845" t="s">
        <v>798</v>
      </c>
      <c r="BE146" s="845" t="s">
        <v>798</v>
      </c>
      <c r="BF146" s="845" t="s">
        <v>798</v>
      </c>
      <c r="BG146" s="845" t="s">
        <v>798</v>
      </c>
      <c r="BH146" s="845" t="s">
        <v>798</v>
      </c>
      <c r="BI146" s="845" t="s">
        <v>798</v>
      </c>
      <c r="BJ146" s="845" t="s">
        <v>798</v>
      </c>
      <c r="BK146" s="845" t="s">
        <v>798</v>
      </c>
      <c r="BL146" s="845" t="s">
        <v>798</v>
      </c>
      <c r="BM146" s="845" t="s">
        <v>798</v>
      </c>
      <c r="BN146" s="845" t="s">
        <v>798</v>
      </c>
      <c r="BO146" s="845" t="s">
        <v>798</v>
      </c>
      <c r="BP146" s="845" t="s">
        <v>798</v>
      </c>
      <c r="BQ146" s="845" t="s">
        <v>798</v>
      </c>
      <c r="BR146" s="845" t="s">
        <v>798</v>
      </c>
      <c r="BS146" s="845" t="s">
        <v>798</v>
      </c>
      <c r="BT146" s="845" t="s">
        <v>798</v>
      </c>
      <c r="BU146" s="845" t="s">
        <v>798</v>
      </c>
      <c r="BV146" s="845" t="s">
        <v>798</v>
      </c>
      <c r="BW146" s="845" t="s">
        <v>798</v>
      </c>
      <c r="BX146" s="845" t="s">
        <v>798</v>
      </c>
      <c r="BY146" s="845" t="s">
        <v>798</v>
      </c>
      <c r="BZ146" s="845" t="s">
        <v>798</v>
      </c>
      <c r="CA146" s="845" t="s">
        <v>798</v>
      </c>
      <c r="CB146" s="845" t="s">
        <v>798</v>
      </c>
      <c r="CC146" s="845" t="s">
        <v>798</v>
      </c>
      <c r="CD146" s="845" t="s">
        <v>798</v>
      </c>
      <c r="CE146" s="845" t="s">
        <v>798</v>
      </c>
      <c r="CF146" s="845" t="s">
        <v>798</v>
      </c>
      <c r="CG146" s="845" t="s">
        <v>798</v>
      </c>
      <c r="CH146" s="845" t="s">
        <v>798</v>
      </c>
      <c r="CI146" s="845" t="s">
        <v>798</v>
      </c>
      <c r="CJ146" s="845" t="s">
        <v>798</v>
      </c>
      <c r="CK146" s="845" t="s">
        <v>798</v>
      </c>
      <c r="CL146" s="845" t="s">
        <v>798</v>
      </c>
      <c r="CM146" s="845" t="s">
        <v>798</v>
      </c>
      <c r="CN146" s="845" t="s">
        <v>798</v>
      </c>
      <c r="CO146" s="845" t="s">
        <v>798</v>
      </c>
      <c r="CP146" s="845" t="s">
        <v>798</v>
      </c>
      <c r="CQ146" s="845" t="s">
        <v>798</v>
      </c>
      <c r="CR146" s="845" t="s">
        <v>798</v>
      </c>
      <c r="CS146" s="845" t="s">
        <v>798</v>
      </c>
      <c r="CT146" s="845" t="s">
        <v>798</v>
      </c>
      <c r="CU146" s="845" t="s">
        <v>798</v>
      </c>
      <c r="CV146" s="845" t="s">
        <v>798</v>
      </c>
      <c r="CW146" s="845" t="s">
        <v>798</v>
      </c>
      <c r="CX146" s="845" t="s">
        <v>798</v>
      </c>
      <c r="CY146" s="845" t="s">
        <v>798</v>
      </c>
      <c r="CZ146" s="845" t="s">
        <v>798</v>
      </c>
      <c r="DA146" s="845" t="s">
        <v>798</v>
      </c>
      <c r="DB146" s="845" t="s">
        <v>798</v>
      </c>
      <c r="DC146" s="845" t="s">
        <v>798</v>
      </c>
      <c r="DD146" s="845" t="s">
        <v>798</v>
      </c>
      <c r="DE146" s="845" t="s">
        <v>798</v>
      </c>
      <c r="DF146" s="845" t="s">
        <v>798</v>
      </c>
      <c r="DG146" s="845" t="s">
        <v>798</v>
      </c>
      <c r="DH146" s="845" t="s">
        <v>798</v>
      </c>
      <c r="DI146" s="845" t="s">
        <v>798</v>
      </c>
      <c r="DJ146" s="845" t="s">
        <v>798</v>
      </c>
      <c r="DK146" s="845" t="s">
        <v>798</v>
      </c>
      <c r="DL146" s="845" t="s">
        <v>798</v>
      </c>
      <c r="DM146" s="845" t="s">
        <v>798</v>
      </c>
      <c r="DN146" s="845" t="s">
        <v>798</v>
      </c>
      <c r="DO146" s="845" t="s">
        <v>798</v>
      </c>
      <c r="DP146" s="845" t="s">
        <v>798</v>
      </c>
      <c r="DQ146" s="845" t="s">
        <v>798</v>
      </c>
      <c r="DR146" s="845" t="s">
        <v>798</v>
      </c>
      <c r="DS146" s="845" t="s">
        <v>798</v>
      </c>
      <c r="DT146" s="845" t="s">
        <v>798</v>
      </c>
      <c r="DU146" s="845" t="s">
        <v>798</v>
      </c>
      <c r="DV146" s="845" t="s">
        <v>798</v>
      </c>
      <c r="DW146" s="845" t="s">
        <v>798</v>
      </c>
      <c r="DX146" s="845" t="s">
        <v>798</v>
      </c>
      <c r="DY146" s="845" t="s">
        <v>798</v>
      </c>
      <c r="DZ146" s="845" t="s">
        <v>798</v>
      </c>
      <c r="EA146" s="845" t="s">
        <v>798</v>
      </c>
      <c r="EB146" s="845" t="s">
        <v>798</v>
      </c>
      <c r="EC146" s="845" t="s">
        <v>798</v>
      </c>
      <c r="ED146" s="845" t="s">
        <v>798</v>
      </c>
      <c r="EE146" s="845" t="s">
        <v>798</v>
      </c>
      <c r="EF146" s="845" t="s">
        <v>798</v>
      </c>
    </row>
    <row r="147" spans="1:136" x14ac:dyDescent="0.2">
      <c r="A147" s="845">
        <v>143</v>
      </c>
      <c r="B147" s="845">
        <v>11</v>
      </c>
      <c r="C147" s="845" t="s">
        <v>798</v>
      </c>
      <c r="D147" s="845" t="s">
        <v>798</v>
      </c>
      <c r="E147" s="845" t="s">
        <v>798</v>
      </c>
      <c r="F147" s="845" t="s">
        <v>798</v>
      </c>
      <c r="G147" s="845" t="s">
        <v>798</v>
      </c>
      <c r="H147" s="845" t="s">
        <v>798</v>
      </c>
      <c r="I147" s="845" t="s">
        <v>798</v>
      </c>
      <c r="J147" s="845" t="s">
        <v>798</v>
      </c>
      <c r="K147" s="845" t="s">
        <v>798</v>
      </c>
      <c r="L147" s="845" t="s">
        <v>798</v>
      </c>
      <c r="M147" s="845" t="s">
        <v>798</v>
      </c>
      <c r="N147" s="845" t="s">
        <v>798</v>
      </c>
      <c r="O147" s="845" t="s">
        <v>798</v>
      </c>
      <c r="P147" s="845" t="s">
        <v>798</v>
      </c>
      <c r="Q147" s="845" t="s">
        <v>798</v>
      </c>
      <c r="R147" s="845" t="s">
        <v>798</v>
      </c>
      <c r="S147" s="845" t="s">
        <v>798</v>
      </c>
      <c r="T147" s="845" t="s">
        <v>798</v>
      </c>
      <c r="U147" s="845" t="s">
        <v>798</v>
      </c>
      <c r="V147" s="845" t="s">
        <v>798</v>
      </c>
      <c r="W147" s="845" t="s">
        <v>798</v>
      </c>
      <c r="X147" s="845" t="s">
        <v>798</v>
      </c>
      <c r="Y147" s="845" t="s">
        <v>798</v>
      </c>
      <c r="Z147" s="845" t="s">
        <v>798</v>
      </c>
      <c r="AA147" s="845" t="s">
        <v>798</v>
      </c>
      <c r="AB147" s="845" t="s">
        <v>798</v>
      </c>
      <c r="AC147" s="845" t="s">
        <v>798</v>
      </c>
      <c r="AD147" s="845" t="s">
        <v>798</v>
      </c>
      <c r="AE147" s="845" t="s">
        <v>798</v>
      </c>
      <c r="AF147" s="845" t="s">
        <v>798</v>
      </c>
      <c r="AG147" s="845" t="s">
        <v>798</v>
      </c>
      <c r="AH147" s="845" t="s">
        <v>798</v>
      </c>
      <c r="AI147" s="845" t="s">
        <v>798</v>
      </c>
      <c r="AJ147" s="845" t="s">
        <v>798</v>
      </c>
      <c r="AK147" s="845" t="s">
        <v>798</v>
      </c>
      <c r="AL147" s="845" t="s">
        <v>798</v>
      </c>
      <c r="AM147" s="845" t="s">
        <v>798</v>
      </c>
      <c r="AN147" s="845" t="s">
        <v>798</v>
      </c>
      <c r="AO147" s="845" t="s">
        <v>798</v>
      </c>
      <c r="AP147" s="845" t="s">
        <v>798</v>
      </c>
      <c r="AQ147" s="845" t="s">
        <v>798</v>
      </c>
      <c r="AR147" s="845" t="s">
        <v>798</v>
      </c>
      <c r="AS147" s="845" t="s">
        <v>798</v>
      </c>
      <c r="AT147" s="845" t="s">
        <v>798</v>
      </c>
      <c r="AU147" s="845" t="s">
        <v>798</v>
      </c>
      <c r="AV147" s="845" t="s">
        <v>798</v>
      </c>
      <c r="AW147" s="845" t="s">
        <v>798</v>
      </c>
      <c r="AX147" s="845" t="s">
        <v>798</v>
      </c>
      <c r="AY147" s="845" t="s">
        <v>798</v>
      </c>
      <c r="AZ147" s="845" t="s">
        <v>798</v>
      </c>
      <c r="BA147" s="845" t="s">
        <v>798</v>
      </c>
      <c r="BB147" s="845" t="s">
        <v>798</v>
      </c>
      <c r="BC147" s="845" t="s">
        <v>798</v>
      </c>
      <c r="BD147" s="845" t="s">
        <v>798</v>
      </c>
      <c r="BE147" s="845" t="s">
        <v>798</v>
      </c>
      <c r="BF147" s="845" t="s">
        <v>798</v>
      </c>
      <c r="BG147" s="845" t="s">
        <v>798</v>
      </c>
      <c r="BH147" s="845" t="s">
        <v>798</v>
      </c>
      <c r="BI147" s="845" t="s">
        <v>798</v>
      </c>
      <c r="BJ147" s="845" t="s">
        <v>798</v>
      </c>
      <c r="BK147" s="845" t="s">
        <v>798</v>
      </c>
      <c r="BL147" s="845" t="s">
        <v>798</v>
      </c>
      <c r="BM147" s="845" t="s">
        <v>798</v>
      </c>
      <c r="BN147" s="845" t="s">
        <v>798</v>
      </c>
      <c r="BO147" s="845" t="s">
        <v>798</v>
      </c>
      <c r="BP147" s="845" t="s">
        <v>798</v>
      </c>
      <c r="BQ147" s="845" t="s">
        <v>798</v>
      </c>
      <c r="BR147" s="845" t="s">
        <v>798</v>
      </c>
      <c r="BS147" s="845" t="s">
        <v>798</v>
      </c>
      <c r="BT147" s="845" t="s">
        <v>798</v>
      </c>
      <c r="BU147" s="845" t="s">
        <v>798</v>
      </c>
      <c r="BV147" s="845" t="s">
        <v>798</v>
      </c>
      <c r="BW147" s="845" t="s">
        <v>798</v>
      </c>
      <c r="BX147" s="845" t="s">
        <v>798</v>
      </c>
      <c r="BY147" s="845" t="s">
        <v>798</v>
      </c>
      <c r="BZ147" s="845" t="s">
        <v>798</v>
      </c>
      <c r="CA147" s="845" t="s">
        <v>798</v>
      </c>
      <c r="CB147" s="845" t="s">
        <v>798</v>
      </c>
      <c r="CC147" s="845" t="s">
        <v>798</v>
      </c>
      <c r="CD147" s="845" t="s">
        <v>798</v>
      </c>
      <c r="CE147" s="845" t="s">
        <v>798</v>
      </c>
      <c r="CF147" s="845" t="s">
        <v>798</v>
      </c>
      <c r="CG147" s="845" t="s">
        <v>798</v>
      </c>
      <c r="CH147" s="845" t="s">
        <v>798</v>
      </c>
      <c r="CI147" s="845" t="s">
        <v>798</v>
      </c>
      <c r="CJ147" s="845" t="s">
        <v>798</v>
      </c>
      <c r="CK147" s="845" t="s">
        <v>798</v>
      </c>
      <c r="CL147" s="845" t="s">
        <v>798</v>
      </c>
      <c r="CM147" s="845" t="s">
        <v>798</v>
      </c>
      <c r="CN147" s="845" t="s">
        <v>798</v>
      </c>
      <c r="CO147" s="845" t="s">
        <v>798</v>
      </c>
      <c r="CP147" s="845" t="s">
        <v>798</v>
      </c>
      <c r="CQ147" s="845" t="s">
        <v>798</v>
      </c>
      <c r="CR147" s="845" t="s">
        <v>798</v>
      </c>
      <c r="CS147" s="845" t="s">
        <v>798</v>
      </c>
      <c r="CT147" s="845" t="s">
        <v>798</v>
      </c>
      <c r="CU147" s="845" t="s">
        <v>798</v>
      </c>
      <c r="CV147" s="845" t="s">
        <v>798</v>
      </c>
      <c r="CW147" s="845" t="s">
        <v>798</v>
      </c>
      <c r="CX147" s="845" t="s">
        <v>798</v>
      </c>
      <c r="CY147" s="845" t="s">
        <v>798</v>
      </c>
      <c r="CZ147" s="845" t="s">
        <v>798</v>
      </c>
      <c r="DA147" s="845" t="s">
        <v>798</v>
      </c>
      <c r="DB147" s="845" t="s">
        <v>798</v>
      </c>
      <c r="DC147" s="845" t="s">
        <v>798</v>
      </c>
      <c r="DD147" s="845" t="s">
        <v>798</v>
      </c>
      <c r="DE147" s="845" t="s">
        <v>798</v>
      </c>
      <c r="DF147" s="845" t="s">
        <v>798</v>
      </c>
      <c r="DG147" s="845" t="s">
        <v>798</v>
      </c>
      <c r="DH147" s="845" t="s">
        <v>798</v>
      </c>
      <c r="DI147" s="845" t="s">
        <v>798</v>
      </c>
      <c r="DJ147" s="845" t="s">
        <v>798</v>
      </c>
      <c r="DK147" s="845" t="s">
        <v>798</v>
      </c>
      <c r="DL147" s="845" t="s">
        <v>798</v>
      </c>
      <c r="DM147" s="845" t="s">
        <v>798</v>
      </c>
      <c r="DN147" s="845" t="s">
        <v>798</v>
      </c>
      <c r="DO147" s="845" t="s">
        <v>798</v>
      </c>
      <c r="DP147" s="845" t="s">
        <v>798</v>
      </c>
      <c r="DQ147" s="845" t="s">
        <v>798</v>
      </c>
      <c r="DR147" s="845" t="s">
        <v>798</v>
      </c>
      <c r="DS147" s="845" t="s">
        <v>798</v>
      </c>
      <c r="DT147" s="845" t="s">
        <v>798</v>
      </c>
      <c r="DU147" s="845" t="s">
        <v>798</v>
      </c>
      <c r="DV147" s="845" t="s">
        <v>798</v>
      </c>
      <c r="DW147" s="845" t="s">
        <v>798</v>
      </c>
      <c r="DX147" s="845" t="s">
        <v>798</v>
      </c>
      <c r="DY147" s="845" t="s">
        <v>798</v>
      </c>
      <c r="DZ147" s="845" t="s">
        <v>798</v>
      </c>
      <c r="EA147" s="845" t="s">
        <v>798</v>
      </c>
      <c r="EB147" s="845" t="s">
        <v>798</v>
      </c>
      <c r="EC147" s="845" t="s">
        <v>798</v>
      </c>
      <c r="ED147" s="845" t="s">
        <v>798</v>
      </c>
      <c r="EE147" s="845" t="s">
        <v>798</v>
      </c>
      <c r="EF147" s="845" t="s">
        <v>798</v>
      </c>
    </row>
    <row r="148" spans="1:136" x14ac:dyDescent="0.2">
      <c r="A148" s="845">
        <v>144</v>
      </c>
      <c r="B148" s="845">
        <v>12</v>
      </c>
      <c r="C148" s="845" t="s">
        <v>798</v>
      </c>
      <c r="D148" s="845" t="s">
        <v>798</v>
      </c>
      <c r="E148" s="845" t="s">
        <v>798</v>
      </c>
      <c r="F148" s="845" t="s">
        <v>798</v>
      </c>
      <c r="G148" s="845" t="s">
        <v>798</v>
      </c>
      <c r="H148" s="845" t="s">
        <v>798</v>
      </c>
      <c r="I148" s="845" t="s">
        <v>798</v>
      </c>
      <c r="J148" s="845" t="s">
        <v>798</v>
      </c>
      <c r="K148" s="845" t="s">
        <v>798</v>
      </c>
      <c r="L148" s="845" t="s">
        <v>798</v>
      </c>
      <c r="M148" s="845" t="s">
        <v>798</v>
      </c>
      <c r="N148" s="845" t="s">
        <v>798</v>
      </c>
      <c r="O148" s="845" t="s">
        <v>798</v>
      </c>
      <c r="P148" s="845" t="s">
        <v>798</v>
      </c>
      <c r="Q148" s="845" t="s">
        <v>798</v>
      </c>
      <c r="R148" s="845" t="s">
        <v>798</v>
      </c>
      <c r="S148" s="845" t="s">
        <v>798</v>
      </c>
      <c r="T148" s="845" t="s">
        <v>798</v>
      </c>
      <c r="U148" s="845" t="s">
        <v>798</v>
      </c>
      <c r="V148" s="845" t="s">
        <v>798</v>
      </c>
      <c r="W148" s="845" t="s">
        <v>798</v>
      </c>
      <c r="X148" s="845" t="s">
        <v>798</v>
      </c>
      <c r="Y148" s="845" t="s">
        <v>798</v>
      </c>
      <c r="Z148" s="845" t="s">
        <v>798</v>
      </c>
      <c r="AA148" s="845" t="s">
        <v>798</v>
      </c>
      <c r="AB148" s="845" t="s">
        <v>798</v>
      </c>
      <c r="AC148" s="845" t="s">
        <v>798</v>
      </c>
      <c r="AD148" s="845" t="s">
        <v>798</v>
      </c>
      <c r="AE148" s="845" t="s">
        <v>798</v>
      </c>
      <c r="AF148" s="845" t="s">
        <v>798</v>
      </c>
      <c r="AG148" s="845" t="s">
        <v>798</v>
      </c>
      <c r="AH148" s="845" t="s">
        <v>798</v>
      </c>
      <c r="AI148" s="845" t="s">
        <v>798</v>
      </c>
      <c r="AJ148" s="845" t="s">
        <v>798</v>
      </c>
      <c r="AK148" s="845" t="s">
        <v>798</v>
      </c>
      <c r="AL148" s="845" t="s">
        <v>798</v>
      </c>
      <c r="AM148" s="845" t="s">
        <v>798</v>
      </c>
      <c r="AN148" s="845" t="s">
        <v>798</v>
      </c>
      <c r="AO148" s="845" t="s">
        <v>798</v>
      </c>
      <c r="AP148" s="845" t="s">
        <v>798</v>
      </c>
      <c r="AQ148" s="845" t="s">
        <v>798</v>
      </c>
      <c r="AR148" s="845" t="s">
        <v>798</v>
      </c>
      <c r="AS148" s="845" t="s">
        <v>798</v>
      </c>
      <c r="AT148" s="845" t="s">
        <v>798</v>
      </c>
      <c r="AU148" s="845" t="s">
        <v>798</v>
      </c>
      <c r="AV148" s="845" t="s">
        <v>798</v>
      </c>
      <c r="AW148" s="845" t="s">
        <v>798</v>
      </c>
      <c r="AX148" s="845" t="s">
        <v>798</v>
      </c>
      <c r="AY148" s="845" t="s">
        <v>798</v>
      </c>
      <c r="AZ148" s="845" t="s">
        <v>798</v>
      </c>
      <c r="BA148" s="845" t="s">
        <v>798</v>
      </c>
      <c r="BB148" s="845" t="s">
        <v>798</v>
      </c>
      <c r="BC148" s="845" t="s">
        <v>798</v>
      </c>
      <c r="BD148" s="845" t="s">
        <v>798</v>
      </c>
      <c r="BE148" s="845" t="s">
        <v>798</v>
      </c>
      <c r="BF148" s="845" t="s">
        <v>798</v>
      </c>
      <c r="BG148" s="845" t="s">
        <v>798</v>
      </c>
      <c r="BH148" s="845" t="s">
        <v>798</v>
      </c>
      <c r="BI148" s="845" t="s">
        <v>798</v>
      </c>
      <c r="BJ148" s="845" t="s">
        <v>798</v>
      </c>
      <c r="BK148" s="845" t="s">
        <v>798</v>
      </c>
      <c r="BL148" s="845" t="s">
        <v>798</v>
      </c>
      <c r="BM148" s="845" t="s">
        <v>798</v>
      </c>
      <c r="BN148" s="845" t="s">
        <v>798</v>
      </c>
      <c r="BO148" s="845" t="s">
        <v>798</v>
      </c>
      <c r="BP148" s="845" t="s">
        <v>798</v>
      </c>
      <c r="BQ148" s="845" t="s">
        <v>798</v>
      </c>
      <c r="BR148" s="845" t="s">
        <v>798</v>
      </c>
      <c r="BS148" s="845" t="s">
        <v>798</v>
      </c>
      <c r="BT148" s="845" t="s">
        <v>798</v>
      </c>
      <c r="BU148" s="845" t="s">
        <v>798</v>
      </c>
      <c r="BV148" s="845" t="s">
        <v>798</v>
      </c>
      <c r="BW148" s="845" t="s">
        <v>798</v>
      </c>
      <c r="BX148" s="845" t="s">
        <v>798</v>
      </c>
      <c r="BY148" s="845" t="s">
        <v>798</v>
      </c>
      <c r="BZ148" s="845" t="s">
        <v>798</v>
      </c>
      <c r="CA148" s="845" t="s">
        <v>798</v>
      </c>
      <c r="CB148" s="845" t="s">
        <v>798</v>
      </c>
      <c r="CC148" s="845" t="s">
        <v>798</v>
      </c>
      <c r="CD148" s="845" t="s">
        <v>798</v>
      </c>
      <c r="CE148" s="845" t="s">
        <v>798</v>
      </c>
      <c r="CF148" s="845" t="s">
        <v>798</v>
      </c>
      <c r="CG148" s="845" t="s">
        <v>798</v>
      </c>
      <c r="CH148" s="845" t="s">
        <v>798</v>
      </c>
      <c r="CI148" s="845" t="s">
        <v>798</v>
      </c>
      <c r="CJ148" s="845" t="s">
        <v>798</v>
      </c>
      <c r="CK148" s="845" t="s">
        <v>798</v>
      </c>
      <c r="CL148" s="845" t="s">
        <v>798</v>
      </c>
      <c r="CM148" s="845" t="s">
        <v>798</v>
      </c>
      <c r="CN148" s="845" t="s">
        <v>798</v>
      </c>
      <c r="CO148" s="845" t="s">
        <v>798</v>
      </c>
      <c r="CP148" s="845" t="s">
        <v>798</v>
      </c>
      <c r="CQ148" s="845" t="s">
        <v>798</v>
      </c>
      <c r="CR148" s="845" t="s">
        <v>798</v>
      </c>
      <c r="CS148" s="845" t="s">
        <v>798</v>
      </c>
      <c r="CT148" s="845" t="s">
        <v>798</v>
      </c>
      <c r="CU148" s="845" t="s">
        <v>798</v>
      </c>
      <c r="CV148" s="845" t="s">
        <v>798</v>
      </c>
      <c r="CW148" s="845" t="s">
        <v>798</v>
      </c>
      <c r="CX148" s="845" t="s">
        <v>798</v>
      </c>
      <c r="CY148" s="845" t="s">
        <v>798</v>
      </c>
      <c r="CZ148" s="845" t="s">
        <v>798</v>
      </c>
      <c r="DA148" s="845" t="s">
        <v>798</v>
      </c>
      <c r="DB148" s="845" t="s">
        <v>798</v>
      </c>
      <c r="DC148" s="845" t="s">
        <v>798</v>
      </c>
      <c r="DD148" s="845" t="s">
        <v>798</v>
      </c>
      <c r="DE148" s="845" t="s">
        <v>798</v>
      </c>
      <c r="DF148" s="845" t="s">
        <v>798</v>
      </c>
      <c r="DG148" s="845" t="s">
        <v>798</v>
      </c>
      <c r="DH148" s="845" t="s">
        <v>798</v>
      </c>
      <c r="DI148" s="845" t="s">
        <v>798</v>
      </c>
      <c r="DJ148" s="845" t="s">
        <v>798</v>
      </c>
      <c r="DK148" s="845" t="s">
        <v>798</v>
      </c>
      <c r="DL148" s="845" t="s">
        <v>798</v>
      </c>
      <c r="DM148" s="845" t="s">
        <v>798</v>
      </c>
      <c r="DN148" s="845" t="s">
        <v>798</v>
      </c>
      <c r="DO148" s="845" t="s">
        <v>798</v>
      </c>
      <c r="DP148" s="845" t="s">
        <v>798</v>
      </c>
      <c r="DQ148" s="845" t="s">
        <v>798</v>
      </c>
      <c r="DR148" s="845" t="s">
        <v>798</v>
      </c>
      <c r="DS148" s="845" t="s">
        <v>798</v>
      </c>
      <c r="DT148" s="845" t="s">
        <v>798</v>
      </c>
      <c r="DU148" s="845" t="s">
        <v>798</v>
      </c>
      <c r="DV148" s="845" t="s">
        <v>798</v>
      </c>
      <c r="DW148" s="845" t="s">
        <v>798</v>
      </c>
      <c r="DX148" s="845" t="s">
        <v>798</v>
      </c>
      <c r="DY148" s="845" t="s">
        <v>798</v>
      </c>
      <c r="DZ148" s="845" t="s">
        <v>798</v>
      </c>
      <c r="EA148" s="845" t="s">
        <v>798</v>
      </c>
      <c r="EB148" s="845" t="s">
        <v>798</v>
      </c>
      <c r="EC148" s="845" t="s">
        <v>798</v>
      </c>
      <c r="ED148" s="845" t="s">
        <v>798</v>
      </c>
      <c r="EE148" s="845" t="s">
        <v>798</v>
      </c>
      <c r="EF148" s="845" t="s">
        <v>798</v>
      </c>
    </row>
    <row r="149" spans="1:136" x14ac:dyDescent="0.2">
      <c r="A149" s="845">
        <v>145</v>
      </c>
      <c r="B149" s="845">
        <v>1</v>
      </c>
      <c r="C149" s="845" t="s">
        <v>798</v>
      </c>
      <c r="D149" s="845" t="s">
        <v>798</v>
      </c>
      <c r="E149" s="845" t="s">
        <v>798</v>
      </c>
      <c r="F149" s="845" t="s">
        <v>798</v>
      </c>
      <c r="G149" s="845" t="s">
        <v>798</v>
      </c>
      <c r="H149" s="845" t="s">
        <v>798</v>
      </c>
      <c r="I149" s="845" t="s">
        <v>798</v>
      </c>
      <c r="J149" s="845" t="s">
        <v>798</v>
      </c>
      <c r="K149" s="845" t="s">
        <v>798</v>
      </c>
      <c r="L149" s="845" t="s">
        <v>798</v>
      </c>
      <c r="M149" s="845" t="s">
        <v>798</v>
      </c>
      <c r="N149" s="845" t="s">
        <v>798</v>
      </c>
      <c r="O149" s="845" t="s">
        <v>798</v>
      </c>
      <c r="P149" s="845" t="s">
        <v>798</v>
      </c>
      <c r="Q149" s="845" t="s">
        <v>798</v>
      </c>
      <c r="R149" s="845" t="s">
        <v>798</v>
      </c>
      <c r="S149" s="845" t="s">
        <v>798</v>
      </c>
      <c r="T149" s="845" t="s">
        <v>798</v>
      </c>
      <c r="U149" s="845" t="s">
        <v>798</v>
      </c>
      <c r="V149" s="845" t="s">
        <v>798</v>
      </c>
      <c r="W149" s="845" t="s">
        <v>798</v>
      </c>
      <c r="X149" s="845" t="s">
        <v>798</v>
      </c>
      <c r="Y149" s="845" t="s">
        <v>798</v>
      </c>
      <c r="Z149" s="845" t="s">
        <v>798</v>
      </c>
      <c r="AA149" s="845" t="s">
        <v>798</v>
      </c>
      <c r="AB149" s="845" t="s">
        <v>798</v>
      </c>
      <c r="AC149" s="845" t="s">
        <v>798</v>
      </c>
      <c r="AD149" s="845" t="s">
        <v>798</v>
      </c>
      <c r="AE149" s="845" t="s">
        <v>798</v>
      </c>
      <c r="AF149" s="845" t="s">
        <v>798</v>
      </c>
      <c r="AG149" s="845" t="s">
        <v>798</v>
      </c>
      <c r="AH149" s="845" t="s">
        <v>798</v>
      </c>
      <c r="AI149" s="845" t="s">
        <v>798</v>
      </c>
      <c r="AJ149" s="845" t="s">
        <v>798</v>
      </c>
      <c r="AK149" s="845" t="s">
        <v>798</v>
      </c>
      <c r="AL149" s="845" t="s">
        <v>798</v>
      </c>
      <c r="AM149" s="845" t="s">
        <v>798</v>
      </c>
      <c r="AN149" s="845" t="s">
        <v>798</v>
      </c>
      <c r="AO149" s="845" t="s">
        <v>798</v>
      </c>
      <c r="AP149" s="845" t="s">
        <v>798</v>
      </c>
      <c r="AQ149" s="845" t="s">
        <v>798</v>
      </c>
      <c r="AR149" s="845" t="s">
        <v>798</v>
      </c>
      <c r="AS149" s="845" t="s">
        <v>798</v>
      </c>
      <c r="AT149" s="845" t="s">
        <v>798</v>
      </c>
      <c r="AU149" s="845" t="s">
        <v>798</v>
      </c>
      <c r="AV149" s="845" t="s">
        <v>798</v>
      </c>
      <c r="AW149" s="845" t="s">
        <v>798</v>
      </c>
      <c r="AX149" s="845" t="s">
        <v>798</v>
      </c>
      <c r="AY149" s="845" t="s">
        <v>798</v>
      </c>
      <c r="AZ149" s="845" t="s">
        <v>798</v>
      </c>
      <c r="BA149" s="845" t="s">
        <v>798</v>
      </c>
      <c r="BB149" s="845" t="s">
        <v>798</v>
      </c>
      <c r="BC149" s="845" t="s">
        <v>798</v>
      </c>
      <c r="BD149" s="845" t="s">
        <v>798</v>
      </c>
      <c r="BE149" s="845" t="s">
        <v>798</v>
      </c>
      <c r="BF149" s="845" t="s">
        <v>798</v>
      </c>
      <c r="BG149" s="845" t="s">
        <v>798</v>
      </c>
      <c r="BH149" s="845" t="s">
        <v>798</v>
      </c>
      <c r="BI149" s="845" t="s">
        <v>798</v>
      </c>
      <c r="BJ149" s="845" t="s">
        <v>798</v>
      </c>
      <c r="BK149" s="845" t="s">
        <v>798</v>
      </c>
      <c r="BL149" s="845" t="s">
        <v>798</v>
      </c>
      <c r="BM149" s="845" t="s">
        <v>798</v>
      </c>
      <c r="BN149" s="845" t="s">
        <v>798</v>
      </c>
      <c r="BO149" s="845" t="s">
        <v>798</v>
      </c>
      <c r="BP149" s="845" t="s">
        <v>798</v>
      </c>
      <c r="BQ149" s="845" t="s">
        <v>798</v>
      </c>
      <c r="BR149" s="845" t="s">
        <v>798</v>
      </c>
      <c r="BS149" s="845" t="s">
        <v>798</v>
      </c>
      <c r="BT149" s="845" t="s">
        <v>798</v>
      </c>
      <c r="BU149" s="845" t="s">
        <v>798</v>
      </c>
      <c r="BV149" s="845" t="s">
        <v>798</v>
      </c>
      <c r="BW149" s="845" t="s">
        <v>798</v>
      </c>
      <c r="BX149" s="845" t="s">
        <v>798</v>
      </c>
      <c r="BY149" s="845" t="s">
        <v>798</v>
      </c>
      <c r="BZ149" s="845" t="s">
        <v>798</v>
      </c>
      <c r="CA149" s="845" t="s">
        <v>798</v>
      </c>
      <c r="CB149" s="845" t="s">
        <v>798</v>
      </c>
      <c r="CC149" s="845" t="s">
        <v>798</v>
      </c>
      <c r="CD149" s="845" t="s">
        <v>798</v>
      </c>
      <c r="CE149" s="845" t="s">
        <v>798</v>
      </c>
      <c r="CF149" s="845" t="s">
        <v>798</v>
      </c>
      <c r="CG149" s="845" t="s">
        <v>798</v>
      </c>
      <c r="CH149" s="845" t="s">
        <v>798</v>
      </c>
      <c r="CI149" s="845" t="s">
        <v>798</v>
      </c>
      <c r="CJ149" s="845" t="s">
        <v>798</v>
      </c>
      <c r="CK149" s="845" t="s">
        <v>798</v>
      </c>
      <c r="CL149" s="845" t="s">
        <v>798</v>
      </c>
      <c r="CM149" s="845" t="s">
        <v>798</v>
      </c>
      <c r="CN149" s="845" t="s">
        <v>798</v>
      </c>
      <c r="CO149" s="845" t="s">
        <v>798</v>
      </c>
      <c r="CP149" s="845" t="s">
        <v>798</v>
      </c>
      <c r="CQ149" s="845" t="s">
        <v>798</v>
      </c>
      <c r="CR149" s="845" t="s">
        <v>798</v>
      </c>
      <c r="CS149" s="845" t="s">
        <v>798</v>
      </c>
      <c r="CT149" s="845" t="s">
        <v>798</v>
      </c>
      <c r="CU149" s="845" t="s">
        <v>798</v>
      </c>
      <c r="CV149" s="845" t="s">
        <v>798</v>
      </c>
      <c r="CW149" s="845" t="s">
        <v>798</v>
      </c>
      <c r="CX149" s="845" t="s">
        <v>798</v>
      </c>
      <c r="CY149" s="845" t="s">
        <v>798</v>
      </c>
      <c r="CZ149" s="845" t="s">
        <v>798</v>
      </c>
      <c r="DA149" s="845" t="s">
        <v>798</v>
      </c>
      <c r="DB149" s="845" t="s">
        <v>798</v>
      </c>
      <c r="DC149" s="845" t="s">
        <v>798</v>
      </c>
      <c r="DD149" s="845" t="s">
        <v>798</v>
      </c>
      <c r="DE149" s="845" t="s">
        <v>798</v>
      </c>
      <c r="DF149" s="845" t="s">
        <v>798</v>
      </c>
      <c r="DG149" s="845" t="s">
        <v>798</v>
      </c>
      <c r="DH149" s="845" t="s">
        <v>798</v>
      </c>
      <c r="DI149" s="845" t="s">
        <v>798</v>
      </c>
      <c r="DJ149" s="845" t="s">
        <v>798</v>
      </c>
      <c r="DK149" s="845" t="s">
        <v>798</v>
      </c>
      <c r="DL149" s="845" t="s">
        <v>798</v>
      </c>
      <c r="DM149" s="845" t="s">
        <v>798</v>
      </c>
      <c r="DN149" s="845" t="s">
        <v>798</v>
      </c>
      <c r="DO149" s="845" t="s">
        <v>798</v>
      </c>
      <c r="DP149" s="845" t="s">
        <v>798</v>
      </c>
      <c r="DQ149" s="845" t="s">
        <v>798</v>
      </c>
      <c r="DR149" s="845" t="s">
        <v>798</v>
      </c>
      <c r="DS149" s="845" t="s">
        <v>798</v>
      </c>
      <c r="DT149" s="845" t="s">
        <v>798</v>
      </c>
      <c r="DU149" s="845" t="s">
        <v>798</v>
      </c>
      <c r="DV149" s="845" t="s">
        <v>798</v>
      </c>
      <c r="DW149" s="845" t="s">
        <v>798</v>
      </c>
      <c r="DX149" s="845" t="s">
        <v>798</v>
      </c>
      <c r="DY149" s="845" t="s">
        <v>798</v>
      </c>
      <c r="DZ149" s="845" t="s">
        <v>798</v>
      </c>
      <c r="EA149" s="845" t="s">
        <v>798</v>
      </c>
      <c r="EB149" s="845" t="s">
        <v>798</v>
      </c>
      <c r="EC149" s="845" t="s">
        <v>798</v>
      </c>
      <c r="ED149" s="845" t="s">
        <v>798</v>
      </c>
      <c r="EE149" s="845" t="s">
        <v>798</v>
      </c>
      <c r="EF149" s="845" t="s">
        <v>798</v>
      </c>
    </row>
    <row r="150" spans="1:136" x14ac:dyDescent="0.2">
      <c r="A150" s="845">
        <v>146</v>
      </c>
      <c r="B150" s="845">
        <v>2</v>
      </c>
      <c r="C150" s="845" t="s">
        <v>798</v>
      </c>
      <c r="D150" s="845" t="s">
        <v>798</v>
      </c>
      <c r="E150" s="845" t="s">
        <v>798</v>
      </c>
      <c r="F150" s="845" t="s">
        <v>798</v>
      </c>
      <c r="G150" s="845" t="s">
        <v>798</v>
      </c>
      <c r="H150" s="845" t="s">
        <v>798</v>
      </c>
      <c r="I150" s="845" t="s">
        <v>798</v>
      </c>
      <c r="J150" s="845" t="s">
        <v>798</v>
      </c>
      <c r="K150" s="845" t="s">
        <v>798</v>
      </c>
      <c r="L150" s="845" t="s">
        <v>798</v>
      </c>
      <c r="M150" s="845" t="s">
        <v>798</v>
      </c>
      <c r="N150" s="845" t="s">
        <v>798</v>
      </c>
      <c r="O150" s="845" t="s">
        <v>798</v>
      </c>
      <c r="P150" s="845" t="s">
        <v>798</v>
      </c>
      <c r="Q150" s="845" t="s">
        <v>798</v>
      </c>
      <c r="R150" s="845" t="s">
        <v>798</v>
      </c>
      <c r="S150" s="845" t="s">
        <v>798</v>
      </c>
      <c r="T150" s="845" t="s">
        <v>798</v>
      </c>
      <c r="U150" s="845" t="s">
        <v>798</v>
      </c>
      <c r="V150" s="845" t="s">
        <v>798</v>
      </c>
      <c r="W150" s="845" t="s">
        <v>798</v>
      </c>
      <c r="X150" s="845" t="s">
        <v>798</v>
      </c>
      <c r="Y150" s="845" t="s">
        <v>798</v>
      </c>
      <c r="Z150" s="845" t="s">
        <v>798</v>
      </c>
      <c r="AA150" s="845" t="s">
        <v>798</v>
      </c>
      <c r="AB150" s="845" t="s">
        <v>798</v>
      </c>
      <c r="AC150" s="845" t="s">
        <v>798</v>
      </c>
      <c r="AD150" s="845" t="s">
        <v>798</v>
      </c>
      <c r="AE150" s="845" t="s">
        <v>798</v>
      </c>
      <c r="AF150" s="845" t="s">
        <v>798</v>
      </c>
      <c r="AG150" s="845" t="s">
        <v>798</v>
      </c>
      <c r="AH150" s="845" t="s">
        <v>798</v>
      </c>
      <c r="AI150" s="845" t="s">
        <v>798</v>
      </c>
      <c r="AJ150" s="845" t="s">
        <v>798</v>
      </c>
      <c r="AK150" s="845" t="s">
        <v>798</v>
      </c>
      <c r="AL150" s="845" t="s">
        <v>798</v>
      </c>
      <c r="AM150" s="845" t="s">
        <v>798</v>
      </c>
      <c r="AN150" s="845" t="s">
        <v>798</v>
      </c>
      <c r="AO150" s="845" t="s">
        <v>798</v>
      </c>
      <c r="AP150" s="845" t="s">
        <v>798</v>
      </c>
      <c r="AQ150" s="845" t="s">
        <v>798</v>
      </c>
      <c r="AR150" s="845" t="s">
        <v>798</v>
      </c>
      <c r="AS150" s="845" t="s">
        <v>798</v>
      </c>
      <c r="AT150" s="845" t="s">
        <v>798</v>
      </c>
      <c r="AU150" s="845" t="s">
        <v>798</v>
      </c>
      <c r="AV150" s="845" t="s">
        <v>798</v>
      </c>
      <c r="AW150" s="845" t="s">
        <v>798</v>
      </c>
      <c r="AX150" s="845" t="s">
        <v>798</v>
      </c>
      <c r="AY150" s="845" t="s">
        <v>798</v>
      </c>
      <c r="AZ150" s="845" t="s">
        <v>798</v>
      </c>
      <c r="BA150" s="845" t="s">
        <v>798</v>
      </c>
      <c r="BB150" s="845" t="s">
        <v>798</v>
      </c>
      <c r="BC150" s="845" t="s">
        <v>798</v>
      </c>
      <c r="BD150" s="845" t="s">
        <v>798</v>
      </c>
      <c r="BE150" s="845" t="s">
        <v>798</v>
      </c>
      <c r="BF150" s="845" t="s">
        <v>798</v>
      </c>
      <c r="BG150" s="845" t="s">
        <v>798</v>
      </c>
      <c r="BH150" s="845" t="s">
        <v>798</v>
      </c>
      <c r="BI150" s="845" t="s">
        <v>798</v>
      </c>
      <c r="BJ150" s="845" t="s">
        <v>798</v>
      </c>
      <c r="BK150" s="845" t="s">
        <v>798</v>
      </c>
      <c r="BL150" s="845" t="s">
        <v>798</v>
      </c>
      <c r="BM150" s="845" t="s">
        <v>798</v>
      </c>
      <c r="BN150" s="845" t="s">
        <v>798</v>
      </c>
      <c r="BO150" s="845" t="s">
        <v>798</v>
      </c>
      <c r="BP150" s="845" t="s">
        <v>798</v>
      </c>
      <c r="BQ150" s="845" t="s">
        <v>798</v>
      </c>
      <c r="BR150" s="845" t="s">
        <v>798</v>
      </c>
      <c r="BS150" s="845" t="s">
        <v>798</v>
      </c>
      <c r="BT150" s="845" t="s">
        <v>798</v>
      </c>
      <c r="BU150" s="845" t="s">
        <v>798</v>
      </c>
      <c r="BV150" s="845" t="s">
        <v>798</v>
      </c>
      <c r="BW150" s="845" t="s">
        <v>798</v>
      </c>
      <c r="BX150" s="845" t="s">
        <v>798</v>
      </c>
      <c r="BY150" s="845" t="s">
        <v>798</v>
      </c>
      <c r="BZ150" s="845" t="s">
        <v>798</v>
      </c>
      <c r="CA150" s="845" t="s">
        <v>798</v>
      </c>
      <c r="CB150" s="845" t="s">
        <v>798</v>
      </c>
      <c r="CC150" s="845" t="s">
        <v>798</v>
      </c>
      <c r="CD150" s="845" t="s">
        <v>798</v>
      </c>
      <c r="CE150" s="845" t="s">
        <v>798</v>
      </c>
      <c r="CF150" s="845" t="s">
        <v>798</v>
      </c>
      <c r="CG150" s="845" t="s">
        <v>798</v>
      </c>
      <c r="CH150" s="845" t="s">
        <v>798</v>
      </c>
      <c r="CI150" s="845" t="s">
        <v>798</v>
      </c>
      <c r="CJ150" s="845" t="s">
        <v>798</v>
      </c>
      <c r="CK150" s="845" t="s">
        <v>798</v>
      </c>
      <c r="CL150" s="845" t="s">
        <v>798</v>
      </c>
      <c r="CM150" s="845" t="s">
        <v>798</v>
      </c>
      <c r="CN150" s="845" t="s">
        <v>798</v>
      </c>
      <c r="CO150" s="845" t="s">
        <v>798</v>
      </c>
      <c r="CP150" s="845" t="s">
        <v>798</v>
      </c>
      <c r="CQ150" s="845" t="s">
        <v>798</v>
      </c>
      <c r="CR150" s="845" t="s">
        <v>798</v>
      </c>
      <c r="CS150" s="845" t="s">
        <v>798</v>
      </c>
      <c r="CT150" s="845" t="s">
        <v>798</v>
      </c>
      <c r="CU150" s="845" t="s">
        <v>798</v>
      </c>
      <c r="CV150" s="845" t="s">
        <v>798</v>
      </c>
      <c r="CW150" s="845" t="s">
        <v>798</v>
      </c>
      <c r="CX150" s="845" t="s">
        <v>798</v>
      </c>
      <c r="CY150" s="845" t="s">
        <v>798</v>
      </c>
      <c r="CZ150" s="845" t="s">
        <v>798</v>
      </c>
      <c r="DA150" s="845" t="s">
        <v>798</v>
      </c>
      <c r="DB150" s="845" t="s">
        <v>798</v>
      </c>
      <c r="DC150" s="845" t="s">
        <v>798</v>
      </c>
      <c r="DD150" s="845" t="s">
        <v>798</v>
      </c>
      <c r="DE150" s="845" t="s">
        <v>798</v>
      </c>
      <c r="DF150" s="845" t="s">
        <v>798</v>
      </c>
      <c r="DG150" s="845" t="s">
        <v>798</v>
      </c>
      <c r="DH150" s="845" t="s">
        <v>798</v>
      </c>
      <c r="DI150" s="845" t="s">
        <v>798</v>
      </c>
      <c r="DJ150" s="845" t="s">
        <v>798</v>
      </c>
      <c r="DK150" s="845" t="s">
        <v>798</v>
      </c>
      <c r="DL150" s="845" t="s">
        <v>798</v>
      </c>
      <c r="DM150" s="845" t="s">
        <v>798</v>
      </c>
      <c r="DN150" s="845" t="s">
        <v>798</v>
      </c>
      <c r="DO150" s="845" t="s">
        <v>798</v>
      </c>
      <c r="DP150" s="845" t="s">
        <v>798</v>
      </c>
      <c r="DQ150" s="845" t="s">
        <v>798</v>
      </c>
      <c r="DR150" s="845" t="s">
        <v>798</v>
      </c>
      <c r="DS150" s="845" t="s">
        <v>798</v>
      </c>
      <c r="DT150" s="845" t="s">
        <v>798</v>
      </c>
      <c r="DU150" s="845" t="s">
        <v>798</v>
      </c>
      <c r="DV150" s="845" t="s">
        <v>798</v>
      </c>
      <c r="DW150" s="845" t="s">
        <v>798</v>
      </c>
      <c r="DX150" s="845" t="s">
        <v>798</v>
      </c>
      <c r="DY150" s="845" t="s">
        <v>798</v>
      </c>
      <c r="DZ150" s="845" t="s">
        <v>798</v>
      </c>
      <c r="EA150" s="845" t="s">
        <v>798</v>
      </c>
      <c r="EB150" s="845" t="s">
        <v>798</v>
      </c>
      <c r="EC150" s="845" t="s">
        <v>798</v>
      </c>
      <c r="ED150" s="845" t="s">
        <v>798</v>
      </c>
      <c r="EE150" s="845" t="s">
        <v>798</v>
      </c>
      <c r="EF150" s="845" t="s">
        <v>798</v>
      </c>
    </row>
    <row r="151" spans="1:136" x14ac:dyDescent="0.2">
      <c r="A151" s="845">
        <v>147</v>
      </c>
      <c r="B151" s="845">
        <v>3</v>
      </c>
      <c r="C151" s="845" t="s">
        <v>798</v>
      </c>
      <c r="D151" s="845" t="s">
        <v>798</v>
      </c>
      <c r="E151" s="845" t="s">
        <v>798</v>
      </c>
      <c r="F151" s="845" t="s">
        <v>798</v>
      </c>
      <c r="G151" s="845" t="s">
        <v>798</v>
      </c>
      <c r="H151" s="845" t="s">
        <v>798</v>
      </c>
      <c r="I151" s="845" t="s">
        <v>798</v>
      </c>
      <c r="J151" s="845" t="s">
        <v>798</v>
      </c>
      <c r="K151" s="845" t="s">
        <v>798</v>
      </c>
      <c r="L151" s="845" t="s">
        <v>798</v>
      </c>
      <c r="M151" s="845" t="s">
        <v>798</v>
      </c>
      <c r="N151" s="845" t="s">
        <v>798</v>
      </c>
      <c r="O151" s="845" t="s">
        <v>798</v>
      </c>
      <c r="P151" s="845" t="s">
        <v>798</v>
      </c>
      <c r="Q151" s="845" t="s">
        <v>798</v>
      </c>
      <c r="R151" s="845" t="s">
        <v>798</v>
      </c>
      <c r="S151" s="845" t="s">
        <v>798</v>
      </c>
      <c r="T151" s="845" t="s">
        <v>798</v>
      </c>
      <c r="U151" s="845" t="s">
        <v>798</v>
      </c>
      <c r="V151" s="845" t="s">
        <v>798</v>
      </c>
      <c r="W151" s="845" t="s">
        <v>798</v>
      </c>
      <c r="X151" s="845" t="s">
        <v>798</v>
      </c>
      <c r="Y151" s="845" t="s">
        <v>798</v>
      </c>
      <c r="Z151" s="845" t="s">
        <v>798</v>
      </c>
      <c r="AA151" s="845" t="s">
        <v>798</v>
      </c>
      <c r="AB151" s="845" t="s">
        <v>798</v>
      </c>
      <c r="AC151" s="845" t="s">
        <v>798</v>
      </c>
      <c r="AD151" s="845" t="s">
        <v>798</v>
      </c>
      <c r="AE151" s="845" t="s">
        <v>798</v>
      </c>
      <c r="AF151" s="845" t="s">
        <v>798</v>
      </c>
      <c r="AG151" s="845" t="s">
        <v>798</v>
      </c>
      <c r="AH151" s="845" t="s">
        <v>798</v>
      </c>
      <c r="AI151" s="845" t="s">
        <v>798</v>
      </c>
      <c r="AJ151" s="845" t="s">
        <v>798</v>
      </c>
      <c r="AK151" s="845" t="s">
        <v>798</v>
      </c>
      <c r="AL151" s="845" t="s">
        <v>798</v>
      </c>
      <c r="AM151" s="845" t="s">
        <v>798</v>
      </c>
      <c r="AN151" s="845" t="s">
        <v>798</v>
      </c>
      <c r="AO151" s="845" t="s">
        <v>798</v>
      </c>
      <c r="AP151" s="845" t="s">
        <v>798</v>
      </c>
      <c r="AQ151" s="845" t="s">
        <v>798</v>
      </c>
      <c r="AR151" s="845" t="s">
        <v>798</v>
      </c>
      <c r="AS151" s="845" t="s">
        <v>798</v>
      </c>
      <c r="AT151" s="845" t="s">
        <v>798</v>
      </c>
      <c r="AU151" s="845" t="s">
        <v>798</v>
      </c>
      <c r="AV151" s="845" t="s">
        <v>798</v>
      </c>
      <c r="AW151" s="845" t="s">
        <v>798</v>
      </c>
      <c r="AX151" s="845" t="s">
        <v>798</v>
      </c>
      <c r="AY151" s="845" t="s">
        <v>798</v>
      </c>
      <c r="AZ151" s="845" t="s">
        <v>798</v>
      </c>
      <c r="BA151" s="845" t="s">
        <v>798</v>
      </c>
      <c r="BB151" s="845" t="s">
        <v>798</v>
      </c>
      <c r="BC151" s="845" t="s">
        <v>798</v>
      </c>
      <c r="BD151" s="845" t="s">
        <v>798</v>
      </c>
      <c r="BE151" s="845" t="s">
        <v>798</v>
      </c>
      <c r="BF151" s="845" t="s">
        <v>798</v>
      </c>
      <c r="BG151" s="845" t="s">
        <v>798</v>
      </c>
      <c r="BH151" s="845" t="s">
        <v>798</v>
      </c>
      <c r="BI151" s="845" t="s">
        <v>798</v>
      </c>
      <c r="BJ151" s="845" t="s">
        <v>798</v>
      </c>
      <c r="BK151" s="845" t="s">
        <v>798</v>
      </c>
      <c r="BL151" s="845" t="s">
        <v>798</v>
      </c>
      <c r="BM151" s="845" t="s">
        <v>798</v>
      </c>
      <c r="BN151" s="845" t="s">
        <v>798</v>
      </c>
      <c r="BO151" s="845" t="s">
        <v>798</v>
      </c>
      <c r="BP151" s="845" t="s">
        <v>798</v>
      </c>
      <c r="BQ151" s="845" t="s">
        <v>798</v>
      </c>
      <c r="BR151" s="845" t="s">
        <v>798</v>
      </c>
      <c r="BS151" s="845" t="s">
        <v>798</v>
      </c>
      <c r="BT151" s="845" t="s">
        <v>798</v>
      </c>
      <c r="BU151" s="845" t="s">
        <v>798</v>
      </c>
      <c r="BV151" s="845" t="s">
        <v>798</v>
      </c>
      <c r="BW151" s="845" t="s">
        <v>798</v>
      </c>
      <c r="BX151" s="845" t="s">
        <v>798</v>
      </c>
      <c r="BY151" s="845" t="s">
        <v>798</v>
      </c>
      <c r="BZ151" s="845" t="s">
        <v>798</v>
      </c>
      <c r="CA151" s="845" t="s">
        <v>798</v>
      </c>
      <c r="CB151" s="845" t="s">
        <v>798</v>
      </c>
      <c r="CC151" s="845" t="s">
        <v>798</v>
      </c>
      <c r="CD151" s="845" t="s">
        <v>798</v>
      </c>
      <c r="CE151" s="845" t="s">
        <v>798</v>
      </c>
      <c r="CF151" s="845" t="s">
        <v>798</v>
      </c>
      <c r="CG151" s="845" t="s">
        <v>798</v>
      </c>
      <c r="CH151" s="845" t="s">
        <v>798</v>
      </c>
      <c r="CI151" s="845" t="s">
        <v>798</v>
      </c>
      <c r="CJ151" s="845" t="s">
        <v>798</v>
      </c>
      <c r="CK151" s="845" t="s">
        <v>798</v>
      </c>
      <c r="CL151" s="845" t="s">
        <v>798</v>
      </c>
      <c r="CM151" s="845" t="s">
        <v>798</v>
      </c>
      <c r="CN151" s="845" t="s">
        <v>798</v>
      </c>
      <c r="CO151" s="845" t="s">
        <v>798</v>
      </c>
      <c r="CP151" s="845" t="s">
        <v>798</v>
      </c>
      <c r="CQ151" s="845" t="s">
        <v>798</v>
      </c>
      <c r="CR151" s="845" t="s">
        <v>798</v>
      </c>
      <c r="CS151" s="845" t="s">
        <v>798</v>
      </c>
      <c r="CT151" s="845" t="s">
        <v>798</v>
      </c>
      <c r="CU151" s="845" t="s">
        <v>798</v>
      </c>
      <c r="CV151" s="845" t="s">
        <v>798</v>
      </c>
      <c r="CW151" s="845" t="s">
        <v>798</v>
      </c>
      <c r="CX151" s="845" t="s">
        <v>798</v>
      </c>
      <c r="CY151" s="845" t="s">
        <v>798</v>
      </c>
      <c r="CZ151" s="845" t="s">
        <v>798</v>
      </c>
      <c r="DA151" s="845" t="s">
        <v>798</v>
      </c>
      <c r="DB151" s="845" t="s">
        <v>798</v>
      </c>
      <c r="DC151" s="845" t="s">
        <v>798</v>
      </c>
      <c r="DD151" s="845" t="s">
        <v>798</v>
      </c>
      <c r="DE151" s="845" t="s">
        <v>798</v>
      </c>
      <c r="DF151" s="845" t="s">
        <v>798</v>
      </c>
      <c r="DG151" s="845" t="s">
        <v>798</v>
      </c>
      <c r="DH151" s="845" t="s">
        <v>798</v>
      </c>
      <c r="DI151" s="845" t="s">
        <v>798</v>
      </c>
      <c r="DJ151" s="845" t="s">
        <v>798</v>
      </c>
      <c r="DK151" s="845" t="s">
        <v>798</v>
      </c>
      <c r="DL151" s="845" t="s">
        <v>798</v>
      </c>
      <c r="DM151" s="845" t="s">
        <v>798</v>
      </c>
      <c r="DN151" s="845" t="s">
        <v>798</v>
      </c>
      <c r="DO151" s="845" t="s">
        <v>798</v>
      </c>
      <c r="DP151" s="845" t="s">
        <v>798</v>
      </c>
      <c r="DQ151" s="845" t="s">
        <v>798</v>
      </c>
      <c r="DR151" s="845" t="s">
        <v>798</v>
      </c>
      <c r="DS151" s="845" t="s">
        <v>798</v>
      </c>
      <c r="DT151" s="845" t="s">
        <v>798</v>
      </c>
      <c r="DU151" s="845" t="s">
        <v>798</v>
      </c>
      <c r="DV151" s="845" t="s">
        <v>798</v>
      </c>
      <c r="DW151" s="845" t="s">
        <v>798</v>
      </c>
      <c r="DX151" s="845" t="s">
        <v>798</v>
      </c>
      <c r="DY151" s="845" t="s">
        <v>798</v>
      </c>
      <c r="DZ151" s="845" t="s">
        <v>798</v>
      </c>
      <c r="EA151" s="845" t="s">
        <v>798</v>
      </c>
      <c r="EB151" s="845" t="s">
        <v>798</v>
      </c>
      <c r="EC151" s="845" t="s">
        <v>798</v>
      </c>
      <c r="ED151" s="845" t="s">
        <v>798</v>
      </c>
      <c r="EE151" s="845" t="s">
        <v>798</v>
      </c>
      <c r="EF151" s="845" t="s">
        <v>798</v>
      </c>
    </row>
    <row r="152" spans="1:136" x14ac:dyDescent="0.2">
      <c r="A152" s="845">
        <v>148</v>
      </c>
      <c r="B152" s="845">
        <v>4</v>
      </c>
      <c r="C152" s="845" t="s">
        <v>798</v>
      </c>
      <c r="D152" s="845" t="s">
        <v>798</v>
      </c>
      <c r="E152" s="845" t="s">
        <v>798</v>
      </c>
      <c r="F152" s="845" t="s">
        <v>798</v>
      </c>
      <c r="G152" s="845" t="s">
        <v>798</v>
      </c>
      <c r="H152" s="845" t="s">
        <v>798</v>
      </c>
      <c r="I152" s="845" t="s">
        <v>798</v>
      </c>
      <c r="J152" s="845" t="s">
        <v>798</v>
      </c>
      <c r="K152" s="845" t="s">
        <v>798</v>
      </c>
      <c r="L152" s="845" t="s">
        <v>798</v>
      </c>
      <c r="M152" s="845" t="s">
        <v>798</v>
      </c>
      <c r="N152" s="845" t="s">
        <v>798</v>
      </c>
      <c r="O152" s="845" t="s">
        <v>798</v>
      </c>
      <c r="P152" s="845" t="s">
        <v>798</v>
      </c>
      <c r="Q152" s="845" t="s">
        <v>798</v>
      </c>
      <c r="R152" s="845" t="s">
        <v>798</v>
      </c>
      <c r="S152" s="845" t="s">
        <v>798</v>
      </c>
      <c r="T152" s="845" t="s">
        <v>798</v>
      </c>
      <c r="U152" s="845" t="s">
        <v>798</v>
      </c>
      <c r="V152" s="845" t="s">
        <v>798</v>
      </c>
      <c r="W152" s="845" t="s">
        <v>798</v>
      </c>
      <c r="X152" s="845" t="s">
        <v>798</v>
      </c>
      <c r="Y152" s="845" t="s">
        <v>798</v>
      </c>
      <c r="Z152" s="845" t="s">
        <v>798</v>
      </c>
      <c r="AA152" s="845" t="s">
        <v>798</v>
      </c>
      <c r="AB152" s="845" t="s">
        <v>798</v>
      </c>
      <c r="AC152" s="845" t="s">
        <v>798</v>
      </c>
      <c r="AD152" s="845" t="s">
        <v>798</v>
      </c>
      <c r="AE152" s="845" t="s">
        <v>798</v>
      </c>
      <c r="AF152" s="845" t="s">
        <v>798</v>
      </c>
      <c r="AG152" s="845" t="s">
        <v>798</v>
      </c>
      <c r="AH152" s="845" t="s">
        <v>798</v>
      </c>
      <c r="AI152" s="845" t="s">
        <v>798</v>
      </c>
      <c r="AJ152" s="845" t="s">
        <v>798</v>
      </c>
      <c r="AK152" s="845" t="s">
        <v>798</v>
      </c>
      <c r="AL152" s="845" t="s">
        <v>798</v>
      </c>
      <c r="AM152" s="845" t="s">
        <v>798</v>
      </c>
      <c r="AN152" s="845" t="s">
        <v>798</v>
      </c>
      <c r="AO152" s="845" t="s">
        <v>798</v>
      </c>
      <c r="AP152" s="845" t="s">
        <v>798</v>
      </c>
      <c r="AQ152" s="845" t="s">
        <v>798</v>
      </c>
      <c r="AR152" s="845" t="s">
        <v>798</v>
      </c>
      <c r="AS152" s="845" t="s">
        <v>798</v>
      </c>
      <c r="AT152" s="845" t="s">
        <v>798</v>
      </c>
      <c r="AU152" s="845" t="s">
        <v>798</v>
      </c>
      <c r="AV152" s="845" t="s">
        <v>798</v>
      </c>
      <c r="AW152" s="845" t="s">
        <v>798</v>
      </c>
      <c r="AX152" s="845" t="s">
        <v>798</v>
      </c>
      <c r="AY152" s="845" t="s">
        <v>798</v>
      </c>
      <c r="AZ152" s="845" t="s">
        <v>798</v>
      </c>
      <c r="BA152" s="845" t="s">
        <v>798</v>
      </c>
      <c r="BB152" s="845" t="s">
        <v>798</v>
      </c>
      <c r="BC152" s="845" t="s">
        <v>798</v>
      </c>
      <c r="BD152" s="845" t="s">
        <v>798</v>
      </c>
      <c r="BE152" s="845" t="s">
        <v>798</v>
      </c>
      <c r="BF152" s="845" t="s">
        <v>798</v>
      </c>
      <c r="BG152" s="845" t="s">
        <v>798</v>
      </c>
      <c r="BH152" s="845" t="s">
        <v>798</v>
      </c>
      <c r="BI152" s="845" t="s">
        <v>798</v>
      </c>
      <c r="BJ152" s="845" t="s">
        <v>798</v>
      </c>
      <c r="BK152" s="845" t="s">
        <v>798</v>
      </c>
      <c r="BL152" s="845" t="s">
        <v>798</v>
      </c>
      <c r="BM152" s="845" t="s">
        <v>798</v>
      </c>
      <c r="BN152" s="845" t="s">
        <v>798</v>
      </c>
      <c r="BO152" s="845" t="s">
        <v>798</v>
      </c>
      <c r="BP152" s="845" t="s">
        <v>798</v>
      </c>
      <c r="BQ152" s="845" t="s">
        <v>798</v>
      </c>
      <c r="BR152" s="845" t="s">
        <v>798</v>
      </c>
      <c r="BS152" s="845" t="s">
        <v>798</v>
      </c>
      <c r="BT152" s="845" t="s">
        <v>798</v>
      </c>
      <c r="BU152" s="845" t="s">
        <v>798</v>
      </c>
      <c r="BV152" s="845" t="s">
        <v>798</v>
      </c>
      <c r="BW152" s="845" t="s">
        <v>798</v>
      </c>
      <c r="BX152" s="845" t="s">
        <v>798</v>
      </c>
      <c r="BY152" s="845" t="s">
        <v>798</v>
      </c>
      <c r="BZ152" s="845" t="s">
        <v>798</v>
      </c>
      <c r="CA152" s="845" t="s">
        <v>798</v>
      </c>
      <c r="CB152" s="845" t="s">
        <v>798</v>
      </c>
      <c r="CC152" s="845" t="s">
        <v>798</v>
      </c>
      <c r="CD152" s="845" t="s">
        <v>798</v>
      </c>
      <c r="CE152" s="845" t="s">
        <v>798</v>
      </c>
      <c r="CF152" s="845" t="s">
        <v>798</v>
      </c>
      <c r="CG152" s="845" t="s">
        <v>798</v>
      </c>
      <c r="CH152" s="845" t="s">
        <v>798</v>
      </c>
      <c r="CI152" s="845" t="s">
        <v>798</v>
      </c>
      <c r="CJ152" s="845" t="s">
        <v>798</v>
      </c>
      <c r="CK152" s="845" t="s">
        <v>798</v>
      </c>
      <c r="CL152" s="845" t="s">
        <v>798</v>
      </c>
      <c r="CM152" s="845" t="s">
        <v>798</v>
      </c>
      <c r="CN152" s="845" t="s">
        <v>798</v>
      </c>
      <c r="CO152" s="845" t="s">
        <v>798</v>
      </c>
      <c r="CP152" s="845" t="s">
        <v>798</v>
      </c>
      <c r="CQ152" s="845" t="s">
        <v>798</v>
      </c>
      <c r="CR152" s="845" t="s">
        <v>798</v>
      </c>
      <c r="CS152" s="845" t="s">
        <v>798</v>
      </c>
      <c r="CT152" s="845" t="s">
        <v>798</v>
      </c>
      <c r="CU152" s="845" t="s">
        <v>798</v>
      </c>
      <c r="CV152" s="845" t="s">
        <v>798</v>
      </c>
      <c r="CW152" s="845" t="s">
        <v>798</v>
      </c>
      <c r="CX152" s="845" t="s">
        <v>798</v>
      </c>
      <c r="CY152" s="845" t="s">
        <v>798</v>
      </c>
      <c r="CZ152" s="845" t="s">
        <v>798</v>
      </c>
      <c r="DA152" s="845" t="s">
        <v>798</v>
      </c>
      <c r="DB152" s="845" t="s">
        <v>798</v>
      </c>
      <c r="DC152" s="845" t="s">
        <v>798</v>
      </c>
      <c r="DD152" s="845" t="s">
        <v>798</v>
      </c>
      <c r="DE152" s="845" t="s">
        <v>798</v>
      </c>
      <c r="DF152" s="845" t="s">
        <v>798</v>
      </c>
      <c r="DG152" s="845" t="s">
        <v>798</v>
      </c>
      <c r="DH152" s="845" t="s">
        <v>798</v>
      </c>
      <c r="DI152" s="845" t="s">
        <v>798</v>
      </c>
      <c r="DJ152" s="845" t="s">
        <v>798</v>
      </c>
      <c r="DK152" s="845" t="s">
        <v>798</v>
      </c>
      <c r="DL152" s="845" t="s">
        <v>798</v>
      </c>
      <c r="DM152" s="845" t="s">
        <v>798</v>
      </c>
      <c r="DN152" s="845" t="s">
        <v>798</v>
      </c>
      <c r="DO152" s="845" t="s">
        <v>798</v>
      </c>
      <c r="DP152" s="845" t="s">
        <v>798</v>
      </c>
      <c r="DQ152" s="845" t="s">
        <v>798</v>
      </c>
      <c r="DR152" s="845" t="s">
        <v>798</v>
      </c>
      <c r="DS152" s="845" t="s">
        <v>798</v>
      </c>
      <c r="DT152" s="845" t="s">
        <v>798</v>
      </c>
      <c r="DU152" s="845" t="s">
        <v>798</v>
      </c>
      <c r="DV152" s="845" t="s">
        <v>798</v>
      </c>
      <c r="DW152" s="845" t="s">
        <v>798</v>
      </c>
      <c r="DX152" s="845" t="s">
        <v>798</v>
      </c>
      <c r="DY152" s="845" t="s">
        <v>798</v>
      </c>
      <c r="DZ152" s="845" t="s">
        <v>798</v>
      </c>
      <c r="EA152" s="845" t="s">
        <v>798</v>
      </c>
      <c r="EB152" s="845" t="s">
        <v>798</v>
      </c>
      <c r="EC152" s="845" t="s">
        <v>798</v>
      </c>
      <c r="ED152" s="845" t="s">
        <v>798</v>
      </c>
      <c r="EE152" s="845" t="s">
        <v>798</v>
      </c>
      <c r="EF152" s="845" t="s">
        <v>798</v>
      </c>
    </row>
    <row r="153" spans="1:136" x14ac:dyDescent="0.2">
      <c r="A153" s="845">
        <v>149</v>
      </c>
      <c r="B153" s="845">
        <v>5</v>
      </c>
      <c r="C153" s="845" t="s">
        <v>798</v>
      </c>
      <c r="D153" s="845" t="s">
        <v>798</v>
      </c>
      <c r="E153" s="845" t="s">
        <v>798</v>
      </c>
      <c r="F153" s="845" t="s">
        <v>798</v>
      </c>
      <c r="G153" s="845" t="s">
        <v>798</v>
      </c>
      <c r="H153" s="845" t="s">
        <v>798</v>
      </c>
      <c r="I153" s="845" t="s">
        <v>798</v>
      </c>
      <c r="J153" s="845" t="s">
        <v>798</v>
      </c>
      <c r="K153" s="845" t="s">
        <v>798</v>
      </c>
      <c r="L153" s="845" t="s">
        <v>798</v>
      </c>
      <c r="M153" s="845" t="s">
        <v>798</v>
      </c>
      <c r="N153" s="845" t="s">
        <v>798</v>
      </c>
      <c r="O153" s="845" t="s">
        <v>798</v>
      </c>
      <c r="P153" s="845" t="s">
        <v>798</v>
      </c>
      <c r="Q153" s="845" t="s">
        <v>798</v>
      </c>
      <c r="R153" s="845" t="s">
        <v>798</v>
      </c>
      <c r="S153" s="845" t="s">
        <v>798</v>
      </c>
      <c r="T153" s="845" t="s">
        <v>798</v>
      </c>
      <c r="U153" s="845" t="s">
        <v>798</v>
      </c>
      <c r="V153" s="845" t="s">
        <v>798</v>
      </c>
      <c r="W153" s="845" t="s">
        <v>798</v>
      </c>
      <c r="X153" s="845" t="s">
        <v>798</v>
      </c>
      <c r="Y153" s="845" t="s">
        <v>798</v>
      </c>
      <c r="Z153" s="845" t="s">
        <v>798</v>
      </c>
      <c r="AA153" s="845" t="s">
        <v>798</v>
      </c>
      <c r="AB153" s="845" t="s">
        <v>798</v>
      </c>
      <c r="AC153" s="845" t="s">
        <v>798</v>
      </c>
      <c r="AD153" s="845" t="s">
        <v>798</v>
      </c>
      <c r="AE153" s="845" t="s">
        <v>798</v>
      </c>
      <c r="AF153" s="845" t="s">
        <v>798</v>
      </c>
      <c r="AG153" s="845" t="s">
        <v>798</v>
      </c>
      <c r="AH153" s="845" t="s">
        <v>798</v>
      </c>
      <c r="AI153" s="845" t="s">
        <v>798</v>
      </c>
      <c r="AJ153" s="845" t="s">
        <v>798</v>
      </c>
      <c r="AK153" s="845" t="s">
        <v>798</v>
      </c>
      <c r="AL153" s="845" t="s">
        <v>798</v>
      </c>
      <c r="AM153" s="845" t="s">
        <v>798</v>
      </c>
      <c r="AN153" s="845" t="s">
        <v>798</v>
      </c>
      <c r="AO153" s="845" t="s">
        <v>798</v>
      </c>
      <c r="AP153" s="845" t="s">
        <v>798</v>
      </c>
      <c r="AQ153" s="845" t="s">
        <v>798</v>
      </c>
      <c r="AR153" s="845" t="s">
        <v>798</v>
      </c>
      <c r="AS153" s="845" t="s">
        <v>798</v>
      </c>
      <c r="AT153" s="845" t="s">
        <v>798</v>
      </c>
      <c r="AU153" s="845" t="s">
        <v>798</v>
      </c>
      <c r="AV153" s="845" t="s">
        <v>798</v>
      </c>
      <c r="AW153" s="845" t="s">
        <v>798</v>
      </c>
      <c r="AX153" s="845" t="s">
        <v>798</v>
      </c>
      <c r="AY153" s="845" t="s">
        <v>798</v>
      </c>
      <c r="AZ153" s="845" t="s">
        <v>798</v>
      </c>
      <c r="BA153" s="845" t="s">
        <v>798</v>
      </c>
      <c r="BB153" s="845" t="s">
        <v>798</v>
      </c>
      <c r="BC153" s="845" t="s">
        <v>798</v>
      </c>
      <c r="BD153" s="845" t="s">
        <v>798</v>
      </c>
      <c r="BE153" s="845" t="s">
        <v>798</v>
      </c>
      <c r="BF153" s="845" t="s">
        <v>798</v>
      </c>
      <c r="BG153" s="845" t="s">
        <v>798</v>
      </c>
      <c r="BH153" s="845" t="s">
        <v>798</v>
      </c>
      <c r="BI153" s="845" t="s">
        <v>798</v>
      </c>
      <c r="BJ153" s="845" t="s">
        <v>798</v>
      </c>
      <c r="BK153" s="845" t="s">
        <v>798</v>
      </c>
      <c r="BL153" s="845" t="s">
        <v>798</v>
      </c>
      <c r="BM153" s="845" t="s">
        <v>798</v>
      </c>
      <c r="BN153" s="845" t="s">
        <v>798</v>
      </c>
      <c r="BO153" s="845" t="s">
        <v>798</v>
      </c>
      <c r="BP153" s="845" t="s">
        <v>798</v>
      </c>
      <c r="BQ153" s="845" t="s">
        <v>798</v>
      </c>
      <c r="BR153" s="845" t="s">
        <v>798</v>
      </c>
      <c r="BS153" s="845" t="s">
        <v>798</v>
      </c>
      <c r="BT153" s="845" t="s">
        <v>798</v>
      </c>
      <c r="BU153" s="845" t="s">
        <v>798</v>
      </c>
      <c r="BV153" s="845" t="s">
        <v>798</v>
      </c>
      <c r="BW153" s="845" t="s">
        <v>798</v>
      </c>
      <c r="BX153" s="845" t="s">
        <v>798</v>
      </c>
      <c r="BY153" s="845" t="s">
        <v>798</v>
      </c>
      <c r="BZ153" s="845" t="s">
        <v>798</v>
      </c>
      <c r="CA153" s="845" t="s">
        <v>798</v>
      </c>
      <c r="CB153" s="845" t="s">
        <v>798</v>
      </c>
      <c r="CC153" s="845" t="s">
        <v>798</v>
      </c>
      <c r="CD153" s="845" t="s">
        <v>798</v>
      </c>
      <c r="CE153" s="845" t="s">
        <v>798</v>
      </c>
      <c r="CF153" s="845" t="s">
        <v>798</v>
      </c>
      <c r="CG153" s="845" t="s">
        <v>798</v>
      </c>
      <c r="CH153" s="845" t="s">
        <v>798</v>
      </c>
      <c r="CI153" s="845" t="s">
        <v>798</v>
      </c>
      <c r="CJ153" s="845" t="s">
        <v>798</v>
      </c>
      <c r="CK153" s="845" t="s">
        <v>798</v>
      </c>
      <c r="CL153" s="845" t="s">
        <v>798</v>
      </c>
      <c r="CM153" s="845" t="s">
        <v>798</v>
      </c>
      <c r="CN153" s="845" t="s">
        <v>798</v>
      </c>
      <c r="CO153" s="845" t="s">
        <v>798</v>
      </c>
      <c r="CP153" s="845" t="s">
        <v>798</v>
      </c>
      <c r="CQ153" s="845" t="s">
        <v>798</v>
      </c>
      <c r="CR153" s="845" t="s">
        <v>798</v>
      </c>
      <c r="CS153" s="845" t="s">
        <v>798</v>
      </c>
      <c r="CT153" s="845" t="s">
        <v>798</v>
      </c>
      <c r="CU153" s="845" t="s">
        <v>798</v>
      </c>
      <c r="CV153" s="845" t="s">
        <v>798</v>
      </c>
      <c r="CW153" s="845" t="s">
        <v>798</v>
      </c>
      <c r="CX153" s="845" t="s">
        <v>798</v>
      </c>
      <c r="CY153" s="845" t="s">
        <v>798</v>
      </c>
      <c r="CZ153" s="845" t="s">
        <v>798</v>
      </c>
      <c r="DA153" s="845" t="s">
        <v>798</v>
      </c>
      <c r="DB153" s="845" t="s">
        <v>798</v>
      </c>
      <c r="DC153" s="845" t="s">
        <v>798</v>
      </c>
      <c r="DD153" s="845" t="s">
        <v>798</v>
      </c>
      <c r="DE153" s="845" t="s">
        <v>798</v>
      </c>
      <c r="DF153" s="845" t="s">
        <v>798</v>
      </c>
      <c r="DG153" s="845" t="s">
        <v>798</v>
      </c>
      <c r="DH153" s="845" t="s">
        <v>798</v>
      </c>
      <c r="DI153" s="845" t="s">
        <v>798</v>
      </c>
      <c r="DJ153" s="845" t="s">
        <v>798</v>
      </c>
      <c r="DK153" s="845" t="s">
        <v>798</v>
      </c>
      <c r="DL153" s="845" t="s">
        <v>798</v>
      </c>
      <c r="DM153" s="845" t="s">
        <v>798</v>
      </c>
      <c r="DN153" s="845" t="s">
        <v>798</v>
      </c>
      <c r="DO153" s="845" t="s">
        <v>798</v>
      </c>
      <c r="DP153" s="845" t="s">
        <v>798</v>
      </c>
      <c r="DQ153" s="845" t="s">
        <v>798</v>
      </c>
      <c r="DR153" s="845" t="s">
        <v>798</v>
      </c>
      <c r="DS153" s="845" t="s">
        <v>798</v>
      </c>
      <c r="DT153" s="845" t="s">
        <v>798</v>
      </c>
      <c r="DU153" s="845" t="s">
        <v>798</v>
      </c>
      <c r="DV153" s="845" t="s">
        <v>798</v>
      </c>
      <c r="DW153" s="845" t="s">
        <v>798</v>
      </c>
      <c r="DX153" s="845" t="s">
        <v>798</v>
      </c>
      <c r="DY153" s="845" t="s">
        <v>798</v>
      </c>
      <c r="DZ153" s="845" t="s">
        <v>798</v>
      </c>
      <c r="EA153" s="845" t="s">
        <v>798</v>
      </c>
      <c r="EB153" s="845" t="s">
        <v>798</v>
      </c>
      <c r="EC153" s="845" t="s">
        <v>798</v>
      </c>
      <c r="ED153" s="845" t="s">
        <v>798</v>
      </c>
      <c r="EE153" s="845" t="s">
        <v>798</v>
      </c>
      <c r="EF153" s="845" t="s">
        <v>798</v>
      </c>
    </row>
    <row r="154" spans="1:136" x14ac:dyDescent="0.2">
      <c r="A154" s="845">
        <v>150</v>
      </c>
      <c r="B154" s="845">
        <v>6</v>
      </c>
      <c r="C154" s="845" t="s">
        <v>798</v>
      </c>
      <c r="D154" s="845" t="s">
        <v>798</v>
      </c>
      <c r="E154" s="845" t="s">
        <v>798</v>
      </c>
      <c r="F154" s="845" t="s">
        <v>798</v>
      </c>
      <c r="G154" s="845" t="s">
        <v>798</v>
      </c>
      <c r="H154" s="845" t="s">
        <v>798</v>
      </c>
      <c r="I154" s="845" t="s">
        <v>798</v>
      </c>
      <c r="J154" s="845" t="s">
        <v>798</v>
      </c>
      <c r="K154" s="845" t="s">
        <v>798</v>
      </c>
      <c r="L154" s="845" t="s">
        <v>798</v>
      </c>
      <c r="M154" s="845" t="s">
        <v>798</v>
      </c>
      <c r="N154" s="845" t="s">
        <v>798</v>
      </c>
      <c r="O154" s="845" t="s">
        <v>798</v>
      </c>
      <c r="P154" s="845" t="s">
        <v>798</v>
      </c>
      <c r="Q154" s="845" t="s">
        <v>798</v>
      </c>
      <c r="R154" s="845" t="s">
        <v>798</v>
      </c>
      <c r="S154" s="845" t="s">
        <v>798</v>
      </c>
      <c r="T154" s="845" t="s">
        <v>798</v>
      </c>
      <c r="U154" s="845" t="s">
        <v>798</v>
      </c>
      <c r="V154" s="845" t="s">
        <v>798</v>
      </c>
      <c r="W154" s="845" t="s">
        <v>798</v>
      </c>
      <c r="X154" s="845" t="s">
        <v>798</v>
      </c>
      <c r="Y154" s="845" t="s">
        <v>798</v>
      </c>
      <c r="Z154" s="845" t="s">
        <v>798</v>
      </c>
      <c r="AA154" s="845" t="s">
        <v>798</v>
      </c>
      <c r="AB154" s="845" t="s">
        <v>798</v>
      </c>
      <c r="AC154" s="845" t="s">
        <v>798</v>
      </c>
      <c r="AD154" s="845" t="s">
        <v>798</v>
      </c>
      <c r="AE154" s="845" t="s">
        <v>798</v>
      </c>
      <c r="AF154" s="845" t="s">
        <v>798</v>
      </c>
      <c r="AG154" s="845" t="s">
        <v>798</v>
      </c>
      <c r="AH154" s="845" t="s">
        <v>798</v>
      </c>
      <c r="AI154" s="845" t="s">
        <v>798</v>
      </c>
      <c r="AJ154" s="845" t="s">
        <v>798</v>
      </c>
      <c r="AK154" s="845" t="s">
        <v>798</v>
      </c>
      <c r="AL154" s="845" t="s">
        <v>798</v>
      </c>
      <c r="AM154" s="845" t="s">
        <v>798</v>
      </c>
      <c r="AN154" s="845" t="s">
        <v>798</v>
      </c>
      <c r="AO154" s="845" t="s">
        <v>798</v>
      </c>
      <c r="AP154" s="845" t="s">
        <v>798</v>
      </c>
      <c r="AQ154" s="845" t="s">
        <v>798</v>
      </c>
      <c r="AR154" s="845" t="s">
        <v>798</v>
      </c>
      <c r="AS154" s="845" t="s">
        <v>798</v>
      </c>
      <c r="AT154" s="845" t="s">
        <v>798</v>
      </c>
      <c r="AU154" s="845" t="s">
        <v>798</v>
      </c>
      <c r="AV154" s="845" t="s">
        <v>798</v>
      </c>
      <c r="AW154" s="845" t="s">
        <v>798</v>
      </c>
      <c r="AX154" s="845" t="s">
        <v>798</v>
      </c>
      <c r="AY154" s="845" t="s">
        <v>798</v>
      </c>
      <c r="AZ154" s="845" t="s">
        <v>798</v>
      </c>
      <c r="BA154" s="845" t="s">
        <v>798</v>
      </c>
      <c r="BB154" s="845" t="s">
        <v>798</v>
      </c>
      <c r="BC154" s="845" t="s">
        <v>798</v>
      </c>
      <c r="BD154" s="845" t="s">
        <v>798</v>
      </c>
      <c r="BE154" s="845" t="s">
        <v>798</v>
      </c>
      <c r="BF154" s="845" t="s">
        <v>798</v>
      </c>
      <c r="BG154" s="845" t="s">
        <v>798</v>
      </c>
      <c r="BH154" s="845" t="s">
        <v>798</v>
      </c>
      <c r="BI154" s="845" t="s">
        <v>798</v>
      </c>
      <c r="BJ154" s="845" t="s">
        <v>798</v>
      </c>
      <c r="BK154" s="845" t="s">
        <v>798</v>
      </c>
      <c r="BL154" s="845" t="s">
        <v>798</v>
      </c>
      <c r="BM154" s="845" t="s">
        <v>798</v>
      </c>
      <c r="BN154" s="845" t="s">
        <v>798</v>
      </c>
      <c r="BO154" s="845" t="s">
        <v>798</v>
      </c>
      <c r="BP154" s="845" t="s">
        <v>798</v>
      </c>
      <c r="BQ154" s="845" t="s">
        <v>798</v>
      </c>
      <c r="BR154" s="845" t="s">
        <v>798</v>
      </c>
      <c r="BS154" s="845" t="s">
        <v>798</v>
      </c>
      <c r="BT154" s="845" t="s">
        <v>798</v>
      </c>
      <c r="BU154" s="845" t="s">
        <v>798</v>
      </c>
      <c r="BV154" s="845" t="s">
        <v>798</v>
      </c>
      <c r="BW154" s="845" t="s">
        <v>798</v>
      </c>
      <c r="BX154" s="845" t="s">
        <v>798</v>
      </c>
      <c r="BY154" s="845" t="s">
        <v>798</v>
      </c>
      <c r="BZ154" s="845" t="s">
        <v>798</v>
      </c>
      <c r="CA154" s="845" t="s">
        <v>798</v>
      </c>
      <c r="CB154" s="845" t="s">
        <v>798</v>
      </c>
      <c r="CC154" s="845" t="s">
        <v>798</v>
      </c>
      <c r="CD154" s="845" t="s">
        <v>798</v>
      </c>
      <c r="CE154" s="845" t="s">
        <v>798</v>
      </c>
      <c r="CF154" s="845" t="s">
        <v>798</v>
      </c>
      <c r="CG154" s="845" t="s">
        <v>798</v>
      </c>
      <c r="CH154" s="845" t="s">
        <v>798</v>
      </c>
      <c r="CI154" s="845" t="s">
        <v>798</v>
      </c>
      <c r="CJ154" s="845" t="s">
        <v>798</v>
      </c>
      <c r="CK154" s="845" t="s">
        <v>798</v>
      </c>
      <c r="CL154" s="845" t="s">
        <v>798</v>
      </c>
      <c r="CM154" s="845" t="s">
        <v>798</v>
      </c>
      <c r="CN154" s="845" t="s">
        <v>798</v>
      </c>
      <c r="CO154" s="845" t="s">
        <v>798</v>
      </c>
      <c r="CP154" s="845" t="s">
        <v>798</v>
      </c>
      <c r="CQ154" s="845" t="s">
        <v>798</v>
      </c>
      <c r="CR154" s="845" t="s">
        <v>798</v>
      </c>
      <c r="CS154" s="845" t="s">
        <v>798</v>
      </c>
      <c r="CT154" s="845" t="s">
        <v>798</v>
      </c>
      <c r="CU154" s="845" t="s">
        <v>798</v>
      </c>
      <c r="CV154" s="845" t="s">
        <v>798</v>
      </c>
      <c r="CW154" s="845" t="s">
        <v>798</v>
      </c>
      <c r="CX154" s="845" t="s">
        <v>798</v>
      </c>
      <c r="CY154" s="845" t="s">
        <v>798</v>
      </c>
      <c r="CZ154" s="845" t="s">
        <v>798</v>
      </c>
      <c r="DA154" s="845" t="s">
        <v>798</v>
      </c>
      <c r="DB154" s="845" t="s">
        <v>798</v>
      </c>
      <c r="DC154" s="845" t="s">
        <v>798</v>
      </c>
      <c r="DD154" s="845" t="s">
        <v>798</v>
      </c>
      <c r="DE154" s="845" t="s">
        <v>798</v>
      </c>
      <c r="DF154" s="845" t="s">
        <v>798</v>
      </c>
      <c r="DG154" s="845" t="s">
        <v>798</v>
      </c>
      <c r="DH154" s="845" t="s">
        <v>798</v>
      </c>
      <c r="DI154" s="845" t="s">
        <v>798</v>
      </c>
      <c r="DJ154" s="845" t="s">
        <v>798</v>
      </c>
      <c r="DK154" s="845" t="s">
        <v>798</v>
      </c>
      <c r="DL154" s="845" t="s">
        <v>798</v>
      </c>
      <c r="DM154" s="845" t="s">
        <v>798</v>
      </c>
      <c r="DN154" s="845" t="s">
        <v>798</v>
      </c>
      <c r="DO154" s="845" t="s">
        <v>798</v>
      </c>
      <c r="DP154" s="845" t="s">
        <v>798</v>
      </c>
      <c r="DQ154" s="845" t="s">
        <v>798</v>
      </c>
      <c r="DR154" s="845" t="s">
        <v>798</v>
      </c>
      <c r="DS154" s="845" t="s">
        <v>798</v>
      </c>
      <c r="DT154" s="845" t="s">
        <v>798</v>
      </c>
      <c r="DU154" s="845" t="s">
        <v>798</v>
      </c>
      <c r="DV154" s="845" t="s">
        <v>798</v>
      </c>
      <c r="DW154" s="845" t="s">
        <v>798</v>
      </c>
      <c r="DX154" s="845" t="s">
        <v>798</v>
      </c>
      <c r="DY154" s="845" t="s">
        <v>798</v>
      </c>
      <c r="DZ154" s="845" t="s">
        <v>798</v>
      </c>
      <c r="EA154" s="845" t="s">
        <v>798</v>
      </c>
      <c r="EB154" s="845" t="s">
        <v>798</v>
      </c>
      <c r="EC154" s="845" t="s">
        <v>798</v>
      </c>
      <c r="ED154" s="845" t="s">
        <v>798</v>
      </c>
      <c r="EE154" s="845" t="s">
        <v>798</v>
      </c>
      <c r="EF154" s="845" t="s">
        <v>798</v>
      </c>
    </row>
    <row r="155" spans="1:136" x14ac:dyDescent="0.2">
      <c r="A155" s="845">
        <v>151</v>
      </c>
      <c r="B155" s="845">
        <v>7</v>
      </c>
      <c r="C155" s="845" t="s">
        <v>798</v>
      </c>
      <c r="D155" s="845" t="s">
        <v>798</v>
      </c>
      <c r="E155" s="845" t="s">
        <v>798</v>
      </c>
      <c r="F155" s="845" t="s">
        <v>798</v>
      </c>
      <c r="G155" s="845" t="s">
        <v>798</v>
      </c>
      <c r="H155" s="845" t="s">
        <v>798</v>
      </c>
      <c r="I155" s="845" t="s">
        <v>798</v>
      </c>
      <c r="J155" s="845" t="s">
        <v>798</v>
      </c>
      <c r="K155" s="845" t="s">
        <v>798</v>
      </c>
      <c r="L155" s="845" t="s">
        <v>798</v>
      </c>
      <c r="M155" s="845" t="s">
        <v>798</v>
      </c>
      <c r="N155" s="845" t="s">
        <v>798</v>
      </c>
      <c r="O155" s="845" t="s">
        <v>798</v>
      </c>
      <c r="P155" s="845" t="s">
        <v>798</v>
      </c>
      <c r="Q155" s="845" t="s">
        <v>798</v>
      </c>
      <c r="R155" s="845" t="s">
        <v>798</v>
      </c>
      <c r="S155" s="845" t="s">
        <v>798</v>
      </c>
      <c r="T155" s="845" t="s">
        <v>798</v>
      </c>
      <c r="U155" s="845" t="s">
        <v>798</v>
      </c>
      <c r="V155" s="845" t="s">
        <v>798</v>
      </c>
      <c r="W155" s="845" t="s">
        <v>798</v>
      </c>
      <c r="X155" s="845" t="s">
        <v>798</v>
      </c>
      <c r="Y155" s="845" t="s">
        <v>798</v>
      </c>
      <c r="Z155" s="845" t="s">
        <v>798</v>
      </c>
      <c r="AA155" s="845" t="s">
        <v>798</v>
      </c>
      <c r="AB155" s="845" t="s">
        <v>798</v>
      </c>
      <c r="AC155" s="845" t="s">
        <v>798</v>
      </c>
      <c r="AD155" s="845" t="s">
        <v>798</v>
      </c>
      <c r="AE155" s="845" t="s">
        <v>798</v>
      </c>
      <c r="AF155" s="845" t="s">
        <v>798</v>
      </c>
      <c r="AG155" s="845" t="s">
        <v>798</v>
      </c>
      <c r="AH155" s="845" t="s">
        <v>798</v>
      </c>
      <c r="AI155" s="845" t="s">
        <v>798</v>
      </c>
      <c r="AJ155" s="845" t="s">
        <v>798</v>
      </c>
      <c r="AK155" s="845" t="s">
        <v>798</v>
      </c>
      <c r="AL155" s="845" t="s">
        <v>798</v>
      </c>
      <c r="AM155" s="845" t="s">
        <v>798</v>
      </c>
      <c r="AN155" s="845" t="s">
        <v>798</v>
      </c>
      <c r="AO155" s="845" t="s">
        <v>798</v>
      </c>
      <c r="AP155" s="845" t="s">
        <v>798</v>
      </c>
      <c r="AQ155" s="845" t="s">
        <v>798</v>
      </c>
      <c r="AR155" s="845" t="s">
        <v>798</v>
      </c>
      <c r="AS155" s="845" t="s">
        <v>798</v>
      </c>
      <c r="AT155" s="845" t="s">
        <v>798</v>
      </c>
      <c r="AU155" s="845" t="s">
        <v>798</v>
      </c>
      <c r="AV155" s="845" t="s">
        <v>798</v>
      </c>
      <c r="AW155" s="845" t="s">
        <v>798</v>
      </c>
      <c r="AX155" s="845" t="s">
        <v>798</v>
      </c>
      <c r="AY155" s="845" t="s">
        <v>798</v>
      </c>
      <c r="AZ155" s="845" t="s">
        <v>798</v>
      </c>
      <c r="BA155" s="845" t="s">
        <v>798</v>
      </c>
      <c r="BB155" s="845" t="s">
        <v>798</v>
      </c>
      <c r="BC155" s="845" t="s">
        <v>798</v>
      </c>
      <c r="BD155" s="845" t="s">
        <v>798</v>
      </c>
      <c r="BE155" s="845" t="s">
        <v>798</v>
      </c>
      <c r="BF155" s="845" t="s">
        <v>798</v>
      </c>
      <c r="BG155" s="845" t="s">
        <v>798</v>
      </c>
      <c r="BH155" s="845" t="s">
        <v>798</v>
      </c>
      <c r="BI155" s="845" t="s">
        <v>798</v>
      </c>
      <c r="BJ155" s="845" t="s">
        <v>798</v>
      </c>
      <c r="BK155" s="845" t="s">
        <v>798</v>
      </c>
      <c r="BL155" s="845" t="s">
        <v>798</v>
      </c>
      <c r="BM155" s="845" t="s">
        <v>798</v>
      </c>
      <c r="BN155" s="845" t="s">
        <v>798</v>
      </c>
      <c r="BO155" s="845" t="s">
        <v>798</v>
      </c>
      <c r="BP155" s="845" t="s">
        <v>798</v>
      </c>
      <c r="BQ155" s="845" t="s">
        <v>798</v>
      </c>
      <c r="BR155" s="845" t="s">
        <v>798</v>
      </c>
      <c r="BS155" s="845" t="s">
        <v>798</v>
      </c>
      <c r="BT155" s="845" t="s">
        <v>798</v>
      </c>
      <c r="BU155" s="845" t="s">
        <v>798</v>
      </c>
      <c r="BV155" s="845" t="s">
        <v>798</v>
      </c>
      <c r="BW155" s="845" t="s">
        <v>798</v>
      </c>
      <c r="BX155" s="845" t="s">
        <v>798</v>
      </c>
      <c r="BY155" s="845" t="s">
        <v>798</v>
      </c>
      <c r="BZ155" s="845" t="s">
        <v>798</v>
      </c>
      <c r="CA155" s="845" t="s">
        <v>798</v>
      </c>
      <c r="CB155" s="845" t="s">
        <v>798</v>
      </c>
      <c r="CC155" s="845" t="s">
        <v>798</v>
      </c>
      <c r="CD155" s="845" t="s">
        <v>798</v>
      </c>
      <c r="CE155" s="845" t="s">
        <v>798</v>
      </c>
      <c r="CF155" s="845" t="s">
        <v>798</v>
      </c>
      <c r="CG155" s="845" t="s">
        <v>798</v>
      </c>
      <c r="CH155" s="845" t="s">
        <v>798</v>
      </c>
      <c r="CI155" s="845" t="s">
        <v>798</v>
      </c>
      <c r="CJ155" s="845" t="s">
        <v>798</v>
      </c>
      <c r="CK155" s="845" t="s">
        <v>798</v>
      </c>
      <c r="CL155" s="845" t="s">
        <v>798</v>
      </c>
      <c r="CM155" s="845" t="s">
        <v>798</v>
      </c>
      <c r="CN155" s="845" t="s">
        <v>798</v>
      </c>
      <c r="CO155" s="845" t="s">
        <v>798</v>
      </c>
      <c r="CP155" s="845" t="s">
        <v>798</v>
      </c>
      <c r="CQ155" s="845" t="s">
        <v>798</v>
      </c>
      <c r="CR155" s="845" t="s">
        <v>798</v>
      </c>
      <c r="CS155" s="845" t="s">
        <v>798</v>
      </c>
      <c r="CT155" s="845" t="s">
        <v>798</v>
      </c>
      <c r="CU155" s="845" t="s">
        <v>798</v>
      </c>
      <c r="CV155" s="845" t="s">
        <v>798</v>
      </c>
      <c r="CW155" s="845" t="s">
        <v>798</v>
      </c>
      <c r="CX155" s="845" t="s">
        <v>798</v>
      </c>
      <c r="CY155" s="845" t="s">
        <v>798</v>
      </c>
      <c r="CZ155" s="845" t="s">
        <v>798</v>
      </c>
      <c r="DA155" s="845" t="s">
        <v>798</v>
      </c>
      <c r="DB155" s="845" t="s">
        <v>798</v>
      </c>
      <c r="DC155" s="845" t="s">
        <v>798</v>
      </c>
      <c r="DD155" s="845" t="s">
        <v>798</v>
      </c>
      <c r="DE155" s="845" t="s">
        <v>798</v>
      </c>
      <c r="DF155" s="845" t="s">
        <v>798</v>
      </c>
      <c r="DG155" s="845" t="s">
        <v>798</v>
      </c>
      <c r="DH155" s="845" t="s">
        <v>798</v>
      </c>
      <c r="DI155" s="845" t="s">
        <v>798</v>
      </c>
      <c r="DJ155" s="845" t="s">
        <v>798</v>
      </c>
      <c r="DK155" s="845" t="s">
        <v>798</v>
      </c>
      <c r="DL155" s="845" t="s">
        <v>798</v>
      </c>
      <c r="DM155" s="845" t="s">
        <v>798</v>
      </c>
      <c r="DN155" s="845" t="s">
        <v>798</v>
      </c>
      <c r="DO155" s="845" t="s">
        <v>798</v>
      </c>
      <c r="DP155" s="845" t="s">
        <v>798</v>
      </c>
      <c r="DQ155" s="845" t="s">
        <v>798</v>
      </c>
      <c r="DR155" s="845" t="s">
        <v>798</v>
      </c>
      <c r="DS155" s="845" t="s">
        <v>798</v>
      </c>
      <c r="DT155" s="845" t="s">
        <v>798</v>
      </c>
      <c r="DU155" s="845" t="s">
        <v>798</v>
      </c>
      <c r="DV155" s="845" t="s">
        <v>798</v>
      </c>
      <c r="DW155" s="845" t="s">
        <v>798</v>
      </c>
      <c r="DX155" s="845" t="s">
        <v>798</v>
      </c>
      <c r="DY155" s="845" t="s">
        <v>798</v>
      </c>
      <c r="DZ155" s="845" t="s">
        <v>798</v>
      </c>
      <c r="EA155" s="845" t="s">
        <v>798</v>
      </c>
      <c r="EB155" s="845" t="s">
        <v>798</v>
      </c>
      <c r="EC155" s="845" t="s">
        <v>798</v>
      </c>
      <c r="ED155" s="845" t="s">
        <v>798</v>
      </c>
      <c r="EE155" s="845" t="s">
        <v>798</v>
      </c>
      <c r="EF155" s="845" t="s">
        <v>798</v>
      </c>
    </row>
    <row r="156" spans="1:136" x14ac:dyDescent="0.2">
      <c r="A156" s="845">
        <v>152</v>
      </c>
      <c r="B156" s="845">
        <v>8</v>
      </c>
      <c r="C156" s="845" t="s">
        <v>798</v>
      </c>
      <c r="D156" s="845" t="s">
        <v>798</v>
      </c>
      <c r="E156" s="845" t="s">
        <v>798</v>
      </c>
      <c r="F156" s="845" t="s">
        <v>798</v>
      </c>
      <c r="G156" s="845" t="s">
        <v>798</v>
      </c>
      <c r="H156" s="845" t="s">
        <v>798</v>
      </c>
      <c r="I156" s="845" t="s">
        <v>798</v>
      </c>
      <c r="J156" s="845" t="s">
        <v>798</v>
      </c>
      <c r="K156" s="845" t="s">
        <v>798</v>
      </c>
      <c r="L156" s="845" t="s">
        <v>798</v>
      </c>
      <c r="M156" s="845" t="s">
        <v>798</v>
      </c>
      <c r="N156" s="845" t="s">
        <v>798</v>
      </c>
      <c r="O156" s="845" t="s">
        <v>798</v>
      </c>
      <c r="P156" s="845" t="s">
        <v>798</v>
      </c>
      <c r="Q156" s="845" t="s">
        <v>798</v>
      </c>
      <c r="R156" s="845" t="s">
        <v>798</v>
      </c>
      <c r="S156" s="845" t="s">
        <v>798</v>
      </c>
      <c r="T156" s="845" t="s">
        <v>798</v>
      </c>
      <c r="U156" s="845" t="s">
        <v>798</v>
      </c>
      <c r="V156" s="845" t="s">
        <v>798</v>
      </c>
      <c r="W156" s="845" t="s">
        <v>798</v>
      </c>
      <c r="X156" s="845" t="s">
        <v>798</v>
      </c>
      <c r="Y156" s="845" t="s">
        <v>798</v>
      </c>
      <c r="Z156" s="845" t="s">
        <v>798</v>
      </c>
      <c r="AA156" s="845" t="s">
        <v>798</v>
      </c>
      <c r="AB156" s="845" t="s">
        <v>798</v>
      </c>
      <c r="AC156" s="845" t="s">
        <v>798</v>
      </c>
      <c r="AD156" s="845" t="s">
        <v>798</v>
      </c>
      <c r="AE156" s="845" t="s">
        <v>798</v>
      </c>
      <c r="AF156" s="845" t="s">
        <v>798</v>
      </c>
      <c r="AG156" s="845" t="s">
        <v>798</v>
      </c>
      <c r="AH156" s="845" t="s">
        <v>798</v>
      </c>
      <c r="AI156" s="845" t="s">
        <v>798</v>
      </c>
      <c r="AJ156" s="845" t="s">
        <v>798</v>
      </c>
      <c r="AK156" s="845" t="s">
        <v>798</v>
      </c>
      <c r="AL156" s="845" t="s">
        <v>798</v>
      </c>
      <c r="AM156" s="845" t="s">
        <v>798</v>
      </c>
      <c r="AN156" s="845" t="s">
        <v>798</v>
      </c>
      <c r="AO156" s="845" t="s">
        <v>798</v>
      </c>
      <c r="AP156" s="845" t="s">
        <v>798</v>
      </c>
      <c r="AQ156" s="845" t="s">
        <v>798</v>
      </c>
      <c r="AR156" s="845" t="s">
        <v>798</v>
      </c>
      <c r="AS156" s="845" t="s">
        <v>798</v>
      </c>
      <c r="AT156" s="845" t="s">
        <v>798</v>
      </c>
      <c r="AU156" s="845" t="s">
        <v>798</v>
      </c>
      <c r="AV156" s="845" t="s">
        <v>798</v>
      </c>
      <c r="AW156" s="845" t="s">
        <v>798</v>
      </c>
      <c r="AX156" s="845" t="s">
        <v>798</v>
      </c>
      <c r="AY156" s="845" t="s">
        <v>798</v>
      </c>
      <c r="AZ156" s="845" t="s">
        <v>798</v>
      </c>
      <c r="BA156" s="845" t="s">
        <v>798</v>
      </c>
      <c r="BB156" s="845" t="s">
        <v>798</v>
      </c>
      <c r="BC156" s="845" t="s">
        <v>798</v>
      </c>
      <c r="BD156" s="845" t="s">
        <v>798</v>
      </c>
      <c r="BE156" s="845" t="s">
        <v>798</v>
      </c>
      <c r="BF156" s="845" t="s">
        <v>798</v>
      </c>
      <c r="BG156" s="845" t="s">
        <v>798</v>
      </c>
      <c r="BH156" s="845" t="s">
        <v>798</v>
      </c>
      <c r="BI156" s="845" t="s">
        <v>798</v>
      </c>
      <c r="BJ156" s="845" t="s">
        <v>798</v>
      </c>
      <c r="BK156" s="845" t="s">
        <v>798</v>
      </c>
      <c r="BL156" s="845" t="s">
        <v>798</v>
      </c>
      <c r="BM156" s="845" t="s">
        <v>798</v>
      </c>
      <c r="BN156" s="845" t="s">
        <v>798</v>
      </c>
      <c r="BO156" s="845" t="s">
        <v>798</v>
      </c>
      <c r="BP156" s="845" t="s">
        <v>798</v>
      </c>
      <c r="BQ156" s="845" t="s">
        <v>798</v>
      </c>
      <c r="BR156" s="845" t="s">
        <v>798</v>
      </c>
      <c r="BS156" s="845" t="s">
        <v>798</v>
      </c>
      <c r="BT156" s="845" t="s">
        <v>798</v>
      </c>
      <c r="BU156" s="845" t="s">
        <v>798</v>
      </c>
      <c r="BV156" s="845" t="s">
        <v>798</v>
      </c>
      <c r="BW156" s="845" t="s">
        <v>798</v>
      </c>
      <c r="BX156" s="845" t="s">
        <v>798</v>
      </c>
      <c r="BY156" s="845" t="s">
        <v>798</v>
      </c>
      <c r="BZ156" s="845" t="s">
        <v>798</v>
      </c>
      <c r="CA156" s="845" t="s">
        <v>798</v>
      </c>
      <c r="CB156" s="845" t="s">
        <v>798</v>
      </c>
      <c r="CC156" s="845" t="s">
        <v>798</v>
      </c>
      <c r="CD156" s="845" t="s">
        <v>798</v>
      </c>
      <c r="CE156" s="845" t="s">
        <v>798</v>
      </c>
      <c r="CF156" s="845" t="s">
        <v>798</v>
      </c>
      <c r="CG156" s="845" t="s">
        <v>798</v>
      </c>
      <c r="CH156" s="845" t="s">
        <v>798</v>
      </c>
      <c r="CI156" s="845" t="s">
        <v>798</v>
      </c>
      <c r="CJ156" s="845" t="s">
        <v>798</v>
      </c>
      <c r="CK156" s="845" t="s">
        <v>798</v>
      </c>
      <c r="CL156" s="845" t="s">
        <v>798</v>
      </c>
      <c r="CM156" s="845" t="s">
        <v>798</v>
      </c>
      <c r="CN156" s="845" t="s">
        <v>798</v>
      </c>
      <c r="CO156" s="845" t="s">
        <v>798</v>
      </c>
      <c r="CP156" s="845" t="s">
        <v>798</v>
      </c>
      <c r="CQ156" s="845" t="s">
        <v>798</v>
      </c>
      <c r="CR156" s="845" t="s">
        <v>798</v>
      </c>
      <c r="CS156" s="845" t="s">
        <v>798</v>
      </c>
      <c r="CT156" s="845" t="s">
        <v>798</v>
      </c>
      <c r="CU156" s="845" t="s">
        <v>798</v>
      </c>
      <c r="CV156" s="845" t="s">
        <v>798</v>
      </c>
      <c r="CW156" s="845" t="s">
        <v>798</v>
      </c>
      <c r="CX156" s="845" t="s">
        <v>798</v>
      </c>
      <c r="CY156" s="845" t="s">
        <v>798</v>
      </c>
      <c r="CZ156" s="845" t="s">
        <v>798</v>
      </c>
      <c r="DA156" s="845" t="s">
        <v>798</v>
      </c>
      <c r="DB156" s="845" t="s">
        <v>798</v>
      </c>
      <c r="DC156" s="845" t="s">
        <v>798</v>
      </c>
      <c r="DD156" s="845" t="s">
        <v>798</v>
      </c>
      <c r="DE156" s="845" t="s">
        <v>798</v>
      </c>
      <c r="DF156" s="845" t="s">
        <v>798</v>
      </c>
      <c r="DG156" s="845" t="s">
        <v>798</v>
      </c>
      <c r="DH156" s="845" t="s">
        <v>798</v>
      </c>
      <c r="DI156" s="845" t="s">
        <v>798</v>
      </c>
      <c r="DJ156" s="845" t="s">
        <v>798</v>
      </c>
      <c r="DK156" s="845" t="s">
        <v>798</v>
      </c>
      <c r="DL156" s="845" t="s">
        <v>798</v>
      </c>
      <c r="DM156" s="845" t="s">
        <v>798</v>
      </c>
      <c r="DN156" s="845" t="s">
        <v>798</v>
      </c>
      <c r="DO156" s="845" t="s">
        <v>798</v>
      </c>
      <c r="DP156" s="845" t="s">
        <v>798</v>
      </c>
      <c r="DQ156" s="845" t="s">
        <v>798</v>
      </c>
      <c r="DR156" s="845" t="s">
        <v>798</v>
      </c>
      <c r="DS156" s="845" t="s">
        <v>798</v>
      </c>
      <c r="DT156" s="845" t="s">
        <v>798</v>
      </c>
      <c r="DU156" s="845" t="s">
        <v>798</v>
      </c>
      <c r="DV156" s="845" t="s">
        <v>798</v>
      </c>
      <c r="DW156" s="845" t="s">
        <v>798</v>
      </c>
      <c r="DX156" s="845" t="s">
        <v>798</v>
      </c>
      <c r="DY156" s="845" t="s">
        <v>798</v>
      </c>
      <c r="DZ156" s="845" t="s">
        <v>798</v>
      </c>
      <c r="EA156" s="845" t="s">
        <v>798</v>
      </c>
      <c r="EB156" s="845" t="s">
        <v>798</v>
      </c>
      <c r="EC156" s="845" t="s">
        <v>798</v>
      </c>
      <c r="ED156" s="845" t="s">
        <v>798</v>
      </c>
      <c r="EE156" s="845" t="s">
        <v>798</v>
      </c>
      <c r="EF156" s="845" t="s">
        <v>798</v>
      </c>
    </row>
    <row r="157" spans="1:136" x14ac:dyDescent="0.2">
      <c r="A157" s="845">
        <v>153</v>
      </c>
      <c r="B157" s="845">
        <v>9</v>
      </c>
      <c r="C157" s="845" t="s">
        <v>798</v>
      </c>
      <c r="D157" s="845" t="s">
        <v>798</v>
      </c>
      <c r="E157" s="845" t="s">
        <v>798</v>
      </c>
      <c r="F157" s="845" t="s">
        <v>798</v>
      </c>
      <c r="G157" s="845" t="s">
        <v>798</v>
      </c>
      <c r="H157" s="845" t="s">
        <v>798</v>
      </c>
      <c r="I157" s="845" t="s">
        <v>798</v>
      </c>
      <c r="J157" s="845" t="s">
        <v>798</v>
      </c>
      <c r="K157" s="845" t="s">
        <v>798</v>
      </c>
      <c r="L157" s="845" t="s">
        <v>798</v>
      </c>
      <c r="M157" s="845" t="s">
        <v>798</v>
      </c>
      <c r="N157" s="845" t="s">
        <v>798</v>
      </c>
      <c r="O157" s="845" t="s">
        <v>798</v>
      </c>
      <c r="P157" s="845" t="s">
        <v>798</v>
      </c>
      <c r="Q157" s="845" t="s">
        <v>798</v>
      </c>
      <c r="R157" s="845" t="s">
        <v>798</v>
      </c>
      <c r="S157" s="845" t="s">
        <v>798</v>
      </c>
      <c r="T157" s="845" t="s">
        <v>798</v>
      </c>
      <c r="U157" s="845" t="s">
        <v>798</v>
      </c>
      <c r="V157" s="845" t="s">
        <v>798</v>
      </c>
      <c r="W157" s="845" t="s">
        <v>798</v>
      </c>
      <c r="X157" s="845" t="s">
        <v>798</v>
      </c>
      <c r="Y157" s="845" t="s">
        <v>798</v>
      </c>
      <c r="Z157" s="845" t="s">
        <v>798</v>
      </c>
      <c r="AA157" s="845" t="s">
        <v>798</v>
      </c>
      <c r="AB157" s="845" t="s">
        <v>798</v>
      </c>
      <c r="AC157" s="845" t="s">
        <v>798</v>
      </c>
      <c r="AD157" s="845" t="s">
        <v>798</v>
      </c>
      <c r="AE157" s="845" t="s">
        <v>798</v>
      </c>
      <c r="AF157" s="845" t="s">
        <v>798</v>
      </c>
      <c r="AG157" s="845" t="s">
        <v>798</v>
      </c>
      <c r="AH157" s="845" t="s">
        <v>798</v>
      </c>
      <c r="AI157" s="845" t="s">
        <v>798</v>
      </c>
      <c r="AJ157" s="845" t="s">
        <v>798</v>
      </c>
      <c r="AK157" s="845" t="s">
        <v>798</v>
      </c>
      <c r="AL157" s="845" t="s">
        <v>798</v>
      </c>
      <c r="AM157" s="845" t="s">
        <v>798</v>
      </c>
      <c r="AN157" s="845" t="s">
        <v>798</v>
      </c>
      <c r="AO157" s="845" t="s">
        <v>798</v>
      </c>
      <c r="AP157" s="845" t="s">
        <v>798</v>
      </c>
      <c r="AQ157" s="845" t="s">
        <v>798</v>
      </c>
      <c r="AR157" s="845" t="s">
        <v>798</v>
      </c>
      <c r="AS157" s="845" t="s">
        <v>798</v>
      </c>
      <c r="AT157" s="845" t="s">
        <v>798</v>
      </c>
      <c r="AU157" s="845" t="s">
        <v>798</v>
      </c>
      <c r="AV157" s="845" t="s">
        <v>798</v>
      </c>
      <c r="AW157" s="845" t="s">
        <v>798</v>
      </c>
      <c r="AX157" s="845" t="s">
        <v>798</v>
      </c>
      <c r="AY157" s="845" t="s">
        <v>798</v>
      </c>
      <c r="AZ157" s="845" t="s">
        <v>798</v>
      </c>
      <c r="BA157" s="845" t="s">
        <v>798</v>
      </c>
      <c r="BB157" s="845" t="s">
        <v>798</v>
      </c>
      <c r="BC157" s="845" t="s">
        <v>798</v>
      </c>
      <c r="BD157" s="845" t="s">
        <v>798</v>
      </c>
      <c r="BE157" s="845" t="s">
        <v>798</v>
      </c>
      <c r="BF157" s="845" t="s">
        <v>798</v>
      </c>
      <c r="BG157" s="845" t="s">
        <v>798</v>
      </c>
      <c r="BH157" s="845" t="s">
        <v>798</v>
      </c>
      <c r="BI157" s="845" t="s">
        <v>798</v>
      </c>
      <c r="BJ157" s="845" t="s">
        <v>798</v>
      </c>
      <c r="BK157" s="845" t="s">
        <v>798</v>
      </c>
      <c r="BL157" s="845" t="s">
        <v>798</v>
      </c>
      <c r="BM157" s="845" t="s">
        <v>798</v>
      </c>
      <c r="BN157" s="845" t="s">
        <v>798</v>
      </c>
      <c r="BO157" s="845" t="s">
        <v>798</v>
      </c>
      <c r="BP157" s="845" t="s">
        <v>798</v>
      </c>
      <c r="BQ157" s="845" t="s">
        <v>798</v>
      </c>
      <c r="BR157" s="845" t="s">
        <v>798</v>
      </c>
      <c r="BS157" s="845" t="s">
        <v>798</v>
      </c>
      <c r="BT157" s="845" t="s">
        <v>798</v>
      </c>
      <c r="BU157" s="845" t="s">
        <v>798</v>
      </c>
      <c r="BV157" s="845" t="s">
        <v>798</v>
      </c>
      <c r="BW157" s="845" t="s">
        <v>798</v>
      </c>
      <c r="BX157" s="845" t="s">
        <v>798</v>
      </c>
      <c r="BY157" s="845" t="s">
        <v>798</v>
      </c>
      <c r="BZ157" s="845" t="s">
        <v>798</v>
      </c>
      <c r="CA157" s="845" t="s">
        <v>798</v>
      </c>
      <c r="CB157" s="845" t="s">
        <v>798</v>
      </c>
      <c r="CC157" s="845" t="s">
        <v>798</v>
      </c>
      <c r="CD157" s="845" t="s">
        <v>798</v>
      </c>
      <c r="CE157" s="845" t="s">
        <v>798</v>
      </c>
      <c r="CF157" s="845" t="s">
        <v>798</v>
      </c>
      <c r="CG157" s="845" t="s">
        <v>798</v>
      </c>
      <c r="CH157" s="845" t="s">
        <v>798</v>
      </c>
      <c r="CI157" s="845" t="s">
        <v>798</v>
      </c>
      <c r="CJ157" s="845" t="s">
        <v>798</v>
      </c>
      <c r="CK157" s="845" t="s">
        <v>798</v>
      </c>
      <c r="CL157" s="845" t="s">
        <v>798</v>
      </c>
      <c r="CM157" s="845" t="s">
        <v>798</v>
      </c>
      <c r="CN157" s="845" t="s">
        <v>798</v>
      </c>
      <c r="CO157" s="845" t="s">
        <v>798</v>
      </c>
      <c r="CP157" s="845" t="s">
        <v>798</v>
      </c>
      <c r="CQ157" s="845" t="s">
        <v>798</v>
      </c>
      <c r="CR157" s="845" t="s">
        <v>798</v>
      </c>
      <c r="CS157" s="845" t="s">
        <v>798</v>
      </c>
      <c r="CT157" s="845" t="s">
        <v>798</v>
      </c>
      <c r="CU157" s="845" t="s">
        <v>798</v>
      </c>
      <c r="CV157" s="845" t="s">
        <v>798</v>
      </c>
      <c r="CW157" s="845" t="s">
        <v>798</v>
      </c>
      <c r="CX157" s="845" t="s">
        <v>798</v>
      </c>
      <c r="CY157" s="845" t="s">
        <v>798</v>
      </c>
      <c r="CZ157" s="845" t="s">
        <v>798</v>
      </c>
      <c r="DA157" s="845" t="s">
        <v>798</v>
      </c>
      <c r="DB157" s="845" t="s">
        <v>798</v>
      </c>
      <c r="DC157" s="845" t="s">
        <v>798</v>
      </c>
      <c r="DD157" s="845" t="s">
        <v>798</v>
      </c>
      <c r="DE157" s="845" t="s">
        <v>798</v>
      </c>
      <c r="DF157" s="845" t="s">
        <v>798</v>
      </c>
      <c r="DG157" s="845" t="s">
        <v>798</v>
      </c>
      <c r="DH157" s="845" t="s">
        <v>798</v>
      </c>
      <c r="DI157" s="845" t="s">
        <v>798</v>
      </c>
      <c r="DJ157" s="845" t="s">
        <v>798</v>
      </c>
      <c r="DK157" s="845" t="s">
        <v>798</v>
      </c>
      <c r="DL157" s="845" t="s">
        <v>798</v>
      </c>
      <c r="DM157" s="845" t="s">
        <v>798</v>
      </c>
      <c r="DN157" s="845" t="s">
        <v>798</v>
      </c>
      <c r="DO157" s="845" t="s">
        <v>798</v>
      </c>
      <c r="DP157" s="845" t="s">
        <v>798</v>
      </c>
      <c r="DQ157" s="845" t="s">
        <v>798</v>
      </c>
      <c r="DR157" s="845" t="s">
        <v>798</v>
      </c>
      <c r="DS157" s="845" t="s">
        <v>798</v>
      </c>
      <c r="DT157" s="845" t="s">
        <v>798</v>
      </c>
      <c r="DU157" s="845" t="s">
        <v>798</v>
      </c>
      <c r="DV157" s="845" t="s">
        <v>798</v>
      </c>
      <c r="DW157" s="845" t="s">
        <v>798</v>
      </c>
      <c r="DX157" s="845" t="s">
        <v>798</v>
      </c>
      <c r="DY157" s="845" t="s">
        <v>798</v>
      </c>
      <c r="DZ157" s="845" t="s">
        <v>798</v>
      </c>
      <c r="EA157" s="845" t="s">
        <v>798</v>
      </c>
      <c r="EB157" s="845" t="s">
        <v>798</v>
      </c>
      <c r="EC157" s="845" t="s">
        <v>798</v>
      </c>
      <c r="ED157" s="845" t="s">
        <v>798</v>
      </c>
      <c r="EE157" s="845" t="s">
        <v>798</v>
      </c>
      <c r="EF157" s="845" t="s">
        <v>798</v>
      </c>
    </row>
    <row r="158" spans="1:136" x14ac:dyDescent="0.2">
      <c r="A158" s="845">
        <v>154</v>
      </c>
      <c r="B158" s="845">
        <v>10</v>
      </c>
      <c r="C158" s="845" t="s">
        <v>798</v>
      </c>
      <c r="D158" s="845" t="s">
        <v>798</v>
      </c>
      <c r="E158" s="845" t="s">
        <v>798</v>
      </c>
      <c r="F158" s="845" t="s">
        <v>798</v>
      </c>
      <c r="G158" s="845" t="s">
        <v>798</v>
      </c>
      <c r="H158" s="845" t="s">
        <v>798</v>
      </c>
      <c r="I158" s="845" t="s">
        <v>798</v>
      </c>
      <c r="J158" s="845" t="s">
        <v>798</v>
      </c>
      <c r="K158" s="845" t="s">
        <v>798</v>
      </c>
      <c r="L158" s="845" t="s">
        <v>798</v>
      </c>
      <c r="M158" s="845" t="s">
        <v>798</v>
      </c>
      <c r="N158" s="845" t="s">
        <v>798</v>
      </c>
      <c r="O158" s="845" t="s">
        <v>798</v>
      </c>
      <c r="P158" s="845" t="s">
        <v>798</v>
      </c>
      <c r="Q158" s="845" t="s">
        <v>798</v>
      </c>
      <c r="R158" s="845" t="s">
        <v>798</v>
      </c>
      <c r="S158" s="845" t="s">
        <v>798</v>
      </c>
      <c r="T158" s="845" t="s">
        <v>798</v>
      </c>
      <c r="U158" s="845" t="s">
        <v>798</v>
      </c>
      <c r="V158" s="845" t="s">
        <v>798</v>
      </c>
      <c r="W158" s="845" t="s">
        <v>798</v>
      </c>
      <c r="X158" s="845" t="s">
        <v>798</v>
      </c>
      <c r="Y158" s="845" t="s">
        <v>798</v>
      </c>
      <c r="Z158" s="845" t="s">
        <v>798</v>
      </c>
      <c r="AA158" s="845" t="s">
        <v>798</v>
      </c>
      <c r="AB158" s="845" t="s">
        <v>798</v>
      </c>
      <c r="AC158" s="845" t="s">
        <v>798</v>
      </c>
      <c r="AD158" s="845" t="s">
        <v>798</v>
      </c>
      <c r="AE158" s="845" t="s">
        <v>798</v>
      </c>
      <c r="AF158" s="845" t="s">
        <v>798</v>
      </c>
      <c r="AG158" s="845" t="s">
        <v>798</v>
      </c>
      <c r="AH158" s="845" t="s">
        <v>798</v>
      </c>
      <c r="AI158" s="845" t="s">
        <v>798</v>
      </c>
      <c r="AJ158" s="845" t="s">
        <v>798</v>
      </c>
      <c r="AK158" s="845" t="s">
        <v>798</v>
      </c>
      <c r="AL158" s="845" t="s">
        <v>798</v>
      </c>
      <c r="AM158" s="845" t="s">
        <v>798</v>
      </c>
      <c r="AN158" s="845" t="s">
        <v>798</v>
      </c>
      <c r="AO158" s="845" t="s">
        <v>798</v>
      </c>
      <c r="AP158" s="845" t="s">
        <v>798</v>
      </c>
      <c r="AQ158" s="845" t="s">
        <v>798</v>
      </c>
      <c r="AR158" s="845" t="s">
        <v>798</v>
      </c>
      <c r="AS158" s="845" t="s">
        <v>798</v>
      </c>
      <c r="AT158" s="845" t="s">
        <v>798</v>
      </c>
      <c r="AU158" s="845" t="s">
        <v>798</v>
      </c>
      <c r="AV158" s="845" t="s">
        <v>798</v>
      </c>
      <c r="AW158" s="845" t="s">
        <v>798</v>
      </c>
      <c r="AX158" s="845" t="s">
        <v>798</v>
      </c>
      <c r="AY158" s="845" t="s">
        <v>798</v>
      </c>
      <c r="AZ158" s="845" t="s">
        <v>798</v>
      </c>
      <c r="BA158" s="845" t="s">
        <v>798</v>
      </c>
      <c r="BB158" s="845" t="s">
        <v>798</v>
      </c>
      <c r="BC158" s="845" t="s">
        <v>798</v>
      </c>
      <c r="BD158" s="845" t="s">
        <v>798</v>
      </c>
      <c r="BE158" s="845" t="s">
        <v>798</v>
      </c>
      <c r="BF158" s="845" t="s">
        <v>798</v>
      </c>
      <c r="BG158" s="845" t="s">
        <v>798</v>
      </c>
      <c r="BH158" s="845" t="s">
        <v>798</v>
      </c>
      <c r="BI158" s="845" t="s">
        <v>798</v>
      </c>
      <c r="BJ158" s="845" t="s">
        <v>798</v>
      </c>
      <c r="BK158" s="845" t="s">
        <v>798</v>
      </c>
      <c r="BL158" s="845" t="s">
        <v>798</v>
      </c>
      <c r="BM158" s="845" t="s">
        <v>798</v>
      </c>
      <c r="BN158" s="845" t="s">
        <v>798</v>
      </c>
      <c r="BO158" s="845" t="s">
        <v>798</v>
      </c>
      <c r="BP158" s="845" t="s">
        <v>798</v>
      </c>
      <c r="BQ158" s="845" t="s">
        <v>798</v>
      </c>
      <c r="BR158" s="845" t="s">
        <v>798</v>
      </c>
      <c r="BS158" s="845" t="s">
        <v>798</v>
      </c>
      <c r="BT158" s="845" t="s">
        <v>798</v>
      </c>
      <c r="BU158" s="845" t="s">
        <v>798</v>
      </c>
      <c r="BV158" s="845" t="s">
        <v>798</v>
      </c>
      <c r="BW158" s="845" t="s">
        <v>798</v>
      </c>
      <c r="BX158" s="845" t="s">
        <v>798</v>
      </c>
      <c r="BY158" s="845" t="s">
        <v>798</v>
      </c>
      <c r="BZ158" s="845" t="s">
        <v>798</v>
      </c>
      <c r="CA158" s="845" t="s">
        <v>798</v>
      </c>
      <c r="CB158" s="845" t="s">
        <v>798</v>
      </c>
      <c r="CC158" s="845" t="s">
        <v>798</v>
      </c>
      <c r="CD158" s="845" t="s">
        <v>798</v>
      </c>
      <c r="CE158" s="845" t="s">
        <v>798</v>
      </c>
      <c r="CF158" s="845" t="s">
        <v>798</v>
      </c>
      <c r="CG158" s="845" t="s">
        <v>798</v>
      </c>
      <c r="CH158" s="845" t="s">
        <v>798</v>
      </c>
      <c r="CI158" s="845" t="s">
        <v>798</v>
      </c>
      <c r="CJ158" s="845" t="s">
        <v>798</v>
      </c>
      <c r="CK158" s="845" t="s">
        <v>798</v>
      </c>
      <c r="CL158" s="845" t="s">
        <v>798</v>
      </c>
      <c r="CM158" s="845" t="s">
        <v>798</v>
      </c>
      <c r="CN158" s="845" t="s">
        <v>798</v>
      </c>
      <c r="CO158" s="845" t="s">
        <v>798</v>
      </c>
      <c r="CP158" s="845" t="s">
        <v>798</v>
      </c>
      <c r="CQ158" s="845" t="s">
        <v>798</v>
      </c>
      <c r="CR158" s="845" t="s">
        <v>798</v>
      </c>
      <c r="CS158" s="845" t="s">
        <v>798</v>
      </c>
      <c r="CT158" s="845" t="s">
        <v>798</v>
      </c>
      <c r="CU158" s="845" t="s">
        <v>798</v>
      </c>
      <c r="CV158" s="845" t="s">
        <v>798</v>
      </c>
      <c r="CW158" s="845" t="s">
        <v>798</v>
      </c>
      <c r="CX158" s="845" t="s">
        <v>798</v>
      </c>
      <c r="CY158" s="845" t="s">
        <v>798</v>
      </c>
      <c r="CZ158" s="845" t="s">
        <v>798</v>
      </c>
      <c r="DA158" s="845" t="s">
        <v>798</v>
      </c>
      <c r="DB158" s="845" t="s">
        <v>798</v>
      </c>
      <c r="DC158" s="845" t="s">
        <v>798</v>
      </c>
      <c r="DD158" s="845" t="s">
        <v>798</v>
      </c>
      <c r="DE158" s="845" t="s">
        <v>798</v>
      </c>
      <c r="DF158" s="845" t="s">
        <v>798</v>
      </c>
      <c r="DG158" s="845" t="s">
        <v>798</v>
      </c>
      <c r="DH158" s="845" t="s">
        <v>798</v>
      </c>
      <c r="DI158" s="845" t="s">
        <v>798</v>
      </c>
      <c r="DJ158" s="845" t="s">
        <v>798</v>
      </c>
      <c r="DK158" s="845" t="s">
        <v>798</v>
      </c>
      <c r="DL158" s="845" t="s">
        <v>798</v>
      </c>
      <c r="DM158" s="845" t="s">
        <v>798</v>
      </c>
      <c r="DN158" s="845" t="s">
        <v>798</v>
      </c>
      <c r="DO158" s="845" t="s">
        <v>798</v>
      </c>
      <c r="DP158" s="845" t="s">
        <v>798</v>
      </c>
      <c r="DQ158" s="845" t="s">
        <v>798</v>
      </c>
      <c r="DR158" s="845" t="s">
        <v>798</v>
      </c>
      <c r="DS158" s="845" t="s">
        <v>798</v>
      </c>
      <c r="DT158" s="845" t="s">
        <v>798</v>
      </c>
      <c r="DU158" s="845" t="s">
        <v>798</v>
      </c>
      <c r="DV158" s="845" t="s">
        <v>798</v>
      </c>
      <c r="DW158" s="845" t="s">
        <v>798</v>
      </c>
      <c r="DX158" s="845" t="s">
        <v>798</v>
      </c>
      <c r="DY158" s="845" t="s">
        <v>798</v>
      </c>
      <c r="DZ158" s="845" t="s">
        <v>798</v>
      </c>
      <c r="EA158" s="845" t="s">
        <v>798</v>
      </c>
      <c r="EB158" s="845" t="s">
        <v>798</v>
      </c>
      <c r="EC158" s="845" t="s">
        <v>798</v>
      </c>
      <c r="ED158" s="845" t="s">
        <v>798</v>
      </c>
      <c r="EE158" s="845" t="s">
        <v>798</v>
      </c>
      <c r="EF158" s="845" t="s">
        <v>798</v>
      </c>
    </row>
    <row r="159" spans="1:136" x14ac:dyDescent="0.2">
      <c r="A159" s="845">
        <v>155</v>
      </c>
      <c r="B159" s="845">
        <v>11</v>
      </c>
      <c r="C159" s="845" t="s">
        <v>798</v>
      </c>
      <c r="D159" s="845" t="s">
        <v>798</v>
      </c>
      <c r="E159" s="845" t="s">
        <v>798</v>
      </c>
      <c r="F159" s="845" t="s">
        <v>798</v>
      </c>
      <c r="G159" s="845" t="s">
        <v>798</v>
      </c>
      <c r="H159" s="845" t="s">
        <v>798</v>
      </c>
      <c r="I159" s="845" t="s">
        <v>798</v>
      </c>
      <c r="J159" s="845" t="s">
        <v>798</v>
      </c>
      <c r="K159" s="845" t="s">
        <v>798</v>
      </c>
      <c r="L159" s="845" t="s">
        <v>798</v>
      </c>
      <c r="M159" s="845" t="s">
        <v>798</v>
      </c>
      <c r="N159" s="845" t="s">
        <v>798</v>
      </c>
      <c r="O159" s="845" t="s">
        <v>798</v>
      </c>
      <c r="P159" s="845" t="s">
        <v>798</v>
      </c>
      <c r="Q159" s="845" t="s">
        <v>798</v>
      </c>
      <c r="R159" s="845" t="s">
        <v>798</v>
      </c>
      <c r="S159" s="845" t="s">
        <v>798</v>
      </c>
      <c r="T159" s="845" t="s">
        <v>798</v>
      </c>
      <c r="U159" s="845" t="s">
        <v>798</v>
      </c>
      <c r="V159" s="845" t="s">
        <v>798</v>
      </c>
      <c r="W159" s="845" t="s">
        <v>798</v>
      </c>
      <c r="X159" s="845" t="s">
        <v>798</v>
      </c>
      <c r="Y159" s="845" t="s">
        <v>798</v>
      </c>
      <c r="Z159" s="845" t="s">
        <v>798</v>
      </c>
      <c r="AA159" s="845" t="s">
        <v>798</v>
      </c>
      <c r="AB159" s="845" t="s">
        <v>798</v>
      </c>
      <c r="AC159" s="845" t="s">
        <v>798</v>
      </c>
      <c r="AD159" s="845" t="s">
        <v>798</v>
      </c>
      <c r="AE159" s="845" t="s">
        <v>798</v>
      </c>
      <c r="AF159" s="845" t="s">
        <v>798</v>
      </c>
      <c r="AG159" s="845" t="s">
        <v>798</v>
      </c>
      <c r="AH159" s="845" t="s">
        <v>798</v>
      </c>
      <c r="AI159" s="845" t="s">
        <v>798</v>
      </c>
      <c r="AJ159" s="845" t="s">
        <v>798</v>
      </c>
      <c r="AK159" s="845" t="s">
        <v>798</v>
      </c>
      <c r="AL159" s="845" t="s">
        <v>798</v>
      </c>
      <c r="AM159" s="845" t="s">
        <v>798</v>
      </c>
      <c r="AN159" s="845" t="s">
        <v>798</v>
      </c>
      <c r="AO159" s="845" t="s">
        <v>798</v>
      </c>
      <c r="AP159" s="845" t="s">
        <v>798</v>
      </c>
      <c r="AQ159" s="845" t="s">
        <v>798</v>
      </c>
      <c r="AR159" s="845" t="s">
        <v>798</v>
      </c>
      <c r="AS159" s="845" t="s">
        <v>798</v>
      </c>
      <c r="AT159" s="845" t="s">
        <v>798</v>
      </c>
      <c r="AU159" s="845" t="s">
        <v>798</v>
      </c>
      <c r="AV159" s="845" t="s">
        <v>798</v>
      </c>
      <c r="AW159" s="845" t="s">
        <v>798</v>
      </c>
      <c r="AX159" s="845" t="s">
        <v>798</v>
      </c>
      <c r="AY159" s="845" t="s">
        <v>798</v>
      </c>
      <c r="AZ159" s="845" t="s">
        <v>798</v>
      </c>
      <c r="BA159" s="845" t="s">
        <v>798</v>
      </c>
      <c r="BB159" s="845" t="s">
        <v>798</v>
      </c>
      <c r="BC159" s="845" t="s">
        <v>798</v>
      </c>
      <c r="BD159" s="845" t="s">
        <v>798</v>
      </c>
      <c r="BE159" s="845" t="s">
        <v>798</v>
      </c>
      <c r="BF159" s="845" t="s">
        <v>798</v>
      </c>
      <c r="BG159" s="845" t="s">
        <v>798</v>
      </c>
      <c r="BH159" s="845" t="s">
        <v>798</v>
      </c>
      <c r="BI159" s="845" t="s">
        <v>798</v>
      </c>
      <c r="BJ159" s="845" t="s">
        <v>798</v>
      </c>
      <c r="BK159" s="845" t="s">
        <v>798</v>
      </c>
      <c r="BL159" s="845" t="s">
        <v>798</v>
      </c>
      <c r="BM159" s="845" t="s">
        <v>798</v>
      </c>
      <c r="BN159" s="845" t="s">
        <v>798</v>
      </c>
      <c r="BO159" s="845" t="s">
        <v>798</v>
      </c>
      <c r="BP159" s="845" t="s">
        <v>798</v>
      </c>
      <c r="BQ159" s="845" t="s">
        <v>798</v>
      </c>
      <c r="BR159" s="845" t="s">
        <v>798</v>
      </c>
      <c r="BS159" s="845" t="s">
        <v>798</v>
      </c>
      <c r="BT159" s="845" t="s">
        <v>798</v>
      </c>
      <c r="BU159" s="845" t="s">
        <v>798</v>
      </c>
      <c r="BV159" s="845" t="s">
        <v>798</v>
      </c>
      <c r="BW159" s="845" t="s">
        <v>798</v>
      </c>
      <c r="BX159" s="845" t="s">
        <v>798</v>
      </c>
      <c r="BY159" s="845" t="s">
        <v>798</v>
      </c>
      <c r="BZ159" s="845" t="s">
        <v>798</v>
      </c>
      <c r="CA159" s="845" t="s">
        <v>798</v>
      </c>
      <c r="CB159" s="845" t="s">
        <v>798</v>
      </c>
      <c r="CC159" s="845" t="s">
        <v>798</v>
      </c>
      <c r="CD159" s="845" t="s">
        <v>798</v>
      </c>
      <c r="CE159" s="845" t="s">
        <v>798</v>
      </c>
      <c r="CF159" s="845" t="s">
        <v>798</v>
      </c>
      <c r="CG159" s="845" t="s">
        <v>798</v>
      </c>
      <c r="CH159" s="845" t="s">
        <v>798</v>
      </c>
      <c r="CI159" s="845" t="s">
        <v>798</v>
      </c>
      <c r="CJ159" s="845" t="s">
        <v>798</v>
      </c>
      <c r="CK159" s="845" t="s">
        <v>798</v>
      </c>
      <c r="CL159" s="845" t="s">
        <v>798</v>
      </c>
      <c r="CM159" s="845" t="s">
        <v>798</v>
      </c>
      <c r="CN159" s="845" t="s">
        <v>798</v>
      </c>
      <c r="CO159" s="845" t="s">
        <v>798</v>
      </c>
      <c r="CP159" s="845" t="s">
        <v>798</v>
      </c>
      <c r="CQ159" s="845" t="s">
        <v>798</v>
      </c>
      <c r="CR159" s="845" t="s">
        <v>798</v>
      </c>
      <c r="CS159" s="845" t="s">
        <v>798</v>
      </c>
      <c r="CT159" s="845" t="s">
        <v>798</v>
      </c>
      <c r="CU159" s="845" t="s">
        <v>798</v>
      </c>
      <c r="CV159" s="845" t="s">
        <v>798</v>
      </c>
      <c r="CW159" s="845" t="s">
        <v>798</v>
      </c>
      <c r="CX159" s="845" t="s">
        <v>798</v>
      </c>
      <c r="CY159" s="845" t="s">
        <v>798</v>
      </c>
      <c r="CZ159" s="845" t="s">
        <v>798</v>
      </c>
      <c r="DA159" s="845" t="s">
        <v>798</v>
      </c>
      <c r="DB159" s="845" t="s">
        <v>798</v>
      </c>
      <c r="DC159" s="845" t="s">
        <v>798</v>
      </c>
      <c r="DD159" s="845" t="s">
        <v>798</v>
      </c>
      <c r="DE159" s="845" t="s">
        <v>798</v>
      </c>
      <c r="DF159" s="845" t="s">
        <v>798</v>
      </c>
      <c r="DG159" s="845" t="s">
        <v>798</v>
      </c>
      <c r="DH159" s="845" t="s">
        <v>798</v>
      </c>
      <c r="DI159" s="845" t="s">
        <v>798</v>
      </c>
      <c r="DJ159" s="845" t="s">
        <v>798</v>
      </c>
      <c r="DK159" s="845" t="s">
        <v>798</v>
      </c>
      <c r="DL159" s="845" t="s">
        <v>798</v>
      </c>
      <c r="DM159" s="845" t="s">
        <v>798</v>
      </c>
      <c r="DN159" s="845" t="s">
        <v>798</v>
      </c>
      <c r="DO159" s="845" t="s">
        <v>798</v>
      </c>
      <c r="DP159" s="845" t="s">
        <v>798</v>
      </c>
      <c r="DQ159" s="845" t="s">
        <v>798</v>
      </c>
      <c r="DR159" s="845" t="s">
        <v>798</v>
      </c>
      <c r="DS159" s="845" t="s">
        <v>798</v>
      </c>
      <c r="DT159" s="845" t="s">
        <v>798</v>
      </c>
      <c r="DU159" s="845" t="s">
        <v>798</v>
      </c>
      <c r="DV159" s="845" t="s">
        <v>798</v>
      </c>
      <c r="DW159" s="845" t="s">
        <v>798</v>
      </c>
      <c r="DX159" s="845" t="s">
        <v>798</v>
      </c>
      <c r="DY159" s="845" t="s">
        <v>798</v>
      </c>
      <c r="DZ159" s="845" t="s">
        <v>798</v>
      </c>
      <c r="EA159" s="845" t="s">
        <v>798</v>
      </c>
      <c r="EB159" s="845" t="s">
        <v>798</v>
      </c>
      <c r="EC159" s="845" t="s">
        <v>798</v>
      </c>
      <c r="ED159" s="845" t="s">
        <v>798</v>
      </c>
      <c r="EE159" s="845" t="s">
        <v>798</v>
      </c>
      <c r="EF159" s="845" t="s">
        <v>798</v>
      </c>
    </row>
    <row r="160" spans="1:136" x14ac:dyDescent="0.2">
      <c r="A160" s="845">
        <v>156</v>
      </c>
      <c r="B160" s="845">
        <v>12</v>
      </c>
      <c r="C160" s="845" t="s">
        <v>798</v>
      </c>
      <c r="D160" s="845" t="s">
        <v>798</v>
      </c>
      <c r="E160" s="845" t="s">
        <v>798</v>
      </c>
      <c r="F160" s="845" t="s">
        <v>798</v>
      </c>
      <c r="G160" s="845" t="s">
        <v>798</v>
      </c>
      <c r="H160" s="845" t="s">
        <v>798</v>
      </c>
      <c r="I160" s="845" t="s">
        <v>798</v>
      </c>
      <c r="J160" s="845" t="s">
        <v>798</v>
      </c>
      <c r="K160" s="845" t="s">
        <v>798</v>
      </c>
      <c r="L160" s="845" t="s">
        <v>798</v>
      </c>
      <c r="M160" s="845" t="s">
        <v>798</v>
      </c>
      <c r="N160" s="845" t="s">
        <v>798</v>
      </c>
      <c r="O160" s="845" t="s">
        <v>798</v>
      </c>
      <c r="P160" s="845" t="s">
        <v>798</v>
      </c>
      <c r="Q160" s="845" t="s">
        <v>798</v>
      </c>
      <c r="R160" s="845" t="s">
        <v>798</v>
      </c>
      <c r="S160" s="845" t="s">
        <v>798</v>
      </c>
      <c r="T160" s="845" t="s">
        <v>798</v>
      </c>
      <c r="U160" s="845" t="s">
        <v>798</v>
      </c>
      <c r="V160" s="845" t="s">
        <v>798</v>
      </c>
      <c r="W160" s="845" t="s">
        <v>798</v>
      </c>
      <c r="X160" s="845" t="s">
        <v>798</v>
      </c>
      <c r="Y160" s="845" t="s">
        <v>798</v>
      </c>
      <c r="Z160" s="845" t="s">
        <v>798</v>
      </c>
      <c r="AA160" s="845" t="s">
        <v>798</v>
      </c>
      <c r="AB160" s="845" t="s">
        <v>798</v>
      </c>
      <c r="AC160" s="845" t="s">
        <v>798</v>
      </c>
      <c r="AD160" s="845" t="s">
        <v>798</v>
      </c>
      <c r="AE160" s="845" t="s">
        <v>798</v>
      </c>
      <c r="AF160" s="845" t="s">
        <v>798</v>
      </c>
      <c r="AG160" s="845" t="s">
        <v>798</v>
      </c>
      <c r="AH160" s="845" t="s">
        <v>798</v>
      </c>
      <c r="AI160" s="845" t="s">
        <v>798</v>
      </c>
      <c r="AJ160" s="845" t="s">
        <v>798</v>
      </c>
      <c r="AK160" s="845" t="s">
        <v>798</v>
      </c>
      <c r="AL160" s="845" t="s">
        <v>798</v>
      </c>
      <c r="AM160" s="845" t="s">
        <v>798</v>
      </c>
      <c r="AN160" s="845" t="s">
        <v>798</v>
      </c>
      <c r="AO160" s="845" t="s">
        <v>798</v>
      </c>
      <c r="AP160" s="845" t="s">
        <v>798</v>
      </c>
      <c r="AQ160" s="845" t="s">
        <v>798</v>
      </c>
      <c r="AR160" s="845" t="s">
        <v>798</v>
      </c>
      <c r="AS160" s="845" t="s">
        <v>798</v>
      </c>
      <c r="AT160" s="845" t="s">
        <v>798</v>
      </c>
      <c r="AU160" s="845" t="s">
        <v>798</v>
      </c>
      <c r="AV160" s="845" t="s">
        <v>798</v>
      </c>
      <c r="AW160" s="845" t="s">
        <v>798</v>
      </c>
      <c r="AX160" s="845" t="s">
        <v>798</v>
      </c>
      <c r="AY160" s="845" t="s">
        <v>798</v>
      </c>
      <c r="AZ160" s="845" t="s">
        <v>798</v>
      </c>
      <c r="BA160" s="845" t="s">
        <v>798</v>
      </c>
      <c r="BB160" s="845" t="s">
        <v>798</v>
      </c>
      <c r="BC160" s="845" t="s">
        <v>798</v>
      </c>
      <c r="BD160" s="845" t="s">
        <v>798</v>
      </c>
      <c r="BE160" s="845" t="s">
        <v>798</v>
      </c>
      <c r="BF160" s="845" t="s">
        <v>798</v>
      </c>
      <c r="BG160" s="845" t="s">
        <v>798</v>
      </c>
      <c r="BH160" s="845" t="s">
        <v>798</v>
      </c>
      <c r="BI160" s="845" t="s">
        <v>798</v>
      </c>
      <c r="BJ160" s="845" t="s">
        <v>798</v>
      </c>
      <c r="BK160" s="845" t="s">
        <v>798</v>
      </c>
      <c r="BL160" s="845" t="s">
        <v>798</v>
      </c>
      <c r="BM160" s="845" t="s">
        <v>798</v>
      </c>
      <c r="BN160" s="845" t="s">
        <v>798</v>
      </c>
      <c r="BO160" s="845" t="s">
        <v>798</v>
      </c>
      <c r="BP160" s="845" t="s">
        <v>798</v>
      </c>
      <c r="BQ160" s="845" t="s">
        <v>798</v>
      </c>
      <c r="BR160" s="845" t="s">
        <v>798</v>
      </c>
      <c r="BS160" s="845" t="s">
        <v>798</v>
      </c>
      <c r="BT160" s="845" t="s">
        <v>798</v>
      </c>
      <c r="BU160" s="845" t="s">
        <v>798</v>
      </c>
      <c r="BV160" s="845" t="s">
        <v>798</v>
      </c>
      <c r="BW160" s="845" t="s">
        <v>798</v>
      </c>
      <c r="BX160" s="845" t="s">
        <v>798</v>
      </c>
      <c r="BY160" s="845" t="s">
        <v>798</v>
      </c>
      <c r="BZ160" s="845" t="s">
        <v>798</v>
      </c>
      <c r="CA160" s="845" t="s">
        <v>798</v>
      </c>
      <c r="CB160" s="845" t="s">
        <v>798</v>
      </c>
      <c r="CC160" s="845" t="s">
        <v>798</v>
      </c>
      <c r="CD160" s="845" t="s">
        <v>798</v>
      </c>
      <c r="CE160" s="845" t="s">
        <v>798</v>
      </c>
      <c r="CF160" s="845" t="s">
        <v>798</v>
      </c>
      <c r="CG160" s="845" t="s">
        <v>798</v>
      </c>
      <c r="CH160" s="845" t="s">
        <v>798</v>
      </c>
      <c r="CI160" s="845" t="s">
        <v>798</v>
      </c>
      <c r="CJ160" s="845" t="s">
        <v>798</v>
      </c>
      <c r="CK160" s="845" t="s">
        <v>798</v>
      </c>
      <c r="CL160" s="845" t="s">
        <v>798</v>
      </c>
      <c r="CM160" s="845" t="s">
        <v>798</v>
      </c>
      <c r="CN160" s="845" t="s">
        <v>798</v>
      </c>
      <c r="CO160" s="845" t="s">
        <v>798</v>
      </c>
      <c r="CP160" s="845" t="s">
        <v>798</v>
      </c>
      <c r="CQ160" s="845" t="s">
        <v>798</v>
      </c>
      <c r="CR160" s="845" t="s">
        <v>798</v>
      </c>
      <c r="CS160" s="845" t="s">
        <v>798</v>
      </c>
      <c r="CT160" s="845" t="s">
        <v>798</v>
      </c>
      <c r="CU160" s="845" t="s">
        <v>798</v>
      </c>
      <c r="CV160" s="845" t="s">
        <v>798</v>
      </c>
      <c r="CW160" s="845" t="s">
        <v>798</v>
      </c>
      <c r="CX160" s="845" t="s">
        <v>798</v>
      </c>
      <c r="CY160" s="845" t="s">
        <v>798</v>
      </c>
      <c r="CZ160" s="845" t="s">
        <v>798</v>
      </c>
      <c r="DA160" s="845" t="s">
        <v>798</v>
      </c>
      <c r="DB160" s="845" t="s">
        <v>798</v>
      </c>
      <c r="DC160" s="845" t="s">
        <v>798</v>
      </c>
      <c r="DD160" s="845" t="s">
        <v>798</v>
      </c>
      <c r="DE160" s="845" t="s">
        <v>798</v>
      </c>
      <c r="DF160" s="845" t="s">
        <v>798</v>
      </c>
      <c r="DG160" s="845" t="s">
        <v>798</v>
      </c>
      <c r="DH160" s="845" t="s">
        <v>798</v>
      </c>
      <c r="DI160" s="845" t="s">
        <v>798</v>
      </c>
      <c r="DJ160" s="845" t="s">
        <v>798</v>
      </c>
      <c r="DK160" s="845" t="s">
        <v>798</v>
      </c>
      <c r="DL160" s="845" t="s">
        <v>798</v>
      </c>
      <c r="DM160" s="845" t="s">
        <v>798</v>
      </c>
      <c r="DN160" s="845" t="s">
        <v>798</v>
      </c>
      <c r="DO160" s="845" t="s">
        <v>798</v>
      </c>
      <c r="DP160" s="845" t="s">
        <v>798</v>
      </c>
      <c r="DQ160" s="845" t="s">
        <v>798</v>
      </c>
      <c r="DR160" s="845" t="s">
        <v>798</v>
      </c>
      <c r="DS160" s="845" t="s">
        <v>798</v>
      </c>
      <c r="DT160" s="845" t="s">
        <v>798</v>
      </c>
      <c r="DU160" s="845" t="s">
        <v>798</v>
      </c>
      <c r="DV160" s="845" t="s">
        <v>798</v>
      </c>
      <c r="DW160" s="845" t="s">
        <v>798</v>
      </c>
      <c r="DX160" s="845" t="s">
        <v>798</v>
      </c>
      <c r="DY160" s="845" t="s">
        <v>798</v>
      </c>
      <c r="DZ160" s="845" t="s">
        <v>798</v>
      </c>
      <c r="EA160" s="845" t="s">
        <v>798</v>
      </c>
      <c r="EB160" s="845" t="s">
        <v>798</v>
      </c>
      <c r="EC160" s="845" t="s">
        <v>798</v>
      </c>
      <c r="ED160" s="845" t="s">
        <v>798</v>
      </c>
      <c r="EE160" s="845" t="s">
        <v>798</v>
      </c>
      <c r="EF160" s="845" t="s">
        <v>798</v>
      </c>
    </row>
    <row r="161" spans="1:136" x14ac:dyDescent="0.2">
      <c r="A161" s="845">
        <v>157</v>
      </c>
      <c r="B161" s="845">
        <v>1</v>
      </c>
      <c r="C161" s="845" t="s">
        <v>798</v>
      </c>
      <c r="D161" s="845" t="s">
        <v>798</v>
      </c>
      <c r="E161" s="845" t="s">
        <v>798</v>
      </c>
      <c r="F161" s="845" t="s">
        <v>798</v>
      </c>
      <c r="G161" s="845" t="s">
        <v>798</v>
      </c>
      <c r="H161" s="845" t="s">
        <v>798</v>
      </c>
      <c r="I161" s="845" t="s">
        <v>798</v>
      </c>
      <c r="J161" s="845" t="s">
        <v>798</v>
      </c>
      <c r="K161" s="845" t="s">
        <v>798</v>
      </c>
      <c r="L161" s="845" t="s">
        <v>798</v>
      </c>
      <c r="M161" s="845" t="s">
        <v>798</v>
      </c>
      <c r="N161" s="845" t="s">
        <v>798</v>
      </c>
      <c r="O161" s="845" t="s">
        <v>798</v>
      </c>
      <c r="P161" s="845" t="s">
        <v>798</v>
      </c>
      <c r="Q161" s="845" t="s">
        <v>798</v>
      </c>
      <c r="R161" s="845" t="s">
        <v>798</v>
      </c>
      <c r="S161" s="845" t="s">
        <v>798</v>
      </c>
      <c r="T161" s="845" t="s">
        <v>798</v>
      </c>
      <c r="U161" s="845" t="s">
        <v>798</v>
      </c>
      <c r="V161" s="845" t="s">
        <v>798</v>
      </c>
      <c r="W161" s="845" t="s">
        <v>798</v>
      </c>
      <c r="X161" s="845" t="s">
        <v>798</v>
      </c>
      <c r="Y161" s="845" t="s">
        <v>798</v>
      </c>
      <c r="Z161" s="845" t="s">
        <v>798</v>
      </c>
      <c r="AA161" s="845" t="s">
        <v>798</v>
      </c>
      <c r="AB161" s="845" t="s">
        <v>798</v>
      </c>
      <c r="AC161" s="845" t="s">
        <v>798</v>
      </c>
      <c r="AD161" s="845" t="s">
        <v>798</v>
      </c>
      <c r="AE161" s="845" t="s">
        <v>798</v>
      </c>
      <c r="AF161" s="845" t="s">
        <v>798</v>
      </c>
      <c r="AG161" s="845" t="s">
        <v>798</v>
      </c>
      <c r="AH161" s="845" t="s">
        <v>798</v>
      </c>
      <c r="AI161" s="845" t="s">
        <v>798</v>
      </c>
      <c r="AJ161" s="845" t="s">
        <v>798</v>
      </c>
      <c r="AK161" s="845" t="s">
        <v>798</v>
      </c>
      <c r="AL161" s="845" t="s">
        <v>798</v>
      </c>
      <c r="AM161" s="845" t="s">
        <v>798</v>
      </c>
      <c r="AN161" s="845" t="s">
        <v>798</v>
      </c>
      <c r="AO161" s="845" t="s">
        <v>798</v>
      </c>
      <c r="AP161" s="845" t="s">
        <v>798</v>
      </c>
      <c r="AQ161" s="845" t="s">
        <v>798</v>
      </c>
      <c r="AR161" s="845" t="s">
        <v>798</v>
      </c>
      <c r="AS161" s="845" t="s">
        <v>798</v>
      </c>
      <c r="AT161" s="845" t="s">
        <v>798</v>
      </c>
      <c r="AU161" s="845" t="s">
        <v>798</v>
      </c>
      <c r="AV161" s="845" t="s">
        <v>798</v>
      </c>
      <c r="AW161" s="845" t="s">
        <v>798</v>
      </c>
      <c r="AX161" s="845" t="s">
        <v>798</v>
      </c>
      <c r="AY161" s="845" t="s">
        <v>798</v>
      </c>
      <c r="AZ161" s="845" t="s">
        <v>798</v>
      </c>
      <c r="BA161" s="845" t="s">
        <v>798</v>
      </c>
      <c r="BB161" s="845" t="s">
        <v>798</v>
      </c>
      <c r="BC161" s="845" t="s">
        <v>798</v>
      </c>
      <c r="BD161" s="845" t="s">
        <v>798</v>
      </c>
      <c r="BE161" s="845" t="s">
        <v>798</v>
      </c>
      <c r="BF161" s="845" t="s">
        <v>798</v>
      </c>
      <c r="BG161" s="845" t="s">
        <v>798</v>
      </c>
      <c r="BH161" s="845" t="s">
        <v>798</v>
      </c>
      <c r="BI161" s="845" t="s">
        <v>798</v>
      </c>
      <c r="BJ161" s="845" t="s">
        <v>798</v>
      </c>
      <c r="BK161" s="845" t="s">
        <v>798</v>
      </c>
      <c r="BL161" s="845" t="s">
        <v>798</v>
      </c>
      <c r="BM161" s="845" t="s">
        <v>798</v>
      </c>
      <c r="BN161" s="845" t="s">
        <v>798</v>
      </c>
      <c r="BO161" s="845" t="s">
        <v>798</v>
      </c>
      <c r="BP161" s="845" t="s">
        <v>798</v>
      </c>
      <c r="BQ161" s="845" t="s">
        <v>798</v>
      </c>
      <c r="BR161" s="845" t="s">
        <v>798</v>
      </c>
      <c r="BS161" s="845" t="s">
        <v>798</v>
      </c>
      <c r="BT161" s="845" t="s">
        <v>798</v>
      </c>
      <c r="BU161" s="845" t="s">
        <v>798</v>
      </c>
      <c r="BV161" s="845" t="s">
        <v>798</v>
      </c>
      <c r="BW161" s="845" t="s">
        <v>798</v>
      </c>
      <c r="BX161" s="845" t="s">
        <v>798</v>
      </c>
      <c r="BY161" s="845" t="s">
        <v>798</v>
      </c>
      <c r="BZ161" s="845" t="s">
        <v>798</v>
      </c>
      <c r="CA161" s="845" t="s">
        <v>798</v>
      </c>
      <c r="CB161" s="845" t="s">
        <v>798</v>
      </c>
      <c r="CC161" s="845" t="s">
        <v>798</v>
      </c>
      <c r="CD161" s="845" t="s">
        <v>798</v>
      </c>
      <c r="CE161" s="845" t="s">
        <v>798</v>
      </c>
      <c r="CF161" s="845" t="s">
        <v>798</v>
      </c>
      <c r="CG161" s="845" t="s">
        <v>798</v>
      </c>
      <c r="CH161" s="845" t="s">
        <v>798</v>
      </c>
      <c r="CI161" s="845" t="s">
        <v>798</v>
      </c>
      <c r="CJ161" s="845" t="s">
        <v>798</v>
      </c>
      <c r="CK161" s="845" t="s">
        <v>798</v>
      </c>
      <c r="CL161" s="845" t="s">
        <v>798</v>
      </c>
      <c r="CM161" s="845" t="s">
        <v>798</v>
      </c>
      <c r="CN161" s="845" t="s">
        <v>798</v>
      </c>
      <c r="CO161" s="845" t="s">
        <v>798</v>
      </c>
      <c r="CP161" s="845" t="s">
        <v>798</v>
      </c>
      <c r="CQ161" s="845" t="s">
        <v>798</v>
      </c>
      <c r="CR161" s="845" t="s">
        <v>798</v>
      </c>
      <c r="CS161" s="845" t="s">
        <v>798</v>
      </c>
      <c r="CT161" s="845" t="s">
        <v>798</v>
      </c>
      <c r="CU161" s="845" t="s">
        <v>798</v>
      </c>
      <c r="CV161" s="845" t="s">
        <v>798</v>
      </c>
      <c r="CW161" s="845" t="s">
        <v>798</v>
      </c>
      <c r="CX161" s="845" t="s">
        <v>798</v>
      </c>
      <c r="CY161" s="845" t="s">
        <v>798</v>
      </c>
      <c r="CZ161" s="845" t="s">
        <v>798</v>
      </c>
      <c r="DA161" s="845" t="s">
        <v>798</v>
      </c>
      <c r="DB161" s="845" t="s">
        <v>798</v>
      </c>
      <c r="DC161" s="845" t="s">
        <v>798</v>
      </c>
      <c r="DD161" s="845" t="s">
        <v>798</v>
      </c>
      <c r="DE161" s="845" t="s">
        <v>798</v>
      </c>
      <c r="DF161" s="845" t="s">
        <v>798</v>
      </c>
      <c r="DG161" s="845" t="s">
        <v>798</v>
      </c>
      <c r="DH161" s="845" t="s">
        <v>798</v>
      </c>
      <c r="DI161" s="845" t="s">
        <v>798</v>
      </c>
      <c r="DJ161" s="845" t="s">
        <v>798</v>
      </c>
      <c r="DK161" s="845" t="s">
        <v>798</v>
      </c>
      <c r="DL161" s="845" t="s">
        <v>798</v>
      </c>
      <c r="DM161" s="845" t="s">
        <v>798</v>
      </c>
      <c r="DN161" s="845" t="s">
        <v>798</v>
      </c>
      <c r="DO161" s="845" t="s">
        <v>798</v>
      </c>
      <c r="DP161" s="845" t="s">
        <v>798</v>
      </c>
      <c r="DQ161" s="845" t="s">
        <v>798</v>
      </c>
      <c r="DR161" s="845" t="s">
        <v>798</v>
      </c>
      <c r="DS161" s="845" t="s">
        <v>798</v>
      </c>
      <c r="DT161" s="845" t="s">
        <v>798</v>
      </c>
      <c r="DU161" s="845" t="s">
        <v>798</v>
      </c>
      <c r="DV161" s="845" t="s">
        <v>798</v>
      </c>
      <c r="DW161" s="845" t="s">
        <v>798</v>
      </c>
      <c r="DX161" s="845" t="s">
        <v>798</v>
      </c>
      <c r="DY161" s="845" t="s">
        <v>798</v>
      </c>
      <c r="DZ161" s="845" t="s">
        <v>798</v>
      </c>
      <c r="EA161" s="845" t="s">
        <v>798</v>
      </c>
      <c r="EB161" s="845" t="s">
        <v>798</v>
      </c>
      <c r="EC161" s="845" t="s">
        <v>798</v>
      </c>
      <c r="ED161" s="845" t="s">
        <v>798</v>
      </c>
      <c r="EE161" s="845" t="s">
        <v>798</v>
      </c>
      <c r="EF161" s="845" t="s">
        <v>798</v>
      </c>
    </row>
    <row r="162" spans="1:136" x14ac:dyDescent="0.2">
      <c r="A162" s="845">
        <v>158</v>
      </c>
      <c r="B162" s="845">
        <v>2</v>
      </c>
      <c r="C162" s="845" t="s">
        <v>798</v>
      </c>
      <c r="D162" s="845" t="s">
        <v>798</v>
      </c>
      <c r="E162" s="845" t="s">
        <v>798</v>
      </c>
      <c r="F162" s="845" t="s">
        <v>798</v>
      </c>
      <c r="G162" s="845" t="s">
        <v>798</v>
      </c>
      <c r="H162" s="845" t="s">
        <v>798</v>
      </c>
      <c r="I162" s="845" t="s">
        <v>798</v>
      </c>
      <c r="J162" s="845" t="s">
        <v>798</v>
      </c>
      <c r="K162" s="845" t="s">
        <v>798</v>
      </c>
      <c r="L162" s="845" t="s">
        <v>798</v>
      </c>
      <c r="M162" s="845" t="s">
        <v>798</v>
      </c>
      <c r="N162" s="845" t="s">
        <v>798</v>
      </c>
      <c r="O162" s="845" t="s">
        <v>798</v>
      </c>
      <c r="P162" s="845" t="s">
        <v>798</v>
      </c>
      <c r="Q162" s="845" t="s">
        <v>798</v>
      </c>
      <c r="R162" s="845" t="s">
        <v>798</v>
      </c>
      <c r="S162" s="845" t="s">
        <v>798</v>
      </c>
      <c r="T162" s="845" t="s">
        <v>798</v>
      </c>
      <c r="U162" s="845" t="s">
        <v>798</v>
      </c>
      <c r="V162" s="845" t="s">
        <v>798</v>
      </c>
      <c r="W162" s="845" t="s">
        <v>798</v>
      </c>
      <c r="X162" s="845" t="s">
        <v>798</v>
      </c>
      <c r="Y162" s="845" t="s">
        <v>798</v>
      </c>
      <c r="Z162" s="845" t="s">
        <v>798</v>
      </c>
      <c r="AA162" s="845" t="s">
        <v>798</v>
      </c>
      <c r="AB162" s="845" t="s">
        <v>798</v>
      </c>
      <c r="AC162" s="845" t="s">
        <v>798</v>
      </c>
      <c r="AD162" s="845" t="s">
        <v>798</v>
      </c>
      <c r="AE162" s="845" t="s">
        <v>798</v>
      </c>
      <c r="AF162" s="845" t="s">
        <v>798</v>
      </c>
      <c r="AG162" s="845" t="s">
        <v>798</v>
      </c>
      <c r="AH162" s="845" t="s">
        <v>798</v>
      </c>
      <c r="AI162" s="845" t="s">
        <v>798</v>
      </c>
      <c r="AJ162" s="845" t="s">
        <v>798</v>
      </c>
      <c r="AK162" s="845" t="s">
        <v>798</v>
      </c>
      <c r="AL162" s="845" t="s">
        <v>798</v>
      </c>
      <c r="AM162" s="845" t="s">
        <v>798</v>
      </c>
      <c r="AN162" s="845" t="s">
        <v>798</v>
      </c>
      <c r="AO162" s="845" t="s">
        <v>798</v>
      </c>
      <c r="AP162" s="845" t="s">
        <v>798</v>
      </c>
      <c r="AQ162" s="845" t="s">
        <v>798</v>
      </c>
      <c r="AR162" s="845" t="s">
        <v>798</v>
      </c>
      <c r="AS162" s="845" t="s">
        <v>798</v>
      </c>
      <c r="AT162" s="845" t="s">
        <v>798</v>
      </c>
      <c r="AU162" s="845" t="s">
        <v>798</v>
      </c>
      <c r="AV162" s="845" t="s">
        <v>798</v>
      </c>
      <c r="AW162" s="845" t="s">
        <v>798</v>
      </c>
      <c r="AX162" s="845" t="s">
        <v>798</v>
      </c>
      <c r="AY162" s="845" t="s">
        <v>798</v>
      </c>
      <c r="AZ162" s="845" t="s">
        <v>798</v>
      </c>
      <c r="BA162" s="845" t="s">
        <v>798</v>
      </c>
      <c r="BB162" s="845" t="s">
        <v>798</v>
      </c>
      <c r="BC162" s="845" t="s">
        <v>798</v>
      </c>
      <c r="BD162" s="845" t="s">
        <v>798</v>
      </c>
      <c r="BE162" s="845" t="s">
        <v>798</v>
      </c>
      <c r="BF162" s="845" t="s">
        <v>798</v>
      </c>
      <c r="BG162" s="845" t="s">
        <v>798</v>
      </c>
      <c r="BH162" s="845" t="s">
        <v>798</v>
      </c>
      <c r="BI162" s="845" t="s">
        <v>798</v>
      </c>
      <c r="BJ162" s="845" t="s">
        <v>798</v>
      </c>
      <c r="BK162" s="845" t="s">
        <v>798</v>
      </c>
      <c r="BL162" s="845" t="s">
        <v>798</v>
      </c>
      <c r="BM162" s="845" t="s">
        <v>798</v>
      </c>
      <c r="BN162" s="845" t="s">
        <v>798</v>
      </c>
      <c r="BO162" s="845" t="s">
        <v>798</v>
      </c>
      <c r="BP162" s="845" t="s">
        <v>798</v>
      </c>
      <c r="BQ162" s="845" t="s">
        <v>798</v>
      </c>
      <c r="BR162" s="845" t="s">
        <v>798</v>
      </c>
      <c r="BS162" s="845" t="s">
        <v>798</v>
      </c>
      <c r="BT162" s="845" t="s">
        <v>798</v>
      </c>
      <c r="BU162" s="845" t="s">
        <v>798</v>
      </c>
      <c r="BV162" s="845" t="s">
        <v>798</v>
      </c>
      <c r="BW162" s="845" t="s">
        <v>798</v>
      </c>
      <c r="BX162" s="845" t="s">
        <v>798</v>
      </c>
      <c r="BY162" s="845" t="s">
        <v>798</v>
      </c>
      <c r="BZ162" s="845" t="s">
        <v>798</v>
      </c>
      <c r="CA162" s="845" t="s">
        <v>798</v>
      </c>
      <c r="CB162" s="845" t="s">
        <v>798</v>
      </c>
      <c r="CC162" s="845" t="s">
        <v>798</v>
      </c>
      <c r="CD162" s="845" t="s">
        <v>798</v>
      </c>
      <c r="CE162" s="845" t="s">
        <v>798</v>
      </c>
      <c r="CF162" s="845" t="s">
        <v>798</v>
      </c>
      <c r="CG162" s="845" t="s">
        <v>798</v>
      </c>
      <c r="CH162" s="845" t="s">
        <v>798</v>
      </c>
      <c r="CI162" s="845" t="s">
        <v>798</v>
      </c>
      <c r="CJ162" s="845" t="s">
        <v>798</v>
      </c>
      <c r="CK162" s="845" t="s">
        <v>798</v>
      </c>
      <c r="CL162" s="845" t="s">
        <v>798</v>
      </c>
      <c r="CM162" s="845" t="s">
        <v>798</v>
      </c>
      <c r="CN162" s="845" t="s">
        <v>798</v>
      </c>
      <c r="CO162" s="845" t="s">
        <v>798</v>
      </c>
      <c r="CP162" s="845" t="s">
        <v>798</v>
      </c>
      <c r="CQ162" s="845" t="s">
        <v>798</v>
      </c>
      <c r="CR162" s="845" t="s">
        <v>798</v>
      </c>
      <c r="CS162" s="845" t="s">
        <v>798</v>
      </c>
      <c r="CT162" s="845" t="s">
        <v>798</v>
      </c>
      <c r="CU162" s="845" t="s">
        <v>798</v>
      </c>
      <c r="CV162" s="845" t="s">
        <v>798</v>
      </c>
      <c r="CW162" s="845" t="s">
        <v>798</v>
      </c>
      <c r="CX162" s="845" t="s">
        <v>798</v>
      </c>
      <c r="CY162" s="845" t="s">
        <v>798</v>
      </c>
      <c r="CZ162" s="845" t="s">
        <v>798</v>
      </c>
      <c r="DA162" s="845" t="s">
        <v>798</v>
      </c>
      <c r="DB162" s="845" t="s">
        <v>798</v>
      </c>
      <c r="DC162" s="845" t="s">
        <v>798</v>
      </c>
      <c r="DD162" s="845" t="s">
        <v>798</v>
      </c>
      <c r="DE162" s="845" t="s">
        <v>798</v>
      </c>
      <c r="DF162" s="845" t="s">
        <v>798</v>
      </c>
      <c r="DG162" s="845" t="s">
        <v>798</v>
      </c>
      <c r="DH162" s="845" t="s">
        <v>798</v>
      </c>
      <c r="DI162" s="845" t="s">
        <v>798</v>
      </c>
      <c r="DJ162" s="845" t="s">
        <v>798</v>
      </c>
      <c r="DK162" s="845" t="s">
        <v>798</v>
      </c>
      <c r="DL162" s="845" t="s">
        <v>798</v>
      </c>
      <c r="DM162" s="845" t="s">
        <v>798</v>
      </c>
      <c r="DN162" s="845" t="s">
        <v>798</v>
      </c>
      <c r="DO162" s="845" t="s">
        <v>798</v>
      </c>
      <c r="DP162" s="845" t="s">
        <v>798</v>
      </c>
      <c r="DQ162" s="845" t="s">
        <v>798</v>
      </c>
      <c r="DR162" s="845" t="s">
        <v>798</v>
      </c>
      <c r="DS162" s="845" t="s">
        <v>798</v>
      </c>
      <c r="DT162" s="845" t="s">
        <v>798</v>
      </c>
      <c r="DU162" s="845" t="s">
        <v>798</v>
      </c>
      <c r="DV162" s="845" t="s">
        <v>798</v>
      </c>
      <c r="DW162" s="845" t="s">
        <v>798</v>
      </c>
      <c r="DX162" s="845" t="s">
        <v>798</v>
      </c>
      <c r="DY162" s="845" t="s">
        <v>798</v>
      </c>
      <c r="DZ162" s="845" t="s">
        <v>798</v>
      </c>
      <c r="EA162" s="845" t="s">
        <v>798</v>
      </c>
      <c r="EB162" s="845" t="s">
        <v>798</v>
      </c>
      <c r="EC162" s="845" t="s">
        <v>798</v>
      </c>
      <c r="ED162" s="845" t="s">
        <v>798</v>
      </c>
      <c r="EE162" s="845" t="s">
        <v>798</v>
      </c>
      <c r="EF162" s="845" t="s">
        <v>798</v>
      </c>
    </row>
    <row r="163" spans="1:136" x14ac:dyDescent="0.2">
      <c r="A163" s="845">
        <v>159</v>
      </c>
      <c r="B163" s="845">
        <v>3</v>
      </c>
      <c r="C163" s="845" t="s">
        <v>798</v>
      </c>
      <c r="D163" s="845" t="s">
        <v>798</v>
      </c>
      <c r="E163" s="845" t="s">
        <v>798</v>
      </c>
      <c r="F163" s="845" t="s">
        <v>798</v>
      </c>
      <c r="G163" s="845" t="s">
        <v>798</v>
      </c>
      <c r="H163" s="845" t="s">
        <v>798</v>
      </c>
      <c r="I163" s="845" t="s">
        <v>798</v>
      </c>
      <c r="J163" s="845" t="s">
        <v>798</v>
      </c>
      <c r="K163" s="845" t="s">
        <v>798</v>
      </c>
      <c r="L163" s="845" t="s">
        <v>798</v>
      </c>
      <c r="M163" s="845" t="s">
        <v>798</v>
      </c>
      <c r="N163" s="845" t="s">
        <v>798</v>
      </c>
      <c r="O163" s="845" t="s">
        <v>798</v>
      </c>
      <c r="P163" s="845" t="s">
        <v>798</v>
      </c>
      <c r="Q163" s="845" t="s">
        <v>798</v>
      </c>
      <c r="R163" s="845" t="s">
        <v>798</v>
      </c>
      <c r="S163" s="845" t="s">
        <v>798</v>
      </c>
      <c r="T163" s="845" t="s">
        <v>798</v>
      </c>
      <c r="U163" s="845" t="s">
        <v>798</v>
      </c>
      <c r="V163" s="845" t="s">
        <v>798</v>
      </c>
      <c r="W163" s="845" t="s">
        <v>798</v>
      </c>
      <c r="X163" s="845" t="s">
        <v>798</v>
      </c>
      <c r="Y163" s="845" t="s">
        <v>798</v>
      </c>
      <c r="Z163" s="845" t="s">
        <v>798</v>
      </c>
      <c r="AA163" s="845" t="s">
        <v>798</v>
      </c>
      <c r="AB163" s="845" t="s">
        <v>798</v>
      </c>
      <c r="AC163" s="845" t="s">
        <v>798</v>
      </c>
      <c r="AD163" s="845" t="s">
        <v>798</v>
      </c>
      <c r="AE163" s="845" t="s">
        <v>798</v>
      </c>
      <c r="AF163" s="845" t="s">
        <v>798</v>
      </c>
      <c r="AG163" s="845" t="s">
        <v>798</v>
      </c>
      <c r="AH163" s="845" t="s">
        <v>798</v>
      </c>
      <c r="AI163" s="845" t="s">
        <v>798</v>
      </c>
      <c r="AJ163" s="845" t="s">
        <v>798</v>
      </c>
      <c r="AK163" s="845" t="s">
        <v>798</v>
      </c>
      <c r="AL163" s="845" t="s">
        <v>798</v>
      </c>
      <c r="AM163" s="845" t="s">
        <v>798</v>
      </c>
      <c r="AN163" s="845" t="s">
        <v>798</v>
      </c>
      <c r="AO163" s="845" t="s">
        <v>798</v>
      </c>
      <c r="AP163" s="845" t="s">
        <v>798</v>
      </c>
      <c r="AQ163" s="845" t="s">
        <v>798</v>
      </c>
      <c r="AR163" s="845" t="s">
        <v>798</v>
      </c>
      <c r="AS163" s="845" t="s">
        <v>798</v>
      </c>
      <c r="AT163" s="845" t="s">
        <v>798</v>
      </c>
      <c r="AU163" s="845" t="s">
        <v>798</v>
      </c>
      <c r="AV163" s="845" t="s">
        <v>798</v>
      </c>
      <c r="AW163" s="845" t="s">
        <v>798</v>
      </c>
      <c r="AX163" s="845" t="s">
        <v>798</v>
      </c>
      <c r="AY163" s="845" t="s">
        <v>798</v>
      </c>
      <c r="AZ163" s="845" t="s">
        <v>798</v>
      </c>
      <c r="BA163" s="845" t="s">
        <v>798</v>
      </c>
      <c r="BB163" s="845" t="s">
        <v>798</v>
      </c>
      <c r="BC163" s="845" t="s">
        <v>798</v>
      </c>
      <c r="BD163" s="845" t="s">
        <v>798</v>
      </c>
      <c r="BE163" s="845" t="s">
        <v>798</v>
      </c>
      <c r="BF163" s="845" t="s">
        <v>798</v>
      </c>
      <c r="BG163" s="845" t="s">
        <v>798</v>
      </c>
      <c r="BH163" s="845" t="s">
        <v>798</v>
      </c>
      <c r="BI163" s="845" t="s">
        <v>798</v>
      </c>
      <c r="BJ163" s="845" t="s">
        <v>798</v>
      </c>
      <c r="BK163" s="845" t="s">
        <v>798</v>
      </c>
      <c r="BL163" s="845" t="s">
        <v>798</v>
      </c>
      <c r="BM163" s="845" t="s">
        <v>798</v>
      </c>
      <c r="BN163" s="845" t="s">
        <v>798</v>
      </c>
      <c r="BO163" s="845" t="s">
        <v>798</v>
      </c>
      <c r="BP163" s="845" t="s">
        <v>798</v>
      </c>
      <c r="BQ163" s="845" t="s">
        <v>798</v>
      </c>
      <c r="BR163" s="845" t="s">
        <v>798</v>
      </c>
      <c r="BS163" s="845" t="s">
        <v>798</v>
      </c>
      <c r="BT163" s="845" t="s">
        <v>798</v>
      </c>
      <c r="BU163" s="845" t="s">
        <v>798</v>
      </c>
      <c r="BV163" s="845" t="s">
        <v>798</v>
      </c>
      <c r="BW163" s="845" t="s">
        <v>798</v>
      </c>
      <c r="BX163" s="845" t="s">
        <v>798</v>
      </c>
      <c r="BY163" s="845" t="s">
        <v>798</v>
      </c>
      <c r="BZ163" s="845" t="s">
        <v>798</v>
      </c>
      <c r="CA163" s="845" t="s">
        <v>798</v>
      </c>
      <c r="CB163" s="845" t="s">
        <v>798</v>
      </c>
      <c r="CC163" s="845" t="s">
        <v>798</v>
      </c>
      <c r="CD163" s="845" t="s">
        <v>798</v>
      </c>
      <c r="CE163" s="845" t="s">
        <v>798</v>
      </c>
      <c r="CF163" s="845" t="s">
        <v>798</v>
      </c>
      <c r="CG163" s="845" t="s">
        <v>798</v>
      </c>
      <c r="CH163" s="845" t="s">
        <v>798</v>
      </c>
      <c r="CI163" s="845" t="s">
        <v>798</v>
      </c>
      <c r="CJ163" s="845" t="s">
        <v>798</v>
      </c>
      <c r="CK163" s="845" t="s">
        <v>798</v>
      </c>
      <c r="CL163" s="845" t="s">
        <v>798</v>
      </c>
      <c r="CM163" s="845" t="s">
        <v>798</v>
      </c>
      <c r="CN163" s="845" t="s">
        <v>798</v>
      </c>
      <c r="CO163" s="845" t="s">
        <v>798</v>
      </c>
      <c r="CP163" s="845" t="s">
        <v>798</v>
      </c>
      <c r="CQ163" s="845" t="s">
        <v>798</v>
      </c>
      <c r="CR163" s="845" t="s">
        <v>798</v>
      </c>
      <c r="CS163" s="845" t="s">
        <v>798</v>
      </c>
      <c r="CT163" s="845" t="s">
        <v>798</v>
      </c>
      <c r="CU163" s="845" t="s">
        <v>798</v>
      </c>
      <c r="CV163" s="845" t="s">
        <v>798</v>
      </c>
      <c r="CW163" s="845" t="s">
        <v>798</v>
      </c>
      <c r="CX163" s="845" t="s">
        <v>798</v>
      </c>
      <c r="CY163" s="845" t="s">
        <v>798</v>
      </c>
      <c r="CZ163" s="845" t="s">
        <v>798</v>
      </c>
      <c r="DA163" s="845" t="s">
        <v>798</v>
      </c>
      <c r="DB163" s="845" t="s">
        <v>798</v>
      </c>
      <c r="DC163" s="845" t="s">
        <v>798</v>
      </c>
      <c r="DD163" s="845" t="s">
        <v>798</v>
      </c>
      <c r="DE163" s="845" t="s">
        <v>798</v>
      </c>
      <c r="DF163" s="845" t="s">
        <v>798</v>
      </c>
      <c r="DG163" s="845" t="s">
        <v>798</v>
      </c>
      <c r="DH163" s="845" t="s">
        <v>798</v>
      </c>
      <c r="DI163" s="845" t="s">
        <v>798</v>
      </c>
      <c r="DJ163" s="845" t="s">
        <v>798</v>
      </c>
      <c r="DK163" s="845" t="s">
        <v>798</v>
      </c>
      <c r="DL163" s="845" t="s">
        <v>798</v>
      </c>
      <c r="DM163" s="845" t="s">
        <v>798</v>
      </c>
      <c r="DN163" s="845" t="s">
        <v>798</v>
      </c>
      <c r="DO163" s="845" t="s">
        <v>798</v>
      </c>
      <c r="DP163" s="845" t="s">
        <v>798</v>
      </c>
      <c r="DQ163" s="845" t="s">
        <v>798</v>
      </c>
      <c r="DR163" s="845" t="s">
        <v>798</v>
      </c>
      <c r="DS163" s="845" t="s">
        <v>798</v>
      </c>
      <c r="DT163" s="845" t="s">
        <v>798</v>
      </c>
      <c r="DU163" s="845" t="s">
        <v>798</v>
      </c>
      <c r="DV163" s="845" t="s">
        <v>798</v>
      </c>
      <c r="DW163" s="845" t="s">
        <v>798</v>
      </c>
      <c r="DX163" s="845" t="s">
        <v>798</v>
      </c>
      <c r="DY163" s="845" t="s">
        <v>798</v>
      </c>
      <c r="DZ163" s="845" t="s">
        <v>798</v>
      </c>
      <c r="EA163" s="845" t="s">
        <v>798</v>
      </c>
      <c r="EB163" s="845" t="s">
        <v>798</v>
      </c>
      <c r="EC163" s="845" t="s">
        <v>798</v>
      </c>
      <c r="ED163" s="845" t="s">
        <v>798</v>
      </c>
      <c r="EE163" s="845" t="s">
        <v>798</v>
      </c>
      <c r="EF163" s="845" t="s">
        <v>798</v>
      </c>
    </row>
    <row r="164" spans="1:136" x14ac:dyDescent="0.2">
      <c r="A164" s="845">
        <v>160</v>
      </c>
      <c r="B164" s="845">
        <v>4</v>
      </c>
      <c r="C164" s="845" t="s">
        <v>798</v>
      </c>
      <c r="D164" s="845" t="s">
        <v>798</v>
      </c>
      <c r="E164" s="845" t="s">
        <v>798</v>
      </c>
      <c r="F164" s="845" t="s">
        <v>798</v>
      </c>
      <c r="G164" s="845" t="s">
        <v>798</v>
      </c>
      <c r="H164" s="845" t="s">
        <v>798</v>
      </c>
      <c r="I164" s="845" t="s">
        <v>798</v>
      </c>
      <c r="J164" s="845" t="s">
        <v>798</v>
      </c>
      <c r="K164" s="845" t="s">
        <v>798</v>
      </c>
      <c r="L164" s="845" t="s">
        <v>798</v>
      </c>
      <c r="M164" s="845" t="s">
        <v>798</v>
      </c>
      <c r="N164" s="845" t="s">
        <v>798</v>
      </c>
      <c r="O164" s="845" t="s">
        <v>798</v>
      </c>
      <c r="P164" s="845" t="s">
        <v>798</v>
      </c>
      <c r="Q164" s="845" t="s">
        <v>798</v>
      </c>
      <c r="R164" s="845" t="s">
        <v>798</v>
      </c>
      <c r="S164" s="845" t="s">
        <v>798</v>
      </c>
      <c r="T164" s="845" t="s">
        <v>798</v>
      </c>
      <c r="U164" s="845" t="s">
        <v>798</v>
      </c>
      <c r="V164" s="845" t="s">
        <v>798</v>
      </c>
      <c r="W164" s="845" t="s">
        <v>798</v>
      </c>
      <c r="X164" s="845" t="s">
        <v>798</v>
      </c>
      <c r="Y164" s="845" t="s">
        <v>798</v>
      </c>
      <c r="Z164" s="845" t="s">
        <v>798</v>
      </c>
      <c r="AA164" s="845" t="s">
        <v>798</v>
      </c>
      <c r="AB164" s="845" t="s">
        <v>798</v>
      </c>
      <c r="AC164" s="845" t="s">
        <v>798</v>
      </c>
      <c r="AD164" s="845" t="s">
        <v>798</v>
      </c>
      <c r="AE164" s="845" t="s">
        <v>798</v>
      </c>
      <c r="AF164" s="845" t="s">
        <v>798</v>
      </c>
      <c r="AG164" s="845" t="s">
        <v>798</v>
      </c>
      <c r="AH164" s="845" t="s">
        <v>798</v>
      </c>
      <c r="AI164" s="845" t="s">
        <v>798</v>
      </c>
      <c r="AJ164" s="845" t="s">
        <v>798</v>
      </c>
      <c r="AK164" s="845" t="s">
        <v>798</v>
      </c>
      <c r="AL164" s="845" t="s">
        <v>798</v>
      </c>
      <c r="AM164" s="845" t="s">
        <v>798</v>
      </c>
      <c r="AN164" s="845" t="s">
        <v>798</v>
      </c>
      <c r="AO164" s="845" t="s">
        <v>798</v>
      </c>
      <c r="AP164" s="845" t="s">
        <v>798</v>
      </c>
      <c r="AQ164" s="845" t="s">
        <v>798</v>
      </c>
      <c r="AR164" s="845" t="s">
        <v>798</v>
      </c>
      <c r="AS164" s="845" t="s">
        <v>798</v>
      </c>
      <c r="AT164" s="845" t="s">
        <v>798</v>
      </c>
      <c r="AU164" s="845" t="s">
        <v>798</v>
      </c>
      <c r="AV164" s="845" t="s">
        <v>798</v>
      </c>
      <c r="AW164" s="845" t="s">
        <v>798</v>
      </c>
      <c r="AX164" s="845" t="s">
        <v>798</v>
      </c>
      <c r="AY164" s="845" t="s">
        <v>798</v>
      </c>
      <c r="AZ164" s="845" t="s">
        <v>798</v>
      </c>
      <c r="BA164" s="845" t="s">
        <v>798</v>
      </c>
      <c r="BB164" s="845" t="s">
        <v>798</v>
      </c>
      <c r="BC164" s="845" t="s">
        <v>798</v>
      </c>
      <c r="BD164" s="845" t="s">
        <v>798</v>
      </c>
      <c r="BE164" s="845" t="s">
        <v>798</v>
      </c>
      <c r="BF164" s="845" t="s">
        <v>798</v>
      </c>
      <c r="BG164" s="845" t="s">
        <v>798</v>
      </c>
      <c r="BH164" s="845" t="s">
        <v>798</v>
      </c>
      <c r="BI164" s="845" t="s">
        <v>798</v>
      </c>
      <c r="BJ164" s="845" t="s">
        <v>798</v>
      </c>
      <c r="BK164" s="845" t="s">
        <v>798</v>
      </c>
      <c r="BL164" s="845" t="s">
        <v>798</v>
      </c>
      <c r="BM164" s="845" t="s">
        <v>798</v>
      </c>
      <c r="BN164" s="845" t="s">
        <v>798</v>
      </c>
      <c r="BO164" s="845" t="s">
        <v>798</v>
      </c>
      <c r="BP164" s="845" t="s">
        <v>798</v>
      </c>
      <c r="BQ164" s="845" t="s">
        <v>798</v>
      </c>
      <c r="BR164" s="845" t="s">
        <v>798</v>
      </c>
      <c r="BS164" s="845" t="s">
        <v>798</v>
      </c>
      <c r="BT164" s="845" t="s">
        <v>798</v>
      </c>
      <c r="BU164" s="845" t="s">
        <v>798</v>
      </c>
      <c r="BV164" s="845" t="s">
        <v>798</v>
      </c>
      <c r="BW164" s="845" t="s">
        <v>798</v>
      </c>
      <c r="BX164" s="845" t="s">
        <v>798</v>
      </c>
      <c r="BY164" s="845" t="s">
        <v>798</v>
      </c>
      <c r="BZ164" s="845" t="s">
        <v>798</v>
      </c>
      <c r="CA164" s="845" t="s">
        <v>798</v>
      </c>
      <c r="CB164" s="845" t="s">
        <v>798</v>
      </c>
      <c r="CC164" s="845" t="s">
        <v>798</v>
      </c>
      <c r="CD164" s="845" t="s">
        <v>798</v>
      </c>
      <c r="CE164" s="845" t="s">
        <v>798</v>
      </c>
      <c r="CF164" s="845" t="s">
        <v>798</v>
      </c>
      <c r="CG164" s="845" t="s">
        <v>798</v>
      </c>
      <c r="CH164" s="845" t="s">
        <v>798</v>
      </c>
      <c r="CI164" s="845" t="s">
        <v>798</v>
      </c>
      <c r="CJ164" s="845" t="s">
        <v>798</v>
      </c>
      <c r="CK164" s="845" t="s">
        <v>798</v>
      </c>
      <c r="CL164" s="845" t="s">
        <v>798</v>
      </c>
      <c r="CM164" s="845" t="s">
        <v>798</v>
      </c>
      <c r="CN164" s="845" t="s">
        <v>798</v>
      </c>
      <c r="CO164" s="845" t="s">
        <v>798</v>
      </c>
      <c r="CP164" s="845" t="s">
        <v>798</v>
      </c>
      <c r="CQ164" s="845" t="s">
        <v>798</v>
      </c>
      <c r="CR164" s="845" t="s">
        <v>798</v>
      </c>
      <c r="CS164" s="845" t="s">
        <v>798</v>
      </c>
      <c r="CT164" s="845" t="s">
        <v>798</v>
      </c>
      <c r="CU164" s="845" t="s">
        <v>798</v>
      </c>
      <c r="CV164" s="845" t="s">
        <v>798</v>
      </c>
      <c r="CW164" s="845" t="s">
        <v>798</v>
      </c>
      <c r="CX164" s="845" t="s">
        <v>798</v>
      </c>
      <c r="CY164" s="845" t="s">
        <v>798</v>
      </c>
      <c r="CZ164" s="845" t="s">
        <v>798</v>
      </c>
      <c r="DA164" s="845" t="s">
        <v>798</v>
      </c>
      <c r="DB164" s="845" t="s">
        <v>798</v>
      </c>
      <c r="DC164" s="845" t="s">
        <v>798</v>
      </c>
      <c r="DD164" s="845" t="s">
        <v>798</v>
      </c>
      <c r="DE164" s="845" t="s">
        <v>798</v>
      </c>
      <c r="DF164" s="845" t="s">
        <v>798</v>
      </c>
      <c r="DG164" s="845" t="s">
        <v>798</v>
      </c>
      <c r="DH164" s="845" t="s">
        <v>798</v>
      </c>
      <c r="DI164" s="845" t="s">
        <v>798</v>
      </c>
      <c r="DJ164" s="845" t="s">
        <v>798</v>
      </c>
      <c r="DK164" s="845" t="s">
        <v>798</v>
      </c>
      <c r="DL164" s="845" t="s">
        <v>798</v>
      </c>
      <c r="DM164" s="845" t="s">
        <v>798</v>
      </c>
      <c r="DN164" s="845" t="s">
        <v>798</v>
      </c>
      <c r="DO164" s="845" t="s">
        <v>798</v>
      </c>
      <c r="DP164" s="845" t="s">
        <v>798</v>
      </c>
      <c r="DQ164" s="845" t="s">
        <v>798</v>
      </c>
      <c r="DR164" s="845" t="s">
        <v>798</v>
      </c>
      <c r="DS164" s="845" t="s">
        <v>798</v>
      </c>
      <c r="DT164" s="845" t="s">
        <v>798</v>
      </c>
      <c r="DU164" s="845" t="s">
        <v>798</v>
      </c>
      <c r="DV164" s="845" t="s">
        <v>798</v>
      </c>
      <c r="DW164" s="845" t="s">
        <v>798</v>
      </c>
      <c r="DX164" s="845" t="s">
        <v>798</v>
      </c>
      <c r="DY164" s="845" t="s">
        <v>798</v>
      </c>
      <c r="DZ164" s="845" t="s">
        <v>798</v>
      </c>
      <c r="EA164" s="845" t="s">
        <v>798</v>
      </c>
      <c r="EB164" s="845" t="s">
        <v>798</v>
      </c>
      <c r="EC164" s="845" t="s">
        <v>798</v>
      </c>
      <c r="ED164" s="845" t="s">
        <v>798</v>
      </c>
      <c r="EE164" s="845" t="s">
        <v>798</v>
      </c>
      <c r="EF164" s="845" t="s">
        <v>798</v>
      </c>
    </row>
    <row r="165" spans="1:136" x14ac:dyDescent="0.2">
      <c r="A165" s="845">
        <v>161</v>
      </c>
      <c r="B165" s="845">
        <v>5</v>
      </c>
      <c r="C165" s="845" t="s">
        <v>798</v>
      </c>
      <c r="D165" s="845" t="s">
        <v>798</v>
      </c>
      <c r="E165" s="845" t="s">
        <v>798</v>
      </c>
      <c r="F165" s="845" t="s">
        <v>798</v>
      </c>
      <c r="G165" s="845" t="s">
        <v>798</v>
      </c>
      <c r="H165" s="845" t="s">
        <v>798</v>
      </c>
      <c r="I165" s="845" t="s">
        <v>798</v>
      </c>
      <c r="J165" s="845" t="s">
        <v>798</v>
      </c>
      <c r="K165" s="845" t="s">
        <v>798</v>
      </c>
      <c r="L165" s="845" t="s">
        <v>798</v>
      </c>
      <c r="M165" s="845" t="s">
        <v>798</v>
      </c>
      <c r="N165" s="845" t="s">
        <v>798</v>
      </c>
      <c r="O165" s="845" t="s">
        <v>798</v>
      </c>
      <c r="P165" s="845" t="s">
        <v>798</v>
      </c>
      <c r="Q165" s="845" t="s">
        <v>798</v>
      </c>
      <c r="R165" s="845" t="s">
        <v>798</v>
      </c>
      <c r="S165" s="845" t="s">
        <v>798</v>
      </c>
      <c r="T165" s="845" t="s">
        <v>798</v>
      </c>
      <c r="U165" s="845" t="s">
        <v>798</v>
      </c>
      <c r="V165" s="845" t="s">
        <v>798</v>
      </c>
      <c r="W165" s="845" t="s">
        <v>798</v>
      </c>
      <c r="X165" s="845" t="s">
        <v>798</v>
      </c>
      <c r="Y165" s="845" t="s">
        <v>798</v>
      </c>
      <c r="Z165" s="845" t="s">
        <v>798</v>
      </c>
      <c r="AA165" s="845" t="s">
        <v>798</v>
      </c>
      <c r="AB165" s="845" t="s">
        <v>798</v>
      </c>
      <c r="AC165" s="845" t="s">
        <v>798</v>
      </c>
      <c r="AD165" s="845" t="s">
        <v>798</v>
      </c>
      <c r="AE165" s="845" t="s">
        <v>798</v>
      </c>
      <c r="AF165" s="845" t="s">
        <v>798</v>
      </c>
      <c r="AG165" s="845" t="s">
        <v>798</v>
      </c>
      <c r="AH165" s="845" t="s">
        <v>798</v>
      </c>
      <c r="AI165" s="845" t="s">
        <v>798</v>
      </c>
      <c r="AJ165" s="845" t="s">
        <v>798</v>
      </c>
      <c r="AK165" s="845" t="s">
        <v>798</v>
      </c>
      <c r="AL165" s="845" t="s">
        <v>798</v>
      </c>
      <c r="AM165" s="845" t="s">
        <v>798</v>
      </c>
      <c r="AN165" s="845" t="s">
        <v>798</v>
      </c>
      <c r="AO165" s="845" t="s">
        <v>798</v>
      </c>
      <c r="AP165" s="845" t="s">
        <v>798</v>
      </c>
      <c r="AQ165" s="845" t="s">
        <v>798</v>
      </c>
      <c r="AR165" s="845" t="s">
        <v>798</v>
      </c>
      <c r="AS165" s="845" t="s">
        <v>798</v>
      </c>
      <c r="AT165" s="845" t="s">
        <v>798</v>
      </c>
      <c r="AU165" s="845" t="s">
        <v>798</v>
      </c>
      <c r="AV165" s="845" t="s">
        <v>798</v>
      </c>
      <c r="AW165" s="845" t="s">
        <v>798</v>
      </c>
      <c r="AX165" s="845" t="s">
        <v>798</v>
      </c>
      <c r="AY165" s="845" t="s">
        <v>798</v>
      </c>
      <c r="AZ165" s="845" t="s">
        <v>798</v>
      </c>
      <c r="BA165" s="845" t="s">
        <v>798</v>
      </c>
      <c r="BB165" s="845" t="s">
        <v>798</v>
      </c>
      <c r="BC165" s="845" t="s">
        <v>798</v>
      </c>
      <c r="BD165" s="845" t="s">
        <v>798</v>
      </c>
      <c r="BE165" s="845" t="s">
        <v>798</v>
      </c>
      <c r="BF165" s="845" t="s">
        <v>798</v>
      </c>
      <c r="BG165" s="845" t="s">
        <v>798</v>
      </c>
      <c r="BH165" s="845" t="s">
        <v>798</v>
      </c>
      <c r="BI165" s="845" t="s">
        <v>798</v>
      </c>
      <c r="BJ165" s="845" t="s">
        <v>798</v>
      </c>
      <c r="BK165" s="845" t="s">
        <v>798</v>
      </c>
      <c r="BL165" s="845" t="s">
        <v>798</v>
      </c>
      <c r="BM165" s="845" t="s">
        <v>798</v>
      </c>
      <c r="BN165" s="845" t="s">
        <v>798</v>
      </c>
      <c r="BO165" s="845" t="s">
        <v>798</v>
      </c>
      <c r="BP165" s="845" t="s">
        <v>798</v>
      </c>
      <c r="BQ165" s="845" t="s">
        <v>798</v>
      </c>
      <c r="BR165" s="845" t="s">
        <v>798</v>
      </c>
      <c r="BS165" s="845" t="s">
        <v>798</v>
      </c>
      <c r="BT165" s="845" t="s">
        <v>798</v>
      </c>
      <c r="BU165" s="845" t="s">
        <v>798</v>
      </c>
      <c r="BV165" s="845" t="s">
        <v>798</v>
      </c>
      <c r="BW165" s="845" t="s">
        <v>798</v>
      </c>
      <c r="BX165" s="845" t="s">
        <v>798</v>
      </c>
      <c r="BY165" s="845" t="s">
        <v>798</v>
      </c>
      <c r="BZ165" s="845" t="s">
        <v>798</v>
      </c>
      <c r="CA165" s="845" t="s">
        <v>798</v>
      </c>
      <c r="CB165" s="845" t="s">
        <v>798</v>
      </c>
      <c r="CC165" s="845" t="s">
        <v>798</v>
      </c>
      <c r="CD165" s="845" t="s">
        <v>798</v>
      </c>
      <c r="CE165" s="845" t="s">
        <v>798</v>
      </c>
      <c r="CF165" s="845" t="s">
        <v>798</v>
      </c>
      <c r="CG165" s="845" t="s">
        <v>798</v>
      </c>
      <c r="CH165" s="845" t="s">
        <v>798</v>
      </c>
      <c r="CI165" s="845" t="s">
        <v>798</v>
      </c>
      <c r="CJ165" s="845" t="s">
        <v>798</v>
      </c>
      <c r="CK165" s="845" t="s">
        <v>798</v>
      </c>
      <c r="CL165" s="845" t="s">
        <v>798</v>
      </c>
      <c r="CM165" s="845" t="s">
        <v>798</v>
      </c>
      <c r="CN165" s="845" t="s">
        <v>798</v>
      </c>
      <c r="CO165" s="845" t="s">
        <v>798</v>
      </c>
      <c r="CP165" s="845" t="s">
        <v>798</v>
      </c>
      <c r="CQ165" s="845" t="s">
        <v>798</v>
      </c>
      <c r="CR165" s="845" t="s">
        <v>798</v>
      </c>
      <c r="CS165" s="845" t="s">
        <v>798</v>
      </c>
      <c r="CT165" s="845" t="s">
        <v>798</v>
      </c>
      <c r="CU165" s="845" t="s">
        <v>798</v>
      </c>
      <c r="CV165" s="845" t="s">
        <v>798</v>
      </c>
      <c r="CW165" s="845" t="s">
        <v>798</v>
      </c>
      <c r="CX165" s="845" t="s">
        <v>798</v>
      </c>
      <c r="CY165" s="845" t="s">
        <v>798</v>
      </c>
      <c r="CZ165" s="845" t="s">
        <v>798</v>
      </c>
      <c r="DA165" s="845" t="s">
        <v>798</v>
      </c>
      <c r="DB165" s="845" t="s">
        <v>798</v>
      </c>
      <c r="DC165" s="845" t="s">
        <v>798</v>
      </c>
      <c r="DD165" s="845" t="s">
        <v>798</v>
      </c>
      <c r="DE165" s="845" t="s">
        <v>798</v>
      </c>
      <c r="DF165" s="845" t="s">
        <v>798</v>
      </c>
      <c r="DG165" s="845" t="s">
        <v>798</v>
      </c>
      <c r="DH165" s="845" t="s">
        <v>798</v>
      </c>
      <c r="DI165" s="845" t="s">
        <v>798</v>
      </c>
      <c r="DJ165" s="845" t="s">
        <v>798</v>
      </c>
      <c r="DK165" s="845" t="s">
        <v>798</v>
      </c>
      <c r="DL165" s="845" t="s">
        <v>798</v>
      </c>
      <c r="DM165" s="845" t="s">
        <v>798</v>
      </c>
      <c r="DN165" s="845" t="s">
        <v>798</v>
      </c>
      <c r="DO165" s="845" t="s">
        <v>798</v>
      </c>
      <c r="DP165" s="845" t="s">
        <v>798</v>
      </c>
      <c r="DQ165" s="845" t="s">
        <v>798</v>
      </c>
      <c r="DR165" s="845" t="s">
        <v>798</v>
      </c>
      <c r="DS165" s="845" t="s">
        <v>798</v>
      </c>
      <c r="DT165" s="845" t="s">
        <v>798</v>
      </c>
      <c r="DU165" s="845" t="s">
        <v>798</v>
      </c>
      <c r="DV165" s="845" t="s">
        <v>798</v>
      </c>
      <c r="DW165" s="845" t="s">
        <v>798</v>
      </c>
      <c r="DX165" s="845" t="s">
        <v>798</v>
      </c>
      <c r="DY165" s="845" t="s">
        <v>798</v>
      </c>
      <c r="DZ165" s="845" t="s">
        <v>798</v>
      </c>
      <c r="EA165" s="845" t="s">
        <v>798</v>
      </c>
      <c r="EB165" s="845" t="s">
        <v>798</v>
      </c>
      <c r="EC165" s="845" t="s">
        <v>798</v>
      </c>
      <c r="ED165" s="845" t="s">
        <v>798</v>
      </c>
      <c r="EE165" s="845" t="s">
        <v>798</v>
      </c>
      <c r="EF165" s="845" t="s">
        <v>798</v>
      </c>
    </row>
    <row r="166" spans="1:136" x14ac:dyDescent="0.2">
      <c r="A166" s="845">
        <v>162</v>
      </c>
      <c r="B166" s="845">
        <v>6</v>
      </c>
      <c r="C166" s="845" t="s">
        <v>798</v>
      </c>
      <c r="D166" s="845" t="s">
        <v>798</v>
      </c>
      <c r="E166" s="845" t="s">
        <v>798</v>
      </c>
      <c r="F166" s="845" t="s">
        <v>798</v>
      </c>
      <c r="G166" s="845" t="s">
        <v>798</v>
      </c>
      <c r="H166" s="845" t="s">
        <v>798</v>
      </c>
      <c r="I166" s="845" t="s">
        <v>798</v>
      </c>
      <c r="J166" s="845" t="s">
        <v>798</v>
      </c>
      <c r="K166" s="845" t="s">
        <v>798</v>
      </c>
      <c r="L166" s="845" t="s">
        <v>798</v>
      </c>
      <c r="M166" s="845" t="s">
        <v>798</v>
      </c>
      <c r="N166" s="845" t="s">
        <v>798</v>
      </c>
      <c r="O166" s="845" t="s">
        <v>798</v>
      </c>
      <c r="P166" s="845" t="s">
        <v>798</v>
      </c>
      <c r="Q166" s="845" t="s">
        <v>798</v>
      </c>
      <c r="R166" s="845" t="s">
        <v>798</v>
      </c>
      <c r="S166" s="845" t="s">
        <v>798</v>
      </c>
      <c r="T166" s="845" t="s">
        <v>798</v>
      </c>
      <c r="U166" s="845" t="s">
        <v>798</v>
      </c>
      <c r="V166" s="845" t="s">
        <v>798</v>
      </c>
      <c r="W166" s="845" t="s">
        <v>798</v>
      </c>
      <c r="X166" s="845" t="s">
        <v>798</v>
      </c>
      <c r="Y166" s="845" t="s">
        <v>798</v>
      </c>
      <c r="Z166" s="845" t="s">
        <v>798</v>
      </c>
      <c r="AA166" s="845" t="s">
        <v>798</v>
      </c>
      <c r="AB166" s="845" t="s">
        <v>798</v>
      </c>
      <c r="AC166" s="845" t="s">
        <v>798</v>
      </c>
      <c r="AD166" s="845" t="s">
        <v>798</v>
      </c>
      <c r="AE166" s="845" t="s">
        <v>798</v>
      </c>
      <c r="AF166" s="845" t="s">
        <v>798</v>
      </c>
      <c r="AG166" s="845" t="s">
        <v>798</v>
      </c>
      <c r="AH166" s="845" t="s">
        <v>798</v>
      </c>
      <c r="AI166" s="845" t="s">
        <v>798</v>
      </c>
      <c r="AJ166" s="845" t="s">
        <v>798</v>
      </c>
      <c r="AK166" s="845" t="s">
        <v>798</v>
      </c>
      <c r="AL166" s="845" t="s">
        <v>798</v>
      </c>
      <c r="AM166" s="845" t="s">
        <v>798</v>
      </c>
      <c r="AN166" s="845" t="s">
        <v>798</v>
      </c>
      <c r="AO166" s="845" t="s">
        <v>798</v>
      </c>
      <c r="AP166" s="845" t="s">
        <v>798</v>
      </c>
      <c r="AQ166" s="845" t="s">
        <v>798</v>
      </c>
      <c r="AR166" s="845" t="s">
        <v>798</v>
      </c>
      <c r="AS166" s="845" t="s">
        <v>798</v>
      </c>
      <c r="AT166" s="845" t="s">
        <v>798</v>
      </c>
      <c r="AU166" s="845" t="s">
        <v>798</v>
      </c>
      <c r="AV166" s="845" t="s">
        <v>798</v>
      </c>
      <c r="AW166" s="845" t="s">
        <v>798</v>
      </c>
      <c r="AX166" s="845" t="s">
        <v>798</v>
      </c>
      <c r="AY166" s="845" t="s">
        <v>798</v>
      </c>
      <c r="AZ166" s="845" t="s">
        <v>798</v>
      </c>
      <c r="BA166" s="845" t="s">
        <v>798</v>
      </c>
      <c r="BB166" s="845" t="s">
        <v>798</v>
      </c>
      <c r="BC166" s="845" t="s">
        <v>798</v>
      </c>
      <c r="BD166" s="845" t="s">
        <v>798</v>
      </c>
      <c r="BE166" s="845" t="s">
        <v>798</v>
      </c>
      <c r="BF166" s="845" t="s">
        <v>798</v>
      </c>
      <c r="BG166" s="845" t="s">
        <v>798</v>
      </c>
      <c r="BH166" s="845" t="s">
        <v>798</v>
      </c>
      <c r="BI166" s="845" t="s">
        <v>798</v>
      </c>
      <c r="BJ166" s="845" t="s">
        <v>798</v>
      </c>
      <c r="BK166" s="845" t="s">
        <v>798</v>
      </c>
      <c r="BL166" s="845" t="s">
        <v>798</v>
      </c>
      <c r="BM166" s="845" t="s">
        <v>798</v>
      </c>
      <c r="BN166" s="845" t="s">
        <v>798</v>
      </c>
      <c r="BO166" s="845" t="s">
        <v>798</v>
      </c>
      <c r="BP166" s="845" t="s">
        <v>798</v>
      </c>
      <c r="BQ166" s="845" t="s">
        <v>798</v>
      </c>
      <c r="BR166" s="845" t="s">
        <v>798</v>
      </c>
      <c r="BS166" s="845" t="s">
        <v>798</v>
      </c>
      <c r="BT166" s="845" t="s">
        <v>798</v>
      </c>
      <c r="BU166" s="845" t="s">
        <v>798</v>
      </c>
      <c r="BV166" s="845" t="s">
        <v>798</v>
      </c>
      <c r="BW166" s="845" t="s">
        <v>798</v>
      </c>
      <c r="BX166" s="845" t="s">
        <v>798</v>
      </c>
      <c r="BY166" s="845" t="s">
        <v>798</v>
      </c>
      <c r="BZ166" s="845" t="s">
        <v>798</v>
      </c>
      <c r="CA166" s="845" t="s">
        <v>798</v>
      </c>
      <c r="CB166" s="845" t="s">
        <v>798</v>
      </c>
      <c r="CC166" s="845" t="s">
        <v>798</v>
      </c>
      <c r="CD166" s="845" t="s">
        <v>798</v>
      </c>
      <c r="CE166" s="845" t="s">
        <v>798</v>
      </c>
      <c r="CF166" s="845" t="s">
        <v>798</v>
      </c>
      <c r="CG166" s="845" t="s">
        <v>798</v>
      </c>
      <c r="CH166" s="845" t="s">
        <v>798</v>
      </c>
      <c r="CI166" s="845" t="s">
        <v>798</v>
      </c>
      <c r="CJ166" s="845" t="s">
        <v>798</v>
      </c>
      <c r="CK166" s="845" t="s">
        <v>798</v>
      </c>
      <c r="CL166" s="845" t="s">
        <v>798</v>
      </c>
      <c r="CM166" s="845" t="s">
        <v>798</v>
      </c>
      <c r="CN166" s="845" t="s">
        <v>798</v>
      </c>
      <c r="CO166" s="845" t="s">
        <v>798</v>
      </c>
      <c r="CP166" s="845" t="s">
        <v>798</v>
      </c>
      <c r="CQ166" s="845" t="s">
        <v>798</v>
      </c>
      <c r="CR166" s="845" t="s">
        <v>798</v>
      </c>
      <c r="CS166" s="845" t="s">
        <v>798</v>
      </c>
      <c r="CT166" s="845" t="s">
        <v>798</v>
      </c>
      <c r="CU166" s="845" t="s">
        <v>798</v>
      </c>
      <c r="CV166" s="845" t="s">
        <v>798</v>
      </c>
      <c r="CW166" s="845" t="s">
        <v>798</v>
      </c>
      <c r="CX166" s="845" t="s">
        <v>798</v>
      </c>
      <c r="CY166" s="845" t="s">
        <v>798</v>
      </c>
      <c r="CZ166" s="845" t="s">
        <v>798</v>
      </c>
      <c r="DA166" s="845" t="s">
        <v>798</v>
      </c>
      <c r="DB166" s="845" t="s">
        <v>798</v>
      </c>
      <c r="DC166" s="845" t="s">
        <v>798</v>
      </c>
      <c r="DD166" s="845" t="s">
        <v>798</v>
      </c>
      <c r="DE166" s="845" t="s">
        <v>798</v>
      </c>
      <c r="DF166" s="845" t="s">
        <v>798</v>
      </c>
      <c r="DG166" s="845" t="s">
        <v>798</v>
      </c>
      <c r="DH166" s="845" t="s">
        <v>798</v>
      </c>
      <c r="DI166" s="845" t="s">
        <v>798</v>
      </c>
      <c r="DJ166" s="845" t="s">
        <v>798</v>
      </c>
      <c r="DK166" s="845" t="s">
        <v>798</v>
      </c>
      <c r="DL166" s="845" t="s">
        <v>798</v>
      </c>
      <c r="DM166" s="845" t="s">
        <v>798</v>
      </c>
      <c r="DN166" s="845" t="s">
        <v>798</v>
      </c>
      <c r="DO166" s="845" t="s">
        <v>798</v>
      </c>
      <c r="DP166" s="845" t="s">
        <v>798</v>
      </c>
      <c r="DQ166" s="845" t="s">
        <v>798</v>
      </c>
      <c r="DR166" s="845" t="s">
        <v>798</v>
      </c>
      <c r="DS166" s="845" t="s">
        <v>798</v>
      </c>
      <c r="DT166" s="845" t="s">
        <v>798</v>
      </c>
      <c r="DU166" s="845" t="s">
        <v>798</v>
      </c>
      <c r="DV166" s="845" t="s">
        <v>798</v>
      </c>
      <c r="DW166" s="845" t="s">
        <v>798</v>
      </c>
      <c r="DX166" s="845" t="s">
        <v>798</v>
      </c>
      <c r="DY166" s="845" t="s">
        <v>798</v>
      </c>
      <c r="DZ166" s="845" t="s">
        <v>798</v>
      </c>
      <c r="EA166" s="845" t="s">
        <v>798</v>
      </c>
      <c r="EB166" s="845" t="s">
        <v>798</v>
      </c>
      <c r="EC166" s="845" t="s">
        <v>798</v>
      </c>
      <c r="ED166" s="845" t="s">
        <v>798</v>
      </c>
      <c r="EE166" s="845" t="s">
        <v>798</v>
      </c>
      <c r="EF166" s="845" t="s">
        <v>798</v>
      </c>
    </row>
    <row r="167" spans="1:136" x14ac:dyDescent="0.2">
      <c r="A167" s="845">
        <v>163</v>
      </c>
      <c r="B167" s="845">
        <v>7</v>
      </c>
      <c r="C167" s="845" t="s">
        <v>798</v>
      </c>
      <c r="D167" s="845" t="s">
        <v>798</v>
      </c>
      <c r="E167" s="845" t="s">
        <v>798</v>
      </c>
      <c r="F167" s="845" t="s">
        <v>798</v>
      </c>
      <c r="G167" s="845" t="s">
        <v>798</v>
      </c>
      <c r="H167" s="845" t="s">
        <v>798</v>
      </c>
      <c r="I167" s="845" t="s">
        <v>798</v>
      </c>
      <c r="J167" s="845" t="s">
        <v>798</v>
      </c>
      <c r="K167" s="845" t="s">
        <v>798</v>
      </c>
      <c r="L167" s="845" t="s">
        <v>798</v>
      </c>
      <c r="M167" s="845" t="s">
        <v>798</v>
      </c>
      <c r="N167" s="845" t="s">
        <v>798</v>
      </c>
      <c r="O167" s="845" t="s">
        <v>798</v>
      </c>
      <c r="P167" s="845" t="s">
        <v>798</v>
      </c>
      <c r="Q167" s="845" t="s">
        <v>798</v>
      </c>
      <c r="R167" s="845" t="s">
        <v>798</v>
      </c>
      <c r="S167" s="845" t="s">
        <v>798</v>
      </c>
      <c r="T167" s="845" t="s">
        <v>798</v>
      </c>
      <c r="U167" s="845" t="s">
        <v>798</v>
      </c>
      <c r="V167" s="845" t="s">
        <v>798</v>
      </c>
      <c r="W167" s="845" t="s">
        <v>798</v>
      </c>
      <c r="X167" s="845" t="s">
        <v>798</v>
      </c>
      <c r="Y167" s="845" t="s">
        <v>798</v>
      </c>
      <c r="Z167" s="845" t="s">
        <v>798</v>
      </c>
      <c r="AA167" s="845" t="s">
        <v>798</v>
      </c>
      <c r="AB167" s="845" t="s">
        <v>798</v>
      </c>
      <c r="AC167" s="845" t="s">
        <v>798</v>
      </c>
      <c r="AD167" s="845" t="s">
        <v>798</v>
      </c>
      <c r="AE167" s="845" t="s">
        <v>798</v>
      </c>
      <c r="AF167" s="845" t="s">
        <v>798</v>
      </c>
      <c r="AG167" s="845" t="s">
        <v>798</v>
      </c>
      <c r="AH167" s="845" t="s">
        <v>798</v>
      </c>
      <c r="AI167" s="845" t="s">
        <v>798</v>
      </c>
      <c r="AJ167" s="845" t="s">
        <v>798</v>
      </c>
      <c r="AK167" s="845" t="s">
        <v>798</v>
      </c>
      <c r="AL167" s="845" t="s">
        <v>798</v>
      </c>
      <c r="AM167" s="845" t="s">
        <v>798</v>
      </c>
      <c r="AN167" s="845" t="s">
        <v>798</v>
      </c>
      <c r="AO167" s="845" t="s">
        <v>798</v>
      </c>
      <c r="AP167" s="845" t="s">
        <v>798</v>
      </c>
      <c r="AQ167" s="845" t="s">
        <v>798</v>
      </c>
      <c r="AR167" s="845" t="s">
        <v>798</v>
      </c>
      <c r="AS167" s="845" t="s">
        <v>798</v>
      </c>
      <c r="AT167" s="845" t="s">
        <v>798</v>
      </c>
      <c r="AU167" s="845" t="s">
        <v>798</v>
      </c>
      <c r="AV167" s="845" t="s">
        <v>798</v>
      </c>
      <c r="AW167" s="845" t="s">
        <v>798</v>
      </c>
      <c r="AX167" s="845" t="s">
        <v>798</v>
      </c>
      <c r="AY167" s="845" t="s">
        <v>798</v>
      </c>
      <c r="AZ167" s="845" t="s">
        <v>798</v>
      </c>
      <c r="BA167" s="845" t="s">
        <v>798</v>
      </c>
      <c r="BB167" s="845" t="s">
        <v>798</v>
      </c>
      <c r="BC167" s="845" t="s">
        <v>798</v>
      </c>
      <c r="BD167" s="845" t="s">
        <v>798</v>
      </c>
      <c r="BE167" s="845" t="s">
        <v>798</v>
      </c>
      <c r="BF167" s="845" t="s">
        <v>798</v>
      </c>
      <c r="BG167" s="845" t="s">
        <v>798</v>
      </c>
      <c r="BH167" s="845" t="s">
        <v>798</v>
      </c>
      <c r="BI167" s="845" t="s">
        <v>798</v>
      </c>
      <c r="BJ167" s="845" t="s">
        <v>798</v>
      </c>
      <c r="BK167" s="845" t="s">
        <v>798</v>
      </c>
      <c r="BL167" s="845" t="s">
        <v>798</v>
      </c>
      <c r="BM167" s="845" t="s">
        <v>798</v>
      </c>
      <c r="BN167" s="845" t="s">
        <v>798</v>
      </c>
      <c r="BO167" s="845" t="s">
        <v>798</v>
      </c>
      <c r="BP167" s="845" t="s">
        <v>798</v>
      </c>
      <c r="BQ167" s="845" t="s">
        <v>798</v>
      </c>
      <c r="BR167" s="845" t="s">
        <v>798</v>
      </c>
      <c r="BS167" s="845" t="s">
        <v>798</v>
      </c>
      <c r="BT167" s="845" t="s">
        <v>798</v>
      </c>
      <c r="BU167" s="845" t="s">
        <v>798</v>
      </c>
      <c r="BV167" s="845" t="s">
        <v>798</v>
      </c>
      <c r="BW167" s="845" t="s">
        <v>798</v>
      </c>
      <c r="BX167" s="845" t="s">
        <v>798</v>
      </c>
      <c r="BY167" s="845" t="s">
        <v>798</v>
      </c>
      <c r="BZ167" s="845" t="s">
        <v>798</v>
      </c>
      <c r="CA167" s="845" t="s">
        <v>798</v>
      </c>
      <c r="CB167" s="845" t="s">
        <v>798</v>
      </c>
      <c r="CC167" s="845" t="s">
        <v>798</v>
      </c>
      <c r="CD167" s="845" t="s">
        <v>798</v>
      </c>
      <c r="CE167" s="845" t="s">
        <v>798</v>
      </c>
      <c r="CF167" s="845" t="s">
        <v>798</v>
      </c>
      <c r="CG167" s="845" t="s">
        <v>798</v>
      </c>
      <c r="CH167" s="845" t="s">
        <v>798</v>
      </c>
      <c r="CI167" s="845" t="s">
        <v>798</v>
      </c>
      <c r="CJ167" s="845" t="s">
        <v>798</v>
      </c>
      <c r="CK167" s="845" t="s">
        <v>798</v>
      </c>
      <c r="CL167" s="845" t="s">
        <v>798</v>
      </c>
      <c r="CM167" s="845" t="s">
        <v>798</v>
      </c>
      <c r="CN167" s="845" t="s">
        <v>798</v>
      </c>
      <c r="CO167" s="845" t="s">
        <v>798</v>
      </c>
      <c r="CP167" s="845" t="s">
        <v>798</v>
      </c>
      <c r="CQ167" s="845" t="s">
        <v>798</v>
      </c>
      <c r="CR167" s="845" t="s">
        <v>798</v>
      </c>
      <c r="CS167" s="845" t="s">
        <v>798</v>
      </c>
      <c r="CT167" s="845" t="s">
        <v>798</v>
      </c>
      <c r="CU167" s="845" t="s">
        <v>798</v>
      </c>
      <c r="CV167" s="845" t="s">
        <v>798</v>
      </c>
      <c r="CW167" s="845" t="s">
        <v>798</v>
      </c>
      <c r="CX167" s="845" t="s">
        <v>798</v>
      </c>
      <c r="CY167" s="845" t="s">
        <v>798</v>
      </c>
      <c r="CZ167" s="845" t="s">
        <v>798</v>
      </c>
      <c r="DA167" s="845" t="s">
        <v>798</v>
      </c>
      <c r="DB167" s="845" t="s">
        <v>798</v>
      </c>
      <c r="DC167" s="845" t="s">
        <v>798</v>
      </c>
      <c r="DD167" s="845" t="s">
        <v>798</v>
      </c>
      <c r="DE167" s="845" t="s">
        <v>798</v>
      </c>
      <c r="DF167" s="845" t="s">
        <v>798</v>
      </c>
      <c r="DG167" s="845" t="s">
        <v>798</v>
      </c>
      <c r="DH167" s="845" t="s">
        <v>798</v>
      </c>
      <c r="DI167" s="845" t="s">
        <v>798</v>
      </c>
      <c r="DJ167" s="845" t="s">
        <v>798</v>
      </c>
      <c r="DK167" s="845" t="s">
        <v>798</v>
      </c>
      <c r="DL167" s="845" t="s">
        <v>798</v>
      </c>
      <c r="DM167" s="845" t="s">
        <v>798</v>
      </c>
      <c r="DN167" s="845" t="s">
        <v>798</v>
      </c>
      <c r="DO167" s="845" t="s">
        <v>798</v>
      </c>
      <c r="DP167" s="845" t="s">
        <v>798</v>
      </c>
      <c r="DQ167" s="845" t="s">
        <v>798</v>
      </c>
      <c r="DR167" s="845" t="s">
        <v>798</v>
      </c>
      <c r="DS167" s="845" t="s">
        <v>798</v>
      </c>
      <c r="DT167" s="845" t="s">
        <v>798</v>
      </c>
      <c r="DU167" s="845" t="s">
        <v>798</v>
      </c>
      <c r="DV167" s="845" t="s">
        <v>798</v>
      </c>
      <c r="DW167" s="845" t="s">
        <v>798</v>
      </c>
      <c r="DX167" s="845" t="s">
        <v>798</v>
      </c>
      <c r="DY167" s="845" t="s">
        <v>798</v>
      </c>
      <c r="DZ167" s="845" t="s">
        <v>798</v>
      </c>
      <c r="EA167" s="845" t="s">
        <v>798</v>
      </c>
      <c r="EB167" s="845" t="s">
        <v>798</v>
      </c>
      <c r="EC167" s="845" t="s">
        <v>798</v>
      </c>
      <c r="ED167" s="845" t="s">
        <v>798</v>
      </c>
      <c r="EE167" s="845" t="s">
        <v>798</v>
      </c>
      <c r="EF167" s="845" t="s">
        <v>798</v>
      </c>
    </row>
    <row r="168" spans="1:136" x14ac:dyDescent="0.2">
      <c r="A168" s="845">
        <v>164</v>
      </c>
      <c r="B168" s="845">
        <v>8</v>
      </c>
      <c r="C168" s="845" t="s">
        <v>798</v>
      </c>
      <c r="D168" s="845" t="s">
        <v>798</v>
      </c>
      <c r="E168" s="845" t="s">
        <v>798</v>
      </c>
      <c r="F168" s="845" t="s">
        <v>798</v>
      </c>
      <c r="G168" s="845" t="s">
        <v>798</v>
      </c>
      <c r="H168" s="845" t="s">
        <v>798</v>
      </c>
      <c r="I168" s="845" t="s">
        <v>798</v>
      </c>
      <c r="J168" s="845" t="s">
        <v>798</v>
      </c>
      <c r="K168" s="845" t="s">
        <v>798</v>
      </c>
      <c r="L168" s="845" t="s">
        <v>798</v>
      </c>
      <c r="M168" s="845" t="s">
        <v>798</v>
      </c>
      <c r="N168" s="845" t="s">
        <v>798</v>
      </c>
      <c r="O168" s="845" t="s">
        <v>798</v>
      </c>
      <c r="P168" s="845" t="s">
        <v>798</v>
      </c>
      <c r="Q168" s="845" t="s">
        <v>798</v>
      </c>
      <c r="R168" s="845" t="s">
        <v>798</v>
      </c>
      <c r="S168" s="845" t="s">
        <v>798</v>
      </c>
      <c r="T168" s="845" t="s">
        <v>798</v>
      </c>
      <c r="U168" s="845" t="s">
        <v>798</v>
      </c>
      <c r="V168" s="845" t="s">
        <v>798</v>
      </c>
      <c r="W168" s="845" t="s">
        <v>798</v>
      </c>
      <c r="X168" s="845" t="s">
        <v>798</v>
      </c>
      <c r="Y168" s="845" t="s">
        <v>798</v>
      </c>
      <c r="Z168" s="845" t="s">
        <v>798</v>
      </c>
      <c r="AA168" s="845" t="s">
        <v>798</v>
      </c>
      <c r="AB168" s="845" t="s">
        <v>798</v>
      </c>
      <c r="AC168" s="845" t="s">
        <v>798</v>
      </c>
      <c r="AD168" s="845" t="s">
        <v>798</v>
      </c>
      <c r="AE168" s="845" t="s">
        <v>798</v>
      </c>
      <c r="AF168" s="845" t="s">
        <v>798</v>
      </c>
      <c r="AG168" s="845" t="s">
        <v>798</v>
      </c>
      <c r="AH168" s="845" t="s">
        <v>798</v>
      </c>
      <c r="AI168" s="845" t="s">
        <v>798</v>
      </c>
      <c r="AJ168" s="845" t="s">
        <v>798</v>
      </c>
      <c r="AK168" s="845" t="s">
        <v>798</v>
      </c>
      <c r="AL168" s="845" t="s">
        <v>798</v>
      </c>
      <c r="AM168" s="845" t="s">
        <v>798</v>
      </c>
      <c r="AN168" s="845" t="s">
        <v>798</v>
      </c>
      <c r="AO168" s="845" t="s">
        <v>798</v>
      </c>
      <c r="AP168" s="845" t="s">
        <v>798</v>
      </c>
      <c r="AQ168" s="845" t="s">
        <v>798</v>
      </c>
      <c r="AR168" s="845" t="s">
        <v>798</v>
      </c>
      <c r="AS168" s="845" t="s">
        <v>798</v>
      </c>
      <c r="AT168" s="845" t="s">
        <v>798</v>
      </c>
      <c r="AU168" s="845" t="s">
        <v>798</v>
      </c>
      <c r="AV168" s="845" t="s">
        <v>798</v>
      </c>
      <c r="AW168" s="845" t="s">
        <v>798</v>
      </c>
      <c r="AX168" s="845" t="s">
        <v>798</v>
      </c>
      <c r="AY168" s="845" t="s">
        <v>798</v>
      </c>
      <c r="AZ168" s="845" t="s">
        <v>798</v>
      </c>
      <c r="BA168" s="845" t="s">
        <v>798</v>
      </c>
      <c r="BB168" s="845" t="s">
        <v>798</v>
      </c>
      <c r="BC168" s="845" t="s">
        <v>798</v>
      </c>
      <c r="BD168" s="845" t="s">
        <v>798</v>
      </c>
      <c r="BE168" s="845" t="s">
        <v>798</v>
      </c>
      <c r="BF168" s="845" t="s">
        <v>798</v>
      </c>
      <c r="BG168" s="845" t="s">
        <v>798</v>
      </c>
      <c r="BH168" s="845" t="s">
        <v>798</v>
      </c>
      <c r="BI168" s="845" t="s">
        <v>798</v>
      </c>
      <c r="BJ168" s="845" t="s">
        <v>798</v>
      </c>
      <c r="BK168" s="845" t="s">
        <v>798</v>
      </c>
      <c r="BL168" s="845" t="s">
        <v>798</v>
      </c>
      <c r="BM168" s="845" t="s">
        <v>798</v>
      </c>
      <c r="BN168" s="845" t="s">
        <v>798</v>
      </c>
      <c r="BO168" s="845" t="s">
        <v>798</v>
      </c>
      <c r="BP168" s="845" t="s">
        <v>798</v>
      </c>
      <c r="BQ168" s="845" t="s">
        <v>798</v>
      </c>
      <c r="BR168" s="845" t="s">
        <v>798</v>
      </c>
      <c r="BS168" s="845" t="s">
        <v>798</v>
      </c>
      <c r="BT168" s="845" t="s">
        <v>798</v>
      </c>
      <c r="BU168" s="845" t="s">
        <v>798</v>
      </c>
      <c r="BV168" s="845" t="s">
        <v>798</v>
      </c>
      <c r="BW168" s="845" t="s">
        <v>798</v>
      </c>
      <c r="BX168" s="845" t="s">
        <v>798</v>
      </c>
      <c r="BY168" s="845" t="s">
        <v>798</v>
      </c>
      <c r="BZ168" s="845" t="s">
        <v>798</v>
      </c>
      <c r="CA168" s="845" t="s">
        <v>798</v>
      </c>
      <c r="CB168" s="845" t="s">
        <v>798</v>
      </c>
      <c r="CC168" s="845" t="s">
        <v>798</v>
      </c>
      <c r="CD168" s="845" t="s">
        <v>798</v>
      </c>
      <c r="CE168" s="845" t="s">
        <v>798</v>
      </c>
      <c r="CF168" s="845" t="s">
        <v>798</v>
      </c>
      <c r="CG168" s="845" t="s">
        <v>798</v>
      </c>
      <c r="CH168" s="845" t="s">
        <v>798</v>
      </c>
      <c r="CI168" s="845" t="s">
        <v>798</v>
      </c>
      <c r="CJ168" s="845" t="s">
        <v>798</v>
      </c>
      <c r="CK168" s="845" t="s">
        <v>798</v>
      </c>
      <c r="CL168" s="845" t="s">
        <v>798</v>
      </c>
      <c r="CM168" s="845" t="s">
        <v>798</v>
      </c>
      <c r="CN168" s="845" t="s">
        <v>798</v>
      </c>
      <c r="CO168" s="845" t="s">
        <v>798</v>
      </c>
      <c r="CP168" s="845" t="s">
        <v>798</v>
      </c>
      <c r="CQ168" s="845" t="s">
        <v>798</v>
      </c>
      <c r="CR168" s="845" t="s">
        <v>798</v>
      </c>
      <c r="CS168" s="845" t="s">
        <v>798</v>
      </c>
      <c r="CT168" s="845" t="s">
        <v>798</v>
      </c>
      <c r="CU168" s="845" t="s">
        <v>798</v>
      </c>
      <c r="CV168" s="845" t="s">
        <v>798</v>
      </c>
      <c r="CW168" s="845" t="s">
        <v>798</v>
      </c>
      <c r="CX168" s="845" t="s">
        <v>798</v>
      </c>
      <c r="CY168" s="845" t="s">
        <v>798</v>
      </c>
      <c r="CZ168" s="845" t="s">
        <v>798</v>
      </c>
      <c r="DA168" s="845" t="s">
        <v>798</v>
      </c>
      <c r="DB168" s="845" t="s">
        <v>798</v>
      </c>
      <c r="DC168" s="845" t="s">
        <v>798</v>
      </c>
      <c r="DD168" s="845" t="s">
        <v>798</v>
      </c>
      <c r="DE168" s="845" t="s">
        <v>798</v>
      </c>
      <c r="DF168" s="845" t="s">
        <v>798</v>
      </c>
      <c r="DG168" s="845" t="s">
        <v>798</v>
      </c>
      <c r="DH168" s="845" t="s">
        <v>798</v>
      </c>
      <c r="DI168" s="845" t="s">
        <v>798</v>
      </c>
      <c r="DJ168" s="845" t="s">
        <v>798</v>
      </c>
      <c r="DK168" s="845" t="s">
        <v>798</v>
      </c>
      <c r="DL168" s="845" t="s">
        <v>798</v>
      </c>
      <c r="DM168" s="845" t="s">
        <v>798</v>
      </c>
      <c r="DN168" s="845" t="s">
        <v>798</v>
      </c>
      <c r="DO168" s="845" t="s">
        <v>798</v>
      </c>
      <c r="DP168" s="845" t="s">
        <v>798</v>
      </c>
      <c r="DQ168" s="845" t="s">
        <v>798</v>
      </c>
      <c r="DR168" s="845" t="s">
        <v>798</v>
      </c>
      <c r="DS168" s="845" t="s">
        <v>798</v>
      </c>
      <c r="DT168" s="845" t="s">
        <v>798</v>
      </c>
      <c r="DU168" s="845" t="s">
        <v>798</v>
      </c>
      <c r="DV168" s="845" t="s">
        <v>798</v>
      </c>
      <c r="DW168" s="845" t="s">
        <v>798</v>
      </c>
      <c r="DX168" s="845" t="s">
        <v>798</v>
      </c>
      <c r="DY168" s="845" t="s">
        <v>798</v>
      </c>
      <c r="DZ168" s="845" t="s">
        <v>798</v>
      </c>
      <c r="EA168" s="845" t="s">
        <v>798</v>
      </c>
      <c r="EB168" s="845" t="s">
        <v>798</v>
      </c>
      <c r="EC168" s="845" t="s">
        <v>798</v>
      </c>
      <c r="ED168" s="845" t="s">
        <v>798</v>
      </c>
      <c r="EE168" s="845" t="s">
        <v>798</v>
      </c>
      <c r="EF168" s="845" t="s">
        <v>798</v>
      </c>
    </row>
    <row r="169" spans="1:136" x14ac:dyDescent="0.2">
      <c r="A169" s="845">
        <v>165</v>
      </c>
      <c r="B169" s="845">
        <v>9</v>
      </c>
      <c r="C169" s="845" t="s">
        <v>798</v>
      </c>
      <c r="D169" s="845" t="s">
        <v>798</v>
      </c>
      <c r="E169" s="845" t="s">
        <v>798</v>
      </c>
      <c r="F169" s="845" t="s">
        <v>798</v>
      </c>
      <c r="G169" s="845" t="s">
        <v>798</v>
      </c>
      <c r="H169" s="845" t="s">
        <v>798</v>
      </c>
      <c r="I169" s="845" t="s">
        <v>798</v>
      </c>
      <c r="J169" s="845" t="s">
        <v>798</v>
      </c>
      <c r="K169" s="845" t="s">
        <v>798</v>
      </c>
      <c r="L169" s="845" t="s">
        <v>798</v>
      </c>
      <c r="M169" s="845" t="s">
        <v>798</v>
      </c>
      <c r="N169" s="845" t="s">
        <v>798</v>
      </c>
      <c r="O169" s="845" t="s">
        <v>798</v>
      </c>
      <c r="P169" s="845" t="s">
        <v>798</v>
      </c>
      <c r="Q169" s="845" t="s">
        <v>798</v>
      </c>
      <c r="R169" s="845" t="s">
        <v>798</v>
      </c>
      <c r="S169" s="845" t="s">
        <v>798</v>
      </c>
      <c r="T169" s="845" t="s">
        <v>798</v>
      </c>
      <c r="U169" s="845" t="s">
        <v>798</v>
      </c>
      <c r="V169" s="845" t="s">
        <v>798</v>
      </c>
      <c r="W169" s="845" t="s">
        <v>798</v>
      </c>
      <c r="X169" s="845" t="s">
        <v>798</v>
      </c>
      <c r="Y169" s="845" t="s">
        <v>798</v>
      </c>
      <c r="Z169" s="845" t="s">
        <v>798</v>
      </c>
      <c r="AA169" s="845" t="s">
        <v>798</v>
      </c>
      <c r="AB169" s="845" t="s">
        <v>798</v>
      </c>
      <c r="AC169" s="845" t="s">
        <v>798</v>
      </c>
      <c r="AD169" s="845" t="s">
        <v>798</v>
      </c>
      <c r="AE169" s="845" t="s">
        <v>798</v>
      </c>
      <c r="AF169" s="845" t="s">
        <v>798</v>
      </c>
      <c r="AG169" s="845" t="s">
        <v>798</v>
      </c>
      <c r="AH169" s="845" t="s">
        <v>798</v>
      </c>
      <c r="AI169" s="845" t="s">
        <v>798</v>
      </c>
      <c r="AJ169" s="845" t="s">
        <v>798</v>
      </c>
      <c r="AK169" s="845" t="s">
        <v>798</v>
      </c>
      <c r="AL169" s="845" t="s">
        <v>798</v>
      </c>
      <c r="AM169" s="845" t="s">
        <v>798</v>
      </c>
      <c r="AN169" s="845" t="s">
        <v>798</v>
      </c>
      <c r="AO169" s="845" t="s">
        <v>798</v>
      </c>
      <c r="AP169" s="845" t="s">
        <v>798</v>
      </c>
      <c r="AQ169" s="845" t="s">
        <v>798</v>
      </c>
      <c r="AR169" s="845" t="s">
        <v>798</v>
      </c>
      <c r="AS169" s="845" t="s">
        <v>798</v>
      </c>
      <c r="AT169" s="845" t="s">
        <v>798</v>
      </c>
      <c r="AU169" s="845" t="s">
        <v>798</v>
      </c>
      <c r="AV169" s="845" t="s">
        <v>798</v>
      </c>
      <c r="AW169" s="845" t="s">
        <v>798</v>
      </c>
      <c r="AX169" s="845" t="s">
        <v>798</v>
      </c>
      <c r="AY169" s="845" t="s">
        <v>798</v>
      </c>
      <c r="AZ169" s="845" t="s">
        <v>798</v>
      </c>
      <c r="BA169" s="845" t="s">
        <v>798</v>
      </c>
      <c r="BB169" s="845" t="s">
        <v>798</v>
      </c>
      <c r="BC169" s="845" t="s">
        <v>798</v>
      </c>
      <c r="BD169" s="845" t="s">
        <v>798</v>
      </c>
      <c r="BE169" s="845" t="s">
        <v>798</v>
      </c>
      <c r="BF169" s="845" t="s">
        <v>798</v>
      </c>
      <c r="BG169" s="845" t="s">
        <v>798</v>
      </c>
      <c r="BH169" s="845" t="s">
        <v>798</v>
      </c>
      <c r="BI169" s="845" t="s">
        <v>798</v>
      </c>
      <c r="BJ169" s="845" t="s">
        <v>798</v>
      </c>
      <c r="BK169" s="845" t="s">
        <v>798</v>
      </c>
      <c r="BL169" s="845" t="s">
        <v>798</v>
      </c>
      <c r="BM169" s="845" t="s">
        <v>798</v>
      </c>
      <c r="BN169" s="845" t="s">
        <v>798</v>
      </c>
      <c r="BO169" s="845" t="s">
        <v>798</v>
      </c>
      <c r="BP169" s="845" t="s">
        <v>798</v>
      </c>
      <c r="BQ169" s="845" t="s">
        <v>798</v>
      </c>
      <c r="BR169" s="845" t="s">
        <v>798</v>
      </c>
      <c r="BS169" s="845" t="s">
        <v>798</v>
      </c>
      <c r="BT169" s="845" t="s">
        <v>798</v>
      </c>
      <c r="BU169" s="845" t="s">
        <v>798</v>
      </c>
      <c r="BV169" s="845" t="s">
        <v>798</v>
      </c>
      <c r="BW169" s="845" t="s">
        <v>798</v>
      </c>
      <c r="BX169" s="845" t="s">
        <v>798</v>
      </c>
      <c r="BY169" s="845" t="s">
        <v>798</v>
      </c>
      <c r="BZ169" s="845" t="s">
        <v>798</v>
      </c>
      <c r="CA169" s="845" t="s">
        <v>798</v>
      </c>
      <c r="CB169" s="845" t="s">
        <v>798</v>
      </c>
      <c r="CC169" s="845" t="s">
        <v>798</v>
      </c>
      <c r="CD169" s="845" t="s">
        <v>798</v>
      </c>
      <c r="CE169" s="845" t="s">
        <v>798</v>
      </c>
      <c r="CF169" s="845" t="s">
        <v>798</v>
      </c>
      <c r="CG169" s="845" t="s">
        <v>798</v>
      </c>
      <c r="CH169" s="845" t="s">
        <v>798</v>
      </c>
      <c r="CI169" s="845" t="s">
        <v>798</v>
      </c>
      <c r="CJ169" s="845" t="s">
        <v>798</v>
      </c>
      <c r="CK169" s="845" t="s">
        <v>798</v>
      </c>
      <c r="CL169" s="845" t="s">
        <v>798</v>
      </c>
      <c r="CM169" s="845" t="s">
        <v>798</v>
      </c>
      <c r="CN169" s="845" t="s">
        <v>798</v>
      </c>
      <c r="CO169" s="845" t="s">
        <v>798</v>
      </c>
      <c r="CP169" s="845" t="s">
        <v>798</v>
      </c>
      <c r="CQ169" s="845" t="s">
        <v>798</v>
      </c>
      <c r="CR169" s="845" t="s">
        <v>798</v>
      </c>
      <c r="CS169" s="845" t="s">
        <v>798</v>
      </c>
      <c r="CT169" s="845" t="s">
        <v>798</v>
      </c>
      <c r="CU169" s="845" t="s">
        <v>798</v>
      </c>
      <c r="CV169" s="845" t="s">
        <v>798</v>
      </c>
      <c r="CW169" s="845" t="s">
        <v>798</v>
      </c>
      <c r="CX169" s="845" t="s">
        <v>798</v>
      </c>
      <c r="CY169" s="845" t="s">
        <v>798</v>
      </c>
      <c r="CZ169" s="845" t="s">
        <v>798</v>
      </c>
      <c r="DA169" s="845" t="s">
        <v>798</v>
      </c>
      <c r="DB169" s="845" t="s">
        <v>798</v>
      </c>
      <c r="DC169" s="845" t="s">
        <v>798</v>
      </c>
      <c r="DD169" s="845" t="s">
        <v>798</v>
      </c>
      <c r="DE169" s="845" t="s">
        <v>798</v>
      </c>
      <c r="DF169" s="845" t="s">
        <v>798</v>
      </c>
      <c r="DG169" s="845" t="s">
        <v>798</v>
      </c>
      <c r="DH169" s="845" t="s">
        <v>798</v>
      </c>
      <c r="DI169" s="845" t="s">
        <v>798</v>
      </c>
      <c r="DJ169" s="845" t="s">
        <v>798</v>
      </c>
      <c r="DK169" s="845" t="s">
        <v>798</v>
      </c>
      <c r="DL169" s="845" t="s">
        <v>798</v>
      </c>
      <c r="DM169" s="845" t="s">
        <v>798</v>
      </c>
      <c r="DN169" s="845" t="s">
        <v>798</v>
      </c>
      <c r="DO169" s="845" t="s">
        <v>798</v>
      </c>
      <c r="DP169" s="845" t="s">
        <v>798</v>
      </c>
      <c r="DQ169" s="845" t="s">
        <v>798</v>
      </c>
      <c r="DR169" s="845" t="s">
        <v>798</v>
      </c>
      <c r="DS169" s="845" t="s">
        <v>798</v>
      </c>
      <c r="DT169" s="845" t="s">
        <v>798</v>
      </c>
      <c r="DU169" s="845" t="s">
        <v>798</v>
      </c>
      <c r="DV169" s="845" t="s">
        <v>798</v>
      </c>
      <c r="DW169" s="845" t="s">
        <v>798</v>
      </c>
      <c r="DX169" s="845" t="s">
        <v>798</v>
      </c>
      <c r="DY169" s="845" t="s">
        <v>798</v>
      </c>
      <c r="DZ169" s="845" t="s">
        <v>798</v>
      </c>
      <c r="EA169" s="845" t="s">
        <v>798</v>
      </c>
      <c r="EB169" s="845" t="s">
        <v>798</v>
      </c>
      <c r="EC169" s="845" t="s">
        <v>798</v>
      </c>
      <c r="ED169" s="845" t="s">
        <v>798</v>
      </c>
      <c r="EE169" s="845" t="s">
        <v>798</v>
      </c>
      <c r="EF169" s="845" t="s">
        <v>798</v>
      </c>
    </row>
    <row r="170" spans="1:136" x14ac:dyDescent="0.2">
      <c r="A170" s="845">
        <v>166</v>
      </c>
      <c r="B170" s="845">
        <v>10</v>
      </c>
      <c r="C170" s="845" t="s">
        <v>798</v>
      </c>
      <c r="D170" s="845" t="s">
        <v>798</v>
      </c>
      <c r="E170" s="845" t="s">
        <v>798</v>
      </c>
      <c r="F170" s="845" t="s">
        <v>798</v>
      </c>
      <c r="G170" s="845" t="s">
        <v>798</v>
      </c>
      <c r="H170" s="845" t="s">
        <v>798</v>
      </c>
      <c r="I170" s="845" t="s">
        <v>798</v>
      </c>
      <c r="J170" s="845" t="s">
        <v>798</v>
      </c>
      <c r="K170" s="845" t="s">
        <v>798</v>
      </c>
      <c r="L170" s="845" t="s">
        <v>798</v>
      </c>
      <c r="M170" s="845" t="s">
        <v>798</v>
      </c>
      <c r="N170" s="845" t="s">
        <v>798</v>
      </c>
      <c r="O170" s="845" t="s">
        <v>798</v>
      </c>
      <c r="P170" s="845" t="s">
        <v>798</v>
      </c>
      <c r="Q170" s="845" t="s">
        <v>798</v>
      </c>
      <c r="R170" s="845" t="s">
        <v>798</v>
      </c>
      <c r="S170" s="845" t="s">
        <v>798</v>
      </c>
      <c r="T170" s="845" t="s">
        <v>798</v>
      </c>
      <c r="U170" s="845" t="s">
        <v>798</v>
      </c>
      <c r="V170" s="845" t="s">
        <v>798</v>
      </c>
      <c r="W170" s="845" t="s">
        <v>798</v>
      </c>
      <c r="X170" s="845" t="s">
        <v>798</v>
      </c>
      <c r="Y170" s="845" t="s">
        <v>798</v>
      </c>
      <c r="Z170" s="845" t="s">
        <v>798</v>
      </c>
      <c r="AA170" s="845" t="s">
        <v>798</v>
      </c>
      <c r="AB170" s="845" t="s">
        <v>798</v>
      </c>
      <c r="AC170" s="845" t="s">
        <v>798</v>
      </c>
      <c r="AD170" s="845" t="s">
        <v>798</v>
      </c>
      <c r="AE170" s="845" t="s">
        <v>798</v>
      </c>
      <c r="AF170" s="845" t="s">
        <v>798</v>
      </c>
      <c r="AG170" s="845" t="s">
        <v>798</v>
      </c>
      <c r="AH170" s="845" t="s">
        <v>798</v>
      </c>
      <c r="AI170" s="845" t="s">
        <v>798</v>
      </c>
      <c r="AJ170" s="845" t="s">
        <v>798</v>
      </c>
      <c r="AK170" s="845" t="s">
        <v>798</v>
      </c>
      <c r="AL170" s="845" t="s">
        <v>798</v>
      </c>
      <c r="AM170" s="845" t="s">
        <v>798</v>
      </c>
      <c r="AN170" s="845" t="s">
        <v>798</v>
      </c>
      <c r="AO170" s="845" t="s">
        <v>798</v>
      </c>
      <c r="AP170" s="845" t="s">
        <v>798</v>
      </c>
      <c r="AQ170" s="845" t="s">
        <v>798</v>
      </c>
      <c r="AR170" s="845" t="s">
        <v>798</v>
      </c>
      <c r="AS170" s="845" t="s">
        <v>798</v>
      </c>
      <c r="AT170" s="845" t="s">
        <v>798</v>
      </c>
      <c r="AU170" s="845" t="s">
        <v>798</v>
      </c>
      <c r="AV170" s="845" t="s">
        <v>798</v>
      </c>
      <c r="AW170" s="845" t="s">
        <v>798</v>
      </c>
      <c r="AX170" s="845" t="s">
        <v>798</v>
      </c>
      <c r="AY170" s="845" t="s">
        <v>798</v>
      </c>
      <c r="AZ170" s="845" t="s">
        <v>798</v>
      </c>
      <c r="BA170" s="845" t="s">
        <v>798</v>
      </c>
      <c r="BB170" s="845" t="s">
        <v>798</v>
      </c>
      <c r="BC170" s="845" t="s">
        <v>798</v>
      </c>
      <c r="BD170" s="845" t="s">
        <v>798</v>
      </c>
      <c r="BE170" s="845" t="s">
        <v>798</v>
      </c>
      <c r="BF170" s="845" t="s">
        <v>798</v>
      </c>
      <c r="BG170" s="845" t="s">
        <v>798</v>
      </c>
      <c r="BH170" s="845" t="s">
        <v>798</v>
      </c>
      <c r="BI170" s="845" t="s">
        <v>798</v>
      </c>
      <c r="BJ170" s="845" t="s">
        <v>798</v>
      </c>
      <c r="BK170" s="845" t="s">
        <v>798</v>
      </c>
      <c r="BL170" s="845" t="s">
        <v>798</v>
      </c>
      <c r="BM170" s="845" t="s">
        <v>798</v>
      </c>
      <c r="BN170" s="845" t="s">
        <v>798</v>
      </c>
      <c r="BO170" s="845" t="s">
        <v>798</v>
      </c>
      <c r="BP170" s="845" t="s">
        <v>798</v>
      </c>
      <c r="BQ170" s="845" t="s">
        <v>798</v>
      </c>
      <c r="BR170" s="845" t="s">
        <v>798</v>
      </c>
      <c r="BS170" s="845" t="s">
        <v>798</v>
      </c>
      <c r="BT170" s="845" t="s">
        <v>798</v>
      </c>
      <c r="BU170" s="845" t="s">
        <v>798</v>
      </c>
      <c r="BV170" s="845" t="s">
        <v>798</v>
      </c>
      <c r="BW170" s="845" t="s">
        <v>798</v>
      </c>
      <c r="BX170" s="845" t="s">
        <v>798</v>
      </c>
      <c r="BY170" s="845" t="s">
        <v>798</v>
      </c>
      <c r="BZ170" s="845" t="s">
        <v>798</v>
      </c>
      <c r="CA170" s="845" t="s">
        <v>798</v>
      </c>
      <c r="CB170" s="845" t="s">
        <v>798</v>
      </c>
      <c r="CC170" s="845" t="s">
        <v>798</v>
      </c>
      <c r="CD170" s="845" t="s">
        <v>798</v>
      </c>
      <c r="CE170" s="845" t="s">
        <v>798</v>
      </c>
      <c r="CF170" s="845" t="s">
        <v>798</v>
      </c>
      <c r="CG170" s="845" t="s">
        <v>798</v>
      </c>
      <c r="CH170" s="845" t="s">
        <v>798</v>
      </c>
      <c r="CI170" s="845" t="s">
        <v>798</v>
      </c>
      <c r="CJ170" s="845" t="s">
        <v>798</v>
      </c>
      <c r="CK170" s="845" t="s">
        <v>798</v>
      </c>
      <c r="CL170" s="845" t="s">
        <v>798</v>
      </c>
      <c r="CM170" s="845" t="s">
        <v>798</v>
      </c>
      <c r="CN170" s="845" t="s">
        <v>798</v>
      </c>
      <c r="CO170" s="845" t="s">
        <v>798</v>
      </c>
      <c r="CP170" s="845" t="s">
        <v>798</v>
      </c>
      <c r="CQ170" s="845" t="s">
        <v>798</v>
      </c>
      <c r="CR170" s="845" t="s">
        <v>798</v>
      </c>
      <c r="CS170" s="845" t="s">
        <v>798</v>
      </c>
      <c r="CT170" s="845" t="s">
        <v>798</v>
      </c>
      <c r="CU170" s="845" t="s">
        <v>798</v>
      </c>
      <c r="CV170" s="845" t="s">
        <v>798</v>
      </c>
      <c r="CW170" s="845" t="s">
        <v>798</v>
      </c>
      <c r="CX170" s="845" t="s">
        <v>798</v>
      </c>
      <c r="CY170" s="845" t="s">
        <v>798</v>
      </c>
      <c r="CZ170" s="845" t="s">
        <v>798</v>
      </c>
      <c r="DA170" s="845" t="s">
        <v>798</v>
      </c>
      <c r="DB170" s="845" t="s">
        <v>798</v>
      </c>
      <c r="DC170" s="845" t="s">
        <v>798</v>
      </c>
      <c r="DD170" s="845" t="s">
        <v>798</v>
      </c>
      <c r="DE170" s="845" t="s">
        <v>798</v>
      </c>
      <c r="DF170" s="845" t="s">
        <v>798</v>
      </c>
      <c r="DG170" s="845" t="s">
        <v>798</v>
      </c>
      <c r="DH170" s="845" t="s">
        <v>798</v>
      </c>
      <c r="DI170" s="845" t="s">
        <v>798</v>
      </c>
      <c r="DJ170" s="845" t="s">
        <v>798</v>
      </c>
      <c r="DK170" s="845" t="s">
        <v>798</v>
      </c>
      <c r="DL170" s="845" t="s">
        <v>798</v>
      </c>
      <c r="DM170" s="845" t="s">
        <v>798</v>
      </c>
      <c r="DN170" s="845" t="s">
        <v>798</v>
      </c>
      <c r="DO170" s="845" t="s">
        <v>798</v>
      </c>
      <c r="DP170" s="845" t="s">
        <v>798</v>
      </c>
      <c r="DQ170" s="845" t="s">
        <v>798</v>
      </c>
      <c r="DR170" s="845" t="s">
        <v>798</v>
      </c>
      <c r="DS170" s="845" t="s">
        <v>798</v>
      </c>
      <c r="DT170" s="845" t="s">
        <v>798</v>
      </c>
      <c r="DU170" s="845" t="s">
        <v>798</v>
      </c>
      <c r="DV170" s="845" t="s">
        <v>798</v>
      </c>
      <c r="DW170" s="845" t="s">
        <v>798</v>
      </c>
      <c r="DX170" s="845" t="s">
        <v>798</v>
      </c>
      <c r="DY170" s="845" t="s">
        <v>798</v>
      </c>
      <c r="DZ170" s="845" t="s">
        <v>798</v>
      </c>
      <c r="EA170" s="845" t="s">
        <v>798</v>
      </c>
      <c r="EB170" s="845" t="s">
        <v>798</v>
      </c>
      <c r="EC170" s="845" t="s">
        <v>798</v>
      </c>
      <c r="ED170" s="845" t="s">
        <v>798</v>
      </c>
      <c r="EE170" s="845" t="s">
        <v>798</v>
      </c>
      <c r="EF170" s="845" t="s">
        <v>798</v>
      </c>
    </row>
    <row r="171" spans="1:136" x14ac:dyDescent="0.2">
      <c r="A171" s="845">
        <v>167</v>
      </c>
      <c r="B171" s="845">
        <v>11</v>
      </c>
      <c r="C171" s="845" t="s">
        <v>798</v>
      </c>
      <c r="D171" s="845" t="s">
        <v>798</v>
      </c>
      <c r="E171" s="845" t="s">
        <v>798</v>
      </c>
      <c r="F171" s="845" t="s">
        <v>798</v>
      </c>
      <c r="G171" s="845" t="s">
        <v>798</v>
      </c>
      <c r="H171" s="845" t="s">
        <v>798</v>
      </c>
      <c r="I171" s="845" t="s">
        <v>798</v>
      </c>
      <c r="J171" s="845" t="s">
        <v>798</v>
      </c>
      <c r="K171" s="845" t="s">
        <v>798</v>
      </c>
      <c r="L171" s="845" t="s">
        <v>798</v>
      </c>
      <c r="M171" s="845" t="s">
        <v>798</v>
      </c>
      <c r="N171" s="845" t="s">
        <v>798</v>
      </c>
      <c r="O171" s="845" t="s">
        <v>798</v>
      </c>
      <c r="P171" s="845" t="s">
        <v>798</v>
      </c>
      <c r="Q171" s="845" t="s">
        <v>798</v>
      </c>
      <c r="R171" s="845" t="s">
        <v>798</v>
      </c>
      <c r="S171" s="845" t="s">
        <v>798</v>
      </c>
      <c r="T171" s="845" t="s">
        <v>798</v>
      </c>
      <c r="U171" s="845" t="s">
        <v>798</v>
      </c>
      <c r="V171" s="845" t="s">
        <v>798</v>
      </c>
      <c r="W171" s="845" t="s">
        <v>798</v>
      </c>
      <c r="X171" s="845" t="s">
        <v>798</v>
      </c>
      <c r="Y171" s="845" t="s">
        <v>798</v>
      </c>
      <c r="Z171" s="845" t="s">
        <v>798</v>
      </c>
      <c r="AA171" s="845" t="s">
        <v>798</v>
      </c>
      <c r="AB171" s="845" t="s">
        <v>798</v>
      </c>
      <c r="AC171" s="845" t="s">
        <v>798</v>
      </c>
      <c r="AD171" s="845" t="s">
        <v>798</v>
      </c>
      <c r="AE171" s="845" t="s">
        <v>798</v>
      </c>
      <c r="AF171" s="845" t="s">
        <v>798</v>
      </c>
      <c r="AG171" s="845" t="s">
        <v>798</v>
      </c>
      <c r="AH171" s="845" t="s">
        <v>798</v>
      </c>
      <c r="AI171" s="845" t="s">
        <v>798</v>
      </c>
      <c r="AJ171" s="845" t="s">
        <v>798</v>
      </c>
      <c r="AK171" s="845" t="s">
        <v>798</v>
      </c>
      <c r="AL171" s="845" t="s">
        <v>798</v>
      </c>
      <c r="AM171" s="845" t="s">
        <v>798</v>
      </c>
      <c r="AN171" s="845" t="s">
        <v>798</v>
      </c>
      <c r="AO171" s="845" t="s">
        <v>798</v>
      </c>
      <c r="AP171" s="845" t="s">
        <v>798</v>
      </c>
      <c r="AQ171" s="845" t="s">
        <v>798</v>
      </c>
      <c r="AR171" s="845" t="s">
        <v>798</v>
      </c>
      <c r="AS171" s="845" t="s">
        <v>798</v>
      </c>
      <c r="AT171" s="845" t="s">
        <v>798</v>
      </c>
      <c r="AU171" s="845" t="s">
        <v>798</v>
      </c>
      <c r="AV171" s="845" t="s">
        <v>798</v>
      </c>
      <c r="AW171" s="845" t="s">
        <v>798</v>
      </c>
      <c r="AX171" s="845" t="s">
        <v>798</v>
      </c>
      <c r="AY171" s="845" t="s">
        <v>798</v>
      </c>
      <c r="AZ171" s="845" t="s">
        <v>798</v>
      </c>
      <c r="BA171" s="845" t="s">
        <v>798</v>
      </c>
      <c r="BB171" s="845" t="s">
        <v>798</v>
      </c>
      <c r="BC171" s="845" t="s">
        <v>798</v>
      </c>
      <c r="BD171" s="845" t="s">
        <v>798</v>
      </c>
      <c r="BE171" s="845" t="s">
        <v>798</v>
      </c>
      <c r="BF171" s="845" t="s">
        <v>798</v>
      </c>
      <c r="BG171" s="845" t="s">
        <v>798</v>
      </c>
      <c r="BH171" s="845" t="s">
        <v>798</v>
      </c>
      <c r="BI171" s="845" t="s">
        <v>798</v>
      </c>
      <c r="BJ171" s="845" t="s">
        <v>798</v>
      </c>
      <c r="BK171" s="845" t="s">
        <v>798</v>
      </c>
      <c r="BL171" s="845" t="s">
        <v>798</v>
      </c>
      <c r="BM171" s="845" t="s">
        <v>798</v>
      </c>
      <c r="BN171" s="845" t="s">
        <v>798</v>
      </c>
      <c r="BO171" s="845" t="s">
        <v>798</v>
      </c>
      <c r="BP171" s="845" t="s">
        <v>798</v>
      </c>
      <c r="BQ171" s="845" t="s">
        <v>798</v>
      </c>
      <c r="BR171" s="845" t="s">
        <v>798</v>
      </c>
      <c r="BS171" s="845" t="s">
        <v>798</v>
      </c>
      <c r="BT171" s="845" t="s">
        <v>798</v>
      </c>
      <c r="BU171" s="845" t="s">
        <v>798</v>
      </c>
      <c r="BV171" s="845" t="s">
        <v>798</v>
      </c>
      <c r="BW171" s="845" t="s">
        <v>798</v>
      </c>
      <c r="BX171" s="845" t="s">
        <v>798</v>
      </c>
      <c r="BY171" s="845" t="s">
        <v>798</v>
      </c>
      <c r="BZ171" s="845" t="s">
        <v>798</v>
      </c>
      <c r="CA171" s="845" t="s">
        <v>798</v>
      </c>
      <c r="CB171" s="845" t="s">
        <v>798</v>
      </c>
      <c r="CC171" s="845" t="s">
        <v>798</v>
      </c>
      <c r="CD171" s="845" t="s">
        <v>798</v>
      </c>
      <c r="CE171" s="845" t="s">
        <v>798</v>
      </c>
      <c r="CF171" s="845" t="s">
        <v>798</v>
      </c>
      <c r="CG171" s="845" t="s">
        <v>798</v>
      </c>
      <c r="CH171" s="845" t="s">
        <v>798</v>
      </c>
      <c r="CI171" s="845" t="s">
        <v>798</v>
      </c>
      <c r="CJ171" s="845" t="s">
        <v>798</v>
      </c>
      <c r="CK171" s="845" t="s">
        <v>798</v>
      </c>
      <c r="CL171" s="845" t="s">
        <v>798</v>
      </c>
      <c r="CM171" s="845" t="s">
        <v>798</v>
      </c>
      <c r="CN171" s="845" t="s">
        <v>798</v>
      </c>
      <c r="CO171" s="845" t="s">
        <v>798</v>
      </c>
      <c r="CP171" s="845" t="s">
        <v>798</v>
      </c>
      <c r="CQ171" s="845" t="s">
        <v>798</v>
      </c>
      <c r="CR171" s="845" t="s">
        <v>798</v>
      </c>
      <c r="CS171" s="845" t="s">
        <v>798</v>
      </c>
      <c r="CT171" s="845" t="s">
        <v>798</v>
      </c>
      <c r="CU171" s="845" t="s">
        <v>798</v>
      </c>
      <c r="CV171" s="845" t="s">
        <v>798</v>
      </c>
      <c r="CW171" s="845" t="s">
        <v>798</v>
      </c>
      <c r="CX171" s="845" t="s">
        <v>798</v>
      </c>
      <c r="CY171" s="845" t="s">
        <v>798</v>
      </c>
      <c r="CZ171" s="845" t="s">
        <v>798</v>
      </c>
      <c r="DA171" s="845" t="s">
        <v>798</v>
      </c>
      <c r="DB171" s="845" t="s">
        <v>798</v>
      </c>
      <c r="DC171" s="845" t="s">
        <v>798</v>
      </c>
      <c r="DD171" s="845" t="s">
        <v>798</v>
      </c>
      <c r="DE171" s="845" t="s">
        <v>798</v>
      </c>
      <c r="DF171" s="845" t="s">
        <v>798</v>
      </c>
      <c r="DG171" s="845" t="s">
        <v>798</v>
      </c>
      <c r="DH171" s="845" t="s">
        <v>798</v>
      </c>
      <c r="DI171" s="845" t="s">
        <v>798</v>
      </c>
      <c r="DJ171" s="845" t="s">
        <v>798</v>
      </c>
      <c r="DK171" s="845" t="s">
        <v>798</v>
      </c>
      <c r="DL171" s="845" t="s">
        <v>798</v>
      </c>
      <c r="DM171" s="845" t="s">
        <v>798</v>
      </c>
      <c r="DN171" s="845" t="s">
        <v>798</v>
      </c>
      <c r="DO171" s="845" t="s">
        <v>798</v>
      </c>
      <c r="DP171" s="845" t="s">
        <v>798</v>
      </c>
      <c r="DQ171" s="845" t="s">
        <v>798</v>
      </c>
      <c r="DR171" s="845" t="s">
        <v>798</v>
      </c>
      <c r="DS171" s="845" t="s">
        <v>798</v>
      </c>
      <c r="DT171" s="845" t="s">
        <v>798</v>
      </c>
      <c r="DU171" s="845" t="s">
        <v>798</v>
      </c>
      <c r="DV171" s="845" t="s">
        <v>798</v>
      </c>
      <c r="DW171" s="845" t="s">
        <v>798</v>
      </c>
      <c r="DX171" s="845" t="s">
        <v>798</v>
      </c>
      <c r="DY171" s="845" t="s">
        <v>798</v>
      </c>
      <c r="DZ171" s="845" t="s">
        <v>798</v>
      </c>
      <c r="EA171" s="845" t="s">
        <v>798</v>
      </c>
      <c r="EB171" s="845" t="s">
        <v>798</v>
      </c>
      <c r="EC171" s="845" t="s">
        <v>798</v>
      </c>
      <c r="ED171" s="845" t="s">
        <v>798</v>
      </c>
      <c r="EE171" s="845" t="s">
        <v>798</v>
      </c>
      <c r="EF171" s="845" t="s">
        <v>798</v>
      </c>
    </row>
    <row r="172" spans="1:136" x14ac:dyDescent="0.2">
      <c r="A172" s="845">
        <v>168</v>
      </c>
      <c r="B172" s="845">
        <v>12</v>
      </c>
      <c r="C172" s="845" t="s">
        <v>798</v>
      </c>
      <c r="D172" s="845" t="s">
        <v>798</v>
      </c>
      <c r="E172" s="845" t="s">
        <v>798</v>
      </c>
      <c r="F172" s="845" t="s">
        <v>798</v>
      </c>
      <c r="G172" s="845" t="s">
        <v>798</v>
      </c>
      <c r="H172" s="845" t="s">
        <v>798</v>
      </c>
      <c r="I172" s="845" t="s">
        <v>798</v>
      </c>
      <c r="J172" s="845" t="s">
        <v>798</v>
      </c>
      <c r="K172" s="845" t="s">
        <v>798</v>
      </c>
      <c r="L172" s="845" t="s">
        <v>798</v>
      </c>
      <c r="M172" s="845" t="s">
        <v>798</v>
      </c>
      <c r="N172" s="845" t="s">
        <v>798</v>
      </c>
      <c r="O172" s="845" t="s">
        <v>798</v>
      </c>
      <c r="P172" s="845" t="s">
        <v>798</v>
      </c>
      <c r="Q172" s="845" t="s">
        <v>798</v>
      </c>
      <c r="R172" s="845" t="s">
        <v>798</v>
      </c>
      <c r="S172" s="845" t="s">
        <v>798</v>
      </c>
      <c r="T172" s="845" t="s">
        <v>798</v>
      </c>
      <c r="U172" s="845" t="s">
        <v>798</v>
      </c>
      <c r="V172" s="845" t="s">
        <v>798</v>
      </c>
      <c r="W172" s="845" t="s">
        <v>798</v>
      </c>
      <c r="X172" s="845" t="s">
        <v>798</v>
      </c>
      <c r="Y172" s="845" t="s">
        <v>798</v>
      </c>
      <c r="Z172" s="845" t="s">
        <v>798</v>
      </c>
      <c r="AA172" s="845" t="s">
        <v>798</v>
      </c>
      <c r="AB172" s="845" t="s">
        <v>798</v>
      </c>
      <c r="AC172" s="845" t="s">
        <v>798</v>
      </c>
      <c r="AD172" s="845" t="s">
        <v>798</v>
      </c>
      <c r="AE172" s="845" t="s">
        <v>798</v>
      </c>
      <c r="AF172" s="845" t="s">
        <v>798</v>
      </c>
      <c r="AG172" s="845" t="s">
        <v>798</v>
      </c>
      <c r="AH172" s="845" t="s">
        <v>798</v>
      </c>
      <c r="AI172" s="845" t="s">
        <v>798</v>
      </c>
      <c r="AJ172" s="845" t="s">
        <v>798</v>
      </c>
      <c r="AK172" s="845" t="s">
        <v>798</v>
      </c>
      <c r="AL172" s="845" t="s">
        <v>798</v>
      </c>
      <c r="AM172" s="845" t="s">
        <v>798</v>
      </c>
      <c r="AN172" s="845" t="s">
        <v>798</v>
      </c>
      <c r="AO172" s="845" t="s">
        <v>798</v>
      </c>
      <c r="AP172" s="845" t="s">
        <v>798</v>
      </c>
      <c r="AQ172" s="845" t="s">
        <v>798</v>
      </c>
      <c r="AR172" s="845" t="s">
        <v>798</v>
      </c>
      <c r="AS172" s="845" t="s">
        <v>798</v>
      </c>
      <c r="AT172" s="845" t="s">
        <v>798</v>
      </c>
      <c r="AU172" s="845" t="s">
        <v>798</v>
      </c>
      <c r="AV172" s="845" t="s">
        <v>798</v>
      </c>
      <c r="AW172" s="845" t="s">
        <v>798</v>
      </c>
      <c r="AX172" s="845" t="s">
        <v>798</v>
      </c>
      <c r="AY172" s="845" t="s">
        <v>798</v>
      </c>
      <c r="AZ172" s="845" t="s">
        <v>798</v>
      </c>
      <c r="BA172" s="845" t="s">
        <v>798</v>
      </c>
      <c r="BB172" s="845" t="s">
        <v>798</v>
      </c>
      <c r="BC172" s="845" t="s">
        <v>798</v>
      </c>
      <c r="BD172" s="845" t="s">
        <v>798</v>
      </c>
      <c r="BE172" s="845" t="s">
        <v>798</v>
      </c>
      <c r="BF172" s="845" t="s">
        <v>798</v>
      </c>
      <c r="BG172" s="845" t="s">
        <v>798</v>
      </c>
      <c r="BH172" s="845" t="s">
        <v>798</v>
      </c>
      <c r="BI172" s="845" t="s">
        <v>798</v>
      </c>
      <c r="BJ172" s="845" t="s">
        <v>798</v>
      </c>
      <c r="BK172" s="845" t="s">
        <v>798</v>
      </c>
      <c r="BL172" s="845" t="s">
        <v>798</v>
      </c>
      <c r="BM172" s="845" t="s">
        <v>798</v>
      </c>
      <c r="BN172" s="845" t="s">
        <v>798</v>
      </c>
      <c r="BO172" s="845" t="s">
        <v>798</v>
      </c>
      <c r="BP172" s="845" t="s">
        <v>798</v>
      </c>
      <c r="BQ172" s="845" t="s">
        <v>798</v>
      </c>
      <c r="BR172" s="845" t="s">
        <v>798</v>
      </c>
      <c r="BS172" s="845" t="s">
        <v>798</v>
      </c>
      <c r="BT172" s="845" t="s">
        <v>798</v>
      </c>
      <c r="BU172" s="845" t="s">
        <v>798</v>
      </c>
      <c r="BV172" s="845" t="s">
        <v>798</v>
      </c>
      <c r="BW172" s="845" t="s">
        <v>798</v>
      </c>
      <c r="BX172" s="845" t="s">
        <v>798</v>
      </c>
      <c r="BY172" s="845" t="s">
        <v>798</v>
      </c>
      <c r="BZ172" s="845" t="s">
        <v>798</v>
      </c>
      <c r="CA172" s="845" t="s">
        <v>798</v>
      </c>
      <c r="CB172" s="845" t="s">
        <v>798</v>
      </c>
      <c r="CC172" s="845" t="s">
        <v>798</v>
      </c>
      <c r="CD172" s="845" t="s">
        <v>798</v>
      </c>
      <c r="CE172" s="845" t="s">
        <v>798</v>
      </c>
      <c r="CF172" s="845" t="s">
        <v>798</v>
      </c>
      <c r="CG172" s="845" t="s">
        <v>798</v>
      </c>
      <c r="CH172" s="845" t="s">
        <v>798</v>
      </c>
      <c r="CI172" s="845" t="s">
        <v>798</v>
      </c>
      <c r="CJ172" s="845" t="s">
        <v>798</v>
      </c>
      <c r="CK172" s="845" t="s">
        <v>798</v>
      </c>
      <c r="CL172" s="845" t="s">
        <v>798</v>
      </c>
      <c r="CM172" s="845" t="s">
        <v>798</v>
      </c>
      <c r="CN172" s="845" t="s">
        <v>798</v>
      </c>
      <c r="CO172" s="845" t="s">
        <v>798</v>
      </c>
      <c r="CP172" s="845" t="s">
        <v>798</v>
      </c>
      <c r="CQ172" s="845" t="s">
        <v>798</v>
      </c>
      <c r="CR172" s="845" t="s">
        <v>798</v>
      </c>
      <c r="CS172" s="845" t="s">
        <v>798</v>
      </c>
      <c r="CT172" s="845" t="s">
        <v>798</v>
      </c>
      <c r="CU172" s="845" t="s">
        <v>798</v>
      </c>
      <c r="CV172" s="845" t="s">
        <v>798</v>
      </c>
      <c r="CW172" s="845" t="s">
        <v>798</v>
      </c>
      <c r="CX172" s="845" t="s">
        <v>798</v>
      </c>
      <c r="CY172" s="845" t="s">
        <v>798</v>
      </c>
      <c r="CZ172" s="845" t="s">
        <v>798</v>
      </c>
      <c r="DA172" s="845" t="s">
        <v>798</v>
      </c>
      <c r="DB172" s="845" t="s">
        <v>798</v>
      </c>
      <c r="DC172" s="845" t="s">
        <v>798</v>
      </c>
      <c r="DD172" s="845" t="s">
        <v>798</v>
      </c>
      <c r="DE172" s="845" t="s">
        <v>798</v>
      </c>
      <c r="DF172" s="845" t="s">
        <v>798</v>
      </c>
      <c r="DG172" s="845" t="s">
        <v>798</v>
      </c>
      <c r="DH172" s="845" t="s">
        <v>798</v>
      </c>
      <c r="DI172" s="845" t="s">
        <v>798</v>
      </c>
      <c r="DJ172" s="845" t="s">
        <v>798</v>
      </c>
      <c r="DK172" s="845" t="s">
        <v>798</v>
      </c>
      <c r="DL172" s="845" t="s">
        <v>798</v>
      </c>
      <c r="DM172" s="845" t="s">
        <v>798</v>
      </c>
      <c r="DN172" s="845" t="s">
        <v>798</v>
      </c>
      <c r="DO172" s="845" t="s">
        <v>798</v>
      </c>
      <c r="DP172" s="845" t="s">
        <v>798</v>
      </c>
      <c r="DQ172" s="845" t="s">
        <v>798</v>
      </c>
      <c r="DR172" s="845" t="s">
        <v>798</v>
      </c>
      <c r="DS172" s="845" t="s">
        <v>798</v>
      </c>
      <c r="DT172" s="845" t="s">
        <v>798</v>
      </c>
      <c r="DU172" s="845" t="s">
        <v>798</v>
      </c>
      <c r="DV172" s="845" t="s">
        <v>798</v>
      </c>
      <c r="DW172" s="845" t="s">
        <v>798</v>
      </c>
      <c r="DX172" s="845" t="s">
        <v>798</v>
      </c>
      <c r="DY172" s="845" t="s">
        <v>798</v>
      </c>
      <c r="DZ172" s="845" t="s">
        <v>798</v>
      </c>
      <c r="EA172" s="845" t="s">
        <v>798</v>
      </c>
      <c r="EB172" s="845" t="s">
        <v>798</v>
      </c>
      <c r="EC172" s="845" t="s">
        <v>798</v>
      </c>
      <c r="ED172" s="845" t="s">
        <v>798</v>
      </c>
      <c r="EE172" s="845" t="s">
        <v>798</v>
      </c>
      <c r="EF172" s="845" t="s">
        <v>798</v>
      </c>
    </row>
    <row r="173" spans="1:136" x14ac:dyDescent="0.2">
      <c r="A173" s="845">
        <v>169</v>
      </c>
      <c r="B173" s="845">
        <v>1</v>
      </c>
      <c r="C173" s="845" t="s">
        <v>798</v>
      </c>
      <c r="D173" s="845" t="s">
        <v>798</v>
      </c>
      <c r="E173" s="845" t="s">
        <v>798</v>
      </c>
      <c r="F173" s="845" t="s">
        <v>798</v>
      </c>
      <c r="G173" s="845" t="s">
        <v>798</v>
      </c>
      <c r="H173" s="845" t="s">
        <v>798</v>
      </c>
      <c r="I173" s="845" t="s">
        <v>798</v>
      </c>
      <c r="J173" s="845" t="s">
        <v>798</v>
      </c>
      <c r="K173" s="845" t="s">
        <v>798</v>
      </c>
      <c r="L173" s="845" t="s">
        <v>798</v>
      </c>
      <c r="M173" s="845" t="s">
        <v>798</v>
      </c>
      <c r="N173" s="845" t="s">
        <v>798</v>
      </c>
      <c r="O173" s="845" t="s">
        <v>798</v>
      </c>
      <c r="P173" s="845" t="s">
        <v>798</v>
      </c>
      <c r="Q173" s="845" t="s">
        <v>798</v>
      </c>
      <c r="R173" s="845" t="s">
        <v>798</v>
      </c>
      <c r="S173" s="845" t="s">
        <v>798</v>
      </c>
      <c r="T173" s="845" t="s">
        <v>798</v>
      </c>
      <c r="U173" s="845" t="s">
        <v>798</v>
      </c>
      <c r="V173" s="845" t="s">
        <v>798</v>
      </c>
      <c r="W173" s="845" t="s">
        <v>798</v>
      </c>
      <c r="X173" s="845" t="s">
        <v>798</v>
      </c>
      <c r="Y173" s="845" t="s">
        <v>798</v>
      </c>
      <c r="Z173" s="845" t="s">
        <v>798</v>
      </c>
      <c r="AA173" s="845" t="s">
        <v>798</v>
      </c>
      <c r="AB173" s="845" t="s">
        <v>798</v>
      </c>
      <c r="AC173" s="845" t="s">
        <v>798</v>
      </c>
      <c r="AD173" s="845" t="s">
        <v>798</v>
      </c>
      <c r="AE173" s="845" t="s">
        <v>798</v>
      </c>
      <c r="AF173" s="845" t="s">
        <v>798</v>
      </c>
      <c r="AG173" s="845" t="s">
        <v>798</v>
      </c>
      <c r="AH173" s="845" t="s">
        <v>798</v>
      </c>
      <c r="AI173" s="845" t="s">
        <v>798</v>
      </c>
      <c r="AJ173" s="845" t="s">
        <v>798</v>
      </c>
      <c r="AK173" s="845" t="s">
        <v>798</v>
      </c>
      <c r="AL173" s="845" t="s">
        <v>798</v>
      </c>
      <c r="AM173" s="845" t="s">
        <v>798</v>
      </c>
      <c r="AN173" s="845" t="s">
        <v>798</v>
      </c>
      <c r="AO173" s="845" t="s">
        <v>798</v>
      </c>
      <c r="AP173" s="845" t="s">
        <v>798</v>
      </c>
      <c r="AQ173" s="845" t="s">
        <v>798</v>
      </c>
      <c r="AR173" s="845" t="s">
        <v>798</v>
      </c>
      <c r="AS173" s="845" t="s">
        <v>798</v>
      </c>
      <c r="AT173" s="845" t="s">
        <v>798</v>
      </c>
      <c r="AU173" s="845" t="s">
        <v>798</v>
      </c>
      <c r="AV173" s="845" t="s">
        <v>798</v>
      </c>
      <c r="AW173" s="845" t="s">
        <v>798</v>
      </c>
      <c r="AX173" s="845" t="s">
        <v>798</v>
      </c>
      <c r="AY173" s="845" t="s">
        <v>798</v>
      </c>
      <c r="AZ173" s="845" t="s">
        <v>798</v>
      </c>
      <c r="BA173" s="845" t="s">
        <v>798</v>
      </c>
      <c r="BB173" s="845" t="s">
        <v>798</v>
      </c>
      <c r="BC173" s="845" t="s">
        <v>798</v>
      </c>
      <c r="BD173" s="845" t="s">
        <v>798</v>
      </c>
      <c r="BE173" s="845" t="s">
        <v>798</v>
      </c>
      <c r="BF173" s="845" t="s">
        <v>798</v>
      </c>
      <c r="BG173" s="845" t="s">
        <v>798</v>
      </c>
      <c r="BH173" s="845" t="s">
        <v>798</v>
      </c>
      <c r="BI173" s="845" t="s">
        <v>798</v>
      </c>
      <c r="BJ173" s="845" t="s">
        <v>798</v>
      </c>
      <c r="BK173" s="845" t="s">
        <v>798</v>
      </c>
      <c r="BL173" s="845" t="s">
        <v>798</v>
      </c>
      <c r="BM173" s="845" t="s">
        <v>798</v>
      </c>
      <c r="BN173" s="845" t="s">
        <v>798</v>
      </c>
      <c r="BO173" s="845" t="s">
        <v>798</v>
      </c>
      <c r="BP173" s="845" t="s">
        <v>798</v>
      </c>
      <c r="BQ173" s="845" t="s">
        <v>798</v>
      </c>
      <c r="BR173" s="845" t="s">
        <v>798</v>
      </c>
      <c r="BS173" s="845" t="s">
        <v>798</v>
      </c>
      <c r="BT173" s="845" t="s">
        <v>798</v>
      </c>
      <c r="BU173" s="845" t="s">
        <v>798</v>
      </c>
      <c r="BV173" s="845" t="s">
        <v>798</v>
      </c>
      <c r="BW173" s="845" t="s">
        <v>798</v>
      </c>
      <c r="BX173" s="845" t="s">
        <v>798</v>
      </c>
      <c r="BY173" s="845" t="s">
        <v>798</v>
      </c>
      <c r="BZ173" s="845" t="s">
        <v>798</v>
      </c>
      <c r="CA173" s="845" t="s">
        <v>798</v>
      </c>
      <c r="CB173" s="845" t="s">
        <v>798</v>
      </c>
      <c r="CC173" s="845" t="s">
        <v>798</v>
      </c>
      <c r="CD173" s="845" t="s">
        <v>798</v>
      </c>
      <c r="CE173" s="845" t="s">
        <v>798</v>
      </c>
      <c r="CF173" s="845" t="s">
        <v>798</v>
      </c>
      <c r="CG173" s="845" t="s">
        <v>798</v>
      </c>
      <c r="CH173" s="845" t="s">
        <v>798</v>
      </c>
      <c r="CI173" s="845" t="s">
        <v>798</v>
      </c>
      <c r="CJ173" s="845" t="s">
        <v>798</v>
      </c>
      <c r="CK173" s="845" t="s">
        <v>798</v>
      </c>
      <c r="CL173" s="845" t="s">
        <v>798</v>
      </c>
      <c r="CM173" s="845" t="s">
        <v>798</v>
      </c>
      <c r="CN173" s="845" t="s">
        <v>798</v>
      </c>
      <c r="CO173" s="845" t="s">
        <v>798</v>
      </c>
      <c r="CP173" s="845" t="s">
        <v>798</v>
      </c>
      <c r="CQ173" s="845" t="s">
        <v>798</v>
      </c>
      <c r="CR173" s="845" t="s">
        <v>798</v>
      </c>
      <c r="CS173" s="845" t="s">
        <v>798</v>
      </c>
      <c r="CT173" s="845" t="s">
        <v>798</v>
      </c>
      <c r="CU173" s="845" t="s">
        <v>798</v>
      </c>
      <c r="CV173" s="845" t="s">
        <v>798</v>
      </c>
      <c r="CW173" s="845" t="s">
        <v>798</v>
      </c>
      <c r="CX173" s="845" t="s">
        <v>798</v>
      </c>
      <c r="CY173" s="845" t="s">
        <v>798</v>
      </c>
      <c r="CZ173" s="845" t="s">
        <v>798</v>
      </c>
      <c r="DA173" s="845" t="s">
        <v>798</v>
      </c>
      <c r="DB173" s="845" t="s">
        <v>798</v>
      </c>
      <c r="DC173" s="845" t="s">
        <v>798</v>
      </c>
      <c r="DD173" s="845" t="s">
        <v>798</v>
      </c>
      <c r="DE173" s="845" t="s">
        <v>798</v>
      </c>
      <c r="DF173" s="845" t="s">
        <v>798</v>
      </c>
      <c r="DG173" s="845" t="s">
        <v>798</v>
      </c>
      <c r="DH173" s="845" t="s">
        <v>798</v>
      </c>
      <c r="DI173" s="845" t="s">
        <v>798</v>
      </c>
      <c r="DJ173" s="845" t="s">
        <v>798</v>
      </c>
      <c r="DK173" s="845" t="s">
        <v>798</v>
      </c>
      <c r="DL173" s="845" t="s">
        <v>798</v>
      </c>
      <c r="DM173" s="845" t="s">
        <v>798</v>
      </c>
      <c r="DN173" s="845" t="s">
        <v>798</v>
      </c>
      <c r="DO173" s="845" t="s">
        <v>798</v>
      </c>
      <c r="DP173" s="845" t="s">
        <v>798</v>
      </c>
      <c r="DQ173" s="845" t="s">
        <v>798</v>
      </c>
      <c r="DR173" s="845" t="s">
        <v>798</v>
      </c>
      <c r="DS173" s="845" t="s">
        <v>798</v>
      </c>
      <c r="DT173" s="845" t="s">
        <v>798</v>
      </c>
      <c r="DU173" s="845" t="s">
        <v>798</v>
      </c>
      <c r="DV173" s="845" t="s">
        <v>798</v>
      </c>
      <c r="DW173" s="845" t="s">
        <v>798</v>
      </c>
      <c r="DX173" s="845" t="s">
        <v>798</v>
      </c>
      <c r="DY173" s="845" t="s">
        <v>798</v>
      </c>
      <c r="DZ173" s="845" t="s">
        <v>798</v>
      </c>
      <c r="EA173" s="845" t="s">
        <v>798</v>
      </c>
      <c r="EB173" s="845" t="s">
        <v>798</v>
      </c>
      <c r="EC173" s="845" t="s">
        <v>798</v>
      </c>
      <c r="ED173" s="845" t="s">
        <v>798</v>
      </c>
      <c r="EE173" s="845" t="s">
        <v>798</v>
      </c>
      <c r="EF173" s="845" t="s">
        <v>798</v>
      </c>
    </row>
    <row r="174" spans="1:136" x14ac:dyDescent="0.2">
      <c r="A174" s="845">
        <v>170</v>
      </c>
      <c r="B174" s="845">
        <v>2</v>
      </c>
      <c r="C174" s="845" t="s">
        <v>798</v>
      </c>
      <c r="D174" s="845" t="s">
        <v>798</v>
      </c>
      <c r="E174" s="845" t="s">
        <v>798</v>
      </c>
      <c r="F174" s="845" t="s">
        <v>798</v>
      </c>
      <c r="G174" s="845" t="s">
        <v>798</v>
      </c>
      <c r="H174" s="845" t="s">
        <v>798</v>
      </c>
      <c r="I174" s="845" t="s">
        <v>798</v>
      </c>
      <c r="J174" s="845" t="s">
        <v>798</v>
      </c>
      <c r="K174" s="845" t="s">
        <v>798</v>
      </c>
      <c r="L174" s="845" t="s">
        <v>798</v>
      </c>
      <c r="M174" s="845" t="s">
        <v>798</v>
      </c>
      <c r="N174" s="845" t="s">
        <v>798</v>
      </c>
      <c r="O174" s="845" t="s">
        <v>798</v>
      </c>
      <c r="P174" s="845" t="s">
        <v>798</v>
      </c>
      <c r="Q174" s="845" t="s">
        <v>798</v>
      </c>
      <c r="R174" s="845" t="s">
        <v>798</v>
      </c>
      <c r="S174" s="845" t="s">
        <v>798</v>
      </c>
      <c r="T174" s="845" t="s">
        <v>798</v>
      </c>
      <c r="U174" s="845" t="s">
        <v>798</v>
      </c>
      <c r="V174" s="845" t="s">
        <v>798</v>
      </c>
      <c r="W174" s="845" t="s">
        <v>798</v>
      </c>
      <c r="X174" s="845" t="s">
        <v>798</v>
      </c>
      <c r="Y174" s="845" t="s">
        <v>798</v>
      </c>
      <c r="Z174" s="845" t="s">
        <v>798</v>
      </c>
      <c r="AA174" s="845" t="s">
        <v>798</v>
      </c>
      <c r="AB174" s="845" t="s">
        <v>798</v>
      </c>
      <c r="AC174" s="845" t="s">
        <v>798</v>
      </c>
      <c r="AD174" s="845" t="s">
        <v>798</v>
      </c>
      <c r="AE174" s="845" t="s">
        <v>798</v>
      </c>
      <c r="AF174" s="845" t="s">
        <v>798</v>
      </c>
      <c r="AG174" s="845" t="s">
        <v>798</v>
      </c>
      <c r="AH174" s="845" t="s">
        <v>798</v>
      </c>
      <c r="AI174" s="845" t="s">
        <v>798</v>
      </c>
      <c r="AJ174" s="845" t="s">
        <v>798</v>
      </c>
      <c r="AK174" s="845" t="s">
        <v>798</v>
      </c>
      <c r="AL174" s="845" t="s">
        <v>798</v>
      </c>
      <c r="AM174" s="845" t="s">
        <v>798</v>
      </c>
      <c r="AN174" s="845" t="s">
        <v>798</v>
      </c>
      <c r="AO174" s="845" t="s">
        <v>798</v>
      </c>
      <c r="AP174" s="845" t="s">
        <v>798</v>
      </c>
      <c r="AQ174" s="845" t="s">
        <v>798</v>
      </c>
      <c r="AR174" s="845" t="s">
        <v>798</v>
      </c>
      <c r="AS174" s="845" t="s">
        <v>798</v>
      </c>
      <c r="AT174" s="845" t="s">
        <v>798</v>
      </c>
      <c r="AU174" s="845" t="s">
        <v>798</v>
      </c>
      <c r="AV174" s="845" t="s">
        <v>798</v>
      </c>
      <c r="AW174" s="845" t="s">
        <v>798</v>
      </c>
      <c r="AX174" s="845" t="s">
        <v>798</v>
      </c>
      <c r="AY174" s="845" t="s">
        <v>798</v>
      </c>
      <c r="AZ174" s="845" t="s">
        <v>798</v>
      </c>
      <c r="BA174" s="845" t="s">
        <v>798</v>
      </c>
      <c r="BB174" s="845" t="s">
        <v>798</v>
      </c>
      <c r="BC174" s="845" t="s">
        <v>798</v>
      </c>
      <c r="BD174" s="845" t="s">
        <v>798</v>
      </c>
      <c r="BE174" s="845" t="s">
        <v>798</v>
      </c>
      <c r="BF174" s="845" t="s">
        <v>798</v>
      </c>
      <c r="BG174" s="845" t="s">
        <v>798</v>
      </c>
      <c r="BH174" s="845" t="s">
        <v>798</v>
      </c>
      <c r="BI174" s="845" t="s">
        <v>798</v>
      </c>
      <c r="BJ174" s="845" t="s">
        <v>798</v>
      </c>
      <c r="BK174" s="845" t="s">
        <v>798</v>
      </c>
      <c r="BL174" s="845" t="s">
        <v>798</v>
      </c>
      <c r="BM174" s="845" t="s">
        <v>798</v>
      </c>
      <c r="BN174" s="845" t="s">
        <v>798</v>
      </c>
      <c r="BO174" s="845" t="s">
        <v>798</v>
      </c>
      <c r="BP174" s="845" t="s">
        <v>798</v>
      </c>
      <c r="BQ174" s="845" t="s">
        <v>798</v>
      </c>
      <c r="BR174" s="845" t="s">
        <v>798</v>
      </c>
      <c r="BS174" s="845" t="s">
        <v>798</v>
      </c>
      <c r="BT174" s="845" t="s">
        <v>798</v>
      </c>
      <c r="BU174" s="845" t="s">
        <v>798</v>
      </c>
      <c r="BV174" s="845" t="s">
        <v>798</v>
      </c>
      <c r="BW174" s="845" t="s">
        <v>798</v>
      </c>
      <c r="BX174" s="845" t="s">
        <v>798</v>
      </c>
      <c r="BY174" s="845" t="s">
        <v>798</v>
      </c>
      <c r="BZ174" s="845" t="s">
        <v>798</v>
      </c>
      <c r="CA174" s="845" t="s">
        <v>798</v>
      </c>
      <c r="CB174" s="845" t="s">
        <v>798</v>
      </c>
      <c r="CC174" s="845" t="s">
        <v>798</v>
      </c>
      <c r="CD174" s="845" t="s">
        <v>798</v>
      </c>
      <c r="CE174" s="845" t="s">
        <v>798</v>
      </c>
      <c r="CF174" s="845" t="s">
        <v>798</v>
      </c>
      <c r="CG174" s="845" t="s">
        <v>798</v>
      </c>
      <c r="CH174" s="845" t="s">
        <v>798</v>
      </c>
      <c r="CI174" s="845" t="s">
        <v>798</v>
      </c>
      <c r="CJ174" s="845" t="s">
        <v>798</v>
      </c>
      <c r="CK174" s="845" t="s">
        <v>798</v>
      </c>
      <c r="CL174" s="845" t="s">
        <v>798</v>
      </c>
      <c r="CM174" s="845" t="s">
        <v>798</v>
      </c>
      <c r="CN174" s="845" t="s">
        <v>798</v>
      </c>
      <c r="CO174" s="845" t="s">
        <v>798</v>
      </c>
      <c r="CP174" s="845" t="s">
        <v>798</v>
      </c>
      <c r="CQ174" s="845" t="s">
        <v>798</v>
      </c>
      <c r="CR174" s="845" t="s">
        <v>798</v>
      </c>
      <c r="CS174" s="845" t="s">
        <v>798</v>
      </c>
      <c r="CT174" s="845" t="s">
        <v>798</v>
      </c>
      <c r="CU174" s="845" t="s">
        <v>798</v>
      </c>
      <c r="CV174" s="845" t="s">
        <v>798</v>
      </c>
      <c r="CW174" s="845" t="s">
        <v>798</v>
      </c>
      <c r="CX174" s="845" t="s">
        <v>798</v>
      </c>
      <c r="CY174" s="845" t="s">
        <v>798</v>
      </c>
      <c r="CZ174" s="845" t="s">
        <v>798</v>
      </c>
      <c r="DA174" s="845" t="s">
        <v>798</v>
      </c>
      <c r="DB174" s="845" t="s">
        <v>798</v>
      </c>
      <c r="DC174" s="845" t="s">
        <v>798</v>
      </c>
      <c r="DD174" s="845" t="s">
        <v>798</v>
      </c>
      <c r="DE174" s="845" t="s">
        <v>798</v>
      </c>
      <c r="DF174" s="845" t="s">
        <v>798</v>
      </c>
      <c r="DG174" s="845" t="s">
        <v>798</v>
      </c>
      <c r="DH174" s="845" t="s">
        <v>798</v>
      </c>
      <c r="DI174" s="845" t="s">
        <v>798</v>
      </c>
      <c r="DJ174" s="845" t="s">
        <v>798</v>
      </c>
      <c r="DK174" s="845" t="s">
        <v>798</v>
      </c>
      <c r="DL174" s="845" t="s">
        <v>798</v>
      </c>
      <c r="DM174" s="845" t="s">
        <v>798</v>
      </c>
      <c r="DN174" s="845" t="s">
        <v>798</v>
      </c>
      <c r="DO174" s="845" t="s">
        <v>798</v>
      </c>
      <c r="DP174" s="845" t="s">
        <v>798</v>
      </c>
      <c r="DQ174" s="845" t="s">
        <v>798</v>
      </c>
      <c r="DR174" s="845" t="s">
        <v>798</v>
      </c>
      <c r="DS174" s="845" t="s">
        <v>798</v>
      </c>
      <c r="DT174" s="845" t="s">
        <v>798</v>
      </c>
      <c r="DU174" s="845" t="s">
        <v>798</v>
      </c>
      <c r="DV174" s="845" t="s">
        <v>798</v>
      </c>
      <c r="DW174" s="845" t="s">
        <v>798</v>
      </c>
      <c r="DX174" s="845" t="s">
        <v>798</v>
      </c>
      <c r="DY174" s="845" t="s">
        <v>798</v>
      </c>
      <c r="DZ174" s="845" t="s">
        <v>798</v>
      </c>
      <c r="EA174" s="845" t="s">
        <v>798</v>
      </c>
      <c r="EB174" s="845" t="s">
        <v>798</v>
      </c>
      <c r="EC174" s="845" t="s">
        <v>798</v>
      </c>
      <c r="ED174" s="845" t="s">
        <v>798</v>
      </c>
      <c r="EE174" s="845" t="s">
        <v>798</v>
      </c>
      <c r="EF174" s="845" t="s">
        <v>798</v>
      </c>
    </row>
    <row r="175" spans="1:136" x14ac:dyDescent="0.2">
      <c r="A175" s="845">
        <v>171</v>
      </c>
      <c r="B175" s="845">
        <v>3</v>
      </c>
      <c r="C175" s="845" t="s">
        <v>798</v>
      </c>
      <c r="D175" s="845" t="s">
        <v>798</v>
      </c>
      <c r="E175" s="845" t="s">
        <v>798</v>
      </c>
      <c r="F175" s="845" t="s">
        <v>798</v>
      </c>
      <c r="G175" s="845" t="s">
        <v>798</v>
      </c>
      <c r="H175" s="845" t="s">
        <v>798</v>
      </c>
      <c r="I175" s="845" t="s">
        <v>798</v>
      </c>
      <c r="J175" s="845" t="s">
        <v>798</v>
      </c>
      <c r="K175" s="845" t="s">
        <v>798</v>
      </c>
      <c r="L175" s="845" t="s">
        <v>798</v>
      </c>
      <c r="M175" s="845" t="s">
        <v>798</v>
      </c>
      <c r="N175" s="845" t="s">
        <v>798</v>
      </c>
      <c r="O175" s="845" t="s">
        <v>798</v>
      </c>
      <c r="P175" s="845" t="s">
        <v>798</v>
      </c>
      <c r="Q175" s="845" t="s">
        <v>798</v>
      </c>
      <c r="R175" s="845" t="s">
        <v>798</v>
      </c>
      <c r="S175" s="845" t="s">
        <v>798</v>
      </c>
      <c r="T175" s="845" t="s">
        <v>798</v>
      </c>
      <c r="U175" s="845" t="s">
        <v>798</v>
      </c>
      <c r="V175" s="845" t="s">
        <v>798</v>
      </c>
      <c r="W175" s="845" t="s">
        <v>798</v>
      </c>
      <c r="X175" s="845" t="s">
        <v>798</v>
      </c>
      <c r="Y175" s="845" t="s">
        <v>798</v>
      </c>
      <c r="Z175" s="845" t="s">
        <v>798</v>
      </c>
      <c r="AA175" s="845" t="s">
        <v>798</v>
      </c>
      <c r="AB175" s="845" t="s">
        <v>798</v>
      </c>
      <c r="AC175" s="845" t="s">
        <v>798</v>
      </c>
      <c r="AD175" s="845" t="s">
        <v>798</v>
      </c>
      <c r="AE175" s="845" t="s">
        <v>798</v>
      </c>
      <c r="AF175" s="845" t="s">
        <v>798</v>
      </c>
      <c r="AG175" s="845" t="s">
        <v>798</v>
      </c>
      <c r="AH175" s="845" t="s">
        <v>798</v>
      </c>
      <c r="AI175" s="845" t="s">
        <v>798</v>
      </c>
      <c r="AJ175" s="845" t="s">
        <v>798</v>
      </c>
      <c r="AK175" s="845" t="s">
        <v>798</v>
      </c>
      <c r="AL175" s="845" t="s">
        <v>798</v>
      </c>
      <c r="AM175" s="845" t="s">
        <v>798</v>
      </c>
      <c r="AN175" s="845" t="s">
        <v>798</v>
      </c>
      <c r="AO175" s="845" t="s">
        <v>798</v>
      </c>
      <c r="AP175" s="845" t="s">
        <v>798</v>
      </c>
      <c r="AQ175" s="845" t="s">
        <v>798</v>
      </c>
      <c r="AR175" s="845" t="s">
        <v>798</v>
      </c>
      <c r="AS175" s="845" t="s">
        <v>798</v>
      </c>
      <c r="AT175" s="845" t="s">
        <v>798</v>
      </c>
      <c r="AU175" s="845" t="s">
        <v>798</v>
      </c>
      <c r="AV175" s="845" t="s">
        <v>798</v>
      </c>
      <c r="AW175" s="845" t="s">
        <v>798</v>
      </c>
      <c r="AX175" s="845" t="s">
        <v>798</v>
      </c>
      <c r="AY175" s="845" t="s">
        <v>798</v>
      </c>
      <c r="AZ175" s="845" t="s">
        <v>798</v>
      </c>
      <c r="BA175" s="845" t="s">
        <v>798</v>
      </c>
      <c r="BB175" s="845" t="s">
        <v>798</v>
      </c>
      <c r="BC175" s="845" t="s">
        <v>798</v>
      </c>
      <c r="BD175" s="845" t="s">
        <v>798</v>
      </c>
      <c r="BE175" s="845" t="s">
        <v>798</v>
      </c>
      <c r="BF175" s="845" t="s">
        <v>798</v>
      </c>
      <c r="BG175" s="845" t="s">
        <v>798</v>
      </c>
      <c r="BH175" s="845" t="s">
        <v>798</v>
      </c>
      <c r="BI175" s="845" t="s">
        <v>798</v>
      </c>
      <c r="BJ175" s="845" t="s">
        <v>798</v>
      </c>
      <c r="BK175" s="845" t="s">
        <v>798</v>
      </c>
      <c r="BL175" s="845" t="s">
        <v>798</v>
      </c>
      <c r="BM175" s="845" t="s">
        <v>798</v>
      </c>
      <c r="BN175" s="845" t="s">
        <v>798</v>
      </c>
      <c r="BO175" s="845" t="s">
        <v>798</v>
      </c>
      <c r="BP175" s="845" t="s">
        <v>798</v>
      </c>
      <c r="BQ175" s="845" t="s">
        <v>798</v>
      </c>
      <c r="BR175" s="845" t="s">
        <v>798</v>
      </c>
      <c r="BS175" s="845" t="s">
        <v>798</v>
      </c>
      <c r="BT175" s="845" t="s">
        <v>798</v>
      </c>
      <c r="BU175" s="845" t="s">
        <v>798</v>
      </c>
      <c r="BV175" s="845" t="s">
        <v>798</v>
      </c>
      <c r="BW175" s="845" t="s">
        <v>798</v>
      </c>
      <c r="BX175" s="845" t="s">
        <v>798</v>
      </c>
      <c r="BY175" s="845" t="s">
        <v>798</v>
      </c>
      <c r="BZ175" s="845" t="s">
        <v>798</v>
      </c>
      <c r="CA175" s="845" t="s">
        <v>798</v>
      </c>
      <c r="CB175" s="845" t="s">
        <v>798</v>
      </c>
      <c r="CC175" s="845" t="s">
        <v>798</v>
      </c>
      <c r="CD175" s="845" t="s">
        <v>798</v>
      </c>
      <c r="CE175" s="845" t="s">
        <v>798</v>
      </c>
      <c r="CF175" s="845" t="s">
        <v>798</v>
      </c>
      <c r="CG175" s="845" t="s">
        <v>798</v>
      </c>
      <c r="CH175" s="845" t="s">
        <v>798</v>
      </c>
      <c r="CI175" s="845" t="s">
        <v>798</v>
      </c>
      <c r="CJ175" s="845" t="s">
        <v>798</v>
      </c>
      <c r="CK175" s="845" t="s">
        <v>798</v>
      </c>
      <c r="CL175" s="845" t="s">
        <v>798</v>
      </c>
      <c r="CM175" s="845" t="s">
        <v>798</v>
      </c>
      <c r="CN175" s="845" t="s">
        <v>798</v>
      </c>
      <c r="CO175" s="845" t="s">
        <v>798</v>
      </c>
      <c r="CP175" s="845" t="s">
        <v>798</v>
      </c>
      <c r="CQ175" s="845" t="s">
        <v>798</v>
      </c>
      <c r="CR175" s="845" t="s">
        <v>798</v>
      </c>
      <c r="CS175" s="845" t="s">
        <v>798</v>
      </c>
      <c r="CT175" s="845" t="s">
        <v>798</v>
      </c>
      <c r="CU175" s="845" t="s">
        <v>798</v>
      </c>
      <c r="CV175" s="845" t="s">
        <v>798</v>
      </c>
      <c r="CW175" s="845" t="s">
        <v>798</v>
      </c>
      <c r="CX175" s="845" t="s">
        <v>798</v>
      </c>
      <c r="CY175" s="845" t="s">
        <v>798</v>
      </c>
      <c r="CZ175" s="845" t="s">
        <v>798</v>
      </c>
      <c r="DA175" s="845" t="s">
        <v>798</v>
      </c>
      <c r="DB175" s="845" t="s">
        <v>798</v>
      </c>
      <c r="DC175" s="845" t="s">
        <v>798</v>
      </c>
      <c r="DD175" s="845" t="s">
        <v>798</v>
      </c>
      <c r="DE175" s="845" t="s">
        <v>798</v>
      </c>
      <c r="DF175" s="845" t="s">
        <v>798</v>
      </c>
      <c r="DG175" s="845" t="s">
        <v>798</v>
      </c>
      <c r="DH175" s="845" t="s">
        <v>798</v>
      </c>
      <c r="DI175" s="845" t="s">
        <v>798</v>
      </c>
      <c r="DJ175" s="845" t="s">
        <v>798</v>
      </c>
      <c r="DK175" s="845" t="s">
        <v>798</v>
      </c>
      <c r="DL175" s="845" t="s">
        <v>798</v>
      </c>
      <c r="DM175" s="845" t="s">
        <v>798</v>
      </c>
      <c r="DN175" s="845" t="s">
        <v>798</v>
      </c>
      <c r="DO175" s="845" t="s">
        <v>798</v>
      </c>
      <c r="DP175" s="845" t="s">
        <v>798</v>
      </c>
      <c r="DQ175" s="845" t="s">
        <v>798</v>
      </c>
      <c r="DR175" s="845" t="s">
        <v>798</v>
      </c>
      <c r="DS175" s="845" t="s">
        <v>798</v>
      </c>
      <c r="DT175" s="845" t="s">
        <v>798</v>
      </c>
      <c r="DU175" s="845" t="s">
        <v>798</v>
      </c>
      <c r="DV175" s="845" t="s">
        <v>798</v>
      </c>
      <c r="DW175" s="845" t="s">
        <v>798</v>
      </c>
      <c r="DX175" s="845" t="s">
        <v>798</v>
      </c>
      <c r="DY175" s="845" t="s">
        <v>798</v>
      </c>
      <c r="DZ175" s="845" t="s">
        <v>798</v>
      </c>
      <c r="EA175" s="845" t="s">
        <v>798</v>
      </c>
      <c r="EB175" s="845" t="s">
        <v>798</v>
      </c>
      <c r="EC175" s="845" t="s">
        <v>798</v>
      </c>
      <c r="ED175" s="845" t="s">
        <v>798</v>
      </c>
      <c r="EE175" s="845" t="s">
        <v>798</v>
      </c>
      <c r="EF175" s="845" t="s">
        <v>798</v>
      </c>
    </row>
    <row r="176" spans="1:136" x14ac:dyDescent="0.2">
      <c r="A176" s="845">
        <v>172</v>
      </c>
      <c r="B176" s="845">
        <v>4</v>
      </c>
      <c r="C176" s="845" t="s">
        <v>798</v>
      </c>
      <c r="D176" s="845" t="s">
        <v>798</v>
      </c>
      <c r="E176" s="845" t="s">
        <v>798</v>
      </c>
      <c r="F176" s="845" t="s">
        <v>798</v>
      </c>
      <c r="G176" s="845" t="s">
        <v>798</v>
      </c>
      <c r="H176" s="845" t="s">
        <v>798</v>
      </c>
      <c r="I176" s="845" t="s">
        <v>798</v>
      </c>
      <c r="J176" s="845" t="s">
        <v>798</v>
      </c>
      <c r="K176" s="845" t="s">
        <v>798</v>
      </c>
      <c r="L176" s="845" t="s">
        <v>798</v>
      </c>
      <c r="M176" s="845" t="s">
        <v>798</v>
      </c>
      <c r="N176" s="845" t="s">
        <v>798</v>
      </c>
      <c r="O176" s="845" t="s">
        <v>798</v>
      </c>
      <c r="P176" s="845" t="s">
        <v>798</v>
      </c>
      <c r="Q176" s="845" t="s">
        <v>798</v>
      </c>
      <c r="R176" s="845" t="s">
        <v>798</v>
      </c>
      <c r="S176" s="845" t="s">
        <v>798</v>
      </c>
      <c r="T176" s="845" t="s">
        <v>798</v>
      </c>
      <c r="U176" s="845" t="s">
        <v>798</v>
      </c>
      <c r="V176" s="845" t="s">
        <v>798</v>
      </c>
      <c r="W176" s="845" t="s">
        <v>798</v>
      </c>
      <c r="X176" s="845" t="s">
        <v>798</v>
      </c>
      <c r="Y176" s="845" t="s">
        <v>798</v>
      </c>
      <c r="Z176" s="845" t="s">
        <v>798</v>
      </c>
      <c r="AA176" s="845" t="s">
        <v>798</v>
      </c>
      <c r="AB176" s="845" t="s">
        <v>798</v>
      </c>
      <c r="AC176" s="845" t="s">
        <v>798</v>
      </c>
      <c r="AD176" s="845" t="s">
        <v>798</v>
      </c>
      <c r="AE176" s="845" t="s">
        <v>798</v>
      </c>
      <c r="AF176" s="845" t="s">
        <v>798</v>
      </c>
      <c r="AG176" s="845" t="s">
        <v>798</v>
      </c>
      <c r="AH176" s="845" t="s">
        <v>798</v>
      </c>
      <c r="AI176" s="845" t="s">
        <v>798</v>
      </c>
      <c r="AJ176" s="845" t="s">
        <v>798</v>
      </c>
      <c r="AK176" s="845" t="s">
        <v>798</v>
      </c>
      <c r="AL176" s="845" t="s">
        <v>798</v>
      </c>
      <c r="AM176" s="845" t="s">
        <v>798</v>
      </c>
      <c r="AN176" s="845" t="s">
        <v>798</v>
      </c>
      <c r="AO176" s="845" t="s">
        <v>798</v>
      </c>
      <c r="AP176" s="845" t="s">
        <v>798</v>
      </c>
      <c r="AQ176" s="845" t="s">
        <v>798</v>
      </c>
      <c r="AR176" s="845" t="s">
        <v>798</v>
      </c>
      <c r="AS176" s="845" t="s">
        <v>798</v>
      </c>
      <c r="AT176" s="845" t="s">
        <v>798</v>
      </c>
      <c r="AU176" s="845" t="s">
        <v>798</v>
      </c>
      <c r="AV176" s="845" t="s">
        <v>798</v>
      </c>
      <c r="AW176" s="845" t="s">
        <v>798</v>
      </c>
      <c r="AX176" s="845" t="s">
        <v>798</v>
      </c>
      <c r="AY176" s="845" t="s">
        <v>798</v>
      </c>
      <c r="AZ176" s="845" t="s">
        <v>798</v>
      </c>
      <c r="BA176" s="845" t="s">
        <v>798</v>
      </c>
      <c r="BB176" s="845" t="s">
        <v>798</v>
      </c>
      <c r="BC176" s="845" t="s">
        <v>798</v>
      </c>
      <c r="BD176" s="845" t="s">
        <v>798</v>
      </c>
      <c r="BE176" s="845" t="s">
        <v>798</v>
      </c>
      <c r="BF176" s="845" t="s">
        <v>798</v>
      </c>
      <c r="BG176" s="845" t="s">
        <v>798</v>
      </c>
      <c r="BH176" s="845" t="s">
        <v>798</v>
      </c>
      <c r="BI176" s="845" t="s">
        <v>798</v>
      </c>
      <c r="BJ176" s="845" t="s">
        <v>798</v>
      </c>
      <c r="BK176" s="845" t="s">
        <v>798</v>
      </c>
      <c r="BL176" s="845" t="s">
        <v>798</v>
      </c>
      <c r="BM176" s="845" t="s">
        <v>798</v>
      </c>
      <c r="BN176" s="845" t="s">
        <v>798</v>
      </c>
      <c r="BO176" s="845" t="s">
        <v>798</v>
      </c>
      <c r="BP176" s="845" t="s">
        <v>798</v>
      </c>
      <c r="BQ176" s="845" t="s">
        <v>798</v>
      </c>
      <c r="BR176" s="845" t="s">
        <v>798</v>
      </c>
      <c r="BS176" s="845" t="s">
        <v>798</v>
      </c>
      <c r="BT176" s="845" t="s">
        <v>798</v>
      </c>
      <c r="BU176" s="845" t="s">
        <v>798</v>
      </c>
      <c r="BV176" s="845" t="s">
        <v>798</v>
      </c>
      <c r="BW176" s="845" t="s">
        <v>798</v>
      </c>
      <c r="BX176" s="845" t="s">
        <v>798</v>
      </c>
      <c r="BY176" s="845" t="s">
        <v>798</v>
      </c>
      <c r="BZ176" s="845" t="s">
        <v>798</v>
      </c>
      <c r="CA176" s="845" t="s">
        <v>798</v>
      </c>
      <c r="CB176" s="845" t="s">
        <v>798</v>
      </c>
      <c r="CC176" s="845" t="s">
        <v>798</v>
      </c>
      <c r="CD176" s="845" t="s">
        <v>798</v>
      </c>
      <c r="CE176" s="845" t="s">
        <v>798</v>
      </c>
      <c r="CF176" s="845" t="s">
        <v>798</v>
      </c>
      <c r="CG176" s="845" t="s">
        <v>798</v>
      </c>
      <c r="CH176" s="845" t="s">
        <v>798</v>
      </c>
      <c r="CI176" s="845" t="s">
        <v>798</v>
      </c>
      <c r="CJ176" s="845" t="s">
        <v>798</v>
      </c>
      <c r="CK176" s="845" t="s">
        <v>798</v>
      </c>
      <c r="CL176" s="845" t="s">
        <v>798</v>
      </c>
      <c r="CM176" s="845" t="s">
        <v>798</v>
      </c>
      <c r="CN176" s="845" t="s">
        <v>798</v>
      </c>
      <c r="CO176" s="845" t="s">
        <v>798</v>
      </c>
      <c r="CP176" s="845" t="s">
        <v>798</v>
      </c>
      <c r="CQ176" s="845" t="s">
        <v>798</v>
      </c>
      <c r="CR176" s="845" t="s">
        <v>798</v>
      </c>
      <c r="CS176" s="845" t="s">
        <v>798</v>
      </c>
      <c r="CT176" s="845" t="s">
        <v>798</v>
      </c>
      <c r="CU176" s="845" t="s">
        <v>798</v>
      </c>
      <c r="CV176" s="845" t="s">
        <v>798</v>
      </c>
      <c r="CW176" s="845" t="s">
        <v>798</v>
      </c>
      <c r="CX176" s="845" t="s">
        <v>798</v>
      </c>
      <c r="CY176" s="845" t="s">
        <v>798</v>
      </c>
      <c r="CZ176" s="845" t="s">
        <v>798</v>
      </c>
      <c r="DA176" s="845" t="s">
        <v>798</v>
      </c>
      <c r="DB176" s="845" t="s">
        <v>798</v>
      </c>
      <c r="DC176" s="845" t="s">
        <v>798</v>
      </c>
      <c r="DD176" s="845" t="s">
        <v>798</v>
      </c>
      <c r="DE176" s="845" t="s">
        <v>798</v>
      </c>
      <c r="DF176" s="845" t="s">
        <v>798</v>
      </c>
      <c r="DG176" s="845" t="s">
        <v>798</v>
      </c>
      <c r="DH176" s="845" t="s">
        <v>798</v>
      </c>
      <c r="DI176" s="845" t="s">
        <v>798</v>
      </c>
      <c r="DJ176" s="845" t="s">
        <v>798</v>
      </c>
      <c r="DK176" s="845" t="s">
        <v>798</v>
      </c>
      <c r="DL176" s="845" t="s">
        <v>798</v>
      </c>
      <c r="DM176" s="845" t="s">
        <v>798</v>
      </c>
      <c r="DN176" s="845" t="s">
        <v>798</v>
      </c>
      <c r="DO176" s="845" t="s">
        <v>798</v>
      </c>
      <c r="DP176" s="845" t="s">
        <v>798</v>
      </c>
      <c r="DQ176" s="845" t="s">
        <v>798</v>
      </c>
      <c r="DR176" s="845" t="s">
        <v>798</v>
      </c>
      <c r="DS176" s="845" t="s">
        <v>798</v>
      </c>
      <c r="DT176" s="845" t="s">
        <v>798</v>
      </c>
      <c r="DU176" s="845" t="s">
        <v>798</v>
      </c>
      <c r="DV176" s="845" t="s">
        <v>798</v>
      </c>
      <c r="DW176" s="845" t="s">
        <v>798</v>
      </c>
      <c r="DX176" s="845" t="s">
        <v>798</v>
      </c>
      <c r="DY176" s="845" t="s">
        <v>798</v>
      </c>
      <c r="DZ176" s="845" t="s">
        <v>798</v>
      </c>
      <c r="EA176" s="845" t="s">
        <v>798</v>
      </c>
      <c r="EB176" s="845" t="s">
        <v>798</v>
      </c>
      <c r="EC176" s="845" t="s">
        <v>798</v>
      </c>
      <c r="ED176" s="845" t="s">
        <v>798</v>
      </c>
      <c r="EE176" s="845" t="s">
        <v>798</v>
      </c>
      <c r="EF176" s="845" t="s">
        <v>798</v>
      </c>
    </row>
    <row r="177" spans="1:136" x14ac:dyDescent="0.2">
      <c r="A177" s="845">
        <v>173</v>
      </c>
      <c r="B177" s="845">
        <v>5</v>
      </c>
      <c r="C177" s="845" t="s">
        <v>798</v>
      </c>
      <c r="D177" s="845" t="s">
        <v>798</v>
      </c>
      <c r="E177" s="845" t="s">
        <v>798</v>
      </c>
      <c r="F177" s="845" t="s">
        <v>798</v>
      </c>
      <c r="G177" s="845" t="s">
        <v>798</v>
      </c>
      <c r="H177" s="845" t="s">
        <v>798</v>
      </c>
      <c r="I177" s="845" t="s">
        <v>798</v>
      </c>
      <c r="J177" s="845" t="s">
        <v>798</v>
      </c>
      <c r="K177" s="845" t="s">
        <v>798</v>
      </c>
      <c r="L177" s="845" t="s">
        <v>798</v>
      </c>
      <c r="M177" s="845" t="s">
        <v>798</v>
      </c>
      <c r="N177" s="845" t="s">
        <v>798</v>
      </c>
      <c r="O177" s="845" t="s">
        <v>798</v>
      </c>
      <c r="P177" s="845" t="s">
        <v>798</v>
      </c>
      <c r="Q177" s="845" t="s">
        <v>798</v>
      </c>
      <c r="R177" s="845" t="s">
        <v>798</v>
      </c>
      <c r="S177" s="845" t="s">
        <v>798</v>
      </c>
      <c r="T177" s="845" t="s">
        <v>798</v>
      </c>
      <c r="U177" s="845" t="s">
        <v>798</v>
      </c>
      <c r="V177" s="845" t="s">
        <v>798</v>
      </c>
      <c r="W177" s="845" t="s">
        <v>798</v>
      </c>
      <c r="X177" s="845" t="s">
        <v>798</v>
      </c>
      <c r="Y177" s="845" t="s">
        <v>798</v>
      </c>
      <c r="Z177" s="845" t="s">
        <v>798</v>
      </c>
      <c r="AA177" s="845" t="s">
        <v>798</v>
      </c>
      <c r="AB177" s="845" t="s">
        <v>798</v>
      </c>
      <c r="AC177" s="845" t="s">
        <v>798</v>
      </c>
      <c r="AD177" s="845" t="s">
        <v>798</v>
      </c>
      <c r="AE177" s="845" t="s">
        <v>798</v>
      </c>
      <c r="AF177" s="845" t="s">
        <v>798</v>
      </c>
      <c r="AG177" s="845" t="s">
        <v>798</v>
      </c>
      <c r="AH177" s="845" t="s">
        <v>798</v>
      </c>
      <c r="AI177" s="845" t="s">
        <v>798</v>
      </c>
      <c r="AJ177" s="845" t="s">
        <v>798</v>
      </c>
      <c r="AK177" s="845" t="s">
        <v>798</v>
      </c>
      <c r="AL177" s="845" t="s">
        <v>798</v>
      </c>
      <c r="AM177" s="845" t="s">
        <v>798</v>
      </c>
      <c r="AN177" s="845" t="s">
        <v>798</v>
      </c>
      <c r="AO177" s="845" t="s">
        <v>798</v>
      </c>
      <c r="AP177" s="845" t="s">
        <v>798</v>
      </c>
      <c r="AQ177" s="845" t="s">
        <v>798</v>
      </c>
      <c r="AR177" s="845" t="s">
        <v>798</v>
      </c>
      <c r="AS177" s="845" t="s">
        <v>798</v>
      </c>
      <c r="AT177" s="845" t="s">
        <v>798</v>
      </c>
      <c r="AU177" s="845" t="s">
        <v>798</v>
      </c>
      <c r="AV177" s="845" t="s">
        <v>798</v>
      </c>
      <c r="AW177" s="845" t="s">
        <v>798</v>
      </c>
      <c r="AX177" s="845" t="s">
        <v>798</v>
      </c>
      <c r="AY177" s="845" t="s">
        <v>798</v>
      </c>
      <c r="AZ177" s="845" t="s">
        <v>798</v>
      </c>
      <c r="BA177" s="845" t="s">
        <v>798</v>
      </c>
      <c r="BB177" s="845" t="s">
        <v>798</v>
      </c>
      <c r="BC177" s="845" t="s">
        <v>798</v>
      </c>
      <c r="BD177" s="845" t="s">
        <v>798</v>
      </c>
      <c r="BE177" s="845" t="s">
        <v>798</v>
      </c>
      <c r="BF177" s="845" t="s">
        <v>798</v>
      </c>
      <c r="BG177" s="845" t="s">
        <v>798</v>
      </c>
      <c r="BH177" s="845" t="s">
        <v>798</v>
      </c>
      <c r="BI177" s="845" t="s">
        <v>798</v>
      </c>
      <c r="BJ177" s="845" t="s">
        <v>798</v>
      </c>
      <c r="BK177" s="845" t="s">
        <v>798</v>
      </c>
      <c r="BL177" s="845" t="s">
        <v>798</v>
      </c>
      <c r="BM177" s="845" t="s">
        <v>798</v>
      </c>
      <c r="BN177" s="845" t="s">
        <v>798</v>
      </c>
      <c r="BO177" s="845" t="s">
        <v>798</v>
      </c>
      <c r="BP177" s="845" t="s">
        <v>798</v>
      </c>
      <c r="BQ177" s="845" t="s">
        <v>798</v>
      </c>
      <c r="BR177" s="845" t="s">
        <v>798</v>
      </c>
      <c r="BS177" s="845" t="s">
        <v>798</v>
      </c>
      <c r="BT177" s="845" t="s">
        <v>798</v>
      </c>
      <c r="BU177" s="845" t="s">
        <v>798</v>
      </c>
      <c r="BV177" s="845" t="s">
        <v>798</v>
      </c>
      <c r="BW177" s="845" t="s">
        <v>798</v>
      </c>
      <c r="BX177" s="845" t="s">
        <v>798</v>
      </c>
      <c r="BY177" s="845" t="s">
        <v>798</v>
      </c>
      <c r="BZ177" s="845" t="s">
        <v>798</v>
      </c>
      <c r="CA177" s="845" t="s">
        <v>798</v>
      </c>
      <c r="CB177" s="845" t="s">
        <v>798</v>
      </c>
      <c r="CC177" s="845" t="s">
        <v>798</v>
      </c>
      <c r="CD177" s="845" t="s">
        <v>798</v>
      </c>
      <c r="CE177" s="845" t="s">
        <v>798</v>
      </c>
      <c r="CF177" s="845" t="s">
        <v>798</v>
      </c>
      <c r="CG177" s="845" t="s">
        <v>798</v>
      </c>
      <c r="CH177" s="845" t="s">
        <v>798</v>
      </c>
      <c r="CI177" s="845" t="s">
        <v>798</v>
      </c>
      <c r="CJ177" s="845" t="s">
        <v>798</v>
      </c>
      <c r="CK177" s="845" t="s">
        <v>798</v>
      </c>
      <c r="CL177" s="845" t="s">
        <v>798</v>
      </c>
      <c r="CM177" s="845" t="s">
        <v>798</v>
      </c>
      <c r="CN177" s="845" t="s">
        <v>798</v>
      </c>
      <c r="CO177" s="845" t="s">
        <v>798</v>
      </c>
      <c r="CP177" s="845" t="s">
        <v>798</v>
      </c>
      <c r="CQ177" s="845" t="s">
        <v>798</v>
      </c>
      <c r="CR177" s="845" t="s">
        <v>798</v>
      </c>
      <c r="CS177" s="845" t="s">
        <v>798</v>
      </c>
      <c r="CT177" s="845" t="s">
        <v>798</v>
      </c>
      <c r="CU177" s="845" t="s">
        <v>798</v>
      </c>
      <c r="CV177" s="845" t="s">
        <v>798</v>
      </c>
      <c r="CW177" s="845" t="s">
        <v>798</v>
      </c>
      <c r="CX177" s="845" t="s">
        <v>798</v>
      </c>
      <c r="CY177" s="845" t="s">
        <v>798</v>
      </c>
      <c r="CZ177" s="845" t="s">
        <v>798</v>
      </c>
      <c r="DA177" s="845" t="s">
        <v>798</v>
      </c>
      <c r="DB177" s="845" t="s">
        <v>798</v>
      </c>
      <c r="DC177" s="845" t="s">
        <v>798</v>
      </c>
      <c r="DD177" s="845" t="s">
        <v>798</v>
      </c>
      <c r="DE177" s="845" t="s">
        <v>798</v>
      </c>
      <c r="DF177" s="845" t="s">
        <v>798</v>
      </c>
      <c r="DG177" s="845" t="s">
        <v>798</v>
      </c>
      <c r="DH177" s="845" t="s">
        <v>798</v>
      </c>
      <c r="DI177" s="845" t="s">
        <v>798</v>
      </c>
      <c r="DJ177" s="845" t="s">
        <v>798</v>
      </c>
      <c r="DK177" s="845" t="s">
        <v>798</v>
      </c>
      <c r="DL177" s="845" t="s">
        <v>798</v>
      </c>
      <c r="DM177" s="845" t="s">
        <v>798</v>
      </c>
      <c r="DN177" s="845" t="s">
        <v>798</v>
      </c>
      <c r="DO177" s="845" t="s">
        <v>798</v>
      </c>
      <c r="DP177" s="845" t="s">
        <v>798</v>
      </c>
      <c r="DQ177" s="845" t="s">
        <v>798</v>
      </c>
      <c r="DR177" s="845" t="s">
        <v>798</v>
      </c>
      <c r="DS177" s="845" t="s">
        <v>798</v>
      </c>
      <c r="DT177" s="845" t="s">
        <v>798</v>
      </c>
      <c r="DU177" s="845" t="s">
        <v>798</v>
      </c>
      <c r="DV177" s="845" t="s">
        <v>798</v>
      </c>
      <c r="DW177" s="845" t="s">
        <v>798</v>
      </c>
      <c r="DX177" s="845" t="s">
        <v>798</v>
      </c>
      <c r="DY177" s="845" t="s">
        <v>798</v>
      </c>
      <c r="DZ177" s="845" t="s">
        <v>798</v>
      </c>
      <c r="EA177" s="845" t="s">
        <v>798</v>
      </c>
      <c r="EB177" s="845" t="s">
        <v>798</v>
      </c>
      <c r="EC177" s="845" t="s">
        <v>798</v>
      </c>
      <c r="ED177" s="845" t="s">
        <v>798</v>
      </c>
      <c r="EE177" s="845" t="s">
        <v>798</v>
      </c>
      <c r="EF177" s="845" t="s">
        <v>798</v>
      </c>
    </row>
    <row r="178" spans="1:136" x14ac:dyDescent="0.2">
      <c r="A178" s="845">
        <v>174</v>
      </c>
      <c r="B178" s="845">
        <v>6</v>
      </c>
      <c r="C178" s="845" t="s">
        <v>798</v>
      </c>
      <c r="D178" s="845" t="s">
        <v>798</v>
      </c>
      <c r="E178" s="845" t="s">
        <v>798</v>
      </c>
      <c r="F178" s="845" t="s">
        <v>798</v>
      </c>
      <c r="G178" s="845" t="s">
        <v>798</v>
      </c>
      <c r="H178" s="845" t="s">
        <v>798</v>
      </c>
      <c r="I178" s="845" t="s">
        <v>798</v>
      </c>
      <c r="J178" s="845" t="s">
        <v>798</v>
      </c>
      <c r="K178" s="845" t="s">
        <v>798</v>
      </c>
      <c r="L178" s="845" t="s">
        <v>798</v>
      </c>
      <c r="M178" s="845" t="s">
        <v>798</v>
      </c>
      <c r="N178" s="845" t="s">
        <v>798</v>
      </c>
      <c r="O178" s="845" t="s">
        <v>798</v>
      </c>
      <c r="P178" s="845" t="s">
        <v>798</v>
      </c>
      <c r="Q178" s="845" t="s">
        <v>798</v>
      </c>
      <c r="R178" s="845" t="s">
        <v>798</v>
      </c>
      <c r="S178" s="845" t="s">
        <v>798</v>
      </c>
      <c r="T178" s="845" t="s">
        <v>798</v>
      </c>
      <c r="U178" s="845" t="s">
        <v>798</v>
      </c>
      <c r="V178" s="845" t="s">
        <v>798</v>
      </c>
      <c r="W178" s="845" t="s">
        <v>798</v>
      </c>
      <c r="X178" s="845" t="s">
        <v>798</v>
      </c>
      <c r="Y178" s="845" t="s">
        <v>798</v>
      </c>
      <c r="Z178" s="845" t="s">
        <v>798</v>
      </c>
      <c r="AA178" s="845" t="s">
        <v>798</v>
      </c>
      <c r="AB178" s="845" t="s">
        <v>798</v>
      </c>
      <c r="AC178" s="845" t="s">
        <v>798</v>
      </c>
      <c r="AD178" s="845" t="s">
        <v>798</v>
      </c>
      <c r="AE178" s="845" t="s">
        <v>798</v>
      </c>
      <c r="AF178" s="845" t="s">
        <v>798</v>
      </c>
      <c r="AG178" s="845" t="s">
        <v>798</v>
      </c>
      <c r="AH178" s="845" t="s">
        <v>798</v>
      </c>
      <c r="AI178" s="845" t="s">
        <v>798</v>
      </c>
      <c r="AJ178" s="845" t="s">
        <v>798</v>
      </c>
      <c r="AK178" s="845" t="s">
        <v>798</v>
      </c>
      <c r="AL178" s="845" t="s">
        <v>798</v>
      </c>
      <c r="AM178" s="845" t="s">
        <v>798</v>
      </c>
      <c r="AN178" s="845" t="s">
        <v>798</v>
      </c>
      <c r="AO178" s="845" t="s">
        <v>798</v>
      </c>
      <c r="AP178" s="845" t="s">
        <v>798</v>
      </c>
      <c r="AQ178" s="845" t="s">
        <v>798</v>
      </c>
      <c r="AR178" s="845" t="s">
        <v>798</v>
      </c>
      <c r="AS178" s="845" t="s">
        <v>798</v>
      </c>
      <c r="AT178" s="845" t="s">
        <v>798</v>
      </c>
      <c r="AU178" s="845" t="s">
        <v>798</v>
      </c>
      <c r="AV178" s="845" t="s">
        <v>798</v>
      </c>
      <c r="AW178" s="845" t="s">
        <v>798</v>
      </c>
      <c r="AX178" s="845" t="s">
        <v>798</v>
      </c>
      <c r="AY178" s="845" t="s">
        <v>798</v>
      </c>
      <c r="AZ178" s="845" t="s">
        <v>798</v>
      </c>
      <c r="BA178" s="845" t="s">
        <v>798</v>
      </c>
      <c r="BB178" s="845" t="s">
        <v>798</v>
      </c>
      <c r="BC178" s="845" t="s">
        <v>798</v>
      </c>
      <c r="BD178" s="845" t="s">
        <v>798</v>
      </c>
      <c r="BE178" s="845" t="s">
        <v>798</v>
      </c>
      <c r="BF178" s="845" t="s">
        <v>798</v>
      </c>
      <c r="BG178" s="845" t="s">
        <v>798</v>
      </c>
      <c r="BH178" s="845" t="s">
        <v>798</v>
      </c>
      <c r="BI178" s="845" t="s">
        <v>798</v>
      </c>
      <c r="BJ178" s="845" t="s">
        <v>798</v>
      </c>
      <c r="BK178" s="845" t="s">
        <v>798</v>
      </c>
      <c r="BL178" s="845" t="s">
        <v>798</v>
      </c>
      <c r="BM178" s="845" t="s">
        <v>798</v>
      </c>
      <c r="BN178" s="845" t="s">
        <v>798</v>
      </c>
      <c r="BO178" s="845" t="s">
        <v>798</v>
      </c>
      <c r="BP178" s="845" t="s">
        <v>798</v>
      </c>
      <c r="BQ178" s="845" t="s">
        <v>798</v>
      </c>
      <c r="BR178" s="845" t="s">
        <v>798</v>
      </c>
      <c r="BS178" s="845" t="s">
        <v>798</v>
      </c>
      <c r="BT178" s="845" t="s">
        <v>798</v>
      </c>
      <c r="BU178" s="845" t="s">
        <v>798</v>
      </c>
      <c r="BV178" s="845" t="s">
        <v>798</v>
      </c>
      <c r="BW178" s="845" t="s">
        <v>798</v>
      </c>
      <c r="BX178" s="845" t="s">
        <v>798</v>
      </c>
      <c r="BY178" s="845" t="s">
        <v>798</v>
      </c>
      <c r="BZ178" s="845" t="s">
        <v>798</v>
      </c>
      <c r="CA178" s="845" t="s">
        <v>798</v>
      </c>
      <c r="CB178" s="845" t="s">
        <v>798</v>
      </c>
      <c r="CC178" s="845" t="s">
        <v>798</v>
      </c>
      <c r="CD178" s="845" t="s">
        <v>798</v>
      </c>
      <c r="CE178" s="845" t="s">
        <v>798</v>
      </c>
      <c r="CF178" s="845" t="s">
        <v>798</v>
      </c>
      <c r="CG178" s="845" t="s">
        <v>798</v>
      </c>
      <c r="CH178" s="845" t="s">
        <v>798</v>
      </c>
      <c r="CI178" s="845" t="s">
        <v>798</v>
      </c>
      <c r="CJ178" s="845" t="s">
        <v>798</v>
      </c>
      <c r="CK178" s="845" t="s">
        <v>798</v>
      </c>
      <c r="CL178" s="845" t="s">
        <v>798</v>
      </c>
      <c r="CM178" s="845" t="s">
        <v>798</v>
      </c>
      <c r="CN178" s="845" t="s">
        <v>798</v>
      </c>
      <c r="CO178" s="845" t="s">
        <v>798</v>
      </c>
      <c r="CP178" s="845" t="s">
        <v>798</v>
      </c>
      <c r="CQ178" s="845" t="s">
        <v>798</v>
      </c>
      <c r="CR178" s="845" t="s">
        <v>798</v>
      </c>
      <c r="CS178" s="845" t="s">
        <v>798</v>
      </c>
      <c r="CT178" s="845" t="s">
        <v>798</v>
      </c>
      <c r="CU178" s="845" t="s">
        <v>798</v>
      </c>
      <c r="CV178" s="845" t="s">
        <v>798</v>
      </c>
      <c r="CW178" s="845" t="s">
        <v>798</v>
      </c>
      <c r="CX178" s="845" t="s">
        <v>798</v>
      </c>
      <c r="CY178" s="845" t="s">
        <v>798</v>
      </c>
      <c r="CZ178" s="845" t="s">
        <v>798</v>
      </c>
      <c r="DA178" s="845" t="s">
        <v>798</v>
      </c>
      <c r="DB178" s="845" t="s">
        <v>798</v>
      </c>
      <c r="DC178" s="845" t="s">
        <v>798</v>
      </c>
      <c r="DD178" s="845" t="s">
        <v>798</v>
      </c>
      <c r="DE178" s="845" t="s">
        <v>798</v>
      </c>
      <c r="DF178" s="845" t="s">
        <v>798</v>
      </c>
      <c r="DG178" s="845" t="s">
        <v>798</v>
      </c>
      <c r="DH178" s="845" t="s">
        <v>798</v>
      </c>
      <c r="DI178" s="845" t="s">
        <v>798</v>
      </c>
      <c r="DJ178" s="845" t="s">
        <v>798</v>
      </c>
      <c r="DK178" s="845" t="s">
        <v>798</v>
      </c>
      <c r="DL178" s="845" t="s">
        <v>798</v>
      </c>
      <c r="DM178" s="845" t="s">
        <v>798</v>
      </c>
      <c r="DN178" s="845" t="s">
        <v>798</v>
      </c>
      <c r="DO178" s="845" t="s">
        <v>798</v>
      </c>
      <c r="DP178" s="845" t="s">
        <v>798</v>
      </c>
      <c r="DQ178" s="845" t="s">
        <v>798</v>
      </c>
      <c r="DR178" s="845" t="s">
        <v>798</v>
      </c>
      <c r="DS178" s="845" t="s">
        <v>798</v>
      </c>
      <c r="DT178" s="845" t="s">
        <v>798</v>
      </c>
      <c r="DU178" s="845" t="s">
        <v>798</v>
      </c>
      <c r="DV178" s="845" t="s">
        <v>798</v>
      </c>
      <c r="DW178" s="845" t="s">
        <v>798</v>
      </c>
      <c r="DX178" s="845" t="s">
        <v>798</v>
      </c>
      <c r="DY178" s="845" t="s">
        <v>798</v>
      </c>
      <c r="DZ178" s="845" t="s">
        <v>798</v>
      </c>
      <c r="EA178" s="845" t="s">
        <v>798</v>
      </c>
      <c r="EB178" s="845" t="s">
        <v>798</v>
      </c>
      <c r="EC178" s="845" t="s">
        <v>798</v>
      </c>
      <c r="ED178" s="845" t="s">
        <v>798</v>
      </c>
      <c r="EE178" s="845" t="s">
        <v>798</v>
      </c>
      <c r="EF178" s="845" t="s">
        <v>798</v>
      </c>
    </row>
    <row r="179" spans="1:136" x14ac:dyDescent="0.2">
      <c r="A179" s="845">
        <v>175</v>
      </c>
      <c r="B179" s="845">
        <v>7</v>
      </c>
      <c r="C179" s="845" t="s">
        <v>798</v>
      </c>
      <c r="D179" s="845" t="s">
        <v>798</v>
      </c>
      <c r="E179" s="845" t="s">
        <v>798</v>
      </c>
      <c r="F179" s="845" t="s">
        <v>798</v>
      </c>
      <c r="G179" s="845" t="s">
        <v>798</v>
      </c>
      <c r="H179" s="845" t="s">
        <v>798</v>
      </c>
      <c r="I179" s="845" t="s">
        <v>798</v>
      </c>
      <c r="J179" s="845" t="s">
        <v>798</v>
      </c>
      <c r="K179" s="845" t="s">
        <v>798</v>
      </c>
      <c r="L179" s="845" t="s">
        <v>798</v>
      </c>
      <c r="M179" s="845" t="s">
        <v>798</v>
      </c>
      <c r="N179" s="845" t="s">
        <v>798</v>
      </c>
      <c r="O179" s="845" t="s">
        <v>798</v>
      </c>
      <c r="P179" s="845" t="s">
        <v>798</v>
      </c>
      <c r="Q179" s="845" t="s">
        <v>798</v>
      </c>
      <c r="R179" s="845" t="s">
        <v>798</v>
      </c>
      <c r="S179" s="845" t="s">
        <v>798</v>
      </c>
      <c r="T179" s="845" t="s">
        <v>798</v>
      </c>
      <c r="U179" s="845" t="s">
        <v>798</v>
      </c>
      <c r="V179" s="845" t="s">
        <v>798</v>
      </c>
      <c r="W179" s="845" t="s">
        <v>798</v>
      </c>
      <c r="X179" s="845" t="s">
        <v>798</v>
      </c>
      <c r="Y179" s="845" t="s">
        <v>798</v>
      </c>
      <c r="Z179" s="845" t="s">
        <v>798</v>
      </c>
      <c r="AA179" s="845" t="s">
        <v>798</v>
      </c>
      <c r="AB179" s="845" t="s">
        <v>798</v>
      </c>
      <c r="AC179" s="845" t="s">
        <v>798</v>
      </c>
      <c r="AD179" s="845" t="s">
        <v>798</v>
      </c>
      <c r="AE179" s="845" t="s">
        <v>798</v>
      </c>
      <c r="AF179" s="845" t="s">
        <v>798</v>
      </c>
      <c r="AG179" s="845" t="s">
        <v>798</v>
      </c>
      <c r="AH179" s="845" t="s">
        <v>798</v>
      </c>
      <c r="AI179" s="845" t="s">
        <v>798</v>
      </c>
      <c r="AJ179" s="845" t="s">
        <v>798</v>
      </c>
      <c r="AK179" s="845" t="s">
        <v>798</v>
      </c>
      <c r="AL179" s="845" t="s">
        <v>798</v>
      </c>
      <c r="AM179" s="845" t="s">
        <v>798</v>
      </c>
      <c r="AN179" s="845" t="s">
        <v>798</v>
      </c>
      <c r="AO179" s="845" t="s">
        <v>798</v>
      </c>
      <c r="AP179" s="845" t="s">
        <v>798</v>
      </c>
      <c r="AQ179" s="845" t="s">
        <v>798</v>
      </c>
      <c r="AR179" s="845" t="s">
        <v>798</v>
      </c>
      <c r="AS179" s="845" t="s">
        <v>798</v>
      </c>
      <c r="AT179" s="845" t="s">
        <v>798</v>
      </c>
      <c r="AU179" s="845" t="s">
        <v>798</v>
      </c>
      <c r="AV179" s="845" t="s">
        <v>798</v>
      </c>
      <c r="AW179" s="845" t="s">
        <v>798</v>
      </c>
      <c r="AX179" s="845" t="s">
        <v>798</v>
      </c>
      <c r="AY179" s="845" t="s">
        <v>798</v>
      </c>
      <c r="AZ179" s="845" t="s">
        <v>798</v>
      </c>
      <c r="BA179" s="845" t="s">
        <v>798</v>
      </c>
      <c r="BB179" s="845" t="s">
        <v>798</v>
      </c>
      <c r="BC179" s="845" t="s">
        <v>798</v>
      </c>
      <c r="BD179" s="845" t="s">
        <v>798</v>
      </c>
      <c r="BE179" s="845" t="s">
        <v>798</v>
      </c>
      <c r="BF179" s="845" t="s">
        <v>798</v>
      </c>
      <c r="BG179" s="845" t="s">
        <v>798</v>
      </c>
      <c r="BH179" s="845" t="s">
        <v>798</v>
      </c>
      <c r="BI179" s="845" t="s">
        <v>798</v>
      </c>
      <c r="BJ179" s="845" t="s">
        <v>798</v>
      </c>
      <c r="BK179" s="845" t="s">
        <v>798</v>
      </c>
      <c r="BL179" s="845" t="s">
        <v>798</v>
      </c>
      <c r="BM179" s="845" t="s">
        <v>798</v>
      </c>
      <c r="BN179" s="845" t="s">
        <v>798</v>
      </c>
      <c r="BO179" s="845" t="s">
        <v>798</v>
      </c>
      <c r="BP179" s="845" t="s">
        <v>798</v>
      </c>
      <c r="BQ179" s="845" t="s">
        <v>798</v>
      </c>
      <c r="BR179" s="845" t="s">
        <v>798</v>
      </c>
      <c r="BS179" s="845" t="s">
        <v>798</v>
      </c>
      <c r="BT179" s="845" t="s">
        <v>798</v>
      </c>
      <c r="BU179" s="845" t="s">
        <v>798</v>
      </c>
      <c r="BV179" s="845" t="s">
        <v>798</v>
      </c>
      <c r="BW179" s="845" t="s">
        <v>798</v>
      </c>
      <c r="BX179" s="845" t="s">
        <v>798</v>
      </c>
      <c r="BY179" s="845" t="s">
        <v>798</v>
      </c>
      <c r="BZ179" s="845" t="s">
        <v>798</v>
      </c>
      <c r="CA179" s="845" t="s">
        <v>798</v>
      </c>
      <c r="CB179" s="845" t="s">
        <v>798</v>
      </c>
      <c r="CC179" s="845" t="s">
        <v>798</v>
      </c>
      <c r="CD179" s="845" t="s">
        <v>798</v>
      </c>
      <c r="CE179" s="845" t="s">
        <v>798</v>
      </c>
      <c r="CF179" s="845" t="s">
        <v>798</v>
      </c>
      <c r="CG179" s="845" t="s">
        <v>798</v>
      </c>
      <c r="CH179" s="845" t="s">
        <v>798</v>
      </c>
      <c r="CI179" s="845" t="s">
        <v>798</v>
      </c>
      <c r="CJ179" s="845" t="s">
        <v>798</v>
      </c>
      <c r="CK179" s="845" t="s">
        <v>798</v>
      </c>
      <c r="CL179" s="845" t="s">
        <v>798</v>
      </c>
      <c r="CM179" s="845" t="s">
        <v>798</v>
      </c>
      <c r="CN179" s="845" t="s">
        <v>798</v>
      </c>
      <c r="CO179" s="845" t="s">
        <v>798</v>
      </c>
      <c r="CP179" s="845" t="s">
        <v>798</v>
      </c>
      <c r="CQ179" s="845" t="s">
        <v>798</v>
      </c>
      <c r="CR179" s="845" t="s">
        <v>798</v>
      </c>
      <c r="CS179" s="845" t="s">
        <v>798</v>
      </c>
      <c r="CT179" s="845" t="s">
        <v>798</v>
      </c>
      <c r="CU179" s="845" t="s">
        <v>798</v>
      </c>
      <c r="CV179" s="845" t="s">
        <v>798</v>
      </c>
      <c r="CW179" s="845" t="s">
        <v>798</v>
      </c>
      <c r="CX179" s="845" t="s">
        <v>798</v>
      </c>
      <c r="CY179" s="845" t="s">
        <v>798</v>
      </c>
      <c r="CZ179" s="845" t="s">
        <v>798</v>
      </c>
      <c r="DA179" s="845" t="s">
        <v>798</v>
      </c>
      <c r="DB179" s="845" t="s">
        <v>798</v>
      </c>
      <c r="DC179" s="845" t="s">
        <v>798</v>
      </c>
      <c r="DD179" s="845" t="s">
        <v>798</v>
      </c>
      <c r="DE179" s="845" t="s">
        <v>798</v>
      </c>
      <c r="DF179" s="845" t="s">
        <v>798</v>
      </c>
      <c r="DG179" s="845" t="s">
        <v>798</v>
      </c>
      <c r="DH179" s="845" t="s">
        <v>798</v>
      </c>
      <c r="DI179" s="845" t="s">
        <v>798</v>
      </c>
      <c r="DJ179" s="845" t="s">
        <v>798</v>
      </c>
      <c r="DK179" s="845" t="s">
        <v>798</v>
      </c>
      <c r="DL179" s="845" t="s">
        <v>798</v>
      </c>
      <c r="DM179" s="845" t="s">
        <v>798</v>
      </c>
      <c r="DN179" s="845" t="s">
        <v>798</v>
      </c>
      <c r="DO179" s="845" t="s">
        <v>798</v>
      </c>
      <c r="DP179" s="845" t="s">
        <v>798</v>
      </c>
      <c r="DQ179" s="845" t="s">
        <v>798</v>
      </c>
      <c r="DR179" s="845" t="s">
        <v>798</v>
      </c>
      <c r="DS179" s="845" t="s">
        <v>798</v>
      </c>
      <c r="DT179" s="845" t="s">
        <v>798</v>
      </c>
      <c r="DU179" s="845" t="s">
        <v>798</v>
      </c>
      <c r="DV179" s="845" t="s">
        <v>798</v>
      </c>
      <c r="DW179" s="845" t="s">
        <v>798</v>
      </c>
      <c r="DX179" s="845" t="s">
        <v>798</v>
      </c>
      <c r="DY179" s="845" t="s">
        <v>798</v>
      </c>
      <c r="DZ179" s="845" t="s">
        <v>798</v>
      </c>
      <c r="EA179" s="845" t="s">
        <v>798</v>
      </c>
      <c r="EB179" s="845" t="s">
        <v>798</v>
      </c>
      <c r="EC179" s="845" t="s">
        <v>798</v>
      </c>
      <c r="ED179" s="845" t="s">
        <v>798</v>
      </c>
      <c r="EE179" s="845" t="s">
        <v>798</v>
      </c>
      <c r="EF179" s="845" t="s">
        <v>798</v>
      </c>
    </row>
    <row r="180" spans="1:136" x14ac:dyDescent="0.2">
      <c r="A180" s="845">
        <v>176</v>
      </c>
      <c r="B180" s="845">
        <v>8</v>
      </c>
      <c r="C180" s="845" t="s">
        <v>798</v>
      </c>
      <c r="D180" s="845" t="s">
        <v>798</v>
      </c>
      <c r="E180" s="845" t="s">
        <v>798</v>
      </c>
      <c r="F180" s="845" t="s">
        <v>798</v>
      </c>
      <c r="G180" s="845" t="s">
        <v>798</v>
      </c>
      <c r="H180" s="845" t="s">
        <v>798</v>
      </c>
      <c r="I180" s="845" t="s">
        <v>798</v>
      </c>
      <c r="J180" s="845" t="s">
        <v>798</v>
      </c>
      <c r="K180" s="845" t="s">
        <v>798</v>
      </c>
      <c r="L180" s="845" t="s">
        <v>798</v>
      </c>
      <c r="M180" s="845" t="s">
        <v>798</v>
      </c>
      <c r="N180" s="845" t="s">
        <v>798</v>
      </c>
      <c r="O180" s="845" t="s">
        <v>798</v>
      </c>
      <c r="P180" s="845" t="s">
        <v>798</v>
      </c>
      <c r="Q180" s="845" t="s">
        <v>798</v>
      </c>
      <c r="R180" s="845" t="s">
        <v>798</v>
      </c>
      <c r="S180" s="845" t="s">
        <v>798</v>
      </c>
      <c r="T180" s="845" t="s">
        <v>798</v>
      </c>
      <c r="U180" s="845" t="s">
        <v>798</v>
      </c>
      <c r="V180" s="845" t="s">
        <v>798</v>
      </c>
      <c r="W180" s="845" t="s">
        <v>798</v>
      </c>
      <c r="X180" s="845" t="s">
        <v>798</v>
      </c>
      <c r="Y180" s="845" t="s">
        <v>798</v>
      </c>
      <c r="Z180" s="845" t="s">
        <v>798</v>
      </c>
      <c r="AA180" s="845" t="s">
        <v>798</v>
      </c>
      <c r="AB180" s="845" t="s">
        <v>798</v>
      </c>
      <c r="AC180" s="845" t="s">
        <v>798</v>
      </c>
      <c r="AD180" s="845" t="s">
        <v>798</v>
      </c>
      <c r="AE180" s="845" t="s">
        <v>798</v>
      </c>
      <c r="AF180" s="845" t="s">
        <v>798</v>
      </c>
      <c r="AG180" s="845" t="s">
        <v>798</v>
      </c>
      <c r="AH180" s="845" t="s">
        <v>798</v>
      </c>
      <c r="AI180" s="845" t="s">
        <v>798</v>
      </c>
      <c r="AJ180" s="845" t="s">
        <v>798</v>
      </c>
      <c r="AK180" s="845" t="s">
        <v>798</v>
      </c>
      <c r="AL180" s="845" t="s">
        <v>798</v>
      </c>
      <c r="AM180" s="845" t="s">
        <v>798</v>
      </c>
      <c r="AN180" s="845" t="s">
        <v>798</v>
      </c>
      <c r="AO180" s="845" t="s">
        <v>798</v>
      </c>
      <c r="AP180" s="845" t="s">
        <v>798</v>
      </c>
      <c r="AQ180" s="845" t="s">
        <v>798</v>
      </c>
      <c r="AR180" s="845" t="s">
        <v>798</v>
      </c>
      <c r="AS180" s="845" t="s">
        <v>798</v>
      </c>
      <c r="AT180" s="845" t="s">
        <v>798</v>
      </c>
      <c r="AU180" s="845" t="s">
        <v>798</v>
      </c>
      <c r="AV180" s="845" t="s">
        <v>798</v>
      </c>
      <c r="AW180" s="845" t="s">
        <v>798</v>
      </c>
      <c r="AX180" s="845" t="s">
        <v>798</v>
      </c>
      <c r="AY180" s="845" t="s">
        <v>798</v>
      </c>
      <c r="AZ180" s="845" t="s">
        <v>798</v>
      </c>
      <c r="BA180" s="845" t="s">
        <v>798</v>
      </c>
      <c r="BB180" s="845" t="s">
        <v>798</v>
      </c>
      <c r="BC180" s="845" t="s">
        <v>798</v>
      </c>
      <c r="BD180" s="845" t="s">
        <v>798</v>
      </c>
      <c r="BE180" s="845" t="s">
        <v>798</v>
      </c>
      <c r="BF180" s="845" t="s">
        <v>798</v>
      </c>
      <c r="BG180" s="845" t="s">
        <v>798</v>
      </c>
      <c r="BH180" s="845" t="s">
        <v>798</v>
      </c>
      <c r="BI180" s="845" t="s">
        <v>798</v>
      </c>
      <c r="BJ180" s="845" t="s">
        <v>798</v>
      </c>
      <c r="BK180" s="845" t="s">
        <v>798</v>
      </c>
      <c r="BL180" s="845" t="s">
        <v>798</v>
      </c>
      <c r="BM180" s="845" t="s">
        <v>798</v>
      </c>
      <c r="BN180" s="845" t="s">
        <v>798</v>
      </c>
      <c r="BO180" s="845" t="s">
        <v>798</v>
      </c>
      <c r="BP180" s="845" t="s">
        <v>798</v>
      </c>
      <c r="BQ180" s="845" t="s">
        <v>798</v>
      </c>
      <c r="BR180" s="845" t="s">
        <v>798</v>
      </c>
      <c r="BS180" s="845" t="s">
        <v>798</v>
      </c>
      <c r="BT180" s="845" t="s">
        <v>798</v>
      </c>
      <c r="BU180" s="845" t="s">
        <v>798</v>
      </c>
      <c r="BV180" s="845" t="s">
        <v>798</v>
      </c>
      <c r="BW180" s="845" t="s">
        <v>798</v>
      </c>
      <c r="BX180" s="845" t="s">
        <v>798</v>
      </c>
      <c r="BY180" s="845" t="s">
        <v>798</v>
      </c>
      <c r="BZ180" s="845" t="s">
        <v>798</v>
      </c>
      <c r="CA180" s="845" t="s">
        <v>798</v>
      </c>
      <c r="CB180" s="845" t="s">
        <v>798</v>
      </c>
      <c r="CC180" s="845" t="s">
        <v>798</v>
      </c>
      <c r="CD180" s="845" t="s">
        <v>798</v>
      </c>
      <c r="CE180" s="845" t="s">
        <v>798</v>
      </c>
      <c r="CF180" s="845" t="s">
        <v>798</v>
      </c>
      <c r="CG180" s="845" t="s">
        <v>798</v>
      </c>
      <c r="CH180" s="845" t="s">
        <v>798</v>
      </c>
      <c r="CI180" s="845" t="s">
        <v>798</v>
      </c>
      <c r="CJ180" s="845" t="s">
        <v>798</v>
      </c>
      <c r="CK180" s="845" t="s">
        <v>798</v>
      </c>
      <c r="CL180" s="845" t="s">
        <v>798</v>
      </c>
      <c r="CM180" s="845" t="s">
        <v>798</v>
      </c>
      <c r="CN180" s="845" t="s">
        <v>798</v>
      </c>
      <c r="CO180" s="845" t="s">
        <v>798</v>
      </c>
      <c r="CP180" s="845" t="s">
        <v>798</v>
      </c>
      <c r="CQ180" s="845" t="s">
        <v>798</v>
      </c>
      <c r="CR180" s="845" t="s">
        <v>798</v>
      </c>
      <c r="CS180" s="845" t="s">
        <v>798</v>
      </c>
      <c r="CT180" s="845" t="s">
        <v>798</v>
      </c>
      <c r="CU180" s="845" t="s">
        <v>798</v>
      </c>
      <c r="CV180" s="845" t="s">
        <v>798</v>
      </c>
      <c r="CW180" s="845" t="s">
        <v>798</v>
      </c>
      <c r="CX180" s="845" t="s">
        <v>798</v>
      </c>
      <c r="CY180" s="845" t="s">
        <v>798</v>
      </c>
      <c r="CZ180" s="845" t="s">
        <v>798</v>
      </c>
      <c r="DA180" s="845" t="s">
        <v>798</v>
      </c>
      <c r="DB180" s="845" t="s">
        <v>798</v>
      </c>
      <c r="DC180" s="845" t="s">
        <v>798</v>
      </c>
      <c r="DD180" s="845" t="s">
        <v>798</v>
      </c>
      <c r="DE180" s="845" t="s">
        <v>798</v>
      </c>
      <c r="DF180" s="845" t="s">
        <v>798</v>
      </c>
      <c r="DG180" s="845" t="s">
        <v>798</v>
      </c>
      <c r="DH180" s="845" t="s">
        <v>798</v>
      </c>
      <c r="DI180" s="845" t="s">
        <v>798</v>
      </c>
      <c r="DJ180" s="845" t="s">
        <v>798</v>
      </c>
      <c r="DK180" s="845" t="s">
        <v>798</v>
      </c>
      <c r="DL180" s="845" t="s">
        <v>798</v>
      </c>
      <c r="DM180" s="845" t="s">
        <v>798</v>
      </c>
      <c r="DN180" s="845" t="s">
        <v>798</v>
      </c>
      <c r="DO180" s="845" t="s">
        <v>798</v>
      </c>
      <c r="DP180" s="845" t="s">
        <v>798</v>
      </c>
      <c r="DQ180" s="845" t="s">
        <v>798</v>
      </c>
      <c r="DR180" s="845" t="s">
        <v>798</v>
      </c>
      <c r="DS180" s="845" t="s">
        <v>798</v>
      </c>
      <c r="DT180" s="845" t="s">
        <v>798</v>
      </c>
      <c r="DU180" s="845" t="s">
        <v>798</v>
      </c>
      <c r="DV180" s="845" t="s">
        <v>798</v>
      </c>
      <c r="DW180" s="845" t="s">
        <v>798</v>
      </c>
      <c r="DX180" s="845" t="s">
        <v>798</v>
      </c>
      <c r="DY180" s="845" t="s">
        <v>798</v>
      </c>
      <c r="DZ180" s="845" t="s">
        <v>798</v>
      </c>
      <c r="EA180" s="845" t="s">
        <v>798</v>
      </c>
      <c r="EB180" s="845" t="s">
        <v>798</v>
      </c>
      <c r="EC180" s="845" t="s">
        <v>798</v>
      </c>
      <c r="ED180" s="845" t="s">
        <v>798</v>
      </c>
      <c r="EE180" s="845" t="s">
        <v>798</v>
      </c>
      <c r="EF180" s="845" t="s">
        <v>798</v>
      </c>
    </row>
    <row r="181" spans="1:136" x14ac:dyDescent="0.2">
      <c r="A181" s="845">
        <v>177</v>
      </c>
      <c r="B181" s="845">
        <v>9</v>
      </c>
      <c r="C181" s="845" t="s">
        <v>798</v>
      </c>
      <c r="D181" s="845" t="s">
        <v>798</v>
      </c>
      <c r="E181" s="845" t="s">
        <v>798</v>
      </c>
      <c r="F181" s="845" t="s">
        <v>798</v>
      </c>
      <c r="G181" s="845" t="s">
        <v>798</v>
      </c>
      <c r="H181" s="845" t="s">
        <v>798</v>
      </c>
      <c r="I181" s="845" t="s">
        <v>798</v>
      </c>
      <c r="J181" s="845" t="s">
        <v>798</v>
      </c>
      <c r="K181" s="845" t="s">
        <v>798</v>
      </c>
      <c r="L181" s="845" t="s">
        <v>798</v>
      </c>
      <c r="M181" s="845" t="s">
        <v>798</v>
      </c>
      <c r="N181" s="845" t="s">
        <v>798</v>
      </c>
      <c r="O181" s="845" t="s">
        <v>798</v>
      </c>
      <c r="P181" s="845" t="s">
        <v>798</v>
      </c>
      <c r="Q181" s="845" t="s">
        <v>798</v>
      </c>
      <c r="R181" s="845" t="s">
        <v>798</v>
      </c>
      <c r="S181" s="845" t="s">
        <v>798</v>
      </c>
      <c r="T181" s="845" t="s">
        <v>798</v>
      </c>
      <c r="U181" s="845" t="s">
        <v>798</v>
      </c>
      <c r="V181" s="845" t="s">
        <v>798</v>
      </c>
      <c r="W181" s="845" t="s">
        <v>798</v>
      </c>
      <c r="X181" s="845" t="s">
        <v>798</v>
      </c>
      <c r="Y181" s="845" t="s">
        <v>798</v>
      </c>
      <c r="Z181" s="845" t="s">
        <v>798</v>
      </c>
      <c r="AA181" s="845" t="s">
        <v>798</v>
      </c>
      <c r="AB181" s="845" t="s">
        <v>798</v>
      </c>
      <c r="AC181" s="845" t="s">
        <v>798</v>
      </c>
      <c r="AD181" s="845" t="s">
        <v>798</v>
      </c>
      <c r="AE181" s="845" t="s">
        <v>798</v>
      </c>
      <c r="AF181" s="845" t="s">
        <v>798</v>
      </c>
      <c r="AG181" s="845" t="s">
        <v>798</v>
      </c>
      <c r="AH181" s="845" t="s">
        <v>798</v>
      </c>
      <c r="AI181" s="845" t="s">
        <v>798</v>
      </c>
      <c r="AJ181" s="845" t="s">
        <v>798</v>
      </c>
      <c r="AK181" s="845" t="s">
        <v>798</v>
      </c>
      <c r="AL181" s="845" t="s">
        <v>798</v>
      </c>
      <c r="AM181" s="845" t="s">
        <v>798</v>
      </c>
      <c r="AN181" s="845" t="s">
        <v>798</v>
      </c>
      <c r="AO181" s="845" t="s">
        <v>798</v>
      </c>
      <c r="AP181" s="845" t="s">
        <v>798</v>
      </c>
      <c r="AQ181" s="845" t="s">
        <v>798</v>
      </c>
      <c r="AR181" s="845" t="s">
        <v>798</v>
      </c>
      <c r="AS181" s="845" t="s">
        <v>798</v>
      </c>
      <c r="AT181" s="845" t="s">
        <v>798</v>
      </c>
      <c r="AU181" s="845" t="s">
        <v>798</v>
      </c>
      <c r="AV181" s="845" t="s">
        <v>798</v>
      </c>
      <c r="AW181" s="845" t="s">
        <v>798</v>
      </c>
      <c r="AX181" s="845" t="s">
        <v>798</v>
      </c>
      <c r="AY181" s="845" t="s">
        <v>798</v>
      </c>
      <c r="AZ181" s="845" t="s">
        <v>798</v>
      </c>
      <c r="BA181" s="845" t="s">
        <v>798</v>
      </c>
      <c r="BB181" s="845" t="s">
        <v>798</v>
      </c>
      <c r="BC181" s="845" t="s">
        <v>798</v>
      </c>
      <c r="BD181" s="845" t="s">
        <v>798</v>
      </c>
      <c r="BE181" s="845" t="s">
        <v>798</v>
      </c>
      <c r="BF181" s="845" t="s">
        <v>798</v>
      </c>
      <c r="BG181" s="845" t="s">
        <v>798</v>
      </c>
      <c r="BH181" s="845" t="s">
        <v>798</v>
      </c>
      <c r="BI181" s="845" t="s">
        <v>798</v>
      </c>
      <c r="BJ181" s="845" t="s">
        <v>798</v>
      </c>
      <c r="BK181" s="845" t="s">
        <v>798</v>
      </c>
      <c r="BL181" s="845" t="s">
        <v>798</v>
      </c>
      <c r="BM181" s="845" t="s">
        <v>798</v>
      </c>
      <c r="BN181" s="845" t="s">
        <v>798</v>
      </c>
      <c r="BO181" s="845" t="s">
        <v>798</v>
      </c>
      <c r="BP181" s="845" t="s">
        <v>798</v>
      </c>
      <c r="BQ181" s="845" t="s">
        <v>798</v>
      </c>
      <c r="BR181" s="845" t="s">
        <v>798</v>
      </c>
      <c r="BS181" s="845" t="s">
        <v>798</v>
      </c>
      <c r="BT181" s="845" t="s">
        <v>798</v>
      </c>
      <c r="BU181" s="845" t="s">
        <v>798</v>
      </c>
      <c r="BV181" s="845" t="s">
        <v>798</v>
      </c>
      <c r="BW181" s="845" t="s">
        <v>798</v>
      </c>
      <c r="BX181" s="845" t="s">
        <v>798</v>
      </c>
      <c r="BY181" s="845" t="s">
        <v>798</v>
      </c>
      <c r="BZ181" s="845" t="s">
        <v>798</v>
      </c>
      <c r="CA181" s="845" t="s">
        <v>798</v>
      </c>
      <c r="CB181" s="845" t="s">
        <v>798</v>
      </c>
      <c r="CC181" s="845" t="s">
        <v>798</v>
      </c>
      <c r="CD181" s="845" t="s">
        <v>798</v>
      </c>
      <c r="CE181" s="845" t="s">
        <v>798</v>
      </c>
      <c r="CF181" s="845" t="s">
        <v>798</v>
      </c>
      <c r="CG181" s="845" t="s">
        <v>798</v>
      </c>
      <c r="CH181" s="845" t="s">
        <v>798</v>
      </c>
      <c r="CI181" s="845" t="s">
        <v>798</v>
      </c>
      <c r="CJ181" s="845" t="s">
        <v>798</v>
      </c>
      <c r="CK181" s="845" t="s">
        <v>798</v>
      </c>
      <c r="CL181" s="845" t="s">
        <v>798</v>
      </c>
      <c r="CM181" s="845" t="s">
        <v>798</v>
      </c>
      <c r="CN181" s="845" t="s">
        <v>798</v>
      </c>
      <c r="CO181" s="845" t="s">
        <v>798</v>
      </c>
      <c r="CP181" s="845" t="s">
        <v>798</v>
      </c>
      <c r="CQ181" s="845" t="s">
        <v>798</v>
      </c>
      <c r="CR181" s="845" t="s">
        <v>798</v>
      </c>
      <c r="CS181" s="845" t="s">
        <v>798</v>
      </c>
      <c r="CT181" s="845" t="s">
        <v>798</v>
      </c>
      <c r="CU181" s="845" t="s">
        <v>798</v>
      </c>
      <c r="CV181" s="845" t="s">
        <v>798</v>
      </c>
      <c r="CW181" s="845" t="s">
        <v>798</v>
      </c>
      <c r="CX181" s="845" t="s">
        <v>798</v>
      </c>
      <c r="CY181" s="845" t="s">
        <v>798</v>
      </c>
      <c r="CZ181" s="845" t="s">
        <v>798</v>
      </c>
      <c r="DA181" s="845" t="s">
        <v>798</v>
      </c>
      <c r="DB181" s="845" t="s">
        <v>798</v>
      </c>
      <c r="DC181" s="845" t="s">
        <v>798</v>
      </c>
      <c r="DD181" s="845" t="s">
        <v>798</v>
      </c>
      <c r="DE181" s="845" t="s">
        <v>798</v>
      </c>
      <c r="DF181" s="845" t="s">
        <v>798</v>
      </c>
      <c r="DG181" s="845" t="s">
        <v>798</v>
      </c>
      <c r="DH181" s="845" t="s">
        <v>798</v>
      </c>
      <c r="DI181" s="845" t="s">
        <v>798</v>
      </c>
      <c r="DJ181" s="845" t="s">
        <v>798</v>
      </c>
      <c r="DK181" s="845" t="s">
        <v>798</v>
      </c>
      <c r="DL181" s="845" t="s">
        <v>798</v>
      </c>
      <c r="DM181" s="845" t="s">
        <v>798</v>
      </c>
      <c r="DN181" s="845" t="s">
        <v>798</v>
      </c>
      <c r="DO181" s="845" t="s">
        <v>798</v>
      </c>
      <c r="DP181" s="845" t="s">
        <v>798</v>
      </c>
      <c r="DQ181" s="845" t="s">
        <v>798</v>
      </c>
      <c r="DR181" s="845" t="s">
        <v>798</v>
      </c>
      <c r="DS181" s="845" t="s">
        <v>798</v>
      </c>
      <c r="DT181" s="845" t="s">
        <v>798</v>
      </c>
      <c r="DU181" s="845" t="s">
        <v>798</v>
      </c>
      <c r="DV181" s="845" t="s">
        <v>798</v>
      </c>
      <c r="DW181" s="845" t="s">
        <v>798</v>
      </c>
      <c r="DX181" s="845" t="s">
        <v>798</v>
      </c>
      <c r="DY181" s="845" t="s">
        <v>798</v>
      </c>
      <c r="DZ181" s="845" t="s">
        <v>798</v>
      </c>
      <c r="EA181" s="845" t="s">
        <v>798</v>
      </c>
      <c r="EB181" s="845" t="s">
        <v>798</v>
      </c>
      <c r="EC181" s="845" t="s">
        <v>798</v>
      </c>
      <c r="ED181" s="845" t="s">
        <v>798</v>
      </c>
      <c r="EE181" s="845" t="s">
        <v>798</v>
      </c>
      <c r="EF181" s="845" t="s">
        <v>798</v>
      </c>
    </row>
    <row r="182" spans="1:136" x14ac:dyDescent="0.2">
      <c r="A182" s="845">
        <v>178</v>
      </c>
      <c r="B182" s="845">
        <v>10</v>
      </c>
      <c r="C182" s="845" t="s">
        <v>798</v>
      </c>
      <c r="D182" s="845" t="s">
        <v>798</v>
      </c>
      <c r="E182" s="845" t="s">
        <v>798</v>
      </c>
      <c r="F182" s="845" t="s">
        <v>798</v>
      </c>
      <c r="G182" s="845" t="s">
        <v>798</v>
      </c>
      <c r="H182" s="845" t="s">
        <v>798</v>
      </c>
      <c r="I182" s="845" t="s">
        <v>798</v>
      </c>
      <c r="J182" s="845" t="s">
        <v>798</v>
      </c>
      <c r="K182" s="845" t="s">
        <v>798</v>
      </c>
      <c r="L182" s="845" t="s">
        <v>798</v>
      </c>
      <c r="M182" s="845" t="s">
        <v>798</v>
      </c>
      <c r="N182" s="845" t="s">
        <v>798</v>
      </c>
      <c r="O182" s="845" t="s">
        <v>798</v>
      </c>
      <c r="P182" s="845" t="s">
        <v>798</v>
      </c>
      <c r="Q182" s="845" t="s">
        <v>798</v>
      </c>
      <c r="R182" s="845" t="s">
        <v>798</v>
      </c>
      <c r="S182" s="845" t="s">
        <v>798</v>
      </c>
      <c r="T182" s="845" t="s">
        <v>798</v>
      </c>
      <c r="U182" s="845" t="s">
        <v>798</v>
      </c>
      <c r="V182" s="845" t="s">
        <v>798</v>
      </c>
      <c r="W182" s="845" t="s">
        <v>798</v>
      </c>
      <c r="X182" s="845" t="s">
        <v>798</v>
      </c>
      <c r="Y182" s="845" t="s">
        <v>798</v>
      </c>
      <c r="Z182" s="845" t="s">
        <v>798</v>
      </c>
      <c r="AA182" s="845" t="s">
        <v>798</v>
      </c>
      <c r="AB182" s="845" t="s">
        <v>798</v>
      </c>
      <c r="AC182" s="845" t="s">
        <v>798</v>
      </c>
      <c r="AD182" s="845" t="s">
        <v>798</v>
      </c>
      <c r="AE182" s="845" t="s">
        <v>798</v>
      </c>
      <c r="AF182" s="845" t="s">
        <v>798</v>
      </c>
      <c r="AG182" s="845" t="s">
        <v>798</v>
      </c>
      <c r="AH182" s="845" t="s">
        <v>798</v>
      </c>
      <c r="AI182" s="845" t="s">
        <v>798</v>
      </c>
      <c r="AJ182" s="845" t="s">
        <v>798</v>
      </c>
      <c r="AK182" s="845" t="s">
        <v>798</v>
      </c>
      <c r="AL182" s="845" t="s">
        <v>798</v>
      </c>
      <c r="AM182" s="845" t="s">
        <v>798</v>
      </c>
      <c r="AN182" s="845" t="s">
        <v>798</v>
      </c>
      <c r="AO182" s="845" t="s">
        <v>798</v>
      </c>
      <c r="AP182" s="845" t="s">
        <v>798</v>
      </c>
      <c r="AQ182" s="845" t="s">
        <v>798</v>
      </c>
      <c r="AR182" s="845" t="s">
        <v>798</v>
      </c>
      <c r="AS182" s="845" t="s">
        <v>798</v>
      </c>
      <c r="AT182" s="845" t="s">
        <v>798</v>
      </c>
      <c r="AU182" s="845" t="s">
        <v>798</v>
      </c>
      <c r="AV182" s="845" t="s">
        <v>798</v>
      </c>
      <c r="AW182" s="845" t="s">
        <v>798</v>
      </c>
      <c r="AX182" s="845" t="s">
        <v>798</v>
      </c>
      <c r="AY182" s="845" t="s">
        <v>798</v>
      </c>
      <c r="AZ182" s="845" t="s">
        <v>798</v>
      </c>
      <c r="BA182" s="845" t="s">
        <v>798</v>
      </c>
      <c r="BB182" s="845" t="s">
        <v>798</v>
      </c>
      <c r="BC182" s="845" t="s">
        <v>798</v>
      </c>
      <c r="BD182" s="845" t="s">
        <v>798</v>
      </c>
      <c r="BE182" s="845" t="s">
        <v>798</v>
      </c>
      <c r="BF182" s="845" t="s">
        <v>798</v>
      </c>
      <c r="BG182" s="845" t="s">
        <v>798</v>
      </c>
      <c r="BH182" s="845" t="s">
        <v>798</v>
      </c>
      <c r="BI182" s="845" t="s">
        <v>798</v>
      </c>
      <c r="BJ182" s="845" t="s">
        <v>798</v>
      </c>
      <c r="BK182" s="845" t="s">
        <v>798</v>
      </c>
      <c r="BL182" s="845" t="s">
        <v>798</v>
      </c>
      <c r="BM182" s="845" t="s">
        <v>798</v>
      </c>
      <c r="BN182" s="845" t="s">
        <v>798</v>
      </c>
      <c r="BO182" s="845" t="s">
        <v>798</v>
      </c>
      <c r="BP182" s="845" t="s">
        <v>798</v>
      </c>
      <c r="BQ182" s="845" t="s">
        <v>798</v>
      </c>
      <c r="BR182" s="845" t="s">
        <v>798</v>
      </c>
      <c r="BS182" s="845" t="s">
        <v>798</v>
      </c>
      <c r="BT182" s="845" t="s">
        <v>798</v>
      </c>
      <c r="BU182" s="845" t="s">
        <v>798</v>
      </c>
      <c r="BV182" s="845" t="s">
        <v>798</v>
      </c>
      <c r="BW182" s="845" t="s">
        <v>798</v>
      </c>
      <c r="BX182" s="845" t="s">
        <v>798</v>
      </c>
      <c r="BY182" s="845" t="s">
        <v>798</v>
      </c>
      <c r="BZ182" s="845" t="s">
        <v>798</v>
      </c>
      <c r="CA182" s="845" t="s">
        <v>798</v>
      </c>
      <c r="CB182" s="845" t="s">
        <v>798</v>
      </c>
      <c r="CC182" s="845" t="s">
        <v>798</v>
      </c>
      <c r="CD182" s="845" t="s">
        <v>798</v>
      </c>
      <c r="CE182" s="845" t="s">
        <v>798</v>
      </c>
      <c r="CF182" s="845" t="s">
        <v>798</v>
      </c>
      <c r="CG182" s="845" t="s">
        <v>798</v>
      </c>
      <c r="CH182" s="845" t="s">
        <v>798</v>
      </c>
      <c r="CI182" s="845" t="s">
        <v>798</v>
      </c>
      <c r="CJ182" s="845" t="s">
        <v>798</v>
      </c>
      <c r="CK182" s="845" t="s">
        <v>798</v>
      </c>
      <c r="CL182" s="845" t="s">
        <v>798</v>
      </c>
      <c r="CM182" s="845" t="s">
        <v>798</v>
      </c>
      <c r="CN182" s="845" t="s">
        <v>798</v>
      </c>
      <c r="CO182" s="845" t="s">
        <v>798</v>
      </c>
      <c r="CP182" s="845" t="s">
        <v>798</v>
      </c>
      <c r="CQ182" s="845" t="s">
        <v>798</v>
      </c>
      <c r="CR182" s="845" t="s">
        <v>798</v>
      </c>
      <c r="CS182" s="845" t="s">
        <v>798</v>
      </c>
      <c r="CT182" s="845" t="s">
        <v>798</v>
      </c>
      <c r="CU182" s="845" t="s">
        <v>798</v>
      </c>
      <c r="CV182" s="845" t="s">
        <v>798</v>
      </c>
      <c r="CW182" s="845" t="s">
        <v>798</v>
      </c>
      <c r="CX182" s="845" t="s">
        <v>798</v>
      </c>
      <c r="CY182" s="845" t="s">
        <v>798</v>
      </c>
      <c r="CZ182" s="845" t="s">
        <v>798</v>
      </c>
      <c r="DA182" s="845" t="s">
        <v>798</v>
      </c>
      <c r="DB182" s="845" t="s">
        <v>798</v>
      </c>
      <c r="DC182" s="845" t="s">
        <v>798</v>
      </c>
      <c r="DD182" s="845" t="s">
        <v>798</v>
      </c>
      <c r="DE182" s="845" t="s">
        <v>798</v>
      </c>
      <c r="DF182" s="845" t="s">
        <v>798</v>
      </c>
      <c r="DG182" s="845" t="s">
        <v>798</v>
      </c>
      <c r="DH182" s="845" t="s">
        <v>798</v>
      </c>
      <c r="DI182" s="845" t="s">
        <v>798</v>
      </c>
      <c r="DJ182" s="845" t="s">
        <v>798</v>
      </c>
      <c r="DK182" s="845" t="s">
        <v>798</v>
      </c>
      <c r="DL182" s="845" t="s">
        <v>798</v>
      </c>
      <c r="DM182" s="845" t="s">
        <v>798</v>
      </c>
      <c r="DN182" s="845" t="s">
        <v>798</v>
      </c>
      <c r="DO182" s="845" t="s">
        <v>798</v>
      </c>
      <c r="DP182" s="845" t="s">
        <v>798</v>
      </c>
      <c r="DQ182" s="845" t="s">
        <v>798</v>
      </c>
      <c r="DR182" s="845" t="s">
        <v>798</v>
      </c>
      <c r="DS182" s="845" t="s">
        <v>798</v>
      </c>
      <c r="DT182" s="845" t="s">
        <v>798</v>
      </c>
      <c r="DU182" s="845" t="s">
        <v>798</v>
      </c>
      <c r="DV182" s="845" t="s">
        <v>798</v>
      </c>
      <c r="DW182" s="845" t="s">
        <v>798</v>
      </c>
      <c r="DX182" s="845" t="s">
        <v>798</v>
      </c>
      <c r="DY182" s="845" t="s">
        <v>798</v>
      </c>
      <c r="DZ182" s="845" t="s">
        <v>798</v>
      </c>
      <c r="EA182" s="845" t="s">
        <v>798</v>
      </c>
      <c r="EB182" s="845" t="s">
        <v>798</v>
      </c>
      <c r="EC182" s="845" t="s">
        <v>798</v>
      </c>
      <c r="ED182" s="845" t="s">
        <v>798</v>
      </c>
      <c r="EE182" s="845" t="s">
        <v>798</v>
      </c>
      <c r="EF182" s="845" t="s">
        <v>798</v>
      </c>
    </row>
    <row r="183" spans="1:136" x14ac:dyDescent="0.2">
      <c r="A183" s="845">
        <v>179</v>
      </c>
      <c r="B183" s="845">
        <v>11</v>
      </c>
      <c r="C183" s="845" t="s">
        <v>798</v>
      </c>
      <c r="D183" s="845" t="s">
        <v>798</v>
      </c>
      <c r="E183" s="845" t="s">
        <v>798</v>
      </c>
      <c r="F183" s="845" t="s">
        <v>798</v>
      </c>
      <c r="G183" s="845" t="s">
        <v>798</v>
      </c>
      <c r="H183" s="845" t="s">
        <v>798</v>
      </c>
      <c r="I183" s="845" t="s">
        <v>798</v>
      </c>
      <c r="J183" s="845" t="s">
        <v>798</v>
      </c>
      <c r="K183" s="845" t="s">
        <v>798</v>
      </c>
      <c r="L183" s="845" t="s">
        <v>798</v>
      </c>
      <c r="M183" s="845" t="s">
        <v>798</v>
      </c>
      <c r="N183" s="845" t="s">
        <v>798</v>
      </c>
      <c r="O183" s="845" t="s">
        <v>798</v>
      </c>
      <c r="P183" s="845" t="s">
        <v>798</v>
      </c>
      <c r="Q183" s="845" t="s">
        <v>798</v>
      </c>
      <c r="R183" s="845" t="s">
        <v>798</v>
      </c>
      <c r="S183" s="845" t="s">
        <v>798</v>
      </c>
      <c r="T183" s="845" t="s">
        <v>798</v>
      </c>
      <c r="U183" s="845" t="s">
        <v>798</v>
      </c>
      <c r="V183" s="845" t="s">
        <v>798</v>
      </c>
      <c r="W183" s="845" t="s">
        <v>798</v>
      </c>
      <c r="X183" s="845" t="s">
        <v>798</v>
      </c>
      <c r="Y183" s="845" t="s">
        <v>798</v>
      </c>
      <c r="Z183" s="845" t="s">
        <v>798</v>
      </c>
      <c r="AA183" s="845" t="s">
        <v>798</v>
      </c>
      <c r="AB183" s="845" t="s">
        <v>798</v>
      </c>
      <c r="AC183" s="845" t="s">
        <v>798</v>
      </c>
      <c r="AD183" s="845" t="s">
        <v>798</v>
      </c>
      <c r="AE183" s="845" t="s">
        <v>798</v>
      </c>
      <c r="AF183" s="845" t="s">
        <v>798</v>
      </c>
      <c r="AG183" s="845" t="s">
        <v>798</v>
      </c>
      <c r="AH183" s="845" t="s">
        <v>798</v>
      </c>
      <c r="AI183" s="845" t="s">
        <v>798</v>
      </c>
      <c r="AJ183" s="845" t="s">
        <v>798</v>
      </c>
      <c r="AK183" s="845" t="s">
        <v>798</v>
      </c>
      <c r="AL183" s="845" t="s">
        <v>798</v>
      </c>
      <c r="AM183" s="845" t="s">
        <v>798</v>
      </c>
      <c r="AN183" s="845" t="s">
        <v>798</v>
      </c>
      <c r="AO183" s="845" t="s">
        <v>798</v>
      </c>
      <c r="AP183" s="845" t="s">
        <v>798</v>
      </c>
      <c r="AQ183" s="845" t="s">
        <v>798</v>
      </c>
      <c r="AR183" s="845" t="s">
        <v>798</v>
      </c>
      <c r="AS183" s="845" t="s">
        <v>798</v>
      </c>
      <c r="AT183" s="845" t="s">
        <v>798</v>
      </c>
      <c r="AU183" s="845" t="s">
        <v>798</v>
      </c>
      <c r="AV183" s="845" t="s">
        <v>798</v>
      </c>
      <c r="AW183" s="845" t="s">
        <v>798</v>
      </c>
      <c r="AX183" s="845" t="s">
        <v>798</v>
      </c>
      <c r="AY183" s="845" t="s">
        <v>798</v>
      </c>
      <c r="AZ183" s="845" t="s">
        <v>798</v>
      </c>
      <c r="BA183" s="845" t="s">
        <v>798</v>
      </c>
      <c r="BB183" s="845" t="s">
        <v>798</v>
      </c>
      <c r="BC183" s="845" t="s">
        <v>798</v>
      </c>
      <c r="BD183" s="845" t="s">
        <v>798</v>
      </c>
      <c r="BE183" s="845" t="s">
        <v>798</v>
      </c>
      <c r="BF183" s="845" t="s">
        <v>798</v>
      </c>
      <c r="BG183" s="845" t="s">
        <v>798</v>
      </c>
      <c r="BH183" s="845" t="s">
        <v>798</v>
      </c>
      <c r="BI183" s="845" t="s">
        <v>798</v>
      </c>
      <c r="BJ183" s="845" t="s">
        <v>798</v>
      </c>
      <c r="BK183" s="845" t="s">
        <v>798</v>
      </c>
      <c r="BL183" s="845" t="s">
        <v>798</v>
      </c>
      <c r="BM183" s="845" t="s">
        <v>798</v>
      </c>
      <c r="BN183" s="845" t="s">
        <v>798</v>
      </c>
      <c r="BO183" s="845" t="s">
        <v>798</v>
      </c>
      <c r="BP183" s="845" t="s">
        <v>798</v>
      </c>
      <c r="BQ183" s="845" t="s">
        <v>798</v>
      </c>
      <c r="BR183" s="845" t="s">
        <v>798</v>
      </c>
      <c r="BS183" s="845" t="s">
        <v>798</v>
      </c>
      <c r="BT183" s="845" t="s">
        <v>798</v>
      </c>
      <c r="BU183" s="845" t="s">
        <v>798</v>
      </c>
      <c r="BV183" s="845" t="s">
        <v>798</v>
      </c>
      <c r="BW183" s="845" t="s">
        <v>798</v>
      </c>
      <c r="BX183" s="845" t="s">
        <v>798</v>
      </c>
      <c r="BY183" s="845" t="s">
        <v>798</v>
      </c>
      <c r="BZ183" s="845" t="s">
        <v>798</v>
      </c>
      <c r="CA183" s="845" t="s">
        <v>798</v>
      </c>
      <c r="CB183" s="845" t="s">
        <v>798</v>
      </c>
      <c r="CC183" s="845" t="s">
        <v>798</v>
      </c>
      <c r="CD183" s="845" t="s">
        <v>798</v>
      </c>
      <c r="CE183" s="845" t="s">
        <v>798</v>
      </c>
      <c r="CF183" s="845" t="s">
        <v>798</v>
      </c>
      <c r="CG183" s="845" t="s">
        <v>798</v>
      </c>
      <c r="CH183" s="845" t="s">
        <v>798</v>
      </c>
      <c r="CI183" s="845" t="s">
        <v>798</v>
      </c>
      <c r="CJ183" s="845" t="s">
        <v>798</v>
      </c>
      <c r="CK183" s="845" t="s">
        <v>798</v>
      </c>
      <c r="CL183" s="845" t="s">
        <v>798</v>
      </c>
      <c r="CM183" s="845" t="s">
        <v>798</v>
      </c>
      <c r="CN183" s="845" t="s">
        <v>798</v>
      </c>
      <c r="CO183" s="845" t="s">
        <v>798</v>
      </c>
      <c r="CP183" s="845" t="s">
        <v>798</v>
      </c>
      <c r="CQ183" s="845" t="s">
        <v>798</v>
      </c>
      <c r="CR183" s="845" t="s">
        <v>798</v>
      </c>
      <c r="CS183" s="845" t="s">
        <v>798</v>
      </c>
      <c r="CT183" s="845" t="s">
        <v>798</v>
      </c>
      <c r="CU183" s="845" t="s">
        <v>798</v>
      </c>
      <c r="CV183" s="845" t="s">
        <v>798</v>
      </c>
      <c r="CW183" s="845" t="s">
        <v>798</v>
      </c>
      <c r="CX183" s="845" t="s">
        <v>798</v>
      </c>
      <c r="CY183" s="845" t="s">
        <v>798</v>
      </c>
      <c r="CZ183" s="845" t="s">
        <v>798</v>
      </c>
      <c r="DA183" s="845" t="s">
        <v>798</v>
      </c>
      <c r="DB183" s="845" t="s">
        <v>798</v>
      </c>
      <c r="DC183" s="845" t="s">
        <v>798</v>
      </c>
      <c r="DD183" s="845" t="s">
        <v>798</v>
      </c>
      <c r="DE183" s="845" t="s">
        <v>798</v>
      </c>
      <c r="DF183" s="845" t="s">
        <v>798</v>
      </c>
      <c r="DG183" s="845" t="s">
        <v>798</v>
      </c>
      <c r="DH183" s="845" t="s">
        <v>798</v>
      </c>
      <c r="DI183" s="845" t="s">
        <v>798</v>
      </c>
      <c r="DJ183" s="845" t="s">
        <v>798</v>
      </c>
      <c r="DK183" s="845" t="s">
        <v>798</v>
      </c>
      <c r="DL183" s="845" t="s">
        <v>798</v>
      </c>
      <c r="DM183" s="845" t="s">
        <v>798</v>
      </c>
      <c r="DN183" s="845" t="s">
        <v>798</v>
      </c>
      <c r="DO183" s="845" t="s">
        <v>798</v>
      </c>
      <c r="DP183" s="845" t="s">
        <v>798</v>
      </c>
      <c r="DQ183" s="845" t="s">
        <v>798</v>
      </c>
      <c r="DR183" s="845" t="s">
        <v>798</v>
      </c>
      <c r="DS183" s="845" t="s">
        <v>798</v>
      </c>
      <c r="DT183" s="845" t="s">
        <v>798</v>
      </c>
      <c r="DU183" s="845" t="s">
        <v>798</v>
      </c>
      <c r="DV183" s="845" t="s">
        <v>798</v>
      </c>
      <c r="DW183" s="845" t="s">
        <v>798</v>
      </c>
      <c r="DX183" s="845" t="s">
        <v>798</v>
      </c>
      <c r="DY183" s="845" t="s">
        <v>798</v>
      </c>
      <c r="DZ183" s="845" t="s">
        <v>798</v>
      </c>
      <c r="EA183" s="845" t="s">
        <v>798</v>
      </c>
      <c r="EB183" s="845" t="s">
        <v>798</v>
      </c>
      <c r="EC183" s="845" t="s">
        <v>798</v>
      </c>
      <c r="ED183" s="845" t="s">
        <v>798</v>
      </c>
      <c r="EE183" s="845" t="s">
        <v>798</v>
      </c>
      <c r="EF183" s="845" t="s">
        <v>798</v>
      </c>
    </row>
    <row r="184" spans="1:136" x14ac:dyDescent="0.2">
      <c r="A184" s="845">
        <v>180</v>
      </c>
      <c r="B184" s="845">
        <v>12</v>
      </c>
      <c r="C184" s="845" t="s">
        <v>798</v>
      </c>
      <c r="D184" s="845" t="s">
        <v>798</v>
      </c>
      <c r="E184" s="845" t="s">
        <v>798</v>
      </c>
      <c r="F184" s="845" t="s">
        <v>798</v>
      </c>
      <c r="G184" s="845" t="s">
        <v>798</v>
      </c>
      <c r="H184" s="845" t="s">
        <v>798</v>
      </c>
      <c r="I184" s="845" t="s">
        <v>798</v>
      </c>
      <c r="J184" s="845" t="s">
        <v>798</v>
      </c>
      <c r="K184" s="845" t="s">
        <v>798</v>
      </c>
      <c r="L184" s="845" t="s">
        <v>798</v>
      </c>
      <c r="M184" s="845" t="s">
        <v>798</v>
      </c>
      <c r="N184" s="845" t="s">
        <v>798</v>
      </c>
      <c r="O184" s="845" t="s">
        <v>798</v>
      </c>
      <c r="P184" s="845" t="s">
        <v>798</v>
      </c>
      <c r="Q184" s="845" t="s">
        <v>798</v>
      </c>
      <c r="R184" s="845" t="s">
        <v>798</v>
      </c>
      <c r="S184" s="845" t="s">
        <v>798</v>
      </c>
      <c r="T184" s="845" t="s">
        <v>798</v>
      </c>
      <c r="U184" s="845" t="s">
        <v>798</v>
      </c>
      <c r="V184" s="845" t="s">
        <v>798</v>
      </c>
      <c r="W184" s="845" t="s">
        <v>798</v>
      </c>
      <c r="X184" s="845" t="s">
        <v>798</v>
      </c>
      <c r="Y184" s="845" t="s">
        <v>798</v>
      </c>
      <c r="Z184" s="845" t="s">
        <v>798</v>
      </c>
      <c r="AA184" s="845" t="s">
        <v>798</v>
      </c>
      <c r="AB184" s="845" t="s">
        <v>798</v>
      </c>
      <c r="AC184" s="845" t="s">
        <v>798</v>
      </c>
      <c r="AD184" s="845" t="s">
        <v>798</v>
      </c>
      <c r="AE184" s="845" t="s">
        <v>798</v>
      </c>
      <c r="AF184" s="845" t="s">
        <v>798</v>
      </c>
      <c r="AG184" s="845" t="s">
        <v>798</v>
      </c>
      <c r="AH184" s="845" t="s">
        <v>798</v>
      </c>
      <c r="AI184" s="845" t="s">
        <v>798</v>
      </c>
      <c r="AJ184" s="845" t="s">
        <v>798</v>
      </c>
      <c r="AK184" s="845" t="s">
        <v>798</v>
      </c>
      <c r="AL184" s="845" t="s">
        <v>798</v>
      </c>
      <c r="AM184" s="845" t="s">
        <v>798</v>
      </c>
      <c r="AN184" s="845" t="s">
        <v>798</v>
      </c>
      <c r="AO184" s="845" t="s">
        <v>798</v>
      </c>
      <c r="AP184" s="845" t="s">
        <v>798</v>
      </c>
      <c r="AQ184" s="845" t="s">
        <v>798</v>
      </c>
      <c r="AR184" s="845" t="s">
        <v>798</v>
      </c>
      <c r="AS184" s="845" t="s">
        <v>798</v>
      </c>
      <c r="AT184" s="845" t="s">
        <v>798</v>
      </c>
      <c r="AU184" s="845" t="s">
        <v>798</v>
      </c>
      <c r="AV184" s="845" t="s">
        <v>798</v>
      </c>
      <c r="AW184" s="845" t="s">
        <v>798</v>
      </c>
      <c r="AX184" s="845" t="s">
        <v>798</v>
      </c>
      <c r="AY184" s="845" t="s">
        <v>798</v>
      </c>
      <c r="AZ184" s="845" t="s">
        <v>798</v>
      </c>
      <c r="BA184" s="845" t="s">
        <v>798</v>
      </c>
      <c r="BB184" s="845" t="s">
        <v>798</v>
      </c>
      <c r="BC184" s="845" t="s">
        <v>798</v>
      </c>
      <c r="BD184" s="845" t="s">
        <v>798</v>
      </c>
      <c r="BE184" s="845" t="s">
        <v>798</v>
      </c>
      <c r="BF184" s="845" t="s">
        <v>798</v>
      </c>
      <c r="BG184" s="845" t="s">
        <v>798</v>
      </c>
      <c r="BH184" s="845" t="s">
        <v>798</v>
      </c>
      <c r="BI184" s="845" t="s">
        <v>798</v>
      </c>
      <c r="BJ184" s="845" t="s">
        <v>798</v>
      </c>
      <c r="BK184" s="845" t="s">
        <v>798</v>
      </c>
      <c r="BL184" s="845" t="s">
        <v>798</v>
      </c>
      <c r="BM184" s="845" t="s">
        <v>798</v>
      </c>
      <c r="BN184" s="845" t="s">
        <v>798</v>
      </c>
      <c r="BO184" s="845" t="s">
        <v>798</v>
      </c>
      <c r="BP184" s="845" t="s">
        <v>798</v>
      </c>
      <c r="BQ184" s="845" t="s">
        <v>798</v>
      </c>
      <c r="BR184" s="845" t="s">
        <v>798</v>
      </c>
      <c r="BS184" s="845" t="s">
        <v>798</v>
      </c>
      <c r="BT184" s="845" t="s">
        <v>798</v>
      </c>
      <c r="BU184" s="845" t="s">
        <v>798</v>
      </c>
      <c r="BV184" s="845" t="s">
        <v>798</v>
      </c>
      <c r="BW184" s="845" t="s">
        <v>798</v>
      </c>
      <c r="BX184" s="845" t="s">
        <v>798</v>
      </c>
      <c r="BY184" s="845" t="s">
        <v>798</v>
      </c>
      <c r="BZ184" s="845" t="s">
        <v>798</v>
      </c>
      <c r="CA184" s="845" t="s">
        <v>798</v>
      </c>
      <c r="CB184" s="845" t="s">
        <v>798</v>
      </c>
      <c r="CC184" s="845" t="s">
        <v>798</v>
      </c>
      <c r="CD184" s="845" t="s">
        <v>798</v>
      </c>
      <c r="CE184" s="845" t="s">
        <v>798</v>
      </c>
      <c r="CF184" s="845" t="s">
        <v>798</v>
      </c>
      <c r="CG184" s="845" t="s">
        <v>798</v>
      </c>
      <c r="CH184" s="845" t="s">
        <v>798</v>
      </c>
      <c r="CI184" s="845" t="s">
        <v>798</v>
      </c>
      <c r="CJ184" s="845" t="s">
        <v>798</v>
      </c>
      <c r="CK184" s="845" t="s">
        <v>798</v>
      </c>
      <c r="CL184" s="845" t="s">
        <v>798</v>
      </c>
      <c r="CM184" s="845" t="s">
        <v>798</v>
      </c>
      <c r="CN184" s="845" t="s">
        <v>798</v>
      </c>
      <c r="CO184" s="845" t="s">
        <v>798</v>
      </c>
      <c r="CP184" s="845" t="s">
        <v>798</v>
      </c>
      <c r="CQ184" s="845" t="s">
        <v>798</v>
      </c>
      <c r="CR184" s="845" t="s">
        <v>798</v>
      </c>
      <c r="CS184" s="845" t="s">
        <v>798</v>
      </c>
      <c r="CT184" s="845" t="s">
        <v>798</v>
      </c>
      <c r="CU184" s="845" t="s">
        <v>798</v>
      </c>
      <c r="CV184" s="845" t="s">
        <v>798</v>
      </c>
      <c r="CW184" s="845" t="s">
        <v>798</v>
      </c>
      <c r="CX184" s="845" t="s">
        <v>798</v>
      </c>
      <c r="CY184" s="845" t="s">
        <v>798</v>
      </c>
      <c r="CZ184" s="845" t="s">
        <v>798</v>
      </c>
      <c r="DA184" s="845" t="s">
        <v>798</v>
      </c>
      <c r="DB184" s="845" t="s">
        <v>798</v>
      </c>
      <c r="DC184" s="845" t="s">
        <v>798</v>
      </c>
      <c r="DD184" s="845" t="s">
        <v>798</v>
      </c>
      <c r="DE184" s="845" t="s">
        <v>798</v>
      </c>
      <c r="DF184" s="845" t="s">
        <v>798</v>
      </c>
      <c r="DG184" s="845" t="s">
        <v>798</v>
      </c>
      <c r="DH184" s="845" t="s">
        <v>798</v>
      </c>
      <c r="DI184" s="845" t="s">
        <v>798</v>
      </c>
      <c r="DJ184" s="845" t="s">
        <v>798</v>
      </c>
      <c r="DK184" s="845" t="s">
        <v>798</v>
      </c>
      <c r="DL184" s="845" t="s">
        <v>798</v>
      </c>
      <c r="DM184" s="845" t="s">
        <v>798</v>
      </c>
      <c r="DN184" s="845" t="s">
        <v>798</v>
      </c>
      <c r="DO184" s="845" t="s">
        <v>798</v>
      </c>
      <c r="DP184" s="845" t="s">
        <v>798</v>
      </c>
      <c r="DQ184" s="845" t="s">
        <v>798</v>
      </c>
      <c r="DR184" s="845" t="s">
        <v>798</v>
      </c>
      <c r="DS184" s="845" t="s">
        <v>798</v>
      </c>
      <c r="DT184" s="845" t="s">
        <v>798</v>
      </c>
      <c r="DU184" s="845" t="s">
        <v>798</v>
      </c>
      <c r="DV184" s="845" t="s">
        <v>798</v>
      </c>
      <c r="DW184" s="845" t="s">
        <v>798</v>
      </c>
      <c r="DX184" s="845" t="s">
        <v>798</v>
      </c>
      <c r="DY184" s="845" t="s">
        <v>798</v>
      </c>
      <c r="DZ184" s="845" t="s">
        <v>798</v>
      </c>
      <c r="EA184" s="845" t="s">
        <v>798</v>
      </c>
      <c r="EB184" s="845" t="s">
        <v>798</v>
      </c>
      <c r="EC184" s="845" t="s">
        <v>798</v>
      </c>
      <c r="ED184" s="845" t="s">
        <v>798</v>
      </c>
      <c r="EE184" s="845" t="s">
        <v>798</v>
      </c>
      <c r="EF184" s="845" t="s">
        <v>798</v>
      </c>
    </row>
    <row r="185" spans="1:136" x14ac:dyDescent="0.2">
      <c r="A185" s="845">
        <v>181</v>
      </c>
      <c r="B185" s="845">
        <v>1</v>
      </c>
      <c r="C185" s="845" t="s">
        <v>798</v>
      </c>
      <c r="D185" s="845" t="s">
        <v>798</v>
      </c>
      <c r="E185" s="845" t="s">
        <v>798</v>
      </c>
      <c r="F185" s="845" t="s">
        <v>798</v>
      </c>
      <c r="G185" s="845" t="s">
        <v>798</v>
      </c>
      <c r="H185" s="845" t="s">
        <v>798</v>
      </c>
      <c r="I185" s="845" t="s">
        <v>798</v>
      </c>
      <c r="J185" s="845" t="s">
        <v>798</v>
      </c>
      <c r="K185" s="845" t="s">
        <v>798</v>
      </c>
      <c r="L185" s="845" t="s">
        <v>798</v>
      </c>
      <c r="M185" s="845" t="s">
        <v>798</v>
      </c>
      <c r="N185" s="845" t="s">
        <v>798</v>
      </c>
      <c r="O185" s="845" t="s">
        <v>798</v>
      </c>
      <c r="P185" s="845" t="s">
        <v>798</v>
      </c>
      <c r="Q185" s="845" t="s">
        <v>798</v>
      </c>
      <c r="R185" s="845" t="s">
        <v>798</v>
      </c>
      <c r="S185" s="845" t="s">
        <v>798</v>
      </c>
      <c r="T185" s="845" t="s">
        <v>798</v>
      </c>
      <c r="U185" s="845" t="s">
        <v>798</v>
      </c>
      <c r="V185" s="845" t="s">
        <v>798</v>
      </c>
      <c r="W185" s="845" t="s">
        <v>798</v>
      </c>
      <c r="X185" s="845" t="s">
        <v>798</v>
      </c>
      <c r="Y185" s="845" t="s">
        <v>798</v>
      </c>
      <c r="Z185" s="845" t="s">
        <v>798</v>
      </c>
      <c r="AA185" s="845" t="s">
        <v>798</v>
      </c>
      <c r="AB185" s="845" t="s">
        <v>798</v>
      </c>
      <c r="AC185" s="845" t="s">
        <v>798</v>
      </c>
      <c r="AD185" s="845" t="s">
        <v>798</v>
      </c>
      <c r="AE185" s="845" t="s">
        <v>798</v>
      </c>
      <c r="AF185" s="845" t="s">
        <v>798</v>
      </c>
      <c r="AG185" s="845" t="s">
        <v>798</v>
      </c>
      <c r="AH185" s="845" t="s">
        <v>798</v>
      </c>
      <c r="AI185" s="845" t="s">
        <v>798</v>
      </c>
      <c r="AJ185" s="845" t="s">
        <v>798</v>
      </c>
      <c r="AK185" s="845" t="s">
        <v>798</v>
      </c>
      <c r="AL185" s="845" t="s">
        <v>798</v>
      </c>
      <c r="AM185" s="845" t="s">
        <v>798</v>
      </c>
      <c r="AN185" s="845" t="s">
        <v>798</v>
      </c>
      <c r="AO185" s="845" t="s">
        <v>798</v>
      </c>
      <c r="AP185" s="845" t="s">
        <v>798</v>
      </c>
      <c r="AQ185" s="845" t="s">
        <v>798</v>
      </c>
      <c r="AR185" s="845" t="s">
        <v>798</v>
      </c>
      <c r="AS185" s="845" t="s">
        <v>798</v>
      </c>
      <c r="AT185" s="845" t="s">
        <v>798</v>
      </c>
      <c r="AU185" s="845" t="s">
        <v>798</v>
      </c>
      <c r="AV185" s="845" t="s">
        <v>798</v>
      </c>
      <c r="AW185" s="845" t="s">
        <v>798</v>
      </c>
      <c r="AX185" s="845" t="s">
        <v>798</v>
      </c>
      <c r="AY185" s="845" t="s">
        <v>798</v>
      </c>
      <c r="AZ185" s="845" t="s">
        <v>798</v>
      </c>
      <c r="BA185" s="845" t="s">
        <v>798</v>
      </c>
      <c r="BB185" s="845" t="s">
        <v>798</v>
      </c>
      <c r="BC185" s="845" t="s">
        <v>798</v>
      </c>
      <c r="BD185" s="845" t="s">
        <v>798</v>
      </c>
      <c r="BE185" s="845" t="s">
        <v>798</v>
      </c>
      <c r="BF185" s="845" t="s">
        <v>798</v>
      </c>
      <c r="BG185" s="845" t="s">
        <v>798</v>
      </c>
      <c r="BH185" s="845" t="s">
        <v>798</v>
      </c>
      <c r="BI185" s="845" t="s">
        <v>798</v>
      </c>
      <c r="BJ185" s="845" t="s">
        <v>798</v>
      </c>
      <c r="BK185" s="845" t="s">
        <v>798</v>
      </c>
      <c r="BL185" s="845" t="s">
        <v>798</v>
      </c>
      <c r="BM185" s="845" t="s">
        <v>798</v>
      </c>
      <c r="BN185" s="845" t="s">
        <v>798</v>
      </c>
      <c r="BO185" s="845" t="s">
        <v>798</v>
      </c>
      <c r="BP185" s="845" t="s">
        <v>798</v>
      </c>
      <c r="BQ185" s="845" t="s">
        <v>798</v>
      </c>
      <c r="BR185" s="845" t="s">
        <v>798</v>
      </c>
      <c r="BS185" s="845" t="s">
        <v>798</v>
      </c>
      <c r="BT185" s="845" t="s">
        <v>798</v>
      </c>
      <c r="BU185" s="845" t="s">
        <v>798</v>
      </c>
      <c r="BV185" s="845" t="s">
        <v>798</v>
      </c>
      <c r="BW185" s="845" t="s">
        <v>798</v>
      </c>
      <c r="BX185" s="845" t="s">
        <v>798</v>
      </c>
      <c r="BY185" s="845" t="s">
        <v>798</v>
      </c>
      <c r="BZ185" s="845" t="s">
        <v>798</v>
      </c>
      <c r="CA185" s="845" t="s">
        <v>798</v>
      </c>
      <c r="CB185" s="845" t="s">
        <v>798</v>
      </c>
      <c r="CC185" s="845" t="s">
        <v>798</v>
      </c>
      <c r="CD185" s="845" t="s">
        <v>798</v>
      </c>
      <c r="CE185" s="845" t="s">
        <v>798</v>
      </c>
      <c r="CF185" s="845" t="s">
        <v>798</v>
      </c>
      <c r="CG185" s="845" t="s">
        <v>798</v>
      </c>
      <c r="CH185" s="845" t="s">
        <v>798</v>
      </c>
      <c r="CI185" s="845" t="s">
        <v>798</v>
      </c>
      <c r="CJ185" s="845" t="s">
        <v>798</v>
      </c>
      <c r="CK185" s="845" t="s">
        <v>798</v>
      </c>
      <c r="CL185" s="845" t="s">
        <v>798</v>
      </c>
      <c r="CM185" s="845" t="s">
        <v>798</v>
      </c>
      <c r="CN185" s="845" t="s">
        <v>798</v>
      </c>
      <c r="CO185" s="845" t="s">
        <v>798</v>
      </c>
      <c r="CP185" s="845" t="s">
        <v>798</v>
      </c>
      <c r="CQ185" s="845" t="s">
        <v>798</v>
      </c>
      <c r="CR185" s="845" t="s">
        <v>798</v>
      </c>
      <c r="CS185" s="845" t="s">
        <v>798</v>
      </c>
      <c r="CT185" s="845" t="s">
        <v>798</v>
      </c>
      <c r="CU185" s="845" t="s">
        <v>798</v>
      </c>
      <c r="CV185" s="845" t="s">
        <v>798</v>
      </c>
      <c r="CW185" s="845" t="s">
        <v>798</v>
      </c>
      <c r="CX185" s="845" t="s">
        <v>798</v>
      </c>
      <c r="CY185" s="845" t="s">
        <v>798</v>
      </c>
      <c r="CZ185" s="845" t="s">
        <v>798</v>
      </c>
      <c r="DA185" s="845" t="s">
        <v>798</v>
      </c>
      <c r="DB185" s="845" t="s">
        <v>798</v>
      </c>
      <c r="DC185" s="845" t="s">
        <v>798</v>
      </c>
      <c r="DD185" s="845" t="s">
        <v>798</v>
      </c>
      <c r="DE185" s="845" t="s">
        <v>798</v>
      </c>
      <c r="DF185" s="845" t="s">
        <v>798</v>
      </c>
      <c r="DG185" s="845" t="s">
        <v>798</v>
      </c>
      <c r="DH185" s="845" t="s">
        <v>798</v>
      </c>
      <c r="DI185" s="845" t="s">
        <v>798</v>
      </c>
      <c r="DJ185" s="845" t="s">
        <v>798</v>
      </c>
      <c r="DK185" s="845" t="s">
        <v>798</v>
      </c>
      <c r="DL185" s="845" t="s">
        <v>798</v>
      </c>
      <c r="DM185" s="845" t="s">
        <v>798</v>
      </c>
      <c r="DN185" s="845" t="s">
        <v>798</v>
      </c>
      <c r="DO185" s="845" t="s">
        <v>798</v>
      </c>
      <c r="DP185" s="845" t="s">
        <v>798</v>
      </c>
      <c r="DQ185" s="845" t="s">
        <v>798</v>
      </c>
      <c r="DR185" s="845" t="s">
        <v>798</v>
      </c>
      <c r="DS185" s="845" t="s">
        <v>798</v>
      </c>
      <c r="DT185" s="845" t="s">
        <v>798</v>
      </c>
      <c r="DU185" s="845" t="s">
        <v>798</v>
      </c>
      <c r="DV185" s="845" t="s">
        <v>798</v>
      </c>
      <c r="DW185" s="845" t="s">
        <v>798</v>
      </c>
      <c r="DX185" s="845" t="s">
        <v>798</v>
      </c>
      <c r="DY185" s="845" t="s">
        <v>798</v>
      </c>
      <c r="DZ185" s="845" t="s">
        <v>798</v>
      </c>
      <c r="EA185" s="845" t="s">
        <v>798</v>
      </c>
      <c r="EB185" s="845" t="s">
        <v>798</v>
      </c>
      <c r="EC185" s="845" t="s">
        <v>798</v>
      </c>
      <c r="ED185" s="845" t="s">
        <v>798</v>
      </c>
      <c r="EE185" s="845" t="s">
        <v>798</v>
      </c>
      <c r="EF185" s="845" t="s">
        <v>798</v>
      </c>
    </row>
    <row r="186" spans="1:136" x14ac:dyDescent="0.2">
      <c r="A186" s="845">
        <v>182</v>
      </c>
      <c r="B186" s="845">
        <v>2</v>
      </c>
      <c r="C186" s="845" t="s">
        <v>798</v>
      </c>
      <c r="D186" s="845" t="s">
        <v>798</v>
      </c>
      <c r="E186" s="845" t="s">
        <v>798</v>
      </c>
      <c r="F186" s="845" t="s">
        <v>798</v>
      </c>
      <c r="G186" s="845" t="s">
        <v>798</v>
      </c>
      <c r="H186" s="845" t="s">
        <v>798</v>
      </c>
      <c r="I186" s="845" t="s">
        <v>798</v>
      </c>
      <c r="J186" s="845" t="s">
        <v>798</v>
      </c>
      <c r="K186" s="845" t="s">
        <v>798</v>
      </c>
      <c r="L186" s="845" t="s">
        <v>798</v>
      </c>
      <c r="M186" s="845" t="s">
        <v>798</v>
      </c>
      <c r="N186" s="845" t="s">
        <v>798</v>
      </c>
      <c r="O186" s="845" t="s">
        <v>798</v>
      </c>
      <c r="P186" s="845" t="s">
        <v>798</v>
      </c>
      <c r="Q186" s="845" t="s">
        <v>798</v>
      </c>
      <c r="R186" s="845" t="s">
        <v>798</v>
      </c>
      <c r="S186" s="845" t="s">
        <v>798</v>
      </c>
      <c r="T186" s="845" t="s">
        <v>798</v>
      </c>
      <c r="U186" s="845" t="s">
        <v>798</v>
      </c>
      <c r="V186" s="845" t="s">
        <v>798</v>
      </c>
      <c r="W186" s="845" t="s">
        <v>798</v>
      </c>
      <c r="X186" s="845" t="s">
        <v>798</v>
      </c>
      <c r="Y186" s="845" t="s">
        <v>798</v>
      </c>
      <c r="Z186" s="845" t="s">
        <v>798</v>
      </c>
      <c r="AA186" s="845" t="s">
        <v>798</v>
      </c>
      <c r="AB186" s="845" t="s">
        <v>798</v>
      </c>
      <c r="AC186" s="845" t="s">
        <v>798</v>
      </c>
      <c r="AD186" s="845" t="s">
        <v>798</v>
      </c>
      <c r="AE186" s="845" t="s">
        <v>798</v>
      </c>
      <c r="AF186" s="845" t="s">
        <v>798</v>
      </c>
      <c r="AG186" s="845" t="s">
        <v>798</v>
      </c>
      <c r="AH186" s="845" t="s">
        <v>798</v>
      </c>
      <c r="AI186" s="845" t="s">
        <v>798</v>
      </c>
      <c r="AJ186" s="845" t="s">
        <v>798</v>
      </c>
      <c r="AK186" s="845" t="s">
        <v>798</v>
      </c>
      <c r="AL186" s="845" t="s">
        <v>798</v>
      </c>
      <c r="AM186" s="845" t="s">
        <v>798</v>
      </c>
      <c r="AN186" s="845" t="s">
        <v>798</v>
      </c>
      <c r="AO186" s="845" t="s">
        <v>798</v>
      </c>
      <c r="AP186" s="845" t="s">
        <v>798</v>
      </c>
      <c r="AQ186" s="845" t="s">
        <v>798</v>
      </c>
      <c r="AR186" s="845" t="s">
        <v>798</v>
      </c>
      <c r="AS186" s="845" t="s">
        <v>798</v>
      </c>
      <c r="AT186" s="845" t="s">
        <v>798</v>
      </c>
      <c r="AU186" s="845" t="s">
        <v>798</v>
      </c>
      <c r="AV186" s="845" t="s">
        <v>798</v>
      </c>
      <c r="AW186" s="845" t="s">
        <v>798</v>
      </c>
      <c r="AX186" s="845" t="s">
        <v>798</v>
      </c>
      <c r="AY186" s="845" t="s">
        <v>798</v>
      </c>
      <c r="AZ186" s="845" t="s">
        <v>798</v>
      </c>
      <c r="BA186" s="845" t="s">
        <v>798</v>
      </c>
      <c r="BB186" s="845" t="s">
        <v>798</v>
      </c>
      <c r="BC186" s="845" t="s">
        <v>798</v>
      </c>
      <c r="BD186" s="845" t="s">
        <v>798</v>
      </c>
      <c r="BE186" s="845" t="s">
        <v>798</v>
      </c>
      <c r="BF186" s="845" t="s">
        <v>798</v>
      </c>
      <c r="BG186" s="845" t="s">
        <v>798</v>
      </c>
      <c r="BH186" s="845" t="s">
        <v>798</v>
      </c>
      <c r="BI186" s="845" t="s">
        <v>798</v>
      </c>
      <c r="BJ186" s="845" t="s">
        <v>798</v>
      </c>
      <c r="BK186" s="845" t="s">
        <v>798</v>
      </c>
      <c r="BL186" s="845" t="s">
        <v>798</v>
      </c>
      <c r="BM186" s="845" t="s">
        <v>798</v>
      </c>
      <c r="BN186" s="845" t="s">
        <v>798</v>
      </c>
      <c r="BO186" s="845" t="s">
        <v>798</v>
      </c>
      <c r="BP186" s="845" t="s">
        <v>798</v>
      </c>
      <c r="BQ186" s="845" t="s">
        <v>798</v>
      </c>
      <c r="BR186" s="845" t="s">
        <v>798</v>
      </c>
      <c r="BS186" s="845" t="s">
        <v>798</v>
      </c>
      <c r="BT186" s="845" t="s">
        <v>798</v>
      </c>
      <c r="BU186" s="845" t="s">
        <v>798</v>
      </c>
      <c r="BV186" s="845" t="s">
        <v>798</v>
      </c>
      <c r="BW186" s="845" t="s">
        <v>798</v>
      </c>
      <c r="BX186" s="845" t="s">
        <v>798</v>
      </c>
      <c r="BY186" s="845" t="s">
        <v>798</v>
      </c>
      <c r="BZ186" s="845" t="s">
        <v>798</v>
      </c>
      <c r="CA186" s="845" t="s">
        <v>798</v>
      </c>
      <c r="CB186" s="845" t="s">
        <v>798</v>
      </c>
      <c r="CC186" s="845" t="s">
        <v>798</v>
      </c>
      <c r="CD186" s="845" t="s">
        <v>798</v>
      </c>
      <c r="CE186" s="845" t="s">
        <v>798</v>
      </c>
      <c r="CF186" s="845" t="s">
        <v>798</v>
      </c>
      <c r="CG186" s="845" t="s">
        <v>798</v>
      </c>
      <c r="CH186" s="845" t="s">
        <v>798</v>
      </c>
      <c r="CI186" s="845" t="s">
        <v>798</v>
      </c>
      <c r="CJ186" s="845" t="s">
        <v>798</v>
      </c>
      <c r="CK186" s="845" t="s">
        <v>798</v>
      </c>
      <c r="CL186" s="845" t="s">
        <v>798</v>
      </c>
      <c r="CM186" s="845" t="s">
        <v>798</v>
      </c>
      <c r="CN186" s="845" t="s">
        <v>798</v>
      </c>
      <c r="CO186" s="845" t="s">
        <v>798</v>
      </c>
      <c r="CP186" s="845" t="s">
        <v>798</v>
      </c>
      <c r="CQ186" s="845" t="s">
        <v>798</v>
      </c>
      <c r="CR186" s="845" t="s">
        <v>798</v>
      </c>
      <c r="CS186" s="845" t="s">
        <v>798</v>
      </c>
      <c r="CT186" s="845" t="s">
        <v>798</v>
      </c>
      <c r="CU186" s="845" t="s">
        <v>798</v>
      </c>
      <c r="CV186" s="845" t="s">
        <v>798</v>
      </c>
      <c r="CW186" s="845" t="s">
        <v>798</v>
      </c>
      <c r="CX186" s="845" t="s">
        <v>798</v>
      </c>
      <c r="CY186" s="845" t="s">
        <v>798</v>
      </c>
      <c r="CZ186" s="845" t="s">
        <v>798</v>
      </c>
      <c r="DA186" s="845" t="s">
        <v>798</v>
      </c>
      <c r="DB186" s="845" t="s">
        <v>798</v>
      </c>
      <c r="DC186" s="845" t="s">
        <v>798</v>
      </c>
      <c r="DD186" s="845" t="s">
        <v>798</v>
      </c>
      <c r="DE186" s="845" t="s">
        <v>798</v>
      </c>
      <c r="DF186" s="845" t="s">
        <v>798</v>
      </c>
      <c r="DG186" s="845" t="s">
        <v>798</v>
      </c>
      <c r="DH186" s="845" t="s">
        <v>798</v>
      </c>
      <c r="DI186" s="845" t="s">
        <v>798</v>
      </c>
      <c r="DJ186" s="845" t="s">
        <v>798</v>
      </c>
      <c r="DK186" s="845" t="s">
        <v>798</v>
      </c>
      <c r="DL186" s="845" t="s">
        <v>798</v>
      </c>
      <c r="DM186" s="845" t="s">
        <v>798</v>
      </c>
      <c r="DN186" s="845" t="s">
        <v>798</v>
      </c>
      <c r="DO186" s="845" t="s">
        <v>798</v>
      </c>
      <c r="DP186" s="845" t="s">
        <v>798</v>
      </c>
      <c r="DQ186" s="845" t="s">
        <v>798</v>
      </c>
      <c r="DR186" s="845" t="s">
        <v>798</v>
      </c>
      <c r="DS186" s="845" t="s">
        <v>798</v>
      </c>
      <c r="DT186" s="845" t="s">
        <v>798</v>
      </c>
      <c r="DU186" s="845" t="s">
        <v>798</v>
      </c>
      <c r="DV186" s="845" t="s">
        <v>798</v>
      </c>
      <c r="DW186" s="845" t="s">
        <v>798</v>
      </c>
      <c r="DX186" s="845" t="s">
        <v>798</v>
      </c>
      <c r="DY186" s="845" t="s">
        <v>798</v>
      </c>
      <c r="DZ186" s="845" t="s">
        <v>798</v>
      </c>
      <c r="EA186" s="845" t="s">
        <v>798</v>
      </c>
      <c r="EB186" s="845" t="s">
        <v>798</v>
      </c>
      <c r="EC186" s="845" t="s">
        <v>798</v>
      </c>
      <c r="ED186" s="845" t="s">
        <v>798</v>
      </c>
      <c r="EE186" s="845" t="s">
        <v>798</v>
      </c>
      <c r="EF186" s="845" t="s">
        <v>798</v>
      </c>
    </row>
    <row r="187" spans="1:136" x14ac:dyDescent="0.2">
      <c r="A187" s="845">
        <v>183</v>
      </c>
      <c r="B187" s="845">
        <v>3</v>
      </c>
      <c r="C187" s="845" t="s">
        <v>798</v>
      </c>
      <c r="D187" s="845" t="s">
        <v>798</v>
      </c>
      <c r="E187" s="845" t="s">
        <v>798</v>
      </c>
      <c r="F187" s="845" t="s">
        <v>798</v>
      </c>
      <c r="G187" s="845" t="s">
        <v>798</v>
      </c>
      <c r="H187" s="845" t="s">
        <v>798</v>
      </c>
      <c r="I187" s="845" t="s">
        <v>798</v>
      </c>
      <c r="J187" s="845" t="s">
        <v>798</v>
      </c>
      <c r="K187" s="845" t="s">
        <v>798</v>
      </c>
      <c r="L187" s="845" t="s">
        <v>798</v>
      </c>
      <c r="M187" s="845" t="s">
        <v>798</v>
      </c>
      <c r="N187" s="845" t="s">
        <v>798</v>
      </c>
      <c r="O187" s="845" t="s">
        <v>798</v>
      </c>
      <c r="P187" s="845" t="s">
        <v>798</v>
      </c>
      <c r="Q187" s="845" t="s">
        <v>798</v>
      </c>
      <c r="R187" s="845" t="s">
        <v>798</v>
      </c>
      <c r="S187" s="845" t="s">
        <v>798</v>
      </c>
      <c r="T187" s="845" t="s">
        <v>798</v>
      </c>
      <c r="U187" s="845" t="s">
        <v>798</v>
      </c>
      <c r="V187" s="845" t="s">
        <v>798</v>
      </c>
      <c r="W187" s="845" t="s">
        <v>798</v>
      </c>
      <c r="X187" s="845" t="s">
        <v>798</v>
      </c>
      <c r="Y187" s="845" t="s">
        <v>798</v>
      </c>
      <c r="Z187" s="845" t="s">
        <v>798</v>
      </c>
      <c r="AA187" s="845" t="s">
        <v>798</v>
      </c>
      <c r="AB187" s="845" t="s">
        <v>798</v>
      </c>
      <c r="AC187" s="845" t="s">
        <v>798</v>
      </c>
      <c r="AD187" s="845" t="s">
        <v>798</v>
      </c>
      <c r="AE187" s="845" t="s">
        <v>798</v>
      </c>
      <c r="AF187" s="845" t="s">
        <v>798</v>
      </c>
      <c r="AG187" s="845" t="s">
        <v>798</v>
      </c>
      <c r="AH187" s="845" t="s">
        <v>798</v>
      </c>
      <c r="AI187" s="845" t="s">
        <v>798</v>
      </c>
      <c r="AJ187" s="845" t="s">
        <v>798</v>
      </c>
      <c r="AK187" s="845" t="s">
        <v>798</v>
      </c>
      <c r="AL187" s="845" t="s">
        <v>798</v>
      </c>
      <c r="AM187" s="845" t="s">
        <v>798</v>
      </c>
      <c r="AN187" s="845" t="s">
        <v>798</v>
      </c>
      <c r="AO187" s="845" t="s">
        <v>798</v>
      </c>
      <c r="AP187" s="845" t="s">
        <v>798</v>
      </c>
      <c r="AQ187" s="845" t="s">
        <v>798</v>
      </c>
      <c r="AR187" s="845" t="s">
        <v>798</v>
      </c>
      <c r="AS187" s="845" t="s">
        <v>798</v>
      </c>
      <c r="AT187" s="845" t="s">
        <v>798</v>
      </c>
      <c r="AU187" s="845" t="s">
        <v>798</v>
      </c>
      <c r="AV187" s="845" t="s">
        <v>798</v>
      </c>
      <c r="AW187" s="845" t="s">
        <v>798</v>
      </c>
      <c r="AX187" s="845" t="s">
        <v>798</v>
      </c>
      <c r="AY187" s="845" t="s">
        <v>798</v>
      </c>
      <c r="AZ187" s="845" t="s">
        <v>798</v>
      </c>
      <c r="BA187" s="845" t="s">
        <v>798</v>
      </c>
      <c r="BB187" s="845" t="s">
        <v>798</v>
      </c>
      <c r="BC187" s="845" t="s">
        <v>798</v>
      </c>
      <c r="BD187" s="845" t="s">
        <v>798</v>
      </c>
      <c r="BE187" s="845" t="s">
        <v>798</v>
      </c>
      <c r="BF187" s="845" t="s">
        <v>798</v>
      </c>
      <c r="BG187" s="845" t="s">
        <v>798</v>
      </c>
      <c r="BH187" s="845" t="s">
        <v>798</v>
      </c>
      <c r="BI187" s="845" t="s">
        <v>798</v>
      </c>
      <c r="BJ187" s="845" t="s">
        <v>798</v>
      </c>
      <c r="BK187" s="845" t="s">
        <v>798</v>
      </c>
      <c r="BL187" s="845" t="s">
        <v>798</v>
      </c>
      <c r="BM187" s="845" t="s">
        <v>798</v>
      </c>
      <c r="BN187" s="845" t="s">
        <v>798</v>
      </c>
      <c r="BO187" s="845" t="s">
        <v>798</v>
      </c>
      <c r="BP187" s="845" t="s">
        <v>798</v>
      </c>
      <c r="BQ187" s="845" t="s">
        <v>798</v>
      </c>
      <c r="BR187" s="845" t="s">
        <v>798</v>
      </c>
      <c r="BS187" s="845" t="s">
        <v>798</v>
      </c>
      <c r="BT187" s="845" t="s">
        <v>798</v>
      </c>
      <c r="BU187" s="845" t="s">
        <v>798</v>
      </c>
      <c r="BV187" s="845" t="s">
        <v>798</v>
      </c>
      <c r="BW187" s="845" t="s">
        <v>798</v>
      </c>
      <c r="BX187" s="845" t="s">
        <v>798</v>
      </c>
      <c r="BY187" s="845" t="s">
        <v>798</v>
      </c>
      <c r="BZ187" s="845" t="s">
        <v>798</v>
      </c>
      <c r="CA187" s="845" t="s">
        <v>798</v>
      </c>
      <c r="CB187" s="845" t="s">
        <v>798</v>
      </c>
      <c r="CC187" s="845" t="s">
        <v>798</v>
      </c>
      <c r="CD187" s="845" t="s">
        <v>798</v>
      </c>
      <c r="CE187" s="845" t="s">
        <v>798</v>
      </c>
      <c r="CF187" s="845" t="s">
        <v>798</v>
      </c>
      <c r="CG187" s="845" t="s">
        <v>798</v>
      </c>
      <c r="CH187" s="845" t="s">
        <v>798</v>
      </c>
      <c r="CI187" s="845" t="s">
        <v>798</v>
      </c>
      <c r="CJ187" s="845" t="s">
        <v>798</v>
      </c>
      <c r="CK187" s="845" t="s">
        <v>798</v>
      </c>
      <c r="CL187" s="845" t="s">
        <v>798</v>
      </c>
      <c r="CM187" s="845" t="s">
        <v>798</v>
      </c>
      <c r="CN187" s="845" t="s">
        <v>798</v>
      </c>
      <c r="CO187" s="845" t="s">
        <v>798</v>
      </c>
      <c r="CP187" s="845" t="s">
        <v>798</v>
      </c>
      <c r="CQ187" s="845" t="s">
        <v>798</v>
      </c>
      <c r="CR187" s="845" t="s">
        <v>798</v>
      </c>
      <c r="CS187" s="845" t="s">
        <v>798</v>
      </c>
      <c r="CT187" s="845" t="s">
        <v>798</v>
      </c>
      <c r="CU187" s="845" t="s">
        <v>798</v>
      </c>
      <c r="CV187" s="845" t="s">
        <v>798</v>
      </c>
      <c r="CW187" s="845" t="s">
        <v>798</v>
      </c>
      <c r="CX187" s="845" t="s">
        <v>798</v>
      </c>
      <c r="CY187" s="845" t="s">
        <v>798</v>
      </c>
      <c r="CZ187" s="845" t="s">
        <v>798</v>
      </c>
      <c r="DA187" s="845" t="s">
        <v>798</v>
      </c>
      <c r="DB187" s="845" t="s">
        <v>798</v>
      </c>
      <c r="DC187" s="845" t="s">
        <v>798</v>
      </c>
      <c r="DD187" s="845" t="s">
        <v>798</v>
      </c>
      <c r="DE187" s="845" t="s">
        <v>798</v>
      </c>
      <c r="DF187" s="845" t="s">
        <v>798</v>
      </c>
      <c r="DG187" s="845" t="s">
        <v>798</v>
      </c>
      <c r="DH187" s="845" t="s">
        <v>798</v>
      </c>
      <c r="DI187" s="845" t="s">
        <v>798</v>
      </c>
      <c r="DJ187" s="845" t="s">
        <v>798</v>
      </c>
      <c r="DK187" s="845" t="s">
        <v>798</v>
      </c>
      <c r="DL187" s="845" t="s">
        <v>798</v>
      </c>
      <c r="DM187" s="845" t="s">
        <v>798</v>
      </c>
      <c r="DN187" s="845" t="s">
        <v>798</v>
      </c>
      <c r="DO187" s="845" t="s">
        <v>798</v>
      </c>
      <c r="DP187" s="845" t="s">
        <v>798</v>
      </c>
      <c r="DQ187" s="845" t="s">
        <v>798</v>
      </c>
      <c r="DR187" s="845" t="s">
        <v>798</v>
      </c>
      <c r="DS187" s="845" t="s">
        <v>798</v>
      </c>
      <c r="DT187" s="845" t="s">
        <v>798</v>
      </c>
      <c r="DU187" s="845" t="s">
        <v>798</v>
      </c>
      <c r="DV187" s="845" t="s">
        <v>798</v>
      </c>
      <c r="DW187" s="845" t="s">
        <v>798</v>
      </c>
      <c r="DX187" s="845" t="s">
        <v>798</v>
      </c>
      <c r="DY187" s="845" t="s">
        <v>798</v>
      </c>
      <c r="DZ187" s="845" t="s">
        <v>798</v>
      </c>
      <c r="EA187" s="845" t="s">
        <v>798</v>
      </c>
      <c r="EB187" s="845" t="s">
        <v>798</v>
      </c>
      <c r="EC187" s="845" t="s">
        <v>798</v>
      </c>
      <c r="ED187" s="845" t="s">
        <v>798</v>
      </c>
      <c r="EE187" s="845" t="s">
        <v>798</v>
      </c>
      <c r="EF187" s="845" t="s">
        <v>798</v>
      </c>
    </row>
    <row r="188" spans="1:136" x14ac:dyDescent="0.2">
      <c r="A188" s="845">
        <v>184</v>
      </c>
      <c r="B188" s="845">
        <v>4</v>
      </c>
      <c r="C188" s="845" t="s">
        <v>798</v>
      </c>
      <c r="D188" s="845" t="s">
        <v>798</v>
      </c>
      <c r="E188" s="845" t="s">
        <v>798</v>
      </c>
      <c r="F188" s="845" t="s">
        <v>798</v>
      </c>
      <c r="G188" s="845" t="s">
        <v>798</v>
      </c>
      <c r="H188" s="845" t="s">
        <v>798</v>
      </c>
      <c r="I188" s="845" t="s">
        <v>798</v>
      </c>
      <c r="J188" s="845" t="s">
        <v>798</v>
      </c>
      <c r="K188" s="845" t="s">
        <v>798</v>
      </c>
      <c r="L188" s="845" t="s">
        <v>798</v>
      </c>
      <c r="M188" s="845" t="s">
        <v>798</v>
      </c>
      <c r="N188" s="845" t="s">
        <v>798</v>
      </c>
      <c r="O188" s="845" t="s">
        <v>798</v>
      </c>
      <c r="P188" s="845" t="s">
        <v>798</v>
      </c>
      <c r="Q188" s="845" t="s">
        <v>798</v>
      </c>
      <c r="R188" s="845" t="s">
        <v>798</v>
      </c>
      <c r="S188" s="845" t="s">
        <v>798</v>
      </c>
      <c r="T188" s="845" t="s">
        <v>798</v>
      </c>
      <c r="U188" s="845" t="s">
        <v>798</v>
      </c>
      <c r="V188" s="845" t="s">
        <v>798</v>
      </c>
      <c r="W188" s="845" t="s">
        <v>798</v>
      </c>
      <c r="X188" s="845" t="s">
        <v>798</v>
      </c>
      <c r="Y188" s="845" t="s">
        <v>798</v>
      </c>
      <c r="Z188" s="845" t="s">
        <v>798</v>
      </c>
      <c r="AA188" s="845" t="s">
        <v>798</v>
      </c>
      <c r="AB188" s="845" t="s">
        <v>798</v>
      </c>
      <c r="AC188" s="845" t="s">
        <v>798</v>
      </c>
      <c r="AD188" s="845" t="s">
        <v>798</v>
      </c>
      <c r="AE188" s="845" t="s">
        <v>798</v>
      </c>
      <c r="AF188" s="845" t="s">
        <v>798</v>
      </c>
      <c r="AG188" s="845" t="s">
        <v>798</v>
      </c>
      <c r="AH188" s="845" t="s">
        <v>798</v>
      </c>
      <c r="AI188" s="845" t="s">
        <v>798</v>
      </c>
      <c r="AJ188" s="845" t="s">
        <v>798</v>
      </c>
      <c r="AK188" s="845" t="s">
        <v>798</v>
      </c>
      <c r="AL188" s="845" t="s">
        <v>798</v>
      </c>
      <c r="AM188" s="845" t="s">
        <v>798</v>
      </c>
      <c r="AN188" s="845" t="s">
        <v>798</v>
      </c>
      <c r="AO188" s="845" t="s">
        <v>798</v>
      </c>
      <c r="AP188" s="845" t="s">
        <v>798</v>
      </c>
      <c r="AQ188" s="845" t="s">
        <v>798</v>
      </c>
      <c r="AR188" s="845" t="s">
        <v>798</v>
      </c>
      <c r="AS188" s="845" t="s">
        <v>798</v>
      </c>
      <c r="AT188" s="845" t="s">
        <v>798</v>
      </c>
      <c r="AU188" s="845" t="s">
        <v>798</v>
      </c>
      <c r="AV188" s="845" t="s">
        <v>798</v>
      </c>
      <c r="AW188" s="845" t="s">
        <v>798</v>
      </c>
      <c r="AX188" s="845" t="s">
        <v>798</v>
      </c>
      <c r="AY188" s="845" t="s">
        <v>798</v>
      </c>
      <c r="AZ188" s="845" t="s">
        <v>798</v>
      </c>
      <c r="BA188" s="845" t="s">
        <v>798</v>
      </c>
      <c r="BB188" s="845" t="s">
        <v>798</v>
      </c>
      <c r="BC188" s="845" t="s">
        <v>798</v>
      </c>
      <c r="BD188" s="845" t="s">
        <v>798</v>
      </c>
      <c r="BE188" s="845" t="s">
        <v>798</v>
      </c>
      <c r="BF188" s="845" t="s">
        <v>798</v>
      </c>
      <c r="BG188" s="845" t="s">
        <v>798</v>
      </c>
      <c r="BH188" s="845" t="s">
        <v>798</v>
      </c>
      <c r="BI188" s="845" t="s">
        <v>798</v>
      </c>
      <c r="BJ188" s="845" t="s">
        <v>798</v>
      </c>
      <c r="BK188" s="845" t="s">
        <v>798</v>
      </c>
      <c r="BL188" s="845" t="s">
        <v>798</v>
      </c>
      <c r="BM188" s="845" t="s">
        <v>798</v>
      </c>
      <c r="BN188" s="845" t="s">
        <v>798</v>
      </c>
      <c r="BO188" s="845" t="s">
        <v>798</v>
      </c>
      <c r="BP188" s="845" t="s">
        <v>798</v>
      </c>
      <c r="BQ188" s="845" t="s">
        <v>798</v>
      </c>
      <c r="BR188" s="845" t="s">
        <v>798</v>
      </c>
      <c r="BS188" s="845" t="s">
        <v>798</v>
      </c>
      <c r="BT188" s="845" t="s">
        <v>798</v>
      </c>
      <c r="BU188" s="845" t="s">
        <v>798</v>
      </c>
      <c r="BV188" s="845" t="s">
        <v>798</v>
      </c>
      <c r="BW188" s="845" t="s">
        <v>798</v>
      </c>
      <c r="BX188" s="845" t="s">
        <v>798</v>
      </c>
      <c r="BY188" s="845" t="s">
        <v>798</v>
      </c>
      <c r="BZ188" s="845" t="s">
        <v>798</v>
      </c>
      <c r="CA188" s="845" t="s">
        <v>798</v>
      </c>
      <c r="CB188" s="845" t="s">
        <v>798</v>
      </c>
      <c r="CC188" s="845" t="s">
        <v>798</v>
      </c>
      <c r="CD188" s="845" t="s">
        <v>798</v>
      </c>
      <c r="CE188" s="845" t="s">
        <v>798</v>
      </c>
      <c r="CF188" s="845" t="s">
        <v>798</v>
      </c>
      <c r="CG188" s="845" t="s">
        <v>798</v>
      </c>
      <c r="CH188" s="845" t="s">
        <v>798</v>
      </c>
      <c r="CI188" s="845" t="s">
        <v>798</v>
      </c>
      <c r="CJ188" s="845" t="s">
        <v>798</v>
      </c>
      <c r="CK188" s="845" t="s">
        <v>798</v>
      </c>
      <c r="CL188" s="845" t="s">
        <v>798</v>
      </c>
      <c r="CM188" s="845" t="s">
        <v>798</v>
      </c>
      <c r="CN188" s="845" t="s">
        <v>798</v>
      </c>
      <c r="CO188" s="845" t="s">
        <v>798</v>
      </c>
      <c r="CP188" s="845" t="s">
        <v>798</v>
      </c>
      <c r="CQ188" s="845" t="s">
        <v>798</v>
      </c>
      <c r="CR188" s="845" t="s">
        <v>798</v>
      </c>
      <c r="CS188" s="845" t="s">
        <v>798</v>
      </c>
      <c r="CT188" s="845" t="s">
        <v>798</v>
      </c>
      <c r="CU188" s="845" t="s">
        <v>798</v>
      </c>
      <c r="CV188" s="845" t="s">
        <v>798</v>
      </c>
      <c r="CW188" s="845" t="s">
        <v>798</v>
      </c>
      <c r="CX188" s="845" t="s">
        <v>798</v>
      </c>
      <c r="CY188" s="845" t="s">
        <v>798</v>
      </c>
      <c r="CZ188" s="845" t="s">
        <v>798</v>
      </c>
      <c r="DA188" s="845" t="s">
        <v>798</v>
      </c>
      <c r="DB188" s="845" t="s">
        <v>798</v>
      </c>
      <c r="DC188" s="845" t="s">
        <v>798</v>
      </c>
      <c r="DD188" s="845" t="s">
        <v>798</v>
      </c>
      <c r="DE188" s="845" t="s">
        <v>798</v>
      </c>
      <c r="DF188" s="845" t="s">
        <v>798</v>
      </c>
      <c r="DG188" s="845" t="s">
        <v>798</v>
      </c>
      <c r="DH188" s="845" t="s">
        <v>798</v>
      </c>
      <c r="DI188" s="845" t="s">
        <v>798</v>
      </c>
      <c r="DJ188" s="845" t="s">
        <v>798</v>
      </c>
      <c r="DK188" s="845" t="s">
        <v>798</v>
      </c>
      <c r="DL188" s="845" t="s">
        <v>798</v>
      </c>
      <c r="DM188" s="845" t="s">
        <v>798</v>
      </c>
      <c r="DN188" s="845" t="s">
        <v>798</v>
      </c>
      <c r="DO188" s="845" t="s">
        <v>798</v>
      </c>
      <c r="DP188" s="845" t="s">
        <v>798</v>
      </c>
      <c r="DQ188" s="845" t="s">
        <v>798</v>
      </c>
      <c r="DR188" s="845" t="s">
        <v>798</v>
      </c>
      <c r="DS188" s="845" t="s">
        <v>798</v>
      </c>
      <c r="DT188" s="845" t="s">
        <v>798</v>
      </c>
      <c r="DU188" s="845" t="s">
        <v>798</v>
      </c>
      <c r="DV188" s="845" t="s">
        <v>798</v>
      </c>
      <c r="DW188" s="845" t="s">
        <v>798</v>
      </c>
      <c r="DX188" s="845" t="s">
        <v>798</v>
      </c>
      <c r="DY188" s="845" t="s">
        <v>798</v>
      </c>
      <c r="DZ188" s="845" t="s">
        <v>798</v>
      </c>
      <c r="EA188" s="845" t="s">
        <v>798</v>
      </c>
      <c r="EB188" s="845" t="s">
        <v>798</v>
      </c>
      <c r="EC188" s="845" t="s">
        <v>798</v>
      </c>
      <c r="ED188" s="845" t="s">
        <v>798</v>
      </c>
      <c r="EE188" s="845" t="s">
        <v>798</v>
      </c>
      <c r="EF188" s="845" t="s">
        <v>798</v>
      </c>
    </row>
    <row r="189" spans="1:136" x14ac:dyDescent="0.2">
      <c r="A189" s="845">
        <v>185</v>
      </c>
      <c r="B189" s="845">
        <v>5</v>
      </c>
      <c r="C189" s="845" t="s">
        <v>798</v>
      </c>
      <c r="D189" s="845" t="s">
        <v>798</v>
      </c>
      <c r="E189" s="845" t="s">
        <v>798</v>
      </c>
      <c r="F189" s="845" t="s">
        <v>798</v>
      </c>
      <c r="G189" s="845" t="s">
        <v>798</v>
      </c>
      <c r="H189" s="845" t="s">
        <v>798</v>
      </c>
      <c r="I189" s="845" t="s">
        <v>798</v>
      </c>
      <c r="J189" s="845" t="s">
        <v>798</v>
      </c>
      <c r="K189" s="845" t="s">
        <v>798</v>
      </c>
      <c r="L189" s="845" t="s">
        <v>798</v>
      </c>
      <c r="M189" s="845" t="s">
        <v>798</v>
      </c>
      <c r="N189" s="845" t="s">
        <v>798</v>
      </c>
      <c r="O189" s="845" t="s">
        <v>798</v>
      </c>
      <c r="P189" s="845" t="s">
        <v>798</v>
      </c>
      <c r="Q189" s="845" t="s">
        <v>798</v>
      </c>
      <c r="R189" s="845" t="s">
        <v>798</v>
      </c>
      <c r="S189" s="845" t="s">
        <v>798</v>
      </c>
      <c r="T189" s="845" t="s">
        <v>798</v>
      </c>
      <c r="U189" s="845" t="s">
        <v>798</v>
      </c>
      <c r="V189" s="845" t="s">
        <v>798</v>
      </c>
      <c r="W189" s="845" t="s">
        <v>798</v>
      </c>
      <c r="X189" s="845" t="s">
        <v>798</v>
      </c>
      <c r="Y189" s="845" t="s">
        <v>798</v>
      </c>
      <c r="Z189" s="845" t="s">
        <v>798</v>
      </c>
      <c r="AA189" s="845" t="s">
        <v>798</v>
      </c>
      <c r="AB189" s="845" t="s">
        <v>798</v>
      </c>
      <c r="AC189" s="845" t="s">
        <v>798</v>
      </c>
      <c r="AD189" s="845" t="s">
        <v>798</v>
      </c>
      <c r="AE189" s="845" t="s">
        <v>798</v>
      </c>
      <c r="AF189" s="845" t="s">
        <v>798</v>
      </c>
      <c r="AG189" s="845" t="s">
        <v>798</v>
      </c>
      <c r="AH189" s="845" t="s">
        <v>798</v>
      </c>
      <c r="AI189" s="845" t="s">
        <v>798</v>
      </c>
      <c r="AJ189" s="845" t="s">
        <v>798</v>
      </c>
      <c r="AK189" s="845" t="s">
        <v>798</v>
      </c>
      <c r="AL189" s="845" t="s">
        <v>798</v>
      </c>
      <c r="AM189" s="845" t="s">
        <v>798</v>
      </c>
      <c r="AN189" s="845" t="s">
        <v>798</v>
      </c>
      <c r="AO189" s="845" t="s">
        <v>798</v>
      </c>
      <c r="AP189" s="845" t="s">
        <v>798</v>
      </c>
      <c r="AQ189" s="845" t="s">
        <v>798</v>
      </c>
      <c r="AR189" s="845" t="s">
        <v>798</v>
      </c>
      <c r="AS189" s="845" t="s">
        <v>798</v>
      </c>
      <c r="AT189" s="845" t="s">
        <v>798</v>
      </c>
      <c r="AU189" s="845" t="s">
        <v>798</v>
      </c>
      <c r="AV189" s="845" t="s">
        <v>798</v>
      </c>
      <c r="AW189" s="845" t="s">
        <v>798</v>
      </c>
      <c r="AX189" s="845" t="s">
        <v>798</v>
      </c>
      <c r="AY189" s="845" t="s">
        <v>798</v>
      </c>
      <c r="AZ189" s="845" t="s">
        <v>798</v>
      </c>
      <c r="BA189" s="845" t="s">
        <v>798</v>
      </c>
      <c r="BB189" s="845" t="s">
        <v>798</v>
      </c>
      <c r="BC189" s="845" t="s">
        <v>798</v>
      </c>
      <c r="BD189" s="845" t="s">
        <v>798</v>
      </c>
      <c r="BE189" s="845" t="s">
        <v>798</v>
      </c>
      <c r="BF189" s="845" t="s">
        <v>798</v>
      </c>
      <c r="BG189" s="845" t="s">
        <v>798</v>
      </c>
      <c r="BH189" s="845" t="s">
        <v>798</v>
      </c>
      <c r="BI189" s="845" t="s">
        <v>798</v>
      </c>
      <c r="BJ189" s="845" t="s">
        <v>798</v>
      </c>
      <c r="BK189" s="845" t="s">
        <v>798</v>
      </c>
      <c r="BL189" s="845" t="s">
        <v>798</v>
      </c>
      <c r="BM189" s="845" t="s">
        <v>798</v>
      </c>
      <c r="BN189" s="845" t="s">
        <v>798</v>
      </c>
      <c r="BO189" s="845" t="s">
        <v>798</v>
      </c>
      <c r="BP189" s="845" t="s">
        <v>798</v>
      </c>
      <c r="BQ189" s="845" t="s">
        <v>798</v>
      </c>
      <c r="BR189" s="845" t="s">
        <v>798</v>
      </c>
      <c r="BS189" s="845" t="s">
        <v>798</v>
      </c>
      <c r="BT189" s="845" t="s">
        <v>798</v>
      </c>
      <c r="BU189" s="845" t="s">
        <v>798</v>
      </c>
      <c r="BV189" s="845" t="s">
        <v>798</v>
      </c>
      <c r="BW189" s="845" t="s">
        <v>798</v>
      </c>
      <c r="BX189" s="845" t="s">
        <v>798</v>
      </c>
      <c r="BY189" s="845" t="s">
        <v>798</v>
      </c>
      <c r="BZ189" s="845" t="s">
        <v>798</v>
      </c>
      <c r="CA189" s="845" t="s">
        <v>798</v>
      </c>
      <c r="CB189" s="845" t="s">
        <v>798</v>
      </c>
      <c r="CC189" s="845" t="s">
        <v>798</v>
      </c>
      <c r="CD189" s="845" t="s">
        <v>798</v>
      </c>
      <c r="CE189" s="845" t="s">
        <v>798</v>
      </c>
      <c r="CF189" s="845" t="s">
        <v>798</v>
      </c>
      <c r="CG189" s="845" t="s">
        <v>798</v>
      </c>
      <c r="CH189" s="845" t="s">
        <v>798</v>
      </c>
      <c r="CI189" s="845" t="s">
        <v>798</v>
      </c>
      <c r="CJ189" s="845" t="s">
        <v>798</v>
      </c>
      <c r="CK189" s="845" t="s">
        <v>798</v>
      </c>
      <c r="CL189" s="845" t="s">
        <v>798</v>
      </c>
      <c r="CM189" s="845" t="s">
        <v>798</v>
      </c>
      <c r="CN189" s="845" t="s">
        <v>798</v>
      </c>
      <c r="CO189" s="845" t="s">
        <v>798</v>
      </c>
      <c r="CP189" s="845" t="s">
        <v>798</v>
      </c>
      <c r="CQ189" s="845" t="s">
        <v>798</v>
      </c>
      <c r="CR189" s="845" t="s">
        <v>798</v>
      </c>
      <c r="CS189" s="845" t="s">
        <v>798</v>
      </c>
      <c r="CT189" s="845" t="s">
        <v>798</v>
      </c>
      <c r="CU189" s="845" t="s">
        <v>798</v>
      </c>
      <c r="CV189" s="845" t="s">
        <v>798</v>
      </c>
      <c r="CW189" s="845" t="s">
        <v>798</v>
      </c>
      <c r="CX189" s="845" t="s">
        <v>798</v>
      </c>
      <c r="CY189" s="845" t="s">
        <v>798</v>
      </c>
      <c r="CZ189" s="845" t="s">
        <v>798</v>
      </c>
      <c r="DA189" s="845" t="s">
        <v>798</v>
      </c>
      <c r="DB189" s="845" t="s">
        <v>798</v>
      </c>
      <c r="DC189" s="845" t="s">
        <v>798</v>
      </c>
      <c r="DD189" s="845" t="s">
        <v>798</v>
      </c>
      <c r="DE189" s="845" t="s">
        <v>798</v>
      </c>
      <c r="DF189" s="845" t="s">
        <v>798</v>
      </c>
      <c r="DG189" s="845" t="s">
        <v>798</v>
      </c>
      <c r="DH189" s="845" t="s">
        <v>798</v>
      </c>
      <c r="DI189" s="845" t="s">
        <v>798</v>
      </c>
      <c r="DJ189" s="845" t="s">
        <v>798</v>
      </c>
      <c r="DK189" s="845" t="s">
        <v>798</v>
      </c>
      <c r="DL189" s="845" t="s">
        <v>798</v>
      </c>
      <c r="DM189" s="845" t="s">
        <v>798</v>
      </c>
      <c r="DN189" s="845" t="s">
        <v>798</v>
      </c>
      <c r="DO189" s="845" t="s">
        <v>798</v>
      </c>
      <c r="DP189" s="845" t="s">
        <v>798</v>
      </c>
      <c r="DQ189" s="845" t="s">
        <v>798</v>
      </c>
      <c r="DR189" s="845" t="s">
        <v>798</v>
      </c>
      <c r="DS189" s="845" t="s">
        <v>798</v>
      </c>
      <c r="DT189" s="845" t="s">
        <v>798</v>
      </c>
      <c r="DU189" s="845" t="s">
        <v>798</v>
      </c>
      <c r="DV189" s="845" t="s">
        <v>798</v>
      </c>
      <c r="DW189" s="845" t="s">
        <v>798</v>
      </c>
      <c r="DX189" s="845" t="s">
        <v>798</v>
      </c>
      <c r="DY189" s="845" t="s">
        <v>798</v>
      </c>
      <c r="DZ189" s="845" t="s">
        <v>798</v>
      </c>
      <c r="EA189" s="845" t="s">
        <v>798</v>
      </c>
      <c r="EB189" s="845" t="s">
        <v>798</v>
      </c>
      <c r="EC189" s="845" t="s">
        <v>798</v>
      </c>
      <c r="ED189" s="845" t="s">
        <v>798</v>
      </c>
      <c r="EE189" s="845" t="s">
        <v>798</v>
      </c>
      <c r="EF189" s="845" t="s">
        <v>798</v>
      </c>
    </row>
    <row r="190" spans="1:136" x14ac:dyDescent="0.2">
      <c r="A190" s="845">
        <v>186</v>
      </c>
      <c r="B190" s="845">
        <v>6</v>
      </c>
      <c r="C190" s="845" t="s">
        <v>798</v>
      </c>
      <c r="D190" s="845" t="s">
        <v>798</v>
      </c>
      <c r="E190" s="845" t="s">
        <v>798</v>
      </c>
      <c r="F190" s="845" t="s">
        <v>798</v>
      </c>
      <c r="G190" s="845" t="s">
        <v>798</v>
      </c>
      <c r="H190" s="845" t="s">
        <v>798</v>
      </c>
      <c r="I190" s="845" t="s">
        <v>798</v>
      </c>
      <c r="J190" s="845" t="s">
        <v>798</v>
      </c>
      <c r="K190" s="845" t="s">
        <v>798</v>
      </c>
      <c r="L190" s="845" t="s">
        <v>798</v>
      </c>
      <c r="M190" s="845" t="s">
        <v>798</v>
      </c>
      <c r="N190" s="845" t="s">
        <v>798</v>
      </c>
      <c r="O190" s="845" t="s">
        <v>798</v>
      </c>
      <c r="P190" s="845" t="s">
        <v>798</v>
      </c>
      <c r="Q190" s="845" t="s">
        <v>798</v>
      </c>
      <c r="R190" s="845" t="s">
        <v>798</v>
      </c>
      <c r="S190" s="845" t="s">
        <v>798</v>
      </c>
      <c r="T190" s="845" t="s">
        <v>798</v>
      </c>
      <c r="U190" s="845" t="s">
        <v>798</v>
      </c>
      <c r="V190" s="845" t="s">
        <v>798</v>
      </c>
      <c r="W190" s="845" t="s">
        <v>798</v>
      </c>
      <c r="X190" s="845" t="s">
        <v>798</v>
      </c>
      <c r="Y190" s="845" t="s">
        <v>798</v>
      </c>
      <c r="Z190" s="845" t="s">
        <v>798</v>
      </c>
      <c r="AA190" s="845" t="s">
        <v>798</v>
      </c>
      <c r="AB190" s="845" t="s">
        <v>798</v>
      </c>
      <c r="AC190" s="845" t="s">
        <v>798</v>
      </c>
      <c r="AD190" s="845" t="s">
        <v>798</v>
      </c>
      <c r="AE190" s="845" t="s">
        <v>798</v>
      </c>
      <c r="AF190" s="845" t="s">
        <v>798</v>
      </c>
      <c r="AG190" s="845" t="s">
        <v>798</v>
      </c>
      <c r="AH190" s="845" t="s">
        <v>798</v>
      </c>
      <c r="AI190" s="845" t="s">
        <v>798</v>
      </c>
      <c r="AJ190" s="845" t="s">
        <v>798</v>
      </c>
      <c r="AK190" s="845" t="s">
        <v>798</v>
      </c>
      <c r="AL190" s="845" t="s">
        <v>798</v>
      </c>
      <c r="AM190" s="845" t="s">
        <v>798</v>
      </c>
      <c r="AN190" s="845" t="s">
        <v>798</v>
      </c>
      <c r="AO190" s="845" t="s">
        <v>798</v>
      </c>
      <c r="AP190" s="845" t="s">
        <v>798</v>
      </c>
      <c r="AQ190" s="845" t="s">
        <v>798</v>
      </c>
      <c r="AR190" s="845" t="s">
        <v>798</v>
      </c>
      <c r="AS190" s="845" t="s">
        <v>798</v>
      </c>
      <c r="AT190" s="845" t="s">
        <v>798</v>
      </c>
      <c r="AU190" s="845" t="s">
        <v>798</v>
      </c>
      <c r="AV190" s="845" t="s">
        <v>798</v>
      </c>
      <c r="AW190" s="845" t="s">
        <v>798</v>
      </c>
      <c r="AX190" s="845" t="s">
        <v>798</v>
      </c>
      <c r="AY190" s="845" t="s">
        <v>798</v>
      </c>
      <c r="AZ190" s="845" t="s">
        <v>798</v>
      </c>
      <c r="BA190" s="845" t="s">
        <v>798</v>
      </c>
      <c r="BB190" s="845" t="s">
        <v>798</v>
      </c>
      <c r="BC190" s="845" t="s">
        <v>798</v>
      </c>
      <c r="BD190" s="845" t="s">
        <v>798</v>
      </c>
      <c r="BE190" s="845" t="s">
        <v>798</v>
      </c>
      <c r="BF190" s="845" t="s">
        <v>798</v>
      </c>
      <c r="BG190" s="845" t="s">
        <v>798</v>
      </c>
      <c r="BH190" s="845" t="s">
        <v>798</v>
      </c>
      <c r="BI190" s="845" t="s">
        <v>798</v>
      </c>
      <c r="BJ190" s="845" t="s">
        <v>798</v>
      </c>
      <c r="BK190" s="845" t="s">
        <v>798</v>
      </c>
      <c r="BL190" s="845" t="s">
        <v>798</v>
      </c>
      <c r="BM190" s="845" t="s">
        <v>798</v>
      </c>
      <c r="BN190" s="845" t="s">
        <v>798</v>
      </c>
      <c r="BO190" s="845" t="s">
        <v>798</v>
      </c>
      <c r="BP190" s="845" t="s">
        <v>798</v>
      </c>
      <c r="BQ190" s="845" t="s">
        <v>798</v>
      </c>
      <c r="BR190" s="845" t="s">
        <v>798</v>
      </c>
      <c r="BS190" s="845" t="s">
        <v>798</v>
      </c>
      <c r="BT190" s="845" t="s">
        <v>798</v>
      </c>
      <c r="BU190" s="845" t="s">
        <v>798</v>
      </c>
      <c r="BV190" s="845" t="s">
        <v>798</v>
      </c>
      <c r="BW190" s="845" t="s">
        <v>798</v>
      </c>
      <c r="BX190" s="845" t="s">
        <v>798</v>
      </c>
      <c r="BY190" s="845" t="s">
        <v>798</v>
      </c>
      <c r="BZ190" s="845" t="s">
        <v>798</v>
      </c>
      <c r="CA190" s="845" t="s">
        <v>798</v>
      </c>
      <c r="CB190" s="845" t="s">
        <v>798</v>
      </c>
      <c r="CC190" s="845" t="s">
        <v>798</v>
      </c>
      <c r="CD190" s="845" t="s">
        <v>798</v>
      </c>
      <c r="CE190" s="845" t="s">
        <v>798</v>
      </c>
      <c r="CF190" s="845" t="s">
        <v>798</v>
      </c>
      <c r="CG190" s="845" t="s">
        <v>798</v>
      </c>
      <c r="CH190" s="845" t="s">
        <v>798</v>
      </c>
      <c r="CI190" s="845" t="s">
        <v>798</v>
      </c>
      <c r="CJ190" s="845" t="s">
        <v>798</v>
      </c>
      <c r="CK190" s="845" t="s">
        <v>798</v>
      </c>
      <c r="CL190" s="845" t="s">
        <v>798</v>
      </c>
      <c r="CM190" s="845" t="s">
        <v>798</v>
      </c>
      <c r="CN190" s="845" t="s">
        <v>798</v>
      </c>
      <c r="CO190" s="845" t="s">
        <v>798</v>
      </c>
      <c r="CP190" s="845" t="s">
        <v>798</v>
      </c>
      <c r="CQ190" s="845" t="s">
        <v>798</v>
      </c>
      <c r="CR190" s="845" t="s">
        <v>798</v>
      </c>
      <c r="CS190" s="845" t="s">
        <v>798</v>
      </c>
      <c r="CT190" s="845" t="s">
        <v>798</v>
      </c>
      <c r="CU190" s="845" t="s">
        <v>798</v>
      </c>
      <c r="CV190" s="845" t="s">
        <v>798</v>
      </c>
      <c r="CW190" s="845" t="s">
        <v>798</v>
      </c>
      <c r="CX190" s="845" t="s">
        <v>798</v>
      </c>
      <c r="CY190" s="845" t="s">
        <v>798</v>
      </c>
      <c r="CZ190" s="845" t="s">
        <v>798</v>
      </c>
      <c r="DA190" s="845" t="s">
        <v>798</v>
      </c>
      <c r="DB190" s="845" t="s">
        <v>798</v>
      </c>
      <c r="DC190" s="845" t="s">
        <v>798</v>
      </c>
      <c r="DD190" s="845" t="s">
        <v>798</v>
      </c>
      <c r="DE190" s="845" t="s">
        <v>798</v>
      </c>
      <c r="DF190" s="845" t="s">
        <v>798</v>
      </c>
      <c r="DG190" s="845" t="s">
        <v>798</v>
      </c>
      <c r="DH190" s="845" t="s">
        <v>798</v>
      </c>
      <c r="DI190" s="845" t="s">
        <v>798</v>
      </c>
      <c r="DJ190" s="845" t="s">
        <v>798</v>
      </c>
      <c r="DK190" s="845" t="s">
        <v>798</v>
      </c>
      <c r="DL190" s="845" t="s">
        <v>798</v>
      </c>
      <c r="DM190" s="845" t="s">
        <v>798</v>
      </c>
      <c r="DN190" s="845" t="s">
        <v>798</v>
      </c>
      <c r="DO190" s="845" t="s">
        <v>798</v>
      </c>
      <c r="DP190" s="845" t="s">
        <v>798</v>
      </c>
      <c r="DQ190" s="845" t="s">
        <v>798</v>
      </c>
      <c r="DR190" s="845" t="s">
        <v>798</v>
      </c>
      <c r="DS190" s="845" t="s">
        <v>798</v>
      </c>
      <c r="DT190" s="845" t="s">
        <v>798</v>
      </c>
      <c r="DU190" s="845" t="s">
        <v>798</v>
      </c>
      <c r="DV190" s="845" t="s">
        <v>798</v>
      </c>
      <c r="DW190" s="845" t="s">
        <v>798</v>
      </c>
      <c r="DX190" s="845" t="s">
        <v>798</v>
      </c>
      <c r="DY190" s="845" t="s">
        <v>798</v>
      </c>
      <c r="DZ190" s="845" t="s">
        <v>798</v>
      </c>
      <c r="EA190" s="845" t="s">
        <v>798</v>
      </c>
      <c r="EB190" s="845" t="s">
        <v>798</v>
      </c>
      <c r="EC190" s="845" t="s">
        <v>798</v>
      </c>
      <c r="ED190" s="845" t="s">
        <v>798</v>
      </c>
      <c r="EE190" s="845" t="s">
        <v>798</v>
      </c>
      <c r="EF190" s="845" t="s">
        <v>798</v>
      </c>
    </row>
    <row r="191" spans="1:136" x14ac:dyDescent="0.2">
      <c r="A191" s="845">
        <v>187</v>
      </c>
      <c r="B191" s="845">
        <v>7</v>
      </c>
      <c r="C191" s="845" t="s">
        <v>798</v>
      </c>
      <c r="D191" s="845" t="s">
        <v>798</v>
      </c>
      <c r="E191" s="845" t="s">
        <v>798</v>
      </c>
      <c r="F191" s="845" t="s">
        <v>798</v>
      </c>
      <c r="G191" s="845" t="s">
        <v>798</v>
      </c>
      <c r="H191" s="845" t="s">
        <v>798</v>
      </c>
      <c r="I191" s="845" t="s">
        <v>798</v>
      </c>
      <c r="J191" s="845" t="s">
        <v>798</v>
      </c>
      <c r="K191" s="845" t="s">
        <v>798</v>
      </c>
      <c r="L191" s="845" t="s">
        <v>798</v>
      </c>
      <c r="M191" s="845" t="s">
        <v>798</v>
      </c>
      <c r="N191" s="845" t="s">
        <v>798</v>
      </c>
      <c r="O191" s="845" t="s">
        <v>798</v>
      </c>
      <c r="P191" s="845" t="s">
        <v>798</v>
      </c>
      <c r="Q191" s="845" t="s">
        <v>798</v>
      </c>
      <c r="R191" s="845" t="s">
        <v>798</v>
      </c>
      <c r="S191" s="845" t="s">
        <v>798</v>
      </c>
      <c r="T191" s="845" t="s">
        <v>798</v>
      </c>
      <c r="U191" s="845" t="s">
        <v>798</v>
      </c>
      <c r="V191" s="845" t="s">
        <v>798</v>
      </c>
      <c r="W191" s="845" t="s">
        <v>798</v>
      </c>
      <c r="X191" s="845" t="s">
        <v>798</v>
      </c>
      <c r="Y191" s="845" t="s">
        <v>798</v>
      </c>
      <c r="Z191" s="845" t="s">
        <v>798</v>
      </c>
      <c r="AA191" s="845" t="s">
        <v>798</v>
      </c>
      <c r="AB191" s="845" t="s">
        <v>798</v>
      </c>
      <c r="AC191" s="845" t="s">
        <v>798</v>
      </c>
      <c r="AD191" s="845" t="s">
        <v>798</v>
      </c>
      <c r="AE191" s="845" t="s">
        <v>798</v>
      </c>
      <c r="AF191" s="845" t="s">
        <v>798</v>
      </c>
      <c r="AG191" s="845" t="s">
        <v>798</v>
      </c>
      <c r="AH191" s="845" t="s">
        <v>798</v>
      </c>
      <c r="AI191" s="845" t="s">
        <v>798</v>
      </c>
      <c r="AJ191" s="845" t="s">
        <v>798</v>
      </c>
      <c r="AK191" s="845" t="s">
        <v>798</v>
      </c>
      <c r="AL191" s="845" t="s">
        <v>798</v>
      </c>
      <c r="AM191" s="845" t="s">
        <v>798</v>
      </c>
      <c r="AN191" s="845" t="s">
        <v>798</v>
      </c>
      <c r="AO191" s="845" t="s">
        <v>798</v>
      </c>
      <c r="AP191" s="845" t="s">
        <v>798</v>
      </c>
      <c r="AQ191" s="845" t="s">
        <v>798</v>
      </c>
      <c r="AR191" s="845" t="s">
        <v>798</v>
      </c>
      <c r="AS191" s="845" t="s">
        <v>798</v>
      </c>
      <c r="AT191" s="845" t="s">
        <v>798</v>
      </c>
      <c r="AU191" s="845" t="s">
        <v>798</v>
      </c>
      <c r="AV191" s="845" t="s">
        <v>798</v>
      </c>
      <c r="AW191" s="845" t="s">
        <v>798</v>
      </c>
      <c r="AX191" s="845" t="s">
        <v>798</v>
      </c>
      <c r="AY191" s="845" t="s">
        <v>798</v>
      </c>
      <c r="AZ191" s="845" t="s">
        <v>798</v>
      </c>
      <c r="BA191" s="845" t="s">
        <v>798</v>
      </c>
      <c r="BB191" s="845" t="s">
        <v>798</v>
      </c>
      <c r="BC191" s="845" t="s">
        <v>798</v>
      </c>
      <c r="BD191" s="845" t="s">
        <v>798</v>
      </c>
      <c r="BE191" s="845" t="s">
        <v>798</v>
      </c>
      <c r="BF191" s="845" t="s">
        <v>798</v>
      </c>
      <c r="BG191" s="845" t="s">
        <v>798</v>
      </c>
      <c r="BH191" s="845" t="s">
        <v>798</v>
      </c>
      <c r="BI191" s="845" t="s">
        <v>798</v>
      </c>
      <c r="BJ191" s="845" t="s">
        <v>798</v>
      </c>
      <c r="BK191" s="845" t="s">
        <v>798</v>
      </c>
      <c r="BL191" s="845" t="s">
        <v>798</v>
      </c>
      <c r="BM191" s="845" t="s">
        <v>798</v>
      </c>
      <c r="BN191" s="845" t="s">
        <v>798</v>
      </c>
      <c r="BO191" s="845" t="s">
        <v>798</v>
      </c>
      <c r="BP191" s="845" t="s">
        <v>798</v>
      </c>
      <c r="BQ191" s="845" t="s">
        <v>798</v>
      </c>
      <c r="BR191" s="845" t="s">
        <v>798</v>
      </c>
      <c r="BS191" s="845" t="s">
        <v>798</v>
      </c>
      <c r="BT191" s="845" t="s">
        <v>798</v>
      </c>
      <c r="BU191" s="845" t="s">
        <v>798</v>
      </c>
      <c r="BV191" s="845" t="s">
        <v>798</v>
      </c>
      <c r="BW191" s="845" t="s">
        <v>798</v>
      </c>
      <c r="BX191" s="845" t="s">
        <v>798</v>
      </c>
      <c r="BY191" s="845" t="s">
        <v>798</v>
      </c>
      <c r="BZ191" s="845" t="s">
        <v>798</v>
      </c>
      <c r="CA191" s="845" t="s">
        <v>798</v>
      </c>
      <c r="CB191" s="845" t="s">
        <v>798</v>
      </c>
      <c r="CC191" s="845" t="s">
        <v>798</v>
      </c>
      <c r="CD191" s="845" t="s">
        <v>798</v>
      </c>
      <c r="CE191" s="845" t="s">
        <v>798</v>
      </c>
      <c r="CF191" s="845" t="s">
        <v>798</v>
      </c>
      <c r="CG191" s="845" t="s">
        <v>798</v>
      </c>
      <c r="CH191" s="845" t="s">
        <v>798</v>
      </c>
      <c r="CI191" s="845" t="s">
        <v>798</v>
      </c>
      <c r="CJ191" s="845" t="s">
        <v>798</v>
      </c>
      <c r="CK191" s="845" t="s">
        <v>798</v>
      </c>
      <c r="CL191" s="845" t="s">
        <v>798</v>
      </c>
      <c r="CM191" s="845" t="s">
        <v>798</v>
      </c>
      <c r="CN191" s="845" t="s">
        <v>798</v>
      </c>
      <c r="CO191" s="845" t="s">
        <v>798</v>
      </c>
      <c r="CP191" s="845" t="s">
        <v>798</v>
      </c>
      <c r="CQ191" s="845" t="s">
        <v>798</v>
      </c>
      <c r="CR191" s="845" t="s">
        <v>798</v>
      </c>
      <c r="CS191" s="845" t="s">
        <v>798</v>
      </c>
      <c r="CT191" s="845" t="s">
        <v>798</v>
      </c>
      <c r="CU191" s="845" t="s">
        <v>798</v>
      </c>
      <c r="CV191" s="845" t="s">
        <v>798</v>
      </c>
      <c r="CW191" s="845" t="s">
        <v>798</v>
      </c>
      <c r="CX191" s="845" t="s">
        <v>798</v>
      </c>
      <c r="CY191" s="845" t="s">
        <v>798</v>
      </c>
      <c r="CZ191" s="845" t="s">
        <v>798</v>
      </c>
      <c r="DA191" s="845" t="s">
        <v>798</v>
      </c>
      <c r="DB191" s="845" t="s">
        <v>798</v>
      </c>
      <c r="DC191" s="845" t="s">
        <v>798</v>
      </c>
      <c r="DD191" s="845" t="s">
        <v>798</v>
      </c>
      <c r="DE191" s="845" t="s">
        <v>798</v>
      </c>
      <c r="DF191" s="845" t="s">
        <v>798</v>
      </c>
      <c r="DG191" s="845" t="s">
        <v>798</v>
      </c>
      <c r="DH191" s="845" t="s">
        <v>798</v>
      </c>
      <c r="DI191" s="845" t="s">
        <v>798</v>
      </c>
      <c r="DJ191" s="845" t="s">
        <v>798</v>
      </c>
      <c r="DK191" s="845" t="s">
        <v>798</v>
      </c>
      <c r="DL191" s="845" t="s">
        <v>798</v>
      </c>
      <c r="DM191" s="845" t="s">
        <v>798</v>
      </c>
      <c r="DN191" s="845" t="s">
        <v>798</v>
      </c>
      <c r="DO191" s="845" t="s">
        <v>798</v>
      </c>
      <c r="DP191" s="845" t="s">
        <v>798</v>
      </c>
      <c r="DQ191" s="845" t="s">
        <v>798</v>
      </c>
      <c r="DR191" s="845" t="s">
        <v>798</v>
      </c>
      <c r="DS191" s="845" t="s">
        <v>798</v>
      </c>
      <c r="DT191" s="845" t="s">
        <v>798</v>
      </c>
      <c r="DU191" s="845" t="s">
        <v>798</v>
      </c>
      <c r="DV191" s="845" t="s">
        <v>798</v>
      </c>
      <c r="DW191" s="845" t="s">
        <v>798</v>
      </c>
      <c r="DX191" s="845" t="s">
        <v>798</v>
      </c>
      <c r="DY191" s="845" t="s">
        <v>798</v>
      </c>
      <c r="DZ191" s="845" t="s">
        <v>798</v>
      </c>
      <c r="EA191" s="845" t="s">
        <v>798</v>
      </c>
      <c r="EB191" s="845" t="s">
        <v>798</v>
      </c>
      <c r="EC191" s="845" t="s">
        <v>798</v>
      </c>
      <c r="ED191" s="845" t="s">
        <v>798</v>
      </c>
      <c r="EE191" s="845" t="s">
        <v>798</v>
      </c>
      <c r="EF191" s="845" t="s">
        <v>798</v>
      </c>
    </row>
    <row r="192" spans="1:136" x14ac:dyDescent="0.2">
      <c r="A192" s="845">
        <v>188</v>
      </c>
      <c r="B192" s="845">
        <v>8</v>
      </c>
      <c r="C192" s="845" t="s">
        <v>798</v>
      </c>
      <c r="D192" s="845" t="s">
        <v>798</v>
      </c>
      <c r="E192" s="845" t="s">
        <v>798</v>
      </c>
      <c r="F192" s="845" t="s">
        <v>798</v>
      </c>
      <c r="G192" s="845" t="s">
        <v>798</v>
      </c>
      <c r="H192" s="845" t="s">
        <v>798</v>
      </c>
      <c r="I192" s="845" t="s">
        <v>798</v>
      </c>
      <c r="J192" s="845" t="s">
        <v>798</v>
      </c>
      <c r="K192" s="845" t="s">
        <v>798</v>
      </c>
      <c r="L192" s="845" t="s">
        <v>798</v>
      </c>
      <c r="M192" s="845" t="s">
        <v>798</v>
      </c>
      <c r="N192" s="845" t="s">
        <v>798</v>
      </c>
      <c r="O192" s="845" t="s">
        <v>798</v>
      </c>
      <c r="P192" s="845" t="s">
        <v>798</v>
      </c>
      <c r="Q192" s="845" t="s">
        <v>798</v>
      </c>
      <c r="R192" s="845" t="s">
        <v>798</v>
      </c>
      <c r="S192" s="845" t="s">
        <v>798</v>
      </c>
      <c r="T192" s="845" t="s">
        <v>798</v>
      </c>
      <c r="U192" s="845" t="s">
        <v>798</v>
      </c>
      <c r="V192" s="845" t="s">
        <v>798</v>
      </c>
      <c r="W192" s="845" t="s">
        <v>798</v>
      </c>
      <c r="X192" s="845" t="s">
        <v>798</v>
      </c>
      <c r="Y192" s="845" t="s">
        <v>798</v>
      </c>
      <c r="Z192" s="845" t="s">
        <v>798</v>
      </c>
      <c r="AA192" s="845" t="s">
        <v>798</v>
      </c>
      <c r="AB192" s="845" t="s">
        <v>798</v>
      </c>
      <c r="AC192" s="845" t="s">
        <v>798</v>
      </c>
      <c r="AD192" s="845" t="s">
        <v>798</v>
      </c>
      <c r="AE192" s="845" t="s">
        <v>798</v>
      </c>
      <c r="AF192" s="845" t="s">
        <v>798</v>
      </c>
      <c r="AG192" s="845" t="s">
        <v>798</v>
      </c>
      <c r="AH192" s="845" t="s">
        <v>798</v>
      </c>
      <c r="AI192" s="845" t="s">
        <v>798</v>
      </c>
      <c r="AJ192" s="845" t="s">
        <v>798</v>
      </c>
      <c r="AK192" s="845" t="s">
        <v>798</v>
      </c>
      <c r="AL192" s="845" t="s">
        <v>798</v>
      </c>
      <c r="AM192" s="845" t="s">
        <v>798</v>
      </c>
      <c r="AN192" s="845" t="s">
        <v>798</v>
      </c>
      <c r="AO192" s="845" t="s">
        <v>798</v>
      </c>
      <c r="AP192" s="845" t="s">
        <v>798</v>
      </c>
      <c r="AQ192" s="845" t="s">
        <v>798</v>
      </c>
      <c r="AR192" s="845" t="s">
        <v>798</v>
      </c>
      <c r="AS192" s="845" t="s">
        <v>798</v>
      </c>
      <c r="AT192" s="845" t="s">
        <v>798</v>
      </c>
      <c r="AU192" s="845" t="s">
        <v>798</v>
      </c>
      <c r="AV192" s="845" t="s">
        <v>798</v>
      </c>
      <c r="AW192" s="845" t="s">
        <v>798</v>
      </c>
      <c r="AX192" s="845" t="s">
        <v>798</v>
      </c>
      <c r="AY192" s="845" t="s">
        <v>798</v>
      </c>
      <c r="AZ192" s="845" t="s">
        <v>798</v>
      </c>
      <c r="BA192" s="845" t="s">
        <v>798</v>
      </c>
      <c r="BB192" s="845" t="s">
        <v>798</v>
      </c>
      <c r="BC192" s="845" t="s">
        <v>798</v>
      </c>
      <c r="BD192" s="845" t="s">
        <v>798</v>
      </c>
      <c r="BE192" s="845" t="s">
        <v>798</v>
      </c>
      <c r="BF192" s="845" t="s">
        <v>798</v>
      </c>
      <c r="BG192" s="845" t="s">
        <v>798</v>
      </c>
      <c r="BH192" s="845" t="s">
        <v>798</v>
      </c>
      <c r="BI192" s="845" t="s">
        <v>798</v>
      </c>
      <c r="BJ192" s="845" t="s">
        <v>798</v>
      </c>
      <c r="BK192" s="845" t="s">
        <v>798</v>
      </c>
      <c r="BL192" s="845" t="s">
        <v>798</v>
      </c>
      <c r="BM192" s="845" t="s">
        <v>798</v>
      </c>
      <c r="BN192" s="845" t="s">
        <v>798</v>
      </c>
      <c r="BO192" s="845" t="s">
        <v>798</v>
      </c>
      <c r="BP192" s="845" t="s">
        <v>798</v>
      </c>
      <c r="BQ192" s="845" t="s">
        <v>798</v>
      </c>
      <c r="BR192" s="845" t="s">
        <v>798</v>
      </c>
      <c r="BS192" s="845" t="s">
        <v>798</v>
      </c>
      <c r="BT192" s="845" t="s">
        <v>798</v>
      </c>
      <c r="BU192" s="845" t="s">
        <v>798</v>
      </c>
      <c r="BV192" s="845" t="s">
        <v>798</v>
      </c>
      <c r="BW192" s="845" t="s">
        <v>798</v>
      </c>
      <c r="BX192" s="845" t="s">
        <v>798</v>
      </c>
      <c r="BY192" s="845" t="s">
        <v>798</v>
      </c>
      <c r="BZ192" s="845" t="s">
        <v>798</v>
      </c>
      <c r="CA192" s="845" t="s">
        <v>798</v>
      </c>
      <c r="CB192" s="845" t="s">
        <v>798</v>
      </c>
      <c r="CC192" s="845" t="s">
        <v>798</v>
      </c>
      <c r="CD192" s="845" t="s">
        <v>798</v>
      </c>
      <c r="CE192" s="845" t="s">
        <v>798</v>
      </c>
      <c r="CF192" s="845" t="s">
        <v>798</v>
      </c>
      <c r="CG192" s="845" t="s">
        <v>798</v>
      </c>
      <c r="CH192" s="845" t="s">
        <v>798</v>
      </c>
      <c r="CI192" s="845" t="s">
        <v>798</v>
      </c>
      <c r="CJ192" s="845" t="s">
        <v>798</v>
      </c>
      <c r="CK192" s="845" t="s">
        <v>798</v>
      </c>
      <c r="CL192" s="845" t="s">
        <v>798</v>
      </c>
      <c r="CM192" s="845" t="s">
        <v>798</v>
      </c>
      <c r="CN192" s="845" t="s">
        <v>798</v>
      </c>
      <c r="CO192" s="845" t="s">
        <v>798</v>
      </c>
      <c r="CP192" s="845" t="s">
        <v>798</v>
      </c>
      <c r="CQ192" s="845" t="s">
        <v>798</v>
      </c>
      <c r="CR192" s="845" t="s">
        <v>798</v>
      </c>
      <c r="CS192" s="845" t="s">
        <v>798</v>
      </c>
      <c r="CT192" s="845" t="s">
        <v>798</v>
      </c>
      <c r="CU192" s="845" t="s">
        <v>798</v>
      </c>
      <c r="CV192" s="845" t="s">
        <v>798</v>
      </c>
      <c r="CW192" s="845" t="s">
        <v>798</v>
      </c>
      <c r="CX192" s="845" t="s">
        <v>798</v>
      </c>
      <c r="CY192" s="845" t="s">
        <v>798</v>
      </c>
      <c r="CZ192" s="845" t="s">
        <v>798</v>
      </c>
      <c r="DA192" s="845" t="s">
        <v>798</v>
      </c>
      <c r="DB192" s="845" t="s">
        <v>798</v>
      </c>
      <c r="DC192" s="845" t="s">
        <v>798</v>
      </c>
      <c r="DD192" s="845" t="s">
        <v>798</v>
      </c>
      <c r="DE192" s="845" t="s">
        <v>798</v>
      </c>
      <c r="DF192" s="845" t="s">
        <v>798</v>
      </c>
      <c r="DG192" s="845" t="s">
        <v>798</v>
      </c>
      <c r="DH192" s="845" t="s">
        <v>798</v>
      </c>
      <c r="DI192" s="845" t="s">
        <v>798</v>
      </c>
      <c r="DJ192" s="845" t="s">
        <v>798</v>
      </c>
      <c r="DK192" s="845" t="s">
        <v>798</v>
      </c>
      <c r="DL192" s="845" t="s">
        <v>798</v>
      </c>
      <c r="DM192" s="845" t="s">
        <v>798</v>
      </c>
      <c r="DN192" s="845" t="s">
        <v>798</v>
      </c>
      <c r="DO192" s="845" t="s">
        <v>798</v>
      </c>
      <c r="DP192" s="845" t="s">
        <v>798</v>
      </c>
      <c r="DQ192" s="845" t="s">
        <v>798</v>
      </c>
      <c r="DR192" s="845" t="s">
        <v>798</v>
      </c>
      <c r="DS192" s="845" t="s">
        <v>798</v>
      </c>
      <c r="DT192" s="845" t="s">
        <v>798</v>
      </c>
      <c r="DU192" s="845" t="s">
        <v>798</v>
      </c>
      <c r="DV192" s="845" t="s">
        <v>798</v>
      </c>
      <c r="DW192" s="845" t="s">
        <v>798</v>
      </c>
      <c r="DX192" s="845" t="s">
        <v>798</v>
      </c>
      <c r="DY192" s="845" t="s">
        <v>798</v>
      </c>
      <c r="DZ192" s="845" t="s">
        <v>798</v>
      </c>
      <c r="EA192" s="845" t="s">
        <v>798</v>
      </c>
      <c r="EB192" s="845" t="s">
        <v>798</v>
      </c>
      <c r="EC192" s="845" t="s">
        <v>798</v>
      </c>
      <c r="ED192" s="845" t="s">
        <v>798</v>
      </c>
      <c r="EE192" s="845" t="s">
        <v>798</v>
      </c>
      <c r="EF192" s="845" t="s">
        <v>798</v>
      </c>
    </row>
    <row r="193" spans="1:136" x14ac:dyDescent="0.2">
      <c r="A193" s="845">
        <v>189</v>
      </c>
      <c r="B193" s="845">
        <v>9</v>
      </c>
      <c r="C193" s="845" t="s">
        <v>798</v>
      </c>
      <c r="D193" s="845" t="s">
        <v>798</v>
      </c>
      <c r="E193" s="845" t="s">
        <v>798</v>
      </c>
      <c r="F193" s="845" t="s">
        <v>798</v>
      </c>
      <c r="G193" s="845" t="s">
        <v>798</v>
      </c>
      <c r="H193" s="845" t="s">
        <v>798</v>
      </c>
      <c r="I193" s="845" t="s">
        <v>798</v>
      </c>
      <c r="J193" s="845" t="s">
        <v>798</v>
      </c>
      <c r="K193" s="845" t="s">
        <v>798</v>
      </c>
      <c r="L193" s="845" t="s">
        <v>798</v>
      </c>
      <c r="M193" s="845" t="s">
        <v>798</v>
      </c>
      <c r="N193" s="845" t="s">
        <v>798</v>
      </c>
      <c r="O193" s="845" t="s">
        <v>798</v>
      </c>
      <c r="P193" s="845" t="s">
        <v>798</v>
      </c>
      <c r="Q193" s="845" t="s">
        <v>798</v>
      </c>
      <c r="R193" s="845" t="s">
        <v>798</v>
      </c>
      <c r="S193" s="845" t="s">
        <v>798</v>
      </c>
      <c r="T193" s="845" t="s">
        <v>798</v>
      </c>
      <c r="U193" s="845" t="s">
        <v>798</v>
      </c>
      <c r="V193" s="845" t="s">
        <v>798</v>
      </c>
      <c r="W193" s="845" t="s">
        <v>798</v>
      </c>
      <c r="X193" s="845" t="s">
        <v>798</v>
      </c>
      <c r="Y193" s="845" t="s">
        <v>798</v>
      </c>
      <c r="Z193" s="845" t="s">
        <v>798</v>
      </c>
      <c r="AA193" s="845" t="s">
        <v>798</v>
      </c>
      <c r="AB193" s="845" t="s">
        <v>798</v>
      </c>
      <c r="AC193" s="845" t="s">
        <v>798</v>
      </c>
      <c r="AD193" s="845" t="s">
        <v>798</v>
      </c>
      <c r="AE193" s="845" t="s">
        <v>798</v>
      </c>
      <c r="AF193" s="845" t="s">
        <v>798</v>
      </c>
      <c r="AG193" s="845" t="s">
        <v>798</v>
      </c>
      <c r="AH193" s="845" t="s">
        <v>798</v>
      </c>
      <c r="AI193" s="845" t="s">
        <v>798</v>
      </c>
      <c r="AJ193" s="845" t="s">
        <v>798</v>
      </c>
      <c r="AK193" s="845" t="s">
        <v>798</v>
      </c>
      <c r="AL193" s="845" t="s">
        <v>798</v>
      </c>
      <c r="AM193" s="845" t="s">
        <v>798</v>
      </c>
      <c r="AN193" s="845" t="s">
        <v>798</v>
      </c>
      <c r="AO193" s="845" t="s">
        <v>798</v>
      </c>
      <c r="AP193" s="845" t="s">
        <v>798</v>
      </c>
      <c r="AQ193" s="845" t="s">
        <v>798</v>
      </c>
      <c r="AR193" s="845" t="s">
        <v>798</v>
      </c>
      <c r="AS193" s="845" t="s">
        <v>798</v>
      </c>
      <c r="AT193" s="845" t="s">
        <v>798</v>
      </c>
      <c r="AU193" s="845" t="s">
        <v>798</v>
      </c>
      <c r="AV193" s="845" t="s">
        <v>798</v>
      </c>
      <c r="AW193" s="845" t="s">
        <v>798</v>
      </c>
      <c r="AX193" s="845" t="s">
        <v>798</v>
      </c>
      <c r="AY193" s="845" t="s">
        <v>798</v>
      </c>
      <c r="AZ193" s="845" t="s">
        <v>798</v>
      </c>
      <c r="BA193" s="845" t="s">
        <v>798</v>
      </c>
      <c r="BB193" s="845" t="s">
        <v>798</v>
      </c>
      <c r="BC193" s="845" t="s">
        <v>798</v>
      </c>
      <c r="BD193" s="845" t="s">
        <v>798</v>
      </c>
      <c r="BE193" s="845" t="s">
        <v>798</v>
      </c>
      <c r="BF193" s="845" t="s">
        <v>798</v>
      </c>
      <c r="BG193" s="845" t="s">
        <v>798</v>
      </c>
      <c r="BH193" s="845" t="s">
        <v>798</v>
      </c>
      <c r="BI193" s="845" t="s">
        <v>798</v>
      </c>
      <c r="BJ193" s="845" t="s">
        <v>798</v>
      </c>
      <c r="BK193" s="845" t="s">
        <v>798</v>
      </c>
      <c r="BL193" s="845" t="s">
        <v>798</v>
      </c>
      <c r="BM193" s="845" t="s">
        <v>798</v>
      </c>
      <c r="BN193" s="845" t="s">
        <v>798</v>
      </c>
      <c r="BO193" s="845" t="s">
        <v>798</v>
      </c>
      <c r="BP193" s="845" t="s">
        <v>798</v>
      </c>
      <c r="BQ193" s="845" t="s">
        <v>798</v>
      </c>
      <c r="BR193" s="845" t="s">
        <v>798</v>
      </c>
      <c r="BS193" s="845" t="s">
        <v>798</v>
      </c>
      <c r="BT193" s="845" t="s">
        <v>798</v>
      </c>
      <c r="BU193" s="845" t="s">
        <v>798</v>
      </c>
      <c r="BV193" s="845" t="s">
        <v>798</v>
      </c>
      <c r="BW193" s="845" t="s">
        <v>798</v>
      </c>
      <c r="BX193" s="845" t="s">
        <v>798</v>
      </c>
      <c r="BY193" s="845" t="s">
        <v>798</v>
      </c>
      <c r="BZ193" s="845" t="s">
        <v>798</v>
      </c>
      <c r="CA193" s="845" t="s">
        <v>798</v>
      </c>
      <c r="CB193" s="845" t="s">
        <v>798</v>
      </c>
      <c r="CC193" s="845" t="s">
        <v>798</v>
      </c>
      <c r="CD193" s="845" t="s">
        <v>798</v>
      </c>
      <c r="CE193" s="845" t="s">
        <v>798</v>
      </c>
      <c r="CF193" s="845" t="s">
        <v>798</v>
      </c>
      <c r="CG193" s="845" t="s">
        <v>798</v>
      </c>
      <c r="CH193" s="845" t="s">
        <v>798</v>
      </c>
      <c r="CI193" s="845" t="s">
        <v>798</v>
      </c>
      <c r="CJ193" s="845" t="s">
        <v>798</v>
      </c>
      <c r="CK193" s="845" t="s">
        <v>798</v>
      </c>
      <c r="CL193" s="845" t="s">
        <v>798</v>
      </c>
      <c r="CM193" s="845" t="s">
        <v>798</v>
      </c>
      <c r="CN193" s="845" t="s">
        <v>798</v>
      </c>
      <c r="CO193" s="845" t="s">
        <v>798</v>
      </c>
      <c r="CP193" s="845" t="s">
        <v>798</v>
      </c>
      <c r="CQ193" s="845" t="s">
        <v>798</v>
      </c>
      <c r="CR193" s="845" t="s">
        <v>798</v>
      </c>
      <c r="CS193" s="845" t="s">
        <v>798</v>
      </c>
      <c r="CT193" s="845" t="s">
        <v>798</v>
      </c>
      <c r="CU193" s="845" t="s">
        <v>798</v>
      </c>
      <c r="CV193" s="845" t="s">
        <v>798</v>
      </c>
      <c r="CW193" s="845" t="s">
        <v>798</v>
      </c>
      <c r="CX193" s="845" t="s">
        <v>798</v>
      </c>
      <c r="CY193" s="845" t="s">
        <v>798</v>
      </c>
      <c r="CZ193" s="845" t="s">
        <v>798</v>
      </c>
      <c r="DA193" s="845" t="s">
        <v>798</v>
      </c>
      <c r="DB193" s="845" t="s">
        <v>798</v>
      </c>
      <c r="DC193" s="845" t="s">
        <v>798</v>
      </c>
      <c r="DD193" s="845" t="s">
        <v>798</v>
      </c>
      <c r="DE193" s="845" t="s">
        <v>798</v>
      </c>
      <c r="DF193" s="845" t="s">
        <v>798</v>
      </c>
      <c r="DG193" s="845" t="s">
        <v>798</v>
      </c>
      <c r="DH193" s="845" t="s">
        <v>798</v>
      </c>
      <c r="DI193" s="845" t="s">
        <v>798</v>
      </c>
      <c r="DJ193" s="845" t="s">
        <v>798</v>
      </c>
      <c r="DK193" s="845" t="s">
        <v>798</v>
      </c>
      <c r="DL193" s="845" t="s">
        <v>798</v>
      </c>
      <c r="DM193" s="845" t="s">
        <v>798</v>
      </c>
      <c r="DN193" s="845" t="s">
        <v>798</v>
      </c>
      <c r="DO193" s="845" t="s">
        <v>798</v>
      </c>
      <c r="DP193" s="845" t="s">
        <v>798</v>
      </c>
      <c r="DQ193" s="845" t="s">
        <v>798</v>
      </c>
      <c r="DR193" s="845" t="s">
        <v>798</v>
      </c>
      <c r="DS193" s="845" t="s">
        <v>798</v>
      </c>
      <c r="DT193" s="845" t="s">
        <v>798</v>
      </c>
      <c r="DU193" s="845" t="s">
        <v>798</v>
      </c>
      <c r="DV193" s="845" t="s">
        <v>798</v>
      </c>
      <c r="DW193" s="845" t="s">
        <v>798</v>
      </c>
      <c r="DX193" s="845" t="s">
        <v>798</v>
      </c>
      <c r="DY193" s="845" t="s">
        <v>798</v>
      </c>
      <c r="DZ193" s="845" t="s">
        <v>798</v>
      </c>
      <c r="EA193" s="845" t="s">
        <v>798</v>
      </c>
      <c r="EB193" s="845" t="s">
        <v>798</v>
      </c>
      <c r="EC193" s="845" t="s">
        <v>798</v>
      </c>
      <c r="ED193" s="845" t="s">
        <v>798</v>
      </c>
      <c r="EE193" s="845" t="s">
        <v>798</v>
      </c>
      <c r="EF193" s="845" t="s">
        <v>798</v>
      </c>
    </row>
    <row r="194" spans="1:136" x14ac:dyDescent="0.2">
      <c r="A194" s="845">
        <v>190</v>
      </c>
      <c r="B194" s="845">
        <v>10</v>
      </c>
      <c r="C194" s="845" t="s">
        <v>798</v>
      </c>
      <c r="D194" s="845" t="s">
        <v>798</v>
      </c>
      <c r="E194" s="845" t="s">
        <v>798</v>
      </c>
      <c r="F194" s="845" t="s">
        <v>798</v>
      </c>
      <c r="G194" s="845" t="s">
        <v>798</v>
      </c>
      <c r="H194" s="845" t="s">
        <v>798</v>
      </c>
      <c r="I194" s="845" t="s">
        <v>798</v>
      </c>
      <c r="J194" s="845" t="s">
        <v>798</v>
      </c>
      <c r="K194" s="845" t="s">
        <v>798</v>
      </c>
      <c r="L194" s="845" t="s">
        <v>798</v>
      </c>
      <c r="M194" s="845" t="s">
        <v>798</v>
      </c>
      <c r="N194" s="845" t="s">
        <v>798</v>
      </c>
      <c r="O194" s="845" t="s">
        <v>798</v>
      </c>
      <c r="P194" s="845" t="s">
        <v>798</v>
      </c>
      <c r="Q194" s="845" t="s">
        <v>798</v>
      </c>
      <c r="R194" s="845" t="s">
        <v>798</v>
      </c>
      <c r="S194" s="845" t="s">
        <v>798</v>
      </c>
      <c r="T194" s="845" t="s">
        <v>798</v>
      </c>
      <c r="U194" s="845" t="s">
        <v>798</v>
      </c>
      <c r="V194" s="845" t="s">
        <v>798</v>
      </c>
      <c r="W194" s="845" t="s">
        <v>798</v>
      </c>
      <c r="X194" s="845" t="s">
        <v>798</v>
      </c>
      <c r="Y194" s="845" t="s">
        <v>798</v>
      </c>
      <c r="Z194" s="845" t="s">
        <v>798</v>
      </c>
      <c r="AA194" s="845" t="s">
        <v>798</v>
      </c>
      <c r="AB194" s="845" t="s">
        <v>798</v>
      </c>
      <c r="AC194" s="845" t="s">
        <v>798</v>
      </c>
      <c r="AD194" s="845" t="s">
        <v>798</v>
      </c>
      <c r="AE194" s="845" t="s">
        <v>798</v>
      </c>
      <c r="AF194" s="845" t="s">
        <v>798</v>
      </c>
      <c r="AG194" s="845" t="s">
        <v>798</v>
      </c>
      <c r="AH194" s="845" t="s">
        <v>798</v>
      </c>
      <c r="AI194" s="845" t="s">
        <v>798</v>
      </c>
      <c r="AJ194" s="845" t="s">
        <v>798</v>
      </c>
      <c r="AK194" s="845" t="s">
        <v>798</v>
      </c>
      <c r="AL194" s="845" t="s">
        <v>798</v>
      </c>
      <c r="AM194" s="845" t="s">
        <v>798</v>
      </c>
      <c r="AN194" s="845" t="s">
        <v>798</v>
      </c>
      <c r="AO194" s="845" t="s">
        <v>798</v>
      </c>
      <c r="AP194" s="845" t="s">
        <v>798</v>
      </c>
      <c r="AQ194" s="845" t="s">
        <v>798</v>
      </c>
      <c r="AR194" s="845" t="s">
        <v>798</v>
      </c>
      <c r="AS194" s="845" t="s">
        <v>798</v>
      </c>
      <c r="AT194" s="845" t="s">
        <v>798</v>
      </c>
      <c r="AU194" s="845" t="s">
        <v>798</v>
      </c>
      <c r="AV194" s="845" t="s">
        <v>798</v>
      </c>
      <c r="AW194" s="845" t="s">
        <v>798</v>
      </c>
      <c r="AX194" s="845" t="s">
        <v>798</v>
      </c>
      <c r="AY194" s="845" t="s">
        <v>798</v>
      </c>
      <c r="AZ194" s="845" t="s">
        <v>798</v>
      </c>
      <c r="BA194" s="845" t="s">
        <v>798</v>
      </c>
      <c r="BB194" s="845" t="s">
        <v>798</v>
      </c>
      <c r="BC194" s="845" t="s">
        <v>798</v>
      </c>
      <c r="BD194" s="845" t="s">
        <v>798</v>
      </c>
      <c r="BE194" s="845" t="s">
        <v>798</v>
      </c>
      <c r="BF194" s="845" t="s">
        <v>798</v>
      </c>
      <c r="BG194" s="845" t="s">
        <v>798</v>
      </c>
      <c r="BH194" s="845" t="s">
        <v>798</v>
      </c>
      <c r="BI194" s="845" t="s">
        <v>798</v>
      </c>
      <c r="BJ194" s="845" t="s">
        <v>798</v>
      </c>
      <c r="BK194" s="845" t="s">
        <v>798</v>
      </c>
      <c r="BL194" s="845" t="s">
        <v>798</v>
      </c>
      <c r="BM194" s="845" t="s">
        <v>798</v>
      </c>
      <c r="BN194" s="845" t="s">
        <v>798</v>
      </c>
      <c r="BO194" s="845" t="s">
        <v>798</v>
      </c>
      <c r="BP194" s="845" t="s">
        <v>798</v>
      </c>
      <c r="BQ194" s="845" t="s">
        <v>798</v>
      </c>
      <c r="BR194" s="845" t="s">
        <v>798</v>
      </c>
      <c r="BS194" s="845" t="s">
        <v>798</v>
      </c>
      <c r="BT194" s="845" t="s">
        <v>798</v>
      </c>
      <c r="BU194" s="845" t="s">
        <v>798</v>
      </c>
      <c r="BV194" s="845" t="s">
        <v>798</v>
      </c>
      <c r="BW194" s="845" t="s">
        <v>798</v>
      </c>
      <c r="BX194" s="845" t="s">
        <v>798</v>
      </c>
      <c r="BY194" s="845" t="s">
        <v>798</v>
      </c>
      <c r="BZ194" s="845" t="s">
        <v>798</v>
      </c>
      <c r="CA194" s="845" t="s">
        <v>798</v>
      </c>
      <c r="CB194" s="845" t="s">
        <v>798</v>
      </c>
      <c r="CC194" s="845" t="s">
        <v>798</v>
      </c>
      <c r="CD194" s="845" t="s">
        <v>798</v>
      </c>
      <c r="CE194" s="845" t="s">
        <v>798</v>
      </c>
      <c r="CF194" s="845" t="s">
        <v>798</v>
      </c>
      <c r="CG194" s="845" t="s">
        <v>798</v>
      </c>
      <c r="CH194" s="845" t="s">
        <v>798</v>
      </c>
      <c r="CI194" s="845" t="s">
        <v>798</v>
      </c>
      <c r="CJ194" s="845" t="s">
        <v>798</v>
      </c>
      <c r="CK194" s="845" t="s">
        <v>798</v>
      </c>
      <c r="CL194" s="845" t="s">
        <v>798</v>
      </c>
      <c r="CM194" s="845" t="s">
        <v>798</v>
      </c>
      <c r="CN194" s="845" t="s">
        <v>798</v>
      </c>
      <c r="CO194" s="845" t="s">
        <v>798</v>
      </c>
      <c r="CP194" s="845" t="s">
        <v>798</v>
      </c>
      <c r="CQ194" s="845" t="s">
        <v>798</v>
      </c>
      <c r="CR194" s="845" t="s">
        <v>798</v>
      </c>
      <c r="CS194" s="845" t="s">
        <v>798</v>
      </c>
      <c r="CT194" s="845" t="s">
        <v>798</v>
      </c>
      <c r="CU194" s="845" t="s">
        <v>798</v>
      </c>
      <c r="CV194" s="845" t="s">
        <v>798</v>
      </c>
      <c r="CW194" s="845" t="s">
        <v>798</v>
      </c>
      <c r="CX194" s="845" t="s">
        <v>798</v>
      </c>
      <c r="CY194" s="845" t="s">
        <v>798</v>
      </c>
      <c r="CZ194" s="845" t="s">
        <v>798</v>
      </c>
      <c r="DA194" s="845" t="s">
        <v>798</v>
      </c>
      <c r="DB194" s="845" t="s">
        <v>798</v>
      </c>
      <c r="DC194" s="845" t="s">
        <v>798</v>
      </c>
      <c r="DD194" s="845" t="s">
        <v>798</v>
      </c>
      <c r="DE194" s="845" t="s">
        <v>798</v>
      </c>
      <c r="DF194" s="845" t="s">
        <v>798</v>
      </c>
      <c r="DG194" s="845" t="s">
        <v>798</v>
      </c>
      <c r="DH194" s="845" t="s">
        <v>798</v>
      </c>
      <c r="DI194" s="845" t="s">
        <v>798</v>
      </c>
      <c r="DJ194" s="845" t="s">
        <v>798</v>
      </c>
      <c r="DK194" s="845" t="s">
        <v>798</v>
      </c>
      <c r="DL194" s="845" t="s">
        <v>798</v>
      </c>
      <c r="DM194" s="845" t="s">
        <v>798</v>
      </c>
      <c r="DN194" s="845" t="s">
        <v>798</v>
      </c>
      <c r="DO194" s="845" t="s">
        <v>798</v>
      </c>
      <c r="DP194" s="845" t="s">
        <v>798</v>
      </c>
      <c r="DQ194" s="845" t="s">
        <v>798</v>
      </c>
      <c r="DR194" s="845" t="s">
        <v>798</v>
      </c>
      <c r="DS194" s="845" t="s">
        <v>798</v>
      </c>
      <c r="DT194" s="845" t="s">
        <v>798</v>
      </c>
      <c r="DU194" s="845" t="s">
        <v>798</v>
      </c>
      <c r="DV194" s="845" t="s">
        <v>798</v>
      </c>
      <c r="DW194" s="845" t="s">
        <v>798</v>
      </c>
      <c r="DX194" s="845" t="s">
        <v>798</v>
      </c>
      <c r="DY194" s="845" t="s">
        <v>798</v>
      </c>
      <c r="DZ194" s="845" t="s">
        <v>798</v>
      </c>
      <c r="EA194" s="845" t="s">
        <v>798</v>
      </c>
      <c r="EB194" s="845" t="s">
        <v>798</v>
      </c>
      <c r="EC194" s="845" t="s">
        <v>798</v>
      </c>
      <c r="ED194" s="845" t="s">
        <v>798</v>
      </c>
      <c r="EE194" s="845" t="s">
        <v>798</v>
      </c>
      <c r="EF194" s="845" t="s">
        <v>798</v>
      </c>
    </row>
    <row r="195" spans="1:136" x14ac:dyDescent="0.2">
      <c r="A195" s="845">
        <v>191</v>
      </c>
      <c r="B195" s="845">
        <v>11</v>
      </c>
      <c r="C195" s="845" t="s">
        <v>798</v>
      </c>
      <c r="D195" s="845" t="s">
        <v>798</v>
      </c>
      <c r="E195" s="845" t="s">
        <v>798</v>
      </c>
      <c r="F195" s="845" t="s">
        <v>798</v>
      </c>
      <c r="G195" s="845" t="s">
        <v>798</v>
      </c>
      <c r="H195" s="845" t="s">
        <v>798</v>
      </c>
      <c r="I195" s="845" t="s">
        <v>798</v>
      </c>
      <c r="J195" s="845" t="s">
        <v>798</v>
      </c>
      <c r="K195" s="845" t="s">
        <v>798</v>
      </c>
      <c r="L195" s="845" t="s">
        <v>798</v>
      </c>
      <c r="M195" s="845" t="s">
        <v>798</v>
      </c>
      <c r="N195" s="845" t="s">
        <v>798</v>
      </c>
      <c r="O195" s="845" t="s">
        <v>798</v>
      </c>
      <c r="P195" s="845" t="s">
        <v>798</v>
      </c>
      <c r="Q195" s="845" t="s">
        <v>798</v>
      </c>
      <c r="R195" s="845" t="s">
        <v>798</v>
      </c>
      <c r="S195" s="845" t="s">
        <v>798</v>
      </c>
      <c r="T195" s="845" t="s">
        <v>798</v>
      </c>
      <c r="U195" s="845" t="s">
        <v>798</v>
      </c>
      <c r="V195" s="845" t="s">
        <v>798</v>
      </c>
      <c r="W195" s="845" t="s">
        <v>798</v>
      </c>
      <c r="X195" s="845" t="s">
        <v>798</v>
      </c>
      <c r="Y195" s="845" t="s">
        <v>798</v>
      </c>
      <c r="Z195" s="845" t="s">
        <v>798</v>
      </c>
      <c r="AA195" s="845" t="s">
        <v>798</v>
      </c>
      <c r="AB195" s="845" t="s">
        <v>798</v>
      </c>
      <c r="AC195" s="845" t="s">
        <v>798</v>
      </c>
      <c r="AD195" s="845" t="s">
        <v>798</v>
      </c>
      <c r="AE195" s="845" t="s">
        <v>798</v>
      </c>
      <c r="AF195" s="845" t="s">
        <v>798</v>
      </c>
      <c r="AG195" s="845" t="s">
        <v>798</v>
      </c>
      <c r="AH195" s="845" t="s">
        <v>798</v>
      </c>
      <c r="AI195" s="845" t="s">
        <v>798</v>
      </c>
      <c r="AJ195" s="845" t="s">
        <v>798</v>
      </c>
      <c r="AK195" s="845" t="s">
        <v>798</v>
      </c>
      <c r="AL195" s="845" t="s">
        <v>798</v>
      </c>
      <c r="AM195" s="845" t="s">
        <v>798</v>
      </c>
      <c r="AN195" s="845" t="s">
        <v>798</v>
      </c>
      <c r="AO195" s="845" t="s">
        <v>798</v>
      </c>
      <c r="AP195" s="845" t="s">
        <v>798</v>
      </c>
      <c r="AQ195" s="845" t="s">
        <v>798</v>
      </c>
      <c r="AR195" s="845" t="s">
        <v>798</v>
      </c>
      <c r="AS195" s="845" t="s">
        <v>798</v>
      </c>
      <c r="AT195" s="845" t="s">
        <v>798</v>
      </c>
      <c r="AU195" s="845" t="s">
        <v>798</v>
      </c>
      <c r="AV195" s="845" t="s">
        <v>798</v>
      </c>
      <c r="AW195" s="845" t="s">
        <v>798</v>
      </c>
      <c r="AX195" s="845" t="s">
        <v>798</v>
      </c>
      <c r="AY195" s="845" t="s">
        <v>798</v>
      </c>
      <c r="AZ195" s="845" t="s">
        <v>798</v>
      </c>
      <c r="BA195" s="845" t="s">
        <v>798</v>
      </c>
      <c r="BB195" s="845" t="s">
        <v>798</v>
      </c>
      <c r="BC195" s="845" t="s">
        <v>798</v>
      </c>
      <c r="BD195" s="845" t="s">
        <v>798</v>
      </c>
      <c r="BE195" s="845" t="s">
        <v>798</v>
      </c>
      <c r="BF195" s="845" t="s">
        <v>798</v>
      </c>
      <c r="BG195" s="845" t="s">
        <v>798</v>
      </c>
      <c r="BH195" s="845" t="s">
        <v>798</v>
      </c>
      <c r="BI195" s="845" t="s">
        <v>798</v>
      </c>
      <c r="BJ195" s="845" t="s">
        <v>798</v>
      </c>
      <c r="BK195" s="845" t="s">
        <v>798</v>
      </c>
      <c r="BL195" s="845" t="s">
        <v>798</v>
      </c>
      <c r="BM195" s="845" t="s">
        <v>798</v>
      </c>
      <c r="BN195" s="845" t="s">
        <v>798</v>
      </c>
      <c r="BO195" s="845" t="s">
        <v>798</v>
      </c>
      <c r="BP195" s="845" t="s">
        <v>798</v>
      </c>
      <c r="BQ195" s="845" t="s">
        <v>798</v>
      </c>
      <c r="BR195" s="845" t="s">
        <v>798</v>
      </c>
      <c r="BS195" s="845" t="s">
        <v>798</v>
      </c>
      <c r="BT195" s="845" t="s">
        <v>798</v>
      </c>
      <c r="BU195" s="845" t="s">
        <v>798</v>
      </c>
      <c r="BV195" s="845" t="s">
        <v>798</v>
      </c>
      <c r="BW195" s="845" t="s">
        <v>798</v>
      </c>
      <c r="BX195" s="845" t="s">
        <v>798</v>
      </c>
      <c r="BY195" s="845" t="s">
        <v>798</v>
      </c>
      <c r="BZ195" s="845" t="s">
        <v>798</v>
      </c>
      <c r="CA195" s="845" t="s">
        <v>798</v>
      </c>
      <c r="CB195" s="845" t="s">
        <v>798</v>
      </c>
      <c r="CC195" s="845" t="s">
        <v>798</v>
      </c>
      <c r="CD195" s="845" t="s">
        <v>798</v>
      </c>
      <c r="CE195" s="845" t="s">
        <v>798</v>
      </c>
      <c r="CF195" s="845" t="s">
        <v>798</v>
      </c>
      <c r="CG195" s="845" t="s">
        <v>798</v>
      </c>
      <c r="CH195" s="845" t="s">
        <v>798</v>
      </c>
      <c r="CI195" s="845" t="s">
        <v>798</v>
      </c>
      <c r="CJ195" s="845" t="s">
        <v>798</v>
      </c>
      <c r="CK195" s="845" t="s">
        <v>798</v>
      </c>
      <c r="CL195" s="845" t="s">
        <v>798</v>
      </c>
      <c r="CM195" s="845" t="s">
        <v>798</v>
      </c>
      <c r="CN195" s="845" t="s">
        <v>798</v>
      </c>
      <c r="CO195" s="845" t="s">
        <v>798</v>
      </c>
      <c r="CP195" s="845" t="s">
        <v>798</v>
      </c>
      <c r="CQ195" s="845" t="s">
        <v>798</v>
      </c>
      <c r="CR195" s="845" t="s">
        <v>798</v>
      </c>
      <c r="CS195" s="845" t="s">
        <v>798</v>
      </c>
      <c r="CT195" s="845" t="s">
        <v>798</v>
      </c>
      <c r="CU195" s="845" t="s">
        <v>798</v>
      </c>
      <c r="CV195" s="845" t="s">
        <v>798</v>
      </c>
      <c r="CW195" s="845" t="s">
        <v>798</v>
      </c>
      <c r="CX195" s="845" t="s">
        <v>798</v>
      </c>
      <c r="CY195" s="845" t="s">
        <v>798</v>
      </c>
      <c r="CZ195" s="845" t="s">
        <v>798</v>
      </c>
      <c r="DA195" s="845" t="s">
        <v>798</v>
      </c>
      <c r="DB195" s="845" t="s">
        <v>798</v>
      </c>
      <c r="DC195" s="845" t="s">
        <v>798</v>
      </c>
      <c r="DD195" s="845" t="s">
        <v>798</v>
      </c>
      <c r="DE195" s="845" t="s">
        <v>798</v>
      </c>
      <c r="DF195" s="845" t="s">
        <v>798</v>
      </c>
      <c r="DG195" s="845" t="s">
        <v>798</v>
      </c>
      <c r="DH195" s="845" t="s">
        <v>798</v>
      </c>
      <c r="DI195" s="845" t="s">
        <v>798</v>
      </c>
      <c r="DJ195" s="845" t="s">
        <v>798</v>
      </c>
      <c r="DK195" s="845" t="s">
        <v>798</v>
      </c>
      <c r="DL195" s="845" t="s">
        <v>798</v>
      </c>
      <c r="DM195" s="845" t="s">
        <v>798</v>
      </c>
      <c r="DN195" s="845" t="s">
        <v>798</v>
      </c>
      <c r="DO195" s="845" t="s">
        <v>798</v>
      </c>
      <c r="DP195" s="845" t="s">
        <v>798</v>
      </c>
      <c r="DQ195" s="845" t="s">
        <v>798</v>
      </c>
      <c r="DR195" s="845" t="s">
        <v>798</v>
      </c>
      <c r="DS195" s="845" t="s">
        <v>798</v>
      </c>
      <c r="DT195" s="845" t="s">
        <v>798</v>
      </c>
      <c r="DU195" s="845" t="s">
        <v>798</v>
      </c>
      <c r="DV195" s="845" t="s">
        <v>798</v>
      </c>
      <c r="DW195" s="845" t="s">
        <v>798</v>
      </c>
      <c r="DX195" s="845" t="s">
        <v>798</v>
      </c>
      <c r="DY195" s="845" t="s">
        <v>798</v>
      </c>
      <c r="DZ195" s="845" t="s">
        <v>798</v>
      </c>
      <c r="EA195" s="845" t="s">
        <v>798</v>
      </c>
      <c r="EB195" s="845" t="s">
        <v>798</v>
      </c>
      <c r="EC195" s="845" t="s">
        <v>798</v>
      </c>
      <c r="ED195" s="845" t="s">
        <v>798</v>
      </c>
      <c r="EE195" s="845" t="s">
        <v>798</v>
      </c>
      <c r="EF195" s="845" t="s">
        <v>798</v>
      </c>
    </row>
    <row r="196" spans="1:136" x14ac:dyDescent="0.2">
      <c r="A196" s="845">
        <v>192</v>
      </c>
      <c r="B196" s="845">
        <v>12</v>
      </c>
      <c r="C196" s="845" t="s">
        <v>798</v>
      </c>
      <c r="D196" s="845" t="s">
        <v>798</v>
      </c>
      <c r="E196" s="845" t="s">
        <v>798</v>
      </c>
      <c r="F196" s="845" t="s">
        <v>798</v>
      </c>
      <c r="G196" s="845" t="s">
        <v>798</v>
      </c>
      <c r="H196" s="845" t="s">
        <v>798</v>
      </c>
      <c r="I196" s="845" t="s">
        <v>798</v>
      </c>
      <c r="J196" s="845" t="s">
        <v>798</v>
      </c>
      <c r="K196" s="845" t="s">
        <v>798</v>
      </c>
      <c r="L196" s="845" t="s">
        <v>798</v>
      </c>
      <c r="M196" s="845" t="s">
        <v>798</v>
      </c>
      <c r="N196" s="845" t="s">
        <v>798</v>
      </c>
      <c r="O196" s="845" t="s">
        <v>798</v>
      </c>
      <c r="P196" s="845" t="s">
        <v>798</v>
      </c>
      <c r="Q196" s="845" t="s">
        <v>798</v>
      </c>
      <c r="R196" s="845" t="s">
        <v>798</v>
      </c>
      <c r="S196" s="845" t="s">
        <v>798</v>
      </c>
      <c r="T196" s="845" t="s">
        <v>798</v>
      </c>
      <c r="U196" s="845" t="s">
        <v>798</v>
      </c>
      <c r="V196" s="845" t="s">
        <v>798</v>
      </c>
      <c r="W196" s="845" t="s">
        <v>798</v>
      </c>
      <c r="X196" s="845" t="s">
        <v>798</v>
      </c>
      <c r="Y196" s="845" t="s">
        <v>798</v>
      </c>
      <c r="Z196" s="845" t="s">
        <v>798</v>
      </c>
      <c r="AA196" s="845" t="s">
        <v>798</v>
      </c>
      <c r="AB196" s="845" t="s">
        <v>798</v>
      </c>
      <c r="AC196" s="845" t="s">
        <v>798</v>
      </c>
      <c r="AD196" s="845" t="s">
        <v>798</v>
      </c>
      <c r="AE196" s="845" t="s">
        <v>798</v>
      </c>
      <c r="AF196" s="845" t="s">
        <v>798</v>
      </c>
      <c r="AG196" s="845" t="s">
        <v>798</v>
      </c>
      <c r="AH196" s="845" t="s">
        <v>798</v>
      </c>
      <c r="AI196" s="845" t="s">
        <v>798</v>
      </c>
      <c r="AJ196" s="845" t="s">
        <v>798</v>
      </c>
      <c r="AK196" s="845" t="s">
        <v>798</v>
      </c>
      <c r="AL196" s="845" t="s">
        <v>798</v>
      </c>
      <c r="AM196" s="845" t="s">
        <v>798</v>
      </c>
      <c r="AN196" s="845" t="s">
        <v>798</v>
      </c>
      <c r="AO196" s="845" t="s">
        <v>798</v>
      </c>
      <c r="AP196" s="845" t="s">
        <v>798</v>
      </c>
      <c r="AQ196" s="845" t="s">
        <v>798</v>
      </c>
      <c r="AR196" s="845" t="s">
        <v>798</v>
      </c>
      <c r="AS196" s="845" t="s">
        <v>798</v>
      </c>
      <c r="AT196" s="845" t="s">
        <v>798</v>
      </c>
      <c r="AU196" s="845" t="s">
        <v>798</v>
      </c>
      <c r="AV196" s="845" t="s">
        <v>798</v>
      </c>
      <c r="AW196" s="845" t="s">
        <v>798</v>
      </c>
      <c r="AX196" s="845" t="s">
        <v>798</v>
      </c>
      <c r="AY196" s="845" t="s">
        <v>798</v>
      </c>
      <c r="AZ196" s="845" t="s">
        <v>798</v>
      </c>
      <c r="BA196" s="845" t="s">
        <v>798</v>
      </c>
      <c r="BB196" s="845" t="s">
        <v>798</v>
      </c>
      <c r="BC196" s="845" t="s">
        <v>798</v>
      </c>
      <c r="BD196" s="845" t="s">
        <v>798</v>
      </c>
      <c r="BE196" s="845" t="s">
        <v>798</v>
      </c>
      <c r="BF196" s="845" t="s">
        <v>798</v>
      </c>
      <c r="BG196" s="845" t="s">
        <v>798</v>
      </c>
      <c r="BH196" s="845" t="s">
        <v>798</v>
      </c>
      <c r="BI196" s="845" t="s">
        <v>798</v>
      </c>
      <c r="BJ196" s="845" t="s">
        <v>798</v>
      </c>
      <c r="BK196" s="845" t="s">
        <v>798</v>
      </c>
      <c r="BL196" s="845" t="s">
        <v>798</v>
      </c>
      <c r="BM196" s="845" t="s">
        <v>798</v>
      </c>
      <c r="BN196" s="845" t="s">
        <v>798</v>
      </c>
      <c r="BO196" s="845" t="s">
        <v>798</v>
      </c>
      <c r="BP196" s="845" t="s">
        <v>798</v>
      </c>
      <c r="BQ196" s="845" t="s">
        <v>798</v>
      </c>
      <c r="BR196" s="845" t="s">
        <v>798</v>
      </c>
      <c r="BS196" s="845" t="s">
        <v>798</v>
      </c>
      <c r="BT196" s="845" t="s">
        <v>798</v>
      </c>
      <c r="BU196" s="845" t="s">
        <v>798</v>
      </c>
      <c r="BV196" s="845" t="s">
        <v>798</v>
      </c>
      <c r="BW196" s="845" t="s">
        <v>798</v>
      </c>
      <c r="BX196" s="845" t="s">
        <v>798</v>
      </c>
      <c r="BY196" s="845" t="s">
        <v>798</v>
      </c>
      <c r="BZ196" s="845" t="s">
        <v>798</v>
      </c>
      <c r="CA196" s="845" t="s">
        <v>798</v>
      </c>
      <c r="CB196" s="845" t="s">
        <v>798</v>
      </c>
      <c r="CC196" s="845" t="s">
        <v>798</v>
      </c>
      <c r="CD196" s="845" t="s">
        <v>798</v>
      </c>
      <c r="CE196" s="845" t="s">
        <v>798</v>
      </c>
      <c r="CF196" s="845" t="s">
        <v>798</v>
      </c>
      <c r="CG196" s="845" t="s">
        <v>798</v>
      </c>
      <c r="CH196" s="845" t="s">
        <v>798</v>
      </c>
      <c r="CI196" s="845" t="s">
        <v>798</v>
      </c>
      <c r="CJ196" s="845" t="s">
        <v>798</v>
      </c>
      <c r="CK196" s="845" t="s">
        <v>798</v>
      </c>
      <c r="CL196" s="845" t="s">
        <v>798</v>
      </c>
      <c r="CM196" s="845" t="s">
        <v>798</v>
      </c>
      <c r="CN196" s="845" t="s">
        <v>798</v>
      </c>
      <c r="CO196" s="845" t="s">
        <v>798</v>
      </c>
      <c r="CP196" s="845" t="s">
        <v>798</v>
      </c>
      <c r="CQ196" s="845" t="s">
        <v>798</v>
      </c>
      <c r="CR196" s="845" t="s">
        <v>798</v>
      </c>
      <c r="CS196" s="845" t="s">
        <v>798</v>
      </c>
      <c r="CT196" s="845" t="s">
        <v>798</v>
      </c>
      <c r="CU196" s="845" t="s">
        <v>798</v>
      </c>
      <c r="CV196" s="845" t="s">
        <v>798</v>
      </c>
      <c r="CW196" s="845" t="s">
        <v>798</v>
      </c>
      <c r="CX196" s="845" t="s">
        <v>798</v>
      </c>
      <c r="CY196" s="845" t="s">
        <v>798</v>
      </c>
      <c r="CZ196" s="845" t="s">
        <v>798</v>
      </c>
      <c r="DA196" s="845" t="s">
        <v>798</v>
      </c>
      <c r="DB196" s="845" t="s">
        <v>798</v>
      </c>
      <c r="DC196" s="845" t="s">
        <v>798</v>
      </c>
      <c r="DD196" s="845" t="s">
        <v>798</v>
      </c>
      <c r="DE196" s="845" t="s">
        <v>798</v>
      </c>
      <c r="DF196" s="845" t="s">
        <v>798</v>
      </c>
      <c r="DG196" s="845" t="s">
        <v>798</v>
      </c>
      <c r="DH196" s="845" t="s">
        <v>798</v>
      </c>
      <c r="DI196" s="845" t="s">
        <v>798</v>
      </c>
      <c r="DJ196" s="845" t="s">
        <v>798</v>
      </c>
      <c r="DK196" s="845" t="s">
        <v>798</v>
      </c>
      <c r="DL196" s="845" t="s">
        <v>798</v>
      </c>
      <c r="DM196" s="845" t="s">
        <v>798</v>
      </c>
      <c r="DN196" s="845" t="s">
        <v>798</v>
      </c>
      <c r="DO196" s="845" t="s">
        <v>798</v>
      </c>
      <c r="DP196" s="845" t="s">
        <v>798</v>
      </c>
      <c r="DQ196" s="845" t="s">
        <v>798</v>
      </c>
      <c r="DR196" s="845" t="s">
        <v>798</v>
      </c>
      <c r="DS196" s="845" t="s">
        <v>798</v>
      </c>
      <c r="DT196" s="845" t="s">
        <v>798</v>
      </c>
      <c r="DU196" s="845" t="s">
        <v>798</v>
      </c>
      <c r="DV196" s="845" t="s">
        <v>798</v>
      </c>
      <c r="DW196" s="845" t="s">
        <v>798</v>
      </c>
      <c r="DX196" s="845" t="s">
        <v>798</v>
      </c>
      <c r="DY196" s="845" t="s">
        <v>798</v>
      </c>
      <c r="DZ196" s="845" t="s">
        <v>798</v>
      </c>
      <c r="EA196" s="845" t="s">
        <v>798</v>
      </c>
      <c r="EB196" s="845" t="s">
        <v>798</v>
      </c>
      <c r="EC196" s="845" t="s">
        <v>798</v>
      </c>
      <c r="ED196" s="845" t="s">
        <v>798</v>
      </c>
      <c r="EE196" s="845" t="s">
        <v>798</v>
      </c>
      <c r="EF196" s="845" t="s">
        <v>798</v>
      </c>
    </row>
    <row r="197" spans="1:136" x14ac:dyDescent="0.2">
      <c r="A197" s="845">
        <v>193</v>
      </c>
      <c r="B197" s="845">
        <v>1</v>
      </c>
      <c r="C197" s="845" t="s">
        <v>798</v>
      </c>
      <c r="D197" s="845" t="s">
        <v>798</v>
      </c>
      <c r="E197" s="845" t="s">
        <v>798</v>
      </c>
      <c r="F197" s="845" t="s">
        <v>798</v>
      </c>
      <c r="G197" s="845" t="s">
        <v>798</v>
      </c>
      <c r="H197" s="845" t="s">
        <v>798</v>
      </c>
      <c r="I197" s="845" t="s">
        <v>798</v>
      </c>
      <c r="J197" s="845" t="s">
        <v>798</v>
      </c>
      <c r="K197" s="845" t="s">
        <v>798</v>
      </c>
      <c r="L197" s="845" t="s">
        <v>798</v>
      </c>
      <c r="M197" s="845" t="s">
        <v>798</v>
      </c>
      <c r="N197" s="845" t="s">
        <v>798</v>
      </c>
      <c r="O197" s="845" t="s">
        <v>798</v>
      </c>
      <c r="P197" s="845" t="s">
        <v>798</v>
      </c>
      <c r="Q197" s="845" t="s">
        <v>798</v>
      </c>
      <c r="R197" s="845" t="s">
        <v>798</v>
      </c>
      <c r="S197" s="845" t="s">
        <v>798</v>
      </c>
      <c r="T197" s="845" t="s">
        <v>798</v>
      </c>
      <c r="U197" s="845" t="s">
        <v>798</v>
      </c>
      <c r="V197" s="845" t="s">
        <v>798</v>
      </c>
      <c r="W197" s="845" t="s">
        <v>798</v>
      </c>
      <c r="X197" s="845" t="s">
        <v>798</v>
      </c>
      <c r="Y197" s="845" t="s">
        <v>798</v>
      </c>
      <c r="Z197" s="845" t="s">
        <v>798</v>
      </c>
      <c r="AA197" s="845" t="s">
        <v>798</v>
      </c>
      <c r="AB197" s="845" t="s">
        <v>798</v>
      </c>
      <c r="AC197" s="845" t="s">
        <v>798</v>
      </c>
      <c r="AD197" s="845" t="s">
        <v>798</v>
      </c>
      <c r="AE197" s="845" t="s">
        <v>798</v>
      </c>
      <c r="AF197" s="845" t="s">
        <v>798</v>
      </c>
      <c r="AG197" s="845" t="s">
        <v>798</v>
      </c>
      <c r="AH197" s="845" t="s">
        <v>798</v>
      </c>
      <c r="AI197" s="845" t="s">
        <v>798</v>
      </c>
      <c r="AJ197" s="845" t="s">
        <v>798</v>
      </c>
      <c r="AK197" s="845" t="s">
        <v>798</v>
      </c>
      <c r="AL197" s="845" t="s">
        <v>798</v>
      </c>
      <c r="AM197" s="845" t="s">
        <v>798</v>
      </c>
      <c r="AN197" s="845" t="s">
        <v>798</v>
      </c>
      <c r="AO197" s="845" t="s">
        <v>798</v>
      </c>
      <c r="AP197" s="845" t="s">
        <v>798</v>
      </c>
      <c r="AQ197" s="845" t="s">
        <v>798</v>
      </c>
      <c r="AR197" s="845" t="s">
        <v>798</v>
      </c>
      <c r="AS197" s="845" t="s">
        <v>798</v>
      </c>
      <c r="AT197" s="845" t="s">
        <v>798</v>
      </c>
      <c r="AU197" s="845" t="s">
        <v>798</v>
      </c>
      <c r="AV197" s="845" t="s">
        <v>798</v>
      </c>
      <c r="AW197" s="845" t="s">
        <v>798</v>
      </c>
      <c r="AX197" s="845" t="s">
        <v>798</v>
      </c>
      <c r="AY197" s="845" t="s">
        <v>798</v>
      </c>
      <c r="AZ197" s="845" t="s">
        <v>798</v>
      </c>
      <c r="BA197" s="845" t="s">
        <v>798</v>
      </c>
      <c r="BB197" s="845" t="s">
        <v>798</v>
      </c>
      <c r="BC197" s="845" t="s">
        <v>798</v>
      </c>
      <c r="BD197" s="845" t="s">
        <v>798</v>
      </c>
      <c r="BE197" s="845" t="s">
        <v>798</v>
      </c>
      <c r="BF197" s="845" t="s">
        <v>798</v>
      </c>
      <c r="BG197" s="845" t="s">
        <v>798</v>
      </c>
      <c r="BH197" s="845" t="s">
        <v>798</v>
      </c>
      <c r="BI197" s="845" t="s">
        <v>798</v>
      </c>
      <c r="BJ197" s="845" t="s">
        <v>798</v>
      </c>
      <c r="BK197" s="845" t="s">
        <v>798</v>
      </c>
      <c r="BL197" s="845" t="s">
        <v>798</v>
      </c>
      <c r="BM197" s="845" t="s">
        <v>798</v>
      </c>
      <c r="BN197" s="845" t="s">
        <v>798</v>
      </c>
      <c r="BO197" s="845" t="s">
        <v>798</v>
      </c>
      <c r="BP197" s="845" t="s">
        <v>798</v>
      </c>
      <c r="BQ197" s="845" t="s">
        <v>798</v>
      </c>
      <c r="BR197" s="845" t="s">
        <v>798</v>
      </c>
      <c r="BS197" s="845" t="s">
        <v>798</v>
      </c>
      <c r="BT197" s="845" t="s">
        <v>798</v>
      </c>
      <c r="BU197" s="845" t="s">
        <v>798</v>
      </c>
      <c r="BV197" s="845" t="s">
        <v>798</v>
      </c>
      <c r="BW197" s="845" t="s">
        <v>798</v>
      </c>
      <c r="BX197" s="845" t="s">
        <v>798</v>
      </c>
      <c r="BY197" s="845" t="s">
        <v>798</v>
      </c>
      <c r="BZ197" s="845" t="s">
        <v>798</v>
      </c>
      <c r="CA197" s="845" t="s">
        <v>798</v>
      </c>
      <c r="CB197" s="845" t="s">
        <v>798</v>
      </c>
      <c r="CC197" s="845" t="s">
        <v>798</v>
      </c>
      <c r="CD197" s="845" t="s">
        <v>798</v>
      </c>
      <c r="CE197" s="845" t="s">
        <v>798</v>
      </c>
      <c r="CF197" s="845" t="s">
        <v>798</v>
      </c>
      <c r="CG197" s="845" t="s">
        <v>798</v>
      </c>
      <c r="CH197" s="845" t="s">
        <v>798</v>
      </c>
      <c r="CI197" s="845" t="s">
        <v>798</v>
      </c>
      <c r="CJ197" s="845" t="s">
        <v>798</v>
      </c>
      <c r="CK197" s="845" t="s">
        <v>798</v>
      </c>
      <c r="CL197" s="845" t="s">
        <v>798</v>
      </c>
      <c r="CM197" s="845" t="s">
        <v>798</v>
      </c>
      <c r="CN197" s="845" t="s">
        <v>798</v>
      </c>
      <c r="CO197" s="845" t="s">
        <v>798</v>
      </c>
      <c r="CP197" s="845" t="s">
        <v>798</v>
      </c>
      <c r="CQ197" s="845" t="s">
        <v>798</v>
      </c>
      <c r="CR197" s="845" t="s">
        <v>798</v>
      </c>
      <c r="CS197" s="845" t="s">
        <v>798</v>
      </c>
      <c r="CT197" s="845" t="s">
        <v>798</v>
      </c>
      <c r="CU197" s="845" t="s">
        <v>798</v>
      </c>
      <c r="CV197" s="845" t="s">
        <v>798</v>
      </c>
      <c r="CW197" s="845" t="s">
        <v>798</v>
      </c>
      <c r="CX197" s="845" t="s">
        <v>798</v>
      </c>
      <c r="CY197" s="845" t="s">
        <v>798</v>
      </c>
      <c r="CZ197" s="845" t="s">
        <v>798</v>
      </c>
      <c r="DA197" s="845" t="s">
        <v>798</v>
      </c>
      <c r="DB197" s="845" t="s">
        <v>798</v>
      </c>
      <c r="DC197" s="845" t="s">
        <v>798</v>
      </c>
      <c r="DD197" s="845" t="s">
        <v>798</v>
      </c>
      <c r="DE197" s="845" t="s">
        <v>798</v>
      </c>
      <c r="DF197" s="845" t="s">
        <v>798</v>
      </c>
      <c r="DG197" s="845" t="s">
        <v>798</v>
      </c>
      <c r="DH197" s="845" t="s">
        <v>798</v>
      </c>
      <c r="DI197" s="845" t="s">
        <v>798</v>
      </c>
      <c r="DJ197" s="845" t="s">
        <v>798</v>
      </c>
      <c r="DK197" s="845" t="s">
        <v>798</v>
      </c>
      <c r="DL197" s="845" t="s">
        <v>798</v>
      </c>
      <c r="DM197" s="845" t="s">
        <v>798</v>
      </c>
      <c r="DN197" s="845" t="s">
        <v>798</v>
      </c>
      <c r="DO197" s="845" t="s">
        <v>798</v>
      </c>
      <c r="DP197" s="845" t="s">
        <v>798</v>
      </c>
      <c r="DQ197" s="845" t="s">
        <v>798</v>
      </c>
      <c r="DR197" s="845" t="s">
        <v>798</v>
      </c>
      <c r="DS197" s="845" t="s">
        <v>798</v>
      </c>
      <c r="DT197" s="845" t="s">
        <v>798</v>
      </c>
      <c r="DU197" s="845" t="s">
        <v>798</v>
      </c>
      <c r="DV197" s="845" t="s">
        <v>798</v>
      </c>
      <c r="DW197" s="845" t="s">
        <v>798</v>
      </c>
      <c r="DX197" s="845" t="s">
        <v>798</v>
      </c>
      <c r="DY197" s="845" t="s">
        <v>798</v>
      </c>
      <c r="DZ197" s="845" t="s">
        <v>798</v>
      </c>
      <c r="EA197" s="845" t="s">
        <v>798</v>
      </c>
      <c r="EB197" s="845" t="s">
        <v>798</v>
      </c>
      <c r="EC197" s="845" t="s">
        <v>798</v>
      </c>
      <c r="ED197" s="845" t="s">
        <v>798</v>
      </c>
      <c r="EE197" s="845" t="s">
        <v>798</v>
      </c>
      <c r="EF197" s="845" t="s">
        <v>798</v>
      </c>
    </row>
    <row r="198" spans="1:136" x14ac:dyDescent="0.2">
      <c r="A198" s="845">
        <v>194</v>
      </c>
      <c r="B198" s="845">
        <v>2</v>
      </c>
      <c r="C198" s="845" t="s">
        <v>798</v>
      </c>
      <c r="D198" s="845" t="s">
        <v>798</v>
      </c>
      <c r="E198" s="845" t="s">
        <v>798</v>
      </c>
      <c r="F198" s="845" t="s">
        <v>798</v>
      </c>
      <c r="G198" s="845" t="s">
        <v>798</v>
      </c>
      <c r="H198" s="845" t="s">
        <v>798</v>
      </c>
      <c r="I198" s="845" t="s">
        <v>798</v>
      </c>
      <c r="J198" s="845" t="s">
        <v>798</v>
      </c>
      <c r="K198" s="845" t="s">
        <v>798</v>
      </c>
      <c r="L198" s="845" t="s">
        <v>798</v>
      </c>
      <c r="M198" s="845" t="s">
        <v>798</v>
      </c>
      <c r="N198" s="845" t="s">
        <v>798</v>
      </c>
      <c r="O198" s="845" t="s">
        <v>798</v>
      </c>
      <c r="P198" s="845" t="s">
        <v>798</v>
      </c>
      <c r="Q198" s="845" t="s">
        <v>798</v>
      </c>
      <c r="R198" s="845" t="s">
        <v>798</v>
      </c>
      <c r="S198" s="845" t="s">
        <v>798</v>
      </c>
      <c r="T198" s="845" t="s">
        <v>798</v>
      </c>
      <c r="U198" s="845" t="s">
        <v>798</v>
      </c>
      <c r="V198" s="845" t="s">
        <v>798</v>
      </c>
      <c r="W198" s="845" t="s">
        <v>798</v>
      </c>
      <c r="X198" s="845" t="s">
        <v>798</v>
      </c>
      <c r="Y198" s="845" t="s">
        <v>798</v>
      </c>
      <c r="Z198" s="845" t="s">
        <v>798</v>
      </c>
      <c r="AA198" s="845" t="s">
        <v>798</v>
      </c>
      <c r="AB198" s="845" t="s">
        <v>798</v>
      </c>
      <c r="AC198" s="845" t="s">
        <v>798</v>
      </c>
      <c r="AD198" s="845" t="s">
        <v>798</v>
      </c>
      <c r="AE198" s="845" t="s">
        <v>798</v>
      </c>
      <c r="AF198" s="845" t="s">
        <v>798</v>
      </c>
      <c r="AG198" s="845" t="s">
        <v>798</v>
      </c>
      <c r="AH198" s="845" t="s">
        <v>798</v>
      </c>
      <c r="AI198" s="845" t="s">
        <v>798</v>
      </c>
      <c r="AJ198" s="845" t="s">
        <v>798</v>
      </c>
      <c r="AK198" s="845" t="s">
        <v>798</v>
      </c>
      <c r="AL198" s="845" t="s">
        <v>798</v>
      </c>
      <c r="AM198" s="845" t="s">
        <v>798</v>
      </c>
      <c r="AN198" s="845" t="s">
        <v>798</v>
      </c>
      <c r="AO198" s="845" t="s">
        <v>798</v>
      </c>
      <c r="AP198" s="845" t="s">
        <v>798</v>
      </c>
      <c r="AQ198" s="845" t="s">
        <v>798</v>
      </c>
      <c r="AR198" s="845" t="s">
        <v>798</v>
      </c>
      <c r="AS198" s="845" t="s">
        <v>798</v>
      </c>
      <c r="AT198" s="845" t="s">
        <v>798</v>
      </c>
      <c r="AU198" s="845" t="s">
        <v>798</v>
      </c>
      <c r="AV198" s="845" t="s">
        <v>798</v>
      </c>
      <c r="AW198" s="845" t="s">
        <v>798</v>
      </c>
      <c r="AX198" s="845" t="s">
        <v>798</v>
      </c>
      <c r="AY198" s="845" t="s">
        <v>798</v>
      </c>
      <c r="AZ198" s="845" t="s">
        <v>798</v>
      </c>
      <c r="BA198" s="845" t="s">
        <v>798</v>
      </c>
      <c r="BB198" s="845" t="s">
        <v>798</v>
      </c>
      <c r="BC198" s="845" t="s">
        <v>798</v>
      </c>
      <c r="BD198" s="845" t="s">
        <v>798</v>
      </c>
      <c r="BE198" s="845" t="s">
        <v>798</v>
      </c>
      <c r="BF198" s="845" t="s">
        <v>798</v>
      </c>
      <c r="BG198" s="845" t="s">
        <v>798</v>
      </c>
      <c r="BH198" s="845" t="s">
        <v>798</v>
      </c>
      <c r="BI198" s="845" t="s">
        <v>798</v>
      </c>
      <c r="BJ198" s="845" t="s">
        <v>798</v>
      </c>
      <c r="BK198" s="845" t="s">
        <v>798</v>
      </c>
      <c r="BL198" s="845" t="s">
        <v>798</v>
      </c>
      <c r="BM198" s="845" t="s">
        <v>798</v>
      </c>
      <c r="BN198" s="845" t="s">
        <v>798</v>
      </c>
      <c r="BO198" s="845" t="s">
        <v>798</v>
      </c>
      <c r="BP198" s="845" t="s">
        <v>798</v>
      </c>
      <c r="BQ198" s="845" t="s">
        <v>798</v>
      </c>
      <c r="BR198" s="845" t="s">
        <v>798</v>
      </c>
      <c r="BS198" s="845" t="s">
        <v>798</v>
      </c>
      <c r="BT198" s="845" t="s">
        <v>798</v>
      </c>
      <c r="BU198" s="845" t="s">
        <v>798</v>
      </c>
      <c r="BV198" s="845" t="s">
        <v>798</v>
      </c>
      <c r="BW198" s="845" t="s">
        <v>798</v>
      </c>
      <c r="BX198" s="845" t="s">
        <v>798</v>
      </c>
      <c r="BY198" s="845" t="s">
        <v>798</v>
      </c>
      <c r="BZ198" s="845" t="s">
        <v>798</v>
      </c>
      <c r="CA198" s="845" t="s">
        <v>798</v>
      </c>
      <c r="CB198" s="845" t="s">
        <v>798</v>
      </c>
      <c r="CC198" s="845" t="s">
        <v>798</v>
      </c>
      <c r="CD198" s="845" t="s">
        <v>798</v>
      </c>
      <c r="CE198" s="845" t="s">
        <v>798</v>
      </c>
      <c r="CF198" s="845" t="s">
        <v>798</v>
      </c>
      <c r="CG198" s="845" t="s">
        <v>798</v>
      </c>
      <c r="CH198" s="845" t="s">
        <v>798</v>
      </c>
      <c r="CI198" s="845" t="s">
        <v>798</v>
      </c>
      <c r="CJ198" s="845" t="s">
        <v>798</v>
      </c>
      <c r="CK198" s="845" t="s">
        <v>798</v>
      </c>
      <c r="CL198" s="845" t="s">
        <v>798</v>
      </c>
      <c r="CM198" s="845" t="s">
        <v>798</v>
      </c>
      <c r="CN198" s="845" t="s">
        <v>798</v>
      </c>
      <c r="CO198" s="845" t="s">
        <v>798</v>
      </c>
      <c r="CP198" s="845" t="s">
        <v>798</v>
      </c>
      <c r="CQ198" s="845" t="s">
        <v>798</v>
      </c>
      <c r="CR198" s="845" t="s">
        <v>798</v>
      </c>
      <c r="CS198" s="845" t="s">
        <v>798</v>
      </c>
      <c r="CT198" s="845" t="s">
        <v>798</v>
      </c>
      <c r="CU198" s="845" t="s">
        <v>798</v>
      </c>
      <c r="CV198" s="845" t="s">
        <v>798</v>
      </c>
      <c r="CW198" s="845" t="s">
        <v>798</v>
      </c>
      <c r="CX198" s="845" t="s">
        <v>798</v>
      </c>
      <c r="CY198" s="845" t="s">
        <v>798</v>
      </c>
      <c r="CZ198" s="845" t="s">
        <v>798</v>
      </c>
      <c r="DA198" s="845" t="s">
        <v>798</v>
      </c>
      <c r="DB198" s="845" t="s">
        <v>798</v>
      </c>
      <c r="DC198" s="845" t="s">
        <v>798</v>
      </c>
      <c r="DD198" s="845" t="s">
        <v>798</v>
      </c>
      <c r="DE198" s="845" t="s">
        <v>798</v>
      </c>
      <c r="DF198" s="845" t="s">
        <v>798</v>
      </c>
      <c r="DG198" s="845" t="s">
        <v>798</v>
      </c>
      <c r="DH198" s="845" t="s">
        <v>798</v>
      </c>
      <c r="DI198" s="845" t="s">
        <v>798</v>
      </c>
      <c r="DJ198" s="845" t="s">
        <v>798</v>
      </c>
      <c r="DK198" s="845" t="s">
        <v>798</v>
      </c>
      <c r="DL198" s="845" t="s">
        <v>798</v>
      </c>
      <c r="DM198" s="845" t="s">
        <v>798</v>
      </c>
      <c r="DN198" s="845" t="s">
        <v>798</v>
      </c>
      <c r="DO198" s="845" t="s">
        <v>798</v>
      </c>
      <c r="DP198" s="845" t="s">
        <v>798</v>
      </c>
      <c r="DQ198" s="845" t="s">
        <v>798</v>
      </c>
      <c r="DR198" s="845" t="s">
        <v>798</v>
      </c>
      <c r="DS198" s="845" t="s">
        <v>798</v>
      </c>
      <c r="DT198" s="845" t="s">
        <v>798</v>
      </c>
      <c r="DU198" s="845" t="s">
        <v>798</v>
      </c>
      <c r="DV198" s="845" t="s">
        <v>798</v>
      </c>
      <c r="DW198" s="845" t="s">
        <v>798</v>
      </c>
      <c r="DX198" s="845" t="s">
        <v>798</v>
      </c>
      <c r="DY198" s="845" t="s">
        <v>798</v>
      </c>
      <c r="DZ198" s="845" t="s">
        <v>798</v>
      </c>
      <c r="EA198" s="845" t="s">
        <v>798</v>
      </c>
      <c r="EB198" s="845" t="s">
        <v>798</v>
      </c>
      <c r="EC198" s="845" t="s">
        <v>798</v>
      </c>
      <c r="ED198" s="845" t="s">
        <v>798</v>
      </c>
      <c r="EE198" s="845" t="s">
        <v>798</v>
      </c>
      <c r="EF198" s="845" t="s">
        <v>798</v>
      </c>
    </row>
    <row r="199" spans="1:136" x14ac:dyDescent="0.2">
      <c r="A199" s="845">
        <v>195</v>
      </c>
      <c r="B199" s="845">
        <v>3</v>
      </c>
      <c r="C199" s="845" t="s">
        <v>798</v>
      </c>
      <c r="D199" s="845" t="s">
        <v>798</v>
      </c>
      <c r="E199" s="845" t="s">
        <v>798</v>
      </c>
      <c r="F199" s="845" t="s">
        <v>798</v>
      </c>
      <c r="G199" s="845" t="s">
        <v>798</v>
      </c>
      <c r="H199" s="845" t="s">
        <v>798</v>
      </c>
      <c r="I199" s="845" t="s">
        <v>798</v>
      </c>
      <c r="J199" s="845" t="s">
        <v>798</v>
      </c>
      <c r="K199" s="845" t="s">
        <v>798</v>
      </c>
      <c r="L199" s="845" t="s">
        <v>798</v>
      </c>
      <c r="M199" s="845" t="s">
        <v>798</v>
      </c>
      <c r="N199" s="845" t="s">
        <v>798</v>
      </c>
      <c r="O199" s="845" t="s">
        <v>798</v>
      </c>
      <c r="P199" s="845" t="s">
        <v>798</v>
      </c>
      <c r="Q199" s="845" t="s">
        <v>798</v>
      </c>
      <c r="R199" s="845" t="s">
        <v>798</v>
      </c>
      <c r="S199" s="845" t="s">
        <v>798</v>
      </c>
      <c r="T199" s="845" t="s">
        <v>798</v>
      </c>
      <c r="U199" s="845" t="s">
        <v>798</v>
      </c>
      <c r="V199" s="845" t="s">
        <v>798</v>
      </c>
      <c r="W199" s="845" t="s">
        <v>798</v>
      </c>
      <c r="X199" s="845" t="s">
        <v>798</v>
      </c>
      <c r="Y199" s="845" t="s">
        <v>798</v>
      </c>
      <c r="Z199" s="845" t="s">
        <v>798</v>
      </c>
      <c r="AA199" s="845" t="s">
        <v>798</v>
      </c>
      <c r="AB199" s="845" t="s">
        <v>798</v>
      </c>
      <c r="AC199" s="845" t="s">
        <v>798</v>
      </c>
      <c r="AD199" s="845" t="s">
        <v>798</v>
      </c>
      <c r="AE199" s="845" t="s">
        <v>798</v>
      </c>
      <c r="AF199" s="845" t="s">
        <v>798</v>
      </c>
      <c r="AG199" s="845" t="s">
        <v>798</v>
      </c>
      <c r="AH199" s="845" t="s">
        <v>798</v>
      </c>
      <c r="AI199" s="845" t="s">
        <v>798</v>
      </c>
      <c r="AJ199" s="845" t="s">
        <v>798</v>
      </c>
      <c r="AK199" s="845" t="s">
        <v>798</v>
      </c>
      <c r="AL199" s="845" t="s">
        <v>798</v>
      </c>
      <c r="AM199" s="845" t="s">
        <v>798</v>
      </c>
      <c r="AN199" s="845" t="s">
        <v>798</v>
      </c>
      <c r="AO199" s="845" t="s">
        <v>798</v>
      </c>
      <c r="AP199" s="845" t="s">
        <v>798</v>
      </c>
      <c r="AQ199" s="845" t="s">
        <v>798</v>
      </c>
      <c r="AR199" s="845" t="s">
        <v>798</v>
      </c>
      <c r="AS199" s="845" t="s">
        <v>798</v>
      </c>
      <c r="AT199" s="845" t="s">
        <v>798</v>
      </c>
      <c r="AU199" s="845" t="s">
        <v>798</v>
      </c>
      <c r="AV199" s="845" t="s">
        <v>798</v>
      </c>
      <c r="AW199" s="845" t="s">
        <v>798</v>
      </c>
      <c r="AX199" s="845" t="s">
        <v>798</v>
      </c>
      <c r="AY199" s="845" t="s">
        <v>798</v>
      </c>
      <c r="AZ199" s="845" t="s">
        <v>798</v>
      </c>
      <c r="BA199" s="845" t="s">
        <v>798</v>
      </c>
      <c r="BB199" s="845" t="s">
        <v>798</v>
      </c>
      <c r="BC199" s="845" t="s">
        <v>798</v>
      </c>
      <c r="BD199" s="845" t="s">
        <v>798</v>
      </c>
      <c r="BE199" s="845" t="s">
        <v>798</v>
      </c>
      <c r="BF199" s="845" t="s">
        <v>798</v>
      </c>
      <c r="BG199" s="845" t="s">
        <v>798</v>
      </c>
      <c r="BH199" s="845" t="s">
        <v>798</v>
      </c>
      <c r="BI199" s="845" t="s">
        <v>798</v>
      </c>
      <c r="BJ199" s="845" t="s">
        <v>798</v>
      </c>
      <c r="BK199" s="845" t="s">
        <v>798</v>
      </c>
      <c r="BL199" s="845" t="s">
        <v>798</v>
      </c>
      <c r="BM199" s="845" t="s">
        <v>798</v>
      </c>
      <c r="BN199" s="845" t="s">
        <v>798</v>
      </c>
      <c r="BO199" s="845" t="s">
        <v>798</v>
      </c>
      <c r="BP199" s="845" t="s">
        <v>798</v>
      </c>
      <c r="BQ199" s="845" t="s">
        <v>798</v>
      </c>
      <c r="BR199" s="845" t="s">
        <v>798</v>
      </c>
      <c r="BS199" s="845" t="s">
        <v>798</v>
      </c>
      <c r="BT199" s="845" t="s">
        <v>798</v>
      </c>
      <c r="BU199" s="845" t="s">
        <v>798</v>
      </c>
      <c r="BV199" s="845" t="s">
        <v>798</v>
      </c>
      <c r="BW199" s="845" t="s">
        <v>798</v>
      </c>
      <c r="BX199" s="845" t="s">
        <v>798</v>
      </c>
      <c r="BY199" s="845" t="s">
        <v>798</v>
      </c>
      <c r="BZ199" s="845" t="s">
        <v>798</v>
      </c>
      <c r="CA199" s="845" t="s">
        <v>798</v>
      </c>
      <c r="CB199" s="845" t="s">
        <v>798</v>
      </c>
      <c r="CC199" s="845" t="s">
        <v>798</v>
      </c>
      <c r="CD199" s="845" t="s">
        <v>798</v>
      </c>
      <c r="CE199" s="845" t="s">
        <v>798</v>
      </c>
      <c r="CF199" s="845" t="s">
        <v>798</v>
      </c>
      <c r="CG199" s="845" t="s">
        <v>798</v>
      </c>
      <c r="CH199" s="845" t="s">
        <v>798</v>
      </c>
      <c r="CI199" s="845" t="s">
        <v>798</v>
      </c>
      <c r="CJ199" s="845" t="s">
        <v>798</v>
      </c>
      <c r="CK199" s="845" t="s">
        <v>798</v>
      </c>
      <c r="CL199" s="845" t="s">
        <v>798</v>
      </c>
      <c r="CM199" s="845" t="s">
        <v>798</v>
      </c>
      <c r="CN199" s="845" t="s">
        <v>798</v>
      </c>
      <c r="CO199" s="845" t="s">
        <v>798</v>
      </c>
      <c r="CP199" s="845" t="s">
        <v>798</v>
      </c>
      <c r="CQ199" s="845" t="s">
        <v>798</v>
      </c>
      <c r="CR199" s="845" t="s">
        <v>798</v>
      </c>
      <c r="CS199" s="845" t="s">
        <v>798</v>
      </c>
      <c r="CT199" s="845" t="s">
        <v>798</v>
      </c>
      <c r="CU199" s="845" t="s">
        <v>798</v>
      </c>
      <c r="CV199" s="845" t="s">
        <v>798</v>
      </c>
      <c r="CW199" s="845" t="s">
        <v>798</v>
      </c>
      <c r="CX199" s="845" t="s">
        <v>798</v>
      </c>
      <c r="CY199" s="845" t="s">
        <v>798</v>
      </c>
      <c r="CZ199" s="845" t="s">
        <v>798</v>
      </c>
      <c r="DA199" s="845" t="s">
        <v>798</v>
      </c>
      <c r="DB199" s="845" t="s">
        <v>798</v>
      </c>
      <c r="DC199" s="845" t="s">
        <v>798</v>
      </c>
      <c r="DD199" s="845" t="s">
        <v>798</v>
      </c>
      <c r="DE199" s="845" t="s">
        <v>798</v>
      </c>
      <c r="DF199" s="845" t="s">
        <v>798</v>
      </c>
      <c r="DG199" s="845" t="s">
        <v>798</v>
      </c>
      <c r="DH199" s="845" t="s">
        <v>798</v>
      </c>
      <c r="DI199" s="845" t="s">
        <v>798</v>
      </c>
      <c r="DJ199" s="845" t="s">
        <v>798</v>
      </c>
      <c r="DK199" s="845" t="s">
        <v>798</v>
      </c>
      <c r="DL199" s="845" t="s">
        <v>798</v>
      </c>
      <c r="DM199" s="845" t="s">
        <v>798</v>
      </c>
      <c r="DN199" s="845" t="s">
        <v>798</v>
      </c>
      <c r="DO199" s="845" t="s">
        <v>798</v>
      </c>
      <c r="DP199" s="845" t="s">
        <v>798</v>
      </c>
      <c r="DQ199" s="845" t="s">
        <v>798</v>
      </c>
      <c r="DR199" s="845" t="s">
        <v>798</v>
      </c>
      <c r="DS199" s="845" t="s">
        <v>798</v>
      </c>
      <c r="DT199" s="845" t="s">
        <v>798</v>
      </c>
      <c r="DU199" s="845" t="s">
        <v>798</v>
      </c>
      <c r="DV199" s="845" t="s">
        <v>798</v>
      </c>
      <c r="DW199" s="845" t="s">
        <v>798</v>
      </c>
      <c r="DX199" s="845" t="s">
        <v>798</v>
      </c>
      <c r="DY199" s="845" t="s">
        <v>798</v>
      </c>
      <c r="DZ199" s="845" t="s">
        <v>798</v>
      </c>
      <c r="EA199" s="845" t="s">
        <v>798</v>
      </c>
      <c r="EB199" s="845" t="s">
        <v>798</v>
      </c>
      <c r="EC199" s="845" t="s">
        <v>798</v>
      </c>
      <c r="ED199" s="845" t="s">
        <v>798</v>
      </c>
      <c r="EE199" s="845" t="s">
        <v>798</v>
      </c>
      <c r="EF199" s="845" t="s">
        <v>798</v>
      </c>
    </row>
    <row r="200" spans="1:136" x14ac:dyDescent="0.2">
      <c r="A200" s="845">
        <v>196</v>
      </c>
      <c r="B200" s="845">
        <v>4</v>
      </c>
      <c r="C200" s="845" t="s">
        <v>798</v>
      </c>
      <c r="D200" s="845" t="s">
        <v>798</v>
      </c>
      <c r="E200" s="845" t="s">
        <v>798</v>
      </c>
      <c r="F200" s="845" t="s">
        <v>798</v>
      </c>
      <c r="G200" s="845" t="s">
        <v>798</v>
      </c>
      <c r="H200" s="845" t="s">
        <v>798</v>
      </c>
      <c r="I200" s="845" t="s">
        <v>798</v>
      </c>
      <c r="J200" s="845" t="s">
        <v>798</v>
      </c>
      <c r="K200" s="845" t="s">
        <v>798</v>
      </c>
      <c r="L200" s="845" t="s">
        <v>798</v>
      </c>
      <c r="M200" s="845" t="s">
        <v>798</v>
      </c>
      <c r="N200" s="845" t="s">
        <v>798</v>
      </c>
      <c r="O200" s="845" t="s">
        <v>798</v>
      </c>
      <c r="P200" s="845" t="s">
        <v>798</v>
      </c>
      <c r="Q200" s="845" t="s">
        <v>798</v>
      </c>
      <c r="R200" s="845" t="s">
        <v>798</v>
      </c>
      <c r="S200" s="845" t="s">
        <v>798</v>
      </c>
      <c r="T200" s="845" t="s">
        <v>798</v>
      </c>
      <c r="U200" s="845" t="s">
        <v>798</v>
      </c>
      <c r="V200" s="845" t="s">
        <v>798</v>
      </c>
      <c r="W200" s="845" t="s">
        <v>798</v>
      </c>
      <c r="X200" s="845" t="s">
        <v>798</v>
      </c>
      <c r="Y200" s="845" t="s">
        <v>798</v>
      </c>
      <c r="Z200" s="845" t="s">
        <v>798</v>
      </c>
      <c r="AA200" s="845" t="s">
        <v>798</v>
      </c>
      <c r="AB200" s="845" t="s">
        <v>798</v>
      </c>
      <c r="AC200" s="845" t="s">
        <v>798</v>
      </c>
      <c r="AD200" s="845" t="s">
        <v>798</v>
      </c>
      <c r="AE200" s="845" t="s">
        <v>798</v>
      </c>
      <c r="AF200" s="845" t="s">
        <v>798</v>
      </c>
      <c r="AG200" s="845" t="s">
        <v>798</v>
      </c>
      <c r="AH200" s="845" t="s">
        <v>798</v>
      </c>
      <c r="AI200" s="845" t="s">
        <v>798</v>
      </c>
      <c r="AJ200" s="845" t="s">
        <v>798</v>
      </c>
      <c r="AK200" s="845" t="s">
        <v>798</v>
      </c>
      <c r="AL200" s="845" t="s">
        <v>798</v>
      </c>
      <c r="AM200" s="845" t="s">
        <v>798</v>
      </c>
      <c r="AN200" s="845" t="s">
        <v>798</v>
      </c>
      <c r="AO200" s="845" t="s">
        <v>798</v>
      </c>
      <c r="AP200" s="845" t="s">
        <v>798</v>
      </c>
      <c r="AQ200" s="845" t="s">
        <v>798</v>
      </c>
      <c r="AR200" s="845" t="s">
        <v>798</v>
      </c>
      <c r="AS200" s="845" t="s">
        <v>798</v>
      </c>
      <c r="AT200" s="845" t="s">
        <v>798</v>
      </c>
      <c r="AU200" s="845" t="s">
        <v>798</v>
      </c>
      <c r="AV200" s="845" t="s">
        <v>798</v>
      </c>
      <c r="AW200" s="845" t="s">
        <v>798</v>
      </c>
      <c r="AX200" s="845" t="s">
        <v>798</v>
      </c>
      <c r="AY200" s="845" t="s">
        <v>798</v>
      </c>
      <c r="AZ200" s="845" t="s">
        <v>798</v>
      </c>
      <c r="BA200" s="845" t="s">
        <v>798</v>
      </c>
      <c r="BB200" s="845" t="s">
        <v>798</v>
      </c>
      <c r="BC200" s="845" t="s">
        <v>798</v>
      </c>
      <c r="BD200" s="845" t="s">
        <v>798</v>
      </c>
      <c r="BE200" s="845" t="s">
        <v>798</v>
      </c>
      <c r="BF200" s="845" t="s">
        <v>798</v>
      </c>
      <c r="BG200" s="845" t="s">
        <v>798</v>
      </c>
      <c r="BH200" s="845" t="s">
        <v>798</v>
      </c>
      <c r="BI200" s="845" t="s">
        <v>798</v>
      </c>
      <c r="BJ200" s="845" t="s">
        <v>798</v>
      </c>
      <c r="BK200" s="845" t="s">
        <v>798</v>
      </c>
      <c r="BL200" s="845" t="s">
        <v>798</v>
      </c>
      <c r="BM200" s="845" t="s">
        <v>798</v>
      </c>
      <c r="BN200" s="845" t="s">
        <v>798</v>
      </c>
      <c r="BO200" s="845" t="s">
        <v>798</v>
      </c>
      <c r="BP200" s="845" t="s">
        <v>798</v>
      </c>
      <c r="BQ200" s="845" t="s">
        <v>798</v>
      </c>
      <c r="BR200" s="845" t="s">
        <v>798</v>
      </c>
      <c r="BS200" s="845" t="s">
        <v>798</v>
      </c>
      <c r="BT200" s="845" t="s">
        <v>798</v>
      </c>
      <c r="BU200" s="845" t="s">
        <v>798</v>
      </c>
      <c r="BV200" s="845" t="s">
        <v>798</v>
      </c>
      <c r="BW200" s="845" t="s">
        <v>798</v>
      </c>
      <c r="BX200" s="845" t="s">
        <v>798</v>
      </c>
      <c r="BY200" s="845" t="s">
        <v>798</v>
      </c>
      <c r="BZ200" s="845" t="s">
        <v>798</v>
      </c>
      <c r="CA200" s="845" t="s">
        <v>798</v>
      </c>
      <c r="CB200" s="845" t="s">
        <v>798</v>
      </c>
      <c r="CC200" s="845" t="s">
        <v>798</v>
      </c>
      <c r="CD200" s="845" t="s">
        <v>798</v>
      </c>
      <c r="CE200" s="845" t="s">
        <v>798</v>
      </c>
      <c r="CF200" s="845" t="s">
        <v>798</v>
      </c>
      <c r="CG200" s="845" t="s">
        <v>798</v>
      </c>
      <c r="CH200" s="845" t="s">
        <v>798</v>
      </c>
      <c r="CI200" s="845" t="s">
        <v>798</v>
      </c>
      <c r="CJ200" s="845" t="s">
        <v>798</v>
      </c>
      <c r="CK200" s="845" t="s">
        <v>798</v>
      </c>
      <c r="CL200" s="845" t="s">
        <v>798</v>
      </c>
      <c r="CM200" s="845" t="s">
        <v>798</v>
      </c>
      <c r="CN200" s="845" t="s">
        <v>798</v>
      </c>
      <c r="CO200" s="845" t="s">
        <v>798</v>
      </c>
      <c r="CP200" s="845" t="s">
        <v>798</v>
      </c>
      <c r="CQ200" s="845" t="s">
        <v>798</v>
      </c>
      <c r="CR200" s="845" t="s">
        <v>798</v>
      </c>
      <c r="CS200" s="845" t="s">
        <v>798</v>
      </c>
      <c r="CT200" s="845" t="s">
        <v>798</v>
      </c>
      <c r="CU200" s="845" t="s">
        <v>798</v>
      </c>
      <c r="CV200" s="845" t="s">
        <v>798</v>
      </c>
      <c r="CW200" s="845" t="s">
        <v>798</v>
      </c>
      <c r="CX200" s="845" t="s">
        <v>798</v>
      </c>
      <c r="CY200" s="845" t="s">
        <v>798</v>
      </c>
      <c r="CZ200" s="845" t="s">
        <v>798</v>
      </c>
      <c r="DA200" s="845" t="s">
        <v>798</v>
      </c>
      <c r="DB200" s="845" t="s">
        <v>798</v>
      </c>
      <c r="DC200" s="845" t="s">
        <v>798</v>
      </c>
      <c r="DD200" s="845" t="s">
        <v>798</v>
      </c>
      <c r="DE200" s="845" t="s">
        <v>798</v>
      </c>
      <c r="DF200" s="845" t="s">
        <v>798</v>
      </c>
      <c r="DG200" s="845" t="s">
        <v>798</v>
      </c>
      <c r="DH200" s="845" t="s">
        <v>798</v>
      </c>
      <c r="DI200" s="845" t="s">
        <v>798</v>
      </c>
      <c r="DJ200" s="845" t="s">
        <v>798</v>
      </c>
      <c r="DK200" s="845" t="s">
        <v>798</v>
      </c>
      <c r="DL200" s="845" t="s">
        <v>798</v>
      </c>
      <c r="DM200" s="845" t="s">
        <v>798</v>
      </c>
      <c r="DN200" s="845" t="s">
        <v>798</v>
      </c>
      <c r="DO200" s="845" t="s">
        <v>798</v>
      </c>
      <c r="DP200" s="845" t="s">
        <v>798</v>
      </c>
      <c r="DQ200" s="845" t="s">
        <v>798</v>
      </c>
      <c r="DR200" s="845" t="s">
        <v>798</v>
      </c>
      <c r="DS200" s="845" t="s">
        <v>798</v>
      </c>
      <c r="DT200" s="845" t="s">
        <v>798</v>
      </c>
      <c r="DU200" s="845" t="s">
        <v>798</v>
      </c>
      <c r="DV200" s="845" t="s">
        <v>798</v>
      </c>
      <c r="DW200" s="845" t="s">
        <v>798</v>
      </c>
      <c r="DX200" s="845" t="s">
        <v>798</v>
      </c>
      <c r="DY200" s="845" t="s">
        <v>798</v>
      </c>
      <c r="DZ200" s="845" t="s">
        <v>798</v>
      </c>
      <c r="EA200" s="845" t="s">
        <v>798</v>
      </c>
      <c r="EB200" s="845" t="s">
        <v>798</v>
      </c>
      <c r="EC200" s="845" t="s">
        <v>798</v>
      </c>
      <c r="ED200" s="845" t="s">
        <v>798</v>
      </c>
      <c r="EE200" s="845" t="s">
        <v>798</v>
      </c>
      <c r="EF200" s="845" t="s">
        <v>798</v>
      </c>
    </row>
    <row r="201" spans="1:136" x14ac:dyDescent="0.2">
      <c r="A201" s="845">
        <v>197</v>
      </c>
      <c r="B201" s="845">
        <v>5</v>
      </c>
      <c r="C201" s="845" t="s">
        <v>798</v>
      </c>
      <c r="D201" s="845" t="s">
        <v>798</v>
      </c>
      <c r="E201" s="845" t="s">
        <v>798</v>
      </c>
      <c r="F201" s="845" t="s">
        <v>798</v>
      </c>
      <c r="G201" s="845" t="s">
        <v>798</v>
      </c>
      <c r="H201" s="845" t="s">
        <v>798</v>
      </c>
      <c r="I201" s="845" t="s">
        <v>798</v>
      </c>
      <c r="J201" s="845" t="s">
        <v>798</v>
      </c>
      <c r="K201" s="845" t="s">
        <v>798</v>
      </c>
      <c r="L201" s="845" t="s">
        <v>798</v>
      </c>
      <c r="M201" s="845" t="s">
        <v>798</v>
      </c>
      <c r="N201" s="845" t="s">
        <v>798</v>
      </c>
      <c r="O201" s="845" t="s">
        <v>798</v>
      </c>
      <c r="P201" s="845" t="s">
        <v>798</v>
      </c>
      <c r="Q201" s="845" t="s">
        <v>798</v>
      </c>
      <c r="R201" s="845" t="s">
        <v>798</v>
      </c>
      <c r="S201" s="845" t="s">
        <v>798</v>
      </c>
      <c r="T201" s="845" t="s">
        <v>798</v>
      </c>
      <c r="U201" s="845" t="s">
        <v>798</v>
      </c>
      <c r="V201" s="845" t="s">
        <v>798</v>
      </c>
      <c r="W201" s="845" t="s">
        <v>798</v>
      </c>
      <c r="X201" s="845" t="s">
        <v>798</v>
      </c>
      <c r="Y201" s="845" t="s">
        <v>798</v>
      </c>
      <c r="Z201" s="845" t="s">
        <v>798</v>
      </c>
      <c r="AA201" s="845" t="s">
        <v>798</v>
      </c>
      <c r="AB201" s="845" t="s">
        <v>798</v>
      </c>
      <c r="AC201" s="845" t="s">
        <v>798</v>
      </c>
      <c r="AD201" s="845" t="s">
        <v>798</v>
      </c>
      <c r="AE201" s="845" t="s">
        <v>798</v>
      </c>
      <c r="AF201" s="845" t="s">
        <v>798</v>
      </c>
      <c r="AG201" s="845" t="s">
        <v>798</v>
      </c>
      <c r="AH201" s="845" t="s">
        <v>798</v>
      </c>
      <c r="AI201" s="845" t="s">
        <v>798</v>
      </c>
      <c r="AJ201" s="845" t="s">
        <v>798</v>
      </c>
      <c r="AK201" s="845" t="s">
        <v>798</v>
      </c>
      <c r="AL201" s="845" t="s">
        <v>798</v>
      </c>
      <c r="AM201" s="845" t="s">
        <v>798</v>
      </c>
      <c r="AN201" s="845" t="s">
        <v>798</v>
      </c>
      <c r="AO201" s="845" t="s">
        <v>798</v>
      </c>
      <c r="AP201" s="845" t="s">
        <v>798</v>
      </c>
      <c r="AQ201" s="845" t="s">
        <v>798</v>
      </c>
      <c r="AR201" s="845" t="s">
        <v>798</v>
      </c>
      <c r="AS201" s="845" t="s">
        <v>798</v>
      </c>
      <c r="AT201" s="845" t="s">
        <v>798</v>
      </c>
      <c r="AU201" s="845" t="s">
        <v>798</v>
      </c>
      <c r="AV201" s="845" t="s">
        <v>798</v>
      </c>
      <c r="AW201" s="845" t="s">
        <v>798</v>
      </c>
      <c r="AX201" s="845" t="s">
        <v>798</v>
      </c>
      <c r="AY201" s="845" t="s">
        <v>798</v>
      </c>
      <c r="AZ201" s="845" t="s">
        <v>798</v>
      </c>
      <c r="BA201" s="845" t="s">
        <v>798</v>
      </c>
      <c r="BB201" s="845" t="s">
        <v>798</v>
      </c>
      <c r="BC201" s="845" t="s">
        <v>798</v>
      </c>
      <c r="BD201" s="845" t="s">
        <v>798</v>
      </c>
      <c r="BE201" s="845" t="s">
        <v>798</v>
      </c>
      <c r="BF201" s="845" t="s">
        <v>798</v>
      </c>
      <c r="BG201" s="845" t="s">
        <v>798</v>
      </c>
      <c r="BH201" s="845" t="s">
        <v>798</v>
      </c>
      <c r="BI201" s="845" t="s">
        <v>798</v>
      </c>
      <c r="BJ201" s="845" t="s">
        <v>798</v>
      </c>
      <c r="BK201" s="845" t="s">
        <v>798</v>
      </c>
      <c r="BL201" s="845" t="s">
        <v>798</v>
      </c>
      <c r="BM201" s="845" t="s">
        <v>798</v>
      </c>
      <c r="BN201" s="845" t="s">
        <v>798</v>
      </c>
      <c r="BO201" s="845" t="s">
        <v>798</v>
      </c>
      <c r="BP201" s="845" t="s">
        <v>798</v>
      </c>
      <c r="BQ201" s="845" t="s">
        <v>798</v>
      </c>
      <c r="BR201" s="845" t="s">
        <v>798</v>
      </c>
      <c r="BS201" s="845" t="s">
        <v>798</v>
      </c>
      <c r="BT201" s="845" t="s">
        <v>798</v>
      </c>
      <c r="BU201" s="845" t="s">
        <v>798</v>
      </c>
      <c r="BV201" s="845" t="s">
        <v>798</v>
      </c>
      <c r="BW201" s="845" t="s">
        <v>798</v>
      </c>
      <c r="BX201" s="845" t="s">
        <v>798</v>
      </c>
      <c r="BY201" s="845" t="s">
        <v>798</v>
      </c>
      <c r="BZ201" s="845" t="s">
        <v>798</v>
      </c>
      <c r="CA201" s="845" t="s">
        <v>798</v>
      </c>
      <c r="CB201" s="845" t="s">
        <v>798</v>
      </c>
      <c r="CC201" s="845" t="s">
        <v>798</v>
      </c>
      <c r="CD201" s="845" t="s">
        <v>798</v>
      </c>
      <c r="CE201" s="845" t="s">
        <v>798</v>
      </c>
      <c r="CF201" s="845" t="s">
        <v>798</v>
      </c>
      <c r="CG201" s="845" t="s">
        <v>798</v>
      </c>
      <c r="CH201" s="845" t="s">
        <v>798</v>
      </c>
      <c r="CI201" s="845" t="s">
        <v>798</v>
      </c>
      <c r="CJ201" s="845" t="s">
        <v>798</v>
      </c>
      <c r="CK201" s="845" t="s">
        <v>798</v>
      </c>
      <c r="CL201" s="845" t="s">
        <v>798</v>
      </c>
      <c r="CM201" s="845" t="s">
        <v>798</v>
      </c>
      <c r="CN201" s="845" t="s">
        <v>798</v>
      </c>
      <c r="CO201" s="845" t="s">
        <v>798</v>
      </c>
      <c r="CP201" s="845" t="s">
        <v>798</v>
      </c>
      <c r="CQ201" s="845" t="s">
        <v>798</v>
      </c>
      <c r="CR201" s="845" t="s">
        <v>798</v>
      </c>
      <c r="CS201" s="845" t="s">
        <v>798</v>
      </c>
      <c r="CT201" s="845" t="s">
        <v>798</v>
      </c>
      <c r="CU201" s="845" t="s">
        <v>798</v>
      </c>
      <c r="CV201" s="845" t="s">
        <v>798</v>
      </c>
      <c r="CW201" s="845" t="s">
        <v>798</v>
      </c>
      <c r="CX201" s="845" t="s">
        <v>798</v>
      </c>
      <c r="CY201" s="845" t="s">
        <v>798</v>
      </c>
      <c r="CZ201" s="845" t="s">
        <v>798</v>
      </c>
      <c r="DA201" s="845" t="s">
        <v>798</v>
      </c>
      <c r="DB201" s="845" t="s">
        <v>798</v>
      </c>
      <c r="DC201" s="845" t="s">
        <v>798</v>
      </c>
      <c r="DD201" s="845" t="s">
        <v>798</v>
      </c>
      <c r="DE201" s="845" t="s">
        <v>798</v>
      </c>
      <c r="DF201" s="845" t="s">
        <v>798</v>
      </c>
      <c r="DG201" s="845" t="s">
        <v>798</v>
      </c>
      <c r="DH201" s="845" t="s">
        <v>798</v>
      </c>
      <c r="DI201" s="845" t="s">
        <v>798</v>
      </c>
      <c r="DJ201" s="845" t="s">
        <v>798</v>
      </c>
      <c r="DK201" s="845" t="s">
        <v>798</v>
      </c>
      <c r="DL201" s="845" t="s">
        <v>798</v>
      </c>
      <c r="DM201" s="845" t="s">
        <v>798</v>
      </c>
      <c r="DN201" s="845" t="s">
        <v>798</v>
      </c>
      <c r="DO201" s="845" t="s">
        <v>798</v>
      </c>
      <c r="DP201" s="845" t="s">
        <v>798</v>
      </c>
      <c r="DQ201" s="845" t="s">
        <v>798</v>
      </c>
      <c r="DR201" s="845" t="s">
        <v>798</v>
      </c>
      <c r="DS201" s="845" t="s">
        <v>798</v>
      </c>
      <c r="DT201" s="845" t="s">
        <v>798</v>
      </c>
      <c r="DU201" s="845" t="s">
        <v>798</v>
      </c>
      <c r="DV201" s="845" t="s">
        <v>798</v>
      </c>
      <c r="DW201" s="845" t="s">
        <v>798</v>
      </c>
      <c r="DX201" s="845" t="s">
        <v>798</v>
      </c>
      <c r="DY201" s="845" t="s">
        <v>798</v>
      </c>
      <c r="DZ201" s="845" t="s">
        <v>798</v>
      </c>
      <c r="EA201" s="845" t="s">
        <v>798</v>
      </c>
      <c r="EB201" s="845" t="s">
        <v>798</v>
      </c>
      <c r="EC201" s="845" t="s">
        <v>798</v>
      </c>
      <c r="ED201" s="845" t="s">
        <v>798</v>
      </c>
      <c r="EE201" s="845" t="s">
        <v>798</v>
      </c>
      <c r="EF201" s="845" t="s">
        <v>798</v>
      </c>
    </row>
    <row r="202" spans="1:136" x14ac:dyDescent="0.2">
      <c r="A202" s="845">
        <v>198</v>
      </c>
      <c r="B202" s="845">
        <v>6</v>
      </c>
      <c r="C202" s="845" t="s">
        <v>798</v>
      </c>
      <c r="D202" s="845" t="s">
        <v>798</v>
      </c>
      <c r="E202" s="845" t="s">
        <v>798</v>
      </c>
      <c r="F202" s="845" t="s">
        <v>798</v>
      </c>
      <c r="G202" s="845" t="s">
        <v>798</v>
      </c>
      <c r="H202" s="845" t="s">
        <v>798</v>
      </c>
      <c r="I202" s="845" t="s">
        <v>798</v>
      </c>
      <c r="J202" s="845" t="s">
        <v>798</v>
      </c>
      <c r="K202" s="845" t="s">
        <v>798</v>
      </c>
      <c r="L202" s="845" t="s">
        <v>798</v>
      </c>
      <c r="M202" s="845" t="s">
        <v>798</v>
      </c>
      <c r="N202" s="845" t="s">
        <v>798</v>
      </c>
      <c r="O202" s="845" t="s">
        <v>798</v>
      </c>
      <c r="P202" s="845" t="s">
        <v>798</v>
      </c>
      <c r="Q202" s="845" t="s">
        <v>798</v>
      </c>
      <c r="R202" s="845" t="s">
        <v>798</v>
      </c>
      <c r="S202" s="845" t="s">
        <v>798</v>
      </c>
      <c r="T202" s="845" t="s">
        <v>798</v>
      </c>
      <c r="U202" s="845" t="s">
        <v>798</v>
      </c>
      <c r="V202" s="845" t="s">
        <v>798</v>
      </c>
      <c r="W202" s="845" t="s">
        <v>798</v>
      </c>
      <c r="X202" s="845" t="s">
        <v>798</v>
      </c>
      <c r="Y202" s="845" t="s">
        <v>798</v>
      </c>
      <c r="Z202" s="845" t="s">
        <v>798</v>
      </c>
      <c r="AA202" s="845" t="s">
        <v>798</v>
      </c>
      <c r="AB202" s="845" t="s">
        <v>798</v>
      </c>
      <c r="AC202" s="845" t="s">
        <v>798</v>
      </c>
      <c r="AD202" s="845" t="s">
        <v>798</v>
      </c>
      <c r="AE202" s="845" t="s">
        <v>798</v>
      </c>
      <c r="AF202" s="845" t="s">
        <v>798</v>
      </c>
      <c r="AG202" s="845" t="s">
        <v>798</v>
      </c>
      <c r="AH202" s="845" t="s">
        <v>798</v>
      </c>
      <c r="AI202" s="845" t="s">
        <v>798</v>
      </c>
      <c r="AJ202" s="845" t="s">
        <v>798</v>
      </c>
      <c r="AK202" s="845" t="s">
        <v>798</v>
      </c>
      <c r="AL202" s="845" t="s">
        <v>798</v>
      </c>
      <c r="AM202" s="845" t="s">
        <v>798</v>
      </c>
      <c r="AN202" s="845" t="s">
        <v>798</v>
      </c>
      <c r="AO202" s="845" t="s">
        <v>798</v>
      </c>
      <c r="AP202" s="845" t="s">
        <v>798</v>
      </c>
      <c r="AQ202" s="845" t="s">
        <v>798</v>
      </c>
      <c r="AR202" s="845" t="s">
        <v>798</v>
      </c>
      <c r="AS202" s="845" t="s">
        <v>798</v>
      </c>
      <c r="AT202" s="845" t="s">
        <v>798</v>
      </c>
      <c r="AU202" s="845" t="s">
        <v>798</v>
      </c>
      <c r="AV202" s="845" t="s">
        <v>798</v>
      </c>
      <c r="AW202" s="845" t="s">
        <v>798</v>
      </c>
      <c r="AX202" s="845" t="s">
        <v>798</v>
      </c>
      <c r="AY202" s="845" t="s">
        <v>798</v>
      </c>
      <c r="AZ202" s="845" t="s">
        <v>798</v>
      </c>
      <c r="BA202" s="845" t="s">
        <v>798</v>
      </c>
      <c r="BB202" s="845" t="s">
        <v>798</v>
      </c>
      <c r="BC202" s="845" t="s">
        <v>798</v>
      </c>
      <c r="BD202" s="845" t="s">
        <v>798</v>
      </c>
      <c r="BE202" s="845" t="s">
        <v>798</v>
      </c>
      <c r="BF202" s="845" t="s">
        <v>798</v>
      </c>
      <c r="BG202" s="845" t="s">
        <v>798</v>
      </c>
      <c r="BH202" s="845" t="s">
        <v>798</v>
      </c>
      <c r="BI202" s="845" t="s">
        <v>798</v>
      </c>
      <c r="BJ202" s="845" t="s">
        <v>798</v>
      </c>
      <c r="BK202" s="845" t="s">
        <v>798</v>
      </c>
      <c r="BL202" s="845" t="s">
        <v>798</v>
      </c>
      <c r="BM202" s="845" t="s">
        <v>798</v>
      </c>
      <c r="BN202" s="845" t="s">
        <v>798</v>
      </c>
      <c r="BO202" s="845" t="s">
        <v>798</v>
      </c>
      <c r="BP202" s="845" t="s">
        <v>798</v>
      </c>
      <c r="BQ202" s="845" t="s">
        <v>798</v>
      </c>
      <c r="BR202" s="845" t="s">
        <v>798</v>
      </c>
      <c r="BS202" s="845" t="s">
        <v>798</v>
      </c>
      <c r="BT202" s="845" t="s">
        <v>798</v>
      </c>
      <c r="BU202" s="845" t="s">
        <v>798</v>
      </c>
      <c r="BV202" s="845" t="s">
        <v>798</v>
      </c>
      <c r="BW202" s="845" t="s">
        <v>798</v>
      </c>
      <c r="BX202" s="845" t="s">
        <v>798</v>
      </c>
      <c r="BY202" s="845" t="s">
        <v>798</v>
      </c>
      <c r="BZ202" s="845" t="s">
        <v>798</v>
      </c>
      <c r="CA202" s="845" t="s">
        <v>798</v>
      </c>
      <c r="CB202" s="845" t="s">
        <v>798</v>
      </c>
      <c r="CC202" s="845" t="s">
        <v>798</v>
      </c>
      <c r="CD202" s="845" t="s">
        <v>798</v>
      </c>
      <c r="CE202" s="845" t="s">
        <v>798</v>
      </c>
      <c r="CF202" s="845" t="s">
        <v>798</v>
      </c>
      <c r="CG202" s="845" t="s">
        <v>798</v>
      </c>
      <c r="CH202" s="845" t="s">
        <v>798</v>
      </c>
      <c r="CI202" s="845" t="s">
        <v>798</v>
      </c>
      <c r="CJ202" s="845" t="s">
        <v>798</v>
      </c>
      <c r="CK202" s="845" t="s">
        <v>798</v>
      </c>
      <c r="CL202" s="845" t="s">
        <v>798</v>
      </c>
      <c r="CM202" s="845" t="s">
        <v>798</v>
      </c>
      <c r="CN202" s="845" t="s">
        <v>798</v>
      </c>
      <c r="CO202" s="845" t="s">
        <v>798</v>
      </c>
      <c r="CP202" s="845" t="s">
        <v>798</v>
      </c>
      <c r="CQ202" s="845" t="s">
        <v>798</v>
      </c>
      <c r="CR202" s="845" t="s">
        <v>798</v>
      </c>
      <c r="CS202" s="845" t="s">
        <v>798</v>
      </c>
      <c r="CT202" s="845" t="s">
        <v>798</v>
      </c>
      <c r="CU202" s="845" t="s">
        <v>798</v>
      </c>
      <c r="CV202" s="845" t="s">
        <v>798</v>
      </c>
      <c r="CW202" s="845" t="s">
        <v>798</v>
      </c>
      <c r="CX202" s="845" t="s">
        <v>798</v>
      </c>
      <c r="CY202" s="845" t="s">
        <v>798</v>
      </c>
      <c r="CZ202" s="845" t="s">
        <v>798</v>
      </c>
      <c r="DA202" s="845" t="s">
        <v>798</v>
      </c>
      <c r="DB202" s="845" t="s">
        <v>798</v>
      </c>
      <c r="DC202" s="845" t="s">
        <v>798</v>
      </c>
      <c r="DD202" s="845" t="s">
        <v>798</v>
      </c>
      <c r="DE202" s="845" t="s">
        <v>798</v>
      </c>
      <c r="DF202" s="845" t="s">
        <v>798</v>
      </c>
      <c r="DG202" s="845" t="s">
        <v>798</v>
      </c>
      <c r="DH202" s="845" t="s">
        <v>798</v>
      </c>
      <c r="DI202" s="845" t="s">
        <v>798</v>
      </c>
      <c r="DJ202" s="845" t="s">
        <v>798</v>
      </c>
      <c r="DK202" s="845" t="s">
        <v>798</v>
      </c>
      <c r="DL202" s="845" t="s">
        <v>798</v>
      </c>
      <c r="DM202" s="845" t="s">
        <v>798</v>
      </c>
      <c r="DN202" s="845" t="s">
        <v>798</v>
      </c>
      <c r="DO202" s="845" t="s">
        <v>798</v>
      </c>
      <c r="DP202" s="845" t="s">
        <v>798</v>
      </c>
      <c r="DQ202" s="845" t="s">
        <v>798</v>
      </c>
      <c r="DR202" s="845" t="s">
        <v>798</v>
      </c>
      <c r="DS202" s="845" t="s">
        <v>798</v>
      </c>
      <c r="DT202" s="845" t="s">
        <v>798</v>
      </c>
      <c r="DU202" s="845" t="s">
        <v>798</v>
      </c>
      <c r="DV202" s="845" t="s">
        <v>798</v>
      </c>
      <c r="DW202" s="845" t="s">
        <v>798</v>
      </c>
      <c r="DX202" s="845" t="s">
        <v>798</v>
      </c>
      <c r="DY202" s="845" t="s">
        <v>798</v>
      </c>
      <c r="DZ202" s="845" t="s">
        <v>798</v>
      </c>
      <c r="EA202" s="845" t="s">
        <v>798</v>
      </c>
      <c r="EB202" s="845" t="s">
        <v>798</v>
      </c>
      <c r="EC202" s="845" t="s">
        <v>798</v>
      </c>
      <c r="ED202" s="845" t="s">
        <v>798</v>
      </c>
      <c r="EE202" s="845" t="s">
        <v>798</v>
      </c>
      <c r="EF202" s="845" t="s">
        <v>798</v>
      </c>
    </row>
    <row r="203" spans="1:136" x14ac:dyDescent="0.2">
      <c r="A203" s="845">
        <v>199</v>
      </c>
      <c r="B203" s="845">
        <v>7</v>
      </c>
      <c r="C203" s="845" t="s">
        <v>798</v>
      </c>
      <c r="D203" s="845" t="s">
        <v>798</v>
      </c>
      <c r="E203" s="845" t="s">
        <v>798</v>
      </c>
      <c r="F203" s="845" t="s">
        <v>798</v>
      </c>
      <c r="G203" s="845" t="s">
        <v>798</v>
      </c>
      <c r="H203" s="845" t="s">
        <v>798</v>
      </c>
      <c r="I203" s="845" t="s">
        <v>798</v>
      </c>
      <c r="J203" s="845" t="s">
        <v>798</v>
      </c>
      <c r="K203" s="845" t="s">
        <v>798</v>
      </c>
      <c r="L203" s="845" t="s">
        <v>798</v>
      </c>
      <c r="M203" s="845" t="s">
        <v>798</v>
      </c>
      <c r="N203" s="845" t="s">
        <v>798</v>
      </c>
      <c r="O203" s="845" t="s">
        <v>798</v>
      </c>
      <c r="P203" s="845" t="s">
        <v>798</v>
      </c>
      <c r="Q203" s="845" t="s">
        <v>798</v>
      </c>
      <c r="R203" s="845" t="s">
        <v>798</v>
      </c>
      <c r="S203" s="845" t="s">
        <v>798</v>
      </c>
      <c r="T203" s="845" t="s">
        <v>798</v>
      </c>
      <c r="U203" s="845" t="s">
        <v>798</v>
      </c>
      <c r="V203" s="845" t="s">
        <v>798</v>
      </c>
      <c r="W203" s="845" t="s">
        <v>798</v>
      </c>
      <c r="X203" s="845" t="s">
        <v>798</v>
      </c>
      <c r="Y203" s="845" t="s">
        <v>798</v>
      </c>
      <c r="Z203" s="845" t="s">
        <v>798</v>
      </c>
      <c r="AA203" s="845" t="s">
        <v>798</v>
      </c>
      <c r="AB203" s="845" t="s">
        <v>798</v>
      </c>
      <c r="AC203" s="845" t="s">
        <v>798</v>
      </c>
      <c r="AD203" s="845" t="s">
        <v>798</v>
      </c>
      <c r="AE203" s="845" t="s">
        <v>798</v>
      </c>
      <c r="AF203" s="845" t="s">
        <v>798</v>
      </c>
      <c r="AG203" s="845" t="s">
        <v>798</v>
      </c>
      <c r="AH203" s="845" t="s">
        <v>798</v>
      </c>
      <c r="AI203" s="845" t="s">
        <v>798</v>
      </c>
      <c r="AJ203" s="845" t="s">
        <v>798</v>
      </c>
      <c r="AK203" s="845" t="s">
        <v>798</v>
      </c>
      <c r="AL203" s="845" t="s">
        <v>798</v>
      </c>
      <c r="AM203" s="845" t="s">
        <v>798</v>
      </c>
      <c r="AN203" s="845" t="s">
        <v>798</v>
      </c>
      <c r="AO203" s="845" t="s">
        <v>798</v>
      </c>
      <c r="AP203" s="845" t="s">
        <v>798</v>
      </c>
      <c r="AQ203" s="845" t="s">
        <v>798</v>
      </c>
      <c r="AR203" s="845" t="s">
        <v>798</v>
      </c>
      <c r="AS203" s="845" t="s">
        <v>798</v>
      </c>
      <c r="AT203" s="845" t="s">
        <v>798</v>
      </c>
      <c r="AU203" s="845" t="s">
        <v>798</v>
      </c>
      <c r="AV203" s="845" t="s">
        <v>798</v>
      </c>
      <c r="AW203" s="845" t="s">
        <v>798</v>
      </c>
      <c r="AX203" s="845" t="s">
        <v>798</v>
      </c>
      <c r="AY203" s="845" t="s">
        <v>798</v>
      </c>
      <c r="AZ203" s="845" t="s">
        <v>798</v>
      </c>
      <c r="BA203" s="845" t="s">
        <v>798</v>
      </c>
      <c r="BB203" s="845" t="s">
        <v>798</v>
      </c>
      <c r="BC203" s="845" t="s">
        <v>798</v>
      </c>
      <c r="BD203" s="845" t="s">
        <v>798</v>
      </c>
      <c r="BE203" s="845" t="s">
        <v>798</v>
      </c>
      <c r="BF203" s="845" t="s">
        <v>798</v>
      </c>
      <c r="BG203" s="845" t="s">
        <v>798</v>
      </c>
      <c r="BH203" s="845" t="s">
        <v>798</v>
      </c>
      <c r="BI203" s="845" t="s">
        <v>798</v>
      </c>
      <c r="BJ203" s="845" t="s">
        <v>798</v>
      </c>
      <c r="BK203" s="845" t="s">
        <v>798</v>
      </c>
      <c r="BL203" s="845" t="s">
        <v>798</v>
      </c>
      <c r="BM203" s="845" t="s">
        <v>798</v>
      </c>
      <c r="BN203" s="845" t="s">
        <v>798</v>
      </c>
      <c r="BO203" s="845" t="s">
        <v>798</v>
      </c>
      <c r="BP203" s="845" t="s">
        <v>798</v>
      </c>
      <c r="BQ203" s="845" t="s">
        <v>798</v>
      </c>
      <c r="BR203" s="845" t="s">
        <v>798</v>
      </c>
      <c r="BS203" s="845" t="s">
        <v>798</v>
      </c>
      <c r="BT203" s="845" t="s">
        <v>798</v>
      </c>
      <c r="BU203" s="845" t="s">
        <v>798</v>
      </c>
      <c r="BV203" s="845" t="s">
        <v>798</v>
      </c>
      <c r="BW203" s="845" t="s">
        <v>798</v>
      </c>
      <c r="BX203" s="845" t="s">
        <v>798</v>
      </c>
      <c r="BY203" s="845" t="s">
        <v>798</v>
      </c>
      <c r="BZ203" s="845" t="s">
        <v>798</v>
      </c>
      <c r="CA203" s="845" t="s">
        <v>798</v>
      </c>
      <c r="CB203" s="845" t="s">
        <v>798</v>
      </c>
      <c r="CC203" s="845" t="s">
        <v>798</v>
      </c>
      <c r="CD203" s="845" t="s">
        <v>798</v>
      </c>
      <c r="CE203" s="845" t="s">
        <v>798</v>
      </c>
      <c r="CF203" s="845" t="s">
        <v>798</v>
      </c>
      <c r="CG203" s="845" t="s">
        <v>798</v>
      </c>
      <c r="CH203" s="845" t="s">
        <v>798</v>
      </c>
      <c r="CI203" s="845" t="s">
        <v>798</v>
      </c>
      <c r="CJ203" s="845" t="s">
        <v>798</v>
      </c>
      <c r="CK203" s="845" t="s">
        <v>798</v>
      </c>
      <c r="CL203" s="845" t="s">
        <v>798</v>
      </c>
      <c r="CM203" s="845" t="s">
        <v>798</v>
      </c>
      <c r="CN203" s="845" t="s">
        <v>798</v>
      </c>
      <c r="CO203" s="845" t="s">
        <v>798</v>
      </c>
      <c r="CP203" s="845" t="s">
        <v>798</v>
      </c>
      <c r="CQ203" s="845" t="s">
        <v>798</v>
      </c>
      <c r="CR203" s="845" t="s">
        <v>798</v>
      </c>
      <c r="CS203" s="845" t="s">
        <v>798</v>
      </c>
      <c r="CT203" s="845" t="s">
        <v>798</v>
      </c>
      <c r="CU203" s="845" t="s">
        <v>798</v>
      </c>
      <c r="CV203" s="845" t="s">
        <v>798</v>
      </c>
      <c r="CW203" s="845" t="s">
        <v>798</v>
      </c>
      <c r="CX203" s="845" t="s">
        <v>798</v>
      </c>
      <c r="CY203" s="845" t="s">
        <v>798</v>
      </c>
      <c r="CZ203" s="845" t="s">
        <v>798</v>
      </c>
      <c r="DA203" s="845" t="s">
        <v>798</v>
      </c>
      <c r="DB203" s="845" t="s">
        <v>798</v>
      </c>
      <c r="DC203" s="845" t="s">
        <v>798</v>
      </c>
      <c r="DD203" s="845" t="s">
        <v>798</v>
      </c>
      <c r="DE203" s="845" t="s">
        <v>798</v>
      </c>
      <c r="DF203" s="845" t="s">
        <v>798</v>
      </c>
      <c r="DG203" s="845" t="s">
        <v>798</v>
      </c>
      <c r="DH203" s="845" t="s">
        <v>798</v>
      </c>
      <c r="DI203" s="845" t="s">
        <v>798</v>
      </c>
      <c r="DJ203" s="845" t="s">
        <v>798</v>
      </c>
      <c r="DK203" s="845" t="s">
        <v>798</v>
      </c>
      <c r="DL203" s="845" t="s">
        <v>798</v>
      </c>
      <c r="DM203" s="845" t="s">
        <v>798</v>
      </c>
      <c r="DN203" s="845" t="s">
        <v>798</v>
      </c>
      <c r="DO203" s="845" t="s">
        <v>798</v>
      </c>
      <c r="DP203" s="845" t="s">
        <v>798</v>
      </c>
      <c r="DQ203" s="845" t="s">
        <v>798</v>
      </c>
      <c r="DR203" s="845" t="s">
        <v>798</v>
      </c>
      <c r="DS203" s="845" t="s">
        <v>798</v>
      </c>
      <c r="DT203" s="845" t="s">
        <v>798</v>
      </c>
      <c r="DU203" s="845" t="s">
        <v>798</v>
      </c>
      <c r="DV203" s="845" t="s">
        <v>798</v>
      </c>
      <c r="DW203" s="845" t="s">
        <v>798</v>
      </c>
      <c r="DX203" s="845" t="s">
        <v>798</v>
      </c>
      <c r="DY203" s="845" t="s">
        <v>798</v>
      </c>
      <c r="DZ203" s="845" t="s">
        <v>798</v>
      </c>
      <c r="EA203" s="845" t="s">
        <v>798</v>
      </c>
      <c r="EB203" s="845" t="s">
        <v>798</v>
      </c>
      <c r="EC203" s="845" t="s">
        <v>798</v>
      </c>
      <c r="ED203" s="845" t="s">
        <v>798</v>
      </c>
      <c r="EE203" s="845" t="s">
        <v>798</v>
      </c>
      <c r="EF203" s="845" t="s">
        <v>798</v>
      </c>
    </row>
    <row r="204" spans="1:136" x14ac:dyDescent="0.2">
      <c r="A204" s="845">
        <v>200</v>
      </c>
      <c r="B204" s="845">
        <v>8</v>
      </c>
      <c r="C204" s="845" t="s">
        <v>798</v>
      </c>
      <c r="D204" s="845" t="s">
        <v>798</v>
      </c>
      <c r="E204" s="845" t="s">
        <v>798</v>
      </c>
      <c r="F204" s="845" t="s">
        <v>798</v>
      </c>
      <c r="G204" s="845" t="s">
        <v>798</v>
      </c>
      <c r="H204" s="845" t="s">
        <v>798</v>
      </c>
      <c r="I204" s="845" t="s">
        <v>798</v>
      </c>
      <c r="J204" s="845" t="s">
        <v>798</v>
      </c>
      <c r="K204" s="845" t="s">
        <v>798</v>
      </c>
      <c r="L204" s="845" t="s">
        <v>798</v>
      </c>
      <c r="M204" s="845" t="s">
        <v>798</v>
      </c>
      <c r="N204" s="845" t="s">
        <v>798</v>
      </c>
      <c r="O204" s="845" t="s">
        <v>798</v>
      </c>
      <c r="P204" s="845" t="s">
        <v>798</v>
      </c>
      <c r="Q204" s="845" t="s">
        <v>798</v>
      </c>
      <c r="R204" s="845" t="s">
        <v>798</v>
      </c>
      <c r="S204" s="845" t="s">
        <v>798</v>
      </c>
      <c r="T204" s="845" t="s">
        <v>798</v>
      </c>
      <c r="U204" s="845" t="s">
        <v>798</v>
      </c>
      <c r="V204" s="845" t="s">
        <v>798</v>
      </c>
      <c r="W204" s="845" t="s">
        <v>798</v>
      </c>
      <c r="X204" s="845" t="s">
        <v>798</v>
      </c>
      <c r="Y204" s="845" t="s">
        <v>798</v>
      </c>
      <c r="Z204" s="845" t="s">
        <v>798</v>
      </c>
      <c r="AA204" s="845" t="s">
        <v>798</v>
      </c>
      <c r="AB204" s="845" t="s">
        <v>798</v>
      </c>
      <c r="AC204" s="845" t="s">
        <v>798</v>
      </c>
      <c r="AD204" s="845" t="s">
        <v>798</v>
      </c>
      <c r="AE204" s="845" t="s">
        <v>798</v>
      </c>
      <c r="AF204" s="845" t="s">
        <v>798</v>
      </c>
      <c r="AG204" s="845" t="s">
        <v>798</v>
      </c>
      <c r="AH204" s="845" t="s">
        <v>798</v>
      </c>
      <c r="AI204" s="845" t="s">
        <v>798</v>
      </c>
      <c r="AJ204" s="845" t="s">
        <v>798</v>
      </c>
      <c r="AK204" s="845" t="s">
        <v>798</v>
      </c>
      <c r="AL204" s="845" t="s">
        <v>798</v>
      </c>
      <c r="AM204" s="845" t="s">
        <v>798</v>
      </c>
      <c r="AN204" s="845" t="s">
        <v>798</v>
      </c>
      <c r="AO204" s="845" t="s">
        <v>798</v>
      </c>
      <c r="AP204" s="845" t="s">
        <v>798</v>
      </c>
      <c r="AQ204" s="845" t="s">
        <v>798</v>
      </c>
      <c r="AR204" s="845" t="s">
        <v>798</v>
      </c>
      <c r="AS204" s="845" t="s">
        <v>798</v>
      </c>
      <c r="AT204" s="845" t="s">
        <v>798</v>
      </c>
      <c r="AU204" s="845" t="s">
        <v>798</v>
      </c>
      <c r="AV204" s="845" t="s">
        <v>798</v>
      </c>
      <c r="AW204" s="845" t="s">
        <v>798</v>
      </c>
      <c r="AX204" s="845" t="s">
        <v>798</v>
      </c>
      <c r="AY204" s="845" t="s">
        <v>798</v>
      </c>
      <c r="AZ204" s="845" t="s">
        <v>798</v>
      </c>
      <c r="BA204" s="845" t="s">
        <v>798</v>
      </c>
      <c r="BB204" s="845" t="s">
        <v>798</v>
      </c>
      <c r="BC204" s="845" t="s">
        <v>798</v>
      </c>
      <c r="BD204" s="845" t="s">
        <v>798</v>
      </c>
      <c r="BE204" s="845" t="s">
        <v>798</v>
      </c>
      <c r="BF204" s="845" t="s">
        <v>798</v>
      </c>
      <c r="BG204" s="845" t="s">
        <v>798</v>
      </c>
      <c r="BH204" s="845" t="s">
        <v>798</v>
      </c>
      <c r="BI204" s="845" t="s">
        <v>798</v>
      </c>
      <c r="BJ204" s="845" t="s">
        <v>798</v>
      </c>
      <c r="BK204" s="845" t="s">
        <v>798</v>
      </c>
      <c r="BL204" s="845" t="s">
        <v>798</v>
      </c>
      <c r="BM204" s="845" t="s">
        <v>798</v>
      </c>
      <c r="BN204" s="845" t="s">
        <v>798</v>
      </c>
      <c r="BO204" s="845" t="s">
        <v>798</v>
      </c>
      <c r="BP204" s="845" t="s">
        <v>798</v>
      </c>
      <c r="BQ204" s="845" t="s">
        <v>798</v>
      </c>
      <c r="BR204" s="845" t="s">
        <v>798</v>
      </c>
      <c r="BS204" s="845" t="s">
        <v>798</v>
      </c>
      <c r="BT204" s="845" t="s">
        <v>798</v>
      </c>
      <c r="BU204" s="845" t="s">
        <v>798</v>
      </c>
      <c r="BV204" s="845" t="s">
        <v>798</v>
      </c>
      <c r="BW204" s="845" t="s">
        <v>798</v>
      </c>
      <c r="BX204" s="845" t="s">
        <v>798</v>
      </c>
      <c r="BY204" s="845" t="s">
        <v>798</v>
      </c>
      <c r="BZ204" s="845" t="s">
        <v>798</v>
      </c>
      <c r="CA204" s="845" t="s">
        <v>798</v>
      </c>
      <c r="CB204" s="845" t="s">
        <v>798</v>
      </c>
      <c r="CC204" s="845" t="s">
        <v>798</v>
      </c>
      <c r="CD204" s="845" t="s">
        <v>798</v>
      </c>
      <c r="CE204" s="845" t="s">
        <v>798</v>
      </c>
      <c r="CF204" s="845" t="s">
        <v>798</v>
      </c>
      <c r="CG204" s="845" t="s">
        <v>798</v>
      </c>
      <c r="CH204" s="845" t="s">
        <v>798</v>
      </c>
      <c r="CI204" s="845" t="s">
        <v>798</v>
      </c>
      <c r="CJ204" s="845" t="s">
        <v>798</v>
      </c>
      <c r="CK204" s="845" t="s">
        <v>798</v>
      </c>
      <c r="CL204" s="845" t="s">
        <v>798</v>
      </c>
      <c r="CM204" s="845" t="s">
        <v>798</v>
      </c>
      <c r="CN204" s="845" t="s">
        <v>798</v>
      </c>
      <c r="CO204" s="845" t="s">
        <v>798</v>
      </c>
      <c r="CP204" s="845" t="s">
        <v>798</v>
      </c>
      <c r="CQ204" s="845" t="s">
        <v>798</v>
      </c>
      <c r="CR204" s="845" t="s">
        <v>798</v>
      </c>
      <c r="CS204" s="845" t="s">
        <v>798</v>
      </c>
      <c r="CT204" s="845" t="s">
        <v>798</v>
      </c>
      <c r="CU204" s="845" t="s">
        <v>798</v>
      </c>
      <c r="CV204" s="845" t="s">
        <v>798</v>
      </c>
      <c r="CW204" s="845" t="s">
        <v>798</v>
      </c>
      <c r="CX204" s="845" t="s">
        <v>798</v>
      </c>
      <c r="CY204" s="845" t="s">
        <v>798</v>
      </c>
      <c r="CZ204" s="845" t="s">
        <v>798</v>
      </c>
      <c r="DA204" s="845" t="s">
        <v>798</v>
      </c>
      <c r="DB204" s="845" t="s">
        <v>798</v>
      </c>
      <c r="DC204" s="845" t="s">
        <v>798</v>
      </c>
      <c r="DD204" s="845" t="s">
        <v>798</v>
      </c>
      <c r="DE204" s="845" t="s">
        <v>798</v>
      </c>
      <c r="DF204" s="845" t="s">
        <v>798</v>
      </c>
      <c r="DG204" s="845" t="s">
        <v>798</v>
      </c>
      <c r="DH204" s="845" t="s">
        <v>798</v>
      </c>
      <c r="DI204" s="845" t="s">
        <v>798</v>
      </c>
      <c r="DJ204" s="845" t="s">
        <v>798</v>
      </c>
      <c r="DK204" s="845" t="s">
        <v>798</v>
      </c>
      <c r="DL204" s="845" t="s">
        <v>798</v>
      </c>
      <c r="DM204" s="845" t="s">
        <v>798</v>
      </c>
      <c r="DN204" s="845" t="s">
        <v>798</v>
      </c>
      <c r="DO204" s="845" t="s">
        <v>798</v>
      </c>
      <c r="DP204" s="845" t="s">
        <v>798</v>
      </c>
      <c r="DQ204" s="845" t="s">
        <v>798</v>
      </c>
      <c r="DR204" s="845" t="s">
        <v>798</v>
      </c>
      <c r="DS204" s="845" t="s">
        <v>798</v>
      </c>
      <c r="DT204" s="845" t="s">
        <v>798</v>
      </c>
      <c r="DU204" s="845" t="s">
        <v>798</v>
      </c>
      <c r="DV204" s="845" t="s">
        <v>798</v>
      </c>
      <c r="DW204" s="845" t="s">
        <v>798</v>
      </c>
      <c r="DX204" s="845" t="s">
        <v>798</v>
      </c>
      <c r="DY204" s="845" t="s">
        <v>798</v>
      </c>
      <c r="DZ204" s="845" t="s">
        <v>798</v>
      </c>
      <c r="EA204" s="845" t="s">
        <v>798</v>
      </c>
      <c r="EB204" s="845" t="s">
        <v>798</v>
      </c>
      <c r="EC204" s="845" t="s">
        <v>798</v>
      </c>
      <c r="ED204" s="845" t="s">
        <v>798</v>
      </c>
      <c r="EE204" s="845" t="s">
        <v>798</v>
      </c>
      <c r="EF204" s="845" t="s">
        <v>798</v>
      </c>
    </row>
    <row r="205" spans="1:136" x14ac:dyDescent="0.2">
      <c r="A205" s="845">
        <v>201</v>
      </c>
      <c r="B205" s="845">
        <v>9</v>
      </c>
      <c r="C205" s="845" t="s">
        <v>798</v>
      </c>
      <c r="D205" s="845" t="s">
        <v>798</v>
      </c>
      <c r="E205" s="845" t="s">
        <v>798</v>
      </c>
      <c r="F205" s="845" t="s">
        <v>798</v>
      </c>
      <c r="G205" s="845" t="s">
        <v>798</v>
      </c>
      <c r="H205" s="845" t="s">
        <v>798</v>
      </c>
      <c r="I205" s="845" t="s">
        <v>798</v>
      </c>
      <c r="J205" s="845" t="s">
        <v>798</v>
      </c>
      <c r="K205" s="845" t="s">
        <v>798</v>
      </c>
      <c r="L205" s="845" t="s">
        <v>798</v>
      </c>
      <c r="M205" s="845" t="s">
        <v>798</v>
      </c>
      <c r="N205" s="845" t="s">
        <v>798</v>
      </c>
      <c r="O205" s="845" t="s">
        <v>798</v>
      </c>
      <c r="P205" s="845" t="s">
        <v>798</v>
      </c>
      <c r="Q205" s="845" t="s">
        <v>798</v>
      </c>
      <c r="R205" s="845" t="s">
        <v>798</v>
      </c>
      <c r="S205" s="845" t="s">
        <v>798</v>
      </c>
      <c r="T205" s="845" t="s">
        <v>798</v>
      </c>
      <c r="U205" s="845" t="s">
        <v>798</v>
      </c>
      <c r="V205" s="845" t="s">
        <v>798</v>
      </c>
      <c r="W205" s="845" t="s">
        <v>798</v>
      </c>
      <c r="X205" s="845" t="s">
        <v>798</v>
      </c>
      <c r="Y205" s="845" t="s">
        <v>798</v>
      </c>
      <c r="Z205" s="845" t="s">
        <v>798</v>
      </c>
      <c r="AA205" s="845" t="s">
        <v>798</v>
      </c>
      <c r="AB205" s="845" t="s">
        <v>798</v>
      </c>
      <c r="AC205" s="845" t="s">
        <v>798</v>
      </c>
      <c r="AD205" s="845" t="s">
        <v>798</v>
      </c>
      <c r="AE205" s="845" t="s">
        <v>798</v>
      </c>
      <c r="AF205" s="845" t="s">
        <v>798</v>
      </c>
      <c r="AG205" s="845" t="s">
        <v>798</v>
      </c>
      <c r="AH205" s="845" t="s">
        <v>798</v>
      </c>
      <c r="AI205" s="845" t="s">
        <v>798</v>
      </c>
      <c r="AJ205" s="845" t="s">
        <v>798</v>
      </c>
      <c r="AK205" s="845" t="s">
        <v>798</v>
      </c>
      <c r="AL205" s="845" t="s">
        <v>798</v>
      </c>
      <c r="AM205" s="845" t="s">
        <v>798</v>
      </c>
      <c r="AN205" s="845" t="s">
        <v>798</v>
      </c>
      <c r="AO205" s="845" t="s">
        <v>798</v>
      </c>
      <c r="AP205" s="845" t="s">
        <v>798</v>
      </c>
      <c r="AQ205" s="845" t="s">
        <v>798</v>
      </c>
      <c r="AR205" s="845" t="s">
        <v>798</v>
      </c>
      <c r="AS205" s="845" t="s">
        <v>798</v>
      </c>
      <c r="AT205" s="845" t="s">
        <v>798</v>
      </c>
      <c r="AU205" s="845" t="s">
        <v>798</v>
      </c>
      <c r="AV205" s="845" t="s">
        <v>798</v>
      </c>
      <c r="AW205" s="845" t="s">
        <v>798</v>
      </c>
      <c r="AX205" s="845" t="s">
        <v>798</v>
      </c>
      <c r="AY205" s="845" t="s">
        <v>798</v>
      </c>
      <c r="AZ205" s="845" t="s">
        <v>798</v>
      </c>
      <c r="BA205" s="845" t="s">
        <v>798</v>
      </c>
      <c r="BB205" s="845" t="s">
        <v>798</v>
      </c>
      <c r="BC205" s="845" t="s">
        <v>798</v>
      </c>
      <c r="BD205" s="845" t="s">
        <v>798</v>
      </c>
      <c r="BE205" s="845" t="s">
        <v>798</v>
      </c>
      <c r="BF205" s="845" t="s">
        <v>798</v>
      </c>
      <c r="BG205" s="845" t="s">
        <v>798</v>
      </c>
      <c r="BH205" s="845" t="s">
        <v>798</v>
      </c>
      <c r="BI205" s="845" t="s">
        <v>798</v>
      </c>
      <c r="BJ205" s="845" t="s">
        <v>798</v>
      </c>
      <c r="BK205" s="845" t="s">
        <v>798</v>
      </c>
      <c r="BL205" s="845" t="s">
        <v>798</v>
      </c>
      <c r="BM205" s="845" t="s">
        <v>798</v>
      </c>
      <c r="BN205" s="845" t="s">
        <v>798</v>
      </c>
      <c r="BO205" s="845" t="s">
        <v>798</v>
      </c>
      <c r="BP205" s="845" t="s">
        <v>798</v>
      </c>
      <c r="BQ205" s="845" t="s">
        <v>798</v>
      </c>
      <c r="BR205" s="845" t="s">
        <v>798</v>
      </c>
      <c r="BS205" s="845" t="s">
        <v>798</v>
      </c>
      <c r="BT205" s="845" t="s">
        <v>798</v>
      </c>
      <c r="BU205" s="845" t="s">
        <v>798</v>
      </c>
      <c r="BV205" s="845" t="s">
        <v>798</v>
      </c>
      <c r="BW205" s="845" t="s">
        <v>798</v>
      </c>
      <c r="BX205" s="845" t="s">
        <v>798</v>
      </c>
      <c r="BY205" s="845" t="s">
        <v>798</v>
      </c>
      <c r="BZ205" s="845" t="s">
        <v>798</v>
      </c>
      <c r="CA205" s="845" t="s">
        <v>798</v>
      </c>
      <c r="CB205" s="845" t="s">
        <v>798</v>
      </c>
      <c r="CC205" s="845" t="s">
        <v>798</v>
      </c>
      <c r="CD205" s="845" t="s">
        <v>798</v>
      </c>
      <c r="CE205" s="845" t="s">
        <v>798</v>
      </c>
      <c r="CF205" s="845" t="s">
        <v>798</v>
      </c>
      <c r="CG205" s="845" t="s">
        <v>798</v>
      </c>
      <c r="CH205" s="845" t="s">
        <v>798</v>
      </c>
      <c r="CI205" s="845" t="s">
        <v>798</v>
      </c>
      <c r="CJ205" s="845" t="s">
        <v>798</v>
      </c>
      <c r="CK205" s="845" t="s">
        <v>798</v>
      </c>
      <c r="CL205" s="845" t="s">
        <v>798</v>
      </c>
      <c r="CM205" s="845" t="s">
        <v>798</v>
      </c>
      <c r="CN205" s="845" t="s">
        <v>798</v>
      </c>
      <c r="CO205" s="845" t="s">
        <v>798</v>
      </c>
      <c r="CP205" s="845" t="s">
        <v>798</v>
      </c>
      <c r="CQ205" s="845" t="s">
        <v>798</v>
      </c>
      <c r="CR205" s="845" t="s">
        <v>798</v>
      </c>
      <c r="CS205" s="845" t="s">
        <v>798</v>
      </c>
      <c r="CT205" s="845" t="s">
        <v>798</v>
      </c>
      <c r="CU205" s="845" t="s">
        <v>798</v>
      </c>
      <c r="CV205" s="845" t="s">
        <v>798</v>
      </c>
      <c r="CW205" s="845" t="s">
        <v>798</v>
      </c>
      <c r="CX205" s="845" t="s">
        <v>798</v>
      </c>
      <c r="CY205" s="845" t="s">
        <v>798</v>
      </c>
      <c r="CZ205" s="845" t="s">
        <v>798</v>
      </c>
      <c r="DA205" s="845" t="s">
        <v>798</v>
      </c>
      <c r="DB205" s="845" t="s">
        <v>798</v>
      </c>
      <c r="DC205" s="845" t="s">
        <v>798</v>
      </c>
      <c r="DD205" s="845" t="s">
        <v>798</v>
      </c>
      <c r="DE205" s="845" t="s">
        <v>798</v>
      </c>
      <c r="DF205" s="845" t="s">
        <v>798</v>
      </c>
      <c r="DG205" s="845" t="s">
        <v>798</v>
      </c>
      <c r="DH205" s="845" t="s">
        <v>798</v>
      </c>
      <c r="DI205" s="845" t="s">
        <v>798</v>
      </c>
      <c r="DJ205" s="845" t="s">
        <v>798</v>
      </c>
      <c r="DK205" s="845" t="s">
        <v>798</v>
      </c>
      <c r="DL205" s="845" t="s">
        <v>798</v>
      </c>
      <c r="DM205" s="845" t="s">
        <v>798</v>
      </c>
      <c r="DN205" s="845" t="s">
        <v>798</v>
      </c>
      <c r="DO205" s="845" t="s">
        <v>798</v>
      </c>
      <c r="DP205" s="845" t="s">
        <v>798</v>
      </c>
      <c r="DQ205" s="845" t="s">
        <v>798</v>
      </c>
      <c r="DR205" s="845" t="s">
        <v>798</v>
      </c>
      <c r="DS205" s="845" t="s">
        <v>798</v>
      </c>
      <c r="DT205" s="845" t="s">
        <v>798</v>
      </c>
      <c r="DU205" s="845" t="s">
        <v>798</v>
      </c>
      <c r="DV205" s="845" t="s">
        <v>798</v>
      </c>
      <c r="DW205" s="845" t="s">
        <v>798</v>
      </c>
      <c r="DX205" s="845" t="s">
        <v>798</v>
      </c>
      <c r="DY205" s="845" t="s">
        <v>798</v>
      </c>
      <c r="DZ205" s="845" t="s">
        <v>798</v>
      </c>
      <c r="EA205" s="845" t="s">
        <v>798</v>
      </c>
      <c r="EB205" s="845" t="s">
        <v>798</v>
      </c>
      <c r="EC205" s="845" t="s">
        <v>798</v>
      </c>
      <c r="ED205" s="845" t="s">
        <v>798</v>
      </c>
      <c r="EE205" s="845" t="s">
        <v>798</v>
      </c>
      <c r="EF205" s="845" t="s">
        <v>798</v>
      </c>
    </row>
    <row r="206" spans="1:136" x14ac:dyDescent="0.2">
      <c r="A206" s="845">
        <v>202</v>
      </c>
      <c r="B206" s="845">
        <v>10</v>
      </c>
      <c r="C206" s="845" t="s">
        <v>798</v>
      </c>
      <c r="D206" s="845" t="s">
        <v>798</v>
      </c>
      <c r="E206" s="845" t="s">
        <v>798</v>
      </c>
      <c r="F206" s="845" t="s">
        <v>798</v>
      </c>
      <c r="G206" s="845" t="s">
        <v>798</v>
      </c>
      <c r="H206" s="845" t="s">
        <v>798</v>
      </c>
      <c r="I206" s="845" t="s">
        <v>798</v>
      </c>
      <c r="J206" s="845" t="s">
        <v>798</v>
      </c>
      <c r="K206" s="845" t="s">
        <v>798</v>
      </c>
      <c r="L206" s="845" t="s">
        <v>798</v>
      </c>
      <c r="M206" s="845" t="s">
        <v>798</v>
      </c>
      <c r="N206" s="845" t="s">
        <v>798</v>
      </c>
      <c r="O206" s="845" t="s">
        <v>798</v>
      </c>
      <c r="P206" s="845" t="s">
        <v>798</v>
      </c>
      <c r="Q206" s="845" t="s">
        <v>798</v>
      </c>
      <c r="R206" s="845" t="s">
        <v>798</v>
      </c>
      <c r="S206" s="845" t="s">
        <v>798</v>
      </c>
      <c r="T206" s="845" t="s">
        <v>798</v>
      </c>
      <c r="U206" s="845" t="s">
        <v>798</v>
      </c>
      <c r="V206" s="845" t="s">
        <v>798</v>
      </c>
      <c r="W206" s="845" t="s">
        <v>798</v>
      </c>
      <c r="X206" s="845" t="s">
        <v>798</v>
      </c>
      <c r="Y206" s="845" t="s">
        <v>798</v>
      </c>
      <c r="Z206" s="845" t="s">
        <v>798</v>
      </c>
      <c r="AA206" s="845" t="s">
        <v>798</v>
      </c>
      <c r="AB206" s="845" t="s">
        <v>798</v>
      </c>
      <c r="AC206" s="845" t="s">
        <v>798</v>
      </c>
      <c r="AD206" s="845" t="s">
        <v>798</v>
      </c>
      <c r="AE206" s="845" t="s">
        <v>798</v>
      </c>
      <c r="AF206" s="845" t="s">
        <v>798</v>
      </c>
      <c r="AG206" s="845" t="s">
        <v>798</v>
      </c>
      <c r="AH206" s="845" t="s">
        <v>798</v>
      </c>
      <c r="AI206" s="845" t="s">
        <v>798</v>
      </c>
      <c r="AJ206" s="845" t="s">
        <v>798</v>
      </c>
      <c r="AK206" s="845" t="s">
        <v>798</v>
      </c>
      <c r="AL206" s="845" t="s">
        <v>798</v>
      </c>
      <c r="AM206" s="845" t="s">
        <v>798</v>
      </c>
      <c r="AN206" s="845" t="s">
        <v>798</v>
      </c>
      <c r="AO206" s="845" t="s">
        <v>798</v>
      </c>
      <c r="AP206" s="845" t="s">
        <v>798</v>
      </c>
      <c r="AQ206" s="845" t="s">
        <v>798</v>
      </c>
      <c r="AR206" s="845" t="s">
        <v>798</v>
      </c>
      <c r="AS206" s="845" t="s">
        <v>798</v>
      </c>
      <c r="AT206" s="845" t="s">
        <v>798</v>
      </c>
      <c r="AU206" s="845" t="s">
        <v>798</v>
      </c>
      <c r="AV206" s="845" t="s">
        <v>798</v>
      </c>
      <c r="AW206" s="845" t="s">
        <v>798</v>
      </c>
      <c r="AX206" s="845" t="s">
        <v>798</v>
      </c>
      <c r="AY206" s="845" t="s">
        <v>798</v>
      </c>
      <c r="AZ206" s="845" t="s">
        <v>798</v>
      </c>
      <c r="BA206" s="845" t="s">
        <v>798</v>
      </c>
      <c r="BB206" s="845" t="s">
        <v>798</v>
      </c>
      <c r="BC206" s="845" t="s">
        <v>798</v>
      </c>
      <c r="BD206" s="845" t="s">
        <v>798</v>
      </c>
      <c r="BE206" s="845" t="s">
        <v>798</v>
      </c>
      <c r="BF206" s="845" t="s">
        <v>798</v>
      </c>
      <c r="BG206" s="845" t="s">
        <v>798</v>
      </c>
      <c r="BH206" s="845" t="s">
        <v>798</v>
      </c>
      <c r="BI206" s="845" t="s">
        <v>798</v>
      </c>
      <c r="BJ206" s="845" t="s">
        <v>798</v>
      </c>
      <c r="BK206" s="845" t="s">
        <v>798</v>
      </c>
      <c r="BL206" s="845" t="s">
        <v>798</v>
      </c>
      <c r="BM206" s="845" t="s">
        <v>798</v>
      </c>
      <c r="BN206" s="845" t="s">
        <v>798</v>
      </c>
      <c r="BO206" s="845" t="s">
        <v>798</v>
      </c>
      <c r="BP206" s="845" t="s">
        <v>798</v>
      </c>
      <c r="BQ206" s="845" t="s">
        <v>798</v>
      </c>
      <c r="BR206" s="845" t="s">
        <v>798</v>
      </c>
      <c r="BS206" s="845" t="s">
        <v>798</v>
      </c>
      <c r="BT206" s="845" t="s">
        <v>798</v>
      </c>
      <c r="BU206" s="845" t="s">
        <v>798</v>
      </c>
      <c r="BV206" s="845" t="s">
        <v>798</v>
      </c>
      <c r="BW206" s="845" t="s">
        <v>798</v>
      </c>
      <c r="BX206" s="845" t="s">
        <v>798</v>
      </c>
      <c r="BY206" s="845" t="s">
        <v>798</v>
      </c>
      <c r="BZ206" s="845" t="s">
        <v>798</v>
      </c>
      <c r="CA206" s="845" t="s">
        <v>798</v>
      </c>
      <c r="CB206" s="845" t="s">
        <v>798</v>
      </c>
      <c r="CC206" s="845" t="s">
        <v>798</v>
      </c>
      <c r="CD206" s="845" t="s">
        <v>798</v>
      </c>
      <c r="CE206" s="845" t="s">
        <v>798</v>
      </c>
      <c r="CF206" s="845" t="s">
        <v>798</v>
      </c>
      <c r="CG206" s="845" t="s">
        <v>798</v>
      </c>
      <c r="CH206" s="845" t="s">
        <v>798</v>
      </c>
      <c r="CI206" s="845" t="s">
        <v>798</v>
      </c>
      <c r="CJ206" s="845" t="s">
        <v>798</v>
      </c>
      <c r="CK206" s="845" t="s">
        <v>798</v>
      </c>
      <c r="CL206" s="845" t="s">
        <v>798</v>
      </c>
      <c r="CM206" s="845" t="s">
        <v>798</v>
      </c>
      <c r="CN206" s="845" t="s">
        <v>798</v>
      </c>
      <c r="CO206" s="845" t="s">
        <v>798</v>
      </c>
      <c r="CP206" s="845" t="s">
        <v>798</v>
      </c>
      <c r="CQ206" s="845" t="s">
        <v>798</v>
      </c>
      <c r="CR206" s="845" t="s">
        <v>798</v>
      </c>
      <c r="CS206" s="845" t="s">
        <v>798</v>
      </c>
      <c r="CT206" s="845" t="s">
        <v>798</v>
      </c>
      <c r="CU206" s="845" t="s">
        <v>798</v>
      </c>
      <c r="CV206" s="845" t="s">
        <v>798</v>
      </c>
      <c r="CW206" s="845" t="s">
        <v>798</v>
      </c>
      <c r="CX206" s="845" t="s">
        <v>798</v>
      </c>
      <c r="CY206" s="845" t="s">
        <v>798</v>
      </c>
      <c r="CZ206" s="845" t="s">
        <v>798</v>
      </c>
      <c r="DA206" s="845" t="s">
        <v>798</v>
      </c>
      <c r="DB206" s="845" t="s">
        <v>798</v>
      </c>
      <c r="DC206" s="845" t="s">
        <v>798</v>
      </c>
      <c r="DD206" s="845" t="s">
        <v>798</v>
      </c>
      <c r="DE206" s="845" t="s">
        <v>798</v>
      </c>
      <c r="DF206" s="845" t="s">
        <v>798</v>
      </c>
      <c r="DG206" s="845" t="s">
        <v>798</v>
      </c>
      <c r="DH206" s="845" t="s">
        <v>798</v>
      </c>
      <c r="DI206" s="845" t="s">
        <v>798</v>
      </c>
      <c r="DJ206" s="845" t="s">
        <v>798</v>
      </c>
      <c r="DK206" s="845" t="s">
        <v>798</v>
      </c>
      <c r="DL206" s="845" t="s">
        <v>798</v>
      </c>
      <c r="DM206" s="845" t="s">
        <v>798</v>
      </c>
      <c r="DN206" s="845" t="s">
        <v>798</v>
      </c>
      <c r="DO206" s="845" t="s">
        <v>798</v>
      </c>
      <c r="DP206" s="845" t="s">
        <v>798</v>
      </c>
      <c r="DQ206" s="845" t="s">
        <v>798</v>
      </c>
      <c r="DR206" s="845" t="s">
        <v>798</v>
      </c>
      <c r="DS206" s="845" t="s">
        <v>798</v>
      </c>
      <c r="DT206" s="845" t="s">
        <v>798</v>
      </c>
      <c r="DU206" s="845" t="s">
        <v>798</v>
      </c>
      <c r="DV206" s="845" t="s">
        <v>798</v>
      </c>
      <c r="DW206" s="845" t="s">
        <v>798</v>
      </c>
      <c r="DX206" s="845" t="s">
        <v>798</v>
      </c>
      <c r="DY206" s="845" t="s">
        <v>798</v>
      </c>
      <c r="DZ206" s="845" t="s">
        <v>798</v>
      </c>
      <c r="EA206" s="845" t="s">
        <v>798</v>
      </c>
      <c r="EB206" s="845" t="s">
        <v>798</v>
      </c>
      <c r="EC206" s="845" t="s">
        <v>798</v>
      </c>
      <c r="ED206" s="845" t="s">
        <v>798</v>
      </c>
      <c r="EE206" s="845" t="s">
        <v>798</v>
      </c>
      <c r="EF206" s="845" t="s">
        <v>798</v>
      </c>
    </row>
    <row r="207" spans="1:136" x14ac:dyDescent="0.2">
      <c r="A207" s="845">
        <v>203</v>
      </c>
      <c r="B207" s="845">
        <v>11</v>
      </c>
      <c r="C207" s="845" t="s">
        <v>798</v>
      </c>
      <c r="D207" s="845" t="s">
        <v>798</v>
      </c>
      <c r="E207" s="845" t="s">
        <v>798</v>
      </c>
      <c r="F207" s="845" t="s">
        <v>798</v>
      </c>
      <c r="G207" s="845" t="s">
        <v>798</v>
      </c>
      <c r="H207" s="845" t="s">
        <v>798</v>
      </c>
      <c r="I207" s="845" t="s">
        <v>798</v>
      </c>
      <c r="J207" s="845" t="s">
        <v>798</v>
      </c>
      <c r="K207" s="845" t="s">
        <v>798</v>
      </c>
      <c r="L207" s="845" t="s">
        <v>798</v>
      </c>
      <c r="M207" s="845" t="s">
        <v>798</v>
      </c>
      <c r="N207" s="845" t="s">
        <v>798</v>
      </c>
      <c r="O207" s="845" t="s">
        <v>798</v>
      </c>
      <c r="P207" s="845" t="s">
        <v>798</v>
      </c>
      <c r="Q207" s="845" t="s">
        <v>798</v>
      </c>
      <c r="R207" s="845" t="s">
        <v>798</v>
      </c>
      <c r="S207" s="845" t="s">
        <v>798</v>
      </c>
      <c r="T207" s="845" t="s">
        <v>798</v>
      </c>
      <c r="U207" s="845" t="s">
        <v>798</v>
      </c>
      <c r="V207" s="845" t="s">
        <v>798</v>
      </c>
      <c r="W207" s="845" t="s">
        <v>798</v>
      </c>
      <c r="X207" s="845" t="s">
        <v>798</v>
      </c>
      <c r="Y207" s="845" t="s">
        <v>798</v>
      </c>
      <c r="Z207" s="845" t="s">
        <v>798</v>
      </c>
      <c r="AA207" s="845" t="s">
        <v>798</v>
      </c>
      <c r="AB207" s="845" t="s">
        <v>798</v>
      </c>
      <c r="AC207" s="845" t="s">
        <v>798</v>
      </c>
      <c r="AD207" s="845" t="s">
        <v>798</v>
      </c>
      <c r="AE207" s="845" t="s">
        <v>798</v>
      </c>
      <c r="AF207" s="845" t="s">
        <v>798</v>
      </c>
      <c r="AG207" s="845" t="s">
        <v>798</v>
      </c>
      <c r="AH207" s="845" t="s">
        <v>798</v>
      </c>
      <c r="AI207" s="845" t="s">
        <v>798</v>
      </c>
      <c r="AJ207" s="845" t="s">
        <v>798</v>
      </c>
      <c r="AK207" s="845" t="s">
        <v>798</v>
      </c>
      <c r="AL207" s="845" t="s">
        <v>798</v>
      </c>
      <c r="AM207" s="845" t="s">
        <v>798</v>
      </c>
      <c r="AN207" s="845" t="s">
        <v>798</v>
      </c>
      <c r="AO207" s="845" t="s">
        <v>798</v>
      </c>
      <c r="AP207" s="845" t="s">
        <v>798</v>
      </c>
      <c r="AQ207" s="845" t="s">
        <v>798</v>
      </c>
      <c r="AR207" s="845" t="s">
        <v>798</v>
      </c>
      <c r="AS207" s="845" t="s">
        <v>798</v>
      </c>
      <c r="AT207" s="845" t="s">
        <v>798</v>
      </c>
      <c r="AU207" s="845" t="s">
        <v>798</v>
      </c>
      <c r="AV207" s="845" t="s">
        <v>798</v>
      </c>
      <c r="AW207" s="845" t="s">
        <v>798</v>
      </c>
      <c r="AX207" s="845" t="s">
        <v>798</v>
      </c>
      <c r="AY207" s="845" t="s">
        <v>798</v>
      </c>
      <c r="AZ207" s="845" t="s">
        <v>798</v>
      </c>
      <c r="BA207" s="845" t="s">
        <v>798</v>
      </c>
      <c r="BB207" s="845" t="s">
        <v>798</v>
      </c>
      <c r="BC207" s="845" t="s">
        <v>798</v>
      </c>
      <c r="BD207" s="845" t="s">
        <v>798</v>
      </c>
      <c r="BE207" s="845" t="s">
        <v>798</v>
      </c>
      <c r="BF207" s="845" t="s">
        <v>798</v>
      </c>
      <c r="BG207" s="845" t="s">
        <v>798</v>
      </c>
      <c r="BH207" s="845" t="s">
        <v>798</v>
      </c>
      <c r="BI207" s="845" t="s">
        <v>798</v>
      </c>
      <c r="BJ207" s="845" t="s">
        <v>798</v>
      </c>
      <c r="BK207" s="845" t="s">
        <v>798</v>
      </c>
      <c r="BL207" s="845" t="s">
        <v>798</v>
      </c>
      <c r="BM207" s="845" t="s">
        <v>798</v>
      </c>
      <c r="BN207" s="845" t="s">
        <v>798</v>
      </c>
      <c r="BO207" s="845" t="s">
        <v>798</v>
      </c>
      <c r="BP207" s="845" t="s">
        <v>798</v>
      </c>
      <c r="BQ207" s="845" t="s">
        <v>798</v>
      </c>
      <c r="BR207" s="845" t="s">
        <v>798</v>
      </c>
      <c r="BS207" s="845" t="s">
        <v>798</v>
      </c>
      <c r="BT207" s="845" t="s">
        <v>798</v>
      </c>
      <c r="BU207" s="845" t="s">
        <v>798</v>
      </c>
      <c r="BV207" s="845" t="s">
        <v>798</v>
      </c>
      <c r="BW207" s="845" t="s">
        <v>798</v>
      </c>
      <c r="BX207" s="845" t="s">
        <v>798</v>
      </c>
      <c r="BY207" s="845" t="s">
        <v>798</v>
      </c>
      <c r="BZ207" s="845" t="s">
        <v>798</v>
      </c>
      <c r="CA207" s="845" t="s">
        <v>798</v>
      </c>
      <c r="CB207" s="845" t="s">
        <v>798</v>
      </c>
      <c r="CC207" s="845" t="s">
        <v>798</v>
      </c>
      <c r="CD207" s="845" t="s">
        <v>798</v>
      </c>
      <c r="CE207" s="845" t="s">
        <v>798</v>
      </c>
      <c r="CF207" s="845" t="s">
        <v>798</v>
      </c>
      <c r="CG207" s="845" t="s">
        <v>798</v>
      </c>
      <c r="CH207" s="845" t="s">
        <v>798</v>
      </c>
      <c r="CI207" s="845" t="s">
        <v>798</v>
      </c>
      <c r="CJ207" s="845" t="s">
        <v>798</v>
      </c>
      <c r="CK207" s="845" t="s">
        <v>798</v>
      </c>
      <c r="CL207" s="845" t="s">
        <v>798</v>
      </c>
      <c r="CM207" s="845" t="s">
        <v>798</v>
      </c>
      <c r="CN207" s="845" t="s">
        <v>798</v>
      </c>
      <c r="CO207" s="845" t="s">
        <v>798</v>
      </c>
      <c r="CP207" s="845" t="s">
        <v>798</v>
      </c>
      <c r="CQ207" s="845" t="s">
        <v>798</v>
      </c>
      <c r="CR207" s="845" t="s">
        <v>798</v>
      </c>
      <c r="CS207" s="845" t="s">
        <v>798</v>
      </c>
      <c r="CT207" s="845" t="s">
        <v>798</v>
      </c>
      <c r="CU207" s="845" t="s">
        <v>798</v>
      </c>
      <c r="CV207" s="845" t="s">
        <v>798</v>
      </c>
      <c r="CW207" s="845" t="s">
        <v>798</v>
      </c>
      <c r="CX207" s="845" t="s">
        <v>798</v>
      </c>
      <c r="CY207" s="845" t="s">
        <v>798</v>
      </c>
      <c r="CZ207" s="845" t="s">
        <v>798</v>
      </c>
      <c r="DA207" s="845" t="s">
        <v>798</v>
      </c>
      <c r="DB207" s="845" t="s">
        <v>798</v>
      </c>
      <c r="DC207" s="845" t="s">
        <v>798</v>
      </c>
      <c r="DD207" s="845" t="s">
        <v>798</v>
      </c>
      <c r="DE207" s="845" t="s">
        <v>798</v>
      </c>
      <c r="DF207" s="845" t="s">
        <v>798</v>
      </c>
      <c r="DG207" s="845" t="s">
        <v>798</v>
      </c>
      <c r="DH207" s="845" t="s">
        <v>798</v>
      </c>
      <c r="DI207" s="845" t="s">
        <v>798</v>
      </c>
      <c r="DJ207" s="845" t="s">
        <v>798</v>
      </c>
      <c r="DK207" s="845" t="s">
        <v>798</v>
      </c>
      <c r="DL207" s="845" t="s">
        <v>798</v>
      </c>
      <c r="DM207" s="845" t="s">
        <v>798</v>
      </c>
      <c r="DN207" s="845" t="s">
        <v>798</v>
      </c>
      <c r="DO207" s="845" t="s">
        <v>798</v>
      </c>
      <c r="DP207" s="845" t="s">
        <v>798</v>
      </c>
      <c r="DQ207" s="845" t="s">
        <v>798</v>
      </c>
      <c r="DR207" s="845" t="s">
        <v>798</v>
      </c>
      <c r="DS207" s="845" t="s">
        <v>798</v>
      </c>
      <c r="DT207" s="845" t="s">
        <v>798</v>
      </c>
      <c r="DU207" s="845" t="s">
        <v>798</v>
      </c>
      <c r="DV207" s="845" t="s">
        <v>798</v>
      </c>
      <c r="DW207" s="845" t="s">
        <v>798</v>
      </c>
      <c r="DX207" s="845" t="s">
        <v>798</v>
      </c>
      <c r="DY207" s="845" t="s">
        <v>798</v>
      </c>
      <c r="DZ207" s="845" t="s">
        <v>798</v>
      </c>
      <c r="EA207" s="845" t="s">
        <v>798</v>
      </c>
      <c r="EB207" s="845" t="s">
        <v>798</v>
      </c>
      <c r="EC207" s="845" t="s">
        <v>798</v>
      </c>
      <c r="ED207" s="845" t="s">
        <v>798</v>
      </c>
      <c r="EE207" s="845" t="s">
        <v>798</v>
      </c>
      <c r="EF207" s="845" t="s">
        <v>798</v>
      </c>
    </row>
    <row r="208" spans="1:136" x14ac:dyDescent="0.2">
      <c r="A208" s="845">
        <v>204</v>
      </c>
      <c r="B208" s="845">
        <v>12</v>
      </c>
      <c r="C208" s="845" t="s">
        <v>798</v>
      </c>
      <c r="D208" s="845" t="s">
        <v>798</v>
      </c>
      <c r="E208" s="845" t="s">
        <v>798</v>
      </c>
      <c r="F208" s="845" t="s">
        <v>798</v>
      </c>
      <c r="G208" s="845" t="s">
        <v>798</v>
      </c>
      <c r="H208" s="845" t="s">
        <v>798</v>
      </c>
      <c r="I208" s="845" t="s">
        <v>798</v>
      </c>
      <c r="J208" s="845" t="s">
        <v>798</v>
      </c>
      <c r="K208" s="845" t="s">
        <v>798</v>
      </c>
      <c r="L208" s="845" t="s">
        <v>798</v>
      </c>
      <c r="M208" s="845" t="s">
        <v>798</v>
      </c>
      <c r="N208" s="845" t="s">
        <v>798</v>
      </c>
      <c r="O208" s="845" t="s">
        <v>798</v>
      </c>
      <c r="P208" s="845" t="s">
        <v>798</v>
      </c>
      <c r="Q208" s="845" t="s">
        <v>798</v>
      </c>
      <c r="R208" s="845" t="s">
        <v>798</v>
      </c>
      <c r="S208" s="845" t="s">
        <v>798</v>
      </c>
      <c r="T208" s="845" t="s">
        <v>798</v>
      </c>
      <c r="U208" s="845" t="s">
        <v>798</v>
      </c>
      <c r="V208" s="845" t="s">
        <v>798</v>
      </c>
      <c r="W208" s="845" t="s">
        <v>798</v>
      </c>
      <c r="X208" s="845" t="s">
        <v>798</v>
      </c>
      <c r="Y208" s="845" t="s">
        <v>798</v>
      </c>
      <c r="Z208" s="845" t="s">
        <v>798</v>
      </c>
      <c r="AA208" s="845" t="s">
        <v>798</v>
      </c>
      <c r="AB208" s="845" t="s">
        <v>798</v>
      </c>
      <c r="AC208" s="845" t="s">
        <v>798</v>
      </c>
      <c r="AD208" s="845" t="s">
        <v>798</v>
      </c>
      <c r="AE208" s="845" t="s">
        <v>798</v>
      </c>
      <c r="AF208" s="845" t="s">
        <v>798</v>
      </c>
      <c r="AG208" s="845" t="s">
        <v>798</v>
      </c>
      <c r="AH208" s="845" t="s">
        <v>798</v>
      </c>
      <c r="AI208" s="845" t="s">
        <v>798</v>
      </c>
      <c r="AJ208" s="845" t="s">
        <v>798</v>
      </c>
      <c r="AK208" s="845" t="s">
        <v>798</v>
      </c>
      <c r="AL208" s="845" t="s">
        <v>798</v>
      </c>
      <c r="AM208" s="845" t="s">
        <v>798</v>
      </c>
      <c r="AN208" s="845" t="s">
        <v>798</v>
      </c>
      <c r="AO208" s="845" t="s">
        <v>798</v>
      </c>
      <c r="AP208" s="845" t="s">
        <v>798</v>
      </c>
      <c r="AQ208" s="845" t="s">
        <v>798</v>
      </c>
      <c r="AR208" s="845" t="s">
        <v>798</v>
      </c>
      <c r="AS208" s="845" t="s">
        <v>798</v>
      </c>
      <c r="AT208" s="845" t="s">
        <v>798</v>
      </c>
      <c r="AU208" s="845" t="s">
        <v>798</v>
      </c>
      <c r="AV208" s="845" t="s">
        <v>798</v>
      </c>
      <c r="AW208" s="845" t="s">
        <v>798</v>
      </c>
      <c r="AX208" s="845" t="s">
        <v>798</v>
      </c>
      <c r="AY208" s="845" t="s">
        <v>798</v>
      </c>
      <c r="AZ208" s="845" t="s">
        <v>798</v>
      </c>
      <c r="BA208" s="845" t="s">
        <v>798</v>
      </c>
      <c r="BB208" s="845" t="s">
        <v>798</v>
      </c>
      <c r="BC208" s="845" t="s">
        <v>798</v>
      </c>
      <c r="BD208" s="845" t="s">
        <v>798</v>
      </c>
      <c r="BE208" s="845" t="s">
        <v>798</v>
      </c>
      <c r="BF208" s="845" t="s">
        <v>798</v>
      </c>
      <c r="BG208" s="845" t="s">
        <v>798</v>
      </c>
      <c r="BH208" s="845" t="s">
        <v>798</v>
      </c>
      <c r="BI208" s="845" t="s">
        <v>798</v>
      </c>
      <c r="BJ208" s="845" t="s">
        <v>798</v>
      </c>
      <c r="BK208" s="845" t="s">
        <v>798</v>
      </c>
      <c r="BL208" s="845" t="s">
        <v>798</v>
      </c>
      <c r="BM208" s="845" t="s">
        <v>798</v>
      </c>
      <c r="BN208" s="845" t="s">
        <v>798</v>
      </c>
      <c r="BO208" s="845" t="s">
        <v>798</v>
      </c>
      <c r="BP208" s="845" t="s">
        <v>798</v>
      </c>
      <c r="BQ208" s="845" t="s">
        <v>798</v>
      </c>
      <c r="BR208" s="845" t="s">
        <v>798</v>
      </c>
      <c r="BS208" s="845" t="s">
        <v>798</v>
      </c>
      <c r="BT208" s="845" t="s">
        <v>798</v>
      </c>
      <c r="BU208" s="845" t="s">
        <v>798</v>
      </c>
      <c r="BV208" s="845" t="s">
        <v>798</v>
      </c>
      <c r="BW208" s="845" t="s">
        <v>798</v>
      </c>
      <c r="BX208" s="845" t="s">
        <v>798</v>
      </c>
      <c r="BY208" s="845" t="s">
        <v>798</v>
      </c>
      <c r="BZ208" s="845" t="s">
        <v>798</v>
      </c>
      <c r="CA208" s="845" t="s">
        <v>798</v>
      </c>
      <c r="CB208" s="845" t="s">
        <v>798</v>
      </c>
      <c r="CC208" s="845" t="s">
        <v>798</v>
      </c>
      <c r="CD208" s="845" t="s">
        <v>798</v>
      </c>
      <c r="CE208" s="845" t="s">
        <v>798</v>
      </c>
      <c r="CF208" s="845" t="s">
        <v>798</v>
      </c>
      <c r="CG208" s="845" t="s">
        <v>798</v>
      </c>
      <c r="CH208" s="845" t="s">
        <v>798</v>
      </c>
      <c r="CI208" s="845" t="s">
        <v>798</v>
      </c>
      <c r="CJ208" s="845" t="s">
        <v>798</v>
      </c>
      <c r="CK208" s="845" t="s">
        <v>798</v>
      </c>
      <c r="CL208" s="845" t="s">
        <v>798</v>
      </c>
      <c r="CM208" s="845" t="s">
        <v>798</v>
      </c>
      <c r="CN208" s="845" t="s">
        <v>798</v>
      </c>
      <c r="CO208" s="845" t="s">
        <v>798</v>
      </c>
      <c r="CP208" s="845" t="s">
        <v>798</v>
      </c>
      <c r="CQ208" s="845" t="s">
        <v>798</v>
      </c>
      <c r="CR208" s="845" t="s">
        <v>798</v>
      </c>
      <c r="CS208" s="845" t="s">
        <v>798</v>
      </c>
      <c r="CT208" s="845" t="s">
        <v>798</v>
      </c>
      <c r="CU208" s="845" t="s">
        <v>798</v>
      </c>
      <c r="CV208" s="845" t="s">
        <v>798</v>
      </c>
      <c r="CW208" s="845" t="s">
        <v>798</v>
      </c>
      <c r="CX208" s="845" t="s">
        <v>798</v>
      </c>
      <c r="CY208" s="845" t="s">
        <v>798</v>
      </c>
      <c r="CZ208" s="845" t="s">
        <v>798</v>
      </c>
      <c r="DA208" s="845" t="s">
        <v>798</v>
      </c>
      <c r="DB208" s="845" t="s">
        <v>798</v>
      </c>
      <c r="DC208" s="845" t="s">
        <v>798</v>
      </c>
      <c r="DD208" s="845" t="s">
        <v>798</v>
      </c>
      <c r="DE208" s="845" t="s">
        <v>798</v>
      </c>
      <c r="DF208" s="845" t="s">
        <v>798</v>
      </c>
      <c r="DG208" s="845" t="s">
        <v>798</v>
      </c>
      <c r="DH208" s="845" t="s">
        <v>798</v>
      </c>
      <c r="DI208" s="845" t="s">
        <v>798</v>
      </c>
      <c r="DJ208" s="845" t="s">
        <v>798</v>
      </c>
      <c r="DK208" s="845" t="s">
        <v>798</v>
      </c>
      <c r="DL208" s="845" t="s">
        <v>798</v>
      </c>
      <c r="DM208" s="845" t="s">
        <v>798</v>
      </c>
      <c r="DN208" s="845" t="s">
        <v>798</v>
      </c>
      <c r="DO208" s="845" t="s">
        <v>798</v>
      </c>
      <c r="DP208" s="845" t="s">
        <v>798</v>
      </c>
      <c r="DQ208" s="845" t="s">
        <v>798</v>
      </c>
      <c r="DR208" s="845" t="s">
        <v>798</v>
      </c>
      <c r="DS208" s="845" t="s">
        <v>798</v>
      </c>
      <c r="DT208" s="845" t="s">
        <v>798</v>
      </c>
      <c r="DU208" s="845" t="s">
        <v>798</v>
      </c>
      <c r="DV208" s="845" t="s">
        <v>798</v>
      </c>
      <c r="DW208" s="845" t="s">
        <v>798</v>
      </c>
      <c r="DX208" s="845" t="s">
        <v>798</v>
      </c>
      <c r="DY208" s="845" t="s">
        <v>798</v>
      </c>
      <c r="DZ208" s="845" t="s">
        <v>798</v>
      </c>
      <c r="EA208" s="845" t="s">
        <v>798</v>
      </c>
      <c r="EB208" s="845" t="s">
        <v>798</v>
      </c>
      <c r="EC208" s="845" t="s">
        <v>798</v>
      </c>
      <c r="ED208" s="845" t="s">
        <v>798</v>
      </c>
      <c r="EE208" s="845" t="s">
        <v>798</v>
      </c>
      <c r="EF208" s="845" t="s">
        <v>798</v>
      </c>
    </row>
    <row r="209" spans="1:136" x14ac:dyDescent="0.2">
      <c r="A209" s="845">
        <v>205</v>
      </c>
      <c r="B209" s="845">
        <v>1</v>
      </c>
      <c r="C209" s="845" t="s">
        <v>798</v>
      </c>
      <c r="D209" s="845" t="s">
        <v>798</v>
      </c>
      <c r="E209" s="845" t="s">
        <v>798</v>
      </c>
      <c r="F209" s="845" t="s">
        <v>798</v>
      </c>
      <c r="G209" s="845" t="s">
        <v>798</v>
      </c>
      <c r="H209" s="845" t="s">
        <v>798</v>
      </c>
      <c r="I209" s="845" t="s">
        <v>798</v>
      </c>
      <c r="J209" s="845" t="s">
        <v>798</v>
      </c>
      <c r="K209" s="845" t="s">
        <v>798</v>
      </c>
      <c r="L209" s="845" t="s">
        <v>798</v>
      </c>
      <c r="M209" s="845" t="s">
        <v>798</v>
      </c>
      <c r="N209" s="845" t="s">
        <v>798</v>
      </c>
      <c r="O209" s="845" t="s">
        <v>798</v>
      </c>
      <c r="P209" s="845" t="s">
        <v>798</v>
      </c>
      <c r="Q209" s="845" t="s">
        <v>798</v>
      </c>
      <c r="R209" s="845" t="s">
        <v>798</v>
      </c>
      <c r="S209" s="845" t="s">
        <v>798</v>
      </c>
      <c r="T209" s="845" t="s">
        <v>798</v>
      </c>
      <c r="U209" s="845" t="s">
        <v>798</v>
      </c>
      <c r="V209" s="845" t="s">
        <v>798</v>
      </c>
      <c r="W209" s="845" t="s">
        <v>798</v>
      </c>
      <c r="X209" s="845" t="s">
        <v>798</v>
      </c>
      <c r="Y209" s="845" t="s">
        <v>798</v>
      </c>
      <c r="Z209" s="845" t="s">
        <v>798</v>
      </c>
      <c r="AA209" s="845" t="s">
        <v>798</v>
      </c>
      <c r="AB209" s="845" t="s">
        <v>798</v>
      </c>
      <c r="AC209" s="845" t="s">
        <v>798</v>
      </c>
      <c r="AD209" s="845" t="s">
        <v>798</v>
      </c>
      <c r="AE209" s="845" t="s">
        <v>798</v>
      </c>
      <c r="AF209" s="845" t="s">
        <v>798</v>
      </c>
      <c r="AG209" s="845" t="s">
        <v>798</v>
      </c>
      <c r="AH209" s="845" t="s">
        <v>798</v>
      </c>
      <c r="AI209" s="845" t="s">
        <v>798</v>
      </c>
      <c r="AJ209" s="845" t="s">
        <v>798</v>
      </c>
      <c r="AK209" s="845" t="s">
        <v>798</v>
      </c>
      <c r="AL209" s="845" t="s">
        <v>798</v>
      </c>
      <c r="AM209" s="845" t="s">
        <v>798</v>
      </c>
      <c r="AN209" s="845" t="s">
        <v>798</v>
      </c>
      <c r="AO209" s="845" t="s">
        <v>798</v>
      </c>
      <c r="AP209" s="845" t="s">
        <v>798</v>
      </c>
      <c r="AQ209" s="845" t="s">
        <v>798</v>
      </c>
      <c r="AR209" s="845" t="s">
        <v>798</v>
      </c>
      <c r="AS209" s="845" t="s">
        <v>798</v>
      </c>
      <c r="AT209" s="845" t="s">
        <v>798</v>
      </c>
      <c r="AU209" s="845" t="s">
        <v>798</v>
      </c>
      <c r="AV209" s="845" t="s">
        <v>798</v>
      </c>
      <c r="AW209" s="845" t="s">
        <v>798</v>
      </c>
      <c r="AX209" s="845" t="s">
        <v>798</v>
      </c>
      <c r="AY209" s="845" t="s">
        <v>798</v>
      </c>
      <c r="AZ209" s="845" t="s">
        <v>798</v>
      </c>
      <c r="BA209" s="845" t="s">
        <v>798</v>
      </c>
      <c r="BB209" s="845" t="s">
        <v>798</v>
      </c>
      <c r="BC209" s="845" t="s">
        <v>798</v>
      </c>
      <c r="BD209" s="845" t="s">
        <v>798</v>
      </c>
      <c r="BE209" s="845" t="s">
        <v>798</v>
      </c>
      <c r="BF209" s="845" t="s">
        <v>798</v>
      </c>
      <c r="BG209" s="845" t="s">
        <v>798</v>
      </c>
      <c r="BH209" s="845" t="s">
        <v>798</v>
      </c>
      <c r="BI209" s="845" t="s">
        <v>798</v>
      </c>
      <c r="BJ209" s="845" t="s">
        <v>798</v>
      </c>
      <c r="BK209" s="845" t="s">
        <v>798</v>
      </c>
      <c r="BL209" s="845" t="s">
        <v>798</v>
      </c>
      <c r="BM209" s="845" t="s">
        <v>798</v>
      </c>
      <c r="BN209" s="845" t="s">
        <v>798</v>
      </c>
      <c r="BO209" s="845" t="s">
        <v>798</v>
      </c>
      <c r="BP209" s="845" t="s">
        <v>798</v>
      </c>
      <c r="BQ209" s="845" t="s">
        <v>798</v>
      </c>
      <c r="BR209" s="845" t="s">
        <v>798</v>
      </c>
      <c r="BS209" s="845" t="s">
        <v>798</v>
      </c>
      <c r="BT209" s="845" t="s">
        <v>798</v>
      </c>
      <c r="BU209" s="845" t="s">
        <v>798</v>
      </c>
      <c r="BV209" s="845" t="s">
        <v>798</v>
      </c>
      <c r="BW209" s="845" t="s">
        <v>798</v>
      </c>
      <c r="BX209" s="845" t="s">
        <v>798</v>
      </c>
      <c r="BY209" s="845" t="s">
        <v>798</v>
      </c>
      <c r="BZ209" s="845" t="s">
        <v>798</v>
      </c>
      <c r="CA209" s="845" t="s">
        <v>798</v>
      </c>
      <c r="CB209" s="845" t="s">
        <v>798</v>
      </c>
      <c r="CC209" s="845" t="s">
        <v>798</v>
      </c>
      <c r="CD209" s="845" t="s">
        <v>798</v>
      </c>
      <c r="CE209" s="845" t="s">
        <v>798</v>
      </c>
      <c r="CF209" s="845" t="s">
        <v>798</v>
      </c>
      <c r="CG209" s="845" t="s">
        <v>798</v>
      </c>
      <c r="CH209" s="845" t="s">
        <v>798</v>
      </c>
      <c r="CI209" s="845" t="s">
        <v>798</v>
      </c>
      <c r="CJ209" s="845" t="s">
        <v>798</v>
      </c>
      <c r="CK209" s="845" t="s">
        <v>798</v>
      </c>
      <c r="CL209" s="845" t="s">
        <v>798</v>
      </c>
      <c r="CM209" s="845" t="s">
        <v>798</v>
      </c>
      <c r="CN209" s="845" t="s">
        <v>798</v>
      </c>
      <c r="CO209" s="845" t="s">
        <v>798</v>
      </c>
      <c r="CP209" s="845" t="s">
        <v>798</v>
      </c>
      <c r="CQ209" s="845" t="s">
        <v>798</v>
      </c>
      <c r="CR209" s="845" t="s">
        <v>798</v>
      </c>
      <c r="CS209" s="845" t="s">
        <v>798</v>
      </c>
      <c r="CT209" s="845" t="s">
        <v>798</v>
      </c>
      <c r="CU209" s="845" t="s">
        <v>798</v>
      </c>
      <c r="CV209" s="845" t="s">
        <v>798</v>
      </c>
      <c r="CW209" s="845" t="s">
        <v>798</v>
      </c>
      <c r="CX209" s="845" t="s">
        <v>798</v>
      </c>
      <c r="CY209" s="845" t="s">
        <v>798</v>
      </c>
      <c r="CZ209" s="845" t="s">
        <v>798</v>
      </c>
      <c r="DA209" s="845" t="s">
        <v>798</v>
      </c>
      <c r="DB209" s="845" t="s">
        <v>798</v>
      </c>
      <c r="DC209" s="845" t="s">
        <v>798</v>
      </c>
      <c r="DD209" s="845" t="s">
        <v>798</v>
      </c>
      <c r="DE209" s="845" t="s">
        <v>798</v>
      </c>
      <c r="DF209" s="845" t="s">
        <v>798</v>
      </c>
      <c r="DG209" s="845" t="s">
        <v>798</v>
      </c>
      <c r="DH209" s="845" t="s">
        <v>798</v>
      </c>
      <c r="DI209" s="845" t="s">
        <v>798</v>
      </c>
      <c r="DJ209" s="845" t="s">
        <v>798</v>
      </c>
      <c r="DK209" s="845" t="s">
        <v>798</v>
      </c>
      <c r="DL209" s="845" t="s">
        <v>798</v>
      </c>
      <c r="DM209" s="845" t="s">
        <v>798</v>
      </c>
      <c r="DN209" s="845" t="s">
        <v>798</v>
      </c>
      <c r="DO209" s="845" t="s">
        <v>798</v>
      </c>
      <c r="DP209" s="845" t="s">
        <v>798</v>
      </c>
      <c r="DQ209" s="845" t="s">
        <v>798</v>
      </c>
      <c r="DR209" s="845" t="s">
        <v>798</v>
      </c>
      <c r="DS209" s="845" t="s">
        <v>798</v>
      </c>
      <c r="DT209" s="845" t="s">
        <v>798</v>
      </c>
      <c r="DU209" s="845" t="s">
        <v>798</v>
      </c>
      <c r="DV209" s="845" t="s">
        <v>798</v>
      </c>
      <c r="DW209" s="845" t="s">
        <v>798</v>
      </c>
      <c r="DX209" s="845" t="s">
        <v>798</v>
      </c>
      <c r="DY209" s="845" t="s">
        <v>798</v>
      </c>
      <c r="DZ209" s="845" t="s">
        <v>798</v>
      </c>
      <c r="EA209" s="845" t="s">
        <v>798</v>
      </c>
      <c r="EB209" s="845" t="s">
        <v>798</v>
      </c>
      <c r="EC209" s="845" t="s">
        <v>798</v>
      </c>
      <c r="ED209" s="845" t="s">
        <v>798</v>
      </c>
      <c r="EE209" s="845" t="s">
        <v>798</v>
      </c>
      <c r="EF209" s="845" t="s">
        <v>798</v>
      </c>
    </row>
    <row r="210" spans="1:136" x14ac:dyDescent="0.2">
      <c r="A210" s="845">
        <v>206</v>
      </c>
      <c r="B210" s="845">
        <v>2</v>
      </c>
      <c r="C210" s="845" t="s">
        <v>798</v>
      </c>
      <c r="D210" s="845" t="s">
        <v>798</v>
      </c>
      <c r="E210" s="845" t="s">
        <v>798</v>
      </c>
      <c r="F210" s="845" t="s">
        <v>798</v>
      </c>
      <c r="G210" s="845" t="s">
        <v>798</v>
      </c>
      <c r="H210" s="845" t="s">
        <v>798</v>
      </c>
      <c r="I210" s="845" t="s">
        <v>798</v>
      </c>
      <c r="J210" s="845" t="s">
        <v>798</v>
      </c>
      <c r="K210" s="845" t="s">
        <v>798</v>
      </c>
      <c r="L210" s="845" t="s">
        <v>798</v>
      </c>
      <c r="M210" s="845" t="s">
        <v>798</v>
      </c>
      <c r="N210" s="845" t="s">
        <v>798</v>
      </c>
      <c r="O210" s="845" t="s">
        <v>798</v>
      </c>
      <c r="P210" s="845" t="s">
        <v>798</v>
      </c>
      <c r="Q210" s="845" t="s">
        <v>798</v>
      </c>
      <c r="R210" s="845" t="s">
        <v>798</v>
      </c>
      <c r="S210" s="845" t="s">
        <v>798</v>
      </c>
      <c r="T210" s="845" t="s">
        <v>798</v>
      </c>
      <c r="U210" s="845" t="s">
        <v>798</v>
      </c>
      <c r="V210" s="845" t="s">
        <v>798</v>
      </c>
      <c r="W210" s="845" t="s">
        <v>798</v>
      </c>
      <c r="X210" s="845" t="s">
        <v>798</v>
      </c>
      <c r="Y210" s="845" t="s">
        <v>798</v>
      </c>
      <c r="Z210" s="845" t="s">
        <v>798</v>
      </c>
      <c r="AA210" s="845" t="s">
        <v>798</v>
      </c>
      <c r="AB210" s="845" t="s">
        <v>798</v>
      </c>
      <c r="AC210" s="845" t="s">
        <v>798</v>
      </c>
      <c r="AD210" s="845" t="s">
        <v>798</v>
      </c>
      <c r="AE210" s="845" t="s">
        <v>798</v>
      </c>
      <c r="AF210" s="845" t="s">
        <v>798</v>
      </c>
      <c r="AG210" s="845" t="s">
        <v>798</v>
      </c>
      <c r="AH210" s="845" t="s">
        <v>798</v>
      </c>
      <c r="AI210" s="845" t="s">
        <v>798</v>
      </c>
      <c r="AJ210" s="845" t="s">
        <v>798</v>
      </c>
      <c r="AK210" s="845" t="s">
        <v>798</v>
      </c>
      <c r="AL210" s="845" t="s">
        <v>798</v>
      </c>
      <c r="AM210" s="845" t="s">
        <v>798</v>
      </c>
      <c r="AN210" s="845" t="s">
        <v>798</v>
      </c>
      <c r="AO210" s="845" t="s">
        <v>798</v>
      </c>
      <c r="AP210" s="845" t="s">
        <v>798</v>
      </c>
      <c r="AQ210" s="845" t="s">
        <v>798</v>
      </c>
      <c r="AR210" s="845" t="s">
        <v>798</v>
      </c>
      <c r="AS210" s="845" t="s">
        <v>798</v>
      </c>
      <c r="AT210" s="845" t="s">
        <v>798</v>
      </c>
      <c r="AU210" s="845" t="s">
        <v>798</v>
      </c>
      <c r="AV210" s="845" t="s">
        <v>798</v>
      </c>
      <c r="AW210" s="845" t="s">
        <v>798</v>
      </c>
      <c r="AX210" s="845" t="s">
        <v>798</v>
      </c>
      <c r="AY210" s="845" t="s">
        <v>798</v>
      </c>
      <c r="AZ210" s="845" t="s">
        <v>798</v>
      </c>
      <c r="BA210" s="845" t="s">
        <v>798</v>
      </c>
      <c r="BB210" s="845" t="s">
        <v>798</v>
      </c>
      <c r="BC210" s="845" t="s">
        <v>798</v>
      </c>
      <c r="BD210" s="845" t="s">
        <v>798</v>
      </c>
      <c r="BE210" s="845" t="s">
        <v>798</v>
      </c>
      <c r="BF210" s="845" t="s">
        <v>798</v>
      </c>
      <c r="BG210" s="845" t="s">
        <v>798</v>
      </c>
      <c r="BH210" s="845" t="s">
        <v>798</v>
      </c>
      <c r="BI210" s="845" t="s">
        <v>798</v>
      </c>
      <c r="BJ210" s="845" t="s">
        <v>798</v>
      </c>
      <c r="BK210" s="845" t="s">
        <v>798</v>
      </c>
      <c r="BL210" s="845" t="s">
        <v>798</v>
      </c>
      <c r="BM210" s="845" t="s">
        <v>798</v>
      </c>
      <c r="BN210" s="845" t="s">
        <v>798</v>
      </c>
      <c r="BO210" s="845" t="s">
        <v>798</v>
      </c>
      <c r="BP210" s="845" t="s">
        <v>798</v>
      </c>
      <c r="BQ210" s="845" t="s">
        <v>798</v>
      </c>
      <c r="BR210" s="845" t="s">
        <v>798</v>
      </c>
      <c r="BS210" s="845" t="s">
        <v>798</v>
      </c>
      <c r="BT210" s="845" t="s">
        <v>798</v>
      </c>
      <c r="BU210" s="845" t="s">
        <v>798</v>
      </c>
      <c r="BV210" s="845" t="s">
        <v>798</v>
      </c>
      <c r="BW210" s="845" t="s">
        <v>798</v>
      </c>
      <c r="BX210" s="845" t="s">
        <v>798</v>
      </c>
      <c r="BY210" s="845" t="s">
        <v>798</v>
      </c>
      <c r="BZ210" s="845" t="s">
        <v>798</v>
      </c>
      <c r="CA210" s="845" t="s">
        <v>798</v>
      </c>
      <c r="CB210" s="845" t="s">
        <v>798</v>
      </c>
      <c r="CC210" s="845" t="s">
        <v>798</v>
      </c>
      <c r="CD210" s="845" t="s">
        <v>798</v>
      </c>
      <c r="CE210" s="845" t="s">
        <v>798</v>
      </c>
      <c r="CF210" s="845" t="s">
        <v>798</v>
      </c>
      <c r="CG210" s="845" t="s">
        <v>798</v>
      </c>
      <c r="CH210" s="845" t="s">
        <v>798</v>
      </c>
      <c r="CI210" s="845" t="s">
        <v>798</v>
      </c>
      <c r="CJ210" s="845" t="s">
        <v>798</v>
      </c>
      <c r="CK210" s="845" t="s">
        <v>798</v>
      </c>
      <c r="CL210" s="845" t="s">
        <v>798</v>
      </c>
      <c r="CM210" s="845" t="s">
        <v>798</v>
      </c>
      <c r="CN210" s="845" t="s">
        <v>798</v>
      </c>
      <c r="CO210" s="845" t="s">
        <v>798</v>
      </c>
      <c r="CP210" s="845" t="s">
        <v>798</v>
      </c>
      <c r="CQ210" s="845" t="s">
        <v>798</v>
      </c>
      <c r="CR210" s="845" t="s">
        <v>798</v>
      </c>
      <c r="CS210" s="845" t="s">
        <v>798</v>
      </c>
      <c r="CT210" s="845" t="s">
        <v>798</v>
      </c>
      <c r="CU210" s="845" t="s">
        <v>798</v>
      </c>
      <c r="CV210" s="845" t="s">
        <v>798</v>
      </c>
      <c r="CW210" s="845" t="s">
        <v>798</v>
      </c>
      <c r="CX210" s="845" t="s">
        <v>798</v>
      </c>
      <c r="CY210" s="845" t="s">
        <v>798</v>
      </c>
      <c r="CZ210" s="845" t="s">
        <v>798</v>
      </c>
      <c r="DA210" s="845" t="s">
        <v>798</v>
      </c>
      <c r="DB210" s="845" t="s">
        <v>798</v>
      </c>
      <c r="DC210" s="845" t="s">
        <v>798</v>
      </c>
      <c r="DD210" s="845" t="s">
        <v>798</v>
      </c>
      <c r="DE210" s="845" t="s">
        <v>798</v>
      </c>
      <c r="DF210" s="845" t="s">
        <v>798</v>
      </c>
      <c r="DG210" s="845" t="s">
        <v>798</v>
      </c>
      <c r="DH210" s="845" t="s">
        <v>798</v>
      </c>
      <c r="DI210" s="845" t="s">
        <v>798</v>
      </c>
      <c r="DJ210" s="845" t="s">
        <v>798</v>
      </c>
      <c r="DK210" s="845" t="s">
        <v>798</v>
      </c>
      <c r="DL210" s="845" t="s">
        <v>798</v>
      </c>
      <c r="DM210" s="845" t="s">
        <v>798</v>
      </c>
      <c r="DN210" s="845" t="s">
        <v>798</v>
      </c>
      <c r="DO210" s="845" t="s">
        <v>798</v>
      </c>
      <c r="DP210" s="845" t="s">
        <v>798</v>
      </c>
      <c r="DQ210" s="845" t="s">
        <v>798</v>
      </c>
      <c r="DR210" s="845" t="s">
        <v>798</v>
      </c>
      <c r="DS210" s="845" t="s">
        <v>798</v>
      </c>
      <c r="DT210" s="845" t="s">
        <v>798</v>
      </c>
      <c r="DU210" s="845" t="s">
        <v>798</v>
      </c>
      <c r="DV210" s="845" t="s">
        <v>798</v>
      </c>
      <c r="DW210" s="845" t="s">
        <v>798</v>
      </c>
      <c r="DX210" s="845" t="s">
        <v>798</v>
      </c>
      <c r="DY210" s="845" t="s">
        <v>798</v>
      </c>
      <c r="DZ210" s="845" t="s">
        <v>798</v>
      </c>
      <c r="EA210" s="845" t="s">
        <v>798</v>
      </c>
      <c r="EB210" s="845" t="s">
        <v>798</v>
      </c>
      <c r="EC210" s="845" t="s">
        <v>798</v>
      </c>
      <c r="ED210" s="845" t="s">
        <v>798</v>
      </c>
      <c r="EE210" s="845" t="s">
        <v>798</v>
      </c>
      <c r="EF210" s="845" t="s">
        <v>798</v>
      </c>
    </row>
    <row r="211" spans="1:136" x14ac:dyDescent="0.2">
      <c r="A211" s="845">
        <v>207</v>
      </c>
      <c r="B211" s="845">
        <v>3</v>
      </c>
      <c r="C211" s="845" t="s">
        <v>798</v>
      </c>
      <c r="D211" s="845" t="s">
        <v>798</v>
      </c>
      <c r="E211" s="845" t="s">
        <v>798</v>
      </c>
      <c r="F211" s="845" t="s">
        <v>798</v>
      </c>
      <c r="G211" s="845" t="s">
        <v>798</v>
      </c>
      <c r="H211" s="845" t="s">
        <v>798</v>
      </c>
      <c r="I211" s="845" t="s">
        <v>798</v>
      </c>
      <c r="J211" s="845" t="s">
        <v>798</v>
      </c>
      <c r="K211" s="845" t="s">
        <v>798</v>
      </c>
      <c r="L211" s="845" t="s">
        <v>798</v>
      </c>
      <c r="M211" s="845" t="s">
        <v>798</v>
      </c>
      <c r="N211" s="845" t="s">
        <v>798</v>
      </c>
      <c r="O211" s="845" t="s">
        <v>798</v>
      </c>
      <c r="P211" s="845" t="s">
        <v>798</v>
      </c>
      <c r="Q211" s="845" t="s">
        <v>798</v>
      </c>
      <c r="R211" s="845" t="s">
        <v>798</v>
      </c>
      <c r="S211" s="845" t="s">
        <v>798</v>
      </c>
      <c r="T211" s="845" t="s">
        <v>798</v>
      </c>
      <c r="U211" s="845" t="s">
        <v>798</v>
      </c>
      <c r="V211" s="845" t="s">
        <v>798</v>
      </c>
      <c r="W211" s="845" t="s">
        <v>798</v>
      </c>
      <c r="X211" s="845" t="s">
        <v>798</v>
      </c>
      <c r="Y211" s="845" t="s">
        <v>798</v>
      </c>
      <c r="Z211" s="845" t="s">
        <v>798</v>
      </c>
      <c r="AA211" s="845" t="s">
        <v>798</v>
      </c>
      <c r="AB211" s="845" t="s">
        <v>798</v>
      </c>
      <c r="AC211" s="845" t="s">
        <v>798</v>
      </c>
      <c r="AD211" s="845" t="s">
        <v>798</v>
      </c>
      <c r="AE211" s="845" t="s">
        <v>798</v>
      </c>
      <c r="AF211" s="845" t="s">
        <v>798</v>
      </c>
      <c r="AG211" s="845" t="s">
        <v>798</v>
      </c>
      <c r="AH211" s="845" t="s">
        <v>798</v>
      </c>
      <c r="AI211" s="845" t="s">
        <v>798</v>
      </c>
      <c r="AJ211" s="845" t="s">
        <v>798</v>
      </c>
      <c r="AK211" s="845" t="s">
        <v>798</v>
      </c>
      <c r="AL211" s="845" t="s">
        <v>798</v>
      </c>
      <c r="AM211" s="845" t="s">
        <v>798</v>
      </c>
      <c r="AN211" s="845" t="s">
        <v>798</v>
      </c>
      <c r="AO211" s="845" t="s">
        <v>798</v>
      </c>
      <c r="AP211" s="845" t="s">
        <v>798</v>
      </c>
      <c r="AQ211" s="845" t="s">
        <v>798</v>
      </c>
      <c r="AR211" s="845" t="s">
        <v>798</v>
      </c>
      <c r="AS211" s="845" t="s">
        <v>798</v>
      </c>
      <c r="AT211" s="845" t="s">
        <v>798</v>
      </c>
      <c r="AU211" s="845" t="s">
        <v>798</v>
      </c>
      <c r="AV211" s="845" t="s">
        <v>798</v>
      </c>
      <c r="AW211" s="845" t="s">
        <v>798</v>
      </c>
      <c r="AX211" s="845" t="s">
        <v>798</v>
      </c>
      <c r="AY211" s="845" t="s">
        <v>798</v>
      </c>
      <c r="AZ211" s="845" t="s">
        <v>798</v>
      </c>
      <c r="BA211" s="845" t="s">
        <v>798</v>
      </c>
      <c r="BB211" s="845" t="s">
        <v>798</v>
      </c>
      <c r="BC211" s="845" t="s">
        <v>798</v>
      </c>
      <c r="BD211" s="845" t="s">
        <v>798</v>
      </c>
      <c r="BE211" s="845" t="s">
        <v>798</v>
      </c>
      <c r="BF211" s="845" t="s">
        <v>798</v>
      </c>
      <c r="BG211" s="845" t="s">
        <v>798</v>
      </c>
      <c r="BH211" s="845" t="s">
        <v>798</v>
      </c>
      <c r="BI211" s="845" t="s">
        <v>798</v>
      </c>
      <c r="BJ211" s="845" t="s">
        <v>798</v>
      </c>
      <c r="BK211" s="845" t="s">
        <v>798</v>
      </c>
      <c r="BL211" s="845" t="s">
        <v>798</v>
      </c>
      <c r="BM211" s="845" t="s">
        <v>798</v>
      </c>
      <c r="BN211" s="845" t="s">
        <v>798</v>
      </c>
      <c r="BO211" s="845" t="s">
        <v>798</v>
      </c>
      <c r="BP211" s="845" t="s">
        <v>798</v>
      </c>
      <c r="BQ211" s="845" t="s">
        <v>798</v>
      </c>
      <c r="BR211" s="845" t="s">
        <v>798</v>
      </c>
      <c r="BS211" s="845" t="s">
        <v>798</v>
      </c>
      <c r="BT211" s="845" t="s">
        <v>798</v>
      </c>
      <c r="BU211" s="845" t="s">
        <v>798</v>
      </c>
      <c r="BV211" s="845" t="s">
        <v>798</v>
      </c>
      <c r="BW211" s="845" t="s">
        <v>798</v>
      </c>
      <c r="BX211" s="845" t="s">
        <v>798</v>
      </c>
      <c r="BY211" s="845" t="s">
        <v>798</v>
      </c>
      <c r="BZ211" s="845" t="s">
        <v>798</v>
      </c>
      <c r="CA211" s="845" t="s">
        <v>798</v>
      </c>
      <c r="CB211" s="845" t="s">
        <v>798</v>
      </c>
      <c r="CC211" s="845" t="s">
        <v>798</v>
      </c>
      <c r="CD211" s="845" t="s">
        <v>798</v>
      </c>
      <c r="CE211" s="845" t="s">
        <v>798</v>
      </c>
      <c r="CF211" s="845" t="s">
        <v>798</v>
      </c>
      <c r="CG211" s="845" t="s">
        <v>798</v>
      </c>
      <c r="CH211" s="845" t="s">
        <v>798</v>
      </c>
      <c r="CI211" s="845" t="s">
        <v>798</v>
      </c>
      <c r="CJ211" s="845" t="s">
        <v>798</v>
      </c>
      <c r="CK211" s="845" t="s">
        <v>798</v>
      </c>
      <c r="CL211" s="845" t="s">
        <v>798</v>
      </c>
      <c r="CM211" s="845" t="s">
        <v>798</v>
      </c>
      <c r="CN211" s="845" t="s">
        <v>798</v>
      </c>
      <c r="CO211" s="845" t="s">
        <v>798</v>
      </c>
      <c r="CP211" s="845" t="s">
        <v>798</v>
      </c>
      <c r="CQ211" s="845" t="s">
        <v>798</v>
      </c>
      <c r="CR211" s="845" t="s">
        <v>798</v>
      </c>
      <c r="CS211" s="845" t="s">
        <v>798</v>
      </c>
      <c r="CT211" s="845" t="s">
        <v>798</v>
      </c>
      <c r="CU211" s="845" t="s">
        <v>798</v>
      </c>
      <c r="CV211" s="845" t="s">
        <v>798</v>
      </c>
      <c r="CW211" s="845" t="s">
        <v>798</v>
      </c>
      <c r="CX211" s="845" t="s">
        <v>798</v>
      </c>
      <c r="CY211" s="845" t="s">
        <v>798</v>
      </c>
      <c r="CZ211" s="845" t="s">
        <v>798</v>
      </c>
      <c r="DA211" s="845" t="s">
        <v>798</v>
      </c>
      <c r="DB211" s="845" t="s">
        <v>798</v>
      </c>
      <c r="DC211" s="845" t="s">
        <v>798</v>
      </c>
      <c r="DD211" s="845" t="s">
        <v>798</v>
      </c>
      <c r="DE211" s="845" t="s">
        <v>798</v>
      </c>
      <c r="DF211" s="845" t="s">
        <v>798</v>
      </c>
      <c r="DG211" s="845" t="s">
        <v>798</v>
      </c>
      <c r="DH211" s="845" t="s">
        <v>798</v>
      </c>
      <c r="DI211" s="845" t="s">
        <v>798</v>
      </c>
      <c r="DJ211" s="845" t="s">
        <v>798</v>
      </c>
      <c r="DK211" s="845" t="s">
        <v>798</v>
      </c>
      <c r="DL211" s="845" t="s">
        <v>798</v>
      </c>
      <c r="DM211" s="845" t="s">
        <v>798</v>
      </c>
      <c r="DN211" s="845" t="s">
        <v>798</v>
      </c>
      <c r="DO211" s="845" t="s">
        <v>798</v>
      </c>
      <c r="DP211" s="845" t="s">
        <v>798</v>
      </c>
      <c r="DQ211" s="845" t="s">
        <v>798</v>
      </c>
      <c r="DR211" s="845" t="s">
        <v>798</v>
      </c>
      <c r="DS211" s="845" t="s">
        <v>798</v>
      </c>
      <c r="DT211" s="845" t="s">
        <v>798</v>
      </c>
      <c r="DU211" s="845" t="s">
        <v>798</v>
      </c>
      <c r="DV211" s="845" t="s">
        <v>798</v>
      </c>
      <c r="DW211" s="845" t="s">
        <v>798</v>
      </c>
      <c r="DX211" s="845" t="s">
        <v>798</v>
      </c>
      <c r="DY211" s="845" t="s">
        <v>798</v>
      </c>
      <c r="DZ211" s="845" t="s">
        <v>798</v>
      </c>
      <c r="EA211" s="845" t="s">
        <v>798</v>
      </c>
      <c r="EB211" s="845" t="s">
        <v>798</v>
      </c>
      <c r="EC211" s="845" t="s">
        <v>798</v>
      </c>
      <c r="ED211" s="845" t="s">
        <v>798</v>
      </c>
      <c r="EE211" s="845" t="s">
        <v>798</v>
      </c>
      <c r="EF211" s="845" t="s">
        <v>798</v>
      </c>
    </row>
    <row r="212" spans="1:136" x14ac:dyDescent="0.2">
      <c r="A212" s="845">
        <v>208</v>
      </c>
      <c r="B212" s="845">
        <v>4</v>
      </c>
      <c r="C212" s="845" t="s">
        <v>798</v>
      </c>
      <c r="D212" s="845" t="s">
        <v>798</v>
      </c>
      <c r="E212" s="845" t="s">
        <v>798</v>
      </c>
      <c r="F212" s="845" t="s">
        <v>798</v>
      </c>
      <c r="G212" s="845" t="s">
        <v>798</v>
      </c>
      <c r="H212" s="845" t="s">
        <v>798</v>
      </c>
      <c r="I212" s="845" t="s">
        <v>798</v>
      </c>
      <c r="J212" s="845" t="s">
        <v>798</v>
      </c>
      <c r="K212" s="845" t="s">
        <v>798</v>
      </c>
      <c r="L212" s="845" t="s">
        <v>798</v>
      </c>
      <c r="M212" s="845" t="s">
        <v>798</v>
      </c>
      <c r="N212" s="845" t="s">
        <v>798</v>
      </c>
      <c r="O212" s="845" t="s">
        <v>798</v>
      </c>
      <c r="P212" s="845" t="s">
        <v>798</v>
      </c>
      <c r="Q212" s="845" t="s">
        <v>798</v>
      </c>
      <c r="R212" s="845" t="s">
        <v>798</v>
      </c>
      <c r="S212" s="845" t="s">
        <v>798</v>
      </c>
      <c r="T212" s="845" t="s">
        <v>798</v>
      </c>
      <c r="U212" s="845" t="s">
        <v>798</v>
      </c>
      <c r="V212" s="845" t="s">
        <v>798</v>
      </c>
      <c r="W212" s="845" t="s">
        <v>798</v>
      </c>
      <c r="X212" s="845" t="s">
        <v>798</v>
      </c>
      <c r="Y212" s="845" t="s">
        <v>798</v>
      </c>
      <c r="Z212" s="845" t="s">
        <v>798</v>
      </c>
      <c r="AA212" s="845" t="s">
        <v>798</v>
      </c>
      <c r="AB212" s="845" t="s">
        <v>798</v>
      </c>
      <c r="AC212" s="845" t="s">
        <v>798</v>
      </c>
      <c r="AD212" s="845" t="s">
        <v>798</v>
      </c>
      <c r="AE212" s="845" t="s">
        <v>798</v>
      </c>
      <c r="AF212" s="845" t="s">
        <v>798</v>
      </c>
      <c r="AG212" s="845" t="s">
        <v>798</v>
      </c>
      <c r="AH212" s="845" t="s">
        <v>798</v>
      </c>
      <c r="AI212" s="845" t="s">
        <v>798</v>
      </c>
      <c r="AJ212" s="845" t="s">
        <v>798</v>
      </c>
      <c r="AK212" s="845" t="s">
        <v>798</v>
      </c>
      <c r="AL212" s="845" t="s">
        <v>798</v>
      </c>
      <c r="AM212" s="845" t="s">
        <v>798</v>
      </c>
      <c r="AN212" s="845" t="s">
        <v>798</v>
      </c>
      <c r="AO212" s="845" t="s">
        <v>798</v>
      </c>
      <c r="AP212" s="845" t="s">
        <v>798</v>
      </c>
      <c r="AQ212" s="845" t="s">
        <v>798</v>
      </c>
      <c r="AR212" s="845" t="s">
        <v>798</v>
      </c>
      <c r="AS212" s="845" t="s">
        <v>798</v>
      </c>
      <c r="AT212" s="845" t="s">
        <v>798</v>
      </c>
      <c r="AU212" s="845" t="s">
        <v>798</v>
      </c>
      <c r="AV212" s="845" t="s">
        <v>798</v>
      </c>
      <c r="AW212" s="845" t="s">
        <v>798</v>
      </c>
      <c r="AX212" s="845" t="s">
        <v>798</v>
      </c>
      <c r="AY212" s="845" t="s">
        <v>798</v>
      </c>
      <c r="AZ212" s="845" t="s">
        <v>798</v>
      </c>
      <c r="BA212" s="845" t="s">
        <v>798</v>
      </c>
      <c r="BB212" s="845" t="s">
        <v>798</v>
      </c>
      <c r="BC212" s="845" t="s">
        <v>798</v>
      </c>
      <c r="BD212" s="845" t="s">
        <v>798</v>
      </c>
      <c r="BE212" s="845" t="s">
        <v>798</v>
      </c>
      <c r="BF212" s="845" t="s">
        <v>798</v>
      </c>
      <c r="BG212" s="845" t="s">
        <v>798</v>
      </c>
      <c r="BH212" s="845" t="s">
        <v>798</v>
      </c>
      <c r="BI212" s="845" t="s">
        <v>798</v>
      </c>
      <c r="BJ212" s="845" t="s">
        <v>798</v>
      </c>
      <c r="BK212" s="845" t="s">
        <v>798</v>
      </c>
      <c r="BL212" s="845" t="s">
        <v>798</v>
      </c>
      <c r="BM212" s="845" t="s">
        <v>798</v>
      </c>
      <c r="BN212" s="845" t="s">
        <v>798</v>
      </c>
      <c r="BO212" s="845" t="s">
        <v>798</v>
      </c>
      <c r="BP212" s="845" t="s">
        <v>798</v>
      </c>
      <c r="BQ212" s="845" t="s">
        <v>798</v>
      </c>
      <c r="BR212" s="845" t="s">
        <v>798</v>
      </c>
      <c r="BS212" s="845" t="s">
        <v>798</v>
      </c>
      <c r="BT212" s="845" t="s">
        <v>798</v>
      </c>
      <c r="BU212" s="845" t="s">
        <v>798</v>
      </c>
      <c r="BV212" s="845" t="s">
        <v>798</v>
      </c>
      <c r="BW212" s="845" t="s">
        <v>798</v>
      </c>
      <c r="BX212" s="845" t="s">
        <v>798</v>
      </c>
      <c r="BY212" s="845" t="s">
        <v>798</v>
      </c>
      <c r="BZ212" s="845" t="s">
        <v>798</v>
      </c>
      <c r="CA212" s="845" t="s">
        <v>798</v>
      </c>
      <c r="CB212" s="845" t="s">
        <v>798</v>
      </c>
      <c r="CC212" s="845" t="s">
        <v>798</v>
      </c>
      <c r="CD212" s="845" t="s">
        <v>798</v>
      </c>
      <c r="CE212" s="845" t="s">
        <v>798</v>
      </c>
      <c r="CF212" s="845" t="s">
        <v>798</v>
      </c>
      <c r="CG212" s="845" t="s">
        <v>798</v>
      </c>
      <c r="CH212" s="845" t="s">
        <v>798</v>
      </c>
      <c r="CI212" s="845" t="s">
        <v>798</v>
      </c>
      <c r="CJ212" s="845" t="s">
        <v>798</v>
      </c>
      <c r="CK212" s="845" t="s">
        <v>798</v>
      </c>
      <c r="CL212" s="845" t="s">
        <v>798</v>
      </c>
      <c r="CM212" s="845" t="s">
        <v>798</v>
      </c>
      <c r="CN212" s="845" t="s">
        <v>798</v>
      </c>
      <c r="CO212" s="845" t="s">
        <v>798</v>
      </c>
      <c r="CP212" s="845" t="s">
        <v>798</v>
      </c>
      <c r="CQ212" s="845" t="s">
        <v>798</v>
      </c>
      <c r="CR212" s="845" t="s">
        <v>798</v>
      </c>
      <c r="CS212" s="845" t="s">
        <v>798</v>
      </c>
      <c r="CT212" s="845" t="s">
        <v>798</v>
      </c>
      <c r="CU212" s="845" t="s">
        <v>798</v>
      </c>
      <c r="CV212" s="845" t="s">
        <v>798</v>
      </c>
      <c r="CW212" s="845" t="s">
        <v>798</v>
      </c>
      <c r="CX212" s="845" t="s">
        <v>798</v>
      </c>
      <c r="CY212" s="845" t="s">
        <v>798</v>
      </c>
      <c r="CZ212" s="845" t="s">
        <v>798</v>
      </c>
      <c r="DA212" s="845" t="s">
        <v>798</v>
      </c>
      <c r="DB212" s="845" t="s">
        <v>798</v>
      </c>
      <c r="DC212" s="845" t="s">
        <v>798</v>
      </c>
      <c r="DD212" s="845" t="s">
        <v>798</v>
      </c>
      <c r="DE212" s="845" t="s">
        <v>798</v>
      </c>
      <c r="DF212" s="845" t="s">
        <v>798</v>
      </c>
      <c r="DG212" s="845" t="s">
        <v>798</v>
      </c>
      <c r="DH212" s="845" t="s">
        <v>798</v>
      </c>
      <c r="DI212" s="845" t="s">
        <v>798</v>
      </c>
      <c r="DJ212" s="845" t="s">
        <v>798</v>
      </c>
      <c r="DK212" s="845" t="s">
        <v>798</v>
      </c>
      <c r="DL212" s="845" t="s">
        <v>798</v>
      </c>
      <c r="DM212" s="845" t="s">
        <v>798</v>
      </c>
      <c r="DN212" s="845" t="s">
        <v>798</v>
      </c>
      <c r="DO212" s="845" t="s">
        <v>798</v>
      </c>
      <c r="DP212" s="845" t="s">
        <v>798</v>
      </c>
      <c r="DQ212" s="845" t="s">
        <v>798</v>
      </c>
      <c r="DR212" s="845" t="s">
        <v>798</v>
      </c>
      <c r="DS212" s="845" t="s">
        <v>798</v>
      </c>
      <c r="DT212" s="845" t="s">
        <v>798</v>
      </c>
      <c r="DU212" s="845" t="s">
        <v>798</v>
      </c>
      <c r="DV212" s="845" t="s">
        <v>798</v>
      </c>
      <c r="DW212" s="845" t="s">
        <v>798</v>
      </c>
      <c r="DX212" s="845" t="s">
        <v>798</v>
      </c>
      <c r="DY212" s="845" t="s">
        <v>798</v>
      </c>
      <c r="DZ212" s="845" t="s">
        <v>798</v>
      </c>
      <c r="EA212" s="845" t="s">
        <v>798</v>
      </c>
      <c r="EB212" s="845" t="s">
        <v>798</v>
      </c>
      <c r="EC212" s="845" t="s">
        <v>798</v>
      </c>
      <c r="ED212" s="845" t="s">
        <v>798</v>
      </c>
      <c r="EE212" s="845" t="s">
        <v>798</v>
      </c>
      <c r="EF212" s="845" t="s">
        <v>798</v>
      </c>
    </row>
    <row r="213" spans="1:136" x14ac:dyDescent="0.2">
      <c r="A213" s="845">
        <v>209</v>
      </c>
      <c r="B213" s="845">
        <v>5</v>
      </c>
      <c r="C213" s="845" t="s">
        <v>798</v>
      </c>
      <c r="D213" s="845" t="s">
        <v>798</v>
      </c>
      <c r="E213" s="845" t="s">
        <v>798</v>
      </c>
      <c r="F213" s="845" t="s">
        <v>798</v>
      </c>
      <c r="G213" s="845" t="s">
        <v>798</v>
      </c>
      <c r="H213" s="845" t="s">
        <v>798</v>
      </c>
      <c r="I213" s="845" t="s">
        <v>798</v>
      </c>
      <c r="J213" s="845" t="s">
        <v>798</v>
      </c>
      <c r="K213" s="845" t="s">
        <v>798</v>
      </c>
      <c r="L213" s="845" t="s">
        <v>798</v>
      </c>
      <c r="M213" s="845" t="s">
        <v>798</v>
      </c>
      <c r="N213" s="845" t="s">
        <v>798</v>
      </c>
      <c r="O213" s="845" t="s">
        <v>798</v>
      </c>
      <c r="P213" s="845" t="s">
        <v>798</v>
      </c>
      <c r="Q213" s="845" t="s">
        <v>798</v>
      </c>
      <c r="R213" s="845" t="s">
        <v>798</v>
      </c>
      <c r="S213" s="845" t="s">
        <v>798</v>
      </c>
      <c r="T213" s="845" t="s">
        <v>798</v>
      </c>
      <c r="U213" s="845" t="s">
        <v>798</v>
      </c>
      <c r="V213" s="845" t="s">
        <v>798</v>
      </c>
      <c r="W213" s="845" t="s">
        <v>798</v>
      </c>
      <c r="X213" s="845" t="s">
        <v>798</v>
      </c>
      <c r="Y213" s="845" t="s">
        <v>798</v>
      </c>
      <c r="Z213" s="845" t="s">
        <v>798</v>
      </c>
      <c r="AA213" s="845" t="s">
        <v>798</v>
      </c>
      <c r="AB213" s="845" t="s">
        <v>798</v>
      </c>
      <c r="AC213" s="845" t="s">
        <v>798</v>
      </c>
      <c r="AD213" s="845" t="s">
        <v>798</v>
      </c>
      <c r="AE213" s="845" t="s">
        <v>798</v>
      </c>
      <c r="AF213" s="845" t="s">
        <v>798</v>
      </c>
      <c r="AG213" s="845" t="s">
        <v>798</v>
      </c>
      <c r="AH213" s="845" t="s">
        <v>798</v>
      </c>
      <c r="AI213" s="845" t="s">
        <v>798</v>
      </c>
      <c r="AJ213" s="845" t="s">
        <v>798</v>
      </c>
      <c r="AK213" s="845" t="s">
        <v>798</v>
      </c>
      <c r="AL213" s="845" t="s">
        <v>798</v>
      </c>
      <c r="AM213" s="845" t="s">
        <v>798</v>
      </c>
      <c r="AN213" s="845" t="s">
        <v>798</v>
      </c>
      <c r="AO213" s="845" t="s">
        <v>798</v>
      </c>
      <c r="AP213" s="845" t="s">
        <v>798</v>
      </c>
      <c r="AQ213" s="845" t="s">
        <v>798</v>
      </c>
      <c r="AR213" s="845" t="s">
        <v>798</v>
      </c>
      <c r="AS213" s="845" t="s">
        <v>798</v>
      </c>
      <c r="AT213" s="845" t="s">
        <v>798</v>
      </c>
      <c r="AU213" s="845" t="s">
        <v>798</v>
      </c>
      <c r="AV213" s="845" t="s">
        <v>798</v>
      </c>
      <c r="AW213" s="845" t="s">
        <v>798</v>
      </c>
      <c r="AX213" s="845" t="s">
        <v>798</v>
      </c>
      <c r="AY213" s="845" t="s">
        <v>798</v>
      </c>
      <c r="AZ213" s="845" t="s">
        <v>798</v>
      </c>
      <c r="BA213" s="845" t="s">
        <v>798</v>
      </c>
      <c r="BB213" s="845" t="s">
        <v>798</v>
      </c>
      <c r="BC213" s="845" t="s">
        <v>798</v>
      </c>
      <c r="BD213" s="845" t="s">
        <v>798</v>
      </c>
      <c r="BE213" s="845" t="s">
        <v>798</v>
      </c>
      <c r="BF213" s="845" t="s">
        <v>798</v>
      </c>
      <c r="BG213" s="845" t="s">
        <v>798</v>
      </c>
      <c r="BH213" s="845" t="s">
        <v>798</v>
      </c>
      <c r="BI213" s="845" t="s">
        <v>798</v>
      </c>
      <c r="BJ213" s="845" t="s">
        <v>798</v>
      </c>
      <c r="BK213" s="845" t="s">
        <v>798</v>
      </c>
      <c r="BL213" s="845" t="s">
        <v>798</v>
      </c>
      <c r="BM213" s="845" t="s">
        <v>798</v>
      </c>
      <c r="BN213" s="845" t="s">
        <v>798</v>
      </c>
      <c r="BO213" s="845" t="s">
        <v>798</v>
      </c>
      <c r="BP213" s="845" t="s">
        <v>798</v>
      </c>
      <c r="BQ213" s="845" t="s">
        <v>798</v>
      </c>
      <c r="BR213" s="845" t="s">
        <v>798</v>
      </c>
      <c r="BS213" s="845" t="s">
        <v>798</v>
      </c>
      <c r="BT213" s="845" t="s">
        <v>798</v>
      </c>
      <c r="BU213" s="845" t="s">
        <v>798</v>
      </c>
      <c r="BV213" s="845" t="s">
        <v>798</v>
      </c>
      <c r="BW213" s="845" t="s">
        <v>798</v>
      </c>
      <c r="BX213" s="845" t="s">
        <v>798</v>
      </c>
      <c r="BY213" s="845" t="s">
        <v>798</v>
      </c>
      <c r="BZ213" s="845" t="s">
        <v>798</v>
      </c>
      <c r="CA213" s="845" t="s">
        <v>798</v>
      </c>
      <c r="CB213" s="845" t="s">
        <v>798</v>
      </c>
      <c r="CC213" s="845" t="s">
        <v>798</v>
      </c>
      <c r="CD213" s="845" t="s">
        <v>798</v>
      </c>
      <c r="CE213" s="845" t="s">
        <v>798</v>
      </c>
      <c r="CF213" s="845" t="s">
        <v>798</v>
      </c>
      <c r="CG213" s="845" t="s">
        <v>798</v>
      </c>
      <c r="CH213" s="845" t="s">
        <v>798</v>
      </c>
      <c r="CI213" s="845" t="s">
        <v>798</v>
      </c>
      <c r="CJ213" s="845" t="s">
        <v>798</v>
      </c>
      <c r="CK213" s="845" t="s">
        <v>798</v>
      </c>
      <c r="CL213" s="845" t="s">
        <v>798</v>
      </c>
      <c r="CM213" s="845" t="s">
        <v>798</v>
      </c>
      <c r="CN213" s="845" t="s">
        <v>798</v>
      </c>
      <c r="CO213" s="845" t="s">
        <v>798</v>
      </c>
      <c r="CP213" s="845" t="s">
        <v>798</v>
      </c>
      <c r="CQ213" s="845" t="s">
        <v>798</v>
      </c>
      <c r="CR213" s="845" t="s">
        <v>798</v>
      </c>
      <c r="CS213" s="845" t="s">
        <v>798</v>
      </c>
      <c r="CT213" s="845" t="s">
        <v>798</v>
      </c>
      <c r="CU213" s="845" t="s">
        <v>798</v>
      </c>
      <c r="CV213" s="845" t="s">
        <v>798</v>
      </c>
      <c r="CW213" s="845" t="s">
        <v>798</v>
      </c>
      <c r="CX213" s="845" t="s">
        <v>798</v>
      </c>
      <c r="CY213" s="845" t="s">
        <v>798</v>
      </c>
      <c r="CZ213" s="845" t="s">
        <v>798</v>
      </c>
      <c r="DA213" s="845" t="s">
        <v>798</v>
      </c>
      <c r="DB213" s="845" t="s">
        <v>798</v>
      </c>
      <c r="DC213" s="845" t="s">
        <v>798</v>
      </c>
      <c r="DD213" s="845" t="s">
        <v>798</v>
      </c>
      <c r="DE213" s="845" t="s">
        <v>798</v>
      </c>
      <c r="DF213" s="845" t="s">
        <v>798</v>
      </c>
      <c r="DG213" s="845" t="s">
        <v>798</v>
      </c>
      <c r="DH213" s="845" t="s">
        <v>798</v>
      </c>
      <c r="DI213" s="845" t="s">
        <v>798</v>
      </c>
      <c r="DJ213" s="845" t="s">
        <v>798</v>
      </c>
      <c r="DK213" s="845" t="s">
        <v>798</v>
      </c>
      <c r="DL213" s="845" t="s">
        <v>798</v>
      </c>
      <c r="DM213" s="845" t="s">
        <v>798</v>
      </c>
      <c r="DN213" s="845" t="s">
        <v>798</v>
      </c>
      <c r="DO213" s="845" t="s">
        <v>798</v>
      </c>
      <c r="DP213" s="845" t="s">
        <v>798</v>
      </c>
      <c r="DQ213" s="845" t="s">
        <v>798</v>
      </c>
      <c r="DR213" s="845" t="s">
        <v>798</v>
      </c>
      <c r="DS213" s="845" t="s">
        <v>798</v>
      </c>
      <c r="DT213" s="845" t="s">
        <v>798</v>
      </c>
      <c r="DU213" s="845" t="s">
        <v>798</v>
      </c>
      <c r="DV213" s="845" t="s">
        <v>798</v>
      </c>
      <c r="DW213" s="845" t="s">
        <v>798</v>
      </c>
      <c r="DX213" s="845" t="s">
        <v>798</v>
      </c>
      <c r="DY213" s="845" t="s">
        <v>798</v>
      </c>
      <c r="DZ213" s="845" t="s">
        <v>798</v>
      </c>
      <c r="EA213" s="845" t="s">
        <v>798</v>
      </c>
      <c r="EB213" s="845" t="s">
        <v>798</v>
      </c>
      <c r="EC213" s="845" t="s">
        <v>798</v>
      </c>
      <c r="ED213" s="845" t="s">
        <v>798</v>
      </c>
      <c r="EE213" s="845" t="s">
        <v>798</v>
      </c>
      <c r="EF213" s="845" t="s">
        <v>798</v>
      </c>
    </row>
    <row r="214" spans="1:136" x14ac:dyDescent="0.2">
      <c r="A214" s="845">
        <v>210</v>
      </c>
      <c r="B214" s="845">
        <v>6</v>
      </c>
      <c r="C214" s="845" t="s">
        <v>798</v>
      </c>
      <c r="D214" s="845" t="s">
        <v>798</v>
      </c>
      <c r="E214" s="845" t="s">
        <v>798</v>
      </c>
      <c r="F214" s="845" t="s">
        <v>798</v>
      </c>
      <c r="G214" s="845" t="s">
        <v>798</v>
      </c>
      <c r="H214" s="845" t="s">
        <v>798</v>
      </c>
      <c r="I214" s="845" t="s">
        <v>798</v>
      </c>
      <c r="J214" s="845" t="s">
        <v>798</v>
      </c>
      <c r="K214" s="845" t="s">
        <v>798</v>
      </c>
      <c r="L214" s="845" t="s">
        <v>798</v>
      </c>
      <c r="M214" s="845" t="s">
        <v>798</v>
      </c>
      <c r="N214" s="845" t="s">
        <v>798</v>
      </c>
      <c r="O214" s="845" t="s">
        <v>798</v>
      </c>
      <c r="P214" s="845" t="s">
        <v>798</v>
      </c>
      <c r="Q214" s="845" t="s">
        <v>798</v>
      </c>
      <c r="R214" s="845" t="s">
        <v>798</v>
      </c>
      <c r="S214" s="845" t="s">
        <v>798</v>
      </c>
      <c r="T214" s="845" t="s">
        <v>798</v>
      </c>
      <c r="U214" s="845" t="s">
        <v>798</v>
      </c>
      <c r="V214" s="845" t="s">
        <v>798</v>
      </c>
      <c r="W214" s="845" t="s">
        <v>798</v>
      </c>
      <c r="X214" s="845" t="s">
        <v>798</v>
      </c>
      <c r="Y214" s="845" t="s">
        <v>798</v>
      </c>
      <c r="Z214" s="845" t="s">
        <v>798</v>
      </c>
      <c r="AA214" s="845" t="s">
        <v>798</v>
      </c>
      <c r="AB214" s="845" t="s">
        <v>798</v>
      </c>
      <c r="AC214" s="845" t="s">
        <v>798</v>
      </c>
      <c r="AD214" s="845" t="s">
        <v>798</v>
      </c>
      <c r="AE214" s="845" t="s">
        <v>798</v>
      </c>
      <c r="AF214" s="845" t="s">
        <v>798</v>
      </c>
      <c r="AG214" s="845" t="s">
        <v>798</v>
      </c>
      <c r="AH214" s="845" t="s">
        <v>798</v>
      </c>
      <c r="AI214" s="845" t="s">
        <v>798</v>
      </c>
      <c r="AJ214" s="845" t="s">
        <v>798</v>
      </c>
      <c r="AK214" s="845" t="s">
        <v>798</v>
      </c>
      <c r="AL214" s="845" t="s">
        <v>798</v>
      </c>
      <c r="AM214" s="845" t="s">
        <v>798</v>
      </c>
      <c r="AN214" s="845" t="s">
        <v>798</v>
      </c>
      <c r="AO214" s="845" t="s">
        <v>798</v>
      </c>
      <c r="AP214" s="845" t="s">
        <v>798</v>
      </c>
      <c r="AQ214" s="845" t="s">
        <v>798</v>
      </c>
      <c r="AR214" s="845" t="s">
        <v>798</v>
      </c>
      <c r="AS214" s="845" t="s">
        <v>798</v>
      </c>
      <c r="AT214" s="845" t="s">
        <v>798</v>
      </c>
      <c r="AU214" s="845" t="s">
        <v>798</v>
      </c>
      <c r="AV214" s="845" t="s">
        <v>798</v>
      </c>
      <c r="AW214" s="845" t="s">
        <v>798</v>
      </c>
      <c r="AX214" s="845" t="s">
        <v>798</v>
      </c>
      <c r="AY214" s="845" t="s">
        <v>798</v>
      </c>
      <c r="AZ214" s="845" t="s">
        <v>798</v>
      </c>
      <c r="BA214" s="845" t="s">
        <v>798</v>
      </c>
      <c r="BB214" s="845" t="s">
        <v>798</v>
      </c>
      <c r="BC214" s="845" t="s">
        <v>798</v>
      </c>
      <c r="BD214" s="845" t="s">
        <v>798</v>
      </c>
      <c r="BE214" s="845" t="s">
        <v>798</v>
      </c>
      <c r="BF214" s="845" t="s">
        <v>798</v>
      </c>
      <c r="BG214" s="845" t="s">
        <v>798</v>
      </c>
      <c r="BH214" s="845" t="s">
        <v>798</v>
      </c>
      <c r="BI214" s="845" t="s">
        <v>798</v>
      </c>
      <c r="BJ214" s="845" t="s">
        <v>798</v>
      </c>
      <c r="BK214" s="845" t="s">
        <v>798</v>
      </c>
      <c r="BL214" s="845" t="s">
        <v>798</v>
      </c>
      <c r="BM214" s="845" t="s">
        <v>798</v>
      </c>
      <c r="BN214" s="845" t="s">
        <v>798</v>
      </c>
      <c r="BO214" s="845" t="s">
        <v>798</v>
      </c>
      <c r="BP214" s="845" t="s">
        <v>798</v>
      </c>
      <c r="BQ214" s="845" t="s">
        <v>798</v>
      </c>
      <c r="BR214" s="845" t="s">
        <v>798</v>
      </c>
      <c r="BS214" s="845" t="s">
        <v>798</v>
      </c>
      <c r="BT214" s="845" t="s">
        <v>798</v>
      </c>
      <c r="BU214" s="845" t="s">
        <v>798</v>
      </c>
      <c r="BV214" s="845" t="s">
        <v>798</v>
      </c>
      <c r="BW214" s="845" t="s">
        <v>798</v>
      </c>
      <c r="BX214" s="845" t="s">
        <v>798</v>
      </c>
      <c r="BY214" s="845" t="s">
        <v>798</v>
      </c>
      <c r="BZ214" s="845" t="s">
        <v>798</v>
      </c>
      <c r="CA214" s="845" t="s">
        <v>798</v>
      </c>
      <c r="CB214" s="845" t="s">
        <v>798</v>
      </c>
      <c r="CC214" s="845" t="s">
        <v>798</v>
      </c>
      <c r="CD214" s="845" t="s">
        <v>798</v>
      </c>
      <c r="CE214" s="845" t="s">
        <v>798</v>
      </c>
      <c r="CF214" s="845" t="s">
        <v>798</v>
      </c>
      <c r="CG214" s="845" t="s">
        <v>798</v>
      </c>
      <c r="CH214" s="845" t="s">
        <v>798</v>
      </c>
      <c r="CI214" s="845" t="s">
        <v>798</v>
      </c>
      <c r="CJ214" s="845" t="s">
        <v>798</v>
      </c>
      <c r="CK214" s="845" t="s">
        <v>798</v>
      </c>
      <c r="CL214" s="845" t="s">
        <v>798</v>
      </c>
      <c r="CM214" s="845" t="s">
        <v>798</v>
      </c>
      <c r="CN214" s="845" t="s">
        <v>798</v>
      </c>
      <c r="CO214" s="845" t="s">
        <v>798</v>
      </c>
      <c r="CP214" s="845" t="s">
        <v>798</v>
      </c>
      <c r="CQ214" s="845" t="s">
        <v>798</v>
      </c>
      <c r="CR214" s="845" t="s">
        <v>798</v>
      </c>
      <c r="CS214" s="845" t="s">
        <v>798</v>
      </c>
      <c r="CT214" s="845" t="s">
        <v>798</v>
      </c>
      <c r="CU214" s="845" t="s">
        <v>798</v>
      </c>
      <c r="CV214" s="845" t="s">
        <v>798</v>
      </c>
      <c r="CW214" s="845" t="s">
        <v>798</v>
      </c>
      <c r="CX214" s="845" t="s">
        <v>798</v>
      </c>
      <c r="CY214" s="845" t="s">
        <v>798</v>
      </c>
      <c r="CZ214" s="845" t="s">
        <v>798</v>
      </c>
      <c r="DA214" s="845" t="s">
        <v>798</v>
      </c>
      <c r="DB214" s="845" t="s">
        <v>798</v>
      </c>
      <c r="DC214" s="845" t="s">
        <v>798</v>
      </c>
      <c r="DD214" s="845" t="s">
        <v>798</v>
      </c>
      <c r="DE214" s="845" t="s">
        <v>798</v>
      </c>
      <c r="DF214" s="845" t="s">
        <v>798</v>
      </c>
      <c r="DG214" s="845" t="s">
        <v>798</v>
      </c>
      <c r="DH214" s="845" t="s">
        <v>798</v>
      </c>
      <c r="DI214" s="845" t="s">
        <v>798</v>
      </c>
      <c r="DJ214" s="845" t="s">
        <v>798</v>
      </c>
      <c r="DK214" s="845" t="s">
        <v>798</v>
      </c>
      <c r="DL214" s="845" t="s">
        <v>798</v>
      </c>
      <c r="DM214" s="845" t="s">
        <v>798</v>
      </c>
      <c r="DN214" s="845" t="s">
        <v>798</v>
      </c>
      <c r="DO214" s="845" t="s">
        <v>798</v>
      </c>
      <c r="DP214" s="845" t="s">
        <v>798</v>
      </c>
      <c r="DQ214" s="845" t="s">
        <v>798</v>
      </c>
      <c r="DR214" s="845" t="s">
        <v>798</v>
      </c>
      <c r="DS214" s="845" t="s">
        <v>798</v>
      </c>
      <c r="DT214" s="845" t="s">
        <v>798</v>
      </c>
      <c r="DU214" s="845" t="s">
        <v>798</v>
      </c>
      <c r="DV214" s="845" t="s">
        <v>798</v>
      </c>
      <c r="DW214" s="845" t="s">
        <v>798</v>
      </c>
      <c r="DX214" s="845" t="s">
        <v>798</v>
      </c>
      <c r="DY214" s="845" t="s">
        <v>798</v>
      </c>
      <c r="DZ214" s="845" t="s">
        <v>798</v>
      </c>
      <c r="EA214" s="845" t="s">
        <v>798</v>
      </c>
      <c r="EB214" s="845" t="s">
        <v>798</v>
      </c>
      <c r="EC214" s="845" t="s">
        <v>798</v>
      </c>
      <c r="ED214" s="845" t="s">
        <v>798</v>
      </c>
      <c r="EE214" s="845" t="s">
        <v>798</v>
      </c>
      <c r="EF214" s="845" t="s">
        <v>798</v>
      </c>
    </row>
    <row r="215" spans="1:136" x14ac:dyDescent="0.2">
      <c r="A215" s="845">
        <v>211</v>
      </c>
      <c r="B215" s="845">
        <v>7</v>
      </c>
      <c r="C215" s="845" t="s">
        <v>798</v>
      </c>
      <c r="D215" s="845" t="s">
        <v>798</v>
      </c>
      <c r="E215" s="845" t="s">
        <v>798</v>
      </c>
      <c r="F215" s="845" t="s">
        <v>798</v>
      </c>
      <c r="G215" s="845" t="s">
        <v>798</v>
      </c>
      <c r="H215" s="845" t="s">
        <v>798</v>
      </c>
      <c r="I215" s="845" t="s">
        <v>798</v>
      </c>
      <c r="J215" s="845" t="s">
        <v>798</v>
      </c>
      <c r="K215" s="845" t="s">
        <v>798</v>
      </c>
      <c r="L215" s="845" t="s">
        <v>798</v>
      </c>
      <c r="M215" s="845" t="s">
        <v>798</v>
      </c>
      <c r="N215" s="845" t="s">
        <v>798</v>
      </c>
      <c r="O215" s="845" t="s">
        <v>798</v>
      </c>
      <c r="P215" s="845" t="s">
        <v>798</v>
      </c>
      <c r="Q215" s="845" t="s">
        <v>798</v>
      </c>
      <c r="R215" s="845" t="s">
        <v>798</v>
      </c>
      <c r="S215" s="845" t="s">
        <v>798</v>
      </c>
      <c r="T215" s="845" t="s">
        <v>798</v>
      </c>
      <c r="U215" s="845" t="s">
        <v>798</v>
      </c>
      <c r="V215" s="845" t="s">
        <v>798</v>
      </c>
      <c r="W215" s="845" t="s">
        <v>798</v>
      </c>
      <c r="X215" s="845" t="s">
        <v>798</v>
      </c>
      <c r="Y215" s="845" t="s">
        <v>798</v>
      </c>
      <c r="Z215" s="845" t="s">
        <v>798</v>
      </c>
      <c r="AA215" s="845" t="s">
        <v>798</v>
      </c>
      <c r="AB215" s="845" t="s">
        <v>798</v>
      </c>
      <c r="AC215" s="845" t="s">
        <v>798</v>
      </c>
      <c r="AD215" s="845" t="s">
        <v>798</v>
      </c>
      <c r="AE215" s="845" t="s">
        <v>798</v>
      </c>
      <c r="AF215" s="845" t="s">
        <v>798</v>
      </c>
      <c r="AG215" s="845" t="s">
        <v>798</v>
      </c>
      <c r="AH215" s="845" t="s">
        <v>798</v>
      </c>
      <c r="AI215" s="845" t="s">
        <v>798</v>
      </c>
      <c r="AJ215" s="845" t="s">
        <v>798</v>
      </c>
      <c r="AK215" s="845" t="s">
        <v>798</v>
      </c>
      <c r="AL215" s="845" t="s">
        <v>798</v>
      </c>
      <c r="AM215" s="845" t="s">
        <v>798</v>
      </c>
      <c r="AN215" s="845" t="s">
        <v>798</v>
      </c>
      <c r="AO215" s="845" t="s">
        <v>798</v>
      </c>
      <c r="AP215" s="845" t="s">
        <v>798</v>
      </c>
      <c r="AQ215" s="845" t="s">
        <v>798</v>
      </c>
      <c r="AR215" s="845" t="s">
        <v>798</v>
      </c>
      <c r="AS215" s="845" t="s">
        <v>798</v>
      </c>
      <c r="AT215" s="845" t="s">
        <v>798</v>
      </c>
      <c r="AU215" s="845" t="s">
        <v>798</v>
      </c>
      <c r="AV215" s="845" t="s">
        <v>798</v>
      </c>
      <c r="AW215" s="845" t="s">
        <v>798</v>
      </c>
      <c r="AX215" s="845" t="s">
        <v>798</v>
      </c>
      <c r="AY215" s="845" t="s">
        <v>798</v>
      </c>
      <c r="AZ215" s="845" t="s">
        <v>798</v>
      </c>
      <c r="BA215" s="845" t="s">
        <v>798</v>
      </c>
      <c r="BB215" s="845" t="s">
        <v>798</v>
      </c>
      <c r="BC215" s="845" t="s">
        <v>798</v>
      </c>
      <c r="BD215" s="845" t="s">
        <v>798</v>
      </c>
      <c r="BE215" s="845" t="s">
        <v>798</v>
      </c>
      <c r="BF215" s="845" t="s">
        <v>798</v>
      </c>
      <c r="BG215" s="845" t="s">
        <v>798</v>
      </c>
      <c r="BH215" s="845" t="s">
        <v>798</v>
      </c>
      <c r="BI215" s="845" t="s">
        <v>798</v>
      </c>
      <c r="BJ215" s="845" t="s">
        <v>798</v>
      </c>
      <c r="BK215" s="845" t="s">
        <v>798</v>
      </c>
      <c r="BL215" s="845" t="s">
        <v>798</v>
      </c>
      <c r="BM215" s="845" t="s">
        <v>798</v>
      </c>
      <c r="BN215" s="845" t="s">
        <v>798</v>
      </c>
      <c r="BO215" s="845" t="s">
        <v>798</v>
      </c>
      <c r="BP215" s="845" t="s">
        <v>798</v>
      </c>
      <c r="BQ215" s="845" t="s">
        <v>798</v>
      </c>
      <c r="BR215" s="845" t="s">
        <v>798</v>
      </c>
      <c r="BS215" s="845" t="s">
        <v>798</v>
      </c>
      <c r="BT215" s="845" t="s">
        <v>798</v>
      </c>
      <c r="BU215" s="845" t="s">
        <v>798</v>
      </c>
      <c r="BV215" s="845" t="s">
        <v>798</v>
      </c>
      <c r="BW215" s="845" t="s">
        <v>798</v>
      </c>
      <c r="BX215" s="845" t="s">
        <v>798</v>
      </c>
      <c r="BY215" s="845" t="s">
        <v>798</v>
      </c>
      <c r="BZ215" s="845" t="s">
        <v>798</v>
      </c>
      <c r="CA215" s="845" t="s">
        <v>798</v>
      </c>
      <c r="CB215" s="845" t="s">
        <v>798</v>
      </c>
      <c r="CC215" s="845" t="s">
        <v>798</v>
      </c>
      <c r="CD215" s="845" t="s">
        <v>798</v>
      </c>
      <c r="CE215" s="845" t="s">
        <v>798</v>
      </c>
      <c r="CF215" s="845" t="s">
        <v>798</v>
      </c>
      <c r="CG215" s="845" t="s">
        <v>798</v>
      </c>
      <c r="CH215" s="845" t="s">
        <v>798</v>
      </c>
      <c r="CI215" s="845" t="s">
        <v>798</v>
      </c>
      <c r="CJ215" s="845" t="s">
        <v>798</v>
      </c>
      <c r="CK215" s="845" t="s">
        <v>798</v>
      </c>
      <c r="CL215" s="845" t="s">
        <v>798</v>
      </c>
      <c r="CM215" s="845" t="s">
        <v>798</v>
      </c>
      <c r="CN215" s="845" t="s">
        <v>798</v>
      </c>
      <c r="CO215" s="845" t="s">
        <v>798</v>
      </c>
      <c r="CP215" s="845" t="s">
        <v>798</v>
      </c>
      <c r="CQ215" s="845" t="s">
        <v>798</v>
      </c>
      <c r="CR215" s="845" t="s">
        <v>798</v>
      </c>
      <c r="CS215" s="845" t="s">
        <v>798</v>
      </c>
      <c r="CT215" s="845" t="s">
        <v>798</v>
      </c>
      <c r="CU215" s="845" t="s">
        <v>798</v>
      </c>
      <c r="CV215" s="845" t="s">
        <v>798</v>
      </c>
      <c r="CW215" s="845" t="s">
        <v>798</v>
      </c>
      <c r="CX215" s="845" t="s">
        <v>798</v>
      </c>
      <c r="CY215" s="845" t="s">
        <v>798</v>
      </c>
      <c r="CZ215" s="845" t="s">
        <v>798</v>
      </c>
      <c r="DA215" s="845" t="s">
        <v>798</v>
      </c>
      <c r="DB215" s="845" t="s">
        <v>798</v>
      </c>
      <c r="DC215" s="845" t="s">
        <v>798</v>
      </c>
      <c r="DD215" s="845" t="s">
        <v>798</v>
      </c>
      <c r="DE215" s="845" t="s">
        <v>798</v>
      </c>
      <c r="DF215" s="845" t="s">
        <v>798</v>
      </c>
      <c r="DG215" s="845" t="s">
        <v>798</v>
      </c>
      <c r="DH215" s="845" t="s">
        <v>798</v>
      </c>
      <c r="DI215" s="845" t="s">
        <v>798</v>
      </c>
      <c r="DJ215" s="845" t="s">
        <v>798</v>
      </c>
      <c r="DK215" s="845" t="s">
        <v>798</v>
      </c>
      <c r="DL215" s="845" t="s">
        <v>798</v>
      </c>
      <c r="DM215" s="845" t="s">
        <v>798</v>
      </c>
      <c r="DN215" s="845" t="s">
        <v>798</v>
      </c>
      <c r="DO215" s="845" t="s">
        <v>798</v>
      </c>
      <c r="DP215" s="845" t="s">
        <v>798</v>
      </c>
      <c r="DQ215" s="845" t="s">
        <v>798</v>
      </c>
      <c r="DR215" s="845" t="s">
        <v>798</v>
      </c>
      <c r="DS215" s="845" t="s">
        <v>798</v>
      </c>
      <c r="DT215" s="845" t="s">
        <v>798</v>
      </c>
      <c r="DU215" s="845" t="s">
        <v>798</v>
      </c>
      <c r="DV215" s="845" t="s">
        <v>798</v>
      </c>
      <c r="DW215" s="845" t="s">
        <v>798</v>
      </c>
      <c r="DX215" s="845" t="s">
        <v>798</v>
      </c>
      <c r="DY215" s="845" t="s">
        <v>798</v>
      </c>
      <c r="DZ215" s="845" t="s">
        <v>798</v>
      </c>
      <c r="EA215" s="845" t="s">
        <v>798</v>
      </c>
      <c r="EB215" s="845" t="s">
        <v>798</v>
      </c>
      <c r="EC215" s="845" t="s">
        <v>798</v>
      </c>
      <c r="ED215" s="845" t="s">
        <v>798</v>
      </c>
      <c r="EE215" s="845" t="s">
        <v>798</v>
      </c>
      <c r="EF215" s="845" t="s">
        <v>798</v>
      </c>
    </row>
    <row r="216" spans="1:136" x14ac:dyDescent="0.2">
      <c r="A216" s="845">
        <v>212</v>
      </c>
      <c r="B216" s="845">
        <v>8</v>
      </c>
      <c r="C216" s="845" t="s">
        <v>798</v>
      </c>
      <c r="D216" s="845" t="s">
        <v>798</v>
      </c>
      <c r="E216" s="845" t="s">
        <v>798</v>
      </c>
      <c r="F216" s="845" t="s">
        <v>798</v>
      </c>
      <c r="G216" s="845" t="s">
        <v>798</v>
      </c>
      <c r="H216" s="845" t="s">
        <v>798</v>
      </c>
      <c r="I216" s="845" t="s">
        <v>798</v>
      </c>
      <c r="J216" s="845" t="s">
        <v>798</v>
      </c>
      <c r="K216" s="845" t="s">
        <v>798</v>
      </c>
      <c r="L216" s="845" t="s">
        <v>798</v>
      </c>
      <c r="M216" s="845" t="s">
        <v>798</v>
      </c>
      <c r="N216" s="845" t="s">
        <v>798</v>
      </c>
      <c r="O216" s="845" t="s">
        <v>798</v>
      </c>
      <c r="P216" s="845" t="s">
        <v>798</v>
      </c>
      <c r="Q216" s="845" t="s">
        <v>798</v>
      </c>
      <c r="R216" s="845" t="s">
        <v>798</v>
      </c>
      <c r="S216" s="845" t="s">
        <v>798</v>
      </c>
      <c r="T216" s="845" t="s">
        <v>798</v>
      </c>
      <c r="U216" s="845" t="s">
        <v>798</v>
      </c>
      <c r="V216" s="845" t="s">
        <v>798</v>
      </c>
      <c r="W216" s="845" t="s">
        <v>798</v>
      </c>
      <c r="X216" s="845" t="s">
        <v>798</v>
      </c>
      <c r="Y216" s="845" t="s">
        <v>798</v>
      </c>
      <c r="Z216" s="845" t="s">
        <v>798</v>
      </c>
      <c r="AA216" s="845" t="s">
        <v>798</v>
      </c>
      <c r="AB216" s="845" t="s">
        <v>798</v>
      </c>
      <c r="AC216" s="845" t="s">
        <v>798</v>
      </c>
      <c r="AD216" s="845" t="s">
        <v>798</v>
      </c>
      <c r="AE216" s="845" t="s">
        <v>798</v>
      </c>
      <c r="AF216" s="845" t="s">
        <v>798</v>
      </c>
      <c r="AG216" s="845" t="s">
        <v>798</v>
      </c>
      <c r="AH216" s="845" t="s">
        <v>798</v>
      </c>
      <c r="AI216" s="845" t="s">
        <v>798</v>
      </c>
      <c r="AJ216" s="845" t="s">
        <v>798</v>
      </c>
      <c r="AK216" s="845" t="s">
        <v>798</v>
      </c>
      <c r="AL216" s="845" t="s">
        <v>798</v>
      </c>
      <c r="AM216" s="845" t="s">
        <v>798</v>
      </c>
      <c r="AN216" s="845" t="s">
        <v>798</v>
      </c>
      <c r="AO216" s="845" t="s">
        <v>798</v>
      </c>
      <c r="AP216" s="845" t="s">
        <v>798</v>
      </c>
      <c r="AQ216" s="845" t="s">
        <v>798</v>
      </c>
      <c r="AR216" s="845" t="s">
        <v>798</v>
      </c>
      <c r="AS216" s="845" t="s">
        <v>798</v>
      </c>
      <c r="AT216" s="845" t="s">
        <v>798</v>
      </c>
      <c r="AU216" s="845" t="s">
        <v>798</v>
      </c>
      <c r="AV216" s="845" t="s">
        <v>798</v>
      </c>
      <c r="AW216" s="845" t="s">
        <v>798</v>
      </c>
      <c r="AX216" s="845" t="s">
        <v>798</v>
      </c>
      <c r="AY216" s="845" t="s">
        <v>798</v>
      </c>
      <c r="AZ216" s="845" t="s">
        <v>798</v>
      </c>
      <c r="BA216" s="845" t="s">
        <v>798</v>
      </c>
      <c r="BB216" s="845" t="s">
        <v>798</v>
      </c>
      <c r="BC216" s="845" t="s">
        <v>798</v>
      </c>
      <c r="BD216" s="845" t="s">
        <v>798</v>
      </c>
      <c r="BE216" s="845" t="s">
        <v>798</v>
      </c>
      <c r="BF216" s="845" t="s">
        <v>798</v>
      </c>
      <c r="BG216" s="845" t="s">
        <v>798</v>
      </c>
      <c r="BH216" s="845" t="s">
        <v>798</v>
      </c>
      <c r="BI216" s="845" t="s">
        <v>798</v>
      </c>
      <c r="BJ216" s="845" t="s">
        <v>798</v>
      </c>
      <c r="BK216" s="845" t="s">
        <v>798</v>
      </c>
      <c r="BL216" s="845" t="s">
        <v>798</v>
      </c>
      <c r="BM216" s="845" t="s">
        <v>798</v>
      </c>
      <c r="BN216" s="845" t="s">
        <v>798</v>
      </c>
      <c r="BO216" s="845" t="s">
        <v>798</v>
      </c>
      <c r="BP216" s="845" t="s">
        <v>798</v>
      </c>
      <c r="BQ216" s="845" t="s">
        <v>798</v>
      </c>
      <c r="BR216" s="845" t="s">
        <v>798</v>
      </c>
      <c r="BS216" s="845" t="s">
        <v>798</v>
      </c>
      <c r="BT216" s="845" t="s">
        <v>798</v>
      </c>
      <c r="BU216" s="845" t="s">
        <v>798</v>
      </c>
      <c r="BV216" s="845" t="s">
        <v>798</v>
      </c>
      <c r="BW216" s="845" t="s">
        <v>798</v>
      </c>
      <c r="BX216" s="845" t="s">
        <v>798</v>
      </c>
      <c r="BY216" s="845" t="s">
        <v>798</v>
      </c>
      <c r="BZ216" s="845" t="s">
        <v>798</v>
      </c>
      <c r="CA216" s="845" t="s">
        <v>798</v>
      </c>
      <c r="CB216" s="845" t="s">
        <v>798</v>
      </c>
      <c r="CC216" s="845" t="s">
        <v>798</v>
      </c>
      <c r="CD216" s="845" t="s">
        <v>798</v>
      </c>
      <c r="CE216" s="845" t="s">
        <v>798</v>
      </c>
      <c r="CF216" s="845" t="s">
        <v>798</v>
      </c>
      <c r="CG216" s="845" t="s">
        <v>798</v>
      </c>
      <c r="CH216" s="845" t="s">
        <v>798</v>
      </c>
      <c r="CI216" s="845" t="s">
        <v>798</v>
      </c>
      <c r="CJ216" s="845" t="s">
        <v>798</v>
      </c>
      <c r="CK216" s="845" t="s">
        <v>798</v>
      </c>
      <c r="CL216" s="845" t="s">
        <v>798</v>
      </c>
      <c r="CM216" s="845" t="s">
        <v>798</v>
      </c>
      <c r="CN216" s="845" t="s">
        <v>798</v>
      </c>
      <c r="CO216" s="845" t="s">
        <v>798</v>
      </c>
      <c r="CP216" s="845" t="s">
        <v>798</v>
      </c>
      <c r="CQ216" s="845" t="s">
        <v>798</v>
      </c>
      <c r="CR216" s="845" t="s">
        <v>798</v>
      </c>
      <c r="CS216" s="845" t="s">
        <v>798</v>
      </c>
      <c r="CT216" s="845" t="s">
        <v>798</v>
      </c>
      <c r="CU216" s="845" t="s">
        <v>798</v>
      </c>
      <c r="CV216" s="845" t="s">
        <v>798</v>
      </c>
      <c r="CW216" s="845" t="s">
        <v>798</v>
      </c>
      <c r="CX216" s="845" t="s">
        <v>798</v>
      </c>
      <c r="CY216" s="845" t="s">
        <v>798</v>
      </c>
      <c r="CZ216" s="845" t="s">
        <v>798</v>
      </c>
      <c r="DA216" s="845" t="s">
        <v>798</v>
      </c>
      <c r="DB216" s="845" t="s">
        <v>798</v>
      </c>
      <c r="DC216" s="845" t="s">
        <v>798</v>
      </c>
      <c r="DD216" s="845" t="s">
        <v>798</v>
      </c>
      <c r="DE216" s="845" t="s">
        <v>798</v>
      </c>
      <c r="DF216" s="845" t="s">
        <v>798</v>
      </c>
      <c r="DG216" s="845" t="s">
        <v>798</v>
      </c>
      <c r="DH216" s="845" t="s">
        <v>798</v>
      </c>
      <c r="DI216" s="845" t="s">
        <v>798</v>
      </c>
      <c r="DJ216" s="845" t="s">
        <v>798</v>
      </c>
      <c r="DK216" s="845" t="s">
        <v>798</v>
      </c>
      <c r="DL216" s="845" t="s">
        <v>798</v>
      </c>
      <c r="DM216" s="845" t="s">
        <v>798</v>
      </c>
      <c r="DN216" s="845" t="s">
        <v>798</v>
      </c>
      <c r="DO216" s="845" t="s">
        <v>798</v>
      </c>
      <c r="DP216" s="845" t="s">
        <v>798</v>
      </c>
      <c r="DQ216" s="845" t="s">
        <v>798</v>
      </c>
      <c r="DR216" s="845" t="s">
        <v>798</v>
      </c>
      <c r="DS216" s="845" t="s">
        <v>798</v>
      </c>
      <c r="DT216" s="845" t="s">
        <v>798</v>
      </c>
      <c r="DU216" s="845" t="s">
        <v>798</v>
      </c>
      <c r="DV216" s="845" t="s">
        <v>798</v>
      </c>
      <c r="DW216" s="845" t="s">
        <v>798</v>
      </c>
      <c r="DX216" s="845" t="s">
        <v>798</v>
      </c>
      <c r="DY216" s="845" t="s">
        <v>798</v>
      </c>
      <c r="DZ216" s="845" t="s">
        <v>798</v>
      </c>
      <c r="EA216" s="845" t="s">
        <v>798</v>
      </c>
      <c r="EB216" s="845" t="s">
        <v>798</v>
      </c>
      <c r="EC216" s="845" t="s">
        <v>798</v>
      </c>
      <c r="ED216" s="845" t="s">
        <v>798</v>
      </c>
      <c r="EE216" s="845" t="s">
        <v>798</v>
      </c>
      <c r="EF216" s="845" t="s">
        <v>798</v>
      </c>
    </row>
    <row r="217" spans="1:136" x14ac:dyDescent="0.2">
      <c r="A217" s="845">
        <v>213</v>
      </c>
      <c r="B217" s="845">
        <v>9</v>
      </c>
      <c r="C217" s="845" t="s">
        <v>798</v>
      </c>
      <c r="D217" s="845" t="s">
        <v>798</v>
      </c>
      <c r="E217" s="845" t="s">
        <v>798</v>
      </c>
      <c r="F217" s="845" t="s">
        <v>798</v>
      </c>
      <c r="G217" s="845" t="s">
        <v>798</v>
      </c>
      <c r="H217" s="845" t="s">
        <v>798</v>
      </c>
      <c r="I217" s="845" t="s">
        <v>798</v>
      </c>
      <c r="J217" s="845" t="s">
        <v>798</v>
      </c>
      <c r="K217" s="845" t="s">
        <v>798</v>
      </c>
      <c r="L217" s="845" t="s">
        <v>798</v>
      </c>
      <c r="M217" s="845" t="s">
        <v>798</v>
      </c>
      <c r="N217" s="845" t="s">
        <v>798</v>
      </c>
      <c r="O217" s="845" t="s">
        <v>798</v>
      </c>
      <c r="P217" s="845" t="s">
        <v>798</v>
      </c>
      <c r="Q217" s="845" t="s">
        <v>798</v>
      </c>
      <c r="R217" s="845" t="s">
        <v>798</v>
      </c>
      <c r="S217" s="845" t="s">
        <v>798</v>
      </c>
      <c r="T217" s="845" t="s">
        <v>798</v>
      </c>
      <c r="U217" s="845" t="s">
        <v>798</v>
      </c>
      <c r="V217" s="845" t="s">
        <v>798</v>
      </c>
      <c r="W217" s="845" t="s">
        <v>798</v>
      </c>
      <c r="X217" s="845" t="s">
        <v>798</v>
      </c>
      <c r="Y217" s="845" t="s">
        <v>798</v>
      </c>
      <c r="Z217" s="845" t="s">
        <v>798</v>
      </c>
      <c r="AA217" s="845" t="s">
        <v>798</v>
      </c>
      <c r="AB217" s="845" t="s">
        <v>798</v>
      </c>
      <c r="AC217" s="845" t="s">
        <v>798</v>
      </c>
      <c r="AD217" s="845" t="s">
        <v>798</v>
      </c>
      <c r="AE217" s="845" t="s">
        <v>798</v>
      </c>
      <c r="AF217" s="845" t="s">
        <v>798</v>
      </c>
      <c r="AG217" s="845" t="s">
        <v>798</v>
      </c>
      <c r="AH217" s="845" t="s">
        <v>798</v>
      </c>
      <c r="AI217" s="845" t="s">
        <v>798</v>
      </c>
      <c r="AJ217" s="845" t="s">
        <v>798</v>
      </c>
      <c r="AK217" s="845" t="s">
        <v>798</v>
      </c>
      <c r="AL217" s="845" t="s">
        <v>798</v>
      </c>
      <c r="AM217" s="845" t="s">
        <v>798</v>
      </c>
      <c r="AN217" s="845" t="s">
        <v>798</v>
      </c>
      <c r="AO217" s="845" t="s">
        <v>798</v>
      </c>
      <c r="AP217" s="845" t="s">
        <v>798</v>
      </c>
      <c r="AQ217" s="845" t="s">
        <v>798</v>
      </c>
      <c r="AR217" s="845" t="s">
        <v>798</v>
      </c>
      <c r="AS217" s="845" t="s">
        <v>798</v>
      </c>
      <c r="AT217" s="845" t="s">
        <v>798</v>
      </c>
      <c r="AU217" s="845" t="s">
        <v>798</v>
      </c>
      <c r="AV217" s="845" t="s">
        <v>798</v>
      </c>
      <c r="AW217" s="845" t="s">
        <v>798</v>
      </c>
      <c r="AX217" s="845" t="s">
        <v>798</v>
      </c>
      <c r="AY217" s="845" t="s">
        <v>798</v>
      </c>
      <c r="AZ217" s="845" t="s">
        <v>798</v>
      </c>
      <c r="BA217" s="845" t="s">
        <v>798</v>
      </c>
      <c r="BB217" s="845" t="s">
        <v>798</v>
      </c>
      <c r="BC217" s="845" t="s">
        <v>798</v>
      </c>
      <c r="BD217" s="845" t="s">
        <v>798</v>
      </c>
      <c r="BE217" s="845" t="s">
        <v>798</v>
      </c>
      <c r="BF217" s="845" t="s">
        <v>798</v>
      </c>
      <c r="BG217" s="845" t="s">
        <v>798</v>
      </c>
      <c r="BH217" s="845" t="s">
        <v>798</v>
      </c>
      <c r="BI217" s="845" t="s">
        <v>798</v>
      </c>
      <c r="BJ217" s="845" t="s">
        <v>798</v>
      </c>
      <c r="BK217" s="845" t="s">
        <v>798</v>
      </c>
      <c r="BL217" s="845" t="s">
        <v>798</v>
      </c>
      <c r="BM217" s="845" t="s">
        <v>798</v>
      </c>
      <c r="BN217" s="845" t="s">
        <v>798</v>
      </c>
      <c r="BO217" s="845" t="s">
        <v>798</v>
      </c>
      <c r="BP217" s="845" t="s">
        <v>798</v>
      </c>
      <c r="BQ217" s="845" t="s">
        <v>798</v>
      </c>
      <c r="BR217" s="845" t="s">
        <v>798</v>
      </c>
      <c r="BS217" s="845" t="s">
        <v>798</v>
      </c>
      <c r="BT217" s="845" t="s">
        <v>798</v>
      </c>
      <c r="BU217" s="845" t="s">
        <v>798</v>
      </c>
      <c r="BV217" s="845" t="s">
        <v>798</v>
      </c>
      <c r="BW217" s="845" t="s">
        <v>798</v>
      </c>
      <c r="BX217" s="845" t="s">
        <v>798</v>
      </c>
      <c r="BY217" s="845" t="s">
        <v>798</v>
      </c>
      <c r="BZ217" s="845" t="s">
        <v>798</v>
      </c>
      <c r="CA217" s="845" t="s">
        <v>798</v>
      </c>
      <c r="CB217" s="845" t="s">
        <v>798</v>
      </c>
      <c r="CC217" s="845" t="s">
        <v>798</v>
      </c>
      <c r="CD217" s="845" t="s">
        <v>798</v>
      </c>
      <c r="CE217" s="845" t="s">
        <v>798</v>
      </c>
      <c r="CF217" s="845" t="s">
        <v>798</v>
      </c>
      <c r="CG217" s="845" t="s">
        <v>798</v>
      </c>
      <c r="CH217" s="845" t="s">
        <v>798</v>
      </c>
      <c r="CI217" s="845" t="s">
        <v>798</v>
      </c>
      <c r="CJ217" s="845" t="s">
        <v>798</v>
      </c>
      <c r="CK217" s="845" t="s">
        <v>798</v>
      </c>
      <c r="CL217" s="845" t="s">
        <v>798</v>
      </c>
      <c r="CM217" s="845" t="s">
        <v>798</v>
      </c>
      <c r="CN217" s="845" t="s">
        <v>798</v>
      </c>
      <c r="CO217" s="845" t="s">
        <v>798</v>
      </c>
      <c r="CP217" s="845" t="s">
        <v>798</v>
      </c>
      <c r="CQ217" s="845" t="s">
        <v>798</v>
      </c>
      <c r="CR217" s="845" t="s">
        <v>798</v>
      </c>
      <c r="CS217" s="845" t="s">
        <v>798</v>
      </c>
      <c r="CT217" s="845" t="s">
        <v>798</v>
      </c>
      <c r="CU217" s="845" t="s">
        <v>798</v>
      </c>
      <c r="CV217" s="845" t="s">
        <v>798</v>
      </c>
      <c r="CW217" s="845" t="s">
        <v>798</v>
      </c>
      <c r="CX217" s="845" t="s">
        <v>798</v>
      </c>
      <c r="CY217" s="845" t="s">
        <v>798</v>
      </c>
      <c r="CZ217" s="845" t="s">
        <v>798</v>
      </c>
      <c r="DA217" s="845" t="s">
        <v>798</v>
      </c>
      <c r="DB217" s="845" t="s">
        <v>798</v>
      </c>
      <c r="DC217" s="845" t="s">
        <v>798</v>
      </c>
      <c r="DD217" s="845" t="s">
        <v>798</v>
      </c>
      <c r="DE217" s="845" t="s">
        <v>798</v>
      </c>
      <c r="DF217" s="845" t="s">
        <v>798</v>
      </c>
      <c r="DG217" s="845" t="s">
        <v>798</v>
      </c>
      <c r="DH217" s="845" t="s">
        <v>798</v>
      </c>
      <c r="DI217" s="845" t="s">
        <v>798</v>
      </c>
      <c r="DJ217" s="845" t="s">
        <v>798</v>
      </c>
      <c r="DK217" s="845" t="s">
        <v>798</v>
      </c>
      <c r="DL217" s="845" t="s">
        <v>798</v>
      </c>
      <c r="DM217" s="845" t="s">
        <v>798</v>
      </c>
      <c r="DN217" s="845" t="s">
        <v>798</v>
      </c>
      <c r="DO217" s="845" t="s">
        <v>798</v>
      </c>
      <c r="DP217" s="845" t="s">
        <v>798</v>
      </c>
      <c r="DQ217" s="845" t="s">
        <v>798</v>
      </c>
      <c r="DR217" s="845" t="s">
        <v>798</v>
      </c>
      <c r="DS217" s="845" t="s">
        <v>798</v>
      </c>
      <c r="DT217" s="845" t="s">
        <v>798</v>
      </c>
      <c r="DU217" s="845" t="s">
        <v>798</v>
      </c>
      <c r="DV217" s="845" t="s">
        <v>798</v>
      </c>
      <c r="DW217" s="845" t="s">
        <v>798</v>
      </c>
      <c r="DX217" s="845" t="s">
        <v>798</v>
      </c>
      <c r="DY217" s="845" t="s">
        <v>798</v>
      </c>
      <c r="DZ217" s="845" t="s">
        <v>798</v>
      </c>
      <c r="EA217" s="845" t="s">
        <v>798</v>
      </c>
      <c r="EB217" s="845" t="s">
        <v>798</v>
      </c>
      <c r="EC217" s="845" t="s">
        <v>798</v>
      </c>
      <c r="ED217" s="845" t="s">
        <v>798</v>
      </c>
      <c r="EE217" s="845" t="s">
        <v>798</v>
      </c>
      <c r="EF217" s="845" t="s">
        <v>798</v>
      </c>
    </row>
    <row r="218" spans="1:136" x14ac:dyDescent="0.2">
      <c r="A218" s="845">
        <v>214</v>
      </c>
      <c r="B218" s="845">
        <v>10</v>
      </c>
      <c r="C218" s="845" t="s">
        <v>798</v>
      </c>
      <c r="D218" s="845" t="s">
        <v>798</v>
      </c>
      <c r="E218" s="845" t="s">
        <v>798</v>
      </c>
      <c r="F218" s="845" t="s">
        <v>798</v>
      </c>
      <c r="G218" s="845" t="s">
        <v>798</v>
      </c>
      <c r="H218" s="845" t="s">
        <v>798</v>
      </c>
      <c r="I218" s="845" t="s">
        <v>798</v>
      </c>
      <c r="J218" s="845" t="s">
        <v>798</v>
      </c>
      <c r="K218" s="845" t="s">
        <v>798</v>
      </c>
      <c r="L218" s="845" t="s">
        <v>798</v>
      </c>
      <c r="M218" s="845" t="s">
        <v>798</v>
      </c>
      <c r="N218" s="845" t="s">
        <v>798</v>
      </c>
      <c r="O218" s="845" t="s">
        <v>798</v>
      </c>
      <c r="P218" s="845" t="s">
        <v>798</v>
      </c>
      <c r="Q218" s="845" t="s">
        <v>798</v>
      </c>
      <c r="R218" s="845" t="s">
        <v>798</v>
      </c>
      <c r="S218" s="845" t="s">
        <v>798</v>
      </c>
      <c r="T218" s="845" t="s">
        <v>798</v>
      </c>
      <c r="U218" s="845" t="s">
        <v>798</v>
      </c>
      <c r="V218" s="845" t="s">
        <v>798</v>
      </c>
      <c r="W218" s="845" t="s">
        <v>798</v>
      </c>
      <c r="X218" s="845" t="s">
        <v>798</v>
      </c>
      <c r="Y218" s="845" t="s">
        <v>798</v>
      </c>
      <c r="Z218" s="845" t="s">
        <v>798</v>
      </c>
      <c r="AA218" s="845" t="s">
        <v>798</v>
      </c>
      <c r="AB218" s="845" t="s">
        <v>798</v>
      </c>
      <c r="AC218" s="845" t="s">
        <v>798</v>
      </c>
      <c r="AD218" s="845" t="s">
        <v>798</v>
      </c>
      <c r="AE218" s="845" t="s">
        <v>798</v>
      </c>
      <c r="AF218" s="845" t="s">
        <v>798</v>
      </c>
      <c r="AG218" s="845" t="s">
        <v>798</v>
      </c>
      <c r="AH218" s="845" t="s">
        <v>798</v>
      </c>
      <c r="AI218" s="845" t="s">
        <v>798</v>
      </c>
      <c r="AJ218" s="845" t="s">
        <v>798</v>
      </c>
      <c r="AK218" s="845" t="s">
        <v>798</v>
      </c>
      <c r="AL218" s="845" t="s">
        <v>798</v>
      </c>
      <c r="AM218" s="845" t="s">
        <v>798</v>
      </c>
      <c r="AN218" s="845" t="s">
        <v>798</v>
      </c>
      <c r="AO218" s="845" t="s">
        <v>798</v>
      </c>
      <c r="AP218" s="845" t="s">
        <v>798</v>
      </c>
      <c r="AQ218" s="845" t="s">
        <v>798</v>
      </c>
      <c r="AR218" s="845" t="s">
        <v>798</v>
      </c>
      <c r="AS218" s="845" t="s">
        <v>798</v>
      </c>
      <c r="AT218" s="845" t="s">
        <v>798</v>
      </c>
      <c r="AU218" s="845" t="s">
        <v>798</v>
      </c>
      <c r="AV218" s="845" t="s">
        <v>798</v>
      </c>
      <c r="AW218" s="845" t="s">
        <v>798</v>
      </c>
      <c r="AX218" s="845" t="s">
        <v>798</v>
      </c>
      <c r="AY218" s="845" t="s">
        <v>798</v>
      </c>
      <c r="AZ218" s="845" t="s">
        <v>798</v>
      </c>
      <c r="BA218" s="845" t="s">
        <v>798</v>
      </c>
      <c r="BB218" s="845" t="s">
        <v>798</v>
      </c>
      <c r="BC218" s="845" t="s">
        <v>798</v>
      </c>
      <c r="BD218" s="845" t="s">
        <v>798</v>
      </c>
      <c r="BE218" s="845" t="s">
        <v>798</v>
      </c>
      <c r="BF218" s="845" t="s">
        <v>798</v>
      </c>
      <c r="BG218" s="845" t="s">
        <v>798</v>
      </c>
      <c r="BH218" s="845" t="s">
        <v>798</v>
      </c>
      <c r="BI218" s="845" t="s">
        <v>798</v>
      </c>
      <c r="BJ218" s="845" t="s">
        <v>798</v>
      </c>
      <c r="BK218" s="845" t="s">
        <v>798</v>
      </c>
      <c r="BL218" s="845" t="s">
        <v>798</v>
      </c>
      <c r="BM218" s="845" t="s">
        <v>798</v>
      </c>
      <c r="BN218" s="845" t="s">
        <v>798</v>
      </c>
      <c r="BO218" s="845" t="s">
        <v>798</v>
      </c>
      <c r="BP218" s="845" t="s">
        <v>798</v>
      </c>
      <c r="BQ218" s="845" t="s">
        <v>798</v>
      </c>
      <c r="BR218" s="845" t="s">
        <v>798</v>
      </c>
      <c r="BS218" s="845" t="s">
        <v>798</v>
      </c>
      <c r="BT218" s="845" t="s">
        <v>798</v>
      </c>
      <c r="BU218" s="845" t="s">
        <v>798</v>
      </c>
      <c r="BV218" s="845" t="s">
        <v>798</v>
      </c>
      <c r="BW218" s="845" t="s">
        <v>798</v>
      </c>
      <c r="BX218" s="845" t="s">
        <v>798</v>
      </c>
      <c r="BY218" s="845" t="s">
        <v>798</v>
      </c>
      <c r="BZ218" s="845" t="s">
        <v>798</v>
      </c>
      <c r="CA218" s="845" t="s">
        <v>798</v>
      </c>
      <c r="CB218" s="845" t="s">
        <v>798</v>
      </c>
      <c r="CC218" s="845" t="s">
        <v>798</v>
      </c>
      <c r="CD218" s="845" t="s">
        <v>798</v>
      </c>
      <c r="CE218" s="845" t="s">
        <v>798</v>
      </c>
      <c r="CF218" s="845" t="s">
        <v>798</v>
      </c>
      <c r="CG218" s="845" t="s">
        <v>798</v>
      </c>
      <c r="CH218" s="845" t="s">
        <v>798</v>
      </c>
      <c r="CI218" s="845" t="s">
        <v>798</v>
      </c>
      <c r="CJ218" s="845" t="s">
        <v>798</v>
      </c>
      <c r="CK218" s="845" t="s">
        <v>798</v>
      </c>
      <c r="CL218" s="845" t="s">
        <v>798</v>
      </c>
      <c r="CM218" s="845" t="s">
        <v>798</v>
      </c>
      <c r="CN218" s="845" t="s">
        <v>798</v>
      </c>
      <c r="CO218" s="845" t="s">
        <v>798</v>
      </c>
      <c r="CP218" s="845" t="s">
        <v>798</v>
      </c>
      <c r="CQ218" s="845" t="s">
        <v>798</v>
      </c>
      <c r="CR218" s="845" t="s">
        <v>798</v>
      </c>
      <c r="CS218" s="845" t="s">
        <v>798</v>
      </c>
      <c r="CT218" s="845" t="s">
        <v>798</v>
      </c>
      <c r="CU218" s="845" t="s">
        <v>798</v>
      </c>
      <c r="CV218" s="845" t="s">
        <v>798</v>
      </c>
      <c r="CW218" s="845" t="s">
        <v>798</v>
      </c>
      <c r="CX218" s="845" t="s">
        <v>798</v>
      </c>
      <c r="CY218" s="845" t="s">
        <v>798</v>
      </c>
      <c r="CZ218" s="845" t="s">
        <v>798</v>
      </c>
      <c r="DA218" s="845" t="s">
        <v>798</v>
      </c>
      <c r="DB218" s="845" t="s">
        <v>798</v>
      </c>
      <c r="DC218" s="845" t="s">
        <v>798</v>
      </c>
      <c r="DD218" s="845" t="s">
        <v>798</v>
      </c>
      <c r="DE218" s="845" t="s">
        <v>798</v>
      </c>
      <c r="DF218" s="845" t="s">
        <v>798</v>
      </c>
      <c r="DG218" s="845" t="s">
        <v>798</v>
      </c>
      <c r="DH218" s="845" t="s">
        <v>798</v>
      </c>
      <c r="DI218" s="845" t="s">
        <v>798</v>
      </c>
      <c r="DJ218" s="845" t="s">
        <v>798</v>
      </c>
      <c r="DK218" s="845" t="s">
        <v>798</v>
      </c>
      <c r="DL218" s="845" t="s">
        <v>798</v>
      </c>
      <c r="DM218" s="845" t="s">
        <v>798</v>
      </c>
      <c r="DN218" s="845" t="s">
        <v>798</v>
      </c>
      <c r="DO218" s="845" t="s">
        <v>798</v>
      </c>
      <c r="DP218" s="845" t="s">
        <v>798</v>
      </c>
      <c r="DQ218" s="845" t="s">
        <v>798</v>
      </c>
      <c r="DR218" s="845" t="s">
        <v>798</v>
      </c>
      <c r="DS218" s="845" t="s">
        <v>798</v>
      </c>
      <c r="DT218" s="845" t="s">
        <v>798</v>
      </c>
      <c r="DU218" s="845" t="s">
        <v>798</v>
      </c>
      <c r="DV218" s="845" t="s">
        <v>798</v>
      </c>
      <c r="DW218" s="845" t="s">
        <v>798</v>
      </c>
      <c r="DX218" s="845" t="s">
        <v>798</v>
      </c>
      <c r="DY218" s="845" t="s">
        <v>798</v>
      </c>
      <c r="DZ218" s="845" t="s">
        <v>798</v>
      </c>
      <c r="EA218" s="845" t="s">
        <v>798</v>
      </c>
      <c r="EB218" s="845" t="s">
        <v>798</v>
      </c>
      <c r="EC218" s="845" t="s">
        <v>798</v>
      </c>
      <c r="ED218" s="845" t="s">
        <v>798</v>
      </c>
      <c r="EE218" s="845" t="s">
        <v>798</v>
      </c>
      <c r="EF218" s="845" t="s">
        <v>798</v>
      </c>
    </row>
    <row r="219" spans="1:136" x14ac:dyDescent="0.2">
      <c r="A219" s="845">
        <v>215</v>
      </c>
      <c r="B219" s="845">
        <v>11</v>
      </c>
      <c r="C219" s="845" t="s">
        <v>798</v>
      </c>
      <c r="D219" s="845" t="s">
        <v>798</v>
      </c>
      <c r="E219" s="845" t="s">
        <v>798</v>
      </c>
      <c r="F219" s="845" t="s">
        <v>798</v>
      </c>
      <c r="G219" s="845" t="s">
        <v>798</v>
      </c>
      <c r="H219" s="845" t="s">
        <v>798</v>
      </c>
      <c r="I219" s="845" t="s">
        <v>798</v>
      </c>
      <c r="J219" s="845" t="s">
        <v>798</v>
      </c>
      <c r="K219" s="845" t="s">
        <v>798</v>
      </c>
      <c r="L219" s="845" t="s">
        <v>798</v>
      </c>
      <c r="M219" s="845" t="s">
        <v>798</v>
      </c>
      <c r="N219" s="845" t="s">
        <v>798</v>
      </c>
      <c r="O219" s="845" t="s">
        <v>798</v>
      </c>
      <c r="P219" s="845" t="s">
        <v>798</v>
      </c>
      <c r="Q219" s="845" t="s">
        <v>798</v>
      </c>
      <c r="R219" s="845" t="s">
        <v>798</v>
      </c>
      <c r="S219" s="845" t="s">
        <v>798</v>
      </c>
      <c r="T219" s="845" t="s">
        <v>798</v>
      </c>
      <c r="U219" s="845" t="s">
        <v>798</v>
      </c>
      <c r="V219" s="845" t="s">
        <v>798</v>
      </c>
      <c r="W219" s="845" t="s">
        <v>798</v>
      </c>
      <c r="X219" s="845" t="s">
        <v>798</v>
      </c>
      <c r="Y219" s="845" t="s">
        <v>798</v>
      </c>
      <c r="Z219" s="845" t="s">
        <v>798</v>
      </c>
      <c r="AA219" s="845" t="s">
        <v>798</v>
      </c>
      <c r="AB219" s="845" t="s">
        <v>798</v>
      </c>
      <c r="AC219" s="845" t="s">
        <v>798</v>
      </c>
      <c r="AD219" s="845" t="s">
        <v>798</v>
      </c>
      <c r="AE219" s="845" t="s">
        <v>798</v>
      </c>
      <c r="AF219" s="845" t="s">
        <v>798</v>
      </c>
      <c r="AG219" s="845" t="s">
        <v>798</v>
      </c>
      <c r="AH219" s="845" t="s">
        <v>798</v>
      </c>
      <c r="AI219" s="845" t="s">
        <v>798</v>
      </c>
      <c r="AJ219" s="845" t="s">
        <v>798</v>
      </c>
      <c r="AK219" s="845" t="s">
        <v>798</v>
      </c>
      <c r="AL219" s="845" t="s">
        <v>798</v>
      </c>
      <c r="AM219" s="845" t="s">
        <v>798</v>
      </c>
      <c r="AN219" s="845" t="s">
        <v>798</v>
      </c>
      <c r="AO219" s="845" t="s">
        <v>798</v>
      </c>
      <c r="AP219" s="845" t="s">
        <v>798</v>
      </c>
      <c r="AQ219" s="845" t="s">
        <v>798</v>
      </c>
      <c r="AR219" s="845" t="s">
        <v>798</v>
      </c>
      <c r="AS219" s="845" t="s">
        <v>798</v>
      </c>
      <c r="AT219" s="845" t="s">
        <v>798</v>
      </c>
      <c r="AU219" s="845" t="s">
        <v>798</v>
      </c>
      <c r="AV219" s="845" t="s">
        <v>798</v>
      </c>
      <c r="AW219" s="845" t="s">
        <v>798</v>
      </c>
      <c r="AX219" s="845" t="s">
        <v>798</v>
      </c>
      <c r="AY219" s="845" t="s">
        <v>798</v>
      </c>
      <c r="AZ219" s="845" t="s">
        <v>798</v>
      </c>
      <c r="BA219" s="845" t="s">
        <v>798</v>
      </c>
      <c r="BB219" s="845" t="s">
        <v>798</v>
      </c>
      <c r="BC219" s="845" t="s">
        <v>798</v>
      </c>
      <c r="BD219" s="845" t="s">
        <v>798</v>
      </c>
      <c r="BE219" s="845" t="s">
        <v>798</v>
      </c>
      <c r="BF219" s="845" t="s">
        <v>798</v>
      </c>
      <c r="BG219" s="845" t="s">
        <v>798</v>
      </c>
      <c r="BH219" s="845" t="s">
        <v>798</v>
      </c>
      <c r="BI219" s="845" t="s">
        <v>798</v>
      </c>
      <c r="BJ219" s="845" t="s">
        <v>798</v>
      </c>
      <c r="BK219" s="845" t="s">
        <v>798</v>
      </c>
      <c r="BL219" s="845" t="s">
        <v>798</v>
      </c>
      <c r="BM219" s="845" t="s">
        <v>798</v>
      </c>
      <c r="BN219" s="845" t="s">
        <v>798</v>
      </c>
      <c r="BO219" s="845" t="s">
        <v>798</v>
      </c>
      <c r="BP219" s="845" t="s">
        <v>798</v>
      </c>
      <c r="BQ219" s="845" t="s">
        <v>798</v>
      </c>
      <c r="BR219" s="845" t="s">
        <v>798</v>
      </c>
      <c r="BS219" s="845" t="s">
        <v>798</v>
      </c>
      <c r="BT219" s="845" t="s">
        <v>798</v>
      </c>
      <c r="BU219" s="845" t="s">
        <v>798</v>
      </c>
      <c r="BV219" s="845" t="s">
        <v>798</v>
      </c>
      <c r="BW219" s="845" t="s">
        <v>798</v>
      </c>
      <c r="BX219" s="845" t="s">
        <v>798</v>
      </c>
      <c r="BY219" s="845" t="s">
        <v>798</v>
      </c>
      <c r="BZ219" s="845" t="s">
        <v>798</v>
      </c>
      <c r="CA219" s="845" t="s">
        <v>798</v>
      </c>
      <c r="CB219" s="845" t="s">
        <v>798</v>
      </c>
      <c r="CC219" s="845" t="s">
        <v>798</v>
      </c>
      <c r="CD219" s="845" t="s">
        <v>798</v>
      </c>
      <c r="CE219" s="845" t="s">
        <v>798</v>
      </c>
      <c r="CF219" s="845" t="s">
        <v>798</v>
      </c>
      <c r="CG219" s="845" t="s">
        <v>798</v>
      </c>
      <c r="CH219" s="845" t="s">
        <v>798</v>
      </c>
      <c r="CI219" s="845" t="s">
        <v>798</v>
      </c>
      <c r="CJ219" s="845" t="s">
        <v>798</v>
      </c>
      <c r="CK219" s="845" t="s">
        <v>798</v>
      </c>
      <c r="CL219" s="845" t="s">
        <v>798</v>
      </c>
      <c r="CM219" s="845" t="s">
        <v>798</v>
      </c>
      <c r="CN219" s="845" t="s">
        <v>798</v>
      </c>
      <c r="CO219" s="845" t="s">
        <v>798</v>
      </c>
      <c r="CP219" s="845" t="s">
        <v>798</v>
      </c>
      <c r="CQ219" s="845" t="s">
        <v>798</v>
      </c>
      <c r="CR219" s="845" t="s">
        <v>798</v>
      </c>
      <c r="CS219" s="845" t="s">
        <v>798</v>
      </c>
      <c r="CT219" s="845" t="s">
        <v>798</v>
      </c>
      <c r="CU219" s="845" t="s">
        <v>798</v>
      </c>
      <c r="CV219" s="845" t="s">
        <v>798</v>
      </c>
      <c r="CW219" s="845" t="s">
        <v>798</v>
      </c>
      <c r="CX219" s="845" t="s">
        <v>798</v>
      </c>
      <c r="CY219" s="845" t="s">
        <v>798</v>
      </c>
      <c r="CZ219" s="845" t="s">
        <v>798</v>
      </c>
      <c r="DA219" s="845" t="s">
        <v>798</v>
      </c>
      <c r="DB219" s="845" t="s">
        <v>798</v>
      </c>
      <c r="DC219" s="845" t="s">
        <v>798</v>
      </c>
      <c r="DD219" s="845" t="s">
        <v>798</v>
      </c>
      <c r="DE219" s="845" t="s">
        <v>798</v>
      </c>
      <c r="DF219" s="845" t="s">
        <v>798</v>
      </c>
      <c r="DG219" s="845" t="s">
        <v>798</v>
      </c>
      <c r="DH219" s="845" t="s">
        <v>798</v>
      </c>
      <c r="DI219" s="845" t="s">
        <v>798</v>
      </c>
      <c r="DJ219" s="845" t="s">
        <v>798</v>
      </c>
      <c r="DK219" s="845" t="s">
        <v>798</v>
      </c>
      <c r="DL219" s="845" t="s">
        <v>798</v>
      </c>
      <c r="DM219" s="845" t="s">
        <v>798</v>
      </c>
      <c r="DN219" s="845" t="s">
        <v>798</v>
      </c>
      <c r="DO219" s="845" t="s">
        <v>798</v>
      </c>
      <c r="DP219" s="845" t="s">
        <v>798</v>
      </c>
      <c r="DQ219" s="845" t="s">
        <v>798</v>
      </c>
      <c r="DR219" s="845" t="s">
        <v>798</v>
      </c>
      <c r="DS219" s="845" t="s">
        <v>798</v>
      </c>
      <c r="DT219" s="845" t="s">
        <v>798</v>
      </c>
      <c r="DU219" s="845" t="s">
        <v>798</v>
      </c>
      <c r="DV219" s="845" t="s">
        <v>798</v>
      </c>
      <c r="DW219" s="845" t="s">
        <v>798</v>
      </c>
      <c r="DX219" s="845" t="s">
        <v>798</v>
      </c>
      <c r="DY219" s="845" t="s">
        <v>798</v>
      </c>
      <c r="DZ219" s="845" t="s">
        <v>798</v>
      </c>
      <c r="EA219" s="845" t="s">
        <v>798</v>
      </c>
      <c r="EB219" s="845" t="s">
        <v>798</v>
      </c>
      <c r="EC219" s="845" t="s">
        <v>798</v>
      </c>
      <c r="ED219" s="845" t="s">
        <v>798</v>
      </c>
      <c r="EE219" s="845" t="s">
        <v>798</v>
      </c>
      <c r="EF219" s="845" t="s">
        <v>798</v>
      </c>
    </row>
    <row r="220" spans="1:136" x14ac:dyDescent="0.2">
      <c r="A220" s="845">
        <v>216</v>
      </c>
      <c r="B220" s="845">
        <v>12</v>
      </c>
      <c r="C220" s="845" t="s">
        <v>798</v>
      </c>
      <c r="D220" s="845" t="s">
        <v>798</v>
      </c>
      <c r="E220" s="845" t="s">
        <v>798</v>
      </c>
      <c r="F220" s="845" t="s">
        <v>798</v>
      </c>
      <c r="G220" s="845" t="s">
        <v>798</v>
      </c>
      <c r="H220" s="845" t="s">
        <v>798</v>
      </c>
      <c r="I220" s="845" t="s">
        <v>798</v>
      </c>
      <c r="J220" s="845" t="s">
        <v>798</v>
      </c>
      <c r="K220" s="845" t="s">
        <v>798</v>
      </c>
      <c r="L220" s="845" t="s">
        <v>798</v>
      </c>
      <c r="M220" s="845" t="s">
        <v>798</v>
      </c>
      <c r="N220" s="845" t="s">
        <v>798</v>
      </c>
      <c r="O220" s="845" t="s">
        <v>798</v>
      </c>
      <c r="P220" s="845" t="s">
        <v>798</v>
      </c>
      <c r="Q220" s="845" t="s">
        <v>798</v>
      </c>
      <c r="R220" s="845" t="s">
        <v>798</v>
      </c>
      <c r="S220" s="845" t="s">
        <v>798</v>
      </c>
      <c r="T220" s="845" t="s">
        <v>798</v>
      </c>
      <c r="U220" s="845" t="s">
        <v>798</v>
      </c>
      <c r="V220" s="845" t="s">
        <v>798</v>
      </c>
      <c r="W220" s="845" t="s">
        <v>798</v>
      </c>
      <c r="X220" s="845" t="s">
        <v>798</v>
      </c>
      <c r="Y220" s="845" t="s">
        <v>798</v>
      </c>
      <c r="Z220" s="845" t="s">
        <v>798</v>
      </c>
      <c r="AA220" s="845" t="s">
        <v>798</v>
      </c>
      <c r="AB220" s="845" t="s">
        <v>798</v>
      </c>
      <c r="AC220" s="845" t="s">
        <v>798</v>
      </c>
      <c r="AD220" s="845" t="s">
        <v>798</v>
      </c>
      <c r="AE220" s="845" t="s">
        <v>798</v>
      </c>
      <c r="AF220" s="845" t="s">
        <v>798</v>
      </c>
      <c r="AG220" s="845" t="s">
        <v>798</v>
      </c>
      <c r="AH220" s="845" t="s">
        <v>798</v>
      </c>
      <c r="AI220" s="845" t="s">
        <v>798</v>
      </c>
      <c r="AJ220" s="845" t="s">
        <v>798</v>
      </c>
      <c r="AK220" s="845" t="s">
        <v>798</v>
      </c>
      <c r="AL220" s="845" t="s">
        <v>798</v>
      </c>
      <c r="AM220" s="845" t="s">
        <v>798</v>
      </c>
      <c r="AN220" s="845" t="s">
        <v>798</v>
      </c>
      <c r="AO220" s="845" t="s">
        <v>798</v>
      </c>
      <c r="AP220" s="845" t="s">
        <v>798</v>
      </c>
      <c r="AQ220" s="845" t="s">
        <v>798</v>
      </c>
      <c r="AR220" s="845" t="s">
        <v>798</v>
      </c>
      <c r="AS220" s="845" t="s">
        <v>798</v>
      </c>
      <c r="AT220" s="845" t="s">
        <v>798</v>
      </c>
      <c r="AU220" s="845" t="s">
        <v>798</v>
      </c>
      <c r="AV220" s="845" t="s">
        <v>798</v>
      </c>
      <c r="AW220" s="845" t="s">
        <v>798</v>
      </c>
      <c r="AX220" s="845" t="s">
        <v>798</v>
      </c>
      <c r="AY220" s="845" t="s">
        <v>798</v>
      </c>
      <c r="AZ220" s="845" t="s">
        <v>798</v>
      </c>
      <c r="BA220" s="845" t="s">
        <v>798</v>
      </c>
      <c r="BB220" s="845" t="s">
        <v>798</v>
      </c>
      <c r="BC220" s="845" t="s">
        <v>798</v>
      </c>
      <c r="BD220" s="845" t="s">
        <v>798</v>
      </c>
      <c r="BE220" s="845" t="s">
        <v>798</v>
      </c>
      <c r="BF220" s="845" t="s">
        <v>798</v>
      </c>
      <c r="BG220" s="845" t="s">
        <v>798</v>
      </c>
      <c r="BH220" s="845" t="s">
        <v>798</v>
      </c>
      <c r="BI220" s="845" t="s">
        <v>798</v>
      </c>
      <c r="BJ220" s="845" t="s">
        <v>798</v>
      </c>
      <c r="BK220" s="845" t="s">
        <v>798</v>
      </c>
      <c r="BL220" s="845" t="s">
        <v>798</v>
      </c>
      <c r="BM220" s="845" t="s">
        <v>798</v>
      </c>
      <c r="BN220" s="845" t="s">
        <v>798</v>
      </c>
      <c r="BO220" s="845" t="s">
        <v>798</v>
      </c>
      <c r="BP220" s="845" t="s">
        <v>798</v>
      </c>
      <c r="BQ220" s="845" t="s">
        <v>798</v>
      </c>
      <c r="BR220" s="845" t="s">
        <v>798</v>
      </c>
      <c r="BS220" s="845" t="s">
        <v>798</v>
      </c>
      <c r="BT220" s="845" t="s">
        <v>798</v>
      </c>
      <c r="BU220" s="845" t="s">
        <v>798</v>
      </c>
      <c r="BV220" s="845" t="s">
        <v>798</v>
      </c>
      <c r="BW220" s="845" t="s">
        <v>798</v>
      </c>
      <c r="BX220" s="845" t="s">
        <v>798</v>
      </c>
      <c r="BY220" s="845" t="s">
        <v>798</v>
      </c>
      <c r="BZ220" s="845" t="s">
        <v>798</v>
      </c>
      <c r="CA220" s="845" t="s">
        <v>798</v>
      </c>
      <c r="CB220" s="845" t="s">
        <v>798</v>
      </c>
      <c r="CC220" s="845" t="s">
        <v>798</v>
      </c>
      <c r="CD220" s="845" t="s">
        <v>798</v>
      </c>
      <c r="CE220" s="845" t="s">
        <v>798</v>
      </c>
      <c r="CF220" s="845" t="s">
        <v>798</v>
      </c>
      <c r="CG220" s="845" t="s">
        <v>798</v>
      </c>
      <c r="CH220" s="845" t="s">
        <v>798</v>
      </c>
      <c r="CI220" s="845" t="s">
        <v>798</v>
      </c>
      <c r="CJ220" s="845" t="s">
        <v>798</v>
      </c>
      <c r="CK220" s="845" t="s">
        <v>798</v>
      </c>
      <c r="CL220" s="845" t="s">
        <v>798</v>
      </c>
      <c r="CM220" s="845" t="s">
        <v>798</v>
      </c>
      <c r="CN220" s="845" t="s">
        <v>798</v>
      </c>
      <c r="CO220" s="845" t="s">
        <v>798</v>
      </c>
      <c r="CP220" s="845" t="s">
        <v>798</v>
      </c>
      <c r="CQ220" s="845" t="s">
        <v>798</v>
      </c>
      <c r="CR220" s="845" t="s">
        <v>798</v>
      </c>
      <c r="CS220" s="845" t="s">
        <v>798</v>
      </c>
      <c r="CT220" s="845" t="s">
        <v>798</v>
      </c>
      <c r="CU220" s="845" t="s">
        <v>798</v>
      </c>
      <c r="CV220" s="845" t="s">
        <v>798</v>
      </c>
      <c r="CW220" s="845" t="s">
        <v>798</v>
      </c>
      <c r="CX220" s="845" t="s">
        <v>798</v>
      </c>
      <c r="CY220" s="845" t="s">
        <v>798</v>
      </c>
      <c r="CZ220" s="845" t="s">
        <v>798</v>
      </c>
      <c r="DA220" s="845" t="s">
        <v>798</v>
      </c>
      <c r="DB220" s="845" t="s">
        <v>798</v>
      </c>
      <c r="DC220" s="845" t="s">
        <v>798</v>
      </c>
      <c r="DD220" s="845" t="s">
        <v>798</v>
      </c>
      <c r="DE220" s="845" t="s">
        <v>798</v>
      </c>
      <c r="DF220" s="845" t="s">
        <v>798</v>
      </c>
      <c r="DG220" s="845" t="s">
        <v>798</v>
      </c>
      <c r="DH220" s="845" t="s">
        <v>798</v>
      </c>
      <c r="DI220" s="845" t="s">
        <v>798</v>
      </c>
      <c r="DJ220" s="845" t="s">
        <v>798</v>
      </c>
      <c r="DK220" s="845" t="s">
        <v>798</v>
      </c>
      <c r="DL220" s="845" t="s">
        <v>798</v>
      </c>
      <c r="DM220" s="845" t="s">
        <v>798</v>
      </c>
      <c r="DN220" s="845" t="s">
        <v>798</v>
      </c>
      <c r="DO220" s="845" t="s">
        <v>798</v>
      </c>
      <c r="DP220" s="845" t="s">
        <v>798</v>
      </c>
      <c r="DQ220" s="845" t="s">
        <v>798</v>
      </c>
      <c r="DR220" s="845" t="s">
        <v>798</v>
      </c>
      <c r="DS220" s="845" t="s">
        <v>798</v>
      </c>
      <c r="DT220" s="845" t="s">
        <v>798</v>
      </c>
      <c r="DU220" s="845" t="s">
        <v>798</v>
      </c>
      <c r="DV220" s="845" t="s">
        <v>798</v>
      </c>
      <c r="DW220" s="845" t="s">
        <v>798</v>
      </c>
      <c r="DX220" s="845" t="s">
        <v>798</v>
      </c>
      <c r="DY220" s="845" t="s">
        <v>798</v>
      </c>
      <c r="DZ220" s="845" t="s">
        <v>798</v>
      </c>
      <c r="EA220" s="845" t="s">
        <v>798</v>
      </c>
      <c r="EB220" s="845" t="s">
        <v>798</v>
      </c>
      <c r="EC220" s="845" t="s">
        <v>798</v>
      </c>
      <c r="ED220" s="845" t="s">
        <v>798</v>
      </c>
      <c r="EE220" s="845" t="s">
        <v>798</v>
      </c>
      <c r="EF220" s="845" t="s">
        <v>798</v>
      </c>
    </row>
    <row r="221" spans="1:136" x14ac:dyDescent="0.2">
      <c r="A221" s="845">
        <v>217</v>
      </c>
      <c r="B221" s="845">
        <v>1</v>
      </c>
      <c r="C221" s="845" t="s">
        <v>798</v>
      </c>
      <c r="D221" s="845" t="s">
        <v>798</v>
      </c>
      <c r="E221" s="845" t="s">
        <v>798</v>
      </c>
      <c r="F221" s="845" t="s">
        <v>798</v>
      </c>
      <c r="G221" s="845" t="s">
        <v>798</v>
      </c>
      <c r="H221" s="845" t="s">
        <v>798</v>
      </c>
      <c r="I221" s="845" t="s">
        <v>798</v>
      </c>
      <c r="J221" s="845" t="s">
        <v>798</v>
      </c>
      <c r="K221" s="845" t="s">
        <v>798</v>
      </c>
      <c r="L221" s="845" t="s">
        <v>798</v>
      </c>
      <c r="M221" s="845" t="s">
        <v>798</v>
      </c>
      <c r="N221" s="845" t="s">
        <v>798</v>
      </c>
      <c r="O221" s="845" t="s">
        <v>798</v>
      </c>
      <c r="P221" s="845" t="s">
        <v>798</v>
      </c>
      <c r="Q221" s="845" t="s">
        <v>798</v>
      </c>
      <c r="R221" s="845" t="s">
        <v>798</v>
      </c>
      <c r="S221" s="845" t="s">
        <v>798</v>
      </c>
      <c r="T221" s="845" t="s">
        <v>798</v>
      </c>
      <c r="U221" s="845" t="s">
        <v>798</v>
      </c>
      <c r="V221" s="845" t="s">
        <v>798</v>
      </c>
      <c r="W221" s="845" t="s">
        <v>798</v>
      </c>
      <c r="X221" s="845" t="s">
        <v>798</v>
      </c>
      <c r="Y221" s="845" t="s">
        <v>798</v>
      </c>
      <c r="Z221" s="845" t="s">
        <v>798</v>
      </c>
      <c r="AA221" s="845" t="s">
        <v>798</v>
      </c>
      <c r="AB221" s="845" t="s">
        <v>798</v>
      </c>
      <c r="AC221" s="845" t="s">
        <v>798</v>
      </c>
      <c r="AD221" s="845" t="s">
        <v>798</v>
      </c>
      <c r="AE221" s="845" t="s">
        <v>798</v>
      </c>
      <c r="AF221" s="845" t="s">
        <v>798</v>
      </c>
      <c r="AG221" s="845" t="s">
        <v>798</v>
      </c>
      <c r="AH221" s="845" t="s">
        <v>798</v>
      </c>
      <c r="AI221" s="845" t="s">
        <v>798</v>
      </c>
      <c r="AJ221" s="845" t="s">
        <v>798</v>
      </c>
      <c r="AK221" s="845" t="s">
        <v>798</v>
      </c>
      <c r="AL221" s="845" t="s">
        <v>798</v>
      </c>
      <c r="AM221" s="845" t="s">
        <v>798</v>
      </c>
      <c r="AN221" s="845" t="s">
        <v>798</v>
      </c>
      <c r="AO221" s="845" t="s">
        <v>798</v>
      </c>
      <c r="AP221" s="845" t="s">
        <v>798</v>
      </c>
      <c r="AQ221" s="845" t="s">
        <v>798</v>
      </c>
      <c r="AR221" s="845" t="s">
        <v>798</v>
      </c>
      <c r="AS221" s="845" t="s">
        <v>798</v>
      </c>
      <c r="AT221" s="845" t="s">
        <v>798</v>
      </c>
      <c r="AU221" s="845" t="s">
        <v>798</v>
      </c>
      <c r="AV221" s="845" t="s">
        <v>798</v>
      </c>
      <c r="AW221" s="845" t="s">
        <v>798</v>
      </c>
      <c r="AX221" s="845" t="s">
        <v>798</v>
      </c>
      <c r="AY221" s="845" t="s">
        <v>798</v>
      </c>
      <c r="AZ221" s="845" t="s">
        <v>798</v>
      </c>
      <c r="BA221" s="845" t="s">
        <v>798</v>
      </c>
      <c r="BB221" s="845" t="s">
        <v>798</v>
      </c>
      <c r="BC221" s="845" t="s">
        <v>798</v>
      </c>
      <c r="BD221" s="845" t="s">
        <v>798</v>
      </c>
      <c r="BE221" s="845" t="s">
        <v>798</v>
      </c>
      <c r="BF221" s="845" t="s">
        <v>798</v>
      </c>
      <c r="BG221" s="845" t="s">
        <v>798</v>
      </c>
      <c r="BH221" s="845" t="s">
        <v>798</v>
      </c>
      <c r="BI221" s="845" t="s">
        <v>798</v>
      </c>
      <c r="BJ221" s="845" t="s">
        <v>798</v>
      </c>
      <c r="BK221" s="845" t="s">
        <v>798</v>
      </c>
      <c r="BL221" s="845" t="s">
        <v>798</v>
      </c>
      <c r="BM221" s="845" t="s">
        <v>798</v>
      </c>
      <c r="BN221" s="845" t="s">
        <v>798</v>
      </c>
      <c r="BO221" s="845" t="s">
        <v>798</v>
      </c>
      <c r="BP221" s="845" t="s">
        <v>798</v>
      </c>
      <c r="BQ221" s="845" t="s">
        <v>798</v>
      </c>
      <c r="BR221" s="845" t="s">
        <v>798</v>
      </c>
      <c r="BS221" s="845" t="s">
        <v>798</v>
      </c>
      <c r="BT221" s="845" t="s">
        <v>798</v>
      </c>
      <c r="BU221" s="845" t="s">
        <v>798</v>
      </c>
      <c r="BV221" s="845" t="s">
        <v>798</v>
      </c>
      <c r="BW221" s="845" t="s">
        <v>798</v>
      </c>
      <c r="BX221" s="845" t="s">
        <v>798</v>
      </c>
      <c r="BY221" s="845" t="s">
        <v>798</v>
      </c>
      <c r="BZ221" s="845" t="s">
        <v>798</v>
      </c>
      <c r="CA221" s="845" t="s">
        <v>798</v>
      </c>
      <c r="CB221" s="845" t="s">
        <v>798</v>
      </c>
      <c r="CC221" s="845" t="s">
        <v>798</v>
      </c>
      <c r="CD221" s="845" t="s">
        <v>798</v>
      </c>
      <c r="CE221" s="845" t="s">
        <v>798</v>
      </c>
      <c r="CF221" s="845" t="s">
        <v>798</v>
      </c>
      <c r="CG221" s="845" t="s">
        <v>798</v>
      </c>
      <c r="CH221" s="845" t="s">
        <v>798</v>
      </c>
      <c r="CI221" s="845" t="s">
        <v>798</v>
      </c>
      <c r="CJ221" s="845" t="s">
        <v>798</v>
      </c>
      <c r="CK221" s="845" t="s">
        <v>798</v>
      </c>
      <c r="CL221" s="845" t="s">
        <v>798</v>
      </c>
      <c r="CM221" s="845" t="s">
        <v>798</v>
      </c>
      <c r="CN221" s="845" t="s">
        <v>798</v>
      </c>
      <c r="CO221" s="845" t="s">
        <v>798</v>
      </c>
      <c r="CP221" s="845" t="s">
        <v>798</v>
      </c>
      <c r="CQ221" s="845" t="s">
        <v>798</v>
      </c>
      <c r="CR221" s="845" t="s">
        <v>798</v>
      </c>
      <c r="CS221" s="845" t="s">
        <v>798</v>
      </c>
      <c r="CT221" s="845" t="s">
        <v>798</v>
      </c>
      <c r="CU221" s="845" t="s">
        <v>798</v>
      </c>
      <c r="CV221" s="845" t="s">
        <v>798</v>
      </c>
      <c r="CW221" s="845" t="s">
        <v>798</v>
      </c>
      <c r="CX221" s="845" t="s">
        <v>798</v>
      </c>
      <c r="CY221" s="845" t="s">
        <v>798</v>
      </c>
      <c r="CZ221" s="845" t="s">
        <v>798</v>
      </c>
      <c r="DA221" s="845" t="s">
        <v>798</v>
      </c>
      <c r="DB221" s="845" t="s">
        <v>798</v>
      </c>
      <c r="DC221" s="845" t="s">
        <v>798</v>
      </c>
      <c r="DD221" s="845" t="s">
        <v>798</v>
      </c>
      <c r="DE221" s="845" t="s">
        <v>798</v>
      </c>
      <c r="DF221" s="845" t="s">
        <v>798</v>
      </c>
      <c r="DG221" s="845" t="s">
        <v>798</v>
      </c>
      <c r="DH221" s="845" t="s">
        <v>798</v>
      </c>
      <c r="DI221" s="845" t="s">
        <v>798</v>
      </c>
      <c r="DJ221" s="845" t="s">
        <v>798</v>
      </c>
      <c r="DK221" s="845" t="s">
        <v>798</v>
      </c>
      <c r="DL221" s="845" t="s">
        <v>798</v>
      </c>
      <c r="DM221" s="845" t="s">
        <v>798</v>
      </c>
      <c r="DN221" s="845" t="s">
        <v>798</v>
      </c>
      <c r="DO221" s="845" t="s">
        <v>798</v>
      </c>
      <c r="DP221" s="845" t="s">
        <v>798</v>
      </c>
      <c r="DQ221" s="845" t="s">
        <v>798</v>
      </c>
      <c r="DR221" s="845" t="s">
        <v>798</v>
      </c>
      <c r="DS221" s="845" t="s">
        <v>798</v>
      </c>
      <c r="DT221" s="845" t="s">
        <v>798</v>
      </c>
      <c r="DU221" s="845" t="s">
        <v>798</v>
      </c>
      <c r="DV221" s="845" t="s">
        <v>798</v>
      </c>
      <c r="DW221" s="845" t="s">
        <v>798</v>
      </c>
      <c r="DX221" s="845" t="s">
        <v>798</v>
      </c>
      <c r="DY221" s="845" t="s">
        <v>798</v>
      </c>
      <c r="DZ221" s="845" t="s">
        <v>798</v>
      </c>
      <c r="EA221" s="845" t="s">
        <v>798</v>
      </c>
      <c r="EB221" s="845" t="s">
        <v>798</v>
      </c>
      <c r="EC221" s="845" t="s">
        <v>798</v>
      </c>
      <c r="ED221" s="845" t="s">
        <v>798</v>
      </c>
      <c r="EE221" s="845" t="s">
        <v>798</v>
      </c>
      <c r="EF221" s="845" t="s">
        <v>798</v>
      </c>
    </row>
    <row r="222" spans="1:136" x14ac:dyDescent="0.2">
      <c r="A222" s="845">
        <v>218</v>
      </c>
      <c r="B222" s="845">
        <v>2</v>
      </c>
      <c r="C222" s="845" t="s">
        <v>798</v>
      </c>
      <c r="D222" s="845" t="s">
        <v>798</v>
      </c>
      <c r="E222" s="845" t="s">
        <v>798</v>
      </c>
      <c r="F222" s="845" t="s">
        <v>798</v>
      </c>
      <c r="G222" s="845" t="s">
        <v>798</v>
      </c>
      <c r="H222" s="845" t="s">
        <v>798</v>
      </c>
      <c r="I222" s="845" t="s">
        <v>798</v>
      </c>
      <c r="J222" s="845" t="s">
        <v>798</v>
      </c>
      <c r="K222" s="845" t="s">
        <v>798</v>
      </c>
      <c r="L222" s="845" t="s">
        <v>798</v>
      </c>
      <c r="M222" s="845" t="s">
        <v>798</v>
      </c>
      <c r="N222" s="845" t="s">
        <v>798</v>
      </c>
      <c r="O222" s="845" t="s">
        <v>798</v>
      </c>
      <c r="P222" s="845" t="s">
        <v>798</v>
      </c>
      <c r="Q222" s="845" t="s">
        <v>798</v>
      </c>
      <c r="R222" s="845" t="s">
        <v>798</v>
      </c>
      <c r="S222" s="845" t="s">
        <v>798</v>
      </c>
      <c r="T222" s="845" t="s">
        <v>798</v>
      </c>
      <c r="U222" s="845" t="s">
        <v>798</v>
      </c>
      <c r="V222" s="845" t="s">
        <v>798</v>
      </c>
      <c r="W222" s="845" t="s">
        <v>798</v>
      </c>
      <c r="X222" s="845" t="s">
        <v>798</v>
      </c>
      <c r="Y222" s="845" t="s">
        <v>798</v>
      </c>
      <c r="Z222" s="845" t="s">
        <v>798</v>
      </c>
      <c r="AA222" s="845" t="s">
        <v>798</v>
      </c>
      <c r="AB222" s="845" t="s">
        <v>798</v>
      </c>
      <c r="AC222" s="845" t="s">
        <v>798</v>
      </c>
      <c r="AD222" s="845" t="s">
        <v>798</v>
      </c>
      <c r="AE222" s="845" t="s">
        <v>798</v>
      </c>
      <c r="AF222" s="845" t="s">
        <v>798</v>
      </c>
      <c r="AG222" s="845" t="s">
        <v>798</v>
      </c>
      <c r="AH222" s="845" t="s">
        <v>798</v>
      </c>
      <c r="AI222" s="845" t="s">
        <v>798</v>
      </c>
      <c r="AJ222" s="845" t="s">
        <v>798</v>
      </c>
      <c r="AK222" s="845" t="s">
        <v>798</v>
      </c>
      <c r="AL222" s="845" t="s">
        <v>798</v>
      </c>
      <c r="AM222" s="845" t="s">
        <v>798</v>
      </c>
      <c r="AN222" s="845" t="s">
        <v>798</v>
      </c>
      <c r="AO222" s="845" t="s">
        <v>798</v>
      </c>
      <c r="AP222" s="845" t="s">
        <v>798</v>
      </c>
      <c r="AQ222" s="845" t="s">
        <v>798</v>
      </c>
      <c r="AR222" s="845" t="s">
        <v>798</v>
      </c>
      <c r="AS222" s="845" t="s">
        <v>798</v>
      </c>
      <c r="AT222" s="845" t="s">
        <v>798</v>
      </c>
      <c r="AU222" s="845" t="s">
        <v>798</v>
      </c>
      <c r="AV222" s="845" t="s">
        <v>798</v>
      </c>
      <c r="AW222" s="845" t="s">
        <v>798</v>
      </c>
      <c r="AX222" s="845" t="s">
        <v>798</v>
      </c>
      <c r="AY222" s="845" t="s">
        <v>798</v>
      </c>
      <c r="AZ222" s="845" t="s">
        <v>798</v>
      </c>
      <c r="BA222" s="845" t="s">
        <v>798</v>
      </c>
      <c r="BB222" s="845" t="s">
        <v>798</v>
      </c>
      <c r="BC222" s="845" t="s">
        <v>798</v>
      </c>
      <c r="BD222" s="845" t="s">
        <v>798</v>
      </c>
      <c r="BE222" s="845" t="s">
        <v>798</v>
      </c>
      <c r="BF222" s="845" t="s">
        <v>798</v>
      </c>
      <c r="BG222" s="845" t="s">
        <v>798</v>
      </c>
      <c r="BH222" s="845" t="s">
        <v>798</v>
      </c>
      <c r="BI222" s="845" t="s">
        <v>798</v>
      </c>
      <c r="BJ222" s="845" t="s">
        <v>798</v>
      </c>
      <c r="BK222" s="845" t="s">
        <v>798</v>
      </c>
      <c r="BL222" s="845" t="s">
        <v>798</v>
      </c>
      <c r="BM222" s="845" t="s">
        <v>798</v>
      </c>
      <c r="BN222" s="845" t="s">
        <v>798</v>
      </c>
      <c r="BO222" s="845" t="s">
        <v>798</v>
      </c>
      <c r="BP222" s="845" t="s">
        <v>798</v>
      </c>
      <c r="BQ222" s="845" t="s">
        <v>798</v>
      </c>
      <c r="BR222" s="845" t="s">
        <v>798</v>
      </c>
      <c r="BS222" s="845" t="s">
        <v>798</v>
      </c>
      <c r="BT222" s="845" t="s">
        <v>798</v>
      </c>
      <c r="BU222" s="845" t="s">
        <v>798</v>
      </c>
      <c r="BV222" s="845" t="s">
        <v>798</v>
      </c>
      <c r="BW222" s="845" t="s">
        <v>798</v>
      </c>
      <c r="BX222" s="845" t="s">
        <v>798</v>
      </c>
      <c r="BY222" s="845" t="s">
        <v>798</v>
      </c>
      <c r="BZ222" s="845" t="s">
        <v>798</v>
      </c>
      <c r="CA222" s="845" t="s">
        <v>798</v>
      </c>
      <c r="CB222" s="845" t="s">
        <v>798</v>
      </c>
      <c r="CC222" s="845" t="s">
        <v>798</v>
      </c>
      <c r="CD222" s="845" t="s">
        <v>798</v>
      </c>
      <c r="CE222" s="845" t="s">
        <v>798</v>
      </c>
      <c r="CF222" s="845" t="s">
        <v>798</v>
      </c>
      <c r="CG222" s="845" t="s">
        <v>798</v>
      </c>
      <c r="CH222" s="845" t="s">
        <v>798</v>
      </c>
      <c r="CI222" s="845" t="s">
        <v>798</v>
      </c>
      <c r="CJ222" s="845" t="s">
        <v>798</v>
      </c>
      <c r="CK222" s="845" t="s">
        <v>798</v>
      </c>
      <c r="CL222" s="845" t="s">
        <v>798</v>
      </c>
      <c r="CM222" s="845" t="s">
        <v>798</v>
      </c>
      <c r="CN222" s="845" t="s">
        <v>798</v>
      </c>
      <c r="CO222" s="845" t="s">
        <v>798</v>
      </c>
      <c r="CP222" s="845" t="s">
        <v>798</v>
      </c>
      <c r="CQ222" s="845" t="s">
        <v>798</v>
      </c>
      <c r="CR222" s="845" t="s">
        <v>798</v>
      </c>
      <c r="CS222" s="845" t="s">
        <v>798</v>
      </c>
      <c r="CT222" s="845" t="s">
        <v>798</v>
      </c>
      <c r="CU222" s="845" t="s">
        <v>798</v>
      </c>
      <c r="CV222" s="845" t="s">
        <v>798</v>
      </c>
      <c r="CW222" s="845" t="s">
        <v>798</v>
      </c>
      <c r="CX222" s="845" t="s">
        <v>798</v>
      </c>
      <c r="CY222" s="845" t="s">
        <v>798</v>
      </c>
      <c r="CZ222" s="845" t="s">
        <v>798</v>
      </c>
      <c r="DA222" s="845" t="s">
        <v>798</v>
      </c>
      <c r="DB222" s="845" t="s">
        <v>798</v>
      </c>
      <c r="DC222" s="845" t="s">
        <v>798</v>
      </c>
      <c r="DD222" s="845" t="s">
        <v>798</v>
      </c>
      <c r="DE222" s="845" t="s">
        <v>798</v>
      </c>
      <c r="DF222" s="845" t="s">
        <v>798</v>
      </c>
      <c r="DG222" s="845" t="s">
        <v>798</v>
      </c>
      <c r="DH222" s="845" t="s">
        <v>798</v>
      </c>
      <c r="DI222" s="845" t="s">
        <v>798</v>
      </c>
      <c r="DJ222" s="845" t="s">
        <v>798</v>
      </c>
      <c r="DK222" s="845" t="s">
        <v>798</v>
      </c>
      <c r="DL222" s="845" t="s">
        <v>798</v>
      </c>
      <c r="DM222" s="845" t="s">
        <v>798</v>
      </c>
      <c r="DN222" s="845" t="s">
        <v>798</v>
      </c>
      <c r="DO222" s="845" t="s">
        <v>798</v>
      </c>
      <c r="DP222" s="845" t="s">
        <v>798</v>
      </c>
      <c r="DQ222" s="845" t="s">
        <v>798</v>
      </c>
      <c r="DR222" s="845" t="s">
        <v>798</v>
      </c>
      <c r="DS222" s="845" t="s">
        <v>798</v>
      </c>
      <c r="DT222" s="845" t="s">
        <v>798</v>
      </c>
      <c r="DU222" s="845" t="s">
        <v>798</v>
      </c>
      <c r="DV222" s="845" t="s">
        <v>798</v>
      </c>
      <c r="DW222" s="845" t="s">
        <v>798</v>
      </c>
      <c r="DX222" s="845" t="s">
        <v>798</v>
      </c>
      <c r="DY222" s="845" t="s">
        <v>798</v>
      </c>
      <c r="DZ222" s="845" t="s">
        <v>798</v>
      </c>
      <c r="EA222" s="845" t="s">
        <v>798</v>
      </c>
      <c r="EB222" s="845" t="s">
        <v>798</v>
      </c>
      <c r="EC222" s="845" t="s">
        <v>798</v>
      </c>
      <c r="ED222" s="845" t="s">
        <v>798</v>
      </c>
      <c r="EE222" s="845" t="s">
        <v>798</v>
      </c>
      <c r="EF222" s="845" t="s">
        <v>798</v>
      </c>
    </row>
    <row r="223" spans="1:136" x14ac:dyDescent="0.2">
      <c r="A223" s="845">
        <v>219</v>
      </c>
      <c r="B223" s="845">
        <v>3</v>
      </c>
      <c r="C223" s="845" t="s">
        <v>798</v>
      </c>
      <c r="D223" s="845" t="s">
        <v>798</v>
      </c>
      <c r="E223" s="845" t="s">
        <v>798</v>
      </c>
      <c r="F223" s="845" t="s">
        <v>798</v>
      </c>
      <c r="G223" s="845" t="s">
        <v>798</v>
      </c>
      <c r="H223" s="845" t="s">
        <v>798</v>
      </c>
      <c r="I223" s="845" t="s">
        <v>798</v>
      </c>
      <c r="J223" s="845" t="s">
        <v>798</v>
      </c>
      <c r="K223" s="845" t="s">
        <v>798</v>
      </c>
      <c r="L223" s="845" t="s">
        <v>798</v>
      </c>
      <c r="M223" s="845" t="s">
        <v>798</v>
      </c>
      <c r="N223" s="845" t="s">
        <v>798</v>
      </c>
      <c r="O223" s="845" t="s">
        <v>798</v>
      </c>
      <c r="P223" s="845" t="s">
        <v>798</v>
      </c>
      <c r="Q223" s="845" t="s">
        <v>798</v>
      </c>
      <c r="R223" s="845" t="s">
        <v>798</v>
      </c>
      <c r="S223" s="845" t="s">
        <v>798</v>
      </c>
      <c r="T223" s="845" t="s">
        <v>798</v>
      </c>
      <c r="U223" s="845" t="s">
        <v>798</v>
      </c>
      <c r="V223" s="845" t="s">
        <v>798</v>
      </c>
      <c r="W223" s="845" t="s">
        <v>798</v>
      </c>
      <c r="X223" s="845" t="s">
        <v>798</v>
      </c>
      <c r="Y223" s="845" t="s">
        <v>798</v>
      </c>
      <c r="Z223" s="845" t="s">
        <v>798</v>
      </c>
      <c r="AA223" s="845" t="s">
        <v>798</v>
      </c>
      <c r="AB223" s="845" t="s">
        <v>798</v>
      </c>
      <c r="AC223" s="845" t="s">
        <v>798</v>
      </c>
      <c r="AD223" s="845" t="s">
        <v>798</v>
      </c>
      <c r="AE223" s="845" t="s">
        <v>798</v>
      </c>
      <c r="AF223" s="845" t="s">
        <v>798</v>
      </c>
      <c r="AG223" s="845" t="s">
        <v>798</v>
      </c>
      <c r="AH223" s="845" t="s">
        <v>798</v>
      </c>
      <c r="AI223" s="845" t="s">
        <v>798</v>
      </c>
      <c r="AJ223" s="845" t="s">
        <v>798</v>
      </c>
      <c r="AK223" s="845" t="s">
        <v>798</v>
      </c>
      <c r="AL223" s="845" t="s">
        <v>798</v>
      </c>
      <c r="AM223" s="845" t="s">
        <v>798</v>
      </c>
      <c r="AN223" s="845" t="s">
        <v>798</v>
      </c>
      <c r="AO223" s="845" t="s">
        <v>798</v>
      </c>
      <c r="AP223" s="845" t="s">
        <v>798</v>
      </c>
      <c r="AQ223" s="845" t="s">
        <v>798</v>
      </c>
      <c r="AR223" s="845" t="s">
        <v>798</v>
      </c>
      <c r="AS223" s="845" t="s">
        <v>798</v>
      </c>
      <c r="AT223" s="845" t="s">
        <v>798</v>
      </c>
      <c r="AU223" s="845" t="s">
        <v>798</v>
      </c>
      <c r="AV223" s="845" t="s">
        <v>798</v>
      </c>
      <c r="AW223" s="845" t="s">
        <v>798</v>
      </c>
      <c r="AX223" s="845" t="s">
        <v>798</v>
      </c>
      <c r="AY223" s="845" t="s">
        <v>798</v>
      </c>
      <c r="AZ223" s="845" t="s">
        <v>798</v>
      </c>
      <c r="BA223" s="845" t="s">
        <v>798</v>
      </c>
      <c r="BB223" s="845" t="s">
        <v>798</v>
      </c>
      <c r="BC223" s="845" t="s">
        <v>798</v>
      </c>
      <c r="BD223" s="845" t="s">
        <v>798</v>
      </c>
      <c r="BE223" s="845" t="s">
        <v>798</v>
      </c>
      <c r="BF223" s="845" t="s">
        <v>798</v>
      </c>
      <c r="BG223" s="845" t="s">
        <v>798</v>
      </c>
      <c r="BH223" s="845" t="s">
        <v>798</v>
      </c>
      <c r="BI223" s="845" t="s">
        <v>798</v>
      </c>
      <c r="BJ223" s="845" t="s">
        <v>798</v>
      </c>
      <c r="BK223" s="845" t="s">
        <v>798</v>
      </c>
      <c r="BL223" s="845" t="s">
        <v>798</v>
      </c>
      <c r="BM223" s="845" t="s">
        <v>798</v>
      </c>
      <c r="BN223" s="845" t="s">
        <v>798</v>
      </c>
      <c r="BO223" s="845" t="s">
        <v>798</v>
      </c>
      <c r="BP223" s="845" t="s">
        <v>798</v>
      </c>
      <c r="BQ223" s="845" t="s">
        <v>798</v>
      </c>
      <c r="BR223" s="845" t="s">
        <v>798</v>
      </c>
      <c r="BS223" s="845" t="s">
        <v>798</v>
      </c>
      <c r="BT223" s="845" t="s">
        <v>798</v>
      </c>
      <c r="BU223" s="845" t="s">
        <v>798</v>
      </c>
      <c r="BV223" s="845" t="s">
        <v>798</v>
      </c>
      <c r="BW223" s="845" t="s">
        <v>798</v>
      </c>
      <c r="BX223" s="845" t="s">
        <v>798</v>
      </c>
      <c r="BY223" s="845" t="s">
        <v>798</v>
      </c>
      <c r="BZ223" s="845" t="s">
        <v>798</v>
      </c>
      <c r="CA223" s="845" t="s">
        <v>798</v>
      </c>
      <c r="CB223" s="845" t="s">
        <v>798</v>
      </c>
      <c r="CC223" s="845" t="s">
        <v>798</v>
      </c>
      <c r="CD223" s="845" t="s">
        <v>798</v>
      </c>
      <c r="CE223" s="845" t="s">
        <v>798</v>
      </c>
      <c r="CF223" s="845" t="s">
        <v>798</v>
      </c>
      <c r="CG223" s="845" t="s">
        <v>798</v>
      </c>
      <c r="CH223" s="845" t="s">
        <v>798</v>
      </c>
      <c r="CI223" s="845" t="s">
        <v>798</v>
      </c>
      <c r="CJ223" s="845" t="s">
        <v>798</v>
      </c>
      <c r="CK223" s="845" t="s">
        <v>798</v>
      </c>
      <c r="CL223" s="845" t="s">
        <v>798</v>
      </c>
      <c r="CM223" s="845" t="s">
        <v>798</v>
      </c>
      <c r="CN223" s="845" t="s">
        <v>798</v>
      </c>
      <c r="CO223" s="845" t="s">
        <v>798</v>
      </c>
      <c r="CP223" s="845" t="s">
        <v>798</v>
      </c>
      <c r="CQ223" s="845" t="s">
        <v>798</v>
      </c>
      <c r="CR223" s="845" t="s">
        <v>798</v>
      </c>
      <c r="CS223" s="845" t="s">
        <v>798</v>
      </c>
      <c r="CT223" s="845" t="s">
        <v>798</v>
      </c>
      <c r="CU223" s="845" t="s">
        <v>798</v>
      </c>
      <c r="CV223" s="845" t="s">
        <v>798</v>
      </c>
      <c r="CW223" s="845" t="s">
        <v>798</v>
      </c>
      <c r="CX223" s="845" t="s">
        <v>798</v>
      </c>
      <c r="CY223" s="845" t="s">
        <v>798</v>
      </c>
      <c r="CZ223" s="845" t="s">
        <v>798</v>
      </c>
      <c r="DA223" s="845" t="s">
        <v>798</v>
      </c>
      <c r="DB223" s="845" t="s">
        <v>798</v>
      </c>
      <c r="DC223" s="845" t="s">
        <v>798</v>
      </c>
      <c r="DD223" s="845" t="s">
        <v>798</v>
      </c>
      <c r="DE223" s="845" t="s">
        <v>798</v>
      </c>
      <c r="DF223" s="845" t="s">
        <v>798</v>
      </c>
      <c r="DG223" s="845" t="s">
        <v>798</v>
      </c>
      <c r="DH223" s="845" t="s">
        <v>798</v>
      </c>
      <c r="DI223" s="845" t="s">
        <v>798</v>
      </c>
      <c r="DJ223" s="845" t="s">
        <v>798</v>
      </c>
      <c r="DK223" s="845" t="s">
        <v>798</v>
      </c>
      <c r="DL223" s="845" t="s">
        <v>798</v>
      </c>
      <c r="DM223" s="845" t="s">
        <v>798</v>
      </c>
      <c r="DN223" s="845" t="s">
        <v>798</v>
      </c>
      <c r="DO223" s="845" t="s">
        <v>798</v>
      </c>
      <c r="DP223" s="845" t="s">
        <v>798</v>
      </c>
      <c r="DQ223" s="845" t="s">
        <v>798</v>
      </c>
      <c r="DR223" s="845" t="s">
        <v>798</v>
      </c>
      <c r="DS223" s="845" t="s">
        <v>798</v>
      </c>
      <c r="DT223" s="845" t="s">
        <v>798</v>
      </c>
      <c r="DU223" s="845" t="s">
        <v>798</v>
      </c>
      <c r="DV223" s="845" t="s">
        <v>798</v>
      </c>
      <c r="DW223" s="845" t="s">
        <v>798</v>
      </c>
      <c r="DX223" s="845" t="s">
        <v>798</v>
      </c>
      <c r="DY223" s="845" t="s">
        <v>798</v>
      </c>
      <c r="DZ223" s="845" t="s">
        <v>798</v>
      </c>
      <c r="EA223" s="845" t="s">
        <v>798</v>
      </c>
      <c r="EB223" s="845" t="s">
        <v>798</v>
      </c>
      <c r="EC223" s="845" t="s">
        <v>798</v>
      </c>
      <c r="ED223" s="845" t="s">
        <v>798</v>
      </c>
      <c r="EE223" s="845" t="s">
        <v>798</v>
      </c>
      <c r="EF223" s="845" t="s">
        <v>798</v>
      </c>
    </row>
    <row r="224" spans="1:136" x14ac:dyDescent="0.2">
      <c r="A224" s="845">
        <v>220</v>
      </c>
      <c r="B224" s="845">
        <v>4</v>
      </c>
      <c r="C224" s="845" t="s">
        <v>798</v>
      </c>
      <c r="D224" s="845" t="s">
        <v>798</v>
      </c>
      <c r="E224" s="845" t="s">
        <v>798</v>
      </c>
      <c r="F224" s="845" t="s">
        <v>798</v>
      </c>
      <c r="G224" s="845" t="s">
        <v>798</v>
      </c>
      <c r="H224" s="845" t="s">
        <v>798</v>
      </c>
      <c r="I224" s="845" t="s">
        <v>798</v>
      </c>
      <c r="J224" s="845" t="s">
        <v>798</v>
      </c>
      <c r="K224" s="845" t="s">
        <v>798</v>
      </c>
      <c r="L224" s="845" t="s">
        <v>798</v>
      </c>
      <c r="M224" s="845" t="s">
        <v>798</v>
      </c>
      <c r="N224" s="845" t="s">
        <v>798</v>
      </c>
      <c r="O224" s="845" t="s">
        <v>798</v>
      </c>
      <c r="P224" s="845" t="s">
        <v>798</v>
      </c>
      <c r="Q224" s="845" t="s">
        <v>798</v>
      </c>
      <c r="R224" s="845" t="s">
        <v>798</v>
      </c>
      <c r="S224" s="845" t="s">
        <v>798</v>
      </c>
      <c r="T224" s="845" t="s">
        <v>798</v>
      </c>
      <c r="U224" s="845" t="s">
        <v>798</v>
      </c>
      <c r="V224" s="845" t="s">
        <v>798</v>
      </c>
      <c r="W224" s="845" t="s">
        <v>798</v>
      </c>
      <c r="X224" s="845" t="s">
        <v>798</v>
      </c>
      <c r="Y224" s="845" t="s">
        <v>798</v>
      </c>
      <c r="Z224" s="845" t="s">
        <v>798</v>
      </c>
      <c r="AA224" s="845" t="s">
        <v>798</v>
      </c>
      <c r="AB224" s="845" t="s">
        <v>798</v>
      </c>
      <c r="AC224" s="845" t="s">
        <v>798</v>
      </c>
      <c r="AD224" s="845" t="s">
        <v>798</v>
      </c>
      <c r="AE224" s="845" t="s">
        <v>798</v>
      </c>
      <c r="AF224" s="845" t="s">
        <v>798</v>
      </c>
      <c r="AG224" s="845" t="s">
        <v>798</v>
      </c>
      <c r="AH224" s="845" t="s">
        <v>798</v>
      </c>
      <c r="AI224" s="845" t="s">
        <v>798</v>
      </c>
      <c r="AJ224" s="845" t="s">
        <v>798</v>
      </c>
      <c r="AK224" s="845" t="s">
        <v>798</v>
      </c>
      <c r="AL224" s="845" t="s">
        <v>798</v>
      </c>
      <c r="AM224" s="845" t="s">
        <v>798</v>
      </c>
      <c r="AN224" s="845" t="s">
        <v>798</v>
      </c>
      <c r="AO224" s="845" t="s">
        <v>798</v>
      </c>
      <c r="AP224" s="845" t="s">
        <v>798</v>
      </c>
      <c r="AQ224" s="845" t="s">
        <v>798</v>
      </c>
      <c r="AR224" s="845" t="s">
        <v>798</v>
      </c>
      <c r="AS224" s="845" t="s">
        <v>798</v>
      </c>
      <c r="AT224" s="845" t="s">
        <v>798</v>
      </c>
      <c r="AU224" s="845" t="s">
        <v>798</v>
      </c>
      <c r="AV224" s="845" t="s">
        <v>798</v>
      </c>
      <c r="AW224" s="845" t="s">
        <v>798</v>
      </c>
      <c r="AX224" s="845" t="s">
        <v>798</v>
      </c>
      <c r="AY224" s="845" t="s">
        <v>798</v>
      </c>
      <c r="AZ224" s="845" t="s">
        <v>798</v>
      </c>
      <c r="BA224" s="845" t="s">
        <v>798</v>
      </c>
      <c r="BB224" s="845" t="s">
        <v>798</v>
      </c>
      <c r="BC224" s="845" t="s">
        <v>798</v>
      </c>
      <c r="BD224" s="845" t="s">
        <v>798</v>
      </c>
      <c r="BE224" s="845" t="s">
        <v>798</v>
      </c>
      <c r="BF224" s="845" t="s">
        <v>798</v>
      </c>
      <c r="BG224" s="845" t="s">
        <v>798</v>
      </c>
      <c r="BH224" s="845" t="s">
        <v>798</v>
      </c>
      <c r="BI224" s="845" t="s">
        <v>798</v>
      </c>
      <c r="BJ224" s="845" t="s">
        <v>798</v>
      </c>
      <c r="BK224" s="845" t="s">
        <v>798</v>
      </c>
      <c r="BL224" s="845" t="s">
        <v>798</v>
      </c>
      <c r="BM224" s="845" t="s">
        <v>798</v>
      </c>
      <c r="BN224" s="845" t="s">
        <v>798</v>
      </c>
      <c r="BO224" s="845" t="s">
        <v>798</v>
      </c>
      <c r="BP224" s="845" t="s">
        <v>798</v>
      </c>
      <c r="BQ224" s="845" t="s">
        <v>798</v>
      </c>
      <c r="BR224" s="845" t="s">
        <v>798</v>
      </c>
      <c r="BS224" s="845" t="s">
        <v>798</v>
      </c>
      <c r="BT224" s="845" t="s">
        <v>798</v>
      </c>
      <c r="BU224" s="845" t="s">
        <v>798</v>
      </c>
      <c r="BV224" s="845" t="s">
        <v>798</v>
      </c>
      <c r="BW224" s="845" t="s">
        <v>798</v>
      </c>
      <c r="BX224" s="845" t="s">
        <v>798</v>
      </c>
      <c r="BY224" s="845" t="s">
        <v>798</v>
      </c>
      <c r="BZ224" s="845" t="s">
        <v>798</v>
      </c>
      <c r="CA224" s="845" t="s">
        <v>798</v>
      </c>
      <c r="CB224" s="845" t="s">
        <v>798</v>
      </c>
      <c r="CC224" s="845" t="s">
        <v>798</v>
      </c>
      <c r="CD224" s="845" t="s">
        <v>798</v>
      </c>
      <c r="CE224" s="845" t="s">
        <v>798</v>
      </c>
      <c r="CF224" s="845" t="s">
        <v>798</v>
      </c>
      <c r="CG224" s="845" t="s">
        <v>798</v>
      </c>
      <c r="CH224" s="845" t="s">
        <v>798</v>
      </c>
      <c r="CI224" s="845" t="s">
        <v>798</v>
      </c>
      <c r="CJ224" s="845" t="s">
        <v>798</v>
      </c>
      <c r="CK224" s="845" t="s">
        <v>798</v>
      </c>
      <c r="CL224" s="845" t="s">
        <v>798</v>
      </c>
      <c r="CM224" s="845" t="s">
        <v>798</v>
      </c>
      <c r="CN224" s="845" t="s">
        <v>798</v>
      </c>
      <c r="CO224" s="845" t="s">
        <v>798</v>
      </c>
      <c r="CP224" s="845" t="s">
        <v>798</v>
      </c>
      <c r="CQ224" s="845" t="s">
        <v>798</v>
      </c>
      <c r="CR224" s="845" t="s">
        <v>798</v>
      </c>
      <c r="CS224" s="845" t="s">
        <v>798</v>
      </c>
      <c r="CT224" s="845" t="s">
        <v>798</v>
      </c>
      <c r="CU224" s="845" t="s">
        <v>798</v>
      </c>
      <c r="CV224" s="845" t="s">
        <v>798</v>
      </c>
      <c r="CW224" s="845" t="s">
        <v>798</v>
      </c>
      <c r="CX224" s="845" t="s">
        <v>798</v>
      </c>
      <c r="CY224" s="845" t="s">
        <v>798</v>
      </c>
      <c r="CZ224" s="845" t="s">
        <v>798</v>
      </c>
      <c r="DA224" s="845" t="s">
        <v>798</v>
      </c>
      <c r="DB224" s="845" t="s">
        <v>798</v>
      </c>
      <c r="DC224" s="845" t="s">
        <v>798</v>
      </c>
      <c r="DD224" s="845" t="s">
        <v>798</v>
      </c>
      <c r="DE224" s="845" t="s">
        <v>798</v>
      </c>
      <c r="DF224" s="845" t="s">
        <v>798</v>
      </c>
      <c r="DG224" s="845" t="s">
        <v>798</v>
      </c>
      <c r="DH224" s="845" t="s">
        <v>798</v>
      </c>
      <c r="DI224" s="845" t="s">
        <v>798</v>
      </c>
      <c r="DJ224" s="845" t="s">
        <v>798</v>
      </c>
      <c r="DK224" s="845" t="s">
        <v>798</v>
      </c>
      <c r="DL224" s="845" t="s">
        <v>798</v>
      </c>
      <c r="DM224" s="845" t="s">
        <v>798</v>
      </c>
      <c r="DN224" s="845" t="s">
        <v>798</v>
      </c>
      <c r="DO224" s="845" t="s">
        <v>798</v>
      </c>
      <c r="DP224" s="845" t="s">
        <v>798</v>
      </c>
      <c r="DQ224" s="845" t="s">
        <v>798</v>
      </c>
      <c r="DR224" s="845" t="s">
        <v>798</v>
      </c>
      <c r="DS224" s="845" t="s">
        <v>798</v>
      </c>
      <c r="DT224" s="845" t="s">
        <v>798</v>
      </c>
      <c r="DU224" s="845" t="s">
        <v>798</v>
      </c>
      <c r="DV224" s="845" t="s">
        <v>798</v>
      </c>
      <c r="DW224" s="845" t="s">
        <v>798</v>
      </c>
      <c r="DX224" s="845" t="s">
        <v>798</v>
      </c>
      <c r="DY224" s="845" t="s">
        <v>798</v>
      </c>
      <c r="DZ224" s="845" t="s">
        <v>798</v>
      </c>
      <c r="EA224" s="845" t="s">
        <v>798</v>
      </c>
      <c r="EB224" s="845" t="s">
        <v>798</v>
      </c>
      <c r="EC224" s="845" t="s">
        <v>798</v>
      </c>
      <c r="ED224" s="845" t="s">
        <v>798</v>
      </c>
      <c r="EE224" s="845" t="s">
        <v>798</v>
      </c>
      <c r="EF224" s="845" t="s">
        <v>798</v>
      </c>
    </row>
    <row r="225" spans="1:136" x14ac:dyDescent="0.2">
      <c r="A225" s="845">
        <v>221</v>
      </c>
      <c r="B225" s="845">
        <v>5</v>
      </c>
      <c r="C225" s="845" t="s">
        <v>798</v>
      </c>
      <c r="D225" s="845" t="s">
        <v>798</v>
      </c>
      <c r="E225" s="845" t="s">
        <v>798</v>
      </c>
      <c r="F225" s="845" t="s">
        <v>798</v>
      </c>
      <c r="G225" s="845" t="s">
        <v>798</v>
      </c>
      <c r="H225" s="845" t="s">
        <v>798</v>
      </c>
      <c r="I225" s="845" t="s">
        <v>798</v>
      </c>
      <c r="J225" s="845" t="s">
        <v>798</v>
      </c>
      <c r="K225" s="845" t="s">
        <v>798</v>
      </c>
      <c r="L225" s="845" t="s">
        <v>798</v>
      </c>
      <c r="M225" s="845" t="s">
        <v>798</v>
      </c>
      <c r="N225" s="845" t="s">
        <v>798</v>
      </c>
      <c r="O225" s="845" t="s">
        <v>798</v>
      </c>
      <c r="P225" s="845" t="s">
        <v>798</v>
      </c>
      <c r="Q225" s="845" t="s">
        <v>798</v>
      </c>
      <c r="R225" s="845" t="s">
        <v>798</v>
      </c>
      <c r="S225" s="845" t="s">
        <v>798</v>
      </c>
      <c r="T225" s="845" t="s">
        <v>798</v>
      </c>
      <c r="U225" s="845" t="s">
        <v>798</v>
      </c>
      <c r="V225" s="845" t="s">
        <v>798</v>
      </c>
      <c r="W225" s="845" t="s">
        <v>798</v>
      </c>
      <c r="X225" s="845" t="s">
        <v>798</v>
      </c>
      <c r="Y225" s="845" t="s">
        <v>798</v>
      </c>
      <c r="Z225" s="845" t="s">
        <v>798</v>
      </c>
      <c r="AA225" s="845" t="s">
        <v>798</v>
      </c>
      <c r="AB225" s="845" t="s">
        <v>798</v>
      </c>
      <c r="AC225" s="845" t="s">
        <v>798</v>
      </c>
      <c r="AD225" s="845" t="s">
        <v>798</v>
      </c>
      <c r="AE225" s="845" t="s">
        <v>798</v>
      </c>
      <c r="AF225" s="845" t="s">
        <v>798</v>
      </c>
      <c r="AG225" s="845" t="s">
        <v>798</v>
      </c>
      <c r="AH225" s="845" t="s">
        <v>798</v>
      </c>
      <c r="AI225" s="845" t="s">
        <v>798</v>
      </c>
      <c r="AJ225" s="845" t="s">
        <v>798</v>
      </c>
      <c r="AK225" s="845" t="s">
        <v>798</v>
      </c>
      <c r="AL225" s="845" t="s">
        <v>798</v>
      </c>
      <c r="AM225" s="845" t="s">
        <v>798</v>
      </c>
      <c r="AN225" s="845" t="s">
        <v>798</v>
      </c>
      <c r="AO225" s="845" t="s">
        <v>798</v>
      </c>
      <c r="AP225" s="845" t="s">
        <v>798</v>
      </c>
      <c r="AQ225" s="845" t="s">
        <v>798</v>
      </c>
      <c r="AR225" s="845" t="s">
        <v>798</v>
      </c>
      <c r="AS225" s="845" t="s">
        <v>798</v>
      </c>
      <c r="AT225" s="845" t="s">
        <v>798</v>
      </c>
      <c r="AU225" s="845" t="s">
        <v>798</v>
      </c>
      <c r="AV225" s="845" t="s">
        <v>798</v>
      </c>
      <c r="AW225" s="845" t="s">
        <v>798</v>
      </c>
      <c r="AX225" s="845" t="s">
        <v>798</v>
      </c>
      <c r="AY225" s="845" t="s">
        <v>798</v>
      </c>
      <c r="AZ225" s="845" t="s">
        <v>798</v>
      </c>
      <c r="BA225" s="845" t="s">
        <v>798</v>
      </c>
      <c r="BB225" s="845" t="s">
        <v>798</v>
      </c>
      <c r="BC225" s="845" t="s">
        <v>798</v>
      </c>
      <c r="BD225" s="845" t="s">
        <v>798</v>
      </c>
      <c r="BE225" s="845" t="s">
        <v>798</v>
      </c>
      <c r="BF225" s="845" t="s">
        <v>798</v>
      </c>
      <c r="BG225" s="845" t="s">
        <v>798</v>
      </c>
      <c r="BH225" s="845" t="s">
        <v>798</v>
      </c>
      <c r="BI225" s="845" t="s">
        <v>798</v>
      </c>
      <c r="BJ225" s="845" t="s">
        <v>798</v>
      </c>
      <c r="BK225" s="845" t="s">
        <v>798</v>
      </c>
      <c r="BL225" s="845" t="s">
        <v>798</v>
      </c>
      <c r="BM225" s="845" t="s">
        <v>798</v>
      </c>
      <c r="BN225" s="845" t="s">
        <v>798</v>
      </c>
      <c r="BO225" s="845" t="s">
        <v>798</v>
      </c>
      <c r="BP225" s="845" t="s">
        <v>798</v>
      </c>
      <c r="BQ225" s="845" t="s">
        <v>798</v>
      </c>
      <c r="BR225" s="845" t="s">
        <v>798</v>
      </c>
      <c r="BS225" s="845" t="s">
        <v>798</v>
      </c>
      <c r="BT225" s="845" t="s">
        <v>798</v>
      </c>
      <c r="BU225" s="845" t="s">
        <v>798</v>
      </c>
      <c r="BV225" s="845" t="s">
        <v>798</v>
      </c>
      <c r="BW225" s="845" t="s">
        <v>798</v>
      </c>
      <c r="BX225" s="845" t="s">
        <v>798</v>
      </c>
      <c r="BY225" s="845" t="s">
        <v>798</v>
      </c>
      <c r="BZ225" s="845" t="s">
        <v>798</v>
      </c>
      <c r="CA225" s="845" t="s">
        <v>798</v>
      </c>
      <c r="CB225" s="845" t="s">
        <v>798</v>
      </c>
      <c r="CC225" s="845" t="s">
        <v>798</v>
      </c>
      <c r="CD225" s="845" t="s">
        <v>798</v>
      </c>
      <c r="CE225" s="845" t="s">
        <v>798</v>
      </c>
      <c r="CF225" s="845" t="s">
        <v>798</v>
      </c>
      <c r="CG225" s="845" t="s">
        <v>798</v>
      </c>
      <c r="CH225" s="845" t="s">
        <v>798</v>
      </c>
      <c r="CI225" s="845" t="s">
        <v>798</v>
      </c>
      <c r="CJ225" s="845" t="s">
        <v>798</v>
      </c>
      <c r="CK225" s="845" t="s">
        <v>798</v>
      </c>
      <c r="CL225" s="845" t="s">
        <v>798</v>
      </c>
      <c r="CM225" s="845" t="s">
        <v>798</v>
      </c>
      <c r="CN225" s="845" t="s">
        <v>798</v>
      </c>
      <c r="CO225" s="845" t="s">
        <v>798</v>
      </c>
      <c r="CP225" s="845" t="s">
        <v>798</v>
      </c>
      <c r="CQ225" s="845" t="s">
        <v>798</v>
      </c>
      <c r="CR225" s="845" t="s">
        <v>798</v>
      </c>
      <c r="CS225" s="845" t="s">
        <v>798</v>
      </c>
      <c r="CT225" s="845" t="s">
        <v>798</v>
      </c>
      <c r="CU225" s="845" t="s">
        <v>798</v>
      </c>
      <c r="CV225" s="845" t="s">
        <v>798</v>
      </c>
      <c r="CW225" s="845" t="s">
        <v>798</v>
      </c>
      <c r="CX225" s="845" t="s">
        <v>798</v>
      </c>
      <c r="CY225" s="845" t="s">
        <v>798</v>
      </c>
      <c r="CZ225" s="845" t="s">
        <v>798</v>
      </c>
      <c r="DA225" s="845" t="s">
        <v>798</v>
      </c>
      <c r="DB225" s="845" t="s">
        <v>798</v>
      </c>
      <c r="DC225" s="845" t="s">
        <v>798</v>
      </c>
      <c r="DD225" s="845" t="s">
        <v>798</v>
      </c>
      <c r="DE225" s="845" t="s">
        <v>798</v>
      </c>
      <c r="DF225" s="845" t="s">
        <v>798</v>
      </c>
      <c r="DG225" s="845" t="s">
        <v>798</v>
      </c>
      <c r="DH225" s="845" t="s">
        <v>798</v>
      </c>
      <c r="DI225" s="845" t="s">
        <v>798</v>
      </c>
      <c r="DJ225" s="845" t="s">
        <v>798</v>
      </c>
      <c r="DK225" s="845" t="s">
        <v>798</v>
      </c>
      <c r="DL225" s="845" t="s">
        <v>798</v>
      </c>
      <c r="DM225" s="845" t="s">
        <v>798</v>
      </c>
      <c r="DN225" s="845" t="s">
        <v>798</v>
      </c>
      <c r="DO225" s="845" t="s">
        <v>798</v>
      </c>
      <c r="DP225" s="845" t="s">
        <v>798</v>
      </c>
      <c r="DQ225" s="845" t="s">
        <v>798</v>
      </c>
      <c r="DR225" s="845" t="s">
        <v>798</v>
      </c>
      <c r="DS225" s="845" t="s">
        <v>798</v>
      </c>
      <c r="DT225" s="845" t="s">
        <v>798</v>
      </c>
      <c r="DU225" s="845" t="s">
        <v>798</v>
      </c>
      <c r="DV225" s="845" t="s">
        <v>798</v>
      </c>
      <c r="DW225" s="845" t="s">
        <v>798</v>
      </c>
      <c r="DX225" s="845" t="s">
        <v>798</v>
      </c>
      <c r="DY225" s="845" t="s">
        <v>798</v>
      </c>
      <c r="DZ225" s="845" t="s">
        <v>798</v>
      </c>
      <c r="EA225" s="845" t="s">
        <v>798</v>
      </c>
      <c r="EB225" s="845" t="s">
        <v>798</v>
      </c>
      <c r="EC225" s="845" t="s">
        <v>798</v>
      </c>
      <c r="ED225" s="845" t="s">
        <v>798</v>
      </c>
      <c r="EE225" s="845" t="s">
        <v>798</v>
      </c>
      <c r="EF225" s="845" t="s">
        <v>798</v>
      </c>
    </row>
    <row r="226" spans="1:136" x14ac:dyDescent="0.2">
      <c r="A226" s="845">
        <v>222</v>
      </c>
      <c r="B226" s="845">
        <v>6</v>
      </c>
      <c r="C226" s="845" t="s">
        <v>798</v>
      </c>
      <c r="D226" s="845" t="s">
        <v>798</v>
      </c>
      <c r="E226" s="845" t="s">
        <v>798</v>
      </c>
      <c r="F226" s="845" t="s">
        <v>798</v>
      </c>
      <c r="G226" s="845" t="s">
        <v>798</v>
      </c>
      <c r="H226" s="845" t="s">
        <v>798</v>
      </c>
      <c r="I226" s="845" t="s">
        <v>798</v>
      </c>
      <c r="J226" s="845" t="s">
        <v>798</v>
      </c>
      <c r="K226" s="845" t="s">
        <v>798</v>
      </c>
      <c r="L226" s="845" t="s">
        <v>798</v>
      </c>
      <c r="M226" s="845" t="s">
        <v>798</v>
      </c>
      <c r="N226" s="845" t="s">
        <v>798</v>
      </c>
      <c r="O226" s="845" t="s">
        <v>798</v>
      </c>
      <c r="P226" s="845" t="s">
        <v>798</v>
      </c>
      <c r="Q226" s="845" t="s">
        <v>798</v>
      </c>
      <c r="R226" s="845" t="s">
        <v>798</v>
      </c>
      <c r="S226" s="845" t="s">
        <v>798</v>
      </c>
      <c r="T226" s="845" t="s">
        <v>798</v>
      </c>
      <c r="U226" s="845" t="s">
        <v>798</v>
      </c>
      <c r="V226" s="845" t="s">
        <v>798</v>
      </c>
      <c r="W226" s="845" t="s">
        <v>798</v>
      </c>
      <c r="X226" s="845" t="s">
        <v>798</v>
      </c>
      <c r="Y226" s="845" t="s">
        <v>798</v>
      </c>
      <c r="Z226" s="845" t="s">
        <v>798</v>
      </c>
      <c r="AA226" s="845" t="s">
        <v>798</v>
      </c>
      <c r="AB226" s="845" t="s">
        <v>798</v>
      </c>
      <c r="AC226" s="845" t="s">
        <v>798</v>
      </c>
      <c r="AD226" s="845" t="s">
        <v>798</v>
      </c>
      <c r="AE226" s="845" t="s">
        <v>798</v>
      </c>
      <c r="AF226" s="845" t="s">
        <v>798</v>
      </c>
      <c r="AG226" s="845" t="s">
        <v>798</v>
      </c>
      <c r="AH226" s="845" t="s">
        <v>798</v>
      </c>
      <c r="AI226" s="845" t="s">
        <v>798</v>
      </c>
      <c r="AJ226" s="845" t="s">
        <v>798</v>
      </c>
      <c r="AK226" s="845" t="s">
        <v>798</v>
      </c>
      <c r="AL226" s="845" t="s">
        <v>798</v>
      </c>
      <c r="AM226" s="845" t="s">
        <v>798</v>
      </c>
      <c r="AN226" s="845" t="s">
        <v>798</v>
      </c>
      <c r="AO226" s="845" t="s">
        <v>798</v>
      </c>
      <c r="AP226" s="845" t="s">
        <v>798</v>
      </c>
      <c r="AQ226" s="845" t="s">
        <v>798</v>
      </c>
      <c r="AR226" s="845" t="s">
        <v>798</v>
      </c>
      <c r="AS226" s="845" t="s">
        <v>798</v>
      </c>
      <c r="AT226" s="845" t="s">
        <v>798</v>
      </c>
      <c r="AU226" s="845" t="s">
        <v>798</v>
      </c>
      <c r="AV226" s="845" t="s">
        <v>798</v>
      </c>
      <c r="AW226" s="845" t="s">
        <v>798</v>
      </c>
      <c r="AX226" s="845" t="s">
        <v>798</v>
      </c>
      <c r="AY226" s="845" t="s">
        <v>798</v>
      </c>
      <c r="AZ226" s="845" t="s">
        <v>798</v>
      </c>
      <c r="BA226" s="845" t="s">
        <v>798</v>
      </c>
      <c r="BB226" s="845" t="s">
        <v>798</v>
      </c>
      <c r="BC226" s="845" t="s">
        <v>798</v>
      </c>
      <c r="BD226" s="845" t="s">
        <v>798</v>
      </c>
      <c r="BE226" s="845" t="s">
        <v>798</v>
      </c>
      <c r="BF226" s="845" t="s">
        <v>798</v>
      </c>
      <c r="BG226" s="845" t="s">
        <v>798</v>
      </c>
      <c r="BH226" s="845" t="s">
        <v>798</v>
      </c>
      <c r="BI226" s="845" t="s">
        <v>798</v>
      </c>
      <c r="BJ226" s="845" t="s">
        <v>798</v>
      </c>
      <c r="BK226" s="845" t="s">
        <v>798</v>
      </c>
      <c r="BL226" s="845" t="s">
        <v>798</v>
      </c>
      <c r="BM226" s="845" t="s">
        <v>798</v>
      </c>
      <c r="BN226" s="845" t="s">
        <v>798</v>
      </c>
      <c r="BO226" s="845" t="s">
        <v>798</v>
      </c>
      <c r="BP226" s="845" t="s">
        <v>798</v>
      </c>
      <c r="BQ226" s="845" t="s">
        <v>798</v>
      </c>
      <c r="BR226" s="845" t="s">
        <v>798</v>
      </c>
      <c r="BS226" s="845" t="s">
        <v>798</v>
      </c>
      <c r="BT226" s="845" t="s">
        <v>798</v>
      </c>
      <c r="BU226" s="845" t="s">
        <v>798</v>
      </c>
      <c r="BV226" s="845" t="s">
        <v>798</v>
      </c>
      <c r="BW226" s="845" t="s">
        <v>798</v>
      </c>
      <c r="BX226" s="845" t="s">
        <v>798</v>
      </c>
      <c r="BY226" s="845" t="s">
        <v>798</v>
      </c>
      <c r="BZ226" s="845" t="s">
        <v>798</v>
      </c>
      <c r="CA226" s="845" t="s">
        <v>798</v>
      </c>
      <c r="CB226" s="845" t="s">
        <v>798</v>
      </c>
      <c r="CC226" s="845" t="s">
        <v>798</v>
      </c>
      <c r="CD226" s="845" t="s">
        <v>798</v>
      </c>
      <c r="CE226" s="845" t="s">
        <v>798</v>
      </c>
      <c r="CF226" s="845" t="s">
        <v>798</v>
      </c>
      <c r="CG226" s="845" t="s">
        <v>798</v>
      </c>
      <c r="CH226" s="845" t="s">
        <v>798</v>
      </c>
      <c r="CI226" s="845" t="s">
        <v>798</v>
      </c>
      <c r="CJ226" s="845" t="s">
        <v>798</v>
      </c>
      <c r="CK226" s="845" t="s">
        <v>798</v>
      </c>
      <c r="CL226" s="845" t="s">
        <v>798</v>
      </c>
      <c r="CM226" s="845" t="s">
        <v>798</v>
      </c>
      <c r="CN226" s="845" t="s">
        <v>798</v>
      </c>
      <c r="CO226" s="845" t="s">
        <v>798</v>
      </c>
      <c r="CP226" s="845" t="s">
        <v>798</v>
      </c>
      <c r="CQ226" s="845" t="s">
        <v>798</v>
      </c>
      <c r="CR226" s="845" t="s">
        <v>798</v>
      </c>
      <c r="CS226" s="845" t="s">
        <v>798</v>
      </c>
      <c r="CT226" s="845" t="s">
        <v>798</v>
      </c>
      <c r="CU226" s="845" t="s">
        <v>798</v>
      </c>
      <c r="CV226" s="845" t="s">
        <v>798</v>
      </c>
      <c r="CW226" s="845" t="s">
        <v>798</v>
      </c>
      <c r="CX226" s="845" t="s">
        <v>798</v>
      </c>
      <c r="CY226" s="845" t="s">
        <v>798</v>
      </c>
      <c r="CZ226" s="845" t="s">
        <v>798</v>
      </c>
      <c r="DA226" s="845" t="s">
        <v>798</v>
      </c>
      <c r="DB226" s="845" t="s">
        <v>798</v>
      </c>
      <c r="DC226" s="845" t="s">
        <v>798</v>
      </c>
      <c r="DD226" s="845" t="s">
        <v>798</v>
      </c>
      <c r="DE226" s="845" t="s">
        <v>798</v>
      </c>
      <c r="DF226" s="845" t="s">
        <v>798</v>
      </c>
      <c r="DG226" s="845" t="s">
        <v>798</v>
      </c>
      <c r="DH226" s="845" t="s">
        <v>798</v>
      </c>
      <c r="DI226" s="845" t="s">
        <v>798</v>
      </c>
      <c r="DJ226" s="845" t="s">
        <v>798</v>
      </c>
      <c r="DK226" s="845" t="s">
        <v>798</v>
      </c>
      <c r="DL226" s="845" t="s">
        <v>798</v>
      </c>
      <c r="DM226" s="845" t="s">
        <v>798</v>
      </c>
      <c r="DN226" s="845" t="s">
        <v>798</v>
      </c>
      <c r="DO226" s="845" t="s">
        <v>798</v>
      </c>
      <c r="DP226" s="845" t="s">
        <v>798</v>
      </c>
      <c r="DQ226" s="845" t="s">
        <v>798</v>
      </c>
      <c r="DR226" s="845" t="s">
        <v>798</v>
      </c>
      <c r="DS226" s="845" t="s">
        <v>798</v>
      </c>
      <c r="DT226" s="845" t="s">
        <v>798</v>
      </c>
      <c r="DU226" s="845" t="s">
        <v>798</v>
      </c>
      <c r="DV226" s="845" t="s">
        <v>798</v>
      </c>
      <c r="DW226" s="845" t="s">
        <v>798</v>
      </c>
      <c r="DX226" s="845" t="s">
        <v>798</v>
      </c>
      <c r="DY226" s="845" t="s">
        <v>798</v>
      </c>
      <c r="DZ226" s="845" t="s">
        <v>798</v>
      </c>
      <c r="EA226" s="845" t="s">
        <v>798</v>
      </c>
      <c r="EB226" s="845" t="s">
        <v>798</v>
      </c>
      <c r="EC226" s="845" t="s">
        <v>798</v>
      </c>
      <c r="ED226" s="845" t="s">
        <v>798</v>
      </c>
      <c r="EE226" s="845" t="s">
        <v>798</v>
      </c>
      <c r="EF226" s="845" t="s">
        <v>798</v>
      </c>
    </row>
    <row r="227" spans="1:136" x14ac:dyDescent="0.2">
      <c r="A227" s="845">
        <v>223</v>
      </c>
      <c r="B227" s="845">
        <v>7</v>
      </c>
      <c r="C227" s="845" t="s">
        <v>798</v>
      </c>
      <c r="D227" s="845" t="s">
        <v>798</v>
      </c>
      <c r="E227" s="845" t="s">
        <v>798</v>
      </c>
      <c r="F227" s="845" t="s">
        <v>798</v>
      </c>
      <c r="G227" s="845" t="s">
        <v>798</v>
      </c>
      <c r="H227" s="845" t="s">
        <v>798</v>
      </c>
      <c r="I227" s="845" t="s">
        <v>798</v>
      </c>
      <c r="J227" s="845" t="s">
        <v>798</v>
      </c>
      <c r="K227" s="845" t="s">
        <v>798</v>
      </c>
      <c r="L227" s="845" t="s">
        <v>798</v>
      </c>
      <c r="M227" s="845" t="s">
        <v>798</v>
      </c>
      <c r="N227" s="845" t="s">
        <v>798</v>
      </c>
      <c r="O227" s="845" t="s">
        <v>798</v>
      </c>
      <c r="P227" s="845" t="s">
        <v>798</v>
      </c>
      <c r="Q227" s="845" t="s">
        <v>798</v>
      </c>
      <c r="R227" s="845" t="s">
        <v>798</v>
      </c>
      <c r="S227" s="845" t="s">
        <v>798</v>
      </c>
      <c r="T227" s="845" t="s">
        <v>798</v>
      </c>
      <c r="U227" s="845" t="s">
        <v>798</v>
      </c>
      <c r="V227" s="845" t="s">
        <v>798</v>
      </c>
      <c r="W227" s="845" t="s">
        <v>798</v>
      </c>
      <c r="X227" s="845" t="s">
        <v>798</v>
      </c>
      <c r="Y227" s="845" t="s">
        <v>798</v>
      </c>
      <c r="Z227" s="845" t="s">
        <v>798</v>
      </c>
      <c r="AA227" s="845" t="s">
        <v>798</v>
      </c>
      <c r="AB227" s="845" t="s">
        <v>798</v>
      </c>
      <c r="AC227" s="845" t="s">
        <v>798</v>
      </c>
      <c r="AD227" s="845" t="s">
        <v>798</v>
      </c>
      <c r="AE227" s="845" t="s">
        <v>798</v>
      </c>
      <c r="AF227" s="845" t="s">
        <v>798</v>
      </c>
      <c r="AG227" s="845" t="s">
        <v>798</v>
      </c>
      <c r="AH227" s="845" t="s">
        <v>798</v>
      </c>
      <c r="AI227" s="845" t="s">
        <v>798</v>
      </c>
      <c r="AJ227" s="845" t="s">
        <v>798</v>
      </c>
      <c r="AK227" s="845" t="s">
        <v>798</v>
      </c>
      <c r="AL227" s="845" t="s">
        <v>798</v>
      </c>
      <c r="AM227" s="845" t="s">
        <v>798</v>
      </c>
      <c r="AN227" s="845" t="s">
        <v>798</v>
      </c>
      <c r="AO227" s="845" t="s">
        <v>798</v>
      </c>
      <c r="AP227" s="845" t="s">
        <v>798</v>
      </c>
      <c r="AQ227" s="845" t="s">
        <v>798</v>
      </c>
      <c r="AR227" s="845" t="s">
        <v>798</v>
      </c>
      <c r="AS227" s="845" t="s">
        <v>798</v>
      </c>
      <c r="AT227" s="845" t="s">
        <v>798</v>
      </c>
      <c r="AU227" s="845" t="s">
        <v>798</v>
      </c>
      <c r="AV227" s="845" t="s">
        <v>798</v>
      </c>
      <c r="AW227" s="845" t="s">
        <v>798</v>
      </c>
      <c r="AX227" s="845" t="s">
        <v>798</v>
      </c>
      <c r="AY227" s="845" t="s">
        <v>798</v>
      </c>
      <c r="AZ227" s="845" t="s">
        <v>798</v>
      </c>
      <c r="BA227" s="845" t="s">
        <v>798</v>
      </c>
      <c r="BB227" s="845" t="s">
        <v>798</v>
      </c>
      <c r="BC227" s="845" t="s">
        <v>798</v>
      </c>
      <c r="BD227" s="845" t="s">
        <v>798</v>
      </c>
      <c r="BE227" s="845" t="s">
        <v>798</v>
      </c>
      <c r="BF227" s="845" t="s">
        <v>798</v>
      </c>
      <c r="BG227" s="845" t="s">
        <v>798</v>
      </c>
      <c r="BH227" s="845" t="s">
        <v>798</v>
      </c>
      <c r="BI227" s="845" t="s">
        <v>798</v>
      </c>
      <c r="BJ227" s="845" t="s">
        <v>798</v>
      </c>
      <c r="BK227" s="845" t="s">
        <v>798</v>
      </c>
      <c r="BL227" s="845" t="s">
        <v>798</v>
      </c>
      <c r="BM227" s="845" t="s">
        <v>798</v>
      </c>
      <c r="BN227" s="845" t="s">
        <v>798</v>
      </c>
      <c r="BO227" s="845" t="s">
        <v>798</v>
      </c>
      <c r="BP227" s="845" t="s">
        <v>798</v>
      </c>
      <c r="BQ227" s="845" t="s">
        <v>798</v>
      </c>
      <c r="BR227" s="845" t="s">
        <v>798</v>
      </c>
      <c r="BS227" s="845" t="s">
        <v>798</v>
      </c>
      <c r="BT227" s="845" t="s">
        <v>798</v>
      </c>
      <c r="BU227" s="845" t="s">
        <v>798</v>
      </c>
      <c r="BV227" s="845" t="s">
        <v>798</v>
      </c>
      <c r="BW227" s="845" t="s">
        <v>798</v>
      </c>
      <c r="BX227" s="845" t="s">
        <v>798</v>
      </c>
      <c r="BY227" s="845" t="s">
        <v>798</v>
      </c>
      <c r="BZ227" s="845" t="s">
        <v>798</v>
      </c>
      <c r="CA227" s="845" t="s">
        <v>798</v>
      </c>
      <c r="CB227" s="845" t="s">
        <v>798</v>
      </c>
      <c r="CC227" s="845" t="s">
        <v>798</v>
      </c>
      <c r="CD227" s="845" t="s">
        <v>798</v>
      </c>
      <c r="CE227" s="845" t="s">
        <v>798</v>
      </c>
      <c r="CF227" s="845" t="s">
        <v>798</v>
      </c>
      <c r="CG227" s="845" t="s">
        <v>798</v>
      </c>
      <c r="CH227" s="845" t="s">
        <v>798</v>
      </c>
      <c r="CI227" s="845" t="s">
        <v>798</v>
      </c>
      <c r="CJ227" s="845" t="s">
        <v>798</v>
      </c>
      <c r="CK227" s="845" t="s">
        <v>798</v>
      </c>
      <c r="CL227" s="845" t="s">
        <v>798</v>
      </c>
      <c r="CM227" s="845" t="s">
        <v>798</v>
      </c>
      <c r="CN227" s="845" t="s">
        <v>798</v>
      </c>
      <c r="CO227" s="845" t="s">
        <v>798</v>
      </c>
      <c r="CP227" s="845" t="s">
        <v>798</v>
      </c>
      <c r="CQ227" s="845" t="s">
        <v>798</v>
      </c>
      <c r="CR227" s="845" t="s">
        <v>798</v>
      </c>
      <c r="CS227" s="845" t="s">
        <v>798</v>
      </c>
      <c r="CT227" s="845" t="s">
        <v>798</v>
      </c>
      <c r="CU227" s="845" t="s">
        <v>798</v>
      </c>
      <c r="CV227" s="845" t="s">
        <v>798</v>
      </c>
      <c r="CW227" s="845" t="s">
        <v>798</v>
      </c>
      <c r="CX227" s="845" t="s">
        <v>798</v>
      </c>
      <c r="CY227" s="845" t="s">
        <v>798</v>
      </c>
      <c r="CZ227" s="845" t="s">
        <v>798</v>
      </c>
      <c r="DA227" s="845" t="s">
        <v>798</v>
      </c>
      <c r="DB227" s="845" t="s">
        <v>798</v>
      </c>
      <c r="DC227" s="845" t="s">
        <v>798</v>
      </c>
      <c r="DD227" s="845" t="s">
        <v>798</v>
      </c>
      <c r="DE227" s="845" t="s">
        <v>798</v>
      </c>
      <c r="DF227" s="845" t="s">
        <v>798</v>
      </c>
      <c r="DG227" s="845" t="s">
        <v>798</v>
      </c>
      <c r="DH227" s="845" t="s">
        <v>798</v>
      </c>
      <c r="DI227" s="845" t="s">
        <v>798</v>
      </c>
      <c r="DJ227" s="845" t="s">
        <v>798</v>
      </c>
      <c r="DK227" s="845" t="s">
        <v>798</v>
      </c>
      <c r="DL227" s="845" t="s">
        <v>798</v>
      </c>
      <c r="DM227" s="845" t="s">
        <v>798</v>
      </c>
      <c r="DN227" s="845" t="s">
        <v>798</v>
      </c>
      <c r="DO227" s="845" t="s">
        <v>798</v>
      </c>
      <c r="DP227" s="845" t="s">
        <v>798</v>
      </c>
      <c r="DQ227" s="845" t="s">
        <v>798</v>
      </c>
      <c r="DR227" s="845" t="s">
        <v>798</v>
      </c>
      <c r="DS227" s="845" t="s">
        <v>798</v>
      </c>
      <c r="DT227" s="845" t="s">
        <v>798</v>
      </c>
      <c r="DU227" s="845" t="s">
        <v>798</v>
      </c>
      <c r="DV227" s="845" t="s">
        <v>798</v>
      </c>
      <c r="DW227" s="845" t="s">
        <v>798</v>
      </c>
      <c r="DX227" s="845" t="s">
        <v>798</v>
      </c>
      <c r="DY227" s="845" t="s">
        <v>798</v>
      </c>
      <c r="DZ227" s="845" t="s">
        <v>798</v>
      </c>
      <c r="EA227" s="845" t="s">
        <v>798</v>
      </c>
      <c r="EB227" s="845" t="s">
        <v>798</v>
      </c>
      <c r="EC227" s="845" t="s">
        <v>798</v>
      </c>
      <c r="ED227" s="845" t="s">
        <v>798</v>
      </c>
      <c r="EE227" s="845" t="s">
        <v>798</v>
      </c>
      <c r="EF227" s="845" t="s">
        <v>798</v>
      </c>
    </row>
    <row r="228" spans="1:136" x14ac:dyDescent="0.2">
      <c r="A228" s="845">
        <v>224</v>
      </c>
      <c r="B228" s="845">
        <v>8</v>
      </c>
      <c r="C228" s="845" t="s">
        <v>798</v>
      </c>
      <c r="D228" s="845" t="s">
        <v>798</v>
      </c>
      <c r="E228" s="845" t="s">
        <v>798</v>
      </c>
      <c r="F228" s="845" t="s">
        <v>798</v>
      </c>
      <c r="G228" s="845" t="s">
        <v>798</v>
      </c>
      <c r="H228" s="845" t="s">
        <v>798</v>
      </c>
      <c r="I228" s="845" t="s">
        <v>798</v>
      </c>
      <c r="J228" s="845" t="s">
        <v>798</v>
      </c>
      <c r="K228" s="845" t="s">
        <v>798</v>
      </c>
      <c r="L228" s="845" t="s">
        <v>798</v>
      </c>
      <c r="M228" s="845" t="s">
        <v>798</v>
      </c>
      <c r="N228" s="845" t="s">
        <v>798</v>
      </c>
      <c r="O228" s="845" t="s">
        <v>798</v>
      </c>
      <c r="P228" s="845" t="s">
        <v>798</v>
      </c>
      <c r="Q228" s="845" t="s">
        <v>798</v>
      </c>
      <c r="R228" s="845" t="s">
        <v>798</v>
      </c>
      <c r="S228" s="845" t="s">
        <v>798</v>
      </c>
      <c r="T228" s="845" t="s">
        <v>798</v>
      </c>
      <c r="U228" s="845" t="s">
        <v>798</v>
      </c>
      <c r="V228" s="845" t="s">
        <v>798</v>
      </c>
      <c r="W228" s="845" t="s">
        <v>798</v>
      </c>
      <c r="X228" s="845" t="s">
        <v>798</v>
      </c>
      <c r="Y228" s="845" t="s">
        <v>798</v>
      </c>
      <c r="Z228" s="845" t="s">
        <v>798</v>
      </c>
      <c r="AA228" s="845" t="s">
        <v>798</v>
      </c>
      <c r="AB228" s="845" t="s">
        <v>798</v>
      </c>
      <c r="AC228" s="845" t="s">
        <v>798</v>
      </c>
      <c r="AD228" s="845" t="s">
        <v>798</v>
      </c>
      <c r="AE228" s="845" t="s">
        <v>798</v>
      </c>
      <c r="AF228" s="845" t="s">
        <v>798</v>
      </c>
      <c r="AG228" s="845" t="s">
        <v>798</v>
      </c>
      <c r="AH228" s="845" t="s">
        <v>798</v>
      </c>
      <c r="AI228" s="845" t="s">
        <v>798</v>
      </c>
      <c r="AJ228" s="845" t="s">
        <v>798</v>
      </c>
      <c r="AK228" s="845" t="s">
        <v>798</v>
      </c>
      <c r="AL228" s="845" t="s">
        <v>798</v>
      </c>
      <c r="AM228" s="845" t="s">
        <v>798</v>
      </c>
      <c r="AN228" s="845" t="s">
        <v>798</v>
      </c>
      <c r="AO228" s="845" t="s">
        <v>798</v>
      </c>
      <c r="AP228" s="845" t="s">
        <v>798</v>
      </c>
      <c r="AQ228" s="845" t="s">
        <v>798</v>
      </c>
      <c r="AR228" s="845" t="s">
        <v>798</v>
      </c>
      <c r="AS228" s="845" t="s">
        <v>798</v>
      </c>
      <c r="AT228" s="845" t="s">
        <v>798</v>
      </c>
      <c r="AU228" s="845" t="s">
        <v>798</v>
      </c>
      <c r="AV228" s="845" t="s">
        <v>798</v>
      </c>
      <c r="AW228" s="845" t="s">
        <v>798</v>
      </c>
      <c r="AX228" s="845" t="s">
        <v>798</v>
      </c>
      <c r="AY228" s="845" t="s">
        <v>798</v>
      </c>
      <c r="AZ228" s="845" t="s">
        <v>798</v>
      </c>
      <c r="BA228" s="845" t="s">
        <v>798</v>
      </c>
      <c r="BB228" s="845" t="s">
        <v>798</v>
      </c>
      <c r="BC228" s="845" t="s">
        <v>798</v>
      </c>
      <c r="BD228" s="845" t="s">
        <v>798</v>
      </c>
      <c r="BE228" s="845" t="s">
        <v>798</v>
      </c>
      <c r="BF228" s="845" t="s">
        <v>798</v>
      </c>
      <c r="BG228" s="845" t="s">
        <v>798</v>
      </c>
      <c r="BH228" s="845" t="s">
        <v>798</v>
      </c>
      <c r="BI228" s="845" t="s">
        <v>798</v>
      </c>
      <c r="BJ228" s="845" t="s">
        <v>798</v>
      </c>
      <c r="BK228" s="845" t="s">
        <v>798</v>
      </c>
      <c r="BL228" s="845" t="s">
        <v>798</v>
      </c>
      <c r="BM228" s="845" t="s">
        <v>798</v>
      </c>
      <c r="BN228" s="845" t="s">
        <v>798</v>
      </c>
      <c r="BO228" s="845" t="s">
        <v>798</v>
      </c>
      <c r="BP228" s="845" t="s">
        <v>798</v>
      </c>
      <c r="BQ228" s="845" t="s">
        <v>798</v>
      </c>
      <c r="BR228" s="845" t="s">
        <v>798</v>
      </c>
      <c r="BS228" s="845" t="s">
        <v>798</v>
      </c>
      <c r="BT228" s="845" t="s">
        <v>798</v>
      </c>
      <c r="BU228" s="845" t="s">
        <v>798</v>
      </c>
      <c r="BV228" s="845" t="s">
        <v>798</v>
      </c>
      <c r="BW228" s="845" t="s">
        <v>798</v>
      </c>
      <c r="BX228" s="845" t="s">
        <v>798</v>
      </c>
      <c r="BY228" s="845" t="s">
        <v>798</v>
      </c>
      <c r="BZ228" s="845" t="s">
        <v>798</v>
      </c>
      <c r="CA228" s="845" t="s">
        <v>798</v>
      </c>
      <c r="CB228" s="845" t="s">
        <v>798</v>
      </c>
      <c r="CC228" s="845" t="s">
        <v>798</v>
      </c>
      <c r="CD228" s="845" t="s">
        <v>798</v>
      </c>
      <c r="CE228" s="845" t="s">
        <v>798</v>
      </c>
      <c r="CF228" s="845" t="s">
        <v>798</v>
      </c>
      <c r="CG228" s="845" t="s">
        <v>798</v>
      </c>
      <c r="CH228" s="845" t="s">
        <v>798</v>
      </c>
      <c r="CI228" s="845" t="s">
        <v>798</v>
      </c>
      <c r="CJ228" s="845" t="s">
        <v>798</v>
      </c>
      <c r="CK228" s="845" t="s">
        <v>798</v>
      </c>
      <c r="CL228" s="845" t="s">
        <v>798</v>
      </c>
      <c r="CM228" s="845" t="s">
        <v>798</v>
      </c>
      <c r="CN228" s="845" t="s">
        <v>798</v>
      </c>
      <c r="CO228" s="845" t="s">
        <v>798</v>
      </c>
      <c r="CP228" s="845" t="s">
        <v>798</v>
      </c>
      <c r="CQ228" s="845" t="s">
        <v>798</v>
      </c>
      <c r="CR228" s="845" t="s">
        <v>798</v>
      </c>
      <c r="CS228" s="845" t="s">
        <v>798</v>
      </c>
      <c r="CT228" s="845" t="s">
        <v>798</v>
      </c>
      <c r="CU228" s="845" t="s">
        <v>798</v>
      </c>
      <c r="CV228" s="845" t="s">
        <v>798</v>
      </c>
      <c r="CW228" s="845" t="s">
        <v>798</v>
      </c>
      <c r="CX228" s="845" t="s">
        <v>798</v>
      </c>
      <c r="CY228" s="845" t="s">
        <v>798</v>
      </c>
      <c r="CZ228" s="845" t="s">
        <v>798</v>
      </c>
      <c r="DA228" s="845" t="s">
        <v>798</v>
      </c>
      <c r="DB228" s="845" t="s">
        <v>798</v>
      </c>
      <c r="DC228" s="845" t="s">
        <v>798</v>
      </c>
      <c r="DD228" s="845" t="s">
        <v>798</v>
      </c>
      <c r="DE228" s="845" t="s">
        <v>798</v>
      </c>
      <c r="DF228" s="845" t="s">
        <v>798</v>
      </c>
      <c r="DG228" s="845" t="s">
        <v>798</v>
      </c>
      <c r="DH228" s="845" t="s">
        <v>798</v>
      </c>
      <c r="DI228" s="845" t="s">
        <v>798</v>
      </c>
      <c r="DJ228" s="845" t="s">
        <v>798</v>
      </c>
      <c r="DK228" s="845" t="s">
        <v>798</v>
      </c>
      <c r="DL228" s="845" t="s">
        <v>798</v>
      </c>
      <c r="DM228" s="845" t="s">
        <v>798</v>
      </c>
      <c r="DN228" s="845" t="s">
        <v>798</v>
      </c>
      <c r="DO228" s="845" t="s">
        <v>798</v>
      </c>
      <c r="DP228" s="845" t="s">
        <v>798</v>
      </c>
      <c r="DQ228" s="845" t="s">
        <v>798</v>
      </c>
      <c r="DR228" s="845" t="s">
        <v>798</v>
      </c>
      <c r="DS228" s="845" t="s">
        <v>798</v>
      </c>
      <c r="DT228" s="845" t="s">
        <v>798</v>
      </c>
      <c r="DU228" s="845" t="s">
        <v>798</v>
      </c>
      <c r="DV228" s="845" t="s">
        <v>798</v>
      </c>
      <c r="DW228" s="845" t="s">
        <v>798</v>
      </c>
      <c r="DX228" s="845" t="s">
        <v>798</v>
      </c>
      <c r="DY228" s="845" t="s">
        <v>798</v>
      </c>
      <c r="DZ228" s="845" t="s">
        <v>798</v>
      </c>
      <c r="EA228" s="845" t="s">
        <v>798</v>
      </c>
      <c r="EB228" s="845" t="s">
        <v>798</v>
      </c>
      <c r="EC228" s="845" t="s">
        <v>798</v>
      </c>
      <c r="ED228" s="845" t="s">
        <v>798</v>
      </c>
      <c r="EE228" s="845" t="s">
        <v>798</v>
      </c>
      <c r="EF228" s="845" t="s">
        <v>798</v>
      </c>
    </row>
    <row r="229" spans="1:136" x14ac:dyDescent="0.2">
      <c r="A229" s="845">
        <v>225</v>
      </c>
      <c r="B229" s="845">
        <v>9</v>
      </c>
      <c r="C229" s="845" t="s">
        <v>798</v>
      </c>
      <c r="D229" s="845" t="s">
        <v>798</v>
      </c>
      <c r="E229" s="845" t="s">
        <v>798</v>
      </c>
      <c r="F229" s="845" t="s">
        <v>798</v>
      </c>
      <c r="G229" s="845" t="s">
        <v>798</v>
      </c>
      <c r="H229" s="845" t="s">
        <v>798</v>
      </c>
      <c r="I229" s="845" t="s">
        <v>798</v>
      </c>
      <c r="J229" s="845" t="s">
        <v>798</v>
      </c>
      <c r="K229" s="845" t="s">
        <v>798</v>
      </c>
      <c r="L229" s="845" t="s">
        <v>798</v>
      </c>
      <c r="M229" s="845" t="s">
        <v>798</v>
      </c>
      <c r="N229" s="845" t="s">
        <v>798</v>
      </c>
      <c r="O229" s="845" t="s">
        <v>798</v>
      </c>
      <c r="P229" s="845" t="s">
        <v>798</v>
      </c>
      <c r="Q229" s="845" t="s">
        <v>798</v>
      </c>
      <c r="R229" s="845" t="s">
        <v>798</v>
      </c>
      <c r="S229" s="845" t="s">
        <v>798</v>
      </c>
      <c r="T229" s="845" t="s">
        <v>798</v>
      </c>
      <c r="U229" s="845" t="s">
        <v>798</v>
      </c>
      <c r="V229" s="845" t="s">
        <v>798</v>
      </c>
      <c r="W229" s="845" t="s">
        <v>798</v>
      </c>
      <c r="X229" s="845" t="s">
        <v>798</v>
      </c>
      <c r="Y229" s="845" t="s">
        <v>798</v>
      </c>
      <c r="Z229" s="845" t="s">
        <v>798</v>
      </c>
      <c r="AA229" s="845" t="s">
        <v>798</v>
      </c>
      <c r="AB229" s="845" t="s">
        <v>798</v>
      </c>
      <c r="AC229" s="845" t="s">
        <v>798</v>
      </c>
      <c r="AD229" s="845" t="s">
        <v>798</v>
      </c>
      <c r="AE229" s="845" t="s">
        <v>798</v>
      </c>
      <c r="AF229" s="845" t="s">
        <v>798</v>
      </c>
      <c r="AG229" s="845" t="s">
        <v>798</v>
      </c>
      <c r="AH229" s="845" t="s">
        <v>798</v>
      </c>
      <c r="AI229" s="845" t="s">
        <v>798</v>
      </c>
      <c r="AJ229" s="845" t="s">
        <v>798</v>
      </c>
      <c r="AK229" s="845" t="s">
        <v>798</v>
      </c>
      <c r="AL229" s="845" t="s">
        <v>798</v>
      </c>
      <c r="AM229" s="845" t="s">
        <v>798</v>
      </c>
      <c r="AN229" s="845" t="s">
        <v>798</v>
      </c>
      <c r="AO229" s="845" t="s">
        <v>798</v>
      </c>
      <c r="AP229" s="845" t="s">
        <v>798</v>
      </c>
      <c r="AQ229" s="845" t="s">
        <v>798</v>
      </c>
      <c r="AR229" s="845" t="s">
        <v>798</v>
      </c>
      <c r="AS229" s="845" t="s">
        <v>798</v>
      </c>
      <c r="AT229" s="845" t="s">
        <v>798</v>
      </c>
      <c r="AU229" s="845" t="s">
        <v>798</v>
      </c>
      <c r="AV229" s="845" t="s">
        <v>798</v>
      </c>
      <c r="AW229" s="845" t="s">
        <v>798</v>
      </c>
      <c r="AX229" s="845" t="s">
        <v>798</v>
      </c>
      <c r="AY229" s="845" t="s">
        <v>798</v>
      </c>
      <c r="AZ229" s="845" t="s">
        <v>798</v>
      </c>
      <c r="BA229" s="845" t="s">
        <v>798</v>
      </c>
      <c r="BB229" s="845" t="s">
        <v>798</v>
      </c>
      <c r="BC229" s="845" t="s">
        <v>798</v>
      </c>
      <c r="BD229" s="845" t="s">
        <v>798</v>
      </c>
      <c r="BE229" s="845" t="s">
        <v>798</v>
      </c>
      <c r="BF229" s="845" t="s">
        <v>798</v>
      </c>
      <c r="BG229" s="845" t="s">
        <v>798</v>
      </c>
      <c r="BH229" s="845" t="s">
        <v>798</v>
      </c>
      <c r="BI229" s="845" t="s">
        <v>798</v>
      </c>
      <c r="BJ229" s="845" t="s">
        <v>798</v>
      </c>
      <c r="BK229" s="845" t="s">
        <v>798</v>
      </c>
      <c r="BL229" s="845" t="s">
        <v>798</v>
      </c>
      <c r="BM229" s="845" t="s">
        <v>798</v>
      </c>
      <c r="BN229" s="845" t="s">
        <v>798</v>
      </c>
      <c r="BO229" s="845" t="s">
        <v>798</v>
      </c>
      <c r="BP229" s="845" t="s">
        <v>798</v>
      </c>
      <c r="BQ229" s="845" t="s">
        <v>798</v>
      </c>
      <c r="BR229" s="845" t="s">
        <v>798</v>
      </c>
      <c r="BS229" s="845" t="s">
        <v>798</v>
      </c>
      <c r="BT229" s="845" t="s">
        <v>798</v>
      </c>
      <c r="BU229" s="845" t="s">
        <v>798</v>
      </c>
      <c r="BV229" s="845" t="s">
        <v>798</v>
      </c>
      <c r="BW229" s="845" t="s">
        <v>798</v>
      </c>
      <c r="BX229" s="845" t="s">
        <v>798</v>
      </c>
      <c r="BY229" s="845" t="s">
        <v>798</v>
      </c>
      <c r="BZ229" s="845" t="s">
        <v>798</v>
      </c>
      <c r="CA229" s="845" t="s">
        <v>798</v>
      </c>
      <c r="CB229" s="845" t="s">
        <v>798</v>
      </c>
      <c r="CC229" s="845" t="s">
        <v>798</v>
      </c>
      <c r="CD229" s="845" t="s">
        <v>798</v>
      </c>
      <c r="CE229" s="845" t="s">
        <v>798</v>
      </c>
      <c r="CF229" s="845" t="s">
        <v>798</v>
      </c>
      <c r="CG229" s="845" t="s">
        <v>798</v>
      </c>
      <c r="CH229" s="845" t="s">
        <v>798</v>
      </c>
      <c r="CI229" s="845" t="s">
        <v>798</v>
      </c>
      <c r="CJ229" s="845" t="s">
        <v>798</v>
      </c>
      <c r="CK229" s="845" t="s">
        <v>798</v>
      </c>
      <c r="CL229" s="845" t="s">
        <v>798</v>
      </c>
      <c r="CM229" s="845" t="s">
        <v>798</v>
      </c>
      <c r="CN229" s="845" t="s">
        <v>798</v>
      </c>
      <c r="CO229" s="845" t="s">
        <v>798</v>
      </c>
      <c r="CP229" s="845" t="s">
        <v>798</v>
      </c>
      <c r="CQ229" s="845" t="s">
        <v>798</v>
      </c>
      <c r="CR229" s="845" t="s">
        <v>798</v>
      </c>
      <c r="CS229" s="845" t="s">
        <v>798</v>
      </c>
      <c r="CT229" s="845" t="s">
        <v>798</v>
      </c>
      <c r="CU229" s="845" t="s">
        <v>798</v>
      </c>
      <c r="CV229" s="845" t="s">
        <v>798</v>
      </c>
      <c r="CW229" s="845" t="s">
        <v>798</v>
      </c>
      <c r="CX229" s="845" t="s">
        <v>798</v>
      </c>
      <c r="CY229" s="845" t="s">
        <v>798</v>
      </c>
      <c r="CZ229" s="845" t="s">
        <v>798</v>
      </c>
      <c r="DA229" s="845" t="s">
        <v>798</v>
      </c>
      <c r="DB229" s="845" t="s">
        <v>798</v>
      </c>
      <c r="DC229" s="845" t="s">
        <v>798</v>
      </c>
      <c r="DD229" s="845" t="s">
        <v>798</v>
      </c>
      <c r="DE229" s="845" t="s">
        <v>798</v>
      </c>
      <c r="DF229" s="845" t="s">
        <v>798</v>
      </c>
      <c r="DG229" s="845" t="s">
        <v>798</v>
      </c>
      <c r="DH229" s="845" t="s">
        <v>798</v>
      </c>
      <c r="DI229" s="845" t="s">
        <v>798</v>
      </c>
      <c r="DJ229" s="845" t="s">
        <v>798</v>
      </c>
      <c r="DK229" s="845" t="s">
        <v>798</v>
      </c>
      <c r="DL229" s="845" t="s">
        <v>798</v>
      </c>
      <c r="DM229" s="845" t="s">
        <v>798</v>
      </c>
      <c r="DN229" s="845" t="s">
        <v>798</v>
      </c>
      <c r="DO229" s="845" t="s">
        <v>798</v>
      </c>
      <c r="DP229" s="845" t="s">
        <v>798</v>
      </c>
      <c r="DQ229" s="845" t="s">
        <v>798</v>
      </c>
      <c r="DR229" s="845" t="s">
        <v>798</v>
      </c>
      <c r="DS229" s="845" t="s">
        <v>798</v>
      </c>
      <c r="DT229" s="845" t="s">
        <v>798</v>
      </c>
      <c r="DU229" s="845" t="s">
        <v>798</v>
      </c>
      <c r="DV229" s="845" t="s">
        <v>798</v>
      </c>
      <c r="DW229" s="845" t="s">
        <v>798</v>
      </c>
      <c r="DX229" s="845" t="s">
        <v>798</v>
      </c>
      <c r="DY229" s="845" t="s">
        <v>798</v>
      </c>
      <c r="DZ229" s="845" t="s">
        <v>798</v>
      </c>
      <c r="EA229" s="845" t="s">
        <v>798</v>
      </c>
      <c r="EB229" s="845" t="s">
        <v>798</v>
      </c>
      <c r="EC229" s="845" t="s">
        <v>798</v>
      </c>
      <c r="ED229" s="845" t="s">
        <v>798</v>
      </c>
      <c r="EE229" s="845" t="s">
        <v>798</v>
      </c>
      <c r="EF229" s="845" t="s">
        <v>798</v>
      </c>
    </row>
    <row r="230" spans="1:136" x14ac:dyDescent="0.2">
      <c r="A230" s="845">
        <v>226</v>
      </c>
      <c r="B230" s="845">
        <v>10</v>
      </c>
      <c r="C230" s="845" t="s">
        <v>798</v>
      </c>
      <c r="D230" s="845" t="s">
        <v>798</v>
      </c>
      <c r="E230" s="845" t="s">
        <v>798</v>
      </c>
      <c r="F230" s="845" t="s">
        <v>798</v>
      </c>
      <c r="G230" s="845" t="s">
        <v>798</v>
      </c>
      <c r="H230" s="845" t="s">
        <v>798</v>
      </c>
      <c r="I230" s="845" t="s">
        <v>798</v>
      </c>
      <c r="J230" s="845" t="s">
        <v>798</v>
      </c>
      <c r="K230" s="845" t="s">
        <v>798</v>
      </c>
      <c r="L230" s="845" t="s">
        <v>798</v>
      </c>
      <c r="M230" s="845" t="s">
        <v>798</v>
      </c>
      <c r="N230" s="845" t="s">
        <v>798</v>
      </c>
      <c r="O230" s="845" t="s">
        <v>798</v>
      </c>
      <c r="P230" s="845" t="s">
        <v>798</v>
      </c>
      <c r="Q230" s="845" t="s">
        <v>798</v>
      </c>
      <c r="R230" s="845" t="s">
        <v>798</v>
      </c>
      <c r="S230" s="845" t="s">
        <v>798</v>
      </c>
      <c r="T230" s="845" t="s">
        <v>798</v>
      </c>
      <c r="U230" s="845" t="s">
        <v>798</v>
      </c>
      <c r="V230" s="845" t="s">
        <v>798</v>
      </c>
      <c r="W230" s="845" t="s">
        <v>798</v>
      </c>
      <c r="X230" s="845" t="s">
        <v>798</v>
      </c>
      <c r="Y230" s="845" t="s">
        <v>798</v>
      </c>
      <c r="Z230" s="845" t="s">
        <v>798</v>
      </c>
      <c r="AA230" s="845" t="s">
        <v>798</v>
      </c>
      <c r="AB230" s="845" t="s">
        <v>798</v>
      </c>
      <c r="AC230" s="845" t="s">
        <v>798</v>
      </c>
      <c r="AD230" s="845" t="s">
        <v>798</v>
      </c>
      <c r="AE230" s="845" t="s">
        <v>798</v>
      </c>
      <c r="AF230" s="845" t="s">
        <v>798</v>
      </c>
      <c r="AG230" s="845" t="s">
        <v>798</v>
      </c>
      <c r="AH230" s="845" t="s">
        <v>798</v>
      </c>
      <c r="AI230" s="845" t="s">
        <v>798</v>
      </c>
      <c r="AJ230" s="845" t="s">
        <v>798</v>
      </c>
      <c r="AK230" s="845" t="s">
        <v>798</v>
      </c>
      <c r="AL230" s="845" t="s">
        <v>798</v>
      </c>
      <c r="AM230" s="845" t="s">
        <v>798</v>
      </c>
      <c r="AN230" s="845" t="s">
        <v>798</v>
      </c>
      <c r="AO230" s="845" t="s">
        <v>798</v>
      </c>
      <c r="AP230" s="845" t="s">
        <v>798</v>
      </c>
      <c r="AQ230" s="845" t="s">
        <v>798</v>
      </c>
      <c r="AR230" s="845" t="s">
        <v>798</v>
      </c>
      <c r="AS230" s="845" t="s">
        <v>798</v>
      </c>
      <c r="AT230" s="845" t="s">
        <v>798</v>
      </c>
      <c r="AU230" s="845" t="s">
        <v>798</v>
      </c>
      <c r="AV230" s="845" t="s">
        <v>798</v>
      </c>
      <c r="AW230" s="845" t="s">
        <v>798</v>
      </c>
      <c r="AX230" s="845" t="s">
        <v>798</v>
      </c>
      <c r="AY230" s="845" t="s">
        <v>798</v>
      </c>
      <c r="AZ230" s="845" t="s">
        <v>798</v>
      </c>
      <c r="BA230" s="845" t="s">
        <v>798</v>
      </c>
      <c r="BB230" s="845" t="s">
        <v>798</v>
      </c>
      <c r="BC230" s="845" t="s">
        <v>798</v>
      </c>
      <c r="BD230" s="845" t="s">
        <v>798</v>
      </c>
      <c r="BE230" s="845" t="s">
        <v>798</v>
      </c>
      <c r="BF230" s="845" t="s">
        <v>798</v>
      </c>
      <c r="BG230" s="845" t="s">
        <v>798</v>
      </c>
      <c r="BH230" s="845" t="s">
        <v>798</v>
      </c>
      <c r="BI230" s="845" t="s">
        <v>798</v>
      </c>
      <c r="BJ230" s="845" t="s">
        <v>798</v>
      </c>
      <c r="BK230" s="845" t="s">
        <v>798</v>
      </c>
      <c r="BL230" s="845" t="s">
        <v>798</v>
      </c>
      <c r="BM230" s="845" t="s">
        <v>798</v>
      </c>
      <c r="BN230" s="845" t="s">
        <v>798</v>
      </c>
      <c r="BO230" s="845" t="s">
        <v>798</v>
      </c>
      <c r="BP230" s="845" t="s">
        <v>798</v>
      </c>
      <c r="BQ230" s="845" t="s">
        <v>798</v>
      </c>
      <c r="BR230" s="845" t="s">
        <v>798</v>
      </c>
      <c r="BS230" s="845" t="s">
        <v>798</v>
      </c>
      <c r="BT230" s="845" t="s">
        <v>798</v>
      </c>
      <c r="BU230" s="845" t="s">
        <v>798</v>
      </c>
      <c r="BV230" s="845" t="s">
        <v>798</v>
      </c>
      <c r="BW230" s="845" t="s">
        <v>798</v>
      </c>
      <c r="BX230" s="845" t="s">
        <v>798</v>
      </c>
      <c r="BY230" s="845" t="s">
        <v>798</v>
      </c>
      <c r="BZ230" s="845" t="s">
        <v>798</v>
      </c>
      <c r="CA230" s="845" t="s">
        <v>798</v>
      </c>
      <c r="CB230" s="845" t="s">
        <v>798</v>
      </c>
      <c r="CC230" s="845" t="s">
        <v>798</v>
      </c>
      <c r="CD230" s="845" t="s">
        <v>798</v>
      </c>
      <c r="CE230" s="845" t="s">
        <v>798</v>
      </c>
      <c r="CF230" s="845" t="s">
        <v>798</v>
      </c>
      <c r="CG230" s="845" t="s">
        <v>798</v>
      </c>
      <c r="CH230" s="845" t="s">
        <v>798</v>
      </c>
      <c r="CI230" s="845" t="s">
        <v>798</v>
      </c>
      <c r="CJ230" s="845" t="s">
        <v>798</v>
      </c>
      <c r="CK230" s="845" t="s">
        <v>798</v>
      </c>
      <c r="CL230" s="845" t="s">
        <v>798</v>
      </c>
      <c r="CM230" s="845" t="s">
        <v>798</v>
      </c>
      <c r="CN230" s="845" t="s">
        <v>798</v>
      </c>
      <c r="CO230" s="845" t="s">
        <v>798</v>
      </c>
      <c r="CP230" s="845" t="s">
        <v>798</v>
      </c>
      <c r="CQ230" s="845" t="s">
        <v>798</v>
      </c>
      <c r="CR230" s="845" t="s">
        <v>798</v>
      </c>
      <c r="CS230" s="845" t="s">
        <v>798</v>
      </c>
      <c r="CT230" s="845" t="s">
        <v>798</v>
      </c>
      <c r="CU230" s="845" t="s">
        <v>798</v>
      </c>
      <c r="CV230" s="845" t="s">
        <v>798</v>
      </c>
      <c r="CW230" s="845" t="s">
        <v>798</v>
      </c>
      <c r="CX230" s="845" t="s">
        <v>798</v>
      </c>
      <c r="CY230" s="845" t="s">
        <v>798</v>
      </c>
      <c r="CZ230" s="845" t="s">
        <v>798</v>
      </c>
      <c r="DA230" s="845" t="s">
        <v>798</v>
      </c>
      <c r="DB230" s="845" t="s">
        <v>798</v>
      </c>
      <c r="DC230" s="845" t="s">
        <v>798</v>
      </c>
      <c r="DD230" s="845" t="s">
        <v>798</v>
      </c>
      <c r="DE230" s="845" t="s">
        <v>798</v>
      </c>
      <c r="DF230" s="845" t="s">
        <v>798</v>
      </c>
      <c r="DG230" s="845" t="s">
        <v>798</v>
      </c>
      <c r="DH230" s="845" t="s">
        <v>798</v>
      </c>
      <c r="DI230" s="845" t="s">
        <v>798</v>
      </c>
      <c r="DJ230" s="845" t="s">
        <v>798</v>
      </c>
      <c r="DK230" s="845" t="s">
        <v>798</v>
      </c>
      <c r="DL230" s="845" t="s">
        <v>798</v>
      </c>
      <c r="DM230" s="845" t="s">
        <v>798</v>
      </c>
      <c r="DN230" s="845" t="s">
        <v>798</v>
      </c>
      <c r="DO230" s="845" t="s">
        <v>798</v>
      </c>
      <c r="DP230" s="845" t="s">
        <v>798</v>
      </c>
      <c r="DQ230" s="845" t="s">
        <v>798</v>
      </c>
      <c r="DR230" s="845" t="s">
        <v>798</v>
      </c>
      <c r="DS230" s="845" t="s">
        <v>798</v>
      </c>
      <c r="DT230" s="845" t="s">
        <v>798</v>
      </c>
      <c r="DU230" s="845" t="s">
        <v>798</v>
      </c>
      <c r="DV230" s="845" t="s">
        <v>798</v>
      </c>
      <c r="DW230" s="845" t="s">
        <v>798</v>
      </c>
      <c r="DX230" s="845" t="s">
        <v>798</v>
      </c>
      <c r="DY230" s="845" t="s">
        <v>798</v>
      </c>
      <c r="DZ230" s="845" t="s">
        <v>798</v>
      </c>
      <c r="EA230" s="845" t="s">
        <v>798</v>
      </c>
      <c r="EB230" s="845" t="s">
        <v>798</v>
      </c>
      <c r="EC230" s="845" t="s">
        <v>798</v>
      </c>
      <c r="ED230" s="845" t="s">
        <v>798</v>
      </c>
      <c r="EE230" s="845" t="s">
        <v>798</v>
      </c>
      <c r="EF230" s="845" t="s">
        <v>798</v>
      </c>
    </row>
    <row r="231" spans="1:136" x14ac:dyDescent="0.2">
      <c r="A231" s="845">
        <v>227</v>
      </c>
      <c r="B231" s="845">
        <v>11</v>
      </c>
      <c r="C231" s="845" t="s">
        <v>798</v>
      </c>
      <c r="D231" s="845" t="s">
        <v>798</v>
      </c>
      <c r="E231" s="845" t="s">
        <v>798</v>
      </c>
      <c r="F231" s="845" t="s">
        <v>798</v>
      </c>
      <c r="G231" s="845" t="s">
        <v>798</v>
      </c>
      <c r="H231" s="845" t="s">
        <v>798</v>
      </c>
      <c r="I231" s="845" t="s">
        <v>798</v>
      </c>
      <c r="J231" s="845" t="s">
        <v>798</v>
      </c>
      <c r="K231" s="845" t="s">
        <v>798</v>
      </c>
      <c r="L231" s="845" t="s">
        <v>798</v>
      </c>
      <c r="M231" s="845" t="s">
        <v>798</v>
      </c>
      <c r="N231" s="845" t="s">
        <v>798</v>
      </c>
      <c r="O231" s="845" t="s">
        <v>798</v>
      </c>
      <c r="P231" s="845" t="s">
        <v>798</v>
      </c>
      <c r="Q231" s="845" t="s">
        <v>798</v>
      </c>
      <c r="R231" s="845" t="s">
        <v>798</v>
      </c>
      <c r="S231" s="845" t="s">
        <v>798</v>
      </c>
      <c r="T231" s="845" t="s">
        <v>798</v>
      </c>
      <c r="U231" s="845" t="s">
        <v>798</v>
      </c>
      <c r="V231" s="845" t="s">
        <v>798</v>
      </c>
      <c r="W231" s="845" t="s">
        <v>798</v>
      </c>
      <c r="X231" s="845" t="s">
        <v>798</v>
      </c>
      <c r="Y231" s="845" t="s">
        <v>798</v>
      </c>
      <c r="Z231" s="845" t="s">
        <v>798</v>
      </c>
      <c r="AA231" s="845" t="s">
        <v>798</v>
      </c>
      <c r="AB231" s="845" t="s">
        <v>798</v>
      </c>
      <c r="AC231" s="845" t="s">
        <v>798</v>
      </c>
      <c r="AD231" s="845" t="s">
        <v>798</v>
      </c>
      <c r="AE231" s="845" t="s">
        <v>798</v>
      </c>
      <c r="AF231" s="845" t="s">
        <v>798</v>
      </c>
      <c r="AG231" s="845" t="s">
        <v>798</v>
      </c>
      <c r="AH231" s="845" t="s">
        <v>798</v>
      </c>
      <c r="AI231" s="845" t="s">
        <v>798</v>
      </c>
      <c r="AJ231" s="845" t="s">
        <v>798</v>
      </c>
      <c r="AK231" s="845" t="s">
        <v>798</v>
      </c>
      <c r="AL231" s="845" t="s">
        <v>798</v>
      </c>
      <c r="AM231" s="845" t="s">
        <v>798</v>
      </c>
      <c r="AN231" s="845" t="s">
        <v>798</v>
      </c>
      <c r="AO231" s="845" t="s">
        <v>798</v>
      </c>
      <c r="AP231" s="845" t="s">
        <v>798</v>
      </c>
      <c r="AQ231" s="845" t="s">
        <v>798</v>
      </c>
      <c r="AR231" s="845" t="s">
        <v>798</v>
      </c>
      <c r="AS231" s="845" t="s">
        <v>798</v>
      </c>
      <c r="AT231" s="845" t="s">
        <v>798</v>
      </c>
      <c r="AU231" s="845" t="s">
        <v>798</v>
      </c>
      <c r="AV231" s="845" t="s">
        <v>798</v>
      </c>
      <c r="AW231" s="845" t="s">
        <v>798</v>
      </c>
      <c r="AX231" s="845" t="s">
        <v>798</v>
      </c>
      <c r="AY231" s="845" t="s">
        <v>798</v>
      </c>
      <c r="AZ231" s="845" t="s">
        <v>798</v>
      </c>
      <c r="BA231" s="845" t="s">
        <v>798</v>
      </c>
      <c r="BB231" s="845" t="s">
        <v>798</v>
      </c>
      <c r="BC231" s="845" t="s">
        <v>798</v>
      </c>
      <c r="BD231" s="845" t="s">
        <v>798</v>
      </c>
      <c r="BE231" s="845" t="s">
        <v>798</v>
      </c>
      <c r="BF231" s="845" t="s">
        <v>798</v>
      </c>
      <c r="BG231" s="845" t="s">
        <v>798</v>
      </c>
      <c r="BH231" s="845" t="s">
        <v>798</v>
      </c>
      <c r="BI231" s="845" t="s">
        <v>798</v>
      </c>
      <c r="BJ231" s="845" t="s">
        <v>798</v>
      </c>
      <c r="BK231" s="845" t="s">
        <v>798</v>
      </c>
      <c r="BL231" s="845" t="s">
        <v>798</v>
      </c>
      <c r="BM231" s="845" t="s">
        <v>798</v>
      </c>
      <c r="BN231" s="845" t="s">
        <v>798</v>
      </c>
      <c r="BO231" s="845" t="s">
        <v>798</v>
      </c>
      <c r="BP231" s="845" t="s">
        <v>798</v>
      </c>
      <c r="BQ231" s="845" t="s">
        <v>798</v>
      </c>
      <c r="BR231" s="845" t="s">
        <v>798</v>
      </c>
      <c r="BS231" s="845" t="s">
        <v>798</v>
      </c>
      <c r="BT231" s="845" t="s">
        <v>798</v>
      </c>
      <c r="BU231" s="845" t="s">
        <v>798</v>
      </c>
      <c r="BV231" s="845" t="s">
        <v>798</v>
      </c>
      <c r="BW231" s="845" t="s">
        <v>798</v>
      </c>
      <c r="BX231" s="845" t="s">
        <v>798</v>
      </c>
      <c r="BY231" s="845" t="s">
        <v>798</v>
      </c>
      <c r="BZ231" s="845" t="s">
        <v>798</v>
      </c>
      <c r="CA231" s="845" t="s">
        <v>798</v>
      </c>
      <c r="CB231" s="845" t="s">
        <v>798</v>
      </c>
      <c r="CC231" s="845" t="s">
        <v>798</v>
      </c>
      <c r="CD231" s="845" t="s">
        <v>798</v>
      </c>
      <c r="CE231" s="845" t="s">
        <v>798</v>
      </c>
      <c r="CF231" s="845" t="s">
        <v>798</v>
      </c>
      <c r="CG231" s="845" t="s">
        <v>798</v>
      </c>
      <c r="CH231" s="845" t="s">
        <v>798</v>
      </c>
      <c r="CI231" s="845" t="s">
        <v>798</v>
      </c>
      <c r="CJ231" s="845" t="s">
        <v>798</v>
      </c>
      <c r="CK231" s="845" t="s">
        <v>798</v>
      </c>
      <c r="CL231" s="845" t="s">
        <v>798</v>
      </c>
      <c r="CM231" s="845" t="s">
        <v>798</v>
      </c>
      <c r="CN231" s="845" t="s">
        <v>798</v>
      </c>
      <c r="CO231" s="845" t="s">
        <v>798</v>
      </c>
      <c r="CP231" s="845" t="s">
        <v>798</v>
      </c>
      <c r="CQ231" s="845" t="s">
        <v>798</v>
      </c>
      <c r="CR231" s="845" t="s">
        <v>798</v>
      </c>
      <c r="CS231" s="845" t="s">
        <v>798</v>
      </c>
      <c r="CT231" s="845" t="s">
        <v>798</v>
      </c>
      <c r="CU231" s="845" t="s">
        <v>798</v>
      </c>
      <c r="CV231" s="845" t="s">
        <v>798</v>
      </c>
      <c r="CW231" s="845" t="s">
        <v>798</v>
      </c>
      <c r="CX231" s="845" t="s">
        <v>798</v>
      </c>
      <c r="CY231" s="845" t="s">
        <v>798</v>
      </c>
      <c r="CZ231" s="845" t="s">
        <v>798</v>
      </c>
      <c r="DA231" s="845" t="s">
        <v>798</v>
      </c>
      <c r="DB231" s="845" t="s">
        <v>798</v>
      </c>
      <c r="DC231" s="845" t="s">
        <v>798</v>
      </c>
      <c r="DD231" s="845" t="s">
        <v>798</v>
      </c>
      <c r="DE231" s="845" t="s">
        <v>798</v>
      </c>
      <c r="DF231" s="845" t="s">
        <v>798</v>
      </c>
      <c r="DG231" s="845" t="s">
        <v>798</v>
      </c>
      <c r="DH231" s="845" t="s">
        <v>798</v>
      </c>
      <c r="DI231" s="845" t="s">
        <v>798</v>
      </c>
      <c r="DJ231" s="845" t="s">
        <v>798</v>
      </c>
      <c r="DK231" s="845" t="s">
        <v>798</v>
      </c>
      <c r="DL231" s="845" t="s">
        <v>798</v>
      </c>
      <c r="DM231" s="845" t="s">
        <v>798</v>
      </c>
      <c r="DN231" s="845" t="s">
        <v>798</v>
      </c>
      <c r="DO231" s="845" t="s">
        <v>798</v>
      </c>
      <c r="DP231" s="845" t="s">
        <v>798</v>
      </c>
      <c r="DQ231" s="845" t="s">
        <v>798</v>
      </c>
      <c r="DR231" s="845" t="s">
        <v>798</v>
      </c>
      <c r="DS231" s="845" t="s">
        <v>798</v>
      </c>
      <c r="DT231" s="845" t="s">
        <v>798</v>
      </c>
      <c r="DU231" s="845" t="s">
        <v>798</v>
      </c>
      <c r="DV231" s="845" t="s">
        <v>798</v>
      </c>
      <c r="DW231" s="845" t="s">
        <v>798</v>
      </c>
      <c r="DX231" s="845" t="s">
        <v>798</v>
      </c>
      <c r="DY231" s="845" t="s">
        <v>798</v>
      </c>
      <c r="DZ231" s="845" t="s">
        <v>798</v>
      </c>
      <c r="EA231" s="845" t="s">
        <v>798</v>
      </c>
      <c r="EB231" s="845" t="s">
        <v>798</v>
      </c>
      <c r="EC231" s="845" t="s">
        <v>798</v>
      </c>
      <c r="ED231" s="845" t="s">
        <v>798</v>
      </c>
      <c r="EE231" s="845" t="s">
        <v>798</v>
      </c>
      <c r="EF231" s="845" t="s">
        <v>798</v>
      </c>
    </row>
    <row r="232" spans="1:136" x14ac:dyDescent="0.2">
      <c r="A232" s="845">
        <v>228</v>
      </c>
      <c r="B232" s="845">
        <v>12</v>
      </c>
      <c r="C232" s="845" t="s">
        <v>798</v>
      </c>
      <c r="D232" s="845" t="s">
        <v>798</v>
      </c>
      <c r="E232" s="845" t="s">
        <v>798</v>
      </c>
      <c r="F232" s="845" t="s">
        <v>798</v>
      </c>
      <c r="G232" s="845" t="s">
        <v>798</v>
      </c>
      <c r="H232" s="845" t="s">
        <v>798</v>
      </c>
      <c r="I232" s="845" t="s">
        <v>798</v>
      </c>
      <c r="J232" s="845" t="s">
        <v>798</v>
      </c>
      <c r="K232" s="845" t="s">
        <v>798</v>
      </c>
      <c r="L232" s="845" t="s">
        <v>798</v>
      </c>
      <c r="M232" s="845" t="s">
        <v>798</v>
      </c>
      <c r="N232" s="845" t="s">
        <v>798</v>
      </c>
      <c r="O232" s="845" t="s">
        <v>798</v>
      </c>
      <c r="P232" s="845" t="s">
        <v>798</v>
      </c>
      <c r="Q232" s="845" t="s">
        <v>798</v>
      </c>
      <c r="R232" s="845" t="s">
        <v>798</v>
      </c>
      <c r="S232" s="845" t="s">
        <v>798</v>
      </c>
      <c r="T232" s="845" t="s">
        <v>798</v>
      </c>
      <c r="U232" s="845" t="s">
        <v>798</v>
      </c>
      <c r="V232" s="845" t="s">
        <v>798</v>
      </c>
      <c r="W232" s="845" t="s">
        <v>798</v>
      </c>
      <c r="X232" s="845" t="s">
        <v>798</v>
      </c>
      <c r="Y232" s="845" t="s">
        <v>798</v>
      </c>
      <c r="Z232" s="845" t="s">
        <v>798</v>
      </c>
      <c r="AA232" s="845" t="s">
        <v>798</v>
      </c>
      <c r="AB232" s="845" t="s">
        <v>798</v>
      </c>
      <c r="AC232" s="845" t="s">
        <v>798</v>
      </c>
      <c r="AD232" s="845" t="s">
        <v>798</v>
      </c>
      <c r="AE232" s="845" t="s">
        <v>798</v>
      </c>
      <c r="AF232" s="845" t="s">
        <v>798</v>
      </c>
      <c r="AG232" s="845" t="s">
        <v>798</v>
      </c>
      <c r="AH232" s="845" t="s">
        <v>798</v>
      </c>
      <c r="AI232" s="845" t="s">
        <v>798</v>
      </c>
      <c r="AJ232" s="845" t="s">
        <v>798</v>
      </c>
      <c r="AK232" s="845" t="s">
        <v>798</v>
      </c>
      <c r="AL232" s="845" t="s">
        <v>798</v>
      </c>
      <c r="AM232" s="845" t="s">
        <v>798</v>
      </c>
      <c r="AN232" s="845" t="s">
        <v>798</v>
      </c>
      <c r="AO232" s="845" t="s">
        <v>798</v>
      </c>
      <c r="AP232" s="845" t="s">
        <v>798</v>
      </c>
      <c r="AQ232" s="845" t="s">
        <v>798</v>
      </c>
      <c r="AR232" s="845" t="s">
        <v>798</v>
      </c>
      <c r="AS232" s="845" t="s">
        <v>798</v>
      </c>
      <c r="AT232" s="845" t="s">
        <v>798</v>
      </c>
      <c r="AU232" s="845" t="s">
        <v>798</v>
      </c>
      <c r="AV232" s="845" t="s">
        <v>798</v>
      </c>
      <c r="AW232" s="845" t="s">
        <v>798</v>
      </c>
      <c r="AX232" s="845" t="s">
        <v>798</v>
      </c>
      <c r="AY232" s="845" t="s">
        <v>798</v>
      </c>
      <c r="AZ232" s="845" t="s">
        <v>798</v>
      </c>
      <c r="BA232" s="845" t="s">
        <v>798</v>
      </c>
      <c r="BB232" s="845" t="s">
        <v>798</v>
      </c>
      <c r="BC232" s="845" t="s">
        <v>798</v>
      </c>
      <c r="BD232" s="845" t="s">
        <v>798</v>
      </c>
      <c r="BE232" s="845" t="s">
        <v>798</v>
      </c>
      <c r="BF232" s="845" t="s">
        <v>798</v>
      </c>
      <c r="BG232" s="845" t="s">
        <v>798</v>
      </c>
      <c r="BH232" s="845" t="s">
        <v>798</v>
      </c>
      <c r="BI232" s="845" t="s">
        <v>798</v>
      </c>
      <c r="BJ232" s="845" t="s">
        <v>798</v>
      </c>
      <c r="BK232" s="845" t="s">
        <v>798</v>
      </c>
      <c r="BL232" s="845" t="s">
        <v>798</v>
      </c>
      <c r="BM232" s="845" t="s">
        <v>798</v>
      </c>
      <c r="BN232" s="845" t="s">
        <v>798</v>
      </c>
      <c r="BO232" s="845" t="s">
        <v>798</v>
      </c>
      <c r="BP232" s="845" t="s">
        <v>798</v>
      </c>
      <c r="BQ232" s="845" t="s">
        <v>798</v>
      </c>
      <c r="BR232" s="845" t="s">
        <v>798</v>
      </c>
      <c r="BS232" s="845" t="s">
        <v>798</v>
      </c>
      <c r="BT232" s="845" t="s">
        <v>798</v>
      </c>
      <c r="BU232" s="845" t="s">
        <v>798</v>
      </c>
      <c r="BV232" s="845" t="s">
        <v>798</v>
      </c>
      <c r="BW232" s="845" t="s">
        <v>798</v>
      </c>
      <c r="BX232" s="845" t="s">
        <v>798</v>
      </c>
      <c r="BY232" s="845" t="s">
        <v>798</v>
      </c>
      <c r="BZ232" s="845" t="s">
        <v>798</v>
      </c>
      <c r="CA232" s="845" t="s">
        <v>798</v>
      </c>
      <c r="CB232" s="845" t="s">
        <v>798</v>
      </c>
      <c r="CC232" s="845" t="s">
        <v>798</v>
      </c>
      <c r="CD232" s="845" t="s">
        <v>798</v>
      </c>
      <c r="CE232" s="845" t="s">
        <v>798</v>
      </c>
      <c r="CF232" s="845" t="s">
        <v>798</v>
      </c>
      <c r="CG232" s="845" t="s">
        <v>798</v>
      </c>
      <c r="CH232" s="845" t="s">
        <v>798</v>
      </c>
      <c r="CI232" s="845" t="s">
        <v>798</v>
      </c>
      <c r="CJ232" s="845" t="s">
        <v>798</v>
      </c>
      <c r="CK232" s="845" t="s">
        <v>798</v>
      </c>
      <c r="CL232" s="845" t="s">
        <v>798</v>
      </c>
      <c r="CM232" s="845" t="s">
        <v>798</v>
      </c>
      <c r="CN232" s="845" t="s">
        <v>798</v>
      </c>
      <c r="CO232" s="845" t="s">
        <v>798</v>
      </c>
      <c r="CP232" s="845" t="s">
        <v>798</v>
      </c>
      <c r="CQ232" s="845" t="s">
        <v>798</v>
      </c>
      <c r="CR232" s="845" t="s">
        <v>798</v>
      </c>
      <c r="CS232" s="845" t="s">
        <v>798</v>
      </c>
      <c r="CT232" s="845" t="s">
        <v>798</v>
      </c>
      <c r="CU232" s="845" t="s">
        <v>798</v>
      </c>
      <c r="CV232" s="845" t="s">
        <v>798</v>
      </c>
      <c r="CW232" s="845" t="s">
        <v>798</v>
      </c>
      <c r="CX232" s="845" t="s">
        <v>798</v>
      </c>
      <c r="CY232" s="845" t="s">
        <v>798</v>
      </c>
      <c r="CZ232" s="845" t="s">
        <v>798</v>
      </c>
      <c r="DA232" s="845" t="s">
        <v>798</v>
      </c>
      <c r="DB232" s="845" t="s">
        <v>798</v>
      </c>
      <c r="DC232" s="845" t="s">
        <v>798</v>
      </c>
      <c r="DD232" s="845" t="s">
        <v>798</v>
      </c>
      <c r="DE232" s="845" t="s">
        <v>798</v>
      </c>
      <c r="DF232" s="845" t="s">
        <v>798</v>
      </c>
      <c r="DG232" s="845" t="s">
        <v>798</v>
      </c>
      <c r="DH232" s="845" t="s">
        <v>798</v>
      </c>
      <c r="DI232" s="845" t="s">
        <v>798</v>
      </c>
      <c r="DJ232" s="845" t="s">
        <v>798</v>
      </c>
      <c r="DK232" s="845" t="s">
        <v>798</v>
      </c>
      <c r="DL232" s="845" t="s">
        <v>798</v>
      </c>
      <c r="DM232" s="845" t="s">
        <v>798</v>
      </c>
      <c r="DN232" s="845" t="s">
        <v>798</v>
      </c>
      <c r="DO232" s="845" t="s">
        <v>798</v>
      </c>
      <c r="DP232" s="845" t="s">
        <v>798</v>
      </c>
      <c r="DQ232" s="845" t="s">
        <v>798</v>
      </c>
      <c r="DR232" s="845" t="s">
        <v>798</v>
      </c>
      <c r="DS232" s="845" t="s">
        <v>798</v>
      </c>
      <c r="DT232" s="845" t="s">
        <v>798</v>
      </c>
      <c r="DU232" s="845" t="s">
        <v>798</v>
      </c>
      <c r="DV232" s="845" t="s">
        <v>798</v>
      </c>
      <c r="DW232" s="845" t="s">
        <v>798</v>
      </c>
      <c r="DX232" s="845" t="s">
        <v>798</v>
      </c>
      <c r="DY232" s="845" t="s">
        <v>798</v>
      </c>
      <c r="DZ232" s="845" t="s">
        <v>798</v>
      </c>
      <c r="EA232" s="845" t="s">
        <v>798</v>
      </c>
      <c r="EB232" s="845" t="s">
        <v>798</v>
      </c>
      <c r="EC232" s="845" t="s">
        <v>798</v>
      </c>
      <c r="ED232" s="845" t="s">
        <v>798</v>
      </c>
      <c r="EE232" s="845" t="s">
        <v>798</v>
      </c>
      <c r="EF232" s="845" t="s">
        <v>798</v>
      </c>
    </row>
    <row r="233" spans="1:136" x14ac:dyDescent="0.2">
      <c r="A233" s="845">
        <v>229</v>
      </c>
      <c r="B233" s="845">
        <v>1</v>
      </c>
      <c r="C233" s="845" t="s">
        <v>798</v>
      </c>
      <c r="D233" s="845" t="s">
        <v>798</v>
      </c>
      <c r="E233" s="845" t="s">
        <v>798</v>
      </c>
      <c r="F233" s="845" t="s">
        <v>798</v>
      </c>
      <c r="G233" s="845" t="s">
        <v>798</v>
      </c>
      <c r="H233" s="845" t="s">
        <v>798</v>
      </c>
      <c r="I233" s="845" t="s">
        <v>798</v>
      </c>
      <c r="J233" s="845" t="s">
        <v>798</v>
      </c>
      <c r="K233" s="845" t="s">
        <v>798</v>
      </c>
      <c r="L233" s="845" t="s">
        <v>798</v>
      </c>
      <c r="M233" s="845" t="s">
        <v>798</v>
      </c>
      <c r="N233" s="845" t="s">
        <v>798</v>
      </c>
      <c r="O233" s="845" t="s">
        <v>798</v>
      </c>
      <c r="P233" s="845" t="s">
        <v>798</v>
      </c>
      <c r="Q233" s="845" t="s">
        <v>798</v>
      </c>
      <c r="R233" s="845" t="s">
        <v>798</v>
      </c>
      <c r="S233" s="845" t="s">
        <v>798</v>
      </c>
      <c r="T233" s="845" t="s">
        <v>798</v>
      </c>
      <c r="U233" s="845" t="s">
        <v>798</v>
      </c>
      <c r="V233" s="845" t="s">
        <v>798</v>
      </c>
      <c r="W233" s="845" t="s">
        <v>798</v>
      </c>
      <c r="X233" s="845" t="s">
        <v>798</v>
      </c>
      <c r="Y233" s="845" t="s">
        <v>798</v>
      </c>
      <c r="Z233" s="845" t="s">
        <v>798</v>
      </c>
      <c r="AA233" s="845" t="s">
        <v>798</v>
      </c>
      <c r="AB233" s="845" t="s">
        <v>798</v>
      </c>
      <c r="AC233" s="845" t="s">
        <v>798</v>
      </c>
      <c r="AD233" s="845" t="s">
        <v>798</v>
      </c>
      <c r="AE233" s="845" t="s">
        <v>798</v>
      </c>
      <c r="AF233" s="845" t="s">
        <v>798</v>
      </c>
      <c r="AG233" s="845" t="s">
        <v>798</v>
      </c>
      <c r="AH233" s="845" t="s">
        <v>798</v>
      </c>
      <c r="AI233" s="845" t="s">
        <v>798</v>
      </c>
      <c r="AJ233" s="845" t="s">
        <v>798</v>
      </c>
      <c r="AK233" s="845" t="s">
        <v>798</v>
      </c>
      <c r="AL233" s="845" t="s">
        <v>798</v>
      </c>
      <c r="AM233" s="845" t="s">
        <v>798</v>
      </c>
      <c r="AN233" s="845" t="s">
        <v>798</v>
      </c>
      <c r="AO233" s="845" t="s">
        <v>798</v>
      </c>
      <c r="AP233" s="845" t="s">
        <v>798</v>
      </c>
      <c r="AQ233" s="845" t="s">
        <v>798</v>
      </c>
      <c r="AR233" s="845" t="s">
        <v>798</v>
      </c>
      <c r="AS233" s="845" t="s">
        <v>798</v>
      </c>
      <c r="AT233" s="845" t="s">
        <v>798</v>
      </c>
      <c r="AU233" s="845" t="s">
        <v>798</v>
      </c>
      <c r="AV233" s="845" t="s">
        <v>798</v>
      </c>
      <c r="AW233" s="845" t="s">
        <v>798</v>
      </c>
      <c r="AX233" s="845" t="s">
        <v>798</v>
      </c>
      <c r="AY233" s="845" t="s">
        <v>798</v>
      </c>
      <c r="AZ233" s="845" t="s">
        <v>798</v>
      </c>
      <c r="BA233" s="845" t="s">
        <v>798</v>
      </c>
      <c r="BB233" s="845" t="s">
        <v>798</v>
      </c>
      <c r="BC233" s="845" t="s">
        <v>798</v>
      </c>
      <c r="BD233" s="845" t="s">
        <v>798</v>
      </c>
      <c r="BE233" s="845" t="s">
        <v>798</v>
      </c>
      <c r="BF233" s="845" t="s">
        <v>798</v>
      </c>
      <c r="BG233" s="845" t="s">
        <v>798</v>
      </c>
      <c r="BH233" s="845" t="s">
        <v>798</v>
      </c>
      <c r="BI233" s="845" t="s">
        <v>798</v>
      </c>
      <c r="BJ233" s="845" t="s">
        <v>798</v>
      </c>
      <c r="BK233" s="845" t="s">
        <v>798</v>
      </c>
      <c r="BL233" s="845" t="s">
        <v>798</v>
      </c>
      <c r="BM233" s="845" t="s">
        <v>798</v>
      </c>
      <c r="BN233" s="845" t="s">
        <v>798</v>
      </c>
      <c r="BO233" s="845" t="s">
        <v>798</v>
      </c>
      <c r="BP233" s="845" t="s">
        <v>798</v>
      </c>
      <c r="BQ233" s="845" t="s">
        <v>798</v>
      </c>
      <c r="BR233" s="845" t="s">
        <v>798</v>
      </c>
      <c r="BS233" s="845" t="s">
        <v>798</v>
      </c>
      <c r="BT233" s="845" t="s">
        <v>798</v>
      </c>
      <c r="BU233" s="845" t="s">
        <v>798</v>
      </c>
      <c r="BV233" s="845" t="s">
        <v>798</v>
      </c>
      <c r="BW233" s="845" t="s">
        <v>798</v>
      </c>
      <c r="BX233" s="845" t="s">
        <v>798</v>
      </c>
      <c r="BY233" s="845" t="s">
        <v>798</v>
      </c>
      <c r="BZ233" s="845" t="s">
        <v>798</v>
      </c>
      <c r="CA233" s="845" t="s">
        <v>798</v>
      </c>
      <c r="CB233" s="845" t="s">
        <v>798</v>
      </c>
      <c r="CC233" s="845" t="s">
        <v>798</v>
      </c>
      <c r="CD233" s="845" t="s">
        <v>798</v>
      </c>
      <c r="CE233" s="845" t="s">
        <v>798</v>
      </c>
      <c r="CF233" s="845" t="s">
        <v>798</v>
      </c>
      <c r="CG233" s="845" t="s">
        <v>798</v>
      </c>
      <c r="CH233" s="845" t="s">
        <v>798</v>
      </c>
      <c r="CI233" s="845" t="s">
        <v>798</v>
      </c>
      <c r="CJ233" s="845" t="s">
        <v>798</v>
      </c>
      <c r="CK233" s="845" t="s">
        <v>798</v>
      </c>
      <c r="CL233" s="845" t="s">
        <v>798</v>
      </c>
      <c r="CM233" s="845" t="s">
        <v>798</v>
      </c>
      <c r="CN233" s="845" t="s">
        <v>798</v>
      </c>
      <c r="CO233" s="845" t="s">
        <v>798</v>
      </c>
      <c r="CP233" s="845" t="s">
        <v>798</v>
      </c>
      <c r="CQ233" s="845" t="s">
        <v>798</v>
      </c>
      <c r="CR233" s="845" t="s">
        <v>798</v>
      </c>
      <c r="CS233" s="845" t="s">
        <v>798</v>
      </c>
      <c r="CT233" s="845" t="s">
        <v>798</v>
      </c>
      <c r="CU233" s="845" t="s">
        <v>798</v>
      </c>
      <c r="CV233" s="845" t="s">
        <v>798</v>
      </c>
      <c r="CW233" s="845" t="s">
        <v>798</v>
      </c>
      <c r="CX233" s="845" t="s">
        <v>798</v>
      </c>
      <c r="CY233" s="845" t="s">
        <v>798</v>
      </c>
      <c r="CZ233" s="845" t="s">
        <v>798</v>
      </c>
      <c r="DA233" s="845" t="s">
        <v>798</v>
      </c>
      <c r="DB233" s="845" t="s">
        <v>798</v>
      </c>
      <c r="DC233" s="845" t="s">
        <v>798</v>
      </c>
      <c r="DD233" s="845" t="s">
        <v>798</v>
      </c>
      <c r="DE233" s="845" t="s">
        <v>798</v>
      </c>
      <c r="DF233" s="845" t="s">
        <v>798</v>
      </c>
      <c r="DG233" s="845" t="s">
        <v>798</v>
      </c>
      <c r="DH233" s="845" t="s">
        <v>798</v>
      </c>
      <c r="DI233" s="845" t="s">
        <v>798</v>
      </c>
      <c r="DJ233" s="845" t="s">
        <v>798</v>
      </c>
      <c r="DK233" s="845" t="s">
        <v>798</v>
      </c>
      <c r="DL233" s="845" t="s">
        <v>798</v>
      </c>
      <c r="DM233" s="845" t="s">
        <v>798</v>
      </c>
      <c r="DN233" s="845" t="s">
        <v>798</v>
      </c>
      <c r="DO233" s="845" t="s">
        <v>798</v>
      </c>
      <c r="DP233" s="845" t="s">
        <v>798</v>
      </c>
      <c r="DQ233" s="845" t="s">
        <v>798</v>
      </c>
      <c r="DR233" s="845" t="s">
        <v>798</v>
      </c>
      <c r="DS233" s="845" t="s">
        <v>798</v>
      </c>
      <c r="DT233" s="845" t="s">
        <v>798</v>
      </c>
      <c r="DU233" s="845" t="s">
        <v>798</v>
      </c>
      <c r="DV233" s="845" t="s">
        <v>798</v>
      </c>
      <c r="DW233" s="845" t="s">
        <v>798</v>
      </c>
      <c r="DX233" s="845" t="s">
        <v>798</v>
      </c>
      <c r="DY233" s="845" t="s">
        <v>798</v>
      </c>
      <c r="DZ233" s="845" t="s">
        <v>798</v>
      </c>
      <c r="EA233" s="845" t="s">
        <v>798</v>
      </c>
      <c r="EB233" s="845" t="s">
        <v>798</v>
      </c>
      <c r="EC233" s="845" t="s">
        <v>798</v>
      </c>
      <c r="ED233" s="845" t="s">
        <v>798</v>
      </c>
      <c r="EE233" s="845" t="s">
        <v>798</v>
      </c>
      <c r="EF233" s="845" t="s">
        <v>798</v>
      </c>
    </row>
    <row r="234" spans="1:136" x14ac:dyDescent="0.2">
      <c r="A234" s="845">
        <v>230</v>
      </c>
      <c r="B234" s="845">
        <v>2</v>
      </c>
      <c r="C234" s="845" t="s">
        <v>798</v>
      </c>
      <c r="D234" s="845" t="s">
        <v>798</v>
      </c>
      <c r="E234" s="845" t="s">
        <v>798</v>
      </c>
      <c r="F234" s="845" t="s">
        <v>798</v>
      </c>
      <c r="G234" s="845" t="s">
        <v>798</v>
      </c>
      <c r="H234" s="845" t="s">
        <v>798</v>
      </c>
      <c r="I234" s="845" t="s">
        <v>798</v>
      </c>
      <c r="J234" s="845" t="s">
        <v>798</v>
      </c>
      <c r="K234" s="845" t="s">
        <v>798</v>
      </c>
      <c r="L234" s="845" t="s">
        <v>798</v>
      </c>
      <c r="M234" s="845" t="s">
        <v>798</v>
      </c>
      <c r="N234" s="845" t="s">
        <v>798</v>
      </c>
      <c r="O234" s="845" t="s">
        <v>798</v>
      </c>
      <c r="P234" s="845" t="s">
        <v>798</v>
      </c>
      <c r="Q234" s="845" t="s">
        <v>798</v>
      </c>
      <c r="R234" s="845" t="s">
        <v>798</v>
      </c>
      <c r="S234" s="845" t="s">
        <v>798</v>
      </c>
      <c r="T234" s="845" t="s">
        <v>798</v>
      </c>
      <c r="U234" s="845" t="s">
        <v>798</v>
      </c>
      <c r="V234" s="845" t="s">
        <v>798</v>
      </c>
      <c r="W234" s="845" t="s">
        <v>798</v>
      </c>
      <c r="X234" s="845" t="s">
        <v>798</v>
      </c>
      <c r="Y234" s="845" t="s">
        <v>798</v>
      </c>
      <c r="Z234" s="845" t="s">
        <v>798</v>
      </c>
      <c r="AA234" s="845" t="s">
        <v>798</v>
      </c>
      <c r="AB234" s="845" t="s">
        <v>798</v>
      </c>
      <c r="AC234" s="845" t="s">
        <v>798</v>
      </c>
      <c r="AD234" s="845" t="s">
        <v>798</v>
      </c>
      <c r="AE234" s="845" t="s">
        <v>798</v>
      </c>
      <c r="AF234" s="845" t="s">
        <v>798</v>
      </c>
      <c r="AG234" s="845" t="s">
        <v>798</v>
      </c>
      <c r="AH234" s="845" t="s">
        <v>798</v>
      </c>
      <c r="AI234" s="845" t="s">
        <v>798</v>
      </c>
      <c r="AJ234" s="845" t="s">
        <v>798</v>
      </c>
      <c r="AK234" s="845" t="s">
        <v>798</v>
      </c>
      <c r="AL234" s="845" t="s">
        <v>798</v>
      </c>
      <c r="AM234" s="845" t="s">
        <v>798</v>
      </c>
      <c r="AN234" s="845" t="s">
        <v>798</v>
      </c>
      <c r="AO234" s="845" t="s">
        <v>798</v>
      </c>
      <c r="AP234" s="845" t="s">
        <v>798</v>
      </c>
      <c r="AQ234" s="845" t="s">
        <v>798</v>
      </c>
      <c r="AR234" s="845" t="s">
        <v>798</v>
      </c>
      <c r="AS234" s="845" t="s">
        <v>798</v>
      </c>
      <c r="AT234" s="845" t="s">
        <v>798</v>
      </c>
      <c r="AU234" s="845" t="s">
        <v>798</v>
      </c>
      <c r="AV234" s="845" t="s">
        <v>798</v>
      </c>
      <c r="AW234" s="845" t="s">
        <v>798</v>
      </c>
      <c r="AX234" s="845" t="s">
        <v>798</v>
      </c>
      <c r="AY234" s="845" t="s">
        <v>798</v>
      </c>
      <c r="AZ234" s="845" t="s">
        <v>798</v>
      </c>
      <c r="BA234" s="845" t="s">
        <v>798</v>
      </c>
      <c r="BB234" s="845" t="s">
        <v>798</v>
      </c>
      <c r="BC234" s="845" t="s">
        <v>798</v>
      </c>
      <c r="BD234" s="845" t="s">
        <v>798</v>
      </c>
      <c r="BE234" s="845" t="s">
        <v>798</v>
      </c>
      <c r="BF234" s="845" t="s">
        <v>798</v>
      </c>
      <c r="BG234" s="845" t="s">
        <v>798</v>
      </c>
      <c r="BH234" s="845" t="s">
        <v>798</v>
      </c>
      <c r="BI234" s="845" t="s">
        <v>798</v>
      </c>
      <c r="BJ234" s="845" t="s">
        <v>798</v>
      </c>
      <c r="BK234" s="845" t="s">
        <v>798</v>
      </c>
      <c r="BL234" s="845" t="s">
        <v>798</v>
      </c>
      <c r="BM234" s="845" t="s">
        <v>798</v>
      </c>
      <c r="BN234" s="845" t="s">
        <v>798</v>
      </c>
      <c r="BO234" s="845" t="s">
        <v>798</v>
      </c>
      <c r="BP234" s="845" t="s">
        <v>798</v>
      </c>
      <c r="BQ234" s="845" t="s">
        <v>798</v>
      </c>
      <c r="BR234" s="845" t="s">
        <v>798</v>
      </c>
      <c r="BS234" s="845" t="s">
        <v>798</v>
      </c>
      <c r="BT234" s="845" t="s">
        <v>798</v>
      </c>
      <c r="BU234" s="845" t="s">
        <v>798</v>
      </c>
      <c r="BV234" s="845" t="s">
        <v>798</v>
      </c>
      <c r="BW234" s="845" t="s">
        <v>798</v>
      </c>
      <c r="BX234" s="845" t="s">
        <v>798</v>
      </c>
      <c r="BY234" s="845" t="s">
        <v>798</v>
      </c>
      <c r="BZ234" s="845" t="s">
        <v>798</v>
      </c>
      <c r="CA234" s="845" t="s">
        <v>798</v>
      </c>
      <c r="CB234" s="845" t="s">
        <v>798</v>
      </c>
      <c r="CC234" s="845" t="s">
        <v>798</v>
      </c>
      <c r="CD234" s="845" t="s">
        <v>798</v>
      </c>
      <c r="CE234" s="845" t="s">
        <v>798</v>
      </c>
      <c r="CF234" s="845" t="s">
        <v>798</v>
      </c>
      <c r="CG234" s="845" t="s">
        <v>798</v>
      </c>
      <c r="CH234" s="845" t="s">
        <v>798</v>
      </c>
      <c r="CI234" s="845" t="s">
        <v>798</v>
      </c>
      <c r="CJ234" s="845" t="s">
        <v>798</v>
      </c>
      <c r="CK234" s="845" t="s">
        <v>798</v>
      </c>
      <c r="CL234" s="845" t="s">
        <v>798</v>
      </c>
      <c r="CM234" s="845" t="s">
        <v>798</v>
      </c>
      <c r="CN234" s="845" t="s">
        <v>798</v>
      </c>
      <c r="CO234" s="845" t="s">
        <v>798</v>
      </c>
      <c r="CP234" s="845" t="s">
        <v>798</v>
      </c>
      <c r="CQ234" s="845" t="s">
        <v>798</v>
      </c>
      <c r="CR234" s="845" t="s">
        <v>798</v>
      </c>
      <c r="CS234" s="845" t="s">
        <v>798</v>
      </c>
      <c r="CT234" s="845" t="s">
        <v>798</v>
      </c>
      <c r="CU234" s="845" t="s">
        <v>798</v>
      </c>
      <c r="CV234" s="845" t="s">
        <v>798</v>
      </c>
      <c r="CW234" s="845" t="s">
        <v>798</v>
      </c>
      <c r="CX234" s="845" t="s">
        <v>798</v>
      </c>
      <c r="CY234" s="845" t="s">
        <v>798</v>
      </c>
      <c r="CZ234" s="845" t="s">
        <v>798</v>
      </c>
      <c r="DA234" s="845" t="s">
        <v>798</v>
      </c>
      <c r="DB234" s="845" t="s">
        <v>798</v>
      </c>
      <c r="DC234" s="845" t="s">
        <v>798</v>
      </c>
      <c r="DD234" s="845" t="s">
        <v>798</v>
      </c>
      <c r="DE234" s="845" t="s">
        <v>798</v>
      </c>
      <c r="DF234" s="845" t="s">
        <v>798</v>
      </c>
      <c r="DG234" s="845" t="s">
        <v>798</v>
      </c>
      <c r="DH234" s="845" t="s">
        <v>798</v>
      </c>
      <c r="DI234" s="845" t="s">
        <v>798</v>
      </c>
      <c r="DJ234" s="845" t="s">
        <v>798</v>
      </c>
      <c r="DK234" s="845" t="s">
        <v>798</v>
      </c>
      <c r="DL234" s="845" t="s">
        <v>798</v>
      </c>
      <c r="DM234" s="845" t="s">
        <v>798</v>
      </c>
      <c r="DN234" s="845" t="s">
        <v>798</v>
      </c>
      <c r="DO234" s="845" t="s">
        <v>798</v>
      </c>
      <c r="DP234" s="845" t="s">
        <v>798</v>
      </c>
      <c r="DQ234" s="845" t="s">
        <v>798</v>
      </c>
      <c r="DR234" s="845" t="s">
        <v>798</v>
      </c>
      <c r="DS234" s="845" t="s">
        <v>798</v>
      </c>
      <c r="DT234" s="845" t="s">
        <v>798</v>
      </c>
      <c r="DU234" s="845" t="s">
        <v>798</v>
      </c>
      <c r="DV234" s="845" t="s">
        <v>798</v>
      </c>
      <c r="DW234" s="845" t="s">
        <v>798</v>
      </c>
      <c r="DX234" s="845" t="s">
        <v>798</v>
      </c>
      <c r="DY234" s="845" t="s">
        <v>798</v>
      </c>
      <c r="DZ234" s="845" t="s">
        <v>798</v>
      </c>
      <c r="EA234" s="845" t="s">
        <v>798</v>
      </c>
      <c r="EB234" s="845" t="s">
        <v>798</v>
      </c>
      <c r="EC234" s="845" t="s">
        <v>798</v>
      </c>
      <c r="ED234" s="845" t="s">
        <v>798</v>
      </c>
      <c r="EE234" s="845" t="s">
        <v>798</v>
      </c>
      <c r="EF234" s="845" t="s">
        <v>798</v>
      </c>
    </row>
    <row r="235" spans="1:136" x14ac:dyDescent="0.2">
      <c r="A235" s="845">
        <v>231</v>
      </c>
      <c r="B235" s="845">
        <v>3</v>
      </c>
      <c r="C235" s="845" t="s">
        <v>798</v>
      </c>
      <c r="D235" s="845" t="s">
        <v>798</v>
      </c>
      <c r="E235" s="845" t="s">
        <v>798</v>
      </c>
      <c r="F235" s="845" t="s">
        <v>798</v>
      </c>
      <c r="G235" s="845" t="s">
        <v>798</v>
      </c>
      <c r="H235" s="845" t="s">
        <v>798</v>
      </c>
      <c r="I235" s="845" t="s">
        <v>798</v>
      </c>
      <c r="J235" s="845" t="s">
        <v>798</v>
      </c>
      <c r="K235" s="845" t="s">
        <v>798</v>
      </c>
      <c r="L235" s="845" t="s">
        <v>798</v>
      </c>
      <c r="M235" s="845" t="s">
        <v>798</v>
      </c>
      <c r="N235" s="845" t="s">
        <v>798</v>
      </c>
      <c r="O235" s="845" t="s">
        <v>798</v>
      </c>
      <c r="P235" s="845" t="s">
        <v>798</v>
      </c>
      <c r="Q235" s="845" t="s">
        <v>798</v>
      </c>
      <c r="R235" s="845" t="s">
        <v>798</v>
      </c>
      <c r="S235" s="845" t="s">
        <v>798</v>
      </c>
      <c r="T235" s="845" t="s">
        <v>798</v>
      </c>
      <c r="U235" s="845" t="s">
        <v>798</v>
      </c>
      <c r="V235" s="845" t="s">
        <v>798</v>
      </c>
      <c r="W235" s="845" t="s">
        <v>798</v>
      </c>
      <c r="X235" s="845" t="s">
        <v>798</v>
      </c>
      <c r="Y235" s="845" t="s">
        <v>798</v>
      </c>
      <c r="Z235" s="845" t="s">
        <v>798</v>
      </c>
      <c r="AA235" s="845" t="s">
        <v>798</v>
      </c>
      <c r="AB235" s="845" t="s">
        <v>798</v>
      </c>
      <c r="AC235" s="845" t="s">
        <v>798</v>
      </c>
      <c r="AD235" s="845" t="s">
        <v>798</v>
      </c>
      <c r="AE235" s="845" t="s">
        <v>798</v>
      </c>
      <c r="AF235" s="845" t="s">
        <v>798</v>
      </c>
      <c r="AG235" s="845" t="s">
        <v>798</v>
      </c>
      <c r="AH235" s="845" t="s">
        <v>798</v>
      </c>
      <c r="AI235" s="845" t="s">
        <v>798</v>
      </c>
      <c r="AJ235" s="845" t="s">
        <v>798</v>
      </c>
      <c r="AK235" s="845" t="s">
        <v>798</v>
      </c>
      <c r="AL235" s="845" t="s">
        <v>798</v>
      </c>
      <c r="AM235" s="845" t="s">
        <v>798</v>
      </c>
      <c r="AN235" s="845" t="s">
        <v>798</v>
      </c>
      <c r="AO235" s="845" t="s">
        <v>798</v>
      </c>
      <c r="AP235" s="845" t="s">
        <v>798</v>
      </c>
      <c r="AQ235" s="845" t="s">
        <v>798</v>
      </c>
      <c r="AR235" s="845" t="s">
        <v>798</v>
      </c>
      <c r="AS235" s="845" t="s">
        <v>798</v>
      </c>
      <c r="AT235" s="845" t="s">
        <v>798</v>
      </c>
      <c r="AU235" s="845" t="s">
        <v>798</v>
      </c>
      <c r="AV235" s="845" t="s">
        <v>798</v>
      </c>
      <c r="AW235" s="845" t="s">
        <v>798</v>
      </c>
      <c r="AX235" s="845" t="s">
        <v>798</v>
      </c>
      <c r="AY235" s="845" t="s">
        <v>798</v>
      </c>
      <c r="AZ235" s="845" t="s">
        <v>798</v>
      </c>
      <c r="BA235" s="845" t="s">
        <v>798</v>
      </c>
      <c r="BB235" s="845" t="s">
        <v>798</v>
      </c>
      <c r="BC235" s="845" t="s">
        <v>798</v>
      </c>
      <c r="BD235" s="845" t="s">
        <v>798</v>
      </c>
      <c r="BE235" s="845" t="s">
        <v>798</v>
      </c>
      <c r="BF235" s="845" t="s">
        <v>798</v>
      </c>
      <c r="BG235" s="845" t="s">
        <v>798</v>
      </c>
      <c r="BH235" s="845" t="s">
        <v>798</v>
      </c>
      <c r="BI235" s="845" t="s">
        <v>798</v>
      </c>
      <c r="BJ235" s="845" t="s">
        <v>798</v>
      </c>
      <c r="BK235" s="845" t="s">
        <v>798</v>
      </c>
      <c r="BL235" s="845" t="s">
        <v>798</v>
      </c>
      <c r="BM235" s="845" t="s">
        <v>798</v>
      </c>
      <c r="BN235" s="845" t="s">
        <v>798</v>
      </c>
      <c r="BO235" s="845" t="s">
        <v>798</v>
      </c>
      <c r="BP235" s="845" t="s">
        <v>798</v>
      </c>
      <c r="BQ235" s="845" t="s">
        <v>798</v>
      </c>
      <c r="BR235" s="845" t="s">
        <v>798</v>
      </c>
      <c r="BS235" s="845" t="s">
        <v>798</v>
      </c>
      <c r="BT235" s="845" t="s">
        <v>798</v>
      </c>
      <c r="BU235" s="845" t="s">
        <v>798</v>
      </c>
      <c r="BV235" s="845" t="s">
        <v>798</v>
      </c>
      <c r="BW235" s="845" t="s">
        <v>798</v>
      </c>
      <c r="BX235" s="845" t="s">
        <v>798</v>
      </c>
      <c r="BY235" s="845" t="s">
        <v>798</v>
      </c>
      <c r="BZ235" s="845" t="s">
        <v>798</v>
      </c>
      <c r="CA235" s="845" t="s">
        <v>798</v>
      </c>
      <c r="CB235" s="845" t="s">
        <v>798</v>
      </c>
      <c r="CC235" s="845" t="s">
        <v>798</v>
      </c>
      <c r="CD235" s="845" t="s">
        <v>798</v>
      </c>
      <c r="CE235" s="845" t="s">
        <v>798</v>
      </c>
      <c r="CF235" s="845" t="s">
        <v>798</v>
      </c>
      <c r="CG235" s="845" t="s">
        <v>798</v>
      </c>
      <c r="CH235" s="845" t="s">
        <v>798</v>
      </c>
      <c r="CI235" s="845" t="s">
        <v>798</v>
      </c>
      <c r="CJ235" s="845" t="s">
        <v>798</v>
      </c>
      <c r="CK235" s="845" t="s">
        <v>798</v>
      </c>
      <c r="CL235" s="845" t="s">
        <v>798</v>
      </c>
      <c r="CM235" s="845" t="s">
        <v>798</v>
      </c>
      <c r="CN235" s="845" t="s">
        <v>798</v>
      </c>
      <c r="CO235" s="845" t="s">
        <v>798</v>
      </c>
      <c r="CP235" s="845" t="s">
        <v>798</v>
      </c>
      <c r="CQ235" s="845" t="s">
        <v>798</v>
      </c>
      <c r="CR235" s="845" t="s">
        <v>798</v>
      </c>
      <c r="CS235" s="845" t="s">
        <v>798</v>
      </c>
      <c r="CT235" s="845" t="s">
        <v>798</v>
      </c>
      <c r="CU235" s="845" t="s">
        <v>798</v>
      </c>
      <c r="CV235" s="845" t="s">
        <v>798</v>
      </c>
      <c r="CW235" s="845" t="s">
        <v>798</v>
      </c>
      <c r="CX235" s="845" t="s">
        <v>798</v>
      </c>
      <c r="CY235" s="845" t="s">
        <v>798</v>
      </c>
      <c r="CZ235" s="845" t="s">
        <v>798</v>
      </c>
      <c r="DA235" s="845" t="s">
        <v>798</v>
      </c>
      <c r="DB235" s="845" t="s">
        <v>798</v>
      </c>
      <c r="DC235" s="845" t="s">
        <v>798</v>
      </c>
      <c r="DD235" s="845" t="s">
        <v>798</v>
      </c>
      <c r="DE235" s="845" t="s">
        <v>798</v>
      </c>
      <c r="DF235" s="845" t="s">
        <v>798</v>
      </c>
      <c r="DG235" s="845" t="s">
        <v>798</v>
      </c>
      <c r="DH235" s="845" t="s">
        <v>798</v>
      </c>
      <c r="DI235" s="845" t="s">
        <v>798</v>
      </c>
      <c r="DJ235" s="845" t="s">
        <v>798</v>
      </c>
      <c r="DK235" s="845" t="s">
        <v>798</v>
      </c>
      <c r="DL235" s="845" t="s">
        <v>798</v>
      </c>
      <c r="DM235" s="845" t="s">
        <v>798</v>
      </c>
      <c r="DN235" s="845" t="s">
        <v>798</v>
      </c>
      <c r="DO235" s="845" t="s">
        <v>798</v>
      </c>
      <c r="DP235" s="845" t="s">
        <v>798</v>
      </c>
      <c r="DQ235" s="845" t="s">
        <v>798</v>
      </c>
      <c r="DR235" s="845" t="s">
        <v>798</v>
      </c>
      <c r="DS235" s="845" t="s">
        <v>798</v>
      </c>
      <c r="DT235" s="845" t="s">
        <v>798</v>
      </c>
      <c r="DU235" s="845" t="s">
        <v>798</v>
      </c>
      <c r="DV235" s="845" t="s">
        <v>798</v>
      </c>
      <c r="DW235" s="845" t="s">
        <v>798</v>
      </c>
      <c r="DX235" s="845" t="s">
        <v>798</v>
      </c>
      <c r="DY235" s="845" t="s">
        <v>798</v>
      </c>
      <c r="DZ235" s="845" t="s">
        <v>798</v>
      </c>
      <c r="EA235" s="845" t="s">
        <v>798</v>
      </c>
      <c r="EB235" s="845" t="s">
        <v>798</v>
      </c>
      <c r="EC235" s="845" t="s">
        <v>798</v>
      </c>
      <c r="ED235" s="845" t="s">
        <v>798</v>
      </c>
      <c r="EE235" s="845" t="s">
        <v>798</v>
      </c>
      <c r="EF235" s="845" t="s">
        <v>798</v>
      </c>
    </row>
    <row r="236" spans="1:136" x14ac:dyDescent="0.2">
      <c r="A236" s="845">
        <v>232</v>
      </c>
      <c r="B236" s="845">
        <v>4</v>
      </c>
      <c r="C236" s="845" t="s">
        <v>798</v>
      </c>
      <c r="D236" s="845" t="s">
        <v>798</v>
      </c>
      <c r="E236" s="845" t="s">
        <v>798</v>
      </c>
      <c r="F236" s="845" t="s">
        <v>798</v>
      </c>
      <c r="G236" s="845" t="s">
        <v>798</v>
      </c>
      <c r="H236" s="845" t="s">
        <v>798</v>
      </c>
      <c r="I236" s="845" t="s">
        <v>798</v>
      </c>
      <c r="J236" s="845" t="s">
        <v>798</v>
      </c>
      <c r="K236" s="845" t="s">
        <v>798</v>
      </c>
      <c r="L236" s="845" t="s">
        <v>798</v>
      </c>
      <c r="M236" s="845" t="s">
        <v>798</v>
      </c>
      <c r="N236" s="845" t="s">
        <v>798</v>
      </c>
      <c r="O236" s="845" t="s">
        <v>798</v>
      </c>
      <c r="P236" s="845" t="s">
        <v>798</v>
      </c>
      <c r="Q236" s="845" t="s">
        <v>798</v>
      </c>
      <c r="R236" s="845" t="s">
        <v>798</v>
      </c>
      <c r="S236" s="845" t="s">
        <v>798</v>
      </c>
      <c r="T236" s="845" t="s">
        <v>798</v>
      </c>
      <c r="U236" s="845" t="s">
        <v>798</v>
      </c>
      <c r="V236" s="845" t="s">
        <v>798</v>
      </c>
      <c r="W236" s="845" t="s">
        <v>798</v>
      </c>
      <c r="X236" s="845" t="s">
        <v>798</v>
      </c>
      <c r="Y236" s="845" t="s">
        <v>798</v>
      </c>
      <c r="Z236" s="845" t="s">
        <v>798</v>
      </c>
      <c r="AA236" s="845" t="s">
        <v>798</v>
      </c>
      <c r="AB236" s="845" t="s">
        <v>798</v>
      </c>
      <c r="AC236" s="845" t="s">
        <v>798</v>
      </c>
      <c r="AD236" s="845" t="s">
        <v>798</v>
      </c>
      <c r="AE236" s="845" t="s">
        <v>798</v>
      </c>
      <c r="AF236" s="845" t="s">
        <v>798</v>
      </c>
      <c r="AG236" s="845" t="s">
        <v>798</v>
      </c>
      <c r="AH236" s="845" t="s">
        <v>798</v>
      </c>
      <c r="AI236" s="845" t="s">
        <v>798</v>
      </c>
      <c r="AJ236" s="845" t="s">
        <v>798</v>
      </c>
      <c r="AK236" s="845" t="s">
        <v>798</v>
      </c>
      <c r="AL236" s="845" t="s">
        <v>798</v>
      </c>
      <c r="AM236" s="845" t="s">
        <v>798</v>
      </c>
      <c r="AN236" s="845" t="s">
        <v>798</v>
      </c>
      <c r="AO236" s="845" t="s">
        <v>798</v>
      </c>
      <c r="AP236" s="845" t="s">
        <v>798</v>
      </c>
      <c r="AQ236" s="845" t="s">
        <v>798</v>
      </c>
      <c r="AR236" s="845" t="s">
        <v>798</v>
      </c>
      <c r="AS236" s="845" t="s">
        <v>798</v>
      </c>
      <c r="AT236" s="845" t="s">
        <v>798</v>
      </c>
      <c r="AU236" s="845" t="s">
        <v>798</v>
      </c>
      <c r="AV236" s="845" t="s">
        <v>798</v>
      </c>
      <c r="AW236" s="845" t="s">
        <v>798</v>
      </c>
      <c r="AX236" s="845" t="s">
        <v>798</v>
      </c>
      <c r="AY236" s="845" t="s">
        <v>798</v>
      </c>
      <c r="AZ236" s="845" t="s">
        <v>798</v>
      </c>
      <c r="BA236" s="845" t="s">
        <v>798</v>
      </c>
      <c r="BB236" s="845" t="s">
        <v>798</v>
      </c>
      <c r="BC236" s="845" t="s">
        <v>798</v>
      </c>
      <c r="BD236" s="845" t="s">
        <v>798</v>
      </c>
      <c r="BE236" s="845" t="s">
        <v>798</v>
      </c>
      <c r="BF236" s="845" t="s">
        <v>798</v>
      </c>
      <c r="BG236" s="845" t="s">
        <v>798</v>
      </c>
      <c r="BH236" s="845" t="s">
        <v>798</v>
      </c>
      <c r="BI236" s="845" t="s">
        <v>798</v>
      </c>
      <c r="BJ236" s="845" t="s">
        <v>798</v>
      </c>
      <c r="BK236" s="845" t="s">
        <v>798</v>
      </c>
      <c r="BL236" s="845" t="s">
        <v>798</v>
      </c>
      <c r="BM236" s="845" t="s">
        <v>798</v>
      </c>
      <c r="BN236" s="845" t="s">
        <v>798</v>
      </c>
      <c r="BO236" s="845" t="s">
        <v>798</v>
      </c>
      <c r="BP236" s="845" t="s">
        <v>798</v>
      </c>
      <c r="BQ236" s="845" t="s">
        <v>798</v>
      </c>
      <c r="BR236" s="845" t="s">
        <v>798</v>
      </c>
      <c r="BS236" s="845" t="s">
        <v>798</v>
      </c>
      <c r="BT236" s="845" t="s">
        <v>798</v>
      </c>
      <c r="BU236" s="845" t="s">
        <v>798</v>
      </c>
      <c r="BV236" s="845" t="s">
        <v>798</v>
      </c>
      <c r="BW236" s="845" t="s">
        <v>798</v>
      </c>
      <c r="BX236" s="845" t="s">
        <v>798</v>
      </c>
      <c r="BY236" s="845" t="s">
        <v>798</v>
      </c>
      <c r="BZ236" s="845" t="s">
        <v>798</v>
      </c>
      <c r="CA236" s="845" t="s">
        <v>798</v>
      </c>
      <c r="CB236" s="845" t="s">
        <v>798</v>
      </c>
      <c r="CC236" s="845" t="s">
        <v>798</v>
      </c>
      <c r="CD236" s="845" t="s">
        <v>798</v>
      </c>
      <c r="CE236" s="845" t="s">
        <v>798</v>
      </c>
      <c r="CF236" s="845" t="s">
        <v>798</v>
      </c>
      <c r="CG236" s="845" t="s">
        <v>798</v>
      </c>
      <c r="CH236" s="845" t="s">
        <v>798</v>
      </c>
      <c r="CI236" s="845" t="s">
        <v>798</v>
      </c>
      <c r="CJ236" s="845" t="s">
        <v>798</v>
      </c>
      <c r="CK236" s="845" t="s">
        <v>798</v>
      </c>
      <c r="CL236" s="845" t="s">
        <v>798</v>
      </c>
      <c r="CM236" s="845" t="s">
        <v>798</v>
      </c>
      <c r="CN236" s="845" t="s">
        <v>798</v>
      </c>
      <c r="CO236" s="845" t="s">
        <v>798</v>
      </c>
      <c r="CP236" s="845" t="s">
        <v>798</v>
      </c>
      <c r="CQ236" s="845" t="s">
        <v>798</v>
      </c>
      <c r="CR236" s="845" t="s">
        <v>798</v>
      </c>
      <c r="CS236" s="845" t="s">
        <v>798</v>
      </c>
      <c r="CT236" s="845" t="s">
        <v>798</v>
      </c>
      <c r="CU236" s="845" t="s">
        <v>798</v>
      </c>
      <c r="CV236" s="845" t="s">
        <v>798</v>
      </c>
      <c r="CW236" s="845" t="s">
        <v>798</v>
      </c>
      <c r="CX236" s="845" t="s">
        <v>798</v>
      </c>
      <c r="CY236" s="845" t="s">
        <v>798</v>
      </c>
      <c r="CZ236" s="845" t="s">
        <v>798</v>
      </c>
      <c r="DA236" s="845" t="s">
        <v>798</v>
      </c>
      <c r="DB236" s="845" t="s">
        <v>798</v>
      </c>
      <c r="DC236" s="845" t="s">
        <v>798</v>
      </c>
      <c r="DD236" s="845" t="s">
        <v>798</v>
      </c>
      <c r="DE236" s="845" t="s">
        <v>798</v>
      </c>
      <c r="DF236" s="845" t="s">
        <v>798</v>
      </c>
      <c r="DG236" s="845" t="s">
        <v>798</v>
      </c>
      <c r="DH236" s="845" t="s">
        <v>798</v>
      </c>
      <c r="DI236" s="845" t="s">
        <v>798</v>
      </c>
      <c r="DJ236" s="845" t="s">
        <v>798</v>
      </c>
      <c r="DK236" s="845" t="s">
        <v>798</v>
      </c>
      <c r="DL236" s="845" t="s">
        <v>798</v>
      </c>
      <c r="DM236" s="845" t="s">
        <v>798</v>
      </c>
      <c r="DN236" s="845" t="s">
        <v>798</v>
      </c>
      <c r="DO236" s="845" t="s">
        <v>798</v>
      </c>
      <c r="DP236" s="845" t="s">
        <v>798</v>
      </c>
      <c r="DQ236" s="845" t="s">
        <v>798</v>
      </c>
      <c r="DR236" s="845" t="s">
        <v>798</v>
      </c>
      <c r="DS236" s="845" t="s">
        <v>798</v>
      </c>
      <c r="DT236" s="845" t="s">
        <v>798</v>
      </c>
      <c r="DU236" s="845" t="s">
        <v>798</v>
      </c>
      <c r="DV236" s="845" t="s">
        <v>798</v>
      </c>
      <c r="DW236" s="845" t="s">
        <v>798</v>
      </c>
      <c r="DX236" s="845" t="s">
        <v>798</v>
      </c>
      <c r="DY236" s="845" t="s">
        <v>798</v>
      </c>
      <c r="DZ236" s="845" t="s">
        <v>798</v>
      </c>
      <c r="EA236" s="845" t="s">
        <v>798</v>
      </c>
      <c r="EB236" s="845" t="s">
        <v>798</v>
      </c>
      <c r="EC236" s="845" t="s">
        <v>798</v>
      </c>
      <c r="ED236" s="845" t="s">
        <v>798</v>
      </c>
      <c r="EE236" s="845" t="s">
        <v>798</v>
      </c>
      <c r="EF236" s="845" t="s">
        <v>798</v>
      </c>
    </row>
    <row r="237" spans="1:136" x14ac:dyDescent="0.2">
      <c r="A237" s="845">
        <v>233</v>
      </c>
      <c r="B237" s="845">
        <v>5</v>
      </c>
      <c r="C237" s="845" t="s">
        <v>798</v>
      </c>
      <c r="D237" s="845" t="s">
        <v>798</v>
      </c>
      <c r="E237" s="845" t="s">
        <v>798</v>
      </c>
      <c r="F237" s="845" t="s">
        <v>798</v>
      </c>
      <c r="G237" s="845" t="s">
        <v>798</v>
      </c>
      <c r="H237" s="845" t="s">
        <v>798</v>
      </c>
      <c r="I237" s="845" t="s">
        <v>798</v>
      </c>
      <c r="J237" s="845" t="s">
        <v>798</v>
      </c>
      <c r="K237" s="845" t="s">
        <v>798</v>
      </c>
      <c r="L237" s="845" t="s">
        <v>798</v>
      </c>
      <c r="M237" s="845" t="s">
        <v>798</v>
      </c>
      <c r="N237" s="845" t="s">
        <v>798</v>
      </c>
      <c r="O237" s="845" t="s">
        <v>798</v>
      </c>
      <c r="P237" s="845" t="s">
        <v>798</v>
      </c>
      <c r="Q237" s="845" t="s">
        <v>798</v>
      </c>
      <c r="R237" s="845" t="s">
        <v>798</v>
      </c>
      <c r="S237" s="845" t="s">
        <v>798</v>
      </c>
      <c r="T237" s="845" t="s">
        <v>798</v>
      </c>
      <c r="U237" s="845" t="s">
        <v>798</v>
      </c>
      <c r="V237" s="845" t="s">
        <v>798</v>
      </c>
      <c r="W237" s="845" t="s">
        <v>798</v>
      </c>
      <c r="X237" s="845" t="s">
        <v>798</v>
      </c>
      <c r="Y237" s="845" t="s">
        <v>798</v>
      </c>
      <c r="Z237" s="845" t="s">
        <v>798</v>
      </c>
      <c r="AA237" s="845" t="s">
        <v>798</v>
      </c>
      <c r="AB237" s="845" t="s">
        <v>798</v>
      </c>
      <c r="AC237" s="845" t="s">
        <v>798</v>
      </c>
      <c r="AD237" s="845" t="s">
        <v>798</v>
      </c>
      <c r="AE237" s="845" t="s">
        <v>798</v>
      </c>
      <c r="AF237" s="845" t="s">
        <v>798</v>
      </c>
      <c r="AG237" s="845" t="s">
        <v>798</v>
      </c>
      <c r="AH237" s="845" t="s">
        <v>798</v>
      </c>
      <c r="AI237" s="845" t="s">
        <v>798</v>
      </c>
      <c r="AJ237" s="845" t="s">
        <v>798</v>
      </c>
      <c r="AK237" s="845" t="s">
        <v>798</v>
      </c>
      <c r="AL237" s="845" t="s">
        <v>798</v>
      </c>
      <c r="AM237" s="845" t="s">
        <v>798</v>
      </c>
      <c r="AN237" s="845" t="s">
        <v>798</v>
      </c>
      <c r="AO237" s="845" t="s">
        <v>798</v>
      </c>
      <c r="AP237" s="845" t="s">
        <v>798</v>
      </c>
      <c r="AQ237" s="845" t="s">
        <v>798</v>
      </c>
      <c r="AR237" s="845" t="s">
        <v>798</v>
      </c>
      <c r="AS237" s="845" t="s">
        <v>798</v>
      </c>
      <c r="AT237" s="845" t="s">
        <v>798</v>
      </c>
      <c r="AU237" s="845" t="s">
        <v>798</v>
      </c>
      <c r="AV237" s="845" t="s">
        <v>798</v>
      </c>
      <c r="AW237" s="845" t="s">
        <v>798</v>
      </c>
      <c r="AX237" s="845" t="s">
        <v>798</v>
      </c>
      <c r="AY237" s="845" t="s">
        <v>798</v>
      </c>
      <c r="AZ237" s="845" t="s">
        <v>798</v>
      </c>
      <c r="BA237" s="845" t="s">
        <v>798</v>
      </c>
      <c r="BB237" s="845" t="s">
        <v>798</v>
      </c>
      <c r="BC237" s="845" t="s">
        <v>798</v>
      </c>
      <c r="BD237" s="845" t="s">
        <v>798</v>
      </c>
      <c r="BE237" s="845" t="s">
        <v>798</v>
      </c>
      <c r="BF237" s="845" t="s">
        <v>798</v>
      </c>
      <c r="BG237" s="845" t="s">
        <v>798</v>
      </c>
      <c r="BH237" s="845" t="s">
        <v>798</v>
      </c>
      <c r="BI237" s="845" t="s">
        <v>798</v>
      </c>
      <c r="BJ237" s="845" t="s">
        <v>798</v>
      </c>
      <c r="BK237" s="845" t="s">
        <v>798</v>
      </c>
      <c r="BL237" s="845" t="s">
        <v>798</v>
      </c>
      <c r="BM237" s="845" t="s">
        <v>798</v>
      </c>
      <c r="BN237" s="845" t="s">
        <v>798</v>
      </c>
      <c r="BO237" s="845" t="s">
        <v>798</v>
      </c>
      <c r="BP237" s="845" t="s">
        <v>798</v>
      </c>
      <c r="BQ237" s="845" t="s">
        <v>798</v>
      </c>
      <c r="BR237" s="845" t="s">
        <v>798</v>
      </c>
      <c r="BS237" s="845" t="s">
        <v>798</v>
      </c>
      <c r="BT237" s="845" t="s">
        <v>798</v>
      </c>
      <c r="BU237" s="845" t="s">
        <v>798</v>
      </c>
      <c r="BV237" s="845" t="s">
        <v>798</v>
      </c>
      <c r="BW237" s="845" t="s">
        <v>798</v>
      </c>
      <c r="BX237" s="845" t="s">
        <v>798</v>
      </c>
      <c r="BY237" s="845" t="s">
        <v>798</v>
      </c>
      <c r="BZ237" s="845" t="s">
        <v>798</v>
      </c>
      <c r="CA237" s="845" t="s">
        <v>798</v>
      </c>
      <c r="CB237" s="845" t="s">
        <v>798</v>
      </c>
      <c r="CC237" s="845" t="s">
        <v>798</v>
      </c>
      <c r="CD237" s="845" t="s">
        <v>798</v>
      </c>
      <c r="CE237" s="845" t="s">
        <v>798</v>
      </c>
      <c r="CF237" s="845" t="s">
        <v>798</v>
      </c>
      <c r="CG237" s="845" t="s">
        <v>798</v>
      </c>
      <c r="CH237" s="845" t="s">
        <v>798</v>
      </c>
      <c r="CI237" s="845" t="s">
        <v>798</v>
      </c>
      <c r="CJ237" s="845" t="s">
        <v>798</v>
      </c>
      <c r="CK237" s="845" t="s">
        <v>798</v>
      </c>
      <c r="CL237" s="845" t="s">
        <v>798</v>
      </c>
      <c r="CM237" s="845" t="s">
        <v>798</v>
      </c>
      <c r="CN237" s="845" t="s">
        <v>798</v>
      </c>
      <c r="CO237" s="845" t="s">
        <v>798</v>
      </c>
      <c r="CP237" s="845" t="s">
        <v>798</v>
      </c>
      <c r="CQ237" s="845" t="s">
        <v>798</v>
      </c>
      <c r="CR237" s="845" t="s">
        <v>798</v>
      </c>
      <c r="CS237" s="845" t="s">
        <v>798</v>
      </c>
      <c r="CT237" s="845" t="s">
        <v>798</v>
      </c>
      <c r="CU237" s="845" t="s">
        <v>798</v>
      </c>
      <c r="CV237" s="845" t="s">
        <v>798</v>
      </c>
      <c r="CW237" s="845" t="s">
        <v>798</v>
      </c>
      <c r="CX237" s="845" t="s">
        <v>798</v>
      </c>
      <c r="CY237" s="845" t="s">
        <v>798</v>
      </c>
      <c r="CZ237" s="845" t="s">
        <v>798</v>
      </c>
      <c r="DA237" s="845" t="s">
        <v>798</v>
      </c>
      <c r="DB237" s="845" t="s">
        <v>798</v>
      </c>
      <c r="DC237" s="845" t="s">
        <v>798</v>
      </c>
      <c r="DD237" s="845" t="s">
        <v>798</v>
      </c>
      <c r="DE237" s="845" t="s">
        <v>798</v>
      </c>
      <c r="DF237" s="845" t="s">
        <v>798</v>
      </c>
      <c r="DG237" s="845" t="s">
        <v>798</v>
      </c>
      <c r="DH237" s="845" t="s">
        <v>798</v>
      </c>
      <c r="DI237" s="845" t="s">
        <v>798</v>
      </c>
      <c r="DJ237" s="845" t="s">
        <v>798</v>
      </c>
      <c r="DK237" s="845" t="s">
        <v>798</v>
      </c>
      <c r="DL237" s="845" t="s">
        <v>798</v>
      </c>
      <c r="DM237" s="845" t="s">
        <v>798</v>
      </c>
      <c r="DN237" s="845" t="s">
        <v>798</v>
      </c>
      <c r="DO237" s="845" t="s">
        <v>798</v>
      </c>
      <c r="DP237" s="845" t="s">
        <v>798</v>
      </c>
      <c r="DQ237" s="845" t="s">
        <v>798</v>
      </c>
      <c r="DR237" s="845" t="s">
        <v>798</v>
      </c>
      <c r="DS237" s="845" t="s">
        <v>798</v>
      </c>
      <c r="DT237" s="845" t="s">
        <v>798</v>
      </c>
      <c r="DU237" s="845" t="s">
        <v>798</v>
      </c>
      <c r="DV237" s="845" t="s">
        <v>798</v>
      </c>
      <c r="DW237" s="845" t="s">
        <v>798</v>
      </c>
      <c r="DX237" s="845" t="s">
        <v>798</v>
      </c>
      <c r="DY237" s="845" t="s">
        <v>798</v>
      </c>
      <c r="DZ237" s="845" t="s">
        <v>798</v>
      </c>
      <c r="EA237" s="845" t="s">
        <v>798</v>
      </c>
      <c r="EB237" s="845" t="s">
        <v>798</v>
      </c>
      <c r="EC237" s="845" t="s">
        <v>798</v>
      </c>
      <c r="ED237" s="845" t="s">
        <v>798</v>
      </c>
      <c r="EE237" s="845" t="s">
        <v>798</v>
      </c>
      <c r="EF237" s="845" t="s">
        <v>798</v>
      </c>
    </row>
    <row r="238" spans="1:136" x14ac:dyDescent="0.2">
      <c r="A238" s="845">
        <v>234</v>
      </c>
      <c r="B238" s="845">
        <v>6</v>
      </c>
      <c r="C238" s="845" t="s">
        <v>798</v>
      </c>
      <c r="D238" s="845" t="s">
        <v>798</v>
      </c>
      <c r="E238" s="845" t="s">
        <v>798</v>
      </c>
      <c r="F238" s="845" t="s">
        <v>798</v>
      </c>
      <c r="G238" s="845" t="s">
        <v>798</v>
      </c>
      <c r="H238" s="845" t="s">
        <v>798</v>
      </c>
      <c r="I238" s="845" t="s">
        <v>798</v>
      </c>
      <c r="J238" s="845" t="s">
        <v>798</v>
      </c>
      <c r="K238" s="845" t="s">
        <v>798</v>
      </c>
      <c r="L238" s="845" t="s">
        <v>798</v>
      </c>
      <c r="M238" s="845" t="s">
        <v>798</v>
      </c>
      <c r="N238" s="845" t="s">
        <v>798</v>
      </c>
      <c r="O238" s="845" t="s">
        <v>798</v>
      </c>
      <c r="P238" s="845" t="s">
        <v>798</v>
      </c>
      <c r="Q238" s="845" t="s">
        <v>798</v>
      </c>
      <c r="R238" s="845" t="s">
        <v>798</v>
      </c>
      <c r="S238" s="845" t="s">
        <v>798</v>
      </c>
      <c r="T238" s="845" t="s">
        <v>798</v>
      </c>
      <c r="U238" s="845" t="s">
        <v>798</v>
      </c>
      <c r="V238" s="845" t="s">
        <v>798</v>
      </c>
      <c r="W238" s="845" t="s">
        <v>798</v>
      </c>
      <c r="X238" s="845" t="s">
        <v>798</v>
      </c>
      <c r="Y238" s="845" t="s">
        <v>798</v>
      </c>
      <c r="Z238" s="845" t="s">
        <v>798</v>
      </c>
      <c r="AA238" s="845" t="s">
        <v>798</v>
      </c>
      <c r="AB238" s="845" t="s">
        <v>798</v>
      </c>
      <c r="AC238" s="845" t="s">
        <v>798</v>
      </c>
      <c r="AD238" s="845" t="s">
        <v>798</v>
      </c>
      <c r="AE238" s="845" t="s">
        <v>798</v>
      </c>
      <c r="AF238" s="845" t="s">
        <v>798</v>
      </c>
      <c r="AG238" s="845" t="s">
        <v>798</v>
      </c>
      <c r="AH238" s="845" t="s">
        <v>798</v>
      </c>
      <c r="AI238" s="845" t="s">
        <v>798</v>
      </c>
      <c r="AJ238" s="845" t="s">
        <v>798</v>
      </c>
      <c r="AK238" s="845" t="s">
        <v>798</v>
      </c>
      <c r="AL238" s="845" t="s">
        <v>798</v>
      </c>
      <c r="AM238" s="845" t="s">
        <v>798</v>
      </c>
      <c r="AN238" s="845" t="s">
        <v>798</v>
      </c>
      <c r="AO238" s="845" t="s">
        <v>798</v>
      </c>
      <c r="AP238" s="845" t="s">
        <v>798</v>
      </c>
      <c r="AQ238" s="845" t="s">
        <v>798</v>
      </c>
      <c r="AR238" s="845" t="s">
        <v>798</v>
      </c>
      <c r="AS238" s="845" t="s">
        <v>798</v>
      </c>
      <c r="AT238" s="845" t="s">
        <v>798</v>
      </c>
      <c r="AU238" s="845" t="s">
        <v>798</v>
      </c>
      <c r="AV238" s="845" t="s">
        <v>798</v>
      </c>
      <c r="AW238" s="845" t="s">
        <v>798</v>
      </c>
      <c r="AX238" s="845" t="s">
        <v>798</v>
      </c>
      <c r="AY238" s="845" t="s">
        <v>798</v>
      </c>
      <c r="AZ238" s="845" t="s">
        <v>798</v>
      </c>
      <c r="BA238" s="845" t="s">
        <v>798</v>
      </c>
      <c r="BB238" s="845" t="s">
        <v>798</v>
      </c>
      <c r="BC238" s="845" t="s">
        <v>798</v>
      </c>
      <c r="BD238" s="845" t="s">
        <v>798</v>
      </c>
      <c r="BE238" s="845" t="s">
        <v>798</v>
      </c>
      <c r="BF238" s="845" t="s">
        <v>798</v>
      </c>
      <c r="BG238" s="845" t="s">
        <v>798</v>
      </c>
      <c r="BH238" s="845" t="s">
        <v>798</v>
      </c>
      <c r="BI238" s="845" t="s">
        <v>798</v>
      </c>
      <c r="BJ238" s="845" t="s">
        <v>798</v>
      </c>
      <c r="BK238" s="845" t="s">
        <v>798</v>
      </c>
      <c r="BL238" s="845" t="s">
        <v>798</v>
      </c>
      <c r="BM238" s="845" t="s">
        <v>798</v>
      </c>
      <c r="BN238" s="845" t="s">
        <v>798</v>
      </c>
      <c r="BO238" s="845" t="s">
        <v>798</v>
      </c>
      <c r="BP238" s="845" t="s">
        <v>798</v>
      </c>
      <c r="BQ238" s="845" t="s">
        <v>798</v>
      </c>
      <c r="BR238" s="845" t="s">
        <v>798</v>
      </c>
      <c r="BS238" s="845" t="s">
        <v>798</v>
      </c>
      <c r="BT238" s="845" t="s">
        <v>798</v>
      </c>
      <c r="BU238" s="845" t="s">
        <v>798</v>
      </c>
      <c r="BV238" s="845" t="s">
        <v>798</v>
      </c>
      <c r="BW238" s="845" t="s">
        <v>798</v>
      </c>
      <c r="BX238" s="845" t="s">
        <v>798</v>
      </c>
      <c r="BY238" s="845" t="s">
        <v>798</v>
      </c>
      <c r="BZ238" s="845" t="s">
        <v>798</v>
      </c>
      <c r="CA238" s="845" t="s">
        <v>798</v>
      </c>
      <c r="CB238" s="845" t="s">
        <v>798</v>
      </c>
      <c r="CC238" s="845" t="s">
        <v>798</v>
      </c>
      <c r="CD238" s="845" t="s">
        <v>798</v>
      </c>
      <c r="CE238" s="845" t="s">
        <v>798</v>
      </c>
      <c r="CF238" s="845" t="s">
        <v>798</v>
      </c>
      <c r="CG238" s="845" t="s">
        <v>798</v>
      </c>
      <c r="CH238" s="845" t="s">
        <v>798</v>
      </c>
      <c r="CI238" s="845" t="s">
        <v>798</v>
      </c>
      <c r="CJ238" s="845" t="s">
        <v>798</v>
      </c>
      <c r="CK238" s="845" t="s">
        <v>798</v>
      </c>
      <c r="CL238" s="845" t="s">
        <v>798</v>
      </c>
      <c r="CM238" s="845" t="s">
        <v>798</v>
      </c>
      <c r="CN238" s="845" t="s">
        <v>798</v>
      </c>
      <c r="CO238" s="845" t="s">
        <v>798</v>
      </c>
      <c r="CP238" s="845" t="s">
        <v>798</v>
      </c>
      <c r="CQ238" s="845" t="s">
        <v>798</v>
      </c>
      <c r="CR238" s="845" t="s">
        <v>798</v>
      </c>
      <c r="CS238" s="845" t="s">
        <v>798</v>
      </c>
      <c r="CT238" s="845" t="s">
        <v>798</v>
      </c>
      <c r="CU238" s="845" t="s">
        <v>798</v>
      </c>
      <c r="CV238" s="845" t="s">
        <v>798</v>
      </c>
      <c r="CW238" s="845" t="s">
        <v>798</v>
      </c>
      <c r="CX238" s="845" t="s">
        <v>798</v>
      </c>
      <c r="CY238" s="845" t="s">
        <v>798</v>
      </c>
      <c r="CZ238" s="845" t="s">
        <v>798</v>
      </c>
      <c r="DA238" s="845" t="s">
        <v>798</v>
      </c>
      <c r="DB238" s="845" t="s">
        <v>798</v>
      </c>
      <c r="DC238" s="845" t="s">
        <v>798</v>
      </c>
      <c r="DD238" s="845" t="s">
        <v>798</v>
      </c>
      <c r="DE238" s="845" t="s">
        <v>798</v>
      </c>
      <c r="DF238" s="845" t="s">
        <v>798</v>
      </c>
      <c r="DG238" s="845" t="s">
        <v>798</v>
      </c>
      <c r="DH238" s="845" t="s">
        <v>798</v>
      </c>
      <c r="DI238" s="845" t="s">
        <v>798</v>
      </c>
      <c r="DJ238" s="845" t="s">
        <v>798</v>
      </c>
      <c r="DK238" s="845" t="s">
        <v>798</v>
      </c>
      <c r="DL238" s="845" t="s">
        <v>798</v>
      </c>
      <c r="DM238" s="845" t="s">
        <v>798</v>
      </c>
      <c r="DN238" s="845" t="s">
        <v>798</v>
      </c>
      <c r="DO238" s="845" t="s">
        <v>798</v>
      </c>
      <c r="DP238" s="845" t="s">
        <v>798</v>
      </c>
      <c r="DQ238" s="845" t="s">
        <v>798</v>
      </c>
      <c r="DR238" s="845" t="s">
        <v>798</v>
      </c>
      <c r="DS238" s="845" t="s">
        <v>798</v>
      </c>
      <c r="DT238" s="845" t="s">
        <v>798</v>
      </c>
      <c r="DU238" s="845" t="s">
        <v>798</v>
      </c>
      <c r="DV238" s="845" t="s">
        <v>798</v>
      </c>
      <c r="DW238" s="845" t="s">
        <v>798</v>
      </c>
      <c r="DX238" s="845" t="s">
        <v>798</v>
      </c>
      <c r="DY238" s="845" t="s">
        <v>798</v>
      </c>
      <c r="DZ238" s="845" t="s">
        <v>798</v>
      </c>
      <c r="EA238" s="845" t="s">
        <v>798</v>
      </c>
      <c r="EB238" s="845" t="s">
        <v>798</v>
      </c>
      <c r="EC238" s="845" t="s">
        <v>798</v>
      </c>
      <c r="ED238" s="845" t="s">
        <v>798</v>
      </c>
      <c r="EE238" s="845" t="s">
        <v>798</v>
      </c>
      <c r="EF238" s="845" t="s">
        <v>798</v>
      </c>
    </row>
    <row r="239" spans="1:136" x14ac:dyDescent="0.2">
      <c r="A239" s="845">
        <v>235</v>
      </c>
      <c r="B239" s="845">
        <v>7</v>
      </c>
      <c r="C239" s="845" t="s">
        <v>798</v>
      </c>
      <c r="D239" s="845" t="s">
        <v>798</v>
      </c>
      <c r="E239" s="845" t="s">
        <v>798</v>
      </c>
      <c r="F239" s="845" t="s">
        <v>798</v>
      </c>
      <c r="G239" s="845" t="s">
        <v>798</v>
      </c>
      <c r="H239" s="845" t="s">
        <v>798</v>
      </c>
      <c r="I239" s="845" t="s">
        <v>798</v>
      </c>
      <c r="J239" s="845" t="s">
        <v>798</v>
      </c>
      <c r="K239" s="845" t="s">
        <v>798</v>
      </c>
      <c r="L239" s="845" t="s">
        <v>798</v>
      </c>
      <c r="M239" s="845" t="s">
        <v>798</v>
      </c>
      <c r="N239" s="845" t="s">
        <v>798</v>
      </c>
      <c r="O239" s="845" t="s">
        <v>798</v>
      </c>
      <c r="P239" s="845" t="s">
        <v>798</v>
      </c>
      <c r="Q239" s="845" t="s">
        <v>798</v>
      </c>
      <c r="R239" s="845" t="s">
        <v>798</v>
      </c>
      <c r="S239" s="845" t="s">
        <v>798</v>
      </c>
      <c r="T239" s="845" t="s">
        <v>798</v>
      </c>
      <c r="U239" s="845" t="s">
        <v>798</v>
      </c>
      <c r="V239" s="845" t="s">
        <v>798</v>
      </c>
      <c r="W239" s="845" t="s">
        <v>798</v>
      </c>
      <c r="X239" s="845" t="s">
        <v>798</v>
      </c>
      <c r="Y239" s="845" t="s">
        <v>798</v>
      </c>
      <c r="Z239" s="845" t="s">
        <v>798</v>
      </c>
      <c r="AA239" s="845" t="s">
        <v>798</v>
      </c>
      <c r="AB239" s="845" t="s">
        <v>798</v>
      </c>
      <c r="AC239" s="845" t="s">
        <v>798</v>
      </c>
      <c r="AD239" s="845" t="s">
        <v>798</v>
      </c>
      <c r="AE239" s="845" t="s">
        <v>798</v>
      </c>
      <c r="AF239" s="845" t="s">
        <v>798</v>
      </c>
      <c r="AG239" s="845" t="s">
        <v>798</v>
      </c>
      <c r="AH239" s="845" t="s">
        <v>798</v>
      </c>
      <c r="AI239" s="845" t="s">
        <v>798</v>
      </c>
      <c r="AJ239" s="845" t="s">
        <v>798</v>
      </c>
      <c r="AK239" s="845" t="s">
        <v>798</v>
      </c>
      <c r="AL239" s="845" t="s">
        <v>798</v>
      </c>
      <c r="AM239" s="845" t="s">
        <v>798</v>
      </c>
      <c r="AN239" s="845" t="s">
        <v>798</v>
      </c>
      <c r="AO239" s="845" t="s">
        <v>798</v>
      </c>
      <c r="AP239" s="845" t="s">
        <v>798</v>
      </c>
      <c r="AQ239" s="845" t="s">
        <v>798</v>
      </c>
      <c r="AR239" s="845" t="s">
        <v>798</v>
      </c>
      <c r="AS239" s="845" t="s">
        <v>798</v>
      </c>
      <c r="AT239" s="845" t="s">
        <v>798</v>
      </c>
      <c r="AU239" s="845" t="s">
        <v>798</v>
      </c>
      <c r="AV239" s="845" t="s">
        <v>798</v>
      </c>
      <c r="AW239" s="845" t="s">
        <v>798</v>
      </c>
      <c r="AX239" s="845" t="s">
        <v>798</v>
      </c>
      <c r="AY239" s="845" t="s">
        <v>798</v>
      </c>
      <c r="AZ239" s="845" t="s">
        <v>798</v>
      </c>
      <c r="BA239" s="845" t="s">
        <v>798</v>
      </c>
      <c r="BB239" s="845" t="s">
        <v>798</v>
      </c>
      <c r="BC239" s="845" t="s">
        <v>798</v>
      </c>
      <c r="BD239" s="845" t="s">
        <v>798</v>
      </c>
      <c r="BE239" s="845" t="s">
        <v>798</v>
      </c>
      <c r="BF239" s="845" t="s">
        <v>798</v>
      </c>
      <c r="BG239" s="845" t="s">
        <v>798</v>
      </c>
      <c r="BH239" s="845" t="s">
        <v>798</v>
      </c>
      <c r="BI239" s="845" t="s">
        <v>798</v>
      </c>
      <c r="BJ239" s="845" t="s">
        <v>798</v>
      </c>
      <c r="BK239" s="845" t="s">
        <v>798</v>
      </c>
      <c r="BL239" s="845" t="s">
        <v>798</v>
      </c>
      <c r="BM239" s="845" t="s">
        <v>798</v>
      </c>
      <c r="BN239" s="845" t="s">
        <v>798</v>
      </c>
      <c r="BO239" s="845" t="s">
        <v>798</v>
      </c>
      <c r="BP239" s="845" t="s">
        <v>798</v>
      </c>
      <c r="BQ239" s="845" t="s">
        <v>798</v>
      </c>
      <c r="BR239" s="845" t="s">
        <v>798</v>
      </c>
      <c r="BS239" s="845" t="s">
        <v>798</v>
      </c>
      <c r="BT239" s="845" t="s">
        <v>798</v>
      </c>
      <c r="BU239" s="845" t="s">
        <v>798</v>
      </c>
      <c r="BV239" s="845" t="s">
        <v>798</v>
      </c>
      <c r="BW239" s="845" t="s">
        <v>798</v>
      </c>
      <c r="BX239" s="845" t="s">
        <v>798</v>
      </c>
      <c r="BY239" s="845" t="s">
        <v>798</v>
      </c>
      <c r="BZ239" s="845" t="s">
        <v>798</v>
      </c>
      <c r="CA239" s="845" t="s">
        <v>798</v>
      </c>
      <c r="CB239" s="845" t="s">
        <v>798</v>
      </c>
      <c r="CC239" s="845" t="s">
        <v>798</v>
      </c>
      <c r="CD239" s="845" t="s">
        <v>798</v>
      </c>
      <c r="CE239" s="845" t="s">
        <v>798</v>
      </c>
      <c r="CF239" s="845" t="s">
        <v>798</v>
      </c>
      <c r="CG239" s="845" t="s">
        <v>798</v>
      </c>
      <c r="CH239" s="845" t="s">
        <v>798</v>
      </c>
      <c r="CI239" s="845" t="s">
        <v>798</v>
      </c>
      <c r="CJ239" s="845" t="s">
        <v>798</v>
      </c>
      <c r="CK239" s="845" t="s">
        <v>798</v>
      </c>
      <c r="CL239" s="845" t="s">
        <v>798</v>
      </c>
      <c r="CM239" s="845" t="s">
        <v>798</v>
      </c>
      <c r="CN239" s="845" t="s">
        <v>798</v>
      </c>
      <c r="CO239" s="845" t="s">
        <v>798</v>
      </c>
      <c r="CP239" s="845" t="s">
        <v>798</v>
      </c>
      <c r="CQ239" s="845" t="s">
        <v>798</v>
      </c>
      <c r="CR239" s="845" t="s">
        <v>798</v>
      </c>
      <c r="CS239" s="845" t="s">
        <v>798</v>
      </c>
      <c r="CT239" s="845" t="s">
        <v>798</v>
      </c>
      <c r="CU239" s="845" t="s">
        <v>798</v>
      </c>
      <c r="CV239" s="845" t="s">
        <v>798</v>
      </c>
      <c r="CW239" s="845" t="s">
        <v>798</v>
      </c>
      <c r="CX239" s="845" t="s">
        <v>798</v>
      </c>
      <c r="CY239" s="845" t="s">
        <v>798</v>
      </c>
      <c r="CZ239" s="845" t="s">
        <v>798</v>
      </c>
      <c r="DA239" s="845" t="s">
        <v>798</v>
      </c>
      <c r="DB239" s="845" t="s">
        <v>798</v>
      </c>
      <c r="DC239" s="845" t="s">
        <v>798</v>
      </c>
      <c r="DD239" s="845" t="s">
        <v>798</v>
      </c>
      <c r="DE239" s="845" t="s">
        <v>798</v>
      </c>
      <c r="DF239" s="845" t="s">
        <v>798</v>
      </c>
      <c r="DG239" s="845" t="s">
        <v>798</v>
      </c>
      <c r="DH239" s="845" t="s">
        <v>798</v>
      </c>
      <c r="DI239" s="845" t="s">
        <v>798</v>
      </c>
      <c r="DJ239" s="845" t="s">
        <v>798</v>
      </c>
      <c r="DK239" s="845" t="s">
        <v>798</v>
      </c>
      <c r="DL239" s="845" t="s">
        <v>798</v>
      </c>
      <c r="DM239" s="845" t="s">
        <v>798</v>
      </c>
      <c r="DN239" s="845" t="s">
        <v>798</v>
      </c>
      <c r="DO239" s="845" t="s">
        <v>798</v>
      </c>
      <c r="DP239" s="845" t="s">
        <v>798</v>
      </c>
      <c r="DQ239" s="845" t="s">
        <v>798</v>
      </c>
      <c r="DR239" s="845" t="s">
        <v>798</v>
      </c>
      <c r="DS239" s="845" t="s">
        <v>798</v>
      </c>
      <c r="DT239" s="845" t="s">
        <v>798</v>
      </c>
      <c r="DU239" s="845" t="s">
        <v>798</v>
      </c>
      <c r="DV239" s="845" t="s">
        <v>798</v>
      </c>
      <c r="DW239" s="845" t="s">
        <v>798</v>
      </c>
      <c r="DX239" s="845" t="s">
        <v>798</v>
      </c>
      <c r="DY239" s="845" t="s">
        <v>798</v>
      </c>
      <c r="DZ239" s="845" t="s">
        <v>798</v>
      </c>
      <c r="EA239" s="845" t="s">
        <v>798</v>
      </c>
      <c r="EB239" s="845" t="s">
        <v>798</v>
      </c>
      <c r="EC239" s="845" t="s">
        <v>798</v>
      </c>
      <c r="ED239" s="845" t="s">
        <v>798</v>
      </c>
      <c r="EE239" s="845" t="s">
        <v>798</v>
      </c>
      <c r="EF239" s="845" t="s">
        <v>798</v>
      </c>
    </row>
    <row r="240" spans="1:136" x14ac:dyDescent="0.2">
      <c r="A240" s="845">
        <v>236</v>
      </c>
      <c r="B240" s="845">
        <v>8</v>
      </c>
      <c r="C240" s="845" t="s">
        <v>798</v>
      </c>
      <c r="D240" s="845" t="s">
        <v>798</v>
      </c>
      <c r="E240" s="845" t="s">
        <v>798</v>
      </c>
      <c r="F240" s="845" t="s">
        <v>798</v>
      </c>
      <c r="G240" s="845" t="s">
        <v>798</v>
      </c>
      <c r="H240" s="845" t="s">
        <v>798</v>
      </c>
      <c r="I240" s="845" t="s">
        <v>798</v>
      </c>
      <c r="J240" s="845" t="s">
        <v>798</v>
      </c>
      <c r="K240" s="845" t="s">
        <v>798</v>
      </c>
      <c r="L240" s="845" t="s">
        <v>798</v>
      </c>
      <c r="M240" s="845" t="s">
        <v>798</v>
      </c>
      <c r="N240" s="845" t="s">
        <v>798</v>
      </c>
      <c r="O240" s="845" t="s">
        <v>798</v>
      </c>
      <c r="P240" s="845" t="s">
        <v>798</v>
      </c>
      <c r="Q240" s="845" t="s">
        <v>798</v>
      </c>
      <c r="R240" s="845" t="s">
        <v>798</v>
      </c>
      <c r="S240" s="845" t="s">
        <v>798</v>
      </c>
      <c r="T240" s="845" t="s">
        <v>798</v>
      </c>
      <c r="U240" s="845" t="s">
        <v>798</v>
      </c>
      <c r="V240" s="845" t="s">
        <v>798</v>
      </c>
      <c r="W240" s="845" t="s">
        <v>798</v>
      </c>
      <c r="X240" s="845" t="s">
        <v>798</v>
      </c>
      <c r="Y240" s="845" t="s">
        <v>798</v>
      </c>
      <c r="Z240" s="845" t="s">
        <v>798</v>
      </c>
      <c r="AA240" s="845" t="s">
        <v>798</v>
      </c>
      <c r="AB240" s="845" t="s">
        <v>798</v>
      </c>
      <c r="AC240" s="845" t="s">
        <v>798</v>
      </c>
      <c r="AD240" s="845" t="s">
        <v>798</v>
      </c>
      <c r="AE240" s="845" t="s">
        <v>798</v>
      </c>
      <c r="AF240" s="845" t="s">
        <v>798</v>
      </c>
      <c r="AG240" s="845" t="s">
        <v>798</v>
      </c>
      <c r="AH240" s="845" t="s">
        <v>798</v>
      </c>
      <c r="AI240" s="845" t="s">
        <v>798</v>
      </c>
      <c r="AJ240" s="845" t="s">
        <v>798</v>
      </c>
      <c r="AK240" s="845" t="s">
        <v>798</v>
      </c>
      <c r="AL240" s="845" t="s">
        <v>798</v>
      </c>
      <c r="AM240" s="845" t="s">
        <v>798</v>
      </c>
      <c r="AN240" s="845" t="s">
        <v>798</v>
      </c>
      <c r="AO240" s="845" t="s">
        <v>798</v>
      </c>
      <c r="AP240" s="845" t="s">
        <v>798</v>
      </c>
      <c r="AQ240" s="845" t="s">
        <v>798</v>
      </c>
      <c r="AR240" s="845" t="s">
        <v>798</v>
      </c>
      <c r="AS240" s="845" t="s">
        <v>798</v>
      </c>
      <c r="AT240" s="845" t="s">
        <v>798</v>
      </c>
      <c r="AU240" s="845" t="s">
        <v>798</v>
      </c>
      <c r="AV240" s="845" t="s">
        <v>798</v>
      </c>
      <c r="AW240" s="845" t="s">
        <v>798</v>
      </c>
      <c r="AX240" s="845" t="s">
        <v>798</v>
      </c>
      <c r="AY240" s="845" t="s">
        <v>798</v>
      </c>
      <c r="AZ240" s="845" t="s">
        <v>798</v>
      </c>
      <c r="BA240" s="845" t="s">
        <v>798</v>
      </c>
      <c r="BB240" s="845" t="s">
        <v>798</v>
      </c>
      <c r="BC240" s="845" t="s">
        <v>798</v>
      </c>
      <c r="BD240" s="845" t="s">
        <v>798</v>
      </c>
      <c r="BE240" s="845" t="s">
        <v>798</v>
      </c>
      <c r="BF240" s="845" t="s">
        <v>798</v>
      </c>
      <c r="BG240" s="845" t="s">
        <v>798</v>
      </c>
      <c r="BH240" s="845" t="s">
        <v>798</v>
      </c>
      <c r="BI240" s="845" t="s">
        <v>798</v>
      </c>
      <c r="BJ240" s="845" t="s">
        <v>798</v>
      </c>
      <c r="BK240" s="845" t="s">
        <v>798</v>
      </c>
      <c r="BL240" s="845" t="s">
        <v>798</v>
      </c>
      <c r="BM240" s="845" t="s">
        <v>798</v>
      </c>
      <c r="BN240" s="845" t="s">
        <v>798</v>
      </c>
      <c r="BO240" s="845" t="s">
        <v>798</v>
      </c>
      <c r="BP240" s="845" t="s">
        <v>798</v>
      </c>
      <c r="BQ240" s="845" t="s">
        <v>798</v>
      </c>
      <c r="BR240" s="845" t="s">
        <v>798</v>
      </c>
      <c r="BS240" s="845" t="s">
        <v>798</v>
      </c>
      <c r="BT240" s="845" t="s">
        <v>798</v>
      </c>
      <c r="BU240" s="845" t="s">
        <v>798</v>
      </c>
      <c r="BV240" s="845" t="s">
        <v>798</v>
      </c>
      <c r="BW240" s="845" t="s">
        <v>798</v>
      </c>
      <c r="BX240" s="845" t="s">
        <v>798</v>
      </c>
      <c r="BY240" s="845" t="s">
        <v>798</v>
      </c>
      <c r="BZ240" s="845" t="s">
        <v>798</v>
      </c>
      <c r="CA240" s="845" t="s">
        <v>798</v>
      </c>
      <c r="CB240" s="845" t="s">
        <v>798</v>
      </c>
      <c r="CC240" s="845" t="s">
        <v>798</v>
      </c>
      <c r="CD240" s="845" t="s">
        <v>798</v>
      </c>
      <c r="CE240" s="845" t="s">
        <v>798</v>
      </c>
      <c r="CF240" s="845" t="s">
        <v>798</v>
      </c>
      <c r="CG240" s="845" t="s">
        <v>798</v>
      </c>
      <c r="CH240" s="845" t="s">
        <v>798</v>
      </c>
      <c r="CI240" s="845" t="s">
        <v>798</v>
      </c>
      <c r="CJ240" s="845" t="s">
        <v>798</v>
      </c>
      <c r="CK240" s="845" t="s">
        <v>798</v>
      </c>
      <c r="CL240" s="845" t="s">
        <v>798</v>
      </c>
      <c r="CM240" s="845" t="s">
        <v>798</v>
      </c>
      <c r="CN240" s="845" t="s">
        <v>798</v>
      </c>
      <c r="CO240" s="845" t="s">
        <v>798</v>
      </c>
      <c r="CP240" s="845" t="s">
        <v>798</v>
      </c>
      <c r="CQ240" s="845" t="s">
        <v>798</v>
      </c>
      <c r="CR240" s="845" t="s">
        <v>798</v>
      </c>
      <c r="CS240" s="845" t="s">
        <v>798</v>
      </c>
      <c r="CT240" s="845" t="s">
        <v>798</v>
      </c>
      <c r="CU240" s="845" t="s">
        <v>798</v>
      </c>
      <c r="CV240" s="845" t="s">
        <v>798</v>
      </c>
      <c r="CW240" s="845" t="s">
        <v>798</v>
      </c>
      <c r="CX240" s="845" t="s">
        <v>798</v>
      </c>
      <c r="CY240" s="845" t="s">
        <v>798</v>
      </c>
      <c r="CZ240" s="845" t="s">
        <v>798</v>
      </c>
      <c r="DA240" s="845" t="s">
        <v>798</v>
      </c>
      <c r="DB240" s="845" t="s">
        <v>798</v>
      </c>
      <c r="DC240" s="845" t="s">
        <v>798</v>
      </c>
      <c r="DD240" s="845" t="s">
        <v>798</v>
      </c>
      <c r="DE240" s="845" t="s">
        <v>798</v>
      </c>
      <c r="DF240" s="845" t="s">
        <v>798</v>
      </c>
      <c r="DG240" s="845" t="s">
        <v>798</v>
      </c>
      <c r="DH240" s="845" t="s">
        <v>798</v>
      </c>
      <c r="DI240" s="845" t="s">
        <v>798</v>
      </c>
      <c r="DJ240" s="845" t="s">
        <v>798</v>
      </c>
      <c r="DK240" s="845" t="s">
        <v>798</v>
      </c>
      <c r="DL240" s="845" t="s">
        <v>798</v>
      </c>
      <c r="DM240" s="845" t="s">
        <v>798</v>
      </c>
      <c r="DN240" s="845" t="s">
        <v>798</v>
      </c>
      <c r="DO240" s="845" t="s">
        <v>798</v>
      </c>
      <c r="DP240" s="845" t="s">
        <v>798</v>
      </c>
      <c r="DQ240" s="845" t="s">
        <v>798</v>
      </c>
      <c r="DR240" s="845" t="s">
        <v>798</v>
      </c>
      <c r="DS240" s="845" t="s">
        <v>798</v>
      </c>
      <c r="DT240" s="845" t="s">
        <v>798</v>
      </c>
      <c r="DU240" s="845" t="s">
        <v>798</v>
      </c>
      <c r="DV240" s="845" t="s">
        <v>798</v>
      </c>
      <c r="DW240" s="845" t="s">
        <v>798</v>
      </c>
      <c r="DX240" s="845" t="s">
        <v>798</v>
      </c>
      <c r="DY240" s="845" t="s">
        <v>798</v>
      </c>
      <c r="DZ240" s="845" t="s">
        <v>798</v>
      </c>
      <c r="EA240" s="845" t="s">
        <v>798</v>
      </c>
      <c r="EB240" s="845" t="s">
        <v>798</v>
      </c>
      <c r="EC240" s="845" t="s">
        <v>798</v>
      </c>
      <c r="ED240" s="845" t="s">
        <v>798</v>
      </c>
      <c r="EE240" s="845" t="s">
        <v>798</v>
      </c>
      <c r="EF240" s="845" t="s">
        <v>798</v>
      </c>
    </row>
    <row r="241" spans="1:136" x14ac:dyDescent="0.2">
      <c r="A241" s="845">
        <v>237</v>
      </c>
      <c r="B241" s="845">
        <v>9</v>
      </c>
      <c r="C241" s="845" t="s">
        <v>798</v>
      </c>
      <c r="D241" s="845" t="s">
        <v>798</v>
      </c>
      <c r="E241" s="845" t="s">
        <v>798</v>
      </c>
      <c r="F241" s="845" t="s">
        <v>798</v>
      </c>
      <c r="G241" s="845" t="s">
        <v>798</v>
      </c>
      <c r="H241" s="845" t="s">
        <v>798</v>
      </c>
      <c r="I241" s="845" t="s">
        <v>798</v>
      </c>
      <c r="J241" s="845" t="s">
        <v>798</v>
      </c>
      <c r="K241" s="845" t="s">
        <v>798</v>
      </c>
      <c r="L241" s="845" t="s">
        <v>798</v>
      </c>
      <c r="M241" s="845" t="s">
        <v>798</v>
      </c>
      <c r="N241" s="845" t="s">
        <v>798</v>
      </c>
      <c r="O241" s="845" t="s">
        <v>798</v>
      </c>
      <c r="P241" s="845" t="s">
        <v>798</v>
      </c>
      <c r="Q241" s="845" t="s">
        <v>798</v>
      </c>
      <c r="R241" s="845" t="s">
        <v>798</v>
      </c>
      <c r="S241" s="845" t="s">
        <v>798</v>
      </c>
      <c r="T241" s="845" t="s">
        <v>798</v>
      </c>
      <c r="U241" s="845" t="s">
        <v>798</v>
      </c>
      <c r="V241" s="845" t="s">
        <v>798</v>
      </c>
      <c r="W241" s="845" t="s">
        <v>798</v>
      </c>
      <c r="X241" s="845" t="s">
        <v>798</v>
      </c>
      <c r="Y241" s="845" t="s">
        <v>798</v>
      </c>
      <c r="Z241" s="845" t="s">
        <v>798</v>
      </c>
      <c r="AA241" s="845" t="s">
        <v>798</v>
      </c>
      <c r="AB241" s="845" t="s">
        <v>798</v>
      </c>
      <c r="AC241" s="845" t="s">
        <v>798</v>
      </c>
      <c r="AD241" s="845" t="s">
        <v>798</v>
      </c>
      <c r="AE241" s="845" t="s">
        <v>798</v>
      </c>
      <c r="AF241" s="845" t="s">
        <v>798</v>
      </c>
      <c r="AG241" s="845" t="s">
        <v>798</v>
      </c>
      <c r="AH241" s="845" t="s">
        <v>798</v>
      </c>
      <c r="AI241" s="845" t="s">
        <v>798</v>
      </c>
      <c r="AJ241" s="845" t="s">
        <v>798</v>
      </c>
      <c r="AK241" s="845" t="s">
        <v>798</v>
      </c>
      <c r="AL241" s="845" t="s">
        <v>798</v>
      </c>
      <c r="AM241" s="845" t="s">
        <v>798</v>
      </c>
      <c r="AN241" s="845" t="s">
        <v>798</v>
      </c>
      <c r="AO241" s="845" t="s">
        <v>798</v>
      </c>
      <c r="AP241" s="845" t="s">
        <v>798</v>
      </c>
      <c r="AQ241" s="845" t="s">
        <v>798</v>
      </c>
      <c r="AR241" s="845" t="s">
        <v>798</v>
      </c>
      <c r="AS241" s="845" t="s">
        <v>798</v>
      </c>
      <c r="AT241" s="845" t="s">
        <v>798</v>
      </c>
      <c r="AU241" s="845" t="s">
        <v>798</v>
      </c>
      <c r="AV241" s="845" t="s">
        <v>798</v>
      </c>
      <c r="AW241" s="845" t="s">
        <v>798</v>
      </c>
      <c r="AX241" s="845" t="s">
        <v>798</v>
      </c>
      <c r="AY241" s="845" t="s">
        <v>798</v>
      </c>
      <c r="AZ241" s="845" t="s">
        <v>798</v>
      </c>
      <c r="BA241" s="845" t="s">
        <v>798</v>
      </c>
      <c r="BB241" s="845" t="s">
        <v>798</v>
      </c>
      <c r="BC241" s="845" t="s">
        <v>798</v>
      </c>
      <c r="BD241" s="845" t="s">
        <v>798</v>
      </c>
      <c r="BE241" s="845" t="s">
        <v>798</v>
      </c>
      <c r="BF241" s="845" t="s">
        <v>798</v>
      </c>
      <c r="BG241" s="845" t="s">
        <v>798</v>
      </c>
      <c r="BH241" s="845" t="s">
        <v>798</v>
      </c>
      <c r="BI241" s="845" t="s">
        <v>798</v>
      </c>
      <c r="BJ241" s="845" t="s">
        <v>798</v>
      </c>
      <c r="BK241" s="845" t="s">
        <v>798</v>
      </c>
      <c r="BL241" s="845" t="s">
        <v>798</v>
      </c>
      <c r="BM241" s="845" t="s">
        <v>798</v>
      </c>
      <c r="BN241" s="845" t="s">
        <v>798</v>
      </c>
      <c r="BO241" s="845" t="s">
        <v>798</v>
      </c>
      <c r="BP241" s="845" t="s">
        <v>798</v>
      </c>
      <c r="BQ241" s="845" t="s">
        <v>798</v>
      </c>
      <c r="BR241" s="845" t="s">
        <v>798</v>
      </c>
      <c r="BS241" s="845" t="s">
        <v>798</v>
      </c>
      <c r="BT241" s="845" t="s">
        <v>798</v>
      </c>
      <c r="BU241" s="845" t="s">
        <v>798</v>
      </c>
      <c r="BV241" s="845" t="s">
        <v>798</v>
      </c>
      <c r="BW241" s="845" t="s">
        <v>798</v>
      </c>
      <c r="BX241" s="845" t="s">
        <v>798</v>
      </c>
      <c r="BY241" s="845" t="s">
        <v>798</v>
      </c>
      <c r="BZ241" s="845" t="s">
        <v>798</v>
      </c>
      <c r="CA241" s="845" t="s">
        <v>798</v>
      </c>
      <c r="CB241" s="845" t="s">
        <v>798</v>
      </c>
      <c r="CC241" s="845" t="s">
        <v>798</v>
      </c>
      <c r="CD241" s="845" t="s">
        <v>798</v>
      </c>
      <c r="CE241" s="845" t="s">
        <v>798</v>
      </c>
      <c r="CF241" s="845" t="s">
        <v>798</v>
      </c>
      <c r="CG241" s="845" t="s">
        <v>798</v>
      </c>
      <c r="CH241" s="845" t="s">
        <v>798</v>
      </c>
      <c r="CI241" s="845" t="s">
        <v>798</v>
      </c>
      <c r="CJ241" s="845" t="s">
        <v>798</v>
      </c>
      <c r="CK241" s="845" t="s">
        <v>798</v>
      </c>
      <c r="CL241" s="845" t="s">
        <v>798</v>
      </c>
      <c r="CM241" s="845" t="s">
        <v>798</v>
      </c>
      <c r="CN241" s="845" t="s">
        <v>798</v>
      </c>
      <c r="CO241" s="845" t="s">
        <v>798</v>
      </c>
      <c r="CP241" s="845" t="s">
        <v>798</v>
      </c>
      <c r="CQ241" s="845" t="s">
        <v>798</v>
      </c>
      <c r="CR241" s="845" t="s">
        <v>798</v>
      </c>
      <c r="CS241" s="845" t="s">
        <v>798</v>
      </c>
      <c r="CT241" s="845" t="s">
        <v>798</v>
      </c>
      <c r="CU241" s="845" t="s">
        <v>798</v>
      </c>
      <c r="CV241" s="845" t="s">
        <v>798</v>
      </c>
      <c r="CW241" s="845" t="s">
        <v>798</v>
      </c>
      <c r="CX241" s="845" t="s">
        <v>798</v>
      </c>
      <c r="CY241" s="845" t="s">
        <v>798</v>
      </c>
      <c r="CZ241" s="845" t="s">
        <v>798</v>
      </c>
      <c r="DA241" s="845" t="s">
        <v>798</v>
      </c>
      <c r="DB241" s="845" t="s">
        <v>798</v>
      </c>
      <c r="DC241" s="845" t="s">
        <v>798</v>
      </c>
      <c r="DD241" s="845" t="s">
        <v>798</v>
      </c>
      <c r="DE241" s="845" t="s">
        <v>798</v>
      </c>
      <c r="DF241" s="845" t="s">
        <v>798</v>
      </c>
      <c r="DG241" s="845" t="s">
        <v>798</v>
      </c>
      <c r="DH241" s="845" t="s">
        <v>798</v>
      </c>
      <c r="DI241" s="845" t="s">
        <v>798</v>
      </c>
      <c r="DJ241" s="845" t="s">
        <v>798</v>
      </c>
      <c r="DK241" s="845" t="s">
        <v>798</v>
      </c>
      <c r="DL241" s="845" t="s">
        <v>798</v>
      </c>
      <c r="DM241" s="845" t="s">
        <v>798</v>
      </c>
      <c r="DN241" s="845" t="s">
        <v>798</v>
      </c>
      <c r="DO241" s="845" t="s">
        <v>798</v>
      </c>
      <c r="DP241" s="845" t="s">
        <v>798</v>
      </c>
      <c r="DQ241" s="845" t="s">
        <v>798</v>
      </c>
      <c r="DR241" s="845" t="s">
        <v>798</v>
      </c>
      <c r="DS241" s="845" t="s">
        <v>798</v>
      </c>
      <c r="DT241" s="845" t="s">
        <v>798</v>
      </c>
      <c r="DU241" s="845" t="s">
        <v>798</v>
      </c>
      <c r="DV241" s="845" t="s">
        <v>798</v>
      </c>
      <c r="DW241" s="845" t="s">
        <v>798</v>
      </c>
      <c r="DX241" s="845" t="s">
        <v>798</v>
      </c>
      <c r="DY241" s="845" t="s">
        <v>798</v>
      </c>
      <c r="DZ241" s="845" t="s">
        <v>798</v>
      </c>
      <c r="EA241" s="845" t="s">
        <v>798</v>
      </c>
      <c r="EB241" s="845" t="s">
        <v>798</v>
      </c>
      <c r="EC241" s="845" t="s">
        <v>798</v>
      </c>
      <c r="ED241" s="845" t="s">
        <v>798</v>
      </c>
      <c r="EE241" s="845" t="s">
        <v>798</v>
      </c>
      <c r="EF241" s="845" t="s">
        <v>798</v>
      </c>
    </row>
    <row r="242" spans="1:136" x14ac:dyDescent="0.2">
      <c r="A242" s="845">
        <v>238</v>
      </c>
      <c r="B242" s="845">
        <v>10</v>
      </c>
      <c r="C242" s="845" t="s">
        <v>798</v>
      </c>
      <c r="D242" s="845" t="s">
        <v>798</v>
      </c>
      <c r="E242" s="845" t="s">
        <v>798</v>
      </c>
      <c r="F242" s="845" t="s">
        <v>798</v>
      </c>
      <c r="G242" s="845" t="s">
        <v>798</v>
      </c>
      <c r="H242" s="845" t="s">
        <v>798</v>
      </c>
      <c r="I242" s="845" t="s">
        <v>798</v>
      </c>
      <c r="J242" s="845" t="s">
        <v>798</v>
      </c>
      <c r="K242" s="845" t="s">
        <v>798</v>
      </c>
      <c r="L242" s="845" t="s">
        <v>798</v>
      </c>
      <c r="M242" s="845" t="s">
        <v>798</v>
      </c>
      <c r="N242" s="845" t="s">
        <v>798</v>
      </c>
      <c r="O242" s="845" t="s">
        <v>798</v>
      </c>
      <c r="P242" s="845" t="s">
        <v>798</v>
      </c>
      <c r="Q242" s="845" t="s">
        <v>798</v>
      </c>
      <c r="R242" s="845" t="s">
        <v>798</v>
      </c>
      <c r="S242" s="845" t="s">
        <v>798</v>
      </c>
      <c r="T242" s="845" t="s">
        <v>798</v>
      </c>
      <c r="U242" s="845" t="s">
        <v>798</v>
      </c>
      <c r="V242" s="845" t="s">
        <v>798</v>
      </c>
      <c r="W242" s="845" t="s">
        <v>798</v>
      </c>
      <c r="X242" s="845" t="s">
        <v>798</v>
      </c>
      <c r="Y242" s="845" t="s">
        <v>798</v>
      </c>
      <c r="Z242" s="845" t="s">
        <v>798</v>
      </c>
      <c r="AA242" s="845" t="s">
        <v>798</v>
      </c>
      <c r="AB242" s="845" t="s">
        <v>798</v>
      </c>
      <c r="AC242" s="845" t="s">
        <v>798</v>
      </c>
      <c r="AD242" s="845" t="s">
        <v>798</v>
      </c>
      <c r="AE242" s="845" t="s">
        <v>798</v>
      </c>
      <c r="AF242" s="845" t="s">
        <v>798</v>
      </c>
      <c r="AG242" s="845" t="s">
        <v>798</v>
      </c>
      <c r="AH242" s="845" t="s">
        <v>798</v>
      </c>
      <c r="AI242" s="845" t="s">
        <v>798</v>
      </c>
      <c r="AJ242" s="845" t="s">
        <v>798</v>
      </c>
      <c r="AK242" s="845" t="s">
        <v>798</v>
      </c>
      <c r="AL242" s="845" t="s">
        <v>798</v>
      </c>
      <c r="AM242" s="845" t="s">
        <v>798</v>
      </c>
      <c r="AN242" s="845" t="s">
        <v>798</v>
      </c>
      <c r="AO242" s="845" t="s">
        <v>798</v>
      </c>
      <c r="AP242" s="845" t="s">
        <v>798</v>
      </c>
      <c r="AQ242" s="845" t="s">
        <v>798</v>
      </c>
      <c r="AR242" s="845" t="s">
        <v>798</v>
      </c>
      <c r="AS242" s="845" t="s">
        <v>798</v>
      </c>
      <c r="AT242" s="845" t="s">
        <v>798</v>
      </c>
      <c r="AU242" s="845" t="s">
        <v>798</v>
      </c>
      <c r="AV242" s="845" t="s">
        <v>798</v>
      </c>
      <c r="AW242" s="845" t="s">
        <v>798</v>
      </c>
      <c r="AX242" s="845" t="s">
        <v>798</v>
      </c>
      <c r="AY242" s="845" t="s">
        <v>798</v>
      </c>
      <c r="AZ242" s="845" t="s">
        <v>798</v>
      </c>
      <c r="BA242" s="845" t="s">
        <v>798</v>
      </c>
      <c r="BB242" s="845" t="s">
        <v>798</v>
      </c>
      <c r="BC242" s="845" t="s">
        <v>798</v>
      </c>
      <c r="BD242" s="845" t="s">
        <v>798</v>
      </c>
      <c r="BE242" s="845" t="s">
        <v>798</v>
      </c>
      <c r="BF242" s="845" t="s">
        <v>798</v>
      </c>
      <c r="BG242" s="845" t="s">
        <v>798</v>
      </c>
      <c r="BH242" s="845" t="s">
        <v>798</v>
      </c>
      <c r="BI242" s="845" t="s">
        <v>798</v>
      </c>
      <c r="BJ242" s="845" t="s">
        <v>798</v>
      </c>
      <c r="BK242" s="845" t="s">
        <v>798</v>
      </c>
      <c r="BL242" s="845" t="s">
        <v>798</v>
      </c>
      <c r="BM242" s="845" t="s">
        <v>798</v>
      </c>
      <c r="BN242" s="845" t="s">
        <v>798</v>
      </c>
      <c r="BO242" s="845" t="s">
        <v>798</v>
      </c>
      <c r="BP242" s="845" t="s">
        <v>798</v>
      </c>
      <c r="BQ242" s="845" t="s">
        <v>798</v>
      </c>
      <c r="BR242" s="845" t="s">
        <v>798</v>
      </c>
      <c r="BS242" s="845" t="s">
        <v>798</v>
      </c>
      <c r="BT242" s="845" t="s">
        <v>798</v>
      </c>
      <c r="BU242" s="845" t="s">
        <v>798</v>
      </c>
      <c r="BV242" s="845" t="s">
        <v>798</v>
      </c>
      <c r="BW242" s="845" t="s">
        <v>798</v>
      </c>
      <c r="BX242" s="845" t="s">
        <v>798</v>
      </c>
      <c r="BY242" s="845" t="s">
        <v>798</v>
      </c>
      <c r="BZ242" s="845" t="s">
        <v>798</v>
      </c>
      <c r="CA242" s="845" t="s">
        <v>798</v>
      </c>
      <c r="CB242" s="845" t="s">
        <v>798</v>
      </c>
      <c r="CC242" s="845" t="s">
        <v>798</v>
      </c>
      <c r="CD242" s="845" t="s">
        <v>798</v>
      </c>
      <c r="CE242" s="845" t="s">
        <v>798</v>
      </c>
      <c r="CF242" s="845" t="s">
        <v>798</v>
      </c>
      <c r="CG242" s="845" t="s">
        <v>798</v>
      </c>
      <c r="CH242" s="845" t="s">
        <v>798</v>
      </c>
      <c r="CI242" s="845" t="s">
        <v>798</v>
      </c>
      <c r="CJ242" s="845" t="s">
        <v>798</v>
      </c>
      <c r="CK242" s="845" t="s">
        <v>798</v>
      </c>
      <c r="CL242" s="845" t="s">
        <v>798</v>
      </c>
      <c r="CM242" s="845" t="s">
        <v>798</v>
      </c>
      <c r="CN242" s="845" t="s">
        <v>798</v>
      </c>
      <c r="CO242" s="845" t="s">
        <v>798</v>
      </c>
      <c r="CP242" s="845" t="s">
        <v>798</v>
      </c>
      <c r="CQ242" s="845" t="s">
        <v>798</v>
      </c>
      <c r="CR242" s="845" t="s">
        <v>798</v>
      </c>
      <c r="CS242" s="845" t="s">
        <v>798</v>
      </c>
      <c r="CT242" s="845" t="s">
        <v>798</v>
      </c>
      <c r="CU242" s="845" t="s">
        <v>798</v>
      </c>
      <c r="CV242" s="845" t="s">
        <v>798</v>
      </c>
      <c r="CW242" s="845" t="s">
        <v>798</v>
      </c>
      <c r="CX242" s="845" t="s">
        <v>798</v>
      </c>
      <c r="CY242" s="845" t="s">
        <v>798</v>
      </c>
      <c r="CZ242" s="845" t="s">
        <v>798</v>
      </c>
      <c r="DA242" s="845" t="s">
        <v>798</v>
      </c>
      <c r="DB242" s="845" t="s">
        <v>798</v>
      </c>
      <c r="DC242" s="845" t="s">
        <v>798</v>
      </c>
      <c r="DD242" s="845" t="s">
        <v>798</v>
      </c>
      <c r="DE242" s="845" t="s">
        <v>798</v>
      </c>
      <c r="DF242" s="845" t="s">
        <v>798</v>
      </c>
      <c r="DG242" s="845" t="s">
        <v>798</v>
      </c>
      <c r="DH242" s="845" t="s">
        <v>798</v>
      </c>
      <c r="DI242" s="845" t="s">
        <v>798</v>
      </c>
      <c r="DJ242" s="845" t="s">
        <v>798</v>
      </c>
      <c r="DK242" s="845" t="s">
        <v>798</v>
      </c>
      <c r="DL242" s="845" t="s">
        <v>798</v>
      </c>
      <c r="DM242" s="845" t="s">
        <v>798</v>
      </c>
      <c r="DN242" s="845" t="s">
        <v>798</v>
      </c>
      <c r="DO242" s="845" t="s">
        <v>798</v>
      </c>
      <c r="DP242" s="845" t="s">
        <v>798</v>
      </c>
      <c r="DQ242" s="845" t="s">
        <v>798</v>
      </c>
      <c r="DR242" s="845" t="s">
        <v>798</v>
      </c>
      <c r="DS242" s="845" t="s">
        <v>798</v>
      </c>
      <c r="DT242" s="845" t="s">
        <v>798</v>
      </c>
      <c r="DU242" s="845" t="s">
        <v>798</v>
      </c>
      <c r="DV242" s="845" t="s">
        <v>798</v>
      </c>
      <c r="DW242" s="845" t="s">
        <v>798</v>
      </c>
      <c r="DX242" s="845" t="s">
        <v>798</v>
      </c>
      <c r="DY242" s="845" t="s">
        <v>798</v>
      </c>
      <c r="DZ242" s="845" t="s">
        <v>798</v>
      </c>
      <c r="EA242" s="845" t="s">
        <v>798</v>
      </c>
      <c r="EB242" s="845" t="s">
        <v>798</v>
      </c>
      <c r="EC242" s="845" t="s">
        <v>798</v>
      </c>
      <c r="ED242" s="845" t="s">
        <v>798</v>
      </c>
      <c r="EE242" s="845" t="s">
        <v>798</v>
      </c>
      <c r="EF242" s="845" t="s">
        <v>798</v>
      </c>
    </row>
    <row r="243" spans="1:136" x14ac:dyDescent="0.2">
      <c r="A243" s="845">
        <v>239</v>
      </c>
      <c r="B243" s="845">
        <v>11</v>
      </c>
      <c r="C243" s="845" t="s">
        <v>798</v>
      </c>
      <c r="D243" s="845" t="s">
        <v>798</v>
      </c>
      <c r="E243" s="845" t="s">
        <v>798</v>
      </c>
      <c r="F243" s="845" t="s">
        <v>798</v>
      </c>
      <c r="G243" s="845" t="s">
        <v>798</v>
      </c>
      <c r="H243" s="845" t="s">
        <v>798</v>
      </c>
      <c r="I243" s="845" t="s">
        <v>798</v>
      </c>
      <c r="J243" s="845" t="s">
        <v>798</v>
      </c>
      <c r="K243" s="845" t="s">
        <v>798</v>
      </c>
      <c r="L243" s="845" t="s">
        <v>798</v>
      </c>
      <c r="M243" s="845" t="s">
        <v>798</v>
      </c>
      <c r="N243" s="845" t="s">
        <v>798</v>
      </c>
      <c r="O243" s="845" t="s">
        <v>798</v>
      </c>
      <c r="P243" s="845" t="s">
        <v>798</v>
      </c>
      <c r="Q243" s="845" t="s">
        <v>798</v>
      </c>
      <c r="R243" s="845" t="s">
        <v>798</v>
      </c>
      <c r="S243" s="845" t="s">
        <v>798</v>
      </c>
      <c r="T243" s="845" t="s">
        <v>798</v>
      </c>
      <c r="U243" s="845" t="s">
        <v>798</v>
      </c>
      <c r="V243" s="845" t="s">
        <v>798</v>
      </c>
      <c r="W243" s="845" t="s">
        <v>798</v>
      </c>
      <c r="X243" s="845" t="s">
        <v>798</v>
      </c>
      <c r="Y243" s="845" t="s">
        <v>798</v>
      </c>
      <c r="Z243" s="845" t="s">
        <v>798</v>
      </c>
      <c r="AA243" s="845" t="s">
        <v>798</v>
      </c>
      <c r="AB243" s="845" t="s">
        <v>798</v>
      </c>
      <c r="AC243" s="845" t="s">
        <v>798</v>
      </c>
      <c r="AD243" s="845" t="s">
        <v>798</v>
      </c>
      <c r="AE243" s="845" t="s">
        <v>798</v>
      </c>
      <c r="AF243" s="845" t="s">
        <v>798</v>
      </c>
      <c r="AG243" s="845" t="s">
        <v>798</v>
      </c>
      <c r="AH243" s="845" t="s">
        <v>798</v>
      </c>
      <c r="AI243" s="845" t="s">
        <v>798</v>
      </c>
      <c r="AJ243" s="845" t="s">
        <v>798</v>
      </c>
      <c r="AK243" s="845" t="s">
        <v>798</v>
      </c>
      <c r="AL243" s="845" t="s">
        <v>798</v>
      </c>
      <c r="AM243" s="845" t="s">
        <v>798</v>
      </c>
      <c r="AN243" s="845" t="s">
        <v>798</v>
      </c>
      <c r="AO243" s="845" t="s">
        <v>798</v>
      </c>
      <c r="AP243" s="845" t="s">
        <v>798</v>
      </c>
      <c r="AQ243" s="845" t="s">
        <v>798</v>
      </c>
      <c r="AR243" s="845" t="s">
        <v>798</v>
      </c>
      <c r="AS243" s="845" t="s">
        <v>798</v>
      </c>
      <c r="AT243" s="845" t="s">
        <v>798</v>
      </c>
      <c r="AU243" s="845" t="s">
        <v>798</v>
      </c>
      <c r="AV243" s="845" t="s">
        <v>798</v>
      </c>
      <c r="AW243" s="845" t="s">
        <v>798</v>
      </c>
      <c r="AX243" s="845" t="s">
        <v>798</v>
      </c>
      <c r="AY243" s="845" t="s">
        <v>798</v>
      </c>
      <c r="AZ243" s="845" t="s">
        <v>798</v>
      </c>
      <c r="BA243" s="845" t="s">
        <v>798</v>
      </c>
      <c r="BB243" s="845" t="s">
        <v>798</v>
      </c>
      <c r="BC243" s="845" t="s">
        <v>798</v>
      </c>
      <c r="BD243" s="845" t="s">
        <v>798</v>
      </c>
      <c r="BE243" s="845" t="s">
        <v>798</v>
      </c>
      <c r="BF243" s="845" t="s">
        <v>798</v>
      </c>
      <c r="BG243" s="845" t="s">
        <v>798</v>
      </c>
      <c r="BH243" s="845" t="s">
        <v>798</v>
      </c>
      <c r="BI243" s="845" t="s">
        <v>798</v>
      </c>
      <c r="BJ243" s="845" t="s">
        <v>798</v>
      </c>
      <c r="BK243" s="845" t="s">
        <v>798</v>
      </c>
      <c r="BL243" s="845" t="s">
        <v>798</v>
      </c>
      <c r="BM243" s="845" t="s">
        <v>798</v>
      </c>
      <c r="BN243" s="845" t="s">
        <v>798</v>
      </c>
      <c r="BO243" s="845" t="s">
        <v>798</v>
      </c>
      <c r="BP243" s="845" t="s">
        <v>798</v>
      </c>
      <c r="BQ243" s="845" t="s">
        <v>798</v>
      </c>
      <c r="BR243" s="845" t="s">
        <v>798</v>
      </c>
      <c r="BS243" s="845" t="s">
        <v>798</v>
      </c>
      <c r="BT243" s="845" t="s">
        <v>798</v>
      </c>
      <c r="BU243" s="845" t="s">
        <v>798</v>
      </c>
      <c r="BV243" s="845" t="s">
        <v>798</v>
      </c>
      <c r="BW243" s="845" t="s">
        <v>798</v>
      </c>
      <c r="BX243" s="845" t="s">
        <v>798</v>
      </c>
      <c r="BY243" s="845" t="s">
        <v>798</v>
      </c>
      <c r="BZ243" s="845" t="s">
        <v>798</v>
      </c>
      <c r="CA243" s="845" t="s">
        <v>798</v>
      </c>
      <c r="CB243" s="845" t="s">
        <v>798</v>
      </c>
      <c r="CC243" s="845" t="s">
        <v>798</v>
      </c>
      <c r="CD243" s="845" t="s">
        <v>798</v>
      </c>
      <c r="CE243" s="845" t="s">
        <v>798</v>
      </c>
      <c r="CF243" s="845" t="s">
        <v>798</v>
      </c>
      <c r="CG243" s="845" t="s">
        <v>798</v>
      </c>
      <c r="CH243" s="845" t="s">
        <v>798</v>
      </c>
      <c r="CI243" s="845" t="s">
        <v>798</v>
      </c>
      <c r="CJ243" s="845" t="s">
        <v>798</v>
      </c>
      <c r="CK243" s="845" t="s">
        <v>798</v>
      </c>
      <c r="CL243" s="845" t="s">
        <v>798</v>
      </c>
      <c r="CM243" s="845" t="s">
        <v>798</v>
      </c>
      <c r="CN243" s="845" t="s">
        <v>798</v>
      </c>
      <c r="CO243" s="845" t="s">
        <v>798</v>
      </c>
      <c r="CP243" s="845" t="s">
        <v>798</v>
      </c>
      <c r="CQ243" s="845" t="s">
        <v>798</v>
      </c>
      <c r="CR243" s="845" t="s">
        <v>798</v>
      </c>
      <c r="CS243" s="845" t="s">
        <v>798</v>
      </c>
      <c r="CT243" s="845" t="s">
        <v>798</v>
      </c>
      <c r="CU243" s="845" t="s">
        <v>798</v>
      </c>
      <c r="CV243" s="845" t="s">
        <v>798</v>
      </c>
      <c r="CW243" s="845" t="s">
        <v>798</v>
      </c>
      <c r="CX243" s="845" t="s">
        <v>798</v>
      </c>
      <c r="CY243" s="845" t="s">
        <v>798</v>
      </c>
      <c r="CZ243" s="845" t="s">
        <v>798</v>
      </c>
      <c r="DA243" s="845" t="s">
        <v>798</v>
      </c>
      <c r="DB243" s="845" t="s">
        <v>798</v>
      </c>
      <c r="DC243" s="845" t="s">
        <v>798</v>
      </c>
      <c r="DD243" s="845" t="s">
        <v>798</v>
      </c>
      <c r="DE243" s="845" t="s">
        <v>798</v>
      </c>
      <c r="DF243" s="845" t="s">
        <v>798</v>
      </c>
      <c r="DG243" s="845" t="s">
        <v>798</v>
      </c>
      <c r="DH243" s="845" t="s">
        <v>798</v>
      </c>
      <c r="DI243" s="845" t="s">
        <v>798</v>
      </c>
      <c r="DJ243" s="845" t="s">
        <v>798</v>
      </c>
      <c r="DK243" s="845" t="s">
        <v>798</v>
      </c>
      <c r="DL243" s="845" t="s">
        <v>798</v>
      </c>
      <c r="DM243" s="845" t="s">
        <v>798</v>
      </c>
      <c r="DN243" s="845" t="s">
        <v>798</v>
      </c>
      <c r="DO243" s="845" t="s">
        <v>798</v>
      </c>
      <c r="DP243" s="845" t="s">
        <v>798</v>
      </c>
      <c r="DQ243" s="845" t="s">
        <v>798</v>
      </c>
      <c r="DR243" s="845" t="s">
        <v>798</v>
      </c>
      <c r="DS243" s="845" t="s">
        <v>798</v>
      </c>
      <c r="DT243" s="845" t="s">
        <v>798</v>
      </c>
      <c r="DU243" s="845" t="s">
        <v>798</v>
      </c>
      <c r="DV243" s="845" t="s">
        <v>798</v>
      </c>
      <c r="DW243" s="845" t="s">
        <v>798</v>
      </c>
      <c r="DX243" s="845" t="s">
        <v>798</v>
      </c>
      <c r="DY243" s="845" t="s">
        <v>798</v>
      </c>
      <c r="DZ243" s="845" t="s">
        <v>798</v>
      </c>
      <c r="EA243" s="845" t="s">
        <v>798</v>
      </c>
      <c r="EB243" s="845" t="s">
        <v>798</v>
      </c>
      <c r="EC243" s="845" t="s">
        <v>798</v>
      </c>
      <c r="ED243" s="845" t="s">
        <v>798</v>
      </c>
      <c r="EE243" s="845" t="s">
        <v>798</v>
      </c>
      <c r="EF243" s="845" t="s">
        <v>798</v>
      </c>
    </row>
    <row r="244" spans="1:136" x14ac:dyDescent="0.2">
      <c r="A244" s="845">
        <v>240</v>
      </c>
      <c r="B244" s="845">
        <v>12</v>
      </c>
      <c r="C244" s="845" t="s">
        <v>798</v>
      </c>
      <c r="D244" s="845" t="s">
        <v>798</v>
      </c>
      <c r="E244" s="845" t="s">
        <v>798</v>
      </c>
      <c r="F244" s="845" t="s">
        <v>798</v>
      </c>
      <c r="G244" s="845" t="s">
        <v>798</v>
      </c>
      <c r="H244" s="845" t="s">
        <v>798</v>
      </c>
      <c r="I244" s="845" t="s">
        <v>798</v>
      </c>
      <c r="J244" s="845" t="s">
        <v>798</v>
      </c>
      <c r="K244" s="845" t="s">
        <v>798</v>
      </c>
      <c r="L244" s="845" t="s">
        <v>798</v>
      </c>
      <c r="M244" s="845" t="s">
        <v>798</v>
      </c>
      <c r="N244" s="845" t="s">
        <v>798</v>
      </c>
      <c r="O244" s="845" t="s">
        <v>798</v>
      </c>
      <c r="P244" s="845" t="s">
        <v>798</v>
      </c>
      <c r="Q244" s="845" t="s">
        <v>798</v>
      </c>
      <c r="R244" s="845" t="s">
        <v>798</v>
      </c>
      <c r="S244" s="845" t="s">
        <v>798</v>
      </c>
      <c r="T244" s="845" t="s">
        <v>798</v>
      </c>
      <c r="U244" s="845" t="s">
        <v>798</v>
      </c>
      <c r="V244" s="845" t="s">
        <v>798</v>
      </c>
      <c r="W244" s="845" t="s">
        <v>798</v>
      </c>
      <c r="X244" s="845" t="s">
        <v>798</v>
      </c>
      <c r="Y244" s="845" t="s">
        <v>798</v>
      </c>
      <c r="Z244" s="845" t="s">
        <v>798</v>
      </c>
      <c r="AA244" s="845" t="s">
        <v>798</v>
      </c>
      <c r="AB244" s="845" t="s">
        <v>798</v>
      </c>
      <c r="AC244" s="845" t="s">
        <v>798</v>
      </c>
      <c r="AD244" s="845" t="s">
        <v>798</v>
      </c>
      <c r="AE244" s="845" t="s">
        <v>798</v>
      </c>
      <c r="AF244" s="845" t="s">
        <v>798</v>
      </c>
      <c r="AG244" s="845" t="s">
        <v>798</v>
      </c>
      <c r="AH244" s="845" t="s">
        <v>798</v>
      </c>
      <c r="AI244" s="845" t="s">
        <v>798</v>
      </c>
      <c r="AJ244" s="845" t="s">
        <v>798</v>
      </c>
      <c r="AK244" s="845" t="s">
        <v>798</v>
      </c>
      <c r="AL244" s="845" t="s">
        <v>798</v>
      </c>
      <c r="AM244" s="845" t="s">
        <v>798</v>
      </c>
      <c r="AN244" s="845" t="s">
        <v>798</v>
      </c>
      <c r="AO244" s="845" t="s">
        <v>798</v>
      </c>
      <c r="AP244" s="845" t="s">
        <v>798</v>
      </c>
      <c r="AQ244" s="845" t="s">
        <v>798</v>
      </c>
      <c r="AR244" s="845" t="s">
        <v>798</v>
      </c>
      <c r="AS244" s="845" t="s">
        <v>798</v>
      </c>
      <c r="AT244" s="845" t="s">
        <v>798</v>
      </c>
      <c r="AU244" s="845" t="s">
        <v>798</v>
      </c>
      <c r="AV244" s="845" t="s">
        <v>798</v>
      </c>
      <c r="AW244" s="845" t="s">
        <v>798</v>
      </c>
      <c r="AX244" s="845" t="s">
        <v>798</v>
      </c>
      <c r="AY244" s="845" t="s">
        <v>798</v>
      </c>
      <c r="AZ244" s="845" t="s">
        <v>798</v>
      </c>
      <c r="BA244" s="845" t="s">
        <v>798</v>
      </c>
      <c r="BB244" s="845" t="s">
        <v>798</v>
      </c>
      <c r="BC244" s="845" t="s">
        <v>798</v>
      </c>
      <c r="BD244" s="845" t="s">
        <v>798</v>
      </c>
      <c r="BE244" s="845" t="s">
        <v>798</v>
      </c>
      <c r="BF244" s="845" t="s">
        <v>798</v>
      </c>
      <c r="BG244" s="845" t="s">
        <v>798</v>
      </c>
      <c r="BH244" s="845" t="s">
        <v>798</v>
      </c>
      <c r="BI244" s="845" t="s">
        <v>798</v>
      </c>
      <c r="BJ244" s="845" t="s">
        <v>798</v>
      </c>
      <c r="BK244" s="845" t="s">
        <v>798</v>
      </c>
      <c r="BL244" s="845" t="s">
        <v>798</v>
      </c>
      <c r="BM244" s="845" t="s">
        <v>798</v>
      </c>
      <c r="BN244" s="845" t="s">
        <v>798</v>
      </c>
      <c r="BO244" s="845" t="s">
        <v>798</v>
      </c>
      <c r="BP244" s="845" t="s">
        <v>798</v>
      </c>
      <c r="BQ244" s="845" t="s">
        <v>798</v>
      </c>
      <c r="BR244" s="845" t="s">
        <v>798</v>
      </c>
      <c r="BS244" s="845" t="s">
        <v>798</v>
      </c>
      <c r="BT244" s="845" t="s">
        <v>798</v>
      </c>
      <c r="BU244" s="845" t="s">
        <v>798</v>
      </c>
      <c r="BV244" s="845" t="s">
        <v>798</v>
      </c>
      <c r="BW244" s="845" t="s">
        <v>798</v>
      </c>
      <c r="BX244" s="845" t="s">
        <v>798</v>
      </c>
      <c r="BY244" s="845" t="s">
        <v>798</v>
      </c>
      <c r="BZ244" s="845" t="s">
        <v>798</v>
      </c>
      <c r="CA244" s="845" t="s">
        <v>798</v>
      </c>
      <c r="CB244" s="845" t="s">
        <v>798</v>
      </c>
      <c r="CC244" s="845" t="s">
        <v>798</v>
      </c>
      <c r="CD244" s="845" t="s">
        <v>798</v>
      </c>
      <c r="CE244" s="845" t="s">
        <v>798</v>
      </c>
      <c r="CF244" s="845" t="s">
        <v>798</v>
      </c>
      <c r="CG244" s="845" t="s">
        <v>798</v>
      </c>
      <c r="CH244" s="845" t="s">
        <v>798</v>
      </c>
      <c r="CI244" s="845" t="s">
        <v>798</v>
      </c>
      <c r="CJ244" s="845" t="s">
        <v>798</v>
      </c>
      <c r="CK244" s="845" t="s">
        <v>798</v>
      </c>
      <c r="CL244" s="845" t="s">
        <v>798</v>
      </c>
      <c r="CM244" s="845" t="s">
        <v>798</v>
      </c>
      <c r="CN244" s="845" t="s">
        <v>798</v>
      </c>
      <c r="CO244" s="845" t="s">
        <v>798</v>
      </c>
      <c r="CP244" s="845" t="s">
        <v>798</v>
      </c>
      <c r="CQ244" s="845" t="s">
        <v>798</v>
      </c>
      <c r="CR244" s="845" t="s">
        <v>798</v>
      </c>
      <c r="CS244" s="845" t="s">
        <v>798</v>
      </c>
      <c r="CT244" s="845" t="s">
        <v>798</v>
      </c>
      <c r="CU244" s="845" t="s">
        <v>798</v>
      </c>
      <c r="CV244" s="845" t="s">
        <v>798</v>
      </c>
      <c r="CW244" s="845" t="s">
        <v>798</v>
      </c>
      <c r="CX244" s="845" t="s">
        <v>798</v>
      </c>
      <c r="CY244" s="845" t="s">
        <v>798</v>
      </c>
      <c r="CZ244" s="845" t="s">
        <v>798</v>
      </c>
      <c r="DA244" s="845" t="s">
        <v>798</v>
      </c>
      <c r="DB244" s="845" t="s">
        <v>798</v>
      </c>
      <c r="DC244" s="845" t="s">
        <v>798</v>
      </c>
      <c r="DD244" s="845" t="s">
        <v>798</v>
      </c>
      <c r="DE244" s="845" t="s">
        <v>798</v>
      </c>
      <c r="DF244" s="845" t="s">
        <v>798</v>
      </c>
      <c r="DG244" s="845" t="s">
        <v>798</v>
      </c>
      <c r="DH244" s="845" t="s">
        <v>798</v>
      </c>
      <c r="DI244" s="845" t="s">
        <v>798</v>
      </c>
      <c r="DJ244" s="845" t="s">
        <v>798</v>
      </c>
      <c r="DK244" s="845" t="s">
        <v>798</v>
      </c>
      <c r="DL244" s="845" t="s">
        <v>798</v>
      </c>
      <c r="DM244" s="845" t="s">
        <v>798</v>
      </c>
      <c r="DN244" s="845" t="s">
        <v>798</v>
      </c>
      <c r="DO244" s="845" t="s">
        <v>798</v>
      </c>
      <c r="DP244" s="845" t="s">
        <v>798</v>
      </c>
      <c r="DQ244" s="845" t="s">
        <v>798</v>
      </c>
      <c r="DR244" s="845" t="s">
        <v>798</v>
      </c>
      <c r="DS244" s="845" t="s">
        <v>798</v>
      </c>
      <c r="DT244" s="845" t="s">
        <v>798</v>
      </c>
      <c r="DU244" s="845" t="s">
        <v>798</v>
      </c>
      <c r="DV244" s="845" t="s">
        <v>798</v>
      </c>
      <c r="DW244" s="845" t="s">
        <v>798</v>
      </c>
      <c r="DX244" s="845" t="s">
        <v>798</v>
      </c>
      <c r="DY244" s="845" t="s">
        <v>798</v>
      </c>
      <c r="DZ244" s="845" t="s">
        <v>798</v>
      </c>
      <c r="EA244" s="845" t="s">
        <v>798</v>
      </c>
      <c r="EB244" s="845" t="s">
        <v>798</v>
      </c>
      <c r="EC244" s="845" t="s">
        <v>798</v>
      </c>
      <c r="ED244" s="845" t="s">
        <v>798</v>
      </c>
      <c r="EE244" s="845" t="s">
        <v>798</v>
      </c>
      <c r="EF244" s="845" t="s">
        <v>798</v>
      </c>
    </row>
    <row r="245" spans="1:136" x14ac:dyDescent="0.2">
      <c r="A245" s="845">
        <v>241</v>
      </c>
      <c r="B245" s="845">
        <v>1</v>
      </c>
      <c r="C245" s="845" t="s">
        <v>798</v>
      </c>
      <c r="D245" s="845" t="s">
        <v>798</v>
      </c>
      <c r="E245" s="845" t="s">
        <v>798</v>
      </c>
      <c r="F245" s="845" t="s">
        <v>798</v>
      </c>
      <c r="G245" s="845" t="s">
        <v>798</v>
      </c>
      <c r="H245" s="845" t="s">
        <v>798</v>
      </c>
      <c r="I245" s="845" t="s">
        <v>798</v>
      </c>
      <c r="J245" s="845" t="s">
        <v>798</v>
      </c>
      <c r="K245" s="845" t="s">
        <v>798</v>
      </c>
      <c r="L245" s="845" t="s">
        <v>798</v>
      </c>
      <c r="M245" s="845" t="s">
        <v>798</v>
      </c>
      <c r="N245" s="845" t="s">
        <v>798</v>
      </c>
      <c r="O245" s="845" t="s">
        <v>798</v>
      </c>
      <c r="P245" s="845" t="s">
        <v>798</v>
      </c>
      <c r="Q245" s="845" t="s">
        <v>798</v>
      </c>
      <c r="R245" s="845" t="s">
        <v>798</v>
      </c>
      <c r="S245" s="845" t="s">
        <v>798</v>
      </c>
      <c r="T245" s="845" t="s">
        <v>798</v>
      </c>
      <c r="U245" s="845" t="s">
        <v>798</v>
      </c>
      <c r="V245" s="845" t="s">
        <v>798</v>
      </c>
      <c r="W245" s="845" t="s">
        <v>798</v>
      </c>
      <c r="X245" s="845" t="s">
        <v>798</v>
      </c>
      <c r="Y245" s="845" t="s">
        <v>798</v>
      </c>
      <c r="Z245" s="845" t="s">
        <v>798</v>
      </c>
      <c r="AA245" s="845" t="s">
        <v>798</v>
      </c>
      <c r="AB245" s="845" t="s">
        <v>798</v>
      </c>
      <c r="AC245" s="845" t="s">
        <v>798</v>
      </c>
      <c r="AD245" s="845" t="s">
        <v>798</v>
      </c>
      <c r="AE245" s="845" t="s">
        <v>798</v>
      </c>
      <c r="AF245" s="845" t="s">
        <v>798</v>
      </c>
      <c r="AG245" s="845" t="s">
        <v>798</v>
      </c>
      <c r="AH245" s="845" t="s">
        <v>798</v>
      </c>
      <c r="AI245" s="845" t="s">
        <v>798</v>
      </c>
      <c r="AJ245" s="845" t="s">
        <v>798</v>
      </c>
      <c r="AK245" s="845" t="s">
        <v>798</v>
      </c>
      <c r="AL245" s="845" t="s">
        <v>798</v>
      </c>
      <c r="AM245" s="845" t="s">
        <v>798</v>
      </c>
      <c r="AN245" s="845" t="s">
        <v>798</v>
      </c>
      <c r="AO245" s="845" t="s">
        <v>798</v>
      </c>
      <c r="AP245" s="845" t="s">
        <v>798</v>
      </c>
      <c r="AQ245" s="845" t="s">
        <v>798</v>
      </c>
      <c r="AR245" s="845" t="s">
        <v>798</v>
      </c>
      <c r="AS245" s="845" t="s">
        <v>798</v>
      </c>
      <c r="AT245" s="845" t="s">
        <v>798</v>
      </c>
      <c r="AU245" s="845" t="s">
        <v>798</v>
      </c>
      <c r="AV245" s="845" t="s">
        <v>798</v>
      </c>
      <c r="AW245" s="845" t="s">
        <v>798</v>
      </c>
      <c r="AX245" s="845" t="s">
        <v>798</v>
      </c>
      <c r="AY245" s="845" t="s">
        <v>798</v>
      </c>
      <c r="AZ245" s="845" t="s">
        <v>798</v>
      </c>
      <c r="BA245" s="845" t="s">
        <v>798</v>
      </c>
      <c r="BB245" s="845" t="s">
        <v>798</v>
      </c>
      <c r="BC245" s="845" t="s">
        <v>798</v>
      </c>
      <c r="BD245" s="845" t="s">
        <v>798</v>
      </c>
      <c r="BE245" s="845" t="s">
        <v>798</v>
      </c>
      <c r="BF245" s="845" t="s">
        <v>798</v>
      </c>
      <c r="BG245" s="845" t="s">
        <v>798</v>
      </c>
      <c r="BH245" s="845" t="s">
        <v>798</v>
      </c>
      <c r="BI245" s="845" t="s">
        <v>798</v>
      </c>
      <c r="BJ245" s="845" t="s">
        <v>798</v>
      </c>
      <c r="BK245" s="845" t="s">
        <v>798</v>
      </c>
      <c r="BL245" s="845" t="s">
        <v>798</v>
      </c>
      <c r="BM245" s="845" t="s">
        <v>798</v>
      </c>
      <c r="BN245" s="845" t="s">
        <v>798</v>
      </c>
      <c r="BO245" s="845" t="s">
        <v>798</v>
      </c>
      <c r="BP245" s="845" t="s">
        <v>798</v>
      </c>
      <c r="BQ245" s="845" t="s">
        <v>798</v>
      </c>
      <c r="BR245" s="845" t="s">
        <v>798</v>
      </c>
      <c r="BS245" s="845" t="s">
        <v>798</v>
      </c>
      <c r="BT245" s="845" t="s">
        <v>798</v>
      </c>
      <c r="BU245" s="845" t="s">
        <v>798</v>
      </c>
      <c r="BV245" s="845" t="s">
        <v>798</v>
      </c>
      <c r="BW245" s="845" t="s">
        <v>798</v>
      </c>
      <c r="BX245" s="845" t="s">
        <v>798</v>
      </c>
      <c r="BY245" s="845" t="s">
        <v>798</v>
      </c>
      <c r="BZ245" s="845" t="s">
        <v>798</v>
      </c>
      <c r="CA245" s="845" t="s">
        <v>798</v>
      </c>
      <c r="CB245" s="845" t="s">
        <v>798</v>
      </c>
      <c r="CC245" s="845" t="s">
        <v>798</v>
      </c>
      <c r="CD245" s="845" t="s">
        <v>798</v>
      </c>
      <c r="CE245" s="845" t="s">
        <v>798</v>
      </c>
      <c r="CF245" s="845" t="s">
        <v>798</v>
      </c>
      <c r="CG245" s="845" t="s">
        <v>798</v>
      </c>
      <c r="CH245" s="845" t="s">
        <v>798</v>
      </c>
      <c r="CI245" s="845" t="s">
        <v>798</v>
      </c>
      <c r="CJ245" s="845" t="s">
        <v>798</v>
      </c>
      <c r="CK245" s="845" t="s">
        <v>798</v>
      </c>
      <c r="CL245" s="845" t="s">
        <v>798</v>
      </c>
      <c r="CM245" s="845" t="s">
        <v>798</v>
      </c>
      <c r="CN245" s="845" t="s">
        <v>798</v>
      </c>
      <c r="CO245" s="845" t="s">
        <v>798</v>
      </c>
      <c r="CP245" s="845" t="s">
        <v>798</v>
      </c>
      <c r="CQ245" s="845" t="s">
        <v>798</v>
      </c>
      <c r="CR245" s="845" t="s">
        <v>798</v>
      </c>
      <c r="CS245" s="845" t="s">
        <v>798</v>
      </c>
      <c r="CT245" s="845" t="s">
        <v>798</v>
      </c>
      <c r="CU245" s="845" t="s">
        <v>798</v>
      </c>
      <c r="CV245" s="845" t="s">
        <v>798</v>
      </c>
      <c r="CW245" s="845" t="s">
        <v>798</v>
      </c>
      <c r="CX245" s="845" t="s">
        <v>798</v>
      </c>
      <c r="CY245" s="845" t="s">
        <v>798</v>
      </c>
      <c r="CZ245" s="845" t="s">
        <v>798</v>
      </c>
      <c r="DA245" s="845" t="s">
        <v>798</v>
      </c>
      <c r="DB245" s="845" t="s">
        <v>798</v>
      </c>
      <c r="DC245" s="845" t="s">
        <v>798</v>
      </c>
      <c r="DD245" s="845" t="s">
        <v>798</v>
      </c>
      <c r="DE245" s="845" t="s">
        <v>798</v>
      </c>
      <c r="DF245" s="845" t="s">
        <v>798</v>
      </c>
      <c r="DG245" s="845" t="s">
        <v>798</v>
      </c>
      <c r="DH245" s="845" t="s">
        <v>798</v>
      </c>
      <c r="DI245" s="845" t="s">
        <v>798</v>
      </c>
      <c r="DJ245" s="845" t="s">
        <v>798</v>
      </c>
      <c r="DK245" s="845" t="s">
        <v>798</v>
      </c>
      <c r="DL245" s="845" t="s">
        <v>798</v>
      </c>
      <c r="DM245" s="845" t="s">
        <v>798</v>
      </c>
      <c r="DN245" s="845" t="s">
        <v>798</v>
      </c>
      <c r="DO245" s="845" t="s">
        <v>798</v>
      </c>
      <c r="DP245" s="845" t="s">
        <v>798</v>
      </c>
      <c r="DQ245" s="845" t="s">
        <v>798</v>
      </c>
      <c r="DR245" s="845" t="s">
        <v>798</v>
      </c>
      <c r="DS245" s="845" t="s">
        <v>798</v>
      </c>
      <c r="DT245" s="845" t="s">
        <v>798</v>
      </c>
      <c r="DU245" s="845" t="s">
        <v>798</v>
      </c>
      <c r="DV245" s="845" t="s">
        <v>798</v>
      </c>
      <c r="DW245" s="845" t="s">
        <v>798</v>
      </c>
      <c r="DX245" s="845" t="s">
        <v>798</v>
      </c>
      <c r="DY245" s="845" t="s">
        <v>798</v>
      </c>
      <c r="DZ245" s="845" t="s">
        <v>798</v>
      </c>
      <c r="EA245" s="845" t="s">
        <v>798</v>
      </c>
      <c r="EB245" s="845" t="s">
        <v>798</v>
      </c>
      <c r="EC245" s="845" t="s">
        <v>798</v>
      </c>
      <c r="ED245" s="845" t="s">
        <v>798</v>
      </c>
      <c r="EE245" s="845" t="s">
        <v>798</v>
      </c>
      <c r="EF245" s="845" t="s">
        <v>798</v>
      </c>
    </row>
    <row r="246" spans="1:136" x14ac:dyDescent="0.2">
      <c r="A246" s="845">
        <v>242</v>
      </c>
      <c r="B246" s="845">
        <v>2</v>
      </c>
      <c r="C246" s="845" t="s">
        <v>798</v>
      </c>
      <c r="D246" s="845" t="s">
        <v>798</v>
      </c>
      <c r="E246" s="845" t="s">
        <v>798</v>
      </c>
      <c r="F246" s="845" t="s">
        <v>798</v>
      </c>
      <c r="G246" s="845" t="s">
        <v>798</v>
      </c>
      <c r="H246" s="845" t="s">
        <v>798</v>
      </c>
      <c r="I246" s="845" t="s">
        <v>798</v>
      </c>
      <c r="J246" s="845" t="s">
        <v>798</v>
      </c>
      <c r="K246" s="845" t="s">
        <v>798</v>
      </c>
      <c r="L246" s="845" t="s">
        <v>798</v>
      </c>
      <c r="M246" s="845" t="s">
        <v>798</v>
      </c>
      <c r="N246" s="845" t="s">
        <v>798</v>
      </c>
      <c r="O246" s="845" t="s">
        <v>798</v>
      </c>
      <c r="P246" s="845" t="s">
        <v>798</v>
      </c>
      <c r="Q246" s="845" t="s">
        <v>798</v>
      </c>
      <c r="R246" s="845" t="s">
        <v>798</v>
      </c>
      <c r="S246" s="845" t="s">
        <v>798</v>
      </c>
      <c r="T246" s="845" t="s">
        <v>798</v>
      </c>
      <c r="U246" s="845" t="s">
        <v>798</v>
      </c>
      <c r="V246" s="845" t="s">
        <v>798</v>
      </c>
      <c r="W246" s="845" t="s">
        <v>798</v>
      </c>
      <c r="X246" s="845" t="s">
        <v>798</v>
      </c>
      <c r="Y246" s="845" t="s">
        <v>798</v>
      </c>
      <c r="Z246" s="845" t="s">
        <v>798</v>
      </c>
      <c r="AA246" s="845" t="s">
        <v>798</v>
      </c>
      <c r="AB246" s="845" t="s">
        <v>798</v>
      </c>
      <c r="AC246" s="845" t="s">
        <v>798</v>
      </c>
      <c r="AD246" s="845" t="s">
        <v>798</v>
      </c>
      <c r="AE246" s="845" t="s">
        <v>798</v>
      </c>
      <c r="AF246" s="845" t="s">
        <v>798</v>
      </c>
      <c r="AG246" s="845" t="s">
        <v>798</v>
      </c>
      <c r="AH246" s="845" t="s">
        <v>798</v>
      </c>
      <c r="AI246" s="845" t="s">
        <v>798</v>
      </c>
      <c r="AJ246" s="845" t="s">
        <v>798</v>
      </c>
      <c r="AK246" s="845" t="s">
        <v>798</v>
      </c>
      <c r="AL246" s="845" t="s">
        <v>798</v>
      </c>
      <c r="AM246" s="845" t="s">
        <v>798</v>
      </c>
      <c r="AN246" s="845" t="s">
        <v>798</v>
      </c>
      <c r="AO246" s="845" t="s">
        <v>798</v>
      </c>
      <c r="AP246" s="845" t="s">
        <v>798</v>
      </c>
      <c r="AQ246" s="845" t="s">
        <v>798</v>
      </c>
      <c r="AR246" s="845" t="s">
        <v>798</v>
      </c>
      <c r="AS246" s="845" t="s">
        <v>798</v>
      </c>
      <c r="AT246" s="845" t="s">
        <v>798</v>
      </c>
      <c r="AU246" s="845" t="s">
        <v>798</v>
      </c>
      <c r="AV246" s="845" t="s">
        <v>798</v>
      </c>
      <c r="AW246" s="845" t="s">
        <v>798</v>
      </c>
      <c r="AX246" s="845" t="s">
        <v>798</v>
      </c>
      <c r="AY246" s="845" t="s">
        <v>798</v>
      </c>
      <c r="AZ246" s="845" t="s">
        <v>798</v>
      </c>
      <c r="BA246" s="845" t="s">
        <v>798</v>
      </c>
      <c r="BB246" s="845" t="s">
        <v>798</v>
      </c>
      <c r="BC246" s="845" t="s">
        <v>798</v>
      </c>
      <c r="BD246" s="845" t="s">
        <v>798</v>
      </c>
      <c r="BE246" s="845" t="s">
        <v>798</v>
      </c>
      <c r="BF246" s="845" t="s">
        <v>798</v>
      </c>
      <c r="BG246" s="845" t="s">
        <v>798</v>
      </c>
      <c r="BH246" s="845" t="s">
        <v>798</v>
      </c>
      <c r="BI246" s="845" t="s">
        <v>798</v>
      </c>
      <c r="BJ246" s="845" t="s">
        <v>798</v>
      </c>
      <c r="BK246" s="845" t="s">
        <v>798</v>
      </c>
      <c r="BL246" s="845" t="s">
        <v>798</v>
      </c>
      <c r="BM246" s="845" t="s">
        <v>798</v>
      </c>
      <c r="BN246" s="845" t="s">
        <v>798</v>
      </c>
      <c r="BO246" s="845" t="s">
        <v>798</v>
      </c>
      <c r="BP246" s="845" t="s">
        <v>798</v>
      </c>
      <c r="BQ246" s="845" t="s">
        <v>798</v>
      </c>
      <c r="BR246" s="845" t="s">
        <v>798</v>
      </c>
      <c r="BS246" s="845" t="s">
        <v>798</v>
      </c>
      <c r="BT246" s="845" t="s">
        <v>798</v>
      </c>
      <c r="BU246" s="845" t="s">
        <v>798</v>
      </c>
      <c r="BV246" s="845" t="s">
        <v>798</v>
      </c>
      <c r="BW246" s="845" t="s">
        <v>798</v>
      </c>
      <c r="BX246" s="845" t="s">
        <v>798</v>
      </c>
      <c r="BY246" s="845" t="s">
        <v>798</v>
      </c>
      <c r="BZ246" s="845" t="s">
        <v>798</v>
      </c>
      <c r="CA246" s="845" t="s">
        <v>798</v>
      </c>
      <c r="CB246" s="845" t="s">
        <v>798</v>
      </c>
      <c r="CC246" s="845" t="s">
        <v>798</v>
      </c>
      <c r="CD246" s="845" t="s">
        <v>798</v>
      </c>
      <c r="CE246" s="845" t="s">
        <v>798</v>
      </c>
      <c r="CF246" s="845" t="s">
        <v>798</v>
      </c>
      <c r="CG246" s="845" t="s">
        <v>798</v>
      </c>
      <c r="CH246" s="845" t="s">
        <v>798</v>
      </c>
      <c r="CI246" s="845" t="s">
        <v>798</v>
      </c>
      <c r="CJ246" s="845" t="s">
        <v>798</v>
      </c>
      <c r="CK246" s="845" t="s">
        <v>798</v>
      </c>
      <c r="CL246" s="845" t="s">
        <v>798</v>
      </c>
      <c r="CM246" s="845" t="s">
        <v>798</v>
      </c>
      <c r="CN246" s="845" t="s">
        <v>798</v>
      </c>
      <c r="CO246" s="845" t="s">
        <v>798</v>
      </c>
      <c r="CP246" s="845" t="s">
        <v>798</v>
      </c>
      <c r="CQ246" s="845" t="s">
        <v>798</v>
      </c>
      <c r="CR246" s="845" t="s">
        <v>798</v>
      </c>
      <c r="CS246" s="845" t="s">
        <v>798</v>
      </c>
      <c r="CT246" s="845" t="s">
        <v>798</v>
      </c>
      <c r="CU246" s="845" t="s">
        <v>798</v>
      </c>
      <c r="CV246" s="845" t="s">
        <v>798</v>
      </c>
      <c r="CW246" s="845" t="s">
        <v>798</v>
      </c>
      <c r="CX246" s="845" t="s">
        <v>798</v>
      </c>
      <c r="CY246" s="845" t="s">
        <v>798</v>
      </c>
      <c r="CZ246" s="845" t="s">
        <v>798</v>
      </c>
      <c r="DA246" s="845" t="s">
        <v>798</v>
      </c>
      <c r="DB246" s="845" t="s">
        <v>798</v>
      </c>
      <c r="DC246" s="845" t="s">
        <v>798</v>
      </c>
      <c r="DD246" s="845" t="s">
        <v>798</v>
      </c>
      <c r="DE246" s="845" t="s">
        <v>798</v>
      </c>
      <c r="DF246" s="845" t="s">
        <v>798</v>
      </c>
      <c r="DG246" s="845" t="s">
        <v>798</v>
      </c>
      <c r="DH246" s="845" t="s">
        <v>798</v>
      </c>
      <c r="DI246" s="845" t="s">
        <v>798</v>
      </c>
      <c r="DJ246" s="845" t="s">
        <v>798</v>
      </c>
      <c r="DK246" s="845" t="s">
        <v>798</v>
      </c>
      <c r="DL246" s="845" t="s">
        <v>798</v>
      </c>
      <c r="DM246" s="845" t="s">
        <v>798</v>
      </c>
      <c r="DN246" s="845" t="s">
        <v>798</v>
      </c>
      <c r="DO246" s="845" t="s">
        <v>798</v>
      </c>
      <c r="DP246" s="845" t="s">
        <v>798</v>
      </c>
      <c r="DQ246" s="845" t="s">
        <v>798</v>
      </c>
      <c r="DR246" s="845" t="s">
        <v>798</v>
      </c>
      <c r="DS246" s="845" t="s">
        <v>798</v>
      </c>
      <c r="DT246" s="845" t="s">
        <v>798</v>
      </c>
      <c r="DU246" s="845" t="s">
        <v>798</v>
      </c>
      <c r="DV246" s="845" t="s">
        <v>798</v>
      </c>
      <c r="DW246" s="845" t="s">
        <v>798</v>
      </c>
      <c r="DX246" s="845" t="s">
        <v>798</v>
      </c>
      <c r="DY246" s="845" t="s">
        <v>798</v>
      </c>
      <c r="DZ246" s="845" t="s">
        <v>798</v>
      </c>
      <c r="EA246" s="845" t="s">
        <v>798</v>
      </c>
      <c r="EB246" s="845" t="s">
        <v>798</v>
      </c>
      <c r="EC246" s="845" t="s">
        <v>798</v>
      </c>
      <c r="ED246" s="845" t="s">
        <v>798</v>
      </c>
      <c r="EE246" s="845" t="s">
        <v>798</v>
      </c>
      <c r="EF246" s="845" t="s">
        <v>798</v>
      </c>
    </row>
    <row r="247" spans="1:136" x14ac:dyDescent="0.2">
      <c r="A247" s="845">
        <v>243</v>
      </c>
      <c r="B247" s="845">
        <v>3</v>
      </c>
      <c r="C247" s="845" t="s">
        <v>798</v>
      </c>
      <c r="D247" s="845" t="s">
        <v>798</v>
      </c>
      <c r="E247" s="845" t="s">
        <v>798</v>
      </c>
      <c r="F247" s="845" t="s">
        <v>798</v>
      </c>
      <c r="G247" s="845" t="s">
        <v>798</v>
      </c>
      <c r="H247" s="845" t="s">
        <v>798</v>
      </c>
      <c r="I247" s="845" t="s">
        <v>798</v>
      </c>
      <c r="J247" s="845" t="s">
        <v>798</v>
      </c>
      <c r="K247" s="845" t="s">
        <v>798</v>
      </c>
      <c r="L247" s="845" t="s">
        <v>798</v>
      </c>
      <c r="M247" s="845" t="s">
        <v>798</v>
      </c>
      <c r="N247" s="845" t="s">
        <v>798</v>
      </c>
      <c r="O247" s="845" t="s">
        <v>798</v>
      </c>
      <c r="P247" s="845" t="s">
        <v>798</v>
      </c>
      <c r="Q247" s="845" t="s">
        <v>798</v>
      </c>
      <c r="R247" s="845" t="s">
        <v>798</v>
      </c>
      <c r="S247" s="845" t="s">
        <v>798</v>
      </c>
      <c r="T247" s="845" t="s">
        <v>798</v>
      </c>
      <c r="U247" s="845" t="s">
        <v>798</v>
      </c>
      <c r="V247" s="845" t="s">
        <v>798</v>
      </c>
      <c r="W247" s="845" t="s">
        <v>798</v>
      </c>
      <c r="X247" s="845" t="s">
        <v>798</v>
      </c>
      <c r="Y247" s="845" t="s">
        <v>798</v>
      </c>
      <c r="Z247" s="845" t="s">
        <v>798</v>
      </c>
      <c r="AA247" s="845" t="s">
        <v>798</v>
      </c>
      <c r="AB247" s="845" t="s">
        <v>798</v>
      </c>
      <c r="AC247" s="845" t="s">
        <v>798</v>
      </c>
      <c r="AD247" s="845" t="s">
        <v>798</v>
      </c>
      <c r="AE247" s="845" t="s">
        <v>798</v>
      </c>
      <c r="AF247" s="845" t="s">
        <v>798</v>
      </c>
      <c r="AG247" s="845" t="s">
        <v>798</v>
      </c>
      <c r="AH247" s="845" t="s">
        <v>798</v>
      </c>
      <c r="AI247" s="845" t="s">
        <v>798</v>
      </c>
      <c r="AJ247" s="845" t="s">
        <v>798</v>
      </c>
      <c r="AK247" s="845" t="s">
        <v>798</v>
      </c>
      <c r="AL247" s="845" t="s">
        <v>798</v>
      </c>
      <c r="AM247" s="845" t="s">
        <v>798</v>
      </c>
      <c r="AN247" s="845" t="s">
        <v>798</v>
      </c>
      <c r="AO247" s="845" t="s">
        <v>798</v>
      </c>
      <c r="AP247" s="845" t="s">
        <v>798</v>
      </c>
      <c r="AQ247" s="845" t="s">
        <v>798</v>
      </c>
      <c r="AR247" s="845" t="s">
        <v>798</v>
      </c>
      <c r="AS247" s="845" t="s">
        <v>798</v>
      </c>
      <c r="AT247" s="845" t="s">
        <v>798</v>
      </c>
      <c r="AU247" s="845" t="s">
        <v>798</v>
      </c>
      <c r="AV247" s="845" t="s">
        <v>798</v>
      </c>
      <c r="AW247" s="845" t="s">
        <v>798</v>
      </c>
      <c r="AX247" s="845" t="s">
        <v>798</v>
      </c>
      <c r="AY247" s="845" t="s">
        <v>798</v>
      </c>
      <c r="AZ247" s="845" t="s">
        <v>798</v>
      </c>
      <c r="BA247" s="845" t="s">
        <v>798</v>
      </c>
      <c r="BB247" s="845" t="s">
        <v>798</v>
      </c>
      <c r="BC247" s="845" t="s">
        <v>798</v>
      </c>
      <c r="BD247" s="845" t="s">
        <v>798</v>
      </c>
      <c r="BE247" s="845" t="s">
        <v>798</v>
      </c>
      <c r="BF247" s="845" t="s">
        <v>798</v>
      </c>
      <c r="BG247" s="845" t="s">
        <v>798</v>
      </c>
      <c r="BH247" s="845" t="s">
        <v>798</v>
      </c>
      <c r="BI247" s="845" t="s">
        <v>798</v>
      </c>
      <c r="BJ247" s="845" t="s">
        <v>798</v>
      </c>
      <c r="BK247" s="845" t="s">
        <v>798</v>
      </c>
      <c r="BL247" s="845" t="s">
        <v>798</v>
      </c>
      <c r="BM247" s="845" t="s">
        <v>798</v>
      </c>
      <c r="BN247" s="845" t="s">
        <v>798</v>
      </c>
      <c r="BO247" s="845" t="s">
        <v>798</v>
      </c>
      <c r="BP247" s="845" t="s">
        <v>798</v>
      </c>
      <c r="BQ247" s="845" t="s">
        <v>798</v>
      </c>
      <c r="BR247" s="845" t="s">
        <v>798</v>
      </c>
      <c r="BS247" s="845" t="s">
        <v>798</v>
      </c>
      <c r="BT247" s="845" t="s">
        <v>798</v>
      </c>
      <c r="BU247" s="845" t="s">
        <v>798</v>
      </c>
      <c r="BV247" s="845" t="s">
        <v>798</v>
      </c>
      <c r="BW247" s="845" t="s">
        <v>798</v>
      </c>
      <c r="BX247" s="845" t="s">
        <v>798</v>
      </c>
      <c r="BY247" s="845" t="s">
        <v>798</v>
      </c>
      <c r="BZ247" s="845" t="s">
        <v>798</v>
      </c>
      <c r="CA247" s="845" t="s">
        <v>798</v>
      </c>
      <c r="CB247" s="845" t="s">
        <v>798</v>
      </c>
      <c r="CC247" s="845" t="s">
        <v>798</v>
      </c>
      <c r="CD247" s="845" t="s">
        <v>798</v>
      </c>
      <c r="CE247" s="845" t="s">
        <v>798</v>
      </c>
      <c r="CF247" s="845" t="s">
        <v>798</v>
      </c>
      <c r="CG247" s="845" t="s">
        <v>798</v>
      </c>
      <c r="CH247" s="845" t="s">
        <v>798</v>
      </c>
      <c r="CI247" s="845" t="s">
        <v>798</v>
      </c>
      <c r="CJ247" s="845" t="s">
        <v>798</v>
      </c>
      <c r="CK247" s="845" t="s">
        <v>798</v>
      </c>
      <c r="CL247" s="845" t="s">
        <v>798</v>
      </c>
      <c r="CM247" s="845" t="s">
        <v>798</v>
      </c>
      <c r="CN247" s="845" t="s">
        <v>798</v>
      </c>
      <c r="CO247" s="845" t="s">
        <v>798</v>
      </c>
      <c r="CP247" s="845" t="s">
        <v>798</v>
      </c>
      <c r="CQ247" s="845" t="s">
        <v>798</v>
      </c>
      <c r="CR247" s="845" t="s">
        <v>798</v>
      </c>
      <c r="CS247" s="845" t="s">
        <v>798</v>
      </c>
      <c r="CT247" s="845" t="s">
        <v>798</v>
      </c>
      <c r="CU247" s="845" t="s">
        <v>798</v>
      </c>
      <c r="CV247" s="845" t="s">
        <v>798</v>
      </c>
      <c r="CW247" s="845" t="s">
        <v>798</v>
      </c>
      <c r="CX247" s="845" t="s">
        <v>798</v>
      </c>
      <c r="CY247" s="845" t="s">
        <v>798</v>
      </c>
      <c r="CZ247" s="845" t="s">
        <v>798</v>
      </c>
      <c r="DA247" s="845" t="s">
        <v>798</v>
      </c>
      <c r="DB247" s="845" t="s">
        <v>798</v>
      </c>
      <c r="DC247" s="845" t="s">
        <v>798</v>
      </c>
      <c r="DD247" s="845" t="s">
        <v>798</v>
      </c>
      <c r="DE247" s="845" t="s">
        <v>798</v>
      </c>
      <c r="DF247" s="845" t="s">
        <v>798</v>
      </c>
      <c r="DG247" s="845" t="s">
        <v>798</v>
      </c>
      <c r="DH247" s="845" t="s">
        <v>798</v>
      </c>
      <c r="DI247" s="845" t="s">
        <v>798</v>
      </c>
      <c r="DJ247" s="845" t="s">
        <v>798</v>
      </c>
      <c r="DK247" s="845" t="s">
        <v>798</v>
      </c>
      <c r="DL247" s="845" t="s">
        <v>798</v>
      </c>
      <c r="DM247" s="845" t="s">
        <v>798</v>
      </c>
      <c r="DN247" s="845" t="s">
        <v>798</v>
      </c>
      <c r="DO247" s="845" t="s">
        <v>798</v>
      </c>
      <c r="DP247" s="845" t="s">
        <v>798</v>
      </c>
      <c r="DQ247" s="845" t="s">
        <v>798</v>
      </c>
      <c r="DR247" s="845" t="s">
        <v>798</v>
      </c>
      <c r="DS247" s="845" t="s">
        <v>798</v>
      </c>
      <c r="DT247" s="845" t="s">
        <v>798</v>
      </c>
      <c r="DU247" s="845" t="s">
        <v>798</v>
      </c>
      <c r="DV247" s="845" t="s">
        <v>798</v>
      </c>
      <c r="DW247" s="845" t="s">
        <v>798</v>
      </c>
      <c r="DX247" s="845" t="s">
        <v>798</v>
      </c>
      <c r="DY247" s="845" t="s">
        <v>798</v>
      </c>
      <c r="DZ247" s="845" t="s">
        <v>798</v>
      </c>
      <c r="EA247" s="845" t="s">
        <v>798</v>
      </c>
      <c r="EB247" s="845" t="s">
        <v>798</v>
      </c>
      <c r="EC247" s="845" t="s">
        <v>798</v>
      </c>
      <c r="ED247" s="845" t="s">
        <v>798</v>
      </c>
      <c r="EE247" s="845" t="s">
        <v>798</v>
      </c>
      <c r="EF247" s="845" t="s">
        <v>798</v>
      </c>
    </row>
    <row r="248" spans="1:136" x14ac:dyDescent="0.2">
      <c r="A248" s="845">
        <v>244</v>
      </c>
      <c r="B248" s="845">
        <v>4</v>
      </c>
      <c r="C248" s="845" t="s">
        <v>798</v>
      </c>
      <c r="D248" s="845" t="s">
        <v>798</v>
      </c>
      <c r="E248" s="845" t="s">
        <v>798</v>
      </c>
      <c r="F248" s="845" t="s">
        <v>798</v>
      </c>
      <c r="G248" s="845" t="s">
        <v>798</v>
      </c>
      <c r="H248" s="845" t="s">
        <v>798</v>
      </c>
      <c r="I248" s="845" t="s">
        <v>798</v>
      </c>
      <c r="J248" s="845" t="s">
        <v>798</v>
      </c>
      <c r="K248" s="845" t="s">
        <v>798</v>
      </c>
      <c r="L248" s="845" t="s">
        <v>798</v>
      </c>
      <c r="M248" s="845" t="s">
        <v>798</v>
      </c>
      <c r="N248" s="845" t="s">
        <v>798</v>
      </c>
      <c r="O248" s="845" t="s">
        <v>798</v>
      </c>
      <c r="P248" s="845" t="s">
        <v>798</v>
      </c>
      <c r="Q248" s="845" t="s">
        <v>798</v>
      </c>
      <c r="R248" s="845" t="s">
        <v>798</v>
      </c>
      <c r="S248" s="845" t="s">
        <v>798</v>
      </c>
      <c r="T248" s="845" t="s">
        <v>798</v>
      </c>
      <c r="U248" s="845" t="s">
        <v>798</v>
      </c>
      <c r="V248" s="845" t="s">
        <v>798</v>
      </c>
      <c r="W248" s="845" t="s">
        <v>798</v>
      </c>
      <c r="X248" s="845" t="s">
        <v>798</v>
      </c>
      <c r="Y248" s="845" t="s">
        <v>798</v>
      </c>
      <c r="Z248" s="845" t="s">
        <v>798</v>
      </c>
      <c r="AA248" s="845" t="s">
        <v>798</v>
      </c>
      <c r="AB248" s="845" t="s">
        <v>798</v>
      </c>
      <c r="AC248" s="845" t="s">
        <v>798</v>
      </c>
      <c r="AD248" s="845" t="s">
        <v>798</v>
      </c>
      <c r="AE248" s="845" t="s">
        <v>798</v>
      </c>
      <c r="AF248" s="845" t="s">
        <v>798</v>
      </c>
      <c r="AG248" s="845" t="s">
        <v>798</v>
      </c>
      <c r="AH248" s="845" t="s">
        <v>798</v>
      </c>
      <c r="AI248" s="845" t="s">
        <v>798</v>
      </c>
      <c r="AJ248" s="845" t="s">
        <v>798</v>
      </c>
      <c r="AK248" s="845" t="s">
        <v>798</v>
      </c>
      <c r="AL248" s="845" t="s">
        <v>798</v>
      </c>
      <c r="AM248" s="845" t="s">
        <v>798</v>
      </c>
      <c r="AN248" s="845" t="s">
        <v>798</v>
      </c>
      <c r="AO248" s="845" t="s">
        <v>798</v>
      </c>
      <c r="AP248" s="845" t="s">
        <v>798</v>
      </c>
      <c r="AQ248" s="845" t="s">
        <v>798</v>
      </c>
      <c r="AR248" s="845" t="s">
        <v>798</v>
      </c>
      <c r="AS248" s="845" t="s">
        <v>798</v>
      </c>
      <c r="AT248" s="845" t="s">
        <v>798</v>
      </c>
      <c r="AU248" s="845" t="s">
        <v>798</v>
      </c>
      <c r="AV248" s="845" t="s">
        <v>798</v>
      </c>
      <c r="AW248" s="845" t="s">
        <v>798</v>
      </c>
      <c r="AX248" s="845" t="s">
        <v>798</v>
      </c>
      <c r="AY248" s="845" t="s">
        <v>798</v>
      </c>
      <c r="AZ248" s="845" t="s">
        <v>798</v>
      </c>
      <c r="BA248" s="845" t="s">
        <v>798</v>
      </c>
      <c r="BB248" s="845" t="s">
        <v>798</v>
      </c>
      <c r="BC248" s="845" t="s">
        <v>798</v>
      </c>
      <c r="BD248" s="845" t="s">
        <v>798</v>
      </c>
      <c r="BE248" s="845" t="s">
        <v>798</v>
      </c>
      <c r="BF248" s="845" t="s">
        <v>798</v>
      </c>
      <c r="BG248" s="845" t="s">
        <v>798</v>
      </c>
      <c r="BH248" s="845" t="s">
        <v>798</v>
      </c>
      <c r="BI248" s="845" t="s">
        <v>798</v>
      </c>
      <c r="BJ248" s="845" t="s">
        <v>798</v>
      </c>
      <c r="BK248" s="845" t="s">
        <v>798</v>
      </c>
      <c r="BL248" s="845" t="s">
        <v>798</v>
      </c>
      <c r="BM248" s="845" t="s">
        <v>798</v>
      </c>
      <c r="BN248" s="845" t="s">
        <v>798</v>
      </c>
      <c r="BO248" s="845" t="s">
        <v>798</v>
      </c>
      <c r="BP248" s="845" t="s">
        <v>798</v>
      </c>
      <c r="BQ248" s="845" t="s">
        <v>798</v>
      </c>
      <c r="BR248" s="845" t="s">
        <v>798</v>
      </c>
      <c r="BS248" s="845" t="s">
        <v>798</v>
      </c>
      <c r="BT248" s="845" t="s">
        <v>798</v>
      </c>
      <c r="BU248" s="845" t="s">
        <v>798</v>
      </c>
      <c r="BV248" s="845" t="s">
        <v>798</v>
      </c>
      <c r="BW248" s="845" t="s">
        <v>798</v>
      </c>
      <c r="BX248" s="845" t="s">
        <v>798</v>
      </c>
      <c r="BY248" s="845" t="s">
        <v>798</v>
      </c>
      <c r="BZ248" s="845" t="s">
        <v>798</v>
      </c>
      <c r="CA248" s="845" t="s">
        <v>798</v>
      </c>
      <c r="CB248" s="845" t="s">
        <v>798</v>
      </c>
      <c r="CC248" s="845" t="s">
        <v>798</v>
      </c>
      <c r="CD248" s="845" t="s">
        <v>798</v>
      </c>
      <c r="CE248" s="845" t="s">
        <v>798</v>
      </c>
      <c r="CF248" s="845" t="s">
        <v>798</v>
      </c>
      <c r="CG248" s="845" t="s">
        <v>798</v>
      </c>
      <c r="CH248" s="845" t="s">
        <v>798</v>
      </c>
      <c r="CI248" s="845" t="s">
        <v>798</v>
      </c>
      <c r="CJ248" s="845" t="s">
        <v>798</v>
      </c>
      <c r="CK248" s="845" t="s">
        <v>798</v>
      </c>
      <c r="CL248" s="845" t="s">
        <v>798</v>
      </c>
      <c r="CM248" s="845" t="s">
        <v>798</v>
      </c>
      <c r="CN248" s="845" t="s">
        <v>798</v>
      </c>
      <c r="CO248" s="845" t="s">
        <v>798</v>
      </c>
      <c r="CP248" s="845" t="s">
        <v>798</v>
      </c>
      <c r="CQ248" s="845" t="s">
        <v>798</v>
      </c>
      <c r="CR248" s="845" t="s">
        <v>798</v>
      </c>
      <c r="CS248" s="845" t="s">
        <v>798</v>
      </c>
      <c r="CT248" s="845" t="s">
        <v>798</v>
      </c>
      <c r="CU248" s="845" t="s">
        <v>798</v>
      </c>
      <c r="CV248" s="845" t="s">
        <v>798</v>
      </c>
      <c r="CW248" s="845" t="s">
        <v>798</v>
      </c>
      <c r="CX248" s="845" t="s">
        <v>798</v>
      </c>
      <c r="CY248" s="845" t="s">
        <v>798</v>
      </c>
      <c r="CZ248" s="845" t="s">
        <v>798</v>
      </c>
      <c r="DA248" s="845" t="s">
        <v>798</v>
      </c>
      <c r="DB248" s="845" t="s">
        <v>798</v>
      </c>
      <c r="DC248" s="845" t="s">
        <v>798</v>
      </c>
      <c r="DD248" s="845" t="s">
        <v>798</v>
      </c>
      <c r="DE248" s="845" t="s">
        <v>798</v>
      </c>
      <c r="DF248" s="845" t="s">
        <v>798</v>
      </c>
      <c r="DG248" s="845" t="s">
        <v>798</v>
      </c>
      <c r="DH248" s="845" t="s">
        <v>798</v>
      </c>
      <c r="DI248" s="845" t="s">
        <v>798</v>
      </c>
      <c r="DJ248" s="845" t="s">
        <v>798</v>
      </c>
      <c r="DK248" s="845" t="s">
        <v>798</v>
      </c>
      <c r="DL248" s="845" t="s">
        <v>798</v>
      </c>
      <c r="DM248" s="845" t="s">
        <v>798</v>
      </c>
      <c r="DN248" s="845" t="s">
        <v>798</v>
      </c>
      <c r="DO248" s="845" t="s">
        <v>798</v>
      </c>
      <c r="DP248" s="845" t="s">
        <v>798</v>
      </c>
      <c r="DQ248" s="845" t="s">
        <v>798</v>
      </c>
      <c r="DR248" s="845" t="s">
        <v>798</v>
      </c>
      <c r="DS248" s="845" t="s">
        <v>798</v>
      </c>
      <c r="DT248" s="845" t="s">
        <v>798</v>
      </c>
      <c r="DU248" s="845" t="s">
        <v>798</v>
      </c>
      <c r="DV248" s="845" t="s">
        <v>798</v>
      </c>
      <c r="DW248" s="845" t="s">
        <v>798</v>
      </c>
      <c r="DX248" s="845" t="s">
        <v>798</v>
      </c>
      <c r="DY248" s="845" t="s">
        <v>798</v>
      </c>
      <c r="DZ248" s="845" t="s">
        <v>798</v>
      </c>
      <c r="EA248" s="845" t="s">
        <v>798</v>
      </c>
      <c r="EB248" s="845" t="s">
        <v>798</v>
      </c>
      <c r="EC248" s="845" t="s">
        <v>798</v>
      </c>
      <c r="ED248" s="845" t="s">
        <v>798</v>
      </c>
      <c r="EE248" s="845" t="s">
        <v>798</v>
      </c>
      <c r="EF248" s="845" t="s">
        <v>798</v>
      </c>
    </row>
    <row r="249" spans="1:136" x14ac:dyDescent="0.2">
      <c r="A249" s="845">
        <v>245</v>
      </c>
      <c r="B249" s="845">
        <v>5</v>
      </c>
      <c r="C249" s="845" t="s">
        <v>798</v>
      </c>
      <c r="D249" s="845" t="s">
        <v>798</v>
      </c>
      <c r="E249" s="845" t="s">
        <v>798</v>
      </c>
      <c r="F249" s="845" t="s">
        <v>798</v>
      </c>
      <c r="G249" s="845" t="s">
        <v>798</v>
      </c>
      <c r="H249" s="845" t="s">
        <v>798</v>
      </c>
      <c r="I249" s="845" t="s">
        <v>798</v>
      </c>
      <c r="J249" s="845" t="s">
        <v>798</v>
      </c>
      <c r="K249" s="845" t="s">
        <v>798</v>
      </c>
      <c r="L249" s="845" t="s">
        <v>798</v>
      </c>
      <c r="M249" s="845" t="s">
        <v>798</v>
      </c>
      <c r="N249" s="845" t="s">
        <v>798</v>
      </c>
      <c r="O249" s="845" t="s">
        <v>798</v>
      </c>
      <c r="P249" s="845" t="s">
        <v>798</v>
      </c>
      <c r="Q249" s="845" t="s">
        <v>798</v>
      </c>
      <c r="R249" s="845" t="s">
        <v>798</v>
      </c>
      <c r="S249" s="845" t="s">
        <v>798</v>
      </c>
      <c r="T249" s="845" t="s">
        <v>798</v>
      </c>
      <c r="U249" s="845" t="s">
        <v>798</v>
      </c>
      <c r="V249" s="845" t="s">
        <v>798</v>
      </c>
      <c r="W249" s="845" t="s">
        <v>798</v>
      </c>
      <c r="X249" s="845" t="s">
        <v>798</v>
      </c>
      <c r="Y249" s="845" t="s">
        <v>798</v>
      </c>
      <c r="Z249" s="845" t="s">
        <v>798</v>
      </c>
      <c r="AA249" s="845" t="s">
        <v>798</v>
      </c>
      <c r="AB249" s="845" t="s">
        <v>798</v>
      </c>
      <c r="AC249" s="845" t="s">
        <v>798</v>
      </c>
      <c r="AD249" s="845" t="s">
        <v>798</v>
      </c>
      <c r="AE249" s="845" t="s">
        <v>798</v>
      </c>
      <c r="AF249" s="845" t="s">
        <v>798</v>
      </c>
      <c r="AG249" s="845" t="s">
        <v>798</v>
      </c>
      <c r="AH249" s="845" t="s">
        <v>798</v>
      </c>
      <c r="AI249" s="845" t="s">
        <v>798</v>
      </c>
      <c r="AJ249" s="845" t="s">
        <v>798</v>
      </c>
      <c r="AK249" s="845" t="s">
        <v>798</v>
      </c>
      <c r="AL249" s="845" t="s">
        <v>798</v>
      </c>
      <c r="AM249" s="845" t="s">
        <v>798</v>
      </c>
      <c r="AN249" s="845" t="s">
        <v>798</v>
      </c>
      <c r="AO249" s="845" t="s">
        <v>798</v>
      </c>
      <c r="AP249" s="845" t="s">
        <v>798</v>
      </c>
      <c r="AQ249" s="845" t="s">
        <v>798</v>
      </c>
      <c r="AR249" s="845" t="s">
        <v>798</v>
      </c>
      <c r="AS249" s="845" t="s">
        <v>798</v>
      </c>
      <c r="AT249" s="845" t="s">
        <v>798</v>
      </c>
      <c r="AU249" s="845" t="s">
        <v>798</v>
      </c>
      <c r="AV249" s="845" t="s">
        <v>798</v>
      </c>
      <c r="AW249" s="845" t="s">
        <v>798</v>
      </c>
      <c r="AX249" s="845" t="s">
        <v>798</v>
      </c>
      <c r="AY249" s="845" t="s">
        <v>798</v>
      </c>
      <c r="AZ249" s="845" t="s">
        <v>798</v>
      </c>
      <c r="BA249" s="845" t="s">
        <v>798</v>
      </c>
      <c r="BB249" s="845" t="s">
        <v>798</v>
      </c>
      <c r="BC249" s="845" t="s">
        <v>798</v>
      </c>
      <c r="BD249" s="845" t="s">
        <v>798</v>
      </c>
      <c r="BE249" s="845" t="s">
        <v>798</v>
      </c>
      <c r="BF249" s="845" t="s">
        <v>798</v>
      </c>
      <c r="BG249" s="845" t="s">
        <v>798</v>
      </c>
      <c r="BH249" s="845" t="s">
        <v>798</v>
      </c>
      <c r="BI249" s="845" t="s">
        <v>798</v>
      </c>
      <c r="BJ249" s="845" t="s">
        <v>798</v>
      </c>
      <c r="BK249" s="845" t="s">
        <v>798</v>
      </c>
      <c r="BL249" s="845" t="s">
        <v>798</v>
      </c>
      <c r="BM249" s="845" t="s">
        <v>798</v>
      </c>
      <c r="BN249" s="845" t="s">
        <v>798</v>
      </c>
      <c r="BO249" s="845" t="s">
        <v>798</v>
      </c>
      <c r="BP249" s="845" t="s">
        <v>798</v>
      </c>
      <c r="BQ249" s="845" t="s">
        <v>798</v>
      </c>
      <c r="BR249" s="845" t="s">
        <v>798</v>
      </c>
      <c r="BS249" s="845" t="s">
        <v>798</v>
      </c>
      <c r="BT249" s="845" t="s">
        <v>798</v>
      </c>
      <c r="BU249" s="845" t="s">
        <v>798</v>
      </c>
      <c r="BV249" s="845" t="s">
        <v>798</v>
      </c>
      <c r="BW249" s="845" t="s">
        <v>798</v>
      </c>
      <c r="BX249" s="845" t="s">
        <v>798</v>
      </c>
      <c r="BY249" s="845" t="s">
        <v>798</v>
      </c>
      <c r="BZ249" s="845" t="s">
        <v>798</v>
      </c>
      <c r="CA249" s="845" t="s">
        <v>798</v>
      </c>
      <c r="CB249" s="845" t="s">
        <v>798</v>
      </c>
      <c r="CC249" s="845" t="s">
        <v>798</v>
      </c>
      <c r="CD249" s="845" t="s">
        <v>798</v>
      </c>
      <c r="CE249" s="845" t="s">
        <v>798</v>
      </c>
      <c r="CF249" s="845" t="s">
        <v>798</v>
      </c>
      <c r="CG249" s="845" t="s">
        <v>798</v>
      </c>
      <c r="CH249" s="845" t="s">
        <v>798</v>
      </c>
      <c r="CI249" s="845" t="s">
        <v>798</v>
      </c>
      <c r="CJ249" s="845" t="s">
        <v>798</v>
      </c>
      <c r="CK249" s="845" t="s">
        <v>798</v>
      </c>
      <c r="CL249" s="845" t="s">
        <v>798</v>
      </c>
      <c r="CM249" s="845" t="s">
        <v>798</v>
      </c>
      <c r="CN249" s="845" t="s">
        <v>798</v>
      </c>
      <c r="CO249" s="845" t="s">
        <v>798</v>
      </c>
      <c r="CP249" s="845" t="s">
        <v>798</v>
      </c>
      <c r="CQ249" s="845" t="s">
        <v>798</v>
      </c>
      <c r="CR249" s="845" t="s">
        <v>798</v>
      </c>
      <c r="CS249" s="845" t="s">
        <v>798</v>
      </c>
      <c r="CT249" s="845" t="s">
        <v>798</v>
      </c>
      <c r="CU249" s="845" t="s">
        <v>798</v>
      </c>
      <c r="CV249" s="845" t="s">
        <v>798</v>
      </c>
      <c r="CW249" s="845" t="s">
        <v>798</v>
      </c>
      <c r="CX249" s="845" t="s">
        <v>798</v>
      </c>
      <c r="CY249" s="845" t="s">
        <v>798</v>
      </c>
      <c r="CZ249" s="845" t="s">
        <v>798</v>
      </c>
      <c r="DA249" s="845" t="s">
        <v>798</v>
      </c>
      <c r="DB249" s="845" t="s">
        <v>798</v>
      </c>
      <c r="DC249" s="845" t="s">
        <v>798</v>
      </c>
      <c r="DD249" s="845" t="s">
        <v>798</v>
      </c>
      <c r="DE249" s="845" t="s">
        <v>798</v>
      </c>
      <c r="DF249" s="845" t="s">
        <v>798</v>
      </c>
      <c r="DG249" s="845" t="s">
        <v>798</v>
      </c>
      <c r="DH249" s="845" t="s">
        <v>798</v>
      </c>
      <c r="DI249" s="845" t="s">
        <v>798</v>
      </c>
      <c r="DJ249" s="845" t="s">
        <v>798</v>
      </c>
      <c r="DK249" s="845" t="s">
        <v>798</v>
      </c>
      <c r="DL249" s="845" t="s">
        <v>798</v>
      </c>
      <c r="DM249" s="845" t="s">
        <v>798</v>
      </c>
      <c r="DN249" s="845" t="s">
        <v>798</v>
      </c>
      <c r="DO249" s="845" t="s">
        <v>798</v>
      </c>
      <c r="DP249" s="845" t="s">
        <v>798</v>
      </c>
      <c r="DQ249" s="845" t="s">
        <v>798</v>
      </c>
      <c r="DR249" s="845" t="s">
        <v>798</v>
      </c>
      <c r="DS249" s="845" t="s">
        <v>798</v>
      </c>
      <c r="DT249" s="845" t="s">
        <v>798</v>
      </c>
      <c r="DU249" s="845" t="s">
        <v>798</v>
      </c>
      <c r="DV249" s="845" t="s">
        <v>798</v>
      </c>
      <c r="DW249" s="845" t="s">
        <v>798</v>
      </c>
      <c r="DX249" s="845" t="s">
        <v>798</v>
      </c>
      <c r="DY249" s="845" t="s">
        <v>798</v>
      </c>
      <c r="DZ249" s="845" t="s">
        <v>798</v>
      </c>
      <c r="EA249" s="845" t="s">
        <v>798</v>
      </c>
      <c r="EB249" s="845" t="s">
        <v>798</v>
      </c>
      <c r="EC249" s="845" t="s">
        <v>798</v>
      </c>
      <c r="ED249" s="845" t="s">
        <v>798</v>
      </c>
      <c r="EE249" s="845" t="s">
        <v>798</v>
      </c>
      <c r="EF249" s="845" t="s">
        <v>798</v>
      </c>
    </row>
    <row r="250" spans="1:136" x14ac:dyDescent="0.2">
      <c r="A250" s="845">
        <v>246</v>
      </c>
      <c r="B250" s="845">
        <v>6</v>
      </c>
      <c r="C250" s="845" t="s">
        <v>798</v>
      </c>
      <c r="D250" s="845" t="s">
        <v>798</v>
      </c>
      <c r="E250" s="845" t="s">
        <v>798</v>
      </c>
      <c r="F250" s="845" t="s">
        <v>798</v>
      </c>
      <c r="G250" s="845" t="s">
        <v>798</v>
      </c>
      <c r="H250" s="845" t="s">
        <v>798</v>
      </c>
      <c r="I250" s="845" t="s">
        <v>798</v>
      </c>
      <c r="J250" s="845" t="s">
        <v>798</v>
      </c>
      <c r="K250" s="845" t="s">
        <v>798</v>
      </c>
      <c r="L250" s="845" t="s">
        <v>798</v>
      </c>
      <c r="M250" s="845" t="s">
        <v>798</v>
      </c>
      <c r="N250" s="845" t="s">
        <v>798</v>
      </c>
      <c r="O250" s="845" t="s">
        <v>798</v>
      </c>
      <c r="P250" s="845" t="s">
        <v>798</v>
      </c>
      <c r="Q250" s="845" t="s">
        <v>798</v>
      </c>
      <c r="R250" s="845" t="s">
        <v>798</v>
      </c>
      <c r="S250" s="845" t="s">
        <v>798</v>
      </c>
      <c r="T250" s="845" t="s">
        <v>798</v>
      </c>
      <c r="U250" s="845" t="s">
        <v>798</v>
      </c>
      <c r="V250" s="845" t="s">
        <v>798</v>
      </c>
      <c r="W250" s="845" t="s">
        <v>798</v>
      </c>
      <c r="X250" s="845" t="s">
        <v>798</v>
      </c>
      <c r="Y250" s="845" t="s">
        <v>798</v>
      </c>
      <c r="Z250" s="845" t="s">
        <v>798</v>
      </c>
      <c r="AA250" s="845" t="s">
        <v>798</v>
      </c>
      <c r="AB250" s="845" t="s">
        <v>798</v>
      </c>
      <c r="AC250" s="845" t="s">
        <v>798</v>
      </c>
      <c r="AD250" s="845" t="s">
        <v>798</v>
      </c>
      <c r="AE250" s="845" t="s">
        <v>798</v>
      </c>
      <c r="AF250" s="845" t="s">
        <v>798</v>
      </c>
      <c r="AG250" s="845" t="s">
        <v>798</v>
      </c>
      <c r="AH250" s="845" t="s">
        <v>798</v>
      </c>
      <c r="AI250" s="845" t="s">
        <v>798</v>
      </c>
      <c r="AJ250" s="845" t="s">
        <v>798</v>
      </c>
      <c r="AK250" s="845" t="s">
        <v>798</v>
      </c>
      <c r="AL250" s="845" t="s">
        <v>798</v>
      </c>
      <c r="AM250" s="845" t="s">
        <v>798</v>
      </c>
      <c r="AN250" s="845" t="s">
        <v>798</v>
      </c>
      <c r="AO250" s="845" t="s">
        <v>798</v>
      </c>
      <c r="AP250" s="845" t="s">
        <v>798</v>
      </c>
      <c r="AQ250" s="845" t="s">
        <v>798</v>
      </c>
      <c r="AR250" s="845" t="s">
        <v>798</v>
      </c>
      <c r="AS250" s="845" t="s">
        <v>798</v>
      </c>
      <c r="AT250" s="845" t="s">
        <v>798</v>
      </c>
      <c r="AU250" s="845" t="s">
        <v>798</v>
      </c>
      <c r="AV250" s="845" t="s">
        <v>798</v>
      </c>
      <c r="AW250" s="845" t="s">
        <v>798</v>
      </c>
      <c r="AX250" s="845" t="s">
        <v>798</v>
      </c>
      <c r="AY250" s="845" t="s">
        <v>798</v>
      </c>
      <c r="AZ250" s="845" t="s">
        <v>798</v>
      </c>
      <c r="BA250" s="845" t="s">
        <v>798</v>
      </c>
      <c r="BB250" s="845" t="s">
        <v>798</v>
      </c>
      <c r="BC250" s="845" t="s">
        <v>798</v>
      </c>
      <c r="BD250" s="845" t="s">
        <v>798</v>
      </c>
      <c r="BE250" s="845" t="s">
        <v>798</v>
      </c>
      <c r="BF250" s="845" t="s">
        <v>798</v>
      </c>
      <c r="BG250" s="845" t="s">
        <v>798</v>
      </c>
      <c r="BH250" s="845" t="s">
        <v>798</v>
      </c>
      <c r="BI250" s="845" t="s">
        <v>798</v>
      </c>
      <c r="BJ250" s="845" t="s">
        <v>798</v>
      </c>
      <c r="BK250" s="845" t="s">
        <v>798</v>
      </c>
      <c r="BL250" s="845" t="s">
        <v>798</v>
      </c>
      <c r="BM250" s="845" t="s">
        <v>798</v>
      </c>
      <c r="BN250" s="845" t="s">
        <v>798</v>
      </c>
      <c r="BO250" s="845" t="s">
        <v>798</v>
      </c>
      <c r="BP250" s="845" t="s">
        <v>798</v>
      </c>
      <c r="BQ250" s="845" t="s">
        <v>798</v>
      </c>
      <c r="BR250" s="845" t="s">
        <v>798</v>
      </c>
      <c r="BS250" s="845" t="s">
        <v>798</v>
      </c>
      <c r="BT250" s="845" t="s">
        <v>798</v>
      </c>
      <c r="BU250" s="845" t="s">
        <v>798</v>
      </c>
      <c r="BV250" s="845" t="s">
        <v>798</v>
      </c>
      <c r="BW250" s="845" t="s">
        <v>798</v>
      </c>
      <c r="BX250" s="845" t="s">
        <v>798</v>
      </c>
      <c r="BY250" s="845" t="s">
        <v>798</v>
      </c>
      <c r="BZ250" s="845" t="s">
        <v>798</v>
      </c>
      <c r="CA250" s="845" t="s">
        <v>798</v>
      </c>
      <c r="CB250" s="845" t="s">
        <v>798</v>
      </c>
      <c r="CC250" s="845" t="s">
        <v>798</v>
      </c>
      <c r="CD250" s="845" t="s">
        <v>798</v>
      </c>
      <c r="CE250" s="845" t="s">
        <v>798</v>
      </c>
      <c r="CF250" s="845" t="s">
        <v>798</v>
      </c>
      <c r="CG250" s="845" t="s">
        <v>798</v>
      </c>
      <c r="CH250" s="845" t="s">
        <v>798</v>
      </c>
      <c r="CI250" s="845" t="s">
        <v>798</v>
      </c>
      <c r="CJ250" s="845" t="s">
        <v>798</v>
      </c>
      <c r="CK250" s="845" t="s">
        <v>798</v>
      </c>
      <c r="CL250" s="845" t="s">
        <v>798</v>
      </c>
      <c r="CM250" s="845" t="s">
        <v>798</v>
      </c>
      <c r="CN250" s="845" t="s">
        <v>798</v>
      </c>
      <c r="CO250" s="845" t="s">
        <v>798</v>
      </c>
      <c r="CP250" s="845" t="s">
        <v>798</v>
      </c>
      <c r="CQ250" s="845" t="s">
        <v>798</v>
      </c>
      <c r="CR250" s="845" t="s">
        <v>798</v>
      </c>
      <c r="CS250" s="845" t="s">
        <v>798</v>
      </c>
      <c r="CT250" s="845" t="s">
        <v>798</v>
      </c>
      <c r="CU250" s="845" t="s">
        <v>798</v>
      </c>
      <c r="CV250" s="845" t="s">
        <v>798</v>
      </c>
      <c r="CW250" s="845" t="s">
        <v>798</v>
      </c>
      <c r="CX250" s="845" t="s">
        <v>798</v>
      </c>
      <c r="CY250" s="845" t="s">
        <v>798</v>
      </c>
      <c r="CZ250" s="845" t="s">
        <v>798</v>
      </c>
      <c r="DA250" s="845" t="s">
        <v>798</v>
      </c>
      <c r="DB250" s="845" t="s">
        <v>798</v>
      </c>
      <c r="DC250" s="845" t="s">
        <v>798</v>
      </c>
      <c r="DD250" s="845" t="s">
        <v>798</v>
      </c>
      <c r="DE250" s="845" t="s">
        <v>798</v>
      </c>
      <c r="DF250" s="845" t="s">
        <v>798</v>
      </c>
      <c r="DG250" s="845" t="s">
        <v>798</v>
      </c>
      <c r="DH250" s="845" t="s">
        <v>798</v>
      </c>
      <c r="DI250" s="845" t="s">
        <v>798</v>
      </c>
      <c r="DJ250" s="845" t="s">
        <v>798</v>
      </c>
      <c r="DK250" s="845" t="s">
        <v>798</v>
      </c>
      <c r="DL250" s="845" t="s">
        <v>798</v>
      </c>
      <c r="DM250" s="845" t="s">
        <v>798</v>
      </c>
      <c r="DN250" s="845" t="s">
        <v>798</v>
      </c>
      <c r="DO250" s="845" t="s">
        <v>798</v>
      </c>
      <c r="DP250" s="845" t="s">
        <v>798</v>
      </c>
      <c r="DQ250" s="845" t="s">
        <v>798</v>
      </c>
      <c r="DR250" s="845" t="s">
        <v>798</v>
      </c>
      <c r="DS250" s="845" t="s">
        <v>798</v>
      </c>
      <c r="DT250" s="845" t="s">
        <v>798</v>
      </c>
      <c r="DU250" s="845" t="s">
        <v>798</v>
      </c>
      <c r="DV250" s="845" t="s">
        <v>798</v>
      </c>
      <c r="DW250" s="845" t="s">
        <v>798</v>
      </c>
      <c r="DX250" s="845" t="s">
        <v>798</v>
      </c>
      <c r="DY250" s="845" t="s">
        <v>798</v>
      </c>
      <c r="DZ250" s="845" t="s">
        <v>798</v>
      </c>
      <c r="EA250" s="845" t="s">
        <v>798</v>
      </c>
      <c r="EB250" s="845" t="s">
        <v>798</v>
      </c>
      <c r="EC250" s="845" t="s">
        <v>798</v>
      </c>
      <c r="ED250" s="845" t="s">
        <v>798</v>
      </c>
      <c r="EE250" s="845" t="s">
        <v>798</v>
      </c>
      <c r="EF250" s="845" t="s">
        <v>798</v>
      </c>
    </row>
    <row r="251" spans="1:136" x14ac:dyDescent="0.2">
      <c r="A251" s="845">
        <v>247</v>
      </c>
      <c r="B251" s="845">
        <v>7</v>
      </c>
      <c r="C251" s="845" t="s">
        <v>798</v>
      </c>
      <c r="D251" s="845" t="s">
        <v>798</v>
      </c>
      <c r="E251" s="845" t="s">
        <v>798</v>
      </c>
      <c r="F251" s="845" t="s">
        <v>798</v>
      </c>
      <c r="G251" s="845" t="s">
        <v>798</v>
      </c>
      <c r="H251" s="845" t="s">
        <v>798</v>
      </c>
      <c r="I251" s="845" t="s">
        <v>798</v>
      </c>
      <c r="J251" s="845" t="s">
        <v>798</v>
      </c>
      <c r="K251" s="845" t="s">
        <v>798</v>
      </c>
      <c r="L251" s="845" t="s">
        <v>798</v>
      </c>
      <c r="M251" s="845" t="s">
        <v>798</v>
      </c>
      <c r="N251" s="845" t="s">
        <v>798</v>
      </c>
      <c r="O251" s="845" t="s">
        <v>798</v>
      </c>
      <c r="P251" s="845" t="s">
        <v>798</v>
      </c>
      <c r="Q251" s="845" t="s">
        <v>798</v>
      </c>
      <c r="R251" s="845" t="s">
        <v>798</v>
      </c>
      <c r="S251" s="845" t="s">
        <v>798</v>
      </c>
      <c r="T251" s="845" t="s">
        <v>798</v>
      </c>
      <c r="U251" s="845" t="s">
        <v>798</v>
      </c>
      <c r="V251" s="845" t="s">
        <v>798</v>
      </c>
      <c r="W251" s="845" t="s">
        <v>798</v>
      </c>
      <c r="X251" s="845" t="s">
        <v>798</v>
      </c>
      <c r="Y251" s="845" t="s">
        <v>798</v>
      </c>
      <c r="Z251" s="845" t="s">
        <v>798</v>
      </c>
      <c r="AA251" s="845" t="s">
        <v>798</v>
      </c>
      <c r="AB251" s="845" t="s">
        <v>798</v>
      </c>
      <c r="AC251" s="845" t="s">
        <v>798</v>
      </c>
      <c r="AD251" s="845" t="s">
        <v>798</v>
      </c>
      <c r="AE251" s="845" t="s">
        <v>798</v>
      </c>
      <c r="AF251" s="845" t="s">
        <v>798</v>
      </c>
      <c r="AG251" s="845" t="s">
        <v>798</v>
      </c>
      <c r="AH251" s="845" t="s">
        <v>798</v>
      </c>
      <c r="AI251" s="845" t="s">
        <v>798</v>
      </c>
      <c r="AJ251" s="845" t="s">
        <v>798</v>
      </c>
      <c r="AK251" s="845" t="s">
        <v>798</v>
      </c>
      <c r="AL251" s="845" t="s">
        <v>798</v>
      </c>
      <c r="AM251" s="845" t="s">
        <v>798</v>
      </c>
      <c r="AN251" s="845" t="s">
        <v>798</v>
      </c>
      <c r="AO251" s="845" t="s">
        <v>798</v>
      </c>
      <c r="AP251" s="845" t="s">
        <v>798</v>
      </c>
      <c r="AQ251" s="845" t="s">
        <v>798</v>
      </c>
      <c r="AR251" s="845" t="s">
        <v>798</v>
      </c>
      <c r="AS251" s="845" t="s">
        <v>798</v>
      </c>
      <c r="AT251" s="845" t="s">
        <v>798</v>
      </c>
      <c r="AU251" s="845" t="s">
        <v>798</v>
      </c>
      <c r="AV251" s="845" t="s">
        <v>798</v>
      </c>
      <c r="AW251" s="845" t="s">
        <v>798</v>
      </c>
      <c r="AX251" s="845" t="s">
        <v>798</v>
      </c>
      <c r="AY251" s="845" t="s">
        <v>798</v>
      </c>
      <c r="AZ251" s="845" t="s">
        <v>798</v>
      </c>
      <c r="BA251" s="845" t="s">
        <v>798</v>
      </c>
      <c r="BB251" s="845" t="s">
        <v>798</v>
      </c>
      <c r="BC251" s="845" t="s">
        <v>798</v>
      </c>
      <c r="BD251" s="845" t="s">
        <v>798</v>
      </c>
      <c r="BE251" s="845" t="s">
        <v>798</v>
      </c>
      <c r="BF251" s="845" t="s">
        <v>798</v>
      </c>
      <c r="BG251" s="845" t="s">
        <v>798</v>
      </c>
      <c r="BH251" s="845" t="s">
        <v>798</v>
      </c>
      <c r="BI251" s="845" t="s">
        <v>798</v>
      </c>
      <c r="BJ251" s="845" t="s">
        <v>798</v>
      </c>
      <c r="BK251" s="845" t="s">
        <v>798</v>
      </c>
      <c r="BL251" s="845" t="s">
        <v>798</v>
      </c>
      <c r="BM251" s="845" t="s">
        <v>798</v>
      </c>
      <c r="BN251" s="845" t="s">
        <v>798</v>
      </c>
      <c r="BO251" s="845" t="s">
        <v>798</v>
      </c>
      <c r="BP251" s="845" t="s">
        <v>798</v>
      </c>
      <c r="BQ251" s="845" t="s">
        <v>798</v>
      </c>
      <c r="BR251" s="845" t="s">
        <v>798</v>
      </c>
      <c r="BS251" s="845" t="s">
        <v>798</v>
      </c>
      <c r="BT251" s="845" t="s">
        <v>798</v>
      </c>
      <c r="BU251" s="845" t="s">
        <v>798</v>
      </c>
      <c r="BV251" s="845" t="s">
        <v>798</v>
      </c>
      <c r="BW251" s="845" t="s">
        <v>798</v>
      </c>
      <c r="BX251" s="845" t="s">
        <v>798</v>
      </c>
      <c r="BY251" s="845" t="s">
        <v>798</v>
      </c>
      <c r="BZ251" s="845" t="s">
        <v>798</v>
      </c>
      <c r="CA251" s="845" t="s">
        <v>798</v>
      </c>
      <c r="CB251" s="845" t="s">
        <v>798</v>
      </c>
      <c r="CC251" s="845" t="s">
        <v>798</v>
      </c>
      <c r="CD251" s="845" t="s">
        <v>798</v>
      </c>
      <c r="CE251" s="845" t="s">
        <v>798</v>
      </c>
      <c r="CF251" s="845" t="s">
        <v>798</v>
      </c>
      <c r="CG251" s="845" t="s">
        <v>798</v>
      </c>
      <c r="CH251" s="845" t="s">
        <v>798</v>
      </c>
      <c r="CI251" s="845" t="s">
        <v>798</v>
      </c>
      <c r="CJ251" s="845" t="s">
        <v>798</v>
      </c>
      <c r="CK251" s="845" t="s">
        <v>798</v>
      </c>
      <c r="CL251" s="845" t="s">
        <v>798</v>
      </c>
      <c r="CM251" s="845" t="s">
        <v>798</v>
      </c>
      <c r="CN251" s="845" t="s">
        <v>798</v>
      </c>
      <c r="CO251" s="845" t="s">
        <v>798</v>
      </c>
      <c r="CP251" s="845" t="s">
        <v>798</v>
      </c>
      <c r="CQ251" s="845" t="s">
        <v>798</v>
      </c>
      <c r="CR251" s="845" t="s">
        <v>798</v>
      </c>
      <c r="CS251" s="845" t="s">
        <v>798</v>
      </c>
      <c r="CT251" s="845" t="s">
        <v>798</v>
      </c>
      <c r="CU251" s="845" t="s">
        <v>798</v>
      </c>
      <c r="CV251" s="845" t="s">
        <v>798</v>
      </c>
      <c r="CW251" s="845" t="s">
        <v>798</v>
      </c>
      <c r="CX251" s="845" t="s">
        <v>798</v>
      </c>
      <c r="CY251" s="845" t="s">
        <v>798</v>
      </c>
      <c r="CZ251" s="845" t="s">
        <v>798</v>
      </c>
      <c r="DA251" s="845" t="s">
        <v>798</v>
      </c>
      <c r="DB251" s="845" t="s">
        <v>798</v>
      </c>
      <c r="DC251" s="845" t="s">
        <v>798</v>
      </c>
      <c r="DD251" s="845" t="s">
        <v>798</v>
      </c>
      <c r="DE251" s="845" t="s">
        <v>798</v>
      </c>
      <c r="DF251" s="845" t="s">
        <v>798</v>
      </c>
      <c r="DG251" s="845" t="s">
        <v>798</v>
      </c>
      <c r="DH251" s="845" t="s">
        <v>798</v>
      </c>
      <c r="DI251" s="845" t="s">
        <v>798</v>
      </c>
      <c r="DJ251" s="845" t="s">
        <v>798</v>
      </c>
      <c r="DK251" s="845" t="s">
        <v>798</v>
      </c>
      <c r="DL251" s="845" t="s">
        <v>798</v>
      </c>
      <c r="DM251" s="845" t="s">
        <v>798</v>
      </c>
      <c r="DN251" s="845" t="s">
        <v>798</v>
      </c>
      <c r="DO251" s="845" t="s">
        <v>798</v>
      </c>
      <c r="DP251" s="845" t="s">
        <v>798</v>
      </c>
      <c r="DQ251" s="845" t="s">
        <v>798</v>
      </c>
      <c r="DR251" s="845" t="s">
        <v>798</v>
      </c>
      <c r="DS251" s="845" t="s">
        <v>798</v>
      </c>
      <c r="DT251" s="845" t="s">
        <v>798</v>
      </c>
      <c r="DU251" s="845" t="s">
        <v>798</v>
      </c>
      <c r="DV251" s="845" t="s">
        <v>798</v>
      </c>
      <c r="DW251" s="845" t="s">
        <v>798</v>
      </c>
      <c r="DX251" s="845" t="s">
        <v>798</v>
      </c>
      <c r="DY251" s="845" t="s">
        <v>798</v>
      </c>
      <c r="DZ251" s="845" t="s">
        <v>798</v>
      </c>
      <c r="EA251" s="845" t="s">
        <v>798</v>
      </c>
      <c r="EB251" s="845" t="s">
        <v>798</v>
      </c>
      <c r="EC251" s="845" t="s">
        <v>798</v>
      </c>
      <c r="ED251" s="845" t="s">
        <v>798</v>
      </c>
      <c r="EE251" s="845" t="s">
        <v>798</v>
      </c>
      <c r="EF251" s="845" t="s">
        <v>798</v>
      </c>
    </row>
    <row r="252" spans="1:136" x14ac:dyDescent="0.2">
      <c r="A252" s="845">
        <v>248</v>
      </c>
      <c r="B252" s="845">
        <v>8</v>
      </c>
      <c r="C252" s="845" t="s">
        <v>798</v>
      </c>
      <c r="D252" s="845" t="s">
        <v>798</v>
      </c>
      <c r="E252" s="845" t="s">
        <v>798</v>
      </c>
      <c r="F252" s="845" t="s">
        <v>798</v>
      </c>
      <c r="G252" s="845" t="s">
        <v>798</v>
      </c>
      <c r="H252" s="845" t="s">
        <v>798</v>
      </c>
      <c r="I252" s="845" t="s">
        <v>798</v>
      </c>
      <c r="J252" s="845" t="s">
        <v>798</v>
      </c>
      <c r="K252" s="845" t="s">
        <v>798</v>
      </c>
      <c r="L252" s="845" t="s">
        <v>798</v>
      </c>
      <c r="M252" s="845" t="s">
        <v>798</v>
      </c>
      <c r="N252" s="845" t="s">
        <v>798</v>
      </c>
      <c r="O252" s="845" t="s">
        <v>798</v>
      </c>
      <c r="P252" s="845" t="s">
        <v>798</v>
      </c>
      <c r="Q252" s="845" t="s">
        <v>798</v>
      </c>
      <c r="R252" s="845" t="s">
        <v>798</v>
      </c>
      <c r="S252" s="845" t="s">
        <v>798</v>
      </c>
      <c r="T252" s="845" t="s">
        <v>798</v>
      </c>
      <c r="U252" s="845" t="s">
        <v>798</v>
      </c>
      <c r="V252" s="845" t="s">
        <v>798</v>
      </c>
      <c r="W252" s="845" t="s">
        <v>798</v>
      </c>
      <c r="X252" s="845" t="s">
        <v>798</v>
      </c>
      <c r="Y252" s="845" t="s">
        <v>798</v>
      </c>
      <c r="Z252" s="845" t="s">
        <v>798</v>
      </c>
      <c r="AA252" s="845" t="s">
        <v>798</v>
      </c>
      <c r="AB252" s="845" t="s">
        <v>798</v>
      </c>
      <c r="AC252" s="845" t="s">
        <v>798</v>
      </c>
      <c r="AD252" s="845" t="s">
        <v>798</v>
      </c>
      <c r="AE252" s="845" t="s">
        <v>798</v>
      </c>
      <c r="AF252" s="845" t="s">
        <v>798</v>
      </c>
      <c r="AG252" s="845" t="s">
        <v>798</v>
      </c>
      <c r="AH252" s="845" t="s">
        <v>798</v>
      </c>
      <c r="AI252" s="845" t="s">
        <v>798</v>
      </c>
      <c r="AJ252" s="845" t="s">
        <v>798</v>
      </c>
      <c r="AK252" s="845" t="s">
        <v>798</v>
      </c>
      <c r="AL252" s="845" t="s">
        <v>798</v>
      </c>
      <c r="AM252" s="845" t="s">
        <v>798</v>
      </c>
      <c r="AN252" s="845" t="s">
        <v>798</v>
      </c>
      <c r="AO252" s="845" t="s">
        <v>798</v>
      </c>
      <c r="AP252" s="845" t="s">
        <v>798</v>
      </c>
      <c r="AQ252" s="845" t="s">
        <v>798</v>
      </c>
      <c r="AR252" s="845" t="s">
        <v>798</v>
      </c>
      <c r="AS252" s="845" t="s">
        <v>798</v>
      </c>
      <c r="AT252" s="845" t="s">
        <v>798</v>
      </c>
      <c r="AU252" s="845" t="s">
        <v>798</v>
      </c>
      <c r="AV252" s="845" t="s">
        <v>798</v>
      </c>
      <c r="AW252" s="845" t="s">
        <v>798</v>
      </c>
      <c r="AX252" s="845" t="s">
        <v>798</v>
      </c>
      <c r="AY252" s="845" t="s">
        <v>798</v>
      </c>
      <c r="AZ252" s="845" t="s">
        <v>798</v>
      </c>
      <c r="BA252" s="845" t="s">
        <v>798</v>
      </c>
      <c r="BB252" s="845" t="s">
        <v>798</v>
      </c>
      <c r="BC252" s="845" t="s">
        <v>798</v>
      </c>
      <c r="BD252" s="845" t="s">
        <v>798</v>
      </c>
      <c r="BE252" s="845" t="s">
        <v>798</v>
      </c>
      <c r="BF252" s="845" t="s">
        <v>798</v>
      </c>
      <c r="BG252" s="845" t="s">
        <v>798</v>
      </c>
      <c r="BH252" s="845" t="s">
        <v>798</v>
      </c>
      <c r="BI252" s="845" t="s">
        <v>798</v>
      </c>
      <c r="BJ252" s="845" t="s">
        <v>798</v>
      </c>
      <c r="BK252" s="845" t="s">
        <v>798</v>
      </c>
      <c r="BL252" s="845" t="s">
        <v>798</v>
      </c>
      <c r="BM252" s="845" t="s">
        <v>798</v>
      </c>
      <c r="BN252" s="845" t="s">
        <v>798</v>
      </c>
      <c r="BO252" s="845" t="s">
        <v>798</v>
      </c>
      <c r="BP252" s="845" t="s">
        <v>798</v>
      </c>
      <c r="BQ252" s="845" t="s">
        <v>798</v>
      </c>
      <c r="BR252" s="845" t="s">
        <v>798</v>
      </c>
      <c r="BS252" s="845" t="s">
        <v>798</v>
      </c>
      <c r="BT252" s="845" t="s">
        <v>798</v>
      </c>
      <c r="BU252" s="845" t="s">
        <v>798</v>
      </c>
      <c r="BV252" s="845" t="s">
        <v>798</v>
      </c>
      <c r="BW252" s="845" t="s">
        <v>798</v>
      </c>
      <c r="BX252" s="845" t="s">
        <v>798</v>
      </c>
      <c r="BY252" s="845" t="s">
        <v>798</v>
      </c>
      <c r="BZ252" s="845" t="s">
        <v>798</v>
      </c>
      <c r="CA252" s="845" t="s">
        <v>798</v>
      </c>
      <c r="CB252" s="845" t="s">
        <v>798</v>
      </c>
      <c r="CC252" s="845" t="s">
        <v>798</v>
      </c>
      <c r="CD252" s="845" t="s">
        <v>798</v>
      </c>
      <c r="CE252" s="845" t="s">
        <v>798</v>
      </c>
      <c r="CF252" s="845" t="s">
        <v>798</v>
      </c>
      <c r="CG252" s="845" t="s">
        <v>798</v>
      </c>
      <c r="CH252" s="845" t="s">
        <v>798</v>
      </c>
      <c r="CI252" s="845" t="s">
        <v>798</v>
      </c>
      <c r="CJ252" s="845" t="s">
        <v>798</v>
      </c>
      <c r="CK252" s="845" t="s">
        <v>798</v>
      </c>
      <c r="CL252" s="845" t="s">
        <v>798</v>
      </c>
      <c r="CM252" s="845" t="s">
        <v>798</v>
      </c>
      <c r="CN252" s="845" t="s">
        <v>798</v>
      </c>
      <c r="CO252" s="845" t="s">
        <v>798</v>
      </c>
      <c r="CP252" s="845" t="s">
        <v>798</v>
      </c>
      <c r="CQ252" s="845" t="s">
        <v>798</v>
      </c>
      <c r="CR252" s="845" t="s">
        <v>798</v>
      </c>
      <c r="CS252" s="845" t="s">
        <v>798</v>
      </c>
      <c r="CT252" s="845" t="s">
        <v>798</v>
      </c>
      <c r="CU252" s="845" t="s">
        <v>798</v>
      </c>
      <c r="CV252" s="845" t="s">
        <v>798</v>
      </c>
      <c r="CW252" s="845" t="s">
        <v>798</v>
      </c>
      <c r="CX252" s="845" t="s">
        <v>798</v>
      </c>
      <c r="CY252" s="845" t="s">
        <v>798</v>
      </c>
      <c r="CZ252" s="845" t="s">
        <v>798</v>
      </c>
      <c r="DA252" s="845" t="s">
        <v>798</v>
      </c>
      <c r="DB252" s="845" t="s">
        <v>798</v>
      </c>
      <c r="DC252" s="845" t="s">
        <v>798</v>
      </c>
      <c r="DD252" s="845" t="s">
        <v>798</v>
      </c>
      <c r="DE252" s="845" t="s">
        <v>798</v>
      </c>
      <c r="DF252" s="845" t="s">
        <v>798</v>
      </c>
      <c r="DG252" s="845" t="s">
        <v>798</v>
      </c>
      <c r="DH252" s="845" t="s">
        <v>798</v>
      </c>
      <c r="DI252" s="845" t="s">
        <v>798</v>
      </c>
      <c r="DJ252" s="845" t="s">
        <v>798</v>
      </c>
      <c r="DK252" s="845" t="s">
        <v>798</v>
      </c>
      <c r="DL252" s="845" t="s">
        <v>798</v>
      </c>
      <c r="DM252" s="845" t="s">
        <v>798</v>
      </c>
      <c r="DN252" s="845" t="s">
        <v>798</v>
      </c>
      <c r="DO252" s="845" t="s">
        <v>798</v>
      </c>
      <c r="DP252" s="845" t="s">
        <v>798</v>
      </c>
      <c r="DQ252" s="845" t="s">
        <v>798</v>
      </c>
      <c r="DR252" s="845" t="s">
        <v>798</v>
      </c>
      <c r="DS252" s="845" t="s">
        <v>798</v>
      </c>
      <c r="DT252" s="845" t="s">
        <v>798</v>
      </c>
      <c r="DU252" s="845" t="s">
        <v>798</v>
      </c>
      <c r="DV252" s="845" t="s">
        <v>798</v>
      </c>
      <c r="DW252" s="845" t="s">
        <v>798</v>
      </c>
      <c r="DX252" s="845" t="s">
        <v>798</v>
      </c>
      <c r="DY252" s="845" t="s">
        <v>798</v>
      </c>
      <c r="DZ252" s="845" t="s">
        <v>798</v>
      </c>
      <c r="EA252" s="845" t="s">
        <v>798</v>
      </c>
      <c r="EB252" s="845" t="s">
        <v>798</v>
      </c>
      <c r="EC252" s="845" t="s">
        <v>798</v>
      </c>
      <c r="ED252" s="845" t="s">
        <v>798</v>
      </c>
      <c r="EE252" s="845" t="s">
        <v>798</v>
      </c>
      <c r="EF252" s="845" t="s">
        <v>798</v>
      </c>
    </row>
    <row r="253" spans="1:136" x14ac:dyDescent="0.2">
      <c r="A253" s="845">
        <v>249</v>
      </c>
      <c r="B253" s="845">
        <v>9</v>
      </c>
      <c r="C253" s="845" t="s">
        <v>798</v>
      </c>
      <c r="D253" s="845" t="s">
        <v>798</v>
      </c>
      <c r="E253" s="845" t="s">
        <v>798</v>
      </c>
      <c r="F253" s="845" t="s">
        <v>798</v>
      </c>
      <c r="G253" s="845" t="s">
        <v>798</v>
      </c>
      <c r="H253" s="845" t="s">
        <v>798</v>
      </c>
      <c r="I253" s="845" t="s">
        <v>798</v>
      </c>
      <c r="J253" s="845" t="s">
        <v>798</v>
      </c>
      <c r="K253" s="845" t="s">
        <v>798</v>
      </c>
      <c r="L253" s="845" t="s">
        <v>798</v>
      </c>
      <c r="M253" s="845" t="s">
        <v>798</v>
      </c>
      <c r="N253" s="845" t="s">
        <v>798</v>
      </c>
      <c r="O253" s="845" t="s">
        <v>798</v>
      </c>
      <c r="P253" s="845" t="s">
        <v>798</v>
      </c>
      <c r="Q253" s="845" t="s">
        <v>798</v>
      </c>
      <c r="R253" s="845" t="s">
        <v>798</v>
      </c>
      <c r="S253" s="845" t="s">
        <v>798</v>
      </c>
      <c r="T253" s="845" t="s">
        <v>798</v>
      </c>
      <c r="U253" s="845" t="s">
        <v>798</v>
      </c>
      <c r="V253" s="845" t="s">
        <v>798</v>
      </c>
      <c r="W253" s="845" t="s">
        <v>798</v>
      </c>
      <c r="X253" s="845" t="s">
        <v>798</v>
      </c>
      <c r="Y253" s="845" t="s">
        <v>798</v>
      </c>
      <c r="Z253" s="845" t="s">
        <v>798</v>
      </c>
      <c r="AA253" s="845" t="s">
        <v>798</v>
      </c>
      <c r="AB253" s="845" t="s">
        <v>798</v>
      </c>
      <c r="AC253" s="845" t="s">
        <v>798</v>
      </c>
      <c r="AD253" s="845" t="s">
        <v>798</v>
      </c>
      <c r="AE253" s="845" t="s">
        <v>798</v>
      </c>
      <c r="AF253" s="845" t="s">
        <v>798</v>
      </c>
      <c r="AG253" s="845" t="s">
        <v>798</v>
      </c>
      <c r="AH253" s="845" t="s">
        <v>798</v>
      </c>
      <c r="AI253" s="845" t="s">
        <v>798</v>
      </c>
      <c r="AJ253" s="845" t="s">
        <v>798</v>
      </c>
      <c r="AK253" s="845" t="s">
        <v>798</v>
      </c>
      <c r="AL253" s="845" t="s">
        <v>798</v>
      </c>
      <c r="AM253" s="845" t="s">
        <v>798</v>
      </c>
      <c r="AN253" s="845" t="s">
        <v>798</v>
      </c>
      <c r="AO253" s="845" t="s">
        <v>798</v>
      </c>
      <c r="AP253" s="845" t="s">
        <v>798</v>
      </c>
      <c r="AQ253" s="845" t="s">
        <v>798</v>
      </c>
      <c r="AR253" s="845" t="s">
        <v>798</v>
      </c>
      <c r="AS253" s="845" t="s">
        <v>798</v>
      </c>
      <c r="AT253" s="845" t="s">
        <v>798</v>
      </c>
      <c r="AU253" s="845" t="s">
        <v>798</v>
      </c>
      <c r="AV253" s="845" t="s">
        <v>798</v>
      </c>
      <c r="AW253" s="845" t="s">
        <v>798</v>
      </c>
      <c r="AX253" s="845" t="s">
        <v>798</v>
      </c>
      <c r="AY253" s="845" t="s">
        <v>798</v>
      </c>
      <c r="AZ253" s="845" t="s">
        <v>798</v>
      </c>
      <c r="BA253" s="845" t="s">
        <v>798</v>
      </c>
      <c r="BB253" s="845" t="s">
        <v>798</v>
      </c>
      <c r="BC253" s="845" t="s">
        <v>798</v>
      </c>
      <c r="BD253" s="845" t="s">
        <v>798</v>
      </c>
      <c r="BE253" s="845" t="s">
        <v>798</v>
      </c>
      <c r="BF253" s="845" t="s">
        <v>798</v>
      </c>
      <c r="BG253" s="845" t="s">
        <v>798</v>
      </c>
      <c r="BH253" s="845" t="s">
        <v>798</v>
      </c>
      <c r="BI253" s="845" t="s">
        <v>798</v>
      </c>
      <c r="BJ253" s="845" t="s">
        <v>798</v>
      </c>
      <c r="BK253" s="845" t="s">
        <v>798</v>
      </c>
      <c r="BL253" s="845" t="s">
        <v>798</v>
      </c>
      <c r="BM253" s="845" t="s">
        <v>798</v>
      </c>
      <c r="BN253" s="845" t="s">
        <v>798</v>
      </c>
      <c r="BO253" s="845" t="s">
        <v>798</v>
      </c>
      <c r="BP253" s="845" t="s">
        <v>798</v>
      </c>
      <c r="BQ253" s="845" t="s">
        <v>798</v>
      </c>
      <c r="BR253" s="845" t="s">
        <v>798</v>
      </c>
      <c r="BS253" s="845" t="s">
        <v>798</v>
      </c>
      <c r="BT253" s="845" t="s">
        <v>798</v>
      </c>
      <c r="BU253" s="845" t="s">
        <v>798</v>
      </c>
      <c r="BV253" s="845" t="s">
        <v>798</v>
      </c>
      <c r="BW253" s="845" t="s">
        <v>798</v>
      </c>
      <c r="BX253" s="845" t="s">
        <v>798</v>
      </c>
      <c r="BY253" s="845" t="s">
        <v>798</v>
      </c>
      <c r="BZ253" s="845" t="s">
        <v>798</v>
      </c>
      <c r="CA253" s="845" t="s">
        <v>798</v>
      </c>
      <c r="CB253" s="845" t="s">
        <v>798</v>
      </c>
      <c r="CC253" s="845" t="s">
        <v>798</v>
      </c>
      <c r="CD253" s="845" t="s">
        <v>798</v>
      </c>
      <c r="CE253" s="845" t="s">
        <v>798</v>
      </c>
      <c r="CF253" s="845" t="s">
        <v>798</v>
      </c>
      <c r="CG253" s="845" t="s">
        <v>798</v>
      </c>
      <c r="CH253" s="845" t="s">
        <v>798</v>
      </c>
      <c r="CI253" s="845" t="s">
        <v>798</v>
      </c>
      <c r="CJ253" s="845" t="s">
        <v>798</v>
      </c>
      <c r="CK253" s="845" t="s">
        <v>798</v>
      </c>
      <c r="CL253" s="845" t="s">
        <v>798</v>
      </c>
      <c r="CM253" s="845" t="s">
        <v>798</v>
      </c>
      <c r="CN253" s="845" t="s">
        <v>798</v>
      </c>
      <c r="CO253" s="845" t="s">
        <v>798</v>
      </c>
      <c r="CP253" s="845" t="s">
        <v>798</v>
      </c>
      <c r="CQ253" s="845" t="s">
        <v>798</v>
      </c>
      <c r="CR253" s="845" t="s">
        <v>798</v>
      </c>
      <c r="CS253" s="845" t="s">
        <v>798</v>
      </c>
      <c r="CT253" s="845" t="s">
        <v>798</v>
      </c>
      <c r="CU253" s="845" t="s">
        <v>798</v>
      </c>
      <c r="CV253" s="845" t="s">
        <v>798</v>
      </c>
      <c r="CW253" s="845" t="s">
        <v>798</v>
      </c>
      <c r="CX253" s="845" t="s">
        <v>798</v>
      </c>
      <c r="CY253" s="845" t="s">
        <v>798</v>
      </c>
      <c r="CZ253" s="845" t="s">
        <v>798</v>
      </c>
      <c r="DA253" s="845" t="s">
        <v>798</v>
      </c>
      <c r="DB253" s="845" t="s">
        <v>798</v>
      </c>
      <c r="DC253" s="845" t="s">
        <v>798</v>
      </c>
      <c r="DD253" s="845" t="s">
        <v>798</v>
      </c>
      <c r="DE253" s="845" t="s">
        <v>798</v>
      </c>
      <c r="DF253" s="845" t="s">
        <v>798</v>
      </c>
      <c r="DG253" s="845" t="s">
        <v>798</v>
      </c>
      <c r="DH253" s="845" t="s">
        <v>798</v>
      </c>
      <c r="DI253" s="845" t="s">
        <v>798</v>
      </c>
      <c r="DJ253" s="845" t="s">
        <v>798</v>
      </c>
      <c r="DK253" s="845" t="s">
        <v>798</v>
      </c>
      <c r="DL253" s="845" t="s">
        <v>798</v>
      </c>
      <c r="DM253" s="845" t="s">
        <v>798</v>
      </c>
      <c r="DN253" s="845" t="s">
        <v>798</v>
      </c>
      <c r="DO253" s="845" t="s">
        <v>798</v>
      </c>
      <c r="DP253" s="845" t="s">
        <v>798</v>
      </c>
      <c r="DQ253" s="845" t="s">
        <v>798</v>
      </c>
      <c r="DR253" s="845" t="s">
        <v>798</v>
      </c>
      <c r="DS253" s="845" t="s">
        <v>798</v>
      </c>
      <c r="DT253" s="845" t="s">
        <v>798</v>
      </c>
      <c r="DU253" s="845" t="s">
        <v>798</v>
      </c>
      <c r="DV253" s="845" t="s">
        <v>798</v>
      </c>
      <c r="DW253" s="845" t="s">
        <v>798</v>
      </c>
      <c r="DX253" s="845" t="s">
        <v>798</v>
      </c>
      <c r="DY253" s="845" t="s">
        <v>798</v>
      </c>
      <c r="DZ253" s="845" t="s">
        <v>798</v>
      </c>
      <c r="EA253" s="845" t="s">
        <v>798</v>
      </c>
      <c r="EB253" s="845" t="s">
        <v>798</v>
      </c>
      <c r="EC253" s="845" t="s">
        <v>798</v>
      </c>
      <c r="ED253" s="845" t="s">
        <v>798</v>
      </c>
      <c r="EE253" s="845" t="s">
        <v>798</v>
      </c>
      <c r="EF253" s="845" t="s">
        <v>798</v>
      </c>
    </row>
    <row r="254" spans="1:136" x14ac:dyDescent="0.2">
      <c r="A254" s="845">
        <v>250</v>
      </c>
      <c r="B254" s="845">
        <v>10</v>
      </c>
      <c r="C254" s="845" t="s">
        <v>798</v>
      </c>
      <c r="D254" s="845" t="s">
        <v>798</v>
      </c>
      <c r="E254" s="845" t="s">
        <v>798</v>
      </c>
      <c r="F254" s="845" t="s">
        <v>798</v>
      </c>
      <c r="G254" s="845" t="s">
        <v>798</v>
      </c>
      <c r="H254" s="845" t="s">
        <v>798</v>
      </c>
      <c r="I254" s="845" t="s">
        <v>798</v>
      </c>
      <c r="J254" s="845" t="s">
        <v>798</v>
      </c>
      <c r="K254" s="845" t="s">
        <v>798</v>
      </c>
      <c r="L254" s="845" t="s">
        <v>798</v>
      </c>
      <c r="M254" s="845" t="s">
        <v>798</v>
      </c>
      <c r="N254" s="845" t="s">
        <v>798</v>
      </c>
      <c r="O254" s="845" t="s">
        <v>798</v>
      </c>
      <c r="P254" s="845" t="s">
        <v>798</v>
      </c>
      <c r="Q254" s="845" t="s">
        <v>798</v>
      </c>
      <c r="R254" s="845" t="s">
        <v>798</v>
      </c>
      <c r="S254" s="845" t="s">
        <v>798</v>
      </c>
      <c r="T254" s="845" t="s">
        <v>798</v>
      </c>
      <c r="U254" s="845" t="s">
        <v>798</v>
      </c>
      <c r="V254" s="845" t="s">
        <v>798</v>
      </c>
      <c r="W254" s="845" t="s">
        <v>798</v>
      </c>
      <c r="X254" s="845" t="s">
        <v>798</v>
      </c>
      <c r="Y254" s="845" t="s">
        <v>798</v>
      </c>
      <c r="Z254" s="845" t="s">
        <v>798</v>
      </c>
      <c r="AA254" s="845" t="s">
        <v>798</v>
      </c>
      <c r="AB254" s="845" t="s">
        <v>798</v>
      </c>
      <c r="AC254" s="845" t="s">
        <v>798</v>
      </c>
      <c r="AD254" s="845" t="s">
        <v>798</v>
      </c>
      <c r="AE254" s="845" t="s">
        <v>798</v>
      </c>
      <c r="AF254" s="845" t="s">
        <v>798</v>
      </c>
      <c r="AG254" s="845" t="s">
        <v>798</v>
      </c>
      <c r="AH254" s="845" t="s">
        <v>798</v>
      </c>
      <c r="AI254" s="845" t="s">
        <v>798</v>
      </c>
      <c r="AJ254" s="845" t="s">
        <v>798</v>
      </c>
      <c r="AK254" s="845" t="s">
        <v>798</v>
      </c>
      <c r="AL254" s="845" t="s">
        <v>798</v>
      </c>
      <c r="AM254" s="845" t="s">
        <v>798</v>
      </c>
      <c r="AN254" s="845" t="s">
        <v>798</v>
      </c>
      <c r="AO254" s="845" t="s">
        <v>798</v>
      </c>
      <c r="AP254" s="845" t="s">
        <v>798</v>
      </c>
      <c r="AQ254" s="845" t="s">
        <v>798</v>
      </c>
      <c r="AR254" s="845" t="s">
        <v>798</v>
      </c>
      <c r="AS254" s="845" t="s">
        <v>798</v>
      </c>
      <c r="AT254" s="845" t="s">
        <v>798</v>
      </c>
      <c r="AU254" s="845" t="s">
        <v>798</v>
      </c>
      <c r="AV254" s="845" t="s">
        <v>798</v>
      </c>
      <c r="AW254" s="845" t="s">
        <v>798</v>
      </c>
      <c r="AX254" s="845" t="s">
        <v>798</v>
      </c>
      <c r="AY254" s="845" t="s">
        <v>798</v>
      </c>
      <c r="AZ254" s="845" t="s">
        <v>798</v>
      </c>
      <c r="BA254" s="845" t="s">
        <v>798</v>
      </c>
      <c r="BB254" s="845" t="s">
        <v>798</v>
      </c>
      <c r="BC254" s="845" t="s">
        <v>798</v>
      </c>
      <c r="BD254" s="845" t="s">
        <v>798</v>
      </c>
      <c r="BE254" s="845" t="s">
        <v>798</v>
      </c>
      <c r="BF254" s="845" t="s">
        <v>798</v>
      </c>
      <c r="BG254" s="845" t="s">
        <v>798</v>
      </c>
      <c r="BH254" s="845" t="s">
        <v>798</v>
      </c>
      <c r="BI254" s="845" t="s">
        <v>798</v>
      </c>
      <c r="BJ254" s="845" t="s">
        <v>798</v>
      </c>
      <c r="BK254" s="845" t="s">
        <v>798</v>
      </c>
      <c r="BL254" s="845" t="s">
        <v>798</v>
      </c>
      <c r="BM254" s="845" t="s">
        <v>798</v>
      </c>
      <c r="BN254" s="845" t="s">
        <v>798</v>
      </c>
      <c r="BO254" s="845" t="s">
        <v>798</v>
      </c>
      <c r="BP254" s="845" t="s">
        <v>798</v>
      </c>
      <c r="BQ254" s="845" t="s">
        <v>798</v>
      </c>
      <c r="BR254" s="845" t="s">
        <v>798</v>
      </c>
      <c r="BS254" s="845" t="s">
        <v>798</v>
      </c>
      <c r="BT254" s="845" t="s">
        <v>798</v>
      </c>
      <c r="BU254" s="845" t="s">
        <v>798</v>
      </c>
      <c r="BV254" s="845" t="s">
        <v>798</v>
      </c>
      <c r="BW254" s="845" t="s">
        <v>798</v>
      </c>
      <c r="BX254" s="845" t="s">
        <v>798</v>
      </c>
      <c r="BY254" s="845" t="s">
        <v>798</v>
      </c>
      <c r="BZ254" s="845" t="s">
        <v>798</v>
      </c>
      <c r="CA254" s="845" t="s">
        <v>798</v>
      </c>
      <c r="CB254" s="845" t="s">
        <v>798</v>
      </c>
      <c r="CC254" s="845" t="s">
        <v>798</v>
      </c>
      <c r="CD254" s="845" t="s">
        <v>798</v>
      </c>
      <c r="CE254" s="845" t="s">
        <v>798</v>
      </c>
      <c r="CF254" s="845" t="s">
        <v>798</v>
      </c>
      <c r="CG254" s="845" t="s">
        <v>798</v>
      </c>
      <c r="CH254" s="845" t="s">
        <v>798</v>
      </c>
      <c r="CI254" s="845" t="s">
        <v>798</v>
      </c>
      <c r="CJ254" s="845" t="s">
        <v>798</v>
      </c>
      <c r="CK254" s="845" t="s">
        <v>798</v>
      </c>
      <c r="CL254" s="845" t="s">
        <v>798</v>
      </c>
      <c r="CM254" s="845" t="s">
        <v>798</v>
      </c>
      <c r="CN254" s="845" t="s">
        <v>798</v>
      </c>
      <c r="CO254" s="845" t="s">
        <v>798</v>
      </c>
      <c r="CP254" s="845" t="s">
        <v>798</v>
      </c>
      <c r="CQ254" s="845" t="s">
        <v>798</v>
      </c>
      <c r="CR254" s="845" t="s">
        <v>798</v>
      </c>
      <c r="CS254" s="845" t="s">
        <v>798</v>
      </c>
      <c r="CT254" s="845" t="s">
        <v>798</v>
      </c>
      <c r="CU254" s="845" t="s">
        <v>798</v>
      </c>
      <c r="CV254" s="845" t="s">
        <v>798</v>
      </c>
      <c r="CW254" s="845" t="s">
        <v>798</v>
      </c>
      <c r="CX254" s="845" t="s">
        <v>798</v>
      </c>
      <c r="CY254" s="845" t="s">
        <v>798</v>
      </c>
      <c r="CZ254" s="845" t="s">
        <v>798</v>
      </c>
      <c r="DA254" s="845" t="s">
        <v>798</v>
      </c>
      <c r="DB254" s="845" t="s">
        <v>798</v>
      </c>
      <c r="DC254" s="845" t="s">
        <v>798</v>
      </c>
      <c r="DD254" s="845" t="s">
        <v>798</v>
      </c>
      <c r="DE254" s="845" t="s">
        <v>798</v>
      </c>
      <c r="DF254" s="845" t="s">
        <v>798</v>
      </c>
      <c r="DG254" s="845" t="s">
        <v>798</v>
      </c>
      <c r="DH254" s="845" t="s">
        <v>798</v>
      </c>
      <c r="DI254" s="845" t="s">
        <v>798</v>
      </c>
      <c r="DJ254" s="845" t="s">
        <v>798</v>
      </c>
      <c r="DK254" s="845" t="s">
        <v>798</v>
      </c>
      <c r="DL254" s="845" t="s">
        <v>798</v>
      </c>
      <c r="DM254" s="845" t="s">
        <v>798</v>
      </c>
      <c r="DN254" s="845" t="s">
        <v>798</v>
      </c>
      <c r="DO254" s="845" t="s">
        <v>798</v>
      </c>
      <c r="DP254" s="845" t="s">
        <v>798</v>
      </c>
      <c r="DQ254" s="845" t="s">
        <v>798</v>
      </c>
      <c r="DR254" s="845" t="s">
        <v>798</v>
      </c>
      <c r="DS254" s="845" t="s">
        <v>798</v>
      </c>
      <c r="DT254" s="845" t="s">
        <v>798</v>
      </c>
      <c r="DU254" s="845" t="s">
        <v>798</v>
      </c>
      <c r="DV254" s="845" t="s">
        <v>798</v>
      </c>
      <c r="DW254" s="845" t="s">
        <v>798</v>
      </c>
      <c r="DX254" s="845" t="s">
        <v>798</v>
      </c>
      <c r="DY254" s="845" t="s">
        <v>798</v>
      </c>
      <c r="DZ254" s="845" t="s">
        <v>798</v>
      </c>
      <c r="EA254" s="845" t="s">
        <v>798</v>
      </c>
      <c r="EB254" s="845" t="s">
        <v>798</v>
      </c>
      <c r="EC254" s="845" t="s">
        <v>798</v>
      </c>
      <c r="ED254" s="845" t="s">
        <v>798</v>
      </c>
      <c r="EE254" s="845" t="s">
        <v>798</v>
      </c>
      <c r="EF254" s="845" t="s">
        <v>798</v>
      </c>
    </row>
    <row r="255" spans="1:136" x14ac:dyDescent="0.2">
      <c r="A255" s="845">
        <v>251</v>
      </c>
      <c r="B255" s="845">
        <v>11</v>
      </c>
      <c r="C255" s="845" t="s">
        <v>798</v>
      </c>
      <c r="D255" s="845" t="s">
        <v>798</v>
      </c>
      <c r="E255" s="845" t="s">
        <v>798</v>
      </c>
      <c r="F255" s="845" t="s">
        <v>798</v>
      </c>
      <c r="G255" s="845" t="s">
        <v>798</v>
      </c>
      <c r="H255" s="845" t="s">
        <v>798</v>
      </c>
      <c r="I255" s="845" t="s">
        <v>798</v>
      </c>
      <c r="J255" s="845" t="s">
        <v>798</v>
      </c>
      <c r="K255" s="845" t="s">
        <v>798</v>
      </c>
      <c r="L255" s="845" t="s">
        <v>798</v>
      </c>
      <c r="M255" s="845" t="s">
        <v>798</v>
      </c>
      <c r="N255" s="845" t="s">
        <v>798</v>
      </c>
      <c r="O255" s="845" t="s">
        <v>798</v>
      </c>
      <c r="P255" s="845" t="s">
        <v>798</v>
      </c>
      <c r="Q255" s="845" t="s">
        <v>798</v>
      </c>
      <c r="R255" s="845" t="s">
        <v>798</v>
      </c>
      <c r="S255" s="845" t="s">
        <v>798</v>
      </c>
      <c r="T255" s="845" t="s">
        <v>798</v>
      </c>
      <c r="U255" s="845" t="s">
        <v>798</v>
      </c>
      <c r="V255" s="845" t="s">
        <v>798</v>
      </c>
      <c r="W255" s="845" t="s">
        <v>798</v>
      </c>
      <c r="X255" s="845" t="s">
        <v>798</v>
      </c>
      <c r="Y255" s="845" t="s">
        <v>798</v>
      </c>
      <c r="Z255" s="845" t="s">
        <v>798</v>
      </c>
      <c r="AA255" s="845" t="s">
        <v>798</v>
      </c>
      <c r="AB255" s="845" t="s">
        <v>798</v>
      </c>
      <c r="AC255" s="845" t="s">
        <v>798</v>
      </c>
      <c r="AD255" s="845" t="s">
        <v>798</v>
      </c>
      <c r="AE255" s="845" t="s">
        <v>798</v>
      </c>
      <c r="AF255" s="845" t="s">
        <v>798</v>
      </c>
      <c r="AG255" s="845" t="s">
        <v>798</v>
      </c>
      <c r="AH255" s="845" t="s">
        <v>798</v>
      </c>
      <c r="AI255" s="845" t="s">
        <v>798</v>
      </c>
      <c r="AJ255" s="845" t="s">
        <v>798</v>
      </c>
      <c r="AK255" s="845" t="s">
        <v>798</v>
      </c>
      <c r="AL255" s="845" t="s">
        <v>798</v>
      </c>
      <c r="AM255" s="845" t="s">
        <v>798</v>
      </c>
      <c r="AN255" s="845" t="s">
        <v>798</v>
      </c>
      <c r="AO255" s="845" t="s">
        <v>798</v>
      </c>
      <c r="AP255" s="845" t="s">
        <v>798</v>
      </c>
      <c r="AQ255" s="845" t="s">
        <v>798</v>
      </c>
      <c r="AR255" s="845" t="s">
        <v>798</v>
      </c>
      <c r="AS255" s="845" t="s">
        <v>798</v>
      </c>
      <c r="AT255" s="845" t="s">
        <v>798</v>
      </c>
      <c r="AU255" s="845" t="s">
        <v>798</v>
      </c>
      <c r="AV255" s="845" t="s">
        <v>798</v>
      </c>
      <c r="AW255" s="845" t="s">
        <v>798</v>
      </c>
      <c r="AX255" s="845" t="s">
        <v>798</v>
      </c>
      <c r="AY255" s="845" t="s">
        <v>798</v>
      </c>
      <c r="AZ255" s="845" t="s">
        <v>798</v>
      </c>
      <c r="BA255" s="845" t="s">
        <v>798</v>
      </c>
      <c r="BB255" s="845" t="s">
        <v>798</v>
      </c>
      <c r="BC255" s="845" t="s">
        <v>798</v>
      </c>
      <c r="BD255" s="845" t="s">
        <v>798</v>
      </c>
      <c r="BE255" s="845" t="s">
        <v>798</v>
      </c>
      <c r="BF255" s="845" t="s">
        <v>798</v>
      </c>
      <c r="BG255" s="845" t="s">
        <v>798</v>
      </c>
      <c r="BH255" s="845" t="s">
        <v>798</v>
      </c>
      <c r="BI255" s="845" t="s">
        <v>798</v>
      </c>
      <c r="BJ255" s="845" t="s">
        <v>798</v>
      </c>
      <c r="BK255" s="845" t="s">
        <v>798</v>
      </c>
      <c r="BL255" s="845" t="s">
        <v>798</v>
      </c>
      <c r="BM255" s="845" t="s">
        <v>798</v>
      </c>
      <c r="BN255" s="845" t="s">
        <v>798</v>
      </c>
      <c r="BO255" s="845" t="s">
        <v>798</v>
      </c>
      <c r="BP255" s="845" t="s">
        <v>798</v>
      </c>
      <c r="BQ255" s="845" t="s">
        <v>798</v>
      </c>
      <c r="BR255" s="845" t="s">
        <v>798</v>
      </c>
      <c r="BS255" s="845" t="s">
        <v>798</v>
      </c>
      <c r="BT255" s="845" t="s">
        <v>798</v>
      </c>
      <c r="BU255" s="845" t="s">
        <v>798</v>
      </c>
      <c r="BV255" s="845" t="s">
        <v>798</v>
      </c>
      <c r="BW255" s="845" t="s">
        <v>798</v>
      </c>
      <c r="BX255" s="845" t="s">
        <v>798</v>
      </c>
      <c r="BY255" s="845" t="s">
        <v>798</v>
      </c>
      <c r="BZ255" s="845" t="s">
        <v>798</v>
      </c>
      <c r="CA255" s="845" t="s">
        <v>798</v>
      </c>
      <c r="CB255" s="845" t="s">
        <v>798</v>
      </c>
      <c r="CC255" s="845" t="s">
        <v>798</v>
      </c>
      <c r="CD255" s="845" t="s">
        <v>798</v>
      </c>
      <c r="CE255" s="845" t="s">
        <v>798</v>
      </c>
      <c r="CF255" s="845" t="s">
        <v>798</v>
      </c>
      <c r="CG255" s="845" t="s">
        <v>798</v>
      </c>
      <c r="CH255" s="845" t="s">
        <v>798</v>
      </c>
      <c r="CI255" s="845" t="s">
        <v>798</v>
      </c>
      <c r="CJ255" s="845" t="s">
        <v>798</v>
      </c>
      <c r="CK255" s="845" t="s">
        <v>798</v>
      </c>
      <c r="CL255" s="845" t="s">
        <v>798</v>
      </c>
      <c r="CM255" s="845" t="s">
        <v>798</v>
      </c>
      <c r="CN255" s="845" t="s">
        <v>798</v>
      </c>
      <c r="CO255" s="845" t="s">
        <v>798</v>
      </c>
      <c r="CP255" s="845" t="s">
        <v>798</v>
      </c>
      <c r="CQ255" s="845" t="s">
        <v>798</v>
      </c>
      <c r="CR255" s="845" t="s">
        <v>798</v>
      </c>
      <c r="CS255" s="845" t="s">
        <v>798</v>
      </c>
      <c r="CT255" s="845" t="s">
        <v>798</v>
      </c>
      <c r="CU255" s="845" t="s">
        <v>798</v>
      </c>
      <c r="CV255" s="845" t="s">
        <v>798</v>
      </c>
      <c r="CW255" s="845" t="s">
        <v>798</v>
      </c>
      <c r="CX255" s="845" t="s">
        <v>798</v>
      </c>
      <c r="CY255" s="845" t="s">
        <v>798</v>
      </c>
      <c r="CZ255" s="845" t="s">
        <v>798</v>
      </c>
      <c r="DA255" s="845" t="s">
        <v>798</v>
      </c>
      <c r="DB255" s="845" t="s">
        <v>798</v>
      </c>
      <c r="DC255" s="845" t="s">
        <v>798</v>
      </c>
      <c r="DD255" s="845" t="s">
        <v>798</v>
      </c>
      <c r="DE255" s="845" t="s">
        <v>798</v>
      </c>
      <c r="DF255" s="845" t="s">
        <v>798</v>
      </c>
      <c r="DG255" s="845" t="s">
        <v>798</v>
      </c>
      <c r="DH255" s="845" t="s">
        <v>798</v>
      </c>
      <c r="DI255" s="845" t="s">
        <v>798</v>
      </c>
      <c r="DJ255" s="845" t="s">
        <v>798</v>
      </c>
      <c r="DK255" s="845" t="s">
        <v>798</v>
      </c>
      <c r="DL255" s="845" t="s">
        <v>798</v>
      </c>
      <c r="DM255" s="845" t="s">
        <v>798</v>
      </c>
      <c r="DN255" s="845" t="s">
        <v>798</v>
      </c>
      <c r="DO255" s="845" t="s">
        <v>798</v>
      </c>
      <c r="DP255" s="845" t="s">
        <v>798</v>
      </c>
      <c r="DQ255" s="845" t="s">
        <v>798</v>
      </c>
      <c r="DR255" s="845" t="s">
        <v>798</v>
      </c>
      <c r="DS255" s="845" t="s">
        <v>798</v>
      </c>
      <c r="DT255" s="845" t="s">
        <v>798</v>
      </c>
      <c r="DU255" s="845" t="s">
        <v>798</v>
      </c>
      <c r="DV255" s="845" t="s">
        <v>798</v>
      </c>
      <c r="DW255" s="845" t="s">
        <v>798</v>
      </c>
      <c r="DX255" s="845" t="s">
        <v>798</v>
      </c>
      <c r="DY255" s="845" t="s">
        <v>798</v>
      </c>
      <c r="DZ255" s="845" t="s">
        <v>798</v>
      </c>
      <c r="EA255" s="845" t="s">
        <v>798</v>
      </c>
      <c r="EB255" s="845" t="s">
        <v>798</v>
      </c>
      <c r="EC255" s="845" t="s">
        <v>798</v>
      </c>
      <c r="ED255" s="845" t="s">
        <v>798</v>
      </c>
      <c r="EE255" s="845" t="s">
        <v>798</v>
      </c>
      <c r="EF255" s="845" t="s">
        <v>798</v>
      </c>
    </row>
    <row r="256" spans="1:136" x14ac:dyDescent="0.2">
      <c r="A256" s="845">
        <v>252</v>
      </c>
      <c r="B256" s="845">
        <v>12</v>
      </c>
      <c r="C256" s="845" t="s">
        <v>798</v>
      </c>
      <c r="D256" s="845" t="s">
        <v>798</v>
      </c>
      <c r="E256" s="845" t="s">
        <v>798</v>
      </c>
      <c r="F256" s="845" t="s">
        <v>798</v>
      </c>
      <c r="G256" s="845" t="s">
        <v>798</v>
      </c>
      <c r="H256" s="845" t="s">
        <v>798</v>
      </c>
      <c r="I256" s="845" t="s">
        <v>798</v>
      </c>
      <c r="J256" s="845" t="s">
        <v>798</v>
      </c>
      <c r="K256" s="845" t="s">
        <v>798</v>
      </c>
      <c r="L256" s="845" t="s">
        <v>798</v>
      </c>
      <c r="M256" s="845" t="s">
        <v>798</v>
      </c>
      <c r="N256" s="845" t="s">
        <v>798</v>
      </c>
      <c r="O256" s="845" t="s">
        <v>798</v>
      </c>
      <c r="P256" s="845" t="s">
        <v>798</v>
      </c>
      <c r="Q256" s="845" t="s">
        <v>798</v>
      </c>
      <c r="R256" s="845" t="s">
        <v>798</v>
      </c>
      <c r="S256" s="845" t="s">
        <v>798</v>
      </c>
      <c r="T256" s="845" t="s">
        <v>798</v>
      </c>
      <c r="U256" s="845" t="s">
        <v>798</v>
      </c>
      <c r="V256" s="845" t="s">
        <v>798</v>
      </c>
      <c r="W256" s="845" t="s">
        <v>798</v>
      </c>
      <c r="X256" s="845" t="s">
        <v>798</v>
      </c>
      <c r="Y256" s="845" t="s">
        <v>798</v>
      </c>
      <c r="Z256" s="845" t="s">
        <v>798</v>
      </c>
      <c r="AA256" s="845" t="s">
        <v>798</v>
      </c>
      <c r="AB256" s="845" t="s">
        <v>798</v>
      </c>
      <c r="AC256" s="845" t="s">
        <v>798</v>
      </c>
      <c r="AD256" s="845" t="s">
        <v>798</v>
      </c>
      <c r="AE256" s="845" t="s">
        <v>798</v>
      </c>
      <c r="AF256" s="845" t="s">
        <v>798</v>
      </c>
      <c r="AG256" s="845" t="s">
        <v>798</v>
      </c>
      <c r="AH256" s="845" t="s">
        <v>798</v>
      </c>
      <c r="AI256" s="845" t="s">
        <v>798</v>
      </c>
      <c r="AJ256" s="845" t="s">
        <v>798</v>
      </c>
      <c r="AK256" s="845" t="s">
        <v>798</v>
      </c>
      <c r="AL256" s="845" t="s">
        <v>798</v>
      </c>
      <c r="AM256" s="845" t="s">
        <v>798</v>
      </c>
      <c r="AN256" s="845" t="s">
        <v>798</v>
      </c>
      <c r="AO256" s="845" t="s">
        <v>798</v>
      </c>
      <c r="AP256" s="845" t="s">
        <v>798</v>
      </c>
      <c r="AQ256" s="845" t="s">
        <v>798</v>
      </c>
      <c r="AR256" s="845" t="s">
        <v>798</v>
      </c>
      <c r="AS256" s="845" t="s">
        <v>798</v>
      </c>
      <c r="AT256" s="845" t="s">
        <v>798</v>
      </c>
      <c r="AU256" s="845" t="s">
        <v>798</v>
      </c>
      <c r="AV256" s="845" t="s">
        <v>798</v>
      </c>
      <c r="AW256" s="845" t="s">
        <v>798</v>
      </c>
      <c r="AX256" s="845" t="s">
        <v>798</v>
      </c>
      <c r="AY256" s="845" t="s">
        <v>798</v>
      </c>
      <c r="AZ256" s="845" t="s">
        <v>798</v>
      </c>
      <c r="BA256" s="845" t="s">
        <v>798</v>
      </c>
      <c r="BB256" s="845" t="s">
        <v>798</v>
      </c>
      <c r="BC256" s="845" t="s">
        <v>798</v>
      </c>
      <c r="BD256" s="845" t="s">
        <v>798</v>
      </c>
      <c r="BE256" s="845" t="s">
        <v>798</v>
      </c>
      <c r="BF256" s="845" t="s">
        <v>798</v>
      </c>
      <c r="BG256" s="845" t="s">
        <v>798</v>
      </c>
      <c r="BH256" s="845" t="s">
        <v>798</v>
      </c>
      <c r="BI256" s="845" t="s">
        <v>798</v>
      </c>
      <c r="BJ256" s="845" t="s">
        <v>798</v>
      </c>
      <c r="BK256" s="845" t="s">
        <v>798</v>
      </c>
      <c r="BL256" s="845" t="s">
        <v>798</v>
      </c>
      <c r="BM256" s="845" t="s">
        <v>798</v>
      </c>
      <c r="BN256" s="845" t="s">
        <v>798</v>
      </c>
      <c r="BO256" s="845" t="s">
        <v>798</v>
      </c>
      <c r="BP256" s="845" t="s">
        <v>798</v>
      </c>
      <c r="BQ256" s="845" t="s">
        <v>798</v>
      </c>
      <c r="BR256" s="845" t="s">
        <v>798</v>
      </c>
      <c r="BS256" s="845" t="s">
        <v>798</v>
      </c>
      <c r="BT256" s="845" t="s">
        <v>798</v>
      </c>
      <c r="BU256" s="845" t="s">
        <v>798</v>
      </c>
      <c r="BV256" s="845" t="s">
        <v>798</v>
      </c>
      <c r="BW256" s="845" t="s">
        <v>798</v>
      </c>
      <c r="BX256" s="845" t="s">
        <v>798</v>
      </c>
      <c r="BY256" s="845" t="s">
        <v>798</v>
      </c>
      <c r="BZ256" s="845" t="s">
        <v>798</v>
      </c>
      <c r="CA256" s="845" t="s">
        <v>798</v>
      </c>
      <c r="CB256" s="845" t="s">
        <v>798</v>
      </c>
      <c r="CC256" s="845" t="s">
        <v>798</v>
      </c>
      <c r="CD256" s="845" t="s">
        <v>798</v>
      </c>
      <c r="CE256" s="845" t="s">
        <v>798</v>
      </c>
      <c r="CF256" s="845" t="s">
        <v>798</v>
      </c>
      <c r="CG256" s="845" t="s">
        <v>798</v>
      </c>
      <c r="CH256" s="845" t="s">
        <v>798</v>
      </c>
      <c r="CI256" s="845" t="s">
        <v>798</v>
      </c>
      <c r="CJ256" s="845" t="s">
        <v>798</v>
      </c>
      <c r="CK256" s="845" t="s">
        <v>798</v>
      </c>
      <c r="CL256" s="845" t="s">
        <v>798</v>
      </c>
      <c r="CM256" s="845" t="s">
        <v>798</v>
      </c>
      <c r="CN256" s="845" t="s">
        <v>798</v>
      </c>
      <c r="CO256" s="845" t="s">
        <v>798</v>
      </c>
      <c r="CP256" s="845" t="s">
        <v>798</v>
      </c>
      <c r="CQ256" s="845" t="s">
        <v>798</v>
      </c>
      <c r="CR256" s="845" t="s">
        <v>798</v>
      </c>
      <c r="CS256" s="845" t="s">
        <v>798</v>
      </c>
      <c r="CT256" s="845" t="s">
        <v>798</v>
      </c>
      <c r="CU256" s="845" t="s">
        <v>798</v>
      </c>
      <c r="CV256" s="845" t="s">
        <v>798</v>
      </c>
      <c r="CW256" s="845" t="s">
        <v>798</v>
      </c>
      <c r="CX256" s="845" t="s">
        <v>798</v>
      </c>
      <c r="CY256" s="845" t="s">
        <v>798</v>
      </c>
      <c r="CZ256" s="845" t="s">
        <v>798</v>
      </c>
      <c r="DA256" s="845" t="s">
        <v>798</v>
      </c>
      <c r="DB256" s="845" t="s">
        <v>798</v>
      </c>
      <c r="DC256" s="845" t="s">
        <v>798</v>
      </c>
      <c r="DD256" s="845" t="s">
        <v>798</v>
      </c>
      <c r="DE256" s="845" t="s">
        <v>798</v>
      </c>
      <c r="DF256" s="845" t="s">
        <v>798</v>
      </c>
      <c r="DG256" s="845" t="s">
        <v>798</v>
      </c>
      <c r="DH256" s="845" t="s">
        <v>798</v>
      </c>
      <c r="DI256" s="845" t="s">
        <v>798</v>
      </c>
      <c r="DJ256" s="845" t="s">
        <v>798</v>
      </c>
      <c r="DK256" s="845" t="s">
        <v>798</v>
      </c>
      <c r="DL256" s="845" t="s">
        <v>798</v>
      </c>
      <c r="DM256" s="845" t="s">
        <v>798</v>
      </c>
      <c r="DN256" s="845" t="s">
        <v>798</v>
      </c>
      <c r="DO256" s="845" t="s">
        <v>798</v>
      </c>
      <c r="DP256" s="845" t="s">
        <v>798</v>
      </c>
      <c r="DQ256" s="845" t="s">
        <v>798</v>
      </c>
      <c r="DR256" s="845" t="s">
        <v>798</v>
      </c>
      <c r="DS256" s="845" t="s">
        <v>798</v>
      </c>
      <c r="DT256" s="845" t="s">
        <v>798</v>
      </c>
      <c r="DU256" s="845" t="s">
        <v>798</v>
      </c>
      <c r="DV256" s="845" t="s">
        <v>798</v>
      </c>
      <c r="DW256" s="845" t="s">
        <v>798</v>
      </c>
      <c r="DX256" s="845" t="s">
        <v>798</v>
      </c>
      <c r="DY256" s="845" t="s">
        <v>798</v>
      </c>
      <c r="DZ256" s="845" t="s">
        <v>798</v>
      </c>
      <c r="EA256" s="845" t="s">
        <v>798</v>
      </c>
      <c r="EB256" s="845" t="s">
        <v>798</v>
      </c>
      <c r="EC256" s="845" t="s">
        <v>798</v>
      </c>
      <c r="ED256" s="845" t="s">
        <v>798</v>
      </c>
      <c r="EE256" s="845" t="s">
        <v>798</v>
      </c>
      <c r="EF256" s="845" t="s">
        <v>798</v>
      </c>
    </row>
    <row r="257" spans="1:136" x14ac:dyDescent="0.2">
      <c r="A257" s="845">
        <v>253</v>
      </c>
      <c r="B257" s="845">
        <v>1</v>
      </c>
      <c r="C257" s="845" t="s">
        <v>798</v>
      </c>
      <c r="D257" s="845" t="s">
        <v>798</v>
      </c>
      <c r="E257" s="845" t="s">
        <v>798</v>
      </c>
      <c r="F257" s="845" t="s">
        <v>798</v>
      </c>
      <c r="G257" s="845" t="s">
        <v>798</v>
      </c>
      <c r="H257" s="845" t="s">
        <v>798</v>
      </c>
      <c r="I257" s="845" t="s">
        <v>798</v>
      </c>
      <c r="J257" s="845" t="s">
        <v>798</v>
      </c>
      <c r="K257" s="845" t="s">
        <v>798</v>
      </c>
      <c r="L257" s="845" t="s">
        <v>798</v>
      </c>
      <c r="M257" s="845" t="s">
        <v>798</v>
      </c>
      <c r="N257" s="845" t="s">
        <v>798</v>
      </c>
      <c r="O257" s="845" t="s">
        <v>798</v>
      </c>
      <c r="P257" s="845" t="s">
        <v>798</v>
      </c>
      <c r="Q257" s="845" t="s">
        <v>798</v>
      </c>
      <c r="R257" s="845" t="s">
        <v>798</v>
      </c>
      <c r="S257" s="845" t="s">
        <v>798</v>
      </c>
      <c r="T257" s="845" t="s">
        <v>798</v>
      </c>
      <c r="U257" s="845" t="s">
        <v>798</v>
      </c>
      <c r="V257" s="845" t="s">
        <v>798</v>
      </c>
      <c r="W257" s="845" t="s">
        <v>798</v>
      </c>
      <c r="X257" s="845" t="s">
        <v>798</v>
      </c>
      <c r="Y257" s="845" t="s">
        <v>798</v>
      </c>
      <c r="Z257" s="845" t="s">
        <v>798</v>
      </c>
      <c r="AA257" s="845" t="s">
        <v>798</v>
      </c>
      <c r="AB257" s="845" t="s">
        <v>798</v>
      </c>
      <c r="AC257" s="845" t="s">
        <v>798</v>
      </c>
      <c r="AD257" s="845" t="s">
        <v>798</v>
      </c>
      <c r="AE257" s="845" t="s">
        <v>798</v>
      </c>
      <c r="AF257" s="845" t="s">
        <v>798</v>
      </c>
      <c r="AG257" s="845" t="s">
        <v>798</v>
      </c>
      <c r="AH257" s="845" t="s">
        <v>798</v>
      </c>
      <c r="AI257" s="845" t="s">
        <v>798</v>
      </c>
      <c r="AJ257" s="845" t="s">
        <v>798</v>
      </c>
      <c r="AK257" s="845" t="s">
        <v>798</v>
      </c>
      <c r="AL257" s="845" t="s">
        <v>798</v>
      </c>
      <c r="AM257" s="845" t="s">
        <v>798</v>
      </c>
      <c r="AN257" s="845" t="s">
        <v>798</v>
      </c>
      <c r="AO257" s="845" t="s">
        <v>798</v>
      </c>
      <c r="AP257" s="845" t="s">
        <v>798</v>
      </c>
      <c r="AQ257" s="845" t="s">
        <v>798</v>
      </c>
      <c r="AR257" s="845" t="s">
        <v>798</v>
      </c>
      <c r="AS257" s="845" t="s">
        <v>798</v>
      </c>
      <c r="AT257" s="845" t="s">
        <v>798</v>
      </c>
      <c r="AU257" s="845" t="s">
        <v>798</v>
      </c>
      <c r="AV257" s="845" t="s">
        <v>798</v>
      </c>
      <c r="AW257" s="845" t="s">
        <v>798</v>
      </c>
      <c r="AX257" s="845" t="s">
        <v>798</v>
      </c>
      <c r="AY257" s="845" t="s">
        <v>798</v>
      </c>
      <c r="AZ257" s="845" t="s">
        <v>798</v>
      </c>
      <c r="BA257" s="845" t="s">
        <v>798</v>
      </c>
      <c r="BB257" s="845" t="s">
        <v>798</v>
      </c>
      <c r="BC257" s="845" t="s">
        <v>798</v>
      </c>
      <c r="BD257" s="845" t="s">
        <v>798</v>
      </c>
      <c r="BE257" s="845" t="s">
        <v>798</v>
      </c>
      <c r="BF257" s="845" t="s">
        <v>798</v>
      </c>
      <c r="BG257" s="845" t="s">
        <v>798</v>
      </c>
      <c r="BH257" s="845" t="s">
        <v>798</v>
      </c>
      <c r="BI257" s="845" t="s">
        <v>798</v>
      </c>
      <c r="BJ257" s="845" t="s">
        <v>798</v>
      </c>
      <c r="BK257" s="845" t="s">
        <v>798</v>
      </c>
      <c r="BL257" s="845" t="s">
        <v>798</v>
      </c>
      <c r="BM257" s="845" t="s">
        <v>798</v>
      </c>
      <c r="BN257" s="845" t="s">
        <v>798</v>
      </c>
      <c r="BO257" s="845" t="s">
        <v>798</v>
      </c>
      <c r="BP257" s="845" t="s">
        <v>798</v>
      </c>
      <c r="BQ257" s="845" t="s">
        <v>798</v>
      </c>
      <c r="BR257" s="845" t="s">
        <v>798</v>
      </c>
      <c r="BS257" s="845" t="s">
        <v>798</v>
      </c>
      <c r="BT257" s="845" t="s">
        <v>798</v>
      </c>
      <c r="BU257" s="845" t="s">
        <v>798</v>
      </c>
      <c r="BV257" s="845" t="s">
        <v>798</v>
      </c>
      <c r="BW257" s="845" t="s">
        <v>798</v>
      </c>
      <c r="BX257" s="845" t="s">
        <v>798</v>
      </c>
      <c r="BY257" s="845" t="s">
        <v>798</v>
      </c>
      <c r="BZ257" s="845" t="s">
        <v>798</v>
      </c>
      <c r="CA257" s="845" t="s">
        <v>798</v>
      </c>
      <c r="CB257" s="845" t="s">
        <v>798</v>
      </c>
      <c r="CC257" s="845" t="s">
        <v>798</v>
      </c>
      <c r="CD257" s="845" t="s">
        <v>798</v>
      </c>
      <c r="CE257" s="845" t="s">
        <v>798</v>
      </c>
      <c r="CF257" s="845" t="s">
        <v>798</v>
      </c>
      <c r="CG257" s="845" t="s">
        <v>798</v>
      </c>
      <c r="CH257" s="845" t="s">
        <v>798</v>
      </c>
      <c r="CI257" s="845" t="s">
        <v>798</v>
      </c>
      <c r="CJ257" s="845" t="s">
        <v>798</v>
      </c>
      <c r="CK257" s="845" t="s">
        <v>798</v>
      </c>
      <c r="CL257" s="845" t="s">
        <v>798</v>
      </c>
      <c r="CM257" s="845" t="s">
        <v>798</v>
      </c>
      <c r="CN257" s="845" t="s">
        <v>798</v>
      </c>
      <c r="CO257" s="845" t="s">
        <v>798</v>
      </c>
      <c r="CP257" s="845" t="s">
        <v>798</v>
      </c>
      <c r="CQ257" s="845" t="s">
        <v>798</v>
      </c>
      <c r="CR257" s="845" t="s">
        <v>798</v>
      </c>
      <c r="CS257" s="845" t="s">
        <v>798</v>
      </c>
      <c r="CT257" s="845" t="s">
        <v>798</v>
      </c>
      <c r="CU257" s="845" t="s">
        <v>798</v>
      </c>
      <c r="CV257" s="845" t="s">
        <v>798</v>
      </c>
      <c r="CW257" s="845" t="s">
        <v>798</v>
      </c>
      <c r="CX257" s="845" t="s">
        <v>798</v>
      </c>
      <c r="CY257" s="845" t="s">
        <v>798</v>
      </c>
      <c r="CZ257" s="845" t="s">
        <v>798</v>
      </c>
      <c r="DA257" s="845" t="s">
        <v>798</v>
      </c>
      <c r="DB257" s="845" t="s">
        <v>798</v>
      </c>
      <c r="DC257" s="845" t="s">
        <v>798</v>
      </c>
      <c r="DD257" s="845" t="s">
        <v>798</v>
      </c>
      <c r="DE257" s="845" t="s">
        <v>798</v>
      </c>
      <c r="DF257" s="845" t="s">
        <v>798</v>
      </c>
      <c r="DG257" s="845" t="s">
        <v>798</v>
      </c>
      <c r="DH257" s="845" t="s">
        <v>798</v>
      </c>
      <c r="DI257" s="845" t="s">
        <v>798</v>
      </c>
      <c r="DJ257" s="845" t="s">
        <v>798</v>
      </c>
      <c r="DK257" s="845" t="s">
        <v>798</v>
      </c>
      <c r="DL257" s="845" t="s">
        <v>798</v>
      </c>
      <c r="DM257" s="845" t="s">
        <v>798</v>
      </c>
      <c r="DN257" s="845" t="s">
        <v>798</v>
      </c>
      <c r="DO257" s="845" t="s">
        <v>798</v>
      </c>
      <c r="DP257" s="845" t="s">
        <v>798</v>
      </c>
      <c r="DQ257" s="845" t="s">
        <v>798</v>
      </c>
      <c r="DR257" s="845" t="s">
        <v>798</v>
      </c>
      <c r="DS257" s="845" t="s">
        <v>798</v>
      </c>
      <c r="DT257" s="845" t="s">
        <v>798</v>
      </c>
      <c r="DU257" s="845" t="s">
        <v>798</v>
      </c>
      <c r="DV257" s="845" t="s">
        <v>798</v>
      </c>
      <c r="DW257" s="845" t="s">
        <v>798</v>
      </c>
      <c r="DX257" s="845" t="s">
        <v>798</v>
      </c>
      <c r="DY257" s="845" t="s">
        <v>798</v>
      </c>
      <c r="DZ257" s="845" t="s">
        <v>798</v>
      </c>
      <c r="EA257" s="845" t="s">
        <v>798</v>
      </c>
      <c r="EB257" s="845" t="s">
        <v>798</v>
      </c>
      <c r="EC257" s="845" t="s">
        <v>798</v>
      </c>
      <c r="ED257" s="845" t="s">
        <v>798</v>
      </c>
      <c r="EE257" s="845" t="s">
        <v>798</v>
      </c>
      <c r="EF257" s="845" t="s">
        <v>798</v>
      </c>
    </row>
    <row r="258" spans="1:136" x14ac:dyDescent="0.2">
      <c r="A258" s="845">
        <v>254</v>
      </c>
      <c r="B258" s="845">
        <v>2</v>
      </c>
      <c r="C258" s="845" t="s">
        <v>798</v>
      </c>
      <c r="D258" s="845" t="s">
        <v>798</v>
      </c>
      <c r="E258" s="845" t="s">
        <v>798</v>
      </c>
      <c r="F258" s="845" t="s">
        <v>798</v>
      </c>
      <c r="G258" s="845" t="s">
        <v>798</v>
      </c>
      <c r="H258" s="845" t="s">
        <v>798</v>
      </c>
      <c r="I258" s="845" t="s">
        <v>798</v>
      </c>
      <c r="J258" s="845" t="s">
        <v>798</v>
      </c>
      <c r="K258" s="845" t="s">
        <v>798</v>
      </c>
      <c r="L258" s="845" t="s">
        <v>798</v>
      </c>
      <c r="M258" s="845" t="s">
        <v>798</v>
      </c>
      <c r="N258" s="845" t="s">
        <v>798</v>
      </c>
      <c r="O258" s="845" t="s">
        <v>798</v>
      </c>
      <c r="P258" s="845" t="s">
        <v>798</v>
      </c>
      <c r="Q258" s="845" t="s">
        <v>798</v>
      </c>
      <c r="R258" s="845" t="s">
        <v>798</v>
      </c>
      <c r="S258" s="845" t="s">
        <v>798</v>
      </c>
      <c r="T258" s="845" t="s">
        <v>798</v>
      </c>
      <c r="U258" s="845" t="s">
        <v>798</v>
      </c>
      <c r="V258" s="845" t="s">
        <v>798</v>
      </c>
      <c r="W258" s="845" t="s">
        <v>798</v>
      </c>
      <c r="X258" s="845" t="s">
        <v>798</v>
      </c>
      <c r="Y258" s="845" t="s">
        <v>798</v>
      </c>
      <c r="Z258" s="845" t="s">
        <v>798</v>
      </c>
      <c r="AA258" s="845" t="s">
        <v>798</v>
      </c>
      <c r="AB258" s="845" t="s">
        <v>798</v>
      </c>
      <c r="AC258" s="845" t="s">
        <v>798</v>
      </c>
      <c r="AD258" s="845" t="s">
        <v>798</v>
      </c>
      <c r="AE258" s="845" t="s">
        <v>798</v>
      </c>
      <c r="AF258" s="845" t="s">
        <v>798</v>
      </c>
      <c r="AG258" s="845" t="s">
        <v>798</v>
      </c>
      <c r="AH258" s="845" t="s">
        <v>798</v>
      </c>
      <c r="AI258" s="845" t="s">
        <v>798</v>
      </c>
      <c r="AJ258" s="845" t="s">
        <v>798</v>
      </c>
      <c r="AK258" s="845" t="s">
        <v>798</v>
      </c>
      <c r="AL258" s="845" t="s">
        <v>798</v>
      </c>
      <c r="AM258" s="845" t="s">
        <v>798</v>
      </c>
      <c r="AN258" s="845" t="s">
        <v>798</v>
      </c>
      <c r="AO258" s="845" t="s">
        <v>798</v>
      </c>
      <c r="AP258" s="845" t="s">
        <v>798</v>
      </c>
      <c r="AQ258" s="845" t="s">
        <v>798</v>
      </c>
      <c r="AR258" s="845" t="s">
        <v>798</v>
      </c>
      <c r="AS258" s="845" t="s">
        <v>798</v>
      </c>
      <c r="AT258" s="845" t="s">
        <v>798</v>
      </c>
      <c r="AU258" s="845" t="s">
        <v>798</v>
      </c>
      <c r="AV258" s="845" t="s">
        <v>798</v>
      </c>
      <c r="AW258" s="845" t="s">
        <v>798</v>
      </c>
      <c r="AX258" s="845" t="s">
        <v>798</v>
      </c>
      <c r="AY258" s="845" t="s">
        <v>798</v>
      </c>
      <c r="AZ258" s="845" t="s">
        <v>798</v>
      </c>
      <c r="BA258" s="845" t="s">
        <v>798</v>
      </c>
      <c r="BB258" s="845" t="s">
        <v>798</v>
      </c>
      <c r="BC258" s="845" t="s">
        <v>798</v>
      </c>
      <c r="BD258" s="845" t="s">
        <v>798</v>
      </c>
      <c r="BE258" s="845" t="s">
        <v>798</v>
      </c>
      <c r="BF258" s="845" t="s">
        <v>798</v>
      </c>
      <c r="BG258" s="845" t="s">
        <v>798</v>
      </c>
      <c r="BH258" s="845" t="s">
        <v>798</v>
      </c>
      <c r="BI258" s="845" t="s">
        <v>798</v>
      </c>
      <c r="BJ258" s="845" t="s">
        <v>798</v>
      </c>
      <c r="BK258" s="845" t="s">
        <v>798</v>
      </c>
      <c r="BL258" s="845" t="s">
        <v>798</v>
      </c>
      <c r="BM258" s="845" t="s">
        <v>798</v>
      </c>
      <c r="BN258" s="845" t="s">
        <v>798</v>
      </c>
      <c r="BO258" s="845" t="s">
        <v>798</v>
      </c>
      <c r="BP258" s="845" t="s">
        <v>798</v>
      </c>
      <c r="BQ258" s="845" t="s">
        <v>798</v>
      </c>
      <c r="BR258" s="845" t="s">
        <v>798</v>
      </c>
      <c r="BS258" s="845" t="s">
        <v>798</v>
      </c>
      <c r="BT258" s="845" t="s">
        <v>798</v>
      </c>
      <c r="BU258" s="845" t="s">
        <v>798</v>
      </c>
      <c r="BV258" s="845" t="s">
        <v>798</v>
      </c>
      <c r="BW258" s="845" t="s">
        <v>798</v>
      </c>
      <c r="BX258" s="845" t="s">
        <v>798</v>
      </c>
      <c r="BY258" s="845" t="s">
        <v>798</v>
      </c>
      <c r="BZ258" s="845" t="s">
        <v>798</v>
      </c>
      <c r="CA258" s="845" t="s">
        <v>798</v>
      </c>
      <c r="CB258" s="845" t="s">
        <v>798</v>
      </c>
      <c r="CC258" s="845" t="s">
        <v>798</v>
      </c>
      <c r="CD258" s="845" t="s">
        <v>798</v>
      </c>
      <c r="CE258" s="845" t="s">
        <v>798</v>
      </c>
      <c r="CF258" s="845" t="s">
        <v>798</v>
      </c>
      <c r="CG258" s="845" t="s">
        <v>798</v>
      </c>
      <c r="CH258" s="845" t="s">
        <v>798</v>
      </c>
      <c r="CI258" s="845" t="s">
        <v>798</v>
      </c>
      <c r="CJ258" s="845" t="s">
        <v>798</v>
      </c>
      <c r="CK258" s="845" t="s">
        <v>798</v>
      </c>
      <c r="CL258" s="845" t="s">
        <v>798</v>
      </c>
      <c r="CM258" s="845" t="s">
        <v>798</v>
      </c>
      <c r="CN258" s="845" t="s">
        <v>798</v>
      </c>
      <c r="CO258" s="845" t="s">
        <v>798</v>
      </c>
      <c r="CP258" s="845" t="s">
        <v>798</v>
      </c>
      <c r="CQ258" s="845" t="s">
        <v>798</v>
      </c>
      <c r="CR258" s="845" t="s">
        <v>798</v>
      </c>
      <c r="CS258" s="845" t="s">
        <v>798</v>
      </c>
      <c r="CT258" s="845" t="s">
        <v>798</v>
      </c>
      <c r="CU258" s="845" t="s">
        <v>798</v>
      </c>
      <c r="CV258" s="845" t="s">
        <v>798</v>
      </c>
      <c r="CW258" s="845" t="s">
        <v>798</v>
      </c>
      <c r="CX258" s="845" t="s">
        <v>798</v>
      </c>
      <c r="CY258" s="845" t="s">
        <v>798</v>
      </c>
      <c r="CZ258" s="845" t="s">
        <v>798</v>
      </c>
      <c r="DA258" s="845" t="s">
        <v>798</v>
      </c>
      <c r="DB258" s="845" t="s">
        <v>798</v>
      </c>
      <c r="DC258" s="845" t="s">
        <v>798</v>
      </c>
      <c r="DD258" s="845" t="s">
        <v>798</v>
      </c>
      <c r="DE258" s="845" t="s">
        <v>798</v>
      </c>
      <c r="DF258" s="845" t="s">
        <v>798</v>
      </c>
      <c r="DG258" s="845" t="s">
        <v>798</v>
      </c>
      <c r="DH258" s="845" t="s">
        <v>798</v>
      </c>
      <c r="DI258" s="845" t="s">
        <v>798</v>
      </c>
      <c r="DJ258" s="845" t="s">
        <v>798</v>
      </c>
      <c r="DK258" s="845" t="s">
        <v>798</v>
      </c>
      <c r="DL258" s="845" t="s">
        <v>798</v>
      </c>
      <c r="DM258" s="845" t="s">
        <v>798</v>
      </c>
      <c r="DN258" s="845" t="s">
        <v>798</v>
      </c>
      <c r="DO258" s="845" t="s">
        <v>798</v>
      </c>
      <c r="DP258" s="845" t="s">
        <v>798</v>
      </c>
      <c r="DQ258" s="845" t="s">
        <v>798</v>
      </c>
      <c r="DR258" s="845" t="s">
        <v>798</v>
      </c>
      <c r="DS258" s="845" t="s">
        <v>798</v>
      </c>
      <c r="DT258" s="845" t="s">
        <v>798</v>
      </c>
      <c r="DU258" s="845" t="s">
        <v>798</v>
      </c>
      <c r="DV258" s="845" t="s">
        <v>798</v>
      </c>
      <c r="DW258" s="845" t="s">
        <v>798</v>
      </c>
      <c r="DX258" s="845" t="s">
        <v>798</v>
      </c>
      <c r="DY258" s="845" t="s">
        <v>798</v>
      </c>
      <c r="DZ258" s="845" t="s">
        <v>798</v>
      </c>
      <c r="EA258" s="845" t="s">
        <v>798</v>
      </c>
      <c r="EB258" s="845" t="s">
        <v>798</v>
      </c>
      <c r="EC258" s="845" t="s">
        <v>798</v>
      </c>
      <c r="ED258" s="845" t="s">
        <v>798</v>
      </c>
      <c r="EE258" s="845" t="s">
        <v>798</v>
      </c>
      <c r="EF258" s="845" t="s">
        <v>798</v>
      </c>
    </row>
    <row r="259" spans="1:136" x14ac:dyDescent="0.2">
      <c r="A259" s="845">
        <v>255</v>
      </c>
      <c r="B259" s="845">
        <v>3</v>
      </c>
      <c r="C259" s="845" t="s">
        <v>798</v>
      </c>
      <c r="D259" s="845" t="s">
        <v>798</v>
      </c>
      <c r="E259" s="845" t="s">
        <v>798</v>
      </c>
      <c r="F259" s="845" t="s">
        <v>798</v>
      </c>
      <c r="G259" s="845" t="s">
        <v>798</v>
      </c>
      <c r="H259" s="845" t="s">
        <v>798</v>
      </c>
      <c r="I259" s="845" t="s">
        <v>798</v>
      </c>
      <c r="J259" s="845" t="s">
        <v>798</v>
      </c>
      <c r="K259" s="845" t="s">
        <v>798</v>
      </c>
      <c r="L259" s="845" t="s">
        <v>798</v>
      </c>
      <c r="M259" s="845" t="s">
        <v>798</v>
      </c>
      <c r="N259" s="845" t="s">
        <v>798</v>
      </c>
      <c r="O259" s="845" t="s">
        <v>798</v>
      </c>
      <c r="P259" s="845" t="s">
        <v>798</v>
      </c>
      <c r="Q259" s="845" t="s">
        <v>798</v>
      </c>
      <c r="R259" s="845" t="s">
        <v>798</v>
      </c>
      <c r="S259" s="845" t="s">
        <v>798</v>
      </c>
      <c r="T259" s="845" t="s">
        <v>798</v>
      </c>
      <c r="U259" s="845" t="s">
        <v>798</v>
      </c>
      <c r="V259" s="845" t="s">
        <v>798</v>
      </c>
      <c r="W259" s="845" t="s">
        <v>798</v>
      </c>
      <c r="X259" s="845" t="s">
        <v>798</v>
      </c>
      <c r="Y259" s="845" t="s">
        <v>798</v>
      </c>
      <c r="Z259" s="845" t="s">
        <v>798</v>
      </c>
      <c r="AA259" s="845" t="s">
        <v>798</v>
      </c>
      <c r="AB259" s="845" t="s">
        <v>798</v>
      </c>
      <c r="AC259" s="845" t="s">
        <v>798</v>
      </c>
      <c r="AD259" s="845" t="s">
        <v>798</v>
      </c>
      <c r="AE259" s="845" t="s">
        <v>798</v>
      </c>
      <c r="AF259" s="845" t="s">
        <v>798</v>
      </c>
      <c r="AG259" s="845" t="s">
        <v>798</v>
      </c>
      <c r="AH259" s="845" t="s">
        <v>798</v>
      </c>
      <c r="AI259" s="845" t="s">
        <v>798</v>
      </c>
      <c r="AJ259" s="845" t="s">
        <v>798</v>
      </c>
      <c r="AK259" s="845" t="s">
        <v>798</v>
      </c>
      <c r="AL259" s="845" t="s">
        <v>798</v>
      </c>
      <c r="AM259" s="845" t="s">
        <v>798</v>
      </c>
      <c r="AN259" s="845" t="s">
        <v>798</v>
      </c>
      <c r="AO259" s="845" t="s">
        <v>798</v>
      </c>
      <c r="AP259" s="845" t="s">
        <v>798</v>
      </c>
      <c r="AQ259" s="845" t="s">
        <v>798</v>
      </c>
      <c r="AR259" s="845" t="s">
        <v>798</v>
      </c>
      <c r="AS259" s="845" t="s">
        <v>798</v>
      </c>
      <c r="AT259" s="845" t="s">
        <v>798</v>
      </c>
      <c r="AU259" s="845" t="s">
        <v>798</v>
      </c>
      <c r="AV259" s="845" t="s">
        <v>798</v>
      </c>
      <c r="AW259" s="845" t="s">
        <v>798</v>
      </c>
      <c r="AX259" s="845" t="s">
        <v>798</v>
      </c>
      <c r="AY259" s="845" t="s">
        <v>798</v>
      </c>
      <c r="AZ259" s="845" t="s">
        <v>798</v>
      </c>
      <c r="BA259" s="845" t="s">
        <v>798</v>
      </c>
      <c r="BB259" s="845" t="s">
        <v>798</v>
      </c>
      <c r="BC259" s="845" t="s">
        <v>798</v>
      </c>
      <c r="BD259" s="845" t="s">
        <v>798</v>
      </c>
      <c r="BE259" s="845" t="s">
        <v>798</v>
      </c>
      <c r="BF259" s="845" t="s">
        <v>798</v>
      </c>
      <c r="BG259" s="845" t="s">
        <v>798</v>
      </c>
      <c r="BH259" s="845" t="s">
        <v>798</v>
      </c>
      <c r="BI259" s="845" t="s">
        <v>798</v>
      </c>
      <c r="BJ259" s="845" t="s">
        <v>798</v>
      </c>
      <c r="BK259" s="845" t="s">
        <v>798</v>
      </c>
      <c r="BL259" s="845" t="s">
        <v>798</v>
      </c>
      <c r="BM259" s="845" t="s">
        <v>798</v>
      </c>
      <c r="BN259" s="845" t="s">
        <v>798</v>
      </c>
      <c r="BO259" s="845" t="s">
        <v>798</v>
      </c>
      <c r="BP259" s="845" t="s">
        <v>798</v>
      </c>
      <c r="BQ259" s="845" t="s">
        <v>798</v>
      </c>
      <c r="BR259" s="845" t="s">
        <v>798</v>
      </c>
      <c r="BS259" s="845" t="s">
        <v>798</v>
      </c>
      <c r="BT259" s="845" t="s">
        <v>798</v>
      </c>
      <c r="BU259" s="845" t="s">
        <v>798</v>
      </c>
      <c r="BV259" s="845" t="s">
        <v>798</v>
      </c>
      <c r="BW259" s="845" t="s">
        <v>798</v>
      </c>
      <c r="BX259" s="845" t="s">
        <v>798</v>
      </c>
      <c r="BY259" s="845" t="s">
        <v>798</v>
      </c>
      <c r="BZ259" s="845" t="s">
        <v>798</v>
      </c>
      <c r="CA259" s="845" t="s">
        <v>798</v>
      </c>
      <c r="CB259" s="845" t="s">
        <v>798</v>
      </c>
      <c r="CC259" s="845" t="s">
        <v>798</v>
      </c>
      <c r="CD259" s="845" t="s">
        <v>798</v>
      </c>
      <c r="CE259" s="845" t="s">
        <v>798</v>
      </c>
      <c r="CF259" s="845" t="s">
        <v>798</v>
      </c>
      <c r="CG259" s="845" t="s">
        <v>798</v>
      </c>
      <c r="CH259" s="845" t="s">
        <v>798</v>
      </c>
      <c r="CI259" s="845" t="s">
        <v>798</v>
      </c>
      <c r="CJ259" s="845" t="s">
        <v>798</v>
      </c>
      <c r="CK259" s="845" t="s">
        <v>798</v>
      </c>
      <c r="CL259" s="845" t="s">
        <v>798</v>
      </c>
      <c r="CM259" s="845" t="s">
        <v>798</v>
      </c>
      <c r="CN259" s="845" t="s">
        <v>798</v>
      </c>
      <c r="CO259" s="845" t="s">
        <v>798</v>
      </c>
      <c r="CP259" s="845" t="s">
        <v>798</v>
      </c>
      <c r="CQ259" s="845" t="s">
        <v>798</v>
      </c>
      <c r="CR259" s="845" t="s">
        <v>798</v>
      </c>
      <c r="CS259" s="845" t="s">
        <v>798</v>
      </c>
      <c r="CT259" s="845" t="s">
        <v>798</v>
      </c>
      <c r="CU259" s="845" t="s">
        <v>798</v>
      </c>
      <c r="CV259" s="845" t="s">
        <v>798</v>
      </c>
      <c r="CW259" s="845" t="s">
        <v>798</v>
      </c>
      <c r="CX259" s="845" t="s">
        <v>798</v>
      </c>
      <c r="CY259" s="845" t="s">
        <v>798</v>
      </c>
      <c r="CZ259" s="845" t="s">
        <v>798</v>
      </c>
      <c r="DA259" s="845" t="s">
        <v>798</v>
      </c>
      <c r="DB259" s="845" t="s">
        <v>798</v>
      </c>
      <c r="DC259" s="845" t="s">
        <v>798</v>
      </c>
      <c r="DD259" s="845" t="s">
        <v>798</v>
      </c>
      <c r="DE259" s="845" t="s">
        <v>798</v>
      </c>
      <c r="DF259" s="845" t="s">
        <v>798</v>
      </c>
      <c r="DG259" s="845" t="s">
        <v>798</v>
      </c>
      <c r="DH259" s="845" t="s">
        <v>798</v>
      </c>
      <c r="DI259" s="845" t="s">
        <v>798</v>
      </c>
      <c r="DJ259" s="845" t="s">
        <v>798</v>
      </c>
      <c r="DK259" s="845" t="s">
        <v>798</v>
      </c>
      <c r="DL259" s="845" t="s">
        <v>798</v>
      </c>
      <c r="DM259" s="845" t="s">
        <v>798</v>
      </c>
      <c r="DN259" s="845" t="s">
        <v>798</v>
      </c>
      <c r="DO259" s="845" t="s">
        <v>798</v>
      </c>
      <c r="DP259" s="845" t="s">
        <v>798</v>
      </c>
      <c r="DQ259" s="845" t="s">
        <v>798</v>
      </c>
      <c r="DR259" s="845" t="s">
        <v>798</v>
      </c>
      <c r="DS259" s="845" t="s">
        <v>798</v>
      </c>
      <c r="DT259" s="845" t="s">
        <v>798</v>
      </c>
      <c r="DU259" s="845" t="s">
        <v>798</v>
      </c>
      <c r="DV259" s="845" t="s">
        <v>798</v>
      </c>
      <c r="DW259" s="845" t="s">
        <v>798</v>
      </c>
      <c r="DX259" s="845" t="s">
        <v>798</v>
      </c>
      <c r="DY259" s="845" t="s">
        <v>798</v>
      </c>
      <c r="DZ259" s="845" t="s">
        <v>798</v>
      </c>
      <c r="EA259" s="845" t="s">
        <v>798</v>
      </c>
      <c r="EB259" s="845" t="s">
        <v>798</v>
      </c>
      <c r="EC259" s="845" t="s">
        <v>798</v>
      </c>
      <c r="ED259" s="845" t="s">
        <v>798</v>
      </c>
      <c r="EE259" s="845" t="s">
        <v>798</v>
      </c>
      <c r="EF259" s="845" t="s">
        <v>798</v>
      </c>
    </row>
    <row r="260" spans="1:136" x14ac:dyDescent="0.2">
      <c r="A260" s="845">
        <v>256</v>
      </c>
      <c r="B260" s="845">
        <v>4</v>
      </c>
      <c r="C260" s="845" t="s">
        <v>798</v>
      </c>
      <c r="D260" s="845" t="s">
        <v>798</v>
      </c>
      <c r="E260" s="845" t="s">
        <v>798</v>
      </c>
      <c r="F260" s="845" t="s">
        <v>798</v>
      </c>
      <c r="G260" s="845" t="s">
        <v>798</v>
      </c>
      <c r="H260" s="845" t="s">
        <v>798</v>
      </c>
      <c r="I260" s="845" t="s">
        <v>798</v>
      </c>
      <c r="J260" s="845" t="s">
        <v>798</v>
      </c>
      <c r="K260" s="845" t="s">
        <v>798</v>
      </c>
      <c r="L260" s="845" t="s">
        <v>798</v>
      </c>
      <c r="M260" s="845" t="s">
        <v>798</v>
      </c>
      <c r="N260" s="845" t="s">
        <v>798</v>
      </c>
      <c r="O260" s="845" t="s">
        <v>798</v>
      </c>
      <c r="P260" s="845" t="s">
        <v>798</v>
      </c>
      <c r="Q260" s="845" t="s">
        <v>798</v>
      </c>
      <c r="R260" s="845" t="s">
        <v>798</v>
      </c>
      <c r="S260" s="845" t="s">
        <v>798</v>
      </c>
      <c r="T260" s="845" t="s">
        <v>798</v>
      </c>
      <c r="U260" s="845" t="s">
        <v>798</v>
      </c>
      <c r="V260" s="845" t="s">
        <v>798</v>
      </c>
      <c r="W260" s="845" t="s">
        <v>798</v>
      </c>
      <c r="X260" s="845" t="s">
        <v>798</v>
      </c>
      <c r="Y260" s="845" t="s">
        <v>798</v>
      </c>
      <c r="Z260" s="845" t="s">
        <v>798</v>
      </c>
      <c r="AA260" s="845" t="s">
        <v>798</v>
      </c>
      <c r="AB260" s="845" t="s">
        <v>798</v>
      </c>
      <c r="AC260" s="845" t="s">
        <v>798</v>
      </c>
      <c r="AD260" s="845" t="s">
        <v>798</v>
      </c>
      <c r="AE260" s="845" t="s">
        <v>798</v>
      </c>
      <c r="AF260" s="845" t="s">
        <v>798</v>
      </c>
      <c r="AG260" s="845" t="s">
        <v>798</v>
      </c>
      <c r="AH260" s="845" t="s">
        <v>798</v>
      </c>
      <c r="AI260" s="845" t="s">
        <v>798</v>
      </c>
      <c r="AJ260" s="845" t="s">
        <v>798</v>
      </c>
      <c r="AK260" s="845" t="s">
        <v>798</v>
      </c>
      <c r="AL260" s="845" t="s">
        <v>798</v>
      </c>
      <c r="AM260" s="845" t="s">
        <v>798</v>
      </c>
      <c r="AN260" s="845" t="s">
        <v>798</v>
      </c>
      <c r="AO260" s="845" t="s">
        <v>798</v>
      </c>
      <c r="AP260" s="845" t="s">
        <v>798</v>
      </c>
      <c r="AQ260" s="845" t="s">
        <v>798</v>
      </c>
      <c r="AR260" s="845" t="s">
        <v>798</v>
      </c>
      <c r="AS260" s="845" t="s">
        <v>798</v>
      </c>
      <c r="AT260" s="845" t="s">
        <v>798</v>
      </c>
      <c r="AU260" s="845" t="s">
        <v>798</v>
      </c>
      <c r="AV260" s="845" t="s">
        <v>798</v>
      </c>
      <c r="AW260" s="845" t="s">
        <v>798</v>
      </c>
      <c r="AX260" s="845" t="s">
        <v>798</v>
      </c>
      <c r="AY260" s="845" t="s">
        <v>798</v>
      </c>
      <c r="AZ260" s="845" t="s">
        <v>798</v>
      </c>
      <c r="BA260" s="845" t="s">
        <v>798</v>
      </c>
      <c r="BB260" s="845" t="s">
        <v>798</v>
      </c>
      <c r="BC260" s="845" t="s">
        <v>798</v>
      </c>
      <c r="BD260" s="845" t="s">
        <v>798</v>
      </c>
      <c r="BE260" s="845" t="s">
        <v>798</v>
      </c>
      <c r="BF260" s="845" t="s">
        <v>798</v>
      </c>
      <c r="BG260" s="845" t="s">
        <v>798</v>
      </c>
      <c r="BH260" s="845" t="s">
        <v>798</v>
      </c>
      <c r="BI260" s="845" t="s">
        <v>798</v>
      </c>
      <c r="BJ260" s="845" t="s">
        <v>798</v>
      </c>
      <c r="BK260" s="845" t="s">
        <v>798</v>
      </c>
      <c r="BL260" s="845" t="s">
        <v>798</v>
      </c>
      <c r="BM260" s="845" t="s">
        <v>798</v>
      </c>
      <c r="BN260" s="845" t="s">
        <v>798</v>
      </c>
      <c r="BO260" s="845" t="s">
        <v>798</v>
      </c>
      <c r="BP260" s="845" t="s">
        <v>798</v>
      </c>
      <c r="BQ260" s="845" t="s">
        <v>798</v>
      </c>
      <c r="BR260" s="845" t="s">
        <v>798</v>
      </c>
      <c r="BS260" s="845" t="s">
        <v>798</v>
      </c>
      <c r="BT260" s="845" t="s">
        <v>798</v>
      </c>
      <c r="BU260" s="845" t="s">
        <v>798</v>
      </c>
      <c r="BV260" s="845" t="s">
        <v>798</v>
      </c>
      <c r="BW260" s="845" t="s">
        <v>798</v>
      </c>
      <c r="BX260" s="845" t="s">
        <v>798</v>
      </c>
      <c r="BY260" s="845" t="s">
        <v>798</v>
      </c>
      <c r="BZ260" s="845" t="s">
        <v>798</v>
      </c>
      <c r="CA260" s="845" t="s">
        <v>798</v>
      </c>
      <c r="CB260" s="845" t="s">
        <v>798</v>
      </c>
      <c r="CC260" s="845" t="s">
        <v>798</v>
      </c>
      <c r="CD260" s="845" t="s">
        <v>798</v>
      </c>
      <c r="CE260" s="845" t="s">
        <v>798</v>
      </c>
      <c r="CF260" s="845" t="s">
        <v>798</v>
      </c>
      <c r="CG260" s="845" t="s">
        <v>798</v>
      </c>
      <c r="CH260" s="845" t="s">
        <v>798</v>
      </c>
      <c r="CI260" s="845" t="s">
        <v>798</v>
      </c>
      <c r="CJ260" s="845" t="s">
        <v>798</v>
      </c>
      <c r="CK260" s="845" t="s">
        <v>798</v>
      </c>
      <c r="CL260" s="845" t="s">
        <v>798</v>
      </c>
      <c r="CM260" s="845" t="s">
        <v>798</v>
      </c>
      <c r="CN260" s="845" t="s">
        <v>798</v>
      </c>
      <c r="CO260" s="845" t="s">
        <v>798</v>
      </c>
      <c r="CP260" s="845" t="s">
        <v>798</v>
      </c>
      <c r="CQ260" s="845" t="s">
        <v>798</v>
      </c>
      <c r="CR260" s="845" t="s">
        <v>798</v>
      </c>
      <c r="CS260" s="845" t="s">
        <v>798</v>
      </c>
      <c r="CT260" s="845" t="s">
        <v>798</v>
      </c>
      <c r="CU260" s="845" t="s">
        <v>798</v>
      </c>
      <c r="CV260" s="845" t="s">
        <v>798</v>
      </c>
      <c r="CW260" s="845" t="s">
        <v>798</v>
      </c>
      <c r="CX260" s="845" t="s">
        <v>798</v>
      </c>
      <c r="CY260" s="845" t="s">
        <v>798</v>
      </c>
      <c r="CZ260" s="845" t="s">
        <v>798</v>
      </c>
      <c r="DA260" s="845" t="s">
        <v>798</v>
      </c>
      <c r="DB260" s="845" t="s">
        <v>798</v>
      </c>
      <c r="DC260" s="845" t="s">
        <v>798</v>
      </c>
      <c r="DD260" s="845" t="s">
        <v>798</v>
      </c>
      <c r="DE260" s="845" t="s">
        <v>798</v>
      </c>
      <c r="DF260" s="845" t="s">
        <v>798</v>
      </c>
      <c r="DG260" s="845" t="s">
        <v>798</v>
      </c>
      <c r="DH260" s="845" t="s">
        <v>798</v>
      </c>
      <c r="DI260" s="845" t="s">
        <v>798</v>
      </c>
      <c r="DJ260" s="845" t="s">
        <v>798</v>
      </c>
      <c r="DK260" s="845" t="s">
        <v>798</v>
      </c>
      <c r="DL260" s="845" t="s">
        <v>798</v>
      </c>
      <c r="DM260" s="845" t="s">
        <v>798</v>
      </c>
      <c r="DN260" s="845" t="s">
        <v>798</v>
      </c>
      <c r="DO260" s="845" t="s">
        <v>798</v>
      </c>
      <c r="DP260" s="845" t="s">
        <v>798</v>
      </c>
      <c r="DQ260" s="845" t="s">
        <v>798</v>
      </c>
      <c r="DR260" s="845" t="s">
        <v>798</v>
      </c>
      <c r="DS260" s="845" t="s">
        <v>798</v>
      </c>
      <c r="DT260" s="845" t="s">
        <v>798</v>
      </c>
      <c r="DU260" s="845" t="s">
        <v>798</v>
      </c>
      <c r="DV260" s="845" t="s">
        <v>798</v>
      </c>
      <c r="DW260" s="845" t="s">
        <v>798</v>
      </c>
      <c r="DX260" s="845" t="s">
        <v>798</v>
      </c>
      <c r="DY260" s="845" t="s">
        <v>798</v>
      </c>
      <c r="DZ260" s="845" t="s">
        <v>798</v>
      </c>
      <c r="EA260" s="845" t="s">
        <v>798</v>
      </c>
      <c r="EB260" s="845" t="s">
        <v>798</v>
      </c>
      <c r="EC260" s="845" t="s">
        <v>798</v>
      </c>
      <c r="ED260" s="845" t="s">
        <v>798</v>
      </c>
      <c r="EE260" s="845" t="s">
        <v>798</v>
      </c>
      <c r="EF260" s="845" t="s">
        <v>798</v>
      </c>
    </row>
    <row r="261" spans="1:136" x14ac:dyDescent="0.2">
      <c r="A261" s="845">
        <v>257</v>
      </c>
      <c r="B261" s="845">
        <v>5</v>
      </c>
      <c r="C261" s="845" t="s">
        <v>798</v>
      </c>
      <c r="D261" s="845" t="s">
        <v>798</v>
      </c>
      <c r="E261" s="845" t="s">
        <v>798</v>
      </c>
      <c r="F261" s="845" t="s">
        <v>798</v>
      </c>
      <c r="G261" s="845" t="s">
        <v>798</v>
      </c>
      <c r="H261" s="845" t="s">
        <v>798</v>
      </c>
      <c r="I261" s="845" t="s">
        <v>798</v>
      </c>
      <c r="J261" s="845" t="s">
        <v>798</v>
      </c>
      <c r="K261" s="845" t="s">
        <v>798</v>
      </c>
      <c r="L261" s="845" t="s">
        <v>798</v>
      </c>
      <c r="M261" s="845" t="s">
        <v>798</v>
      </c>
      <c r="N261" s="845" t="s">
        <v>798</v>
      </c>
      <c r="O261" s="845" t="s">
        <v>798</v>
      </c>
      <c r="P261" s="845" t="s">
        <v>798</v>
      </c>
      <c r="Q261" s="845" t="s">
        <v>798</v>
      </c>
      <c r="R261" s="845" t="s">
        <v>798</v>
      </c>
      <c r="S261" s="845" t="s">
        <v>798</v>
      </c>
      <c r="T261" s="845" t="s">
        <v>798</v>
      </c>
      <c r="U261" s="845" t="s">
        <v>798</v>
      </c>
      <c r="V261" s="845" t="s">
        <v>798</v>
      </c>
      <c r="W261" s="845" t="s">
        <v>798</v>
      </c>
      <c r="X261" s="845" t="s">
        <v>798</v>
      </c>
      <c r="Y261" s="845" t="s">
        <v>798</v>
      </c>
      <c r="Z261" s="845" t="s">
        <v>798</v>
      </c>
      <c r="AA261" s="845" t="s">
        <v>798</v>
      </c>
      <c r="AB261" s="845" t="s">
        <v>798</v>
      </c>
      <c r="AC261" s="845" t="s">
        <v>798</v>
      </c>
      <c r="AD261" s="845" t="s">
        <v>798</v>
      </c>
      <c r="AE261" s="845" t="s">
        <v>798</v>
      </c>
      <c r="AF261" s="845" t="s">
        <v>798</v>
      </c>
      <c r="AG261" s="845" t="s">
        <v>798</v>
      </c>
      <c r="AH261" s="845" t="s">
        <v>798</v>
      </c>
      <c r="AI261" s="845" t="s">
        <v>798</v>
      </c>
      <c r="AJ261" s="845" t="s">
        <v>798</v>
      </c>
      <c r="AK261" s="845" t="s">
        <v>798</v>
      </c>
      <c r="AL261" s="845" t="s">
        <v>798</v>
      </c>
      <c r="AM261" s="845" t="s">
        <v>798</v>
      </c>
      <c r="AN261" s="845" t="s">
        <v>798</v>
      </c>
      <c r="AO261" s="845" t="s">
        <v>798</v>
      </c>
      <c r="AP261" s="845" t="s">
        <v>798</v>
      </c>
      <c r="AQ261" s="845" t="s">
        <v>798</v>
      </c>
      <c r="AR261" s="845" t="s">
        <v>798</v>
      </c>
      <c r="AS261" s="845" t="s">
        <v>798</v>
      </c>
      <c r="AT261" s="845" t="s">
        <v>798</v>
      </c>
      <c r="AU261" s="845" t="s">
        <v>798</v>
      </c>
      <c r="AV261" s="845" t="s">
        <v>798</v>
      </c>
      <c r="AW261" s="845" t="s">
        <v>798</v>
      </c>
      <c r="AX261" s="845" t="s">
        <v>798</v>
      </c>
      <c r="AY261" s="845" t="s">
        <v>798</v>
      </c>
      <c r="AZ261" s="845" t="s">
        <v>798</v>
      </c>
      <c r="BA261" s="845" t="s">
        <v>798</v>
      </c>
      <c r="BB261" s="845" t="s">
        <v>798</v>
      </c>
      <c r="BC261" s="845" t="s">
        <v>798</v>
      </c>
      <c r="BD261" s="845" t="s">
        <v>798</v>
      </c>
      <c r="BE261" s="845" t="s">
        <v>798</v>
      </c>
      <c r="BF261" s="845" t="s">
        <v>798</v>
      </c>
      <c r="BG261" s="845" t="s">
        <v>798</v>
      </c>
      <c r="BH261" s="845" t="s">
        <v>798</v>
      </c>
      <c r="BI261" s="845" t="s">
        <v>798</v>
      </c>
      <c r="BJ261" s="845" t="s">
        <v>798</v>
      </c>
      <c r="BK261" s="845" t="s">
        <v>798</v>
      </c>
      <c r="BL261" s="845" t="s">
        <v>798</v>
      </c>
      <c r="BM261" s="845" t="s">
        <v>798</v>
      </c>
      <c r="BN261" s="845" t="s">
        <v>798</v>
      </c>
      <c r="BO261" s="845" t="s">
        <v>798</v>
      </c>
      <c r="BP261" s="845" t="s">
        <v>798</v>
      </c>
      <c r="BQ261" s="845" t="s">
        <v>798</v>
      </c>
      <c r="BR261" s="845" t="s">
        <v>798</v>
      </c>
      <c r="BS261" s="845" t="s">
        <v>798</v>
      </c>
      <c r="BT261" s="845" t="s">
        <v>798</v>
      </c>
      <c r="BU261" s="845" t="s">
        <v>798</v>
      </c>
      <c r="BV261" s="845" t="s">
        <v>798</v>
      </c>
      <c r="BW261" s="845" t="s">
        <v>798</v>
      </c>
      <c r="BX261" s="845" t="s">
        <v>798</v>
      </c>
      <c r="BY261" s="845" t="s">
        <v>798</v>
      </c>
      <c r="BZ261" s="845" t="s">
        <v>798</v>
      </c>
      <c r="CA261" s="845" t="s">
        <v>798</v>
      </c>
      <c r="CB261" s="845" t="s">
        <v>798</v>
      </c>
      <c r="CC261" s="845" t="s">
        <v>798</v>
      </c>
      <c r="CD261" s="845" t="s">
        <v>798</v>
      </c>
      <c r="CE261" s="845" t="s">
        <v>798</v>
      </c>
      <c r="CF261" s="845" t="s">
        <v>798</v>
      </c>
      <c r="CG261" s="845" t="s">
        <v>798</v>
      </c>
      <c r="CH261" s="845" t="s">
        <v>798</v>
      </c>
      <c r="CI261" s="845" t="s">
        <v>798</v>
      </c>
      <c r="CJ261" s="845" t="s">
        <v>798</v>
      </c>
      <c r="CK261" s="845" t="s">
        <v>798</v>
      </c>
      <c r="CL261" s="845" t="s">
        <v>798</v>
      </c>
      <c r="CM261" s="845" t="s">
        <v>798</v>
      </c>
      <c r="CN261" s="845" t="s">
        <v>798</v>
      </c>
      <c r="CO261" s="845" t="s">
        <v>798</v>
      </c>
      <c r="CP261" s="845" t="s">
        <v>798</v>
      </c>
      <c r="CQ261" s="845" t="s">
        <v>798</v>
      </c>
      <c r="CR261" s="845" t="s">
        <v>798</v>
      </c>
      <c r="CS261" s="845" t="s">
        <v>798</v>
      </c>
      <c r="CT261" s="845" t="s">
        <v>798</v>
      </c>
      <c r="CU261" s="845" t="s">
        <v>798</v>
      </c>
      <c r="CV261" s="845" t="s">
        <v>798</v>
      </c>
      <c r="CW261" s="845" t="s">
        <v>798</v>
      </c>
      <c r="CX261" s="845" t="s">
        <v>798</v>
      </c>
      <c r="CY261" s="845" t="s">
        <v>798</v>
      </c>
      <c r="CZ261" s="845" t="s">
        <v>798</v>
      </c>
      <c r="DA261" s="845" t="s">
        <v>798</v>
      </c>
      <c r="DB261" s="845" t="s">
        <v>798</v>
      </c>
      <c r="DC261" s="845" t="s">
        <v>798</v>
      </c>
      <c r="DD261" s="845" t="s">
        <v>798</v>
      </c>
      <c r="DE261" s="845" t="s">
        <v>798</v>
      </c>
      <c r="DF261" s="845" t="s">
        <v>798</v>
      </c>
      <c r="DG261" s="845" t="s">
        <v>798</v>
      </c>
      <c r="DH261" s="845" t="s">
        <v>798</v>
      </c>
      <c r="DI261" s="845" t="s">
        <v>798</v>
      </c>
      <c r="DJ261" s="845" t="s">
        <v>798</v>
      </c>
      <c r="DK261" s="845" t="s">
        <v>798</v>
      </c>
      <c r="DL261" s="845" t="s">
        <v>798</v>
      </c>
      <c r="DM261" s="845" t="s">
        <v>798</v>
      </c>
      <c r="DN261" s="845" t="s">
        <v>798</v>
      </c>
      <c r="DO261" s="845" t="s">
        <v>798</v>
      </c>
      <c r="DP261" s="845" t="s">
        <v>798</v>
      </c>
      <c r="DQ261" s="845" t="s">
        <v>798</v>
      </c>
      <c r="DR261" s="845" t="s">
        <v>798</v>
      </c>
      <c r="DS261" s="845" t="s">
        <v>798</v>
      </c>
      <c r="DT261" s="845" t="s">
        <v>798</v>
      </c>
      <c r="DU261" s="845" t="s">
        <v>798</v>
      </c>
      <c r="DV261" s="845" t="s">
        <v>798</v>
      </c>
      <c r="DW261" s="845" t="s">
        <v>798</v>
      </c>
      <c r="DX261" s="845" t="s">
        <v>798</v>
      </c>
      <c r="DY261" s="845" t="s">
        <v>798</v>
      </c>
      <c r="DZ261" s="845" t="s">
        <v>798</v>
      </c>
      <c r="EA261" s="845" t="s">
        <v>798</v>
      </c>
      <c r="EB261" s="845" t="s">
        <v>798</v>
      </c>
      <c r="EC261" s="845" t="s">
        <v>798</v>
      </c>
      <c r="ED261" s="845" t="s">
        <v>798</v>
      </c>
      <c r="EE261" s="845" t="s">
        <v>798</v>
      </c>
      <c r="EF261" s="845" t="s">
        <v>798</v>
      </c>
    </row>
    <row r="262" spans="1:136" x14ac:dyDescent="0.2">
      <c r="A262" s="845">
        <v>258</v>
      </c>
      <c r="B262" s="845">
        <v>6</v>
      </c>
      <c r="C262" s="845" t="s">
        <v>798</v>
      </c>
      <c r="D262" s="845" t="s">
        <v>798</v>
      </c>
      <c r="E262" s="845" t="s">
        <v>798</v>
      </c>
      <c r="F262" s="845" t="s">
        <v>798</v>
      </c>
      <c r="G262" s="845" t="s">
        <v>798</v>
      </c>
      <c r="H262" s="845" t="s">
        <v>798</v>
      </c>
      <c r="I262" s="845" t="s">
        <v>798</v>
      </c>
      <c r="J262" s="845" t="s">
        <v>798</v>
      </c>
      <c r="K262" s="845" t="s">
        <v>798</v>
      </c>
      <c r="L262" s="845" t="s">
        <v>798</v>
      </c>
      <c r="M262" s="845" t="s">
        <v>798</v>
      </c>
      <c r="N262" s="845" t="s">
        <v>798</v>
      </c>
      <c r="O262" s="845" t="s">
        <v>798</v>
      </c>
      <c r="P262" s="845" t="s">
        <v>798</v>
      </c>
      <c r="Q262" s="845" t="s">
        <v>798</v>
      </c>
      <c r="R262" s="845" t="s">
        <v>798</v>
      </c>
      <c r="S262" s="845" t="s">
        <v>798</v>
      </c>
      <c r="T262" s="845" t="s">
        <v>798</v>
      </c>
      <c r="U262" s="845" t="s">
        <v>798</v>
      </c>
      <c r="V262" s="845" t="s">
        <v>798</v>
      </c>
      <c r="W262" s="845" t="s">
        <v>798</v>
      </c>
      <c r="X262" s="845" t="s">
        <v>798</v>
      </c>
      <c r="Y262" s="845" t="s">
        <v>798</v>
      </c>
      <c r="Z262" s="845" t="s">
        <v>798</v>
      </c>
      <c r="AA262" s="845" t="s">
        <v>798</v>
      </c>
      <c r="AB262" s="845" t="s">
        <v>798</v>
      </c>
      <c r="AC262" s="845" t="s">
        <v>798</v>
      </c>
      <c r="AD262" s="845" t="s">
        <v>798</v>
      </c>
      <c r="AE262" s="845" t="s">
        <v>798</v>
      </c>
      <c r="AF262" s="845" t="s">
        <v>798</v>
      </c>
      <c r="AG262" s="845" t="s">
        <v>798</v>
      </c>
      <c r="AH262" s="845" t="s">
        <v>798</v>
      </c>
      <c r="AI262" s="845" t="s">
        <v>798</v>
      </c>
      <c r="AJ262" s="845" t="s">
        <v>798</v>
      </c>
      <c r="AK262" s="845" t="s">
        <v>798</v>
      </c>
      <c r="AL262" s="845" t="s">
        <v>798</v>
      </c>
      <c r="AM262" s="845" t="s">
        <v>798</v>
      </c>
      <c r="AN262" s="845" t="s">
        <v>798</v>
      </c>
      <c r="AO262" s="845" t="s">
        <v>798</v>
      </c>
      <c r="AP262" s="845" t="s">
        <v>798</v>
      </c>
      <c r="AQ262" s="845" t="s">
        <v>798</v>
      </c>
      <c r="AR262" s="845" t="s">
        <v>798</v>
      </c>
      <c r="AS262" s="845" t="s">
        <v>798</v>
      </c>
      <c r="AT262" s="845" t="s">
        <v>798</v>
      </c>
      <c r="AU262" s="845" t="s">
        <v>798</v>
      </c>
      <c r="AV262" s="845" t="s">
        <v>798</v>
      </c>
      <c r="AW262" s="845" t="s">
        <v>798</v>
      </c>
      <c r="AX262" s="845" t="s">
        <v>798</v>
      </c>
      <c r="AY262" s="845" t="s">
        <v>798</v>
      </c>
      <c r="AZ262" s="845" t="s">
        <v>798</v>
      </c>
      <c r="BA262" s="845" t="s">
        <v>798</v>
      </c>
      <c r="BB262" s="845" t="s">
        <v>798</v>
      </c>
      <c r="BC262" s="845" t="s">
        <v>798</v>
      </c>
      <c r="BD262" s="845" t="s">
        <v>798</v>
      </c>
      <c r="BE262" s="845" t="s">
        <v>798</v>
      </c>
      <c r="BF262" s="845" t="s">
        <v>798</v>
      </c>
      <c r="BG262" s="845" t="s">
        <v>798</v>
      </c>
      <c r="BH262" s="845" t="s">
        <v>798</v>
      </c>
      <c r="BI262" s="845" t="s">
        <v>798</v>
      </c>
      <c r="BJ262" s="845" t="s">
        <v>798</v>
      </c>
      <c r="BK262" s="845" t="s">
        <v>798</v>
      </c>
      <c r="BL262" s="845" t="s">
        <v>798</v>
      </c>
      <c r="BM262" s="845" t="s">
        <v>798</v>
      </c>
      <c r="BN262" s="845" t="s">
        <v>798</v>
      </c>
      <c r="BO262" s="845" t="s">
        <v>798</v>
      </c>
      <c r="BP262" s="845" t="s">
        <v>798</v>
      </c>
      <c r="BQ262" s="845" t="s">
        <v>798</v>
      </c>
      <c r="BR262" s="845" t="s">
        <v>798</v>
      </c>
      <c r="BS262" s="845" t="s">
        <v>798</v>
      </c>
      <c r="BT262" s="845" t="s">
        <v>798</v>
      </c>
      <c r="BU262" s="845" t="s">
        <v>798</v>
      </c>
      <c r="BV262" s="845" t="s">
        <v>798</v>
      </c>
      <c r="BW262" s="845" t="s">
        <v>798</v>
      </c>
      <c r="BX262" s="845" t="s">
        <v>798</v>
      </c>
      <c r="BY262" s="845" t="s">
        <v>798</v>
      </c>
      <c r="BZ262" s="845" t="s">
        <v>798</v>
      </c>
      <c r="CA262" s="845" t="s">
        <v>798</v>
      </c>
      <c r="CB262" s="845" t="s">
        <v>798</v>
      </c>
      <c r="CC262" s="845" t="s">
        <v>798</v>
      </c>
      <c r="CD262" s="845" t="s">
        <v>798</v>
      </c>
      <c r="CE262" s="845" t="s">
        <v>798</v>
      </c>
      <c r="CF262" s="845" t="s">
        <v>798</v>
      </c>
      <c r="CG262" s="845" t="s">
        <v>798</v>
      </c>
      <c r="CH262" s="845" t="s">
        <v>798</v>
      </c>
      <c r="CI262" s="845" t="s">
        <v>798</v>
      </c>
      <c r="CJ262" s="845" t="s">
        <v>798</v>
      </c>
      <c r="CK262" s="845" t="s">
        <v>798</v>
      </c>
      <c r="CL262" s="845" t="s">
        <v>798</v>
      </c>
      <c r="CM262" s="845" t="s">
        <v>798</v>
      </c>
      <c r="CN262" s="845" t="s">
        <v>798</v>
      </c>
      <c r="CO262" s="845" t="s">
        <v>798</v>
      </c>
      <c r="CP262" s="845" t="s">
        <v>798</v>
      </c>
      <c r="CQ262" s="845" t="s">
        <v>798</v>
      </c>
      <c r="CR262" s="845" t="s">
        <v>798</v>
      </c>
      <c r="CS262" s="845" t="s">
        <v>798</v>
      </c>
      <c r="CT262" s="845" t="s">
        <v>798</v>
      </c>
      <c r="CU262" s="845" t="s">
        <v>798</v>
      </c>
      <c r="CV262" s="845" t="s">
        <v>798</v>
      </c>
      <c r="CW262" s="845" t="s">
        <v>798</v>
      </c>
      <c r="CX262" s="845" t="s">
        <v>798</v>
      </c>
      <c r="CY262" s="845" t="s">
        <v>798</v>
      </c>
      <c r="CZ262" s="845" t="s">
        <v>798</v>
      </c>
      <c r="DA262" s="845" t="s">
        <v>798</v>
      </c>
      <c r="DB262" s="845" t="s">
        <v>798</v>
      </c>
      <c r="DC262" s="845" t="s">
        <v>798</v>
      </c>
      <c r="DD262" s="845" t="s">
        <v>798</v>
      </c>
      <c r="DE262" s="845" t="s">
        <v>798</v>
      </c>
      <c r="DF262" s="845" t="s">
        <v>798</v>
      </c>
      <c r="DG262" s="845" t="s">
        <v>798</v>
      </c>
      <c r="DH262" s="845" t="s">
        <v>798</v>
      </c>
      <c r="DI262" s="845" t="s">
        <v>798</v>
      </c>
      <c r="DJ262" s="845" t="s">
        <v>798</v>
      </c>
      <c r="DK262" s="845" t="s">
        <v>798</v>
      </c>
      <c r="DL262" s="845" t="s">
        <v>798</v>
      </c>
      <c r="DM262" s="845" t="s">
        <v>798</v>
      </c>
      <c r="DN262" s="845" t="s">
        <v>798</v>
      </c>
      <c r="DO262" s="845" t="s">
        <v>798</v>
      </c>
      <c r="DP262" s="845" t="s">
        <v>798</v>
      </c>
      <c r="DQ262" s="845" t="s">
        <v>798</v>
      </c>
      <c r="DR262" s="845" t="s">
        <v>798</v>
      </c>
      <c r="DS262" s="845" t="s">
        <v>798</v>
      </c>
      <c r="DT262" s="845" t="s">
        <v>798</v>
      </c>
      <c r="DU262" s="845" t="s">
        <v>798</v>
      </c>
      <c r="DV262" s="845" t="s">
        <v>798</v>
      </c>
      <c r="DW262" s="845" t="s">
        <v>798</v>
      </c>
      <c r="DX262" s="845" t="s">
        <v>798</v>
      </c>
      <c r="DY262" s="845" t="s">
        <v>798</v>
      </c>
      <c r="DZ262" s="845" t="s">
        <v>798</v>
      </c>
      <c r="EA262" s="845" t="s">
        <v>798</v>
      </c>
      <c r="EB262" s="845" t="s">
        <v>798</v>
      </c>
      <c r="EC262" s="845" t="s">
        <v>798</v>
      </c>
      <c r="ED262" s="845" t="s">
        <v>798</v>
      </c>
      <c r="EE262" s="845" t="s">
        <v>798</v>
      </c>
      <c r="EF262" s="845" t="s">
        <v>798</v>
      </c>
    </row>
    <row r="263" spans="1:136" x14ac:dyDescent="0.2">
      <c r="A263" s="845">
        <v>259</v>
      </c>
      <c r="B263" s="845">
        <v>7</v>
      </c>
      <c r="C263" s="845" t="s">
        <v>798</v>
      </c>
      <c r="D263" s="845" t="s">
        <v>798</v>
      </c>
      <c r="E263" s="845" t="s">
        <v>798</v>
      </c>
      <c r="F263" s="845" t="s">
        <v>798</v>
      </c>
      <c r="G263" s="845" t="s">
        <v>798</v>
      </c>
      <c r="H263" s="845" t="s">
        <v>798</v>
      </c>
      <c r="I263" s="845" t="s">
        <v>798</v>
      </c>
      <c r="J263" s="845" t="s">
        <v>798</v>
      </c>
      <c r="K263" s="845" t="s">
        <v>798</v>
      </c>
      <c r="L263" s="845" t="s">
        <v>798</v>
      </c>
      <c r="M263" s="845" t="s">
        <v>798</v>
      </c>
      <c r="N263" s="845" t="s">
        <v>798</v>
      </c>
      <c r="O263" s="845" t="s">
        <v>798</v>
      </c>
      <c r="P263" s="845" t="s">
        <v>798</v>
      </c>
      <c r="Q263" s="845" t="s">
        <v>798</v>
      </c>
      <c r="R263" s="845" t="s">
        <v>798</v>
      </c>
      <c r="S263" s="845" t="s">
        <v>798</v>
      </c>
      <c r="T263" s="845" t="s">
        <v>798</v>
      </c>
      <c r="U263" s="845" t="s">
        <v>798</v>
      </c>
      <c r="V263" s="845" t="s">
        <v>798</v>
      </c>
      <c r="W263" s="845" t="s">
        <v>798</v>
      </c>
      <c r="X263" s="845" t="s">
        <v>798</v>
      </c>
      <c r="Y263" s="845" t="s">
        <v>798</v>
      </c>
      <c r="Z263" s="845" t="s">
        <v>798</v>
      </c>
      <c r="AA263" s="845" t="s">
        <v>798</v>
      </c>
      <c r="AB263" s="845" t="s">
        <v>798</v>
      </c>
      <c r="AC263" s="845" t="s">
        <v>798</v>
      </c>
      <c r="AD263" s="845" t="s">
        <v>798</v>
      </c>
      <c r="AE263" s="845" t="s">
        <v>798</v>
      </c>
      <c r="AF263" s="845" t="s">
        <v>798</v>
      </c>
      <c r="AG263" s="845" t="s">
        <v>798</v>
      </c>
      <c r="AH263" s="845" t="s">
        <v>798</v>
      </c>
      <c r="AI263" s="845" t="s">
        <v>798</v>
      </c>
      <c r="AJ263" s="845" t="s">
        <v>798</v>
      </c>
      <c r="AK263" s="845" t="s">
        <v>798</v>
      </c>
      <c r="AL263" s="845" t="s">
        <v>798</v>
      </c>
      <c r="AM263" s="845" t="s">
        <v>798</v>
      </c>
      <c r="AN263" s="845" t="s">
        <v>798</v>
      </c>
      <c r="AO263" s="845" t="s">
        <v>798</v>
      </c>
      <c r="AP263" s="845" t="s">
        <v>798</v>
      </c>
      <c r="AQ263" s="845" t="s">
        <v>798</v>
      </c>
      <c r="AR263" s="845" t="s">
        <v>798</v>
      </c>
      <c r="AS263" s="845" t="s">
        <v>798</v>
      </c>
      <c r="AT263" s="845" t="s">
        <v>798</v>
      </c>
      <c r="AU263" s="845" t="s">
        <v>798</v>
      </c>
      <c r="AV263" s="845" t="s">
        <v>798</v>
      </c>
      <c r="AW263" s="845" t="s">
        <v>798</v>
      </c>
      <c r="AX263" s="845" t="s">
        <v>798</v>
      </c>
      <c r="AY263" s="845" t="s">
        <v>798</v>
      </c>
      <c r="AZ263" s="845" t="s">
        <v>798</v>
      </c>
      <c r="BA263" s="845" t="s">
        <v>798</v>
      </c>
      <c r="BB263" s="845" t="s">
        <v>798</v>
      </c>
      <c r="BC263" s="845" t="s">
        <v>798</v>
      </c>
      <c r="BD263" s="845" t="s">
        <v>798</v>
      </c>
      <c r="BE263" s="845" t="s">
        <v>798</v>
      </c>
      <c r="BF263" s="845" t="s">
        <v>798</v>
      </c>
      <c r="BG263" s="845" t="s">
        <v>798</v>
      </c>
      <c r="BH263" s="845" t="s">
        <v>798</v>
      </c>
      <c r="BI263" s="845" t="s">
        <v>798</v>
      </c>
      <c r="BJ263" s="845" t="s">
        <v>798</v>
      </c>
      <c r="BK263" s="845" t="s">
        <v>798</v>
      </c>
      <c r="BL263" s="845" t="s">
        <v>798</v>
      </c>
      <c r="BM263" s="845" t="s">
        <v>798</v>
      </c>
      <c r="BN263" s="845" t="s">
        <v>798</v>
      </c>
      <c r="BO263" s="845" t="s">
        <v>798</v>
      </c>
      <c r="BP263" s="845" t="s">
        <v>798</v>
      </c>
      <c r="BQ263" s="845" t="s">
        <v>798</v>
      </c>
      <c r="BR263" s="845" t="s">
        <v>798</v>
      </c>
      <c r="BS263" s="845" t="s">
        <v>798</v>
      </c>
      <c r="BT263" s="845" t="s">
        <v>798</v>
      </c>
      <c r="BU263" s="845" t="s">
        <v>798</v>
      </c>
      <c r="BV263" s="845" t="s">
        <v>798</v>
      </c>
      <c r="BW263" s="845" t="s">
        <v>798</v>
      </c>
      <c r="BX263" s="845" t="s">
        <v>798</v>
      </c>
      <c r="BY263" s="845" t="s">
        <v>798</v>
      </c>
      <c r="BZ263" s="845" t="s">
        <v>798</v>
      </c>
      <c r="CA263" s="845" t="s">
        <v>798</v>
      </c>
      <c r="CB263" s="845" t="s">
        <v>798</v>
      </c>
      <c r="CC263" s="845" t="s">
        <v>798</v>
      </c>
      <c r="CD263" s="845" t="s">
        <v>798</v>
      </c>
      <c r="CE263" s="845" t="s">
        <v>798</v>
      </c>
      <c r="CF263" s="845" t="s">
        <v>798</v>
      </c>
      <c r="CG263" s="845" t="s">
        <v>798</v>
      </c>
      <c r="CH263" s="845" t="s">
        <v>798</v>
      </c>
      <c r="CI263" s="845" t="s">
        <v>798</v>
      </c>
      <c r="CJ263" s="845" t="s">
        <v>798</v>
      </c>
      <c r="CK263" s="845" t="s">
        <v>798</v>
      </c>
      <c r="CL263" s="845" t="s">
        <v>798</v>
      </c>
      <c r="CM263" s="845" t="s">
        <v>798</v>
      </c>
      <c r="CN263" s="845" t="s">
        <v>798</v>
      </c>
      <c r="CO263" s="845" t="s">
        <v>798</v>
      </c>
      <c r="CP263" s="845" t="s">
        <v>798</v>
      </c>
      <c r="CQ263" s="845" t="s">
        <v>798</v>
      </c>
      <c r="CR263" s="845" t="s">
        <v>798</v>
      </c>
      <c r="CS263" s="845" t="s">
        <v>798</v>
      </c>
      <c r="CT263" s="845" t="s">
        <v>798</v>
      </c>
      <c r="CU263" s="845" t="s">
        <v>798</v>
      </c>
      <c r="CV263" s="845" t="s">
        <v>798</v>
      </c>
      <c r="CW263" s="845" t="s">
        <v>798</v>
      </c>
      <c r="CX263" s="845" t="s">
        <v>798</v>
      </c>
      <c r="CY263" s="845" t="s">
        <v>798</v>
      </c>
      <c r="CZ263" s="845" t="s">
        <v>798</v>
      </c>
      <c r="DA263" s="845" t="s">
        <v>798</v>
      </c>
      <c r="DB263" s="845" t="s">
        <v>798</v>
      </c>
      <c r="DC263" s="845" t="s">
        <v>798</v>
      </c>
      <c r="DD263" s="845" t="s">
        <v>798</v>
      </c>
      <c r="DE263" s="845" t="s">
        <v>798</v>
      </c>
      <c r="DF263" s="845" t="s">
        <v>798</v>
      </c>
      <c r="DG263" s="845" t="s">
        <v>798</v>
      </c>
      <c r="DH263" s="845" t="s">
        <v>798</v>
      </c>
      <c r="DI263" s="845" t="s">
        <v>798</v>
      </c>
      <c r="DJ263" s="845" t="s">
        <v>798</v>
      </c>
      <c r="DK263" s="845" t="s">
        <v>798</v>
      </c>
      <c r="DL263" s="845" t="s">
        <v>798</v>
      </c>
      <c r="DM263" s="845" t="s">
        <v>798</v>
      </c>
      <c r="DN263" s="845" t="s">
        <v>798</v>
      </c>
      <c r="DO263" s="845" t="s">
        <v>798</v>
      </c>
      <c r="DP263" s="845" t="s">
        <v>798</v>
      </c>
      <c r="DQ263" s="845" t="s">
        <v>798</v>
      </c>
      <c r="DR263" s="845" t="s">
        <v>798</v>
      </c>
      <c r="DS263" s="845" t="s">
        <v>798</v>
      </c>
      <c r="DT263" s="845" t="s">
        <v>798</v>
      </c>
      <c r="DU263" s="845" t="s">
        <v>798</v>
      </c>
      <c r="DV263" s="845" t="s">
        <v>798</v>
      </c>
      <c r="DW263" s="845" t="s">
        <v>798</v>
      </c>
      <c r="DX263" s="845" t="s">
        <v>798</v>
      </c>
      <c r="DY263" s="845" t="s">
        <v>798</v>
      </c>
      <c r="DZ263" s="845" t="s">
        <v>798</v>
      </c>
      <c r="EA263" s="845" t="s">
        <v>798</v>
      </c>
      <c r="EB263" s="845" t="s">
        <v>798</v>
      </c>
      <c r="EC263" s="845" t="s">
        <v>798</v>
      </c>
      <c r="ED263" s="845" t="s">
        <v>798</v>
      </c>
      <c r="EE263" s="845" t="s">
        <v>798</v>
      </c>
      <c r="EF263" s="845" t="s">
        <v>798</v>
      </c>
    </row>
    <row r="264" spans="1:136" x14ac:dyDescent="0.2">
      <c r="A264" s="845">
        <v>260</v>
      </c>
      <c r="B264" s="845">
        <v>8</v>
      </c>
      <c r="C264" s="845" t="s">
        <v>798</v>
      </c>
      <c r="D264" s="845" t="s">
        <v>798</v>
      </c>
      <c r="E264" s="845" t="s">
        <v>798</v>
      </c>
      <c r="F264" s="845" t="s">
        <v>798</v>
      </c>
      <c r="G264" s="845" t="s">
        <v>798</v>
      </c>
      <c r="H264" s="845" t="s">
        <v>798</v>
      </c>
      <c r="I264" s="845" t="s">
        <v>798</v>
      </c>
      <c r="J264" s="845" t="s">
        <v>798</v>
      </c>
      <c r="K264" s="845" t="s">
        <v>798</v>
      </c>
      <c r="L264" s="845" t="s">
        <v>798</v>
      </c>
      <c r="M264" s="845" t="s">
        <v>798</v>
      </c>
      <c r="N264" s="845" t="s">
        <v>798</v>
      </c>
      <c r="O264" s="845" t="s">
        <v>798</v>
      </c>
      <c r="P264" s="845" t="s">
        <v>798</v>
      </c>
      <c r="Q264" s="845" t="s">
        <v>798</v>
      </c>
      <c r="R264" s="845" t="s">
        <v>798</v>
      </c>
      <c r="S264" s="845" t="s">
        <v>798</v>
      </c>
      <c r="T264" s="845" t="s">
        <v>798</v>
      </c>
      <c r="U264" s="845" t="s">
        <v>798</v>
      </c>
      <c r="V264" s="845" t="s">
        <v>798</v>
      </c>
      <c r="W264" s="845" t="s">
        <v>798</v>
      </c>
      <c r="X264" s="845" t="s">
        <v>798</v>
      </c>
      <c r="Y264" s="845" t="s">
        <v>798</v>
      </c>
      <c r="Z264" s="845" t="s">
        <v>798</v>
      </c>
      <c r="AA264" s="845" t="s">
        <v>798</v>
      </c>
      <c r="AB264" s="845" t="s">
        <v>798</v>
      </c>
      <c r="AC264" s="845" t="s">
        <v>798</v>
      </c>
      <c r="AD264" s="845" t="s">
        <v>798</v>
      </c>
      <c r="AE264" s="845" t="s">
        <v>798</v>
      </c>
      <c r="AF264" s="845" t="s">
        <v>798</v>
      </c>
      <c r="AG264" s="845" t="s">
        <v>798</v>
      </c>
      <c r="AH264" s="845" t="s">
        <v>798</v>
      </c>
      <c r="AI264" s="845" t="s">
        <v>798</v>
      </c>
      <c r="AJ264" s="845" t="s">
        <v>798</v>
      </c>
      <c r="AK264" s="845" t="s">
        <v>798</v>
      </c>
      <c r="AL264" s="845" t="s">
        <v>798</v>
      </c>
      <c r="AM264" s="845" t="s">
        <v>798</v>
      </c>
      <c r="AN264" s="845" t="s">
        <v>798</v>
      </c>
      <c r="AO264" s="845" t="s">
        <v>798</v>
      </c>
      <c r="AP264" s="845" t="s">
        <v>798</v>
      </c>
      <c r="AQ264" s="845" t="s">
        <v>798</v>
      </c>
      <c r="AR264" s="845" t="s">
        <v>798</v>
      </c>
      <c r="AS264" s="845" t="s">
        <v>798</v>
      </c>
      <c r="AT264" s="845" t="s">
        <v>798</v>
      </c>
      <c r="AU264" s="845" t="s">
        <v>798</v>
      </c>
      <c r="AV264" s="845" t="s">
        <v>798</v>
      </c>
      <c r="AW264" s="845" t="s">
        <v>798</v>
      </c>
      <c r="AX264" s="845" t="s">
        <v>798</v>
      </c>
      <c r="AY264" s="845" t="s">
        <v>798</v>
      </c>
      <c r="AZ264" s="845" t="s">
        <v>798</v>
      </c>
      <c r="BA264" s="845" t="s">
        <v>798</v>
      </c>
      <c r="BB264" s="845" t="s">
        <v>798</v>
      </c>
      <c r="BC264" s="845" t="s">
        <v>798</v>
      </c>
      <c r="BD264" s="845" t="s">
        <v>798</v>
      </c>
      <c r="BE264" s="845" t="s">
        <v>798</v>
      </c>
      <c r="BF264" s="845" t="s">
        <v>798</v>
      </c>
      <c r="BG264" s="845" t="s">
        <v>798</v>
      </c>
      <c r="BH264" s="845" t="s">
        <v>798</v>
      </c>
      <c r="BI264" s="845" t="s">
        <v>798</v>
      </c>
      <c r="BJ264" s="845" t="s">
        <v>798</v>
      </c>
      <c r="BK264" s="845" t="s">
        <v>798</v>
      </c>
      <c r="BL264" s="845" t="s">
        <v>798</v>
      </c>
      <c r="BM264" s="845" t="s">
        <v>798</v>
      </c>
      <c r="BN264" s="845" t="s">
        <v>798</v>
      </c>
      <c r="BO264" s="845" t="s">
        <v>798</v>
      </c>
      <c r="BP264" s="845" t="s">
        <v>798</v>
      </c>
      <c r="BQ264" s="845" t="s">
        <v>798</v>
      </c>
      <c r="BR264" s="845" t="s">
        <v>798</v>
      </c>
      <c r="BS264" s="845" t="s">
        <v>798</v>
      </c>
      <c r="BT264" s="845" t="s">
        <v>798</v>
      </c>
      <c r="BU264" s="845" t="s">
        <v>798</v>
      </c>
      <c r="BV264" s="845" t="s">
        <v>798</v>
      </c>
      <c r="BW264" s="845" t="s">
        <v>798</v>
      </c>
      <c r="BX264" s="845" t="s">
        <v>798</v>
      </c>
      <c r="BY264" s="845" t="s">
        <v>798</v>
      </c>
      <c r="BZ264" s="845" t="s">
        <v>798</v>
      </c>
      <c r="CA264" s="845" t="s">
        <v>798</v>
      </c>
      <c r="CB264" s="845" t="s">
        <v>798</v>
      </c>
      <c r="CC264" s="845" t="s">
        <v>798</v>
      </c>
      <c r="CD264" s="845" t="s">
        <v>798</v>
      </c>
      <c r="CE264" s="845" t="s">
        <v>798</v>
      </c>
      <c r="CF264" s="845" t="s">
        <v>798</v>
      </c>
      <c r="CG264" s="845" t="s">
        <v>798</v>
      </c>
      <c r="CH264" s="845" t="s">
        <v>798</v>
      </c>
      <c r="CI264" s="845" t="s">
        <v>798</v>
      </c>
      <c r="CJ264" s="845" t="s">
        <v>798</v>
      </c>
      <c r="CK264" s="845" t="s">
        <v>798</v>
      </c>
      <c r="CL264" s="845" t="s">
        <v>798</v>
      </c>
      <c r="CM264" s="845" t="s">
        <v>798</v>
      </c>
      <c r="CN264" s="845" t="s">
        <v>798</v>
      </c>
      <c r="CO264" s="845" t="s">
        <v>798</v>
      </c>
      <c r="CP264" s="845" t="s">
        <v>798</v>
      </c>
      <c r="CQ264" s="845" t="s">
        <v>798</v>
      </c>
      <c r="CR264" s="845" t="s">
        <v>798</v>
      </c>
      <c r="CS264" s="845" t="s">
        <v>798</v>
      </c>
      <c r="CT264" s="845" t="s">
        <v>798</v>
      </c>
      <c r="CU264" s="845" t="s">
        <v>798</v>
      </c>
      <c r="CV264" s="845" t="s">
        <v>798</v>
      </c>
      <c r="CW264" s="845" t="s">
        <v>798</v>
      </c>
      <c r="CX264" s="845" t="s">
        <v>798</v>
      </c>
      <c r="CY264" s="845" t="s">
        <v>798</v>
      </c>
      <c r="CZ264" s="845" t="s">
        <v>798</v>
      </c>
      <c r="DA264" s="845" t="s">
        <v>798</v>
      </c>
      <c r="DB264" s="845" t="s">
        <v>798</v>
      </c>
      <c r="DC264" s="845" t="s">
        <v>798</v>
      </c>
      <c r="DD264" s="845" t="s">
        <v>798</v>
      </c>
      <c r="DE264" s="845" t="s">
        <v>798</v>
      </c>
      <c r="DF264" s="845" t="s">
        <v>798</v>
      </c>
      <c r="DG264" s="845" t="s">
        <v>798</v>
      </c>
      <c r="DH264" s="845" t="s">
        <v>798</v>
      </c>
      <c r="DI264" s="845" t="s">
        <v>798</v>
      </c>
      <c r="DJ264" s="845" t="s">
        <v>798</v>
      </c>
      <c r="DK264" s="845" t="s">
        <v>798</v>
      </c>
      <c r="DL264" s="845" t="s">
        <v>798</v>
      </c>
      <c r="DM264" s="845" t="s">
        <v>798</v>
      </c>
      <c r="DN264" s="845" t="s">
        <v>798</v>
      </c>
      <c r="DO264" s="845" t="s">
        <v>798</v>
      </c>
      <c r="DP264" s="845" t="s">
        <v>798</v>
      </c>
      <c r="DQ264" s="845" t="s">
        <v>798</v>
      </c>
      <c r="DR264" s="845" t="s">
        <v>798</v>
      </c>
      <c r="DS264" s="845" t="s">
        <v>798</v>
      </c>
      <c r="DT264" s="845" t="s">
        <v>798</v>
      </c>
      <c r="DU264" s="845" t="s">
        <v>798</v>
      </c>
      <c r="DV264" s="845" t="s">
        <v>798</v>
      </c>
      <c r="DW264" s="845" t="s">
        <v>798</v>
      </c>
      <c r="DX264" s="845" t="s">
        <v>798</v>
      </c>
      <c r="DY264" s="845" t="s">
        <v>798</v>
      </c>
      <c r="DZ264" s="845" t="s">
        <v>798</v>
      </c>
      <c r="EA264" s="845" t="s">
        <v>798</v>
      </c>
      <c r="EB264" s="845" t="s">
        <v>798</v>
      </c>
      <c r="EC264" s="845" t="s">
        <v>798</v>
      </c>
      <c r="ED264" s="845" t="s">
        <v>798</v>
      </c>
      <c r="EE264" s="845" t="s">
        <v>798</v>
      </c>
      <c r="EF264" s="845" t="s">
        <v>798</v>
      </c>
    </row>
    <row r="265" spans="1:136" x14ac:dyDescent="0.2">
      <c r="A265" s="845">
        <v>261</v>
      </c>
      <c r="B265" s="845">
        <v>9</v>
      </c>
      <c r="C265" s="845" t="s">
        <v>798</v>
      </c>
      <c r="D265" s="845" t="s">
        <v>798</v>
      </c>
      <c r="E265" s="845" t="s">
        <v>798</v>
      </c>
      <c r="F265" s="845" t="s">
        <v>798</v>
      </c>
      <c r="G265" s="845" t="s">
        <v>798</v>
      </c>
      <c r="H265" s="845" t="s">
        <v>798</v>
      </c>
      <c r="I265" s="845" t="s">
        <v>798</v>
      </c>
      <c r="J265" s="845" t="s">
        <v>798</v>
      </c>
      <c r="K265" s="845" t="s">
        <v>798</v>
      </c>
      <c r="L265" s="845" t="s">
        <v>798</v>
      </c>
      <c r="M265" s="845" t="s">
        <v>798</v>
      </c>
      <c r="N265" s="845" t="s">
        <v>798</v>
      </c>
      <c r="O265" s="845" t="s">
        <v>798</v>
      </c>
      <c r="P265" s="845" t="s">
        <v>798</v>
      </c>
      <c r="Q265" s="845" t="s">
        <v>798</v>
      </c>
      <c r="R265" s="845" t="s">
        <v>798</v>
      </c>
      <c r="S265" s="845" t="s">
        <v>798</v>
      </c>
      <c r="T265" s="845" t="s">
        <v>798</v>
      </c>
      <c r="U265" s="845" t="s">
        <v>798</v>
      </c>
      <c r="V265" s="845" t="s">
        <v>798</v>
      </c>
      <c r="W265" s="845" t="s">
        <v>798</v>
      </c>
      <c r="X265" s="845" t="s">
        <v>798</v>
      </c>
      <c r="Y265" s="845" t="s">
        <v>798</v>
      </c>
      <c r="Z265" s="845" t="s">
        <v>798</v>
      </c>
      <c r="AA265" s="845" t="s">
        <v>798</v>
      </c>
      <c r="AB265" s="845" t="s">
        <v>798</v>
      </c>
      <c r="AC265" s="845" t="s">
        <v>798</v>
      </c>
      <c r="AD265" s="845" t="s">
        <v>798</v>
      </c>
      <c r="AE265" s="845" t="s">
        <v>798</v>
      </c>
      <c r="AF265" s="845" t="s">
        <v>798</v>
      </c>
      <c r="AG265" s="845" t="s">
        <v>798</v>
      </c>
      <c r="AH265" s="845" t="s">
        <v>798</v>
      </c>
      <c r="AI265" s="845" t="s">
        <v>798</v>
      </c>
      <c r="AJ265" s="845" t="s">
        <v>798</v>
      </c>
      <c r="AK265" s="845" t="s">
        <v>798</v>
      </c>
      <c r="AL265" s="845" t="s">
        <v>798</v>
      </c>
      <c r="AM265" s="845" t="s">
        <v>798</v>
      </c>
      <c r="AN265" s="845" t="s">
        <v>798</v>
      </c>
      <c r="AO265" s="845" t="s">
        <v>798</v>
      </c>
      <c r="AP265" s="845" t="s">
        <v>798</v>
      </c>
      <c r="AQ265" s="845" t="s">
        <v>798</v>
      </c>
      <c r="AR265" s="845" t="s">
        <v>798</v>
      </c>
      <c r="AS265" s="845" t="s">
        <v>798</v>
      </c>
      <c r="AT265" s="845" t="s">
        <v>798</v>
      </c>
      <c r="AU265" s="845" t="s">
        <v>798</v>
      </c>
      <c r="AV265" s="845" t="s">
        <v>798</v>
      </c>
      <c r="AW265" s="845" t="s">
        <v>798</v>
      </c>
      <c r="AX265" s="845" t="s">
        <v>798</v>
      </c>
      <c r="AY265" s="845" t="s">
        <v>798</v>
      </c>
      <c r="AZ265" s="845" t="s">
        <v>798</v>
      </c>
      <c r="BA265" s="845" t="s">
        <v>798</v>
      </c>
      <c r="BB265" s="845" t="s">
        <v>798</v>
      </c>
      <c r="BC265" s="845" t="s">
        <v>798</v>
      </c>
      <c r="BD265" s="845" t="s">
        <v>798</v>
      </c>
      <c r="BE265" s="845" t="s">
        <v>798</v>
      </c>
      <c r="BF265" s="845" t="s">
        <v>798</v>
      </c>
      <c r="BG265" s="845" t="s">
        <v>798</v>
      </c>
      <c r="BH265" s="845" t="s">
        <v>798</v>
      </c>
      <c r="BI265" s="845" t="s">
        <v>798</v>
      </c>
      <c r="BJ265" s="845" t="s">
        <v>798</v>
      </c>
      <c r="BK265" s="845" t="s">
        <v>798</v>
      </c>
      <c r="BL265" s="845" t="s">
        <v>798</v>
      </c>
      <c r="BM265" s="845" t="s">
        <v>798</v>
      </c>
      <c r="BN265" s="845" t="s">
        <v>798</v>
      </c>
      <c r="BO265" s="845" t="s">
        <v>798</v>
      </c>
      <c r="BP265" s="845" t="s">
        <v>798</v>
      </c>
      <c r="BQ265" s="845" t="s">
        <v>798</v>
      </c>
      <c r="BR265" s="845" t="s">
        <v>798</v>
      </c>
      <c r="BS265" s="845" t="s">
        <v>798</v>
      </c>
      <c r="BT265" s="845" t="s">
        <v>798</v>
      </c>
      <c r="BU265" s="845" t="s">
        <v>798</v>
      </c>
      <c r="BV265" s="845" t="s">
        <v>798</v>
      </c>
      <c r="BW265" s="845" t="s">
        <v>798</v>
      </c>
      <c r="BX265" s="845" t="s">
        <v>798</v>
      </c>
      <c r="BY265" s="845" t="s">
        <v>798</v>
      </c>
      <c r="BZ265" s="845" t="s">
        <v>798</v>
      </c>
      <c r="CA265" s="845" t="s">
        <v>798</v>
      </c>
      <c r="CB265" s="845" t="s">
        <v>798</v>
      </c>
      <c r="CC265" s="845" t="s">
        <v>798</v>
      </c>
      <c r="CD265" s="845" t="s">
        <v>798</v>
      </c>
      <c r="CE265" s="845" t="s">
        <v>798</v>
      </c>
      <c r="CF265" s="845" t="s">
        <v>798</v>
      </c>
      <c r="CG265" s="845" t="s">
        <v>798</v>
      </c>
      <c r="CH265" s="845" t="s">
        <v>798</v>
      </c>
      <c r="CI265" s="845" t="s">
        <v>798</v>
      </c>
      <c r="CJ265" s="845" t="s">
        <v>798</v>
      </c>
      <c r="CK265" s="845" t="s">
        <v>798</v>
      </c>
      <c r="CL265" s="845" t="s">
        <v>798</v>
      </c>
      <c r="CM265" s="845" t="s">
        <v>798</v>
      </c>
      <c r="CN265" s="845" t="s">
        <v>798</v>
      </c>
      <c r="CO265" s="845" t="s">
        <v>798</v>
      </c>
      <c r="CP265" s="845" t="s">
        <v>798</v>
      </c>
      <c r="CQ265" s="845" t="s">
        <v>798</v>
      </c>
      <c r="CR265" s="845" t="s">
        <v>798</v>
      </c>
      <c r="CS265" s="845" t="s">
        <v>798</v>
      </c>
      <c r="CT265" s="845" t="s">
        <v>798</v>
      </c>
      <c r="CU265" s="845" t="s">
        <v>798</v>
      </c>
      <c r="CV265" s="845" t="s">
        <v>798</v>
      </c>
      <c r="CW265" s="845" t="s">
        <v>798</v>
      </c>
      <c r="CX265" s="845" t="s">
        <v>798</v>
      </c>
      <c r="CY265" s="845" t="s">
        <v>798</v>
      </c>
      <c r="CZ265" s="845" t="s">
        <v>798</v>
      </c>
      <c r="DA265" s="845" t="s">
        <v>798</v>
      </c>
      <c r="DB265" s="845" t="s">
        <v>798</v>
      </c>
      <c r="DC265" s="845" t="s">
        <v>798</v>
      </c>
      <c r="DD265" s="845" t="s">
        <v>798</v>
      </c>
      <c r="DE265" s="845" t="s">
        <v>798</v>
      </c>
      <c r="DF265" s="845" t="s">
        <v>798</v>
      </c>
      <c r="DG265" s="845" t="s">
        <v>798</v>
      </c>
      <c r="DH265" s="845" t="s">
        <v>798</v>
      </c>
      <c r="DI265" s="845" t="s">
        <v>798</v>
      </c>
      <c r="DJ265" s="845" t="s">
        <v>798</v>
      </c>
      <c r="DK265" s="845" t="s">
        <v>798</v>
      </c>
      <c r="DL265" s="845" t="s">
        <v>798</v>
      </c>
      <c r="DM265" s="845" t="s">
        <v>798</v>
      </c>
      <c r="DN265" s="845" t="s">
        <v>798</v>
      </c>
      <c r="DO265" s="845" t="s">
        <v>798</v>
      </c>
      <c r="DP265" s="845" t="s">
        <v>798</v>
      </c>
      <c r="DQ265" s="845" t="s">
        <v>798</v>
      </c>
      <c r="DR265" s="845" t="s">
        <v>798</v>
      </c>
      <c r="DS265" s="845" t="s">
        <v>798</v>
      </c>
      <c r="DT265" s="845" t="s">
        <v>798</v>
      </c>
      <c r="DU265" s="845" t="s">
        <v>798</v>
      </c>
      <c r="DV265" s="845" t="s">
        <v>798</v>
      </c>
      <c r="DW265" s="845" t="s">
        <v>798</v>
      </c>
      <c r="DX265" s="845" t="s">
        <v>798</v>
      </c>
      <c r="DY265" s="845" t="s">
        <v>798</v>
      </c>
      <c r="DZ265" s="845" t="s">
        <v>798</v>
      </c>
      <c r="EA265" s="845" t="s">
        <v>798</v>
      </c>
      <c r="EB265" s="845" t="s">
        <v>798</v>
      </c>
      <c r="EC265" s="845" t="s">
        <v>798</v>
      </c>
      <c r="ED265" s="845" t="s">
        <v>798</v>
      </c>
      <c r="EE265" s="845" t="s">
        <v>798</v>
      </c>
      <c r="EF265" s="845" t="s">
        <v>798</v>
      </c>
    </row>
    <row r="266" spans="1:136" x14ac:dyDescent="0.2">
      <c r="A266" s="845">
        <v>262</v>
      </c>
      <c r="B266" s="845">
        <v>10</v>
      </c>
      <c r="C266" s="845" t="s">
        <v>798</v>
      </c>
      <c r="D266" s="845" t="s">
        <v>798</v>
      </c>
      <c r="E266" s="845" t="s">
        <v>798</v>
      </c>
      <c r="F266" s="845" t="s">
        <v>798</v>
      </c>
      <c r="G266" s="845" t="s">
        <v>798</v>
      </c>
      <c r="H266" s="845" t="s">
        <v>798</v>
      </c>
      <c r="I266" s="845" t="s">
        <v>798</v>
      </c>
      <c r="J266" s="845" t="s">
        <v>798</v>
      </c>
      <c r="K266" s="845" t="s">
        <v>798</v>
      </c>
      <c r="L266" s="845" t="s">
        <v>798</v>
      </c>
      <c r="M266" s="845" t="s">
        <v>798</v>
      </c>
      <c r="N266" s="845" t="s">
        <v>798</v>
      </c>
      <c r="O266" s="845" t="s">
        <v>798</v>
      </c>
      <c r="P266" s="845" t="s">
        <v>798</v>
      </c>
      <c r="Q266" s="845" t="s">
        <v>798</v>
      </c>
      <c r="R266" s="845" t="s">
        <v>798</v>
      </c>
      <c r="S266" s="845" t="s">
        <v>798</v>
      </c>
      <c r="T266" s="845" t="s">
        <v>798</v>
      </c>
      <c r="U266" s="845" t="s">
        <v>798</v>
      </c>
      <c r="V266" s="845" t="s">
        <v>798</v>
      </c>
      <c r="W266" s="845" t="s">
        <v>798</v>
      </c>
      <c r="X266" s="845" t="s">
        <v>798</v>
      </c>
      <c r="Y266" s="845" t="s">
        <v>798</v>
      </c>
      <c r="Z266" s="845" t="s">
        <v>798</v>
      </c>
      <c r="AA266" s="845" t="s">
        <v>798</v>
      </c>
      <c r="AB266" s="845" t="s">
        <v>798</v>
      </c>
      <c r="AC266" s="845" t="s">
        <v>798</v>
      </c>
      <c r="AD266" s="845" t="s">
        <v>798</v>
      </c>
      <c r="AE266" s="845" t="s">
        <v>798</v>
      </c>
      <c r="AF266" s="845" t="s">
        <v>798</v>
      </c>
      <c r="AG266" s="845" t="s">
        <v>798</v>
      </c>
      <c r="AH266" s="845" t="s">
        <v>798</v>
      </c>
      <c r="AI266" s="845" t="s">
        <v>798</v>
      </c>
      <c r="AJ266" s="845" t="s">
        <v>798</v>
      </c>
      <c r="AK266" s="845" t="s">
        <v>798</v>
      </c>
      <c r="AL266" s="845" t="s">
        <v>798</v>
      </c>
      <c r="AM266" s="845" t="s">
        <v>798</v>
      </c>
      <c r="AN266" s="845" t="s">
        <v>798</v>
      </c>
      <c r="AO266" s="845" t="s">
        <v>798</v>
      </c>
      <c r="AP266" s="845" t="s">
        <v>798</v>
      </c>
      <c r="AQ266" s="845" t="s">
        <v>798</v>
      </c>
      <c r="AR266" s="845" t="s">
        <v>798</v>
      </c>
      <c r="AS266" s="845" t="s">
        <v>798</v>
      </c>
      <c r="AT266" s="845" t="s">
        <v>798</v>
      </c>
      <c r="AU266" s="845" t="s">
        <v>798</v>
      </c>
      <c r="AV266" s="845" t="s">
        <v>798</v>
      </c>
      <c r="AW266" s="845" t="s">
        <v>798</v>
      </c>
      <c r="AX266" s="845" t="s">
        <v>798</v>
      </c>
      <c r="AY266" s="845" t="s">
        <v>798</v>
      </c>
      <c r="AZ266" s="845" t="s">
        <v>798</v>
      </c>
      <c r="BA266" s="845" t="s">
        <v>798</v>
      </c>
      <c r="BB266" s="845" t="s">
        <v>798</v>
      </c>
      <c r="BC266" s="845" t="s">
        <v>798</v>
      </c>
      <c r="BD266" s="845" t="s">
        <v>798</v>
      </c>
      <c r="BE266" s="845" t="s">
        <v>798</v>
      </c>
      <c r="BF266" s="845" t="s">
        <v>798</v>
      </c>
      <c r="BG266" s="845" t="s">
        <v>798</v>
      </c>
      <c r="BH266" s="845" t="s">
        <v>798</v>
      </c>
      <c r="BI266" s="845" t="s">
        <v>798</v>
      </c>
      <c r="BJ266" s="845" t="s">
        <v>798</v>
      </c>
      <c r="BK266" s="845" t="s">
        <v>798</v>
      </c>
      <c r="BL266" s="845" t="s">
        <v>798</v>
      </c>
      <c r="BM266" s="845" t="s">
        <v>798</v>
      </c>
      <c r="BN266" s="845" t="s">
        <v>798</v>
      </c>
      <c r="BO266" s="845" t="s">
        <v>798</v>
      </c>
      <c r="BP266" s="845" t="s">
        <v>798</v>
      </c>
      <c r="BQ266" s="845" t="s">
        <v>798</v>
      </c>
      <c r="BR266" s="845" t="s">
        <v>798</v>
      </c>
      <c r="BS266" s="845" t="s">
        <v>798</v>
      </c>
      <c r="BT266" s="845" t="s">
        <v>798</v>
      </c>
      <c r="BU266" s="845" t="s">
        <v>798</v>
      </c>
      <c r="BV266" s="845" t="s">
        <v>798</v>
      </c>
      <c r="BW266" s="845" t="s">
        <v>798</v>
      </c>
      <c r="BX266" s="845" t="s">
        <v>798</v>
      </c>
      <c r="BY266" s="845" t="s">
        <v>798</v>
      </c>
      <c r="BZ266" s="845" t="s">
        <v>798</v>
      </c>
      <c r="CA266" s="845" t="s">
        <v>798</v>
      </c>
      <c r="CB266" s="845" t="s">
        <v>798</v>
      </c>
      <c r="CC266" s="845" t="s">
        <v>798</v>
      </c>
      <c r="CD266" s="845" t="s">
        <v>798</v>
      </c>
      <c r="CE266" s="845" t="s">
        <v>798</v>
      </c>
      <c r="CF266" s="845" t="s">
        <v>798</v>
      </c>
      <c r="CG266" s="845" t="s">
        <v>798</v>
      </c>
      <c r="CH266" s="845" t="s">
        <v>798</v>
      </c>
      <c r="CI266" s="845" t="s">
        <v>798</v>
      </c>
      <c r="CJ266" s="845" t="s">
        <v>798</v>
      </c>
      <c r="CK266" s="845" t="s">
        <v>798</v>
      </c>
      <c r="CL266" s="845" t="s">
        <v>798</v>
      </c>
      <c r="CM266" s="845" t="s">
        <v>798</v>
      </c>
      <c r="CN266" s="845" t="s">
        <v>798</v>
      </c>
      <c r="CO266" s="845" t="s">
        <v>798</v>
      </c>
      <c r="CP266" s="845" t="s">
        <v>798</v>
      </c>
      <c r="CQ266" s="845" t="s">
        <v>798</v>
      </c>
      <c r="CR266" s="845" t="s">
        <v>798</v>
      </c>
      <c r="CS266" s="845" t="s">
        <v>798</v>
      </c>
      <c r="CT266" s="845" t="s">
        <v>798</v>
      </c>
      <c r="CU266" s="845" t="s">
        <v>798</v>
      </c>
      <c r="CV266" s="845" t="s">
        <v>798</v>
      </c>
      <c r="CW266" s="845" t="s">
        <v>798</v>
      </c>
      <c r="CX266" s="845" t="s">
        <v>798</v>
      </c>
      <c r="CY266" s="845" t="s">
        <v>798</v>
      </c>
      <c r="CZ266" s="845" t="s">
        <v>798</v>
      </c>
      <c r="DA266" s="845" t="s">
        <v>798</v>
      </c>
      <c r="DB266" s="845" t="s">
        <v>798</v>
      </c>
      <c r="DC266" s="845" t="s">
        <v>798</v>
      </c>
      <c r="DD266" s="845" t="s">
        <v>798</v>
      </c>
      <c r="DE266" s="845" t="s">
        <v>798</v>
      </c>
      <c r="DF266" s="845" t="s">
        <v>798</v>
      </c>
      <c r="DG266" s="845" t="s">
        <v>798</v>
      </c>
      <c r="DH266" s="845" t="s">
        <v>798</v>
      </c>
      <c r="DI266" s="845" t="s">
        <v>798</v>
      </c>
      <c r="DJ266" s="845" t="s">
        <v>798</v>
      </c>
      <c r="DK266" s="845" t="s">
        <v>798</v>
      </c>
      <c r="DL266" s="845" t="s">
        <v>798</v>
      </c>
      <c r="DM266" s="845" t="s">
        <v>798</v>
      </c>
      <c r="DN266" s="845" t="s">
        <v>798</v>
      </c>
      <c r="DO266" s="845" t="s">
        <v>798</v>
      </c>
      <c r="DP266" s="845" t="s">
        <v>798</v>
      </c>
      <c r="DQ266" s="845" t="s">
        <v>798</v>
      </c>
      <c r="DR266" s="845" t="s">
        <v>798</v>
      </c>
      <c r="DS266" s="845" t="s">
        <v>798</v>
      </c>
      <c r="DT266" s="845" t="s">
        <v>798</v>
      </c>
      <c r="DU266" s="845" t="s">
        <v>798</v>
      </c>
      <c r="DV266" s="845" t="s">
        <v>798</v>
      </c>
      <c r="DW266" s="845" t="s">
        <v>798</v>
      </c>
      <c r="DX266" s="845" t="s">
        <v>798</v>
      </c>
      <c r="DY266" s="845" t="s">
        <v>798</v>
      </c>
      <c r="DZ266" s="845" t="s">
        <v>798</v>
      </c>
      <c r="EA266" s="845" t="s">
        <v>798</v>
      </c>
      <c r="EB266" s="845" t="s">
        <v>798</v>
      </c>
      <c r="EC266" s="845" t="s">
        <v>798</v>
      </c>
      <c r="ED266" s="845" t="s">
        <v>798</v>
      </c>
      <c r="EE266" s="845" t="s">
        <v>798</v>
      </c>
      <c r="EF266" s="845" t="s">
        <v>798</v>
      </c>
    </row>
    <row r="267" spans="1:136" x14ac:dyDescent="0.2">
      <c r="A267" s="845">
        <v>263</v>
      </c>
      <c r="B267" s="845">
        <v>11</v>
      </c>
      <c r="C267" s="845" t="s">
        <v>798</v>
      </c>
      <c r="D267" s="845" t="s">
        <v>798</v>
      </c>
      <c r="E267" s="845" t="s">
        <v>798</v>
      </c>
      <c r="F267" s="845" t="s">
        <v>798</v>
      </c>
      <c r="G267" s="845" t="s">
        <v>798</v>
      </c>
      <c r="H267" s="845" t="s">
        <v>798</v>
      </c>
      <c r="I267" s="845" t="s">
        <v>798</v>
      </c>
      <c r="J267" s="845" t="s">
        <v>798</v>
      </c>
      <c r="K267" s="845" t="s">
        <v>798</v>
      </c>
      <c r="L267" s="845" t="s">
        <v>798</v>
      </c>
      <c r="M267" s="845" t="s">
        <v>798</v>
      </c>
      <c r="N267" s="845" t="s">
        <v>798</v>
      </c>
      <c r="O267" s="845" t="s">
        <v>798</v>
      </c>
      <c r="P267" s="845" t="s">
        <v>798</v>
      </c>
      <c r="Q267" s="845" t="s">
        <v>798</v>
      </c>
      <c r="R267" s="845" t="s">
        <v>798</v>
      </c>
      <c r="S267" s="845" t="s">
        <v>798</v>
      </c>
      <c r="T267" s="845" t="s">
        <v>798</v>
      </c>
      <c r="U267" s="845" t="s">
        <v>798</v>
      </c>
      <c r="V267" s="845" t="s">
        <v>798</v>
      </c>
      <c r="W267" s="845" t="s">
        <v>798</v>
      </c>
      <c r="X267" s="845" t="s">
        <v>798</v>
      </c>
      <c r="Y267" s="845" t="s">
        <v>798</v>
      </c>
      <c r="Z267" s="845" t="s">
        <v>798</v>
      </c>
      <c r="AA267" s="845" t="s">
        <v>798</v>
      </c>
      <c r="AB267" s="845" t="s">
        <v>798</v>
      </c>
      <c r="AC267" s="845" t="s">
        <v>798</v>
      </c>
      <c r="AD267" s="845" t="s">
        <v>798</v>
      </c>
      <c r="AE267" s="845" t="s">
        <v>798</v>
      </c>
      <c r="AF267" s="845" t="s">
        <v>798</v>
      </c>
      <c r="AG267" s="845" t="s">
        <v>798</v>
      </c>
      <c r="AH267" s="845" t="s">
        <v>798</v>
      </c>
      <c r="AI267" s="845" t="s">
        <v>798</v>
      </c>
      <c r="AJ267" s="845" t="s">
        <v>798</v>
      </c>
      <c r="AK267" s="845" t="s">
        <v>798</v>
      </c>
      <c r="AL267" s="845" t="s">
        <v>798</v>
      </c>
      <c r="AM267" s="845" t="s">
        <v>798</v>
      </c>
      <c r="AN267" s="845" t="s">
        <v>798</v>
      </c>
      <c r="AO267" s="845" t="s">
        <v>798</v>
      </c>
      <c r="AP267" s="845" t="s">
        <v>798</v>
      </c>
      <c r="AQ267" s="845" t="s">
        <v>798</v>
      </c>
      <c r="AR267" s="845" t="s">
        <v>798</v>
      </c>
      <c r="AS267" s="845" t="s">
        <v>798</v>
      </c>
      <c r="AT267" s="845" t="s">
        <v>798</v>
      </c>
      <c r="AU267" s="845" t="s">
        <v>798</v>
      </c>
      <c r="AV267" s="845" t="s">
        <v>798</v>
      </c>
      <c r="AW267" s="845" t="s">
        <v>798</v>
      </c>
      <c r="AX267" s="845" t="s">
        <v>798</v>
      </c>
      <c r="AY267" s="845" t="s">
        <v>798</v>
      </c>
      <c r="AZ267" s="845" t="s">
        <v>798</v>
      </c>
      <c r="BA267" s="845" t="s">
        <v>798</v>
      </c>
      <c r="BB267" s="845" t="s">
        <v>798</v>
      </c>
      <c r="BC267" s="845" t="s">
        <v>798</v>
      </c>
      <c r="BD267" s="845" t="s">
        <v>798</v>
      </c>
      <c r="BE267" s="845" t="s">
        <v>798</v>
      </c>
      <c r="BF267" s="845" t="s">
        <v>798</v>
      </c>
      <c r="BG267" s="845" t="s">
        <v>798</v>
      </c>
      <c r="BH267" s="845" t="s">
        <v>798</v>
      </c>
      <c r="BI267" s="845" t="s">
        <v>798</v>
      </c>
      <c r="BJ267" s="845" t="s">
        <v>798</v>
      </c>
      <c r="BK267" s="845" t="s">
        <v>798</v>
      </c>
      <c r="BL267" s="845" t="s">
        <v>798</v>
      </c>
      <c r="BM267" s="845" t="s">
        <v>798</v>
      </c>
      <c r="BN267" s="845" t="s">
        <v>798</v>
      </c>
      <c r="BO267" s="845" t="s">
        <v>798</v>
      </c>
      <c r="BP267" s="845" t="s">
        <v>798</v>
      </c>
      <c r="BQ267" s="845" t="s">
        <v>798</v>
      </c>
      <c r="BR267" s="845" t="s">
        <v>798</v>
      </c>
      <c r="BS267" s="845" t="s">
        <v>798</v>
      </c>
      <c r="BT267" s="845" t="s">
        <v>798</v>
      </c>
      <c r="BU267" s="845" t="s">
        <v>798</v>
      </c>
      <c r="BV267" s="845" t="s">
        <v>798</v>
      </c>
      <c r="BW267" s="845" t="s">
        <v>798</v>
      </c>
      <c r="BX267" s="845" t="s">
        <v>798</v>
      </c>
      <c r="BY267" s="845" t="s">
        <v>798</v>
      </c>
      <c r="BZ267" s="845" t="s">
        <v>798</v>
      </c>
      <c r="CA267" s="845" t="s">
        <v>798</v>
      </c>
      <c r="CB267" s="845" t="s">
        <v>798</v>
      </c>
      <c r="CC267" s="845" t="s">
        <v>798</v>
      </c>
      <c r="CD267" s="845" t="s">
        <v>798</v>
      </c>
      <c r="CE267" s="845" t="s">
        <v>798</v>
      </c>
      <c r="CF267" s="845" t="s">
        <v>798</v>
      </c>
      <c r="CG267" s="845" t="s">
        <v>798</v>
      </c>
      <c r="CH267" s="845" t="s">
        <v>798</v>
      </c>
      <c r="CI267" s="845" t="s">
        <v>798</v>
      </c>
      <c r="CJ267" s="845" t="s">
        <v>798</v>
      </c>
      <c r="CK267" s="845" t="s">
        <v>798</v>
      </c>
      <c r="CL267" s="845" t="s">
        <v>798</v>
      </c>
      <c r="CM267" s="845" t="s">
        <v>798</v>
      </c>
      <c r="CN267" s="845" t="s">
        <v>798</v>
      </c>
      <c r="CO267" s="845" t="s">
        <v>798</v>
      </c>
      <c r="CP267" s="845" t="s">
        <v>798</v>
      </c>
      <c r="CQ267" s="845" t="s">
        <v>798</v>
      </c>
      <c r="CR267" s="845" t="s">
        <v>798</v>
      </c>
      <c r="CS267" s="845" t="s">
        <v>798</v>
      </c>
      <c r="CT267" s="845" t="s">
        <v>798</v>
      </c>
      <c r="CU267" s="845" t="s">
        <v>798</v>
      </c>
      <c r="CV267" s="845" t="s">
        <v>798</v>
      </c>
      <c r="CW267" s="845" t="s">
        <v>798</v>
      </c>
      <c r="CX267" s="845" t="s">
        <v>798</v>
      </c>
      <c r="CY267" s="845" t="s">
        <v>798</v>
      </c>
      <c r="CZ267" s="845" t="s">
        <v>798</v>
      </c>
      <c r="DA267" s="845" t="s">
        <v>798</v>
      </c>
      <c r="DB267" s="845" t="s">
        <v>798</v>
      </c>
      <c r="DC267" s="845" t="s">
        <v>798</v>
      </c>
      <c r="DD267" s="845" t="s">
        <v>798</v>
      </c>
      <c r="DE267" s="845" t="s">
        <v>798</v>
      </c>
      <c r="DF267" s="845" t="s">
        <v>798</v>
      </c>
      <c r="DG267" s="845" t="s">
        <v>798</v>
      </c>
      <c r="DH267" s="845" t="s">
        <v>798</v>
      </c>
      <c r="DI267" s="845" t="s">
        <v>798</v>
      </c>
      <c r="DJ267" s="845" t="s">
        <v>798</v>
      </c>
      <c r="DK267" s="845" t="s">
        <v>798</v>
      </c>
      <c r="DL267" s="845" t="s">
        <v>798</v>
      </c>
      <c r="DM267" s="845" t="s">
        <v>798</v>
      </c>
      <c r="DN267" s="845" t="s">
        <v>798</v>
      </c>
      <c r="DO267" s="845" t="s">
        <v>798</v>
      </c>
      <c r="DP267" s="845" t="s">
        <v>798</v>
      </c>
      <c r="DQ267" s="845" t="s">
        <v>798</v>
      </c>
      <c r="DR267" s="845" t="s">
        <v>798</v>
      </c>
      <c r="DS267" s="845" t="s">
        <v>798</v>
      </c>
      <c r="DT267" s="845" t="s">
        <v>798</v>
      </c>
      <c r="DU267" s="845" t="s">
        <v>798</v>
      </c>
      <c r="DV267" s="845" t="s">
        <v>798</v>
      </c>
      <c r="DW267" s="845" t="s">
        <v>798</v>
      </c>
      <c r="DX267" s="845" t="s">
        <v>798</v>
      </c>
      <c r="DY267" s="845" t="s">
        <v>798</v>
      </c>
      <c r="DZ267" s="845" t="s">
        <v>798</v>
      </c>
      <c r="EA267" s="845" t="s">
        <v>798</v>
      </c>
      <c r="EB267" s="845" t="s">
        <v>798</v>
      </c>
      <c r="EC267" s="845" t="s">
        <v>798</v>
      </c>
      <c r="ED267" s="845" t="s">
        <v>798</v>
      </c>
      <c r="EE267" s="845" t="s">
        <v>798</v>
      </c>
      <c r="EF267" s="845" t="s">
        <v>798</v>
      </c>
    </row>
    <row r="268" spans="1:136" x14ac:dyDescent="0.2">
      <c r="A268" s="845">
        <v>264</v>
      </c>
      <c r="B268" s="845">
        <v>12</v>
      </c>
      <c r="C268" s="845" t="s">
        <v>798</v>
      </c>
      <c r="D268" s="845" t="s">
        <v>798</v>
      </c>
      <c r="E268" s="845" t="s">
        <v>798</v>
      </c>
      <c r="F268" s="845" t="s">
        <v>798</v>
      </c>
      <c r="G268" s="845" t="s">
        <v>798</v>
      </c>
      <c r="H268" s="845" t="s">
        <v>798</v>
      </c>
      <c r="I268" s="845" t="s">
        <v>798</v>
      </c>
      <c r="J268" s="845" t="s">
        <v>798</v>
      </c>
      <c r="K268" s="845" t="s">
        <v>798</v>
      </c>
      <c r="L268" s="845" t="s">
        <v>798</v>
      </c>
      <c r="M268" s="845" t="s">
        <v>798</v>
      </c>
      <c r="N268" s="845" t="s">
        <v>798</v>
      </c>
      <c r="O268" s="845" t="s">
        <v>798</v>
      </c>
      <c r="P268" s="845" t="s">
        <v>798</v>
      </c>
      <c r="Q268" s="845" t="s">
        <v>798</v>
      </c>
      <c r="R268" s="845" t="s">
        <v>798</v>
      </c>
      <c r="S268" s="845" t="s">
        <v>798</v>
      </c>
      <c r="T268" s="845" t="s">
        <v>798</v>
      </c>
      <c r="U268" s="845" t="s">
        <v>798</v>
      </c>
      <c r="V268" s="845" t="s">
        <v>798</v>
      </c>
      <c r="W268" s="845" t="s">
        <v>798</v>
      </c>
      <c r="X268" s="845" t="s">
        <v>798</v>
      </c>
      <c r="Y268" s="845" t="s">
        <v>798</v>
      </c>
      <c r="Z268" s="845" t="s">
        <v>798</v>
      </c>
      <c r="AA268" s="845" t="s">
        <v>798</v>
      </c>
      <c r="AB268" s="845" t="s">
        <v>798</v>
      </c>
      <c r="AC268" s="845" t="s">
        <v>798</v>
      </c>
      <c r="AD268" s="845" t="s">
        <v>798</v>
      </c>
      <c r="AE268" s="845" t="s">
        <v>798</v>
      </c>
      <c r="AF268" s="845" t="s">
        <v>798</v>
      </c>
      <c r="AG268" s="845" t="s">
        <v>798</v>
      </c>
      <c r="AH268" s="845" t="s">
        <v>798</v>
      </c>
      <c r="AI268" s="845" t="s">
        <v>798</v>
      </c>
      <c r="AJ268" s="845" t="s">
        <v>798</v>
      </c>
      <c r="AK268" s="845" t="s">
        <v>798</v>
      </c>
      <c r="AL268" s="845" t="s">
        <v>798</v>
      </c>
      <c r="AM268" s="845" t="s">
        <v>798</v>
      </c>
      <c r="AN268" s="845" t="s">
        <v>798</v>
      </c>
      <c r="AO268" s="845" t="s">
        <v>798</v>
      </c>
      <c r="AP268" s="845" t="s">
        <v>798</v>
      </c>
      <c r="AQ268" s="845" t="s">
        <v>798</v>
      </c>
      <c r="AR268" s="845" t="s">
        <v>798</v>
      </c>
      <c r="AS268" s="845" t="s">
        <v>798</v>
      </c>
      <c r="AT268" s="845" t="s">
        <v>798</v>
      </c>
      <c r="AU268" s="845" t="s">
        <v>798</v>
      </c>
      <c r="AV268" s="845" t="s">
        <v>798</v>
      </c>
      <c r="AW268" s="845" t="s">
        <v>798</v>
      </c>
      <c r="AX268" s="845" t="s">
        <v>798</v>
      </c>
      <c r="AY268" s="845" t="s">
        <v>798</v>
      </c>
      <c r="AZ268" s="845" t="s">
        <v>798</v>
      </c>
      <c r="BA268" s="845" t="s">
        <v>798</v>
      </c>
      <c r="BB268" s="845" t="s">
        <v>798</v>
      </c>
      <c r="BC268" s="845" t="s">
        <v>798</v>
      </c>
      <c r="BD268" s="845" t="s">
        <v>798</v>
      </c>
      <c r="BE268" s="845" t="s">
        <v>798</v>
      </c>
      <c r="BF268" s="845" t="s">
        <v>798</v>
      </c>
      <c r="BG268" s="845" t="s">
        <v>798</v>
      </c>
      <c r="BH268" s="845" t="s">
        <v>798</v>
      </c>
      <c r="BI268" s="845" t="s">
        <v>798</v>
      </c>
      <c r="BJ268" s="845" t="s">
        <v>798</v>
      </c>
      <c r="BK268" s="845" t="s">
        <v>798</v>
      </c>
      <c r="BL268" s="845" t="s">
        <v>798</v>
      </c>
      <c r="BM268" s="845" t="s">
        <v>798</v>
      </c>
      <c r="BN268" s="845" t="s">
        <v>798</v>
      </c>
      <c r="BO268" s="845" t="s">
        <v>798</v>
      </c>
      <c r="BP268" s="845" t="s">
        <v>798</v>
      </c>
      <c r="BQ268" s="845" t="s">
        <v>798</v>
      </c>
      <c r="BR268" s="845" t="s">
        <v>798</v>
      </c>
      <c r="BS268" s="845" t="s">
        <v>798</v>
      </c>
      <c r="BT268" s="845" t="s">
        <v>798</v>
      </c>
      <c r="BU268" s="845" t="s">
        <v>798</v>
      </c>
      <c r="BV268" s="845" t="s">
        <v>798</v>
      </c>
      <c r="BW268" s="845" t="s">
        <v>798</v>
      </c>
      <c r="BX268" s="845" t="s">
        <v>798</v>
      </c>
      <c r="BY268" s="845" t="s">
        <v>798</v>
      </c>
      <c r="BZ268" s="845" t="s">
        <v>798</v>
      </c>
      <c r="CA268" s="845" t="s">
        <v>798</v>
      </c>
      <c r="CB268" s="845" t="s">
        <v>798</v>
      </c>
      <c r="CC268" s="845" t="s">
        <v>798</v>
      </c>
      <c r="CD268" s="845" t="s">
        <v>798</v>
      </c>
      <c r="CE268" s="845" t="s">
        <v>798</v>
      </c>
      <c r="CF268" s="845" t="s">
        <v>798</v>
      </c>
      <c r="CG268" s="845" t="s">
        <v>798</v>
      </c>
      <c r="CH268" s="845" t="s">
        <v>798</v>
      </c>
      <c r="CI268" s="845" t="s">
        <v>798</v>
      </c>
      <c r="CJ268" s="845" t="s">
        <v>798</v>
      </c>
      <c r="CK268" s="845" t="s">
        <v>798</v>
      </c>
      <c r="CL268" s="845" t="s">
        <v>798</v>
      </c>
      <c r="CM268" s="845" t="s">
        <v>798</v>
      </c>
      <c r="CN268" s="845" t="s">
        <v>798</v>
      </c>
      <c r="CO268" s="845" t="s">
        <v>798</v>
      </c>
      <c r="CP268" s="845" t="s">
        <v>798</v>
      </c>
      <c r="CQ268" s="845" t="s">
        <v>798</v>
      </c>
      <c r="CR268" s="845" t="s">
        <v>798</v>
      </c>
      <c r="CS268" s="845" t="s">
        <v>798</v>
      </c>
      <c r="CT268" s="845" t="s">
        <v>798</v>
      </c>
      <c r="CU268" s="845" t="s">
        <v>798</v>
      </c>
      <c r="CV268" s="845" t="s">
        <v>798</v>
      </c>
      <c r="CW268" s="845" t="s">
        <v>798</v>
      </c>
      <c r="CX268" s="845" t="s">
        <v>798</v>
      </c>
      <c r="CY268" s="845" t="s">
        <v>798</v>
      </c>
      <c r="CZ268" s="845" t="s">
        <v>798</v>
      </c>
      <c r="DA268" s="845" t="s">
        <v>798</v>
      </c>
      <c r="DB268" s="845" t="s">
        <v>798</v>
      </c>
      <c r="DC268" s="845" t="s">
        <v>798</v>
      </c>
      <c r="DD268" s="845" t="s">
        <v>798</v>
      </c>
      <c r="DE268" s="845" t="s">
        <v>798</v>
      </c>
      <c r="DF268" s="845" t="s">
        <v>798</v>
      </c>
      <c r="DG268" s="845" t="s">
        <v>798</v>
      </c>
      <c r="DH268" s="845" t="s">
        <v>798</v>
      </c>
      <c r="DI268" s="845" t="s">
        <v>798</v>
      </c>
      <c r="DJ268" s="845" t="s">
        <v>798</v>
      </c>
      <c r="DK268" s="845" t="s">
        <v>798</v>
      </c>
      <c r="DL268" s="845" t="s">
        <v>798</v>
      </c>
      <c r="DM268" s="845" t="s">
        <v>798</v>
      </c>
      <c r="DN268" s="845" t="s">
        <v>798</v>
      </c>
      <c r="DO268" s="845" t="s">
        <v>798</v>
      </c>
      <c r="DP268" s="845" t="s">
        <v>798</v>
      </c>
      <c r="DQ268" s="845" t="s">
        <v>798</v>
      </c>
      <c r="DR268" s="845" t="s">
        <v>798</v>
      </c>
      <c r="DS268" s="845" t="s">
        <v>798</v>
      </c>
      <c r="DT268" s="845" t="s">
        <v>798</v>
      </c>
      <c r="DU268" s="845" t="s">
        <v>798</v>
      </c>
      <c r="DV268" s="845" t="s">
        <v>798</v>
      </c>
      <c r="DW268" s="845" t="s">
        <v>798</v>
      </c>
      <c r="DX268" s="845" t="s">
        <v>798</v>
      </c>
      <c r="DY268" s="845" t="s">
        <v>798</v>
      </c>
      <c r="DZ268" s="845" t="s">
        <v>798</v>
      </c>
      <c r="EA268" s="845" t="s">
        <v>798</v>
      </c>
      <c r="EB268" s="845" t="s">
        <v>798</v>
      </c>
      <c r="EC268" s="845" t="s">
        <v>798</v>
      </c>
      <c r="ED268" s="845" t="s">
        <v>798</v>
      </c>
      <c r="EE268" s="845" t="s">
        <v>798</v>
      </c>
      <c r="EF268" s="845" t="s">
        <v>798</v>
      </c>
    </row>
    <row r="269" spans="1:136" x14ac:dyDescent="0.2">
      <c r="A269" s="845">
        <v>265</v>
      </c>
      <c r="B269" s="845">
        <v>1</v>
      </c>
      <c r="C269" s="845" t="s">
        <v>798</v>
      </c>
      <c r="D269" s="845" t="s">
        <v>798</v>
      </c>
      <c r="E269" s="845" t="s">
        <v>798</v>
      </c>
      <c r="F269" s="845" t="s">
        <v>798</v>
      </c>
      <c r="G269" s="845" t="s">
        <v>798</v>
      </c>
      <c r="H269" s="845" t="s">
        <v>798</v>
      </c>
      <c r="I269" s="845" t="s">
        <v>798</v>
      </c>
      <c r="J269" s="845" t="s">
        <v>798</v>
      </c>
      <c r="K269" s="845" t="s">
        <v>798</v>
      </c>
      <c r="L269" s="845" t="s">
        <v>798</v>
      </c>
      <c r="M269" s="845" t="s">
        <v>798</v>
      </c>
      <c r="N269" s="845" t="s">
        <v>798</v>
      </c>
      <c r="O269" s="845" t="s">
        <v>798</v>
      </c>
      <c r="P269" s="845" t="s">
        <v>798</v>
      </c>
      <c r="Q269" s="845" t="s">
        <v>798</v>
      </c>
      <c r="R269" s="845" t="s">
        <v>798</v>
      </c>
      <c r="S269" s="845" t="s">
        <v>798</v>
      </c>
      <c r="T269" s="845" t="s">
        <v>798</v>
      </c>
      <c r="U269" s="845" t="s">
        <v>798</v>
      </c>
      <c r="V269" s="845" t="s">
        <v>798</v>
      </c>
      <c r="W269" s="845" t="s">
        <v>798</v>
      </c>
      <c r="X269" s="845" t="s">
        <v>798</v>
      </c>
      <c r="Y269" s="845" t="s">
        <v>798</v>
      </c>
      <c r="Z269" s="845" t="s">
        <v>798</v>
      </c>
      <c r="AA269" s="845" t="s">
        <v>798</v>
      </c>
      <c r="AB269" s="845" t="s">
        <v>798</v>
      </c>
      <c r="AC269" s="845" t="s">
        <v>798</v>
      </c>
      <c r="AD269" s="845" t="s">
        <v>798</v>
      </c>
      <c r="AE269" s="845" t="s">
        <v>798</v>
      </c>
      <c r="AF269" s="845" t="s">
        <v>798</v>
      </c>
      <c r="AG269" s="845" t="s">
        <v>798</v>
      </c>
      <c r="AH269" s="845" t="s">
        <v>798</v>
      </c>
      <c r="AI269" s="845" t="s">
        <v>798</v>
      </c>
      <c r="AJ269" s="845" t="s">
        <v>798</v>
      </c>
      <c r="AK269" s="845" t="s">
        <v>798</v>
      </c>
      <c r="AL269" s="845" t="s">
        <v>798</v>
      </c>
      <c r="AM269" s="845" t="s">
        <v>798</v>
      </c>
      <c r="AN269" s="845" t="s">
        <v>798</v>
      </c>
      <c r="AO269" s="845" t="s">
        <v>798</v>
      </c>
      <c r="AP269" s="845" t="s">
        <v>798</v>
      </c>
      <c r="AQ269" s="845" t="s">
        <v>798</v>
      </c>
      <c r="AR269" s="845" t="s">
        <v>798</v>
      </c>
      <c r="AS269" s="845" t="s">
        <v>798</v>
      </c>
      <c r="AT269" s="845" t="s">
        <v>798</v>
      </c>
      <c r="AU269" s="845" t="s">
        <v>798</v>
      </c>
      <c r="AV269" s="845" t="s">
        <v>798</v>
      </c>
      <c r="AW269" s="845" t="s">
        <v>798</v>
      </c>
      <c r="AX269" s="845" t="s">
        <v>798</v>
      </c>
      <c r="AY269" s="845" t="s">
        <v>798</v>
      </c>
      <c r="AZ269" s="845" t="s">
        <v>798</v>
      </c>
      <c r="BA269" s="845" t="s">
        <v>798</v>
      </c>
      <c r="BB269" s="845" t="s">
        <v>798</v>
      </c>
      <c r="BC269" s="845" t="s">
        <v>798</v>
      </c>
      <c r="BD269" s="845" t="s">
        <v>798</v>
      </c>
      <c r="BE269" s="845" t="s">
        <v>798</v>
      </c>
      <c r="BF269" s="845" t="s">
        <v>798</v>
      </c>
      <c r="BG269" s="845" t="s">
        <v>798</v>
      </c>
      <c r="BH269" s="845" t="s">
        <v>798</v>
      </c>
      <c r="BI269" s="845" t="s">
        <v>798</v>
      </c>
      <c r="BJ269" s="845" t="s">
        <v>798</v>
      </c>
      <c r="BK269" s="845" t="s">
        <v>798</v>
      </c>
      <c r="BL269" s="845" t="s">
        <v>798</v>
      </c>
      <c r="BM269" s="845" t="s">
        <v>798</v>
      </c>
      <c r="BN269" s="845" t="s">
        <v>798</v>
      </c>
      <c r="BO269" s="845" t="s">
        <v>798</v>
      </c>
      <c r="BP269" s="845" t="s">
        <v>798</v>
      </c>
      <c r="BQ269" s="845" t="s">
        <v>798</v>
      </c>
      <c r="BR269" s="845" t="s">
        <v>798</v>
      </c>
      <c r="BS269" s="845" t="s">
        <v>798</v>
      </c>
      <c r="BT269" s="845" t="s">
        <v>798</v>
      </c>
      <c r="BU269" s="845" t="s">
        <v>798</v>
      </c>
      <c r="BV269" s="845" t="s">
        <v>798</v>
      </c>
      <c r="BW269" s="845" t="s">
        <v>798</v>
      </c>
      <c r="BX269" s="845" t="s">
        <v>798</v>
      </c>
      <c r="BY269" s="845" t="s">
        <v>798</v>
      </c>
      <c r="BZ269" s="845" t="s">
        <v>798</v>
      </c>
      <c r="CA269" s="845" t="s">
        <v>798</v>
      </c>
      <c r="CB269" s="845" t="s">
        <v>798</v>
      </c>
      <c r="CC269" s="845" t="s">
        <v>798</v>
      </c>
      <c r="CD269" s="845" t="s">
        <v>798</v>
      </c>
      <c r="CE269" s="845" t="s">
        <v>798</v>
      </c>
      <c r="CF269" s="845" t="s">
        <v>798</v>
      </c>
      <c r="CG269" s="845" t="s">
        <v>798</v>
      </c>
      <c r="CH269" s="845" t="s">
        <v>798</v>
      </c>
      <c r="CI269" s="845" t="s">
        <v>798</v>
      </c>
      <c r="CJ269" s="845" t="s">
        <v>798</v>
      </c>
      <c r="CK269" s="845" t="s">
        <v>798</v>
      </c>
      <c r="CL269" s="845" t="s">
        <v>798</v>
      </c>
      <c r="CM269" s="845" t="s">
        <v>798</v>
      </c>
      <c r="CN269" s="845" t="s">
        <v>798</v>
      </c>
      <c r="CO269" s="845" t="s">
        <v>798</v>
      </c>
      <c r="CP269" s="845" t="s">
        <v>798</v>
      </c>
      <c r="CQ269" s="845" t="s">
        <v>798</v>
      </c>
      <c r="CR269" s="845" t="s">
        <v>798</v>
      </c>
      <c r="CS269" s="845" t="s">
        <v>798</v>
      </c>
      <c r="CT269" s="845" t="s">
        <v>798</v>
      </c>
      <c r="CU269" s="845" t="s">
        <v>798</v>
      </c>
      <c r="CV269" s="845" t="s">
        <v>798</v>
      </c>
      <c r="CW269" s="845" t="s">
        <v>798</v>
      </c>
      <c r="CX269" s="845" t="s">
        <v>798</v>
      </c>
      <c r="CY269" s="845" t="s">
        <v>798</v>
      </c>
      <c r="CZ269" s="845" t="s">
        <v>798</v>
      </c>
      <c r="DA269" s="845" t="s">
        <v>798</v>
      </c>
      <c r="DB269" s="845" t="s">
        <v>798</v>
      </c>
      <c r="DC269" s="845" t="s">
        <v>798</v>
      </c>
      <c r="DD269" s="845" t="s">
        <v>798</v>
      </c>
      <c r="DE269" s="845" t="s">
        <v>798</v>
      </c>
      <c r="DF269" s="845" t="s">
        <v>798</v>
      </c>
      <c r="DG269" s="845" t="s">
        <v>798</v>
      </c>
      <c r="DH269" s="845" t="s">
        <v>798</v>
      </c>
      <c r="DI269" s="845" t="s">
        <v>798</v>
      </c>
      <c r="DJ269" s="845" t="s">
        <v>798</v>
      </c>
      <c r="DK269" s="845" t="s">
        <v>798</v>
      </c>
      <c r="DL269" s="845" t="s">
        <v>798</v>
      </c>
      <c r="DM269" s="845" t="s">
        <v>798</v>
      </c>
      <c r="DN269" s="845" t="s">
        <v>798</v>
      </c>
      <c r="DO269" s="845" t="s">
        <v>798</v>
      </c>
      <c r="DP269" s="845" t="s">
        <v>798</v>
      </c>
      <c r="DQ269" s="845" t="s">
        <v>798</v>
      </c>
      <c r="DR269" s="845" t="s">
        <v>798</v>
      </c>
      <c r="DS269" s="845" t="s">
        <v>798</v>
      </c>
      <c r="DT269" s="845" t="s">
        <v>798</v>
      </c>
      <c r="DU269" s="845" t="s">
        <v>798</v>
      </c>
      <c r="DV269" s="845" t="s">
        <v>798</v>
      </c>
      <c r="DW269" s="845" t="s">
        <v>798</v>
      </c>
      <c r="DX269" s="845" t="s">
        <v>798</v>
      </c>
      <c r="DY269" s="845" t="s">
        <v>798</v>
      </c>
      <c r="DZ269" s="845" t="s">
        <v>798</v>
      </c>
      <c r="EA269" s="845" t="s">
        <v>798</v>
      </c>
      <c r="EB269" s="845" t="s">
        <v>798</v>
      </c>
      <c r="EC269" s="845" t="s">
        <v>798</v>
      </c>
      <c r="ED269" s="845" t="s">
        <v>798</v>
      </c>
      <c r="EE269" s="845" t="s">
        <v>798</v>
      </c>
      <c r="EF269" s="845" t="s">
        <v>798</v>
      </c>
    </row>
    <row r="270" spans="1:136" x14ac:dyDescent="0.2">
      <c r="A270" s="845">
        <v>266</v>
      </c>
      <c r="B270" s="845">
        <v>2</v>
      </c>
      <c r="C270" s="845" t="s">
        <v>798</v>
      </c>
      <c r="D270" s="845" t="s">
        <v>798</v>
      </c>
      <c r="E270" s="845" t="s">
        <v>798</v>
      </c>
      <c r="F270" s="845" t="s">
        <v>798</v>
      </c>
      <c r="G270" s="845" t="s">
        <v>798</v>
      </c>
      <c r="H270" s="845" t="s">
        <v>798</v>
      </c>
      <c r="I270" s="845" t="s">
        <v>798</v>
      </c>
      <c r="J270" s="845" t="s">
        <v>798</v>
      </c>
      <c r="K270" s="845" t="s">
        <v>798</v>
      </c>
      <c r="L270" s="845" t="s">
        <v>798</v>
      </c>
      <c r="M270" s="845" t="s">
        <v>798</v>
      </c>
      <c r="N270" s="845" t="s">
        <v>798</v>
      </c>
      <c r="O270" s="845" t="s">
        <v>798</v>
      </c>
      <c r="P270" s="845" t="s">
        <v>798</v>
      </c>
      <c r="Q270" s="845" t="s">
        <v>798</v>
      </c>
      <c r="R270" s="845" t="s">
        <v>798</v>
      </c>
      <c r="S270" s="845" t="s">
        <v>798</v>
      </c>
      <c r="T270" s="845" t="s">
        <v>798</v>
      </c>
      <c r="U270" s="845" t="s">
        <v>798</v>
      </c>
      <c r="V270" s="845" t="s">
        <v>798</v>
      </c>
      <c r="W270" s="845" t="s">
        <v>798</v>
      </c>
      <c r="X270" s="845" t="s">
        <v>798</v>
      </c>
      <c r="Y270" s="845" t="s">
        <v>798</v>
      </c>
      <c r="Z270" s="845" t="s">
        <v>798</v>
      </c>
      <c r="AA270" s="845" t="s">
        <v>798</v>
      </c>
      <c r="AB270" s="845" t="s">
        <v>798</v>
      </c>
      <c r="AC270" s="845" t="s">
        <v>798</v>
      </c>
      <c r="AD270" s="845" t="s">
        <v>798</v>
      </c>
      <c r="AE270" s="845" t="s">
        <v>798</v>
      </c>
      <c r="AF270" s="845" t="s">
        <v>798</v>
      </c>
      <c r="AG270" s="845" t="s">
        <v>798</v>
      </c>
      <c r="AH270" s="845" t="s">
        <v>798</v>
      </c>
      <c r="AI270" s="845" t="s">
        <v>798</v>
      </c>
      <c r="AJ270" s="845" t="s">
        <v>798</v>
      </c>
      <c r="AK270" s="845" t="s">
        <v>798</v>
      </c>
      <c r="AL270" s="845" t="s">
        <v>798</v>
      </c>
      <c r="AM270" s="845" t="s">
        <v>798</v>
      </c>
      <c r="AN270" s="845" t="s">
        <v>798</v>
      </c>
      <c r="AO270" s="845" t="s">
        <v>798</v>
      </c>
      <c r="AP270" s="845" t="s">
        <v>798</v>
      </c>
      <c r="AQ270" s="845" t="s">
        <v>798</v>
      </c>
      <c r="AR270" s="845" t="s">
        <v>798</v>
      </c>
      <c r="AS270" s="845" t="s">
        <v>798</v>
      </c>
      <c r="AT270" s="845" t="s">
        <v>798</v>
      </c>
      <c r="AU270" s="845" t="s">
        <v>798</v>
      </c>
      <c r="AV270" s="845" t="s">
        <v>798</v>
      </c>
      <c r="AW270" s="845" t="s">
        <v>798</v>
      </c>
      <c r="AX270" s="845" t="s">
        <v>798</v>
      </c>
      <c r="AY270" s="845" t="s">
        <v>798</v>
      </c>
      <c r="AZ270" s="845" t="s">
        <v>798</v>
      </c>
      <c r="BA270" s="845" t="s">
        <v>798</v>
      </c>
      <c r="BB270" s="845" t="s">
        <v>798</v>
      </c>
      <c r="BC270" s="845" t="s">
        <v>798</v>
      </c>
      <c r="BD270" s="845" t="s">
        <v>798</v>
      </c>
      <c r="BE270" s="845" t="s">
        <v>798</v>
      </c>
      <c r="BF270" s="845" t="s">
        <v>798</v>
      </c>
      <c r="BG270" s="845" t="s">
        <v>798</v>
      </c>
      <c r="BH270" s="845" t="s">
        <v>798</v>
      </c>
      <c r="BI270" s="845" t="s">
        <v>798</v>
      </c>
      <c r="BJ270" s="845" t="s">
        <v>798</v>
      </c>
      <c r="BK270" s="845" t="s">
        <v>798</v>
      </c>
      <c r="BL270" s="845" t="s">
        <v>798</v>
      </c>
      <c r="BM270" s="845" t="s">
        <v>798</v>
      </c>
      <c r="BN270" s="845" t="s">
        <v>798</v>
      </c>
      <c r="BO270" s="845" t="s">
        <v>798</v>
      </c>
      <c r="BP270" s="845" t="s">
        <v>798</v>
      </c>
      <c r="BQ270" s="845" t="s">
        <v>798</v>
      </c>
      <c r="BR270" s="845" t="s">
        <v>798</v>
      </c>
      <c r="BS270" s="845" t="s">
        <v>798</v>
      </c>
      <c r="BT270" s="845" t="s">
        <v>798</v>
      </c>
      <c r="BU270" s="845" t="s">
        <v>798</v>
      </c>
      <c r="BV270" s="845" t="s">
        <v>798</v>
      </c>
      <c r="BW270" s="845" t="s">
        <v>798</v>
      </c>
      <c r="BX270" s="845" t="s">
        <v>798</v>
      </c>
      <c r="BY270" s="845" t="s">
        <v>798</v>
      </c>
      <c r="BZ270" s="845" t="s">
        <v>798</v>
      </c>
      <c r="CA270" s="845" t="s">
        <v>798</v>
      </c>
      <c r="CB270" s="845" t="s">
        <v>798</v>
      </c>
      <c r="CC270" s="845" t="s">
        <v>798</v>
      </c>
      <c r="CD270" s="845" t="s">
        <v>798</v>
      </c>
      <c r="CE270" s="845" t="s">
        <v>798</v>
      </c>
      <c r="CF270" s="845" t="s">
        <v>798</v>
      </c>
      <c r="CG270" s="845" t="s">
        <v>798</v>
      </c>
      <c r="CH270" s="845" t="s">
        <v>798</v>
      </c>
      <c r="CI270" s="845" t="s">
        <v>798</v>
      </c>
      <c r="CJ270" s="845" t="s">
        <v>798</v>
      </c>
      <c r="CK270" s="845" t="s">
        <v>798</v>
      </c>
      <c r="CL270" s="845" t="s">
        <v>798</v>
      </c>
      <c r="CM270" s="845" t="s">
        <v>798</v>
      </c>
      <c r="CN270" s="845" t="s">
        <v>798</v>
      </c>
      <c r="CO270" s="845" t="s">
        <v>798</v>
      </c>
      <c r="CP270" s="845" t="s">
        <v>798</v>
      </c>
      <c r="CQ270" s="845" t="s">
        <v>798</v>
      </c>
      <c r="CR270" s="845" t="s">
        <v>798</v>
      </c>
      <c r="CS270" s="845" t="s">
        <v>798</v>
      </c>
      <c r="CT270" s="845" t="s">
        <v>798</v>
      </c>
      <c r="CU270" s="845" t="s">
        <v>798</v>
      </c>
      <c r="CV270" s="845" t="s">
        <v>798</v>
      </c>
      <c r="CW270" s="845" t="s">
        <v>798</v>
      </c>
      <c r="CX270" s="845" t="s">
        <v>798</v>
      </c>
      <c r="CY270" s="845" t="s">
        <v>798</v>
      </c>
      <c r="CZ270" s="845" t="s">
        <v>798</v>
      </c>
      <c r="DA270" s="845" t="s">
        <v>798</v>
      </c>
      <c r="DB270" s="845" t="s">
        <v>798</v>
      </c>
      <c r="DC270" s="845" t="s">
        <v>798</v>
      </c>
      <c r="DD270" s="845" t="s">
        <v>798</v>
      </c>
      <c r="DE270" s="845" t="s">
        <v>798</v>
      </c>
      <c r="DF270" s="845" t="s">
        <v>798</v>
      </c>
      <c r="DG270" s="845" t="s">
        <v>798</v>
      </c>
      <c r="DH270" s="845" t="s">
        <v>798</v>
      </c>
      <c r="DI270" s="845" t="s">
        <v>798</v>
      </c>
      <c r="DJ270" s="845" t="s">
        <v>798</v>
      </c>
      <c r="DK270" s="845" t="s">
        <v>798</v>
      </c>
      <c r="DL270" s="845" t="s">
        <v>798</v>
      </c>
      <c r="DM270" s="845" t="s">
        <v>798</v>
      </c>
      <c r="DN270" s="845" t="s">
        <v>798</v>
      </c>
      <c r="DO270" s="845" t="s">
        <v>798</v>
      </c>
      <c r="DP270" s="845" t="s">
        <v>798</v>
      </c>
      <c r="DQ270" s="845" t="s">
        <v>798</v>
      </c>
      <c r="DR270" s="845" t="s">
        <v>798</v>
      </c>
      <c r="DS270" s="845" t="s">
        <v>798</v>
      </c>
      <c r="DT270" s="845" t="s">
        <v>798</v>
      </c>
      <c r="DU270" s="845" t="s">
        <v>798</v>
      </c>
      <c r="DV270" s="845" t="s">
        <v>798</v>
      </c>
      <c r="DW270" s="845" t="s">
        <v>798</v>
      </c>
      <c r="DX270" s="845" t="s">
        <v>798</v>
      </c>
      <c r="DY270" s="845" t="s">
        <v>798</v>
      </c>
      <c r="DZ270" s="845" t="s">
        <v>798</v>
      </c>
      <c r="EA270" s="845" t="s">
        <v>798</v>
      </c>
      <c r="EB270" s="845" t="s">
        <v>798</v>
      </c>
      <c r="EC270" s="845" t="s">
        <v>798</v>
      </c>
      <c r="ED270" s="845" t="s">
        <v>798</v>
      </c>
      <c r="EE270" s="845" t="s">
        <v>798</v>
      </c>
      <c r="EF270" s="845" t="s">
        <v>798</v>
      </c>
    </row>
    <row r="271" spans="1:136" x14ac:dyDescent="0.2">
      <c r="A271" s="845">
        <v>267</v>
      </c>
      <c r="B271" s="845">
        <v>3</v>
      </c>
      <c r="C271" s="845" t="s">
        <v>798</v>
      </c>
      <c r="D271" s="845" t="s">
        <v>798</v>
      </c>
      <c r="E271" s="845" t="s">
        <v>798</v>
      </c>
      <c r="F271" s="845" t="s">
        <v>798</v>
      </c>
      <c r="G271" s="845" t="s">
        <v>798</v>
      </c>
      <c r="H271" s="845" t="s">
        <v>798</v>
      </c>
      <c r="I271" s="845" t="s">
        <v>798</v>
      </c>
      <c r="J271" s="845" t="s">
        <v>798</v>
      </c>
      <c r="K271" s="845" t="s">
        <v>798</v>
      </c>
      <c r="L271" s="845" t="s">
        <v>798</v>
      </c>
      <c r="M271" s="845" t="s">
        <v>798</v>
      </c>
      <c r="N271" s="845" t="s">
        <v>798</v>
      </c>
      <c r="O271" s="845" t="s">
        <v>798</v>
      </c>
      <c r="P271" s="845" t="s">
        <v>798</v>
      </c>
      <c r="Q271" s="845" t="s">
        <v>798</v>
      </c>
      <c r="R271" s="845" t="s">
        <v>798</v>
      </c>
      <c r="S271" s="845" t="s">
        <v>798</v>
      </c>
      <c r="T271" s="845" t="s">
        <v>798</v>
      </c>
      <c r="U271" s="845" t="s">
        <v>798</v>
      </c>
      <c r="V271" s="845" t="s">
        <v>798</v>
      </c>
      <c r="W271" s="845" t="s">
        <v>798</v>
      </c>
      <c r="X271" s="845" t="s">
        <v>798</v>
      </c>
      <c r="Y271" s="845" t="s">
        <v>798</v>
      </c>
      <c r="Z271" s="845" t="s">
        <v>798</v>
      </c>
      <c r="AA271" s="845" t="s">
        <v>798</v>
      </c>
      <c r="AB271" s="845" t="s">
        <v>798</v>
      </c>
      <c r="AC271" s="845" t="s">
        <v>798</v>
      </c>
      <c r="AD271" s="845" t="s">
        <v>798</v>
      </c>
      <c r="AE271" s="845" t="s">
        <v>798</v>
      </c>
      <c r="AF271" s="845" t="s">
        <v>798</v>
      </c>
      <c r="AG271" s="845" t="s">
        <v>798</v>
      </c>
      <c r="AH271" s="845" t="s">
        <v>798</v>
      </c>
      <c r="AI271" s="845" t="s">
        <v>798</v>
      </c>
      <c r="AJ271" s="845" t="s">
        <v>798</v>
      </c>
      <c r="AK271" s="845" t="s">
        <v>798</v>
      </c>
      <c r="AL271" s="845" t="s">
        <v>798</v>
      </c>
      <c r="AM271" s="845" t="s">
        <v>798</v>
      </c>
      <c r="AN271" s="845" t="s">
        <v>798</v>
      </c>
      <c r="AO271" s="845" t="s">
        <v>798</v>
      </c>
      <c r="AP271" s="845" t="s">
        <v>798</v>
      </c>
      <c r="AQ271" s="845" t="s">
        <v>798</v>
      </c>
      <c r="AR271" s="845" t="s">
        <v>798</v>
      </c>
      <c r="AS271" s="845" t="s">
        <v>798</v>
      </c>
      <c r="AT271" s="845" t="s">
        <v>798</v>
      </c>
      <c r="AU271" s="845" t="s">
        <v>798</v>
      </c>
      <c r="AV271" s="845" t="s">
        <v>798</v>
      </c>
      <c r="AW271" s="845" t="s">
        <v>798</v>
      </c>
      <c r="AX271" s="845" t="s">
        <v>798</v>
      </c>
      <c r="AY271" s="845" t="s">
        <v>798</v>
      </c>
      <c r="AZ271" s="845" t="s">
        <v>798</v>
      </c>
      <c r="BA271" s="845" t="s">
        <v>798</v>
      </c>
      <c r="BB271" s="845" t="s">
        <v>798</v>
      </c>
      <c r="BC271" s="845" t="s">
        <v>798</v>
      </c>
      <c r="BD271" s="845" t="s">
        <v>798</v>
      </c>
      <c r="BE271" s="845" t="s">
        <v>798</v>
      </c>
      <c r="BF271" s="845" t="s">
        <v>798</v>
      </c>
      <c r="BG271" s="845" t="s">
        <v>798</v>
      </c>
      <c r="BH271" s="845" t="s">
        <v>798</v>
      </c>
      <c r="BI271" s="845" t="s">
        <v>798</v>
      </c>
      <c r="BJ271" s="845" t="s">
        <v>798</v>
      </c>
      <c r="BK271" s="845" t="s">
        <v>798</v>
      </c>
      <c r="BL271" s="845" t="s">
        <v>798</v>
      </c>
      <c r="BM271" s="845" t="s">
        <v>798</v>
      </c>
      <c r="BN271" s="845" t="s">
        <v>798</v>
      </c>
      <c r="BO271" s="845" t="s">
        <v>798</v>
      </c>
      <c r="BP271" s="845" t="s">
        <v>798</v>
      </c>
      <c r="BQ271" s="845" t="s">
        <v>798</v>
      </c>
      <c r="BR271" s="845" t="s">
        <v>798</v>
      </c>
      <c r="BS271" s="845" t="s">
        <v>798</v>
      </c>
      <c r="BT271" s="845" t="s">
        <v>798</v>
      </c>
      <c r="BU271" s="845" t="s">
        <v>798</v>
      </c>
      <c r="BV271" s="845" t="s">
        <v>798</v>
      </c>
      <c r="BW271" s="845" t="s">
        <v>798</v>
      </c>
      <c r="BX271" s="845" t="s">
        <v>798</v>
      </c>
      <c r="BY271" s="845" t="s">
        <v>798</v>
      </c>
      <c r="BZ271" s="845" t="s">
        <v>798</v>
      </c>
      <c r="CA271" s="845" t="s">
        <v>798</v>
      </c>
      <c r="CB271" s="845" t="s">
        <v>798</v>
      </c>
      <c r="CC271" s="845" t="s">
        <v>798</v>
      </c>
      <c r="CD271" s="845" t="s">
        <v>798</v>
      </c>
      <c r="CE271" s="845" t="s">
        <v>798</v>
      </c>
      <c r="CF271" s="845" t="s">
        <v>798</v>
      </c>
      <c r="CG271" s="845" t="s">
        <v>798</v>
      </c>
      <c r="CH271" s="845" t="s">
        <v>798</v>
      </c>
      <c r="CI271" s="845" t="s">
        <v>798</v>
      </c>
      <c r="CJ271" s="845" t="s">
        <v>798</v>
      </c>
      <c r="CK271" s="845" t="s">
        <v>798</v>
      </c>
      <c r="CL271" s="845" t="s">
        <v>798</v>
      </c>
      <c r="CM271" s="845" t="s">
        <v>798</v>
      </c>
      <c r="CN271" s="845" t="s">
        <v>798</v>
      </c>
      <c r="CO271" s="845" t="s">
        <v>798</v>
      </c>
      <c r="CP271" s="845" t="s">
        <v>798</v>
      </c>
      <c r="CQ271" s="845" t="s">
        <v>798</v>
      </c>
      <c r="CR271" s="845" t="s">
        <v>798</v>
      </c>
      <c r="CS271" s="845" t="s">
        <v>798</v>
      </c>
      <c r="CT271" s="845" t="s">
        <v>798</v>
      </c>
      <c r="CU271" s="845" t="s">
        <v>798</v>
      </c>
      <c r="CV271" s="845" t="s">
        <v>798</v>
      </c>
      <c r="CW271" s="845" t="s">
        <v>798</v>
      </c>
      <c r="CX271" s="845" t="s">
        <v>798</v>
      </c>
      <c r="CY271" s="845" t="s">
        <v>798</v>
      </c>
      <c r="CZ271" s="845" t="s">
        <v>798</v>
      </c>
      <c r="DA271" s="845" t="s">
        <v>798</v>
      </c>
      <c r="DB271" s="845" t="s">
        <v>798</v>
      </c>
      <c r="DC271" s="845" t="s">
        <v>798</v>
      </c>
      <c r="DD271" s="845" t="s">
        <v>798</v>
      </c>
      <c r="DE271" s="845" t="s">
        <v>798</v>
      </c>
      <c r="DF271" s="845" t="s">
        <v>798</v>
      </c>
      <c r="DG271" s="845" t="s">
        <v>798</v>
      </c>
      <c r="DH271" s="845" t="s">
        <v>798</v>
      </c>
      <c r="DI271" s="845" t="s">
        <v>798</v>
      </c>
      <c r="DJ271" s="845" t="s">
        <v>798</v>
      </c>
      <c r="DK271" s="845" t="s">
        <v>798</v>
      </c>
      <c r="DL271" s="845" t="s">
        <v>798</v>
      </c>
      <c r="DM271" s="845" t="s">
        <v>798</v>
      </c>
      <c r="DN271" s="845" t="s">
        <v>798</v>
      </c>
      <c r="DO271" s="845" t="s">
        <v>798</v>
      </c>
      <c r="DP271" s="845" t="s">
        <v>798</v>
      </c>
      <c r="DQ271" s="845" t="s">
        <v>798</v>
      </c>
      <c r="DR271" s="845" t="s">
        <v>798</v>
      </c>
      <c r="DS271" s="845" t="s">
        <v>798</v>
      </c>
      <c r="DT271" s="845" t="s">
        <v>798</v>
      </c>
      <c r="DU271" s="845" t="s">
        <v>798</v>
      </c>
      <c r="DV271" s="845" t="s">
        <v>798</v>
      </c>
      <c r="DW271" s="845" t="s">
        <v>798</v>
      </c>
      <c r="DX271" s="845" t="s">
        <v>798</v>
      </c>
      <c r="DY271" s="845" t="s">
        <v>798</v>
      </c>
      <c r="DZ271" s="845" t="s">
        <v>798</v>
      </c>
      <c r="EA271" s="845" t="s">
        <v>798</v>
      </c>
      <c r="EB271" s="845" t="s">
        <v>798</v>
      </c>
      <c r="EC271" s="845" t="s">
        <v>798</v>
      </c>
      <c r="ED271" s="845" t="s">
        <v>798</v>
      </c>
      <c r="EE271" s="845" t="s">
        <v>798</v>
      </c>
      <c r="EF271" s="845" t="s">
        <v>798</v>
      </c>
    </row>
    <row r="272" spans="1:136" x14ac:dyDescent="0.2">
      <c r="A272" s="845">
        <v>268</v>
      </c>
      <c r="B272" s="845">
        <v>4</v>
      </c>
      <c r="C272" s="845" t="s">
        <v>798</v>
      </c>
      <c r="D272" s="845" t="s">
        <v>798</v>
      </c>
      <c r="E272" s="845" t="s">
        <v>798</v>
      </c>
      <c r="F272" s="845" t="s">
        <v>798</v>
      </c>
      <c r="G272" s="845" t="s">
        <v>798</v>
      </c>
      <c r="H272" s="845" t="s">
        <v>798</v>
      </c>
      <c r="I272" s="845" t="s">
        <v>798</v>
      </c>
      <c r="J272" s="845" t="s">
        <v>798</v>
      </c>
      <c r="K272" s="845" t="s">
        <v>798</v>
      </c>
      <c r="L272" s="845" t="s">
        <v>798</v>
      </c>
      <c r="M272" s="845" t="s">
        <v>798</v>
      </c>
      <c r="N272" s="845" t="s">
        <v>798</v>
      </c>
      <c r="O272" s="845" t="s">
        <v>798</v>
      </c>
      <c r="P272" s="845" t="s">
        <v>798</v>
      </c>
      <c r="Q272" s="845" t="s">
        <v>798</v>
      </c>
      <c r="R272" s="845" t="s">
        <v>798</v>
      </c>
      <c r="S272" s="845" t="s">
        <v>798</v>
      </c>
      <c r="T272" s="845" t="s">
        <v>798</v>
      </c>
      <c r="U272" s="845" t="s">
        <v>798</v>
      </c>
      <c r="V272" s="845" t="s">
        <v>798</v>
      </c>
      <c r="W272" s="845" t="s">
        <v>798</v>
      </c>
      <c r="X272" s="845" t="s">
        <v>798</v>
      </c>
      <c r="Y272" s="845" t="s">
        <v>798</v>
      </c>
      <c r="Z272" s="845" t="s">
        <v>798</v>
      </c>
      <c r="AA272" s="845" t="s">
        <v>798</v>
      </c>
      <c r="AB272" s="845" t="s">
        <v>798</v>
      </c>
      <c r="AC272" s="845" t="s">
        <v>798</v>
      </c>
      <c r="AD272" s="845" t="s">
        <v>798</v>
      </c>
      <c r="AE272" s="845" t="s">
        <v>798</v>
      </c>
      <c r="AF272" s="845" t="s">
        <v>798</v>
      </c>
      <c r="AG272" s="845" t="s">
        <v>798</v>
      </c>
      <c r="AH272" s="845" t="s">
        <v>798</v>
      </c>
      <c r="AI272" s="845" t="s">
        <v>798</v>
      </c>
      <c r="AJ272" s="845" t="s">
        <v>798</v>
      </c>
      <c r="AK272" s="845" t="s">
        <v>798</v>
      </c>
      <c r="AL272" s="845" t="s">
        <v>798</v>
      </c>
      <c r="AM272" s="845" t="s">
        <v>798</v>
      </c>
      <c r="AN272" s="845" t="s">
        <v>798</v>
      </c>
      <c r="AO272" s="845" t="s">
        <v>798</v>
      </c>
      <c r="AP272" s="845" t="s">
        <v>798</v>
      </c>
      <c r="AQ272" s="845" t="s">
        <v>798</v>
      </c>
      <c r="AR272" s="845" t="s">
        <v>798</v>
      </c>
      <c r="AS272" s="845" t="s">
        <v>798</v>
      </c>
      <c r="AT272" s="845" t="s">
        <v>798</v>
      </c>
      <c r="AU272" s="845" t="s">
        <v>798</v>
      </c>
      <c r="AV272" s="845" t="s">
        <v>798</v>
      </c>
      <c r="AW272" s="845" t="s">
        <v>798</v>
      </c>
      <c r="AX272" s="845" t="s">
        <v>798</v>
      </c>
      <c r="AY272" s="845" t="s">
        <v>798</v>
      </c>
      <c r="AZ272" s="845" t="s">
        <v>798</v>
      </c>
      <c r="BA272" s="845" t="s">
        <v>798</v>
      </c>
      <c r="BB272" s="845" t="s">
        <v>798</v>
      </c>
      <c r="BC272" s="845" t="s">
        <v>798</v>
      </c>
      <c r="BD272" s="845" t="s">
        <v>798</v>
      </c>
      <c r="BE272" s="845" t="s">
        <v>798</v>
      </c>
      <c r="BF272" s="845" t="s">
        <v>798</v>
      </c>
      <c r="BG272" s="845" t="s">
        <v>798</v>
      </c>
      <c r="BH272" s="845" t="s">
        <v>798</v>
      </c>
      <c r="BI272" s="845" t="s">
        <v>798</v>
      </c>
      <c r="BJ272" s="845" t="s">
        <v>798</v>
      </c>
      <c r="BK272" s="845" t="s">
        <v>798</v>
      </c>
      <c r="BL272" s="845" t="s">
        <v>798</v>
      </c>
      <c r="BM272" s="845" t="s">
        <v>798</v>
      </c>
      <c r="BN272" s="845" t="s">
        <v>798</v>
      </c>
      <c r="BO272" s="845" t="s">
        <v>798</v>
      </c>
      <c r="BP272" s="845" t="s">
        <v>798</v>
      </c>
      <c r="BQ272" s="845" t="s">
        <v>798</v>
      </c>
      <c r="BR272" s="845" t="s">
        <v>798</v>
      </c>
      <c r="BS272" s="845" t="s">
        <v>798</v>
      </c>
      <c r="BT272" s="845" t="s">
        <v>798</v>
      </c>
      <c r="BU272" s="845" t="s">
        <v>798</v>
      </c>
      <c r="BV272" s="845" t="s">
        <v>798</v>
      </c>
      <c r="BW272" s="845" t="s">
        <v>798</v>
      </c>
      <c r="BX272" s="845" t="s">
        <v>798</v>
      </c>
      <c r="BY272" s="845" t="s">
        <v>798</v>
      </c>
      <c r="BZ272" s="845" t="s">
        <v>798</v>
      </c>
      <c r="CA272" s="845" t="s">
        <v>798</v>
      </c>
      <c r="CB272" s="845" t="s">
        <v>798</v>
      </c>
      <c r="CC272" s="845" t="s">
        <v>798</v>
      </c>
      <c r="CD272" s="845" t="s">
        <v>798</v>
      </c>
      <c r="CE272" s="845" t="s">
        <v>798</v>
      </c>
      <c r="CF272" s="845" t="s">
        <v>798</v>
      </c>
      <c r="CG272" s="845" t="s">
        <v>798</v>
      </c>
      <c r="CH272" s="845" t="s">
        <v>798</v>
      </c>
      <c r="CI272" s="845" t="s">
        <v>798</v>
      </c>
      <c r="CJ272" s="845" t="s">
        <v>798</v>
      </c>
      <c r="CK272" s="845" t="s">
        <v>798</v>
      </c>
      <c r="CL272" s="845" t="s">
        <v>798</v>
      </c>
      <c r="CM272" s="845" t="s">
        <v>798</v>
      </c>
      <c r="CN272" s="845" t="s">
        <v>798</v>
      </c>
      <c r="CO272" s="845" t="s">
        <v>798</v>
      </c>
      <c r="CP272" s="845" t="s">
        <v>798</v>
      </c>
      <c r="CQ272" s="845" t="s">
        <v>798</v>
      </c>
      <c r="CR272" s="845" t="s">
        <v>798</v>
      </c>
      <c r="CS272" s="845" t="s">
        <v>798</v>
      </c>
      <c r="CT272" s="845" t="s">
        <v>798</v>
      </c>
      <c r="CU272" s="845" t="s">
        <v>798</v>
      </c>
      <c r="CV272" s="845" t="s">
        <v>798</v>
      </c>
      <c r="CW272" s="845" t="s">
        <v>798</v>
      </c>
      <c r="CX272" s="845" t="s">
        <v>798</v>
      </c>
      <c r="CY272" s="845" t="s">
        <v>798</v>
      </c>
      <c r="CZ272" s="845" t="s">
        <v>798</v>
      </c>
      <c r="DA272" s="845" t="s">
        <v>798</v>
      </c>
      <c r="DB272" s="845" t="s">
        <v>798</v>
      </c>
      <c r="DC272" s="845" t="s">
        <v>798</v>
      </c>
      <c r="DD272" s="845" t="s">
        <v>798</v>
      </c>
      <c r="DE272" s="845" t="s">
        <v>798</v>
      </c>
      <c r="DF272" s="845" t="s">
        <v>798</v>
      </c>
      <c r="DG272" s="845" t="s">
        <v>798</v>
      </c>
      <c r="DH272" s="845" t="s">
        <v>798</v>
      </c>
      <c r="DI272" s="845" t="s">
        <v>798</v>
      </c>
      <c r="DJ272" s="845" t="s">
        <v>798</v>
      </c>
      <c r="DK272" s="845" t="s">
        <v>798</v>
      </c>
      <c r="DL272" s="845" t="s">
        <v>798</v>
      </c>
      <c r="DM272" s="845" t="s">
        <v>798</v>
      </c>
      <c r="DN272" s="845" t="s">
        <v>798</v>
      </c>
      <c r="DO272" s="845" t="s">
        <v>798</v>
      </c>
      <c r="DP272" s="845" t="s">
        <v>798</v>
      </c>
      <c r="DQ272" s="845" t="s">
        <v>798</v>
      </c>
      <c r="DR272" s="845" t="s">
        <v>798</v>
      </c>
      <c r="DS272" s="845" t="s">
        <v>798</v>
      </c>
      <c r="DT272" s="845" t="s">
        <v>798</v>
      </c>
      <c r="DU272" s="845" t="s">
        <v>798</v>
      </c>
      <c r="DV272" s="845" t="s">
        <v>798</v>
      </c>
      <c r="DW272" s="845" t="s">
        <v>798</v>
      </c>
      <c r="DX272" s="845" t="s">
        <v>798</v>
      </c>
      <c r="DY272" s="845" t="s">
        <v>798</v>
      </c>
      <c r="DZ272" s="845" t="s">
        <v>798</v>
      </c>
      <c r="EA272" s="845" t="s">
        <v>798</v>
      </c>
      <c r="EB272" s="845" t="s">
        <v>798</v>
      </c>
      <c r="EC272" s="845" t="s">
        <v>798</v>
      </c>
      <c r="ED272" s="845" t="s">
        <v>798</v>
      </c>
      <c r="EE272" s="845" t="s">
        <v>798</v>
      </c>
      <c r="EF272" s="845" t="s">
        <v>798</v>
      </c>
    </row>
    <row r="273" spans="1:136" x14ac:dyDescent="0.2">
      <c r="A273" s="845">
        <v>269</v>
      </c>
      <c r="B273" s="845">
        <v>5</v>
      </c>
      <c r="C273" s="845" t="s">
        <v>798</v>
      </c>
      <c r="D273" s="845" t="s">
        <v>798</v>
      </c>
      <c r="E273" s="845" t="s">
        <v>798</v>
      </c>
      <c r="F273" s="845" t="s">
        <v>798</v>
      </c>
      <c r="G273" s="845" t="s">
        <v>798</v>
      </c>
      <c r="H273" s="845" t="s">
        <v>798</v>
      </c>
      <c r="I273" s="845" t="s">
        <v>798</v>
      </c>
      <c r="J273" s="845" t="s">
        <v>798</v>
      </c>
      <c r="K273" s="845" t="s">
        <v>798</v>
      </c>
      <c r="L273" s="845" t="s">
        <v>798</v>
      </c>
      <c r="M273" s="845" t="s">
        <v>798</v>
      </c>
      <c r="N273" s="845" t="s">
        <v>798</v>
      </c>
      <c r="O273" s="845" t="s">
        <v>798</v>
      </c>
      <c r="P273" s="845" t="s">
        <v>798</v>
      </c>
      <c r="Q273" s="845" t="s">
        <v>798</v>
      </c>
      <c r="R273" s="845" t="s">
        <v>798</v>
      </c>
      <c r="S273" s="845" t="s">
        <v>798</v>
      </c>
      <c r="T273" s="845" t="s">
        <v>798</v>
      </c>
      <c r="U273" s="845" t="s">
        <v>798</v>
      </c>
      <c r="V273" s="845" t="s">
        <v>798</v>
      </c>
      <c r="W273" s="845" t="s">
        <v>798</v>
      </c>
      <c r="X273" s="845" t="s">
        <v>798</v>
      </c>
      <c r="Y273" s="845" t="s">
        <v>798</v>
      </c>
      <c r="Z273" s="845" t="s">
        <v>798</v>
      </c>
      <c r="AA273" s="845" t="s">
        <v>798</v>
      </c>
      <c r="AB273" s="845" t="s">
        <v>798</v>
      </c>
      <c r="AC273" s="845" t="s">
        <v>798</v>
      </c>
      <c r="AD273" s="845" t="s">
        <v>798</v>
      </c>
      <c r="AE273" s="845" t="s">
        <v>798</v>
      </c>
      <c r="AF273" s="845" t="s">
        <v>798</v>
      </c>
      <c r="AG273" s="845" t="s">
        <v>798</v>
      </c>
      <c r="AH273" s="845" t="s">
        <v>798</v>
      </c>
      <c r="AI273" s="845" t="s">
        <v>798</v>
      </c>
      <c r="AJ273" s="845" t="s">
        <v>798</v>
      </c>
      <c r="AK273" s="845" t="s">
        <v>798</v>
      </c>
      <c r="AL273" s="845" t="s">
        <v>798</v>
      </c>
      <c r="AM273" s="845" t="s">
        <v>798</v>
      </c>
      <c r="AN273" s="845" t="s">
        <v>798</v>
      </c>
      <c r="AO273" s="845" t="s">
        <v>798</v>
      </c>
      <c r="AP273" s="845" t="s">
        <v>798</v>
      </c>
      <c r="AQ273" s="845" t="s">
        <v>798</v>
      </c>
      <c r="AR273" s="845" t="s">
        <v>798</v>
      </c>
      <c r="AS273" s="845" t="s">
        <v>798</v>
      </c>
      <c r="AT273" s="845" t="s">
        <v>798</v>
      </c>
      <c r="AU273" s="845" t="s">
        <v>798</v>
      </c>
      <c r="AV273" s="845" t="s">
        <v>798</v>
      </c>
      <c r="AW273" s="845" t="s">
        <v>798</v>
      </c>
      <c r="AX273" s="845" t="s">
        <v>798</v>
      </c>
      <c r="AY273" s="845" t="s">
        <v>798</v>
      </c>
      <c r="AZ273" s="845" t="s">
        <v>798</v>
      </c>
      <c r="BA273" s="845" t="s">
        <v>798</v>
      </c>
      <c r="BB273" s="845" t="s">
        <v>798</v>
      </c>
      <c r="BC273" s="845" t="s">
        <v>798</v>
      </c>
      <c r="BD273" s="845" t="s">
        <v>798</v>
      </c>
      <c r="BE273" s="845" t="s">
        <v>798</v>
      </c>
      <c r="BF273" s="845" t="s">
        <v>798</v>
      </c>
      <c r="BG273" s="845" t="s">
        <v>798</v>
      </c>
      <c r="BH273" s="845" t="s">
        <v>798</v>
      </c>
      <c r="BI273" s="845" t="s">
        <v>798</v>
      </c>
      <c r="BJ273" s="845" t="s">
        <v>798</v>
      </c>
      <c r="BK273" s="845" t="s">
        <v>798</v>
      </c>
      <c r="BL273" s="845" t="s">
        <v>798</v>
      </c>
      <c r="BM273" s="845" t="s">
        <v>798</v>
      </c>
      <c r="BN273" s="845" t="s">
        <v>798</v>
      </c>
      <c r="BO273" s="845" t="s">
        <v>798</v>
      </c>
      <c r="BP273" s="845" t="s">
        <v>798</v>
      </c>
      <c r="BQ273" s="845" t="s">
        <v>798</v>
      </c>
      <c r="BR273" s="845" t="s">
        <v>798</v>
      </c>
      <c r="BS273" s="845" t="s">
        <v>798</v>
      </c>
      <c r="BT273" s="845" t="s">
        <v>798</v>
      </c>
      <c r="BU273" s="845" t="s">
        <v>798</v>
      </c>
      <c r="BV273" s="845" t="s">
        <v>798</v>
      </c>
      <c r="BW273" s="845" t="s">
        <v>798</v>
      </c>
      <c r="BX273" s="845" t="s">
        <v>798</v>
      </c>
      <c r="BY273" s="845" t="s">
        <v>798</v>
      </c>
      <c r="BZ273" s="845" t="s">
        <v>798</v>
      </c>
      <c r="CA273" s="845" t="s">
        <v>798</v>
      </c>
      <c r="CB273" s="845" t="s">
        <v>798</v>
      </c>
      <c r="CC273" s="845" t="s">
        <v>798</v>
      </c>
      <c r="CD273" s="845" t="s">
        <v>798</v>
      </c>
      <c r="CE273" s="845" t="s">
        <v>798</v>
      </c>
      <c r="CF273" s="845" t="s">
        <v>798</v>
      </c>
      <c r="CG273" s="845" t="s">
        <v>798</v>
      </c>
      <c r="CH273" s="845" t="s">
        <v>798</v>
      </c>
      <c r="CI273" s="845" t="s">
        <v>798</v>
      </c>
      <c r="CJ273" s="845" t="s">
        <v>798</v>
      </c>
      <c r="CK273" s="845" t="s">
        <v>798</v>
      </c>
      <c r="CL273" s="845" t="s">
        <v>798</v>
      </c>
      <c r="CM273" s="845" t="s">
        <v>798</v>
      </c>
      <c r="CN273" s="845" t="s">
        <v>798</v>
      </c>
      <c r="CO273" s="845" t="s">
        <v>798</v>
      </c>
      <c r="CP273" s="845" t="s">
        <v>798</v>
      </c>
      <c r="CQ273" s="845" t="s">
        <v>798</v>
      </c>
      <c r="CR273" s="845" t="s">
        <v>798</v>
      </c>
      <c r="CS273" s="845" t="s">
        <v>798</v>
      </c>
      <c r="CT273" s="845" t="s">
        <v>798</v>
      </c>
      <c r="CU273" s="845" t="s">
        <v>798</v>
      </c>
      <c r="CV273" s="845" t="s">
        <v>798</v>
      </c>
      <c r="CW273" s="845" t="s">
        <v>798</v>
      </c>
      <c r="CX273" s="845" t="s">
        <v>798</v>
      </c>
      <c r="CY273" s="845" t="s">
        <v>798</v>
      </c>
      <c r="CZ273" s="845" t="s">
        <v>798</v>
      </c>
      <c r="DA273" s="845" t="s">
        <v>798</v>
      </c>
      <c r="DB273" s="845" t="s">
        <v>798</v>
      </c>
      <c r="DC273" s="845" t="s">
        <v>798</v>
      </c>
      <c r="DD273" s="845" t="s">
        <v>798</v>
      </c>
      <c r="DE273" s="845" t="s">
        <v>798</v>
      </c>
      <c r="DF273" s="845" t="s">
        <v>798</v>
      </c>
      <c r="DG273" s="845" t="s">
        <v>798</v>
      </c>
      <c r="DH273" s="845" t="s">
        <v>798</v>
      </c>
      <c r="DI273" s="845" t="s">
        <v>798</v>
      </c>
      <c r="DJ273" s="845" t="s">
        <v>798</v>
      </c>
      <c r="DK273" s="845" t="s">
        <v>798</v>
      </c>
      <c r="DL273" s="845" t="s">
        <v>798</v>
      </c>
      <c r="DM273" s="845" t="s">
        <v>798</v>
      </c>
      <c r="DN273" s="845" t="s">
        <v>798</v>
      </c>
      <c r="DO273" s="845" t="s">
        <v>798</v>
      </c>
      <c r="DP273" s="845" t="s">
        <v>798</v>
      </c>
      <c r="DQ273" s="845" t="s">
        <v>798</v>
      </c>
      <c r="DR273" s="845" t="s">
        <v>798</v>
      </c>
      <c r="DS273" s="845" t="s">
        <v>798</v>
      </c>
      <c r="DT273" s="845" t="s">
        <v>798</v>
      </c>
      <c r="DU273" s="845" t="s">
        <v>798</v>
      </c>
      <c r="DV273" s="845" t="s">
        <v>798</v>
      </c>
      <c r="DW273" s="845" t="s">
        <v>798</v>
      </c>
      <c r="DX273" s="845" t="s">
        <v>798</v>
      </c>
      <c r="DY273" s="845" t="s">
        <v>798</v>
      </c>
      <c r="DZ273" s="845" t="s">
        <v>798</v>
      </c>
      <c r="EA273" s="845" t="s">
        <v>798</v>
      </c>
      <c r="EB273" s="845" t="s">
        <v>798</v>
      </c>
      <c r="EC273" s="845" t="s">
        <v>798</v>
      </c>
      <c r="ED273" s="845" t="s">
        <v>798</v>
      </c>
      <c r="EE273" s="845" t="s">
        <v>798</v>
      </c>
      <c r="EF273" s="845" t="s">
        <v>798</v>
      </c>
    </row>
    <row r="274" spans="1:136" x14ac:dyDescent="0.2">
      <c r="A274" s="845">
        <v>270</v>
      </c>
      <c r="B274" s="845">
        <v>6</v>
      </c>
      <c r="C274" s="845" t="s">
        <v>798</v>
      </c>
      <c r="D274" s="845" t="s">
        <v>798</v>
      </c>
      <c r="E274" s="845" t="s">
        <v>798</v>
      </c>
      <c r="F274" s="845" t="s">
        <v>798</v>
      </c>
      <c r="G274" s="845" t="s">
        <v>798</v>
      </c>
      <c r="H274" s="845" t="s">
        <v>798</v>
      </c>
      <c r="I274" s="845" t="s">
        <v>798</v>
      </c>
      <c r="J274" s="845" t="s">
        <v>798</v>
      </c>
      <c r="K274" s="845" t="s">
        <v>798</v>
      </c>
      <c r="L274" s="845" t="s">
        <v>798</v>
      </c>
      <c r="M274" s="845" t="s">
        <v>798</v>
      </c>
      <c r="N274" s="845" t="s">
        <v>798</v>
      </c>
      <c r="O274" s="845" t="s">
        <v>798</v>
      </c>
      <c r="P274" s="845" t="s">
        <v>798</v>
      </c>
      <c r="Q274" s="845" t="s">
        <v>798</v>
      </c>
      <c r="R274" s="845" t="s">
        <v>798</v>
      </c>
      <c r="S274" s="845" t="s">
        <v>798</v>
      </c>
      <c r="T274" s="845" t="s">
        <v>798</v>
      </c>
      <c r="U274" s="845" t="s">
        <v>798</v>
      </c>
      <c r="V274" s="845" t="s">
        <v>798</v>
      </c>
      <c r="W274" s="845" t="s">
        <v>798</v>
      </c>
      <c r="X274" s="845" t="s">
        <v>798</v>
      </c>
      <c r="Y274" s="845" t="s">
        <v>798</v>
      </c>
      <c r="Z274" s="845" t="s">
        <v>798</v>
      </c>
      <c r="AA274" s="845" t="s">
        <v>798</v>
      </c>
      <c r="AB274" s="845" t="s">
        <v>798</v>
      </c>
      <c r="AC274" s="845" t="s">
        <v>798</v>
      </c>
      <c r="AD274" s="845" t="s">
        <v>798</v>
      </c>
      <c r="AE274" s="845" t="s">
        <v>798</v>
      </c>
      <c r="AF274" s="845" t="s">
        <v>798</v>
      </c>
      <c r="AG274" s="845" t="s">
        <v>798</v>
      </c>
      <c r="AH274" s="845" t="s">
        <v>798</v>
      </c>
      <c r="AI274" s="845" t="s">
        <v>798</v>
      </c>
      <c r="AJ274" s="845" t="s">
        <v>798</v>
      </c>
      <c r="AK274" s="845" t="s">
        <v>798</v>
      </c>
      <c r="AL274" s="845" t="s">
        <v>798</v>
      </c>
      <c r="AM274" s="845" t="s">
        <v>798</v>
      </c>
      <c r="AN274" s="845" t="s">
        <v>798</v>
      </c>
      <c r="AO274" s="845" t="s">
        <v>798</v>
      </c>
      <c r="AP274" s="845" t="s">
        <v>798</v>
      </c>
      <c r="AQ274" s="845" t="s">
        <v>798</v>
      </c>
      <c r="AR274" s="845" t="s">
        <v>798</v>
      </c>
      <c r="AS274" s="845" t="s">
        <v>798</v>
      </c>
      <c r="AT274" s="845" t="s">
        <v>798</v>
      </c>
      <c r="AU274" s="845" t="s">
        <v>798</v>
      </c>
      <c r="AV274" s="845" t="s">
        <v>798</v>
      </c>
      <c r="AW274" s="845" t="s">
        <v>798</v>
      </c>
      <c r="AX274" s="845" t="s">
        <v>798</v>
      </c>
      <c r="AY274" s="845" t="s">
        <v>798</v>
      </c>
      <c r="AZ274" s="845" t="s">
        <v>798</v>
      </c>
      <c r="BA274" s="845" t="s">
        <v>798</v>
      </c>
      <c r="BB274" s="845" t="s">
        <v>798</v>
      </c>
      <c r="BC274" s="845" t="s">
        <v>798</v>
      </c>
      <c r="BD274" s="845" t="s">
        <v>798</v>
      </c>
      <c r="BE274" s="845" t="s">
        <v>798</v>
      </c>
      <c r="BF274" s="845" t="s">
        <v>798</v>
      </c>
      <c r="BG274" s="845" t="s">
        <v>798</v>
      </c>
      <c r="BH274" s="845" t="s">
        <v>798</v>
      </c>
      <c r="BI274" s="845" t="s">
        <v>798</v>
      </c>
      <c r="BJ274" s="845" t="s">
        <v>798</v>
      </c>
      <c r="BK274" s="845" t="s">
        <v>798</v>
      </c>
      <c r="BL274" s="845" t="s">
        <v>798</v>
      </c>
      <c r="BM274" s="845" t="s">
        <v>798</v>
      </c>
      <c r="BN274" s="845" t="s">
        <v>798</v>
      </c>
      <c r="BO274" s="845" t="s">
        <v>798</v>
      </c>
      <c r="BP274" s="845" t="s">
        <v>798</v>
      </c>
      <c r="BQ274" s="845" t="s">
        <v>798</v>
      </c>
      <c r="BR274" s="845" t="s">
        <v>798</v>
      </c>
      <c r="BS274" s="845" t="s">
        <v>798</v>
      </c>
      <c r="BT274" s="845" t="s">
        <v>798</v>
      </c>
      <c r="BU274" s="845" t="s">
        <v>798</v>
      </c>
      <c r="BV274" s="845" t="s">
        <v>798</v>
      </c>
      <c r="BW274" s="845" t="s">
        <v>798</v>
      </c>
      <c r="BX274" s="845" t="s">
        <v>798</v>
      </c>
      <c r="BY274" s="845" t="s">
        <v>798</v>
      </c>
      <c r="BZ274" s="845" t="s">
        <v>798</v>
      </c>
      <c r="CA274" s="845" t="s">
        <v>798</v>
      </c>
      <c r="CB274" s="845" t="s">
        <v>798</v>
      </c>
      <c r="CC274" s="845" t="s">
        <v>798</v>
      </c>
      <c r="CD274" s="845" t="s">
        <v>798</v>
      </c>
      <c r="CE274" s="845" t="s">
        <v>798</v>
      </c>
      <c r="CF274" s="845" t="s">
        <v>798</v>
      </c>
      <c r="CG274" s="845" t="s">
        <v>798</v>
      </c>
      <c r="CH274" s="845" t="s">
        <v>798</v>
      </c>
      <c r="CI274" s="845" t="s">
        <v>798</v>
      </c>
      <c r="CJ274" s="845" t="s">
        <v>798</v>
      </c>
      <c r="CK274" s="845" t="s">
        <v>798</v>
      </c>
      <c r="CL274" s="845" t="s">
        <v>798</v>
      </c>
      <c r="CM274" s="845" t="s">
        <v>798</v>
      </c>
      <c r="CN274" s="845" t="s">
        <v>798</v>
      </c>
      <c r="CO274" s="845" t="s">
        <v>798</v>
      </c>
      <c r="CP274" s="845" t="s">
        <v>798</v>
      </c>
      <c r="CQ274" s="845" t="s">
        <v>798</v>
      </c>
      <c r="CR274" s="845" t="s">
        <v>798</v>
      </c>
      <c r="CS274" s="845" t="s">
        <v>798</v>
      </c>
      <c r="CT274" s="845" t="s">
        <v>798</v>
      </c>
      <c r="CU274" s="845" t="s">
        <v>798</v>
      </c>
      <c r="CV274" s="845" t="s">
        <v>798</v>
      </c>
      <c r="CW274" s="845" t="s">
        <v>798</v>
      </c>
      <c r="CX274" s="845" t="s">
        <v>798</v>
      </c>
      <c r="CY274" s="845" t="s">
        <v>798</v>
      </c>
      <c r="CZ274" s="845" t="s">
        <v>798</v>
      </c>
      <c r="DA274" s="845" t="s">
        <v>798</v>
      </c>
      <c r="DB274" s="845" t="s">
        <v>798</v>
      </c>
      <c r="DC274" s="845" t="s">
        <v>798</v>
      </c>
      <c r="DD274" s="845" t="s">
        <v>798</v>
      </c>
      <c r="DE274" s="845" t="s">
        <v>798</v>
      </c>
      <c r="DF274" s="845" t="s">
        <v>798</v>
      </c>
      <c r="DG274" s="845" t="s">
        <v>798</v>
      </c>
      <c r="DH274" s="845" t="s">
        <v>798</v>
      </c>
      <c r="DI274" s="845" t="s">
        <v>798</v>
      </c>
      <c r="DJ274" s="845" t="s">
        <v>798</v>
      </c>
      <c r="DK274" s="845" t="s">
        <v>798</v>
      </c>
      <c r="DL274" s="845" t="s">
        <v>798</v>
      </c>
      <c r="DM274" s="845" t="s">
        <v>798</v>
      </c>
      <c r="DN274" s="845" t="s">
        <v>798</v>
      </c>
      <c r="DO274" s="845" t="s">
        <v>798</v>
      </c>
      <c r="DP274" s="845" t="s">
        <v>798</v>
      </c>
      <c r="DQ274" s="845" t="s">
        <v>798</v>
      </c>
      <c r="DR274" s="845" t="s">
        <v>798</v>
      </c>
      <c r="DS274" s="845" t="s">
        <v>798</v>
      </c>
      <c r="DT274" s="845" t="s">
        <v>798</v>
      </c>
      <c r="DU274" s="845" t="s">
        <v>798</v>
      </c>
      <c r="DV274" s="845" t="s">
        <v>798</v>
      </c>
      <c r="DW274" s="845" t="s">
        <v>798</v>
      </c>
      <c r="DX274" s="845" t="s">
        <v>798</v>
      </c>
      <c r="DY274" s="845" t="s">
        <v>798</v>
      </c>
      <c r="DZ274" s="845" t="s">
        <v>798</v>
      </c>
      <c r="EA274" s="845" t="s">
        <v>798</v>
      </c>
      <c r="EB274" s="845" t="s">
        <v>798</v>
      </c>
      <c r="EC274" s="845" t="s">
        <v>798</v>
      </c>
      <c r="ED274" s="845" t="s">
        <v>798</v>
      </c>
      <c r="EE274" s="845" t="s">
        <v>798</v>
      </c>
      <c r="EF274" s="845" t="s">
        <v>798</v>
      </c>
    </row>
    <row r="275" spans="1:136" x14ac:dyDescent="0.2">
      <c r="A275" s="845">
        <v>271</v>
      </c>
      <c r="B275" s="845">
        <v>7</v>
      </c>
      <c r="C275" s="845" t="s">
        <v>798</v>
      </c>
      <c r="D275" s="845" t="s">
        <v>798</v>
      </c>
      <c r="E275" s="845" t="s">
        <v>798</v>
      </c>
      <c r="F275" s="845" t="s">
        <v>798</v>
      </c>
      <c r="G275" s="845" t="s">
        <v>798</v>
      </c>
      <c r="H275" s="845" t="s">
        <v>798</v>
      </c>
      <c r="I275" s="845" t="s">
        <v>798</v>
      </c>
      <c r="J275" s="845" t="s">
        <v>798</v>
      </c>
      <c r="K275" s="845" t="s">
        <v>798</v>
      </c>
      <c r="L275" s="845" t="s">
        <v>798</v>
      </c>
      <c r="M275" s="845" t="s">
        <v>798</v>
      </c>
      <c r="N275" s="845" t="s">
        <v>798</v>
      </c>
      <c r="O275" s="845" t="s">
        <v>798</v>
      </c>
      <c r="P275" s="845" t="s">
        <v>798</v>
      </c>
      <c r="Q275" s="845" t="s">
        <v>798</v>
      </c>
      <c r="R275" s="845" t="s">
        <v>798</v>
      </c>
      <c r="S275" s="845" t="s">
        <v>798</v>
      </c>
      <c r="T275" s="845" t="s">
        <v>798</v>
      </c>
      <c r="U275" s="845" t="s">
        <v>798</v>
      </c>
      <c r="V275" s="845" t="s">
        <v>798</v>
      </c>
      <c r="W275" s="845" t="s">
        <v>798</v>
      </c>
      <c r="X275" s="845" t="s">
        <v>798</v>
      </c>
      <c r="Y275" s="845" t="s">
        <v>798</v>
      </c>
      <c r="Z275" s="845" t="s">
        <v>798</v>
      </c>
      <c r="AA275" s="845" t="s">
        <v>798</v>
      </c>
      <c r="AB275" s="845" t="s">
        <v>798</v>
      </c>
      <c r="AC275" s="845" t="s">
        <v>798</v>
      </c>
      <c r="AD275" s="845" t="s">
        <v>798</v>
      </c>
      <c r="AE275" s="845" t="s">
        <v>798</v>
      </c>
      <c r="AF275" s="845" t="s">
        <v>798</v>
      </c>
      <c r="AG275" s="845" t="s">
        <v>798</v>
      </c>
      <c r="AH275" s="845" t="s">
        <v>798</v>
      </c>
      <c r="AI275" s="845" t="s">
        <v>798</v>
      </c>
      <c r="AJ275" s="845" t="s">
        <v>798</v>
      </c>
      <c r="AK275" s="845" t="s">
        <v>798</v>
      </c>
      <c r="AL275" s="845" t="s">
        <v>798</v>
      </c>
      <c r="AM275" s="845" t="s">
        <v>798</v>
      </c>
      <c r="AN275" s="845" t="s">
        <v>798</v>
      </c>
      <c r="AO275" s="845" t="s">
        <v>798</v>
      </c>
      <c r="AP275" s="845" t="s">
        <v>798</v>
      </c>
      <c r="AQ275" s="845" t="s">
        <v>798</v>
      </c>
      <c r="AR275" s="845" t="s">
        <v>798</v>
      </c>
      <c r="AS275" s="845" t="s">
        <v>798</v>
      </c>
      <c r="AT275" s="845" t="s">
        <v>798</v>
      </c>
      <c r="AU275" s="845" t="s">
        <v>798</v>
      </c>
      <c r="AV275" s="845" t="s">
        <v>798</v>
      </c>
      <c r="AW275" s="845" t="s">
        <v>798</v>
      </c>
      <c r="AX275" s="845" t="s">
        <v>798</v>
      </c>
      <c r="AY275" s="845" t="s">
        <v>798</v>
      </c>
      <c r="AZ275" s="845" t="s">
        <v>798</v>
      </c>
      <c r="BA275" s="845" t="s">
        <v>798</v>
      </c>
      <c r="BB275" s="845" t="s">
        <v>798</v>
      </c>
      <c r="BC275" s="845" t="s">
        <v>798</v>
      </c>
      <c r="BD275" s="845" t="s">
        <v>798</v>
      </c>
      <c r="BE275" s="845" t="s">
        <v>798</v>
      </c>
      <c r="BF275" s="845" t="s">
        <v>798</v>
      </c>
      <c r="BG275" s="845" t="s">
        <v>798</v>
      </c>
      <c r="BH275" s="845" t="s">
        <v>798</v>
      </c>
      <c r="BI275" s="845" t="s">
        <v>798</v>
      </c>
      <c r="BJ275" s="845" t="s">
        <v>798</v>
      </c>
      <c r="BK275" s="845" t="s">
        <v>798</v>
      </c>
      <c r="BL275" s="845" t="s">
        <v>798</v>
      </c>
      <c r="BM275" s="845" t="s">
        <v>798</v>
      </c>
      <c r="BN275" s="845" t="s">
        <v>798</v>
      </c>
      <c r="BO275" s="845" t="s">
        <v>798</v>
      </c>
      <c r="BP275" s="845" t="s">
        <v>798</v>
      </c>
      <c r="BQ275" s="845" t="s">
        <v>798</v>
      </c>
      <c r="BR275" s="845" t="s">
        <v>798</v>
      </c>
      <c r="BS275" s="845" t="s">
        <v>798</v>
      </c>
      <c r="BT275" s="845" t="s">
        <v>798</v>
      </c>
      <c r="BU275" s="845" t="s">
        <v>798</v>
      </c>
      <c r="BV275" s="845" t="s">
        <v>798</v>
      </c>
      <c r="BW275" s="845" t="s">
        <v>798</v>
      </c>
      <c r="BX275" s="845" t="s">
        <v>798</v>
      </c>
      <c r="BY275" s="845" t="s">
        <v>798</v>
      </c>
      <c r="BZ275" s="845" t="s">
        <v>798</v>
      </c>
      <c r="CA275" s="845" t="s">
        <v>798</v>
      </c>
      <c r="CB275" s="845" t="s">
        <v>798</v>
      </c>
      <c r="CC275" s="845" t="s">
        <v>798</v>
      </c>
      <c r="CD275" s="845" t="s">
        <v>798</v>
      </c>
      <c r="CE275" s="845" t="s">
        <v>798</v>
      </c>
      <c r="CF275" s="845" t="s">
        <v>798</v>
      </c>
      <c r="CG275" s="845" t="s">
        <v>798</v>
      </c>
      <c r="CH275" s="845" t="s">
        <v>798</v>
      </c>
      <c r="CI275" s="845" t="s">
        <v>798</v>
      </c>
      <c r="CJ275" s="845" t="s">
        <v>798</v>
      </c>
      <c r="CK275" s="845" t="s">
        <v>798</v>
      </c>
      <c r="CL275" s="845" t="s">
        <v>798</v>
      </c>
      <c r="CM275" s="845" t="s">
        <v>798</v>
      </c>
      <c r="CN275" s="845" t="s">
        <v>798</v>
      </c>
      <c r="CO275" s="845" t="s">
        <v>798</v>
      </c>
      <c r="CP275" s="845" t="s">
        <v>798</v>
      </c>
      <c r="CQ275" s="845" t="s">
        <v>798</v>
      </c>
      <c r="CR275" s="845" t="s">
        <v>798</v>
      </c>
      <c r="CS275" s="845" t="s">
        <v>798</v>
      </c>
      <c r="CT275" s="845" t="s">
        <v>798</v>
      </c>
      <c r="CU275" s="845" t="s">
        <v>798</v>
      </c>
      <c r="CV275" s="845" t="s">
        <v>798</v>
      </c>
      <c r="CW275" s="845" t="s">
        <v>798</v>
      </c>
      <c r="CX275" s="845" t="s">
        <v>798</v>
      </c>
      <c r="CY275" s="845" t="s">
        <v>798</v>
      </c>
      <c r="CZ275" s="845" t="s">
        <v>798</v>
      </c>
      <c r="DA275" s="845" t="s">
        <v>798</v>
      </c>
      <c r="DB275" s="845" t="s">
        <v>798</v>
      </c>
      <c r="DC275" s="845" t="s">
        <v>798</v>
      </c>
      <c r="DD275" s="845" t="s">
        <v>798</v>
      </c>
      <c r="DE275" s="845" t="s">
        <v>798</v>
      </c>
      <c r="DF275" s="845" t="s">
        <v>798</v>
      </c>
      <c r="DG275" s="845" t="s">
        <v>798</v>
      </c>
      <c r="DH275" s="845" t="s">
        <v>798</v>
      </c>
      <c r="DI275" s="845" t="s">
        <v>798</v>
      </c>
      <c r="DJ275" s="845" t="s">
        <v>798</v>
      </c>
      <c r="DK275" s="845" t="s">
        <v>798</v>
      </c>
      <c r="DL275" s="845" t="s">
        <v>798</v>
      </c>
      <c r="DM275" s="845" t="s">
        <v>798</v>
      </c>
      <c r="DN275" s="845" t="s">
        <v>798</v>
      </c>
      <c r="DO275" s="845" t="s">
        <v>798</v>
      </c>
      <c r="DP275" s="845" t="s">
        <v>798</v>
      </c>
      <c r="DQ275" s="845" t="s">
        <v>798</v>
      </c>
      <c r="DR275" s="845" t="s">
        <v>798</v>
      </c>
      <c r="DS275" s="845" t="s">
        <v>798</v>
      </c>
      <c r="DT275" s="845" t="s">
        <v>798</v>
      </c>
      <c r="DU275" s="845" t="s">
        <v>798</v>
      </c>
      <c r="DV275" s="845" t="s">
        <v>798</v>
      </c>
      <c r="DW275" s="845" t="s">
        <v>798</v>
      </c>
      <c r="DX275" s="845" t="s">
        <v>798</v>
      </c>
      <c r="DY275" s="845" t="s">
        <v>798</v>
      </c>
      <c r="DZ275" s="845" t="s">
        <v>798</v>
      </c>
      <c r="EA275" s="845" t="s">
        <v>798</v>
      </c>
      <c r="EB275" s="845" t="s">
        <v>798</v>
      </c>
      <c r="EC275" s="845" t="s">
        <v>798</v>
      </c>
      <c r="ED275" s="845" t="s">
        <v>798</v>
      </c>
      <c r="EE275" s="845" t="s">
        <v>798</v>
      </c>
      <c r="EF275" s="845" t="s">
        <v>798</v>
      </c>
    </row>
    <row r="276" spans="1:136" x14ac:dyDescent="0.2">
      <c r="A276" s="845">
        <v>272</v>
      </c>
      <c r="B276" s="845">
        <v>8</v>
      </c>
      <c r="C276" s="845" t="s">
        <v>798</v>
      </c>
      <c r="D276" s="845" t="s">
        <v>798</v>
      </c>
      <c r="E276" s="845" t="s">
        <v>798</v>
      </c>
      <c r="F276" s="845" t="s">
        <v>798</v>
      </c>
      <c r="G276" s="845" t="s">
        <v>798</v>
      </c>
      <c r="H276" s="845" t="s">
        <v>798</v>
      </c>
      <c r="I276" s="845" t="s">
        <v>798</v>
      </c>
      <c r="J276" s="845" t="s">
        <v>798</v>
      </c>
      <c r="K276" s="845" t="s">
        <v>798</v>
      </c>
      <c r="L276" s="845" t="s">
        <v>798</v>
      </c>
      <c r="M276" s="845" t="s">
        <v>798</v>
      </c>
      <c r="N276" s="845" t="s">
        <v>798</v>
      </c>
      <c r="O276" s="845" t="s">
        <v>798</v>
      </c>
      <c r="P276" s="845" t="s">
        <v>798</v>
      </c>
      <c r="Q276" s="845" t="s">
        <v>798</v>
      </c>
      <c r="R276" s="845" t="s">
        <v>798</v>
      </c>
      <c r="S276" s="845" t="s">
        <v>798</v>
      </c>
      <c r="T276" s="845" t="s">
        <v>798</v>
      </c>
      <c r="U276" s="845" t="s">
        <v>798</v>
      </c>
      <c r="V276" s="845" t="s">
        <v>798</v>
      </c>
      <c r="W276" s="845" t="s">
        <v>798</v>
      </c>
      <c r="X276" s="845" t="s">
        <v>798</v>
      </c>
      <c r="Y276" s="845" t="s">
        <v>798</v>
      </c>
      <c r="Z276" s="845" t="s">
        <v>798</v>
      </c>
      <c r="AA276" s="845" t="s">
        <v>798</v>
      </c>
      <c r="AB276" s="845" t="s">
        <v>798</v>
      </c>
      <c r="AC276" s="845" t="s">
        <v>798</v>
      </c>
      <c r="AD276" s="845" t="s">
        <v>798</v>
      </c>
      <c r="AE276" s="845" t="s">
        <v>798</v>
      </c>
      <c r="AF276" s="845" t="s">
        <v>798</v>
      </c>
      <c r="AG276" s="845" t="s">
        <v>798</v>
      </c>
      <c r="AH276" s="845" t="s">
        <v>798</v>
      </c>
      <c r="AI276" s="845" t="s">
        <v>798</v>
      </c>
      <c r="AJ276" s="845" t="s">
        <v>798</v>
      </c>
      <c r="AK276" s="845" t="s">
        <v>798</v>
      </c>
      <c r="AL276" s="845" t="s">
        <v>798</v>
      </c>
      <c r="AM276" s="845" t="s">
        <v>798</v>
      </c>
      <c r="AN276" s="845" t="s">
        <v>798</v>
      </c>
      <c r="AO276" s="845" t="s">
        <v>798</v>
      </c>
      <c r="AP276" s="845" t="s">
        <v>798</v>
      </c>
      <c r="AQ276" s="845" t="s">
        <v>798</v>
      </c>
      <c r="AR276" s="845" t="s">
        <v>798</v>
      </c>
      <c r="AS276" s="845" t="s">
        <v>798</v>
      </c>
      <c r="AT276" s="845" t="s">
        <v>798</v>
      </c>
      <c r="AU276" s="845" t="s">
        <v>798</v>
      </c>
      <c r="AV276" s="845" t="s">
        <v>798</v>
      </c>
      <c r="AW276" s="845" t="s">
        <v>798</v>
      </c>
      <c r="AX276" s="845" t="s">
        <v>798</v>
      </c>
      <c r="AY276" s="845" t="s">
        <v>798</v>
      </c>
      <c r="AZ276" s="845" t="s">
        <v>798</v>
      </c>
      <c r="BA276" s="845" t="s">
        <v>798</v>
      </c>
      <c r="BB276" s="845" t="s">
        <v>798</v>
      </c>
      <c r="BC276" s="845" t="s">
        <v>798</v>
      </c>
      <c r="BD276" s="845" t="s">
        <v>798</v>
      </c>
      <c r="BE276" s="845" t="s">
        <v>798</v>
      </c>
      <c r="BF276" s="845" t="s">
        <v>798</v>
      </c>
      <c r="BG276" s="845" t="s">
        <v>798</v>
      </c>
      <c r="BH276" s="845" t="s">
        <v>798</v>
      </c>
      <c r="BI276" s="845" t="s">
        <v>798</v>
      </c>
      <c r="BJ276" s="845" t="s">
        <v>798</v>
      </c>
      <c r="BK276" s="845" t="s">
        <v>798</v>
      </c>
      <c r="BL276" s="845" t="s">
        <v>798</v>
      </c>
      <c r="BM276" s="845" t="s">
        <v>798</v>
      </c>
      <c r="BN276" s="845" t="s">
        <v>798</v>
      </c>
      <c r="BO276" s="845" t="s">
        <v>798</v>
      </c>
      <c r="BP276" s="845" t="s">
        <v>798</v>
      </c>
      <c r="BQ276" s="845" t="s">
        <v>798</v>
      </c>
      <c r="BR276" s="845" t="s">
        <v>798</v>
      </c>
      <c r="BS276" s="845" t="s">
        <v>798</v>
      </c>
      <c r="BT276" s="845" t="s">
        <v>798</v>
      </c>
      <c r="BU276" s="845" t="s">
        <v>798</v>
      </c>
      <c r="BV276" s="845" t="s">
        <v>798</v>
      </c>
      <c r="BW276" s="845" t="s">
        <v>798</v>
      </c>
      <c r="BX276" s="845" t="s">
        <v>798</v>
      </c>
      <c r="BY276" s="845" t="s">
        <v>798</v>
      </c>
      <c r="BZ276" s="845" t="s">
        <v>798</v>
      </c>
      <c r="CA276" s="845" t="s">
        <v>798</v>
      </c>
      <c r="CB276" s="845" t="s">
        <v>798</v>
      </c>
      <c r="CC276" s="845" t="s">
        <v>798</v>
      </c>
      <c r="CD276" s="845" t="s">
        <v>798</v>
      </c>
      <c r="CE276" s="845" t="s">
        <v>798</v>
      </c>
      <c r="CF276" s="845" t="s">
        <v>798</v>
      </c>
      <c r="CG276" s="845" t="s">
        <v>798</v>
      </c>
      <c r="CH276" s="845" t="s">
        <v>798</v>
      </c>
      <c r="CI276" s="845" t="s">
        <v>798</v>
      </c>
      <c r="CJ276" s="845" t="s">
        <v>798</v>
      </c>
      <c r="CK276" s="845" t="s">
        <v>798</v>
      </c>
      <c r="CL276" s="845" t="s">
        <v>798</v>
      </c>
      <c r="CM276" s="845" t="s">
        <v>798</v>
      </c>
      <c r="CN276" s="845" t="s">
        <v>798</v>
      </c>
      <c r="CO276" s="845" t="s">
        <v>798</v>
      </c>
      <c r="CP276" s="845" t="s">
        <v>798</v>
      </c>
      <c r="CQ276" s="845" t="s">
        <v>798</v>
      </c>
      <c r="CR276" s="845" t="s">
        <v>798</v>
      </c>
      <c r="CS276" s="845" t="s">
        <v>798</v>
      </c>
      <c r="CT276" s="845" t="s">
        <v>798</v>
      </c>
      <c r="CU276" s="845" t="s">
        <v>798</v>
      </c>
      <c r="CV276" s="845" t="s">
        <v>798</v>
      </c>
      <c r="CW276" s="845" t="s">
        <v>798</v>
      </c>
      <c r="CX276" s="845" t="s">
        <v>798</v>
      </c>
      <c r="CY276" s="845" t="s">
        <v>798</v>
      </c>
      <c r="CZ276" s="845" t="s">
        <v>798</v>
      </c>
      <c r="DA276" s="845" t="s">
        <v>798</v>
      </c>
      <c r="DB276" s="845" t="s">
        <v>798</v>
      </c>
      <c r="DC276" s="845" t="s">
        <v>798</v>
      </c>
      <c r="DD276" s="845" t="s">
        <v>798</v>
      </c>
      <c r="DE276" s="845" t="s">
        <v>798</v>
      </c>
      <c r="DF276" s="845" t="s">
        <v>798</v>
      </c>
      <c r="DG276" s="845" t="s">
        <v>798</v>
      </c>
      <c r="DH276" s="845" t="s">
        <v>798</v>
      </c>
      <c r="DI276" s="845" t="s">
        <v>798</v>
      </c>
      <c r="DJ276" s="845" t="s">
        <v>798</v>
      </c>
      <c r="DK276" s="845" t="s">
        <v>798</v>
      </c>
      <c r="DL276" s="845" t="s">
        <v>798</v>
      </c>
      <c r="DM276" s="845" t="s">
        <v>798</v>
      </c>
      <c r="DN276" s="845" t="s">
        <v>798</v>
      </c>
      <c r="DO276" s="845" t="s">
        <v>798</v>
      </c>
      <c r="DP276" s="845" t="s">
        <v>798</v>
      </c>
      <c r="DQ276" s="845" t="s">
        <v>798</v>
      </c>
      <c r="DR276" s="845" t="s">
        <v>798</v>
      </c>
      <c r="DS276" s="845" t="s">
        <v>798</v>
      </c>
      <c r="DT276" s="845" t="s">
        <v>798</v>
      </c>
      <c r="DU276" s="845" t="s">
        <v>798</v>
      </c>
      <c r="DV276" s="845" t="s">
        <v>798</v>
      </c>
      <c r="DW276" s="845" t="s">
        <v>798</v>
      </c>
      <c r="DX276" s="845" t="s">
        <v>798</v>
      </c>
      <c r="DY276" s="845" t="s">
        <v>798</v>
      </c>
      <c r="DZ276" s="845" t="s">
        <v>798</v>
      </c>
      <c r="EA276" s="845" t="s">
        <v>798</v>
      </c>
      <c r="EB276" s="845" t="s">
        <v>798</v>
      </c>
      <c r="EC276" s="845" t="s">
        <v>798</v>
      </c>
      <c r="ED276" s="845" t="s">
        <v>798</v>
      </c>
      <c r="EE276" s="845" t="s">
        <v>798</v>
      </c>
      <c r="EF276" s="845" t="s">
        <v>798</v>
      </c>
    </row>
    <row r="277" spans="1:136" x14ac:dyDescent="0.2">
      <c r="A277" s="845">
        <v>273</v>
      </c>
      <c r="B277" s="845">
        <v>9</v>
      </c>
      <c r="C277" s="845" t="s">
        <v>798</v>
      </c>
      <c r="D277" s="845" t="s">
        <v>798</v>
      </c>
      <c r="E277" s="845" t="s">
        <v>798</v>
      </c>
      <c r="F277" s="845" t="s">
        <v>798</v>
      </c>
      <c r="G277" s="845" t="s">
        <v>798</v>
      </c>
      <c r="H277" s="845" t="s">
        <v>798</v>
      </c>
      <c r="I277" s="845" t="s">
        <v>798</v>
      </c>
      <c r="J277" s="845" t="s">
        <v>798</v>
      </c>
      <c r="K277" s="845" t="s">
        <v>798</v>
      </c>
      <c r="L277" s="845" t="s">
        <v>798</v>
      </c>
      <c r="M277" s="845" t="s">
        <v>798</v>
      </c>
      <c r="N277" s="845" t="s">
        <v>798</v>
      </c>
      <c r="O277" s="845" t="s">
        <v>798</v>
      </c>
      <c r="P277" s="845" t="s">
        <v>798</v>
      </c>
      <c r="Q277" s="845" t="s">
        <v>798</v>
      </c>
      <c r="R277" s="845" t="s">
        <v>798</v>
      </c>
      <c r="S277" s="845" t="s">
        <v>798</v>
      </c>
      <c r="T277" s="845" t="s">
        <v>798</v>
      </c>
      <c r="U277" s="845" t="s">
        <v>798</v>
      </c>
      <c r="V277" s="845" t="s">
        <v>798</v>
      </c>
      <c r="W277" s="845" t="s">
        <v>798</v>
      </c>
      <c r="X277" s="845" t="s">
        <v>798</v>
      </c>
      <c r="Y277" s="845" t="s">
        <v>798</v>
      </c>
      <c r="Z277" s="845" t="s">
        <v>798</v>
      </c>
      <c r="AA277" s="845" t="s">
        <v>798</v>
      </c>
      <c r="AB277" s="845" t="s">
        <v>798</v>
      </c>
      <c r="AC277" s="845" t="s">
        <v>798</v>
      </c>
      <c r="AD277" s="845" t="s">
        <v>798</v>
      </c>
      <c r="AE277" s="845" t="s">
        <v>798</v>
      </c>
      <c r="AF277" s="845" t="s">
        <v>798</v>
      </c>
      <c r="AG277" s="845" t="s">
        <v>798</v>
      </c>
      <c r="AH277" s="845" t="s">
        <v>798</v>
      </c>
      <c r="AI277" s="845" t="s">
        <v>798</v>
      </c>
      <c r="AJ277" s="845" t="s">
        <v>798</v>
      </c>
      <c r="AK277" s="845" t="s">
        <v>798</v>
      </c>
      <c r="AL277" s="845" t="s">
        <v>798</v>
      </c>
      <c r="AM277" s="845" t="s">
        <v>798</v>
      </c>
      <c r="AN277" s="845" t="s">
        <v>798</v>
      </c>
      <c r="AO277" s="845" t="s">
        <v>798</v>
      </c>
      <c r="AP277" s="845" t="s">
        <v>798</v>
      </c>
      <c r="AQ277" s="845" t="s">
        <v>798</v>
      </c>
      <c r="AR277" s="845" t="s">
        <v>798</v>
      </c>
      <c r="AS277" s="845" t="s">
        <v>798</v>
      </c>
      <c r="AT277" s="845" t="s">
        <v>798</v>
      </c>
      <c r="AU277" s="845" t="s">
        <v>798</v>
      </c>
      <c r="AV277" s="845" t="s">
        <v>798</v>
      </c>
      <c r="AW277" s="845" t="s">
        <v>798</v>
      </c>
      <c r="AX277" s="845" t="s">
        <v>798</v>
      </c>
      <c r="AY277" s="845" t="s">
        <v>798</v>
      </c>
      <c r="AZ277" s="845" t="s">
        <v>798</v>
      </c>
      <c r="BA277" s="845" t="s">
        <v>798</v>
      </c>
      <c r="BB277" s="845" t="s">
        <v>798</v>
      </c>
      <c r="BC277" s="845" t="s">
        <v>798</v>
      </c>
      <c r="BD277" s="845" t="s">
        <v>798</v>
      </c>
      <c r="BE277" s="845" t="s">
        <v>798</v>
      </c>
      <c r="BF277" s="845" t="s">
        <v>798</v>
      </c>
      <c r="BG277" s="845" t="s">
        <v>798</v>
      </c>
      <c r="BH277" s="845" t="s">
        <v>798</v>
      </c>
      <c r="BI277" s="845" t="s">
        <v>798</v>
      </c>
      <c r="BJ277" s="845" t="s">
        <v>798</v>
      </c>
      <c r="BK277" s="845" t="s">
        <v>798</v>
      </c>
      <c r="BL277" s="845" t="s">
        <v>798</v>
      </c>
      <c r="BM277" s="845" t="s">
        <v>798</v>
      </c>
      <c r="BN277" s="845" t="s">
        <v>798</v>
      </c>
      <c r="BO277" s="845" t="s">
        <v>798</v>
      </c>
      <c r="BP277" s="845" t="s">
        <v>798</v>
      </c>
      <c r="BQ277" s="845" t="s">
        <v>798</v>
      </c>
      <c r="BR277" s="845" t="s">
        <v>798</v>
      </c>
      <c r="BS277" s="845" t="s">
        <v>798</v>
      </c>
      <c r="BT277" s="845" t="s">
        <v>798</v>
      </c>
      <c r="BU277" s="845" t="s">
        <v>798</v>
      </c>
      <c r="BV277" s="845" t="s">
        <v>798</v>
      </c>
      <c r="BW277" s="845" t="s">
        <v>798</v>
      </c>
      <c r="BX277" s="845" t="s">
        <v>798</v>
      </c>
      <c r="BY277" s="845" t="s">
        <v>798</v>
      </c>
      <c r="BZ277" s="845" t="s">
        <v>798</v>
      </c>
      <c r="CA277" s="845" t="s">
        <v>798</v>
      </c>
      <c r="CB277" s="845" t="s">
        <v>798</v>
      </c>
      <c r="CC277" s="845" t="s">
        <v>798</v>
      </c>
      <c r="CD277" s="845" t="s">
        <v>798</v>
      </c>
      <c r="CE277" s="845" t="s">
        <v>798</v>
      </c>
      <c r="CF277" s="845" t="s">
        <v>798</v>
      </c>
      <c r="CG277" s="845" t="s">
        <v>798</v>
      </c>
      <c r="CH277" s="845" t="s">
        <v>798</v>
      </c>
      <c r="CI277" s="845" t="s">
        <v>798</v>
      </c>
      <c r="CJ277" s="845" t="s">
        <v>798</v>
      </c>
      <c r="CK277" s="845" t="s">
        <v>798</v>
      </c>
      <c r="CL277" s="845" t="s">
        <v>798</v>
      </c>
      <c r="CM277" s="845" t="s">
        <v>798</v>
      </c>
      <c r="CN277" s="845" t="s">
        <v>798</v>
      </c>
      <c r="CO277" s="845" t="s">
        <v>798</v>
      </c>
      <c r="CP277" s="845" t="s">
        <v>798</v>
      </c>
      <c r="CQ277" s="845" t="s">
        <v>798</v>
      </c>
      <c r="CR277" s="845" t="s">
        <v>798</v>
      </c>
      <c r="CS277" s="845" t="s">
        <v>798</v>
      </c>
      <c r="CT277" s="845" t="s">
        <v>798</v>
      </c>
      <c r="CU277" s="845" t="s">
        <v>798</v>
      </c>
      <c r="CV277" s="845" t="s">
        <v>798</v>
      </c>
      <c r="CW277" s="845" t="s">
        <v>798</v>
      </c>
      <c r="CX277" s="845" t="s">
        <v>798</v>
      </c>
      <c r="CY277" s="845" t="s">
        <v>798</v>
      </c>
      <c r="CZ277" s="845" t="s">
        <v>798</v>
      </c>
      <c r="DA277" s="845" t="s">
        <v>798</v>
      </c>
      <c r="DB277" s="845" t="s">
        <v>798</v>
      </c>
      <c r="DC277" s="845" t="s">
        <v>798</v>
      </c>
      <c r="DD277" s="845" t="s">
        <v>798</v>
      </c>
      <c r="DE277" s="845" t="s">
        <v>798</v>
      </c>
      <c r="DF277" s="845" t="s">
        <v>798</v>
      </c>
      <c r="DG277" s="845" t="s">
        <v>798</v>
      </c>
      <c r="DH277" s="845" t="s">
        <v>798</v>
      </c>
      <c r="DI277" s="845" t="s">
        <v>798</v>
      </c>
      <c r="DJ277" s="845" t="s">
        <v>798</v>
      </c>
      <c r="DK277" s="845" t="s">
        <v>798</v>
      </c>
      <c r="DL277" s="845" t="s">
        <v>798</v>
      </c>
      <c r="DM277" s="845" t="s">
        <v>798</v>
      </c>
      <c r="DN277" s="845" t="s">
        <v>798</v>
      </c>
      <c r="DO277" s="845" t="s">
        <v>798</v>
      </c>
      <c r="DP277" s="845" t="s">
        <v>798</v>
      </c>
      <c r="DQ277" s="845" t="s">
        <v>798</v>
      </c>
      <c r="DR277" s="845" t="s">
        <v>798</v>
      </c>
      <c r="DS277" s="845" t="s">
        <v>798</v>
      </c>
      <c r="DT277" s="845" t="s">
        <v>798</v>
      </c>
      <c r="DU277" s="845" t="s">
        <v>798</v>
      </c>
      <c r="DV277" s="845" t="s">
        <v>798</v>
      </c>
      <c r="DW277" s="845" t="s">
        <v>798</v>
      </c>
      <c r="DX277" s="845" t="s">
        <v>798</v>
      </c>
      <c r="DY277" s="845" t="s">
        <v>798</v>
      </c>
      <c r="DZ277" s="845" t="s">
        <v>798</v>
      </c>
      <c r="EA277" s="845" t="s">
        <v>798</v>
      </c>
      <c r="EB277" s="845" t="s">
        <v>798</v>
      </c>
      <c r="EC277" s="845" t="s">
        <v>798</v>
      </c>
      <c r="ED277" s="845" t="s">
        <v>798</v>
      </c>
      <c r="EE277" s="845" t="s">
        <v>798</v>
      </c>
      <c r="EF277" s="845" t="s">
        <v>798</v>
      </c>
    </row>
    <row r="278" spans="1:136" x14ac:dyDescent="0.2">
      <c r="A278" s="845">
        <v>274</v>
      </c>
      <c r="B278" s="845">
        <v>10</v>
      </c>
      <c r="C278" s="845" t="s">
        <v>798</v>
      </c>
      <c r="D278" s="845" t="s">
        <v>798</v>
      </c>
      <c r="E278" s="845" t="s">
        <v>798</v>
      </c>
      <c r="F278" s="845" t="s">
        <v>798</v>
      </c>
      <c r="G278" s="845" t="s">
        <v>798</v>
      </c>
      <c r="H278" s="845" t="s">
        <v>798</v>
      </c>
      <c r="I278" s="845" t="s">
        <v>798</v>
      </c>
      <c r="J278" s="845" t="s">
        <v>798</v>
      </c>
      <c r="K278" s="845" t="s">
        <v>798</v>
      </c>
      <c r="L278" s="845" t="s">
        <v>798</v>
      </c>
      <c r="M278" s="845" t="s">
        <v>798</v>
      </c>
      <c r="N278" s="845" t="s">
        <v>798</v>
      </c>
      <c r="O278" s="845" t="s">
        <v>798</v>
      </c>
      <c r="P278" s="845" t="s">
        <v>798</v>
      </c>
      <c r="Q278" s="845" t="s">
        <v>798</v>
      </c>
      <c r="R278" s="845" t="s">
        <v>798</v>
      </c>
      <c r="S278" s="845" t="s">
        <v>798</v>
      </c>
      <c r="T278" s="845" t="s">
        <v>798</v>
      </c>
      <c r="U278" s="845" t="s">
        <v>798</v>
      </c>
      <c r="V278" s="845" t="s">
        <v>798</v>
      </c>
      <c r="W278" s="845" t="s">
        <v>798</v>
      </c>
      <c r="X278" s="845" t="s">
        <v>798</v>
      </c>
      <c r="Y278" s="845" t="s">
        <v>798</v>
      </c>
      <c r="Z278" s="845" t="s">
        <v>798</v>
      </c>
      <c r="AA278" s="845" t="s">
        <v>798</v>
      </c>
      <c r="AB278" s="845" t="s">
        <v>798</v>
      </c>
      <c r="AC278" s="845" t="s">
        <v>798</v>
      </c>
      <c r="AD278" s="845" t="s">
        <v>798</v>
      </c>
      <c r="AE278" s="845" t="s">
        <v>798</v>
      </c>
      <c r="AF278" s="845" t="s">
        <v>798</v>
      </c>
      <c r="AG278" s="845" t="s">
        <v>798</v>
      </c>
      <c r="AH278" s="845" t="s">
        <v>798</v>
      </c>
      <c r="AI278" s="845" t="s">
        <v>798</v>
      </c>
      <c r="AJ278" s="845" t="s">
        <v>798</v>
      </c>
      <c r="AK278" s="845" t="s">
        <v>798</v>
      </c>
      <c r="AL278" s="845" t="s">
        <v>798</v>
      </c>
      <c r="AM278" s="845" t="s">
        <v>798</v>
      </c>
      <c r="AN278" s="845" t="s">
        <v>798</v>
      </c>
      <c r="AO278" s="845" t="s">
        <v>798</v>
      </c>
      <c r="AP278" s="845" t="s">
        <v>798</v>
      </c>
      <c r="AQ278" s="845" t="s">
        <v>798</v>
      </c>
      <c r="AR278" s="845" t="s">
        <v>798</v>
      </c>
      <c r="AS278" s="845" t="s">
        <v>798</v>
      </c>
      <c r="AT278" s="845" t="s">
        <v>798</v>
      </c>
      <c r="AU278" s="845" t="s">
        <v>798</v>
      </c>
      <c r="AV278" s="845" t="s">
        <v>798</v>
      </c>
      <c r="AW278" s="845" t="s">
        <v>798</v>
      </c>
      <c r="AX278" s="845" t="s">
        <v>798</v>
      </c>
      <c r="AY278" s="845" t="s">
        <v>798</v>
      </c>
      <c r="AZ278" s="845" t="s">
        <v>798</v>
      </c>
      <c r="BA278" s="845" t="s">
        <v>798</v>
      </c>
      <c r="BB278" s="845" t="s">
        <v>798</v>
      </c>
      <c r="BC278" s="845" t="s">
        <v>798</v>
      </c>
      <c r="BD278" s="845" t="s">
        <v>798</v>
      </c>
      <c r="BE278" s="845" t="s">
        <v>798</v>
      </c>
      <c r="BF278" s="845" t="s">
        <v>798</v>
      </c>
      <c r="BG278" s="845" t="s">
        <v>798</v>
      </c>
      <c r="BH278" s="845" t="s">
        <v>798</v>
      </c>
      <c r="BI278" s="845" t="s">
        <v>798</v>
      </c>
      <c r="BJ278" s="845" t="s">
        <v>798</v>
      </c>
      <c r="BK278" s="845" t="s">
        <v>798</v>
      </c>
      <c r="BL278" s="845" t="s">
        <v>798</v>
      </c>
      <c r="BM278" s="845" t="s">
        <v>798</v>
      </c>
      <c r="BN278" s="845" t="s">
        <v>798</v>
      </c>
      <c r="BO278" s="845" t="s">
        <v>798</v>
      </c>
      <c r="BP278" s="845" t="s">
        <v>798</v>
      </c>
      <c r="BQ278" s="845" t="s">
        <v>798</v>
      </c>
      <c r="BR278" s="845" t="s">
        <v>798</v>
      </c>
      <c r="BS278" s="845" t="s">
        <v>798</v>
      </c>
      <c r="BT278" s="845" t="s">
        <v>798</v>
      </c>
      <c r="BU278" s="845" t="s">
        <v>798</v>
      </c>
      <c r="BV278" s="845" t="s">
        <v>798</v>
      </c>
      <c r="BW278" s="845" t="s">
        <v>798</v>
      </c>
      <c r="BX278" s="845" t="s">
        <v>798</v>
      </c>
      <c r="BY278" s="845" t="s">
        <v>798</v>
      </c>
      <c r="BZ278" s="845" t="s">
        <v>798</v>
      </c>
      <c r="CA278" s="845" t="s">
        <v>798</v>
      </c>
      <c r="CB278" s="845" t="s">
        <v>798</v>
      </c>
      <c r="CC278" s="845" t="s">
        <v>798</v>
      </c>
      <c r="CD278" s="845" t="s">
        <v>798</v>
      </c>
      <c r="CE278" s="845" t="s">
        <v>798</v>
      </c>
      <c r="CF278" s="845" t="s">
        <v>798</v>
      </c>
      <c r="CG278" s="845" t="s">
        <v>798</v>
      </c>
      <c r="CH278" s="845" t="s">
        <v>798</v>
      </c>
      <c r="CI278" s="845" t="s">
        <v>798</v>
      </c>
      <c r="CJ278" s="845" t="s">
        <v>798</v>
      </c>
      <c r="CK278" s="845" t="s">
        <v>798</v>
      </c>
      <c r="CL278" s="845" t="s">
        <v>798</v>
      </c>
      <c r="CM278" s="845" t="s">
        <v>798</v>
      </c>
      <c r="CN278" s="845" t="s">
        <v>798</v>
      </c>
      <c r="CO278" s="845" t="s">
        <v>798</v>
      </c>
      <c r="CP278" s="845" t="s">
        <v>798</v>
      </c>
      <c r="CQ278" s="845" t="s">
        <v>798</v>
      </c>
      <c r="CR278" s="845" t="s">
        <v>798</v>
      </c>
      <c r="CS278" s="845" t="s">
        <v>798</v>
      </c>
      <c r="CT278" s="845" t="s">
        <v>798</v>
      </c>
      <c r="CU278" s="845" t="s">
        <v>798</v>
      </c>
      <c r="CV278" s="845" t="s">
        <v>798</v>
      </c>
      <c r="CW278" s="845" t="s">
        <v>798</v>
      </c>
      <c r="CX278" s="845" t="s">
        <v>798</v>
      </c>
      <c r="CY278" s="845" t="s">
        <v>798</v>
      </c>
      <c r="CZ278" s="845" t="s">
        <v>798</v>
      </c>
      <c r="DA278" s="845" t="s">
        <v>798</v>
      </c>
      <c r="DB278" s="845" t="s">
        <v>798</v>
      </c>
      <c r="DC278" s="845" t="s">
        <v>798</v>
      </c>
      <c r="DD278" s="845" t="s">
        <v>798</v>
      </c>
      <c r="DE278" s="845" t="s">
        <v>798</v>
      </c>
      <c r="DF278" s="845" t="s">
        <v>798</v>
      </c>
      <c r="DG278" s="845" t="s">
        <v>798</v>
      </c>
      <c r="DH278" s="845" t="s">
        <v>798</v>
      </c>
      <c r="DI278" s="845" t="s">
        <v>798</v>
      </c>
      <c r="DJ278" s="845" t="s">
        <v>798</v>
      </c>
      <c r="DK278" s="845" t="s">
        <v>798</v>
      </c>
      <c r="DL278" s="845" t="s">
        <v>798</v>
      </c>
      <c r="DM278" s="845" t="s">
        <v>798</v>
      </c>
      <c r="DN278" s="845" t="s">
        <v>798</v>
      </c>
      <c r="DO278" s="845" t="s">
        <v>798</v>
      </c>
      <c r="DP278" s="845" t="s">
        <v>798</v>
      </c>
      <c r="DQ278" s="845" t="s">
        <v>798</v>
      </c>
      <c r="DR278" s="845" t="s">
        <v>798</v>
      </c>
      <c r="DS278" s="845" t="s">
        <v>798</v>
      </c>
      <c r="DT278" s="845" t="s">
        <v>798</v>
      </c>
      <c r="DU278" s="845" t="s">
        <v>798</v>
      </c>
      <c r="DV278" s="845" t="s">
        <v>798</v>
      </c>
      <c r="DW278" s="845" t="s">
        <v>798</v>
      </c>
      <c r="DX278" s="845" t="s">
        <v>798</v>
      </c>
      <c r="DY278" s="845" t="s">
        <v>798</v>
      </c>
      <c r="DZ278" s="845" t="s">
        <v>798</v>
      </c>
      <c r="EA278" s="845" t="s">
        <v>798</v>
      </c>
      <c r="EB278" s="845" t="s">
        <v>798</v>
      </c>
      <c r="EC278" s="845" t="s">
        <v>798</v>
      </c>
      <c r="ED278" s="845" t="s">
        <v>798</v>
      </c>
      <c r="EE278" s="845" t="s">
        <v>798</v>
      </c>
      <c r="EF278" s="845" t="s">
        <v>798</v>
      </c>
    </row>
    <row r="279" spans="1:136" x14ac:dyDescent="0.2">
      <c r="A279" s="845">
        <v>275</v>
      </c>
      <c r="B279" s="845">
        <v>11</v>
      </c>
      <c r="C279" s="845" t="s">
        <v>798</v>
      </c>
      <c r="D279" s="845" t="s">
        <v>798</v>
      </c>
      <c r="E279" s="845" t="s">
        <v>798</v>
      </c>
      <c r="F279" s="845" t="s">
        <v>798</v>
      </c>
      <c r="G279" s="845" t="s">
        <v>798</v>
      </c>
      <c r="H279" s="845" t="s">
        <v>798</v>
      </c>
      <c r="I279" s="845" t="s">
        <v>798</v>
      </c>
      <c r="J279" s="845" t="s">
        <v>798</v>
      </c>
      <c r="K279" s="845" t="s">
        <v>798</v>
      </c>
      <c r="L279" s="845" t="s">
        <v>798</v>
      </c>
      <c r="M279" s="845" t="s">
        <v>798</v>
      </c>
      <c r="N279" s="845" t="s">
        <v>798</v>
      </c>
      <c r="O279" s="845" t="s">
        <v>798</v>
      </c>
      <c r="P279" s="845" t="s">
        <v>798</v>
      </c>
      <c r="Q279" s="845" t="s">
        <v>798</v>
      </c>
      <c r="R279" s="845" t="s">
        <v>798</v>
      </c>
      <c r="S279" s="845" t="s">
        <v>798</v>
      </c>
      <c r="T279" s="845" t="s">
        <v>798</v>
      </c>
      <c r="U279" s="845" t="s">
        <v>798</v>
      </c>
      <c r="V279" s="845" t="s">
        <v>798</v>
      </c>
      <c r="W279" s="845" t="s">
        <v>798</v>
      </c>
      <c r="X279" s="845" t="s">
        <v>798</v>
      </c>
      <c r="Y279" s="845" t="s">
        <v>798</v>
      </c>
      <c r="Z279" s="845" t="s">
        <v>798</v>
      </c>
      <c r="AA279" s="845" t="s">
        <v>798</v>
      </c>
      <c r="AB279" s="845" t="s">
        <v>798</v>
      </c>
      <c r="AC279" s="845" t="s">
        <v>798</v>
      </c>
      <c r="AD279" s="845" t="s">
        <v>798</v>
      </c>
      <c r="AE279" s="845" t="s">
        <v>798</v>
      </c>
      <c r="AF279" s="845" t="s">
        <v>798</v>
      </c>
      <c r="AG279" s="845" t="s">
        <v>798</v>
      </c>
      <c r="AH279" s="845" t="s">
        <v>798</v>
      </c>
      <c r="AI279" s="845" t="s">
        <v>798</v>
      </c>
      <c r="AJ279" s="845" t="s">
        <v>798</v>
      </c>
      <c r="AK279" s="845" t="s">
        <v>798</v>
      </c>
      <c r="AL279" s="845" t="s">
        <v>798</v>
      </c>
      <c r="AM279" s="845" t="s">
        <v>798</v>
      </c>
      <c r="AN279" s="845" t="s">
        <v>798</v>
      </c>
      <c r="AO279" s="845" t="s">
        <v>798</v>
      </c>
      <c r="AP279" s="845" t="s">
        <v>798</v>
      </c>
      <c r="AQ279" s="845" t="s">
        <v>798</v>
      </c>
      <c r="AR279" s="845" t="s">
        <v>798</v>
      </c>
      <c r="AS279" s="845" t="s">
        <v>798</v>
      </c>
      <c r="AT279" s="845" t="s">
        <v>798</v>
      </c>
      <c r="AU279" s="845" t="s">
        <v>798</v>
      </c>
      <c r="AV279" s="845" t="s">
        <v>798</v>
      </c>
      <c r="AW279" s="845" t="s">
        <v>798</v>
      </c>
      <c r="AX279" s="845" t="s">
        <v>798</v>
      </c>
      <c r="AY279" s="845" t="s">
        <v>798</v>
      </c>
      <c r="AZ279" s="845" t="s">
        <v>798</v>
      </c>
      <c r="BA279" s="845" t="s">
        <v>798</v>
      </c>
      <c r="BB279" s="845" t="s">
        <v>798</v>
      </c>
      <c r="BC279" s="845" t="s">
        <v>798</v>
      </c>
      <c r="BD279" s="845" t="s">
        <v>798</v>
      </c>
      <c r="BE279" s="845" t="s">
        <v>798</v>
      </c>
      <c r="BF279" s="845" t="s">
        <v>798</v>
      </c>
      <c r="BG279" s="845" t="s">
        <v>798</v>
      </c>
      <c r="BH279" s="845" t="s">
        <v>798</v>
      </c>
      <c r="BI279" s="845" t="s">
        <v>798</v>
      </c>
      <c r="BJ279" s="845" t="s">
        <v>798</v>
      </c>
      <c r="BK279" s="845" t="s">
        <v>798</v>
      </c>
      <c r="BL279" s="845" t="s">
        <v>798</v>
      </c>
      <c r="BM279" s="845" t="s">
        <v>798</v>
      </c>
      <c r="BN279" s="845" t="s">
        <v>798</v>
      </c>
      <c r="BO279" s="845" t="s">
        <v>798</v>
      </c>
      <c r="BP279" s="845" t="s">
        <v>798</v>
      </c>
      <c r="BQ279" s="845" t="s">
        <v>798</v>
      </c>
      <c r="BR279" s="845" t="s">
        <v>798</v>
      </c>
      <c r="BS279" s="845" t="s">
        <v>798</v>
      </c>
      <c r="BT279" s="845" t="s">
        <v>798</v>
      </c>
      <c r="BU279" s="845" t="s">
        <v>798</v>
      </c>
      <c r="BV279" s="845" t="s">
        <v>798</v>
      </c>
      <c r="BW279" s="845" t="s">
        <v>798</v>
      </c>
      <c r="BX279" s="845" t="s">
        <v>798</v>
      </c>
      <c r="BY279" s="845" t="s">
        <v>798</v>
      </c>
      <c r="BZ279" s="845" t="s">
        <v>798</v>
      </c>
      <c r="CA279" s="845" t="s">
        <v>798</v>
      </c>
      <c r="CB279" s="845" t="s">
        <v>798</v>
      </c>
      <c r="CC279" s="845" t="s">
        <v>798</v>
      </c>
      <c r="CD279" s="845" t="s">
        <v>798</v>
      </c>
      <c r="CE279" s="845" t="s">
        <v>798</v>
      </c>
      <c r="CF279" s="845" t="s">
        <v>798</v>
      </c>
      <c r="CG279" s="845" t="s">
        <v>798</v>
      </c>
      <c r="CH279" s="845" t="s">
        <v>798</v>
      </c>
      <c r="CI279" s="845" t="s">
        <v>798</v>
      </c>
      <c r="CJ279" s="845" t="s">
        <v>798</v>
      </c>
      <c r="CK279" s="845" t="s">
        <v>798</v>
      </c>
      <c r="CL279" s="845" t="s">
        <v>798</v>
      </c>
      <c r="CM279" s="845" t="s">
        <v>798</v>
      </c>
      <c r="CN279" s="845" t="s">
        <v>798</v>
      </c>
      <c r="CO279" s="845" t="s">
        <v>798</v>
      </c>
      <c r="CP279" s="845" t="s">
        <v>798</v>
      </c>
      <c r="CQ279" s="845" t="s">
        <v>798</v>
      </c>
      <c r="CR279" s="845" t="s">
        <v>798</v>
      </c>
      <c r="CS279" s="845" t="s">
        <v>798</v>
      </c>
      <c r="CT279" s="845" t="s">
        <v>798</v>
      </c>
      <c r="CU279" s="845" t="s">
        <v>798</v>
      </c>
      <c r="CV279" s="845" t="s">
        <v>798</v>
      </c>
      <c r="CW279" s="845" t="s">
        <v>798</v>
      </c>
      <c r="CX279" s="845" t="s">
        <v>798</v>
      </c>
      <c r="CY279" s="845" t="s">
        <v>798</v>
      </c>
      <c r="CZ279" s="845" t="s">
        <v>798</v>
      </c>
      <c r="DA279" s="845" t="s">
        <v>798</v>
      </c>
      <c r="DB279" s="845" t="s">
        <v>798</v>
      </c>
      <c r="DC279" s="845" t="s">
        <v>798</v>
      </c>
      <c r="DD279" s="845" t="s">
        <v>798</v>
      </c>
      <c r="DE279" s="845" t="s">
        <v>798</v>
      </c>
      <c r="DF279" s="845" t="s">
        <v>798</v>
      </c>
      <c r="DG279" s="845" t="s">
        <v>798</v>
      </c>
      <c r="DH279" s="845" t="s">
        <v>798</v>
      </c>
      <c r="DI279" s="845" t="s">
        <v>798</v>
      </c>
      <c r="DJ279" s="845" t="s">
        <v>798</v>
      </c>
      <c r="DK279" s="845" t="s">
        <v>798</v>
      </c>
      <c r="DL279" s="845" t="s">
        <v>798</v>
      </c>
      <c r="DM279" s="845" t="s">
        <v>798</v>
      </c>
      <c r="DN279" s="845" t="s">
        <v>798</v>
      </c>
      <c r="DO279" s="845" t="s">
        <v>798</v>
      </c>
      <c r="DP279" s="845" t="s">
        <v>798</v>
      </c>
      <c r="DQ279" s="845" t="s">
        <v>798</v>
      </c>
      <c r="DR279" s="845" t="s">
        <v>798</v>
      </c>
      <c r="DS279" s="845" t="s">
        <v>798</v>
      </c>
      <c r="DT279" s="845" t="s">
        <v>798</v>
      </c>
      <c r="DU279" s="845" t="s">
        <v>798</v>
      </c>
      <c r="DV279" s="845" t="s">
        <v>798</v>
      </c>
      <c r="DW279" s="845" t="s">
        <v>798</v>
      </c>
      <c r="DX279" s="845" t="s">
        <v>798</v>
      </c>
      <c r="DY279" s="845" t="s">
        <v>798</v>
      </c>
      <c r="DZ279" s="845" t="s">
        <v>798</v>
      </c>
      <c r="EA279" s="845" t="s">
        <v>798</v>
      </c>
      <c r="EB279" s="845" t="s">
        <v>798</v>
      </c>
      <c r="EC279" s="845" t="s">
        <v>798</v>
      </c>
      <c r="ED279" s="845" t="s">
        <v>798</v>
      </c>
      <c r="EE279" s="845" t="s">
        <v>798</v>
      </c>
      <c r="EF279" s="845" t="s">
        <v>798</v>
      </c>
    </row>
    <row r="280" spans="1:136" x14ac:dyDescent="0.2">
      <c r="A280" s="845">
        <v>276</v>
      </c>
      <c r="B280" s="845">
        <v>12</v>
      </c>
      <c r="C280" s="845" t="s">
        <v>798</v>
      </c>
      <c r="D280" s="845" t="s">
        <v>798</v>
      </c>
      <c r="E280" s="845" t="s">
        <v>798</v>
      </c>
      <c r="F280" s="845" t="s">
        <v>798</v>
      </c>
      <c r="G280" s="845" t="s">
        <v>798</v>
      </c>
      <c r="H280" s="845" t="s">
        <v>798</v>
      </c>
      <c r="I280" s="845" t="s">
        <v>798</v>
      </c>
      <c r="J280" s="845" t="s">
        <v>798</v>
      </c>
      <c r="K280" s="845" t="s">
        <v>798</v>
      </c>
      <c r="L280" s="845" t="s">
        <v>798</v>
      </c>
      <c r="M280" s="845" t="s">
        <v>798</v>
      </c>
      <c r="N280" s="845" t="s">
        <v>798</v>
      </c>
      <c r="O280" s="845" t="s">
        <v>798</v>
      </c>
      <c r="P280" s="845" t="s">
        <v>798</v>
      </c>
      <c r="Q280" s="845" t="s">
        <v>798</v>
      </c>
      <c r="R280" s="845" t="s">
        <v>798</v>
      </c>
      <c r="S280" s="845" t="s">
        <v>798</v>
      </c>
      <c r="T280" s="845" t="s">
        <v>798</v>
      </c>
      <c r="U280" s="845" t="s">
        <v>798</v>
      </c>
      <c r="V280" s="845" t="s">
        <v>798</v>
      </c>
      <c r="W280" s="845" t="s">
        <v>798</v>
      </c>
      <c r="X280" s="845" t="s">
        <v>798</v>
      </c>
      <c r="Y280" s="845" t="s">
        <v>798</v>
      </c>
      <c r="Z280" s="845" t="s">
        <v>798</v>
      </c>
      <c r="AA280" s="845" t="s">
        <v>798</v>
      </c>
      <c r="AB280" s="845" t="s">
        <v>798</v>
      </c>
      <c r="AC280" s="845" t="s">
        <v>798</v>
      </c>
      <c r="AD280" s="845" t="s">
        <v>798</v>
      </c>
      <c r="AE280" s="845" t="s">
        <v>798</v>
      </c>
      <c r="AF280" s="845" t="s">
        <v>798</v>
      </c>
      <c r="AG280" s="845" t="s">
        <v>798</v>
      </c>
      <c r="AH280" s="845" t="s">
        <v>798</v>
      </c>
      <c r="AI280" s="845" t="s">
        <v>798</v>
      </c>
      <c r="AJ280" s="845" t="s">
        <v>798</v>
      </c>
      <c r="AK280" s="845" t="s">
        <v>798</v>
      </c>
      <c r="AL280" s="845" t="s">
        <v>798</v>
      </c>
      <c r="AM280" s="845" t="s">
        <v>798</v>
      </c>
      <c r="AN280" s="845" t="s">
        <v>798</v>
      </c>
      <c r="AO280" s="845" t="s">
        <v>798</v>
      </c>
      <c r="AP280" s="845" t="s">
        <v>798</v>
      </c>
      <c r="AQ280" s="845" t="s">
        <v>798</v>
      </c>
      <c r="AR280" s="845" t="s">
        <v>798</v>
      </c>
      <c r="AS280" s="845" t="s">
        <v>798</v>
      </c>
      <c r="AT280" s="845" t="s">
        <v>798</v>
      </c>
      <c r="AU280" s="845" t="s">
        <v>798</v>
      </c>
      <c r="AV280" s="845" t="s">
        <v>798</v>
      </c>
      <c r="AW280" s="845" t="s">
        <v>798</v>
      </c>
      <c r="AX280" s="845" t="s">
        <v>798</v>
      </c>
      <c r="AY280" s="845" t="s">
        <v>798</v>
      </c>
      <c r="AZ280" s="845" t="s">
        <v>798</v>
      </c>
      <c r="BA280" s="845" t="s">
        <v>798</v>
      </c>
      <c r="BB280" s="845" t="s">
        <v>798</v>
      </c>
      <c r="BC280" s="845" t="s">
        <v>798</v>
      </c>
      <c r="BD280" s="845" t="s">
        <v>798</v>
      </c>
      <c r="BE280" s="845" t="s">
        <v>798</v>
      </c>
      <c r="BF280" s="845" t="s">
        <v>798</v>
      </c>
      <c r="BG280" s="845" t="s">
        <v>798</v>
      </c>
      <c r="BH280" s="845" t="s">
        <v>798</v>
      </c>
      <c r="BI280" s="845" t="s">
        <v>798</v>
      </c>
      <c r="BJ280" s="845" t="s">
        <v>798</v>
      </c>
      <c r="BK280" s="845" t="s">
        <v>798</v>
      </c>
      <c r="BL280" s="845" t="s">
        <v>798</v>
      </c>
      <c r="BM280" s="845" t="s">
        <v>798</v>
      </c>
      <c r="BN280" s="845" t="s">
        <v>798</v>
      </c>
      <c r="BO280" s="845" t="s">
        <v>798</v>
      </c>
      <c r="BP280" s="845" t="s">
        <v>798</v>
      </c>
      <c r="BQ280" s="845" t="s">
        <v>798</v>
      </c>
      <c r="BR280" s="845" t="s">
        <v>798</v>
      </c>
      <c r="BS280" s="845" t="s">
        <v>798</v>
      </c>
      <c r="BT280" s="845" t="s">
        <v>798</v>
      </c>
      <c r="BU280" s="845" t="s">
        <v>798</v>
      </c>
      <c r="BV280" s="845" t="s">
        <v>798</v>
      </c>
      <c r="BW280" s="845" t="s">
        <v>798</v>
      </c>
      <c r="BX280" s="845" t="s">
        <v>798</v>
      </c>
      <c r="BY280" s="845" t="s">
        <v>798</v>
      </c>
      <c r="BZ280" s="845" t="s">
        <v>798</v>
      </c>
      <c r="CA280" s="845" t="s">
        <v>798</v>
      </c>
      <c r="CB280" s="845" t="s">
        <v>798</v>
      </c>
      <c r="CC280" s="845" t="s">
        <v>798</v>
      </c>
      <c r="CD280" s="845" t="s">
        <v>798</v>
      </c>
      <c r="CE280" s="845" t="s">
        <v>798</v>
      </c>
      <c r="CF280" s="845" t="s">
        <v>798</v>
      </c>
      <c r="CG280" s="845" t="s">
        <v>798</v>
      </c>
      <c r="CH280" s="845" t="s">
        <v>798</v>
      </c>
      <c r="CI280" s="845" t="s">
        <v>798</v>
      </c>
      <c r="CJ280" s="845" t="s">
        <v>798</v>
      </c>
      <c r="CK280" s="845" t="s">
        <v>798</v>
      </c>
      <c r="CL280" s="845" t="s">
        <v>798</v>
      </c>
      <c r="CM280" s="845" t="s">
        <v>798</v>
      </c>
      <c r="CN280" s="845" t="s">
        <v>798</v>
      </c>
      <c r="CO280" s="845" t="s">
        <v>798</v>
      </c>
      <c r="CP280" s="845" t="s">
        <v>798</v>
      </c>
      <c r="CQ280" s="845" t="s">
        <v>798</v>
      </c>
      <c r="CR280" s="845" t="s">
        <v>798</v>
      </c>
      <c r="CS280" s="845" t="s">
        <v>798</v>
      </c>
      <c r="CT280" s="845" t="s">
        <v>798</v>
      </c>
      <c r="CU280" s="845" t="s">
        <v>798</v>
      </c>
      <c r="CV280" s="845" t="s">
        <v>798</v>
      </c>
      <c r="CW280" s="845" t="s">
        <v>798</v>
      </c>
      <c r="CX280" s="845" t="s">
        <v>798</v>
      </c>
      <c r="CY280" s="845" t="s">
        <v>798</v>
      </c>
      <c r="CZ280" s="845" t="s">
        <v>798</v>
      </c>
      <c r="DA280" s="845" t="s">
        <v>798</v>
      </c>
      <c r="DB280" s="845" t="s">
        <v>798</v>
      </c>
      <c r="DC280" s="845" t="s">
        <v>798</v>
      </c>
      <c r="DD280" s="845" t="s">
        <v>798</v>
      </c>
      <c r="DE280" s="845" t="s">
        <v>798</v>
      </c>
      <c r="DF280" s="845" t="s">
        <v>798</v>
      </c>
      <c r="DG280" s="845" t="s">
        <v>798</v>
      </c>
      <c r="DH280" s="845" t="s">
        <v>798</v>
      </c>
      <c r="DI280" s="845" t="s">
        <v>798</v>
      </c>
      <c r="DJ280" s="845" t="s">
        <v>798</v>
      </c>
      <c r="DK280" s="845" t="s">
        <v>798</v>
      </c>
      <c r="DL280" s="845" t="s">
        <v>798</v>
      </c>
      <c r="DM280" s="845" t="s">
        <v>798</v>
      </c>
      <c r="DN280" s="845" t="s">
        <v>798</v>
      </c>
      <c r="DO280" s="845" t="s">
        <v>798</v>
      </c>
      <c r="DP280" s="845" t="s">
        <v>798</v>
      </c>
      <c r="DQ280" s="845" t="s">
        <v>798</v>
      </c>
      <c r="DR280" s="845" t="s">
        <v>798</v>
      </c>
      <c r="DS280" s="845" t="s">
        <v>798</v>
      </c>
      <c r="DT280" s="845" t="s">
        <v>798</v>
      </c>
      <c r="DU280" s="845" t="s">
        <v>798</v>
      </c>
      <c r="DV280" s="845" t="s">
        <v>798</v>
      </c>
      <c r="DW280" s="845" t="s">
        <v>798</v>
      </c>
      <c r="DX280" s="845" t="s">
        <v>798</v>
      </c>
      <c r="DY280" s="845" t="s">
        <v>798</v>
      </c>
      <c r="DZ280" s="845" t="s">
        <v>798</v>
      </c>
      <c r="EA280" s="845" t="s">
        <v>798</v>
      </c>
      <c r="EB280" s="845" t="s">
        <v>798</v>
      </c>
      <c r="EC280" s="845" t="s">
        <v>798</v>
      </c>
      <c r="ED280" s="845" t="s">
        <v>798</v>
      </c>
      <c r="EE280" s="845" t="s">
        <v>798</v>
      </c>
      <c r="EF280" s="845" t="s">
        <v>798</v>
      </c>
    </row>
    <row r="281" spans="1:136" x14ac:dyDescent="0.2">
      <c r="A281" s="845">
        <v>277</v>
      </c>
      <c r="B281" s="845">
        <v>1</v>
      </c>
      <c r="C281" s="845" t="s">
        <v>798</v>
      </c>
      <c r="D281" s="845" t="s">
        <v>798</v>
      </c>
      <c r="E281" s="845" t="s">
        <v>798</v>
      </c>
      <c r="F281" s="845" t="s">
        <v>798</v>
      </c>
      <c r="G281" s="845" t="s">
        <v>798</v>
      </c>
      <c r="H281" s="845" t="s">
        <v>798</v>
      </c>
      <c r="I281" s="845" t="s">
        <v>798</v>
      </c>
      <c r="J281" s="845" t="s">
        <v>798</v>
      </c>
      <c r="K281" s="845" t="s">
        <v>798</v>
      </c>
      <c r="L281" s="845" t="s">
        <v>798</v>
      </c>
      <c r="M281" s="845" t="s">
        <v>798</v>
      </c>
      <c r="N281" s="845" t="s">
        <v>798</v>
      </c>
      <c r="O281" s="845" t="s">
        <v>798</v>
      </c>
      <c r="P281" s="845" t="s">
        <v>798</v>
      </c>
      <c r="Q281" s="845" t="s">
        <v>798</v>
      </c>
      <c r="R281" s="845" t="s">
        <v>798</v>
      </c>
      <c r="S281" s="845" t="s">
        <v>798</v>
      </c>
      <c r="T281" s="845" t="s">
        <v>798</v>
      </c>
      <c r="U281" s="845" t="s">
        <v>798</v>
      </c>
      <c r="V281" s="845" t="s">
        <v>798</v>
      </c>
      <c r="W281" s="845" t="s">
        <v>798</v>
      </c>
      <c r="X281" s="845" t="s">
        <v>798</v>
      </c>
      <c r="Y281" s="845" t="s">
        <v>798</v>
      </c>
      <c r="Z281" s="845" t="s">
        <v>798</v>
      </c>
      <c r="AA281" s="845" t="s">
        <v>798</v>
      </c>
      <c r="AB281" s="845" t="s">
        <v>798</v>
      </c>
      <c r="AC281" s="845" t="s">
        <v>798</v>
      </c>
      <c r="AD281" s="845" t="s">
        <v>798</v>
      </c>
      <c r="AE281" s="845" t="s">
        <v>798</v>
      </c>
      <c r="AF281" s="845" t="s">
        <v>798</v>
      </c>
      <c r="AG281" s="845" t="s">
        <v>798</v>
      </c>
      <c r="AH281" s="845" t="s">
        <v>798</v>
      </c>
      <c r="AI281" s="845" t="s">
        <v>798</v>
      </c>
      <c r="AJ281" s="845" t="s">
        <v>798</v>
      </c>
      <c r="AK281" s="845" t="s">
        <v>798</v>
      </c>
      <c r="AL281" s="845" t="s">
        <v>798</v>
      </c>
      <c r="AM281" s="845" t="s">
        <v>798</v>
      </c>
      <c r="AN281" s="845" t="s">
        <v>798</v>
      </c>
      <c r="AO281" s="845" t="s">
        <v>798</v>
      </c>
      <c r="AP281" s="845" t="s">
        <v>798</v>
      </c>
      <c r="AQ281" s="845" t="s">
        <v>798</v>
      </c>
      <c r="AR281" s="845" t="s">
        <v>798</v>
      </c>
      <c r="AS281" s="845" t="s">
        <v>798</v>
      </c>
      <c r="AT281" s="845" t="s">
        <v>798</v>
      </c>
      <c r="AU281" s="845" t="s">
        <v>798</v>
      </c>
      <c r="AV281" s="845" t="s">
        <v>798</v>
      </c>
      <c r="AW281" s="845" t="s">
        <v>798</v>
      </c>
      <c r="AX281" s="845" t="s">
        <v>798</v>
      </c>
      <c r="AY281" s="845" t="s">
        <v>798</v>
      </c>
      <c r="AZ281" s="845" t="s">
        <v>798</v>
      </c>
      <c r="BA281" s="845" t="s">
        <v>798</v>
      </c>
      <c r="BB281" s="845" t="s">
        <v>798</v>
      </c>
      <c r="BC281" s="845" t="s">
        <v>798</v>
      </c>
      <c r="BD281" s="845" t="s">
        <v>798</v>
      </c>
      <c r="BE281" s="845" t="s">
        <v>798</v>
      </c>
      <c r="BF281" s="845" t="s">
        <v>798</v>
      </c>
      <c r="BG281" s="845" t="s">
        <v>798</v>
      </c>
      <c r="BH281" s="845" t="s">
        <v>798</v>
      </c>
      <c r="BI281" s="845" t="s">
        <v>798</v>
      </c>
      <c r="BJ281" s="845" t="s">
        <v>798</v>
      </c>
      <c r="BK281" s="845" t="s">
        <v>798</v>
      </c>
      <c r="BL281" s="845" t="s">
        <v>798</v>
      </c>
      <c r="BM281" s="845" t="s">
        <v>798</v>
      </c>
      <c r="BN281" s="845" t="s">
        <v>798</v>
      </c>
      <c r="BO281" s="845" t="s">
        <v>798</v>
      </c>
      <c r="BP281" s="845" t="s">
        <v>798</v>
      </c>
      <c r="BQ281" s="845" t="s">
        <v>798</v>
      </c>
      <c r="BR281" s="845" t="s">
        <v>798</v>
      </c>
      <c r="BS281" s="845" t="s">
        <v>798</v>
      </c>
      <c r="BT281" s="845" t="s">
        <v>798</v>
      </c>
      <c r="BU281" s="845" t="s">
        <v>798</v>
      </c>
      <c r="BV281" s="845" t="s">
        <v>798</v>
      </c>
      <c r="BW281" s="845" t="s">
        <v>798</v>
      </c>
      <c r="BX281" s="845" t="s">
        <v>798</v>
      </c>
      <c r="BY281" s="845" t="s">
        <v>798</v>
      </c>
      <c r="BZ281" s="845" t="s">
        <v>798</v>
      </c>
      <c r="CA281" s="845" t="s">
        <v>798</v>
      </c>
      <c r="CB281" s="845" t="s">
        <v>798</v>
      </c>
      <c r="CC281" s="845" t="s">
        <v>798</v>
      </c>
      <c r="CD281" s="845" t="s">
        <v>798</v>
      </c>
      <c r="CE281" s="845" t="s">
        <v>798</v>
      </c>
      <c r="CF281" s="845" t="s">
        <v>798</v>
      </c>
      <c r="CG281" s="845" t="s">
        <v>798</v>
      </c>
      <c r="CH281" s="845" t="s">
        <v>798</v>
      </c>
      <c r="CI281" s="845" t="s">
        <v>798</v>
      </c>
      <c r="CJ281" s="845" t="s">
        <v>798</v>
      </c>
      <c r="CK281" s="845" t="s">
        <v>798</v>
      </c>
      <c r="CL281" s="845" t="s">
        <v>798</v>
      </c>
      <c r="CM281" s="845" t="s">
        <v>798</v>
      </c>
      <c r="CN281" s="845" t="s">
        <v>798</v>
      </c>
      <c r="CO281" s="845" t="s">
        <v>798</v>
      </c>
      <c r="CP281" s="845" t="s">
        <v>798</v>
      </c>
      <c r="CQ281" s="845" t="s">
        <v>798</v>
      </c>
      <c r="CR281" s="845" t="s">
        <v>798</v>
      </c>
      <c r="CS281" s="845" t="s">
        <v>798</v>
      </c>
      <c r="CT281" s="845" t="s">
        <v>798</v>
      </c>
      <c r="CU281" s="845" t="s">
        <v>798</v>
      </c>
      <c r="CV281" s="845" t="s">
        <v>798</v>
      </c>
      <c r="CW281" s="845" t="s">
        <v>798</v>
      </c>
      <c r="CX281" s="845" t="s">
        <v>798</v>
      </c>
      <c r="CY281" s="845" t="s">
        <v>798</v>
      </c>
      <c r="CZ281" s="845" t="s">
        <v>798</v>
      </c>
      <c r="DA281" s="845" t="s">
        <v>798</v>
      </c>
      <c r="DB281" s="845" t="s">
        <v>798</v>
      </c>
      <c r="DC281" s="845" t="s">
        <v>798</v>
      </c>
      <c r="DD281" s="845" t="s">
        <v>798</v>
      </c>
      <c r="DE281" s="845" t="s">
        <v>798</v>
      </c>
      <c r="DF281" s="845" t="s">
        <v>798</v>
      </c>
      <c r="DG281" s="845" t="s">
        <v>798</v>
      </c>
      <c r="DH281" s="845" t="s">
        <v>798</v>
      </c>
      <c r="DI281" s="845" t="s">
        <v>798</v>
      </c>
      <c r="DJ281" s="845" t="s">
        <v>798</v>
      </c>
      <c r="DK281" s="845" t="s">
        <v>798</v>
      </c>
      <c r="DL281" s="845" t="s">
        <v>798</v>
      </c>
      <c r="DM281" s="845" t="s">
        <v>798</v>
      </c>
      <c r="DN281" s="845" t="s">
        <v>798</v>
      </c>
      <c r="DO281" s="845" t="s">
        <v>798</v>
      </c>
      <c r="DP281" s="845" t="s">
        <v>798</v>
      </c>
      <c r="DQ281" s="845" t="s">
        <v>798</v>
      </c>
      <c r="DR281" s="845" t="s">
        <v>798</v>
      </c>
      <c r="DS281" s="845" t="s">
        <v>798</v>
      </c>
      <c r="DT281" s="845" t="s">
        <v>798</v>
      </c>
      <c r="DU281" s="845" t="s">
        <v>798</v>
      </c>
      <c r="DV281" s="845" t="s">
        <v>798</v>
      </c>
      <c r="DW281" s="845" t="s">
        <v>798</v>
      </c>
      <c r="DX281" s="845" t="s">
        <v>798</v>
      </c>
      <c r="DY281" s="845" t="s">
        <v>798</v>
      </c>
      <c r="DZ281" s="845" t="s">
        <v>798</v>
      </c>
      <c r="EA281" s="845" t="s">
        <v>798</v>
      </c>
      <c r="EB281" s="845" t="s">
        <v>798</v>
      </c>
      <c r="EC281" s="845" t="s">
        <v>798</v>
      </c>
      <c r="ED281" s="845" t="s">
        <v>798</v>
      </c>
      <c r="EE281" s="845" t="s">
        <v>798</v>
      </c>
      <c r="EF281" s="845" t="s">
        <v>798</v>
      </c>
    </row>
    <row r="282" spans="1:136" x14ac:dyDescent="0.2">
      <c r="A282" s="845">
        <v>278</v>
      </c>
      <c r="B282" s="845">
        <v>2</v>
      </c>
      <c r="C282" s="845" t="s">
        <v>798</v>
      </c>
      <c r="D282" s="845" t="s">
        <v>798</v>
      </c>
      <c r="E282" s="845" t="s">
        <v>798</v>
      </c>
      <c r="F282" s="845" t="s">
        <v>798</v>
      </c>
      <c r="G282" s="845" t="s">
        <v>798</v>
      </c>
      <c r="H282" s="845" t="s">
        <v>798</v>
      </c>
      <c r="I282" s="845" t="s">
        <v>798</v>
      </c>
      <c r="J282" s="845" t="s">
        <v>798</v>
      </c>
      <c r="K282" s="845" t="s">
        <v>798</v>
      </c>
      <c r="L282" s="845" t="s">
        <v>798</v>
      </c>
      <c r="M282" s="845" t="s">
        <v>798</v>
      </c>
      <c r="N282" s="845" t="s">
        <v>798</v>
      </c>
      <c r="O282" s="845" t="s">
        <v>798</v>
      </c>
      <c r="P282" s="845" t="s">
        <v>798</v>
      </c>
      <c r="Q282" s="845" t="s">
        <v>798</v>
      </c>
      <c r="R282" s="845" t="s">
        <v>798</v>
      </c>
      <c r="S282" s="845" t="s">
        <v>798</v>
      </c>
      <c r="T282" s="845" t="s">
        <v>798</v>
      </c>
      <c r="U282" s="845" t="s">
        <v>798</v>
      </c>
      <c r="V282" s="845" t="s">
        <v>798</v>
      </c>
      <c r="W282" s="845" t="s">
        <v>798</v>
      </c>
      <c r="X282" s="845" t="s">
        <v>798</v>
      </c>
      <c r="Y282" s="845" t="s">
        <v>798</v>
      </c>
      <c r="Z282" s="845" t="s">
        <v>798</v>
      </c>
      <c r="AA282" s="845" t="s">
        <v>798</v>
      </c>
      <c r="AB282" s="845" t="s">
        <v>798</v>
      </c>
      <c r="AC282" s="845" t="s">
        <v>798</v>
      </c>
      <c r="AD282" s="845" t="s">
        <v>798</v>
      </c>
      <c r="AE282" s="845" t="s">
        <v>798</v>
      </c>
      <c r="AF282" s="845" t="s">
        <v>798</v>
      </c>
      <c r="AG282" s="845" t="s">
        <v>798</v>
      </c>
      <c r="AH282" s="845" t="s">
        <v>798</v>
      </c>
      <c r="AI282" s="845" t="s">
        <v>798</v>
      </c>
      <c r="AJ282" s="845" t="s">
        <v>798</v>
      </c>
      <c r="AK282" s="845" t="s">
        <v>798</v>
      </c>
      <c r="AL282" s="845" t="s">
        <v>798</v>
      </c>
      <c r="AM282" s="845" t="s">
        <v>798</v>
      </c>
      <c r="AN282" s="845" t="s">
        <v>798</v>
      </c>
      <c r="AO282" s="845" t="s">
        <v>798</v>
      </c>
      <c r="AP282" s="845" t="s">
        <v>798</v>
      </c>
      <c r="AQ282" s="845" t="s">
        <v>798</v>
      </c>
      <c r="AR282" s="845" t="s">
        <v>798</v>
      </c>
      <c r="AS282" s="845" t="s">
        <v>798</v>
      </c>
      <c r="AT282" s="845" t="s">
        <v>798</v>
      </c>
      <c r="AU282" s="845" t="s">
        <v>798</v>
      </c>
      <c r="AV282" s="845" t="s">
        <v>798</v>
      </c>
      <c r="AW282" s="845" t="s">
        <v>798</v>
      </c>
      <c r="AX282" s="845" t="s">
        <v>798</v>
      </c>
      <c r="AY282" s="845" t="s">
        <v>798</v>
      </c>
      <c r="AZ282" s="845" t="s">
        <v>798</v>
      </c>
      <c r="BA282" s="845" t="s">
        <v>798</v>
      </c>
      <c r="BB282" s="845" t="s">
        <v>798</v>
      </c>
      <c r="BC282" s="845" t="s">
        <v>798</v>
      </c>
      <c r="BD282" s="845" t="s">
        <v>798</v>
      </c>
      <c r="BE282" s="845" t="s">
        <v>798</v>
      </c>
      <c r="BF282" s="845" t="s">
        <v>798</v>
      </c>
      <c r="BG282" s="845" t="s">
        <v>798</v>
      </c>
      <c r="BH282" s="845" t="s">
        <v>798</v>
      </c>
      <c r="BI282" s="845" t="s">
        <v>798</v>
      </c>
      <c r="BJ282" s="845" t="s">
        <v>798</v>
      </c>
      <c r="BK282" s="845" t="s">
        <v>798</v>
      </c>
      <c r="BL282" s="845" t="s">
        <v>798</v>
      </c>
      <c r="BM282" s="845" t="s">
        <v>798</v>
      </c>
      <c r="BN282" s="845" t="s">
        <v>798</v>
      </c>
      <c r="BO282" s="845" t="s">
        <v>798</v>
      </c>
      <c r="BP282" s="845" t="s">
        <v>798</v>
      </c>
      <c r="BQ282" s="845" t="s">
        <v>798</v>
      </c>
      <c r="BR282" s="845" t="s">
        <v>798</v>
      </c>
      <c r="BS282" s="845" t="s">
        <v>798</v>
      </c>
      <c r="BT282" s="845" t="s">
        <v>798</v>
      </c>
      <c r="BU282" s="845" t="s">
        <v>798</v>
      </c>
      <c r="BV282" s="845" t="s">
        <v>798</v>
      </c>
      <c r="BW282" s="845" t="s">
        <v>798</v>
      </c>
      <c r="BX282" s="845" t="s">
        <v>798</v>
      </c>
      <c r="BY282" s="845" t="s">
        <v>798</v>
      </c>
      <c r="BZ282" s="845" t="s">
        <v>798</v>
      </c>
      <c r="CA282" s="845" t="s">
        <v>798</v>
      </c>
      <c r="CB282" s="845" t="s">
        <v>798</v>
      </c>
      <c r="CC282" s="845" t="s">
        <v>798</v>
      </c>
      <c r="CD282" s="845" t="s">
        <v>798</v>
      </c>
      <c r="CE282" s="845" t="s">
        <v>798</v>
      </c>
      <c r="CF282" s="845" t="s">
        <v>798</v>
      </c>
      <c r="CG282" s="845" t="s">
        <v>798</v>
      </c>
      <c r="CH282" s="845" t="s">
        <v>798</v>
      </c>
      <c r="CI282" s="845" t="s">
        <v>798</v>
      </c>
      <c r="CJ282" s="845" t="s">
        <v>798</v>
      </c>
      <c r="CK282" s="845" t="s">
        <v>798</v>
      </c>
      <c r="CL282" s="845" t="s">
        <v>798</v>
      </c>
      <c r="CM282" s="845" t="s">
        <v>798</v>
      </c>
      <c r="CN282" s="845" t="s">
        <v>798</v>
      </c>
      <c r="CO282" s="845" t="s">
        <v>798</v>
      </c>
      <c r="CP282" s="845" t="s">
        <v>798</v>
      </c>
      <c r="CQ282" s="845" t="s">
        <v>798</v>
      </c>
      <c r="CR282" s="845" t="s">
        <v>798</v>
      </c>
      <c r="CS282" s="845" t="s">
        <v>798</v>
      </c>
      <c r="CT282" s="845" t="s">
        <v>798</v>
      </c>
      <c r="CU282" s="845" t="s">
        <v>798</v>
      </c>
      <c r="CV282" s="845" t="s">
        <v>798</v>
      </c>
      <c r="CW282" s="845" t="s">
        <v>798</v>
      </c>
      <c r="CX282" s="845" t="s">
        <v>798</v>
      </c>
      <c r="CY282" s="845" t="s">
        <v>798</v>
      </c>
      <c r="CZ282" s="845" t="s">
        <v>798</v>
      </c>
      <c r="DA282" s="845" t="s">
        <v>798</v>
      </c>
      <c r="DB282" s="845" t="s">
        <v>798</v>
      </c>
      <c r="DC282" s="845" t="s">
        <v>798</v>
      </c>
      <c r="DD282" s="845" t="s">
        <v>798</v>
      </c>
      <c r="DE282" s="845" t="s">
        <v>798</v>
      </c>
      <c r="DF282" s="845" t="s">
        <v>798</v>
      </c>
      <c r="DG282" s="845" t="s">
        <v>798</v>
      </c>
      <c r="DH282" s="845" t="s">
        <v>798</v>
      </c>
      <c r="DI282" s="845" t="s">
        <v>798</v>
      </c>
      <c r="DJ282" s="845" t="s">
        <v>798</v>
      </c>
      <c r="DK282" s="845" t="s">
        <v>798</v>
      </c>
      <c r="DL282" s="845" t="s">
        <v>798</v>
      </c>
      <c r="DM282" s="845" t="s">
        <v>798</v>
      </c>
      <c r="DN282" s="845" t="s">
        <v>798</v>
      </c>
      <c r="DO282" s="845" t="s">
        <v>798</v>
      </c>
      <c r="DP282" s="845" t="s">
        <v>798</v>
      </c>
      <c r="DQ282" s="845" t="s">
        <v>798</v>
      </c>
      <c r="DR282" s="845" t="s">
        <v>798</v>
      </c>
      <c r="DS282" s="845" t="s">
        <v>798</v>
      </c>
      <c r="DT282" s="845" t="s">
        <v>798</v>
      </c>
      <c r="DU282" s="845" t="s">
        <v>798</v>
      </c>
      <c r="DV282" s="845" t="s">
        <v>798</v>
      </c>
      <c r="DW282" s="845" t="s">
        <v>798</v>
      </c>
      <c r="DX282" s="845" t="s">
        <v>798</v>
      </c>
      <c r="DY282" s="845" t="s">
        <v>798</v>
      </c>
      <c r="DZ282" s="845" t="s">
        <v>798</v>
      </c>
      <c r="EA282" s="845" t="s">
        <v>798</v>
      </c>
      <c r="EB282" s="845" t="s">
        <v>798</v>
      </c>
      <c r="EC282" s="845" t="s">
        <v>798</v>
      </c>
      <c r="ED282" s="845" t="s">
        <v>798</v>
      </c>
      <c r="EE282" s="845" t="s">
        <v>798</v>
      </c>
      <c r="EF282" s="845" t="s">
        <v>798</v>
      </c>
    </row>
    <row r="283" spans="1:136" x14ac:dyDescent="0.2">
      <c r="A283" s="845">
        <v>279</v>
      </c>
      <c r="B283" s="845">
        <v>3</v>
      </c>
      <c r="C283" s="845" t="s">
        <v>798</v>
      </c>
      <c r="D283" s="845" t="s">
        <v>798</v>
      </c>
      <c r="E283" s="845" t="s">
        <v>798</v>
      </c>
      <c r="F283" s="845" t="s">
        <v>798</v>
      </c>
      <c r="G283" s="845" t="s">
        <v>798</v>
      </c>
      <c r="H283" s="845" t="s">
        <v>798</v>
      </c>
      <c r="I283" s="845" t="s">
        <v>798</v>
      </c>
      <c r="J283" s="845" t="s">
        <v>798</v>
      </c>
      <c r="K283" s="845" t="s">
        <v>798</v>
      </c>
      <c r="L283" s="845" t="s">
        <v>798</v>
      </c>
      <c r="M283" s="845" t="s">
        <v>798</v>
      </c>
      <c r="N283" s="845" t="s">
        <v>798</v>
      </c>
      <c r="O283" s="845" t="s">
        <v>798</v>
      </c>
      <c r="P283" s="845" t="s">
        <v>798</v>
      </c>
      <c r="Q283" s="845" t="s">
        <v>798</v>
      </c>
      <c r="R283" s="845" t="s">
        <v>798</v>
      </c>
      <c r="S283" s="845" t="s">
        <v>798</v>
      </c>
      <c r="T283" s="845" t="s">
        <v>798</v>
      </c>
      <c r="U283" s="845" t="s">
        <v>798</v>
      </c>
      <c r="V283" s="845" t="s">
        <v>798</v>
      </c>
      <c r="W283" s="845" t="s">
        <v>798</v>
      </c>
      <c r="X283" s="845" t="s">
        <v>798</v>
      </c>
      <c r="Y283" s="845" t="s">
        <v>798</v>
      </c>
      <c r="Z283" s="845" t="s">
        <v>798</v>
      </c>
      <c r="AA283" s="845" t="s">
        <v>798</v>
      </c>
      <c r="AB283" s="845" t="s">
        <v>798</v>
      </c>
      <c r="AC283" s="845" t="s">
        <v>798</v>
      </c>
      <c r="AD283" s="845" t="s">
        <v>798</v>
      </c>
      <c r="AE283" s="845" t="s">
        <v>798</v>
      </c>
      <c r="AF283" s="845" t="s">
        <v>798</v>
      </c>
      <c r="AG283" s="845" t="s">
        <v>798</v>
      </c>
      <c r="AH283" s="845" t="s">
        <v>798</v>
      </c>
      <c r="AI283" s="845" t="s">
        <v>798</v>
      </c>
      <c r="AJ283" s="845" t="s">
        <v>798</v>
      </c>
      <c r="AK283" s="845" t="s">
        <v>798</v>
      </c>
      <c r="AL283" s="845" t="s">
        <v>798</v>
      </c>
      <c r="AM283" s="845" t="s">
        <v>798</v>
      </c>
      <c r="AN283" s="845" t="s">
        <v>798</v>
      </c>
      <c r="AO283" s="845" t="s">
        <v>798</v>
      </c>
      <c r="AP283" s="845" t="s">
        <v>798</v>
      </c>
      <c r="AQ283" s="845" t="s">
        <v>798</v>
      </c>
      <c r="AR283" s="845" t="s">
        <v>798</v>
      </c>
      <c r="AS283" s="845" t="s">
        <v>798</v>
      </c>
      <c r="AT283" s="845" t="s">
        <v>798</v>
      </c>
      <c r="AU283" s="845" t="s">
        <v>798</v>
      </c>
      <c r="AV283" s="845" t="s">
        <v>798</v>
      </c>
      <c r="AW283" s="845" t="s">
        <v>798</v>
      </c>
      <c r="AX283" s="845" t="s">
        <v>798</v>
      </c>
      <c r="AY283" s="845" t="s">
        <v>798</v>
      </c>
      <c r="AZ283" s="845" t="s">
        <v>798</v>
      </c>
      <c r="BA283" s="845" t="s">
        <v>798</v>
      </c>
      <c r="BB283" s="845" t="s">
        <v>798</v>
      </c>
      <c r="BC283" s="845" t="s">
        <v>798</v>
      </c>
      <c r="BD283" s="845" t="s">
        <v>798</v>
      </c>
      <c r="BE283" s="845" t="s">
        <v>798</v>
      </c>
      <c r="BF283" s="845" t="s">
        <v>798</v>
      </c>
      <c r="BG283" s="845" t="s">
        <v>798</v>
      </c>
      <c r="BH283" s="845" t="s">
        <v>798</v>
      </c>
      <c r="BI283" s="845" t="s">
        <v>798</v>
      </c>
      <c r="BJ283" s="845" t="s">
        <v>798</v>
      </c>
      <c r="BK283" s="845" t="s">
        <v>798</v>
      </c>
      <c r="BL283" s="845" t="s">
        <v>798</v>
      </c>
      <c r="BM283" s="845" t="s">
        <v>798</v>
      </c>
      <c r="BN283" s="845" t="s">
        <v>798</v>
      </c>
      <c r="BO283" s="845" t="s">
        <v>798</v>
      </c>
      <c r="BP283" s="845" t="s">
        <v>798</v>
      </c>
      <c r="BQ283" s="845" t="s">
        <v>798</v>
      </c>
      <c r="BR283" s="845" t="s">
        <v>798</v>
      </c>
      <c r="BS283" s="845" t="s">
        <v>798</v>
      </c>
      <c r="BT283" s="845" t="s">
        <v>798</v>
      </c>
      <c r="BU283" s="845" t="s">
        <v>798</v>
      </c>
      <c r="BV283" s="845" t="s">
        <v>798</v>
      </c>
      <c r="BW283" s="845" t="s">
        <v>798</v>
      </c>
      <c r="BX283" s="845" t="s">
        <v>798</v>
      </c>
      <c r="BY283" s="845" t="s">
        <v>798</v>
      </c>
      <c r="BZ283" s="845" t="s">
        <v>798</v>
      </c>
      <c r="CA283" s="845" t="s">
        <v>798</v>
      </c>
      <c r="CB283" s="845" t="s">
        <v>798</v>
      </c>
      <c r="CC283" s="845" t="s">
        <v>798</v>
      </c>
      <c r="CD283" s="845" t="s">
        <v>798</v>
      </c>
      <c r="CE283" s="845" t="s">
        <v>798</v>
      </c>
      <c r="CF283" s="845" t="s">
        <v>798</v>
      </c>
      <c r="CG283" s="845" t="s">
        <v>798</v>
      </c>
      <c r="CH283" s="845" t="s">
        <v>798</v>
      </c>
      <c r="CI283" s="845" t="s">
        <v>798</v>
      </c>
      <c r="CJ283" s="845" t="s">
        <v>798</v>
      </c>
      <c r="CK283" s="845" t="s">
        <v>798</v>
      </c>
      <c r="CL283" s="845" t="s">
        <v>798</v>
      </c>
      <c r="CM283" s="845" t="s">
        <v>798</v>
      </c>
      <c r="CN283" s="845" t="s">
        <v>798</v>
      </c>
      <c r="CO283" s="845" t="s">
        <v>798</v>
      </c>
      <c r="CP283" s="845" t="s">
        <v>798</v>
      </c>
      <c r="CQ283" s="845" t="s">
        <v>798</v>
      </c>
      <c r="CR283" s="845" t="s">
        <v>798</v>
      </c>
      <c r="CS283" s="845" t="s">
        <v>798</v>
      </c>
      <c r="CT283" s="845" t="s">
        <v>798</v>
      </c>
      <c r="CU283" s="845" t="s">
        <v>798</v>
      </c>
      <c r="CV283" s="845" t="s">
        <v>798</v>
      </c>
      <c r="CW283" s="845" t="s">
        <v>798</v>
      </c>
      <c r="CX283" s="845" t="s">
        <v>798</v>
      </c>
      <c r="CY283" s="845" t="s">
        <v>798</v>
      </c>
      <c r="CZ283" s="845" t="s">
        <v>798</v>
      </c>
      <c r="DA283" s="845" t="s">
        <v>798</v>
      </c>
      <c r="DB283" s="845" t="s">
        <v>798</v>
      </c>
      <c r="DC283" s="845" t="s">
        <v>798</v>
      </c>
      <c r="DD283" s="845" t="s">
        <v>798</v>
      </c>
      <c r="DE283" s="845" t="s">
        <v>798</v>
      </c>
      <c r="DF283" s="845" t="s">
        <v>798</v>
      </c>
      <c r="DG283" s="845" t="s">
        <v>798</v>
      </c>
      <c r="DH283" s="845" t="s">
        <v>798</v>
      </c>
      <c r="DI283" s="845" t="s">
        <v>798</v>
      </c>
      <c r="DJ283" s="845" t="s">
        <v>798</v>
      </c>
      <c r="DK283" s="845" t="s">
        <v>798</v>
      </c>
      <c r="DL283" s="845" t="s">
        <v>798</v>
      </c>
      <c r="DM283" s="845" t="s">
        <v>798</v>
      </c>
      <c r="DN283" s="845" t="s">
        <v>798</v>
      </c>
      <c r="DO283" s="845" t="s">
        <v>798</v>
      </c>
      <c r="DP283" s="845" t="s">
        <v>798</v>
      </c>
      <c r="DQ283" s="845" t="s">
        <v>798</v>
      </c>
      <c r="DR283" s="845" t="s">
        <v>798</v>
      </c>
      <c r="DS283" s="845" t="s">
        <v>798</v>
      </c>
      <c r="DT283" s="845" t="s">
        <v>798</v>
      </c>
      <c r="DU283" s="845" t="s">
        <v>798</v>
      </c>
      <c r="DV283" s="845" t="s">
        <v>798</v>
      </c>
      <c r="DW283" s="845" t="s">
        <v>798</v>
      </c>
      <c r="DX283" s="845" t="s">
        <v>798</v>
      </c>
      <c r="DY283" s="845" t="s">
        <v>798</v>
      </c>
      <c r="DZ283" s="845" t="s">
        <v>798</v>
      </c>
      <c r="EA283" s="845" t="s">
        <v>798</v>
      </c>
      <c r="EB283" s="845" t="s">
        <v>798</v>
      </c>
      <c r="EC283" s="845" t="s">
        <v>798</v>
      </c>
      <c r="ED283" s="845" t="s">
        <v>798</v>
      </c>
      <c r="EE283" s="845" t="s">
        <v>798</v>
      </c>
      <c r="EF283" s="845" t="s">
        <v>798</v>
      </c>
    </row>
    <row r="284" spans="1:136" x14ac:dyDescent="0.2">
      <c r="A284" s="845">
        <v>280</v>
      </c>
      <c r="B284" s="845">
        <v>4</v>
      </c>
      <c r="C284" s="845" t="s">
        <v>798</v>
      </c>
      <c r="D284" s="845" t="s">
        <v>798</v>
      </c>
      <c r="E284" s="845" t="s">
        <v>798</v>
      </c>
      <c r="F284" s="845" t="s">
        <v>798</v>
      </c>
      <c r="G284" s="845" t="s">
        <v>798</v>
      </c>
      <c r="H284" s="845" t="s">
        <v>798</v>
      </c>
      <c r="I284" s="845" t="s">
        <v>798</v>
      </c>
      <c r="J284" s="845" t="s">
        <v>798</v>
      </c>
      <c r="K284" s="845" t="s">
        <v>798</v>
      </c>
      <c r="L284" s="845" t="s">
        <v>798</v>
      </c>
      <c r="M284" s="845" t="s">
        <v>798</v>
      </c>
      <c r="N284" s="845" t="s">
        <v>798</v>
      </c>
      <c r="O284" s="845" t="s">
        <v>798</v>
      </c>
      <c r="P284" s="845" t="s">
        <v>798</v>
      </c>
      <c r="Q284" s="845" t="s">
        <v>798</v>
      </c>
      <c r="R284" s="845" t="s">
        <v>798</v>
      </c>
      <c r="S284" s="845" t="s">
        <v>798</v>
      </c>
      <c r="T284" s="845" t="s">
        <v>798</v>
      </c>
      <c r="U284" s="845" t="s">
        <v>798</v>
      </c>
      <c r="V284" s="845" t="s">
        <v>798</v>
      </c>
      <c r="W284" s="845" t="s">
        <v>798</v>
      </c>
      <c r="X284" s="845" t="s">
        <v>798</v>
      </c>
      <c r="Y284" s="845" t="s">
        <v>798</v>
      </c>
      <c r="Z284" s="845" t="s">
        <v>798</v>
      </c>
      <c r="AA284" s="845" t="s">
        <v>798</v>
      </c>
      <c r="AB284" s="845" t="s">
        <v>798</v>
      </c>
      <c r="AC284" s="845" t="s">
        <v>798</v>
      </c>
      <c r="AD284" s="845" t="s">
        <v>798</v>
      </c>
      <c r="AE284" s="845" t="s">
        <v>798</v>
      </c>
      <c r="AF284" s="845" t="s">
        <v>798</v>
      </c>
      <c r="AG284" s="845" t="s">
        <v>798</v>
      </c>
      <c r="AH284" s="845" t="s">
        <v>798</v>
      </c>
      <c r="AI284" s="845" t="s">
        <v>798</v>
      </c>
      <c r="AJ284" s="845" t="s">
        <v>798</v>
      </c>
      <c r="AK284" s="845" t="s">
        <v>798</v>
      </c>
      <c r="AL284" s="845" t="s">
        <v>798</v>
      </c>
      <c r="AM284" s="845" t="s">
        <v>798</v>
      </c>
      <c r="AN284" s="845" t="s">
        <v>798</v>
      </c>
      <c r="AO284" s="845" t="s">
        <v>798</v>
      </c>
      <c r="AP284" s="845" t="s">
        <v>798</v>
      </c>
      <c r="AQ284" s="845" t="s">
        <v>798</v>
      </c>
      <c r="AR284" s="845" t="s">
        <v>798</v>
      </c>
      <c r="AS284" s="845" t="s">
        <v>798</v>
      </c>
      <c r="AT284" s="845" t="s">
        <v>798</v>
      </c>
      <c r="AU284" s="845" t="s">
        <v>798</v>
      </c>
      <c r="AV284" s="845" t="s">
        <v>798</v>
      </c>
      <c r="AW284" s="845" t="s">
        <v>798</v>
      </c>
      <c r="AX284" s="845" t="s">
        <v>798</v>
      </c>
      <c r="AY284" s="845" t="s">
        <v>798</v>
      </c>
      <c r="AZ284" s="845" t="s">
        <v>798</v>
      </c>
      <c r="BA284" s="845" t="s">
        <v>798</v>
      </c>
      <c r="BB284" s="845" t="s">
        <v>798</v>
      </c>
      <c r="BC284" s="845" t="s">
        <v>798</v>
      </c>
      <c r="BD284" s="845" t="s">
        <v>798</v>
      </c>
      <c r="BE284" s="845" t="s">
        <v>798</v>
      </c>
      <c r="BF284" s="845" t="s">
        <v>798</v>
      </c>
      <c r="BG284" s="845" t="s">
        <v>798</v>
      </c>
      <c r="BH284" s="845" t="s">
        <v>798</v>
      </c>
      <c r="BI284" s="845" t="s">
        <v>798</v>
      </c>
      <c r="BJ284" s="845" t="s">
        <v>798</v>
      </c>
      <c r="BK284" s="845" t="s">
        <v>798</v>
      </c>
      <c r="BL284" s="845" t="s">
        <v>798</v>
      </c>
      <c r="BM284" s="845" t="s">
        <v>798</v>
      </c>
      <c r="BN284" s="845" t="s">
        <v>798</v>
      </c>
      <c r="BO284" s="845" t="s">
        <v>798</v>
      </c>
      <c r="BP284" s="845" t="s">
        <v>798</v>
      </c>
      <c r="BQ284" s="845" t="s">
        <v>798</v>
      </c>
      <c r="BR284" s="845" t="s">
        <v>798</v>
      </c>
      <c r="BS284" s="845" t="s">
        <v>798</v>
      </c>
      <c r="BT284" s="845" t="s">
        <v>798</v>
      </c>
      <c r="BU284" s="845" t="s">
        <v>798</v>
      </c>
      <c r="BV284" s="845" t="s">
        <v>798</v>
      </c>
      <c r="BW284" s="845" t="s">
        <v>798</v>
      </c>
      <c r="BX284" s="845" t="s">
        <v>798</v>
      </c>
      <c r="BY284" s="845" t="s">
        <v>798</v>
      </c>
      <c r="BZ284" s="845" t="s">
        <v>798</v>
      </c>
      <c r="CA284" s="845" t="s">
        <v>798</v>
      </c>
      <c r="CB284" s="845" t="s">
        <v>798</v>
      </c>
      <c r="CC284" s="845" t="s">
        <v>798</v>
      </c>
      <c r="CD284" s="845" t="s">
        <v>798</v>
      </c>
      <c r="CE284" s="845" t="s">
        <v>798</v>
      </c>
      <c r="CF284" s="845" t="s">
        <v>798</v>
      </c>
      <c r="CG284" s="845" t="s">
        <v>798</v>
      </c>
      <c r="CH284" s="845" t="s">
        <v>798</v>
      </c>
      <c r="CI284" s="845" t="s">
        <v>798</v>
      </c>
      <c r="CJ284" s="845" t="s">
        <v>798</v>
      </c>
      <c r="CK284" s="845" t="s">
        <v>798</v>
      </c>
      <c r="CL284" s="845" t="s">
        <v>798</v>
      </c>
      <c r="CM284" s="845" t="s">
        <v>798</v>
      </c>
      <c r="CN284" s="845" t="s">
        <v>798</v>
      </c>
      <c r="CO284" s="845" t="s">
        <v>798</v>
      </c>
      <c r="CP284" s="845" t="s">
        <v>798</v>
      </c>
      <c r="CQ284" s="845" t="s">
        <v>798</v>
      </c>
      <c r="CR284" s="845" t="s">
        <v>798</v>
      </c>
      <c r="CS284" s="845" t="s">
        <v>798</v>
      </c>
      <c r="CT284" s="845" t="s">
        <v>798</v>
      </c>
      <c r="CU284" s="845" t="s">
        <v>798</v>
      </c>
      <c r="CV284" s="845" t="s">
        <v>798</v>
      </c>
      <c r="CW284" s="845" t="s">
        <v>798</v>
      </c>
      <c r="CX284" s="845" t="s">
        <v>798</v>
      </c>
      <c r="CY284" s="845" t="s">
        <v>798</v>
      </c>
      <c r="CZ284" s="845" t="s">
        <v>798</v>
      </c>
      <c r="DA284" s="845" t="s">
        <v>798</v>
      </c>
      <c r="DB284" s="845" t="s">
        <v>798</v>
      </c>
      <c r="DC284" s="845" t="s">
        <v>798</v>
      </c>
      <c r="DD284" s="845" t="s">
        <v>798</v>
      </c>
      <c r="DE284" s="845" t="s">
        <v>798</v>
      </c>
      <c r="DF284" s="845" t="s">
        <v>798</v>
      </c>
      <c r="DG284" s="845" t="s">
        <v>798</v>
      </c>
      <c r="DH284" s="845" t="s">
        <v>798</v>
      </c>
      <c r="DI284" s="845" t="s">
        <v>798</v>
      </c>
      <c r="DJ284" s="845" t="s">
        <v>798</v>
      </c>
      <c r="DK284" s="845" t="s">
        <v>798</v>
      </c>
      <c r="DL284" s="845" t="s">
        <v>798</v>
      </c>
      <c r="DM284" s="845" t="s">
        <v>798</v>
      </c>
      <c r="DN284" s="845" t="s">
        <v>798</v>
      </c>
      <c r="DO284" s="845" t="s">
        <v>798</v>
      </c>
      <c r="DP284" s="845" t="s">
        <v>798</v>
      </c>
      <c r="DQ284" s="845" t="s">
        <v>798</v>
      </c>
      <c r="DR284" s="845" t="s">
        <v>798</v>
      </c>
      <c r="DS284" s="845" t="s">
        <v>798</v>
      </c>
      <c r="DT284" s="845" t="s">
        <v>798</v>
      </c>
      <c r="DU284" s="845" t="s">
        <v>798</v>
      </c>
      <c r="DV284" s="845" t="s">
        <v>798</v>
      </c>
      <c r="DW284" s="845" t="s">
        <v>798</v>
      </c>
      <c r="DX284" s="845" t="s">
        <v>798</v>
      </c>
      <c r="DY284" s="845" t="s">
        <v>798</v>
      </c>
      <c r="DZ284" s="845" t="s">
        <v>798</v>
      </c>
      <c r="EA284" s="845" t="s">
        <v>798</v>
      </c>
      <c r="EB284" s="845" t="s">
        <v>798</v>
      </c>
      <c r="EC284" s="845" t="s">
        <v>798</v>
      </c>
      <c r="ED284" s="845" t="s">
        <v>798</v>
      </c>
      <c r="EE284" s="845" t="s">
        <v>798</v>
      </c>
      <c r="EF284" s="845" t="s">
        <v>798</v>
      </c>
    </row>
    <row r="285" spans="1:136" x14ac:dyDescent="0.2">
      <c r="A285" s="845">
        <v>281</v>
      </c>
      <c r="B285" s="845">
        <v>5</v>
      </c>
      <c r="C285" s="845" t="s">
        <v>798</v>
      </c>
      <c r="D285" s="845" t="s">
        <v>798</v>
      </c>
      <c r="E285" s="845" t="s">
        <v>798</v>
      </c>
      <c r="F285" s="845" t="s">
        <v>798</v>
      </c>
      <c r="G285" s="845" t="s">
        <v>798</v>
      </c>
      <c r="H285" s="845" t="s">
        <v>798</v>
      </c>
      <c r="I285" s="845" t="s">
        <v>798</v>
      </c>
      <c r="J285" s="845" t="s">
        <v>798</v>
      </c>
      <c r="K285" s="845" t="s">
        <v>798</v>
      </c>
      <c r="L285" s="845" t="s">
        <v>798</v>
      </c>
      <c r="M285" s="845" t="s">
        <v>798</v>
      </c>
      <c r="N285" s="845" t="s">
        <v>798</v>
      </c>
      <c r="O285" s="845" t="s">
        <v>798</v>
      </c>
      <c r="P285" s="845" t="s">
        <v>798</v>
      </c>
      <c r="Q285" s="845" t="s">
        <v>798</v>
      </c>
      <c r="R285" s="845" t="s">
        <v>798</v>
      </c>
      <c r="S285" s="845" t="s">
        <v>798</v>
      </c>
      <c r="T285" s="845" t="s">
        <v>798</v>
      </c>
      <c r="U285" s="845" t="s">
        <v>798</v>
      </c>
      <c r="V285" s="845" t="s">
        <v>798</v>
      </c>
      <c r="W285" s="845" t="s">
        <v>798</v>
      </c>
      <c r="X285" s="845" t="s">
        <v>798</v>
      </c>
      <c r="Y285" s="845" t="s">
        <v>798</v>
      </c>
      <c r="Z285" s="845" t="s">
        <v>798</v>
      </c>
      <c r="AA285" s="845" t="s">
        <v>798</v>
      </c>
      <c r="AB285" s="845" t="s">
        <v>798</v>
      </c>
      <c r="AC285" s="845" t="s">
        <v>798</v>
      </c>
      <c r="AD285" s="845" t="s">
        <v>798</v>
      </c>
      <c r="AE285" s="845" t="s">
        <v>798</v>
      </c>
      <c r="AF285" s="845" t="s">
        <v>798</v>
      </c>
      <c r="AG285" s="845" t="s">
        <v>798</v>
      </c>
      <c r="AH285" s="845" t="s">
        <v>798</v>
      </c>
      <c r="AI285" s="845" t="s">
        <v>798</v>
      </c>
      <c r="AJ285" s="845" t="s">
        <v>798</v>
      </c>
      <c r="AK285" s="845" t="s">
        <v>798</v>
      </c>
      <c r="AL285" s="845" t="s">
        <v>798</v>
      </c>
      <c r="AM285" s="845" t="s">
        <v>798</v>
      </c>
      <c r="AN285" s="845" t="s">
        <v>798</v>
      </c>
      <c r="AO285" s="845" t="s">
        <v>798</v>
      </c>
      <c r="AP285" s="845" t="s">
        <v>798</v>
      </c>
      <c r="AQ285" s="845" t="s">
        <v>798</v>
      </c>
      <c r="AR285" s="845" t="s">
        <v>798</v>
      </c>
      <c r="AS285" s="845" t="s">
        <v>798</v>
      </c>
      <c r="AT285" s="845" t="s">
        <v>798</v>
      </c>
      <c r="AU285" s="845" t="s">
        <v>798</v>
      </c>
      <c r="AV285" s="845" t="s">
        <v>798</v>
      </c>
      <c r="AW285" s="845" t="s">
        <v>798</v>
      </c>
      <c r="AX285" s="845" t="s">
        <v>798</v>
      </c>
      <c r="AY285" s="845" t="s">
        <v>798</v>
      </c>
      <c r="AZ285" s="845" t="s">
        <v>798</v>
      </c>
      <c r="BA285" s="845" t="s">
        <v>798</v>
      </c>
      <c r="BB285" s="845" t="s">
        <v>798</v>
      </c>
      <c r="BC285" s="845" t="s">
        <v>798</v>
      </c>
      <c r="BD285" s="845" t="s">
        <v>798</v>
      </c>
      <c r="BE285" s="845" t="s">
        <v>798</v>
      </c>
      <c r="BF285" s="845" t="s">
        <v>798</v>
      </c>
      <c r="BG285" s="845" t="s">
        <v>798</v>
      </c>
      <c r="BH285" s="845" t="s">
        <v>798</v>
      </c>
      <c r="BI285" s="845" t="s">
        <v>798</v>
      </c>
      <c r="BJ285" s="845" t="s">
        <v>798</v>
      </c>
      <c r="BK285" s="845" t="s">
        <v>798</v>
      </c>
      <c r="BL285" s="845" t="s">
        <v>798</v>
      </c>
      <c r="BM285" s="845" t="s">
        <v>798</v>
      </c>
      <c r="BN285" s="845" t="s">
        <v>798</v>
      </c>
      <c r="BO285" s="845" t="s">
        <v>798</v>
      </c>
      <c r="BP285" s="845" t="s">
        <v>798</v>
      </c>
      <c r="BQ285" s="845" t="s">
        <v>798</v>
      </c>
      <c r="BR285" s="845" t="s">
        <v>798</v>
      </c>
      <c r="BS285" s="845" t="s">
        <v>798</v>
      </c>
      <c r="BT285" s="845" t="s">
        <v>798</v>
      </c>
      <c r="BU285" s="845" t="s">
        <v>798</v>
      </c>
      <c r="BV285" s="845" t="s">
        <v>798</v>
      </c>
      <c r="BW285" s="845" t="s">
        <v>798</v>
      </c>
      <c r="BX285" s="845" t="s">
        <v>798</v>
      </c>
      <c r="BY285" s="845" t="s">
        <v>798</v>
      </c>
      <c r="BZ285" s="845" t="s">
        <v>798</v>
      </c>
      <c r="CA285" s="845" t="s">
        <v>798</v>
      </c>
      <c r="CB285" s="845" t="s">
        <v>798</v>
      </c>
      <c r="CC285" s="845" t="s">
        <v>798</v>
      </c>
      <c r="CD285" s="845" t="s">
        <v>798</v>
      </c>
      <c r="CE285" s="845" t="s">
        <v>798</v>
      </c>
      <c r="CF285" s="845" t="s">
        <v>798</v>
      </c>
      <c r="CG285" s="845" t="s">
        <v>798</v>
      </c>
      <c r="CH285" s="845" t="s">
        <v>798</v>
      </c>
      <c r="CI285" s="845" t="s">
        <v>798</v>
      </c>
      <c r="CJ285" s="845" t="s">
        <v>798</v>
      </c>
      <c r="CK285" s="845" t="s">
        <v>798</v>
      </c>
      <c r="CL285" s="845" t="s">
        <v>798</v>
      </c>
      <c r="CM285" s="845" t="s">
        <v>798</v>
      </c>
      <c r="CN285" s="845" t="s">
        <v>798</v>
      </c>
      <c r="CO285" s="845" t="s">
        <v>798</v>
      </c>
      <c r="CP285" s="845" t="s">
        <v>798</v>
      </c>
      <c r="CQ285" s="845" t="s">
        <v>798</v>
      </c>
      <c r="CR285" s="845" t="s">
        <v>798</v>
      </c>
      <c r="CS285" s="845" t="s">
        <v>798</v>
      </c>
      <c r="CT285" s="845" t="s">
        <v>798</v>
      </c>
      <c r="CU285" s="845" t="s">
        <v>798</v>
      </c>
      <c r="CV285" s="845" t="s">
        <v>798</v>
      </c>
      <c r="CW285" s="845" t="s">
        <v>798</v>
      </c>
      <c r="CX285" s="845" t="s">
        <v>798</v>
      </c>
      <c r="CY285" s="845" t="s">
        <v>798</v>
      </c>
      <c r="CZ285" s="845" t="s">
        <v>798</v>
      </c>
      <c r="DA285" s="845" t="s">
        <v>798</v>
      </c>
      <c r="DB285" s="845" t="s">
        <v>798</v>
      </c>
      <c r="DC285" s="845" t="s">
        <v>798</v>
      </c>
      <c r="DD285" s="845" t="s">
        <v>798</v>
      </c>
      <c r="DE285" s="845" t="s">
        <v>798</v>
      </c>
      <c r="DF285" s="845" t="s">
        <v>798</v>
      </c>
      <c r="DG285" s="845" t="s">
        <v>798</v>
      </c>
      <c r="DH285" s="845" t="s">
        <v>798</v>
      </c>
      <c r="DI285" s="845" t="s">
        <v>798</v>
      </c>
      <c r="DJ285" s="845" t="s">
        <v>798</v>
      </c>
      <c r="DK285" s="845" t="s">
        <v>798</v>
      </c>
      <c r="DL285" s="845" t="s">
        <v>798</v>
      </c>
      <c r="DM285" s="845" t="s">
        <v>798</v>
      </c>
      <c r="DN285" s="845" t="s">
        <v>798</v>
      </c>
      <c r="DO285" s="845" t="s">
        <v>798</v>
      </c>
      <c r="DP285" s="845" t="s">
        <v>798</v>
      </c>
      <c r="DQ285" s="845" t="s">
        <v>798</v>
      </c>
      <c r="DR285" s="845" t="s">
        <v>798</v>
      </c>
      <c r="DS285" s="845" t="s">
        <v>798</v>
      </c>
      <c r="DT285" s="845" t="s">
        <v>798</v>
      </c>
      <c r="DU285" s="845" t="s">
        <v>798</v>
      </c>
      <c r="DV285" s="845" t="s">
        <v>798</v>
      </c>
      <c r="DW285" s="845" t="s">
        <v>798</v>
      </c>
      <c r="DX285" s="845" t="s">
        <v>798</v>
      </c>
      <c r="DY285" s="845" t="s">
        <v>798</v>
      </c>
      <c r="DZ285" s="845" t="s">
        <v>798</v>
      </c>
      <c r="EA285" s="845" t="s">
        <v>798</v>
      </c>
      <c r="EB285" s="845" t="s">
        <v>798</v>
      </c>
      <c r="EC285" s="845" t="s">
        <v>798</v>
      </c>
      <c r="ED285" s="845" t="s">
        <v>798</v>
      </c>
      <c r="EE285" s="845" t="s">
        <v>798</v>
      </c>
      <c r="EF285" s="845" t="s">
        <v>798</v>
      </c>
    </row>
    <row r="286" spans="1:136" x14ac:dyDescent="0.2">
      <c r="A286" s="845">
        <v>282</v>
      </c>
      <c r="B286" s="845">
        <v>6</v>
      </c>
      <c r="C286" s="845" t="s">
        <v>798</v>
      </c>
      <c r="D286" s="845" t="s">
        <v>798</v>
      </c>
      <c r="E286" s="845" t="s">
        <v>798</v>
      </c>
      <c r="F286" s="845" t="s">
        <v>798</v>
      </c>
      <c r="G286" s="845" t="s">
        <v>798</v>
      </c>
      <c r="H286" s="845" t="s">
        <v>798</v>
      </c>
      <c r="I286" s="845" t="s">
        <v>798</v>
      </c>
      <c r="J286" s="845" t="s">
        <v>798</v>
      </c>
      <c r="K286" s="845" t="s">
        <v>798</v>
      </c>
      <c r="L286" s="845" t="s">
        <v>798</v>
      </c>
      <c r="M286" s="845" t="s">
        <v>798</v>
      </c>
      <c r="N286" s="845" t="s">
        <v>798</v>
      </c>
      <c r="O286" s="845" t="s">
        <v>798</v>
      </c>
      <c r="P286" s="845" t="s">
        <v>798</v>
      </c>
      <c r="Q286" s="845" t="s">
        <v>798</v>
      </c>
      <c r="R286" s="845" t="s">
        <v>798</v>
      </c>
      <c r="S286" s="845" t="s">
        <v>798</v>
      </c>
      <c r="T286" s="845" t="s">
        <v>798</v>
      </c>
      <c r="U286" s="845" t="s">
        <v>798</v>
      </c>
      <c r="V286" s="845" t="s">
        <v>798</v>
      </c>
      <c r="W286" s="845" t="s">
        <v>798</v>
      </c>
      <c r="X286" s="845" t="s">
        <v>798</v>
      </c>
      <c r="Y286" s="845" t="s">
        <v>798</v>
      </c>
      <c r="Z286" s="845" t="s">
        <v>798</v>
      </c>
      <c r="AA286" s="845" t="s">
        <v>798</v>
      </c>
      <c r="AB286" s="845" t="s">
        <v>798</v>
      </c>
      <c r="AC286" s="845" t="s">
        <v>798</v>
      </c>
      <c r="AD286" s="845" t="s">
        <v>798</v>
      </c>
      <c r="AE286" s="845" t="s">
        <v>798</v>
      </c>
      <c r="AF286" s="845" t="s">
        <v>798</v>
      </c>
      <c r="AG286" s="845" t="s">
        <v>798</v>
      </c>
      <c r="AH286" s="845" t="s">
        <v>798</v>
      </c>
      <c r="AI286" s="845" t="s">
        <v>798</v>
      </c>
      <c r="AJ286" s="845" t="s">
        <v>798</v>
      </c>
      <c r="AK286" s="845" t="s">
        <v>798</v>
      </c>
      <c r="AL286" s="845" t="s">
        <v>798</v>
      </c>
      <c r="AM286" s="845" t="s">
        <v>798</v>
      </c>
      <c r="AN286" s="845" t="s">
        <v>798</v>
      </c>
      <c r="AO286" s="845" t="s">
        <v>798</v>
      </c>
      <c r="AP286" s="845" t="s">
        <v>798</v>
      </c>
      <c r="AQ286" s="845" t="s">
        <v>798</v>
      </c>
      <c r="AR286" s="845" t="s">
        <v>798</v>
      </c>
      <c r="AS286" s="845" t="s">
        <v>798</v>
      </c>
      <c r="AT286" s="845" t="s">
        <v>798</v>
      </c>
      <c r="AU286" s="845" t="s">
        <v>798</v>
      </c>
      <c r="AV286" s="845" t="s">
        <v>798</v>
      </c>
      <c r="AW286" s="845" t="s">
        <v>798</v>
      </c>
      <c r="AX286" s="845" t="s">
        <v>798</v>
      </c>
      <c r="AY286" s="845" t="s">
        <v>798</v>
      </c>
      <c r="AZ286" s="845" t="s">
        <v>798</v>
      </c>
      <c r="BA286" s="845" t="s">
        <v>798</v>
      </c>
      <c r="BB286" s="845" t="s">
        <v>798</v>
      </c>
      <c r="BC286" s="845" t="s">
        <v>798</v>
      </c>
      <c r="BD286" s="845" t="s">
        <v>798</v>
      </c>
      <c r="BE286" s="845" t="s">
        <v>798</v>
      </c>
      <c r="BF286" s="845" t="s">
        <v>798</v>
      </c>
      <c r="BG286" s="845" t="s">
        <v>798</v>
      </c>
      <c r="BH286" s="845" t="s">
        <v>798</v>
      </c>
      <c r="BI286" s="845" t="s">
        <v>798</v>
      </c>
      <c r="BJ286" s="845" t="s">
        <v>798</v>
      </c>
      <c r="BK286" s="845" t="s">
        <v>798</v>
      </c>
      <c r="BL286" s="845" t="s">
        <v>798</v>
      </c>
      <c r="BM286" s="845" t="s">
        <v>798</v>
      </c>
      <c r="BN286" s="845" t="s">
        <v>798</v>
      </c>
      <c r="BO286" s="845" t="s">
        <v>798</v>
      </c>
      <c r="BP286" s="845" t="s">
        <v>798</v>
      </c>
      <c r="BQ286" s="845" t="s">
        <v>798</v>
      </c>
      <c r="BR286" s="845" t="s">
        <v>798</v>
      </c>
      <c r="BS286" s="845" t="s">
        <v>798</v>
      </c>
      <c r="BT286" s="845" t="s">
        <v>798</v>
      </c>
      <c r="BU286" s="845" t="s">
        <v>798</v>
      </c>
      <c r="BV286" s="845" t="s">
        <v>798</v>
      </c>
      <c r="BW286" s="845" t="s">
        <v>798</v>
      </c>
      <c r="BX286" s="845" t="s">
        <v>798</v>
      </c>
      <c r="BY286" s="845" t="s">
        <v>798</v>
      </c>
      <c r="BZ286" s="845" t="s">
        <v>798</v>
      </c>
      <c r="CA286" s="845" t="s">
        <v>798</v>
      </c>
      <c r="CB286" s="845" t="s">
        <v>798</v>
      </c>
      <c r="CC286" s="845" t="s">
        <v>798</v>
      </c>
      <c r="CD286" s="845" t="s">
        <v>798</v>
      </c>
      <c r="CE286" s="845" t="s">
        <v>798</v>
      </c>
      <c r="CF286" s="845" t="s">
        <v>798</v>
      </c>
      <c r="CG286" s="845" t="s">
        <v>798</v>
      </c>
      <c r="CH286" s="845" t="s">
        <v>798</v>
      </c>
      <c r="CI286" s="845" t="s">
        <v>798</v>
      </c>
      <c r="CJ286" s="845" t="s">
        <v>798</v>
      </c>
      <c r="CK286" s="845" t="s">
        <v>798</v>
      </c>
      <c r="CL286" s="845" t="s">
        <v>798</v>
      </c>
      <c r="CM286" s="845" t="s">
        <v>798</v>
      </c>
      <c r="CN286" s="845" t="s">
        <v>798</v>
      </c>
      <c r="CO286" s="845" t="s">
        <v>798</v>
      </c>
      <c r="CP286" s="845" t="s">
        <v>798</v>
      </c>
      <c r="CQ286" s="845" t="s">
        <v>798</v>
      </c>
      <c r="CR286" s="845" t="s">
        <v>798</v>
      </c>
      <c r="CS286" s="845" t="s">
        <v>798</v>
      </c>
      <c r="CT286" s="845" t="s">
        <v>798</v>
      </c>
      <c r="CU286" s="845" t="s">
        <v>798</v>
      </c>
      <c r="CV286" s="845" t="s">
        <v>798</v>
      </c>
      <c r="CW286" s="845" t="s">
        <v>798</v>
      </c>
      <c r="CX286" s="845" t="s">
        <v>798</v>
      </c>
      <c r="CY286" s="845" t="s">
        <v>798</v>
      </c>
      <c r="CZ286" s="845" t="s">
        <v>798</v>
      </c>
      <c r="DA286" s="845" t="s">
        <v>798</v>
      </c>
      <c r="DB286" s="845" t="s">
        <v>798</v>
      </c>
      <c r="DC286" s="845" t="s">
        <v>798</v>
      </c>
      <c r="DD286" s="845" t="s">
        <v>798</v>
      </c>
      <c r="DE286" s="845" t="s">
        <v>798</v>
      </c>
      <c r="DF286" s="845" t="s">
        <v>798</v>
      </c>
      <c r="DG286" s="845" t="s">
        <v>798</v>
      </c>
      <c r="DH286" s="845" t="s">
        <v>798</v>
      </c>
      <c r="DI286" s="845" t="s">
        <v>798</v>
      </c>
      <c r="DJ286" s="845" t="s">
        <v>798</v>
      </c>
      <c r="DK286" s="845" t="s">
        <v>798</v>
      </c>
      <c r="DL286" s="845" t="s">
        <v>798</v>
      </c>
      <c r="DM286" s="845" t="s">
        <v>798</v>
      </c>
      <c r="DN286" s="845" t="s">
        <v>798</v>
      </c>
      <c r="DO286" s="845" t="s">
        <v>798</v>
      </c>
      <c r="DP286" s="845" t="s">
        <v>798</v>
      </c>
      <c r="DQ286" s="845" t="s">
        <v>798</v>
      </c>
      <c r="DR286" s="845" t="s">
        <v>798</v>
      </c>
      <c r="DS286" s="845" t="s">
        <v>798</v>
      </c>
      <c r="DT286" s="845" t="s">
        <v>798</v>
      </c>
      <c r="DU286" s="845" t="s">
        <v>798</v>
      </c>
      <c r="DV286" s="845" t="s">
        <v>798</v>
      </c>
      <c r="DW286" s="845" t="s">
        <v>798</v>
      </c>
      <c r="DX286" s="845" t="s">
        <v>798</v>
      </c>
      <c r="DY286" s="845" t="s">
        <v>798</v>
      </c>
      <c r="DZ286" s="845" t="s">
        <v>798</v>
      </c>
      <c r="EA286" s="845" t="s">
        <v>798</v>
      </c>
      <c r="EB286" s="845" t="s">
        <v>798</v>
      </c>
      <c r="EC286" s="845" t="s">
        <v>798</v>
      </c>
      <c r="ED286" s="845" t="s">
        <v>798</v>
      </c>
      <c r="EE286" s="845" t="s">
        <v>798</v>
      </c>
      <c r="EF286" s="845" t="s">
        <v>798</v>
      </c>
    </row>
    <row r="287" spans="1:136" x14ac:dyDescent="0.2">
      <c r="A287" s="845">
        <v>283</v>
      </c>
      <c r="B287" s="845">
        <v>7</v>
      </c>
      <c r="C287" s="845" t="s">
        <v>798</v>
      </c>
      <c r="D287" s="845" t="s">
        <v>798</v>
      </c>
      <c r="E287" s="845" t="s">
        <v>798</v>
      </c>
      <c r="F287" s="845" t="s">
        <v>798</v>
      </c>
      <c r="G287" s="845" t="s">
        <v>798</v>
      </c>
      <c r="H287" s="845" t="s">
        <v>798</v>
      </c>
      <c r="I287" s="845" t="s">
        <v>798</v>
      </c>
      <c r="J287" s="845" t="s">
        <v>798</v>
      </c>
      <c r="K287" s="845" t="s">
        <v>798</v>
      </c>
      <c r="L287" s="845" t="s">
        <v>798</v>
      </c>
      <c r="M287" s="845" t="s">
        <v>798</v>
      </c>
      <c r="N287" s="845" t="s">
        <v>798</v>
      </c>
      <c r="O287" s="845" t="s">
        <v>798</v>
      </c>
      <c r="P287" s="845" t="s">
        <v>798</v>
      </c>
      <c r="Q287" s="845" t="s">
        <v>798</v>
      </c>
      <c r="R287" s="845" t="s">
        <v>798</v>
      </c>
      <c r="S287" s="845" t="s">
        <v>798</v>
      </c>
      <c r="T287" s="845" t="s">
        <v>798</v>
      </c>
      <c r="U287" s="845" t="s">
        <v>798</v>
      </c>
      <c r="V287" s="845" t="s">
        <v>798</v>
      </c>
      <c r="W287" s="845" t="s">
        <v>798</v>
      </c>
      <c r="X287" s="845" t="s">
        <v>798</v>
      </c>
      <c r="Y287" s="845" t="s">
        <v>798</v>
      </c>
      <c r="Z287" s="845" t="s">
        <v>798</v>
      </c>
      <c r="AA287" s="845" t="s">
        <v>798</v>
      </c>
      <c r="AB287" s="845" t="s">
        <v>798</v>
      </c>
      <c r="AC287" s="845" t="s">
        <v>798</v>
      </c>
      <c r="AD287" s="845" t="s">
        <v>798</v>
      </c>
      <c r="AE287" s="845" t="s">
        <v>798</v>
      </c>
      <c r="AF287" s="845" t="s">
        <v>798</v>
      </c>
      <c r="AG287" s="845" t="s">
        <v>798</v>
      </c>
      <c r="AH287" s="845" t="s">
        <v>798</v>
      </c>
      <c r="AI287" s="845" t="s">
        <v>798</v>
      </c>
      <c r="AJ287" s="845" t="s">
        <v>798</v>
      </c>
      <c r="AK287" s="845" t="s">
        <v>798</v>
      </c>
      <c r="AL287" s="845" t="s">
        <v>798</v>
      </c>
      <c r="AM287" s="845" t="s">
        <v>798</v>
      </c>
      <c r="AN287" s="845" t="s">
        <v>798</v>
      </c>
      <c r="AO287" s="845" t="s">
        <v>798</v>
      </c>
      <c r="AP287" s="845" t="s">
        <v>798</v>
      </c>
      <c r="AQ287" s="845" t="s">
        <v>798</v>
      </c>
      <c r="AR287" s="845" t="s">
        <v>798</v>
      </c>
      <c r="AS287" s="845" t="s">
        <v>798</v>
      </c>
      <c r="AT287" s="845" t="s">
        <v>798</v>
      </c>
      <c r="AU287" s="845" t="s">
        <v>798</v>
      </c>
      <c r="AV287" s="845" t="s">
        <v>798</v>
      </c>
      <c r="AW287" s="845" t="s">
        <v>798</v>
      </c>
      <c r="AX287" s="845" t="s">
        <v>798</v>
      </c>
      <c r="AY287" s="845" t="s">
        <v>798</v>
      </c>
      <c r="AZ287" s="845" t="s">
        <v>798</v>
      </c>
      <c r="BA287" s="845" t="s">
        <v>798</v>
      </c>
      <c r="BB287" s="845" t="s">
        <v>798</v>
      </c>
      <c r="BC287" s="845" t="s">
        <v>798</v>
      </c>
      <c r="BD287" s="845" t="s">
        <v>798</v>
      </c>
      <c r="BE287" s="845" t="s">
        <v>798</v>
      </c>
      <c r="BF287" s="845" t="s">
        <v>798</v>
      </c>
      <c r="BG287" s="845" t="s">
        <v>798</v>
      </c>
      <c r="BH287" s="845" t="s">
        <v>798</v>
      </c>
      <c r="BI287" s="845" t="s">
        <v>798</v>
      </c>
      <c r="BJ287" s="845" t="s">
        <v>798</v>
      </c>
      <c r="BK287" s="845" t="s">
        <v>798</v>
      </c>
      <c r="BL287" s="845" t="s">
        <v>798</v>
      </c>
      <c r="BM287" s="845" t="s">
        <v>798</v>
      </c>
      <c r="BN287" s="845" t="s">
        <v>798</v>
      </c>
      <c r="BO287" s="845" t="s">
        <v>798</v>
      </c>
      <c r="BP287" s="845" t="s">
        <v>798</v>
      </c>
      <c r="BQ287" s="845" t="s">
        <v>798</v>
      </c>
      <c r="BR287" s="845" t="s">
        <v>798</v>
      </c>
      <c r="BS287" s="845" t="s">
        <v>798</v>
      </c>
      <c r="BT287" s="845" t="s">
        <v>798</v>
      </c>
      <c r="BU287" s="845" t="s">
        <v>798</v>
      </c>
      <c r="BV287" s="845" t="s">
        <v>798</v>
      </c>
      <c r="BW287" s="845" t="s">
        <v>798</v>
      </c>
      <c r="BX287" s="845" t="s">
        <v>798</v>
      </c>
      <c r="BY287" s="845" t="s">
        <v>798</v>
      </c>
      <c r="BZ287" s="845" t="s">
        <v>798</v>
      </c>
      <c r="CA287" s="845" t="s">
        <v>798</v>
      </c>
      <c r="CB287" s="845" t="s">
        <v>798</v>
      </c>
      <c r="CC287" s="845" t="s">
        <v>798</v>
      </c>
      <c r="CD287" s="845" t="s">
        <v>798</v>
      </c>
      <c r="CE287" s="845" t="s">
        <v>798</v>
      </c>
      <c r="CF287" s="845" t="s">
        <v>798</v>
      </c>
      <c r="CG287" s="845" t="s">
        <v>798</v>
      </c>
      <c r="CH287" s="845" t="s">
        <v>798</v>
      </c>
      <c r="CI287" s="845" t="s">
        <v>798</v>
      </c>
      <c r="CJ287" s="845" t="s">
        <v>798</v>
      </c>
      <c r="CK287" s="845" t="s">
        <v>798</v>
      </c>
      <c r="CL287" s="845" t="s">
        <v>798</v>
      </c>
      <c r="CM287" s="845" t="s">
        <v>798</v>
      </c>
      <c r="CN287" s="845" t="s">
        <v>798</v>
      </c>
      <c r="CO287" s="845" t="s">
        <v>798</v>
      </c>
      <c r="CP287" s="845" t="s">
        <v>798</v>
      </c>
      <c r="CQ287" s="845" t="s">
        <v>798</v>
      </c>
      <c r="CR287" s="845" t="s">
        <v>798</v>
      </c>
      <c r="CS287" s="845" t="s">
        <v>798</v>
      </c>
      <c r="CT287" s="845" t="s">
        <v>798</v>
      </c>
      <c r="CU287" s="845" t="s">
        <v>798</v>
      </c>
      <c r="CV287" s="845" t="s">
        <v>798</v>
      </c>
      <c r="CW287" s="845" t="s">
        <v>798</v>
      </c>
      <c r="CX287" s="845" t="s">
        <v>798</v>
      </c>
      <c r="CY287" s="845" t="s">
        <v>798</v>
      </c>
      <c r="CZ287" s="845" t="s">
        <v>798</v>
      </c>
      <c r="DA287" s="845" t="s">
        <v>798</v>
      </c>
      <c r="DB287" s="845" t="s">
        <v>798</v>
      </c>
      <c r="DC287" s="845" t="s">
        <v>798</v>
      </c>
      <c r="DD287" s="845" t="s">
        <v>798</v>
      </c>
      <c r="DE287" s="845" t="s">
        <v>798</v>
      </c>
      <c r="DF287" s="845" t="s">
        <v>798</v>
      </c>
      <c r="DG287" s="845" t="s">
        <v>798</v>
      </c>
      <c r="DH287" s="845" t="s">
        <v>798</v>
      </c>
      <c r="DI287" s="845" t="s">
        <v>798</v>
      </c>
      <c r="DJ287" s="845" t="s">
        <v>798</v>
      </c>
      <c r="DK287" s="845" t="s">
        <v>798</v>
      </c>
      <c r="DL287" s="845" t="s">
        <v>798</v>
      </c>
      <c r="DM287" s="845" t="s">
        <v>798</v>
      </c>
      <c r="DN287" s="845" t="s">
        <v>798</v>
      </c>
      <c r="DO287" s="845" t="s">
        <v>798</v>
      </c>
      <c r="DP287" s="845" t="s">
        <v>798</v>
      </c>
      <c r="DQ287" s="845" t="s">
        <v>798</v>
      </c>
      <c r="DR287" s="845" t="s">
        <v>798</v>
      </c>
      <c r="DS287" s="845" t="s">
        <v>798</v>
      </c>
      <c r="DT287" s="845" t="s">
        <v>798</v>
      </c>
      <c r="DU287" s="845" t="s">
        <v>798</v>
      </c>
      <c r="DV287" s="845" t="s">
        <v>798</v>
      </c>
      <c r="DW287" s="845" t="s">
        <v>798</v>
      </c>
      <c r="DX287" s="845" t="s">
        <v>798</v>
      </c>
      <c r="DY287" s="845" t="s">
        <v>798</v>
      </c>
      <c r="DZ287" s="845" t="s">
        <v>798</v>
      </c>
      <c r="EA287" s="845" t="s">
        <v>798</v>
      </c>
      <c r="EB287" s="845" t="s">
        <v>798</v>
      </c>
      <c r="EC287" s="845" t="s">
        <v>798</v>
      </c>
      <c r="ED287" s="845" t="s">
        <v>798</v>
      </c>
      <c r="EE287" s="845" t="s">
        <v>798</v>
      </c>
      <c r="EF287" s="845" t="s">
        <v>798</v>
      </c>
    </row>
    <row r="288" spans="1:136" x14ac:dyDescent="0.2">
      <c r="A288" s="845">
        <v>284</v>
      </c>
      <c r="B288" s="845">
        <v>8</v>
      </c>
      <c r="C288" s="845" t="s">
        <v>798</v>
      </c>
      <c r="D288" s="845" t="s">
        <v>798</v>
      </c>
      <c r="E288" s="845" t="s">
        <v>798</v>
      </c>
      <c r="F288" s="845" t="s">
        <v>798</v>
      </c>
      <c r="G288" s="845" t="s">
        <v>798</v>
      </c>
      <c r="H288" s="845" t="s">
        <v>798</v>
      </c>
      <c r="I288" s="845" t="s">
        <v>798</v>
      </c>
      <c r="J288" s="845" t="s">
        <v>798</v>
      </c>
      <c r="K288" s="845" t="s">
        <v>798</v>
      </c>
      <c r="L288" s="845" t="s">
        <v>798</v>
      </c>
      <c r="M288" s="845" t="s">
        <v>798</v>
      </c>
      <c r="N288" s="845" t="s">
        <v>798</v>
      </c>
      <c r="O288" s="845" t="s">
        <v>798</v>
      </c>
      <c r="P288" s="845" t="s">
        <v>798</v>
      </c>
      <c r="Q288" s="845" t="s">
        <v>798</v>
      </c>
      <c r="R288" s="845" t="s">
        <v>798</v>
      </c>
      <c r="S288" s="845" t="s">
        <v>798</v>
      </c>
      <c r="T288" s="845" t="s">
        <v>798</v>
      </c>
      <c r="U288" s="845" t="s">
        <v>798</v>
      </c>
      <c r="V288" s="845" t="s">
        <v>798</v>
      </c>
      <c r="W288" s="845" t="s">
        <v>798</v>
      </c>
      <c r="X288" s="845" t="s">
        <v>798</v>
      </c>
      <c r="Y288" s="845" t="s">
        <v>798</v>
      </c>
      <c r="Z288" s="845" t="s">
        <v>798</v>
      </c>
      <c r="AA288" s="845" t="s">
        <v>798</v>
      </c>
      <c r="AB288" s="845" t="s">
        <v>798</v>
      </c>
      <c r="AC288" s="845" t="s">
        <v>798</v>
      </c>
      <c r="AD288" s="845" t="s">
        <v>798</v>
      </c>
      <c r="AE288" s="845" t="s">
        <v>798</v>
      </c>
      <c r="AF288" s="845" t="s">
        <v>798</v>
      </c>
      <c r="AG288" s="845" t="s">
        <v>798</v>
      </c>
      <c r="AH288" s="845" t="s">
        <v>798</v>
      </c>
      <c r="AI288" s="845" t="s">
        <v>798</v>
      </c>
      <c r="AJ288" s="845" t="s">
        <v>798</v>
      </c>
      <c r="AK288" s="845" t="s">
        <v>798</v>
      </c>
      <c r="AL288" s="845" t="s">
        <v>798</v>
      </c>
      <c r="AM288" s="845" t="s">
        <v>798</v>
      </c>
      <c r="AN288" s="845" t="s">
        <v>798</v>
      </c>
      <c r="AO288" s="845" t="s">
        <v>798</v>
      </c>
      <c r="AP288" s="845" t="s">
        <v>798</v>
      </c>
      <c r="AQ288" s="845" t="s">
        <v>798</v>
      </c>
      <c r="AR288" s="845" t="s">
        <v>798</v>
      </c>
      <c r="AS288" s="845" t="s">
        <v>798</v>
      </c>
      <c r="AT288" s="845" t="s">
        <v>798</v>
      </c>
      <c r="AU288" s="845" t="s">
        <v>798</v>
      </c>
      <c r="AV288" s="845" t="s">
        <v>798</v>
      </c>
      <c r="AW288" s="845" t="s">
        <v>798</v>
      </c>
      <c r="AX288" s="845" t="s">
        <v>798</v>
      </c>
      <c r="AY288" s="845" t="s">
        <v>798</v>
      </c>
      <c r="AZ288" s="845" t="s">
        <v>798</v>
      </c>
      <c r="BA288" s="845" t="s">
        <v>798</v>
      </c>
      <c r="BB288" s="845" t="s">
        <v>798</v>
      </c>
      <c r="BC288" s="845" t="s">
        <v>798</v>
      </c>
      <c r="BD288" s="845" t="s">
        <v>798</v>
      </c>
      <c r="BE288" s="845" t="s">
        <v>798</v>
      </c>
      <c r="BF288" s="845" t="s">
        <v>798</v>
      </c>
      <c r="BG288" s="845" t="s">
        <v>798</v>
      </c>
      <c r="BH288" s="845" t="s">
        <v>798</v>
      </c>
      <c r="BI288" s="845" t="s">
        <v>798</v>
      </c>
      <c r="BJ288" s="845" t="s">
        <v>798</v>
      </c>
      <c r="BK288" s="845" t="s">
        <v>798</v>
      </c>
      <c r="BL288" s="845" t="s">
        <v>798</v>
      </c>
      <c r="BM288" s="845" t="s">
        <v>798</v>
      </c>
      <c r="BN288" s="845" t="s">
        <v>798</v>
      </c>
      <c r="BO288" s="845" t="s">
        <v>798</v>
      </c>
      <c r="BP288" s="845" t="s">
        <v>798</v>
      </c>
      <c r="BQ288" s="845" t="s">
        <v>798</v>
      </c>
      <c r="BR288" s="845" t="s">
        <v>798</v>
      </c>
      <c r="BS288" s="845" t="s">
        <v>798</v>
      </c>
      <c r="BT288" s="845" t="s">
        <v>798</v>
      </c>
      <c r="BU288" s="845" t="s">
        <v>798</v>
      </c>
      <c r="BV288" s="845" t="s">
        <v>798</v>
      </c>
      <c r="BW288" s="845" t="s">
        <v>798</v>
      </c>
      <c r="BX288" s="845" t="s">
        <v>798</v>
      </c>
      <c r="BY288" s="845" t="s">
        <v>798</v>
      </c>
      <c r="BZ288" s="845" t="s">
        <v>798</v>
      </c>
      <c r="CA288" s="845" t="s">
        <v>798</v>
      </c>
      <c r="CB288" s="845" t="s">
        <v>798</v>
      </c>
      <c r="CC288" s="845" t="s">
        <v>798</v>
      </c>
      <c r="CD288" s="845" t="s">
        <v>798</v>
      </c>
      <c r="CE288" s="845" t="s">
        <v>798</v>
      </c>
      <c r="CF288" s="845" t="s">
        <v>798</v>
      </c>
      <c r="CG288" s="845" t="s">
        <v>798</v>
      </c>
      <c r="CH288" s="845" t="s">
        <v>798</v>
      </c>
      <c r="CI288" s="845" t="s">
        <v>798</v>
      </c>
      <c r="CJ288" s="845" t="s">
        <v>798</v>
      </c>
      <c r="CK288" s="845" t="s">
        <v>798</v>
      </c>
      <c r="CL288" s="845" t="s">
        <v>798</v>
      </c>
      <c r="CM288" s="845" t="s">
        <v>798</v>
      </c>
      <c r="CN288" s="845" t="s">
        <v>798</v>
      </c>
      <c r="CO288" s="845" t="s">
        <v>798</v>
      </c>
      <c r="CP288" s="845" t="s">
        <v>798</v>
      </c>
      <c r="CQ288" s="845" t="s">
        <v>798</v>
      </c>
      <c r="CR288" s="845" t="s">
        <v>798</v>
      </c>
      <c r="CS288" s="845" t="s">
        <v>798</v>
      </c>
      <c r="CT288" s="845" t="s">
        <v>798</v>
      </c>
      <c r="CU288" s="845" t="s">
        <v>798</v>
      </c>
      <c r="CV288" s="845" t="s">
        <v>798</v>
      </c>
      <c r="CW288" s="845" t="s">
        <v>798</v>
      </c>
      <c r="CX288" s="845" t="s">
        <v>798</v>
      </c>
      <c r="CY288" s="845" t="s">
        <v>798</v>
      </c>
      <c r="CZ288" s="845" t="s">
        <v>798</v>
      </c>
      <c r="DA288" s="845" t="s">
        <v>798</v>
      </c>
      <c r="DB288" s="845" t="s">
        <v>798</v>
      </c>
      <c r="DC288" s="845" t="s">
        <v>798</v>
      </c>
      <c r="DD288" s="845" t="s">
        <v>798</v>
      </c>
      <c r="DE288" s="845" t="s">
        <v>798</v>
      </c>
      <c r="DF288" s="845" t="s">
        <v>798</v>
      </c>
      <c r="DG288" s="845" t="s">
        <v>798</v>
      </c>
      <c r="DH288" s="845" t="s">
        <v>798</v>
      </c>
      <c r="DI288" s="845" t="s">
        <v>798</v>
      </c>
      <c r="DJ288" s="845" t="s">
        <v>798</v>
      </c>
      <c r="DK288" s="845" t="s">
        <v>798</v>
      </c>
      <c r="DL288" s="845" t="s">
        <v>798</v>
      </c>
      <c r="DM288" s="845" t="s">
        <v>798</v>
      </c>
      <c r="DN288" s="845" t="s">
        <v>798</v>
      </c>
      <c r="DO288" s="845" t="s">
        <v>798</v>
      </c>
      <c r="DP288" s="845" t="s">
        <v>798</v>
      </c>
      <c r="DQ288" s="845" t="s">
        <v>798</v>
      </c>
      <c r="DR288" s="845" t="s">
        <v>798</v>
      </c>
      <c r="DS288" s="845" t="s">
        <v>798</v>
      </c>
      <c r="DT288" s="845" t="s">
        <v>798</v>
      </c>
      <c r="DU288" s="845" t="s">
        <v>798</v>
      </c>
      <c r="DV288" s="845" t="s">
        <v>798</v>
      </c>
      <c r="DW288" s="845" t="s">
        <v>798</v>
      </c>
      <c r="DX288" s="845" t="s">
        <v>798</v>
      </c>
      <c r="DY288" s="845" t="s">
        <v>798</v>
      </c>
      <c r="DZ288" s="845" t="s">
        <v>798</v>
      </c>
      <c r="EA288" s="845" t="s">
        <v>798</v>
      </c>
      <c r="EB288" s="845" t="s">
        <v>798</v>
      </c>
      <c r="EC288" s="845" t="s">
        <v>798</v>
      </c>
      <c r="ED288" s="845" t="s">
        <v>798</v>
      </c>
      <c r="EE288" s="845" t="s">
        <v>798</v>
      </c>
      <c r="EF288" s="845" t="s">
        <v>798</v>
      </c>
    </row>
    <row r="289" spans="1:136" x14ac:dyDescent="0.2">
      <c r="A289" s="845">
        <v>285</v>
      </c>
      <c r="B289" s="845">
        <v>9</v>
      </c>
      <c r="C289" s="845" t="s">
        <v>798</v>
      </c>
      <c r="D289" s="845" t="s">
        <v>798</v>
      </c>
      <c r="E289" s="845" t="s">
        <v>798</v>
      </c>
      <c r="F289" s="845" t="s">
        <v>798</v>
      </c>
      <c r="G289" s="845" t="s">
        <v>798</v>
      </c>
      <c r="H289" s="845" t="s">
        <v>798</v>
      </c>
      <c r="I289" s="845" t="s">
        <v>798</v>
      </c>
      <c r="J289" s="845" t="s">
        <v>798</v>
      </c>
      <c r="K289" s="845" t="s">
        <v>798</v>
      </c>
      <c r="L289" s="845" t="s">
        <v>798</v>
      </c>
      <c r="M289" s="845" t="s">
        <v>798</v>
      </c>
      <c r="N289" s="845" t="s">
        <v>798</v>
      </c>
      <c r="O289" s="845" t="s">
        <v>798</v>
      </c>
      <c r="P289" s="845" t="s">
        <v>798</v>
      </c>
      <c r="Q289" s="845" t="s">
        <v>798</v>
      </c>
      <c r="R289" s="845" t="s">
        <v>798</v>
      </c>
      <c r="S289" s="845" t="s">
        <v>798</v>
      </c>
      <c r="T289" s="845" t="s">
        <v>798</v>
      </c>
      <c r="U289" s="845" t="s">
        <v>798</v>
      </c>
      <c r="V289" s="845" t="s">
        <v>798</v>
      </c>
      <c r="W289" s="845" t="s">
        <v>798</v>
      </c>
      <c r="X289" s="845" t="s">
        <v>798</v>
      </c>
      <c r="Y289" s="845" t="s">
        <v>798</v>
      </c>
      <c r="Z289" s="845" t="s">
        <v>798</v>
      </c>
      <c r="AA289" s="845" t="s">
        <v>798</v>
      </c>
      <c r="AB289" s="845" t="s">
        <v>798</v>
      </c>
      <c r="AC289" s="845" t="s">
        <v>798</v>
      </c>
      <c r="AD289" s="845" t="s">
        <v>798</v>
      </c>
      <c r="AE289" s="845" t="s">
        <v>798</v>
      </c>
      <c r="AF289" s="845" t="s">
        <v>798</v>
      </c>
      <c r="AG289" s="845" t="s">
        <v>798</v>
      </c>
      <c r="AH289" s="845" t="s">
        <v>798</v>
      </c>
      <c r="AI289" s="845" t="s">
        <v>798</v>
      </c>
      <c r="AJ289" s="845" t="s">
        <v>798</v>
      </c>
      <c r="AK289" s="845" t="s">
        <v>798</v>
      </c>
      <c r="AL289" s="845" t="s">
        <v>798</v>
      </c>
      <c r="AM289" s="845" t="s">
        <v>798</v>
      </c>
      <c r="AN289" s="845" t="s">
        <v>798</v>
      </c>
      <c r="AO289" s="845" t="s">
        <v>798</v>
      </c>
      <c r="AP289" s="845" t="s">
        <v>798</v>
      </c>
      <c r="AQ289" s="845" t="s">
        <v>798</v>
      </c>
      <c r="AR289" s="845" t="s">
        <v>798</v>
      </c>
      <c r="AS289" s="845" t="s">
        <v>798</v>
      </c>
      <c r="AT289" s="845" t="s">
        <v>798</v>
      </c>
      <c r="AU289" s="845" t="s">
        <v>798</v>
      </c>
      <c r="AV289" s="845" t="s">
        <v>798</v>
      </c>
      <c r="AW289" s="845" t="s">
        <v>798</v>
      </c>
      <c r="AX289" s="845" t="s">
        <v>798</v>
      </c>
      <c r="AY289" s="845" t="s">
        <v>798</v>
      </c>
      <c r="AZ289" s="845" t="s">
        <v>798</v>
      </c>
      <c r="BA289" s="845" t="s">
        <v>798</v>
      </c>
      <c r="BB289" s="845" t="s">
        <v>798</v>
      </c>
      <c r="BC289" s="845" t="s">
        <v>798</v>
      </c>
      <c r="BD289" s="845" t="s">
        <v>798</v>
      </c>
      <c r="BE289" s="845" t="s">
        <v>798</v>
      </c>
      <c r="BF289" s="845" t="s">
        <v>798</v>
      </c>
      <c r="BG289" s="845" t="s">
        <v>798</v>
      </c>
      <c r="BH289" s="845" t="s">
        <v>798</v>
      </c>
      <c r="BI289" s="845" t="s">
        <v>798</v>
      </c>
      <c r="BJ289" s="845" t="s">
        <v>798</v>
      </c>
      <c r="BK289" s="845" t="s">
        <v>798</v>
      </c>
      <c r="BL289" s="845" t="s">
        <v>798</v>
      </c>
      <c r="BM289" s="845" t="s">
        <v>798</v>
      </c>
      <c r="BN289" s="845" t="s">
        <v>798</v>
      </c>
      <c r="BO289" s="845" t="s">
        <v>798</v>
      </c>
      <c r="BP289" s="845" t="s">
        <v>798</v>
      </c>
      <c r="BQ289" s="845" t="s">
        <v>798</v>
      </c>
      <c r="BR289" s="845" t="s">
        <v>798</v>
      </c>
      <c r="BS289" s="845" t="s">
        <v>798</v>
      </c>
      <c r="BT289" s="845" t="s">
        <v>798</v>
      </c>
      <c r="BU289" s="845" t="s">
        <v>798</v>
      </c>
      <c r="BV289" s="845" t="s">
        <v>798</v>
      </c>
      <c r="BW289" s="845" t="s">
        <v>798</v>
      </c>
      <c r="BX289" s="845" t="s">
        <v>798</v>
      </c>
      <c r="BY289" s="845" t="s">
        <v>798</v>
      </c>
      <c r="BZ289" s="845" t="s">
        <v>798</v>
      </c>
      <c r="CA289" s="845" t="s">
        <v>798</v>
      </c>
      <c r="CB289" s="845" t="s">
        <v>798</v>
      </c>
      <c r="CC289" s="845" t="s">
        <v>798</v>
      </c>
      <c r="CD289" s="845" t="s">
        <v>798</v>
      </c>
      <c r="CE289" s="845" t="s">
        <v>798</v>
      </c>
      <c r="CF289" s="845" t="s">
        <v>798</v>
      </c>
      <c r="CG289" s="845" t="s">
        <v>798</v>
      </c>
      <c r="CH289" s="845" t="s">
        <v>798</v>
      </c>
      <c r="CI289" s="845" t="s">
        <v>798</v>
      </c>
      <c r="CJ289" s="845" t="s">
        <v>798</v>
      </c>
      <c r="CK289" s="845" t="s">
        <v>798</v>
      </c>
      <c r="CL289" s="845" t="s">
        <v>798</v>
      </c>
      <c r="CM289" s="845" t="s">
        <v>798</v>
      </c>
      <c r="CN289" s="845" t="s">
        <v>798</v>
      </c>
      <c r="CO289" s="845" t="s">
        <v>798</v>
      </c>
      <c r="CP289" s="845" t="s">
        <v>798</v>
      </c>
      <c r="CQ289" s="845" t="s">
        <v>798</v>
      </c>
      <c r="CR289" s="845" t="s">
        <v>798</v>
      </c>
      <c r="CS289" s="845" t="s">
        <v>798</v>
      </c>
      <c r="CT289" s="845" t="s">
        <v>798</v>
      </c>
      <c r="CU289" s="845" t="s">
        <v>798</v>
      </c>
      <c r="CV289" s="845" t="s">
        <v>798</v>
      </c>
      <c r="CW289" s="845" t="s">
        <v>798</v>
      </c>
      <c r="CX289" s="845" t="s">
        <v>798</v>
      </c>
      <c r="CY289" s="845" t="s">
        <v>798</v>
      </c>
      <c r="CZ289" s="845" t="s">
        <v>798</v>
      </c>
      <c r="DA289" s="845" t="s">
        <v>798</v>
      </c>
      <c r="DB289" s="845" t="s">
        <v>798</v>
      </c>
      <c r="DC289" s="845" t="s">
        <v>798</v>
      </c>
      <c r="DD289" s="845" t="s">
        <v>798</v>
      </c>
      <c r="DE289" s="845" t="s">
        <v>798</v>
      </c>
      <c r="DF289" s="845" t="s">
        <v>798</v>
      </c>
      <c r="DG289" s="845" t="s">
        <v>798</v>
      </c>
      <c r="DH289" s="845" t="s">
        <v>798</v>
      </c>
      <c r="DI289" s="845" t="s">
        <v>798</v>
      </c>
      <c r="DJ289" s="845" t="s">
        <v>798</v>
      </c>
      <c r="DK289" s="845" t="s">
        <v>798</v>
      </c>
      <c r="DL289" s="845" t="s">
        <v>798</v>
      </c>
      <c r="DM289" s="845" t="s">
        <v>798</v>
      </c>
      <c r="DN289" s="845" t="s">
        <v>798</v>
      </c>
      <c r="DO289" s="845" t="s">
        <v>798</v>
      </c>
      <c r="DP289" s="845" t="s">
        <v>798</v>
      </c>
      <c r="DQ289" s="845" t="s">
        <v>798</v>
      </c>
      <c r="DR289" s="845" t="s">
        <v>798</v>
      </c>
      <c r="DS289" s="845" t="s">
        <v>798</v>
      </c>
      <c r="DT289" s="845" t="s">
        <v>798</v>
      </c>
      <c r="DU289" s="845" t="s">
        <v>798</v>
      </c>
      <c r="DV289" s="845" t="s">
        <v>798</v>
      </c>
      <c r="DW289" s="845" t="s">
        <v>798</v>
      </c>
      <c r="DX289" s="845" t="s">
        <v>798</v>
      </c>
      <c r="DY289" s="845" t="s">
        <v>798</v>
      </c>
      <c r="DZ289" s="845" t="s">
        <v>798</v>
      </c>
      <c r="EA289" s="845" t="s">
        <v>798</v>
      </c>
      <c r="EB289" s="845" t="s">
        <v>798</v>
      </c>
      <c r="EC289" s="845" t="s">
        <v>798</v>
      </c>
      <c r="ED289" s="845" t="s">
        <v>798</v>
      </c>
      <c r="EE289" s="845" t="s">
        <v>798</v>
      </c>
      <c r="EF289" s="845" t="s">
        <v>798</v>
      </c>
    </row>
    <row r="290" spans="1:136" x14ac:dyDescent="0.2">
      <c r="A290" s="845">
        <v>286</v>
      </c>
      <c r="B290" s="845">
        <v>10</v>
      </c>
      <c r="C290" s="845" t="s">
        <v>798</v>
      </c>
      <c r="D290" s="845" t="s">
        <v>798</v>
      </c>
      <c r="E290" s="845" t="s">
        <v>798</v>
      </c>
      <c r="F290" s="845" t="s">
        <v>798</v>
      </c>
      <c r="G290" s="845" t="s">
        <v>798</v>
      </c>
      <c r="H290" s="845" t="s">
        <v>798</v>
      </c>
      <c r="I290" s="845" t="s">
        <v>798</v>
      </c>
      <c r="J290" s="845" t="s">
        <v>798</v>
      </c>
      <c r="K290" s="845" t="s">
        <v>798</v>
      </c>
      <c r="L290" s="845" t="s">
        <v>798</v>
      </c>
      <c r="M290" s="845" t="s">
        <v>798</v>
      </c>
      <c r="N290" s="845" t="s">
        <v>798</v>
      </c>
      <c r="O290" s="845" t="s">
        <v>798</v>
      </c>
      <c r="P290" s="845" t="s">
        <v>798</v>
      </c>
      <c r="Q290" s="845" t="s">
        <v>798</v>
      </c>
      <c r="R290" s="845" t="s">
        <v>798</v>
      </c>
      <c r="S290" s="845" t="s">
        <v>798</v>
      </c>
      <c r="T290" s="845" t="s">
        <v>798</v>
      </c>
      <c r="U290" s="845" t="s">
        <v>798</v>
      </c>
      <c r="V290" s="845" t="s">
        <v>798</v>
      </c>
      <c r="W290" s="845" t="s">
        <v>798</v>
      </c>
      <c r="X290" s="845" t="s">
        <v>798</v>
      </c>
      <c r="Y290" s="845" t="s">
        <v>798</v>
      </c>
      <c r="Z290" s="845" t="s">
        <v>798</v>
      </c>
      <c r="AA290" s="845" t="s">
        <v>798</v>
      </c>
      <c r="AB290" s="845" t="s">
        <v>798</v>
      </c>
      <c r="AC290" s="845" t="s">
        <v>798</v>
      </c>
      <c r="AD290" s="845" t="s">
        <v>798</v>
      </c>
      <c r="AE290" s="845" t="s">
        <v>798</v>
      </c>
      <c r="AF290" s="845" t="s">
        <v>798</v>
      </c>
      <c r="AG290" s="845" t="s">
        <v>798</v>
      </c>
      <c r="AH290" s="845" t="s">
        <v>798</v>
      </c>
      <c r="AI290" s="845" t="s">
        <v>798</v>
      </c>
      <c r="AJ290" s="845" t="s">
        <v>798</v>
      </c>
      <c r="AK290" s="845" t="s">
        <v>798</v>
      </c>
      <c r="AL290" s="845" t="s">
        <v>798</v>
      </c>
      <c r="AM290" s="845" t="s">
        <v>798</v>
      </c>
      <c r="AN290" s="845" t="s">
        <v>798</v>
      </c>
      <c r="AO290" s="845" t="s">
        <v>798</v>
      </c>
      <c r="AP290" s="845" t="s">
        <v>798</v>
      </c>
      <c r="AQ290" s="845" t="s">
        <v>798</v>
      </c>
      <c r="AR290" s="845" t="s">
        <v>798</v>
      </c>
      <c r="AS290" s="845" t="s">
        <v>798</v>
      </c>
      <c r="AT290" s="845" t="s">
        <v>798</v>
      </c>
      <c r="AU290" s="845" t="s">
        <v>798</v>
      </c>
      <c r="AV290" s="845" t="s">
        <v>798</v>
      </c>
      <c r="AW290" s="845" t="s">
        <v>798</v>
      </c>
      <c r="AX290" s="845" t="s">
        <v>798</v>
      </c>
      <c r="AY290" s="845" t="s">
        <v>798</v>
      </c>
      <c r="AZ290" s="845" t="s">
        <v>798</v>
      </c>
      <c r="BA290" s="845" t="s">
        <v>798</v>
      </c>
      <c r="BB290" s="845" t="s">
        <v>798</v>
      </c>
      <c r="BC290" s="845" t="s">
        <v>798</v>
      </c>
      <c r="BD290" s="845" t="s">
        <v>798</v>
      </c>
      <c r="BE290" s="845" t="s">
        <v>798</v>
      </c>
      <c r="BF290" s="845" t="s">
        <v>798</v>
      </c>
      <c r="BG290" s="845" t="s">
        <v>798</v>
      </c>
      <c r="BH290" s="845" t="s">
        <v>798</v>
      </c>
      <c r="BI290" s="845" t="s">
        <v>798</v>
      </c>
      <c r="BJ290" s="845" t="s">
        <v>798</v>
      </c>
      <c r="BK290" s="845" t="s">
        <v>798</v>
      </c>
      <c r="BL290" s="845" t="s">
        <v>798</v>
      </c>
      <c r="BM290" s="845" t="s">
        <v>798</v>
      </c>
      <c r="BN290" s="845" t="s">
        <v>798</v>
      </c>
      <c r="BO290" s="845" t="s">
        <v>798</v>
      </c>
      <c r="BP290" s="845" t="s">
        <v>798</v>
      </c>
      <c r="BQ290" s="845" t="s">
        <v>798</v>
      </c>
      <c r="BR290" s="845" t="s">
        <v>798</v>
      </c>
      <c r="BS290" s="845" t="s">
        <v>798</v>
      </c>
      <c r="BT290" s="845" t="s">
        <v>798</v>
      </c>
      <c r="BU290" s="845" t="s">
        <v>798</v>
      </c>
      <c r="BV290" s="845" t="s">
        <v>798</v>
      </c>
      <c r="BW290" s="845" t="s">
        <v>798</v>
      </c>
      <c r="BX290" s="845" t="s">
        <v>798</v>
      </c>
      <c r="BY290" s="845" t="s">
        <v>798</v>
      </c>
      <c r="BZ290" s="845" t="s">
        <v>798</v>
      </c>
      <c r="CA290" s="845" t="s">
        <v>798</v>
      </c>
      <c r="CB290" s="845" t="s">
        <v>798</v>
      </c>
      <c r="CC290" s="845" t="s">
        <v>798</v>
      </c>
      <c r="CD290" s="845" t="s">
        <v>798</v>
      </c>
      <c r="CE290" s="845" t="s">
        <v>798</v>
      </c>
      <c r="CF290" s="845" t="s">
        <v>798</v>
      </c>
      <c r="CG290" s="845" t="s">
        <v>798</v>
      </c>
      <c r="CH290" s="845" t="s">
        <v>798</v>
      </c>
      <c r="CI290" s="845" t="s">
        <v>798</v>
      </c>
      <c r="CJ290" s="845" t="s">
        <v>798</v>
      </c>
      <c r="CK290" s="845" t="s">
        <v>798</v>
      </c>
      <c r="CL290" s="845" t="s">
        <v>798</v>
      </c>
      <c r="CM290" s="845" t="s">
        <v>798</v>
      </c>
      <c r="CN290" s="845" t="s">
        <v>798</v>
      </c>
      <c r="CO290" s="845" t="s">
        <v>798</v>
      </c>
      <c r="CP290" s="845" t="s">
        <v>798</v>
      </c>
      <c r="CQ290" s="845" t="s">
        <v>798</v>
      </c>
      <c r="CR290" s="845" t="s">
        <v>798</v>
      </c>
      <c r="CS290" s="845" t="s">
        <v>798</v>
      </c>
      <c r="CT290" s="845" t="s">
        <v>798</v>
      </c>
      <c r="CU290" s="845" t="s">
        <v>798</v>
      </c>
      <c r="CV290" s="845" t="s">
        <v>798</v>
      </c>
      <c r="CW290" s="845" t="s">
        <v>798</v>
      </c>
      <c r="CX290" s="845" t="s">
        <v>798</v>
      </c>
      <c r="CY290" s="845" t="s">
        <v>798</v>
      </c>
      <c r="CZ290" s="845" t="s">
        <v>798</v>
      </c>
      <c r="DA290" s="845" t="s">
        <v>798</v>
      </c>
      <c r="DB290" s="845" t="s">
        <v>798</v>
      </c>
      <c r="DC290" s="845" t="s">
        <v>798</v>
      </c>
      <c r="DD290" s="845" t="s">
        <v>798</v>
      </c>
      <c r="DE290" s="845" t="s">
        <v>798</v>
      </c>
      <c r="DF290" s="845" t="s">
        <v>798</v>
      </c>
      <c r="DG290" s="845" t="s">
        <v>798</v>
      </c>
      <c r="DH290" s="845" t="s">
        <v>798</v>
      </c>
      <c r="DI290" s="845" t="s">
        <v>798</v>
      </c>
      <c r="DJ290" s="845" t="s">
        <v>798</v>
      </c>
      <c r="DK290" s="845" t="s">
        <v>798</v>
      </c>
      <c r="DL290" s="845" t="s">
        <v>798</v>
      </c>
      <c r="DM290" s="845" t="s">
        <v>798</v>
      </c>
      <c r="DN290" s="845" t="s">
        <v>798</v>
      </c>
      <c r="DO290" s="845" t="s">
        <v>798</v>
      </c>
      <c r="DP290" s="845" t="s">
        <v>798</v>
      </c>
      <c r="DQ290" s="845" t="s">
        <v>798</v>
      </c>
      <c r="DR290" s="845" t="s">
        <v>798</v>
      </c>
      <c r="DS290" s="845" t="s">
        <v>798</v>
      </c>
      <c r="DT290" s="845" t="s">
        <v>798</v>
      </c>
      <c r="DU290" s="845" t="s">
        <v>798</v>
      </c>
      <c r="DV290" s="845" t="s">
        <v>798</v>
      </c>
      <c r="DW290" s="845" t="s">
        <v>798</v>
      </c>
      <c r="DX290" s="845" t="s">
        <v>798</v>
      </c>
      <c r="DY290" s="845" t="s">
        <v>798</v>
      </c>
      <c r="DZ290" s="845" t="s">
        <v>798</v>
      </c>
      <c r="EA290" s="845" t="s">
        <v>798</v>
      </c>
      <c r="EB290" s="845" t="s">
        <v>798</v>
      </c>
      <c r="EC290" s="845" t="s">
        <v>798</v>
      </c>
      <c r="ED290" s="845" t="s">
        <v>798</v>
      </c>
      <c r="EE290" s="845" t="s">
        <v>798</v>
      </c>
      <c r="EF290" s="845" t="s">
        <v>798</v>
      </c>
    </row>
    <row r="291" spans="1:136" x14ac:dyDescent="0.2">
      <c r="A291" s="845">
        <v>287</v>
      </c>
      <c r="B291" s="845">
        <v>11</v>
      </c>
      <c r="C291" s="845" t="s">
        <v>798</v>
      </c>
      <c r="D291" s="845" t="s">
        <v>798</v>
      </c>
      <c r="E291" s="845" t="s">
        <v>798</v>
      </c>
      <c r="F291" s="845" t="s">
        <v>798</v>
      </c>
      <c r="G291" s="845" t="s">
        <v>798</v>
      </c>
      <c r="H291" s="845" t="s">
        <v>798</v>
      </c>
      <c r="I291" s="845" t="s">
        <v>798</v>
      </c>
      <c r="J291" s="845" t="s">
        <v>798</v>
      </c>
      <c r="K291" s="845" t="s">
        <v>798</v>
      </c>
      <c r="L291" s="845" t="s">
        <v>798</v>
      </c>
      <c r="M291" s="845" t="s">
        <v>798</v>
      </c>
      <c r="N291" s="845" t="s">
        <v>798</v>
      </c>
      <c r="O291" s="845" t="s">
        <v>798</v>
      </c>
      <c r="P291" s="845" t="s">
        <v>798</v>
      </c>
      <c r="Q291" s="845" t="s">
        <v>798</v>
      </c>
      <c r="R291" s="845" t="s">
        <v>798</v>
      </c>
      <c r="S291" s="845" t="s">
        <v>798</v>
      </c>
      <c r="T291" s="845" t="s">
        <v>798</v>
      </c>
      <c r="U291" s="845" t="s">
        <v>798</v>
      </c>
      <c r="V291" s="845" t="s">
        <v>798</v>
      </c>
      <c r="W291" s="845" t="s">
        <v>798</v>
      </c>
      <c r="X291" s="845" t="s">
        <v>798</v>
      </c>
      <c r="Y291" s="845" t="s">
        <v>798</v>
      </c>
      <c r="Z291" s="845" t="s">
        <v>798</v>
      </c>
      <c r="AA291" s="845" t="s">
        <v>798</v>
      </c>
      <c r="AB291" s="845" t="s">
        <v>798</v>
      </c>
      <c r="AC291" s="845" t="s">
        <v>798</v>
      </c>
      <c r="AD291" s="845" t="s">
        <v>798</v>
      </c>
      <c r="AE291" s="845" t="s">
        <v>798</v>
      </c>
      <c r="AF291" s="845" t="s">
        <v>798</v>
      </c>
      <c r="AG291" s="845" t="s">
        <v>798</v>
      </c>
      <c r="AH291" s="845" t="s">
        <v>798</v>
      </c>
      <c r="AI291" s="845" t="s">
        <v>798</v>
      </c>
      <c r="AJ291" s="845" t="s">
        <v>798</v>
      </c>
      <c r="AK291" s="845" t="s">
        <v>798</v>
      </c>
      <c r="AL291" s="845" t="s">
        <v>798</v>
      </c>
      <c r="AM291" s="845" t="s">
        <v>798</v>
      </c>
      <c r="AN291" s="845" t="s">
        <v>798</v>
      </c>
      <c r="AO291" s="845" t="s">
        <v>798</v>
      </c>
      <c r="AP291" s="845" t="s">
        <v>798</v>
      </c>
      <c r="AQ291" s="845" t="s">
        <v>798</v>
      </c>
      <c r="AR291" s="845" t="s">
        <v>798</v>
      </c>
      <c r="AS291" s="845" t="s">
        <v>798</v>
      </c>
      <c r="AT291" s="845" t="s">
        <v>798</v>
      </c>
      <c r="AU291" s="845" t="s">
        <v>798</v>
      </c>
      <c r="AV291" s="845" t="s">
        <v>798</v>
      </c>
      <c r="AW291" s="845" t="s">
        <v>798</v>
      </c>
      <c r="AX291" s="845" t="s">
        <v>798</v>
      </c>
      <c r="AY291" s="845" t="s">
        <v>798</v>
      </c>
      <c r="AZ291" s="845" t="s">
        <v>798</v>
      </c>
      <c r="BA291" s="845" t="s">
        <v>798</v>
      </c>
      <c r="BB291" s="845" t="s">
        <v>798</v>
      </c>
      <c r="BC291" s="845" t="s">
        <v>798</v>
      </c>
      <c r="BD291" s="845" t="s">
        <v>798</v>
      </c>
      <c r="BE291" s="845" t="s">
        <v>798</v>
      </c>
      <c r="BF291" s="845" t="s">
        <v>798</v>
      </c>
      <c r="BG291" s="845" t="s">
        <v>798</v>
      </c>
      <c r="BH291" s="845" t="s">
        <v>798</v>
      </c>
      <c r="BI291" s="845" t="s">
        <v>798</v>
      </c>
      <c r="BJ291" s="845" t="s">
        <v>798</v>
      </c>
      <c r="BK291" s="845" t="s">
        <v>798</v>
      </c>
      <c r="BL291" s="845" t="s">
        <v>798</v>
      </c>
      <c r="BM291" s="845" t="s">
        <v>798</v>
      </c>
      <c r="BN291" s="845" t="s">
        <v>798</v>
      </c>
      <c r="BO291" s="845" t="s">
        <v>798</v>
      </c>
      <c r="BP291" s="845" t="s">
        <v>798</v>
      </c>
      <c r="BQ291" s="845" t="s">
        <v>798</v>
      </c>
      <c r="BR291" s="845" t="s">
        <v>798</v>
      </c>
      <c r="BS291" s="845" t="s">
        <v>798</v>
      </c>
      <c r="BT291" s="845" t="s">
        <v>798</v>
      </c>
      <c r="BU291" s="845" t="s">
        <v>798</v>
      </c>
      <c r="BV291" s="845" t="s">
        <v>798</v>
      </c>
      <c r="BW291" s="845" t="s">
        <v>798</v>
      </c>
      <c r="BX291" s="845" t="s">
        <v>798</v>
      </c>
      <c r="BY291" s="845" t="s">
        <v>798</v>
      </c>
      <c r="BZ291" s="845" t="s">
        <v>798</v>
      </c>
      <c r="CA291" s="845" t="s">
        <v>798</v>
      </c>
      <c r="CB291" s="845" t="s">
        <v>798</v>
      </c>
      <c r="CC291" s="845" t="s">
        <v>798</v>
      </c>
      <c r="CD291" s="845" t="s">
        <v>798</v>
      </c>
      <c r="CE291" s="845" t="s">
        <v>798</v>
      </c>
      <c r="CF291" s="845" t="s">
        <v>798</v>
      </c>
      <c r="CG291" s="845" t="s">
        <v>798</v>
      </c>
      <c r="CH291" s="845" t="s">
        <v>798</v>
      </c>
      <c r="CI291" s="845" t="s">
        <v>798</v>
      </c>
      <c r="CJ291" s="845" t="s">
        <v>798</v>
      </c>
      <c r="CK291" s="845" t="s">
        <v>798</v>
      </c>
      <c r="CL291" s="845" t="s">
        <v>798</v>
      </c>
      <c r="CM291" s="845" t="s">
        <v>798</v>
      </c>
      <c r="CN291" s="845" t="s">
        <v>798</v>
      </c>
      <c r="CO291" s="845" t="s">
        <v>798</v>
      </c>
      <c r="CP291" s="845" t="s">
        <v>798</v>
      </c>
      <c r="CQ291" s="845" t="s">
        <v>798</v>
      </c>
      <c r="CR291" s="845" t="s">
        <v>798</v>
      </c>
      <c r="CS291" s="845" t="s">
        <v>798</v>
      </c>
      <c r="CT291" s="845" t="s">
        <v>798</v>
      </c>
      <c r="CU291" s="845" t="s">
        <v>798</v>
      </c>
      <c r="CV291" s="845" t="s">
        <v>798</v>
      </c>
      <c r="CW291" s="845" t="s">
        <v>798</v>
      </c>
      <c r="CX291" s="845" t="s">
        <v>798</v>
      </c>
      <c r="CY291" s="845" t="s">
        <v>798</v>
      </c>
      <c r="CZ291" s="845" t="s">
        <v>798</v>
      </c>
      <c r="DA291" s="845" t="s">
        <v>798</v>
      </c>
      <c r="DB291" s="845" t="s">
        <v>798</v>
      </c>
      <c r="DC291" s="845" t="s">
        <v>798</v>
      </c>
      <c r="DD291" s="845" t="s">
        <v>798</v>
      </c>
      <c r="DE291" s="845" t="s">
        <v>798</v>
      </c>
      <c r="DF291" s="845" t="s">
        <v>798</v>
      </c>
      <c r="DG291" s="845" t="s">
        <v>798</v>
      </c>
      <c r="DH291" s="845" t="s">
        <v>798</v>
      </c>
      <c r="DI291" s="845" t="s">
        <v>798</v>
      </c>
      <c r="DJ291" s="845" t="s">
        <v>798</v>
      </c>
      <c r="DK291" s="845" t="s">
        <v>798</v>
      </c>
      <c r="DL291" s="845" t="s">
        <v>798</v>
      </c>
      <c r="DM291" s="845" t="s">
        <v>798</v>
      </c>
      <c r="DN291" s="845" t="s">
        <v>798</v>
      </c>
      <c r="DO291" s="845" t="s">
        <v>798</v>
      </c>
      <c r="DP291" s="845" t="s">
        <v>798</v>
      </c>
      <c r="DQ291" s="845" t="s">
        <v>798</v>
      </c>
      <c r="DR291" s="845" t="s">
        <v>798</v>
      </c>
      <c r="DS291" s="845" t="s">
        <v>798</v>
      </c>
      <c r="DT291" s="845" t="s">
        <v>798</v>
      </c>
      <c r="DU291" s="845" t="s">
        <v>798</v>
      </c>
      <c r="DV291" s="845" t="s">
        <v>798</v>
      </c>
      <c r="DW291" s="845" t="s">
        <v>798</v>
      </c>
      <c r="DX291" s="845" t="s">
        <v>798</v>
      </c>
      <c r="DY291" s="845" t="s">
        <v>798</v>
      </c>
      <c r="DZ291" s="845" t="s">
        <v>798</v>
      </c>
      <c r="EA291" s="845" t="s">
        <v>798</v>
      </c>
      <c r="EB291" s="845" t="s">
        <v>798</v>
      </c>
      <c r="EC291" s="845" t="s">
        <v>798</v>
      </c>
      <c r="ED291" s="845" t="s">
        <v>798</v>
      </c>
      <c r="EE291" s="845" t="s">
        <v>798</v>
      </c>
      <c r="EF291" s="845" t="s">
        <v>798</v>
      </c>
    </row>
    <row r="292" spans="1:136" x14ac:dyDescent="0.2">
      <c r="A292" s="845">
        <v>288</v>
      </c>
      <c r="B292" s="845">
        <v>12</v>
      </c>
      <c r="C292" s="845" t="s">
        <v>798</v>
      </c>
      <c r="D292" s="845" t="s">
        <v>798</v>
      </c>
      <c r="E292" s="845" t="s">
        <v>798</v>
      </c>
      <c r="F292" s="845" t="s">
        <v>798</v>
      </c>
      <c r="G292" s="845" t="s">
        <v>798</v>
      </c>
      <c r="H292" s="845" t="s">
        <v>798</v>
      </c>
      <c r="I292" s="845" t="s">
        <v>798</v>
      </c>
      <c r="J292" s="845" t="s">
        <v>798</v>
      </c>
      <c r="K292" s="845" t="s">
        <v>798</v>
      </c>
      <c r="L292" s="845" t="s">
        <v>798</v>
      </c>
      <c r="M292" s="845" t="s">
        <v>798</v>
      </c>
      <c r="N292" s="845" t="s">
        <v>798</v>
      </c>
      <c r="O292" s="845" t="s">
        <v>798</v>
      </c>
      <c r="P292" s="845" t="s">
        <v>798</v>
      </c>
      <c r="Q292" s="845" t="s">
        <v>798</v>
      </c>
      <c r="R292" s="845" t="s">
        <v>798</v>
      </c>
      <c r="S292" s="845" t="s">
        <v>798</v>
      </c>
      <c r="T292" s="845" t="s">
        <v>798</v>
      </c>
      <c r="U292" s="845" t="s">
        <v>798</v>
      </c>
      <c r="V292" s="845" t="s">
        <v>798</v>
      </c>
      <c r="W292" s="845" t="s">
        <v>798</v>
      </c>
      <c r="X292" s="845" t="s">
        <v>798</v>
      </c>
      <c r="Y292" s="845" t="s">
        <v>798</v>
      </c>
      <c r="Z292" s="845" t="s">
        <v>798</v>
      </c>
      <c r="AA292" s="845" t="s">
        <v>798</v>
      </c>
      <c r="AB292" s="845" t="s">
        <v>798</v>
      </c>
      <c r="AC292" s="845" t="s">
        <v>798</v>
      </c>
      <c r="AD292" s="845" t="s">
        <v>798</v>
      </c>
      <c r="AE292" s="845" t="s">
        <v>798</v>
      </c>
      <c r="AF292" s="845" t="s">
        <v>798</v>
      </c>
      <c r="AG292" s="845" t="s">
        <v>798</v>
      </c>
      <c r="AH292" s="845" t="s">
        <v>798</v>
      </c>
      <c r="AI292" s="845" t="s">
        <v>798</v>
      </c>
      <c r="AJ292" s="845" t="s">
        <v>798</v>
      </c>
      <c r="AK292" s="845" t="s">
        <v>798</v>
      </c>
      <c r="AL292" s="845" t="s">
        <v>798</v>
      </c>
      <c r="AM292" s="845" t="s">
        <v>798</v>
      </c>
      <c r="AN292" s="845" t="s">
        <v>798</v>
      </c>
      <c r="AO292" s="845" t="s">
        <v>798</v>
      </c>
      <c r="AP292" s="845" t="s">
        <v>798</v>
      </c>
      <c r="AQ292" s="845" t="s">
        <v>798</v>
      </c>
      <c r="AR292" s="845" t="s">
        <v>798</v>
      </c>
      <c r="AS292" s="845" t="s">
        <v>798</v>
      </c>
      <c r="AT292" s="845" t="s">
        <v>798</v>
      </c>
      <c r="AU292" s="845" t="s">
        <v>798</v>
      </c>
      <c r="AV292" s="845" t="s">
        <v>798</v>
      </c>
      <c r="AW292" s="845" t="s">
        <v>798</v>
      </c>
      <c r="AX292" s="845" t="s">
        <v>798</v>
      </c>
      <c r="AY292" s="845" t="s">
        <v>798</v>
      </c>
      <c r="AZ292" s="845" t="s">
        <v>798</v>
      </c>
      <c r="BA292" s="845" t="s">
        <v>798</v>
      </c>
      <c r="BB292" s="845" t="s">
        <v>798</v>
      </c>
      <c r="BC292" s="845" t="s">
        <v>798</v>
      </c>
      <c r="BD292" s="845" t="s">
        <v>798</v>
      </c>
      <c r="BE292" s="845" t="s">
        <v>798</v>
      </c>
      <c r="BF292" s="845" t="s">
        <v>798</v>
      </c>
      <c r="BG292" s="845" t="s">
        <v>798</v>
      </c>
      <c r="BH292" s="845" t="s">
        <v>798</v>
      </c>
      <c r="BI292" s="845" t="s">
        <v>798</v>
      </c>
      <c r="BJ292" s="845" t="s">
        <v>798</v>
      </c>
      <c r="BK292" s="845" t="s">
        <v>798</v>
      </c>
      <c r="BL292" s="845" t="s">
        <v>798</v>
      </c>
      <c r="BM292" s="845" t="s">
        <v>798</v>
      </c>
      <c r="BN292" s="845" t="s">
        <v>798</v>
      </c>
      <c r="BO292" s="845" t="s">
        <v>798</v>
      </c>
      <c r="BP292" s="845" t="s">
        <v>798</v>
      </c>
      <c r="BQ292" s="845" t="s">
        <v>798</v>
      </c>
      <c r="BR292" s="845" t="s">
        <v>798</v>
      </c>
      <c r="BS292" s="845" t="s">
        <v>798</v>
      </c>
      <c r="BT292" s="845" t="s">
        <v>798</v>
      </c>
      <c r="BU292" s="845" t="s">
        <v>798</v>
      </c>
      <c r="BV292" s="845" t="s">
        <v>798</v>
      </c>
      <c r="BW292" s="845" t="s">
        <v>798</v>
      </c>
      <c r="BX292" s="845" t="s">
        <v>798</v>
      </c>
      <c r="BY292" s="845" t="s">
        <v>798</v>
      </c>
      <c r="BZ292" s="845" t="s">
        <v>798</v>
      </c>
      <c r="CA292" s="845" t="s">
        <v>798</v>
      </c>
      <c r="CB292" s="845" t="s">
        <v>798</v>
      </c>
      <c r="CC292" s="845" t="s">
        <v>798</v>
      </c>
      <c r="CD292" s="845" t="s">
        <v>798</v>
      </c>
      <c r="CE292" s="845" t="s">
        <v>798</v>
      </c>
      <c r="CF292" s="845" t="s">
        <v>798</v>
      </c>
      <c r="CG292" s="845" t="s">
        <v>798</v>
      </c>
      <c r="CH292" s="845" t="s">
        <v>798</v>
      </c>
      <c r="CI292" s="845" t="s">
        <v>798</v>
      </c>
      <c r="CJ292" s="845" t="s">
        <v>798</v>
      </c>
      <c r="CK292" s="845" t="s">
        <v>798</v>
      </c>
      <c r="CL292" s="845" t="s">
        <v>798</v>
      </c>
      <c r="CM292" s="845" t="s">
        <v>798</v>
      </c>
      <c r="CN292" s="845" t="s">
        <v>798</v>
      </c>
      <c r="CO292" s="845" t="s">
        <v>798</v>
      </c>
      <c r="CP292" s="845" t="s">
        <v>798</v>
      </c>
      <c r="CQ292" s="845" t="s">
        <v>798</v>
      </c>
      <c r="CR292" s="845" t="s">
        <v>798</v>
      </c>
      <c r="CS292" s="845" t="s">
        <v>798</v>
      </c>
      <c r="CT292" s="845" t="s">
        <v>798</v>
      </c>
      <c r="CU292" s="845" t="s">
        <v>798</v>
      </c>
      <c r="CV292" s="845" t="s">
        <v>798</v>
      </c>
      <c r="CW292" s="845" t="s">
        <v>798</v>
      </c>
      <c r="CX292" s="845" t="s">
        <v>798</v>
      </c>
      <c r="CY292" s="845" t="s">
        <v>798</v>
      </c>
      <c r="CZ292" s="845" t="s">
        <v>798</v>
      </c>
      <c r="DA292" s="845" t="s">
        <v>798</v>
      </c>
      <c r="DB292" s="845" t="s">
        <v>798</v>
      </c>
      <c r="DC292" s="845" t="s">
        <v>798</v>
      </c>
      <c r="DD292" s="845" t="s">
        <v>798</v>
      </c>
      <c r="DE292" s="845" t="s">
        <v>798</v>
      </c>
      <c r="DF292" s="845" t="s">
        <v>798</v>
      </c>
      <c r="DG292" s="845" t="s">
        <v>798</v>
      </c>
      <c r="DH292" s="845" t="s">
        <v>798</v>
      </c>
      <c r="DI292" s="845" t="s">
        <v>798</v>
      </c>
      <c r="DJ292" s="845" t="s">
        <v>798</v>
      </c>
      <c r="DK292" s="845" t="s">
        <v>798</v>
      </c>
      <c r="DL292" s="845" t="s">
        <v>798</v>
      </c>
      <c r="DM292" s="845" t="s">
        <v>798</v>
      </c>
      <c r="DN292" s="845" t="s">
        <v>798</v>
      </c>
      <c r="DO292" s="845" t="s">
        <v>798</v>
      </c>
      <c r="DP292" s="845" t="s">
        <v>798</v>
      </c>
      <c r="DQ292" s="845" t="s">
        <v>798</v>
      </c>
      <c r="DR292" s="845" t="s">
        <v>798</v>
      </c>
      <c r="DS292" s="845" t="s">
        <v>798</v>
      </c>
      <c r="DT292" s="845" t="s">
        <v>798</v>
      </c>
      <c r="DU292" s="845" t="s">
        <v>798</v>
      </c>
      <c r="DV292" s="845" t="s">
        <v>798</v>
      </c>
      <c r="DW292" s="845" t="s">
        <v>798</v>
      </c>
      <c r="DX292" s="845" t="s">
        <v>798</v>
      </c>
      <c r="DY292" s="845" t="s">
        <v>798</v>
      </c>
      <c r="DZ292" s="845" t="s">
        <v>798</v>
      </c>
      <c r="EA292" s="845" t="s">
        <v>798</v>
      </c>
      <c r="EB292" s="845" t="s">
        <v>798</v>
      </c>
      <c r="EC292" s="845" t="s">
        <v>798</v>
      </c>
      <c r="ED292" s="845" t="s">
        <v>798</v>
      </c>
      <c r="EE292" s="845" t="s">
        <v>798</v>
      </c>
      <c r="EF292" s="845" t="s">
        <v>798</v>
      </c>
    </row>
    <row r="293" spans="1:136" x14ac:dyDescent="0.2">
      <c r="A293" s="845">
        <v>289</v>
      </c>
      <c r="B293" s="845">
        <v>1</v>
      </c>
      <c r="C293" s="845" t="s">
        <v>798</v>
      </c>
      <c r="D293" s="845" t="s">
        <v>798</v>
      </c>
      <c r="E293" s="845" t="s">
        <v>798</v>
      </c>
      <c r="F293" s="845" t="s">
        <v>798</v>
      </c>
      <c r="G293" s="845" t="s">
        <v>798</v>
      </c>
      <c r="H293" s="845" t="s">
        <v>798</v>
      </c>
      <c r="I293" s="845" t="s">
        <v>798</v>
      </c>
      <c r="J293" s="845" t="s">
        <v>798</v>
      </c>
      <c r="K293" s="845" t="s">
        <v>798</v>
      </c>
      <c r="L293" s="845" t="s">
        <v>798</v>
      </c>
      <c r="M293" s="845" t="s">
        <v>798</v>
      </c>
      <c r="N293" s="845" t="s">
        <v>798</v>
      </c>
      <c r="O293" s="845" t="s">
        <v>798</v>
      </c>
      <c r="P293" s="845" t="s">
        <v>798</v>
      </c>
      <c r="Q293" s="845" t="s">
        <v>798</v>
      </c>
      <c r="R293" s="845" t="s">
        <v>798</v>
      </c>
      <c r="S293" s="845" t="s">
        <v>798</v>
      </c>
      <c r="T293" s="845" t="s">
        <v>798</v>
      </c>
      <c r="U293" s="845" t="s">
        <v>798</v>
      </c>
      <c r="V293" s="845" t="s">
        <v>798</v>
      </c>
      <c r="W293" s="845" t="s">
        <v>798</v>
      </c>
      <c r="X293" s="845" t="s">
        <v>798</v>
      </c>
      <c r="Y293" s="845" t="s">
        <v>798</v>
      </c>
      <c r="Z293" s="845" t="s">
        <v>798</v>
      </c>
      <c r="AA293" s="845" t="s">
        <v>798</v>
      </c>
      <c r="AB293" s="845" t="s">
        <v>798</v>
      </c>
      <c r="AC293" s="845" t="s">
        <v>798</v>
      </c>
      <c r="AD293" s="845" t="s">
        <v>798</v>
      </c>
      <c r="AE293" s="845" t="s">
        <v>798</v>
      </c>
      <c r="AF293" s="845" t="s">
        <v>798</v>
      </c>
      <c r="AG293" s="845" t="s">
        <v>798</v>
      </c>
      <c r="AH293" s="845" t="s">
        <v>798</v>
      </c>
      <c r="AI293" s="845" t="s">
        <v>798</v>
      </c>
      <c r="AJ293" s="845" t="s">
        <v>798</v>
      </c>
      <c r="AK293" s="845" t="s">
        <v>798</v>
      </c>
      <c r="AL293" s="845" t="s">
        <v>798</v>
      </c>
      <c r="AM293" s="845" t="s">
        <v>798</v>
      </c>
      <c r="AN293" s="845" t="s">
        <v>798</v>
      </c>
      <c r="AO293" s="845" t="s">
        <v>798</v>
      </c>
      <c r="AP293" s="845" t="s">
        <v>798</v>
      </c>
      <c r="AQ293" s="845" t="s">
        <v>798</v>
      </c>
      <c r="AR293" s="845" t="s">
        <v>798</v>
      </c>
      <c r="AS293" s="845" t="s">
        <v>798</v>
      </c>
      <c r="AT293" s="845" t="s">
        <v>798</v>
      </c>
      <c r="AU293" s="845" t="s">
        <v>798</v>
      </c>
      <c r="AV293" s="845" t="s">
        <v>798</v>
      </c>
      <c r="AW293" s="845" t="s">
        <v>798</v>
      </c>
      <c r="AX293" s="845" t="s">
        <v>798</v>
      </c>
      <c r="AY293" s="845" t="s">
        <v>798</v>
      </c>
      <c r="AZ293" s="845" t="s">
        <v>798</v>
      </c>
      <c r="BA293" s="845" t="s">
        <v>798</v>
      </c>
      <c r="BB293" s="845" t="s">
        <v>798</v>
      </c>
      <c r="BC293" s="845" t="s">
        <v>798</v>
      </c>
      <c r="BD293" s="845" t="s">
        <v>798</v>
      </c>
      <c r="BE293" s="845" t="s">
        <v>798</v>
      </c>
      <c r="BF293" s="845" t="s">
        <v>798</v>
      </c>
      <c r="BG293" s="845" t="s">
        <v>798</v>
      </c>
      <c r="BH293" s="845" t="s">
        <v>798</v>
      </c>
      <c r="BI293" s="845" t="s">
        <v>798</v>
      </c>
      <c r="BJ293" s="845" t="s">
        <v>798</v>
      </c>
      <c r="BK293" s="845" t="s">
        <v>798</v>
      </c>
      <c r="BL293" s="845" t="s">
        <v>798</v>
      </c>
      <c r="BM293" s="845" t="s">
        <v>798</v>
      </c>
      <c r="BN293" s="845" t="s">
        <v>798</v>
      </c>
      <c r="BO293" s="845" t="s">
        <v>798</v>
      </c>
      <c r="BP293" s="845" t="s">
        <v>798</v>
      </c>
      <c r="BQ293" s="845" t="s">
        <v>798</v>
      </c>
      <c r="BR293" s="845" t="s">
        <v>798</v>
      </c>
      <c r="BS293" s="845" t="s">
        <v>798</v>
      </c>
      <c r="BT293" s="845" t="s">
        <v>798</v>
      </c>
      <c r="BU293" s="845" t="s">
        <v>798</v>
      </c>
      <c r="BV293" s="845" t="s">
        <v>798</v>
      </c>
      <c r="BW293" s="845" t="s">
        <v>798</v>
      </c>
      <c r="BX293" s="845" t="s">
        <v>798</v>
      </c>
      <c r="BY293" s="845" t="s">
        <v>798</v>
      </c>
      <c r="BZ293" s="845" t="s">
        <v>798</v>
      </c>
      <c r="CA293" s="845" t="s">
        <v>798</v>
      </c>
      <c r="CB293" s="845" t="s">
        <v>798</v>
      </c>
      <c r="CC293" s="845" t="s">
        <v>798</v>
      </c>
      <c r="CD293" s="845" t="s">
        <v>798</v>
      </c>
      <c r="CE293" s="845" t="s">
        <v>798</v>
      </c>
      <c r="CF293" s="845" t="s">
        <v>798</v>
      </c>
      <c r="CG293" s="845" t="s">
        <v>798</v>
      </c>
      <c r="CH293" s="845" t="s">
        <v>798</v>
      </c>
      <c r="CI293" s="845" t="s">
        <v>798</v>
      </c>
      <c r="CJ293" s="845" t="s">
        <v>798</v>
      </c>
      <c r="CK293" s="845" t="s">
        <v>798</v>
      </c>
      <c r="CL293" s="845" t="s">
        <v>798</v>
      </c>
      <c r="CM293" s="845" t="s">
        <v>798</v>
      </c>
      <c r="CN293" s="845" t="s">
        <v>798</v>
      </c>
      <c r="CO293" s="845" t="s">
        <v>798</v>
      </c>
      <c r="CP293" s="845" t="s">
        <v>798</v>
      </c>
      <c r="CQ293" s="845" t="s">
        <v>798</v>
      </c>
      <c r="CR293" s="845" t="s">
        <v>798</v>
      </c>
      <c r="CS293" s="845" t="s">
        <v>798</v>
      </c>
      <c r="CT293" s="845" t="s">
        <v>798</v>
      </c>
      <c r="CU293" s="845" t="s">
        <v>798</v>
      </c>
      <c r="CV293" s="845" t="s">
        <v>798</v>
      </c>
      <c r="CW293" s="845" t="s">
        <v>798</v>
      </c>
      <c r="CX293" s="845" t="s">
        <v>798</v>
      </c>
      <c r="CY293" s="845" t="s">
        <v>798</v>
      </c>
      <c r="CZ293" s="845" t="s">
        <v>798</v>
      </c>
      <c r="DA293" s="845" t="s">
        <v>798</v>
      </c>
      <c r="DB293" s="845" t="s">
        <v>798</v>
      </c>
      <c r="DC293" s="845" t="s">
        <v>798</v>
      </c>
      <c r="DD293" s="845" t="s">
        <v>798</v>
      </c>
      <c r="DE293" s="845" t="s">
        <v>798</v>
      </c>
      <c r="DF293" s="845" t="s">
        <v>798</v>
      </c>
      <c r="DG293" s="845" t="s">
        <v>798</v>
      </c>
      <c r="DH293" s="845" t="s">
        <v>798</v>
      </c>
      <c r="DI293" s="845" t="s">
        <v>798</v>
      </c>
      <c r="DJ293" s="845" t="s">
        <v>798</v>
      </c>
      <c r="DK293" s="845" t="s">
        <v>798</v>
      </c>
      <c r="DL293" s="845" t="s">
        <v>798</v>
      </c>
      <c r="DM293" s="845" t="s">
        <v>798</v>
      </c>
      <c r="DN293" s="845" t="s">
        <v>798</v>
      </c>
      <c r="DO293" s="845" t="s">
        <v>798</v>
      </c>
      <c r="DP293" s="845" t="s">
        <v>798</v>
      </c>
      <c r="DQ293" s="845" t="s">
        <v>798</v>
      </c>
      <c r="DR293" s="845" t="s">
        <v>798</v>
      </c>
      <c r="DS293" s="845" t="s">
        <v>798</v>
      </c>
      <c r="DT293" s="845" t="s">
        <v>798</v>
      </c>
      <c r="DU293" s="845" t="s">
        <v>798</v>
      </c>
      <c r="DV293" s="845" t="s">
        <v>798</v>
      </c>
      <c r="DW293" s="845" t="s">
        <v>798</v>
      </c>
      <c r="DX293" s="845" t="s">
        <v>798</v>
      </c>
      <c r="DY293" s="845" t="s">
        <v>798</v>
      </c>
      <c r="DZ293" s="845" t="s">
        <v>798</v>
      </c>
      <c r="EA293" s="845" t="s">
        <v>798</v>
      </c>
      <c r="EB293" s="845" t="s">
        <v>798</v>
      </c>
      <c r="EC293" s="845" t="s">
        <v>798</v>
      </c>
      <c r="ED293" s="845" t="s">
        <v>798</v>
      </c>
      <c r="EE293" s="845" t="s">
        <v>798</v>
      </c>
      <c r="EF293" s="845" t="s">
        <v>798</v>
      </c>
    </row>
    <row r="294" spans="1:136" x14ac:dyDescent="0.2">
      <c r="A294" s="845">
        <v>290</v>
      </c>
      <c r="B294" s="845">
        <v>2</v>
      </c>
      <c r="C294" s="845" t="s">
        <v>798</v>
      </c>
      <c r="D294" s="845" t="s">
        <v>798</v>
      </c>
      <c r="E294" s="845" t="s">
        <v>798</v>
      </c>
      <c r="F294" s="845" t="s">
        <v>798</v>
      </c>
      <c r="G294" s="845" t="s">
        <v>798</v>
      </c>
      <c r="H294" s="845" t="s">
        <v>798</v>
      </c>
      <c r="I294" s="845" t="s">
        <v>798</v>
      </c>
      <c r="J294" s="845" t="s">
        <v>798</v>
      </c>
      <c r="K294" s="845" t="s">
        <v>798</v>
      </c>
      <c r="L294" s="845" t="s">
        <v>798</v>
      </c>
      <c r="M294" s="845" t="s">
        <v>798</v>
      </c>
      <c r="N294" s="845" t="s">
        <v>798</v>
      </c>
      <c r="O294" s="845" t="s">
        <v>798</v>
      </c>
      <c r="P294" s="845" t="s">
        <v>798</v>
      </c>
      <c r="Q294" s="845" t="s">
        <v>798</v>
      </c>
      <c r="R294" s="845" t="s">
        <v>798</v>
      </c>
      <c r="S294" s="845" t="s">
        <v>798</v>
      </c>
      <c r="T294" s="845" t="s">
        <v>798</v>
      </c>
      <c r="U294" s="845" t="s">
        <v>798</v>
      </c>
      <c r="V294" s="845" t="s">
        <v>798</v>
      </c>
      <c r="W294" s="845" t="s">
        <v>798</v>
      </c>
      <c r="X294" s="845" t="s">
        <v>798</v>
      </c>
      <c r="Y294" s="845" t="s">
        <v>798</v>
      </c>
      <c r="Z294" s="845" t="s">
        <v>798</v>
      </c>
      <c r="AA294" s="845" t="s">
        <v>798</v>
      </c>
      <c r="AB294" s="845" t="s">
        <v>798</v>
      </c>
      <c r="AC294" s="845" t="s">
        <v>798</v>
      </c>
      <c r="AD294" s="845" t="s">
        <v>798</v>
      </c>
      <c r="AE294" s="845" t="s">
        <v>798</v>
      </c>
      <c r="AF294" s="845" t="s">
        <v>798</v>
      </c>
      <c r="AG294" s="845" t="s">
        <v>798</v>
      </c>
      <c r="AH294" s="845" t="s">
        <v>798</v>
      </c>
      <c r="AI294" s="845" t="s">
        <v>798</v>
      </c>
      <c r="AJ294" s="845" t="s">
        <v>798</v>
      </c>
      <c r="AK294" s="845" t="s">
        <v>798</v>
      </c>
      <c r="AL294" s="845" t="s">
        <v>798</v>
      </c>
      <c r="AM294" s="845" t="s">
        <v>798</v>
      </c>
      <c r="AN294" s="845" t="s">
        <v>798</v>
      </c>
      <c r="AO294" s="845" t="s">
        <v>798</v>
      </c>
      <c r="AP294" s="845" t="s">
        <v>798</v>
      </c>
      <c r="AQ294" s="845" t="s">
        <v>798</v>
      </c>
      <c r="AR294" s="845" t="s">
        <v>798</v>
      </c>
      <c r="AS294" s="845" t="s">
        <v>798</v>
      </c>
      <c r="AT294" s="845" t="s">
        <v>798</v>
      </c>
      <c r="AU294" s="845" t="s">
        <v>798</v>
      </c>
      <c r="AV294" s="845" t="s">
        <v>798</v>
      </c>
      <c r="AW294" s="845" t="s">
        <v>798</v>
      </c>
      <c r="AX294" s="845" t="s">
        <v>798</v>
      </c>
      <c r="AY294" s="845" t="s">
        <v>798</v>
      </c>
      <c r="AZ294" s="845" t="s">
        <v>798</v>
      </c>
      <c r="BA294" s="845" t="s">
        <v>798</v>
      </c>
      <c r="BB294" s="845" t="s">
        <v>798</v>
      </c>
      <c r="BC294" s="845" t="s">
        <v>798</v>
      </c>
      <c r="BD294" s="845" t="s">
        <v>798</v>
      </c>
      <c r="BE294" s="845" t="s">
        <v>798</v>
      </c>
      <c r="BF294" s="845" t="s">
        <v>798</v>
      </c>
      <c r="BG294" s="845" t="s">
        <v>798</v>
      </c>
      <c r="BH294" s="845" t="s">
        <v>798</v>
      </c>
      <c r="BI294" s="845" t="s">
        <v>798</v>
      </c>
      <c r="BJ294" s="845" t="s">
        <v>798</v>
      </c>
      <c r="BK294" s="845" t="s">
        <v>798</v>
      </c>
      <c r="BL294" s="845" t="s">
        <v>798</v>
      </c>
      <c r="BM294" s="845" t="s">
        <v>798</v>
      </c>
      <c r="BN294" s="845" t="s">
        <v>798</v>
      </c>
      <c r="BO294" s="845" t="s">
        <v>798</v>
      </c>
      <c r="BP294" s="845" t="s">
        <v>798</v>
      </c>
      <c r="BQ294" s="845" t="s">
        <v>798</v>
      </c>
      <c r="BR294" s="845" t="s">
        <v>798</v>
      </c>
      <c r="BS294" s="845" t="s">
        <v>798</v>
      </c>
      <c r="BT294" s="845" t="s">
        <v>798</v>
      </c>
      <c r="BU294" s="845" t="s">
        <v>798</v>
      </c>
      <c r="BV294" s="845" t="s">
        <v>798</v>
      </c>
      <c r="BW294" s="845" t="s">
        <v>798</v>
      </c>
      <c r="BX294" s="845" t="s">
        <v>798</v>
      </c>
      <c r="BY294" s="845" t="s">
        <v>798</v>
      </c>
      <c r="BZ294" s="845" t="s">
        <v>798</v>
      </c>
      <c r="CA294" s="845" t="s">
        <v>798</v>
      </c>
      <c r="CB294" s="845" t="s">
        <v>798</v>
      </c>
      <c r="CC294" s="845" t="s">
        <v>798</v>
      </c>
      <c r="CD294" s="845" t="s">
        <v>798</v>
      </c>
      <c r="CE294" s="845" t="s">
        <v>798</v>
      </c>
      <c r="CF294" s="845" t="s">
        <v>798</v>
      </c>
      <c r="CG294" s="845" t="s">
        <v>798</v>
      </c>
      <c r="CH294" s="845" t="s">
        <v>798</v>
      </c>
      <c r="CI294" s="845" t="s">
        <v>798</v>
      </c>
      <c r="CJ294" s="845" t="s">
        <v>798</v>
      </c>
      <c r="CK294" s="845" t="s">
        <v>798</v>
      </c>
      <c r="CL294" s="845" t="s">
        <v>798</v>
      </c>
      <c r="CM294" s="845" t="s">
        <v>798</v>
      </c>
      <c r="CN294" s="845" t="s">
        <v>798</v>
      </c>
      <c r="CO294" s="845" t="s">
        <v>798</v>
      </c>
      <c r="CP294" s="845" t="s">
        <v>798</v>
      </c>
      <c r="CQ294" s="845" t="s">
        <v>798</v>
      </c>
      <c r="CR294" s="845" t="s">
        <v>798</v>
      </c>
      <c r="CS294" s="845" t="s">
        <v>798</v>
      </c>
      <c r="CT294" s="845" t="s">
        <v>798</v>
      </c>
      <c r="CU294" s="845" t="s">
        <v>798</v>
      </c>
      <c r="CV294" s="845" t="s">
        <v>798</v>
      </c>
      <c r="CW294" s="845" t="s">
        <v>798</v>
      </c>
      <c r="CX294" s="845" t="s">
        <v>798</v>
      </c>
      <c r="CY294" s="845" t="s">
        <v>798</v>
      </c>
      <c r="CZ294" s="845" t="s">
        <v>798</v>
      </c>
      <c r="DA294" s="845" t="s">
        <v>798</v>
      </c>
      <c r="DB294" s="845" t="s">
        <v>798</v>
      </c>
      <c r="DC294" s="845" t="s">
        <v>798</v>
      </c>
      <c r="DD294" s="845" t="s">
        <v>798</v>
      </c>
      <c r="DE294" s="845" t="s">
        <v>798</v>
      </c>
      <c r="DF294" s="845" t="s">
        <v>798</v>
      </c>
      <c r="DG294" s="845" t="s">
        <v>798</v>
      </c>
      <c r="DH294" s="845" t="s">
        <v>798</v>
      </c>
      <c r="DI294" s="845" t="s">
        <v>798</v>
      </c>
      <c r="DJ294" s="845" t="s">
        <v>798</v>
      </c>
      <c r="DK294" s="845" t="s">
        <v>798</v>
      </c>
      <c r="DL294" s="845" t="s">
        <v>798</v>
      </c>
      <c r="DM294" s="845" t="s">
        <v>798</v>
      </c>
      <c r="DN294" s="845" t="s">
        <v>798</v>
      </c>
      <c r="DO294" s="845" t="s">
        <v>798</v>
      </c>
      <c r="DP294" s="845" t="s">
        <v>798</v>
      </c>
      <c r="DQ294" s="845" t="s">
        <v>798</v>
      </c>
      <c r="DR294" s="845" t="s">
        <v>798</v>
      </c>
      <c r="DS294" s="845" t="s">
        <v>798</v>
      </c>
      <c r="DT294" s="845" t="s">
        <v>798</v>
      </c>
      <c r="DU294" s="845" t="s">
        <v>798</v>
      </c>
      <c r="DV294" s="845" t="s">
        <v>798</v>
      </c>
      <c r="DW294" s="845" t="s">
        <v>798</v>
      </c>
      <c r="DX294" s="845" t="s">
        <v>798</v>
      </c>
      <c r="DY294" s="845" t="s">
        <v>798</v>
      </c>
      <c r="DZ294" s="845" t="s">
        <v>798</v>
      </c>
      <c r="EA294" s="845" t="s">
        <v>798</v>
      </c>
      <c r="EB294" s="845" t="s">
        <v>798</v>
      </c>
      <c r="EC294" s="845" t="s">
        <v>798</v>
      </c>
      <c r="ED294" s="845" t="s">
        <v>798</v>
      </c>
      <c r="EE294" s="845" t="s">
        <v>798</v>
      </c>
      <c r="EF294" s="845" t="s">
        <v>798</v>
      </c>
    </row>
    <row r="295" spans="1:136" x14ac:dyDescent="0.2">
      <c r="A295" s="845">
        <v>291</v>
      </c>
      <c r="B295" s="845">
        <v>3</v>
      </c>
      <c r="C295" s="845" t="s">
        <v>798</v>
      </c>
      <c r="D295" s="845" t="s">
        <v>798</v>
      </c>
      <c r="E295" s="845" t="s">
        <v>798</v>
      </c>
      <c r="F295" s="845" t="s">
        <v>798</v>
      </c>
      <c r="G295" s="845" t="s">
        <v>798</v>
      </c>
      <c r="H295" s="845" t="s">
        <v>798</v>
      </c>
      <c r="I295" s="845" t="s">
        <v>798</v>
      </c>
      <c r="J295" s="845" t="s">
        <v>798</v>
      </c>
      <c r="K295" s="845" t="s">
        <v>798</v>
      </c>
      <c r="L295" s="845" t="s">
        <v>798</v>
      </c>
      <c r="M295" s="845" t="s">
        <v>798</v>
      </c>
      <c r="N295" s="845" t="s">
        <v>798</v>
      </c>
      <c r="O295" s="845" t="s">
        <v>798</v>
      </c>
      <c r="P295" s="845" t="s">
        <v>798</v>
      </c>
      <c r="Q295" s="845" t="s">
        <v>798</v>
      </c>
      <c r="R295" s="845" t="s">
        <v>798</v>
      </c>
      <c r="S295" s="845" t="s">
        <v>798</v>
      </c>
      <c r="T295" s="845" t="s">
        <v>798</v>
      </c>
      <c r="U295" s="845" t="s">
        <v>798</v>
      </c>
      <c r="V295" s="845" t="s">
        <v>798</v>
      </c>
      <c r="W295" s="845" t="s">
        <v>798</v>
      </c>
      <c r="X295" s="845" t="s">
        <v>798</v>
      </c>
      <c r="Y295" s="845" t="s">
        <v>798</v>
      </c>
      <c r="Z295" s="845" t="s">
        <v>798</v>
      </c>
      <c r="AA295" s="845" t="s">
        <v>798</v>
      </c>
      <c r="AB295" s="845" t="s">
        <v>798</v>
      </c>
      <c r="AC295" s="845" t="s">
        <v>798</v>
      </c>
      <c r="AD295" s="845" t="s">
        <v>798</v>
      </c>
      <c r="AE295" s="845" t="s">
        <v>798</v>
      </c>
      <c r="AF295" s="845" t="s">
        <v>798</v>
      </c>
      <c r="AG295" s="845" t="s">
        <v>798</v>
      </c>
      <c r="AH295" s="845" t="s">
        <v>798</v>
      </c>
      <c r="AI295" s="845" t="s">
        <v>798</v>
      </c>
      <c r="AJ295" s="845" t="s">
        <v>798</v>
      </c>
      <c r="AK295" s="845" t="s">
        <v>798</v>
      </c>
      <c r="AL295" s="845" t="s">
        <v>798</v>
      </c>
      <c r="AM295" s="845" t="s">
        <v>798</v>
      </c>
      <c r="AN295" s="845" t="s">
        <v>798</v>
      </c>
      <c r="AO295" s="845" t="s">
        <v>798</v>
      </c>
      <c r="AP295" s="845" t="s">
        <v>798</v>
      </c>
      <c r="AQ295" s="845" t="s">
        <v>798</v>
      </c>
      <c r="AR295" s="845" t="s">
        <v>798</v>
      </c>
      <c r="AS295" s="845" t="s">
        <v>798</v>
      </c>
      <c r="AT295" s="845" t="s">
        <v>798</v>
      </c>
      <c r="AU295" s="845" t="s">
        <v>798</v>
      </c>
      <c r="AV295" s="845" t="s">
        <v>798</v>
      </c>
      <c r="AW295" s="845" t="s">
        <v>798</v>
      </c>
      <c r="AX295" s="845" t="s">
        <v>798</v>
      </c>
      <c r="AY295" s="845" t="s">
        <v>798</v>
      </c>
      <c r="AZ295" s="845" t="s">
        <v>798</v>
      </c>
      <c r="BA295" s="845" t="s">
        <v>798</v>
      </c>
      <c r="BB295" s="845" t="s">
        <v>798</v>
      </c>
      <c r="BC295" s="845" t="s">
        <v>798</v>
      </c>
      <c r="BD295" s="845" t="s">
        <v>798</v>
      </c>
      <c r="BE295" s="845" t="s">
        <v>798</v>
      </c>
      <c r="BF295" s="845" t="s">
        <v>798</v>
      </c>
      <c r="BG295" s="845" t="s">
        <v>798</v>
      </c>
      <c r="BH295" s="845" t="s">
        <v>798</v>
      </c>
      <c r="BI295" s="845" t="s">
        <v>798</v>
      </c>
      <c r="BJ295" s="845" t="s">
        <v>798</v>
      </c>
      <c r="BK295" s="845" t="s">
        <v>798</v>
      </c>
      <c r="BL295" s="845" t="s">
        <v>798</v>
      </c>
      <c r="BM295" s="845" t="s">
        <v>798</v>
      </c>
      <c r="BN295" s="845" t="s">
        <v>798</v>
      </c>
      <c r="BO295" s="845" t="s">
        <v>798</v>
      </c>
      <c r="BP295" s="845" t="s">
        <v>798</v>
      </c>
      <c r="BQ295" s="845" t="s">
        <v>798</v>
      </c>
      <c r="BR295" s="845" t="s">
        <v>798</v>
      </c>
      <c r="BS295" s="845" t="s">
        <v>798</v>
      </c>
      <c r="BT295" s="845" t="s">
        <v>798</v>
      </c>
      <c r="BU295" s="845" t="s">
        <v>798</v>
      </c>
      <c r="BV295" s="845" t="s">
        <v>798</v>
      </c>
      <c r="BW295" s="845" t="s">
        <v>798</v>
      </c>
      <c r="BX295" s="845" t="s">
        <v>798</v>
      </c>
      <c r="BY295" s="845" t="s">
        <v>798</v>
      </c>
      <c r="BZ295" s="845" t="s">
        <v>798</v>
      </c>
      <c r="CA295" s="845" t="s">
        <v>798</v>
      </c>
      <c r="CB295" s="845" t="s">
        <v>798</v>
      </c>
      <c r="CC295" s="845" t="s">
        <v>798</v>
      </c>
      <c r="CD295" s="845" t="s">
        <v>798</v>
      </c>
      <c r="CE295" s="845" t="s">
        <v>798</v>
      </c>
      <c r="CF295" s="845" t="s">
        <v>798</v>
      </c>
      <c r="CG295" s="845" t="s">
        <v>798</v>
      </c>
      <c r="CH295" s="845" t="s">
        <v>798</v>
      </c>
      <c r="CI295" s="845" t="s">
        <v>798</v>
      </c>
      <c r="CJ295" s="845" t="s">
        <v>798</v>
      </c>
      <c r="CK295" s="845" t="s">
        <v>798</v>
      </c>
      <c r="CL295" s="845" t="s">
        <v>798</v>
      </c>
      <c r="CM295" s="845" t="s">
        <v>798</v>
      </c>
      <c r="CN295" s="845" t="s">
        <v>798</v>
      </c>
      <c r="CO295" s="845" t="s">
        <v>798</v>
      </c>
      <c r="CP295" s="845" t="s">
        <v>798</v>
      </c>
      <c r="CQ295" s="845" t="s">
        <v>798</v>
      </c>
      <c r="CR295" s="845" t="s">
        <v>798</v>
      </c>
      <c r="CS295" s="845" t="s">
        <v>798</v>
      </c>
      <c r="CT295" s="845" t="s">
        <v>798</v>
      </c>
      <c r="CU295" s="845" t="s">
        <v>798</v>
      </c>
      <c r="CV295" s="845" t="s">
        <v>798</v>
      </c>
      <c r="CW295" s="845" t="s">
        <v>798</v>
      </c>
      <c r="CX295" s="845" t="s">
        <v>798</v>
      </c>
      <c r="CY295" s="845" t="s">
        <v>798</v>
      </c>
      <c r="CZ295" s="845" t="s">
        <v>798</v>
      </c>
      <c r="DA295" s="845" t="s">
        <v>798</v>
      </c>
      <c r="DB295" s="845" t="s">
        <v>798</v>
      </c>
      <c r="DC295" s="845" t="s">
        <v>798</v>
      </c>
      <c r="DD295" s="845" t="s">
        <v>798</v>
      </c>
      <c r="DE295" s="845" t="s">
        <v>798</v>
      </c>
      <c r="DF295" s="845" t="s">
        <v>798</v>
      </c>
      <c r="DG295" s="845" t="s">
        <v>798</v>
      </c>
      <c r="DH295" s="845" t="s">
        <v>798</v>
      </c>
      <c r="DI295" s="845" t="s">
        <v>798</v>
      </c>
      <c r="DJ295" s="845" t="s">
        <v>798</v>
      </c>
      <c r="DK295" s="845" t="s">
        <v>798</v>
      </c>
      <c r="DL295" s="845" t="s">
        <v>798</v>
      </c>
      <c r="DM295" s="845" t="s">
        <v>798</v>
      </c>
      <c r="DN295" s="845" t="s">
        <v>798</v>
      </c>
      <c r="DO295" s="845" t="s">
        <v>798</v>
      </c>
      <c r="DP295" s="845" t="s">
        <v>798</v>
      </c>
      <c r="DQ295" s="845" t="s">
        <v>798</v>
      </c>
      <c r="DR295" s="845" t="s">
        <v>798</v>
      </c>
      <c r="DS295" s="845" t="s">
        <v>798</v>
      </c>
      <c r="DT295" s="845" t="s">
        <v>798</v>
      </c>
      <c r="DU295" s="845" t="s">
        <v>798</v>
      </c>
      <c r="DV295" s="845" t="s">
        <v>798</v>
      </c>
      <c r="DW295" s="845" t="s">
        <v>798</v>
      </c>
      <c r="DX295" s="845" t="s">
        <v>798</v>
      </c>
      <c r="DY295" s="845" t="s">
        <v>798</v>
      </c>
      <c r="DZ295" s="845" t="s">
        <v>798</v>
      </c>
      <c r="EA295" s="845" t="s">
        <v>798</v>
      </c>
      <c r="EB295" s="845" t="s">
        <v>798</v>
      </c>
      <c r="EC295" s="845" t="s">
        <v>798</v>
      </c>
      <c r="ED295" s="845" t="s">
        <v>798</v>
      </c>
      <c r="EE295" s="845" t="s">
        <v>798</v>
      </c>
      <c r="EF295" s="845" t="s">
        <v>798</v>
      </c>
    </row>
    <row r="296" spans="1:136" x14ac:dyDescent="0.2">
      <c r="A296" s="845">
        <v>292</v>
      </c>
      <c r="B296" s="845">
        <v>4</v>
      </c>
      <c r="C296" s="845" t="s">
        <v>798</v>
      </c>
      <c r="D296" s="845" t="s">
        <v>798</v>
      </c>
      <c r="E296" s="845" t="s">
        <v>798</v>
      </c>
      <c r="F296" s="845" t="s">
        <v>798</v>
      </c>
      <c r="G296" s="845" t="s">
        <v>798</v>
      </c>
      <c r="H296" s="845" t="s">
        <v>798</v>
      </c>
      <c r="I296" s="845" t="s">
        <v>798</v>
      </c>
      <c r="J296" s="845" t="s">
        <v>798</v>
      </c>
      <c r="K296" s="845" t="s">
        <v>798</v>
      </c>
      <c r="L296" s="845" t="s">
        <v>798</v>
      </c>
      <c r="M296" s="845" t="s">
        <v>798</v>
      </c>
      <c r="N296" s="845" t="s">
        <v>798</v>
      </c>
      <c r="O296" s="845" t="s">
        <v>798</v>
      </c>
      <c r="P296" s="845" t="s">
        <v>798</v>
      </c>
      <c r="Q296" s="845" t="s">
        <v>798</v>
      </c>
      <c r="R296" s="845" t="s">
        <v>798</v>
      </c>
      <c r="S296" s="845" t="s">
        <v>798</v>
      </c>
      <c r="T296" s="845" t="s">
        <v>798</v>
      </c>
      <c r="U296" s="845" t="s">
        <v>798</v>
      </c>
      <c r="V296" s="845" t="s">
        <v>798</v>
      </c>
      <c r="W296" s="845" t="s">
        <v>798</v>
      </c>
      <c r="X296" s="845" t="s">
        <v>798</v>
      </c>
      <c r="Y296" s="845" t="s">
        <v>798</v>
      </c>
      <c r="Z296" s="845" t="s">
        <v>798</v>
      </c>
      <c r="AA296" s="845" t="s">
        <v>798</v>
      </c>
      <c r="AB296" s="845" t="s">
        <v>798</v>
      </c>
      <c r="AC296" s="845" t="s">
        <v>798</v>
      </c>
      <c r="AD296" s="845" t="s">
        <v>798</v>
      </c>
      <c r="AE296" s="845" t="s">
        <v>798</v>
      </c>
      <c r="AF296" s="845" t="s">
        <v>798</v>
      </c>
      <c r="AG296" s="845" t="s">
        <v>798</v>
      </c>
      <c r="AH296" s="845" t="s">
        <v>798</v>
      </c>
      <c r="AI296" s="845" t="s">
        <v>798</v>
      </c>
      <c r="AJ296" s="845" t="s">
        <v>798</v>
      </c>
      <c r="AK296" s="845" t="s">
        <v>798</v>
      </c>
      <c r="AL296" s="845" t="s">
        <v>798</v>
      </c>
      <c r="AM296" s="845" t="s">
        <v>798</v>
      </c>
      <c r="AN296" s="845" t="s">
        <v>798</v>
      </c>
      <c r="AO296" s="845" t="s">
        <v>798</v>
      </c>
      <c r="AP296" s="845" t="s">
        <v>798</v>
      </c>
      <c r="AQ296" s="845" t="s">
        <v>798</v>
      </c>
      <c r="AR296" s="845" t="s">
        <v>798</v>
      </c>
      <c r="AS296" s="845" t="s">
        <v>798</v>
      </c>
      <c r="AT296" s="845" t="s">
        <v>798</v>
      </c>
      <c r="AU296" s="845" t="s">
        <v>798</v>
      </c>
      <c r="AV296" s="845" t="s">
        <v>798</v>
      </c>
      <c r="AW296" s="845" t="s">
        <v>798</v>
      </c>
      <c r="AX296" s="845" t="s">
        <v>798</v>
      </c>
      <c r="AY296" s="845" t="s">
        <v>798</v>
      </c>
      <c r="AZ296" s="845" t="s">
        <v>798</v>
      </c>
      <c r="BA296" s="845" t="s">
        <v>798</v>
      </c>
      <c r="BB296" s="845" t="s">
        <v>798</v>
      </c>
      <c r="BC296" s="845" t="s">
        <v>798</v>
      </c>
      <c r="BD296" s="845" t="s">
        <v>798</v>
      </c>
      <c r="BE296" s="845" t="s">
        <v>798</v>
      </c>
      <c r="BF296" s="845" t="s">
        <v>798</v>
      </c>
      <c r="BG296" s="845" t="s">
        <v>798</v>
      </c>
      <c r="BH296" s="845" t="s">
        <v>798</v>
      </c>
      <c r="BI296" s="845" t="s">
        <v>798</v>
      </c>
      <c r="BJ296" s="845" t="s">
        <v>798</v>
      </c>
      <c r="BK296" s="845" t="s">
        <v>798</v>
      </c>
      <c r="BL296" s="845" t="s">
        <v>798</v>
      </c>
      <c r="BM296" s="845" t="s">
        <v>798</v>
      </c>
      <c r="BN296" s="845" t="s">
        <v>798</v>
      </c>
      <c r="BO296" s="845" t="s">
        <v>798</v>
      </c>
      <c r="BP296" s="845" t="s">
        <v>798</v>
      </c>
      <c r="BQ296" s="845" t="s">
        <v>798</v>
      </c>
      <c r="BR296" s="845" t="s">
        <v>798</v>
      </c>
      <c r="BS296" s="845" t="s">
        <v>798</v>
      </c>
      <c r="BT296" s="845" t="s">
        <v>798</v>
      </c>
      <c r="BU296" s="845" t="s">
        <v>798</v>
      </c>
      <c r="BV296" s="845" t="s">
        <v>798</v>
      </c>
      <c r="BW296" s="845" t="s">
        <v>798</v>
      </c>
      <c r="BX296" s="845" t="s">
        <v>798</v>
      </c>
      <c r="BY296" s="845" t="s">
        <v>798</v>
      </c>
      <c r="BZ296" s="845" t="s">
        <v>798</v>
      </c>
      <c r="CA296" s="845" t="s">
        <v>798</v>
      </c>
      <c r="CB296" s="845" t="s">
        <v>798</v>
      </c>
      <c r="CC296" s="845" t="s">
        <v>798</v>
      </c>
      <c r="CD296" s="845" t="s">
        <v>798</v>
      </c>
      <c r="CE296" s="845" t="s">
        <v>798</v>
      </c>
      <c r="CF296" s="845" t="s">
        <v>798</v>
      </c>
      <c r="CG296" s="845" t="s">
        <v>798</v>
      </c>
      <c r="CH296" s="845" t="s">
        <v>798</v>
      </c>
      <c r="CI296" s="845" t="s">
        <v>798</v>
      </c>
      <c r="CJ296" s="845" t="s">
        <v>798</v>
      </c>
      <c r="CK296" s="845" t="s">
        <v>798</v>
      </c>
      <c r="CL296" s="845" t="s">
        <v>798</v>
      </c>
      <c r="CM296" s="845" t="s">
        <v>798</v>
      </c>
      <c r="CN296" s="845" t="s">
        <v>798</v>
      </c>
      <c r="CO296" s="845" t="s">
        <v>798</v>
      </c>
      <c r="CP296" s="845" t="s">
        <v>798</v>
      </c>
      <c r="CQ296" s="845" t="s">
        <v>798</v>
      </c>
      <c r="CR296" s="845" t="s">
        <v>798</v>
      </c>
      <c r="CS296" s="845" t="s">
        <v>798</v>
      </c>
      <c r="CT296" s="845" t="s">
        <v>798</v>
      </c>
      <c r="CU296" s="845" t="s">
        <v>798</v>
      </c>
      <c r="CV296" s="845" t="s">
        <v>798</v>
      </c>
      <c r="CW296" s="845" t="s">
        <v>798</v>
      </c>
      <c r="CX296" s="845" t="s">
        <v>798</v>
      </c>
      <c r="CY296" s="845" t="s">
        <v>798</v>
      </c>
      <c r="CZ296" s="845" t="s">
        <v>798</v>
      </c>
      <c r="DA296" s="845" t="s">
        <v>798</v>
      </c>
      <c r="DB296" s="845" t="s">
        <v>798</v>
      </c>
      <c r="DC296" s="845" t="s">
        <v>798</v>
      </c>
      <c r="DD296" s="845" t="s">
        <v>798</v>
      </c>
      <c r="DE296" s="845" t="s">
        <v>798</v>
      </c>
      <c r="DF296" s="845" t="s">
        <v>798</v>
      </c>
      <c r="DG296" s="845" t="s">
        <v>798</v>
      </c>
      <c r="DH296" s="845" t="s">
        <v>798</v>
      </c>
      <c r="DI296" s="845" t="s">
        <v>798</v>
      </c>
      <c r="DJ296" s="845" t="s">
        <v>798</v>
      </c>
      <c r="DK296" s="845" t="s">
        <v>798</v>
      </c>
      <c r="DL296" s="845" t="s">
        <v>798</v>
      </c>
      <c r="DM296" s="845" t="s">
        <v>798</v>
      </c>
      <c r="DN296" s="845" t="s">
        <v>798</v>
      </c>
      <c r="DO296" s="845" t="s">
        <v>798</v>
      </c>
      <c r="DP296" s="845" t="s">
        <v>798</v>
      </c>
      <c r="DQ296" s="845" t="s">
        <v>798</v>
      </c>
      <c r="DR296" s="845" t="s">
        <v>798</v>
      </c>
      <c r="DS296" s="845" t="s">
        <v>798</v>
      </c>
      <c r="DT296" s="845" t="s">
        <v>798</v>
      </c>
      <c r="DU296" s="845" t="s">
        <v>798</v>
      </c>
      <c r="DV296" s="845" t="s">
        <v>798</v>
      </c>
      <c r="DW296" s="845" t="s">
        <v>798</v>
      </c>
      <c r="DX296" s="845" t="s">
        <v>798</v>
      </c>
      <c r="DY296" s="845" t="s">
        <v>798</v>
      </c>
      <c r="DZ296" s="845" t="s">
        <v>798</v>
      </c>
      <c r="EA296" s="845" t="s">
        <v>798</v>
      </c>
      <c r="EB296" s="845" t="s">
        <v>798</v>
      </c>
      <c r="EC296" s="845" t="s">
        <v>798</v>
      </c>
      <c r="ED296" s="845" t="s">
        <v>798</v>
      </c>
      <c r="EE296" s="845" t="s">
        <v>798</v>
      </c>
      <c r="EF296" s="845" t="s">
        <v>798</v>
      </c>
    </row>
    <row r="297" spans="1:136" x14ac:dyDescent="0.2">
      <c r="A297" s="845">
        <v>293</v>
      </c>
      <c r="B297" s="845">
        <v>5</v>
      </c>
      <c r="C297" s="845" t="s">
        <v>798</v>
      </c>
      <c r="D297" s="845" t="s">
        <v>798</v>
      </c>
      <c r="E297" s="845" t="s">
        <v>798</v>
      </c>
      <c r="F297" s="845" t="s">
        <v>798</v>
      </c>
      <c r="G297" s="845" t="s">
        <v>798</v>
      </c>
      <c r="H297" s="845" t="s">
        <v>798</v>
      </c>
      <c r="I297" s="845" t="s">
        <v>798</v>
      </c>
      <c r="J297" s="845" t="s">
        <v>798</v>
      </c>
      <c r="K297" s="845" t="s">
        <v>798</v>
      </c>
      <c r="L297" s="845" t="s">
        <v>798</v>
      </c>
      <c r="M297" s="845" t="s">
        <v>798</v>
      </c>
      <c r="N297" s="845" t="s">
        <v>798</v>
      </c>
      <c r="O297" s="845" t="s">
        <v>798</v>
      </c>
      <c r="P297" s="845" t="s">
        <v>798</v>
      </c>
      <c r="Q297" s="845" t="s">
        <v>798</v>
      </c>
      <c r="R297" s="845" t="s">
        <v>798</v>
      </c>
      <c r="S297" s="845" t="s">
        <v>798</v>
      </c>
      <c r="T297" s="845" t="s">
        <v>798</v>
      </c>
      <c r="U297" s="845" t="s">
        <v>798</v>
      </c>
      <c r="V297" s="845" t="s">
        <v>798</v>
      </c>
      <c r="W297" s="845" t="s">
        <v>798</v>
      </c>
      <c r="X297" s="845" t="s">
        <v>798</v>
      </c>
      <c r="Y297" s="845" t="s">
        <v>798</v>
      </c>
      <c r="Z297" s="845" t="s">
        <v>798</v>
      </c>
      <c r="AA297" s="845" t="s">
        <v>798</v>
      </c>
      <c r="AB297" s="845" t="s">
        <v>798</v>
      </c>
      <c r="AC297" s="845" t="s">
        <v>798</v>
      </c>
      <c r="AD297" s="845" t="s">
        <v>798</v>
      </c>
      <c r="AE297" s="845" t="s">
        <v>798</v>
      </c>
      <c r="AF297" s="845" t="s">
        <v>798</v>
      </c>
      <c r="AG297" s="845" t="s">
        <v>798</v>
      </c>
      <c r="AH297" s="845" t="s">
        <v>798</v>
      </c>
      <c r="AI297" s="845" t="s">
        <v>798</v>
      </c>
      <c r="AJ297" s="845" t="s">
        <v>798</v>
      </c>
      <c r="AK297" s="845" t="s">
        <v>798</v>
      </c>
      <c r="AL297" s="845" t="s">
        <v>798</v>
      </c>
      <c r="AM297" s="845" t="s">
        <v>798</v>
      </c>
      <c r="AN297" s="845" t="s">
        <v>798</v>
      </c>
      <c r="AO297" s="845" t="s">
        <v>798</v>
      </c>
      <c r="AP297" s="845" t="s">
        <v>798</v>
      </c>
      <c r="AQ297" s="845" t="s">
        <v>798</v>
      </c>
      <c r="AR297" s="845" t="s">
        <v>798</v>
      </c>
      <c r="AS297" s="845" t="s">
        <v>798</v>
      </c>
      <c r="AT297" s="845" t="s">
        <v>798</v>
      </c>
      <c r="AU297" s="845" t="s">
        <v>798</v>
      </c>
      <c r="AV297" s="845" t="s">
        <v>798</v>
      </c>
      <c r="AW297" s="845" t="s">
        <v>798</v>
      </c>
      <c r="AX297" s="845" t="s">
        <v>798</v>
      </c>
      <c r="AY297" s="845" t="s">
        <v>798</v>
      </c>
      <c r="AZ297" s="845" t="s">
        <v>798</v>
      </c>
      <c r="BA297" s="845" t="s">
        <v>798</v>
      </c>
      <c r="BB297" s="845" t="s">
        <v>798</v>
      </c>
      <c r="BC297" s="845" t="s">
        <v>798</v>
      </c>
      <c r="BD297" s="845" t="s">
        <v>798</v>
      </c>
      <c r="BE297" s="845" t="s">
        <v>798</v>
      </c>
      <c r="BF297" s="845" t="s">
        <v>798</v>
      </c>
      <c r="BG297" s="845" t="s">
        <v>798</v>
      </c>
      <c r="BH297" s="845" t="s">
        <v>798</v>
      </c>
      <c r="BI297" s="845" t="s">
        <v>798</v>
      </c>
      <c r="BJ297" s="845" t="s">
        <v>798</v>
      </c>
      <c r="BK297" s="845" t="s">
        <v>798</v>
      </c>
      <c r="BL297" s="845" t="s">
        <v>798</v>
      </c>
      <c r="BM297" s="845" t="s">
        <v>798</v>
      </c>
      <c r="BN297" s="845" t="s">
        <v>798</v>
      </c>
      <c r="BO297" s="845" t="s">
        <v>798</v>
      </c>
      <c r="BP297" s="845" t="s">
        <v>798</v>
      </c>
      <c r="BQ297" s="845" t="s">
        <v>798</v>
      </c>
      <c r="BR297" s="845" t="s">
        <v>798</v>
      </c>
      <c r="BS297" s="845" t="s">
        <v>798</v>
      </c>
      <c r="BT297" s="845" t="s">
        <v>798</v>
      </c>
      <c r="BU297" s="845" t="s">
        <v>798</v>
      </c>
      <c r="BV297" s="845" t="s">
        <v>798</v>
      </c>
      <c r="BW297" s="845" t="s">
        <v>798</v>
      </c>
      <c r="BX297" s="845" t="s">
        <v>798</v>
      </c>
      <c r="BY297" s="845" t="s">
        <v>798</v>
      </c>
      <c r="BZ297" s="845" t="s">
        <v>798</v>
      </c>
      <c r="CA297" s="845" t="s">
        <v>798</v>
      </c>
      <c r="CB297" s="845" t="s">
        <v>798</v>
      </c>
      <c r="CC297" s="845" t="s">
        <v>798</v>
      </c>
      <c r="CD297" s="845" t="s">
        <v>798</v>
      </c>
      <c r="CE297" s="845" t="s">
        <v>798</v>
      </c>
      <c r="CF297" s="845" t="s">
        <v>798</v>
      </c>
      <c r="CG297" s="845" t="s">
        <v>798</v>
      </c>
      <c r="CH297" s="845" t="s">
        <v>798</v>
      </c>
      <c r="CI297" s="845" t="s">
        <v>798</v>
      </c>
      <c r="CJ297" s="845" t="s">
        <v>798</v>
      </c>
      <c r="CK297" s="845" t="s">
        <v>798</v>
      </c>
      <c r="CL297" s="845" t="s">
        <v>798</v>
      </c>
      <c r="CM297" s="845" t="s">
        <v>798</v>
      </c>
      <c r="CN297" s="845" t="s">
        <v>798</v>
      </c>
      <c r="CO297" s="845" t="s">
        <v>798</v>
      </c>
      <c r="CP297" s="845" t="s">
        <v>798</v>
      </c>
      <c r="CQ297" s="845" t="s">
        <v>798</v>
      </c>
      <c r="CR297" s="845" t="s">
        <v>798</v>
      </c>
      <c r="CS297" s="845" t="s">
        <v>798</v>
      </c>
      <c r="CT297" s="845" t="s">
        <v>798</v>
      </c>
      <c r="CU297" s="845" t="s">
        <v>798</v>
      </c>
      <c r="CV297" s="845" t="s">
        <v>798</v>
      </c>
      <c r="CW297" s="845" t="s">
        <v>798</v>
      </c>
      <c r="CX297" s="845" t="s">
        <v>798</v>
      </c>
      <c r="CY297" s="845" t="s">
        <v>798</v>
      </c>
      <c r="CZ297" s="845" t="s">
        <v>798</v>
      </c>
      <c r="DA297" s="845" t="s">
        <v>798</v>
      </c>
      <c r="DB297" s="845" t="s">
        <v>798</v>
      </c>
      <c r="DC297" s="845" t="s">
        <v>798</v>
      </c>
      <c r="DD297" s="845" t="s">
        <v>798</v>
      </c>
      <c r="DE297" s="845" t="s">
        <v>798</v>
      </c>
      <c r="DF297" s="845" t="s">
        <v>798</v>
      </c>
      <c r="DG297" s="845" t="s">
        <v>798</v>
      </c>
      <c r="DH297" s="845" t="s">
        <v>798</v>
      </c>
      <c r="DI297" s="845" t="s">
        <v>798</v>
      </c>
      <c r="DJ297" s="845" t="s">
        <v>798</v>
      </c>
      <c r="DK297" s="845" t="s">
        <v>798</v>
      </c>
      <c r="DL297" s="845" t="s">
        <v>798</v>
      </c>
      <c r="DM297" s="845" t="s">
        <v>798</v>
      </c>
      <c r="DN297" s="845" t="s">
        <v>798</v>
      </c>
      <c r="DO297" s="845" t="s">
        <v>798</v>
      </c>
      <c r="DP297" s="845" t="s">
        <v>798</v>
      </c>
      <c r="DQ297" s="845" t="s">
        <v>798</v>
      </c>
      <c r="DR297" s="845" t="s">
        <v>798</v>
      </c>
      <c r="DS297" s="845" t="s">
        <v>798</v>
      </c>
      <c r="DT297" s="845" t="s">
        <v>798</v>
      </c>
      <c r="DU297" s="845" t="s">
        <v>798</v>
      </c>
      <c r="DV297" s="845" t="s">
        <v>798</v>
      </c>
      <c r="DW297" s="845" t="s">
        <v>798</v>
      </c>
      <c r="DX297" s="845" t="s">
        <v>798</v>
      </c>
      <c r="DY297" s="845" t="s">
        <v>798</v>
      </c>
      <c r="DZ297" s="845" t="s">
        <v>798</v>
      </c>
      <c r="EA297" s="845" t="s">
        <v>798</v>
      </c>
      <c r="EB297" s="845" t="s">
        <v>798</v>
      </c>
      <c r="EC297" s="845" t="s">
        <v>798</v>
      </c>
      <c r="ED297" s="845" t="s">
        <v>798</v>
      </c>
      <c r="EE297" s="845" t="s">
        <v>798</v>
      </c>
      <c r="EF297" s="845" t="s">
        <v>798</v>
      </c>
    </row>
    <row r="298" spans="1:136" x14ac:dyDescent="0.2">
      <c r="A298" s="845">
        <v>294</v>
      </c>
      <c r="B298" s="845">
        <v>6</v>
      </c>
      <c r="C298" s="845" t="s">
        <v>798</v>
      </c>
      <c r="D298" s="845" t="s">
        <v>798</v>
      </c>
      <c r="E298" s="845" t="s">
        <v>798</v>
      </c>
      <c r="F298" s="845" t="s">
        <v>798</v>
      </c>
      <c r="G298" s="845" t="s">
        <v>798</v>
      </c>
      <c r="H298" s="845" t="s">
        <v>798</v>
      </c>
      <c r="I298" s="845" t="s">
        <v>798</v>
      </c>
      <c r="J298" s="845" t="s">
        <v>798</v>
      </c>
      <c r="K298" s="845" t="s">
        <v>798</v>
      </c>
      <c r="L298" s="845" t="s">
        <v>798</v>
      </c>
      <c r="M298" s="845" t="s">
        <v>798</v>
      </c>
      <c r="N298" s="845" t="s">
        <v>798</v>
      </c>
      <c r="O298" s="845" t="s">
        <v>798</v>
      </c>
      <c r="P298" s="845" t="s">
        <v>798</v>
      </c>
      <c r="Q298" s="845" t="s">
        <v>798</v>
      </c>
      <c r="R298" s="845" t="s">
        <v>798</v>
      </c>
      <c r="S298" s="845" t="s">
        <v>798</v>
      </c>
      <c r="T298" s="845" t="s">
        <v>798</v>
      </c>
      <c r="U298" s="845" t="s">
        <v>798</v>
      </c>
      <c r="V298" s="845" t="s">
        <v>798</v>
      </c>
      <c r="W298" s="845" t="s">
        <v>798</v>
      </c>
      <c r="X298" s="845" t="s">
        <v>798</v>
      </c>
      <c r="Y298" s="845" t="s">
        <v>798</v>
      </c>
      <c r="Z298" s="845" t="s">
        <v>798</v>
      </c>
      <c r="AA298" s="845" t="s">
        <v>798</v>
      </c>
      <c r="AB298" s="845" t="s">
        <v>798</v>
      </c>
      <c r="AC298" s="845" t="s">
        <v>798</v>
      </c>
      <c r="AD298" s="845" t="s">
        <v>798</v>
      </c>
      <c r="AE298" s="845" t="s">
        <v>798</v>
      </c>
      <c r="AF298" s="845" t="s">
        <v>798</v>
      </c>
      <c r="AG298" s="845" t="s">
        <v>798</v>
      </c>
      <c r="AH298" s="845" t="s">
        <v>798</v>
      </c>
      <c r="AI298" s="845" t="s">
        <v>798</v>
      </c>
      <c r="AJ298" s="845" t="s">
        <v>798</v>
      </c>
      <c r="AK298" s="845" t="s">
        <v>798</v>
      </c>
      <c r="AL298" s="845" t="s">
        <v>798</v>
      </c>
      <c r="AM298" s="845" t="s">
        <v>798</v>
      </c>
      <c r="AN298" s="845" t="s">
        <v>798</v>
      </c>
      <c r="AO298" s="845" t="s">
        <v>798</v>
      </c>
      <c r="AP298" s="845" t="s">
        <v>798</v>
      </c>
      <c r="AQ298" s="845" t="s">
        <v>798</v>
      </c>
      <c r="AR298" s="845" t="s">
        <v>798</v>
      </c>
      <c r="AS298" s="845" t="s">
        <v>798</v>
      </c>
      <c r="AT298" s="845" t="s">
        <v>798</v>
      </c>
      <c r="AU298" s="845" t="s">
        <v>798</v>
      </c>
      <c r="AV298" s="845" t="s">
        <v>798</v>
      </c>
      <c r="AW298" s="845" t="s">
        <v>798</v>
      </c>
      <c r="AX298" s="845" t="s">
        <v>798</v>
      </c>
      <c r="AY298" s="845" t="s">
        <v>798</v>
      </c>
      <c r="AZ298" s="845" t="s">
        <v>798</v>
      </c>
      <c r="BA298" s="845" t="s">
        <v>798</v>
      </c>
      <c r="BB298" s="845" t="s">
        <v>798</v>
      </c>
      <c r="BC298" s="845" t="s">
        <v>798</v>
      </c>
      <c r="BD298" s="845" t="s">
        <v>798</v>
      </c>
      <c r="BE298" s="845" t="s">
        <v>798</v>
      </c>
      <c r="BF298" s="845" t="s">
        <v>798</v>
      </c>
      <c r="BG298" s="845" t="s">
        <v>798</v>
      </c>
      <c r="BH298" s="845" t="s">
        <v>798</v>
      </c>
      <c r="BI298" s="845" t="s">
        <v>798</v>
      </c>
      <c r="BJ298" s="845" t="s">
        <v>798</v>
      </c>
      <c r="BK298" s="845" t="s">
        <v>798</v>
      </c>
      <c r="BL298" s="845" t="s">
        <v>798</v>
      </c>
      <c r="BM298" s="845" t="s">
        <v>798</v>
      </c>
      <c r="BN298" s="845" t="s">
        <v>798</v>
      </c>
      <c r="BO298" s="845" t="s">
        <v>798</v>
      </c>
      <c r="BP298" s="845" t="s">
        <v>798</v>
      </c>
      <c r="BQ298" s="845" t="s">
        <v>798</v>
      </c>
      <c r="BR298" s="845" t="s">
        <v>798</v>
      </c>
      <c r="BS298" s="845" t="s">
        <v>798</v>
      </c>
      <c r="BT298" s="845" t="s">
        <v>798</v>
      </c>
      <c r="BU298" s="845" t="s">
        <v>798</v>
      </c>
      <c r="BV298" s="845" t="s">
        <v>798</v>
      </c>
      <c r="BW298" s="845" t="s">
        <v>798</v>
      </c>
      <c r="BX298" s="845" t="s">
        <v>798</v>
      </c>
      <c r="BY298" s="845" t="s">
        <v>798</v>
      </c>
      <c r="BZ298" s="845" t="s">
        <v>798</v>
      </c>
      <c r="CA298" s="845" t="s">
        <v>798</v>
      </c>
      <c r="CB298" s="845" t="s">
        <v>798</v>
      </c>
      <c r="CC298" s="845" t="s">
        <v>798</v>
      </c>
      <c r="CD298" s="845" t="s">
        <v>798</v>
      </c>
      <c r="CE298" s="845" t="s">
        <v>798</v>
      </c>
      <c r="CF298" s="845" t="s">
        <v>798</v>
      </c>
      <c r="CG298" s="845" t="s">
        <v>798</v>
      </c>
      <c r="CH298" s="845" t="s">
        <v>798</v>
      </c>
      <c r="CI298" s="845" t="s">
        <v>798</v>
      </c>
      <c r="CJ298" s="845" t="s">
        <v>798</v>
      </c>
      <c r="CK298" s="845" t="s">
        <v>798</v>
      </c>
      <c r="CL298" s="845" t="s">
        <v>798</v>
      </c>
      <c r="CM298" s="845" t="s">
        <v>798</v>
      </c>
      <c r="CN298" s="845" t="s">
        <v>798</v>
      </c>
      <c r="CO298" s="845" t="s">
        <v>798</v>
      </c>
      <c r="CP298" s="845" t="s">
        <v>798</v>
      </c>
      <c r="CQ298" s="845" t="s">
        <v>798</v>
      </c>
      <c r="CR298" s="845" t="s">
        <v>798</v>
      </c>
      <c r="CS298" s="845" t="s">
        <v>798</v>
      </c>
      <c r="CT298" s="845" t="s">
        <v>798</v>
      </c>
      <c r="CU298" s="845" t="s">
        <v>798</v>
      </c>
      <c r="CV298" s="845" t="s">
        <v>798</v>
      </c>
      <c r="CW298" s="845" t="s">
        <v>798</v>
      </c>
      <c r="CX298" s="845" t="s">
        <v>798</v>
      </c>
      <c r="CY298" s="845" t="s">
        <v>798</v>
      </c>
      <c r="CZ298" s="845" t="s">
        <v>798</v>
      </c>
      <c r="DA298" s="845" t="s">
        <v>798</v>
      </c>
      <c r="DB298" s="845" t="s">
        <v>798</v>
      </c>
      <c r="DC298" s="845" t="s">
        <v>798</v>
      </c>
      <c r="DD298" s="845" t="s">
        <v>798</v>
      </c>
      <c r="DE298" s="845" t="s">
        <v>798</v>
      </c>
      <c r="DF298" s="845" t="s">
        <v>798</v>
      </c>
      <c r="DG298" s="845" t="s">
        <v>798</v>
      </c>
      <c r="DH298" s="845" t="s">
        <v>798</v>
      </c>
      <c r="DI298" s="845" t="s">
        <v>798</v>
      </c>
      <c r="DJ298" s="845" t="s">
        <v>798</v>
      </c>
      <c r="DK298" s="845" t="s">
        <v>798</v>
      </c>
      <c r="DL298" s="845" t="s">
        <v>798</v>
      </c>
      <c r="DM298" s="845" t="s">
        <v>798</v>
      </c>
      <c r="DN298" s="845" t="s">
        <v>798</v>
      </c>
      <c r="DO298" s="845" t="s">
        <v>798</v>
      </c>
      <c r="DP298" s="845" t="s">
        <v>798</v>
      </c>
      <c r="DQ298" s="845" t="s">
        <v>798</v>
      </c>
      <c r="DR298" s="845" t="s">
        <v>798</v>
      </c>
      <c r="DS298" s="845" t="s">
        <v>798</v>
      </c>
      <c r="DT298" s="845" t="s">
        <v>798</v>
      </c>
      <c r="DU298" s="845" t="s">
        <v>798</v>
      </c>
      <c r="DV298" s="845" t="s">
        <v>798</v>
      </c>
      <c r="DW298" s="845" t="s">
        <v>798</v>
      </c>
      <c r="DX298" s="845" t="s">
        <v>798</v>
      </c>
      <c r="DY298" s="845" t="s">
        <v>798</v>
      </c>
      <c r="DZ298" s="845" t="s">
        <v>798</v>
      </c>
      <c r="EA298" s="845" t="s">
        <v>798</v>
      </c>
      <c r="EB298" s="845" t="s">
        <v>798</v>
      </c>
      <c r="EC298" s="845" t="s">
        <v>798</v>
      </c>
      <c r="ED298" s="845" t="s">
        <v>798</v>
      </c>
      <c r="EE298" s="845" t="s">
        <v>798</v>
      </c>
      <c r="EF298" s="845" t="s">
        <v>798</v>
      </c>
    </row>
    <row r="299" spans="1:136" x14ac:dyDescent="0.2">
      <c r="A299" s="845">
        <v>295</v>
      </c>
      <c r="B299" s="845">
        <v>7</v>
      </c>
      <c r="C299" s="845" t="s">
        <v>798</v>
      </c>
      <c r="D299" s="845" t="s">
        <v>798</v>
      </c>
      <c r="E299" s="845" t="s">
        <v>798</v>
      </c>
      <c r="F299" s="845" t="s">
        <v>798</v>
      </c>
      <c r="G299" s="845" t="s">
        <v>798</v>
      </c>
      <c r="H299" s="845" t="s">
        <v>798</v>
      </c>
      <c r="I299" s="845" t="s">
        <v>798</v>
      </c>
      <c r="J299" s="845" t="s">
        <v>798</v>
      </c>
      <c r="K299" s="845" t="s">
        <v>798</v>
      </c>
      <c r="L299" s="845" t="s">
        <v>798</v>
      </c>
      <c r="M299" s="845" t="s">
        <v>798</v>
      </c>
      <c r="N299" s="845" t="s">
        <v>798</v>
      </c>
      <c r="O299" s="845" t="s">
        <v>798</v>
      </c>
      <c r="P299" s="845" t="s">
        <v>798</v>
      </c>
      <c r="Q299" s="845" t="s">
        <v>798</v>
      </c>
      <c r="R299" s="845" t="s">
        <v>798</v>
      </c>
      <c r="S299" s="845" t="s">
        <v>798</v>
      </c>
      <c r="T299" s="845" t="s">
        <v>798</v>
      </c>
      <c r="U299" s="845" t="s">
        <v>798</v>
      </c>
      <c r="V299" s="845" t="s">
        <v>798</v>
      </c>
      <c r="W299" s="845" t="s">
        <v>798</v>
      </c>
      <c r="X299" s="845" t="s">
        <v>798</v>
      </c>
      <c r="Y299" s="845" t="s">
        <v>798</v>
      </c>
      <c r="Z299" s="845" t="s">
        <v>798</v>
      </c>
      <c r="AA299" s="845" t="s">
        <v>798</v>
      </c>
      <c r="AB299" s="845" t="s">
        <v>798</v>
      </c>
      <c r="AC299" s="845" t="s">
        <v>798</v>
      </c>
      <c r="AD299" s="845" t="s">
        <v>798</v>
      </c>
      <c r="AE299" s="845" t="s">
        <v>798</v>
      </c>
      <c r="AF299" s="845" t="s">
        <v>798</v>
      </c>
      <c r="AG299" s="845" t="s">
        <v>798</v>
      </c>
      <c r="AH299" s="845" t="s">
        <v>798</v>
      </c>
      <c r="AI299" s="845" t="s">
        <v>798</v>
      </c>
      <c r="AJ299" s="845" t="s">
        <v>798</v>
      </c>
      <c r="AK299" s="845" t="s">
        <v>798</v>
      </c>
      <c r="AL299" s="845" t="s">
        <v>798</v>
      </c>
      <c r="AM299" s="845" t="s">
        <v>798</v>
      </c>
      <c r="AN299" s="845" t="s">
        <v>798</v>
      </c>
      <c r="AO299" s="845" t="s">
        <v>798</v>
      </c>
      <c r="AP299" s="845" t="s">
        <v>798</v>
      </c>
      <c r="AQ299" s="845" t="s">
        <v>798</v>
      </c>
      <c r="AR299" s="845" t="s">
        <v>798</v>
      </c>
      <c r="AS299" s="845" t="s">
        <v>798</v>
      </c>
      <c r="AT299" s="845" t="s">
        <v>798</v>
      </c>
      <c r="AU299" s="845" t="s">
        <v>798</v>
      </c>
      <c r="AV299" s="845" t="s">
        <v>798</v>
      </c>
      <c r="AW299" s="845" t="s">
        <v>798</v>
      </c>
      <c r="AX299" s="845" t="s">
        <v>798</v>
      </c>
      <c r="AY299" s="845" t="s">
        <v>798</v>
      </c>
      <c r="AZ299" s="845" t="s">
        <v>798</v>
      </c>
      <c r="BA299" s="845" t="s">
        <v>798</v>
      </c>
      <c r="BB299" s="845" t="s">
        <v>798</v>
      </c>
      <c r="BC299" s="845" t="s">
        <v>798</v>
      </c>
      <c r="BD299" s="845" t="s">
        <v>798</v>
      </c>
      <c r="BE299" s="845" t="s">
        <v>798</v>
      </c>
      <c r="BF299" s="845" t="s">
        <v>798</v>
      </c>
      <c r="BG299" s="845" t="s">
        <v>798</v>
      </c>
      <c r="BH299" s="845" t="s">
        <v>798</v>
      </c>
      <c r="BI299" s="845" t="s">
        <v>798</v>
      </c>
      <c r="BJ299" s="845" t="s">
        <v>798</v>
      </c>
      <c r="BK299" s="845" t="s">
        <v>798</v>
      </c>
      <c r="BL299" s="845" t="s">
        <v>798</v>
      </c>
      <c r="BM299" s="845" t="s">
        <v>798</v>
      </c>
      <c r="BN299" s="845" t="s">
        <v>798</v>
      </c>
      <c r="BO299" s="845" t="s">
        <v>798</v>
      </c>
      <c r="BP299" s="845" t="s">
        <v>798</v>
      </c>
      <c r="BQ299" s="845" t="s">
        <v>798</v>
      </c>
      <c r="BR299" s="845" t="s">
        <v>798</v>
      </c>
      <c r="BS299" s="845" t="s">
        <v>798</v>
      </c>
      <c r="BT299" s="845" t="s">
        <v>798</v>
      </c>
      <c r="BU299" s="845" t="s">
        <v>798</v>
      </c>
      <c r="BV299" s="845" t="s">
        <v>798</v>
      </c>
      <c r="BW299" s="845" t="s">
        <v>798</v>
      </c>
      <c r="BX299" s="845" t="s">
        <v>798</v>
      </c>
      <c r="BY299" s="845" t="s">
        <v>798</v>
      </c>
      <c r="BZ299" s="845" t="s">
        <v>798</v>
      </c>
      <c r="CA299" s="845" t="s">
        <v>798</v>
      </c>
      <c r="CB299" s="845" t="s">
        <v>798</v>
      </c>
      <c r="CC299" s="845" t="s">
        <v>798</v>
      </c>
      <c r="CD299" s="845" t="s">
        <v>798</v>
      </c>
      <c r="CE299" s="845" t="s">
        <v>798</v>
      </c>
      <c r="CF299" s="845" t="s">
        <v>798</v>
      </c>
      <c r="CG299" s="845" t="s">
        <v>798</v>
      </c>
      <c r="CH299" s="845" t="s">
        <v>798</v>
      </c>
      <c r="CI299" s="845" t="s">
        <v>798</v>
      </c>
      <c r="CJ299" s="845" t="s">
        <v>798</v>
      </c>
      <c r="CK299" s="845" t="s">
        <v>798</v>
      </c>
      <c r="CL299" s="845" t="s">
        <v>798</v>
      </c>
      <c r="CM299" s="845" t="s">
        <v>798</v>
      </c>
      <c r="CN299" s="845" t="s">
        <v>798</v>
      </c>
      <c r="CO299" s="845" t="s">
        <v>798</v>
      </c>
      <c r="CP299" s="845" t="s">
        <v>798</v>
      </c>
      <c r="CQ299" s="845" t="s">
        <v>798</v>
      </c>
      <c r="CR299" s="845" t="s">
        <v>798</v>
      </c>
      <c r="CS299" s="845" t="s">
        <v>798</v>
      </c>
      <c r="CT299" s="845" t="s">
        <v>798</v>
      </c>
      <c r="CU299" s="845" t="s">
        <v>798</v>
      </c>
      <c r="CV299" s="845" t="s">
        <v>798</v>
      </c>
      <c r="CW299" s="845" t="s">
        <v>798</v>
      </c>
      <c r="CX299" s="845" t="s">
        <v>798</v>
      </c>
      <c r="CY299" s="845" t="s">
        <v>798</v>
      </c>
      <c r="CZ299" s="845" t="s">
        <v>798</v>
      </c>
      <c r="DA299" s="845" t="s">
        <v>798</v>
      </c>
      <c r="DB299" s="845" t="s">
        <v>798</v>
      </c>
      <c r="DC299" s="845" t="s">
        <v>798</v>
      </c>
      <c r="DD299" s="845" t="s">
        <v>798</v>
      </c>
      <c r="DE299" s="845" t="s">
        <v>798</v>
      </c>
      <c r="DF299" s="845" t="s">
        <v>798</v>
      </c>
      <c r="DG299" s="845" t="s">
        <v>798</v>
      </c>
      <c r="DH299" s="845" t="s">
        <v>798</v>
      </c>
      <c r="DI299" s="845" t="s">
        <v>798</v>
      </c>
      <c r="DJ299" s="845" t="s">
        <v>798</v>
      </c>
      <c r="DK299" s="845" t="s">
        <v>798</v>
      </c>
      <c r="DL299" s="845" t="s">
        <v>798</v>
      </c>
      <c r="DM299" s="845" t="s">
        <v>798</v>
      </c>
      <c r="DN299" s="845" t="s">
        <v>798</v>
      </c>
      <c r="DO299" s="845" t="s">
        <v>798</v>
      </c>
      <c r="DP299" s="845" t="s">
        <v>798</v>
      </c>
      <c r="DQ299" s="845" t="s">
        <v>798</v>
      </c>
      <c r="DR299" s="845" t="s">
        <v>798</v>
      </c>
      <c r="DS299" s="845" t="s">
        <v>798</v>
      </c>
      <c r="DT299" s="845" t="s">
        <v>798</v>
      </c>
      <c r="DU299" s="845" t="s">
        <v>798</v>
      </c>
      <c r="DV299" s="845" t="s">
        <v>798</v>
      </c>
      <c r="DW299" s="845" t="s">
        <v>798</v>
      </c>
      <c r="DX299" s="845" t="s">
        <v>798</v>
      </c>
      <c r="DY299" s="845" t="s">
        <v>798</v>
      </c>
      <c r="DZ299" s="845" t="s">
        <v>798</v>
      </c>
      <c r="EA299" s="845" t="s">
        <v>798</v>
      </c>
      <c r="EB299" s="845" t="s">
        <v>798</v>
      </c>
      <c r="EC299" s="845" t="s">
        <v>798</v>
      </c>
      <c r="ED299" s="845" t="s">
        <v>798</v>
      </c>
      <c r="EE299" s="845" t="s">
        <v>798</v>
      </c>
      <c r="EF299" s="845" t="s">
        <v>798</v>
      </c>
    </row>
    <row r="300" spans="1:136" x14ac:dyDescent="0.2">
      <c r="A300" s="845">
        <v>296</v>
      </c>
      <c r="B300" s="845">
        <v>8</v>
      </c>
      <c r="C300" s="845" t="s">
        <v>798</v>
      </c>
      <c r="D300" s="845" t="s">
        <v>798</v>
      </c>
      <c r="E300" s="845" t="s">
        <v>798</v>
      </c>
      <c r="F300" s="845" t="s">
        <v>798</v>
      </c>
      <c r="G300" s="845" t="s">
        <v>798</v>
      </c>
      <c r="H300" s="845" t="s">
        <v>798</v>
      </c>
      <c r="I300" s="845" t="s">
        <v>798</v>
      </c>
      <c r="J300" s="845" t="s">
        <v>798</v>
      </c>
      <c r="K300" s="845" t="s">
        <v>798</v>
      </c>
      <c r="L300" s="845" t="s">
        <v>798</v>
      </c>
      <c r="M300" s="845" t="s">
        <v>798</v>
      </c>
      <c r="N300" s="845" t="s">
        <v>798</v>
      </c>
      <c r="O300" s="845" t="s">
        <v>798</v>
      </c>
      <c r="P300" s="845" t="s">
        <v>798</v>
      </c>
      <c r="Q300" s="845" t="s">
        <v>798</v>
      </c>
      <c r="R300" s="845" t="s">
        <v>798</v>
      </c>
      <c r="S300" s="845" t="s">
        <v>798</v>
      </c>
      <c r="T300" s="845" t="s">
        <v>798</v>
      </c>
      <c r="U300" s="845" t="s">
        <v>798</v>
      </c>
      <c r="V300" s="845" t="s">
        <v>798</v>
      </c>
      <c r="W300" s="845" t="s">
        <v>798</v>
      </c>
      <c r="X300" s="845" t="s">
        <v>798</v>
      </c>
      <c r="Y300" s="845" t="s">
        <v>798</v>
      </c>
      <c r="Z300" s="845" t="s">
        <v>798</v>
      </c>
      <c r="AA300" s="845" t="s">
        <v>798</v>
      </c>
      <c r="AB300" s="845" t="s">
        <v>798</v>
      </c>
      <c r="AC300" s="845" t="s">
        <v>798</v>
      </c>
      <c r="AD300" s="845" t="s">
        <v>798</v>
      </c>
      <c r="AE300" s="845" t="s">
        <v>798</v>
      </c>
      <c r="AF300" s="845" t="s">
        <v>798</v>
      </c>
      <c r="AG300" s="845" t="s">
        <v>798</v>
      </c>
      <c r="AH300" s="845" t="s">
        <v>798</v>
      </c>
      <c r="AI300" s="845" t="s">
        <v>798</v>
      </c>
      <c r="AJ300" s="845" t="s">
        <v>798</v>
      </c>
      <c r="AK300" s="845" t="s">
        <v>798</v>
      </c>
      <c r="AL300" s="845" t="s">
        <v>798</v>
      </c>
      <c r="AM300" s="845" t="s">
        <v>798</v>
      </c>
      <c r="AN300" s="845" t="s">
        <v>798</v>
      </c>
      <c r="AO300" s="845" t="s">
        <v>798</v>
      </c>
      <c r="AP300" s="845" t="s">
        <v>798</v>
      </c>
      <c r="AQ300" s="845" t="s">
        <v>798</v>
      </c>
      <c r="AR300" s="845" t="s">
        <v>798</v>
      </c>
      <c r="AS300" s="845" t="s">
        <v>798</v>
      </c>
      <c r="AT300" s="845" t="s">
        <v>798</v>
      </c>
      <c r="AU300" s="845" t="s">
        <v>798</v>
      </c>
      <c r="AV300" s="845" t="s">
        <v>798</v>
      </c>
      <c r="AW300" s="845" t="s">
        <v>798</v>
      </c>
      <c r="AX300" s="845" t="s">
        <v>798</v>
      </c>
      <c r="AY300" s="845" t="s">
        <v>798</v>
      </c>
      <c r="AZ300" s="845" t="s">
        <v>798</v>
      </c>
      <c r="BA300" s="845" t="s">
        <v>798</v>
      </c>
      <c r="BB300" s="845" t="s">
        <v>798</v>
      </c>
      <c r="BC300" s="845" t="s">
        <v>798</v>
      </c>
      <c r="BD300" s="845" t="s">
        <v>798</v>
      </c>
      <c r="BE300" s="845" t="s">
        <v>798</v>
      </c>
      <c r="BF300" s="845" t="s">
        <v>798</v>
      </c>
      <c r="BG300" s="845" t="s">
        <v>798</v>
      </c>
      <c r="BH300" s="845" t="s">
        <v>798</v>
      </c>
      <c r="BI300" s="845" t="s">
        <v>798</v>
      </c>
      <c r="BJ300" s="845" t="s">
        <v>798</v>
      </c>
      <c r="BK300" s="845" t="s">
        <v>798</v>
      </c>
      <c r="BL300" s="845" t="s">
        <v>798</v>
      </c>
      <c r="BM300" s="845" t="s">
        <v>798</v>
      </c>
      <c r="BN300" s="845" t="s">
        <v>798</v>
      </c>
      <c r="BO300" s="845" t="s">
        <v>798</v>
      </c>
      <c r="BP300" s="845" t="s">
        <v>798</v>
      </c>
      <c r="BQ300" s="845" t="s">
        <v>798</v>
      </c>
      <c r="BR300" s="845" t="s">
        <v>798</v>
      </c>
      <c r="BS300" s="845" t="s">
        <v>798</v>
      </c>
      <c r="BT300" s="845" t="s">
        <v>798</v>
      </c>
      <c r="BU300" s="845" t="s">
        <v>798</v>
      </c>
      <c r="BV300" s="845" t="s">
        <v>798</v>
      </c>
      <c r="BW300" s="845" t="s">
        <v>798</v>
      </c>
      <c r="BX300" s="845" t="s">
        <v>798</v>
      </c>
      <c r="BY300" s="845" t="s">
        <v>798</v>
      </c>
      <c r="BZ300" s="845" t="s">
        <v>798</v>
      </c>
      <c r="CA300" s="845" t="s">
        <v>798</v>
      </c>
      <c r="CB300" s="845" t="s">
        <v>798</v>
      </c>
      <c r="CC300" s="845" t="s">
        <v>798</v>
      </c>
      <c r="CD300" s="845" t="s">
        <v>798</v>
      </c>
      <c r="CE300" s="845" t="s">
        <v>798</v>
      </c>
      <c r="CF300" s="845" t="s">
        <v>798</v>
      </c>
      <c r="CG300" s="845" t="s">
        <v>798</v>
      </c>
      <c r="CH300" s="845" t="s">
        <v>798</v>
      </c>
      <c r="CI300" s="845" t="s">
        <v>798</v>
      </c>
      <c r="CJ300" s="845" t="s">
        <v>798</v>
      </c>
      <c r="CK300" s="845" t="s">
        <v>798</v>
      </c>
      <c r="CL300" s="845" t="s">
        <v>798</v>
      </c>
      <c r="CM300" s="845" t="s">
        <v>798</v>
      </c>
      <c r="CN300" s="845" t="s">
        <v>798</v>
      </c>
      <c r="CO300" s="845" t="s">
        <v>798</v>
      </c>
      <c r="CP300" s="845" t="s">
        <v>798</v>
      </c>
      <c r="CQ300" s="845" t="s">
        <v>798</v>
      </c>
      <c r="CR300" s="845" t="s">
        <v>798</v>
      </c>
      <c r="CS300" s="845" t="s">
        <v>798</v>
      </c>
      <c r="CT300" s="845" t="s">
        <v>798</v>
      </c>
      <c r="CU300" s="845" t="s">
        <v>798</v>
      </c>
      <c r="CV300" s="845" t="s">
        <v>798</v>
      </c>
      <c r="CW300" s="845" t="s">
        <v>798</v>
      </c>
      <c r="CX300" s="845" t="s">
        <v>798</v>
      </c>
      <c r="CY300" s="845" t="s">
        <v>798</v>
      </c>
      <c r="CZ300" s="845" t="s">
        <v>798</v>
      </c>
      <c r="DA300" s="845" t="s">
        <v>798</v>
      </c>
      <c r="DB300" s="845" t="s">
        <v>798</v>
      </c>
      <c r="DC300" s="845" t="s">
        <v>798</v>
      </c>
      <c r="DD300" s="845" t="s">
        <v>798</v>
      </c>
      <c r="DE300" s="845" t="s">
        <v>798</v>
      </c>
      <c r="DF300" s="845" t="s">
        <v>798</v>
      </c>
      <c r="DG300" s="845" t="s">
        <v>798</v>
      </c>
      <c r="DH300" s="845" t="s">
        <v>798</v>
      </c>
      <c r="DI300" s="845" t="s">
        <v>798</v>
      </c>
      <c r="DJ300" s="845" t="s">
        <v>798</v>
      </c>
      <c r="DK300" s="845" t="s">
        <v>798</v>
      </c>
      <c r="DL300" s="845" t="s">
        <v>798</v>
      </c>
      <c r="DM300" s="845" t="s">
        <v>798</v>
      </c>
      <c r="DN300" s="845" t="s">
        <v>798</v>
      </c>
      <c r="DO300" s="845" t="s">
        <v>798</v>
      </c>
      <c r="DP300" s="845" t="s">
        <v>798</v>
      </c>
      <c r="DQ300" s="845" t="s">
        <v>798</v>
      </c>
      <c r="DR300" s="845" t="s">
        <v>798</v>
      </c>
      <c r="DS300" s="845" t="s">
        <v>798</v>
      </c>
      <c r="DT300" s="845" t="s">
        <v>798</v>
      </c>
      <c r="DU300" s="845" t="s">
        <v>798</v>
      </c>
      <c r="DV300" s="845" t="s">
        <v>798</v>
      </c>
      <c r="DW300" s="845" t="s">
        <v>798</v>
      </c>
      <c r="DX300" s="845" t="s">
        <v>798</v>
      </c>
      <c r="DY300" s="845" t="s">
        <v>798</v>
      </c>
      <c r="DZ300" s="845" t="s">
        <v>798</v>
      </c>
      <c r="EA300" s="845" t="s">
        <v>798</v>
      </c>
      <c r="EB300" s="845" t="s">
        <v>798</v>
      </c>
      <c r="EC300" s="845" t="s">
        <v>798</v>
      </c>
      <c r="ED300" s="845" t="s">
        <v>798</v>
      </c>
      <c r="EE300" s="845" t="s">
        <v>798</v>
      </c>
      <c r="EF300" s="845" t="s">
        <v>798</v>
      </c>
    </row>
    <row r="301" spans="1:136" x14ac:dyDescent="0.2">
      <c r="A301" s="845">
        <v>297</v>
      </c>
      <c r="B301" s="845">
        <v>9</v>
      </c>
      <c r="C301" s="845" t="s">
        <v>798</v>
      </c>
      <c r="D301" s="845" t="s">
        <v>798</v>
      </c>
      <c r="E301" s="845" t="s">
        <v>798</v>
      </c>
      <c r="F301" s="845" t="s">
        <v>798</v>
      </c>
      <c r="G301" s="845" t="s">
        <v>798</v>
      </c>
      <c r="H301" s="845" t="s">
        <v>798</v>
      </c>
      <c r="I301" s="845" t="s">
        <v>798</v>
      </c>
      <c r="J301" s="845" t="s">
        <v>798</v>
      </c>
      <c r="K301" s="845" t="s">
        <v>798</v>
      </c>
      <c r="L301" s="845" t="s">
        <v>798</v>
      </c>
      <c r="M301" s="845" t="s">
        <v>798</v>
      </c>
      <c r="N301" s="845" t="s">
        <v>798</v>
      </c>
      <c r="O301" s="845" t="s">
        <v>798</v>
      </c>
      <c r="P301" s="845" t="s">
        <v>798</v>
      </c>
      <c r="Q301" s="845" t="s">
        <v>798</v>
      </c>
      <c r="R301" s="845" t="s">
        <v>798</v>
      </c>
      <c r="S301" s="845" t="s">
        <v>798</v>
      </c>
      <c r="T301" s="845" t="s">
        <v>798</v>
      </c>
      <c r="U301" s="845" t="s">
        <v>798</v>
      </c>
      <c r="V301" s="845" t="s">
        <v>798</v>
      </c>
      <c r="W301" s="845" t="s">
        <v>798</v>
      </c>
      <c r="X301" s="845" t="s">
        <v>798</v>
      </c>
      <c r="Y301" s="845" t="s">
        <v>798</v>
      </c>
      <c r="Z301" s="845" t="s">
        <v>798</v>
      </c>
      <c r="AA301" s="845" t="s">
        <v>798</v>
      </c>
      <c r="AB301" s="845" t="s">
        <v>798</v>
      </c>
      <c r="AC301" s="845" t="s">
        <v>798</v>
      </c>
      <c r="AD301" s="845" t="s">
        <v>798</v>
      </c>
      <c r="AE301" s="845" t="s">
        <v>798</v>
      </c>
      <c r="AF301" s="845" t="s">
        <v>798</v>
      </c>
      <c r="AG301" s="845" t="s">
        <v>798</v>
      </c>
      <c r="AH301" s="845" t="s">
        <v>798</v>
      </c>
      <c r="AI301" s="845" t="s">
        <v>798</v>
      </c>
      <c r="AJ301" s="845" t="s">
        <v>798</v>
      </c>
      <c r="AK301" s="845" t="s">
        <v>798</v>
      </c>
      <c r="AL301" s="845" t="s">
        <v>798</v>
      </c>
      <c r="AM301" s="845" t="s">
        <v>798</v>
      </c>
      <c r="AN301" s="845" t="s">
        <v>798</v>
      </c>
      <c r="AO301" s="845" t="s">
        <v>798</v>
      </c>
      <c r="AP301" s="845" t="s">
        <v>798</v>
      </c>
      <c r="AQ301" s="845" t="s">
        <v>798</v>
      </c>
      <c r="AR301" s="845" t="s">
        <v>798</v>
      </c>
      <c r="AS301" s="845" t="s">
        <v>798</v>
      </c>
      <c r="AT301" s="845" t="s">
        <v>798</v>
      </c>
      <c r="AU301" s="845" t="s">
        <v>798</v>
      </c>
      <c r="AV301" s="845" t="s">
        <v>798</v>
      </c>
      <c r="AW301" s="845" t="s">
        <v>798</v>
      </c>
      <c r="AX301" s="845" t="s">
        <v>798</v>
      </c>
      <c r="AY301" s="845" t="s">
        <v>798</v>
      </c>
      <c r="AZ301" s="845" t="s">
        <v>798</v>
      </c>
      <c r="BA301" s="845" t="s">
        <v>798</v>
      </c>
      <c r="BB301" s="845" t="s">
        <v>798</v>
      </c>
      <c r="BC301" s="845" t="s">
        <v>798</v>
      </c>
      <c r="BD301" s="845" t="s">
        <v>798</v>
      </c>
      <c r="BE301" s="845" t="s">
        <v>798</v>
      </c>
      <c r="BF301" s="845" t="s">
        <v>798</v>
      </c>
      <c r="BG301" s="845" t="s">
        <v>798</v>
      </c>
      <c r="BH301" s="845" t="s">
        <v>798</v>
      </c>
      <c r="BI301" s="845" t="s">
        <v>798</v>
      </c>
      <c r="BJ301" s="845" t="s">
        <v>798</v>
      </c>
      <c r="BK301" s="845" t="s">
        <v>798</v>
      </c>
      <c r="BL301" s="845" t="s">
        <v>798</v>
      </c>
      <c r="BM301" s="845" t="s">
        <v>798</v>
      </c>
      <c r="BN301" s="845" t="s">
        <v>798</v>
      </c>
      <c r="BO301" s="845" t="s">
        <v>798</v>
      </c>
      <c r="BP301" s="845" t="s">
        <v>798</v>
      </c>
      <c r="BQ301" s="845" t="s">
        <v>798</v>
      </c>
      <c r="BR301" s="845" t="s">
        <v>798</v>
      </c>
      <c r="BS301" s="845" t="s">
        <v>798</v>
      </c>
      <c r="BT301" s="845" t="s">
        <v>798</v>
      </c>
      <c r="BU301" s="845" t="s">
        <v>798</v>
      </c>
      <c r="BV301" s="845" t="s">
        <v>798</v>
      </c>
      <c r="BW301" s="845" t="s">
        <v>798</v>
      </c>
      <c r="BX301" s="845" t="s">
        <v>798</v>
      </c>
      <c r="BY301" s="845" t="s">
        <v>798</v>
      </c>
      <c r="BZ301" s="845" t="s">
        <v>798</v>
      </c>
      <c r="CA301" s="845" t="s">
        <v>798</v>
      </c>
      <c r="CB301" s="845" t="s">
        <v>798</v>
      </c>
      <c r="CC301" s="845" t="s">
        <v>798</v>
      </c>
      <c r="CD301" s="845" t="s">
        <v>798</v>
      </c>
      <c r="CE301" s="845" t="s">
        <v>798</v>
      </c>
      <c r="CF301" s="845" t="s">
        <v>798</v>
      </c>
      <c r="CG301" s="845" t="s">
        <v>798</v>
      </c>
      <c r="CH301" s="845" t="s">
        <v>798</v>
      </c>
      <c r="CI301" s="845" t="s">
        <v>798</v>
      </c>
      <c r="CJ301" s="845" t="s">
        <v>798</v>
      </c>
      <c r="CK301" s="845" t="s">
        <v>798</v>
      </c>
      <c r="CL301" s="845" t="s">
        <v>798</v>
      </c>
      <c r="CM301" s="845" t="s">
        <v>798</v>
      </c>
      <c r="CN301" s="845" t="s">
        <v>798</v>
      </c>
      <c r="CO301" s="845" t="s">
        <v>798</v>
      </c>
      <c r="CP301" s="845" t="s">
        <v>798</v>
      </c>
      <c r="CQ301" s="845" t="s">
        <v>798</v>
      </c>
      <c r="CR301" s="845" t="s">
        <v>798</v>
      </c>
      <c r="CS301" s="845" t="s">
        <v>798</v>
      </c>
      <c r="CT301" s="845" t="s">
        <v>798</v>
      </c>
      <c r="CU301" s="845" t="s">
        <v>798</v>
      </c>
      <c r="CV301" s="845" t="s">
        <v>798</v>
      </c>
      <c r="CW301" s="845" t="s">
        <v>798</v>
      </c>
      <c r="CX301" s="845" t="s">
        <v>798</v>
      </c>
      <c r="CY301" s="845" t="s">
        <v>798</v>
      </c>
      <c r="CZ301" s="845" t="s">
        <v>798</v>
      </c>
      <c r="DA301" s="845" t="s">
        <v>798</v>
      </c>
      <c r="DB301" s="845" t="s">
        <v>798</v>
      </c>
      <c r="DC301" s="845" t="s">
        <v>798</v>
      </c>
      <c r="DD301" s="845" t="s">
        <v>798</v>
      </c>
      <c r="DE301" s="845" t="s">
        <v>798</v>
      </c>
      <c r="DF301" s="845" t="s">
        <v>798</v>
      </c>
      <c r="DG301" s="845" t="s">
        <v>798</v>
      </c>
      <c r="DH301" s="845" t="s">
        <v>798</v>
      </c>
      <c r="DI301" s="845" t="s">
        <v>798</v>
      </c>
      <c r="DJ301" s="845" t="s">
        <v>798</v>
      </c>
      <c r="DK301" s="845" t="s">
        <v>798</v>
      </c>
      <c r="DL301" s="845" t="s">
        <v>798</v>
      </c>
      <c r="DM301" s="845" t="s">
        <v>798</v>
      </c>
      <c r="DN301" s="845" t="s">
        <v>798</v>
      </c>
      <c r="DO301" s="845" t="s">
        <v>798</v>
      </c>
      <c r="DP301" s="845" t="s">
        <v>798</v>
      </c>
      <c r="DQ301" s="845" t="s">
        <v>798</v>
      </c>
      <c r="DR301" s="845" t="s">
        <v>798</v>
      </c>
      <c r="DS301" s="845" t="s">
        <v>798</v>
      </c>
      <c r="DT301" s="845" t="s">
        <v>798</v>
      </c>
      <c r="DU301" s="845" t="s">
        <v>798</v>
      </c>
      <c r="DV301" s="845" t="s">
        <v>798</v>
      </c>
      <c r="DW301" s="845" t="s">
        <v>798</v>
      </c>
      <c r="DX301" s="845" t="s">
        <v>798</v>
      </c>
      <c r="DY301" s="845" t="s">
        <v>798</v>
      </c>
      <c r="DZ301" s="845" t="s">
        <v>798</v>
      </c>
      <c r="EA301" s="845" t="s">
        <v>798</v>
      </c>
      <c r="EB301" s="845" t="s">
        <v>798</v>
      </c>
      <c r="EC301" s="845" t="s">
        <v>798</v>
      </c>
      <c r="ED301" s="845" t="s">
        <v>798</v>
      </c>
      <c r="EE301" s="845" t="s">
        <v>798</v>
      </c>
      <c r="EF301" s="845" t="s">
        <v>798</v>
      </c>
    </row>
    <row r="302" spans="1:136" x14ac:dyDescent="0.2">
      <c r="A302" s="845">
        <v>298</v>
      </c>
      <c r="B302" s="845">
        <v>10</v>
      </c>
      <c r="C302" s="845" t="s">
        <v>798</v>
      </c>
      <c r="D302" s="845" t="s">
        <v>798</v>
      </c>
      <c r="E302" s="845" t="s">
        <v>798</v>
      </c>
      <c r="F302" s="845" t="s">
        <v>798</v>
      </c>
      <c r="G302" s="845" t="s">
        <v>798</v>
      </c>
      <c r="H302" s="845" t="s">
        <v>798</v>
      </c>
      <c r="I302" s="845" t="s">
        <v>798</v>
      </c>
      <c r="J302" s="845" t="s">
        <v>798</v>
      </c>
      <c r="K302" s="845" t="s">
        <v>798</v>
      </c>
      <c r="L302" s="845" t="s">
        <v>798</v>
      </c>
      <c r="M302" s="845" t="s">
        <v>798</v>
      </c>
      <c r="N302" s="845" t="s">
        <v>798</v>
      </c>
      <c r="O302" s="845" t="s">
        <v>798</v>
      </c>
      <c r="P302" s="845" t="s">
        <v>798</v>
      </c>
      <c r="Q302" s="845" t="s">
        <v>798</v>
      </c>
      <c r="R302" s="845" t="s">
        <v>798</v>
      </c>
      <c r="S302" s="845" t="s">
        <v>798</v>
      </c>
      <c r="T302" s="845" t="s">
        <v>798</v>
      </c>
      <c r="U302" s="845" t="s">
        <v>798</v>
      </c>
      <c r="V302" s="845" t="s">
        <v>798</v>
      </c>
      <c r="W302" s="845" t="s">
        <v>798</v>
      </c>
      <c r="X302" s="845" t="s">
        <v>798</v>
      </c>
      <c r="Y302" s="845" t="s">
        <v>798</v>
      </c>
      <c r="Z302" s="845" t="s">
        <v>798</v>
      </c>
      <c r="AA302" s="845" t="s">
        <v>798</v>
      </c>
      <c r="AB302" s="845" t="s">
        <v>798</v>
      </c>
      <c r="AC302" s="845" t="s">
        <v>798</v>
      </c>
      <c r="AD302" s="845" t="s">
        <v>798</v>
      </c>
      <c r="AE302" s="845" t="s">
        <v>798</v>
      </c>
      <c r="AF302" s="845" t="s">
        <v>798</v>
      </c>
      <c r="AG302" s="845" t="s">
        <v>798</v>
      </c>
      <c r="AH302" s="845" t="s">
        <v>798</v>
      </c>
      <c r="AI302" s="845" t="s">
        <v>798</v>
      </c>
      <c r="AJ302" s="845" t="s">
        <v>798</v>
      </c>
      <c r="AK302" s="845" t="s">
        <v>798</v>
      </c>
      <c r="AL302" s="845" t="s">
        <v>798</v>
      </c>
      <c r="AM302" s="845" t="s">
        <v>798</v>
      </c>
      <c r="AN302" s="845" t="s">
        <v>798</v>
      </c>
      <c r="AO302" s="845" t="s">
        <v>798</v>
      </c>
      <c r="AP302" s="845" t="s">
        <v>798</v>
      </c>
      <c r="AQ302" s="845" t="s">
        <v>798</v>
      </c>
      <c r="AR302" s="845" t="s">
        <v>798</v>
      </c>
      <c r="AS302" s="845" t="s">
        <v>798</v>
      </c>
      <c r="AT302" s="845" t="s">
        <v>798</v>
      </c>
      <c r="AU302" s="845" t="s">
        <v>798</v>
      </c>
      <c r="AV302" s="845" t="s">
        <v>798</v>
      </c>
      <c r="AW302" s="845" t="s">
        <v>798</v>
      </c>
      <c r="AX302" s="845" t="s">
        <v>798</v>
      </c>
      <c r="AY302" s="845" t="s">
        <v>798</v>
      </c>
      <c r="AZ302" s="845" t="s">
        <v>798</v>
      </c>
      <c r="BA302" s="845" t="s">
        <v>798</v>
      </c>
      <c r="BB302" s="845" t="s">
        <v>798</v>
      </c>
      <c r="BC302" s="845" t="s">
        <v>798</v>
      </c>
      <c r="BD302" s="845" t="s">
        <v>798</v>
      </c>
      <c r="BE302" s="845" t="s">
        <v>798</v>
      </c>
      <c r="BF302" s="845" t="s">
        <v>798</v>
      </c>
      <c r="BG302" s="845" t="s">
        <v>798</v>
      </c>
      <c r="BH302" s="845" t="s">
        <v>798</v>
      </c>
      <c r="BI302" s="845" t="s">
        <v>798</v>
      </c>
      <c r="BJ302" s="845" t="s">
        <v>798</v>
      </c>
      <c r="BK302" s="845" t="s">
        <v>798</v>
      </c>
      <c r="BL302" s="845" t="s">
        <v>798</v>
      </c>
      <c r="BM302" s="845" t="s">
        <v>798</v>
      </c>
      <c r="BN302" s="845" t="s">
        <v>798</v>
      </c>
      <c r="BO302" s="845" t="s">
        <v>798</v>
      </c>
      <c r="BP302" s="845" t="s">
        <v>798</v>
      </c>
      <c r="BQ302" s="845" t="s">
        <v>798</v>
      </c>
      <c r="BR302" s="845" t="s">
        <v>798</v>
      </c>
      <c r="BS302" s="845" t="s">
        <v>798</v>
      </c>
      <c r="BT302" s="845" t="s">
        <v>798</v>
      </c>
      <c r="BU302" s="845" t="s">
        <v>798</v>
      </c>
      <c r="BV302" s="845" t="s">
        <v>798</v>
      </c>
      <c r="BW302" s="845" t="s">
        <v>798</v>
      </c>
      <c r="BX302" s="845" t="s">
        <v>798</v>
      </c>
      <c r="BY302" s="845" t="s">
        <v>798</v>
      </c>
      <c r="BZ302" s="845" t="s">
        <v>798</v>
      </c>
      <c r="CA302" s="845" t="s">
        <v>798</v>
      </c>
      <c r="CB302" s="845" t="s">
        <v>798</v>
      </c>
      <c r="CC302" s="845" t="s">
        <v>798</v>
      </c>
      <c r="CD302" s="845" t="s">
        <v>798</v>
      </c>
      <c r="CE302" s="845" t="s">
        <v>798</v>
      </c>
      <c r="CF302" s="845" t="s">
        <v>798</v>
      </c>
      <c r="CG302" s="845" t="s">
        <v>798</v>
      </c>
      <c r="CH302" s="845" t="s">
        <v>798</v>
      </c>
      <c r="CI302" s="845" t="s">
        <v>798</v>
      </c>
      <c r="CJ302" s="845" t="s">
        <v>798</v>
      </c>
      <c r="CK302" s="845" t="s">
        <v>798</v>
      </c>
      <c r="CL302" s="845" t="s">
        <v>798</v>
      </c>
      <c r="CM302" s="845" t="s">
        <v>798</v>
      </c>
      <c r="CN302" s="845" t="s">
        <v>798</v>
      </c>
      <c r="CO302" s="845" t="s">
        <v>798</v>
      </c>
      <c r="CP302" s="845" t="s">
        <v>798</v>
      </c>
      <c r="CQ302" s="845" t="s">
        <v>798</v>
      </c>
      <c r="CR302" s="845" t="s">
        <v>798</v>
      </c>
      <c r="CS302" s="845" t="s">
        <v>798</v>
      </c>
      <c r="CT302" s="845" t="s">
        <v>798</v>
      </c>
      <c r="CU302" s="845" t="s">
        <v>798</v>
      </c>
      <c r="CV302" s="845" t="s">
        <v>798</v>
      </c>
      <c r="CW302" s="845" t="s">
        <v>798</v>
      </c>
      <c r="CX302" s="845" t="s">
        <v>798</v>
      </c>
      <c r="CY302" s="845" t="s">
        <v>798</v>
      </c>
      <c r="CZ302" s="845" t="s">
        <v>798</v>
      </c>
      <c r="DA302" s="845" t="s">
        <v>798</v>
      </c>
      <c r="DB302" s="845" t="s">
        <v>798</v>
      </c>
      <c r="DC302" s="845" t="s">
        <v>798</v>
      </c>
      <c r="DD302" s="845" t="s">
        <v>798</v>
      </c>
      <c r="DE302" s="845" t="s">
        <v>798</v>
      </c>
      <c r="DF302" s="845" t="s">
        <v>798</v>
      </c>
      <c r="DG302" s="845" t="s">
        <v>798</v>
      </c>
      <c r="DH302" s="845" t="s">
        <v>798</v>
      </c>
      <c r="DI302" s="845" t="s">
        <v>798</v>
      </c>
      <c r="DJ302" s="845" t="s">
        <v>798</v>
      </c>
      <c r="DK302" s="845" t="s">
        <v>798</v>
      </c>
      <c r="DL302" s="845" t="s">
        <v>798</v>
      </c>
      <c r="DM302" s="845" t="s">
        <v>798</v>
      </c>
      <c r="DN302" s="845" t="s">
        <v>798</v>
      </c>
      <c r="DO302" s="845" t="s">
        <v>798</v>
      </c>
      <c r="DP302" s="845" t="s">
        <v>798</v>
      </c>
      <c r="DQ302" s="845" t="s">
        <v>798</v>
      </c>
      <c r="DR302" s="845" t="s">
        <v>798</v>
      </c>
      <c r="DS302" s="845" t="s">
        <v>798</v>
      </c>
      <c r="DT302" s="845" t="s">
        <v>798</v>
      </c>
      <c r="DU302" s="845" t="s">
        <v>798</v>
      </c>
      <c r="DV302" s="845" t="s">
        <v>798</v>
      </c>
      <c r="DW302" s="845" t="s">
        <v>798</v>
      </c>
      <c r="DX302" s="845" t="s">
        <v>798</v>
      </c>
      <c r="DY302" s="845" t="s">
        <v>798</v>
      </c>
      <c r="DZ302" s="845" t="s">
        <v>798</v>
      </c>
      <c r="EA302" s="845" t="s">
        <v>798</v>
      </c>
      <c r="EB302" s="845" t="s">
        <v>798</v>
      </c>
      <c r="EC302" s="845" t="s">
        <v>798</v>
      </c>
      <c r="ED302" s="845" t="s">
        <v>798</v>
      </c>
      <c r="EE302" s="845" t="s">
        <v>798</v>
      </c>
      <c r="EF302" s="845" t="s">
        <v>798</v>
      </c>
    </row>
    <row r="303" spans="1:136" x14ac:dyDescent="0.2">
      <c r="A303" s="845">
        <v>299</v>
      </c>
      <c r="B303" s="845">
        <v>11</v>
      </c>
      <c r="C303" s="845" t="s">
        <v>798</v>
      </c>
      <c r="D303" s="845" t="s">
        <v>798</v>
      </c>
      <c r="E303" s="845" t="s">
        <v>798</v>
      </c>
      <c r="F303" s="845" t="s">
        <v>798</v>
      </c>
      <c r="G303" s="845" t="s">
        <v>798</v>
      </c>
      <c r="H303" s="845" t="s">
        <v>798</v>
      </c>
      <c r="I303" s="845" t="s">
        <v>798</v>
      </c>
      <c r="J303" s="845" t="s">
        <v>798</v>
      </c>
      <c r="K303" s="845" t="s">
        <v>798</v>
      </c>
      <c r="L303" s="845" t="s">
        <v>798</v>
      </c>
      <c r="M303" s="845" t="s">
        <v>798</v>
      </c>
      <c r="N303" s="845" t="s">
        <v>798</v>
      </c>
      <c r="O303" s="845" t="s">
        <v>798</v>
      </c>
      <c r="P303" s="845" t="s">
        <v>798</v>
      </c>
      <c r="Q303" s="845" t="s">
        <v>798</v>
      </c>
      <c r="R303" s="845" t="s">
        <v>798</v>
      </c>
      <c r="S303" s="845" t="s">
        <v>798</v>
      </c>
      <c r="T303" s="845" t="s">
        <v>798</v>
      </c>
      <c r="U303" s="845" t="s">
        <v>798</v>
      </c>
      <c r="V303" s="845" t="s">
        <v>798</v>
      </c>
      <c r="W303" s="845" t="s">
        <v>798</v>
      </c>
      <c r="X303" s="845" t="s">
        <v>798</v>
      </c>
      <c r="Y303" s="845" t="s">
        <v>798</v>
      </c>
      <c r="Z303" s="845" t="s">
        <v>798</v>
      </c>
      <c r="AA303" s="845" t="s">
        <v>798</v>
      </c>
      <c r="AB303" s="845" t="s">
        <v>798</v>
      </c>
      <c r="AC303" s="845" t="s">
        <v>798</v>
      </c>
      <c r="AD303" s="845" t="s">
        <v>798</v>
      </c>
      <c r="AE303" s="845" t="s">
        <v>798</v>
      </c>
      <c r="AF303" s="845" t="s">
        <v>798</v>
      </c>
      <c r="AG303" s="845" t="s">
        <v>798</v>
      </c>
      <c r="AH303" s="845" t="s">
        <v>798</v>
      </c>
      <c r="AI303" s="845" t="s">
        <v>798</v>
      </c>
      <c r="AJ303" s="845" t="s">
        <v>798</v>
      </c>
      <c r="AK303" s="845" t="s">
        <v>798</v>
      </c>
      <c r="AL303" s="845" t="s">
        <v>798</v>
      </c>
      <c r="AM303" s="845" t="s">
        <v>798</v>
      </c>
      <c r="AN303" s="845" t="s">
        <v>798</v>
      </c>
      <c r="AO303" s="845" t="s">
        <v>798</v>
      </c>
      <c r="AP303" s="845" t="s">
        <v>798</v>
      </c>
      <c r="AQ303" s="845" t="s">
        <v>798</v>
      </c>
      <c r="AR303" s="845" t="s">
        <v>798</v>
      </c>
      <c r="AS303" s="845" t="s">
        <v>798</v>
      </c>
      <c r="AT303" s="845" t="s">
        <v>798</v>
      </c>
      <c r="AU303" s="845" t="s">
        <v>798</v>
      </c>
      <c r="AV303" s="845" t="s">
        <v>798</v>
      </c>
      <c r="AW303" s="845" t="s">
        <v>798</v>
      </c>
      <c r="AX303" s="845" t="s">
        <v>798</v>
      </c>
      <c r="AY303" s="845" t="s">
        <v>798</v>
      </c>
      <c r="AZ303" s="845" t="s">
        <v>798</v>
      </c>
      <c r="BA303" s="845" t="s">
        <v>798</v>
      </c>
      <c r="BB303" s="845" t="s">
        <v>798</v>
      </c>
      <c r="BC303" s="845" t="s">
        <v>798</v>
      </c>
      <c r="BD303" s="845" t="s">
        <v>798</v>
      </c>
      <c r="BE303" s="845" t="s">
        <v>798</v>
      </c>
      <c r="BF303" s="845" t="s">
        <v>798</v>
      </c>
      <c r="BG303" s="845" t="s">
        <v>798</v>
      </c>
      <c r="BH303" s="845" t="s">
        <v>798</v>
      </c>
      <c r="BI303" s="845" t="s">
        <v>798</v>
      </c>
      <c r="BJ303" s="845" t="s">
        <v>798</v>
      </c>
      <c r="BK303" s="845" t="s">
        <v>798</v>
      </c>
      <c r="BL303" s="845" t="s">
        <v>798</v>
      </c>
      <c r="BM303" s="845" t="s">
        <v>798</v>
      </c>
      <c r="BN303" s="845" t="s">
        <v>798</v>
      </c>
      <c r="BO303" s="845" t="s">
        <v>798</v>
      </c>
      <c r="BP303" s="845" t="s">
        <v>798</v>
      </c>
      <c r="BQ303" s="845" t="s">
        <v>798</v>
      </c>
      <c r="BR303" s="845" t="s">
        <v>798</v>
      </c>
      <c r="BS303" s="845" t="s">
        <v>798</v>
      </c>
      <c r="BT303" s="845" t="s">
        <v>798</v>
      </c>
      <c r="BU303" s="845" t="s">
        <v>798</v>
      </c>
      <c r="BV303" s="845" t="s">
        <v>798</v>
      </c>
      <c r="BW303" s="845" t="s">
        <v>798</v>
      </c>
      <c r="BX303" s="845" t="s">
        <v>798</v>
      </c>
      <c r="BY303" s="845" t="s">
        <v>798</v>
      </c>
      <c r="BZ303" s="845" t="s">
        <v>798</v>
      </c>
      <c r="CA303" s="845" t="s">
        <v>798</v>
      </c>
      <c r="CB303" s="845" t="s">
        <v>798</v>
      </c>
      <c r="CC303" s="845" t="s">
        <v>798</v>
      </c>
      <c r="CD303" s="845" t="s">
        <v>798</v>
      </c>
      <c r="CE303" s="845" t="s">
        <v>798</v>
      </c>
      <c r="CF303" s="845" t="s">
        <v>798</v>
      </c>
      <c r="CG303" s="845" t="s">
        <v>798</v>
      </c>
      <c r="CH303" s="845" t="s">
        <v>798</v>
      </c>
      <c r="CI303" s="845" t="s">
        <v>798</v>
      </c>
      <c r="CJ303" s="845" t="s">
        <v>798</v>
      </c>
      <c r="CK303" s="845" t="s">
        <v>798</v>
      </c>
      <c r="CL303" s="845" t="s">
        <v>798</v>
      </c>
      <c r="CM303" s="845" t="s">
        <v>798</v>
      </c>
      <c r="CN303" s="845" t="s">
        <v>798</v>
      </c>
      <c r="CO303" s="845" t="s">
        <v>798</v>
      </c>
      <c r="CP303" s="845" t="s">
        <v>798</v>
      </c>
      <c r="CQ303" s="845" t="s">
        <v>798</v>
      </c>
      <c r="CR303" s="845" t="s">
        <v>798</v>
      </c>
      <c r="CS303" s="845" t="s">
        <v>798</v>
      </c>
      <c r="CT303" s="845" t="s">
        <v>798</v>
      </c>
      <c r="CU303" s="845" t="s">
        <v>798</v>
      </c>
      <c r="CV303" s="845" t="s">
        <v>798</v>
      </c>
      <c r="CW303" s="845" t="s">
        <v>798</v>
      </c>
      <c r="CX303" s="845" t="s">
        <v>798</v>
      </c>
      <c r="CY303" s="845" t="s">
        <v>798</v>
      </c>
      <c r="CZ303" s="845" t="s">
        <v>798</v>
      </c>
      <c r="DA303" s="845" t="s">
        <v>798</v>
      </c>
      <c r="DB303" s="845" t="s">
        <v>798</v>
      </c>
      <c r="DC303" s="845" t="s">
        <v>798</v>
      </c>
      <c r="DD303" s="845" t="s">
        <v>798</v>
      </c>
      <c r="DE303" s="845" t="s">
        <v>798</v>
      </c>
      <c r="DF303" s="845" t="s">
        <v>798</v>
      </c>
      <c r="DG303" s="845" t="s">
        <v>798</v>
      </c>
      <c r="DH303" s="845" t="s">
        <v>798</v>
      </c>
      <c r="DI303" s="845" t="s">
        <v>798</v>
      </c>
      <c r="DJ303" s="845" t="s">
        <v>798</v>
      </c>
      <c r="DK303" s="845" t="s">
        <v>798</v>
      </c>
      <c r="DL303" s="845" t="s">
        <v>798</v>
      </c>
      <c r="DM303" s="845" t="s">
        <v>798</v>
      </c>
      <c r="DN303" s="845" t="s">
        <v>798</v>
      </c>
      <c r="DO303" s="845" t="s">
        <v>798</v>
      </c>
      <c r="DP303" s="845" t="s">
        <v>798</v>
      </c>
      <c r="DQ303" s="845" t="s">
        <v>798</v>
      </c>
      <c r="DR303" s="845" t="s">
        <v>798</v>
      </c>
      <c r="DS303" s="845" t="s">
        <v>798</v>
      </c>
      <c r="DT303" s="845" t="s">
        <v>798</v>
      </c>
      <c r="DU303" s="845" t="s">
        <v>798</v>
      </c>
      <c r="DV303" s="845" t="s">
        <v>798</v>
      </c>
      <c r="DW303" s="845" t="s">
        <v>798</v>
      </c>
      <c r="DX303" s="845" t="s">
        <v>798</v>
      </c>
      <c r="DY303" s="845" t="s">
        <v>798</v>
      </c>
      <c r="DZ303" s="845" t="s">
        <v>798</v>
      </c>
      <c r="EA303" s="845" t="s">
        <v>798</v>
      </c>
      <c r="EB303" s="845" t="s">
        <v>798</v>
      </c>
      <c r="EC303" s="845" t="s">
        <v>798</v>
      </c>
      <c r="ED303" s="845" t="s">
        <v>798</v>
      </c>
      <c r="EE303" s="845" t="s">
        <v>798</v>
      </c>
      <c r="EF303" s="845" t="s">
        <v>798</v>
      </c>
    </row>
    <row r="304" spans="1:136" x14ac:dyDescent="0.2">
      <c r="A304" s="845">
        <v>300</v>
      </c>
      <c r="B304" s="845">
        <v>12</v>
      </c>
      <c r="C304" s="845" t="s">
        <v>798</v>
      </c>
      <c r="D304" s="845" t="s">
        <v>798</v>
      </c>
      <c r="E304" s="845" t="s">
        <v>798</v>
      </c>
      <c r="F304" s="845" t="s">
        <v>798</v>
      </c>
      <c r="G304" s="845" t="s">
        <v>798</v>
      </c>
      <c r="H304" s="845" t="s">
        <v>798</v>
      </c>
      <c r="I304" s="845" t="s">
        <v>798</v>
      </c>
      <c r="J304" s="845" t="s">
        <v>798</v>
      </c>
      <c r="K304" s="845" t="s">
        <v>798</v>
      </c>
      <c r="L304" s="845" t="s">
        <v>798</v>
      </c>
      <c r="M304" s="845" t="s">
        <v>798</v>
      </c>
      <c r="N304" s="845" t="s">
        <v>798</v>
      </c>
      <c r="O304" s="845" t="s">
        <v>798</v>
      </c>
      <c r="P304" s="845" t="s">
        <v>798</v>
      </c>
      <c r="Q304" s="845" t="s">
        <v>798</v>
      </c>
      <c r="R304" s="845" t="s">
        <v>798</v>
      </c>
      <c r="S304" s="845" t="s">
        <v>798</v>
      </c>
      <c r="T304" s="845" t="s">
        <v>798</v>
      </c>
      <c r="U304" s="845" t="s">
        <v>798</v>
      </c>
      <c r="V304" s="845" t="s">
        <v>798</v>
      </c>
      <c r="W304" s="845" t="s">
        <v>798</v>
      </c>
      <c r="X304" s="845" t="s">
        <v>798</v>
      </c>
      <c r="Y304" s="845" t="s">
        <v>798</v>
      </c>
      <c r="Z304" s="845" t="s">
        <v>798</v>
      </c>
      <c r="AA304" s="845" t="s">
        <v>798</v>
      </c>
      <c r="AB304" s="845" t="s">
        <v>798</v>
      </c>
      <c r="AC304" s="845" t="s">
        <v>798</v>
      </c>
      <c r="AD304" s="845" t="s">
        <v>798</v>
      </c>
      <c r="AE304" s="845" t="s">
        <v>798</v>
      </c>
      <c r="AF304" s="845" t="s">
        <v>798</v>
      </c>
      <c r="AG304" s="845" t="s">
        <v>798</v>
      </c>
      <c r="AH304" s="845" t="s">
        <v>798</v>
      </c>
      <c r="AI304" s="845" t="s">
        <v>798</v>
      </c>
      <c r="AJ304" s="845" t="s">
        <v>798</v>
      </c>
      <c r="AK304" s="845" t="s">
        <v>798</v>
      </c>
      <c r="AL304" s="845" t="s">
        <v>798</v>
      </c>
      <c r="AM304" s="845" t="s">
        <v>798</v>
      </c>
      <c r="AN304" s="845" t="s">
        <v>798</v>
      </c>
      <c r="AO304" s="845" t="s">
        <v>798</v>
      </c>
      <c r="AP304" s="845" t="s">
        <v>798</v>
      </c>
      <c r="AQ304" s="845" t="s">
        <v>798</v>
      </c>
      <c r="AR304" s="845" t="s">
        <v>798</v>
      </c>
      <c r="AS304" s="845" t="s">
        <v>798</v>
      </c>
      <c r="AT304" s="845" t="s">
        <v>798</v>
      </c>
      <c r="AU304" s="845" t="s">
        <v>798</v>
      </c>
      <c r="AV304" s="845" t="s">
        <v>798</v>
      </c>
      <c r="AW304" s="845" t="s">
        <v>798</v>
      </c>
      <c r="AX304" s="845" t="s">
        <v>798</v>
      </c>
      <c r="AY304" s="845" t="s">
        <v>798</v>
      </c>
      <c r="AZ304" s="845" t="s">
        <v>798</v>
      </c>
      <c r="BA304" s="845" t="s">
        <v>798</v>
      </c>
      <c r="BB304" s="845" t="s">
        <v>798</v>
      </c>
      <c r="BC304" s="845" t="s">
        <v>798</v>
      </c>
      <c r="BD304" s="845" t="s">
        <v>798</v>
      </c>
      <c r="BE304" s="845" t="s">
        <v>798</v>
      </c>
      <c r="BF304" s="845" t="s">
        <v>798</v>
      </c>
      <c r="BG304" s="845" t="s">
        <v>798</v>
      </c>
      <c r="BH304" s="845" t="s">
        <v>798</v>
      </c>
      <c r="BI304" s="845" t="s">
        <v>798</v>
      </c>
      <c r="BJ304" s="845" t="s">
        <v>798</v>
      </c>
      <c r="BK304" s="845" t="s">
        <v>798</v>
      </c>
      <c r="BL304" s="845" t="s">
        <v>798</v>
      </c>
      <c r="BM304" s="845" t="s">
        <v>798</v>
      </c>
      <c r="BN304" s="845" t="s">
        <v>798</v>
      </c>
      <c r="BO304" s="845" t="s">
        <v>798</v>
      </c>
      <c r="BP304" s="845" t="s">
        <v>798</v>
      </c>
      <c r="BQ304" s="845" t="s">
        <v>798</v>
      </c>
      <c r="BR304" s="845" t="s">
        <v>798</v>
      </c>
      <c r="BS304" s="845" t="s">
        <v>798</v>
      </c>
      <c r="BT304" s="845" t="s">
        <v>798</v>
      </c>
      <c r="BU304" s="845" t="s">
        <v>798</v>
      </c>
      <c r="BV304" s="845" t="s">
        <v>798</v>
      </c>
      <c r="BW304" s="845" t="s">
        <v>798</v>
      </c>
      <c r="BX304" s="845" t="s">
        <v>798</v>
      </c>
      <c r="BY304" s="845" t="s">
        <v>798</v>
      </c>
      <c r="BZ304" s="845" t="s">
        <v>798</v>
      </c>
      <c r="CA304" s="845" t="s">
        <v>798</v>
      </c>
      <c r="CB304" s="845" t="s">
        <v>798</v>
      </c>
      <c r="CC304" s="845" t="s">
        <v>798</v>
      </c>
      <c r="CD304" s="845" t="s">
        <v>798</v>
      </c>
      <c r="CE304" s="845" t="s">
        <v>798</v>
      </c>
      <c r="CF304" s="845" t="s">
        <v>798</v>
      </c>
      <c r="CG304" s="845" t="s">
        <v>798</v>
      </c>
      <c r="CH304" s="845" t="s">
        <v>798</v>
      </c>
      <c r="CI304" s="845" t="s">
        <v>798</v>
      </c>
      <c r="CJ304" s="845" t="s">
        <v>798</v>
      </c>
      <c r="CK304" s="845" t="s">
        <v>798</v>
      </c>
      <c r="CL304" s="845" t="s">
        <v>798</v>
      </c>
      <c r="CM304" s="845" t="s">
        <v>798</v>
      </c>
      <c r="CN304" s="845" t="s">
        <v>798</v>
      </c>
      <c r="CO304" s="845" t="s">
        <v>798</v>
      </c>
      <c r="CP304" s="845" t="s">
        <v>798</v>
      </c>
      <c r="CQ304" s="845" t="s">
        <v>798</v>
      </c>
      <c r="CR304" s="845" t="s">
        <v>798</v>
      </c>
      <c r="CS304" s="845" t="s">
        <v>798</v>
      </c>
      <c r="CT304" s="845" t="s">
        <v>798</v>
      </c>
      <c r="CU304" s="845" t="s">
        <v>798</v>
      </c>
      <c r="CV304" s="845" t="s">
        <v>798</v>
      </c>
      <c r="CW304" s="845" t="s">
        <v>798</v>
      </c>
      <c r="CX304" s="845" t="s">
        <v>798</v>
      </c>
      <c r="CY304" s="845" t="s">
        <v>798</v>
      </c>
      <c r="CZ304" s="845" t="s">
        <v>798</v>
      </c>
      <c r="DA304" s="845" t="s">
        <v>798</v>
      </c>
      <c r="DB304" s="845" t="s">
        <v>798</v>
      </c>
      <c r="DC304" s="845" t="s">
        <v>798</v>
      </c>
      <c r="DD304" s="845" t="s">
        <v>798</v>
      </c>
      <c r="DE304" s="845" t="s">
        <v>798</v>
      </c>
      <c r="DF304" s="845" t="s">
        <v>798</v>
      </c>
      <c r="DG304" s="845" t="s">
        <v>798</v>
      </c>
      <c r="DH304" s="845" t="s">
        <v>798</v>
      </c>
      <c r="DI304" s="845" t="s">
        <v>798</v>
      </c>
      <c r="DJ304" s="845" t="s">
        <v>798</v>
      </c>
      <c r="DK304" s="845" t="s">
        <v>798</v>
      </c>
      <c r="DL304" s="845" t="s">
        <v>798</v>
      </c>
      <c r="DM304" s="845" t="s">
        <v>798</v>
      </c>
      <c r="DN304" s="845" t="s">
        <v>798</v>
      </c>
      <c r="DO304" s="845" t="s">
        <v>798</v>
      </c>
      <c r="DP304" s="845" t="s">
        <v>798</v>
      </c>
      <c r="DQ304" s="845" t="s">
        <v>798</v>
      </c>
      <c r="DR304" s="845" t="s">
        <v>798</v>
      </c>
      <c r="DS304" s="845" t="s">
        <v>798</v>
      </c>
      <c r="DT304" s="845" t="s">
        <v>798</v>
      </c>
      <c r="DU304" s="845" t="s">
        <v>798</v>
      </c>
      <c r="DV304" s="845" t="s">
        <v>798</v>
      </c>
      <c r="DW304" s="845" t="s">
        <v>798</v>
      </c>
      <c r="DX304" s="845" t="s">
        <v>798</v>
      </c>
      <c r="DY304" s="845" t="s">
        <v>798</v>
      </c>
      <c r="DZ304" s="845" t="s">
        <v>798</v>
      </c>
      <c r="EA304" s="845" t="s">
        <v>798</v>
      </c>
      <c r="EB304" s="845" t="s">
        <v>798</v>
      </c>
      <c r="EC304" s="845" t="s">
        <v>798</v>
      </c>
      <c r="ED304" s="845" t="s">
        <v>798</v>
      </c>
      <c r="EE304" s="845" t="s">
        <v>798</v>
      </c>
      <c r="EF304" s="845" t="s">
        <v>798</v>
      </c>
    </row>
    <row r="305" spans="1:4" x14ac:dyDescent="0.2">
      <c r="A305" s="845">
        <v>951.946774</v>
      </c>
      <c r="B305" s="845">
        <v>951.94677100000001</v>
      </c>
      <c r="C305" s="845">
        <v>951.94676700000002</v>
      </c>
      <c r="D305" s="845" t="s">
        <v>799</v>
      </c>
    </row>
    <row r="306" spans="1:4" x14ac:dyDescent="0.2">
      <c r="A306" s="845">
        <v>386.24393300000003</v>
      </c>
      <c r="B306" s="845">
        <v>386.24393400000002</v>
      </c>
      <c r="C306" s="845">
        <v>386.24393199999997</v>
      </c>
      <c r="D306" s="845" t="s">
        <v>800</v>
      </c>
    </row>
    <row r="307" spans="1:4" x14ac:dyDescent="0.2">
      <c r="A307" s="845">
        <v>1.838319</v>
      </c>
      <c r="B307" s="845">
        <v>1.838319</v>
      </c>
      <c r="C307" s="845">
        <v>1.838319</v>
      </c>
      <c r="D307" s="845" t="s">
        <v>801</v>
      </c>
    </row>
    <row r="308" spans="1:4" x14ac:dyDescent="0.2">
      <c r="A308" s="845">
        <v>386.24393300000003</v>
      </c>
      <c r="B308" s="845">
        <v>386.24393400000002</v>
      </c>
      <c r="C308" s="845">
        <v>386.24393199999997</v>
      </c>
      <c r="D308" s="845" t="s">
        <v>802</v>
      </c>
    </row>
    <row r="309" spans="1:4" x14ac:dyDescent="0.2">
      <c r="A309" s="845">
        <v>21010.716004000002</v>
      </c>
      <c r="B309" s="845">
        <v>21010.716014000001</v>
      </c>
      <c r="C309" s="845">
        <v>21010.716014000001</v>
      </c>
      <c r="D309" s="845" t="s">
        <v>803</v>
      </c>
    </row>
    <row r="310" spans="1:4" x14ac:dyDescent="0.2">
      <c r="A310" s="845">
        <v>100</v>
      </c>
      <c r="B310" s="845">
        <v>100</v>
      </c>
      <c r="C310" s="845">
        <v>100</v>
      </c>
      <c r="D310" s="845" t="s">
        <v>804</v>
      </c>
    </row>
    <row r="311" spans="1:4" x14ac:dyDescent="0.2">
      <c r="A311" s="845">
        <v>5252.6790010000004</v>
      </c>
      <c r="B311" s="845">
        <v>5252.6790039999996</v>
      </c>
      <c r="C311" s="845">
        <v>5252.6790039999996</v>
      </c>
      <c r="D311" s="845" t="s">
        <v>805</v>
      </c>
    </row>
    <row r="312" spans="1:4" x14ac:dyDescent="0.2">
      <c r="A312" s="845">
        <v>25</v>
      </c>
      <c r="B312" s="845">
        <v>25</v>
      </c>
      <c r="C312" s="845">
        <v>25</v>
      </c>
      <c r="D312" s="845" t="s">
        <v>806</v>
      </c>
    </row>
    <row r="313" spans="1:4" x14ac:dyDescent="0.2">
      <c r="A313" s="845">
        <v>2865.9590010000002</v>
      </c>
      <c r="B313" s="845">
        <v>2865.9590020000001</v>
      </c>
      <c r="C313" s="845">
        <v>2865.9590020000001</v>
      </c>
      <c r="D313" s="845" t="s">
        <v>807</v>
      </c>
    </row>
    <row r="314" spans="1:4" x14ac:dyDescent="0.2">
      <c r="A314" s="845">
        <v>13.640463</v>
      </c>
      <c r="B314" s="845">
        <v>13.640463</v>
      </c>
      <c r="C314" s="845">
        <v>13.640463</v>
      </c>
      <c r="D314" s="845" t="s">
        <v>808</v>
      </c>
    </row>
    <row r="315" spans="1:4" x14ac:dyDescent="0.2">
      <c r="A315" s="845">
        <v>769.222667</v>
      </c>
      <c r="B315" s="845">
        <v>769.222669</v>
      </c>
      <c r="C315" s="845">
        <v>769.22267299999999</v>
      </c>
      <c r="D315" s="845" t="s">
        <v>809</v>
      </c>
    </row>
    <row r="316" spans="1:4" x14ac:dyDescent="0.2">
      <c r="A316" s="845">
        <v>3.6610969999999998</v>
      </c>
      <c r="B316" s="845">
        <v>3.6610969999999998</v>
      </c>
      <c r="C316" s="845">
        <v>3.6610969999999998</v>
      </c>
      <c r="D316" s="845" t="s">
        <v>810</v>
      </c>
    </row>
    <row r="317" spans="1:4" x14ac:dyDescent="0.2">
      <c r="A317" s="845">
        <v>277.31748800000003</v>
      </c>
      <c r="B317" s="845">
        <v>277.31748900000002</v>
      </c>
      <c r="C317" s="845">
        <v>277.31749000000002</v>
      </c>
      <c r="D317" s="845" t="s">
        <v>811</v>
      </c>
    </row>
    <row r="318" spans="1:4" x14ac:dyDescent="0.2">
      <c r="A318" s="845">
        <v>1.3198859999999999</v>
      </c>
      <c r="B318" s="845">
        <v>1.3198859999999999</v>
      </c>
      <c r="C318" s="845">
        <v>1.3198859999999999</v>
      </c>
      <c r="D318" s="845" t="s">
        <v>812</v>
      </c>
    </row>
    <row r="319" spans="1:4" x14ac:dyDescent="0.2">
      <c r="A319" s="845">
        <v>321.03689800000001</v>
      </c>
      <c r="B319" s="845">
        <v>321.03689900000001</v>
      </c>
      <c r="C319" s="845">
        <v>321.03689900000001</v>
      </c>
      <c r="D319" s="845" t="s">
        <v>813</v>
      </c>
    </row>
    <row r="320" spans="1:4" x14ac:dyDescent="0.2">
      <c r="A320" s="845">
        <v>1.5279670000000001</v>
      </c>
      <c r="B320" s="845">
        <v>1.5279670000000001</v>
      </c>
      <c r="C320" s="845">
        <v>1.5279670000000001</v>
      </c>
      <c r="D320" s="845" t="s">
        <v>814</v>
      </c>
    </row>
    <row r="321" spans="1:4" x14ac:dyDescent="0.2">
      <c r="A321" s="845">
        <v>491.90517899999998</v>
      </c>
      <c r="B321" s="845">
        <v>491.90517999999997</v>
      </c>
      <c r="C321" s="845">
        <v>491.90518300000002</v>
      </c>
      <c r="D321" s="845" t="s">
        <v>815</v>
      </c>
    </row>
    <row r="322" spans="1:4" x14ac:dyDescent="0.2">
      <c r="A322" s="845">
        <v>2.3412109999999999</v>
      </c>
      <c r="B322" s="845">
        <v>2.3412109999999999</v>
      </c>
      <c r="C322" s="845">
        <v>2.3412109999999999</v>
      </c>
      <c r="D322" s="845" t="s">
        <v>816</v>
      </c>
    </row>
    <row r="323" spans="1:4" x14ac:dyDescent="0.2">
      <c r="A323" s="845">
        <v>13.223361000000001</v>
      </c>
      <c r="B323" s="845">
        <v>13.223361000000001</v>
      </c>
      <c r="C323" s="845">
        <v>13.223361000000001</v>
      </c>
      <c r="D323" s="845" t="s">
        <v>817</v>
      </c>
    </row>
    <row r="324" spans="1:4" x14ac:dyDescent="0.2">
      <c r="A324" s="845">
        <v>128.16525799999999</v>
      </c>
      <c r="B324" s="845">
        <v>128.16525799999999</v>
      </c>
      <c r="C324" s="845">
        <v>128.16525799999999</v>
      </c>
      <c r="D324" s="845" t="s">
        <v>760</v>
      </c>
    </row>
    <row r="325" spans="1:4" x14ac:dyDescent="0.2">
      <c r="A325" s="845">
        <v>0.38321499999999997</v>
      </c>
      <c r="B325" s="845">
        <v>0.38321499999999997</v>
      </c>
      <c r="C325" s="845">
        <v>0.38321499999999997</v>
      </c>
      <c r="D325" s="845" t="s">
        <v>818</v>
      </c>
    </row>
    <row r="326" spans="1:4" x14ac:dyDescent="0.2">
      <c r="A326" s="845">
        <v>0.208818</v>
      </c>
      <c r="B326" s="845">
        <v>0.208818</v>
      </c>
      <c r="C326" s="845">
        <v>0.208818</v>
      </c>
      <c r="D326" s="845" t="s">
        <v>819</v>
      </c>
    </row>
    <row r="327" spans="1:4" x14ac:dyDescent="0.2">
      <c r="A327" s="845">
        <v>0.174397</v>
      </c>
      <c r="B327" s="845">
        <v>0.174397</v>
      </c>
      <c r="C327" s="845">
        <v>0.174397</v>
      </c>
      <c r="D327" s="845" t="s">
        <v>820</v>
      </c>
    </row>
    <row r="328" spans="1:4" x14ac:dyDescent="0.2">
      <c r="A328" s="845">
        <v>0</v>
      </c>
      <c r="B328" s="845">
        <v>0</v>
      </c>
      <c r="C328" s="845">
        <v>0</v>
      </c>
      <c r="D328" s="845" t="s">
        <v>821</v>
      </c>
    </row>
    <row r="329" spans="1:4" x14ac:dyDescent="0.2">
      <c r="A329" s="845">
        <v>0</v>
      </c>
      <c r="B329" s="845">
        <v>0</v>
      </c>
      <c r="C329" s="845">
        <v>0</v>
      </c>
      <c r="D329" s="845" t="s">
        <v>822</v>
      </c>
    </row>
    <row r="330" spans="1:4" x14ac:dyDescent="0.2">
      <c r="A330" s="845">
        <v>82.593327000000002</v>
      </c>
      <c r="B330" s="845">
        <v>82.593327000000002</v>
      </c>
      <c r="C330" s="845">
        <v>82.593327000000002</v>
      </c>
      <c r="D330" s="845" t="s">
        <v>823</v>
      </c>
    </row>
    <row r="331" spans="1:4" x14ac:dyDescent="0.2">
      <c r="A331" s="845">
        <v>0.39310099999999998</v>
      </c>
      <c r="B331" s="845">
        <v>0.39310099999999998</v>
      </c>
      <c r="C331" s="845">
        <v>0.39310099999999998</v>
      </c>
      <c r="D331" s="845" t="s">
        <v>824</v>
      </c>
    </row>
    <row r="332" spans="1:4" x14ac:dyDescent="0.2">
      <c r="A332" s="845">
        <v>50.694459000000002</v>
      </c>
      <c r="B332" s="845">
        <v>50.694459000000002</v>
      </c>
      <c r="C332" s="845">
        <v>50.694459000000002</v>
      </c>
      <c r="D332" s="845" t="s">
        <v>825</v>
      </c>
    </row>
    <row r="333" spans="1:4" x14ac:dyDescent="0.2">
      <c r="A333" s="845">
        <v>0.24127899999999999</v>
      </c>
      <c r="B333" s="845">
        <v>0.24127899999999999</v>
      </c>
      <c r="C333" s="845">
        <v>0.24127899999999999</v>
      </c>
      <c r="D333" s="845" t="s">
        <v>826</v>
      </c>
    </row>
    <row r="334" spans="1:4" x14ac:dyDescent="0.2">
      <c r="A334" s="845">
        <v>0</v>
      </c>
      <c r="B334" s="845">
        <v>0</v>
      </c>
      <c r="C334" s="845">
        <v>0</v>
      </c>
      <c r="D334" s="845" t="s">
        <v>827</v>
      </c>
    </row>
    <row r="335" spans="1:4" x14ac:dyDescent="0.2">
      <c r="A335" s="845">
        <v>0</v>
      </c>
      <c r="B335" s="845">
        <v>0</v>
      </c>
      <c r="C335" s="845">
        <v>0</v>
      </c>
      <c r="D335" s="845" t="s">
        <v>828</v>
      </c>
    </row>
    <row r="336" spans="1:4" x14ac:dyDescent="0.2">
      <c r="A336" s="845">
        <v>601.91999999999996</v>
      </c>
      <c r="B336" s="845">
        <v>601.91999999999996</v>
      </c>
      <c r="C336" s="845">
        <v>601.91999999999996</v>
      </c>
      <c r="D336" s="845" t="s">
        <v>829</v>
      </c>
    </row>
    <row r="337" spans="1:4" x14ac:dyDescent="0.2">
      <c r="A337" s="845">
        <v>2.864824</v>
      </c>
      <c r="B337" s="845">
        <v>2.864824</v>
      </c>
      <c r="C337" s="845">
        <v>2.864824</v>
      </c>
      <c r="D337" s="845" t="s">
        <v>830</v>
      </c>
    </row>
    <row r="338" spans="1:4" x14ac:dyDescent="0.2">
      <c r="A338" s="845">
        <v>0.157359</v>
      </c>
      <c r="B338" s="845">
        <v>0.157359</v>
      </c>
      <c r="C338" s="845">
        <v>0.157359</v>
      </c>
      <c r="D338" s="845" t="s">
        <v>831</v>
      </c>
    </row>
    <row r="339" spans="1:4" x14ac:dyDescent="0.2">
      <c r="A339" s="845">
        <v>0.14624400000000001</v>
      </c>
      <c r="B339" s="845">
        <v>0.14624400000000001</v>
      </c>
      <c r="C339" s="845">
        <v>0.14624400000000001</v>
      </c>
      <c r="D339" s="845" t="s">
        <v>832</v>
      </c>
    </row>
    <row r="340" spans="1:4" x14ac:dyDescent="0.2">
      <c r="A340" s="845">
        <v>118.508053</v>
      </c>
      <c r="B340" s="845">
        <v>118.508053</v>
      </c>
      <c r="C340" s="845">
        <v>118.508053</v>
      </c>
      <c r="D340" s="845" t="s">
        <v>833</v>
      </c>
    </row>
    <row r="341" spans="1:4" x14ac:dyDescent="0.2">
      <c r="A341" s="845">
        <v>364.8</v>
      </c>
      <c r="B341" s="845">
        <v>364.8</v>
      </c>
      <c r="C341" s="845">
        <v>364.8</v>
      </c>
      <c r="D341" s="845" t="s">
        <v>834</v>
      </c>
    </row>
    <row r="342" spans="1:4" x14ac:dyDescent="0.2">
      <c r="A342" s="845">
        <v>1.7362569999999999</v>
      </c>
      <c r="B342" s="845">
        <v>1.7362569999999999</v>
      </c>
      <c r="C342" s="845">
        <v>1.7362569999999999</v>
      </c>
      <c r="D342" s="845" t="s">
        <v>835</v>
      </c>
    </row>
    <row r="343" spans="1:4" x14ac:dyDescent="0.2">
      <c r="A343" s="845">
        <v>729.6</v>
      </c>
      <c r="B343" s="845">
        <v>729.6</v>
      </c>
      <c r="C343" s="845">
        <v>729.6</v>
      </c>
      <c r="D343" s="845" t="s">
        <v>836</v>
      </c>
    </row>
    <row r="344" spans="1:4" x14ac:dyDescent="0.2">
      <c r="A344" s="845">
        <v>3.4725139999999999</v>
      </c>
      <c r="B344" s="845">
        <v>3.4725139999999999</v>
      </c>
      <c r="C344" s="845">
        <v>3.4725139999999999</v>
      </c>
      <c r="D344" s="845" t="s">
        <v>837</v>
      </c>
    </row>
    <row r="345" spans="1:4" x14ac:dyDescent="0.2">
      <c r="A345" s="845">
        <v>0</v>
      </c>
      <c r="B345" s="845">
        <v>0</v>
      </c>
      <c r="C345" s="845">
        <v>0</v>
      </c>
      <c r="D345" s="845" t="s">
        <v>838</v>
      </c>
    </row>
    <row r="346" spans="1:4" x14ac:dyDescent="0.2">
      <c r="A346" s="845">
        <v>61.138041000000001</v>
      </c>
      <c r="B346" s="845">
        <v>61.138041000000001</v>
      </c>
      <c r="C346" s="845">
        <v>61.138041000000001</v>
      </c>
      <c r="D346" s="845" t="s">
        <v>839</v>
      </c>
    </row>
    <row r="347" spans="1:4" x14ac:dyDescent="0.2">
      <c r="A347" s="845">
        <v>50.694459000000002</v>
      </c>
      <c r="B347" s="845">
        <v>50.694459000000002</v>
      </c>
      <c r="C347" s="845">
        <v>50.694459000000002</v>
      </c>
      <c r="D347" s="845" t="s">
        <v>840</v>
      </c>
    </row>
    <row r="348" spans="1:4" x14ac:dyDescent="0.2">
      <c r="A348" s="845">
        <v>0.24127899999999999</v>
      </c>
      <c r="B348" s="845">
        <v>0.24127899999999999</v>
      </c>
      <c r="C348" s="845">
        <v>0.24127899999999999</v>
      </c>
      <c r="D348" s="845" t="s">
        <v>841</v>
      </c>
    </row>
    <row r="349" spans="1:4" x14ac:dyDescent="0.2">
      <c r="A349" s="845">
        <v>452.197293</v>
      </c>
      <c r="B349" s="845">
        <v>452.197294</v>
      </c>
      <c r="C349" s="845">
        <v>452.197293</v>
      </c>
      <c r="D349" s="845" t="s">
        <v>842</v>
      </c>
    </row>
    <row r="350" spans="1:4" x14ac:dyDescent="0.2">
      <c r="A350" s="845">
        <v>56.738669000000002</v>
      </c>
      <c r="B350" s="845">
        <v>56.738669000000002</v>
      </c>
      <c r="C350" s="845">
        <v>56.738669000000002</v>
      </c>
      <c r="D350" s="845" t="s">
        <v>843</v>
      </c>
    </row>
    <row r="351" spans="1:4" x14ac:dyDescent="0.2">
      <c r="A351" s="845">
        <v>159.94385399999999</v>
      </c>
      <c r="B351" s="845">
        <v>159.94385399999999</v>
      </c>
      <c r="C351" s="845">
        <v>159.94385399999999</v>
      </c>
      <c r="D351" s="845" t="s">
        <v>844</v>
      </c>
    </row>
    <row r="352" spans="1:4" x14ac:dyDescent="0.2">
      <c r="A352" s="845">
        <v>8.7802000000000005E-2</v>
      </c>
      <c r="B352" s="845">
        <v>8.7802000000000005E-2</v>
      </c>
      <c r="C352" s="845">
        <v>8.7802000000000005E-2</v>
      </c>
      <c r="D352" s="845" t="s">
        <v>845</v>
      </c>
    </row>
    <row r="353" spans="1:4" x14ac:dyDescent="0.2">
      <c r="A353" s="845">
        <v>900.24298299999998</v>
      </c>
      <c r="B353" s="845">
        <v>900.24298199999998</v>
      </c>
      <c r="C353" s="845">
        <v>900.24297899999999</v>
      </c>
      <c r="D353" s="845" t="s">
        <v>846</v>
      </c>
    </row>
    <row r="354" spans="1:4" x14ac:dyDescent="0.2">
      <c r="A354" s="845">
        <v>1367.9452799999999</v>
      </c>
      <c r="B354" s="845">
        <v>1367.9452799999999</v>
      </c>
      <c r="C354" s="845">
        <v>1367.9452799999999</v>
      </c>
      <c r="D354" s="845" t="s">
        <v>847</v>
      </c>
    </row>
    <row r="355" spans="1:4" x14ac:dyDescent="0.2">
      <c r="A355" s="845">
        <v>3063.0473740000002</v>
      </c>
      <c r="B355" s="845">
        <v>3063.0473750000001</v>
      </c>
      <c r="C355" s="845">
        <v>3063.0473740000002</v>
      </c>
      <c r="D355" s="845" t="s">
        <v>848</v>
      </c>
    </row>
    <row r="356" spans="1:4" x14ac:dyDescent="0.2">
      <c r="A356" s="845">
        <v>1886.110275</v>
      </c>
      <c r="B356" s="845">
        <v>1886.1102739999999</v>
      </c>
      <c r="C356" s="845">
        <v>1886.110271</v>
      </c>
      <c r="D356" s="845" t="s">
        <v>763</v>
      </c>
    </row>
    <row r="357" spans="1:4" x14ac:dyDescent="0.2">
      <c r="A357" s="845">
        <v>216.672988</v>
      </c>
      <c r="B357" s="845">
        <v>216.672988</v>
      </c>
      <c r="C357" s="845">
        <v>216.672988</v>
      </c>
      <c r="D357" s="845" t="s">
        <v>177</v>
      </c>
    </row>
    <row r="358" spans="1:4" x14ac:dyDescent="0.2">
      <c r="A358" s="845">
        <v>77.617807999999997</v>
      </c>
      <c r="B358" s="845">
        <v>77.617807999999997</v>
      </c>
      <c r="C358" s="845">
        <v>77.617807999999997</v>
      </c>
      <c r="D358" s="845" t="s">
        <v>849</v>
      </c>
    </row>
    <row r="359" spans="1:4" x14ac:dyDescent="0.2">
      <c r="A359" s="845">
        <v>723.66087800000003</v>
      </c>
      <c r="B359" s="845">
        <v>723.66087800000003</v>
      </c>
      <c r="C359" s="845">
        <v>723.66087700000003</v>
      </c>
      <c r="D359" s="845" t="s">
        <v>689</v>
      </c>
    </row>
    <row r="360" spans="1:4" x14ac:dyDescent="0.2">
      <c r="A360" s="845">
        <v>45.650502000000003</v>
      </c>
      <c r="B360" s="845">
        <v>45.650502000000003</v>
      </c>
      <c r="C360" s="845">
        <v>45.650502000000003</v>
      </c>
      <c r="D360" s="845" t="s">
        <v>850</v>
      </c>
    </row>
    <row r="361" spans="1:4" x14ac:dyDescent="0.2">
      <c r="A361" s="845">
        <v>6.7249169999999996</v>
      </c>
      <c r="B361" s="845">
        <v>6.7249169999999996</v>
      </c>
      <c r="C361" s="845">
        <v>6.7249169999999996</v>
      </c>
      <c r="D361" s="845" t="s">
        <v>851</v>
      </c>
    </row>
    <row r="362" spans="1:4" x14ac:dyDescent="0.2">
      <c r="A362" s="845">
        <v>2.222756</v>
      </c>
      <c r="B362" s="845">
        <v>2.222756</v>
      </c>
      <c r="C362" s="845">
        <v>2.222756</v>
      </c>
      <c r="D362" s="845" t="s">
        <v>852</v>
      </c>
    </row>
    <row r="363" spans="1:4" x14ac:dyDescent="0.2">
      <c r="A363" s="845">
        <v>2.296986</v>
      </c>
      <c r="B363" s="845">
        <v>2.296986</v>
      </c>
      <c r="C363" s="845">
        <v>2.296986</v>
      </c>
      <c r="D363" s="845" t="s">
        <v>853</v>
      </c>
    </row>
    <row r="364" spans="1:4" x14ac:dyDescent="0.2">
      <c r="A364" s="845">
        <v>-26.073806000000001</v>
      </c>
      <c r="B364" s="845">
        <v>-26.073806000000001</v>
      </c>
      <c r="C364" s="845">
        <v>-26.073806000000001</v>
      </c>
      <c r="D364" s="845" t="s">
        <v>854</v>
      </c>
    </row>
    <row r="365" spans="1:4" x14ac:dyDescent="0.2">
      <c r="A365" s="845">
        <v>263.19917299999997</v>
      </c>
      <c r="B365" s="845">
        <v>263.19917199999998</v>
      </c>
      <c r="C365" s="845">
        <v>263.19917199999998</v>
      </c>
      <c r="D365" s="845" t="s">
        <v>855</v>
      </c>
    </row>
    <row r="366" spans="1:4" x14ac:dyDescent="0.2">
      <c r="A366" s="845">
        <v>62.749980000000001</v>
      </c>
      <c r="B366" s="845">
        <v>62.749980000000001</v>
      </c>
      <c r="C366" s="845">
        <v>62.749980000000001</v>
      </c>
      <c r="D366" s="845" t="s">
        <v>770</v>
      </c>
    </row>
    <row r="367" spans="1:4" x14ac:dyDescent="0.2">
      <c r="A367" s="845">
        <v>249.27874199999999</v>
      </c>
      <c r="B367" s="845">
        <v>249.27874199999999</v>
      </c>
      <c r="C367" s="845">
        <v>249.278741</v>
      </c>
      <c r="D367" s="845" t="s">
        <v>776</v>
      </c>
    </row>
    <row r="368" spans="1:4" x14ac:dyDescent="0.2">
      <c r="A368" s="845">
        <v>2.588219</v>
      </c>
      <c r="B368" s="845">
        <v>2.588219</v>
      </c>
      <c r="C368" s="845">
        <v>2.588219</v>
      </c>
      <c r="D368" s="845" t="s">
        <v>856</v>
      </c>
    </row>
    <row r="369" spans="1:4" x14ac:dyDescent="0.2">
      <c r="A369" s="845">
        <v>1.6653709999999999</v>
      </c>
      <c r="B369" s="845">
        <v>1.6653709999999999</v>
      </c>
      <c r="C369" s="845">
        <v>1.6653709999999999</v>
      </c>
      <c r="D369" s="845" t="s">
        <v>857</v>
      </c>
    </row>
    <row r="370" spans="1:4" x14ac:dyDescent="0.2">
      <c r="A370" s="845">
        <v>0.48103200000000002</v>
      </c>
      <c r="B370" s="845">
        <v>0.48103200000000002</v>
      </c>
      <c r="C370" s="845">
        <v>0.48103200000000002</v>
      </c>
      <c r="D370" s="845" t="s">
        <v>858</v>
      </c>
    </row>
    <row r="371" spans="1:4" x14ac:dyDescent="0.2">
      <c r="A371" s="845">
        <v>0.327129</v>
      </c>
      <c r="B371" s="845">
        <v>0.327129</v>
      </c>
      <c r="C371" s="845">
        <v>0.327129</v>
      </c>
      <c r="D371" s="845" t="s">
        <v>859</v>
      </c>
    </row>
  </sheetData>
  <phoneticPr fontId="7" type="noConversion"/>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J371"/>
  <sheetViews>
    <sheetView workbookViewId="0">
      <selection activeCell="A16" sqref="A16:XFD16"/>
    </sheetView>
  </sheetViews>
  <sheetFormatPr defaultRowHeight="12.75" x14ac:dyDescent="0.2"/>
  <cols>
    <col min="1" max="16384" width="9.140625" style="845"/>
  </cols>
  <sheetData>
    <row r="1" spans="1:140" x14ac:dyDescent="0.2">
      <c r="A1" s="845">
        <v>1</v>
      </c>
      <c r="B1" s="845">
        <v>2</v>
      </c>
      <c r="C1" s="845">
        <v>3</v>
      </c>
      <c r="D1" s="845">
        <v>4</v>
      </c>
      <c r="E1" s="845">
        <v>5</v>
      </c>
      <c r="F1" s="845">
        <v>6</v>
      </c>
      <c r="G1" s="845">
        <v>7</v>
      </c>
      <c r="H1" s="845">
        <v>8</v>
      </c>
      <c r="I1" s="845">
        <v>9</v>
      </c>
      <c r="J1" s="845">
        <v>10</v>
      </c>
      <c r="K1" s="845">
        <v>11</v>
      </c>
      <c r="L1" s="845">
        <v>12</v>
      </c>
      <c r="M1" s="845">
        <v>13</v>
      </c>
      <c r="N1" s="845">
        <v>14</v>
      </c>
      <c r="O1" s="845">
        <v>15</v>
      </c>
      <c r="P1" s="845">
        <v>16</v>
      </c>
      <c r="Q1" s="845">
        <v>17</v>
      </c>
      <c r="R1" s="845">
        <v>18</v>
      </c>
      <c r="S1" s="845">
        <v>19</v>
      </c>
      <c r="T1" s="845">
        <v>20</v>
      </c>
      <c r="U1" s="845">
        <v>21</v>
      </c>
      <c r="V1" s="845">
        <v>22</v>
      </c>
      <c r="W1" s="845">
        <v>23</v>
      </c>
      <c r="X1" s="845">
        <v>24</v>
      </c>
      <c r="Y1" s="845">
        <v>25</v>
      </c>
      <c r="Z1" s="845">
        <v>26</v>
      </c>
      <c r="AA1" s="845">
        <v>27</v>
      </c>
      <c r="AB1" s="845">
        <v>28</v>
      </c>
      <c r="AC1" s="845">
        <v>29</v>
      </c>
      <c r="AD1" s="845">
        <v>30</v>
      </c>
      <c r="AE1" s="845">
        <v>31</v>
      </c>
      <c r="AF1" s="845">
        <v>32</v>
      </c>
      <c r="AG1" s="845">
        <v>33</v>
      </c>
      <c r="AH1" s="845">
        <v>34</v>
      </c>
      <c r="AI1" s="845">
        <v>35</v>
      </c>
      <c r="AJ1" s="845">
        <v>36</v>
      </c>
      <c r="AK1" s="845">
        <v>37</v>
      </c>
      <c r="AL1" s="845">
        <v>38</v>
      </c>
      <c r="AM1" s="845">
        <v>39</v>
      </c>
      <c r="AN1" s="845">
        <v>40</v>
      </c>
      <c r="AO1" s="845">
        <v>41</v>
      </c>
      <c r="AP1" s="845">
        <v>42</v>
      </c>
      <c r="AQ1" s="845">
        <v>43</v>
      </c>
      <c r="AR1" s="845">
        <v>44</v>
      </c>
      <c r="AS1" s="845">
        <v>45</v>
      </c>
      <c r="AT1" s="845">
        <v>46</v>
      </c>
      <c r="AU1" s="845">
        <v>47</v>
      </c>
      <c r="AV1" s="845">
        <v>48</v>
      </c>
      <c r="AW1" s="845">
        <v>49</v>
      </c>
      <c r="AX1" s="845">
        <v>50</v>
      </c>
      <c r="AY1" s="845">
        <v>51</v>
      </c>
      <c r="AZ1" s="845">
        <v>52</v>
      </c>
      <c r="BA1" s="845">
        <v>53</v>
      </c>
      <c r="BB1" s="845">
        <v>54</v>
      </c>
      <c r="BC1" s="845">
        <v>55</v>
      </c>
      <c r="BD1" s="845">
        <v>56</v>
      </c>
      <c r="BE1" s="845">
        <v>57</v>
      </c>
      <c r="BF1" s="845">
        <v>58</v>
      </c>
      <c r="BG1" s="845">
        <v>59</v>
      </c>
      <c r="BH1" s="845">
        <v>60</v>
      </c>
      <c r="BI1" s="845">
        <v>61</v>
      </c>
      <c r="BJ1" s="845">
        <v>62</v>
      </c>
      <c r="BK1" s="845">
        <v>63</v>
      </c>
      <c r="BL1" s="845">
        <v>64</v>
      </c>
      <c r="BM1" s="845">
        <v>65</v>
      </c>
      <c r="BN1" s="845">
        <v>66</v>
      </c>
      <c r="BO1" s="845">
        <v>67</v>
      </c>
      <c r="BP1" s="845">
        <v>68</v>
      </c>
      <c r="BQ1" s="845">
        <v>69</v>
      </c>
      <c r="BR1" s="845">
        <v>70</v>
      </c>
      <c r="BS1" s="845">
        <v>71</v>
      </c>
      <c r="BT1" s="845">
        <v>72</v>
      </c>
      <c r="BU1" s="845">
        <v>73</v>
      </c>
      <c r="BV1" s="845">
        <v>74</v>
      </c>
      <c r="BW1" s="845">
        <v>75</v>
      </c>
      <c r="BX1" s="845">
        <v>76</v>
      </c>
      <c r="BY1" s="845">
        <v>77</v>
      </c>
      <c r="BZ1" s="845">
        <v>78</v>
      </c>
      <c r="CA1" s="845">
        <v>79</v>
      </c>
      <c r="CB1" s="845">
        <v>80</v>
      </c>
      <c r="CC1" s="845">
        <v>81</v>
      </c>
      <c r="CD1" s="845">
        <v>82</v>
      </c>
      <c r="CE1" s="845">
        <v>83</v>
      </c>
      <c r="CF1" s="845">
        <v>84</v>
      </c>
      <c r="CG1" s="845">
        <v>85</v>
      </c>
      <c r="CH1" s="845">
        <v>86</v>
      </c>
      <c r="CI1" s="845">
        <v>87</v>
      </c>
      <c r="CJ1" s="845">
        <v>88</v>
      </c>
      <c r="CK1" s="845">
        <v>89</v>
      </c>
      <c r="CL1" s="845">
        <v>90</v>
      </c>
      <c r="CM1" s="845">
        <v>91</v>
      </c>
      <c r="CN1" s="845">
        <v>92</v>
      </c>
      <c r="CO1" s="845">
        <v>93</v>
      </c>
      <c r="CP1" s="845">
        <v>94</v>
      </c>
      <c r="CQ1" s="845">
        <v>95</v>
      </c>
      <c r="CR1" s="845">
        <v>96</v>
      </c>
      <c r="CS1" s="845">
        <v>97</v>
      </c>
      <c r="CT1" s="845">
        <v>98</v>
      </c>
      <c r="CU1" s="845">
        <v>99</v>
      </c>
      <c r="CV1" s="845">
        <v>100</v>
      </c>
      <c r="CW1" s="845">
        <v>101</v>
      </c>
      <c r="CX1" s="845">
        <v>102</v>
      </c>
      <c r="CY1" s="845">
        <v>103</v>
      </c>
      <c r="CZ1" s="845">
        <v>104</v>
      </c>
      <c r="DA1" s="845">
        <v>105</v>
      </c>
      <c r="DB1" s="845">
        <v>106</v>
      </c>
      <c r="DC1" s="845">
        <v>107</v>
      </c>
      <c r="DD1" s="845">
        <v>108</v>
      </c>
      <c r="DE1" s="845">
        <v>109</v>
      </c>
      <c r="DF1" s="845">
        <v>110</v>
      </c>
      <c r="DG1" s="845">
        <v>111</v>
      </c>
      <c r="DH1" s="845">
        <v>112</v>
      </c>
      <c r="DI1" s="845">
        <v>113</v>
      </c>
      <c r="DJ1" s="845">
        <v>114</v>
      </c>
      <c r="DK1" s="845">
        <v>115</v>
      </c>
      <c r="DL1" s="845">
        <v>116</v>
      </c>
      <c r="DM1" s="845">
        <v>117</v>
      </c>
      <c r="DN1" s="845">
        <v>118</v>
      </c>
      <c r="DO1" s="845">
        <v>119</v>
      </c>
      <c r="DP1" s="845">
        <v>120</v>
      </c>
      <c r="DQ1" s="845">
        <v>121</v>
      </c>
      <c r="DR1" s="845">
        <v>122</v>
      </c>
      <c r="DS1" s="845">
        <v>123</v>
      </c>
      <c r="DT1" s="845">
        <v>124</v>
      </c>
      <c r="DU1" s="845">
        <v>125</v>
      </c>
      <c r="DV1" s="845">
        <v>126</v>
      </c>
      <c r="DW1" s="845">
        <v>127</v>
      </c>
      <c r="DX1" s="845">
        <v>128</v>
      </c>
      <c r="DY1" s="845">
        <v>129</v>
      </c>
      <c r="DZ1" s="845">
        <v>130</v>
      </c>
      <c r="EA1" s="845">
        <v>131</v>
      </c>
      <c r="EB1" s="845">
        <v>132</v>
      </c>
      <c r="EC1" s="845">
        <v>133</v>
      </c>
      <c r="ED1" s="845">
        <v>134</v>
      </c>
      <c r="EE1" s="845">
        <v>135</v>
      </c>
      <c r="EF1" s="845">
        <v>136</v>
      </c>
      <c r="EG1" s="845">
        <v>137</v>
      </c>
      <c r="EH1" s="845">
        <v>138</v>
      </c>
      <c r="EI1" s="845">
        <v>139</v>
      </c>
      <c r="EJ1" s="845">
        <v>140</v>
      </c>
    </row>
    <row r="2" spans="1:140" x14ac:dyDescent="0.2">
      <c r="A2" s="845" t="s">
        <v>972</v>
      </c>
      <c r="B2" s="845">
        <v>1</v>
      </c>
    </row>
    <row r="3" spans="1:140" x14ac:dyDescent="0.2">
      <c r="A3" s="915">
        <v>42531</v>
      </c>
      <c r="B3" s="916">
        <v>0.39277777777777773</v>
      </c>
      <c r="C3" s="845" t="s">
        <v>978</v>
      </c>
    </row>
    <row r="4" spans="1:140" x14ac:dyDescent="0.2">
      <c r="A4" s="845" t="s">
        <v>671</v>
      </c>
      <c r="B4" s="845" t="s">
        <v>144</v>
      </c>
      <c r="C4" s="845" t="s">
        <v>672</v>
      </c>
      <c r="D4" s="845" t="s">
        <v>673</v>
      </c>
      <c r="E4" s="845" t="s">
        <v>674</v>
      </c>
      <c r="F4" s="845" t="s">
        <v>675</v>
      </c>
      <c r="G4" s="845" t="s">
        <v>676</v>
      </c>
      <c r="H4" s="845" t="s">
        <v>677</v>
      </c>
      <c r="I4" s="845" t="s">
        <v>678</v>
      </c>
      <c r="J4" s="845" t="s">
        <v>679</v>
      </c>
      <c r="K4" s="845" t="s">
        <v>680</v>
      </c>
      <c r="L4" s="845" t="s">
        <v>681</v>
      </c>
      <c r="M4" s="845" t="s">
        <v>682</v>
      </c>
      <c r="N4" s="845" t="s">
        <v>683</v>
      </c>
      <c r="O4" s="845" t="s">
        <v>684</v>
      </c>
      <c r="P4" s="845" t="s">
        <v>178</v>
      </c>
      <c r="Q4" s="845" t="s">
        <v>685</v>
      </c>
      <c r="R4" s="845" t="s">
        <v>145</v>
      </c>
      <c r="S4" s="845" t="s">
        <v>146</v>
      </c>
      <c r="T4" s="845" t="s">
        <v>686</v>
      </c>
      <c r="U4" s="845" t="s">
        <v>687</v>
      </c>
      <c r="V4" s="845" t="s">
        <v>688</v>
      </c>
      <c r="W4" s="845" t="s">
        <v>689</v>
      </c>
      <c r="X4" s="845" t="s">
        <v>690</v>
      </c>
      <c r="Y4" s="845" t="s">
        <v>691</v>
      </c>
      <c r="Z4" s="845" t="s">
        <v>692</v>
      </c>
      <c r="AA4" s="845" t="s">
        <v>693</v>
      </c>
      <c r="AB4" s="845" t="s">
        <v>694</v>
      </c>
      <c r="AC4" s="845" t="s">
        <v>695</v>
      </c>
      <c r="AD4" s="845" t="s">
        <v>696</v>
      </c>
      <c r="AE4" s="845" t="s">
        <v>697</v>
      </c>
      <c r="AF4" s="845" t="s">
        <v>698</v>
      </c>
      <c r="AG4" s="845" t="s">
        <v>699</v>
      </c>
      <c r="AH4" s="845" t="s">
        <v>700</v>
      </c>
      <c r="AI4" s="845" t="s">
        <v>701</v>
      </c>
      <c r="AJ4" s="845" t="s">
        <v>702</v>
      </c>
      <c r="AK4" s="845" t="s">
        <v>147</v>
      </c>
      <c r="AL4" s="845" t="s">
        <v>703</v>
      </c>
      <c r="AM4" s="845" t="s">
        <v>704</v>
      </c>
      <c r="AN4" s="845" t="s">
        <v>705</v>
      </c>
      <c r="AO4" s="845" t="s">
        <v>706</v>
      </c>
      <c r="AP4" s="845" t="s">
        <v>707</v>
      </c>
      <c r="AQ4" s="845" t="s">
        <v>708</v>
      </c>
      <c r="AR4" s="845" t="s">
        <v>709</v>
      </c>
      <c r="AS4" s="845" t="s">
        <v>710</v>
      </c>
      <c r="AT4" s="845" t="s">
        <v>711</v>
      </c>
      <c r="AU4" s="845" t="s">
        <v>712</v>
      </c>
      <c r="AV4" s="845" t="s">
        <v>713</v>
      </c>
      <c r="AW4" s="845" t="s">
        <v>714</v>
      </c>
      <c r="AX4" s="845" t="s">
        <v>715</v>
      </c>
      <c r="AY4" s="845" t="s">
        <v>49</v>
      </c>
      <c r="AZ4" s="845" t="s">
        <v>716</v>
      </c>
      <c r="BA4" s="845" t="s">
        <v>148</v>
      </c>
      <c r="BB4" s="845" t="s">
        <v>717</v>
      </c>
      <c r="BC4" s="845" t="s">
        <v>718</v>
      </c>
      <c r="BD4" s="845" t="s">
        <v>719</v>
      </c>
      <c r="BE4" s="845" t="s">
        <v>720</v>
      </c>
      <c r="BF4" s="845" t="s">
        <v>721</v>
      </c>
      <c r="BG4" s="845" t="s">
        <v>722</v>
      </c>
      <c r="BH4" s="845" t="s">
        <v>723</v>
      </c>
      <c r="BI4" s="845" t="s">
        <v>724</v>
      </c>
      <c r="BJ4" s="845" t="s">
        <v>725</v>
      </c>
      <c r="BK4" s="845" t="s">
        <v>726</v>
      </c>
      <c r="BL4" s="845" t="s">
        <v>727</v>
      </c>
      <c r="BM4" s="845" t="s">
        <v>728</v>
      </c>
      <c r="BN4" s="845" t="s">
        <v>177</v>
      </c>
      <c r="BO4" s="845" t="s">
        <v>729</v>
      </c>
      <c r="BP4" s="845" t="s">
        <v>730</v>
      </c>
      <c r="BQ4" s="845" t="s">
        <v>731</v>
      </c>
      <c r="BR4" s="845" t="s">
        <v>732</v>
      </c>
      <c r="BS4" s="845" t="s">
        <v>733</v>
      </c>
      <c r="BT4" s="845" t="s">
        <v>734</v>
      </c>
      <c r="BU4" s="845" t="s">
        <v>735</v>
      </c>
      <c r="BV4" s="845" t="s">
        <v>736</v>
      </c>
      <c r="BW4" s="845" t="s">
        <v>737</v>
      </c>
      <c r="BX4" s="845" t="s">
        <v>738</v>
      </c>
      <c r="BY4" s="845" t="s">
        <v>739</v>
      </c>
      <c r="BZ4" s="845" t="s">
        <v>740</v>
      </c>
      <c r="CA4" s="845" t="s">
        <v>741</v>
      </c>
      <c r="CB4" s="845" t="s">
        <v>742</v>
      </c>
      <c r="CC4" s="845" t="s">
        <v>743</v>
      </c>
      <c r="CD4" s="845" t="s">
        <v>744</v>
      </c>
      <c r="CE4" s="845" t="s">
        <v>745</v>
      </c>
      <c r="CF4" s="845" t="s">
        <v>746</v>
      </c>
      <c r="CG4" s="845" t="s">
        <v>747</v>
      </c>
      <c r="CH4" s="845" t="s">
        <v>748</v>
      </c>
      <c r="CI4" s="845" t="s">
        <v>749</v>
      </c>
      <c r="CJ4" s="845" t="s">
        <v>750</v>
      </c>
      <c r="CK4" s="845" t="s">
        <v>751</v>
      </c>
      <c r="CL4" s="845" t="s">
        <v>752</v>
      </c>
      <c r="CM4" s="845" t="s">
        <v>753</v>
      </c>
      <c r="CN4" s="845" t="s">
        <v>754</v>
      </c>
      <c r="CO4" s="845" t="s">
        <v>755</v>
      </c>
      <c r="CP4" s="845" t="s">
        <v>756</v>
      </c>
      <c r="CQ4" s="845" t="s">
        <v>757</v>
      </c>
      <c r="CR4" s="845" t="s">
        <v>758</v>
      </c>
      <c r="CS4" s="845" t="s">
        <v>759</v>
      </c>
      <c r="CT4" s="845" t="s">
        <v>760</v>
      </c>
      <c r="CU4" s="845" t="s">
        <v>761</v>
      </c>
      <c r="CV4" s="845" t="s">
        <v>762</v>
      </c>
      <c r="CW4" s="845" t="s">
        <v>763</v>
      </c>
      <c r="CX4" s="845" t="s">
        <v>764</v>
      </c>
      <c r="CY4" s="845" t="s">
        <v>765</v>
      </c>
      <c r="CZ4" s="845" t="s">
        <v>766</v>
      </c>
      <c r="DA4" s="845" t="s">
        <v>767</v>
      </c>
      <c r="DB4" s="845" t="s">
        <v>768</v>
      </c>
      <c r="DC4" s="845" t="s">
        <v>769</v>
      </c>
      <c r="DD4" s="845" t="s">
        <v>770</v>
      </c>
      <c r="DE4" s="845" t="s">
        <v>771</v>
      </c>
      <c r="DF4" s="845" t="s">
        <v>772</v>
      </c>
      <c r="DG4" s="845" t="s">
        <v>773</v>
      </c>
      <c r="DH4" s="845" t="s">
        <v>774</v>
      </c>
      <c r="DI4" s="845" t="s">
        <v>775</v>
      </c>
      <c r="DJ4" s="845" t="s">
        <v>776</v>
      </c>
      <c r="DK4" s="845" t="s">
        <v>777</v>
      </c>
      <c r="DL4" s="845" t="s">
        <v>778</v>
      </c>
      <c r="DM4" s="845" t="s">
        <v>779</v>
      </c>
      <c r="DN4" s="845" t="s">
        <v>780</v>
      </c>
      <c r="DO4" s="845" t="s">
        <v>781</v>
      </c>
      <c r="DP4" s="845" t="s">
        <v>782</v>
      </c>
      <c r="DQ4" s="845" t="s">
        <v>783</v>
      </c>
      <c r="DR4" s="845" t="s">
        <v>784</v>
      </c>
      <c r="DS4" s="845" t="s">
        <v>785</v>
      </c>
      <c r="DT4" s="845" t="s">
        <v>176</v>
      </c>
      <c r="DU4" s="845" t="s">
        <v>786</v>
      </c>
      <c r="DV4" s="845" t="s">
        <v>787</v>
      </c>
      <c r="DW4" s="845" t="s">
        <v>788</v>
      </c>
      <c r="DX4" s="845" t="s">
        <v>789</v>
      </c>
      <c r="DY4" s="845" t="s">
        <v>790</v>
      </c>
      <c r="DZ4" s="845" t="s">
        <v>791</v>
      </c>
      <c r="EA4" s="845" t="s">
        <v>792</v>
      </c>
      <c r="EB4" s="845" t="s">
        <v>793</v>
      </c>
      <c r="EC4" s="845" t="s">
        <v>794</v>
      </c>
      <c r="ED4" s="845" t="s">
        <v>795</v>
      </c>
      <c r="EE4" s="845" t="s">
        <v>796</v>
      </c>
      <c r="EF4" s="845" t="s">
        <v>797</v>
      </c>
    </row>
    <row r="5" spans="1:140" x14ac:dyDescent="0.2">
      <c r="A5" s="845">
        <v>1</v>
      </c>
      <c r="B5" s="845">
        <v>1</v>
      </c>
      <c r="C5" s="845">
        <v>197.81613899999999</v>
      </c>
      <c r="D5" s="845">
        <v>101.71506100000001</v>
      </c>
      <c r="E5" s="845">
        <v>101.71506100000001</v>
      </c>
      <c r="F5" s="845">
        <v>67.150414999999995</v>
      </c>
      <c r="G5" s="845">
        <v>1</v>
      </c>
      <c r="H5" s="845">
        <v>0.10942300000000001</v>
      </c>
      <c r="I5" s="845">
        <v>2.477E-2</v>
      </c>
      <c r="J5" s="845">
        <v>0</v>
      </c>
      <c r="K5" s="845">
        <v>0</v>
      </c>
      <c r="L5" s="845">
        <v>2.477E-2</v>
      </c>
      <c r="M5" s="845" t="s">
        <v>798</v>
      </c>
      <c r="N5" s="845">
        <v>1.4664E-2</v>
      </c>
      <c r="O5" s="845">
        <v>1.0159E-2</v>
      </c>
      <c r="P5" s="845">
        <v>0.51920699999999997</v>
      </c>
      <c r="Q5" s="845">
        <v>0.48079300000000003</v>
      </c>
      <c r="R5" s="845">
        <v>0.888791</v>
      </c>
      <c r="S5" s="845">
        <v>1</v>
      </c>
      <c r="T5" s="845">
        <v>510.34315600000002</v>
      </c>
      <c r="U5" s="845">
        <v>20.413726</v>
      </c>
      <c r="V5" s="845">
        <v>254.056499</v>
      </c>
      <c r="W5" s="845">
        <v>696.98350800000003</v>
      </c>
      <c r="X5" s="845">
        <v>32.826771999999998</v>
      </c>
      <c r="Y5" s="845">
        <v>17.301309</v>
      </c>
      <c r="Z5" s="845">
        <v>49.539746000000001</v>
      </c>
      <c r="AA5" s="845">
        <v>13.439608</v>
      </c>
      <c r="AB5" s="845">
        <v>12.69346</v>
      </c>
      <c r="AC5" s="845">
        <v>134.85961</v>
      </c>
      <c r="AD5" s="845">
        <v>112.12770500000001</v>
      </c>
      <c r="AE5" s="845" t="s">
        <v>798</v>
      </c>
      <c r="AF5" s="845">
        <v>8.519304</v>
      </c>
      <c r="AG5" s="845">
        <v>69.740432999999996</v>
      </c>
      <c r="AH5" s="845">
        <v>102.764701</v>
      </c>
      <c r="AI5" s="845">
        <v>6.0337579999999997</v>
      </c>
      <c r="AJ5" s="845">
        <v>64.955008000000007</v>
      </c>
      <c r="AK5" s="845">
        <v>5.1599999999999997E-4</v>
      </c>
      <c r="AL5" s="845">
        <v>0.18829199999999999</v>
      </c>
      <c r="AM5" s="845">
        <v>0.188195</v>
      </c>
      <c r="AN5" s="845">
        <v>0.35771500000000001</v>
      </c>
      <c r="AO5" s="845">
        <v>0.24982699999999999</v>
      </c>
      <c r="AP5" s="845">
        <v>1</v>
      </c>
      <c r="AQ5" s="845">
        <v>8.9103000000000002E-2</v>
      </c>
      <c r="AR5" s="845">
        <v>0</v>
      </c>
      <c r="AS5" s="845">
        <v>1</v>
      </c>
      <c r="AT5" s="845">
        <v>0</v>
      </c>
      <c r="AU5" s="845">
        <v>0.10942300000000001</v>
      </c>
      <c r="AV5" s="845">
        <v>91.2</v>
      </c>
      <c r="AW5" s="845">
        <v>10.515060999999999</v>
      </c>
      <c r="AX5" s="845">
        <v>75.552525000000003</v>
      </c>
      <c r="AY5" s="845">
        <v>7.940105</v>
      </c>
      <c r="AZ5" s="845">
        <v>0</v>
      </c>
      <c r="BA5" s="845">
        <v>1185.3785150000001</v>
      </c>
      <c r="BB5" s="845">
        <v>1.4500000000000001E-2</v>
      </c>
      <c r="BC5" s="845">
        <v>1.0159E-2</v>
      </c>
      <c r="BD5" s="845">
        <v>95.689781999999994</v>
      </c>
      <c r="BE5" s="845">
        <v>62.488979</v>
      </c>
      <c r="BF5" s="845">
        <v>64.581661999999994</v>
      </c>
      <c r="BG5" s="845">
        <v>8.2700000000000004E-4</v>
      </c>
      <c r="BH5" s="845">
        <v>2.0212000000000001E-2</v>
      </c>
      <c r="BI5" s="845">
        <v>0</v>
      </c>
      <c r="BJ5" s="845">
        <v>0</v>
      </c>
      <c r="BK5" s="845">
        <v>58.588787000000004</v>
      </c>
      <c r="BL5" s="845">
        <v>53.676920000000003</v>
      </c>
      <c r="BM5" s="845">
        <v>60.8</v>
      </c>
      <c r="BN5" s="845">
        <v>183.79576299999999</v>
      </c>
      <c r="BO5" s="845">
        <v>560.47123699999997</v>
      </c>
      <c r="BP5" s="845">
        <v>458.75617599999998</v>
      </c>
      <c r="BQ5" s="845">
        <v>0</v>
      </c>
      <c r="BR5" s="845">
        <v>241.81970999999999</v>
      </c>
      <c r="BS5" s="845">
        <v>1</v>
      </c>
      <c r="BT5" s="845">
        <v>6.955654</v>
      </c>
      <c r="BU5" s="845">
        <v>4.91404</v>
      </c>
      <c r="BV5" s="845">
        <v>3.746105</v>
      </c>
      <c r="BW5" s="845">
        <v>6.1969339999999997</v>
      </c>
      <c r="BX5" s="845">
        <v>3.8560270000000001</v>
      </c>
      <c r="BY5" s="845">
        <v>-19.883141999999999</v>
      </c>
      <c r="BZ5" s="845">
        <v>-29.081011</v>
      </c>
      <c r="CA5" s="845">
        <v>0</v>
      </c>
      <c r="CB5" s="845">
        <v>44.111694999999997</v>
      </c>
      <c r="CC5" s="845">
        <v>42.539003000000001</v>
      </c>
      <c r="CD5" s="845">
        <v>0</v>
      </c>
      <c r="CE5" s="845">
        <v>74.134941999999995</v>
      </c>
      <c r="CF5" s="845">
        <v>8.9103000000000002E-2</v>
      </c>
      <c r="CG5" s="845">
        <v>0.36554300000000001</v>
      </c>
      <c r="CH5" s="845">
        <v>2.1038999999999999E-2</v>
      </c>
      <c r="CI5" s="845">
        <v>5.8751999999999999E-2</v>
      </c>
      <c r="CJ5" s="845">
        <v>5.489414</v>
      </c>
      <c r="CK5" s="845">
        <v>201.83121299999999</v>
      </c>
      <c r="CL5" s="845">
        <v>451.74813499999999</v>
      </c>
      <c r="CM5" s="845">
        <v>0</v>
      </c>
      <c r="CN5" s="845">
        <v>452.19723599999998</v>
      </c>
      <c r="CO5" s="845">
        <v>535.260401</v>
      </c>
      <c r="CP5" s="845">
        <v>773.64600700000005</v>
      </c>
      <c r="CQ5" s="845">
        <v>0</v>
      </c>
      <c r="CR5" s="845">
        <v>0</v>
      </c>
      <c r="CS5" s="845">
        <v>13.632600999999999</v>
      </c>
      <c r="CT5" s="845">
        <v>120.449946</v>
      </c>
      <c r="CU5" s="845">
        <v>132.265602</v>
      </c>
      <c r="CV5" s="845">
        <v>217.997975</v>
      </c>
      <c r="CW5" s="845">
        <v>1966.035523</v>
      </c>
      <c r="CX5" s="845">
        <v>82.658787000000004</v>
      </c>
      <c r="CY5" s="845">
        <v>1020.56484</v>
      </c>
      <c r="CZ5" s="845">
        <v>1364.3059479999999</v>
      </c>
      <c r="DA5" s="845">
        <v>917.65528300000005</v>
      </c>
      <c r="DB5" s="845">
        <v>64.046323000000001</v>
      </c>
      <c r="DC5" s="845">
        <v>60.814641000000002</v>
      </c>
      <c r="DD5" s="845">
        <v>60.847467000000002</v>
      </c>
      <c r="DE5" s="845">
        <v>79.472719999999995</v>
      </c>
      <c r="DF5" s="845">
        <v>73.525300999999999</v>
      </c>
      <c r="DG5" s="845">
        <v>77.487262000000001</v>
      </c>
      <c r="DH5" s="845">
        <v>254.44892899999999</v>
      </c>
      <c r="DI5" s="845" t="s">
        <v>798</v>
      </c>
      <c r="DJ5" s="845">
        <v>248.30535499999999</v>
      </c>
      <c r="DK5" s="845">
        <v>8.9103000000000002E-2</v>
      </c>
      <c r="DL5" s="845">
        <v>0.104452</v>
      </c>
      <c r="DM5" s="845">
        <v>41.945300000000003</v>
      </c>
      <c r="DN5" s="845">
        <v>0.27447100000000002</v>
      </c>
      <c r="DO5" s="845">
        <v>0</v>
      </c>
      <c r="DP5" s="845">
        <v>0</v>
      </c>
      <c r="DQ5" s="845">
        <v>0</v>
      </c>
      <c r="DR5" s="845">
        <v>0</v>
      </c>
      <c r="DS5" s="845">
        <v>0</v>
      </c>
      <c r="DT5" s="845">
        <v>1</v>
      </c>
      <c r="DU5" s="845">
        <v>963.28</v>
      </c>
      <c r="DV5" s="845">
        <v>7.48</v>
      </c>
      <c r="DW5" s="845">
        <v>6.2</v>
      </c>
      <c r="DX5" s="845">
        <v>63.84</v>
      </c>
      <c r="DY5" s="845">
        <v>-99999999</v>
      </c>
      <c r="DZ5" s="845">
        <v>1.68</v>
      </c>
      <c r="EA5" s="845">
        <v>6.83</v>
      </c>
      <c r="EB5" s="845">
        <v>9.76</v>
      </c>
      <c r="EC5" s="845">
        <v>1</v>
      </c>
      <c r="ED5" s="845">
        <v>0.25</v>
      </c>
      <c r="EE5" s="845">
        <v>2000</v>
      </c>
      <c r="EF5" s="845">
        <v>8.43</v>
      </c>
    </row>
    <row r="6" spans="1:140" x14ac:dyDescent="0.2">
      <c r="A6" s="845">
        <v>2</v>
      </c>
      <c r="B6" s="845">
        <v>2</v>
      </c>
      <c r="C6" s="845">
        <v>207.88735600000001</v>
      </c>
      <c r="D6" s="845">
        <v>105.902434</v>
      </c>
      <c r="E6" s="845">
        <v>207.61749499999999</v>
      </c>
      <c r="F6" s="845">
        <v>69.126604999999998</v>
      </c>
      <c r="G6" s="845">
        <v>1</v>
      </c>
      <c r="H6" s="845">
        <v>8.7140999999999996E-2</v>
      </c>
      <c r="I6" s="845">
        <v>2.4053000000000001E-2</v>
      </c>
      <c r="J6" s="845">
        <v>0</v>
      </c>
      <c r="K6" s="845">
        <v>0</v>
      </c>
      <c r="L6" s="845">
        <v>2.4053000000000001E-2</v>
      </c>
      <c r="M6" s="845" t="s">
        <v>798</v>
      </c>
      <c r="N6" s="845">
        <v>1.4628E-2</v>
      </c>
      <c r="O6" s="845">
        <v>9.3080000000000003E-3</v>
      </c>
      <c r="P6" s="845">
        <v>0.48975099999999999</v>
      </c>
      <c r="Q6" s="845">
        <v>0.51024899999999995</v>
      </c>
      <c r="R6" s="845">
        <v>0.91996599999999995</v>
      </c>
      <c r="S6" s="845">
        <v>1</v>
      </c>
      <c r="T6" s="845">
        <v>525.36219800000003</v>
      </c>
      <c r="U6" s="845">
        <v>21.014488</v>
      </c>
      <c r="V6" s="845">
        <v>259.92606599999999</v>
      </c>
      <c r="W6" s="845">
        <v>691.99528999999995</v>
      </c>
      <c r="X6" s="845">
        <v>26.142439</v>
      </c>
      <c r="Y6" s="845">
        <v>16.564049000000001</v>
      </c>
      <c r="Z6" s="845">
        <v>48.105448000000003</v>
      </c>
      <c r="AA6" s="845">
        <v>13.314106000000001</v>
      </c>
      <c r="AB6" s="845">
        <v>12.791905</v>
      </c>
      <c r="AC6" s="845">
        <v>131.11346599999999</v>
      </c>
      <c r="AD6" s="845">
        <v>114.99426</v>
      </c>
      <c r="AE6" s="845" t="s">
        <v>798</v>
      </c>
      <c r="AF6" s="845">
        <v>8.3935689999999994</v>
      </c>
      <c r="AG6" s="845">
        <v>76.219787999999994</v>
      </c>
      <c r="AH6" s="845">
        <v>102.712383</v>
      </c>
      <c r="AI6" s="845">
        <v>6.0626369999999996</v>
      </c>
      <c r="AJ6" s="845">
        <v>99.757941000000002</v>
      </c>
      <c r="AK6" s="845">
        <v>1.681E-3</v>
      </c>
      <c r="AL6" s="845">
        <v>0.186838</v>
      </c>
      <c r="AM6" s="845">
        <v>0.186524</v>
      </c>
      <c r="AN6" s="845">
        <v>0.35322500000000001</v>
      </c>
      <c r="AO6" s="845">
        <v>0.249248</v>
      </c>
      <c r="AP6" s="845">
        <v>1</v>
      </c>
      <c r="AQ6" s="845">
        <v>8.6553000000000005E-2</v>
      </c>
      <c r="AR6" s="845">
        <v>0</v>
      </c>
      <c r="AS6" s="845">
        <v>1</v>
      </c>
      <c r="AT6" s="845">
        <v>0</v>
      </c>
      <c r="AU6" s="845">
        <v>8.7140999999999996E-2</v>
      </c>
      <c r="AV6" s="845">
        <v>91.2</v>
      </c>
      <c r="AW6" s="845">
        <v>14.702434</v>
      </c>
      <c r="AX6" s="845">
        <v>75.140386000000007</v>
      </c>
      <c r="AY6" s="845">
        <v>8.2500839999999993</v>
      </c>
      <c r="AZ6" s="845">
        <v>39.436928000000002</v>
      </c>
      <c r="BA6" s="845">
        <v>1216.8130679999999</v>
      </c>
      <c r="BB6" s="845">
        <v>1.4664E-2</v>
      </c>
      <c r="BC6" s="845">
        <v>9.3080000000000003E-3</v>
      </c>
      <c r="BD6" s="845">
        <v>90.969397999999998</v>
      </c>
      <c r="BE6" s="845">
        <v>70.4024</v>
      </c>
      <c r="BF6" s="845">
        <v>82.713841000000002</v>
      </c>
      <c r="BG6" s="845">
        <v>8.5660000000000007E-3</v>
      </c>
      <c r="BH6" s="845">
        <v>1.7492000000000001E-2</v>
      </c>
      <c r="BI6" s="845">
        <v>0</v>
      </c>
      <c r="BJ6" s="845">
        <v>0</v>
      </c>
      <c r="BK6" s="845">
        <v>49.511071999999999</v>
      </c>
      <c r="BL6" s="845">
        <v>51.717731000000001</v>
      </c>
      <c r="BM6" s="845">
        <v>61.821426000000002</v>
      </c>
      <c r="BN6" s="845">
        <v>176.945266</v>
      </c>
      <c r="BO6" s="845">
        <v>568.06868499999996</v>
      </c>
      <c r="BP6" s="845">
        <v>462.16625199999999</v>
      </c>
      <c r="BQ6" s="845">
        <v>30.4</v>
      </c>
      <c r="BR6" s="845">
        <v>259.77086000000003</v>
      </c>
      <c r="BS6" s="845">
        <v>1.353931</v>
      </c>
      <c r="BT6" s="845">
        <v>7.0842980000000004</v>
      </c>
      <c r="BU6" s="845">
        <v>3.2064509999999999</v>
      </c>
      <c r="BV6" s="845">
        <v>3.3990109999999998</v>
      </c>
      <c r="BW6" s="845">
        <v>3.9630299999999998</v>
      </c>
      <c r="BX6" s="845">
        <v>3.4654739999999999</v>
      </c>
      <c r="BY6" s="845">
        <v>-57.070281999999999</v>
      </c>
      <c r="BZ6" s="845">
        <v>-26.970101</v>
      </c>
      <c r="CA6" s="845">
        <v>1.7990360000000001</v>
      </c>
      <c r="CB6" s="845">
        <v>45.833801000000001</v>
      </c>
      <c r="CC6" s="845">
        <v>49.173793000000003</v>
      </c>
      <c r="CD6" s="845">
        <v>-0.74796499999999999</v>
      </c>
      <c r="CE6" s="845">
        <v>80.774507999999997</v>
      </c>
      <c r="CF6" s="845">
        <v>8.6553000000000005E-2</v>
      </c>
      <c r="CG6" s="845">
        <v>0.24737600000000001</v>
      </c>
      <c r="CH6" s="845">
        <v>2.6058000000000001E-2</v>
      </c>
      <c r="CI6" s="845">
        <v>7.1236999999999995E-2</v>
      </c>
      <c r="CJ6" s="845">
        <v>5.3859620000000001</v>
      </c>
      <c r="CK6" s="845">
        <v>210.51855900000001</v>
      </c>
      <c r="CL6" s="845">
        <v>477.07563099999999</v>
      </c>
      <c r="CM6" s="845">
        <v>0</v>
      </c>
      <c r="CN6" s="845">
        <v>458.776499</v>
      </c>
      <c r="CO6" s="845">
        <v>586.62228600000003</v>
      </c>
      <c r="CP6" s="845">
        <v>805.81798400000002</v>
      </c>
      <c r="CQ6" s="845">
        <v>0</v>
      </c>
      <c r="CR6" s="845">
        <v>0</v>
      </c>
      <c r="CS6" s="845">
        <v>13.885396</v>
      </c>
      <c r="CT6" s="845">
        <v>124.22641299999999</v>
      </c>
      <c r="CU6" s="845">
        <v>252.23467400000001</v>
      </c>
      <c r="CV6" s="845">
        <v>202.98647399999999</v>
      </c>
      <c r="CW6" s="845">
        <v>1997.6171469999999</v>
      </c>
      <c r="CX6" s="845">
        <v>224.463514</v>
      </c>
      <c r="CY6" s="845">
        <v>1142.1549649999999</v>
      </c>
      <c r="CZ6" s="845">
        <v>1343.2424390000001</v>
      </c>
      <c r="DA6" s="845">
        <v>1259.299152</v>
      </c>
      <c r="DB6" s="845">
        <v>64.031958000000003</v>
      </c>
      <c r="DC6" s="845">
        <v>60.810524000000001</v>
      </c>
      <c r="DD6" s="845">
        <v>60.856333999999997</v>
      </c>
      <c r="DE6" s="845">
        <v>78.977924999999999</v>
      </c>
      <c r="DF6" s="845">
        <v>71.577706000000006</v>
      </c>
      <c r="DG6" s="845">
        <v>76.226594000000006</v>
      </c>
      <c r="DH6" s="845">
        <v>278.16613899999999</v>
      </c>
      <c r="DI6" s="845" t="s">
        <v>798</v>
      </c>
      <c r="DJ6" s="845">
        <v>248.3903</v>
      </c>
      <c r="DK6" s="845">
        <v>8.6553000000000005E-2</v>
      </c>
      <c r="DL6" s="845">
        <v>0.104309</v>
      </c>
      <c r="DM6" s="845">
        <v>41.292909999999999</v>
      </c>
      <c r="DN6" s="845">
        <v>0.26929799999999998</v>
      </c>
      <c r="DO6" s="845">
        <v>8.829E-3</v>
      </c>
      <c r="DP6" s="845">
        <v>0.10799599999999999</v>
      </c>
      <c r="DQ6" s="845">
        <v>5.2287E-2</v>
      </c>
      <c r="DR6" s="845">
        <v>1.8211999999999999E-2</v>
      </c>
      <c r="DS6" s="845">
        <v>0</v>
      </c>
      <c r="DT6" s="845">
        <v>2</v>
      </c>
      <c r="DU6" s="845">
        <v>1024.07</v>
      </c>
      <c r="DV6" s="845">
        <v>7.8</v>
      </c>
      <c r="DW6" s="845">
        <v>7.04</v>
      </c>
      <c r="DX6" s="845">
        <v>69.650000000000006</v>
      </c>
      <c r="DY6" s="845">
        <v>-99999999</v>
      </c>
      <c r="DZ6" s="845">
        <v>1.57</v>
      </c>
      <c r="EA6" s="845">
        <v>7.96</v>
      </c>
      <c r="EB6" s="845">
        <v>10.37</v>
      </c>
      <c r="EC6" s="845">
        <v>2</v>
      </c>
      <c r="ED6" s="845">
        <v>0.25</v>
      </c>
      <c r="EE6" s="845">
        <v>2000</v>
      </c>
      <c r="EF6" s="845">
        <v>8.7309999999999999</v>
      </c>
    </row>
    <row r="7" spans="1:140" x14ac:dyDescent="0.2">
      <c r="A7" s="845">
        <v>3</v>
      </c>
      <c r="B7" s="845">
        <v>3</v>
      </c>
      <c r="C7" s="845">
        <v>208.35260700000001</v>
      </c>
      <c r="D7" s="845">
        <v>105.310458</v>
      </c>
      <c r="E7" s="845">
        <v>312.927953</v>
      </c>
      <c r="F7" s="845">
        <v>69.415824999999998</v>
      </c>
      <c r="G7" s="845">
        <v>1</v>
      </c>
      <c r="H7" s="845">
        <v>6.5749000000000002E-2</v>
      </c>
      <c r="I7" s="845">
        <v>1.9470999999999999E-2</v>
      </c>
      <c r="J7" s="845">
        <v>0</v>
      </c>
      <c r="K7" s="845">
        <v>0</v>
      </c>
      <c r="L7" s="845">
        <v>1.9470999999999999E-2</v>
      </c>
      <c r="M7" s="845" t="s">
        <v>798</v>
      </c>
      <c r="N7" s="845">
        <v>1.4465E-2</v>
      </c>
      <c r="O7" s="845">
        <v>4.7860000000000003E-3</v>
      </c>
      <c r="P7" s="845">
        <v>0.44813399999999998</v>
      </c>
      <c r="Q7" s="845">
        <v>0.55186599999999997</v>
      </c>
      <c r="R7" s="845">
        <v>0.94405799999999995</v>
      </c>
      <c r="S7" s="845">
        <v>1</v>
      </c>
      <c r="T7" s="845">
        <v>527.56026799999995</v>
      </c>
      <c r="U7" s="845">
        <v>21.102411</v>
      </c>
      <c r="V7" s="845">
        <v>262.949772</v>
      </c>
      <c r="W7" s="845">
        <v>672.13047800000004</v>
      </c>
      <c r="X7" s="845">
        <v>19.724681</v>
      </c>
      <c r="Y7" s="845">
        <v>12.939279000000001</v>
      </c>
      <c r="Z7" s="845">
        <v>38.941541000000001</v>
      </c>
      <c r="AA7" s="845">
        <v>13.090356999999999</v>
      </c>
      <c r="AB7" s="845">
        <v>13.227765</v>
      </c>
      <c r="AC7" s="845">
        <v>124.343205</v>
      </c>
      <c r="AD7" s="845">
        <v>128.13733199999999</v>
      </c>
      <c r="AE7" s="845" t="s">
        <v>798</v>
      </c>
      <c r="AF7" s="845">
        <v>8.3026920000000004</v>
      </c>
      <c r="AG7" s="845">
        <v>80.183564000000004</v>
      </c>
      <c r="AH7" s="845">
        <v>102.66164499999999</v>
      </c>
      <c r="AI7" s="845">
        <v>6.2958040000000004</v>
      </c>
      <c r="AJ7" s="845">
        <v>111.297354</v>
      </c>
      <c r="AK7" s="845">
        <v>6.9629999999999996E-3</v>
      </c>
      <c r="AL7" s="845">
        <v>0.20300599999999999</v>
      </c>
      <c r="AM7" s="845">
        <v>0.20159299999999999</v>
      </c>
      <c r="AN7" s="845">
        <v>0.35173399999999999</v>
      </c>
      <c r="AO7" s="845">
        <v>0.24838499999999999</v>
      </c>
      <c r="AP7" s="845">
        <v>1</v>
      </c>
      <c r="AQ7" s="845">
        <v>6.6467999999999999E-2</v>
      </c>
      <c r="AR7" s="845">
        <v>1.8201999999999999E-2</v>
      </c>
      <c r="AS7" s="845">
        <v>0.78502099999999997</v>
      </c>
      <c r="AT7" s="845">
        <v>0.214979</v>
      </c>
      <c r="AU7" s="845">
        <v>6.5749000000000002E-2</v>
      </c>
      <c r="AV7" s="845">
        <v>91.2</v>
      </c>
      <c r="AW7" s="845">
        <v>14.110458</v>
      </c>
      <c r="AX7" s="845">
        <v>73.529190999999997</v>
      </c>
      <c r="AY7" s="845">
        <v>8.4398900000000001</v>
      </c>
      <c r="AZ7" s="845">
        <v>60.364797000000003</v>
      </c>
      <c r="BA7" s="845">
        <v>1227.282526</v>
      </c>
      <c r="BB7" s="845">
        <v>1.4628E-2</v>
      </c>
      <c r="BC7" s="845">
        <v>4.7860000000000003E-3</v>
      </c>
      <c r="BD7" s="845">
        <v>90.468917000000005</v>
      </c>
      <c r="BE7" s="845">
        <v>72.270492000000004</v>
      </c>
      <c r="BF7" s="845">
        <v>90.679803000000007</v>
      </c>
      <c r="BG7" s="845">
        <v>5.1659999999999996E-3</v>
      </c>
      <c r="BH7" s="845">
        <v>1.3289E-2</v>
      </c>
      <c r="BI7" s="845">
        <v>5.4000000000000001E-4</v>
      </c>
      <c r="BJ7" s="845">
        <v>1.1615E-2</v>
      </c>
      <c r="BK7" s="845">
        <v>51.077618999999999</v>
      </c>
      <c r="BL7" s="845">
        <v>51.453023000000002</v>
      </c>
      <c r="BM7" s="845">
        <v>61.897568</v>
      </c>
      <c r="BN7" s="845">
        <v>180.15684999999999</v>
      </c>
      <c r="BO7" s="845">
        <v>560.22422800000004</v>
      </c>
      <c r="BP7" s="845">
        <v>454.91377</v>
      </c>
      <c r="BQ7" s="845">
        <v>60.8</v>
      </c>
      <c r="BR7" s="845">
        <v>242.56272000000001</v>
      </c>
      <c r="BS7" s="845">
        <v>1.867618</v>
      </c>
      <c r="BT7" s="845">
        <v>6.033404</v>
      </c>
      <c r="BU7" s="845">
        <v>3.5959140000000001</v>
      </c>
      <c r="BV7" s="845">
        <v>3.306683</v>
      </c>
      <c r="BW7" s="845">
        <v>3.8590719999999998</v>
      </c>
      <c r="BX7" s="845">
        <v>3.3994399999999998</v>
      </c>
      <c r="BY7" s="845">
        <v>-20.721155</v>
      </c>
      <c r="BZ7" s="845">
        <v>-24.179805000000002</v>
      </c>
      <c r="CA7" s="845">
        <v>2.7214990000000001</v>
      </c>
      <c r="CB7" s="845">
        <v>46.888275999999998</v>
      </c>
      <c r="CC7" s="845">
        <v>51.082875000000001</v>
      </c>
      <c r="CD7" s="845">
        <v>1.051925</v>
      </c>
      <c r="CE7" s="845">
        <v>80.457252999999994</v>
      </c>
      <c r="CF7" s="845">
        <v>8.4670999999999996E-2</v>
      </c>
      <c r="CG7" s="845">
        <v>0.16328699999999999</v>
      </c>
      <c r="CH7" s="845">
        <v>1.7106E-2</v>
      </c>
      <c r="CI7" s="845">
        <v>4.5544000000000001E-2</v>
      </c>
      <c r="CJ7" s="845">
        <v>5.5645689999999997</v>
      </c>
      <c r="CK7" s="845">
        <v>260.18978299999998</v>
      </c>
      <c r="CL7" s="845">
        <v>477.70349099999999</v>
      </c>
      <c r="CM7" s="845">
        <v>274.10905600000001</v>
      </c>
      <c r="CN7" s="845">
        <v>561.62219600000003</v>
      </c>
      <c r="CO7" s="845">
        <v>570.502612</v>
      </c>
      <c r="CP7" s="845">
        <v>850.76479400000005</v>
      </c>
      <c r="CQ7" s="845">
        <v>0</v>
      </c>
      <c r="CR7" s="845">
        <v>0</v>
      </c>
      <c r="CS7" s="845">
        <v>14.066927</v>
      </c>
      <c r="CT7" s="845">
        <v>132.284683</v>
      </c>
      <c r="CU7" s="845">
        <v>420.049733</v>
      </c>
      <c r="CV7" s="845">
        <v>164.41794899999999</v>
      </c>
      <c r="CW7" s="845">
        <v>2009.657876</v>
      </c>
      <c r="CX7" s="845">
        <v>328.70864499999999</v>
      </c>
      <c r="CY7" s="845">
        <v>1141.715019</v>
      </c>
      <c r="CZ7" s="845">
        <v>1185.077415</v>
      </c>
      <c r="DA7" s="845">
        <v>1178.183943</v>
      </c>
      <c r="DB7" s="845">
        <v>60.819516</v>
      </c>
      <c r="DC7" s="845">
        <v>60.807434999999998</v>
      </c>
      <c r="DD7" s="845">
        <v>60.850788999999999</v>
      </c>
      <c r="DE7" s="845">
        <v>75.497703000000001</v>
      </c>
      <c r="DF7" s="845">
        <v>74.645213999999996</v>
      </c>
      <c r="DG7" s="845">
        <v>77.743523999999994</v>
      </c>
      <c r="DH7" s="845">
        <v>252.766614</v>
      </c>
      <c r="DI7" s="845" t="s">
        <v>798</v>
      </c>
      <c r="DJ7" s="845">
        <v>267.81212199999999</v>
      </c>
      <c r="DK7" s="845">
        <v>8.4670999999999996E-2</v>
      </c>
      <c r="DL7" s="845">
        <v>8.2711000000000007E-2</v>
      </c>
      <c r="DM7" s="845">
        <v>41.371307999999999</v>
      </c>
      <c r="DN7" s="845">
        <v>0.27822799999999998</v>
      </c>
      <c r="DO7" s="845">
        <v>1.5560000000000001E-3</v>
      </c>
      <c r="DP7" s="845">
        <v>8.8186E-2</v>
      </c>
      <c r="DQ7" s="845">
        <v>4.2660999999999998E-2</v>
      </c>
      <c r="DR7" s="845">
        <v>1.5618999999999999E-2</v>
      </c>
      <c r="DS7" s="845">
        <v>0</v>
      </c>
      <c r="DT7" s="845">
        <v>3</v>
      </c>
      <c r="DU7" s="845">
        <v>941.76</v>
      </c>
      <c r="DV7" s="845">
        <v>7.44</v>
      </c>
      <c r="DW7" s="845">
        <v>7.18</v>
      </c>
      <c r="DX7" s="845">
        <v>69.69</v>
      </c>
      <c r="DY7" s="845">
        <v>372.85</v>
      </c>
      <c r="DZ7" s="845">
        <v>1.51</v>
      </c>
      <c r="EA7" s="845">
        <v>8.33</v>
      </c>
      <c r="EB7" s="845">
        <v>10.24</v>
      </c>
      <c r="EC7" s="845">
        <v>2</v>
      </c>
      <c r="ED7" s="845">
        <v>0.25</v>
      </c>
      <c r="EE7" s="845">
        <v>2000</v>
      </c>
      <c r="EF7" s="845">
        <v>8.7040000000000006</v>
      </c>
    </row>
    <row r="8" spans="1:140" x14ac:dyDescent="0.2">
      <c r="A8" s="845">
        <v>4</v>
      </c>
      <c r="B8" s="845">
        <v>4</v>
      </c>
      <c r="C8" s="845">
        <v>189.898054</v>
      </c>
      <c r="D8" s="845">
        <v>82.417976999999993</v>
      </c>
      <c r="E8" s="845">
        <v>395.34592900000001</v>
      </c>
      <c r="F8" s="845">
        <v>66.357275999999999</v>
      </c>
      <c r="G8" s="845">
        <v>1</v>
      </c>
      <c r="H8" s="845">
        <v>5.3552000000000002E-2</v>
      </c>
      <c r="I8" s="845">
        <v>2.1097000000000001E-2</v>
      </c>
      <c r="J8" s="845">
        <v>0</v>
      </c>
      <c r="K8" s="845">
        <v>0</v>
      </c>
      <c r="L8" s="845">
        <v>2.1097000000000001E-2</v>
      </c>
      <c r="M8" s="845" t="s">
        <v>798</v>
      </c>
      <c r="N8" s="845">
        <v>1.4258E-2</v>
      </c>
      <c r="O8" s="845">
        <v>6.5890000000000002E-3</v>
      </c>
      <c r="P8" s="845">
        <v>0.39184999999999998</v>
      </c>
      <c r="Q8" s="845">
        <v>0.60814999999999997</v>
      </c>
      <c r="R8" s="845">
        <v>0.95722799999999997</v>
      </c>
      <c r="S8" s="845">
        <v>1</v>
      </c>
      <c r="T8" s="845">
        <v>504.31529699999999</v>
      </c>
      <c r="U8" s="845">
        <v>20.172612000000001</v>
      </c>
      <c r="V8" s="845">
        <v>259.22287</v>
      </c>
      <c r="W8" s="845">
        <v>684.79303200000004</v>
      </c>
      <c r="X8" s="845">
        <v>16.065702000000002</v>
      </c>
      <c r="Y8" s="845">
        <v>14.276026999999999</v>
      </c>
      <c r="Z8" s="845">
        <v>42.193561000000003</v>
      </c>
      <c r="AA8" s="845">
        <v>12.953382</v>
      </c>
      <c r="AB8" s="845">
        <v>13.702227000000001</v>
      </c>
      <c r="AC8" s="845">
        <v>120.164215</v>
      </c>
      <c r="AD8" s="845">
        <v>142.461986</v>
      </c>
      <c r="AE8" s="845" t="s">
        <v>798</v>
      </c>
      <c r="AF8" s="845">
        <v>8.1103760000000005</v>
      </c>
      <c r="AG8" s="845">
        <v>84.147120000000001</v>
      </c>
      <c r="AH8" s="845">
        <v>102.58857</v>
      </c>
      <c r="AI8" s="845">
        <v>6.546786</v>
      </c>
      <c r="AJ8" s="845">
        <v>146.76881700000001</v>
      </c>
      <c r="AK8" s="845">
        <v>2.6492000000000002E-2</v>
      </c>
      <c r="AL8" s="845">
        <v>0.17297299999999999</v>
      </c>
      <c r="AM8" s="845">
        <v>0.16839100000000001</v>
      </c>
      <c r="AN8" s="845">
        <v>0.35403200000000001</v>
      </c>
      <c r="AO8" s="845">
        <v>0.247089</v>
      </c>
      <c r="AP8" s="845">
        <v>1</v>
      </c>
      <c r="AQ8" s="845">
        <v>4.9658000000000001E-2</v>
      </c>
      <c r="AR8" s="845">
        <v>3.3602E-2</v>
      </c>
      <c r="AS8" s="845">
        <v>0.59642099999999998</v>
      </c>
      <c r="AT8" s="845">
        <v>0.40357900000000002</v>
      </c>
      <c r="AU8" s="845">
        <v>5.3552000000000002E-2</v>
      </c>
      <c r="AV8" s="845">
        <v>91.2</v>
      </c>
      <c r="AW8" s="845">
        <v>-8.7820230000000006</v>
      </c>
      <c r="AX8" s="845">
        <v>69.322310999999999</v>
      </c>
      <c r="AY8" s="845">
        <v>8.3666809999999998</v>
      </c>
      <c r="AZ8" s="845">
        <v>67.150450000000006</v>
      </c>
      <c r="BA8" s="845">
        <v>1196.140985</v>
      </c>
      <c r="BB8" s="845">
        <v>1.4465E-2</v>
      </c>
      <c r="BC8" s="845">
        <v>6.5890000000000002E-3</v>
      </c>
      <c r="BD8" s="845">
        <v>66.253320000000002</v>
      </c>
      <c r="BE8" s="845">
        <v>75.369343999999998</v>
      </c>
      <c r="BF8" s="845">
        <v>100.356347</v>
      </c>
      <c r="BG8" s="845">
        <v>6.071E-3</v>
      </c>
      <c r="BH8" s="845">
        <v>1.4260999999999999E-2</v>
      </c>
      <c r="BI8" s="845">
        <v>2.3599999999999999E-4</v>
      </c>
      <c r="BJ8" s="845">
        <v>1.1540999999999999E-2</v>
      </c>
      <c r="BK8" s="845">
        <v>50.744031</v>
      </c>
      <c r="BL8" s="845">
        <v>46.618611999999999</v>
      </c>
      <c r="BM8" s="845">
        <v>63.124482</v>
      </c>
      <c r="BN8" s="845">
        <v>190.17992799999999</v>
      </c>
      <c r="BO8" s="845">
        <v>534.65702499999998</v>
      </c>
      <c r="BP8" s="845">
        <v>452.23904900000002</v>
      </c>
      <c r="BQ8" s="845">
        <v>91.2</v>
      </c>
      <c r="BR8" s="845">
        <v>307.07213999999999</v>
      </c>
      <c r="BS8" s="845">
        <v>2.224281</v>
      </c>
      <c r="BT8" s="845">
        <v>7.4992979999999996</v>
      </c>
      <c r="BU8" s="845">
        <v>3.5938729999999999</v>
      </c>
      <c r="BV8" s="845">
        <v>2.403527</v>
      </c>
      <c r="BW8" s="845">
        <v>3.6267680000000002</v>
      </c>
      <c r="BX8" s="845">
        <v>2.4364219999999999</v>
      </c>
      <c r="BY8" s="845">
        <v>-24.833037999999998</v>
      </c>
      <c r="BZ8" s="845">
        <v>-16.552195000000001</v>
      </c>
      <c r="CA8" s="845">
        <v>3.0369980000000001</v>
      </c>
      <c r="CB8" s="845">
        <v>46.481558999999997</v>
      </c>
      <c r="CC8" s="845">
        <v>51.112259999999999</v>
      </c>
      <c r="CD8" s="845">
        <v>1.8262659999999999</v>
      </c>
      <c r="CE8" s="845">
        <v>77.480988999999994</v>
      </c>
      <c r="CF8" s="845">
        <v>8.3260000000000001E-2</v>
      </c>
      <c r="CG8" s="845">
        <v>0.102671</v>
      </c>
      <c r="CH8" s="845">
        <v>1.6891E-2</v>
      </c>
      <c r="CI8" s="845">
        <v>4.4204E-2</v>
      </c>
      <c r="CJ8" s="845">
        <v>4.4282450000000004</v>
      </c>
      <c r="CK8" s="845">
        <v>284.56985900000001</v>
      </c>
      <c r="CL8" s="845">
        <v>435.83309400000002</v>
      </c>
      <c r="CM8" s="845">
        <v>383.76390900000001</v>
      </c>
      <c r="CN8" s="845">
        <v>685.76902099999995</v>
      </c>
      <c r="CO8" s="845">
        <v>536.81554600000004</v>
      </c>
      <c r="CP8" s="845">
        <v>898.05281100000002</v>
      </c>
      <c r="CQ8" s="845">
        <v>0</v>
      </c>
      <c r="CR8" s="845">
        <v>0</v>
      </c>
      <c r="CS8" s="845">
        <v>14.309322</v>
      </c>
      <c r="CT8" s="845">
        <v>140.43635499999999</v>
      </c>
      <c r="CU8" s="845">
        <v>202.70017999999999</v>
      </c>
      <c r="CV8" s="845">
        <v>118.026498</v>
      </c>
      <c r="CW8" s="845">
        <v>1980.9644040000001</v>
      </c>
      <c r="CX8" s="845">
        <v>442.24931400000003</v>
      </c>
      <c r="CY8" s="845">
        <v>1040.782328</v>
      </c>
      <c r="CZ8" s="845">
        <v>978.80604000000005</v>
      </c>
      <c r="DA8" s="845">
        <v>1133.2725069999999</v>
      </c>
      <c r="DB8" s="845">
        <v>60.812218000000001</v>
      </c>
      <c r="DC8" s="845">
        <v>61.185679999999998</v>
      </c>
      <c r="DD8" s="845">
        <v>60.822232999999997</v>
      </c>
      <c r="DE8" s="845">
        <v>75.189993999999999</v>
      </c>
      <c r="DF8" s="845">
        <v>77.181265999999994</v>
      </c>
      <c r="DG8" s="845">
        <v>77.074521000000004</v>
      </c>
      <c r="DH8" s="845">
        <v>232.56454199999999</v>
      </c>
      <c r="DI8" s="845" t="s">
        <v>798</v>
      </c>
      <c r="DJ8" s="845">
        <v>258.34668699999997</v>
      </c>
      <c r="DK8" s="845">
        <v>8.3260000000000001E-2</v>
      </c>
      <c r="DL8" s="845">
        <v>6.2157999999999998E-2</v>
      </c>
      <c r="DM8" s="845">
        <v>41.731085</v>
      </c>
      <c r="DN8" s="845">
        <v>0.221412</v>
      </c>
      <c r="DO8" s="845">
        <v>1.916E-3</v>
      </c>
      <c r="DP8" s="845">
        <v>6.5240000000000006E-2</v>
      </c>
      <c r="DQ8" s="845">
        <v>3.1579999999999997E-2</v>
      </c>
      <c r="DR8" s="845">
        <v>1.1058E-2</v>
      </c>
      <c r="DS8" s="845">
        <v>0</v>
      </c>
      <c r="DT8" s="845">
        <v>4</v>
      </c>
      <c r="DU8" s="845">
        <v>805.39</v>
      </c>
      <c r="DV8" s="845">
        <v>6.93</v>
      </c>
      <c r="DW8" s="845">
        <v>6.89</v>
      </c>
      <c r="DX8" s="845">
        <v>67.97</v>
      </c>
      <c r="DY8" s="845">
        <v>481.66</v>
      </c>
      <c r="DZ8" s="845">
        <v>1.45</v>
      </c>
      <c r="EA8" s="845">
        <v>8.42</v>
      </c>
      <c r="EB8" s="845">
        <v>10.1</v>
      </c>
      <c r="EC8" s="845">
        <v>2</v>
      </c>
      <c r="ED8" s="845">
        <v>0.25</v>
      </c>
      <c r="EE8" s="845">
        <v>2000</v>
      </c>
      <c r="EF8" s="845">
        <v>8.0619999999999994</v>
      </c>
    </row>
    <row r="9" spans="1:140" x14ac:dyDescent="0.2">
      <c r="A9" s="845">
        <v>5</v>
      </c>
      <c r="B9" s="845">
        <v>5</v>
      </c>
      <c r="C9" s="845">
        <v>153.650251</v>
      </c>
      <c r="D9" s="845">
        <v>45.821451000000003</v>
      </c>
      <c r="E9" s="845">
        <v>441.16738099999998</v>
      </c>
      <c r="F9" s="845">
        <v>60.117271000000002</v>
      </c>
      <c r="G9" s="845">
        <v>1</v>
      </c>
      <c r="H9" s="845">
        <v>4.1778000000000003E-2</v>
      </c>
      <c r="I9" s="845">
        <v>1.9191E-2</v>
      </c>
      <c r="J9" s="845">
        <v>0</v>
      </c>
      <c r="K9" s="845">
        <v>0</v>
      </c>
      <c r="L9" s="845">
        <v>1.9191E-2</v>
      </c>
      <c r="M9" s="845" t="s">
        <v>798</v>
      </c>
      <c r="N9" s="845">
        <v>1.4252000000000001E-2</v>
      </c>
      <c r="O9" s="845">
        <v>4.8840000000000003E-3</v>
      </c>
      <c r="P9" s="845">
        <v>0.35262700000000002</v>
      </c>
      <c r="Q9" s="845">
        <v>0.64737299999999998</v>
      </c>
      <c r="R9" s="845">
        <v>0.95036900000000002</v>
      </c>
      <c r="S9" s="845">
        <v>1</v>
      </c>
      <c r="T9" s="845">
        <v>456.89125999999999</v>
      </c>
      <c r="U9" s="845">
        <v>18.275649999999999</v>
      </c>
      <c r="V9" s="845">
        <v>248.89657</v>
      </c>
      <c r="W9" s="845">
        <v>674.54127700000004</v>
      </c>
      <c r="X9" s="845">
        <v>12.533377</v>
      </c>
      <c r="Y9" s="845">
        <v>12.907817</v>
      </c>
      <c r="Z9" s="845">
        <v>38.382551999999997</v>
      </c>
      <c r="AA9" s="845">
        <v>12.836035000000001</v>
      </c>
      <c r="AB9" s="845">
        <v>14.127331</v>
      </c>
      <c r="AC9" s="845">
        <v>116.596282</v>
      </c>
      <c r="AD9" s="845">
        <v>155.43141399999999</v>
      </c>
      <c r="AE9" s="845" t="s">
        <v>798</v>
      </c>
      <c r="AF9" s="845">
        <v>8.2297930000000008</v>
      </c>
      <c r="AG9" s="845">
        <v>88.110496999999995</v>
      </c>
      <c r="AH9" s="845">
        <v>102.519322</v>
      </c>
      <c r="AI9" s="845">
        <v>6.7875810000000003</v>
      </c>
      <c r="AJ9" s="845">
        <v>186.96572699999999</v>
      </c>
      <c r="AK9" s="845">
        <v>7.8996999999999998E-2</v>
      </c>
      <c r="AL9" s="845">
        <v>0.14485300000000001</v>
      </c>
      <c r="AM9" s="845">
        <v>0.13341</v>
      </c>
      <c r="AN9" s="845">
        <v>0.357626</v>
      </c>
      <c r="AO9" s="845">
        <v>0.24625900000000001</v>
      </c>
      <c r="AP9" s="845">
        <v>1</v>
      </c>
      <c r="AQ9" s="845">
        <v>3.8039999999999997E-2</v>
      </c>
      <c r="AR9" s="845">
        <v>4.3637000000000002E-2</v>
      </c>
      <c r="AS9" s="845">
        <v>0.46573700000000001</v>
      </c>
      <c r="AT9" s="845">
        <v>0.53426300000000004</v>
      </c>
      <c r="AU9" s="845">
        <v>4.1778000000000003E-2</v>
      </c>
      <c r="AV9" s="845">
        <v>91.2</v>
      </c>
      <c r="AW9" s="845">
        <v>-45.378549</v>
      </c>
      <c r="AX9" s="845">
        <v>63.256751999999999</v>
      </c>
      <c r="AY9" s="845">
        <v>8.0012790000000003</v>
      </c>
      <c r="AZ9" s="845">
        <v>69.414450000000002</v>
      </c>
      <c r="BA9" s="845">
        <v>1140.8266659999999</v>
      </c>
      <c r="BB9" s="845">
        <v>1.4258E-2</v>
      </c>
      <c r="BC9" s="845">
        <v>4.8840000000000003E-3</v>
      </c>
      <c r="BD9" s="845">
        <v>43.054816000000002</v>
      </c>
      <c r="BE9" s="845">
        <v>75.871492000000003</v>
      </c>
      <c r="BF9" s="845">
        <v>109.625561</v>
      </c>
      <c r="BG9" s="845">
        <v>1.2211E-2</v>
      </c>
      <c r="BH9" s="845">
        <v>1.6185000000000001E-2</v>
      </c>
      <c r="BI9" s="845">
        <v>2.8800000000000001E-4</v>
      </c>
      <c r="BJ9" s="845">
        <v>1.149E-2</v>
      </c>
      <c r="BK9" s="845">
        <v>51.279335000000003</v>
      </c>
      <c r="BL9" s="845">
        <v>42.532052999999998</v>
      </c>
      <c r="BM9" s="845">
        <v>61.273578999999998</v>
      </c>
      <c r="BN9" s="845">
        <v>208.72739300000001</v>
      </c>
      <c r="BO9" s="845">
        <v>482.33245399999998</v>
      </c>
      <c r="BP9" s="845">
        <v>436.51100300000002</v>
      </c>
      <c r="BQ9" s="845">
        <v>121.6</v>
      </c>
      <c r="BR9" s="845">
        <v>318.20193399999999</v>
      </c>
      <c r="BS9" s="845">
        <v>2.7833640000000002</v>
      </c>
      <c r="BT9" s="845">
        <v>7.6868990000000004</v>
      </c>
      <c r="BU9" s="845">
        <v>3.5618059999999998</v>
      </c>
      <c r="BV9" s="845">
        <v>1.671084</v>
      </c>
      <c r="BW9" s="845">
        <v>3.5947</v>
      </c>
      <c r="BX9" s="845">
        <v>1.703978</v>
      </c>
      <c r="BY9" s="845">
        <v>-24.043192999999999</v>
      </c>
      <c r="BZ9" s="845">
        <v>-12.259941</v>
      </c>
      <c r="CA9" s="845">
        <v>3.154175</v>
      </c>
      <c r="CB9" s="845">
        <v>44.451552</v>
      </c>
      <c r="CC9" s="845">
        <v>50.236823999999999</v>
      </c>
      <c r="CD9" s="845">
        <v>2.4046319999999999</v>
      </c>
      <c r="CE9" s="845">
        <v>73.137880999999993</v>
      </c>
      <c r="CF9" s="845">
        <v>8.1677E-2</v>
      </c>
      <c r="CG9" s="845">
        <v>5.9882999999999999E-2</v>
      </c>
      <c r="CH9" s="845">
        <v>1.9567999999999999E-2</v>
      </c>
      <c r="CI9" s="845">
        <v>5.0342999999999999E-2</v>
      </c>
      <c r="CJ9" s="845">
        <v>3.6874410000000002</v>
      </c>
      <c r="CK9" s="845">
        <v>320.59467100000001</v>
      </c>
      <c r="CL9" s="845">
        <v>402.34545000000003</v>
      </c>
      <c r="CM9" s="845">
        <v>456.04129399999999</v>
      </c>
      <c r="CN9" s="845">
        <v>798.61390500000005</v>
      </c>
      <c r="CO9" s="845">
        <v>494.88923799999998</v>
      </c>
      <c r="CP9" s="845">
        <v>937.92387599999995</v>
      </c>
      <c r="CQ9" s="845">
        <v>0</v>
      </c>
      <c r="CR9" s="845">
        <v>0</v>
      </c>
      <c r="CS9" s="845">
        <v>14.220033000000001</v>
      </c>
      <c r="CT9" s="845">
        <v>148.06783100000001</v>
      </c>
      <c r="CU9" s="845">
        <v>316.56920000000002</v>
      </c>
      <c r="CV9" s="845">
        <v>71.377566999999999</v>
      </c>
      <c r="CW9" s="845">
        <v>1928.6961349999999</v>
      </c>
      <c r="CX9" s="845">
        <v>562.74811099999999</v>
      </c>
      <c r="CY9" s="845">
        <v>966.41452400000003</v>
      </c>
      <c r="CZ9" s="845">
        <v>768.83622600000001</v>
      </c>
      <c r="DA9" s="845">
        <v>1100.5998959999999</v>
      </c>
      <c r="DB9" s="845">
        <v>60.826303000000003</v>
      </c>
      <c r="DC9" s="845">
        <v>63.438856999999999</v>
      </c>
      <c r="DD9" s="845">
        <v>60.803905999999998</v>
      </c>
      <c r="DE9" s="845">
        <v>74.884204999999994</v>
      </c>
      <c r="DF9" s="845">
        <v>81.802925000000002</v>
      </c>
      <c r="DG9" s="845">
        <v>77.836635999999999</v>
      </c>
      <c r="DH9" s="845">
        <v>215.85816700000001</v>
      </c>
      <c r="DI9" s="845" t="s">
        <v>798</v>
      </c>
      <c r="DJ9" s="845">
        <v>254.00529900000001</v>
      </c>
      <c r="DK9" s="845">
        <v>8.1677E-2</v>
      </c>
      <c r="DL9" s="845">
        <v>4.9456E-2</v>
      </c>
      <c r="DM9" s="845">
        <v>41.619402000000001</v>
      </c>
      <c r="DN9" s="845">
        <v>0.18437200000000001</v>
      </c>
      <c r="DO9" s="845">
        <v>2.5460000000000001E-3</v>
      </c>
      <c r="DP9" s="845">
        <v>4.8975999999999999E-2</v>
      </c>
      <c r="DQ9" s="845">
        <v>2.3632E-2</v>
      </c>
      <c r="DR9" s="845">
        <v>7.8059999999999996E-3</v>
      </c>
      <c r="DS9" s="845">
        <v>0</v>
      </c>
      <c r="DT9" s="845">
        <v>5</v>
      </c>
      <c r="DU9" s="845">
        <v>658.38</v>
      </c>
      <c r="DV9" s="845">
        <v>6.34</v>
      </c>
      <c r="DW9" s="845">
        <v>6.31</v>
      </c>
      <c r="DX9" s="845">
        <v>65.459999999999994</v>
      </c>
      <c r="DY9" s="845">
        <v>547.72</v>
      </c>
      <c r="DZ9" s="845">
        <v>1.41</v>
      </c>
      <c r="EA9" s="845">
        <v>8.3699999999999992</v>
      </c>
      <c r="EB9" s="845">
        <v>10.050000000000001</v>
      </c>
      <c r="EC9" s="845">
        <v>2</v>
      </c>
      <c r="ED9" s="845">
        <v>0.25</v>
      </c>
      <c r="EE9" s="845">
        <v>2000</v>
      </c>
      <c r="EF9" s="845">
        <v>6.8419999999999996</v>
      </c>
    </row>
    <row r="10" spans="1:140" x14ac:dyDescent="0.2">
      <c r="A10" s="845">
        <v>6</v>
      </c>
      <c r="B10" s="845">
        <v>6</v>
      </c>
      <c r="C10" s="845">
        <v>113.39006500000001</v>
      </c>
      <c r="D10" s="845">
        <v>3.5903330000000002</v>
      </c>
      <c r="E10" s="845">
        <v>444.75771300000002</v>
      </c>
      <c r="F10" s="845">
        <v>53.030141999999998</v>
      </c>
      <c r="G10" s="845">
        <v>1</v>
      </c>
      <c r="H10" s="845">
        <v>4.0847000000000001E-2</v>
      </c>
      <c r="I10" s="845">
        <v>2.1374000000000001E-2</v>
      </c>
      <c r="J10" s="845">
        <v>0</v>
      </c>
      <c r="K10" s="845">
        <v>0</v>
      </c>
      <c r="L10" s="845">
        <v>2.1374000000000001E-2</v>
      </c>
      <c r="M10" s="845" t="s">
        <v>798</v>
      </c>
      <c r="N10" s="845">
        <v>1.4394000000000001E-2</v>
      </c>
      <c r="O10" s="845">
        <v>7.0410000000000004E-3</v>
      </c>
      <c r="P10" s="845">
        <v>0.33122600000000002</v>
      </c>
      <c r="Q10" s="845">
        <v>0.66877399999999998</v>
      </c>
      <c r="R10" s="845">
        <v>0.91933600000000004</v>
      </c>
      <c r="S10" s="845">
        <v>1</v>
      </c>
      <c r="T10" s="845">
        <v>403.02908300000001</v>
      </c>
      <c r="U10" s="845">
        <v>16.121162999999999</v>
      </c>
      <c r="V10" s="845">
        <v>235.66470899999999</v>
      </c>
      <c r="W10" s="845">
        <v>692.80614500000001</v>
      </c>
      <c r="X10" s="845">
        <v>12.254099</v>
      </c>
      <c r="Y10" s="845">
        <v>14.850293000000001</v>
      </c>
      <c r="Z10" s="845">
        <v>42.748013999999998</v>
      </c>
      <c r="AA10" s="845">
        <v>12.734745</v>
      </c>
      <c r="AB10" s="845">
        <v>14.458138999999999</v>
      </c>
      <c r="AC10" s="845">
        <v>113.500675</v>
      </c>
      <c r="AD10" s="845">
        <v>165.56843599999999</v>
      </c>
      <c r="AE10" s="845" t="s">
        <v>798</v>
      </c>
      <c r="AF10" s="845">
        <v>8.2637079999999994</v>
      </c>
      <c r="AG10" s="845">
        <v>92.073740000000001</v>
      </c>
      <c r="AH10" s="845">
        <v>102.456481</v>
      </c>
      <c r="AI10" s="845">
        <v>6.9538669999999998</v>
      </c>
      <c r="AJ10" s="845">
        <v>218.99444600000001</v>
      </c>
      <c r="AK10" s="845">
        <v>0.17164499999999999</v>
      </c>
      <c r="AL10" s="845">
        <v>0.119975</v>
      </c>
      <c r="AM10" s="845">
        <v>9.9381999999999998E-2</v>
      </c>
      <c r="AN10" s="845">
        <v>0.36385099999999998</v>
      </c>
      <c r="AO10" s="845">
        <v>0.24460899999999999</v>
      </c>
      <c r="AP10" s="845">
        <v>1</v>
      </c>
      <c r="AQ10" s="845">
        <v>2.998E-2</v>
      </c>
      <c r="AR10" s="845">
        <v>4.9964000000000001E-2</v>
      </c>
      <c r="AS10" s="845">
        <v>0.37501299999999999</v>
      </c>
      <c r="AT10" s="845">
        <v>0.62498699999999996</v>
      </c>
      <c r="AU10" s="845">
        <v>4.0847000000000001E-2</v>
      </c>
      <c r="AV10" s="845">
        <v>91.2</v>
      </c>
      <c r="AW10" s="845">
        <v>-87.609667000000002</v>
      </c>
      <c r="AX10" s="845">
        <v>57.683086000000003</v>
      </c>
      <c r="AY10" s="845">
        <v>7.4496510000000002</v>
      </c>
      <c r="AZ10" s="845">
        <v>68.022458</v>
      </c>
      <c r="BA10" s="845">
        <v>1073.0033599999999</v>
      </c>
      <c r="BB10" s="845">
        <v>1.4252000000000001E-2</v>
      </c>
      <c r="BC10" s="845">
        <v>7.0410000000000004E-3</v>
      </c>
      <c r="BD10" s="845">
        <v>25.851669000000001</v>
      </c>
      <c r="BE10" s="845">
        <v>76.072755999999998</v>
      </c>
      <c r="BF10" s="845">
        <v>116.52995300000001</v>
      </c>
      <c r="BG10" s="845">
        <v>1.9254E-2</v>
      </c>
      <c r="BH10" s="845">
        <v>1.7149000000000001E-2</v>
      </c>
      <c r="BI10" s="845">
        <v>3.8499999999999998E-4</v>
      </c>
      <c r="BJ10" s="845">
        <v>1.1443E-2</v>
      </c>
      <c r="BK10" s="845">
        <v>48.696278999999997</v>
      </c>
      <c r="BL10" s="845">
        <v>39.741484999999997</v>
      </c>
      <c r="BM10" s="845">
        <v>60.923662999999998</v>
      </c>
      <c r="BN10" s="845">
        <v>233.86072999999999</v>
      </c>
      <c r="BO10" s="845">
        <v>430.13347499999998</v>
      </c>
      <c r="BP10" s="845">
        <v>426.54314199999999</v>
      </c>
      <c r="BQ10" s="845">
        <v>152</v>
      </c>
      <c r="BR10" s="845">
        <v>338.26496400000002</v>
      </c>
      <c r="BS10" s="845">
        <v>3.1158730000000001</v>
      </c>
      <c r="BT10" s="845">
        <v>7.8255150000000002</v>
      </c>
      <c r="BU10" s="845">
        <v>2.9957319999999998</v>
      </c>
      <c r="BV10" s="845">
        <v>1.0797300000000001</v>
      </c>
      <c r="BW10" s="845">
        <v>3.0286270000000002</v>
      </c>
      <c r="BX10" s="845">
        <v>1.112625</v>
      </c>
      <c r="BY10" s="845">
        <v>-22.706491</v>
      </c>
      <c r="BZ10" s="845">
        <v>-9.8085339999999999</v>
      </c>
      <c r="CA10" s="845">
        <v>3.1098180000000002</v>
      </c>
      <c r="CB10" s="845">
        <v>41.386949999999999</v>
      </c>
      <c r="CC10" s="845">
        <v>48.956310999999999</v>
      </c>
      <c r="CD10" s="845">
        <v>3.1939289999999998</v>
      </c>
      <c r="CE10" s="845">
        <v>68.225966</v>
      </c>
      <c r="CF10" s="845">
        <v>7.9944000000000001E-2</v>
      </c>
      <c r="CG10" s="845">
        <v>3.2704999999999998E-2</v>
      </c>
      <c r="CH10" s="845">
        <v>2.1153999999999999E-2</v>
      </c>
      <c r="CI10" s="845">
        <v>5.3359999999999998E-2</v>
      </c>
      <c r="CJ10" s="845">
        <v>2.9561099999999998</v>
      </c>
      <c r="CK10" s="845">
        <v>356.45115299999998</v>
      </c>
      <c r="CL10" s="845">
        <v>364.91087900000002</v>
      </c>
      <c r="CM10" s="845">
        <v>516.982978</v>
      </c>
      <c r="CN10" s="845">
        <v>896.26559599999996</v>
      </c>
      <c r="CO10" s="845">
        <v>441.437746</v>
      </c>
      <c r="CP10" s="845">
        <v>967.32538899999997</v>
      </c>
      <c r="CQ10" s="845">
        <v>0</v>
      </c>
      <c r="CR10" s="845">
        <v>0</v>
      </c>
      <c r="CS10" s="845">
        <v>13.463718</v>
      </c>
      <c r="CT10" s="845">
        <v>153.575852</v>
      </c>
      <c r="CU10" s="845">
        <v>444.90526499999999</v>
      </c>
      <c r="CV10" s="845">
        <v>41.745241</v>
      </c>
      <c r="CW10" s="845">
        <v>1863.939603</v>
      </c>
      <c r="CX10" s="845">
        <v>684.22918900000002</v>
      </c>
      <c r="CY10" s="845">
        <v>895.37000499999999</v>
      </c>
      <c r="CZ10" s="845">
        <v>576.32256800000005</v>
      </c>
      <c r="DA10" s="845">
        <v>1080.108571</v>
      </c>
      <c r="DB10" s="845">
        <v>60.831637999999998</v>
      </c>
      <c r="DC10" s="845">
        <v>72.681726999999995</v>
      </c>
      <c r="DD10" s="845">
        <v>61.238183999999997</v>
      </c>
      <c r="DE10" s="845">
        <v>74.616556000000003</v>
      </c>
      <c r="DF10" s="845">
        <v>92.959297000000007</v>
      </c>
      <c r="DG10" s="845">
        <v>80.540993999999998</v>
      </c>
      <c r="DH10" s="845">
        <v>203.93806699999999</v>
      </c>
      <c r="DI10" s="845" t="s">
        <v>798</v>
      </c>
      <c r="DJ10" s="845">
        <v>237.30075600000001</v>
      </c>
      <c r="DK10" s="845">
        <v>7.9944000000000001E-2</v>
      </c>
      <c r="DL10" s="845">
        <v>3.5479999999999998E-2</v>
      </c>
      <c r="DM10" s="845">
        <v>39.566625999999999</v>
      </c>
      <c r="DN10" s="845">
        <v>0.14780599999999999</v>
      </c>
      <c r="DO10" s="845">
        <v>3.2000000000000002E-3</v>
      </c>
      <c r="DP10" s="845">
        <v>3.7519999999999998E-2</v>
      </c>
      <c r="DQ10" s="845">
        <v>1.8044999999999999E-2</v>
      </c>
      <c r="DR10" s="845">
        <v>5.5669999999999999E-3</v>
      </c>
      <c r="DS10" s="845">
        <v>0</v>
      </c>
      <c r="DT10" s="845">
        <v>6</v>
      </c>
      <c r="DU10" s="845">
        <v>511.89</v>
      </c>
      <c r="DV10" s="845">
        <v>5.73</v>
      </c>
      <c r="DW10" s="845">
        <v>5.7</v>
      </c>
      <c r="DX10" s="845">
        <v>62.58</v>
      </c>
      <c r="DY10" s="845">
        <v>615.38</v>
      </c>
      <c r="DZ10" s="845">
        <v>1.36</v>
      </c>
      <c r="EA10" s="845">
        <v>8.26</v>
      </c>
      <c r="EB10" s="845">
        <v>9.9499999999999993</v>
      </c>
      <c r="EC10" s="845">
        <v>2</v>
      </c>
      <c r="ED10" s="845">
        <v>0.25</v>
      </c>
      <c r="EE10" s="845">
        <v>2000</v>
      </c>
      <c r="EF10" s="845">
        <v>5.5049999999999999</v>
      </c>
    </row>
    <row r="11" spans="1:140" x14ac:dyDescent="0.2">
      <c r="A11" s="845">
        <v>7</v>
      </c>
      <c r="B11" s="845">
        <v>7</v>
      </c>
      <c r="C11" s="845">
        <v>76.000448000000006</v>
      </c>
      <c r="D11" s="845">
        <v>-36.125149</v>
      </c>
      <c r="E11" s="845">
        <v>408.632564</v>
      </c>
      <c r="F11" s="845">
        <v>46.273682999999998</v>
      </c>
      <c r="G11" s="845">
        <v>1</v>
      </c>
      <c r="H11" s="845">
        <v>5.7215000000000002E-2</v>
      </c>
      <c r="I11" s="845">
        <v>2.7959000000000001E-2</v>
      </c>
      <c r="J11" s="845">
        <v>0</v>
      </c>
      <c r="K11" s="845">
        <v>0</v>
      </c>
      <c r="L11" s="845">
        <v>2.7959000000000001E-2</v>
      </c>
      <c r="M11" s="845" t="s">
        <v>798</v>
      </c>
      <c r="N11" s="845">
        <v>1.4647E-2</v>
      </c>
      <c r="O11" s="845">
        <v>1.3433E-2</v>
      </c>
      <c r="P11" s="845">
        <v>0.33593800000000001</v>
      </c>
      <c r="Q11" s="845">
        <v>0.66406200000000004</v>
      </c>
      <c r="R11" s="845">
        <v>0.86788699999999996</v>
      </c>
      <c r="S11" s="845">
        <v>1</v>
      </c>
      <c r="T11" s="845">
        <v>351.67999300000002</v>
      </c>
      <c r="U11" s="845">
        <v>14.0672</v>
      </c>
      <c r="V11" s="845">
        <v>221.18206799999999</v>
      </c>
      <c r="W11" s="845">
        <v>720.18631500000004</v>
      </c>
      <c r="X11" s="845">
        <v>17.164414000000001</v>
      </c>
      <c r="Y11" s="845">
        <v>20.222909000000001</v>
      </c>
      <c r="Z11" s="845">
        <v>55.917329000000002</v>
      </c>
      <c r="AA11" s="845">
        <v>12.608098</v>
      </c>
      <c r="AB11" s="845">
        <v>14.314344</v>
      </c>
      <c r="AC11" s="845">
        <v>109.654999</v>
      </c>
      <c r="AD11" s="845">
        <v>161.34226100000001</v>
      </c>
      <c r="AE11" s="845" t="s">
        <v>798</v>
      </c>
      <c r="AF11" s="845">
        <v>8.3382590000000008</v>
      </c>
      <c r="AG11" s="845">
        <v>96.036893000000006</v>
      </c>
      <c r="AH11" s="845">
        <v>102.45686000000001</v>
      </c>
      <c r="AI11" s="845">
        <v>6.9157460000000004</v>
      </c>
      <c r="AJ11" s="845">
        <v>253.33899099999999</v>
      </c>
      <c r="AK11" s="845">
        <v>0.26419799999999999</v>
      </c>
      <c r="AL11" s="845">
        <v>9.7051999999999999E-2</v>
      </c>
      <c r="AM11" s="845">
        <v>7.1411000000000002E-2</v>
      </c>
      <c r="AN11" s="845">
        <v>0.369504</v>
      </c>
      <c r="AO11" s="845">
        <v>0.24423500000000001</v>
      </c>
      <c r="AP11" s="845">
        <v>1</v>
      </c>
      <c r="AQ11" s="845">
        <v>2.4117E-2</v>
      </c>
      <c r="AR11" s="845">
        <v>5.3939000000000001E-2</v>
      </c>
      <c r="AS11" s="845">
        <v>0.308971</v>
      </c>
      <c r="AT11" s="845">
        <v>0.691029</v>
      </c>
      <c r="AU11" s="845">
        <v>5.7215000000000002E-2</v>
      </c>
      <c r="AV11" s="845">
        <v>91.2</v>
      </c>
      <c r="AW11" s="845">
        <v>-127.325149</v>
      </c>
      <c r="AX11" s="845">
        <v>53.317619000000001</v>
      </c>
      <c r="AY11" s="845">
        <v>6.7803230000000001</v>
      </c>
      <c r="AZ11" s="845">
        <v>61.328049999999998</v>
      </c>
      <c r="BA11" s="845">
        <v>1014.8855150000001</v>
      </c>
      <c r="BB11" s="845">
        <v>1.4394000000000001E-2</v>
      </c>
      <c r="BC11" s="845">
        <v>1.3433E-2</v>
      </c>
      <c r="BD11" s="845">
        <v>15.381696</v>
      </c>
      <c r="BE11" s="845">
        <v>76.599359000000007</v>
      </c>
      <c r="BF11" s="845">
        <v>123.149964</v>
      </c>
      <c r="BG11" s="845">
        <v>3.0511E-2</v>
      </c>
      <c r="BH11" s="845">
        <v>1.8377999999999999E-2</v>
      </c>
      <c r="BI11" s="845">
        <v>6.1799999999999995E-4</v>
      </c>
      <c r="BJ11" s="845">
        <v>1.1398E-2</v>
      </c>
      <c r="BK11" s="845">
        <v>50.182617</v>
      </c>
      <c r="BL11" s="845">
        <v>37.970885000000003</v>
      </c>
      <c r="BM11" s="845">
        <v>61.305351000000002</v>
      </c>
      <c r="BN11" s="845">
        <v>260.310002</v>
      </c>
      <c r="BO11" s="845">
        <v>389.06731600000001</v>
      </c>
      <c r="BP11" s="845">
        <v>425.19246500000003</v>
      </c>
      <c r="BQ11" s="845">
        <v>182.4</v>
      </c>
      <c r="BR11" s="845">
        <v>315.47558400000003</v>
      </c>
      <c r="BS11" s="845">
        <v>3.7970950000000001</v>
      </c>
      <c r="BT11" s="845">
        <v>6.7436179999999997</v>
      </c>
      <c r="BU11" s="845">
        <v>3.1592009999999999</v>
      </c>
      <c r="BV11" s="845">
        <v>0.73569799999999996</v>
      </c>
      <c r="BW11" s="845">
        <v>3.1920950000000001</v>
      </c>
      <c r="BX11" s="845">
        <v>0.76859299999999997</v>
      </c>
      <c r="BY11" s="845">
        <v>-25.345713</v>
      </c>
      <c r="BZ11" s="845">
        <v>-9.6776490000000006</v>
      </c>
      <c r="CA11" s="845">
        <v>2.8302499999999999</v>
      </c>
      <c r="CB11" s="845">
        <v>37.668461000000001</v>
      </c>
      <c r="CC11" s="845">
        <v>47.301755999999997</v>
      </c>
      <c r="CD11" s="845">
        <v>3.3637109999999999</v>
      </c>
      <c r="CE11" s="845">
        <v>62.527208999999999</v>
      </c>
      <c r="CF11" s="845">
        <v>7.8056E-2</v>
      </c>
      <c r="CG11" s="845">
        <v>1.6546999999999999E-2</v>
      </c>
      <c r="CH11" s="845">
        <v>2.3649E-2</v>
      </c>
      <c r="CI11" s="845">
        <v>5.8390999999999998E-2</v>
      </c>
      <c r="CJ11" s="845">
        <v>2.395591</v>
      </c>
      <c r="CK11" s="845">
        <v>388.45792399999999</v>
      </c>
      <c r="CL11" s="845">
        <v>328.50333799999999</v>
      </c>
      <c r="CM11" s="845">
        <v>571.29767000000004</v>
      </c>
      <c r="CN11" s="845">
        <v>993.62925199999995</v>
      </c>
      <c r="CO11" s="845">
        <v>387.33059500000002</v>
      </c>
      <c r="CP11" s="845">
        <v>986.72109899999998</v>
      </c>
      <c r="CQ11" s="845">
        <v>0</v>
      </c>
      <c r="CR11" s="845">
        <v>0</v>
      </c>
      <c r="CS11" s="845">
        <v>12.730872</v>
      </c>
      <c r="CT11" s="845">
        <v>161.04009199999999</v>
      </c>
      <c r="CU11" s="845">
        <v>219.66691599999999</v>
      </c>
      <c r="CV11" s="845">
        <v>28.378990000000002</v>
      </c>
      <c r="CW11" s="845">
        <v>1807.907702</v>
      </c>
      <c r="CX11" s="845">
        <v>812.05147099999999</v>
      </c>
      <c r="CY11" s="845">
        <v>824.40051600000004</v>
      </c>
      <c r="CZ11" s="845">
        <v>408.867345</v>
      </c>
      <c r="DA11" s="845">
        <v>1088.692123</v>
      </c>
      <c r="DB11" s="845">
        <v>60.826625999999997</v>
      </c>
      <c r="DC11" s="845">
        <v>76.468040999999999</v>
      </c>
      <c r="DD11" s="845">
        <v>64.461083000000002</v>
      </c>
      <c r="DE11" s="845">
        <v>74.168846000000002</v>
      </c>
      <c r="DF11" s="845">
        <v>96.060398000000006</v>
      </c>
      <c r="DG11" s="845">
        <v>85.284869</v>
      </c>
      <c r="DH11" s="845">
        <v>186.42070100000001</v>
      </c>
      <c r="DI11" s="845" t="s">
        <v>798</v>
      </c>
      <c r="DJ11" s="845">
        <v>251.35778199999999</v>
      </c>
      <c r="DK11" s="845">
        <v>7.8056E-2</v>
      </c>
      <c r="DL11" s="845">
        <v>2.3271E-2</v>
      </c>
      <c r="DM11" s="845">
        <v>37.016418000000002</v>
      </c>
      <c r="DN11" s="845">
        <v>0.11978</v>
      </c>
      <c r="DO11" s="845">
        <v>4.0460000000000001E-3</v>
      </c>
      <c r="DP11" s="845">
        <v>2.8802000000000001E-2</v>
      </c>
      <c r="DQ11" s="845">
        <v>1.3756000000000001E-2</v>
      </c>
      <c r="DR11" s="845">
        <v>3.9309999999999996E-3</v>
      </c>
      <c r="DS11" s="845">
        <v>0</v>
      </c>
      <c r="DT11" s="845">
        <v>7</v>
      </c>
      <c r="DU11" s="845">
        <v>366.48</v>
      </c>
      <c r="DV11" s="845">
        <v>5.1100000000000003</v>
      </c>
      <c r="DW11" s="845">
        <v>5.08</v>
      </c>
      <c r="DX11" s="845">
        <v>59.53</v>
      </c>
      <c r="DY11" s="845">
        <v>687.62</v>
      </c>
      <c r="DZ11" s="845">
        <v>1.32</v>
      </c>
      <c r="EA11" s="845">
        <v>8.1199999999999992</v>
      </c>
      <c r="EB11" s="845">
        <v>9.81</v>
      </c>
      <c r="EC11" s="845">
        <v>2</v>
      </c>
      <c r="ED11" s="845">
        <v>0.25</v>
      </c>
      <c r="EE11" s="845">
        <v>2000</v>
      </c>
      <c r="EF11" s="845">
        <v>4.2930000000000001</v>
      </c>
    </row>
    <row r="12" spans="1:140" x14ac:dyDescent="0.2">
      <c r="A12" s="845">
        <v>8</v>
      </c>
      <c r="B12" s="845">
        <v>8</v>
      </c>
      <c r="C12" s="845">
        <v>58.322736999999996</v>
      </c>
      <c r="D12" s="845">
        <v>-57.624226</v>
      </c>
      <c r="E12" s="845">
        <v>351.00833799999998</v>
      </c>
      <c r="F12" s="845">
        <v>42.941983999999998</v>
      </c>
      <c r="G12" s="845">
        <v>1</v>
      </c>
      <c r="H12" s="845">
        <v>8.9208999999999997E-2</v>
      </c>
      <c r="I12" s="845">
        <v>3.9288999999999998E-2</v>
      </c>
      <c r="J12" s="845">
        <v>0</v>
      </c>
      <c r="K12" s="845">
        <v>0</v>
      </c>
      <c r="L12" s="845">
        <v>3.9288999999999998E-2</v>
      </c>
      <c r="M12" s="845" t="s">
        <v>798</v>
      </c>
      <c r="N12" s="845">
        <v>1.4853E-2</v>
      </c>
      <c r="O12" s="845">
        <v>2.4469000000000001E-2</v>
      </c>
      <c r="P12" s="845">
        <v>0.37220399999999998</v>
      </c>
      <c r="Q12" s="845">
        <v>0.62779600000000002</v>
      </c>
      <c r="R12" s="845">
        <v>0.82788200000000001</v>
      </c>
      <c r="S12" s="845">
        <v>1</v>
      </c>
      <c r="T12" s="845">
        <v>326.35908000000001</v>
      </c>
      <c r="U12" s="845">
        <v>13.054363</v>
      </c>
      <c r="V12" s="845">
        <v>211.975673</v>
      </c>
      <c r="W12" s="845">
        <v>745.056195</v>
      </c>
      <c r="X12" s="845">
        <v>26.762564999999999</v>
      </c>
      <c r="Y12" s="845">
        <v>29.297498999999998</v>
      </c>
      <c r="Z12" s="845">
        <v>78.578171999999995</v>
      </c>
      <c r="AA12" s="845">
        <v>12.479376999999999</v>
      </c>
      <c r="AB12" s="845">
        <v>13.800663</v>
      </c>
      <c r="AC12" s="845">
        <v>105.778673</v>
      </c>
      <c r="AD12" s="845">
        <v>145.79197199999999</v>
      </c>
      <c r="AE12" s="845" t="s">
        <v>798</v>
      </c>
      <c r="AF12" s="845">
        <v>8.6407439999999998</v>
      </c>
      <c r="AG12" s="845">
        <v>100</v>
      </c>
      <c r="AH12" s="845">
        <v>102.48885</v>
      </c>
      <c r="AI12" s="845">
        <v>6.7504710000000001</v>
      </c>
      <c r="AJ12" s="845">
        <v>280.60007100000001</v>
      </c>
      <c r="AK12" s="845">
        <v>0.28655000000000003</v>
      </c>
      <c r="AL12" s="845">
        <v>8.4559999999999996E-2</v>
      </c>
      <c r="AM12" s="845">
        <v>6.0330000000000002E-2</v>
      </c>
      <c r="AN12" s="845">
        <v>0.37389899999999998</v>
      </c>
      <c r="AO12" s="845">
        <v>0.243892</v>
      </c>
      <c r="AP12" s="845">
        <v>1</v>
      </c>
      <c r="AQ12" s="845">
        <v>1.9071999999999999E-2</v>
      </c>
      <c r="AR12" s="845">
        <v>5.6405999999999998E-2</v>
      </c>
      <c r="AS12" s="845">
        <v>0.25268400000000002</v>
      </c>
      <c r="AT12" s="845">
        <v>0.74731599999999998</v>
      </c>
      <c r="AU12" s="845">
        <v>8.9208999999999997E-2</v>
      </c>
      <c r="AV12" s="845">
        <v>91.2</v>
      </c>
      <c r="AW12" s="845">
        <v>-148.82422600000001</v>
      </c>
      <c r="AX12" s="845">
        <v>51.869689000000001</v>
      </c>
      <c r="AY12" s="845">
        <v>6.3274670000000004</v>
      </c>
      <c r="AZ12" s="845">
        <v>55.028483999999999</v>
      </c>
      <c r="BA12" s="845">
        <v>981.74085100000002</v>
      </c>
      <c r="BB12" s="845">
        <v>1.4647E-2</v>
      </c>
      <c r="BC12" s="845">
        <v>2.4469000000000001E-2</v>
      </c>
      <c r="BD12" s="845">
        <v>11.851281</v>
      </c>
      <c r="BE12" s="845">
        <v>77.402749999999997</v>
      </c>
      <c r="BF12" s="845">
        <v>128.234668</v>
      </c>
      <c r="BG12" s="845">
        <v>7.1592000000000003E-2</v>
      </c>
      <c r="BH12" s="845">
        <v>2.1403999999999999E-2</v>
      </c>
      <c r="BI12" s="845">
        <v>6.1300000000000005E-4</v>
      </c>
      <c r="BJ12" s="845">
        <v>1.136E-2</v>
      </c>
      <c r="BK12" s="845">
        <v>48.355882999999999</v>
      </c>
      <c r="BL12" s="845">
        <v>37.626972000000002</v>
      </c>
      <c r="BM12" s="845">
        <v>62.114730000000002</v>
      </c>
      <c r="BN12" s="845">
        <v>273.02538099999998</v>
      </c>
      <c r="BO12" s="845">
        <v>382.41914400000002</v>
      </c>
      <c r="BP12" s="845">
        <v>440.04336899999998</v>
      </c>
      <c r="BQ12" s="845">
        <v>212.8</v>
      </c>
      <c r="BR12" s="845">
        <v>306.06338299999999</v>
      </c>
      <c r="BS12" s="845">
        <v>4.617966</v>
      </c>
      <c r="BT12" s="845">
        <v>6.6524890000000001</v>
      </c>
      <c r="BU12" s="845">
        <v>2.7493629999999998</v>
      </c>
      <c r="BV12" s="845">
        <v>0.668435</v>
      </c>
      <c r="BW12" s="845">
        <v>2.7822580000000001</v>
      </c>
      <c r="BX12" s="845">
        <v>0.70133000000000001</v>
      </c>
      <c r="BY12" s="845">
        <v>-23.671036999999998</v>
      </c>
      <c r="BZ12" s="845">
        <v>-14.148618000000001</v>
      </c>
      <c r="CA12" s="845">
        <v>2.5620370000000001</v>
      </c>
      <c r="CB12" s="845">
        <v>35.152597</v>
      </c>
      <c r="CC12" s="845">
        <v>45.541246000000001</v>
      </c>
      <c r="CD12" s="845">
        <v>3.6121829999999999</v>
      </c>
      <c r="CE12" s="845">
        <v>56.630004</v>
      </c>
      <c r="CF12" s="845">
        <v>7.5478000000000003E-2</v>
      </c>
      <c r="CG12" s="845">
        <v>7.541E-3</v>
      </c>
      <c r="CH12" s="845">
        <v>3.3593999999999999E-2</v>
      </c>
      <c r="CI12" s="845">
        <v>8.0982999999999999E-2</v>
      </c>
      <c r="CJ12" s="845">
        <v>2.2288549999999998</v>
      </c>
      <c r="CK12" s="845">
        <v>422.35800999999998</v>
      </c>
      <c r="CL12" s="845">
        <v>294.55219899999997</v>
      </c>
      <c r="CM12" s="845">
        <v>605.46737099999996</v>
      </c>
      <c r="CN12" s="845">
        <v>1101.766417</v>
      </c>
      <c r="CO12" s="845">
        <v>337.95841300000001</v>
      </c>
      <c r="CP12" s="845">
        <v>992.02123600000004</v>
      </c>
      <c r="CQ12" s="845">
        <v>0</v>
      </c>
      <c r="CR12" s="845">
        <v>0</v>
      </c>
      <c r="CS12" s="845">
        <v>12.597538</v>
      </c>
      <c r="CT12" s="845">
        <v>158.31220300000001</v>
      </c>
      <c r="CU12" s="845">
        <v>292.89797199999998</v>
      </c>
      <c r="CV12" s="845">
        <v>31.115406</v>
      </c>
      <c r="CW12" s="845">
        <v>1775.0990859999999</v>
      </c>
      <c r="CX12" s="845">
        <v>936.32644300000004</v>
      </c>
      <c r="CY12" s="845">
        <v>757.55134599999997</v>
      </c>
      <c r="CZ12" s="845">
        <v>278.22782699999999</v>
      </c>
      <c r="DA12" s="845">
        <v>1135.5809630000001</v>
      </c>
      <c r="DB12" s="845">
        <v>60.866387000000003</v>
      </c>
      <c r="DC12" s="845">
        <v>67.469173999999995</v>
      </c>
      <c r="DD12" s="845">
        <v>71.620671999999999</v>
      </c>
      <c r="DE12" s="845">
        <v>73.755138000000002</v>
      </c>
      <c r="DF12" s="845">
        <v>85.534611999999996</v>
      </c>
      <c r="DG12" s="845">
        <v>85.786152000000001</v>
      </c>
      <c r="DH12" s="845">
        <v>172.62570099999999</v>
      </c>
      <c r="DI12" s="845" t="s">
        <v>798</v>
      </c>
      <c r="DJ12" s="845">
        <v>252.67343500000001</v>
      </c>
      <c r="DK12" s="845">
        <v>7.5478000000000003E-2</v>
      </c>
      <c r="DL12" s="845">
        <v>2.5773000000000001E-2</v>
      </c>
      <c r="DM12" s="845">
        <v>35.623184000000002</v>
      </c>
      <c r="DN12" s="845">
        <v>0.111443</v>
      </c>
      <c r="DO12" s="845">
        <v>4.156E-3</v>
      </c>
      <c r="DP12" s="845">
        <v>2.1817E-2</v>
      </c>
      <c r="DQ12" s="845">
        <v>1.0335E-2</v>
      </c>
      <c r="DR12" s="845">
        <v>2.7290000000000001E-3</v>
      </c>
      <c r="DS12" s="845">
        <v>0</v>
      </c>
      <c r="DT12" s="845">
        <v>8</v>
      </c>
      <c r="DU12" s="845">
        <v>227.34</v>
      </c>
      <c r="DV12" s="845">
        <v>4.49</v>
      </c>
      <c r="DW12" s="845">
        <v>4.46</v>
      </c>
      <c r="DX12" s="845">
        <v>56.44</v>
      </c>
      <c r="DY12" s="845">
        <v>756.21</v>
      </c>
      <c r="DZ12" s="845">
        <v>1.27</v>
      </c>
      <c r="EA12" s="845">
        <v>7.97</v>
      </c>
      <c r="EB12" s="845">
        <v>9.65</v>
      </c>
      <c r="EC12" s="845">
        <v>2</v>
      </c>
      <c r="ED12" s="845">
        <v>0.25</v>
      </c>
      <c r="EE12" s="845">
        <v>2000</v>
      </c>
      <c r="EF12" s="845">
        <v>3.7629999999999999</v>
      </c>
    </row>
    <row r="13" spans="1:140" x14ac:dyDescent="0.2">
      <c r="A13" s="845">
        <v>9</v>
      </c>
      <c r="B13" s="845">
        <v>9</v>
      </c>
      <c r="C13" s="845">
        <v>72.915019000000001</v>
      </c>
      <c r="D13" s="845">
        <v>-52.533850000000001</v>
      </c>
      <c r="E13" s="845">
        <v>298.47448800000001</v>
      </c>
      <c r="F13" s="845">
        <v>45.330959</v>
      </c>
      <c r="G13" s="845">
        <v>1</v>
      </c>
      <c r="H13" s="845">
        <v>0.138348</v>
      </c>
      <c r="I13" s="845">
        <v>5.8576000000000003E-2</v>
      </c>
      <c r="J13" s="845">
        <v>0</v>
      </c>
      <c r="K13" s="845">
        <v>0</v>
      </c>
      <c r="L13" s="845">
        <v>5.8576000000000003E-2</v>
      </c>
      <c r="M13" s="845" t="s">
        <v>798</v>
      </c>
      <c r="N13" s="845">
        <v>1.4775999999999999E-2</v>
      </c>
      <c r="O13" s="845">
        <v>4.3545E-2</v>
      </c>
      <c r="P13" s="845">
        <v>0.44058999999999998</v>
      </c>
      <c r="Q13" s="845">
        <v>0.55940999999999996</v>
      </c>
      <c r="R13" s="845">
        <v>0.82202500000000001</v>
      </c>
      <c r="S13" s="845">
        <v>1</v>
      </c>
      <c r="T13" s="845">
        <v>344.51528500000001</v>
      </c>
      <c r="U13" s="845">
        <v>13.780611</v>
      </c>
      <c r="V13" s="845">
        <v>212.888171</v>
      </c>
      <c r="W13" s="845">
        <v>761.07830899999999</v>
      </c>
      <c r="X13" s="845">
        <v>41.504415999999999</v>
      </c>
      <c r="Y13" s="845">
        <v>44.386558999999998</v>
      </c>
      <c r="Z13" s="845">
        <v>117.151871</v>
      </c>
      <c r="AA13" s="845">
        <v>12.369971</v>
      </c>
      <c r="AB13" s="845">
        <v>13.316755000000001</v>
      </c>
      <c r="AC13" s="845">
        <v>102.51302800000001</v>
      </c>
      <c r="AD13" s="845">
        <v>131.09485699999999</v>
      </c>
      <c r="AE13" s="845" t="s">
        <v>798</v>
      </c>
      <c r="AF13" s="845">
        <v>8.9037349999999993</v>
      </c>
      <c r="AG13" s="845">
        <v>103.96310699999999</v>
      </c>
      <c r="AH13" s="845">
        <v>102.617312</v>
      </c>
      <c r="AI13" s="845">
        <v>6.5704919999999998</v>
      </c>
      <c r="AJ13" s="845">
        <v>305.03536500000001</v>
      </c>
      <c r="AK13" s="845">
        <v>0.15477099999999999</v>
      </c>
      <c r="AL13" s="845">
        <v>0.10041799999999999</v>
      </c>
      <c r="AM13" s="845">
        <v>8.4875999999999993E-2</v>
      </c>
      <c r="AN13" s="845">
        <v>0.37696200000000002</v>
      </c>
      <c r="AO13" s="845">
        <v>0.24706900000000001</v>
      </c>
      <c r="AP13" s="845">
        <v>1</v>
      </c>
      <c r="AQ13" s="845">
        <v>1.4470999999999999E-2</v>
      </c>
      <c r="AR13" s="845">
        <v>5.7848999999999998E-2</v>
      </c>
      <c r="AS13" s="845">
        <v>0.200095</v>
      </c>
      <c r="AT13" s="845">
        <v>0.79990499999999998</v>
      </c>
      <c r="AU13" s="845">
        <v>0.138348</v>
      </c>
      <c r="AV13" s="845">
        <v>91.2</v>
      </c>
      <c r="AW13" s="845">
        <v>-143.73384999999999</v>
      </c>
      <c r="AX13" s="845">
        <v>55.145505</v>
      </c>
      <c r="AY13" s="845">
        <v>6.3355189999999997</v>
      </c>
      <c r="AZ13" s="845">
        <v>50.513841999999997</v>
      </c>
      <c r="BA13" s="845">
        <v>971.91207999999995</v>
      </c>
      <c r="BB13" s="845">
        <v>1.4853E-2</v>
      </c>
      <c r="BC13" s="845">
        <v>4.3545E-2</v>
      </c>
      <c r="BD13" s="845">
        <v>17.501460999999999</v>
      </c>
      <c r="BE13" s="845">
        <v>78.438077000000007</v>
      </c>
      <c r="BF13" s="845">
        <v>132.40842499999999</v>
      </c>
      <c r="BG13" s="845">
        <v>0.124668</v>
      </c>
      <c r="BH13" s="845">
        <v>2.5440999999999998E-2</v>
      </c>
      <c r="BI13" s="845">
        <v>2.8400000000000002E-4</v>
      </c>
      <c r="BJ13" s="845">
        <v>1.1331000000000001E-2</v>
      </c>
      <c r="BK13" s="845">
        <v>47.443890000000003</v>
      </c>
      <c r="BL13" s="845">
        <v>41.174236999999998</v>
      </c>
      <c r="BM13" s="845">
        <v>63.106256000000002</v>
      </c>
      <c r="BN13" s="845">
        <v>255.92620600000001</v>
      </c>
      <c r="BO13" s="845">
        <v>430.40625999999997</v>
      </c>
      <c r="BP13" s="845">
        <v>482.94011</v>
      </c>
      <c r="BQ13" s="845">
        <v>243.2</v>
      </c>
      <c r="BR13" s="845">
        <v>276.23350799999997</v>
      </c>
      <c r="BS13" s="845">
        <v>5.5607499999999996</v>
      </c>
      <c r="BT13" s="845">
        <v>6.6057550000000003</v>
      </c>
      <c r="BU13" s="845">
        <v>2.514608</v>
      </c>
      <c r="BV13" s="845">
        <v>1.3618619999999999</v>
      </c>
      <c r="BW13" s="845">
        <v>2.5475029999999999</v>
      </c>
      <c r="BX13" s="845">
        <v>1.4077299999999999</v>
      </c>
      <c r="BY13" s="845">
        <v>-23.230034</v>
      </c>
      <c r="BZ13" s="845">
        <v>-24.860309999999998</v>
      </c>
      <c r="CA13" s="845">
        <v>2.368592</v>
      </c>
      <c r="CB13" s="845">
        <v>35.197327999999999</v>
      </c>
      <c r="CC13" s="845">
        <v>43.830134999999999</v>
      </c>
      <c r="CD13" s="845">
        <v>3.9139270000000002</v>
      </c>
      <c r="CE13" s="845">
        <v>50.853489000000003</v>
      </c>
      <c r="CF13" s="845">
        <v>7.2319999999999995E-2</v>
      </c>
      <c r="CG13" s="845">
        <v>3.055E-3</v>
      </c>
      <c r="CH13" s="845">
        <v>4.2389999999999997E-2</v>
      </c>
      <c r="CI13" s="845">
        <v>9.8753999999999995E-2</v>
      </c>
      <c r="CJ13" s="845">
        <v>2.9879739999999999</v>
      </c>
      <c r="CK13" s="845">
        <v>455.18053500000002</v>
      </c>
      <c r="CL13" s="845">
        <v>260.34821799999997</v>
      </c>
      <c r="CM13" s="845">
        <v>643.28245500000003</v>
      </c>
      <c r="CN13" s="845">
        <v>1229.3571059999999</v>
      </c>
      <c r="CO13" s="845">
        <v>304.52521100000001</v>
      </c>
      <c r="CP13" s="845">
        <v>961.57122000000004</v>
      </c>
      <c r="CQ13" s="845">
        <v>0</v>
      </c>
      <c r="CR13" s="845">
        <v>0</v>
      </c>
      <c r="CS13" s="845">
        <v>12.777595</v>
      </c>
      <c r="CT13" s="845">
        <v>135.56393299999999</v>
      </c>
      <c r="CU13" s="845">
        <v>388.38480800000002</v>
      </c>
      <c r="CV13" s="845">
        <v>66.630354999999994</v>
      </c>
      <c r="CW13" s="845">
        <v>1763.0871059999999</v>
      </c>
      <c r="CX13" s="845">
        <v>1065.2144800000001</v>
      </c>
      <c r="CY13" s="845">
        <v>697.27154599999994</v>
      </c>
      <c r="CZ13" s="845">
        <v>185.32263699999999</v>
      </c>
      <c r="DA13" s="845">
        <v>1225.3425239999999</v>
      </c>
      <c r="DB13" s="845">
        <v>60.896929999999998</v>
      </c>
      <c r="DC13" s="845">
        <v>60.829092000000003</v>
      </c>
      <c r="DD13" s="845">
        <v>69.788818000000006</v>
      </c>
      <c r="DE13" s="845">
        <v>73.256018999999995</v>
      </c>
      <c r="DF13" s="845">
        <v>77.026998000000006</v>
      </c>
      <c r="DG13" s="845">
        <v>79.871786999999998</v>
      </c>
      <c r="DH13" s="845">
        <v>155.97347300000001</v>
      </c>
      <c r="DI13" s="845" t="s">
        <v>798</v>
      </c>
      <c r="DJ13" s="845">
        <v>259.72867300000001</v>
      </c>
      <c r="DK13" s="845">
        <v>7.2319999999999995E-2</v>
      </c>
      <c r="DL13" s="845">
        <v>6.4894999999999994E-2</v>
      </c>
      <c r="DM13" s="845">
        <v>36.603391999999999</v>
      </c>
      <c r="DN13" s="845">
        <v>0.149399</v>
      </c>
      <c r="DO13" s="845">
        <v>3.6489999999999999E-3</v>
      </c>
      <c r="DP13" s="845">
        <v>1.6005999999999999E-2</v>
      </c>
      <c r="DQ13" s="845">
        <v>7.509E-3</v>
      </c>
      <c r="DR13" s="845">
        <v>1.8220000000000001E-3</v>
      </c>
      <c r="DS13" s="845">
        <v>0</v>
      </c>
      <c r="DT13" s="845">
        <v>9</v>
      </c>
      <c r="DU13" s="845">
        <v>105.52</v>
      </c>
      <c r="DV13" s="845">
        <v>3.88</v>
      </c>
      <c r="DW13" s="845">
        <v>3.85</v>
      </c>
      <c r="DX13" s="845">
        <v>53.36</v>
      </c>
      <c r="DY13" s="845">
        <v>794.41</v>
      </c>
      <c r="DZ13" s="845">
        <v>1.23</v>
      </c>
      <c r="EA13" s="845">
        <v>7.81</v>
      </c>
      <c r="EB13" s="845">
        <v>9.49</v>
      </c>
      <c r="EC13" s="845">
        <v>2</v>
      </c>
      <c r="ED13" s="845">
        <v>0.25</v>
      </c>
      <c r="EE13" s="845">
        <v>2000</v>
      </c>
      <c r="EF13" s="845">
        <v>4.33</v>
      </c>
    </row>
    <row r="14" spans="1:140" x14ac:dyDescent="0.2">
      <c r="A14" s="845">
        <v>10</v>
      </c>
      <c r="B14" s="845">
        <v>10</v>
      </c>
      <c r="C14" s="845">
        <v>103.42292399999999</v>
      </c>
      <c r="D14" s="845">
        <v>-26.746585</v>
      </c>
      <c r="E14" s="845">
        <v>271.72790400000002</v>
      </c>
      <c r="F14" s="845">
        <v>50.556547999999999</v>
      </c>
      <c r="G14" s="845">
        <v>1</v>
      </c>
      <c r="H14" s="845">
        <v>0.15436800000000001</v>
      </c>
      <c r="I14" s="845">
        <v>6.5030000000000004E-2</v>
      </c>
      <c r="J14" s="845">
        <v>0</v>
      </c>
      <c r="K14" s="845">
        <v>0</v>
      </c>
      <c r="L14" s="845">
        <v>6.5030000000000004E-2</v>
      </c>
      <c r="M14" s="845" t="s">
        <v>798</v>
      </c>
      <c r="N14" s="845">
        <v>1.4527999999999999E-2</v>
      </c>
      <c r="O14" s="845">
        <v>5.0082000000000002E-2</v>
      </c>
      <c r="P14" s="845">
        <v>0.50483299999999998</v>
      </c>
      <c r="Q14" s="845">
        <v>0.49516700000000002</v>
      </c>
      <c r="R14" s="845">
        <v>0.82829900000000001</v>
      </c>
      <c r="S14" s="845">
        <v>1</v>
      </c>
      <c r="T14" s="845">
        <v>384.22976699999998</v>
      </c>
      <c r="U14" s="845">
        <v>15.369191000000001</v>
      </c>
      <c r="V14" s="845">
        <v>220.26340200000001</v>
      </c>
      <c r="W14" s="845">
        <v>759.26575700000001</v>
      </c>
      <c r="X14" s="845">
        <v>46.310518000000002</v>
      </c>
      <c r="Y14" s="845">
        <v>49.056040000000003</v>
      </c>
      <c r="Z14" s="845">
        <v>130.06044299999999</v>
      </c>
      <c r="AA14" s="845">
        <v>12.232575000000001</v>
      </c>
      <c r="AB14" s="845">
        <v>13.003346000000001</v>
      </c>
      <c r="AC14" s="845">
        <v>99.187760999999995</v>
      </c>
      <c r="AD14" s="845">
        <v>121.623407</v>
      </c>
      <c r="AE14" s="845" t="s">
        <v>798</v>
      </c>
      <c r="AF14" s="845">
        <v>8.9753399999999992</v>
      </c>
      <c r="AG14" s="845">
        <v>107.92626</v>
      </c>
      <c r="AH14" s="845">
        <v>102.79429</v>
      </c>
      <c r="AI14" s="845">
        <v>6.4012399999999996</v>
      </c>
      <c r="AJ14" s="845">
        <v>332.07179500000001</v>
      </c>
      <c r="AK14" s="845">
        <v>8.9339999999999992E-3</v>
      </c>
      <c r="AL14" s="845">
        <v>0.126722</v>
      </c>
      <c r="AM14" s="845">
        <v>0.12559000000000001</v>
      </c>
      <c r="AN14" s="845">
        <v>0.38326500000000002</v>
      </c>
      <c r="AO14" s="845">
        <v>0.24820600000000001</v>
      </c>
      <c r="AP14" s="845">
        <v>1</v>
      </c>
      <c r="AQ14" s="845">
        <v>9.9010000000000001E-3</v>
      </c>
      <c r="AR14" s="845">
        <v>5.8536999999999999E-2</v>
      </c>
      <c r="AS14" s="845">
        <v>0.144677</v>
      </c>
      <c r="AT14" s="845">
        <v>0.85532300000000006</v>
      </c>
      <c r="AU14" s="845">
        <v>0.15436800000000001</v>
      </c>
      <c r="AV14" s="845">
        <v>91.2</v>
      </c>
      <c r="AW14" s="845">
        <v>-117.946585</v>
      </c>
      <c r="AX14" s="845">
        <v>61.036610000000003</v>
      </c>
      <c r="AY14" s="845">
        <v>6.6016529999999998</v>
      </c>
      <c r="AZ14" s="845">
        <v>49.998603000000003</v>
      </c>
      <c r="BA14" s="845">
        <v>999.36309400000005</v>
      </c>
      <c r="BB14" s="845">
        <v>1.4775999999999999E-2</v>
      </c>
      <c r="BC14" s="845">
        <v>5.0082000000000002E-2</v>
      </c>
      <c r="BD14" s="845">
        <v>30.686582000000001</v>
      </c>
      <c r="BE14" s="845">
        <v>78.726555000000005</v>
      </c>
      <c r="BF14" s="845">
        <v>135.96180100000001</v>
      </c>
      <c r="BG14" s="845">
        <v>0.219106</v>
      </c>
      <c r="BH14" s="845">
        <v>2.7421000000000001E-2</v>
      </c>
      <c r="BI14" s="845">
        <v>2.04E-4</v>
      </c>
      <c r="BJ14" s="845">
        <v>1.1303000000000001E-2</v>
      </c>
      <c r="BK14" s="845">
        <v>46.043033999999999</v>
      </c>
      <c r="BL14" s="845">
        <v>47.563509000000003</v>
      </c>
      <c r="BM14" s="845">
        <v>63.517721999999999</v>
      </c>
      <c r="BN14" s="845">
        <v>230.74553299999999</v>
      </c>
      <c r="BO14" s="845">
        <v>479.59632499999998</v>
      </c>
      <c r="BP14" s="845">
        <v>506.34291000000002</v>
      </c>
      <c r="BQ14" s="845">
        <v>273.60000000000002</v>
      </c>
      <c r="BR14" s="845">
        <v>235.568342</v>
      </c>
      <c r="BS14" s="845">
        <v>6.6298550000000001</v>
      </c>
      <c r="BT14" s="845">
        <v>6.5849080000000004</v>
      </c>
      <c r="BU14" s="845">
        <v>2.221031</v>
      </c>
      <c r="BV14" s="845">
        <v>2.5978509999999999</v>
      </c>
      <c r="BW14" s="845">
        <v>2.2539250000000002</v>
      </c>
      <c r="BX14" s="845">
        <v>2.6746660000000002</v>
      </c>
      <c r="BY14" s="845">
        <v>-23.667382</v>
      </c>
      <c r="BZ14" s="845">
        <v>-35.915967000000002</v>
      </c>
      <c r="CA14" s="845">
        <v>2.3456610000000002</v>
      </c>
      <c r="CB14" s="845">
        <v>36.675848999999999</v>
      </c>
      <c r="CC14" s="845">
        <v>67.667704999999998</v>
      </c>
      <c r="CD14" s="845">
        <v>5.032394</v>
      </c>
      <c r="CE14" s="845">
        <v>36.559168999999997</v>
      </c>
      <c r="CF14" s="845">
        <v>6.8437999999999999E-2</v>
      </c>
      <c r="CG14" s="845">
        <v>1.0950000000000001E-3</v>
      </c>
      <c r="CH14" s="845">
        <v>5.3343000000000002E-2</v>
      </c>
      <c r="CI14" s="845">
        <v>0.118979</v>
      </c>
      <c r="CJ14" s="845">
        <v>4.2756230000000004</v>
      </c>
      <c r="CK14" s="845">
        <v>487.50887399999999</v>
      </c>
      <c r="CL14" s="845">
        <v>208.72258400000001</v>
      </c>
      <c r="CM14" s="845">
        <v>693.26664900000003</v>
      </c>
      <c r="CN14" s="845">
        <v>1547.7122409999999</v>
      </c>
      <c r="CO14" s="845">
        <v>301.82292200000001</v>
      </c>
      <c r="CP14" s="845">
        <v>901.43743900000004</v>
      </c>
      <c r="CQ14" s="845">
        <v>0</v>
      </c>
      <c r="CR14" s="845">
        <v>0</v>
      </c>
      <c r="CS14" s="845">
        <v>12.969376</v>
      </c>
      <c r="CT14" s="845">
        <v>113.31804700000001</v>
      </c>
      <c r="CU14" s="845">
        <v>457.30926899999997</v>
      </c>
      <c r="CV14" s="845">
        <v>126.70117</v>
      </c>
      <c r="CW14" s="845">
        <v>1786.5991529999999</v>
      </c>
      <c r="CX14" s="845">
        <v>1188.9046470000001</v>
      </c>
      <c r="CY14" s="845">
        <v>622.42847099999994</v>
      </c>
      <c r="CZ14" s="845">
        <v>129.30747199999999</v>
      </c>
      <c r="DA14" s="845">
        <v>1525.243929</v>
      </c>
      <c r="DB14" s="845">
        <v>60.909660000000002</v>
      </c>
      <c r="DC14" s="845">
        <v>60.825355999999999</v>
      </c>
      <c r="DD14" s="845">
        <v>64.651753999999997</v>
      </c>
      <c r="DE14" s="845">
        <v>72.776135999999994</v>
      </c>
      <c r="DF14" s="845">
        <v>74.506482000000005</v>
      </c>
      <c r="DG14" s="845">
        <v>75.428016999999997</v>
      </c>
      <c r="DH14" s="845">
        <v>145.773742</v>
      </c>
      <c r="DI14" s="845" t="s">
        <v>798</v>
      </c>
      <c r="DJ14" s="845">
        <v>233.256169</v>
      </c>
      <c r="DK14" s="845">
        <v>6.8437999999999999E-2</v>
      </c>
      <c r="DL14" s="845">
        <v>0.13072900000000001</v>
      </c>
      <c r="DM14" s="845">
        <v>38.203654999999998</v>
      </c>
      <c r="DN14" s="845">
        <v>0.213781</v>
      </c>
      <c r="DO14" s="845">
        <v>2.3990000000000001E-3</v>
      </c>
      <c r="DP14" s="845">
        <v>1.1006E-2</v>
      </c>
      <c r="DQ14" s="845">
        <v>5.1250000000000002E-3</v>
      </c>
      <c r="DR14" s="845">
        <v>1.1429999999999999E-3</v>
      </c>
      <c r="DS14" s="845">
        <v>0</v>
      </c>
      <c r="DT14" s="845">
        <v>10</v>
      </c>
      <c r="DU14" s="845">
        <v>20.72</v>
      </c>
      <c r="DV14" s="845">
        <v>3.29</v>
      </c>
      <c r="DW14" s="845">
        <v>3.26</v>
      </c>
      <c r="DX14" s="845">
        <v>50.34</v>
      </c>
      <c r="DY14" s="845">
        <v>802.31</v>
      </c>
      <c r="DZ14" s="845">
        <v>1.19</v>
      </c>
      <c r="EA14" s="845">
        <v>7.64</v>
      </c>
      <c r="EB14" s="845">
        <v>9.33</v>
      </c>
      <c r="EC14" s="845">
        <v>2</v>
      </c>
      <c r="ED14" s="845">
        <v>0.25</v>
      </c>
      <c r="EE14" s="845">
        <v>2000</v>
      </c>
      <c r="EF14" s="845">
        <v>5.3940000000000001</v>
      </c>
    </row>
    <row r="15" spans="1:140" x14ac:dyDescent="0.2">
      <c r="A15" s="845">
        <v>11</v>
      </c>
      <c r="B15" s="845">
        <v>11</v>
      </c>
      <c r="C15" s="845">
        <v>142.792361</v>
      </c>
      <c r="D15" s="845">
        <v>35.795855000000003</v>
      </c>
      <c r="E15" s="845">
        <v>307.52375899999998</v>
      </c>
      <c r="F15" s="845">
        <v>57.357067999999998</v>
      </c>
      <c r="G15" s="845">
        <v>1</v>
      </c>
      <c r="H15" s="845">
        <v>0.122266</v>
      </c>
      <c r="I15" s="845">
        <v>3.6699000000000002E-2</v>
      </c>
      <c r="J15" s="845">
        <v>0</v>
      </c>
      <c r="K15" s="845">
        <v>0</v>
      </c>
      <c r="L15" s="845">
        <v>3.6699000000000002E-2</v>
      </c>
      <c r="M15" s="845" t="s">
        <v>798</v>
      </c>
      <c r="N15" s="845">
        <v>1.4432E-2</v>
      </c>
      <c r="O15" s="845">
        <v>2.1999999999999999E-2</v>
      </c>
      <c r="P15" s="845">
        <v>0.53859199999999996</v>
      </c>
      <c r="Q15" s="845">
        <v>0.46140799999999998</v>
      </c>
      <c r="R15" s="845">
        <v>0.82918800000000004</v>
      </c>
      <c r="S15" s="845">
        <v>1</v>
      </c>
      <c r="T15" s="845">
        <v>435.91371900000001</v>
      </c>
      <c r="U15" s="845">
        <v>17.436548999999999</v>
      </c>
      <c r="V15" s="845">
        <v>233.15979999999999</v>
      </c>
      <c r="W15" s="845">
        <v>728.52298599999995</v>
      </c>
      <c r="X15" s="845">
        <v>36.679771000000002</v>
      </c>
      <c r="Y15" s="845">
        <v>26.541433000000001</v>
      </c>
      <c r="Z15" s="845">
        <v>73.397640999999993</v>
      </c>
      <c r="AA15" s="845">
        <v>0</v>
      </c>
      <c r="AB15" s="845">
        <v>12.815573000000001</v>
      </c>
      <c r="AC15" s="845">
        <v>146.73003</v>
      </c>
      <c r="AD15" s="845">
        <v>115.915583</v>
      </c>
      <c r="AE15" s="845" t="s">
        <v>798</v>
      </c>
      <c r="AF15" s="845">
        <v>9.0061219999999995</v>
      </c>
      <c r="AG15" s="845">
        <v>111.889503</v>
      </c>
      <c r="AH15" s="845">
        <v>102.834703</v>
      </c>
      <c r="AI15" s="845">
        <v>6.2304750000000002</v>
      </c>
      <c r="AJ15" s="845">
        <v>352.12021499999997</v>
      </c>
      <c r="AK15" s="845">
        <v>6.3900000000000003E-4</v>
      </c>
      <c r="AL15" s="845">
        <v>0.17102999999999999</v>
      </c>
      <c r="AM15" s="845">
        <v>0.17091999999999999</v>
      </c>
      <c r="AN15" s="845">
        <v>0.37710900000000003</v>
      </c>
      <c r="AO15" s="845">
        <v>0.24995600000000001</v>
      </c>
      <c r="AP15" s="845">
        <v>1</v>
      </c>
      <c r="AQ15" s="845">
        <v>5.7790000000000003E-3</v>
      </c>
      <c r="AR15" s="845">
        <v>5.8666000000000003E-2</v>
      </c>
      <c r="AS15" s="845">
        <v>8.9674000000000004E-2</v>
      </c>
      <c r="AT15" s="845">
        <v>0.91032599999999997</v>
      </c>
      <c r="AU15" s="845">
        <v>0.122266</v>
      </c>
      <c r="AV15" s="845">
        <v>91.2</v>
      </c>
      <c r="AW15" s="845">
        <v>-55.404145</v>
      </c>
      <c r="AX15" s="845">
        <v>69.172608999999994</v>
      </c>
      <c r="AY15" s="845">
        <v>7.0292089999999998</v>
      </c>
      <c r="AZ15" s="845">
        <v>52.711271000000004</v>
      </c>
      <c r="BA15" s="845">
        <v>1067.1774109999999</v>
      </c>
      <c r="BB15" s="845">
        <v>1.4527999999999999E-2</v>
      </c>
      <c r="BC15" s="845">
        <v>2.1999999999999999E-2</v>
      </c>
      <c r="BD15" s="845">
        <v>59.559095999999997</v>
      </c>
      <c r="BE15" s="845">
        <v>79.360052999999994</v>
      </c>
      <c r="BF15" s="845">
        <v>138.61208199999999</v>
      </c>
      <c r="BG15" s="845">
        <v>0.33790700000000001</v>
      </c>
      <c r="BH15" s="845">
        <v>2.6121999999999999E-2</v>
      </c>
      <c r="BI15" s="845">
        <v>9.6000000000000002E-5</v>
      </c>
      <c r="BJ15" s="845">
        <v>1.128E-2</v>
      </c>
      <c r="BK15" s="845">
        <v>43.982666000000002</v>
      </c>
      <c r="BL15" s="845">
        <v>53.465242000000003</v>
      </c>
      <c r="BM15" s="845">
        <v>64.177925000000002</v>
      </c>
      <c r="BN15" s="845">
        <v>217.518394</v>
      </c>
      <c r="BO15" s="845">
        <v>499.13492300000001</v>
      </c>
      <c r="BP15" s="845">
        <v>463.339068</v>
      </c>
      <c r="BQ15" s="845">
        <v>304</v>
      </c>
      <c r="BR15" s="845">
        <v>212.10634400000001</v>
      </c>
      <c r="BS15" s="845">
        <v>7.7573429999999997</v>
      </c>
      <c r="BT15" s="845">
        <v>6.5016100000000003</v>
      </c>
      <c r="BU15" s="845">
        <v>1.834247</v>
      </c>
      <c r="BV15" s="845">
        <v>3.7183830000000002</v>
      </c>
      <c r="BW15" s="845">
        <v>1.8671420000000001</v>
      </c>
      <c r="BX15" s="845">
        <v>3.8888210000000001</v>
      </c>
      <c r="BY15" s="845">
        <v>-22.227547000000001</v>
      </c>
      <c r="BZ15" s="845">
        <v>-36.127183000000002</v>
      </c>
      <c r="CA15" s="845">
        <v>2.457274</v>
      </c>
      <c r="CB15" s="845">
        <v>39.051163000000003</v>
      </c>
      <c r="CC15" s="845">
        <v>66.646569999999997</v>
      </c>
      <c r="CD15" s="845">
        <v>5.7578630000000004</v>
      </c>
      <c r="CE15" s="845">
        <v>24.605567000000001</v>
      </c>
      <c r="CF15" s="845">
        <v>6.4445000000000002E-2</v>
      </c>
      <c r="CG15" s="845">
        <v>2.9700000000000001E-4</v>
      </c>
      <c r="CH15" s="845">
        <v>5.7044999999999998E-2</v>
      </c>
      <c r="CI15" s="845">
        <v>0.12039800000000001</v>
      </c>
      <c r="CJ15" s="845">
        <v>5.6200700000000001</v>
      </c>
      <c r="CK15" s="845">
        <v>519.26184000000001</v>
      </c>
      <c r="CL15" s="845">
        <v>53.316803999999998</v>
      </c>
      <c r="CM15" s="845">
        <v>762.59550100000001</v>
      </c>
      <c r="CN15" s="845">
        <v>900.24288300000001</v>
      </c>
      <c r="CO15" s="845">
        <v>336.24429300000003</v>
      </c>
      <c r="CP15" s="845">
        <v>835.03734899999995</v>
      </c>
      <c r="CQ15" s="845">
        <v>0</v>
      </c>
      <c r="CR15" s="845">
        <v>0</v>
      </c>
      <c r="CS15" s="845">
        <v>13.095912</v>
      </c>
      <c r="CT15" s="845">
        <v>109.279622</v>
      </c>
      <c r="CU15" s="845">
        <v>824.52898500000003</v>
      </c>
      <c r="CV15" s="845">
        <v>190.495915</v>
      </c>
      <c r="CW15" s="845">
        <v>1850.325961</v>
      </c>
      <c r="CX15" s="845">
        <v>1318.283962</v>
      </c>
      <c r="CY15" s="845">
        <v>480.06242900000001</v>
      </c>
      <c r="CZ15" s="845">
        <v>97.072965999999994</v>
      </c>
      <c r="DA15" s="845" t="s">
        <v>798</v>
      </c>
      <c r="DB15" s="845">
        <v>125.19963799999999</v>
      </c>
      <c r="DC15" s="845">
        <v>60.831094999999998</v>
      </c>
      <c r="DD15" s="845">
        <v>60.829858999999999</v>
      </c>
      <c r="DE15" s="845">
        <v>133.426526</v>
      </c>
      <c r="DF15" s="845">
        <v>74.576108000000005</v>
      </c>
      <c r="DG15" s="845">
        <v>75.632159000000001</v>
      </c>
      <c r="DH15" s="845">
        <v>199.10938999999999</v>
      </c>
      <c r="DI15" s="845" t="s">
        <v>798</v>
      </c>
      <c r="DJ15" s="845">
        <v>244.25640799999999</v>
      </c>
      <c r="DK15" s="845">
        <v>6.4445000000000002E-2</v>
      </c>
      <c r="DL15" s="845">
        <v>0.14577599999999999</v>
      </c>
      <c r="DM15" s="845">
        <v>40.827635999999998</v>
      </c>
      <c r="DN15" s="845">
        <v>0.281003</v>
      </c>
      <c r="DO15" s="845">
        <v>8.5599999999999999E-4</v>
      </c>
      <c r="DP15" s="845">
        <v>6.9509999999999997E-3</v>
      </c>
      <c r="DQ15" s="845">
        <v>3.2139999999999998E-3</v>
      </c>
      <c r="DR15" s="845">
        <v>6.5600000000000001E-4</v>
      </c>
      <c r="DS15" s="845">
        <v>0</v>
      </c>
      <c r="DT15" s="845">
        <v>11</v>
      </c>
      <c r="DU15" s="845">
        <v>-23.59</v>
      </c>
      <c r="DV15" s="845">
        <v>2.73</v>
      </c>
      <c r="DW15" s="845">
        <v>2.69</v>
      </c>
      <c r="DX15" s="845">
        <v>47.42</v>
      </c>
      <c r="DY15" s="845">
        <v>752.15</v>
      </c>
      <c r="DZ15" s="845">
        <v>1.1399999999999999</v>
      </c>
      <c r="EA15" s="845">
        <v>7.48</v>
      </c>
      <c r="EB15" s="845">
        <v>9.16</v>
      </c>
      <c r="EC15" s="845">
        <v>0</v>
      </c>
      <c r="ED15" s="845">
        <v>0.25</v>
      </c>
      <c r="EE15" s="845">
        <v>2000</v>
      </c>
      <c r="EF15" s="845">
        <v>6.67</v>
      </c>
    </row>
    <row r="16" spans="1:140" x14ac:dyDescent="0.2">
      <c r="A16" s="845">
        <v>12</v>
      </c>
      <c r="B16" s="845">
        <v>12</v>
      </c>
      <c r="C16" s="845">
        <v>177.75871000000001</v>
      </c>
      <c r="D16" s="845">
        <v>78.720174999999998</v>
      </c>
      <c r="E16" s="845">
        <v>386.24393300000003</v>
      </c>
      <c r="F16" s="845">
        <v>63.484197000000002</v>
      </c>
      <c r="G16" s="845">
        <v>1</v>
      </c>
      <c r="H16" s="845">
        <v>0.11022700000000001</v>
      </c>
      <c r="I16" s="845">
        <v>2.7102999999999999E-2</v>
      </c>
      <c r="J16" s="845">
        <v>0</v>
      </c>
      <c r="K16" s="845">
        <v>0</v>
      </c>
      <c r="L16" s="845">
        <v>2.7102999999999999E-2</v>
      </c>
      <c r="M16" s="845" t="s">
        <v>798</v>
      </c>
      <c r="N16" s="845">
        <v>1.4500000000000001E-2</v>
      </c>
      <c r="O16" s="845">
        <v>1.2520999999999999E-2</v>
      </c>
      <c r="P16" s="845">
        <v>0.53347599999999995</v>
      </c>
      <c r="Q16" s="845">
        <v>0.46652399999999999</v>
      </c>
      <c r="R16" s="845">
        <v>0.84973900000000002</v>
      </c>
      <c r="S16" s="845">
        <v>1</v>
      </c>
      <c r="T16" s="845">
        <v>482.479895</v>
      </c>
      <c r="U16" s="845">
        <v>19.299195999999998</v>
      </c>
      <c r="V16" s="845">
        <v>245.77340100000001</v>
      </c>
      <c r="W16" s="845">
        <v>702.20629099999996</v>
      </c>
      <c r="X16" s="845">
        <v>33.068143999999997</v>
      </c>
      <c r="Y16" s="845">
        <v>18.974274999999999</v>
      </c>
      <c r="Z16" s="845">
        <v>54.206349000000003</v>
      </c>
      <c r="AA16" s="845">
        <v>0</v>
      </c>
      <c r="AB16" s="845">
        <v>12.721177000000001</v>
      </c>
      <c r="AC16" s="845">
        <v>0</v>
      </c>
      <c r="AD16" s="845">
        <v>113.012557</v>
      </c>
      <c r="AE16" s="845" t="s">
        <v>798</v>
      </c>
      <c r="AF16" s="845">
        <v>8.9669000000000008</v>
      </c>
      <c r="AG16" s="845">
        <v>115.85288</v>
      </c>
      <c r="AH16" s="845">
        <v>102.811914</v>
      </c>
      <c r="AI16" s="845">
        <v>6.0977600000000001</v>
      </c>
      <c r="AJ16" s="845">
        <v>372.50417599999997</v>
      </c>
      <c r="AK16" s="845">
        <v>4.6299999999999998E-4</v>
      </c>
      <c r="AL16" s="845">
        <v>0.18984999999999999</v>
      </c>
      <c r="AM16" s="845">
        <v>0.18976199999999999</v>
      </c>
      <c r="AN16" s="845">
        <v>0.36758999999999997</v>
      </c>
      <c r="AO16" s="845">
        <v>0.24974099999999999</v>
      </c>
      <c r="AP16" s="845">
        <v>1</v>
      </c>
      <c r="AQ16" s="845">
        <v>3.0409999999999999E-3</v>
      </c>
      <c r="AR16" s="845">
        <v>4.3404999999999999E-2</v>
      </c>
      <c r="AS16" s="845">
        <v>6.5471000000000001E-2</v>
      </c>
      <c r="AT16" s="845">
        <v>0.93452900000000005</v>
      </c>
      <c r="AU16" s="845">
        <v>0.11022700000000001</v>
      </c>
      <c r="AV16" s="845">
        <v>91.2</v>
      </c>
      <c r="AW16" s="845">
        <v>-12.479825</v>
      </c>
      <c r="AX16" s="845">
        <v>74.710227000000003</v>
      </c>
      <c r="AY16" s="845">
        <v>7.5211949999999996</v>
      </c>
      <c r="AZ16" s="845">
        <v>56.850352000000001</v>
      </c>
      <c r="BA16" s="845">
        <v>1133.5445299999999</v>
      </c>
      <c r="BB16" s="845">
        <v>1.4432E-2</v>
      </c>
      <c r="BC16" s="845">
        <v>1.2520999999999999E-2</v>
      </c>
      <c r="BD16" s="845">
        <v>87.093773999999996</v>
      </c>
      <c r="BE16" s="845">
        <v>79.667422000000002</v>
      </c>
      <c r="BF16" s="845">
        <v>140.37847600000001</v>
      </c>
      <c r="BG16" s="845">
        <v>0.40549000000000002</v>
      </c>
      <c r="BH16" s="845">
        <v>2.4198999999999998E-2</v>
      </c>
      <c r="BI16" s="845">
        <v>5.1999999999999997E-5</v>
      </c>
      <c r="BJ16" s="845">
        <v>1.1176E-2</v>
      </c>
      <c r="BK16" s="845">
        <v>42.937283999999998</v>
      </c>
      <c r="BL16" s="845">
        <v>54.480412000000001</v>
      </c>
      <c r="BM16" s="845">
        <v>64.634649999999993</v>
      </c>
      <c r="BN16" s="845">
        <v>202.78969000000001</v>
      </c>
      <c r="BO16" s="845">
        <v>534.52231500000005</v>
      </c>
      <c r="BP16" s="845">
        <v>455.80214000000001</v>
      </c>
      <c r="BQ16" s="845">
        <v>334.4</v>
      </c>
      <c r="BR16" s="845">
        <v>218.78899100000001</v>
      </c>
      <c r="BS16" s="845">
        <v>9.0940639999999995</v>
      </c>
      <c r="BT16" s="845">
        <v>6.6078789999999996</v>
      </c>
      <c r="BU16" s="845">
        <v>1.631678</v>
      </c>
      <c r="BV16" s="845">
        <v>3.9473509999999998</v>
      </c>
      <c r="BW16" s="845">
        <v>1.6645730000000001</v>
      </c>
      <c r="BX16" s="845">
        <v>4.0968859999999996</v>
      </c>
      <c r="BY16" s="845">
        <v>-24.342072999999999</v>
      </c>
      <c r="BZ16" s="845">
        <v>-31.501645</v>
      </c>
      <c r="CA16" s="845">
        <v>2.6426419999999999</v>
      </c>
      <c r="CB16" s="845">
        <v>41.784418000000002</v>
      </c>
      <c r="CC16" s="845">
        <v>65.707982999999999</v>
      </c>
      <c r="CD16" s="845">
        <v>6.7834450000000004</v>
      </c>
      <c r="CE16" s="845">
        <v>21.281490999999999</v>
      </c>
      <c r="CF16" s="845">
        <v>4.6446000000000001E-2</v>
      </c>
      <c r="CG16" s="845">
        <v>0</v>
      </c>
      <c r="CH16" s="845">
        <v>5.534E-2</v>
      </c>
      <c r="CI16" s="845">
        <v>8.4084999999999993E-2</v>
      </c>
      <c r="CJ16" s="845">
        <v>5.6746059999999998</v>
      </c>
      <c r="CK16" s="845">
        <v>547.73136699999998</v>
      </c>
      <c r="CL16" s="845">
        <v>0</v>
      </c>
      <c r="CM16" s="845">
        <v>837.15371200000004</v>
      </c>
      <c r="CN16" s="845" t="s">
        <v>798</v>
      </c>
      <c r="CO16" s="845">
        <v>428.71634899999998</v>
      </c>
      <c r="CP16" s="845">
        <v>790.00263600000005</v>
      </c>
      <c r="CQ16" s="845">
        <v>0</v>
      </c>
      <c r="CR16" s="845">
        <v>0</v>
      </c>
      <c r="CS16" s="845">
        <v>13.363412</v>
      </c>
      <c r="CT16" s="845">
        <v>114.696721</v>
      </c>
      <c r="CU16" s="845">
        <v>1155.789532</v>
      </c>
      <c r="CV16" s="845">
        <v>221.67755600000001</v>
      </c>
      <c r="CW16" s="845">
        <v>1914.8106479999999</v>
      </c>
      <c r="CX16" s="845">
        <v>1448.602695</v>
      </c>
      <c r="CY16" s="845">
        <v>0</v>
      </c>
      <c r="CZ16" s="845">
        <v>76.783078000000003</v>
      </c>
      <c r="DA16" s="845" t="s">
        <v>798</v>
      </c>
      <c r="DB16" s="845">
        <v>0</v>
      </c>
      <c r="DC16" s="845">
        <v>60.833280000000002</v>
      </c>
      <c r="DD16" s="845">
        <v>60.81156</v>
      </c>
      <c r="DE16" s="845">
        <v>0</v>
      </c>
      <c r="DF16" s="845">
        <v>74.260526999999996</v>
      </c>
      <c r="DG16" s="845">
        <v>77.415211999999997</v>
      </c>
      <c r="DH16" s="845">
        <v>0</v>
      </c>
      <c r="DI16" s="845" t="s">
        <v>798</v>
      </c>
      <c r="DJ16" s="845">
        <v>246.15554700000001</v>
      </c>
      <c r="DK16" s="845">
        <v>4.6446000000000001E-2</v>
      </c>
      <c r="DL16" s="845">
        <v>0.115589</v>
      </c>
      <c r="DM16" s="845">
        <v>42.398476000000002</v>
      </c>
      <c r="DN16" s="845">
        <v>0.28372999999999998</v>
      </c>
      <c r="DO16" s="845">
        <v>2.04E-4</v>
      </c>
      <c r="DP16" s="845">
        <v>3.9060000000000002E-3</v>
      </c>
      <c r="DQ16" s="845">
        <v>1.8090000000000001E-3</v>
      </c>
      <c r="DR16" s="845">
        <v>3.4099999999999999E-4</v>
      </c>
      <c r="DS16" s="845">
        <v>0</v>
      </c>
      <c r="DT16" s="845">
        <v>12</v>
      </c>
      <c r="DU16" s="845">
        <v>-64.17</v>
      </c>
      <c r="DV16" s="845">
        <v>2.1800000000000002</v>
      </c>
      <c r="DW16" s="845">
        <v>2.15</v>
      </c>
      <c r="DX16" s="845">
        <v>44.61</v>
      </c>
      <c r="DY16" s="845">
        <v>663.35</v>
      </c>
      <c r="DZ16" s="845">
        <v>1.1000000000000001</v>
      </c>
      <c r="EA16" s="845">
        <v>7.32</v>
      </c>
      <c r="EB16" s="845">
        <v>9</v>
      </c>
      <c r="EC16" s="845">
        <v>0</v>
      </c>
      <c r="ED16" s="845">
        <v>0.25</v>
      </c>
      <c r="EE16" s="845">
        <v>2000</v>
      </c>
      <c r="EF16" s="845">
        <v>7.7859999999999996</v>
      </c>
    </row>
    <row r="17" spans="1:136" x14ac:dyDescent="0.2">
      <c r="A17" s="845">
        <v>13</v>
      </c>
      <c r="B17" s="845">
        <v>1</v>
      </c>
      <c r="C17" s="845">
        <v>197.81613899999999</v>
      </c>
      <c r="D17" s="845">
        <v>101.71506100000001</v>
      </c>
      <c r="E17" s="845">
        <v>487.95899400000002</v>
      </c>
      <c r="F17" s="845">
        <v>67.150414999999995</v>
      </c>
      <c r="G17" s="845">
        <v>1</v>
      </c>
      <c r="H17" s="845">
        <v>0.10942300000000001</v>
      </c>
      <c r="I17" s="845">
        <v>2.477E-2</v>
      </c>
      <c r="J17" s="845">
        <v>0</v>
      </c>
      <c r="K17" s="845">
        <v>0</v>
      </c>
      <c r="L17" s="845">
        <v>2.477E-2</v>
      </c>
      <c r="M17" s="845" t="s">
        <v>798</v>
      </c>
      <c r="N17" s="845">
        <v>1.4664E-2</v>
      </c>
      <c r="O17" s="845">
        <v>1.0159E-2</v>
      </c>
      <c r="P17" s="845">
        <v>0.51920699999999997</v>
      </c>
      <c r="Q17" s="845">
        <v>0.48079300000000003</v>
      </c>
      <c r="R17" s="845">
        <v>0.888791</v>
      </c>
      <c r="S17" s="845">
        <v>1</v>
      </c>
      <c r="T17" s="845">
        <v>510.34315600000002</v>
      </c>
      <c r="U17" s="845">
        <v>20.413726</v>
      </c>
      <c r="V17" s="845">
        <v>254.056499</v>
      </c>
      <c r="W17" s="845">
        <v>696.98350800000003</v>
      </c>
      <c r="X17" s="845">
        <v>32.826771999999998</v>
      </c>
      <c r="Y17" s="845">
        <v>17.301309</v>
      </c>
      <c r="Z17" s="845">
        <v>49.539746000000001</v>
      </c>
      <c r="AA17" s="845" t="s">
        <v>798</v>
      </c>
      <c r="AB17" s="845" t="s">
        <v>798</v>
      </c>
      <c r="AC17" s="845" t="s">
        <v>798</v>
      </c>
      <c r="AD17" s="845" t="s">
        <v>798</v>
      </c>
      <c r="AE17" s="845" t="s">
        <v>798</v>
      </c>
      <c r="AF17" s="845" t="s">
        <v>798</v>
      </c>
      <c r="AG17" s="845">
        <v>119.816436</v>
      </c>
      <c r="AH17" s="845">
        <v>102.764701</v>
      </c>
      <c r="AI17" s="845" t="s">
        <v>798</v>
      </c>
      <c r="AJ17" s="845">
        <v>391.89985000000001</v>
      </c>
      <c r="AK17" s="845">
        <v>5.1599999999999997E-4</v>
      </c>
      <c r="AL17" s="845">
        <v>0.18829199999999999</v>
      </c>
      <c r="AM17" s="845">
        <v>0.188195</v>
      </c>
      <c r="AN17" s="845">
        <v>0.35771500000000001</v>
      </c>
      <c r="AO17" s="845">
        <v>0.24982699999999999</v>
      </c>
      <c r="AP17" s="845">
        <v>1</v>
      </c>
      <c r="AQ17" s="845">
        <v>1.2689999999999999E-3</v>
      </c>
      <c r="AR17" s="845">
        <v>3.0204000000000002E-2</v>
      </c>
      <c r="AS17" s="845">
        <v>4.0323999999999999E-2</v>
      </c>
      <c r="AT17" s="845">
        <v>0.95967599999999997</v>
      </c>
      <c r="AU17" s="845">
        <v>0.10942300000000001</v>
      </c>
      <c r="AV17" s="845">
        <v>91.2</v>
      </c>
      <c r="AW17" s="845">
        <v>10.515060999999999</v>
      </c>
      <c r="AX17" s="845">
        <v>75.552525000000003</v>
      </c>
      <c r="AY17" s="845">
        <v>7.940105</v>
      </c>
      <c r="AZ17" s="845">
        <v>64.635039000000006</v>
      </c>
      <c r="BA17" s="845">
        <v>1185.3784619999999</v>
      </c>
      <c r="BB17" s="845">
        <v>1.4500000000000001E-2</v>
      </c>
      <c r="BC17" s="845">
        <v>1.0159E-2</v>
      </c>
      <c r="BD17" s="845">
        <v>95.689772000000005</v>
      </c>
      <c r="BE17" s="845">
        <v>79.640625</v>
      </c>
      <c r="BF17" s="845">
        <v>140.40161499999999</v>
      </c>
      <c r="BG17" s="845">
        <v>0.53408199999999995</v>
      </c>
      <c r="BH17" s="845">
        <v>2.0284E-2</v>
      </c>
      <c r="BI17" s="845">
        <v>1.4E-5</v>
      </c>
      <c r="BJ17" s="845">
        <v>1.1075E-2</v>
      </c>
      <c r="BK17" s="845">
        <v>41.415903</v>
      </c>
      <c r="BL17" s="845">
        <v>53.676920000000003</v>
      </c>
      <c r="BM17" s="845">
        <v>64.836275000000001</v>
      </c>
      <c r="BN17" s="845">
        <v>183.79576299999999</v>
      </c>
      <c r="BO17" s="845">
        <v>560.47123699999997</v>
      </c>
      <c r="BP17" s="845">
        <v>458.75617599999998</v>
      </c>
      <c r="BQ17" s="845">
        <v>364.8</v>
      </c>
      <c r="BR17" s="845">
        <v>241.81970999999999</v>
      </c>
      <c r="BS17" s="845">
        <v>10.317147</v>
      </c>
      <c r="BT17" s="845">
        <v>6.955654</v>
      </c>
      <c r="BU17" s="845">
        <v>1.3828830000000001</v>
      </c>
      <c r="BV17" s="845">
        <v>3.746105</v>
      </c>
      <c r="BW17" s="845">
        <v>1.415778</v>
      </c>
      <c r="BX17" s="845">
        <v>3.8560270000000001</v>
      </c>
      <c r="BY17" s="845">
        <v>-25.218543</v>
      </c>
      <c r="BZ17" s="845">
        <v>-29.081015000000001</v>
      </c>
      <c r="CA17" s="845">
        <v>2.9964729999999999</v>
      </c>
      <c r="CB17" s="845">
        <v>44.111694999999997</v>
      </c>
      <c r="CC17" s="845">
        <v>64.865790000000004</v>
      </c>
      <c r="CD17" s="845">
        <v>7.4883110000000004</v>
      </c>
      <c r="CE17" s="845">
        <v>19.093247000000002</v>
      </c>
      <c r="CF17" s="845">
        <v>3.1473000000000001E-2</v>
      </c>
      <c r="CG17" s="845" t="s">
        <v>798</v>
      </c>
      <c r="CH17" s="845">
        <v>5.6030000000000003E-2</v>
      </c>
      <c r="CI17" s="845">
        <v>5.7773999999999999E-2</v>
      </c>
      <c r="CJ17" s="845">
        <v>5.489414</v>
      </c>
      <c r="CK17" s="845">
        <v>571.07554200000004</v>
      </c>
      <c r="CL17" s="845" t="s">
        <v>798</v>
      </c>
      <c r="CM17" s="845">
        <v>967.71210699999995</v>
      </c>
      <c r="CN17" s="845" t="s">
        <v>798</v>
      </c>
      <c r="CO17" s="845">
        <v>535.260358</v>
      </c>
      <c r="CP17" s="845">
        <v>773.64595899999995</v>
      </c>
      <c r="CQ17" s="845">
        <v>0</v>
      </c>
      <c r="CR17" s="845">
        <v>0</v>
      </c>
      <c r="CS17" s="845">
        <v>13.632600999999999</v>
      </c>
      <c r="CT17" s="845">
        <v>120.449946</v>
      </c>
      <c r="CU17" s="845">
        <v>467.14953700000001</v>
      </c>
      <c r="CV17" s="845">
        <v>217.99796499999999</v>
      </c>
      <c r="CW17" s="845">
        <v>1966.0354709999999</v>
      </c>
      <c r="CX17" s="845">
        <v>1595.4418680000001</v>
      </c>
      <c r="CY17" s="845" t="s">
        <v>798</v>
      </c>
      <c r="CZ17" s="845">
        <v>66.106583999999998</v>
      </c>
      <c r="DA17" s="845" t="s">
        <v>798</v>
      </c>
      <c r="DB17" s="845" t="s">
        <v>798</v>
      </c>
      <c r="DC17" s="845" t="s">
        <v>798</v>
      </c>
      <c r="DD17" s="845">
        <v>60.847467000000002</v>
      </c>
      <c r="DE17" s="845" t="s">
        <v>798</v>
      </c>
      <c r="DF17" s="845" t="s">
        <v>798</v>
      </c>
      <c r="DG17" s="845">
        <v>77.487262000000001</v>
      </c>
      <c r="DH17" s="845" t="s">
        <v>798</v>
      </c>
      <c r="DI17" s="845" t="s">
        <v>798</v>
      </c>
      <c r="DJ17" s="845">
        <v>248.30535499999999</v>
      </c>
      <c r="DK17" s="845">
        <v>3.1473000000000001E-2</v>
      </c>
      <c r="DL17" s="845">
        <v>0.104452</v>
      </c>
      <c r="DM17" s="845">
        <v>41.945300000000003</v>
      </c>
      <c r="DN17" s="845">
        <v>0.27447100000000002</v>
      </c>
      <c r="DO17" s="845">
        <v>1.8E-5</v>
      </c>
      <c r="DP17" s="845">
        <v>1.6949999999999999E-3</v>
      </c>
      <c r="DQ17" s="845">
        <v>7.9600000000000005E-4</v>
      </c>
      <c r="DR17" s="845">
        <v>1.4100000000000001E-4</v>
      </c>
      <c r="DS17" s="845">
        <v>0</v>
      </c>
      <c r="DT17" s="845">
        <v>13</v>
      </c>
      <c r="DU17" s="845">
        <v>-101.24</v>
      </c>
      <c r="DV17" s="845">
        <v>1.66</v>
      </c>
      <c r="DW17" s="845">
        <v>1.63</v>
      </c>
      <c r="DX17" s="845">
        <v>41.92</v>
      </c>
      <c r="DY17" s="845">
        <v>579.51</v>
      </c>
      <c r="DZ17" s="845">
        <v>1.05</v>
      </c>
      <c r="EA17" s="845">
        <v>7.17</v>
      </c>
      <c r="EB17" s="845">
        <v>8.85</v>
      </c>
      <c r="EC17" s="845">
        <v>0</v>
      </c>
      <c r="ED17" s="845">
        <v>0.25</v>
      </c>
      <c r="EE17" s="845">
        <v>2000</v>
      </c>
      <c r="EF17" s="845">
        <v>8.43</v>
      </c>
    </row>
    <row r="18" spans="1:136" x14ac:dyDescent="0.2">
      <c r="A18" s="845">
        <v>14</v>
      </c>
      <c r="B18" s="845">
        <v>2</v>
      </c>
      <c r="C18" s="845">
        <v>207.88735700000001</v>
      </c>
      <c r="D18" s="845">
        <v>105.902434</v>
      </c>
      <c r="E18" s="845">
        <v>593.86142800000005</v>
      </c>
      <c r="F18" s="845">
        <v>69.126604999999998</v>
      </c>
      <c r="G18" s="845">
        <v>1</v>
      </c>
      <c r="H18" s="845">
        <v>8.7140999999999996E-2</v>
      </c>
      <c r="I18" s="845">
        <v>2.4053000000000001E-2</v>
      </c>
      <c r="J18" s="845">
        <v>0</v>
      </c>
      <c r="K18" s="845">
        <v>0</v>
      </c>
      <c r="L18" s="845">
        <v>2.4053000000000001E-2</v>
      </c>
      <c r="M18" s="845" t="s">
        <v>798</v>
      </c>
      <c r="N18" s="845">
        <v>1.4628E-2</v>
      </c>
      <c r="O18" s="845">
        <v>9.3080000000000003E-3</v>
      </c>
      <c r="P18" s="845">
        <v>0.48975099999999999</v>
      </c>
      <c r="Q18" s="845">
        <v>0.51024899999999995</v>
      </c>
      <c r="R18" s="845">
        <v>0.91996599999999995</v>
      </c>
      <c r="S18" s="845">
        <v>1</v>
      </c>
      <c r="T18" s="845">
        <v>525.36219800000003</v>
      </c>
      <c r="U18" s="845">
        <v>21.014488</v>
      </c>
      <c r="V18" s="845">
        <v>259.92606599999999</v>
      </c>
      <c r="W18" s="845">
        <v>691.99528999999995</v>
      </c>
      <c r="X18" s="845">
        <v>26.142439</v>
      </c>
      <c r="Y18" s="845">
        <v>16.564049000000001</v>
      </c>
      <c r="Z18" s="845">
        <v>48.105449</v>
      </c>
      <c r="AA18" s="845" t="s">
        <v>798</v>
      </c>
      <c r="AB18" s="845" t="s">
        <v>798</v>
      </c>
      <c r="AC18" s="845" t="s">
        <v>798</v>
      </c>
      <c r="AD18" s="845" t="s">
        <v>798</v>
      </c>
      <c r="AE18" s="845" t="s">
        <v>798</v>
      </c>
      <c r="AF18" s="845" t="s">
        <v>798</v>
      </c>
      <c r="AG18" s="845">
        <v>123.78021200000001</v>
      </c>
      <c r="AH18" s="845">
        <v>102.712383</v>
      </c>
      <c r="AI18" s="845" t="s">
        <v>798</v>
      </c>
      <c r="AJ18" s="845">
        <v>410.474267</v>
      </c>
      <c r="AK18" s="845">
        <v>1.681E-3</v>
      </c>
      <c r="AL18" s="845">
        <v>0.186838</v>
      </c>
      <c r="AM18" s="845">
        <v>0.186524</v>
      </c>
      <c r="AN18" s="845">
        <v>0.35322500000000001</v>
      </c>
      <c r="AO18" s="845">
        <v>0.249248</v>
      </c>
      <c r="AP18" s="845">
        <v>1</v>
      </c>
      <c r="AQ18" s="845">
        <v>5.3499999999999999E-4</v>
      </c>
      <c r="AR18" s="845">
        <v>2.0768999999999999E-2</v>
      </c>
      <c r="AS18" s="845">
        <v>2.5104999999999999E-2</v>
      </c>
      <c r="AT18" s="845">
        <v>0.97489499999999996</v>
      </c>
      <c r="AU18" s="845">
        <v>8.7140999999999996E-2</v>
      </c>
      <c r="AV18" s="845">
        <v>91.2</v>
      </c>
      <c r="AW18" s="845">
        <v>14.702434</v>
      </c>
      <c r="AX18" s="845">
        <v>75.140387000000004</v>
      </c>
      <c r="AY18" s="845">
        <v>8.2500839999999993</v>
      </c>
      <c r="AZ18" s="845">
        <v>65.756951000000001</v>
      </c>
      <c r="BA18" s="845">
        <v>1216.813005</v>
      </c>
      <c r="BB18" s="845">
        <v>1.4664E-2</v>
      </c>
      <c r="BC18" s="845">
        <v>9.3080000000000003E-3</v>
      </c>
      <c r="BD18" s="845">
        <v>90.969387999999995</v>
      </c>
      <c r="BE18" s="845">
        <v>77.847097000000005</v>
      </c>
      <c r="BF18" s="845">
        <v>133.420355</v>
      </c>
      <c r="BG18" s="845">
        <v>0.54194100000000001</v>
      </c>
      <c r="BH18" s="845">
        <v>2.0843E-2</v>
      </c>
      <c r="BI18" s="845">
        <v>3.0000000000000001E-6</v>
      </c>
      <c r="BJ18" s="845">
        <v>1.0972000000000001E-2</v>
      </c>
      <c r="BK18" s="845">
        <v>40.526744999999998</v>
      </c>
      <c r="BL18" s="845">
        <v>51.717731000000001</v>
      </c>
      <c r="BM18" s="845">
        <v>64.556240000000003</v>
      </c>
      <c r="BN18" s="845">
        <v>176.945266</v>
      </c>
      <c r="BO18" s="845">
        <v>568.06868599999996</v>
      </c>
      <c r="BP18" s="845">
        <v>462.16625199999999</v>
      </c>
      <c r="BQ18" s="845">
        <v>395.2</v>
      </c>
      <c r="BR18" s="845">
        <v>259.77086000000003</v>
      </c>
      <c r="BS18" s="845">
        <v>11.441004</v>
      </c>
      <c r="BT18" s="845">
        <v>7.0842980000000004</v>
      </c>
      <c r="BU18" s="845">
        <v>1.212134</v>
      </c>
      <c r="BV18" s="845">
        <v>3.3990109999999998</v>
      </c>
      <c r="BW18" s="845">
        <v>1.2450289999999999</v>
      </c>
      <c r="BX18" s="845">
        <v>3.4654739999999999</v>
      </c>
      <c r="BY18" s="845">
        <v>-25.986795999999998</v>
      </c>
      <c r="BZ18" s="845">
        <v>-26.970102000000001</v>
      </c>
      <c r="CA18" s="845">
        <v>3.055857</v>
      </c>
      <c r="CB18" s="845">
        <v>45.833801000000001</v>
      </c>
      <c r="CC18" s="845">
        <v>64.086748999999998</v>
      </c>
      <c r="CD18" s="845">
        <v>8.1209190000000007</v>
      </c>
      <c r="CE18" s="845">
        <v>17.010470000000002</v>
      </c>
      <c r="CF18" s="845">
        <v>2.1304E-2</v>
      </c>
      <c r="CG18" s="845" t="s">
        <v>798</v>
      </c>
      <c r="CH18" s="845">
        <v>4.0346E-2</v>
      </c>
      <c r="CI18" s="845">
        <v>2.7713999999999999E-2</v>
      </c>
      <c r="CJ18" s="845">
        <v>5.3859620000000001</v>
      </c>
      <c r="CK18" s="845">
        <v>575.87178400000005</v>
      </c>
      <c r="CL18" s="845" t="s">
        <v>798</v>
      </c>
      <c r="CM18" s="845">
        <v>1075.1032419999999</v>
      </c>
      <c r="CN18" s="845" t="s">
        <v>798</v>
      </c>
      <c r="CO18" s="845">
        <v>586.62223500000005</v>
      </c>
      <c r="CP18" s="845">
        <v>805.81792399999995</v>
      </c>
      <c r="CQ18" s="845">
        <v>0</v>
      </c>
      <c r="CR18" s="845">
        <v>0</v>
      </c>
      <c r="CS18" s="845">
        <v>13.885396</v>
      </c>
      <c r="CT18" s="845">
        <v>124.22641299999999</v>
      </c>
      <c r="CU18" s="845">
        <v>828.942857</v>
      </c>
      <c r="CV18" s="845">
        <v>202.98645999999999</v>
      </c>
      <c r="CW18" s="845">
        <v>1997.6170850000001</v>
      </c>
      <c r="CX18" s="845">
        <v>1816.5794100000001</v>
      </c>
      <c r="CY18" s="845" t="s">
        <v>798</v>
      </c>
      <c r="CZ18" s="845">
        <v>49.580708000000001</v>
      </c>
      <c r="DA18" s="845" t="s">
        <v>798</v>
      </c>
      <c r="DB18" s="845" t="s">
        <v>798</v>
      </c>
      <c r="DC18" s="845" t="s">
        <v>798</v>
      </c>
      <c r="DD18" s="845">
        <v>60.856333999999997</v>
      </c>
      <c r="DE18" s="845" t="s">
        <v>798</v>
      </c>
      <c r="DF18" s="845" t="s">
        <v>798</v>
      </c>
      <c r="DG18" s="845">
        <v>76.226592999999994</v>
      </c>
      <c r="DH18" s="845" t="s">
        <v>798</v>
      </c>
      <c r="DI18" s="845" t="s">
        <v>798</v>
      </c>
      <c r="DJ18" s="845">
        <v>248.3903</v>
      </c>
      <c r="DK18" s="845">
        <v>2.1304E-2</v>
      </c>
      <c r="DL18" s="845">
        <v>0.104309</v>
      </c>
      <c r="DM18" s="845">
        <v>41.292910999999997</v>
      </c>
      <c r="DN18" s="845">
        <v>0.26929799999999998</v>
      </c>
      <c r="DO18" s="845">
        <v>0</v>
      </c>
      <c r="DP18" s="845">
        <v>7.2099999999999996E-4</v>
      </c>
      <c r="DQ18" s="845">
        <v>3.4099999999999999E-4</v>
      </c>
      <c r="DR18" s="845">
        <v>5.5000000000000002E-5</v>
      </c>
      <c r="DS18" s="845">
        <v>0</v>
      </c>
      <c r="DT18" s="845">
        <v>14</v>
      </c>
      <c r="DU18" s="845">
        <v>-134.74</v>
      </c>
      <c r="DV18" s="845">
        <v>1.17</v>
      </c>
      <c r="DW18" s="845">
        <v>1.1399999999999999</v>
      </c>
      <c r="DX18" s="845">
        <v>39.35</v>
      </c>
      <c r="DY18" s="845">
        <v>500.46</v>
      </c>
      <c r="DZ18" s="845">
        <v>1.01</v>
      </c>
      <c r="EA18" s="845">
        <v>7.02</v>
      </c>
      <c r="EB18" s="845">
        <v>8.6999999999999993</v>
      </c>
      <c r="EC18" s="845">
        <v>0</v>
      </c>
      <c r="ED18" s="845">
        <v>0.25</v>
      </c>
      <c r="EE18" s="845">
        <v>2000</v>
      </c>
      <c r="EF18" s="845">
        <v>8.7309999999999999</v>
      </c>
    </row>
    <row r="19" spans="1:136" x14ac:dyDescent="0.2">
      <c r="A19" s="845">
        <v>15</v>
      </c>
      <c r="B19" s="845">
        <v>3</v>
      </c>
      <c r="C19" s="845">
        <v>208.352608</v>
      </c>
      <c r="D19" s="845">
        <v>105.31045899999999</v>
      </c>
      <c r="E19" s="845">
        <v>699.17188699999997</v>
      </c>
      <c r="F19" s="845">
        <v>69.415824999999998</v>
      </c>
      <c r="G19" s="845">
        <v>1</v>
      </c>
      <c r="H19" s="845">
        <v>6.5749000000000002E-2</v>
      </c>
      <c r="I19" s="845">
        <v>1.9470999999999999E-2</v>
      </c>
      <c r="J19" s="845">
        <v>0</v>
      </c>
      <c r="K19" s="845">
        <v>0</v>
      </c>
      <c r="L19" s="845">
        <v>1.9470999999999999E-2</v>
      </c>
      <c r="M19" s="845" t="s">
        <v>798</v>
      </c>
      <c r="N19" s="845">
        <v>1.4465E-2</v>
      </c>
      <c r="O19" s="845">
        <v>4.7860000000000003E-3</v>
      </c>
      <c r="P19" s="845">
        <v>0.44813399999999998</v>
      </c>
      <c r="Q19" s="845">
        <v>0.55186599999999997</v>
      </c>
      <c r="R19" s="845">
        <v>0.94405799999999995</v>
      </c>
      <c r="S19" s="845">
        <v>1</v>
      </c>
      <c r="T19" s="845">
        <v>527.56026899999995</v>
      </c>
      <c r="U19" s="845">
        <v>21.102411</v>
      </c>
      <c r="V19" s="845">
        <v>262.949772</v>
      </c>
      <c r="W19" s="845">
        <v>672.13047800000004</v>
      </c>
      <c r="X19" s="845">
        <v>19.724681</v>
      </c>
      <c r="Y19" s="845">
        <v>12.939279000000001</v>
      </c>
      <c r="Z19" s="845">
        <v>38.941541000000001</v>
      </c>
      <c r="AA19" s="845" t="s">
        <v>798</v>
      </c>
      <c r="AB19" s="845" t="s">
        <v>798</v>
      </c>
      <c r="AC19" s="845" t="s">
        <v>798</v>
      </c>
      <c r="AD19" s="845" t="s">
        <v>798</v>
      </c>
      <c r="AE19" s="845" t="s">
        <v>798</v>
      </c>
      <c r="AF19" s="845" t="s">
        <v>798</v>
      </c>
      <c r="AG19" s="845">
        <v>130.259567</v>
      </c>
      <c r="AH19" s="845">
        <v>102.66164499999999</v>
      </c>
      <c r="AI19" s="845" t="s">
        <v>798</v>
      </c>
      <c r="AJ19" s="845">
        <v>432.72344399999997</v>
      </c>
      <c r="AK19" s="845">
        <v>6.9629999999999996E-3</v>
      </c>
      <c r="AL19" s="845">
        <v>0.20300599999999999</v>
      </c>
      <c r="AM19" s="845">
        <v>0.20159299999999999</v>
      </c>
      <c r="AN19" s="845">
        <v>0.35173399999999999</v>
      </c>
      <c r="AO19" s="845">
        <v>0.24838499999999999</v>
      </c>
      <c r="AP19" s="845">
        <v>1</v>
      </c>
      <c r="AQ19" s="845">
        <v>2.1499999999999999E-4</v>
      </c>
      <c r="AR19" s="845">
        <v>1.4073E-2</v>
      </c>
      <c r="AS19" s="845">
        <v>1.5025999999999999E-2</v>
      </c>
      <c r="AT19" s="845">
        <v>0.98497400000000002</v>
      </c>
      <c r="AU19" s="845">
        <v>6.5749000000000002E-2</v>
      </c>
      <c r="AV19" s="845">
        <v>91.2</v>
      </c>
      <c r="AW19" s="845">
        <v>14.110459000000001</v>
      </c>
      <c r="AX19" s="845">
        <v>73.529190999999997</v>
      </c>
      <c r="AY19" s="845">
        <v>8.4398900000000001</v>
      </c>
      <c r="AZ19" s="845">
        <v>61.60877</v>
      </c>
      <c r="BA19" s="845">
        <v>1227.282449</v>
      </c>
      <c r="BB19" s="845">
        <v>1.4628E-2</v>
      </c>
      <c r="BC19" s="845">
        <v>4.7860000000000003E-3</v>
      </c>
      <c r="BD19" s="845">
        <v>90.468905000000007</v>
      </c>
      <c r="BE19" s="845">
        <v>81.942204000000004</v>
      </c>
      <c r="BF19" s="845">
        <v>154.173214</v>
      </c>
      <c r="BG19" s="845">
        <v>0.58064300000000002</v>
      </c>
      <c r="BH19" s="845">
        <v>1.992E-2</v>
      </c>
      <c r="BI19" s="845">
        <v>0</v>
      </c>
      <c r="BJ19" s="845">
        <v>1.0869999999999999E-2</v>
      </c>
      <c r="BK19" s="845">
        <v>38.963383999999998</v>
      </c>
      <c r="BL19" s="845">
        <v>51.453023000000002</v>
      </c>
      <c r="BM19" s="845">
        <v>65.426385999999994</v>
      </c>
      <c r="BN19" s="845">
        <v>180.15684899999999</v>
      </c>
      <c r="BO19" s="845">
        <v>560.22422900000004</v>
      </c>
      <c r="BP19" s="845">
        <v>454.91377</v>
      </c>
      <c r="BQ19" s="845">
        <v>425.6</v>
      </c>
      <c r="BR19" s="845">
        <v>242.56271899999999</v>
      </c>
      <c r="BS19" s="845">
        <v>12.308479</v>
      </c>
      <c r="BT19" s="845">
        <v>6.033404</v>
      </c>
      <c r="BU19" s="845">
        <v>0.92935900000000005</v>
      </c>
      <c r="BV19" s="845">
        <v>3.306683</v>
      </c>
      <c r="BW19" s="845">
        <v>0.96225400000000005</v>
      </c>
      <c r="BX19" s="845">
        <v>3.3994399999999998</v>
      </c>
      <c r="BY19" s="845">
        <v>-32.394657000000002</v>
      </c>
      <c r="BZ19" s="845">
        <v>-24.179807</v>
      </c>
      <c r="CA19" s="845">
        <v>2.8685420000000001</v>
      </c>
      <c r="CB19" s="845">
        <v>46.888275999999998</v>
      </c>
      <c r="CC19" s="845">
        <v>63.336911999999998</v>
      </c>
      <c r="CD19" s="845">
        <v>0</v>
      </c>
      <c r="CE19" s="845">
        <v>14.836649</v>
      </c>
      <c r="CF19" s="845">
        <v>1.4288E-2</v>
      </c>
      <c r="CG19" s="845" t="s">
        <v>798</v>
      </c>
      <c r="CH19" s="845">
        <v>3.1570000000000001E-2</v>
      </c>
      <c r="CI19" s="845">
        <v>1.4419E-2</v>
      </c>
      <c r="CJ19" s="845">
        <v>5.5645689999999997</v>
      </c>
      <c r="CK19" s="845">
        <v>676.51799600000004</v>
      </c>
      <c r="CL19" s="845" t="s">
        <v>798</v>
      </c>
      <c r="CM19" s="845">
        <v>1157.7639899999999</v>
      </c>
      <c r="CN19" s="845" t="s">
        <v>798</v>
      </c>
      <c r="CO19" s="845">
        <v>570.50255400000003</v>
      </c>
      <c r="CP19" s="845">
        <v>850.76472100000001</v>
      </c>
      <c r="CQ19" s="845">
        <v>0</v>
      </c>
      <c r="CR19" s="845">
        <v>0</v>
      </c>
      <c r="CS19" s="845">
        <v>14.066927</v>
      </c>
      <c r="CT19" s="845">
        <v>132.284683</v>
      </c>
      <c r="CU19" s="845">
        <v>1141.6045360000001</v>
      </c>
      <c r="CV19" s="845">
        <v>164.41793699999999</v>
      </c>
      <c r="CW19" s="845">
        <v>2009.6577990000001</v>
      </c>
      <c r="CX19" s="845">
        <v>1887.6012040000001</v>
      </c>
      <c r="CY19" s="845" t="s">
        <v>798</v>
      </c>
      <c r="CZ19" s="845">
        <v>28.321663999999998</v>
      </c>
      <c r="DA19" s="845" t="s">
        <v>798</v>
      </c>
      <c r="DB19" s="845" t="s">
        <v>798</v>
      </c>
      <c r="DC19" s="845" t="s">
        <v>798</v>
      </c>
      <c r="DD19" s="845">
        <v>60.850788999999999</v>
      </c>
      <c r="DE19" s="845" t="s">
        <v>798</v>
      </c>
      <c r="DF19" s="845" t="s">
        <v>798</v>
      </c>
      <c r="DG19" s="845">
        <v>77.743523999999994</v>
      </c>
      <c r="DH19" s="845" t="s">
        <v>798</v>
      </c>
      <c r="DI19" s="845" t="s">
        <v>798</v>
      </c>
      <c r="DJ19" s="845">
        <v>267.81212099999999</v>
      </c>
      <c r="DK19" s="845">
        <v>1.4288E-2</v>
      </c>
      <c r="DL19" s="845">
        <v>8.2711000000000007E-2</v>
      </c>
      <c r="DM19" s="845">
        <v>41.371308999999997</v>
      </c>
      <c r="DN19" s="845">
        <v>0.27822799999999998</v>
      </c>
      <c r="DO19" s="845">
        <v>0</v>
      </c>
      <c r="DP19" s="845">
        <v>2.9E-4</v>
      </c>
      <c r="DQ19" s="845">
        <v>1.37E-4</v>
      </c>
      <c r="DR19" s="845">
        <v>2.0000000000000002E-5</v>
      </c>
      <c r="DS19" s="845">
        <v>0</v>
      </c>
      <c r="DT19" s="845">
        <v>15</v>
      </c>
      <c r="DU19" s="845">
        <v>-164.92</v>
      </c>
      <c r="DV19" s="845">
        <v>0.7</v>
      </c>
      <c r="DW19" s="845">
        <v>0.67</v>
      </c>
      <c r="DX19" s="845">
        <v>36.909999999999997</v>
      </c>
      <c r="DY19" s="845">
        <v>426.02</v>
      </c>
      <c r="DZ19" s="845">
        <v>0.97</v>
      </c>
      <c r="EA19" s="845">
        <v>6.88</v>
      </c>
      <c r="EB19" s="845">
        <v>8.56</v>
      </c>
      <c r="EC19" s="845">
        <v>0</v>
      </c>
      <c r="ED19" s="845">
        <v>0.25</v>
      </c>
      <c r="EE19" s="845">
        <v>2000</v>
      </c>
      <c r="EF19" s="845">
        <v>8.7040000000000006</v>
      </c>
    </row>
    <row r="20" spans="1:136" x14ac:dyDescent="0.2">
      <c r="A20" s="845">
        <v>16</v>
      </c>
      <c r="B20" s="845">
        <v>4</v>
      </c>
      <c r="C20" s="845">
        <v>189.898055</v>
      </c>
      <c r="D20" s="845">
        <v>82.417976999999993</v>
      </c>
      <c r="E20" s="845">
        <v>781.58986400000003</v>
      </c>
      <c r="F20" s="845">
        <v>66.357275999999999</v>
      </c>
      <c r="G20" s="845">
        <v>1</v>
      </c>
      <c r="H20" s="845">
        <v>5.3552000000000002E-2</v>
      </c>
      <c r="I20" s="845">
        <v>2.1097000000000001E-2</v>
      </c>
      <c r="J20" s="845">
        <v>0</v>
      </c>
      <c r="K20" s="845">
        <v>0</v>
      </c>
      <c r="L20" s="845">
        <v>2.1097000000000001E-2</v>
      </c>
      <c r="M20" s="845" t="s">
        <v>798</v>
      </c>
      <c r="N20" s="845">
        <v>1.4258E-2</v>
      </c>
      <c r="O20" s="845">
        <v>6.5890000000000002E-3</v>
      </c>
      <c r="P20" s="845">
        <v>0.39184999999999998</v>
      </c>
      <c r="Q20" s="845">
        <v>0.60814999999999997</v>
      </c>
      <c r="R20" s="845">
        <v>0.95722799999999997</v>
      </c>
      <c r="S20" s="845">
        <v>1</v>
      </c>
      <c r="T20" s="845">
        <v>504.31529799999998</v>
      </c>
      <c r="U20" s="845">
        <v>20.172612000000001</v>
      </c>
      <c r="V20" s="845">
        <v>259.222871</v>
      </c>
      <c r="W20" s="845">
        <v>684.79303100000004</v>
      </c>
      <c r="X20" s="845">
        <v>16.065702000000002</v>
      </c>
      <c r="Y20" s="845">
        <v>14.276026999999999</v>
      </c>
      <c r="Z20" s="845">
        <v>42.193561000000003</v>
      </c>
      <c r="AA20" s="845" t="s">
        <v>798</v>
      </c>
      <c r="AB20" s="845" t="s">
        <v>798</v>
      </c>
      <c r="AC20" s="845" t="s">
        <v>798</v>
      </c>
      <c r="AD20" s="845" t="s">
        <v>798</v>
      </c>
      <c r="AE20" s="845" t="s">
        <v>798</v>
      </c>
      <c r="AF20" s="845" t="s">
        <v>798</v>
      </c>
      <c r="AG20" s="845" t="s">
        <v>798</v>
      </c>
      <c r="AH20" s="845">
        <v>102.58857</v>
      </c>
      <c r="AI20" s="845" t="s">
        <v>798</v>
      </c>
      <c r="AJ20" s="845" t="s">
        <v>798</v>
      </c>
      <c r="AK20" s="845">
        <v>2.6492000000000002E-2</v>
      </c>
      <c r="AL20" s="845">
        <v>0.17297299999999999</v>
      </c>
      <c r="AM20" s="845">
        <v>0.16839100000000001</v>
      </c>
      <c r="AN20" s="845">
        <v>0.35403200000000001</v>
      </c>
      <c r="AO20" s="845">
        <v>0.247089</v>
      </c>
      <c r="AP20" s="845">
        <v>1</v>
      </c>
      <c r="AQ20" s="845">
        <v>0</v>
      </c>
      <c r="AR20" s="845">
        <v>9.2910000000000006E-3</v>
      </c>
      <c r="AS20" s="845">
        <v>0</v>
      </c>
      <c r="AT20" s="845">
        <v>1</v>
      </c>
      <c r="AU20" s="845">
        <v>5.3552000000000002E-2</v>
      </c>
      <c r="AV20" s="845">
        <v>91.2</v>
      </c>
      <c r="AW20" s="845">
        <v>-8.7820230000000006</v>
      </c>
      <c r="AX20" s="845">
        <v>69.322310999999999</v>
      </c>
      <c r="AY20" s="845">
        <v>8.3666809999999998</v>
      </c>
      <c r="AZ20" s="845">
        <v>0</v>
      </c>
      <c r="BA20" s="845">
        <v>1196.140897</v>
      </c>
      <c r="BB20" s="845">
        <v>1.4465E-2</v>
      </c>
      <c r="BC20" s="845">
        <v>6.5890000000000002E-3</v>
      </c>
      <c r="BD20" s="845">
        <v>66.253309999999999</v>
      </c>
      <c r="BE20" s="845" t="s">
        <v>798</v>
      </c>
      <c r="BF20" s="845" t="s">
        <v>798</v>
      </c>
      <c r="BG20" s="845">
        <v>1</v>
      </c>
      <c r="BH20" s="845">
        <v>0</v>
      </c>
      <c r="BI20" s="845">
        <v>0</v>
      </c>
      <c r="BJ20" s="845">
        <v>1.0772E-2</v>
      </c>
      <c r="BK20" s="845">
        <v>38.112119999999997</v>
      </c>
      <c r="BL20" s="845">
        <v>46.618611999999999</v>
      </c>
      <c r="BM20" s="845" t="s">
        <v>798</v>
      </c>
      <c r="BN20" s="845">
        <v>190.17992799999999</v>
      </c>
      <c r="BO20" s="845">
        <v>534.65702599999997</v>
      </c>
      <c r="BP20" s="845">
        <v>452.23904900000002</v>
      </c>
      <c r="BQ20" s="845">
        <v>456</v>
      </c>
      <c r="BR20" s="845">
        <v>307.07213999999999</v>
      </c>
      <c r="BS20" s="845">
        <v>13.586055</v>
      </c>
      <c r="BT20" s="845">
        <v>7.4992979999999996</v>
      </c>
      <c r="BU20" s="845">
        <v>0.79764699999999999</v>
      </c>
      <c r="BV20" s="845">
        <v>2.403527</v>
      </c>
      <c r="BW20" s="845">
        <v>0.83054099999999997</v>
      </c>
      <c r="BX20" s="845">
        <v>2.4364219999999999</v>
      </c>
      <c r="BY20" s="845">
        <v>-75.311775999999995</v>
      </c>
      <c r="BZ20" s="845">
        <v>-16.552197</v>
      </c>
      <c r="CA20" s="845">
        <v>0</v>
      </c>
      <c r="CB20" s="845">
        <v>46.481558999999997</v>
      </c>
      <c r="CC20" s="845">
        <v>62.546252000000003</v>
      </c>
      <c r="CD20" s="845">
        <v>0</v>
      </c>
      <c r="CE20" s="845">
        <v>12.351094</v>
      </c>
      <c r="CF20" s="845">
        <v>9.2910000000000006E-3</v>
      </c>
      <c r="CG20" s="845" t="s">
        <v>798</v>
      </c>
      <c r="CH20" s="845">
        <v>3.3201000000000001E-2</v>
      </c>
      <c r="CI20" s="845">
        <v>9.8840000000000004E-3</v>
      </c>
      <c r="CJ20" s="845">
        <v>4.4282450000000004</v>
      </c>
      <c r="CK20" s="845" t="s">
        <v>798</v>
      </c>
      <c r="CL20" s="845" t="s">
        <v>798</v>
      </c>
      <c r="CM20" s="845">
        <v>0</v>
      </c>
      <c r="CN20" s="845" t="s">
        <v>798</v>
      </c>
      <c r="CO20" s="845">
        <v>536.81548099999998</v>
      </c>
      <c r="CP20" s="845">
        <v>898.05272300000001</v>
      </c>
      <c r="CQ20" s="845">
        <v>0</v>
      </c>
      <c r="CR20" s="845">
        <v>0</v>
      </c>
      <c r="CS20" s="845">
        <v>14.309322</v>
      </c>
      <c r="CT20" s="845">
        <v>140.43635499999999</v>
      </c>
      <c r="CU20" s="845">
        <v>457.55687699999999</v>
      </c>
      <c r="CV20" s="845">
        <v>118.026489</v>
      </c>
      <c r="CW20" s="845">
        <v>1980.9643160000001</v>
      </c>
      <c r="CX20" s="845" t="s">
        <v>798</v>
      </c>
      <c r="CY20" s="845" t="s">
        <v>798</v>
      </c>
      <c r="CZ20" s="845">
        <v>0</v>
      </c>
      <c r="DA20" s="845" t="s">
        <v>798</v>
      </c>
      <c r="DB20" s="845" t="s">
        <v>798</v>
      </c>
      <c r="DC20" s="845" t="s">
        <v>798</v>
      </c>
      <c r="DD20" s="845">
        <v>60.822232999999997</v>
      </c>
      <c r="DE20" s="845" t="s">
        <v>798</v>
      </c>
      <c r="DF20" s="845" t="s">
        <v>798</v>
      </c>
      <c r="DG20" s="845">
        <v>77.074521000000004</v>
      </c>
      <c r="DH20" s="845" t="s">
        <v>798</v>
      </c>
      <c r="DI20" s="845" t="s">
        <v>798</v>
      </c>
      <c r="DJ20" s="845">
        <v>258.34668499999998</v>
      </c>
      <c r="DK20" s="845">
        <v>9.2910000000000006E-3</v>
      </c>
      <c r="DL20" s="845">
        <v>6.2157999999999998E-2</v>
      </c>
      <c r="DM20" s="845">
        <v>41.731085</v>
      </c>
      <c r="DN20" s="845">
        <v>0.221412</v>
      </c>
      <c r="DO20" s="845">
        <v>0</v>
      </c>
      <c r="DP20" s="845">
        <v>0</v>
      </c>
      <c r="DQ20" s="845">
        <v>0</v>
      </c>
      <c r="DR20" s="845">
        <v>0</v>
      </c>
      <c r="DS20" s="845">
        <v>0</v>
      </c>
      <c r="DT20" s="845">
        <v>16</v>
      </c>
      <c r="DU20" s="845">
        <v>-216.05</v>
      </c>
      <c r="DV20" s="845">
        <v>0.26</v>
      </c>
      <c r="DW20" s="845">
        <v>0.23</v>
      </c>
      <c r="DX20" s="845">
        <v>34.6</v>
      </c>
      <c r="DY20" s="845">
        <v>355.99</v>
      </c>
      <c r="DZ20" s="845">
        <v>0.92</v>
      </c>
      <c r="EA20" s="845">
        <v>6.74</v>
      </c>
      <c r="EB20" s="845">
        <v>8.42</v>
      </c>
      <c r="EC20" s="845">
        <v>0</v>
      </c>
      <c r="ED20" s="845">
        <v>0.25</v>
      </c>
      <c r="EE20" s="845">
        <v>2000</v>
      </c>
      <c r="EF20" s="845">
        <v>8.0619999999999994</v>
      </c>
    </row>
    <row r="21" spans="1:136" x14ac:dyDescent="0.2">
      <c r="A21" s="845">
        <v>17</v>
      </c>
      <c r="B21" s="845">
        <v>5</v>
      </c>
      <c r="C21" s="845">
        <v>153.650251</v>
      </c>
      <c r="D21" s="845">
        <v>45.821452000000001</v>
      </c>
      <c r="E21" s="845">
        <v>827.41131499999995</v>
      </c>
      <c r="F21" s="845">
        <v>60.117271000000002</v>
      </c>
      <c r="G21" s="845">
        <v>1</v>
      </c>
      <c r="H21" s="845">
        <v>4.1778000000000003E-2</v>
      </c>
      <c r="I21" s="845">
        <v>1.9191E-2</v>
      </c>
      <c r="J21" s="845">
        <v>0</v>
      </c>
      <c r="K21" s="845">
        <v>0</v>
      </c>
      <c r="L21" s="845">
        <v>1.9191E-2</v>
      </c>
      <c r="M21" s="845" t="s">
        <v>798</v>
      </c>
      <c r="N21" s="845">
        <v>1.4252000000000001E-2</v>
      </c>
      <c r="O21" s="845">
        <v>4.8840000000000003E-3</v>
      </c>
      <c r="P21" s="845">
        <v>0.35262700000000002</v>
      </c>
      <c r="Q21" s="845">
        <v>0.64737299999999998</v>
      </c>
      <c r="R21" s="845">
        <v>0.95036900000000002</v>
      </c>
      <c r="S21" s="845">
        <v>1</v>
      </c>
      <c r="T21" s="845">
        <v>456.89126099999999</v>
      </c>
      <c r="U21" s="845">
        <v>18.275649999999999</v>
      </c>
      <c r="V21" s="845">
        <v>248.89657099999999</v>
      </c>
      <c r="W21" s="845">
        <v>674.54127600000004</v>
      </c>
      <c r="X21" s="845">
        <v>12.533377</v>
      </c>
      <c r="Y21" s="845">
        <v>12.907817</v>
      </c>
      <c r="Z21" s="845">
        <v>38.382551999999997</v>
      </c>
      <c r="AA21" s="845" t="s">
        <v>798</v>
      </c>
      <c r="AB21" s="845" t="s">
        <v>798</v>
      </c>
      <c r="AC21" s="845" t="s">
        <v>798</v>
      </c>
      <c r="AD21" s="845" t="s">
        <v>798</v>
      </c>
      <c r="AE21" s="845" t="s">
        <v>798</v>
      </c>
      <c r="AF21" s="845" t="s">
        <v>798</v>
      </c>
      <c r="AG21" s="845" t="s">
        <v>798</v>
      </c>
      <c r="AH21" s="845">
        <v>102.519322</v>
      </c>
      <c r="AI21" s="845" t="s">
        <v>798</v>
      </c>
      <c r="AJ21" s="845" t="s">
        <v>798</v>
      </c>
      <c r="AK21" s="845">
        <v>7.8996999999999998E-2</v>
      </c>
      <c r="AL21" s="845">
        <v>0.14485300000000001</v>
      </c>
      <c r="AM21" s="845">
        <v>0.13341</v>
      </c>
      <c r="AN21" s="845">
        <v>0.357626</v>
      </c>
      <c r="AO21" s="845">
        <v>0.24625900000000001</v>
      </c>
      <c r="AP21" s="845">
        <v>1</v>
      </c>
      <c r="AQ21" s="845">
        <v>0</v>
      </c>
      <c r="AR21" s="845">
        <v>5.9090000000000002E-3</v>
      </c>
      <c r="AS21" s="845">
        <v>0</v>
      </c>
      <c r="AT21" s="845">
        <v>1</v>
      </c>
      <c r="AU21" s="845">
        <v>4.1778000000000003E-2</v>
      </c>
      <c r="AV21" s="845">
        <v>91.2</v>
      </c>
      <c r="AW21" s="845">
        <v>-45.378548000000002</v>
      </c>
      <c r="AX21" s="845">
        <v>63.256751999999999</v>
      </c>
      <c r="AY21" s="845">
        <v>8.0012790000000003</v>
      </c>
      <c r="AZ21" s="845">
        <v>0</v>
      </c>
      <c r="BA21" s="845">
        <v>1140.826568</v>
      </c>
      <c r="BB21" s="845">
        <v>1.4258E-2</v>
      </c>
      <c r="BC21" s="845">
        <v>4.8840000000000003E-3</v>
      </c>
      <c r="BD21" s="845">
        <v>43.054808000000001</v>
      </c>
      <c r="BE21" s="845" t="s">
        <v>798</v>
      </c>
      <c r="BF21" s="845" t="s">
        <v>798</v>
      </c>
      <c r="BG21" s="845">
        <v>1</v>
      </c>
      <c r="BH21" s="845">
        <v>0</v>
      </c>
      <c r="BI21" s="845">
        <v>0</v>
      </c>
      <c r="BJ21" s="845">
        <v>1.0670000000000001E-2</v>
      </c>
      <c r="BK21" s="845">
        <v>33.302456999999997</v>
      </c>
      <c r="BL21" s="845">
        <v>42.532052999999998</v>
      </c>
      <c r="BM21" s="845" t="s">
        <v>798</v>
      </c>
      <c r="BN21" s="845">
        <v>208.72739200000001</v>
      </c>
      <c r="BO21" s="845">
        <v>482.33245499999998</v>
      </c>
      <c r="BP21" s="845">
        <v>436.51100300000002</v>
      </c>
      <c r="BQ21" s="845">
        <v>486.4</v>
      </c>
      <c r="BR21" s="845">
        <v>318.20193399999999</v>
      </c>
      <c r="BS21" s="845">
        <v>11.657196000000001</v>
      </c>
      <c r="BT21" s="845">
        <v>7.6868990000000004</v>
      </c>
      <c r="BU21" s="845">
        <v>-0.15595000000000001</v>
      </c>
      <c r="BV21" s="845">
        <v>1.671084</v>
      </c>
      <c r="BW21" s="845">
        <v>-0.123055</v>
      </c>
      <c r="BX21" s="845">
        <v>1.703978</v>
      </c>
      <c r="BY21" s="845">
        <v>-130.13632799999999</v>
      </c>
      <c r="BZ21" s="845">
        <v>-12.259941</v>
      </c>
      <c r="CA21" s="845">
        <v>0</v>
      </c>
      <c r="CB21" s="845">
        <v>44.451552</v>
      </c>
      <c r="CC21" s="845">
        <v>61.843513999999999</v>
      </c>
      <c r="CD21" s="845">
        <v>0</v>
      </c>
      <c r="CE21" s="845">
        <v>10.182306000000001</v>
      </c>
      <c r="CF21" s="845">
        <v>5.9090000000000002E-3</v>
      </c>
      <c r="CG21" s="845" t="s">
        <v>798</v>
      </c>
      <c r="CH21" s="845">
        <v>1.32E-2</v>
      </c>
      <c r="CI21" s="845">
        <v>2.4480000000000001E-3</v>
      </c>
      <c r="CJ21" s="845">
        <v>3.6874410000000002</v>
      </c>
      <c r="CK21" s="845" t="s">
        <v>798</v>
      </c>
      <c r="CL21" s="845" t="s">
        <v>798</v>
      </c>
      <c r="CM21" s="845">
        <v>0</v>
      </c>
      <c r="CN21" s="845" t="s">
        <v>798</v>
      </c>
      <c r="CO21" s="845">
        <v>494.88917199999997</v>
      </c>
      <c r="CP21" s="845">
        <v>937.92377499999998</v>
      </c>
      <c r="CQ21" s="845">
        <v>0</v>
      </c>
      <c r="CR21" s="845">
        <v>0</v>
      </c>
      <c r="CS21" s="845">
        <v>14.220033000000001</v>
      </c>
      <c r="CT21" s="845">
        <v>148.06782999999999</v>
      </c>
      <c r="CU21" s="845">
        <v>760.37410799999998</v>
      </c>
      <c r="CV21" s="845">
        <v>71.377561999999998</v>
      </c>
      <c r="CW21" s="845">
        <v>1928.6960369999999</v>
      </c>
      <c r="CX21" s="845" t="s">
        <v>798</v>
      </c>
      <c r="CY21" s="845" t="s">
        <v>798</v>
      </c>
      <c r="CZ21" s="845">
        <v>0</v>
      </c>
      <c r="DA21" s="845" t="s">
        <v>798</v>
      </c>
      <c r="DB21" s="845" t="s">
        <v>798</v>
      </c>
      <c r="DC21" s="845" t="s">
        <v>798</v>
      </c>
      <c r="DD21" s="845">
        <v>60.803905999999998</v>
      </c>
      <c r="DE21" s="845" t="s">
        <v>798</v>
      </c>
      <c r="DF21" s="845" t="s">
        <v>798</v>
      </c>
      <c r="DG21" s="845">
        <v>77.836635999999999</v>
      </c>
      <c r="DH21" s="845" t="s">
        <v>798</v>
      </c>
      <c r="DI21" s="845" t="s">
        <v>798</v>
      </c>
      <c r="DJ21" s="845">
        <v>254.00529599999999</v>
      </c>
      <c r="DK21" s="845">
        <v>5.9090000000000002E-3</v>
      </c>
      <c r="DL21" s="845">
        <v>4.9456E-2</v>
      </c>
      <c r="DM21" s="845">
        <v>41.619402000000001</v>
      </c>
      <c r="DN21" s="845">
        <v>0.18437200000000001</v>
      </c>
      <c r="DO21" s="845">
        <v>0</v>
      </c>
      <c r="DP21" s="845">
        <v>0</v>
      </c>
      <c r="DQ21" s="845">
        <v>0</v>
      </c>
      <c r="DR21" s="845">
        <v>0</v>
      </c>
      <c r="DS21" s="845">
        <v>0</v>
      </c>
      <c r="DT21" s="845">
        <v>17</v>
      </c>
      <c r="DU21" s="845">
        <v>-229.97</v>
      </c>
      <c r="DV21" s="845">
        <v>-0.16</v>
      </c>
      <c r="DW21" s="845">
        <v>-0.19</v>
      </c>
      <c r="DX21" s="845">
        <v>32.42</v>
      </c>
      <c r="DY21" s="845">
        <v>-99999999</v>
      </c>
      <c r="DZ21" s="845">
        <v>0.88</v>
      </c>
      <c r="EA21" s="845">
        <v>6.61</v>
      </c>
      <c r="EB21" s="845">
        <v>8.3000000000000007</v>
      </c>
      <c r="EC21" s="845">
        <v>0</v>
      </c>
      <c r="ED21" s="845">
        <v>0.25</v>
      </c>
      <c r="EE21" s="845">
        <v>2000</v>
      </c>
      <c r="EF21" s="845">
        <v>6.8419999999999996</v>
      </c>
    </row>
    <row r="22" spans="1:136" x14ac:dyDescent="0.2">
      <c r="A22" s="845">
        <v>18</v>
      </c>
      <c r="B22" s="845">
        <v>6</v>
      </c>
      <c r="C22" s="845">
        <v>113.390066</v>
      </c>
      <c r="D22" s="845">
        <v>3.5903330000000002</v>
      </c>
      <c r="E22" s="845">
        <v>831.00164800000005</v>
      </c>
      <c r="F22" s="845">
        <v>53.030143000000002</v>
      </c>
      <c r="G22" s="845">
        <v>1</v>
      </c>
      <c r="H22" s="845">
        <v>4.0847000000000001E-2</v>
      </c>
      <c r="I22" s="845">
        <v>2.1374000000000001E-2</v>
      </c>
      <c r="J22" s="845">
        <v>0</v>
      </c>
      <c r="K22" s="845">
        <v>0</v>
      </c>
      <c r="L22" s="845">
        <v>2.1374000000000001E-2</v>
      </c>
      <c r="M22" s="845" t="s">
        <v>798</v>
      </c>
      <c r="N22" s="845">
        <v>1.4394000000000001E-2</v>
      </c>
      <c r="O22" s="845">
        <v>7.0410000000000004E-3</v>
      </c>
      <c r="P22" s="845">
        <v>0.33122600000000002</v>
      </c>
      <c r="Q22" s="845">
        <v>0.66877399999999998</v>
      </c>
      <c r="R22" s="845">
        <v>0.91933600000000004</v>
      </c>
      <c r="S22" s="845">
        <v>1</v>
      </c>
      <c r="T22" s="845">
        <v>403.02908300000001</v>
      </c>
      <c r="U22" s="845">
        <v>16.121162999999999</v>
      </c>
      <c r="V22" s="845">
        <v>235.66470899999999</v>
      </c>
      <c r="W22" s="845">
        <v>692.80614400000002</v>
      </c>
      <c r="X22" s="845">
        <v>12.254099</v>
      </c>
      <c r="Y22" s="845">
        <v>14.850293000000001</v>
      </c>
      <c r="Z22" s="845">
        <v>42.748013999999998</v>
      </c>
      <c r="AA22" s="845" t="s">
        <v>798</v>
      </c>
      <c r="AB22" s="845" t="s">
        <v>798</v>
      </c>
      <c r="AC22" s="845" t="s">
        <v>798</v>
      </c>
      <c r="AD22" s="845" t="s">
        <v>798</v>
      </c>
      <c r="AE22" s="845" t="s">
        <v>798</v>
      </c>
      <c r="AF22" s="845" t="s">
        <v>798</v>
      </c>
      <c r="AG22" s="845" t="s">
        <v>798</v>
      </c>
      <c r="AH22" s="845">
        <v>102.456481</v>
      </c>
      <c r="AI22" s="845" t="s">
        <v>798</v>
      </c>
      <c r="AJ22" s="845" t="s">
        <v>798</v>
      </c>
      <c r="AK22" s="845">
        <v>0.17164499999999999</v>
      </c>
      <c r="AL22" s="845">
        <v>0.119975</v>
      </c>
      <c r="AM22" s="845">
        <v>9.9381999999999998E-2</v>
      </c>
      <c r="AN22" s="845">
        <v>0.36385099999999998</v>
      </c>
      <c r="AO22" s="845">
        <v>0.24460899999999999</v>
      </c>
      <c r="AP22" s="845">
        <v>1</v>
      </c>
      <c r="AQ22" s="845">
        <v>0</v>
      </c>
      <c r="AR22" s="845">
        <v>3.568E-3</v>
      </c>
      <c r="AS22" s="845">
        <v>0</v>
      </c>
      <c r="AT22" s="845">
        <v>1</v>
      </c>
      <c r="AU22" s="845">
        <v>4.0847000000000001E-2</v>
      </c>
      <c r="AV22" s="845">
        <v>91.2</v>
      </c>
      <c r="AW22" s="845">
        <v>-87.609667000000002</v>
      </c>
      <c r="AX22" s="845">
        <v>57.683086000000003</v>
      </c>
      <c r="AY22" s="845">
        <v>7.4496510000000002</v>
      </c>
      <c r="AZ22" s="845">
        <v>0</v>
      </c>
      <c r="BA22" s="845">
        <v>1073.0032570000001</v>
      </c>
      <c r="BB22" s="845">
        <v>1.4252000000000001E-2</v>
      </c>
      <c r="BC22" s="845">
        <v>7.0410000000000004E-3</v>
      </c>
      <c r="BD22" s="845">
        <v>25.851664</v>
      </c>
      <c r="BE22" s="845" t="s">
        <v>798</v>
      </c>
      <c r="BF22" s="845" t="s">
        <v>798</v>
      </c>
      <c r="BG22" s="845">
        <v>1</v>
      </c>
      <c r="BH22" s="845">
        <v>0</v>
      </c>
      <c r="BI22" s="845">
        <v>0</v>
      </c>
      <c r="BJ22" s="845">
        <v>1.0562E-2</v>
      </c>
      <c r="BK22" s="845">
        <v>31.442429000000001</v>
      </c>
      <c r="BL22" s="845">
        <v>39.741484999999997</v>
      </c>
      <c r="BM22" s="845" t="s">
        <v>798</v>
      </c>
      <c r="BN22" s="845">
        <v>233.86072999999999</v>
      </c>
      <c r="BO22" s="845">
        <v>430.13347499999998</v>
      </c>
      <c r="BP22" s="845">
        <v>426.54314199999999</v>
      </c>
      <c r="BQ22" s="845">
        <v>516.79999999999995</v>
      </c>
      <c r="BR22" s="845">
        <v>338.26496400000002</v>
      </c>
      <c r="BS22" s="845">
        <v>12.283284</v>
      </c>
      <c r="BT22" s="845">
        <v>7.8255150000000002</v>
      </c>
      <c r="BU22" s="845">
        <v>-0.49993599999999999</v>
      </c>
      <c r="BV22" s="845">
        <v>1.0797300000000001</v>
      </c>
      <c r="BW22" s="845">
        <v>-0.46704099999999998</v>
      </c>
      <c r="BX22" s="845">
        <v>1.112625</v>
      </c>
      <c r="BY22" s="845">
        <v>-138.038713</v>
      </c>
      <c r="BZ22" s="845">
        <v>-9.8085360000000001</v>
      </c>
      <c r="CA22" s="845">
        <v>0</v>
      </c>
      <c r="CB22" s="845">
        <v>41.386949999999999</v>
      </c>
      <c r="CC22" s="845">
        <v>61.212667000000003</v>
      </c>
      <c r="CD22" s="845">
        <v>0</v>
      </c>
      <c r="CE22" s="845">
        <v>8.1018399999999993</v>
      </c>
      <c r="CF22" s="845">
        <v>3.568E-3</v>
      </c>
      <c r="CG22" s="845" t="s">
        <v>798</v>
      </c>
      <c r="CH22" s="845">
        <v>1.2439E-2</v>
      </c>
      <c r="CI22" s="845">
        <v>1.392E-3</v>
      </c>
      <c r="CJ22" s="845">
        <v>2.9561099999999998</v>
      </c>
      <c r="CK22" s="845" t="s">
        <v>798</v>
      </c>
      <c r="CL22" s="845" t="s">
        <v>798</v>
      </c>
      <c r="CM22" s="845">
        <v>0</v>
      </c>
      <c r="CN22" s="845" t="s">
        <v>798</v>
      </c>
      <c r="CO22" s="845">
        <v>441.43768799999998</v>
      </c>
      <c r="CP22" s="845">
        <v>967.32528000000002</v>
      </c>
      <c r="CQ22" s="845">
        <v>0</v>
      </c>
      <c r="CR22" s="845">
        <v>0</v>
      </c>
      <c r="CS22" s="845">
        <v>13.463718</v>
      </c>
      <c r="CT22" s="845">
        <v>153.575851</v>
      </c>
      <c r="CU22" s="845">
        <v>992.79764999999998</v>
      </c>
      <c r="CV22" s="845">
        <v>41.745241999999998</v>
      </c>
      <c r="CW22" s="845">
        <v>1863.9395</v>
      </c>
      <c r="CX22" s="845" t="s">
        <v>798</v>
      </c>
      <c r="CY22" s="845" t="s">
        <v>798</v>
      </c>
      <c r="CZ22" s="845">
        <v>0</v>
      </c>
      <c r="DA22" s="845" t="s">
        <v>798</v>
      </c>
      <c r="DB22" s="845" t="s">
        <v>798</v>
      </c>
      <c r="DC22" s="845" t="s">
        <v>798</v>
      </c>
      <c r="DD22" s="845">
        <v>61.238183999999997</v>
      </c>
      <c r="DE22" s="845" t="s">
        <v>798</v>
      </c>
      <c r="DF22" s="845" t="s">
        <v>798</v>
      </c>
      <c r="DG22" s="845">
        <v>80.540993999999998</v>
      </c>
      <c r="DH22" s="845" t="s">
        <v>798</v>
      </c>
      <c r="DI22" s="845" t="s">
        <v>798</v>
      </c>
      <c r="DJ22" s="845">
        <v>237.30075400000001</v>
      </c>
      <c r="DK22" s="845">
        <v>3.568E-3</v>
      </c>
      <c r="DL22" s="845">
        <v>3.5479999999999998E-2</v>
      </c>
      <c r="DM22" s="845">
        <v>39.566625999999999</v>
      </c>
      <c r="DN22" s="845">
        <v>0.14780599999999999</v>
      </c>
      <c r="DO22" s="845">
        <v>0</v>
      </c>
      <c r="DP22" s="845">
        <v>0</v>
      </c>
      <c r="DQ22" s="845">
        <v>0</v>
      </c>
      <c r="DR22" s="845">
        <v>0</v>
      </c>
      <c r="DS22" s="845">
        <v>0</v>
      </c>
      <c r="DT22" s="845">
        <v>18</v>
      </c>
      <c r="DU22" s="845">
        <v>-243.16</v>
      </c>
      <c r="DV22" s="845">
        <v>-0.55000000000000004</v>
      </c>
      <c r="DW22" s="845">
        <v>-0.59</v>
      </c>
      <c r="DX22" s="845">
        <v>30.35</v>
      </c>
      <c r="DY22" s="845">
        <v>-99999999</v>
      </c>
      <c r="DZ22" s="845">
        <v>0.84</v>
      </c>
      <c r="EA22" s="845">
        <v>6.49</v>
      </c>
      <c r="EB22" s="845">
        <v>8.17</v>
      </c>
      <c r="EC22" s="845">
        <v>0</v>
      </c>
      <c r="ED22" s="845">
        <v>0.25</v>
      </c>
      <c r="EE22" s="845">
        <v>2000</v>
      </c>
      <c r="EF22" s="845">
        <v>5.5049999999999999</v>
      </c>
    </row>
    <row r="23" spans="1:136" x14ac:dyDescent="0.2">
      <c r="A23" s="845">
        <v>19</v>
      </c>
      <c r="B23" s="845">
        <v>7</v>
      </c>
      <c r="C23" s="845">
        <v>76.000448000000006</v>
      </c>
      <c r="D23" s="845">
        <v>-36.125149</v>
      </c>
      <c r="E23" s="845">
        <v>794.87649999999996</v>
      </c>
      <c r="F23" s="845">
        <v>46.273682999999998</v>
      </c>
      <c r="G23" s="845">
        <v>1</v>
      </c>
      <c r="H23" s="845">
        <v>5.7215000000000002E-2</v>
      </c>
      <c r="I23" s="845">
        <v>2.7959000000000001E-2</v>
      </c>
      <c r="J23" s="845">
        <v>0</v>
      </c>
      <c r="K23" s="845">
        <v>0</v>
      </c>
      <c r="L23" s="845">
        <v>2.7959000000000001E-2</v>
      </c>
      <c r="M23" s="845" t="s">
        <v>798</v>
      </c>
      <c r="N23" s="845">
        <v>1.4647E-2</v>
      </c>
      <c r="O23" s="845">
        <v>1.3433E-2</v>
      </c>
      <c r="P23" s="845">
        <v>0.33593800000000001</v>
      </c>
      <c r="Q23" s="845">
        <v>0.66406200000000004</v>
      </c>
      <c r="R23" s="845">
        <v>0.86788699999999996</v>
      </c>
      <c r="S23" s="845">
        <v>1</v>
      </c>
      <c r="T23" s="845">
        <v>351.67999300000002</v>
      </c>
      <c r="U23" s="845">
        <v>14.0672</v>
      </c>
      <c r="V23" s="845">
        <v>221.18206799999999</v>
      </c>
      <c r="W23" s="845">
        <v>720.18631400000004</v>
      </c>
      <c r="X23" s="845">
        <v>17.164414000000001</v>
      </c>
      <c r="Y23" s="845">
        <v>20.222909000000001</v>
      </c>
      <c r="Z23" s="845">
        <v>55.917329000000002</v>
      </c>
      <c r="AA23" s="845" t="s">
        <v>798</v>
      </c>
      <c r="AB23" s="845" t="s">
        <v>798</v>
      </c>
      <c r="AC23" s="845" t="s">
        <v>798</v>
      </c>
      <c r="AD23" s="845" t="s">
        <v>798</v>
      </c>
      <c r="AE23" s="845" t="s">
        <v>798</v>
      </c>
      <c r="AF23" s="845" t="s">
        <v>798</v>
      </c>
      <c r="AG23" s="845" t="s">
        <v>798</v>
      </c>
      <c r="AH23" s="845">
        <v>102.45686000000001</v>
      </c>
      <c r="AI23" s="845" t="s">
        <v>798</v>
      </c>
      <c r="AJ23" s="845" t="s">
        <v>798</v>
      </c>
      <c r="AK23" s="845">
        <v>0.26419799999999999</v>
      </c>
      <c r="AL23" s="845">
        <v>9.7051999999999999E-2</v>
      </c>
      <c r="AM23" s="845">
        <v>7.1411000000000002E-2</v>
      </c>
      <c r="AN23" s="845">
        <v>0.369504</v>
      </c>
      <c r="AO23" s="845">
        <v>0.24423500000000001</v>
      </c>
      <c r="AP23" s="845">
        <v>1</v>
      </c>
      <c r="AQ23" s="845">
        <v>0</v>
      </c>
      <c r="AR23" s="845">
        <v>2.0089999999999999E-3</v>
      </c>
      <c r="AS23" s="845">
        <v>0</v>
      </c>
      <c r="AT23" s="845">
        <v>1</v>
      </c>
      <c r="AU23" s="845">
        <v>5.7215000000000002E-2</v>
      </c>
      <c r="AV23" s="845">
        <v>91.2</v>
      </c>
      <c r="AW23" s="845">
        <v>-127.325149</v>
      </c>
      <c r="AX23" s="845">
        <v>53.317619000000001</v>
      </c>
      <c r="AY23" s="845">
        <v>6.7803230000000001</v>
      </c>
      <c r="AZ23" s="845">
        <v>0</v>
      </c>
      <c r="BA23" s="845">
        <v>1014.885413</v>
      </c>
      <c r="BB23" s="845">
        <v>1.4394000000000001E-2</v>
      </c>
      <c r="BC23" s="845">
        <v>1.3433E-2</v>
      </c>
      <c r="BD23" s="845">
        <v>15.381691999999999</v>
      </c>
      <c r="BE23" s="845" t="s">
        <v>798</v>
      </c>
      <c r="BF23" s="845" t="s">
        <v>798</v>
      </c>
      <c r="BG23" s="845">
        <v>1</v>
      </c>
      <c r="BH23" s="845">
        <v>0</v>
      </c>
      <c r="BI23" s="845">
        <v>0</v>
      </c>
      <c r="BJ23" s="845">
        <v>1.0442E-2</v>
      </c>
      <c r="BK23" s="845">
        <v>29.711152999999999</v>
      </c>
      <c r="BL23" s="845">
        <v>37.970885000000003</v>
      </c>
      <c r="BM23" s="845" t="s">
        <v>798</v>
      </c>
      <c r="BN23" s="845">
        <v>260.310001</v>
      </c>
      <c r="BO23" s="845">
        <v>389.06731600000001</v>
      </c>
      <c r="BP23" s="845">
        <v>425.19246500000003</v>
      </c>
      <c r="BQ23" s="845">
        <v>547.20000000000005</v>
      </c>
      <c r="BR23" s="845">
        <v>315.47558400000003</v>
      </c>
      <c r="BS23" s="845">
        <v>12.771824000000001</v>
      </c>
      <c r="BT23" s="845">
        <v>6.7436179999999997</v>
      </c>
      <c r="BU23" s="845">
        <v>-0.82059599999999999</v>
      </c>
      <c r="BV23" s="845">
        <v>0.73569799999999996</v>
      </c>
      <c r="BW23" s="845">
        <v>-0.78770099999999998</v>
      </c>
      <c r="BX23" s="845">
        <v>0.76859299999999997</v>
      </c>
      <c r="BY23" s="845">
        <v>-151.261672</v>
      </c>
      <c r="BZ23" s="845">
        <v>-9.6776520000000001</v>
      </c>
      <c r="CA23" s="845">
        <v>0</v>
      </c>
      <c r="CB23" s="845">
        <v>37.668461000000001</v>
      </c>
      <c r="CC23" s="845">
        <v>60.660905</v>
      </c>
      <c r="CD23" s="845">
        <v>0</v>
      </c>
      <c r="CE23" s="845">
        <v>6.1947979999999996</v>
      </c>
      <c r="CF23" s="845">
        <v>2.0089999999999999E-3</v>
      </c>
      <c r="CG23" s="845" t="s">
        <v>798</v>
      </c>
      <c r="CH23" s="845">
        <v>1.1701E-2</v>
      </c>
      <c r="CI23" s="845">
        <v>7.3700000000000002E-4</v>
      </c>
      <c r="CJ23" s="845">
        <v>2.395591</v>
      </c>
      <c r="CK23" s="845" t="s">
        <v>798</v>
      </c>
      <c r="CL23" s="845" t="s">
        <v>798</v>
      </c>
      <c r="CM23" s="845">
        <v>0</v>
      </c>
      <c r="CN23" s="845" t="s">
        <v>798</v>
      </c>
      <c r="CO23" s="845">
        <v>387.33054700000002</v>
      </c>
      <c r="CP23" s="845">
        <v>986.72098600000004</v>
      </c>
      <c r="CQ23" s="845">
        <v>0</v>
      </c>
      <c r="CR23" s="845">
        <v>0</v>
      </c>
      <c r="CS23" s="845">
        <v>12.730872</v>
      </c>
      <c r="CT23" s="845">
        <v>161.04009199999999</v>
      </c>
      <c r="CU23" s="845">
        <v>591.29222200000004</v>
      </c>
      <c r="CV23" s="845">
        <v>28.378992</v>
      </c>
      <c r="CW23" s="845">
        <v>1807.9076</v>
      </c>
      <c r="CX23" s="845" t="s">
        <v>798</v>
      </c>
      <c r="CY23" s="845" t="s">
        <v>798</v>
      </c>
      <c r="CZ23" s="845">
        <v>0</v>
      </c>
      <c r="DA23" s="845" t="s">
        <v>798</v>
      </c>
      <c r="DB23" s="845" t="s">
        <v>798</v>
      </c>
      <c r="DC23" s="845" t="s">
        <v>798</v>
      </c>
      <c r="DD23" s="845">
        <v>64.461083000000002</v>
      </c>
      <c r="DE23" s="845" t="s">
        <v>798</v>
      </c>
      <c r="DF23" s="845" t="s">
        <v>798</v>
      </c>
      <c r="DG23" s="845">
        <v>85.284869</v>
      </c>
      <c r="DH23" s="845" t="s">
        <v>798</v>
      </c>
      <c r="DI23" s="845" t="s">
        <v>798</v>
      </c>
      <c r="DJ23" s="845">
        <v>251.35777999999999</v>
      </c>
      <c r="DK23" s="845">
        <v>2.0089999999999999E-3</v>
      </c>
      <c r="DL23" s="845">
        <v>2.3271E-2</v>
      </c>
      <c r="DM23" s="845">
        <v>37.016418000000002</v>
      </c>
      <c r="DN23" s="845">
        <v>0.11978</v>
      </c>
      <c r="DO23" s="845">
        <v>0</v>
      </c>
      <c r="DP23" s="845">
        <v>0</v>
      </c>
      <c r="DQ23" s="845">
        <v>0</v>
      </c>
      <c r="DR23" s="845">
        <v>0</v>
      </c>
      <c r="DS23" s="845">
        <v>0</v>
      </c>
      <c r="DT23" s="845">
        <v>19</v>
      </c>
      <c r="DU23" s="845">
        <v>-255.59</v>
      </c>
      <c r="DV23" s="845">
        <v>-0.93</v>
      </c>
      <c r="DW23" s="845">
        <v>-0.96</v>
      </c>
      <c r="DX23" s="845">
        <v>28.4</v>
      </c>
      <c r="DY23" s="845">
        <v>-99999999</v>
      </c>
      <c r="DZ23" s="845">
        <v>0.8</v>
      </c>
      <c r="EA23" s="845">
        <v>6.38</v>
      </c>
      <c r="EB23" s="845">
        <v>8.06</v>
      </c>
      <c r="EC23" s="845">
        <v>0</v>
      </c>
      <c r="ED23" s="845">
        <v>0.25</v>
      </c>
      <c r="EE23" s="845">
        <v>2000</v>
      </c>
      <c r="EF23" s="845">
        <v>4.2930000000000001</v>
      </c>
    </row>
    <row r="24" spans="1:136" x14ac:dyDescent="0.2">
      <c r="A24" s="845">
        <v>20</v>
      </c>
      <c r="B24" s="845">
        <v>8</v>
      </c>
      <c r="C24" s="845">
        <v>58.322736999999996</v>
      </c>
      <c r="D24" s="845">
        <v>-57.624226</v>
      </c>
      <c r="E24" s="845">
        <v>737.25227400000006</v>
      </c>
      <c r="F24" s="845">
        <v>42.941983999999998</v>
      </c>
      <c r="G24" s="845">
        <v>1</v>
      </c>
      <c r="H24" s="845">
        <v>8.9208999999999997E-2</v>
      </c>
      <c r="I24" s="845">
        <v>3.9288999999999998E-2</v>
      </c>
      <c r="J24" s="845">
        <v>0</v>
      </c>
      <c r="K24" s="845">
        <v>0</v>
      </c>
      <c r="L24" s="845">
        <v>3.9288999999999998E-2</v>
      </c>
      <c r="M24" s="845" t="s">
        <v>798</v>
      </c>
      <c r="N24" s="845">
        <v>1.4853E-2</v>
      </c>
      <c r="O24" s="845">
        <v>2.4469000000000001E-2</v>
      </c>
      <c r="P24" s="845">
        <v>0.37220399999999998</v>
      </c>
      <c r="Q24" s="845">
        <v>0.62779600000000002</v>
      </c>
      <c r="R24" s="845">
        <v>0.82788200000000001</v>
      </c>
      <c r="S24" s="845">
        <v>1</v>
      </c>
      <c r="T24" s="845">
        <v>326.35908000000001</v>
      </c>
      <c r="U24" s="845">
        <v>13.054363</v>
      </c>
      <c r="V24" s="845">
        <v>211.975673</v>
      </c>
      <c r="W24" s="845">
        <v>745.056194</v>
      </c>
      <c r="X24" s="845">
        <v>26.762564999999999</v>
      </c>
      <c r="Y24" s="845">
        <v>29.297498999999998</v>
      </c>
      <c r="Z24" s="845">
        <v>78.578171999999995</v>
      </c>
      <c r="AA24" s="845" t="s">
        <v>798</v>
      </c>
      <c r="AB24" s="845" t="s">
        <v>798</v>
      </c>
      <c r="AC24" s="845" t="s">
        <v>798</v>
      </c>
      <c r="AD24" s="845" t="s">
        <v>798</v>
      </c>
      <c r="AE24" s="845" t="s">
        <v>798</v>
      </c>
      <c r="AF24" s="845" t="s">
        <v>798</v>
      </c>
      <c r="AG24" s="845" t="s">
        <v>798</v>
      </c>
      <c r="AH24" s="845">
        <v>102.48885</v>
      </c>
      <c r="AI24" s="845" t="s">
        <v>798</v>
      </c>
      <c r="AJ24" s="845" t="s">
        <v>798</v>
      </c>
      <c r="AK24" s="845">
        <v>0.28655000000000003</v>
      </c>
      <c r="AL24" s="845">
        <v>8.4559999999999996E-2</v>
      </c>
      <c r="AM24" s="845">
        <v>6.0330000000000002E-2</v>
      </c>
      <c r="AN24" s="845">
        <v>0.37389899999999998</v>
      </c>
      <c r="AO24" s="845">
        <v>0.243892</v>
      </c>
      <c r="AP24" s="845">
        <v>1</v>
      </c>
      <c r="AQ24" s="845">
        <v>0</v>
      </c>
      <c r="AR24" s="845">
        <v>1.0330000000000001E-3</v>
      </c>
      <c r="AS24" s="845">
        <v>0</v>
      </c>
      <c r="AT24" s="845">
        <v>1</v>
      </c>
      <c r="AU24" s="845">
        <v>8.9208999999999997E-2</v>
      </c>
      <c r="AV24" s="845">
        <v>91.2</v>
      </c>
      <c r="AW24" s="845">
        <v>-148.82422600000001</v>
      </c>
      <c r="AX24" s="845">
        <v>51.869689000000001</v>
      </c>
      <c r="AY24" s="845">
        <v>6.3274670000000004</v>
      </c>
      <c r="AZ24" s="845">
        <v>0</v>
      </c>
      <c r="BA24" s="845">
        <v>981.74075200000004</v>
      </c>
      <c r="BB24" s="845">
        <v>1.4647E-2</v>
      </c>
      <c r="BC24" s="845">
        <v>2.4469000000000001E-2</v>
      </c>
      <c r="BD24" s="845">
        <v>11.851278000000001</v>
      </c>
      <c r="BE24" s="845" t="s">
        <v>798</v>
      </c>
      <c r="BF24" s="845" t="s">
        <v>798</v>
      </c>
      <c r="BG24" s="845">
        <v>1</v>
      </c>
      <c r="BH24" s="845">
        <v>0</v>
      </c>
      <c r="BI24" s="845">
        <v>0</v>
      </c>
      <c r="BJ24" s="845">
        <v>1.0326999999999999E-2</v>
      </c>
      <c r="BK24" s="845">
        <v>28.290900000000001</v>
      </c>
      <c r="BL24" s="845">
        <v>37.626972000000002</v>
      </c>
      <c r="BM24" s="845" t="s">
        <v>798</v>
      </c>
      <c r="BN24" s="845">
        <v>273.02538099999998</v>
      </c>
      <c r="BO24" s="845">
        <v>382.41914400000002</v>
      </c>
      <c r="BP24" s="845">
        <v>440.04336899999998</v>
      </c>
      <c r="BQ24" s="845">
        <v>577.6</v>
      </c>
      <c r="BR24" s="845">
        <v>306.06338299999999</v>
      </c>
      <c r="BS24" s="845">
        <v>13.281021000000001</v>
      </c>
      <c r="BT24" s="845">
        <v>6.6524890000000001</v>
      </c>
      <c r="BU24" s="845">
        <v>-1.08328</v>
      </c>
      <c r="BV24" s="845">
        <v>0.668435</v>
      </c>
      <c r="BW24" s="845">
        <v>-1.0503849999999999</v>
      </c>
      <c r="BX24" s="845">
        <v>0.70133000000000001</v>
      </c>
      <c r="BY24" s="845">
        <v>-168.60817499999999</v>
      </c>
      <c r="BZ24" s="845">
        <v>-14.148622</v>
      </c>
      <c r="CA24" s="845">
        <v>0</v>
      </c>
      <c r="CB24" s="845">
        <v>35.152597</v>
      </c>
      <c r="CC24" s="845">
        <v>60.218893999999999</v>
      </c>
      <c r="CD24" s="845">
        <v>0</v>
      </c>
      <c r="CE24" s="845">
        <v>4.4235829999999998</v>
      </c>
      <c r="CF24" s="845">
        <v>1.0330000000000001E-3</v>
      </c>
      <c r="CG24" s="845" t="s">
        <v>798</v>
      </c>
      <c r="CH24" s="845">
        <v>1.1103999999999999E-2</v>
      </c>
      <c r="CI24" s="845">
        <v>3.59E-4</v>
      </c>
      <c r="CJ24" s="845">
        <v>2.2288549999999998</v>
      </c>
      <c r="CK24" s="845" t="s">
        <v>798</v>
      </c>
      <c r="CL24" s="845" t="s">
        <v>798</v>
      </c>
      <c r="CM24" s="845">
        <v>0</v>
      </c>
      <c r="CN24" s="845" t="s">
        <v>798</v>
      </c>
      <c r="CO24" s="845">
        <v>337.95837299999999</v>
      </c>
      <c r="CP24" s="845">
        <v>992.02112099999999</v>
      </c>
      <c r="CQ24" s="845">
        <v>0</v>
      </c>
      <c r="CR24" s="845">
        <v>0</v>
      </c>
      <c r="CS24" s="845">
        <v>12.597538</v>
      </c>
      <c r="CT24" s="845">
        <v>158.31220300000001</v>
      </c>
      <c r="CU24" s="845">
        <v>1144.9190189999999</v>
      </c>
      <c r="CV24" s="845">
        <v>31.115410000000001</v>
      </c>
      <c r="CW24" s="845">
        <v>1775.098988</v>
      </c>
      <c r="CX24" s="845" t="s">
        <v>798</v>
      </c>
      <c r="CY24" s="845" t="s">
        <v>798</v>
      </c>
      <c r="CZ24" s="845">
        <v>0</v>
      </c>
      <c r="DA24" s="845" t="s">
        <v>798</v>
      </c>
      <c r="DB24" s="845" t="s">
        <v>798</v>
      </c>
      <c r="DC24" s="845" t="s">
        <v>798</v>
      </c>
      <c r="DD24" s="845">
        <v>71.620671999999999</v>
      </c>
      <c r="DE24" s="845" t="s">
        <v>798</v>
      </c>
      <c r="DF24" s="845" t="s">
        <v>798</v>
      </c>
      <c r="DG24" s="845">
        <v>85.786152000000001</v>
      </c>
      <c r="DH24" s="845" t="s">
        <v>798</v>
      </c>
      <c r="DI24" s="845" t="s">
        <v>798</v>
      </c>
      <c r="DJ24" s="845">
        <v>252.67343399999999</v>
      </c>
      <c r="DK24" s="845">
        <v>1.0330000000000001E-3</v>
      </c>
      <c r="DL24" s="845">
        <v>2.5773000000000001E-2</v>
      </c>
      <c r="DM24" s="845">
        <v>35.623184000000002</v>
      </c>
      <c r="DN24" s="845">
        <v>0.111443</v>
      </c>
      <c r="DO24" s="845">
        <v>0</v>
      </c>
      <c r="DP24" s="845">
        <v>0</v>
      </c>
      <c r="DQ24" s="845">
        <v>0</v>
      </c>
      <c r="DR24" s="845">
        <v>0</v>
      </c>
      <c r="DS24" s="845">
        <v>0</v>
      </c>
      <c r="DT24" s="845">
        <v>20</v>
      </c>
      <c r="DU24" s="845">
        <v>-267.31</v>
      </c>
      <c r="DV24" s="845">
        <v>-1.27</v>
      </c>
      <c r="DW24" s="845">
        <v>-1.31</v>
      </c>
      <c r="DX24" s="845">
        <v>26.57</v>
      </c>
      <c r="DY24" s="845">
        <v>-99999999</v>
      </c>
      <c r="DZ24" s="845">
        <v>0.76</v>
      </c>
      <c r="EA24" s="845">
        <v>6.27</v>
      </c>
      <c r="EB24" s="845">
        <v>7.95</v>
      </c>
      <c r="EC24" s="845">
        <v>0</v>
      </c>
      <c r="ED24" s="845">
        <v>0.25</v>
      </c>
      <c r="EE24" s="845">
        <v>2000</v>
      </c>
      <c r="EF24" s="845">
        <v>3.7629999999999999</v>
      </c>
    </row>
    <row r="25" spans="1:136" x14ac:dyDescent="0.2">
      <c r="A25" s="845">
        <v>21</v>
      </c>
      <c r="B25" s="845">
        <v>9</v>
      </c>
      <c r="C25" s="845">
        <v>72.915019000000001</v>
      </c>
      <c r="D25" s="845">
        <v>-52.533850000000001</v>
      </c>
      <c r="E25" s="845">
        <v>684.71842400000003</v>
      </c>
      <c r="F25" s="845">
        <v>45.330959</v>
      </c>
      <c r="G25" s="845">
        <v>1</v>
      </c>
      <c r="H25" s="845">
        <v>0.138348</v>
      </c>
      <c r="I25" s="845">
        <v>5.8576000000000003E-2</v>
      </c>
      <c r="J25" s="845">
        <v>0</v>
      </c>
      <c r="K25" s="845">
        <v>0</v>
      </c>
      <c r="L25" s="845">
        <v>5.8576000000000003E-2</v>
      </c>
      <c r="M25" s="845" t="s">
        <v>798</v>
      </c>
      <c r="N25" s="845">
        <v>1.4775999999999999E-2</v>
      </c>
      <c r="O25" s="845">
        <v>4.3545E-2</v>
      </c>
      <c r="P25" s="845">
        <v>0.44058999999999998</v>
      </c>
      <c r="Q25" s="845">
        <v>0.55940999999999996</v>
      </c>
      <c r="R25" s="845">
        <v>0.82202500000000001</v>
      </c>
      <c r="S25" s="845">
        <v>1</v>
      </c>
      <c r="T25" s="845">
        <v>344.51528500000001</v>
      </c>
      <c r="U25" s="845">
        <v>13.780611</v>
      </c>
      <c r="V25" s="845">
        <v>212.888171</v>
      </c>
      <c r="W25" s="845">
        <v>761.07830899999999</v>
      </c>
      <c r="X25" s="845">
        <v>41.504415999999999</v>
      </c>
      <c r="Y25" s="845">
        <v>44.386560000000003</v>
      </c>
      <c r="Z25" s="845">
        <v>117.151871</v>
      </c>
      <c r="AA25" s="845" t="s">
        <v>798</v>
      </c>
      <c r="AB25" s="845" t="s">
        <v>798</v>
      </c>
      <c r="AC25" s="845" t="s">
        <v>798</v>
      </c>
      <c r="AD25" s="845" t="s">
        <v>798</v>
      </c>
      <c r="AE25" s="845" t="s">
        <v>798</v>
      </c>
      <c r="AF25" s="845" t="s">
        <v>798</v>
      </c>
      <c r="AG25" s="845" t="s">
        <v>798</v>
      </c>
      <c r="AH25" s="845">
        <v>102.617312</v>
      </c>
      <c r="AI25" s="845" t="s">
        <v>798</v>
      </c>
      <c r="AJ25" s="845" t="s">
        <v>798</v>
      </c>
      <c r="AK25" s="845">
        <v>0.15477099999999999</v>
      </c>
      <c r="AL25" s="845">
        <v>0.10041799999999999</v>
      </c>
      <c r="AM25" s="845">
        <v>8.4875999999999993E-2</v>
      </c>
      <c r="AN25" s="845">
        <v>0.37696200000000002</v>
      </c>
      <c r="AO25" s="845">
        <v>0.24706900000000001</v>
      </c>
      <c r="AP25" s="845">
        <v>1</v>
      </c>
      <c r="AQ25" s="845">
        <v>0</v>
      </c>
      <c r="AR25" s="845">
        <v>4.73E-4</v>
      </c>
      <c r="AS25" s="845">
        <v>0</v>
      </c>
      <c r="AT25" s="845">
        <v>1</v>
      </c>
      <c r="AU25" s="845">
        <v>0.138348</v>
      </c>
      <c r="AV25" s="845">
        <v>91.2</v>
      </c>
      <c r="AW25" s="845">
        <v>-143.73384999999999</v>
      </c>
      <c r="AX25" s="845">
        <v>55.145505</v>
      </c>
      <c r="AY25" s="845">
        <v>6.3355189999999997</v>
      </c>
      <c r="AZ25" s="845">
        <v>0</v>
      </c>
      <c r="BA25" s="845">
        <v>971.91198699999995</v>
      </c>
      <c r="BB25" s="845">
        <v>1.4853E-2</v>
      </c>
      <c r="BC25" s="845">
        <v>4.3545E-2</v>
      </c>
      <c r="BD25" s="845">
        <v>17.501458</v>
      </c>
      <c r="BE25" s="845" t="s">
        <v>798</v>
      </c>
      <c r="BF25" s="845" t="s">
        <v>798</v>
      </c>
      <c r="BG25" s="845">
        <v>1</v>
      </c>
      <c r="BH25" s="845">
        <v>0</v>
      </c>
      <c r="BI25" s="845">
        <v>0</v>
      </c>
      <c r="BJ25" s="845">
        <v>1.0244E-2</v>
      </c>
      <c r="BK25" s="845">
        <v>27.067819</v>
      </c>
      <c r="BL25" s="845">
        <v>41.174236999999998</v>
      </c>
      <c r="BM25" s="845" t="s">
        <v>798</v>
      </c>
      <c r="BN25" s="845">
        <v>255.92620600000001</v>
      </c>
      <c r="BO25" s="845">
        <v>430.40626099999997</v>
      </c>
      <c r="BP25" s="845">
        <v>482.940111</v>
      </c>
      <c r="BQ25" s="845">
        <v>608</v>
      </c>
      <c r="BR25" s="845">
        <v>276.23350799999997</v>
      </c>
      <c r="BS25" s="845">
        <v>13.654785</v>
      </c>
      <c r="BT25" s="845">
        <v>6.6057550000000003</v>
      </c>
      <c r="BU25" s="845">
        <v>-1.3076239999999999</v>
      </c>
      <c r="BV25" s="845">
        <v>1.3618619999999999</v>
      </c>
      <c r="BW25" s="845">
        <v>-1.274729</v>
      </c>
      <c r="BX25" s="845">
        <v>1.4077299999999999</v>
      </c>
      <c r="BY25" s="845">
        <v>-190.12858800000001</v>
      </c>
      <c r="BZ25" s="845">
        <v>-24.860313999999999</v>
      </c>
      <c r="CA25" s="845">
        <v>0</v>
      </c>
      <c r="CB25" s="845">
        <v>35.197327999999999</v>
      </c>
      <c r="CC25" s="845">
        <v>59.809161000000003</v>
      </c>
      <c r="CD25" s="845">
        <v>0</v>
      </c>
      <c r="CE25" s="845">
        <v>3.1840320000000002</v>
      </c>
      <c r="CF25" s="845">
        <v>4.73E-4</v>
      </c>
      <c r="CG25" s="845" t="s">
        <v>798</v>
      </c>
      <c r="CH25" s="845">
        <v>1.0673E-2</v>
      </c>
      <c r="CI25" s="845">
        <v>1.5799999999999999E-4</v>
      </c>
      <c r="CJ25" s="845">
        <v>2.9879739999999999</v>
      </c>
      <c r="CK25" s="845" t="s">
        <v>798</v>
      </c>
      <c r="CL25" s="845" t="s">
        <v>798</v>
      </c>
      <c r="CM25" s="845">
        <v>0</v>
      </c>
      <c r="CN25" s="845" t="s">
        <v>798</v>
      </c>
      <c r="CO25" s="845">
        <v>304.52517799999998</v>
      </c>
      <c r="CP25" s="845">
        <v>961.57110799999998</v>
      </c>
      <c r="CQ25" s="845">
        <v>0</v>
      </c>
      <c r="CR25" s="845">
        <v>0</v>
      </c>
      <c r="CS25" s="845">
        <v>12.777595</v>
      </c>
      <c r="CT25" s="845">
        <v>135.56393199999999</v>
      </c>
      <c r="CU25" s="845">
        <v>1696.9317349999999</v>
      </c>
      <c r="CV25" s="845">
        <v>66.630358999999999</v>
      </c>
      <c r="CW25" s="845">
        <v>1763.0870130000001</v>
      </c>
      <c r="CX25" s="845" t="s">
        <v>798</v>
      </c>
      <c r="CY25" s="845" t="s">
        <v>798</v>
      </c>
      <c r="CZ25" s="845">
        <v>0</v>
      </c>
      <c r="DA25" s="845" t="s">
        <v>798</v>
      </c>
      <c r="DB25" s="845" t="s">
        <v>798</v>
      </c>
      <c r="DC25" s="845" t="s">
        <v>798</v>
      </c>
      <c r="DD25" s="845">
        <v>69.788818000000006</v>
      </c>
      <c r="DE25" s="845" t="s">
        <v>798</v>
      </c>
      <c r="DF25" s="845" t="s">
        <v>798</v>
      </c>
      <c r="DG25" s="845">
        <v>79.871786999999998</v>
      </c>
      <c r="DH25" s="845" t="s">
        <v>798</v>
      </c>
      <c r="DI25" s="845" t="s">
        <v>798</v>
      </c>
      <c r="DJ25" s="845">
        <v>259.72867200000002</v>
      </c>
      <c r="DK25" s="845">
        <v>4.73E-4</v>
      </c>
      <c r="DL25" s="845">
        <v>6.4894999999999994E-2</v>
      </c>
      <c r="DM25" s="845">
        <v>36.603391999999999</v>
      </c>
      <c r="DN25" s="845">
        <v>0.149399</v>
      </c>
      <c r="DO25" s="845">
        <v>0</v>
      </c>
      <c r="DP25" s="845">
        <v>0</v>
      </c>
      <c r="DQ25" s="845">
        <v>0</v>
      </c>
      <c r="DR25" s="845">
        <v>0</v>
      </c>
      <c r="DS25" s="845">
        <v>0</v>
      </c>
      <c r="DT25" s="845">
        <v>21</v>
      </c>
      <c r="DU25" s="845">
        <v>-278.25</v>
      </c>
      <c r="DV25" s="845">
        <v>-1.6</v>
      </c>
      <c r="DW25" s="845">
        <v>-1.64</v>
      </c>
      <c r="DX25" s="845">
        <v>24.84</v>
      </c>
      <c r="DY25" s="845">
        <v>-99999999</v>
      </c>
      <c r="DZ25" s="845">
        <v>0.73</v>
      </c>
      <c r="EA25" s="845">
        <v>6.16</v>
      </c>
      <c r="EB25" s="845">
        <v>7.85</v>
      </c>
      <c r="EC25" s="845">
        <v>0</v>
      </c>
      <c r="ED25" s="845">
        <v>0.25</v>
      </c>
      <c r="EE25" s="845">
        <v>2000</v>
      </c>
      <c r="EF25" s="845">
        <v>4.33</v>
      </c>
    </row>
    <row r="26" spans="1:136" x14ac:dyDescent="0.2">
      <c r="A26" s="845">
        <v>22</v>
      </c>
      <c r="B26" s="845">
        <v>10</v>
      </c>
      <c r="C26" s="845">
        <v>103.42292399999999</v>
      </c>
      <c r="D26" s="845">
        <v>-26.746585</v>
      </c>
      <c r="E26" s="845">
        <v>657.97183800000005</v>
      </c>
      <c r="F26" s="845">
        <v>50.556547999999999</v>
      </c>
      <c r="G26" s="845">
        <v>1</v>
      </c>
      <c r="H26" s="845">
        <v>0.15436800000000001</v>
      </c>
      <c r="I26" s="845">
        <v>6.5030000000000004E-2</v>
      </c>
      <c r="J26" s="845">
        <v>0</v>
      </c>
      <c r="K26" s="845">
        <v>0</v>
      </c>
      <c r="L26" s="845">
        <v>6.5030000000000004E-2</v>
      </c>
      <c r="M26" s="845" t="s">
        <v>798</v>
      </c>
      <c r="N26" s="845">
        <v>1.4527999999999999E-2</v>
      </c>
      <c r="O26" s="845">
        <v>5.0082000000000002E-2</v>
      </c>
      <c r="P26" s="845">
        <v>0.50483299999999998</v>
      </c>
      <c r="Q26" s="845">
        <v>0.49516700000000002</v>
      </c>
      <c r="R26" s="845">
        <v>0.82829900000000001</v>
      </c>
      <c r="S26" s="845">
        <v>1</v>
      </c>
      <c r="T26" s="845">
        <v>384.22976699999998</v>
      </c>
      <c r="U26" s="845">
        <v>15.369191000000001</v>
      </c>
      <c r="V26" s="845">
        <v>220.26340200000001</v>
      </c>
      <c r="W26" s="845">
        <v>759.26575700000001</v>
      </c>
      <c r="X26" s="845">
        <v>46.310518000000002</v>
      </c>
      <c r="Y26" s="845">
        <v>49.056040000000003</v>
      </c>
      <c r="Z26" s="845">
        <v>130.06044399999999</v>
      </c>
      <c r="AA26" s="845" t="s">
        <v>798</v>
      </c>
      <c r="AB26" s="845" t="s">
        <v>798</v>
      </c>
      <c r="AC26" s="845" t="s">
        <v>798</v>
      </c>
      <c r="AD26" s="845" t="s">
        <v>798</v>
      </c>
      <c r="AE26" s="845" t="s">
        <v>798</v>
      </c>
      <c r="AF26" s="845" t="s">
        <v>798</v>
      </c>
      <c r="AG26" s="845" t="s">
        <v>798</v>
      </c>
      <c r="AH26" s="845">
        <v>102.79429</v>
      </c>
      <c r="AI26" s="845" t="s">
        <v>798</v>
      </c>
      <c r="AJ26" s="845" t="s">
        <v>798</v>
      </c>
      <c r="AK26" s="845">
        <v>8.9339999999999992E-3</v>
      </c>
      <c r="AL26" s="845">
        <v>0.126722</v>
      </c>
      <c r="AM26" s="845">
        <v>0.12559000000000001</v>
      </c>
      <c r="AN26" s="845">
        <v>0.38326500000000002</v>
      </c>
      <c r="AO26" s="845">
        <v>0.24820600000000001</v>
      </c>
      <c r="AP26" s="845">
        <v>1</v>
      </c>
      <c r="AQ26" s="845">
        <v>0</v>
      </c>
      <c r="AR26" s="845">
        <v>1.83E-4</v>
      </c>
      <c r="AS26" s="845">
        <v>0</v>
      </c>
      <c r="AT26" s="845">
        <v>1</v>
      </c>
      <c r="AU26" s="845">
        <v>0.15436800000000001</v>
      </c>
      <c r="AV26" s="845">
        <v>91.2</v>
      </c>
      <c r="AW26" s="845">
        <v>-117.946585</v>
      </c>
      <c r="AX26" s="845">
        <v>61.036610000000003</v>
      </c>
      <c r="AY26" s="845">
        <v>6.6016529999999998</v>
      </c>
      <c r="AZ26" s="845">
        <v>0</v>
      </c>
      <c r="BA26" s="845">
        <v>999.36300500000004</v>
      </c>
      <c r="BB26" s="845">
        <v>1.4775999999999999E-2</v>
      </c>
      <c r="BC26" s="845">
        <v>5.0082000000000002E-2</v>
      </c>
      <c r="BD26" s="845">
        <v>30.686578000000001</v>
      </c>
      <c r="BE26" s="845" t="s">
        <v>798</v>
      </c>
      <c r="BF26" s="845" t="s">
        <v>798</v>
      </c>
      <c r="BG26" s="845">
        <v>1</v>
      </c>
      <c r="BH26" s="845">
        <v>0</v>
      </c>
      <c r="BI26" s="845">
        <v>0</v>
      </c>
      <c r="BJ26" s="845">
        <v>1.0175999999999999E-2</v>
      </c>
      <c r="BK26" s="845">
        <v>26.090204</v>
      </c>
      <c r="BL26" s="845">
        <v>47.563509000000003</v>
      </c>
      <c r="BM26" s="845" t="s">
        <v>798</v>
      </c>
      <c r="BN26" s="845">
        <v>230.74553299999999</v>
      </c>
      <c r="BO26" s="845">
        <v>479.59632499999998</v>
      </c>
      <c r="BP26" s="845">
        <v>506.34291100000002</v>
      </c>
      <c r="BQ26" s="845">
        <v>638.4</v>
      </c>
      <c r="BR26" s="845">
        <v>235.568342</v>
      </c>
      <c r="BS26" s="845">
        <v>14.058315</v>
      </c>
      <c r="BT26" s="845">
        <v>6.5849080000000004</v>
      </c>
      <c r="BU26" s="845">
        <v>-1.4829060000000001</v>
      </c>
      <c r="BV26" s="845">
        <v>2.5978509999999999</v>
      </c>
      <c r="BW26" s="845">
        <v>-1.4500109999999999</v>
      </c>
      <c r="BX26" s="845">
        <v>2.6746660000000002</v>
      </c>
      <c r="BY26" s="845">
        <v>-211.421471</v>
      </c>
      <c r="BZ26" s="845">
        <v>-35.915973999999999</v>
      </c>
      <c r="CA26" s="845">
        <v>0</v>
      </c>
      <c r="CB26" s="845">
        <v>36.675848999999999</v>
      </c>
      <c r="CC26" s="845">
        <v>59.453513000000001</v>
      </c>
      <c r="CD26" s="845">
        <v>0</v>
      </c>
      <c r="CE26" s="845">
        <v>2.0559780000000001</v>
      </c>
      <c r="CF26" s="845">
        <v>1.83E-4</v>
      </c>
      <c r="CG26" s="845" t="s">
        <v>798</v>
      </c>
      <c r="CH26" s="845">
        <v>1.0406E-2</v>
      </c>
      <c r="CI26" s="845">
        <v>6.0000000000000002E-5</v>
      </c>
      <c r="CJ26" s="845">
        <v>4.2756230000000004</v>
      </c>
      <c r="CK26" s="845" t="s">
        <v>798</v>
      </c>
      <c r="CL26" s="845" t="s">
        <v>798</v>
      </c>
      <c r="CM26" s="845">
        <v>0</v>
      </c>
      <c r="CN26" s="845" t="s">
        <v>798</v>
      </c>
      <c r="CO26" s="845">
        <v>301.82289300000002</v>
      </c>
      <c r="CP26" s="845">
        <v>901.43733399999996</v>
      </c>
      <c r="CQ26" s="845">
        <v>0</v>
      </c>
      <c r="CR26" s="845">
        <v>0</v>
      </c>
      <c r="CS26" s="845">
        <v>12.969376</v>
      </c>
      <c r="CT26" s="845">
        <v>113.31804700000001</v>
      </c>
      <c r="CU26" s="845">
        <v>610.99130300000002</v>
      </c>
      <c r="CV26" s="845">
        <v>126.70117399999999</v>
      </c>
      <c r="CW26" s="845">
        <v>1786.599064</v>
      </c>
      <c r="CX26" s="845" t="s">
        <v>798</v>
      </c>
      <c r="CY26" s="845" t="s">
        <v>798</v>
      </c>
      <c r="CZ26" s="845">
        <v>0</v>
      </c>
      <c r="DA26" s="845" t="s">
        <v>798</v>
      </c>
      <c r="DB26" s="845" t="s">
        <v>798</v>
      </c>
      <c r="DC26" s="845" t="s">
        <v>798</v>
      </c>
      <c r="DD26" s="845">
        <v>64.651753999999997</v>
      </c>
      <c r="DE26" s="845" t="s">
        <v>798</v>
      </c>
      <c r="DF26" s="845" t="s">
        <v>798</v>
      </c>
      <c r="DG26" s="845">
        <v>75.428016999999997</v>
      </c>
      <c r="DH26" s="845" t="s">
        <v>798</v>
      </c>
      <c r="DI26" s="845" t="s">
        <v>798</v>
      </c>
      <c r="DJ26" s="845">
        <v>233.256169</v>
      </c>
      <c r="DK26" s="845">
        <v>1.83E-4</v>
      </c>
      <c r="DL26" s="845">
        <v>0.13072900000000001</v>
      </c>
      <c r="DM26" s="845">
        <v>38.203654999999998</v>
      </c>
      <c r="DN26" s="845">
        <v>0.213781</v>
      </c>
      <c r="DO26" s="845">
        <v>0</v>
      </c>
      <c r="DP26" s="845">
        <v>0</v>
      </c>
      <c r="DQ26" s="845">
        <v>0</v>
      </c>
      <c r="DR26" s="845">
        <v>0</v>
      </c>
      <c r="DS26" s="845">
        <v>0</v>
      </c>
      <c r="DT26" s="845">
        <v>22</v>
      </c>
      <c r="DU26" s="845">
        <v>-288.47000000000003</v>
      </c>
      <c r="DV26" s="845">
        <v>-1.91</v>
      </c>
      <c r="DW26" s="845">
        <v>-1.94</v>
      </c>
      <c r="DX26" s="845">
        <v>23.22</v>
      </c>
      <c r="DY26" s="845">
        <v>-99999999</v>
      </c>
      <c r="DZ26" s="845">
        <v>0.69</v>
      </c>
      <c r="EA26" s="845">
        <v>6.07</v>
      </c>
      <c r="EB26" s="845">
        <v>7.75</v>
      </c>
      <c r="EC26" s="845">
        <v>0</v>
      </c>
      <c r="ED26" s="845">
        <v>0.25</v>
      </c>
      <c r="EE26" s="845">
        <v>2000</v>
      </c>
      <c r="EF26" s="845">
        <v>5.3940000000000001</v>
      </c>
    </row>
    <row r="27" spans="1:136" x14ac:dyDescent="0.2">
      <c r="A27" s="845">
        <v>23</v>
      </c>
      <c r="B27" s="845">
        <v>11</v>
      </c>
      <c r="C27" s="845">
        <v>142.792361</v>
      </c>
      <c r="D27" s="845">
        <v>35.795855000000003</v>
      </c>
      <c r="E27" s="845">
        <v>693.76769300000001</v>
      </c>
      <c r="F27" s="845">
        <v>57.357067999999998</v>
      </c>
      <c r="G27" s="845">
        <v>1</v>
      </c>
      <c r="H27" s="845">
        <v>0.122266</v>
      </c>
      <c r="I27" s="845">
        <v>3.6699000000000002E-2</v>
      </c>
      <c r="J27" s="845">
        <v>0</v>
      </c>
      <c r="K27" s="845">
        <v>0</v>
      </c>
      <c r="L27" s="845">
        <v>3.6699000000000002E-2</v>
      </c>
      <c r="M27" s="845" t="s">
        <v>798</v>
      </c>
      <c r="N27" s="845">
        <v>1.4432E-2</v>
      </c>
      <c r="O27" s="845">
        <v>2.1999999999999999E-2</v>
      </c>
      <c r="P27" s="845">
        <v>0.53859199999999996</v>
      </c>
      <c r="Q27" s="845">
        <v>0.46140799999999998</v>
      </c>
      <c r="R27" s="845">
        <v>0.82918800000000004</v>
      </c>
      <c r="S27" s="845">
        <v>1</v>
      </c>
      <c r="T27" s="845">
        <v>435.91371900000001</v>
      </c>
      <c r="U27" s="845">
        <v>17.436548999999999</v>
      </c>
      <c r="V27" s="845">
        <v>233.15979999999999</v>
      </c>
      <c r="W27" s="845">
        <v>728.52298599999995</v>
      </c>
      <c r="X27" s="845">
        <v>36.679772</v>
      </c>
      <c r="Y27" s="845">
        <v>26.541433000000001</v>
      </c>
      <c r="Z27" s="845">
        <v>73.397640999999993</v>
      </c>
      <c r="AA27" s="845" t="s">
        <v>798</v>
      </c>
      <c r="AB27" s="845" t="s">
        <v>798</v>
      </c>
      <c r="AC27" s="845" t="s">
        <v>798</v>
      </c>
      <c r="AD27" s="845" t="s">
        <v>798</v>
      </c>
      <c r="AE27" s="845" t="s">
        <v>798</v>
      </c>
      <c r="AF27" s="845" t="s">
        <v>798</v>
      </c>
      <c r="AG27" s="845" t="s">
        <v>798</v>
      </c>
      <c r="AH27" s="845">
        <v>102.834703</v>
      </c>
      <c r="AI27" s="845" t="s">
        <v>798</v>
      </c>
      <c r="AJ27" s="845" t="s">
        <v>798</v>
      </c>
      <c r="AK27" s="845">
        <v>6.3900000000000003E-4</v>
      </c>
      <c r="AL27" s="845">
        <v>0.17102999999999999</v>
      </c>
      <c r="AM27" s="845">
        <v>0.17091999999999999</v>
      </c>
      <c r="AN27" s="845">
        <v>0.37710900000000003</v>
      </c>
      <c r="AO27" s="845">
        <v>0.24995600000000001</v>
      </c>
      <c r="AP27" s="845">
        <v>1</v>
      </c>
      <c r="AQ27" s="845">
        <v>0</v>
      </c>
      <c r="AR27" s="845">
        <v>6.3E-5</v>
      </c>
      <c r="AS27" s="845">
        <v>0</v>
      </c>
      <c r="AT27" s="845">
        <v>1</v>
      </c>
      <c r="AU27" s="845">
        <v>0.122266</v>
      </c>
      <c r="AV27" s="845">
        <v>91.2</v>
      </c>
      <c r="AW27" s="845">
        <v>-55.404145</v>
      </c>
      <c r="AX27" s="845">
        <v>69.172608999999994</v>
      </c>
      <c r="AY27" s="845">
        <v>7.0292089999999998</v>
      </c>
      <c r="AZ27" s="845">
        <v>0</v>
      </c>
      <c r="BA27" s="845">
        <v>1067.177324</v>
      </c>
      <c r="BB27" s="845">
        <v>1.4527999999999999E-2</v>
      </c>
      <c r="BC27" s="845">
        <v>2.1999999999999999E-2</v>
      </c>
      <c r="BD27" s="845">
        <v>59.559089999999998</v>
      </c>
      <c r="BE27" s="845" t="s">
        <v>798</v>
      </c>
      <c r="BF27" s="845" t="s">
        <v>798</v>
      </c>
      <c r="BG27" s="845">
        <v>0</v>
      </c>
      <c r="BH27" s="845">
        <v>0</v>
      </c>
      <c r="BI27" s="845">
        <v>0</v>
      </c>
      <c r="BJ27" s="845">
        <v>1.0108000000000001E-2</v>
      </c>
      <c r="BK27" s="845">
        <v>0</v>
      </c>
      <c r="BL27" s="845">
        <v>53.465242000000003</v>
      </c>
      <c r="BM27" s="845" t="s">
        <v>798</v>
      </c>
      <c r="BN27" s="845">
        <v>217.518394</v>
      </c>
      <c r="BO27" s="845">
        <v>499.13492300000001</v>
      </c>
      <c r="BP27" s="845">
        <v>463.33906899999999</v>
      </c>
      <c r="BQ27" s="845">
        <v>0</v>
      </c>
      <c r="BR27" s="845">
        <v>212.10634300000001</v>
      </c>
      <c r="BS27" s="845">
        <v>0</v>
      </c>
      <c r="BT27" s="845">
        <v>6.5016100000000003</v>
      </c>
      <c r="BU27" s="845">
        <v>0</v>
      </c>
      <c r="BV27" s="845">
        <v>3.7183830000000002</v>
      </c>
      <c r="BW27" s="845">
        <v>0</v>
      </c>
      <c r="BX27" s="845">
        <v>3.8888210000000001</v>
      </c>
      <c r="BY27" s="845">
        <v>0</v>
      </c>
      <c r="BZ27" s="845">
        <v>-36.127198999999997</v>
      </c>
      <c r="CA27" s="845">
        <v>0</v>
      </c>
      <c r="CB27" s="845">
        <v>39.051163000000003</v>
      </c>
      <c r="CC27" s="845">
        <v>25</v>
      </c>
      <c r="CD27" s="845">
        <v>0</v>
      </c>
      <c r="CE27" s="845">
        <v>0</v>
      </c>
      <c r="CF27" s="845">
        <v>6.3E-5</v>
      </c>
      <c r="CG27" s="845" t="s">
        <v>798</v>
      </c>
      <c r="CH27" s="845">
        <v>1.0108000000000001E-2</v>
      </c>
      <c r="CI27" s="845">
        <v>2.0000000000000002E-5</v>
      </c>
      <c r="CJ27" s="845">
        <v>5.6200700000000001</v>
      </c>
      <c r="CK27" s="845" t="s">
        <v>798</v>
      </c>
      <c r="CL27" s="845" t="s">
        <v>798</v>
      </c>
      <c r="CM27" s="845">
        <v>0</v>
      </c>
      <c r="CN27" s="845" t="s">
        <v>798</v>
      </c>
      <c r="CO27" s="845">
        <v>336.24426399999999</v>
      </c>
      <c r="CP27" s="845">
        <v>835.03725799999995</v>
      </c>
      <c r="CQ27" s="845">
        <v>0</v>
      </c>
      <c r="CR27" s="845">
        <v>0</v>
      </c>
      <c r="CS27" s="845">
        <v>13.095912</v>
      </c>
      <c r="CT27" s="845">
        <v>109.279622</v>
      </c>
      <c r="CU27" s="845">
        <v>1156.5784369999999</v>
      </c>
      <c r="CV27" s="845">
        <v>190.49591799999999</v>
      </c>
      <c r="CW27" s="845">
        <v>1850.3258740000001</v>
      </c>
      <c r="CX27" s="845" t="s">
        <v>798</v>
      </c>
      <c r="CY27" s="845" t="s">
        <v>798</v>
      </c>
      <c r="CZ27" s="845">
        <v>0</v>
      </c>
      <c r="DA27" s="845" t="s">
        <v>798</v>
      </c>
      <c r="DB27" s="845" t="s">
        <v>798</v>
      </c>
      <c r="DC27" s="845" t="s">
        <v>798</v>
      </c>
      <c r="DD27" s="845">
        <v>60.829858999999999</v>
      </c>
      <c r="DE27" s="845" t="s">
        <v>798</v>
      </c>
      <c r="DF27" s="845" t="s">
        <v>798</v>
      </c>
      <c r="DG27" s="845">
        <v>75.632159000000001</v>
      </c>
      <c r="DH27" s="845" t="s">
        <v>798</v>
      </c>
      <c r="DI27" s="845" t="s">
        <v>798</v>
      </c>
      <c r="DJ27" s="845">
        <v>244.256407</v>
      </c>
      <c r="DK27" s="845">
        <v>6.3E-5</v>
      </c>
      <c r="DL27" s="845">
        <v>0.14577599999999999</v>
      </c>
      <c r="DM27" s="845">
        <v>40.827635999999998</v>
      </c>
      <c r="DN27" s="845">
        <v>0.281003</v>
      </c>
      <c r="DO27" s="845">
        <v>0</v>
      </c>
      <c r="DP27" s="845">
        <v>0</v>
      </c>
      <c r="DQ27" s="845">
        <v>0</v>
      </c>
      <c r="DR27" s="845">
        <v>0</v>
      </c>
      <c r="DS27" s="845">
        <v>0</v>
      </c>
      <c r="DT27" s="845">
        <v>23</v>
      </c>
      <c r="DU27" s="845">
        <v>-298</v>
      </c>
      <c r="DV27" s="845">
        <v>-2.2000000000000002</v>
      </c>
      <c r="DW27" s="845">
        <v>-2.23</v>
      </c>
      <c r="DX27" s="845">
        <v>21.7</v>
      </c>
      <c r="DY27" s="845">
        <v>-99999999</v>
      </c>
      <c r="DZ27" s="845">
        <v>0.65</v>
      </c>
      <c r="EA27" s="845">
        <v>5.98</v>
      </c>
      <c r="EB27" s="845">
        <v>7.66</v>
      </c>
      <c r="EC27" s="845">
        <v>0</v>
      </c>
      <c r="ED27" s="845">
        <v>0.25</v>
      </c>
      <c r="EE27" s="845">
        <v>2000</v>
      </c>
      <c r="EF27" s="845">
        <v>6.67</v>
      </c>
    </row>
    <row r="28" spans="1:136" x14ac:dyDescent="0.2">
      <c r="A28" s="845">
        <v>24</v>
      </c>
      <c r="B28" s="845">
        <v>12</v>
      </c>
      <c r="C28" s="845">
        <v>177.75871000000001</v>
      </c>
      <c r="D28" s="845">
        <v>78.720174</v>
      </c>
      <c r="E28" s="845">
        <v>772.48786700000005</v>
      </c>
      <c r="F28" s="845">
        <v>63.484197000000002</v>
      </c>
      <c r="G28" s="845">
        <v>1</v>
      </c>
      <c r="H28" s="845">
        <v>0.11022700000000001</v>
      </c>
      <c r="I28" s="845">
        <v>2.7102999999999999E-2</v>
      </c>
      <c r="J28" s="845">
        <v>0</v>
      </c>
      <c r="K28" s="845">
        <v>0</v>
      </c>
      <c r="L28" s="845">
        <v>2.7102999999999999E-2</v>
      </c>
      <c r="M28" s="845" t="s">
        <v>798</v>
      </c>
      <c r="N28" s="845">
        <v>1.4500000000000001E-2</v>
      </c>
      <c r="O28" s="845">
        <v>1.2520999999999999E-2</v>
      </c>
      <c r="P28" s="845">
        <v>0.53347599999999995</v>
      </c>
      <c r="Q28" s="845">
        <v>0.46652399999999999</v>
      </c>
      <c r="R28" s="845">
        <v>0.84973900000000002</v>
      </c>
      <c r="S28" s="845">
        <v>1</v>
      </c>
      <c r="T28" s="845">
        <v>482.479895</v>
      </c>
      <c r="U28" s="845">
        <v>19.299195999999998</v>
      </c>
      <c r="V28" s="845">
        <v>245.77340000000001</v>
      </c>
      <c r="W28" s="845">
        <v>702.20629099999996</v>
      </c>
      <c r="X28" s="845">
        <v>33.068143999999997</v>
      </c>
      <c r="Y28" s="845">
        <v>18.974274999999999</v>
      </c>
      <c r="Z28" s="845">
        <v>54.206349000000003</v>
      </c>
      <c r="AA28" s="845" t="s">
        <v>798</v>
      </c>
      <c r="AB28" s="845" t="s">
        <v>798</v>
      </c>
      <c r="AC28" s="845" t="s">
        <v>798</v>
      </c>
      <c r="AD28" s="845" t="s">
        <v>798</v>
      </c>
      <c r="AE28" s="845" t="s">
        <v>798</v>
      </c>
      <c r="AF28" s="845" t="s">
        <v>798</v>
      </c>
      <c r="AG28" s="845" t="s">
        <v>798</v>
      </c>
      <c r="AH28" s="845">
        <v>102.811914</v>
      </c>
      <c r="AI28" s="845" t="s">
        <v>798</v>
      </c>
      <c r="AJ28" s="845" t="s">
        <v>798</v>
      </c>
      <c r="AK28" s="845">
        <v>4.6299999999999998E-4</v>
      </c>
      <c r="AL28" s="845">
        <v>0.18984999999999999</v>
      </c>
      <c r="AM28" s="845">
        <v>0.18976199999999999</v>
      </c>
      <c r="AN28" s="845">
        <v>0.36758999999999997</v>
      </c>
      <c r="AO28" s="845">
        <v>0.24974099999999999</v>
      </c>
      <c r="AP28" s="845">
        <v>1</v>
      </c>
      <c r="AQ28" s="845">
        <v>0</v>
      </c>
      <c r="AR28" s="845">
        <v>1.7E-5</v>
      </c>
      <c r="AS28" s="845">
        <v>0</v>
      </c>
      <c r="AT28" s="845">
        <v>1</v>
      </c>
      <c r="AU28" s="845">
        <v>0.11022700000000001</v>
      </c>
      <c r="AV28" s="845">
        <v>91.2</v>
      </c>
      <c r="AW28" s="845">
        <v>-12.479825999999999</v>
      </c>
      <c r="AX28" s="845">
        <v>74.710227000000003</v>
      </c>
      <c r="AY28" s="845">
        <v>7.5211949999999996</v>
      </c>
      <c r="AZ28" s="845">
        <v>0</v>
      </c>
      <c r="BA28" s="845">
        <v>1133.544445</v>
      </c>
      <c r="BB28" s="845">
        <v>1.4432E-2</v>
      </c>
      <c r="BC28" s="845">
        <v>1.2520999999999999E-2</v>
      </c>
      <c r="BD28" s="845">
        <v>87.093766000000002</v>
      </c>
      <c r="BE28" s="845" t="s">
        <v>798</v>
      </c>
      <c r="BF28" s="845" t="s">
        <v>798</v>
      </c>
      <c r="BG28" s="845">
        <v>0</v>
      </c>
      <c r="BH28" s="845">
        <v>0</v>
      </c>
      <c r="BI28" s="845">
        <v>0</v>
      </c>
      <c r="BJ28" s="845">
        <v>1.0057999999999999E-2</v>
      </c>
      <c r="BK28" s="845">
        <v>0</v>
      </c>
      <c r="BL28" s="845">
        <v>54.480412000000001</v>
      </c>
      <c r="BM28" s="845" t="s">
        <v>798</v>
      </c>
      <c r="BN28" s="845">
        <v>202.78969000000001</v>
      </c>
      <c r="BO28" s="845">
        <v>534.52231500000005</v>
      </c>
      <c r="BP28" s="845">
        <v>455.80214100000001</v>
      </c>
      <c r="BQ28" s="845">
        <v>0</v>
      </c>
      <c r="BR28" s="845">
        <v>218.78899000000001</v>
      </c>
      <c r="BS28" s="845">
        <v>0</v>
      </c>
      <c r="BT28" s="845">
        <v>6.6078789999999996</v>
      </c>
      <c r="BU28" s="845">
        <v>0</v>
      </c>
      <c r="BV28" s="845">
        <v>3.9473509999999998</v>
      </c>
      <c r="BW28" s="845">
        <v>0</v>
      </c>
      <c r="BX28" s="845">
        <v>4.0968859999999996</v>
      </c>
      <c r="BY28" s="845">
        <v>0</v>
      </c>
      <c r="BZ28" s="845">
        <v>-31.501660000000001</v>
      </c>
      <c r="CA28" s="845">
        <v>0</v>
      </c>
      <c r="CB28" s="845">
        <v>41.784418000000002</v>
      </c>
      <c r="CC28" s="845">
        <v>25</v>
      </c>
      <c r="CD28" s="845">
        <v>0</v>
      </c>
      <c r="CE28" s="845">
        <v>0</v>
      </c>
      <c r="CF28" s="845">
        <v>1.7E-5</v>
      </c>
      <c r="CG28" s="845" t="s">
        <v>798</v>
      </c>
      <c r="CH28" s="845">
        <v>1.0057999999999999E-2</v>
      </c>
      <c r="CI28" s="845">
        <v>5.0000000000000004E-6</v>
      </c>
      <c r="CJ28" s="845">
        <v>5.6746059999999998</v>
      </c>
      <c r="CK28" s="845" t="s">
        <v>798</v>
      </c>
      <c r="CL28" s="845" t="s">
        <v>798</v>
      </c>
      <c r="CM28" s="845">
        <v>0</v>
      </c>
      <c r="CN28" s="845" t="s">
        <v>798</v>
      </c>
      <c r="CO28" s="845">
        <v>428.71631500000001</v>
      </c>
      <c r="CP28" s="845">
        <v>790.00255900000002</v>
      </c>
      <c r="CQ28" s="845">
        <v>0</v>
      </c>
      <c r="CR28" s="845">
        <v>0</v>
      </c>
      <c r="CS28" s="845">
        <v>13.363412</v>
      </c>
      <c r="CT28" s="845">
        <v>114.69672</v>
      </c>
      <c r="CU28" s="845">
        <v>1685.476324</v>
      </c>
      <c r="CV28" s="845">
        <v>221.67755600000001</v>
      </c>
      <c r="CW28" s="845">
        <v>1914.810563</v>
      </c>
      <c r="CX28" s="845" t="s">
        <v>798</v>
      </c>
      <c r="CY28" s="845" t="s">
        <v>798</v>
      </c>
      <c r="CZ28" s="845">
        <v>0</v>
      </c>
      <c r="DA28" s="845" t="s">
        <v>798</v>
      </c>
      <c r="DB28" s="845" t="s">
        <v>798</v>
      </c>
      <c r="DC28" s="845" t="s">
        <v>798</v>
      </c>
      <c r="DD28" s="845">
        <v>60.81156</v>
      </c>
      <c r="DE28" s="845" t="s">
        <v>798</v>
      </c>
      <c r="DF28" s="845" t="s">
        <v>798</v>
      </c>
      <c r="DG28" s="845">
        <v>77.415211999999997</v>
      </c>
      <c r="DH28" s="845" t="s">
        <v>798</v>
      </c>
      <c r="DI28" s="845" t="s">
        <v>798</v>
      </c>
      <c r="DJ28" s="845">
        <v>246.15554599999999</v>
      </c>
      <c r="DK28" s="845">
        <v>1.7E-5</v>
      </c>
      <c r="DL28" s="845">
        <v>0.115589</v>
      </c>
      <c r="DM28" s="845">
        <v>42.398476000000002</v>
      </c>
      <c r="DN28" s="845">
        <v>0.28372999999999998</v>
      </c>
      <c r="DO28" s="845">
        <v>0</v>
      </c>
      <c r="DP28" s="845">
        <v>0</v>
      </c>
      <c r="DQ28" s="845">
        <v>0</v>
      </c>
      <c r="DR28" s="845">
        <v>0</v>
      </c>
      <c r="DS28" s="845">
        <v>0</v>
      </c>
      <c r="DT28" s="845">
        <v>24</v>
      </c>
      <c r="DU28" s="845">
        <v>-307.39999999999998</v>
      </c>
      <c r="DV28" s="845">
        <v>-2.4700000000000002</v>
      </c>
      <c r="DW28" s="845">
        <v>-2.5099999999999998</v>
      </c>
      <c r="DX28" s="845">
        <v>20.27</v>
      </c>
      <c r="DY28" s="845">
        <v>-99999999</v>
      </c>
      <c r="DZ28" s="845">
        <v>0.62</v>
      </c>
      <c r="EA28" s="845">
        <v>5.89</v>
      </c>
      <c r="EB28" s="845">
        <v>7.57</v>
      </c>
      <c r="EC28" s="845">
        <v>0</v>
      </c>
      <c r="ED28" s="845">
        <v>0.25</v>
      </c>
      <c r="EE28" s="845">
        <v>2000</v>
      </c>
      <c r="EF28" s="845">
        <v>7.7859999999999996</v>
      </c>
    </row>
    <row r="29" spans="1:136" x14ac:dyDescent="0.2">
      <c r="A29" s="845">
        <v>25</v>
      </c>
      <c r="B29" s="845">
        <v>1</v>
      </c>
      <c r="C29" s="845">
        <v>197.81613899999999</v>
      </c>
      <c r="D29" s="845">
        <v>101.71506100000001</v>
      </c>
      <c r="E29" s="845">
        <v>874.20292800000004</v>
      </c>
      <c r="F29" s="845">
        <v>67.150414999999995</v>
      </c>
      <c r="G29" s="845">
        <v>1</v>
      </c>
      <c r="H29" s="845">
        <v>0.10942300000000001</v>
      </c>
      <c r="I29" s="845">
        <v>2.477E-2</v>
      </c>
      <c r="J29" s="845">
        <v>0</v>
      </c>
      <c r="K29" s="845">
        <v>0</v>
      </c>
      <c r="L29" s="845">
        <v>2.477E-2</v>
      </c>
      <c r="M29" s="845" t="s">
        <v>798</v>
      </c>
      <c r="N29" s="845">
        <v>1.4664E-2</v>
      </c>
      <c r="O29" s="845">
        <v>1.0159E-2</v>
      </c>
      <c r="P29" s="845">
        <v>0.51920699999999997</v>
      </c>
      <c r="Q29" s="845">
        <v>0.48079300000000003</v>
      </c>
      <c r="R29" s="845">
        <v>0.888791</v>
      </c>
      <c r="S29" s="845">
        <v>1</v>
      </c>
      <c r="T29" s="845">
        <v>510.34315600000002</v>
      </c>
      <c r="U29" s="845">
        <v>20.413726</v>
      </c>
      <c r="V29" s="845">
        <v>254.056499</v>
      </c>
      <c r="W29" s="845">
        <v>696.98350800000003</v>
      </c>
      <c r="X29" s="845">
        <v>32.826771999999998</v>
      </c>
      <c r="Y29" s="845">
        <v>17.301309</v>
      </c>
      <c r="Z29" s="845">
        <v>49.539746000000001</v>
      </c>
      <c r="AA29" s="845" t="s">
        <v>798</v>
      </c>
      <c r="AB29" s="845" t="s">
        <v>798</v>
      </c>
      <c r="AC29" s="845" t="s">
        <v>798</v>
      </c>
      <c r="AD29" s="845" t="s">
        <v>798</v>
      </c>
      <c r="AE29" s="845" t="s">
        <v>798</v>
      </c>
      <c r="AF29" s="845" t="s">
        <v>798</v>
      </c>
      <c r="AG29" s="845" t="s">
        <v>798</v>
      </c>
      <c r="AH29" s="845">
        <v>102.764701</v>
      </c>
      <c r="AI29" s="845" t="s">
        <v>798</v>
      </c>
      <c r="AJ29" s="845" t="s">
        <v>798</v>
      </c>
      <c r="AK29" s="845">
        <v>5.1599999999999997E-4</v>
      </c>
      <c r="AL29" s="845">
        <v>0.18829199999999999</v>
      </c>
      <c r="AM29" s="845">
        <v>0.188195</v>
      </c>
      <c r="AN29" s="845">
        <v>0.35771500000000001</v>
      </c>
      <c r="AO29" s="845">
        <v>0.24982699999999999</v>
      </c>
      <c r="AP29" s="845">
        <v>1</v>
      </c>
      <c r="AQ29" s="845" t="s">
        <v>798</v>
      </c>
      <c r="AR29" s="845" t="s">
        <v>798</v>
      </c>
      <c r="AS29" s="845" t="s">
        <v>798</v>
      </c>
      <c r="AT29" s="845" t="s">
        <v>798</v>
      </c>
      <c r="AU29" s="845">
        <v>0.10942300000000001</v>
      </c>
      <c r="AV29" s="845">
        <v>91.2</v>
      </c>
      <c r="AW29" s="845">
        <v>10.515060999999999</v>
      </c>
      <c r="AX29" s="845">
        <v>75.552525000000003</v>
      </c>
      <c r="AY29" s="845">
        <v>7.940105</v>
      </c>
      <c r="AZ29" s="845" t="s">
        <v>798</v>
      </c>
      <c r="BA29" s="845">
        <v>1185.378459</v>
      </c>
      <c r="BB29" s="845">
        <v>1.4500000000000001E-2</v>
      </c>
      <c r="BC29" s="845">
        <v>1.0159E-2</v>
      </c>
      <c r="BD29" s="845">
        <v>95.689772000000005</v>
      </c>
      <c r="BE29" s="845" t="s">
        <v>798</v>
      </c>
      <c r="BF29" s="845" t="s">
        <v>798</v>
      </c>
      <c r="BG29" s="845" t="s">
        <v>798</v>
      </c>
      <c r="BH29" s="845" t="s">
        <v>798</v>
      </c>
      <c r="BI29" s="845" t="s">
        <v>798</v>
      </c>
      <c r="BJ29" s="845" t="s">
        <v>798</v>
      </c>
      <c r="BK29" s="845" t="s">
        <v>798</v>
      </c>
      <c r="BL29" s="845">
        <v>53.676920000000003</v>
      </c>
      <c r="BM29" s="845" t="s">
        <v>798</v>
      </c>
      <c r="BN29" s="845">
        <v>183.79576299999999</v>
      </c>
      <c r="BO29" s="845">
        <v>560.47123699999997</v>
      </c>
      <c r="BP29" s="845">
        <v>458.75617599999998</v>
      </c>
      <c r="BQ29" s="845" t="s">
        <v>798</v>
      </c>
      <c r="BR29" s="845">
        <v>241.81970899999999</v>
      </c>
      <c r="BS29" s="845" t="s">
        <v>798</v>
      </c>
      <c r="BT29" s="845">
        <v>6.955654</v>
      </c>
      <c r="BU29" s="845" t="s">
        <v>798</v>
      </c>
      <c r="BV29" s="845">
        <v>3.746105</v>
      </c>
      <c r="BW29" s="845" t="s">
        <v>798</v>
      </c>
      <c r="BX29" s="845">
        <v>3.8560270000000001</v>
      </c>
      <c r="BY29" s="845" t="s">
        <v>798</v>
      </c>
      <c r="BZ29" s="845">
        <v>-29.081015000000001</v>
      </c>
      <c r="CA29" s="845" t="s">
        <v>798</v>
      </c>
      <c r="CB29" s="845">
        <v>44.111694999999997</v>
      </c>
      <c r="CC29" s="845" t="s">
        <v>798</v>
      </c>
      <c r="CD29" s="845" t="s">
        <v>798</v>
      </c>
      <c r="CE29" s="845" t="s">
        <v>798</v>
      </c>
      <c r="CF29" s="845" t="s">
        <v>798</v>
      </c>
      <c r="CG29" s="845" t="s">
        <v>798</v>
      </c>
      <c r="CH29" s="845" t="s">
        <v>798</v>
      </c>
      <c r="CI29" s="845" t="s">
        <v>798</v>
      </c>
      <c r="CJ29" s="845">
        <v>5.489414</v>
      </c>
      <c r="CK29" s="845" t="s">
        <v>798</v>
      </c>
      <c r="CL29" s="845" t="s">
        <v>798</v>
      </c>
      <c r="CM29" s="845" t="s">
        <v>798</v>
      </c>
      <c r="CN29" s="845" t="s">
        <v>798</v>
      </c>
      <c r="CO29" s="845">
        <v>535.260357</v>
      </c>
      <c r="CP29" s="845">
        <v>773.64595599999996</v>
      </c>
      <c r="CQ29" s="845">
        <v>0</v>
      </c>
      <c r="CR29" s="845">
        <v>0</v>
      </c>
      <c r="CS29" s="845">
        <v>13.632600999999999</v>
      </c>
      <c r="CT29" s="845">
        <v>120.449946</v>
      </c>
      <c r="CU29" s="845">
        <v>601.76524300000005</v>
      </c>
      <c r="CV29" s="845">
        <v>217.99796499999999</v>
      </c>
      <c r="CW29" s="845">
        <v>1966.0354669999999</v>
      </c>
      <c r="CX29" s="845" t="s">
        <v>798</v>
      </c>
      <c r="CY29" s="845" t="s">
        <v>798</v>
      </c>
      <c r="CZ29" s="845" t="s">
        <v>798</v>
      </c>
      <c r="DA29" s="845" t="s">
        <v>798</v>
      </c>
      <c r="DB29" s="845" t="s">
        <v>798</v>
      </c>
      <c r="DC29" s="845" t="s">
        <v>798</v>
      </c>
      <c r="DD29" s="845">
        <v>60.847465999999997</v>
      </c>
      <c r="DE29" s="845" t="s">
        <v>798</v>
      </c>
      <c r="DF29" s="845" t="s">
        <v>798</v>
      </c>
      <c r="DG29" s="845">
        <v>77.487262000000001</v>
      </c>
      <c r="DH29" s="845" t="s">
        <v>798</v>
      </c>
      <c r="DI29" s="845" t="s">
        <v>798</v>
      </c>
      <c r="DJ29" s="845">
        <v>248.30535499999999</v>
      </c>
      <c r="DK29" s="845" t="s">
        <v>798</v>
      </c>
      <c r="DL29" s="845">
        <v>0.104452</v>
      </c>
      <c r="DM29" s="845">
        <v>41.945300000000003</v>
      </c>
      <c r="DN29" s="845">
        <v>0.27447100000000002</v>
      </c>
      <c r="DO29" s="845" t="s">
        <v>798</v>
      </c>
      <c r="DP29" s="845" t="s">
        <v>798</v>
      </c>
      <c r="DQ29" s="845" t="s">
        <v>798</v>
      </c>
      <c r="DR29" s="845" t="s">
        <v>798</v>
      </c>
      <c r="DS29" s="845">
        <v>0</v>
      </c>
      <c r="DT29" s="845">
        <v>1</v>
      </c>
      <c r="DU29" s="845">
        <v>1510.26</v>
      </c>
      <c r="DV29" s="845">
        <v>11.13</v>
      </c>
      <c r="DW29" s="845">
        <v>9.85</v>
      </c>
      <c r="DX29" s="845">
        <v>84.84</v>
      </c>
      <c r="DY29" s="845">
        <v>-99999999</v>
      </c>
      <c r="DZ29" s="845">
        <v>1.81</v>
      </c>
      <c r="EA29" s="845">
        <v>8.43</v>
      </c>
      <c r="EB29" s="845">
        <v>11.36</v>
      </c>
      <c r="EC29" s="845">
        <v>1</v>
      </c>
      <c r="ED29" s="845" t="s">
        <v>798</v>
      </c>
      <c r="EE29" s="845" t="s">
        <v>798</v>
      </c>
      <c r="EF29" s="845">
        <v>8.43</v>
      </c>
    </row>
    <row r="30" spans="1:136" x14ac:dyDescent="0.2">
      <c r="A30" s="845">
        <v>26</v>
      </c>
      <c r="B30" s="845">
        <v>2</v>
      </c>
      <c r="C30" s="845">
        <v>207.88735700000001</v>
      </c>
      <c r="D30" s="845">
        <v>105.902434</v>
      </c>
      <c r="E30" s="845">
        <v>980.10536200000001</v>
      </c>
      <c r="F30" s="845">
        <v>69.126604999999998</v>
      </c>
      <c r="G30" s="845">
        <v>1</v>
      </c>
      <c r="H30" s="845">
        <v>8.7140999999999996E-2</v>
      </c>
      <c r="I30" s="845">
        <v>2.4053000000000001E-2</v>
      </c>
      <c r="J30" s="845">
        <v>0</v>
      </c>
      <c r="K30" s="845">
        <v>0</v>
      </c>
      <c r="L30" s="845">
        <v>2.4053000000000001E-2</v>
      </c>
      <c r="M30" s="845" t="s">
        <v>798</v>
      </c>
      <c r="N30" s="845">
        <v>1.4628E-2</v>
      </c>
      <c r="O30" s="845">
        <v>9.3080000000000003E-3</v>
      </c>
      <c r="P30" s="845">
        <v>0.48975099999999999</v>
      </c>
      <c r="Q30" s="845">
        <v>0.51024899999999995</v>
      </c>
      <c r="R30" s="845">
        <v>0.91996599999999995</v>
      </c>
      <c r="S30" s="845">
        <v>1</v>
      </c>
      <c r="T30" s="845">
        <v>525.36219800000003</v>
      </c>
      <c r="U30" s="845">
        <v>21.014488</v>
      </c>
      <c r="V30" s="845">
        <v>259.92606599999999</v>
      </c>
      <c r="W30" s="845">
        <v>691.99528899999996</v>
      </c>
      <c r="X30" s="845">
        <v>26.142439</v>
      </c>
      <c r="Y30" s="845">
        <v>16.564049000000001</v>
      </c>
      <c r="Z30" s="845">
        <v>48.105449</v>
      </c>
      <c r="AA30" s="845" t="s">
        <v>798</v>
      </c>
      <c r="AB30" s="845" t="s">
        <v>798</v>
      </c>
      <c r="AC30" s="845" t="s">
        <v>798</v>
      </c>
      <c r="AD30" s="845" t="s">
        <v>798</v>
      </c>
      <c r="AE30" s="845" t="s">
        <v>798</v>
      </c>
      <c r="AF30" s="845" t="s">
        <v>798</v>
      </c>
      <c r="AG30" s="845" t="s">
        <v>798</v>
      </c>
      <c r="AH30" s="845">
        <v>102.712383</v>
      </c>
      <c r="AI30" s="845" t="s">
        <v>798</v>
      </c>
      <c r="AJ30" s="845" t="s">
        <v>798</v>
      </c>
      <c r="AK30" s="845">
        <v>1.681E-3</v>
      </c>
      <c r="AL30" s="845">
        <v>0.186838</v>
      </c>
      <c r="AM30" s="845">
        <v>0.186524</v>
      </c>
      <c r="AN30" s="845">
        <v>0.35322500000000001</v>
      </c>
      <c r="AO30" s="845">
        <v>0.249248</v>
      </c>
      <c r="AP30" s="845">
        <v>1</v>
      </c>
      <c r="AQ30" s="845" t="s">
        <v>798</v>
      </c>
      <c r="AR30" s="845" t="s">
        <v>798</v>
      </c>
      <c r="AS30" s="845" t="s">
        <v>798</v>
      </c>
      <c r="AT30" s="845" t="s">
        <v>798</v>
      </c>
      <c r="AU30" s="845">
        <v>8.7140999999999996E-2</v>
      </c>
      <c r="AV30" s="845">
        <v>91.2</v>
      </c>
      <c r="AW30" s="845">
        <v>14.702434</v>
      </c>
      <c r="AX30" s="845">
        <v>75.140387000000004</v>
      </c>
      <c r="AY30" s="845">
        <v>8.2500839999999993</v>
      </c>
      <c r="AZ30" s="845" t="s">
        <v>798</v>
      </c>
      <c r="BA30" s="845">
        <v>1216.813001</v>
      </c>
      <c r="BB30" s="845">
        <v>1.4664E-2</v>
      </c>
      <c r="BC30" s="845">
        <v>9.3080000000000003E-3</v>
      </c>
      <c r="BD30" s="845">
        <v>90.969386999999998</v>
      </c>
      <c r="BE30" s="845" t="s">
        <v>798</v>
      </c>
      <c r="BF30" s="845" t="s">
        <v>798</v>
      </c>
      <c r="BG30" s="845" t="s">
        <v>798</v>
      </c>
      <c r="BH30" s="845" t="s">
        <v>798</v>
      </c>
      <c r="BI30" s="845" t="s">
        <v>798</v>
      </c>
      <c r="BJ30" s="845" t="s">
        <v>798</v>
      </c>
      <c r="BK30" s="845" t="s">
        <v>798</v>
      </c>
      <c r="BL30" s="845">
        <v>51.717731000000001</v>
      </c>
      <c r="BM30" s="845" t="s">
        <v>798</v>
      </c>
      <c r="BN30" s="845">
        <v>176.945266</v>
      </c>
      <c r="BO30" s="845">
        <v>568.06868599999996</v>
      </c>
      <c r="BP30" s="845">
        <v>462.16625199999999</v>
      </c>
      <c r="BQ30" s="845" t="s">
        <v>798</v>
      </c>
      <c r="BR30" s="845">
        <v>259.77086000000003</v>
      </c>
      <c r="BS30" s="845" t="s">
        <v>798</v>
      </c>
      <c r="BT30" s="845">
        <v>7.0842980000000004</v>
      </c>
      <c r="BU30" s="845" t="s">
        <v>798</v>
      </c>
      <c r="BV30" s="845">
        <v>3.3990109999999998</v>
      </c>
      <c r="BW30" s="845" t="s">
        <v>798</v>
      </c>
      <c r="BX30" s="845">
        <v>3.4654739999999999</v>
      </c>
      <c r="BY30" s="845" t="s">
        <v>798</v>
      </c>
      <c r="BZ30" s="845">
        <v>-26.970102000000001</v>
      </c>
      <c r="CA30" s="845" t="s">
        <v>798</v>
      </c>
      <c r="CB30" s="845">
        <v>45.833801000000001</v>
      </c>
      <c r="CC30" s="845" t="s">
        <v>798</v>
      </c>
      <c r="CD30" s="845" t="s">
        <v>798</v>
      </c>
      <c r="CE30" s="845" t="s">
        <v>798</v>
      </c>
      <c r="CF30" s="845" t="s">
        <v>798</v>
      </c>
      <c r="CG30" s="845" t="s">
        <v>798</v>
      </c>
      <c r="CH30" s="845" t="s">
        <v>798</v>
      </c>
      <c r="CI30" s="845" t="s">
        <v>798</v>
      </c>
      <c r="CJ30" s="845">
        <v>5.3859620000000001</v>
      </c>
      <c r="CK30" s="845" t="s">
        <v>798</v>
      </c>
      <c r="CL30" s="845" t="s">
        <v>798</v>
      </c>
      <c r="CM30" s="845" t="s">
        <v>798</v>
      </c>
      <c r="CN30" s="845" t="s">
        <v>798</v>
      </c>
      <c r="CO30" s="845">
        <v>586.62223300000005</v>
      </c>
      <c r="CP30" s="845">
        <v>805.81792099999996</v>
      </c>
      <c r="CQ30" s="845">
        <v>0</v>
      </c>
      <c r="CR30" s="845">
        <v>0</v>
      </c>
      <c r="CS30" s="845">
        <v>13.885396</v>
      </c>
      <c r="CT30" s="845">
        <v>124.22641299999999</v>
      </c>
      <c r="CU30" s="845">
        <v>1068.162595</v>
      </c>
      <c r="CV30" s="845">
        <v>202.98645999999999</v>
      </c>
      <c r="CW30" s="845">
        <v>1997.6170810000001</v>
      </c>
      <c r="CX30" s="845" t="s">
        <v>798</v>
      </c>
      <c r="CY30" s="845" t="s">
        <v>798</v>
      </c>
      <c r="CZ30" s="845" t="s">
        <v>798</v>
      </c>
      <c r="DA30" s="845" t="s">
        <v>798</v>
      </c>
      <c r="DB30" s="845" t="s">
        <v>798</v>
      </c>
      <c r="DC30" s="845" t="s">
        <v>798</v>
      </c>
      <c r="DD30" s="845">
        <v>60.856332999999999</v>
      </c>
      <c r="DE30" s="845" t="s">
        <v>798</v>
      </c>
      <c r="DF30" s="845" t="s">
        <v>798</v>
      </c>
      <c r="DG30" s="845">
        <v>76.226592999999994</v>
      </c>
      <c r="DH30" s="845" t="s">
        <v>798</v>
      </c>
      <c r="DI30" s="845" t="s">
        <v>798</v>
      </c>
      <c r="DJ30" s="845">
        <v>248.390299</v>
      </c>
      <c r="DK30" s="845" t="s">
        <v>798</v>
      </c>
      <c r="DL30" s="845">
        <v>0.104309</v>
      </c>
      <c r="DM30" s="845">
        <v>41.292910999999997</v>
      </c>
      <c r="DN30" s="845">
        <v>0.26929799999999998</v>
      </c>
      <c r="DO30" s="845" t="s">
        <v>798</v>
      </c>
      <c r="DP30" s="845" t="s">
        <v>798</v>
      </c>
      <c r="DQ30" s="845" t="s">
        <v>798</v>
      </c>
      <c r="DR30" s="845" t="s">
        <v>798</v>
      </c>
      <c r="DS30" s="845">
        <v>0</v>
      </c>
      <c r="DT30" s="845">
        <v>2</v>
      </c>
      <c r="DU30" s="845">
        <v>1486.64</v>
      </c>
      <c r="DV30" s="845">
        <v>11.32</v>
      </c>
      <c r="DW30" s="845">
        <v>10.56</v>
      </c>
      <c r="DX30" s="845">
        <v>90</v>
      </c>
      <c r="DY30" s="845">
        <v>-99999999</v>
      </c>
      <c r="DZ30" s="845">
        <v>1.7</v>
      </c>
      <c r="EA30" s="845">
        <v>9.5299999999999994</v>
      </c>
      <c r="EB30" s="845">
        <v>11.94</v>
      </c>
      <c r="EC30" s="845">
        <v>2</v>
      </c>
      <c r="ED30" s="845" t="s">
        <v>798</v>
      </c>
      <c r="EE30" s="845" t="s">
        <v>798</v>
      </c>
      <c r="EF30" s="845">
        <v>8.7309999999999999</v>
      </c>
    </row>
    <row r="31" spans="1:136" x14ac:dyDescent="0.2">
      <c r="A31" s="845">
        <v>27</v>
      </c>
      <c r="B31" s="845">
        <v>3</v>
      </c>
      <c r="C31" s="845">
        <v>208.352608</v>
      </c>
      <c r="D31" s="845">
        <v>105.310458</v>
      </c>
      <c r="E31" s="845">
        <v>1085.4158210000001</v>
      </c>
      <c r="F31" s="845">
        <v>69.415824999999998</v>
      </c>
      <c r="G31" s="845">
        <v>1</v>
      </c>
      <c r="H31" s="845">
        <v>6.5749000000000002E-2</v>
      </c>
      <c r="I31" s="845">
        <v>1.9470999999999999E-2</v>
      </c>
      <c r="J31" s="845">
        <v>0</v>
      </c>
      <c r="K31" s="845">
        <v>0</v>
      </c>
      <c r="L31" s="845">
        <v>1.9470999999999999E-2</v>
      </c>
      <c r="M31" s="845" t="s">
        <v>798</v>
      </c>
      <c r="N31" s="845">
        <v>1.4465E-2</v>
      </c>
      <c r="O31" s="845">
        <v>4.7860000000000003E-3</v>
      </c>
      <c r="P31" s="845">
        <v>0.44813399999999998</v>
      </c>
      <c r="Q31" s="845">
        <v>0.55186599999999997</v>
      </c>
      <c r="R31" s="845">
        <v>0.94405799999999995</v>
      </c>
      <c r="S31" s="845">
        <v>1</v>
      </c>
      <c r="T31" s="845">
        <v>527.56026899999995</v>
      </c>
      <c r="U31" s="845">
        <v>21.102411</v>
      </c>
      <c r="V31" s="845">
        <v>262.949772</v>
      </c>
      <c r="W31" s="845">
        <v>672.13047700000004</v>
      </c>
      <c r="X31" s="845">
        <v>19.724681</v>
      </c>
      <c r="Y31" s="845">
        <v>12.939279000000001</v>
      </c>
      <c r="Z31" s="845">
        <v>38.941541000000001</v>
      </c>
      <c r="AA31" s="845" t="s">
        <v>798</v>
      </c>
      <c r="AB31" s="845" t="s">
        <v>798</v>
      </c>
      <c r="AC31" s="845" t="s">
        <v>798</v>
      </c>
      <c r="AD31" s="845" t="s">
        <v>798</v>
      </c>
      <c r="AE31" s="845" t="s">
        <v>798</v>
      </c>
      <c r="AF31" s="845" t="s">
        <v>798</v>
      </c>
      <c r="AG31" s="845" t="s">
        <v>798</v>
      </c>
      <c r="AH31" s="845">
        <v>102.66164499999999</v>
      </c>
      <c r="AI31" s="845" t="s">
        <v>798</v>
      </c>
      <c r="AJ31" s="845" t="s">
        <v>798</v>
      </c>
      <c r="AK31" s="845">
        <v>6.9629999999999996E-3</v>
      </c>
      <c r="AL31" s="845">
        <v>0.20300599999999999</v>
      </c>
      <c r="AM31" s="845">
        <v>0.20159299999999999</v>
      </c>
      <c r="AN31" s="845">
        <v>0.35173399999999999</v>
      </c>
      <c r="AO31" s="845">
        <v>0.24838499999999999</v>
      </c>
      <c r="AP31" s="845">
        <v>1</v>
      </c>
      <c r="AQ31" s="845" t="s">
        <v>798</v>
      </c>
      <c r="AR31" s="845" t="s">
        <v>798</v>
      </c>
      <c r="AS31" s="845" t="s">
        <v>798</v>
      </c>
      <c r="AT31" s="845" t="s">
        <v>798</v>
      </c>
      <c r="AU31" s="845">
        <v>6.5749000000000002E-2</v>
      </c>
      <c r="AV31" s="845">
        <v>91.2</v>
      </c>
      <c r="AW31" s="845">
        <v>14.110458</v>
      </c>
      <c r="AX31" s="845">
        <v>73.529190999999997</v>
      </c>
      <c r="AY31" s="845">
        <v>8.4398900000000001</v>
      </c>
      <c r="AZ31" s="845" t="s">
        <v>798</v>
      </c>
      <c r="BA31" s="845">
        <v>1227.2824459999999</v>
      </c>
      <c r="BB31" s="845">
        <v>1.4628E-2</v>
      </c>
      <c r="BC31" s="845">
        <v>4.7860000000000003E-3</v>
      </c>
      <c r="BD31" s="845">
        <v>90.468903999999995</v>
      </c>
      <c r="BE31" s="845" t="s">
        <v>798</v>
      </c>
      <c r="BF31" s="845" t="s">
        <v>798</v>
      </c>
      <c r="BG31" s="845" t="s">
        <v>798</v>
      </c>
      <c r="BH31" s="845" t="s">
        <v>798</v>
      </c>
      <c r="BI31" s="845" t="s">
        <v>798</v>
      </c>
      <c r="BJ31" s="845" t="s">
        <v>798</v>
      </c>
      <c r="BK31" s="845" t="s">
        <v>798</v>
      </c>
      <c r="BL31" s="845">
        <v>51.453023000000002</v>
      </c>
      <c r="BM31" s="845" t="s">
        <v>798</v>
      </c>
      <c r="BN31" s="845">
        <v>180.15684899999999</v>
      </c>
      <c r="BO31" s="845">
        <v>560.22422900000004</v>
      </c>
      <c r="BP31" s="845">
        <v>454.913771</v>
      </c>
      <c r="BQ31" s="845" t="s">
        <v>798</v>
      </c>
      <c r="BR31" s="845">
        <v>242.56271799999999</v>
      </c>
      <c r="BS31" s="845" t="s">
        <v>798</v>
      </c>
      <c r="BT31" s="845">
        <v>6.033404</v>
      </c>
      <c r="BU31" s="845" t="s">
        <v>798</v>
      </c>
      <c r="BV31" s="845">
        <v>3.306683</v>
      </c>
      <c r="BW31" s="845" t="s">
        <v>798</v>
      </c>
      <c r="BX31" s="845">
        <v>3.3994399999999998</v>
      </c>
      <c r="BY31" s="845" t="s">
        <v>798</v>
      </c>
      <c r="BZ31" s="845">
        <v>-24.179807</v>
      </c>
      <c r="CA31" s="845" t="s">
        <v>798</v>
      </c>
      <c r="CB31" s="845">
        <v>46.888275999999998</v>
      </c>
      <c r="CC31" s="845" t="s">
        <v>798</v>
      </c>
      <c r="CD31" s="845" t="s">
        <v>798</v>
      </c>
      <c r="CE31" s="845" t="s">
        <v>798</v>
      </c>
      <c r="CF31" s="845" t="s">
        <v>798</v>
      </c>
      <c r="CG31" s="845" t="s">
        <v>798</v>
      </c>
      <c r="CH31" s="845" t="s">
        <v>798</v>
      </c>
      <c r="CI31" s="845" t="s">
        <v>798</v>
      </c>
      <c r="CJ31" s="845">
        <v>5.5645689999999997</v>
      </c>
      <c r="CK31" s="845" t="s">
        <v>798</v>
      </c>
      <c r="CL31" s="845" t="s">
        <v>798</v>
      </c>
      <c r="CM31" s="845" t="s">
        <v>798</v>
      </c>
      <c r="CN31" s="845" t="s">
        <v>798</v>
      </c>
      <c r="CO31" s="845">
        <v>570.50255300000003</v>
      </c>
      <c r="CP31" s="845">
        <v>850.76471700000002</v>
      </c>
      <c r="CQ31" s="845">
        <v>0</v>
      </c>
      <c r="CR31" s="845">
        <v>0</v>
      </c>
      <c r="CS31" s="845">
        <v>14.066927</v>
      </c>
      <c r="CT31" s="845">
        <v>132.284683</v>
      </c>
      <c r="CU31" s="845">
        <v>1501.8083340000001</v>
      </c>
      <c r="CV31" s="845">
        <v>164.41793699999999</v>
      </c>
      <c r="CW31" s="845">
        <v>2009.657796</v>
      </c>
      <c r="CX31" s="845" t="s">
        <v>798</v>
      </c>
      <c r="CY31" s="845" t="s">
        <v>798</v>
      </c>
      <c r="CZ31" s="845" t="s">
        <v>798</v>
      </c>
      <c r="DA31" s="845" t="s">
        <v>798</v>
      </c>
      <c r="DB31" s="845" t="s">
        <v>798</v>
      </c>
      <c r="DC31" s="845" t="s">
        <v>798</v>
      </c>
      <c r="DD31" s="845">
        <v>60.850788999999999</v>
      </c>
      <c r="DE31" s="845" t="s">
        <v>798</v>
      </c>
      <c r="DF31" s="845" t="s">
        <v>798</v>
      </c>
      <c r="DG31" s="845">
        <v>77.743523999999994</v>
      </c>
      <c r="DH31" s="845" t="s">
        <v>798</v>
      </c>
      <c r="DI31" s="845" t="s">
        <v>798</v>
      </c>
      <c r="DJ31" s="845">
        <v>267.812119</v>
      </c>
      <c r="DK31" s="845" t="s">
        <v>798</v>
      </c>
      <c r="DL31" s="845">
        <v>8.2711000000000007E-2</v>
      </c>
      <c r="DM31" s="845">
        <v>41.371308999999997</v>
      </c>
      <c r="DN31" s="845">
        <v>0.27822799999999998</v>
      </c>
      <c r="DO31" s="845" t="s">
        <v>798</v>
      </c>
      <c r="DP31" s="845" t="s">
        <v>798</v>
      </c>
      <c r="DQ31" s="845" t="s">
        <v>798</v>
      </c>
      <c r="DR31" s="845" t="s">
        <v>798</v>
      </c>
      <c r="DS31" s="845">
        <v>0</v>
      </c>
      <c r="DT31" s="845">
        <v>3</v>
      </c>
      <c r="DU31" s="845">
        <v>1318.34</v>
      </c>
      <c r="DV31" s="845">
        <v>10.57</v>
      </c>
      <c r="DW31" s="845">
        <v>10.31</v>
      </c>
      <c r="DX31" s="845">
        <v>87.95</v>
      </c>
      <c r="DY31" s="845">
        <v>365.28</v>
      </c>
      <c r="DZ31" s="845">
        <v>1.62</v>
      </c>
      <c r="EA31" s="845">
        <v>9.77</v>
      </c>
      <c r="EB31" s="845">
        <v>11.68</v>
      </c>
      <c r="EC31" s="845">
        <v>2</v>
      </c>
      <c r="ED31" s="845" t="s">
        <v>798</v>
      </c>
      <c r="EE31" s="845" t="s">
        <v>798</v>
      </c>
      <c r="EF31" s="845">
        <v>8.7040000000000006</v>
      </c>
    </row>
    <row r="32" spans="1:136" x14ac:dyDescent="0.2">
      <c r="A32" s="845">
        <v>28</v>
      </c>
      <c r="B32" s="845">
        <v>4</v>
      </c>
      <c r="C32" s="845">
        <v>189.898055</v>
      </c>
      <c r="D32" s="845">
        <v>82.417976999999993</v>
      </c>
      <c r="E32" s="845">
        <v>1167.8337979999999</v>
      </c>
      <c r="F32" s="845">
        <v>66.357275999999999</v>
      </c>
      <c r="G32" s="845">
        <v>1</v>
      </c>
      <c r="H32" s="845">
        <v>5.3552000000000002E-2</v>
      </c>
      <c r="I32" s="845">
        <v>2.1097000000000001E-2</v>
      </c>
      <c r="J32" s="845">
        <v>0</v>
      </c>
      <c r="K32" s="845">
        <v>0</v>
      </c>
      <c r="L32" s="845">
        <v>2.1097000000000001E-2</v>
      </c>
      <c r="M32" s="845" t="s">
        <v>798</v>
      </c>
      <c r="N32" s="845">
        <v>1.4258E-2</v>
      </c>
      <c r="O32" s="845">
        <v>6.5890000000000002E-3</v>
      </c>
      <c r="P32" s="845">
        <v>0.39184999999999998</v>
      </c>
      <c r="Q32" s="845">
        <v>0.60814999999999997</v>
      </c>
      <c r="R32" s="845">
        <v>0.95722799999999997</v>
      </c>
      <c r="S32" s="845">
        <v>1</v>
      </c>
      <c r="T32" s="845">
        <v>504.31529799999998</v>
      </c>
      <c r="U32" s="845">
        <v>20.172612000000001</v>
      </c>
      <c r="V32" s="845">
        <v>259.222871</v>
      </c>
      <c r="W32" s="845">
        <v>684.79303000000004</v>
      </c>
      <c r="X32" s="845">
        <v>16.065702000000002</v>
      </c>
      <c r="Y32" s="845">
        <v>14.276026999999999</v>
      </c>
      <c r="Z32" s="845">
        <v>42.193561000000003</v>
      </c>
      <c r="AA32" s="845" t="s">
        <v>798</v>
      </c>
      <c r="AB32" s="845" t="s">
        <v>798</v>
      </c>
      <c r="AC32" s="845" t="s">
        <v>798</v>
      </c>
      <c r="AD32" s="845" t="s">
        <v>798</v>
      </c>
      <c r="AE32" s="845" t="s">
        <v>798</v>
      </c>
      <c r="AF32" s="845" t="s">
        <v>798</v>
      </c>
      <c r="AG32" s="845" t="s">
        <v>798</v>
      </c>
      <c r="AH32" s="845">
        <v>102.58857</v>
      </c>
      <c r="AI32" s="845" t="s">
        <v>798</v>
      </c>
      <c r="AJ32" s="845" t="s">
        <v>798</v>
      </c>
      <c r="AK32" s="845">
        <v>2.6492000000000002E-2</v>
      </c>
      <c r="AL32" s="845">
        <v>0.17297299999999999</v>
      </c>
      <c r="AM32" s="845">
        <v>0.16839100000000001</v>
      </c>
      <c r="AN32" s="845">
        <v>0.35403200000000001</v>
      </c>
      <c r="AO32" s="845">
        <v>0.247089</v>
      </c>
      <c r="AP32" s="845">
        <v>1</v>
      </c>
      <c r="AQ32" s="845" t="s">
        <v>798</v>
      </c>
      <c r="AR32" s="845" t="s">
        <v>798</v>
      </c>
      <c r="AS32" s="845" t="s">
        <v>798</v>
      </c>
      <c r="AT32" s="845" t="s">
        <v>798</v>
      </c>
      <c r="AU32" s="845">
        <v>5.3552000000000002E-2</v>
      </c>
      <c r="AV32" s="845">
        <v>91.2</v>
      </c>
      <c r="AW32" s="845">
        <v>-8.7820230000000006</v>
      </c>
      <c r="AX32" s="845">
        <v>69.322310999999999</v>
      </c>
      <c r="AY32" s="845">
        <v>8.3666809999999998</v>
      </c>
      <c r="AZ32" s="845" t="s">
        <v>798</v>
      </c>
      <c r="BA32" s="845">
        <v>1196.140893</v>
      </c>
      <c r="BB32" s="845">
        <v>1.4465E-2</v>
      </c>
      <c r="BC32" s="845">
        <v>6.5890000000000002E-3</v>
      </c>
      <c r="BD32" s="845">
        <v>66.253309000000002</v>
      </c>
      <c r="BE32" s="845" t="s">
        <v>798</v>
      </c>
      <c r="BF32" s="845" t="s">
        <v>798</v>
      </c>
      <c r="BG32" s="845" t="s">
        <v>798</v>
      </c>
      <c r="BH32" s="845" t="s">
        <v>798</v>
      </c>
      <c r="BI32" s="845" t="s">
        <v>798</v>
      </c>
      <c r="BJ32" s="845" t="s">
        <v>798</v>
      </c>
      <c r="BK32" s="845" t="s">
        <v>798</v>
      </c>
      <c r="BL32" s="845">
        <v>46.618611999999999</v>
      </c>
      <c r="BM32" s="845" t="s">
        <v>798</v>
      </c>
      <c r="BN32" s="845">
        <v>190.17992699999999</v>
      </c>
      <c r="BO32" s="845">
        <v>534.65702599999997</v>
      </c>
      <c r="BP32" s="845">
        <v>452.23904900000002</v>
      </c>
      <c r="BQ32" s="845" t="s">
        <v>798</v>
      </c>
      <c r="BR32" s="845">
        <v>307.07213999999999</v>
      </c>
      <c r="BS32" s="845" t="s">
        <v>798</v>
      </c>
      <c r="BT32" s="845">
        <v>7.4992979999999996</v>
      </c>
      <c r="BU32" s="845" t="s">
        <v>798</v>
      </c>
      <c r="BV32" s="845">
        <v>2.403527</v>
      </c>
      <c r="BW32" s="845" t="s">
        <v>798</v>
      </c>
      <c r="BX32" s="845">
        <v>2.4364219999999999</v>
      </c>
      <c r="BY32" s="845" t="s">
        <v>798</v>
      </c>
      <c r="BZ32" s="845">
        <v>-16.552197</v>
      </c>
      <c r="CA32" s="845" t="s">
        <v>798</v>
      </c>
      <c r="CB32" s="845">
        <v>46.481558999999997</v>
      </c>
      <c r="CC32" s="845" t="s">
        <v>798</v>
      </c>
      <c r="CD32" s="845" t="s">
        <v>798</v>
      </c>
      <c r="CE32" s="845" t="s">
        <v>798</v>
      </c>
      <c r="CF32" s="845" t="s">
        <v>798</v>
      </c>
      <c r="CG32" s="845" t="s">
        <v>798</v>
      </c>
      <c r="CH32" s="845" t="s">
        <v>798</v>
      </c>
      <c r="CI32" s="845" t="s">
        <v>798</v>
      </c>
      <c r="CJ32" s="845">
        <v>4.4282450000000004</v>
      </c>
      <c r="CK32" s="845" t="s">
        <v>798</v>
      </c>
      <c r="CL32" s="845" t="s">
        <v>798</v>
      </c>
      <c r="CM32" s="845" t="s">
        <v>798</v>
      </c>
      <c r="CN32" s="845" t="s">
        <v>798</v>
      </c>
      <c r="CO32" s="845">
        <v>536.81547899999998</v>
      </c>
      <c r="CP32" s="845">
        <v>898.05272000000002</v>
      </c>
      <c r="CQ32" s="845">
        <v>0</v>
      </c>
      <c r="CR32" s="845">
        <v>0</v>
      </c>
      <c r="CS32" s="845">
        <v>14.309322</v>
      </c>
      <c r="CT32" s="845">
        <v>140.43635499999999</v>
      </c>
      <c r="CU32" s="845" t="s">
        <v>798</v>
      </c>
      <c r="CV32" s="845">
        <v>118.026489</v>
      </c>
      <c r="CW32" s="845">
        <v>1980.9643129999999</v>
      </c>
      <c r="CX32" s="845" t="s">
        <v>798</v>
      </c>
      <c r="CY32" s="845" t="s">
        <v>798</v>
      </c>
      <c r="CZ32" s="845" t="s">
        <v>798</v>
      </c>
      <c r="DA32" s="845" t="s">
        <v>798</v>
      </c>
      <c r="DB32" s="845" t="s">
        <v>798</v>
      </c>
      <c r="DC32" s="845" t="s">
        <v>798</v>
      </c>
      <c r="DD32" s="845">
        <v>60.822232999999997</v>
      </c>
      <c r="DE32" s="845" t="s">
        <v>798</v>
      </c>
      <c r="DF32" s="845" t="s">
        <v>798</v>
      </c>
      <c r="DG32" s="845">
        <v>77.074521000000004</v>
      </c>
      <c r="DH32" s="845" t="s">
        <v>798</v>
      </c>
      <c r="DI32" s="845" t="s">
        <v>798</v>
      </c>
      <c r="DJ32" s="845">
        <v>258.34668399999998</v>
      </c>
      <c r="DK32" s="845" t="s">
        <v>798</v>
      </c>
      <c r="DL32" s="845">
        <v>6.2157999999999998E-2</v>
      </c>
      <c r="DM32" s="845">
        <v>41.731085</v>
      </c>
      <c r="DN32" s="845">
        <v>0.221412</v>
      </c>
      <c r="DO32" s="845" t="s">
        <v>798</v>
      </c>
      <c r="DP32" s="845" t="s">
        <v>798</v>
      </c>
      <c r="DQ32" s="845" t="s">
        <v>798</v>
      </c>
      <c r="DR32" s="845" t="s">
        <v>798</v>
      </c>
      <c r="DS32" s="845">
        <v>0</v>
      </c>
      <c r="DT32" s="845">
        <v>4</v>
      </c>
      <c r="DU32" s="845">
        <v>1097.99</v>
      </c>
      <c r="DV32" s="845">
        <v>9.6199999999999992</v>
      </c>
      <c r="DW32" s="845">
        <v>9.58</v>
      </c>
      <c r="DX32" s="845">
        <v>83.89</v>
      </c>
      <c r="DY32" s="845">
        <v>487.64</v>
      </c>
      <c r="DZ32" s="845">
        <v>1.56</v>
      </c>
      <c r="EA32" s="845">
        <v>9.7100000000000009</v>
      </c>
      <c r="EB32" s="845">
        <v>11.39</v>
      </c>
      <c r="EC32" s="845">
        <v>2</v>
      </c>
      <c r="ED32" s="845" t="s">
        <v>798</v>
      </c>
      <c r="EE32" s="845" t="s">
        <v>798</v>
      </c>
      <c r="EF32" s="845">
        <v>8.0619999999999994</v>
      </c>
    </row>
    <row r="33" spans="1:136" x14ac:dyDescent="0.2">
      <c r="A33" s="845">
        <v>29</v>
      </c>
      <c r="B33" s="845">
        <v>5</v>
      </c>
      <c r="C33" s="845">
        <v>153.650251</v>
      </c>
      <c r="D33" s="845">
        <v>45.821452000000001</v>
      </c>
      <c r="E33" s="845">
        <v>1213.6552489999999</v>
      </c>
      <c r="F33" s="845">
        <v>60.117271000000002</v>
      </c>
      <c r="G33" s="845">
        <v>1</v>
      </c>
      <c r="H33" s="845">
        <v>4.1778000000000003E-2</v>
      </c>
      <c r="I33" s="845">
        <v>1.9191E-2</v>
      </c>
      <c r="J33" s="845">
        <v>0</v>
      </c>
      <c r="K33" s="845">
        <v>0</v>
      </c>
      <c r="L33" s="845">
        <v>1.9191E-2</v>
      </c>
      <c r="M33" s="845" t="s">
        <v>798</v>
      </c>
      <c r="N33" s="845">
        <v>1.4252000000000001E-2</v>
      </c>
      <c r="O33" s="845">
        <v>4.8840000000000003E-3</v>
      </c>
      <c r="P33" s="845">
        <v>0.35262700000000002</v>
      </c>
      <c r="Q33" s="845">
        <v>0.64737299999999998</v>
      </c>
      <c r="R33" s="845">
        <v>0.95036900000000002</v>
      </c>
      <c r="S33" s="845">
        <v>1</v>
      </c>
      <c r="T33" s="845">
        <v>456.89126099999999</v>
      </c>
      <c r="U33" s="845">
        <v>18.275649999999999</v>
      </c>
      <c r="V33" s="845">
        <v>248.89657099999999</v>
      </c>
      <c r="W33" s="845">
        <v>674.54127600000004</v>
      </c>
      <c r="X33" s="845">
        <v>12.533377</v>
      </c>
      <c r="Y33" s="845">
        <v>12.907817</v>
      </c>
      <c r="Z33" s="845">
        <v>38.382553000000001</v>
      </c>
      <c r="AA33" s="845" t="s">
        <v>798</v>
      </c>
      <c r="AB33" s="845" t="s">
        <v>798</v>
      </c>
      <c r="AC33" s="845" t="s">
        <v>798</v>
      </c>
      <c r="AD33" s="845" t="s">
        <v>798</v>
      </c>
      <c r="AE33" s="845" t="s">
        <v>798</v>
      </c>
      <c r="AF33" s="845" t="s">
        <v>798</v>
      </c>
      <c r="AG33" s="845" t="s">
        <v>798</v>
      </c>
      <c r="AH33" s="845">
        <v>102.519322</v>
      </c>
      <c r="AI33" s="845" t="s">
        <v>798</v>
      </c>
      <c r="AJ33" s="845" t="s">
        <v>798</v>
      </c>
      <c r="AK33" s="845">
        <v>7.8996999999999998E-2</v>
      </c>
      <c r="AL33" s="845">
        <v>0.14485300000000001</v>
      </c>
      <c r="AM33" s="845">
        <v>0.13341</v>
      </c>
      <c r="AN33" s="845">
        <v>0.357626</v>
      </c>
      <c r="AO33" s="845">
        <v>0.24625900000000001</v>
      </c>
      <c r="AP33" s="845">
        <v>1</v>
      </c>
      <c r="AQ33" s="845" t="s">
        <v>798</v>
      </c>
      <c r="AR33" s="845" t="s">
        <v>798</v>
      </c>
      <c r="AS33" s="845" t="s">
        <v>798</v>
      </c>
      <c r="AT33" s="845" t="s">
        <v>798</v>
      </c>
      <c r="AU33" s="845">
        <v>4.1778000000000003E-2</v>
      </c>
      <c r="AV33" s="845">
        <v>91.2</v>
      </c>
      <c r="AW33" s="845">
        <v>-45.378548000000002</v>
      </c>
      <c r="AX33" s="845">
        <v>63.256751999999999</v>
      </c>
      <c r="AY33" s="845">
        <v>8.0012790000000003</v>
      </c>
      <c r="AZ33" s="845" t="s">
        <v>798</v>
      </c>
      <c r="BA33" s="845">
        <v>1140.826564</v>
      </c>
      <c r="BB33" s="845">
        <v>1.4258E-2</v>
      </c>
      <c r="BC33" s="845">
        <v>4.8840000000000003E-3</v>
      </c>
      <c r="BD33" s="845">
        <v>43.054808000000001</v>
      </c>
      <c r="BE33" s="845" t="s">
        <v>798</v>
      </c>
      <c r="BF33" s="845" t="s">
        <v>798</v>
      </c>
      <c r="BG33" s="845" t="s">
        <v>798</v>
      </c>
      <c r="BH33" s="845" t="s">
        <v>798</v>
      </c>
      <c r="BI33" s="845" t="s">
        <v>798</v>
      </c>
      <c r="BJ33" s="845" t="s">
        <v>798</v>
      </c>
      <c r="BK33" s="845" t="s">
        <v>798</v>
      </c>
      <c r="BL33" s="845">
        <v>42.532052999999998</v>
      </c>
      <c r="BM33" s="845" t="s">
        <v>798</v>
      </c>
      <c r="BN33" s="845">
        <v>208.72739200000001</v>
      </c>
      <c r="BO33" s="845">
        <v>482.33245499999998</v>
      </c>
      <c r="BP33" s="845">
        <v>436.51100300000002</v>
      </c>
      <c r="BQ33" s="845" t="s">
        <v>798</v>
      </c>
      <c r="BR33" s="845">
        <v>318.20193399999999</v>
      </c>
      <c r="BS33" s="845" t="s">
        <v>798</v>
      </c>
      <c r="BT33" s="845">
        <v>7.6868990000000004</v>
      </c>
      <c r="BU33" s="845" t="s">
        <v>798</v>
      </c>
      <c r="BV33" s="845">
        <v>1.671084</v>
      </c>
      <c r="BW33" s="845" t="s">
        <v>798</v>
      </c>
      <c r="BX33" s="845">
        <v>1.703978</v>
      </c>
      <c r="BY33" s="845" t="s">
        <v>798</v>
      </c>
      <c r="BZ33" s="845">
        <v>-12.259941</v>
      </c>
      <c r="CA33" s="845" t="s">
        <v>798</v>
      </c>
      <c r="CB33" s="845">
        <v>44.451552</v>
      </c>
      <c r="CC33" s="845" t="s">
        <v>798</v>
      </c>
      <c r="CD33" s="845" t="s">
        <v>798</v>
      </c>
      <c r="CE33" s="845" t="s">
        <v>798</v>
      </c>
      <c r="CF33" s="845" t="s">
        <v>798</v>
      </c>
      <c r="CG33" s="845" t="s">
        <v>798</v>
      </c>
      <c r="CH33" s="845" t="s">
        <v>798</v>
      </c>
      <c r="CI33" s="845" t="s">
        <v>798</v>
      </c>
      <c r="CJ33" s="845">
        <v>3.6874410000000002</v>
      </c>
      <c r="CK33" s="845" t="s">
        <v>798</v>
      </c>
      <c r="CL33" s="845" t="s">
        <v>798</v>
      </c>
      <c r="CM33" s="845" t="s">
        <v>798</v>
      </c>
      <c r="CN33" s="845" t="s">
        <v>798</v>
      </c>
      <c r="CO33" s="845">
        <v>494.88917099999998</v>
      </c>
      <c r="CP33" s="845">
        <v>937.92377099999999</v>
      </c>
      <c r="CQ33" s="845">
        <v>0</v>
      </c>
      <c r="CR33" s="845">
        <v>0</v>
      </c>
      <c r="CS33" s="845">
        <v>14.220033000000001</v>
      </c>
      <c r="CT33" s="845">
        <v>148.06782999999999</v>
      </c>
      <c r="CU33" s="845" t="s">
        <v>798</v>
      </c>
      <c r="CV33" s="845">
        <v>71.377561999999998</v>
      </c>
      <c r="CW33" s="845">
        <v>1928.6960340000001</v>
      </c>
      <c r="CX33" s="845" t="s">
        <v>798</v>
      </c>
      <c r="CY33" s="845" t="s">
        <v>798</v>
      </c>
      <c r="CZ33" s="845" t="s">
        <v>798</v>
      </c>
      <c r="DA33" s="845" t="s">
        <v>798</v>
      </c>
      <c r="DB33" s="845" t="s">
        <v>798</v>
      </c>
      <c r="DC33" s="845" t="s">
        <v>798</v>
      </c>
      <c r="DD33" s="845">
        <v>60.803905999999998</v>
      </c>
      <c r="DE33" s="845" t="s">
        <v>798</v>
      </c>
      <c r="DF33" s="845" t="s">
        <v>798</v>
      </c>
      <c r="DG33" s="845">
        <v>77.836635999999999</v>
      </c>
      <c r="DH33" s="845" t="s">
        <v>798</v>
      </c>
      <c r="DI33" s="845" t="s">
        <v>798</v>
      </c>
      <c r="DJ33" s="845">
        <v>254.00529499999999</v>
      </c>
      <c r="DK33" s="845" t="s">
        <v>798</v>
      </c>
      <c r="DL33" s="845">
        <v>4.9456E-2</v>
      </c>
      <c r="DM33" s="845">
        <v>41.619402000000001</v>
      </c>
      <c r="DN33" s="845">
        <v>0.18437200000000001</v>
      </c>
      <c r="DO33" s="845" t="s">
        <v>798</v>
      </c>
      <c r="DP33" s="845" t="s">
        <v>798</v>
      </c>
      <c r="DQ33" s="845" t="s">
        <v>798</v>
      </c>
      <c r="DR33" s="845" t="s">
        <v>798</v>
      </c>
      <c r="DS33" s="845">
        <v>0</v>
      </c>
      <c r="DT33" s="845">
        <v>5</v>
      </c>
      <c r="DU33" s="845">
        <v>874.56</v>
      </c>
      <c r="DV33" s="845">
        <v>8.6</v>
      </c>
      <c r="DW33" s="845">
        <v>8.57</v>
      </c>
      <c r="DX33" s="845">
        <v>79.069999999999993</v>
      </c>
      <c r="DY33" s="845">
        <v>563.42999999999995</v>
      </c>
      <c r="DZ33" s="845">
        <v>1.5</v>
      </c>
      <c r="EA33" s="845">
        <v>9.52</v>
      </c>
      <c r="EB33" s="845">
        <v>11.2</v>
      </c>
      <c r="EC33" s="845">
        <v>2</v>
      </c>
      <c r="ED33" s="845" t="s">
        <v>798</v>
      </c>
      <c r="EE33" s="845" t="s">
        <v>798</v>
      </c>
      <c r="EF33" s="845">
        <v>6.8419999999999996</v>
      </c>
    </row>
    <row r="34" spans="1:136" x14ac:dyDescent="0.2">
      <c r="A34" s="845">
        <v>30</v>
      </c>
      <c r="B34" s="845">
        <v>6</v>
      </c>
      <c r="C34" s="845">
        <v>113.390066</v>
      </c>
      <c r="D34" s="845">
        <v>3.5903330000000002</v>
      </c>
      <c r="E34" s="845">
        <v>1217.245582</v>
      </c>
      <c r="F34" s="845">
        <v>53.030143000000002</v>
      </c>
      <c r="G34" s="845">
        <v>1</v>
      </c>
      <c r="H34" s="845">
        <v>4.0847000000000001E-2</v>
      </c>
      <c r="I34" s="845">
        <v>2.1374000000000001E-2</v>
      </c>
      <c r="J34" s="845">
        <v>0</v>
      </c>
      <c r="K34" s="845">
        <v>0</v>
      </c>
      <c r="L34" s="845">
        <v>2.1374000000000001E-2</v>
      </c>
      <c r="M34" s="845" t="s">
        <v>798</v>
      </c>
      <c r="N34" s="845">
        <v>1.4394000000000001E-2</v>
      </c>
      <c r="O34" s="845">
        <v>7.0410000000000004E-3</v>
      </c>
      <c r="P34" s="845">
        <v>0.33122600000000002</v>
      </c>
      <c r="Q34" s="845">
        <v>0.66877399999999998</v>
      </c>
      <c r="R34" s="845">
        <v>0.91933600000000004</v>
      </c>
      <c r="S34" s="845">
        <v>1</v>
      </c>
      <c r="T34" s="845">
        <v>403.02908300000001</v>
      </c>
      <c r="U34" s="845">
        <v>16.121162999999999</v>
      </c>
      <c r="V34" s="845">
        <v>235.66470899999999</v>
      </c>
      <c r="W34" s="845">
        <v>692.80614300000002</v>
      </c>
      <c r="X34" s="845">
        <v>12.254099</v>
      </c>
      <c r="Y34" s="845">
        <v>14.850293000000001</v>
      </c>
      <c r="Z34" s="845">
        <v>42.748015000000002</v>
      </c>
      <c r="AA34" s="845" t="s">
        <v>798</v>
      </c>
      <c r="AB34" s="845" t="s">
        <v>798</v>
      </c>
      <c r="AC34" s="845" t="s">
        <v>798</v>
      </c>
      <c r="AD34" s="845" t="s">
        <v>798</v>
      </c>
      <c r="AE34" s="845" t="s">
        <v>798</v>
      </c>
      <c r="AF34" s="845" t="s">
        <v>798</v>
      </c>
      <c r="AG34" s="845" t="s">
        <v>798</v>
      </c>
      <c r="AH34" s="845">
        <v>102.456481</v>
      </c>
      <c r="AI34" s="845" t="s">
        <v>798</v>
      </c>
      <c r="AJ34" s="845" t="s">
        <v>798</v>
      </c>
      <c r="AK34" s="845">
        <v>0.17164499999999999</v>
      </c>
      <c r="AL34" s="845">
        <v>0.119975</v>
      </c>
      <c r="AM34" s="845">
        <v>9.9381999999999998E-2</v>
      </c>
      <c r="AN34" s="845">
        <v>0.36385099999999998</v>
      </c>
      <c r="AO34" s="845">
        <v>0.24460899999999999</v>
      </c>
      <c r="AP34" s="845">
        <v>1</v>
      </c>
      <c r="AQ34" s="845" t="s">
        <v>798</v>
      </c>
      <c r="AR34" s="845" t="s">
        <v>798</v>
      </c>
      <c r="AS34" s="845" t="s">
        <v>798</v>
      </c>
      <c r="AT34" s="845" t="s">
        <v>798</v>
      </c>
      <c r="AU34" s="845">
        <v>4.0847000000000001E-2</v>
      </c>
      <c r="AV34" s="845">
        <v>91.2</v>
      </c>
      <c r="AW34" s="845">
        <v>-87.609667000000002</v>
      </c>
      <c r="AX34" s="845">
        <v>57.683086000000003</v>
      </c>
      <c r="AY34" s="845">
        <v>7.4496510000000002</v>
      </c>
      <c r="AZ34" s="845" t="s">
        <v>798</v>
      </c>
      <c r="BA34" s="845">
        <v>1073.003254</v>
      </c>
      <c r="BB34" s="845">
        <v>1.4252000000000001E-2</v>
      </c>
      <c r="BC34" s="845">
        <v>7.0410000000000004E-3</v>
      </c>
      <c r="BD34" s="845">
        <v>25.851664</v>
      </c>
      <c r="BE34" s="845" t="s">
        <v>798</v>
      </c>
      <c r="BF34" s="845" t="s">
        <v>798</v>
      </c>
      <c r="BG34" s="845" t="s">
        <v>798</v>
      </c>
      <c r="BH34" s="845" t="s">
        <v>798</v>
      </c>
      <c r="BI34" s="845" t="s">
        <v>798</v>
      </c>
      <c r="BJ34" s="845" t="s">
        <v>798</v>
      </c>
      <c r="BK34" s="845" t="s">
        <v>798</v>
      </c>
      <c r="BL34" s="845">
        <v>39.741484999999997</v>
      </c>
      <c r="BM34" s="845" t="s">
        <v>798</v>
      </c>
      <c r="BN34" s="845">
        <v>233.86072899999999</v>
      </c>
      <c r="BO34" s="845">
        <v>430.13347499999998</v>
      </c>
      <c r="BP34" s="845">
        <v>426.54314199999999</v>
      </c>
      <c r="BQ34" s="845" t="s">
        <v>798</v>
      </c>
      <c r="BR34" s="845">
        <v>338.26496400000002</v>
      </c>
      <c r="BS34" s="845" t="s">
        <v>798</v>
      </c>
      <c r="BT34" s="845">
        <v>7.8255150000000002</v>
      </c>
      <c r="BU34" s="845" t="s">
        <v>798</v>
      </c>
      <c r="BV34" s="845">
        <v>1.0797300000000001</v>
      </c>
      <c r="BW34" s="845" t="s">
        <v>798</v>
      </c>
      <c r="BX34" s="845">
        <v>1.112625</v>
      </c>
      <c r="BY34" s="845" t="s">
        <v>798</v>
      </c>
      <c r="BZ34" s="845">
        <v>-9.8085360000000001</v>
      </c>
      <c r="CA34" s="845" t="s">
        <v>798</v>
      </c>
      <c r="CB34" s="845">
        <v>41.386949999999999</v>
      </c>
      <c r="CC34" s="845" t="s">
        <v>798</v>
      </c>
      <c r="CD34" s="845" t="s">
        <v>798</v>
      </c>
      <c r="CE34" s="845" t="s">
        <v>798</v>
      </c>
      <c r="CF34" s="845" t="s">
        <v>798</v>
      </c>
      <c r="CG34" s="845" t="s">
        <v>798</v>
      </c>
      <c r="CH34" s="845" t="s">
        <v>798</v>
      </c>
      <c r="CI34" s="845" t="s">
        <v>798</v>
      </c>
      <c r="CJ34" s="845">
        <v>2.9561099999999998</v>
      </c>
      <c r="CK34" s="845">
        <v>202.008871</v>
      </c>
      <c r="CL34" s="845">
        <v>955.46010699999999</v>
      </c>
      <c r="CM34" s="845">
        <v>0</v>
      </c>
      <c r="CN34" s="845" t="s">
        <v>798</v>
      </c>
      <c r="CO34" s="845">
        <v>441.43768699999998</v>
      </c>
      <c r="CP34" s="845">
        <v>967.32527700000003</v>
      </c>
      <c r="CQ34" s="845">
        <v>0</v>
      </c>
      <c r="CR34" s="845">
        <v>0</v>
      </c>
      <c r="CS34" s="845">
        <v>13.463718</v>
      </c>
      <c r="CT34" s="845">
        <v>153.575851</v>
      </c>
      <c r="CU34" s="845" t="s">
        <v>798</v>
      </c>
      <c r="CV34" s="845">
        <v>41.745241999999998</v>
      </c>
      <c r="CW34" s="845">
        <v>1863.9394970000001</v>
      </c>
      <c r="CX34" s="845" t="s">
        <v>798</v>
      </c>
      <c r="CY34" s="845" t="s">
        <v>798</v>
      </c>
      <c r="CZ34" s="845" t="s">
        <v>798</v>
      </c>
      <c r="DA34" s="845" t="s">
        <v>798</v>
      </c>
      <c r="DB34" s="845" t="s">
        <v>798</v>
      </c>
      <c r="DC34" s="845" t="s">
        <v>798</v>
      </c>
      <c r="DD34" s="845">
        <v>61.238183999999997</v>
      </c>
      <c r="DE34" s="845" t="s">
        <v>798</v>
      </c>
      <c r="DF34" s="845" t="s">
        <v>798</v>
      </c>
      <c r="DG34" s="845">
        <v>80.540993999999998</v>
      </c>
      <c r="DH34" s="845" t="s">
        <v>798</v>
      </c>
      <c r="DI34" s="845" t="s">
        <v>798</v>
      </c>
      <c r="DJ34" s="845">
        <v>237.30075299999999</v>
      </c>
      <c r="DK34" s="845" t="s">
        <v>798</v>
      </c>
      <c r="DL34" s="845">
        <v>3.5479999999999998E-2</v>
      </c>
      <c r="DM34" s="845">
        <v>39.566625999999999</v>
      </c>
      <c r="DN34" s="845">
        <v>0.14780599999999999</v>
      </c>
      <c r="DO34" s="845" t="s">
        <v>798</v>
      </c>
      <c r="DP34" s="845" t="s">
        <v>798</v>
      </c>
      <c r="DQ34" s="845" t="s">
        <v>798</v>
      </c>
      <c r="DR34" s="845" t="s">
        <v>798</v>
      </c>
      <c r="DS34" s="845">
        <v>0</v>
      </c>
      <c r="DT34" s="845">
        <v>6</v>
      </c>
      <c r="DU34" s="845">
        <v>661.5</v>
      </c>
      <c r="DV34" s="845">
        <v>7.57</v>
      </c>
      <c r="DW34" s="845">
        <v>7.54</v>
      </c>
      <c r="DX34" s="845">
        <v>74</v>
      </c>
      <c r="DY34" s="845">
        <v>636.65</v>
      </c>
      <c r="DZ34" s="845">
        <v>1.44</v>
      </c>
      <c r="EA34" s="845">
        <v>9.2799999999999994</v>
      </c>
      <c r="EB34" s="845">
        <v>10.96</v>
      </c>
      <c r="EC34" s="845">
        <v>2</v>
      </c>
      <c r="ED34" s="845" t="s">
        <v>798</v>
      </c>
      <c r="EE34" s="845" t="s">
        <v>798</v>
      </c>
      <c r="EF34" s="845">
        <v>5.5049999999999999</v>
      </c>
    </row>
    <row r="35" spans="1:136" x14ac:dyDescent="0.2">
      <c r="A35" s="845">
        <v>31</v>
      </c>
      <c r="B35" s="845">
        <v>7</v>
      </c>
      <c r="C35" s="845">
        <v>76.000448000000006</v>
      </c>
      <c r="D35" s="845">
        <v>-36.125149</v>
      </c>
      <c r="E35" s="845">
        <v>1181.120433</v>
      </c>
      <c r="F35" s="845">
        <v>46.273682999999998</v>
      </c>
      <c r="G35" s="845">
        <v>1</v>
      </c>
      <c r="H35" s="845">
        <v>5.7215000000000002E-2</v>
      </c>
      <c r="I35" s="845">
        <v>2.7959000000000001E-2</v>
      </c>
      <c r="J35" s="845">
        <v>0</v>
      </c>
      <c r="K35" s="845">
        <v>0</v>
      </c>
      <c r="L35" s="845">
        <v>2.7959000000000001E-2</v>
      </c>
      <c r="M35" s="845" t="s">
        <v>798</v>
      </c>
      <c r="N35" s="845">
        <v>1.4647E-2</v>
      </c>
      <c r="O35" s="845">
        <v>1.3433E-2</v>
      </c>
      <c r="P35" s="845">
        <v>0.33593800000000001</v>
      </c>
      <c r="Q35" s="845">
        <v>0.66406200000000004</v>
      </c>
      <c r="R35" s="845">
        <v>0.86788699999999996</v>
      </c>
      <c r="S35" s="845">
        <v>1</v>
      </c>
      <c r="T35" s="845">
        <v>351.67999300000002</v>
      </c>
      <c r="U35" s="845">
        <v>14.0672</v>
      </c>
      <c r="V35" s="845">
        <v>221.18206799999999</v>
      </c>
      <c r="W35" s="845">
        <v>720.18631300000004</v>
      </c>
      <c r="X35" s="845">
        <v>17.164414000000001</v>
      </c>
      <c r="Y35" s="845">
        <v>20.222909000000001</v>
      </c>
      <c r="Z35" s="845">
        <v>55.917329000000002</v>
      </c>
      <c r="AA35" s="845" t="s">
        <v>798</v>
      </c>
      <c r="AB35" s="845" t="s">
        <v>798</v>
      </c>
      <c r="AC35" s="845" t="s">
        <v>798</v>
      </c>
      <c r="AD35" s="845" t="s">
        <v>798</v>
      </c>
      <c r="AE35" s="845" t="s">
        <v>798</v>
      </c>
      <c r="AF35" s="845" t="s">
        <v>798</v>
      </c>
      <c r="AG35" s="845" t="s">
        <v>798</v>
      </c>
      <c r="AH35" s="845">
        <v>102.45686000000001</v>
      </c>
      <c r="AI35" s="845" t="s">
        <v>798</v>
      </c>
      <c r="AJ35" s="845" t="s">
        <v>798</v>
      </c>
      <c r="AK35" s="845">
        <v>0.26419799999999999</v>
      </c>
      <c r="AL35" s="845">
        <v>9.7051999999999999E-2</v>
      </c>
      <c r="AM35" s="845">
        <v>7.1411000000000002E-2</v>
      </c>
      <c r="AN35" s="845">
        <v>0.369504</v>
      </c>
      <c r="AO35" s="845">
        <v>0.24423500000000001</v>
      </c>
      <c r="AP35" s="845">
        <v>1</v>
      </c>
      <c r="AQ35" s="845" t="s">
        <v>798</v>
      </c>
      <c r="AR35" s="845" t="s">
        <v>798</v>
      </c>
      <c r="AS35" s="845" t="s">
        <v>798</v>
      </c>
      <c r="AT35" s="845" t="s">
        <v>798</v>
      </c>
      <c r="AU35" s="845">
        <v>5.7215000000000002E-2</v>
      </c>
      <c r="AV35" s="845">
        <v>91.2</v>
      </c>
      <c r="AW35" s="845">
        <v>-127.325149</v>
      </c>
      <c r="AX35" s="845">
        <v>53.317619000000001</v>
      </c>
      <c r="AY35" s="845">
        <v>6.7803230000000001</v>
      </c>
      <c r="AZ35" s="845" t="s">
        <v>798</v>
      </c>
      <c r="BA35" s="845">
        <v>1014.88541</v>
      </c>
      <c r="BB35" s="845">
        <v>1.4394000000000001E-2</v>
      </c>
      <c r="BC35" s="845">
        <v>1.3433E-2</v>
      </c>
      <c r="BD35" s="845">
        <v>15.381691999999999</v>
      </c>
      <c r="BE35" s="845" t="s">
        <v>798</v>
      </c>
      <c r="BF35" s="845" t="s">
        <v>798</v>
      </c>
      <c r="BG35" s="845" t="s">
        <v>798</v>
      </c>
      <c r="BH35" s="845" t="s">
        <v>798</v>
      </c>
      <c r="BI35" s="845" t="s">
        <v>798</v>
      </c>
      <c r="BJ35" s="845" t="s">
        <v>798</v>
      </c>
      <c r="BK35" s="845" t="s">
        <v>798</v>
      </c>
      <c r="BL35" s="845">
        <v>37.970885000000003</v>
      </c>
      <c r="BM35" s="845" t="s">
        <v>798</v>
      </c>
      <c r="BN35" s="845">
        <v>260.310001</v>
      </c>
      <c r="BO35" s="845">
        <v>389.06731600000001</v>
      </c>
      <c r="BP35" s="845">
        <v>425.19246500000003</v>
      </c>
      <c r="BQ35" s="845" t="s">
        <v>798</v>
      </c>
      <c r="BR35" s="845">
        <v>315.47558400000003</v>
      </c>
      <c r="BS35" s="845" t="s">
        <v>798</v>
      </c>
      <c r="BT35" s="845">
        <v>6.7436179999999997</v>
      </c>
      <c r="BU35" s="845" t="s">
        <v>798</v>
      </c>
      <c r="BV35" s="845">
        <v>0.73569799999999996</v>
      </c>
      <c r="BW35" s="845" t="s">
        <v>798</v>
      </c>
      <c r="BX35" s="845">
        <v>0.76859299999999997</v>
      </c>
      <c r="BY35" s="845" t="s">
        <v>798</v>
      </c>
      <c r="BZ35" s="845">
        <v>-9.6776520000000001</v>
      </c>
      <c r="CA35" s="845" t="s">
        <v>798</v>
      </c>
      <c r="CB35" s="845">
        <v>37.668461000000001</v>
      </c>
      <c r="CC35" s="845" t="s">
        <v>798</v>
      </c>
      <c r="CD35" s="845" t="s">
        <v>798</v>
      </c>
      <c r="CE35" s="845" t="s">
        <v>798</v>
      </c>
      <c r="CF35" s="845" t="s">
        <v>798</v>
      </c>
      <c r="CG35" s="845" t="s">
        <v>798</v>
      </c>
      <c r="CH35" s="845" t="s">
        <v>798</v>
      </c>
      <c r="CI35" s="845" t="s">
        <v>798</v>
      </c>
      <c r="CJ35" s="845">
        <v>2.395591</v>
      </c>
      <c r="CK35" s="845">
        <v>333.18566099999998</v>
      </c>
      <c r="CL35" s="845">
        <v>976.64700200000004</v>
      </c>
      <c r="CM35" s="845">
        <v>0</v>
      </c>
      <c r="CN35" s="845" t="s">
        <v>798</v>
      </c>
      <c r="CO35" s="845">
        <v>387.33054600000003</v>
      </c>
      <c r="CP35" s="845">
        <v>986.72098200000005</v>
      </c>
      <c r="CQ35" s="845">
        <v>0</v>
      </c>
      <c r="CR35" s="845">
        <v>0</v>
      </c>
      <c r="CS35" s="845">
        <v>12.730872</v>
      </c>
      <c r="CT35" s="845">
        <v>161.04009099999999</v>
      </c>
      <c r="CU35" s="845" t="s">
        <v>798</v>
      </c>
      <c r="CV35" s="845">
        <v>28.378992</v>
      </c>
      <c r="CW35" s="845">
        <v>1807.9075969999999</v>
      </c>
      <c r="CX35" s="845" t="s">
        <v>798</v>
      </c>
      <c r="CY35" s="845" t="s">
        <v>798</v>
      </c>
      <c r="CZ35" s="845" t="s">
        <v>798</v>
      </c>
      <c r="DA35" s="845" t="s">
        <v>798</v>
      </c>
      <c r="DB35" s="845" t="s">
        <v>798</v>
      </c>
      <c r="DC35" s="845" t="s">
        <v>798</v>
      </c>
      <c r="DD35" s="845">
        <v>64.461083000000002</v>
      </c>
      <c r="DE35" s="845" t="s">
        <v>798</v>
      </c>
      <c r="DF35" s="845" t="s">
        <v>798</v>
      </c>
      <c r="DG35" s="845">
        <v>85.284869</v>
      </c>
      <c r="DH35" s="845" t="s">
        <v>798</v>
      </c>
      <c r="DI35" s="845" t="s">
        <v>798</v>
      </c>
      <c r="DJ35" s="845">
        <v>251.35777899999999</v>
      </c>
      <c r="DK35" s="845" t="s">
        <v>798</v>
      </c>
      <c r="DL35" s="845">
        <v>2.3271E-2</v>
      </c>
      <c r="DM35" s="845">
        <v>37.016418000000002</v>
      </c>
      <c r="DN35" s="845">
        <v>0.11978</v>
      </c>
      <c r="DO35" s="845" t="s">
        <v>798</v>
      </c>
      <c r="DP35" s="845" t="s">
        <v>798</v>
      </c>
      <c r="DQ35" s="845" t="s">
        <v>798</v>
      </c>
      <c r="DR35" s="845" t="s">
        <v>798</v>
      </c>
      <c r="DS35" s="845">
        <v>0</v>
      </c>
      <c r="DT35" s="845">
        <v>7</v>
      </c>
      <c r="DU35" s="845">
        <v>460.12</v>
      </c>
      <c r="DV35" s="845">
        <v>6.57</v>
      </c>
      <c r="DW35" s="845">
        <v>6.54</v>
      </c>
      <c r="DX35" s="845">
        <v>68.94</v>
      </c>
      <c r="DY35" s="845">
        <v>710.51</v>
      </c>
      <c r="DZ35" s="845">
        <v>1.38</v>
      </c>
      <c r="EA35" s="845">
        <v>9.01</v>
      </c>
      <c r="EB35" s="845">
        <v>10.7</v>
      </c>
      <c r="EC35" s="845">
        <v>2</v>
      </c>
      <c r="ED35" s="845" t="s">
        <v>798</v>
      </c>
      <c r="EE35" s="845" t="s">
        <v>798</v>
      </c>
      <c r="EF35" s="845">
        <v>4.2930000000000001</v>
      </c>
    </row>
    <row r="36" spans="1:136" x14ac:dyDescent="0.2">
      <c r="A36" s="845">
        <v>32</v>
      </c>
      <c r="B36" s="845">
        <v>8</v>
      </c>
      <c r="C36" s="845">
        <v>58.322736999999996</v>
      </c>
      <c r="D36" s="845">
        <v>-57.624226</v>
      </c>
      <c r="E36" s="845">
        <v>1123.496208</v>
      </c>
      <c r="F36" s="845">
        <v>42.941983999999998</v>
      </c>
      <c r="G36" s="845">
        <v>1</v>
      </c>
      <c r="H36" s="845">
        <v>8.9208999999999997E-2</v>
      </c>
      <c r="I36" s="845">
        <v>3.9288999999999998E-2</v>
      </c>
      <c r="J36" s="845">
        <v>0</v>
      </c>
      <c r="K36" s="845">
        <v>0</v>
      </c>
      <c r="L36" s="845">
        <v>3.9288999999999998E-2</v>
      </c>
      <c r="M36" s="845" t="s">
        <v>798</v>
      </c>
      <c r="N36" s="845">
        <v>1.4853E-2</v>
      </c>
      <c r="O36" s="845">
        <v>2.4469000000000001E-2</v>
      </c>
      <c r="P36" s="845">
        <v>0.37220399999999998</v>
      </c>
      <c r="Q36" s="845">
        <v>0.62779600000000002</v>
      </c>
      <c r="R36" s="845">
        <v>0.82788200000000001</v>
      </c>
      <c r="S36" s="845">
        <v>1</v>
      </c>
      <c r="T36" s="845">
        <v>326.35908000000001</v>
      </c>
      <c r="U36" s="845">
        <v>13.054363</v>
      </c>
      <c r="V36" s="845">
        <v>211.975673</v>
      </c>
      <c r="W36" s="845">
        <v>745.05619300000001</v>
      </c>
      <c r="X36" s="845">
        <v>26.762564999999999</v>
      </c>
      <c r="Y36" s="845">
        <v>29.297498999999998</v>
      </c>
      <c r="Z36" s="845">
        <v>78.578171999999995</v>
      </c>
      <c r="AA36" s="845" t="s">
        <v>798</v>
      </c>
      <c r="AB36" s="845" t="s">
        <v>798</v>
      </c>
      <c r="AC36" s="845" t="s">
        <v>798</v>
      </c>
      <c r="AD36" s="845" t="s">
        <v>798</v>
      </c>
      <c r="AE36" s="845" t="s">
        <v>798</v>
      </c>
      <c r="AF36" s="845" t="s">
        <v>798</v>
      </c>
      <c r="AG36" s="845" t="s">
        <v>798</v>
      </c>
      <c r="AH36" s="845">
        <v>102.48885</v>
      </c>
      <c r="AI36" s="845" t="s">
        <v>798</v>
      </c>
      <c r="AJ36" s="845" t="s">
        <v>798</v>
      </c>
      <c r="AK36" s="845">
        <v>0.28655000000000003</v>
      </c>
      <c r="AL36" s="845">
        <v>8.4559999999999996E-2</v>
      </c>
      <c r="AM36" s="845">
        <v>6.0330000000000002E-2</v>
      </c>
      <c r="AN36" s="845">
        <v>0.37389899999999998</v>
      </c>
      <c r="AO36" s="845">
        <v>0.243892</v>
      </c>
      <c r="AP36" s="845">
        <v>1</v>
      </c>
      <c r="AQ36" s="845" t="s">
        <v>798</v>
      </c>
      <c r="AR36" s="845" t="s">
        <v>798</v>
      </c>
      <c r="AS36" s="845" t="s">
        <v>798</v>
      </c>
      <c r="AT36" s="845" t="s">
        <v>798</v>
      </c>
      <c r="AU36" s="845">
        <v>8.9208999999999997E-2</v>
      </c>
      <c r="AV36" s="845">
        <v>91.2</v>
      </c>
      <c r="AW36" s="845">
        <v>-148.82422600000001</v>
      </c>
      <c r="AX36" s="845">
        <v>51.869689000000001</v>
      </c>
      <c r="AY36" s="845">
        <v>6.3274670000000004</v>
      </c>
      <c r="AZ36" s="845" t="s">
        <v>798</v>
      </c>
      <c r="BA36" s="845">
        <v>981.74074900000005</v>
      </c>
      <c r="BB36" s="845">
        <v>1.4647E-2</v>
      </c>
      <c r="BC36" s="845">
        <v>2.4469000000000001E-2</v>
      </c>
      <c r="BD36" s="845">
        <v>11.851278000000001</v>
      </c>
      <c r="BE36" s="845" t="s">
        <v>798</v>
      </c>
      <c r="BF36" s="845" t="s">
        <v>798</v>
      </c>
      <c r="BG36" s="845" t="s">
        <v>798</v>
      </c>
      <c r="BH36" s="845" t="s">
        <v>798</v>
      </c>
      <c r="BI36" s="845" t="s">
        <v>798</v>
      </c>
      <c r="BJ36" s="845" t="s">
        <v>798</v>
      </c>
      <c r="BK36" s="845" t="s">
        <v>798</v>
      </c>
      <c r="BL36" s="845">
        <v>37.626972000000002</v>
      </c>
      <c r="BM36" s="845" t="s">
        <v>798</v>
      </c>
      <c r="BN36" s="845">
        <v>273.02538099999998</v>
      </c>
      <c r="BO36" s="845">
        <v>382.41914400000002</v>
      </c>
      <c r="BP36" s="845">
        <v>440.04336899999998</v>
      </c>
      <c r="BQ36" s="845" t="s">
        <v>798</v>
      </c>
      <c r="BR36" s="845">
        <v>306.06338299999999</v>
      </c>
      <c r="BS36" s="845" t="s">
        <v>798</v>
      </c>
      <c r="BT36" s="845">
        <v>6.6524890000000001</v>
      </c>
      <c r="BU36" s="845" t="s">
        <v>798</v>
      </c>
      <c r="BV36" s="845">
        <v>0.668435</v>
      </c>
      <c r="BW36" s="845" t="s">
        <v>798</v>
      </c>
      <c r="BX36" s="845">
        <v>0.70133000000000001</v>
      </c>
      <c r="BY36" s="845" t="s">
        <v>798</v>
      </c>
      <c r="BZ36" s="845">
        <v>-14.148622</v>
      </c>
      <c r="CA36" s="845" t="s">
        <v>798</v>
      </c>
      <c r="CB36" s="845">
        <v>35.152597</v>
      </c>
      <c r="CC36" s="845" t="s">
        <v>798</v>
      </c>
      <c r="CD36" s="845" t="s">
        <v>798</v>
      </c>
      <c r="CE36" s="845" t="s">
        <v>798</v>
      </c>
      <c r="CF36" s="845" t="s">
        <v>798</v>
      </c>
      <c r="CG36" s="845" t="s">
        <v>798</v>
      </c>
      <c r="CH36" s="845" t="s">
        <v>798</v>
      </c>
      <c r="CI36" s="845" t="s">
        <v>798</v>
      </c>
      <c r="CJ36" s="845">
        <v>2.2288549999999998</v>
      </c>
      <c r="CK36" s="845">
        <v>431.93579099999999</v>
      </c>
      <c r="CL36" s="845">
        <v>891.32163200000002</v>
      </c>
      <c r="CM36" s="845">
        <v>317.50617899999997</v>
      </c>
      <c r="CN36" s="845" t="s">
        <v>798</v>
      </c>
      <c r="CO36" s="845">
        <v>337.958372</v>
      </c>
      <c r="CP36" s="845">
        <v>992.021118</v>
      </c>
      <c r="CQ36" s="845">
        <v>0</v>
      </c>
      <c r="CR36" s="845">
        <v>0</v>
      </c>
      <c r="CS36" s="845">
        <v>12.597538</v>
      </c>
      <c r="CT36" s="845">
        <v>158.31220300000001</v>
      </c>
      <c r="CU36" s="845" t="s">
        <v>798</v>
      </c>
      <c r="CV36" s="845">
        <v>31.115410000000001</v>
      </c>
      <c r="CW36" s="845">
        <v>1775.098984</v>
      </c>
      <c r="CX36" s="845" t="s">
        <v>798</v>
      </c>
      <c r="CY36" s="845" t="s">
        <v>798</v>
      </c>
      <c r="CZ36" s="845" t="s">
        <v>798</v>
      </c>
      <c r="DA36" s="845" t="s">
        <v>798</v>
      </c>
      <c r="DB36" s="845" t="s">
        <v>798</v>
      </c>
      <c r="DC36" s="845" t="s">
        <v>798</v>
      </c>
      <c r="DD36" s="845">
        <v>71.620671999999999</v>
      </c>
      <c r="DE36" s="845" t="s">
        <v>798</v>
      </c>
      <c r="DF36" s="845" t="s">
        <v>798</v>
      </c>
      <c r="DG36" s="845">
        <v>85.786152000000001</v>
      </c>
      <c r="DH36" s="845" t="s">
        <v>798</v>
      </c>
      <c r="DI36" s="845" t="s">
        <v>798</v>
      </c>
      <c r="DJ36" s="845">
        <v>252.67343299999999</v>
      </c>
      <c r="DK36" s="845" t="s">
        <v>798</v>
      </c>
      <c r="DL36" s="845">
        <v>2.5773000000000001E-2</v>
      </c>
      <c r="DM36" s="845">
        <v>35.623184000000002</v>
      </c>
      <c r="DN36" s="845">
        <v>0.111443</v>
      </c>
      <c r="DO36" s="845" t="s">
        <v>798</v>
      </c>
      <c r="DP36" s="845" t="s">
        <v>798</v>
      </c>
      <c r="DQ36" s="845" t="s">
        <v>798</v>
      </c>
      <c r="DR36" s="845" t="s">
        <v>798</v>
      </c>
      <c r="DS36" s="845">
        <v>0</v>
      </c>
      <c r="DT36" s="845">
        <v>8</v>
      </c>
      <c r="DU36" s="845">
        <v>275.63</v>
      </c>
      <c r="DV36" s="845">
        <v>5.61</v>
      </c>
      <c r="DW36" s="845">
        <v>5.57</v>
      </c>
      <c r="DX36" s="845">
        <v>64</v>
      </c>
      <c r="DY36" s="845">
        <v>776.84</v>
      </c>
      <c r="DZ36" s="845">
        <v>1.32</v>
      </c>
      <c r="EA36" s="845">
        <v>8.75</v>
      </c>
      <c r="EB36" s="845">
        <v>10.43</v>
      </c>
      <c r="EC36" s="845">
        <v>2</v>
      </c>
      <c r="ED36" s="845" t="s">
        <v>798</v>
      </c>
      <c r="EE36" s="845" t="s">
        <v>798</v>
      </c>
      <c r="EF36" s="845">
        <v>3.7629999999999999</v>
      </c>
    </row>
    <row r="37" spans="1:136" x14ac:dyDescent="0.2">
      <c r="A37" s="845">
        <v>33</v>
      </c>
      <c r="B37" s="845">
        <v>9</v>
      </c>
      <c r="C37" s="845">
        <v>72.915019000000001</v>
      </c>
      <c r="D37" s="845">
        <v>-52.533850000000001</v>
      </c>
      <c r="E37" s="845">
        <v>1070.9623570000001</v>
      </c>
      <c r="F37" s="845">
        <v>45.330959</v>
      </c>
      <c r="G37" s="845">
        <v>1</v>
      </c>
      <c r="H37" s="845">
        <v>0.138348</v>
      </c>
      <c r="I37" s="845">
        <v>5.8576000000000003E-2</v>
      </c>
      <c r="J37" s="845">
        <v>0</v>
      </c>
      <c r="K37" s="845">
        <v>0</v>
      </c>
      <c r="L37" s="845">
        <v>5.8576000000000003E-2</v>
      </c>
      <c r="M37" s="845" t="s">
        <v>798</v>
      </c>
      <c r="N37" s="845">
        <v>1.4775999999999999E-2</v>
      </c>
      <c r="O37" s="845">
        <v>4.3545E-2</v>
      </c>
      <c r="P37" s="845">
        <v>0.44058999999999998</v>
      </c>
      <c r="Q37" s="845">
        <v>0.55940999999999996</v>
      </c>
      <c r="R37" s="845">
        <v>0.82202500000000001</v>
      </c>
      <c r="S37" s="845">
        <v>1</v>
      </c>
      <c r="T37" s="845">
        <v>344.51528500000001</v>
      </c>
      <c r="U37" s="845">
        <v>13.780611</v>
      </c>
      <c r="V37" s="845">
        <v>212.888171</v>
      </c>
      <c r="W37" s="845">
        <v>761.07830899999999</v>
      </c>
      <c r="X37" s="845">
        <v>41.504415999999999</v>
      </c>
      <c r="Y37" s="845">
        <v>44.386560000000003</v>
      </c>
      <c r="Z37" s="845">
        <v>117.151872</v>
      </c>
      <c r="AA37" s="845" t="s">
        <v>798</v>
      </c>
      <c r="AB37" s="845" t="s">
        <v>798</v>
      </c>
      <c r="AC37" s="845" t="s">
        <v>798</v>
      </c>
      <c r="AD37" s="845" t="s">
        <v>798</v>
      </c>
      <c r="AE37" s="845" t="s">
        <v>798</v>
      </c>
      <c r="AF37" s="845" t="s">
        <v>798</v>
      </c>
      <c r="AG37" s="845" t="s">
        <v>798</v>
      </c>
      <c r="AH37" s="845">
        <v>102.617312</v>
      </c>
      <c r="AI37" s="845" t="s">
        <v>798</v>
      </c>
      <c r="AJ37" s="845" t="s">
        <v>798</v>
      </c>
      <c r="AK37" s="845">
        <v>0.15477099999999999</v>
      </c>
      <c r="AL37" s="845">
        <v>0.10041799999999999</v>
      </c>
      <c r="AM37" s="845">
        <v>8.4875999999999993E-2</v>
      </c>
      <c r="AN37" s="845">
        <v>0.37696200000000002</v>
      </c>
      <c r="AO37" s="845">
        <v>0.24706900000000001</v>
      </c>
      <c r="AP37" s="845">
        <v>1</v>
      </c>
      <c r="AQ37" s="845" t="s">
        <v>798</v>
      </c>
      <c r="AR37" s="845" t="s">
        <v>798</v>
      </c>
      <c r="AS37" s="845" t="s">
        <v>798</v>
      </c>
      <c r="AT37" s="845" t="s">
        <v>798</v>
      </c>
      <c r="AU37" s="845">
        <v>0.138348</v>
      </c>
      <c r="AV37" s="845">
        <v>91.2</v>
      </c>
      <c r="AW37" s="845">
        <v>-143.73384999999999</v>
      </c>
      <c r="AX37" s="845">
        <v>55.145505</v>
      </c>
      <c r="AY37" s="845">
        <v>6.3355189999999997</v>
      </c>
      <c r="AZ37" s="845" t="s">
        <v>798</v>
      </c>
      <c r="BA37" s="845">
        <v>971.91198399999996</v>
      </c>
      <c r="BB37" s="845">
        <v>1.4853E-2</v>
      </c>
      <c r="BC37" s="845">
        <v>4.3545E-2</v>
      </c>
      <c r="BD37" s="845">
        <v>17.501458</v>
      </c>
      <c r="BE37" s="845" t="s">
        <v>798</v>
      </c>
      <c r="BF37" s="845" t="s">
        <v>798</v>
      </c>
      <c r="BG37" s="845" t="s">
        <v>798</v>
      </c>
      <c r="BH37" s="845" t="s">
        <v>798</v>
      </c>
      <c r="BI37" s="845" t="s">
        <v>798</v>
      </c>
      <c r="BJ37" s="845" t="s">
        <v>798</v>
      </c>
      <c r="BK37" s="845" t="s">
        <v>798</v>
      </c>
      <c r="BL37" s="845">
        <v>41.174238000000003</v>
      </c>
      <c r="BM37" s="845" t="s">
        <v>798</v>
      </c>
      <c r="BN37" s="845">
        <v>255.92620600000001</v>
      </c>
      <c r="BO37" s="845">
        <v>430.40626099999997</v>
      </c>
      <c r="BP37" s="845">
        <v>482.940111</v>
      </c>
      <c r="BQ37" s="845" t="s">
        <v>798</v>
      </c>
      <c r="BR37" s="845">
        <v>276.23350799999997</v>
      </c>
      <c r="BS37" s="845" t="s">
        <v>798</v>
      </c>
      <c r="BT37" s="845">
        <v>6.6057550000000003</v>
      </c>
      <c r="BU37" s="845" t="s">
        <v>798</v>
      </c>
      <c r="BV37" s="845">
        <v>1.3618619999999999</v>
      </c>
      <c r="BW37" s="845" t="s">
        <v>798</v>
      </c>
      <c r="BX37" s="845">
        <v>1.4077299999999999</v>
      </c>
      <c r="BY37" s="845" t="s">
        <v>798</v>
      </c>
      <c r="BZ37" s="845">
        <v>-24.860313999999999</v>
      </c>
      <c r="CA37" s="845" t="s">
        <v>798</v>
      </c>
      <c r="CB37" s="845">
        <v>35.197327999999999</v>
      </c>
      <c r="CC37" s="845" t="s">
        <v>798</v>
      </c>
      <c r="CD37" s="845" t="s">
        <v>798</v>
      </c>
      <c r="CE37" s="845" t="s">
        <v>798</v>
      </c>
      <c r="CF37" s="845" t="s">
        <v>798</v>
      </c>
      <c r="CG37" s="845" t="s">
        <v>798</v>
      </c>
      <c r="CH37" s="845" t="s">
        <v>798</v>
      </c>
      <c r="CI37" s="845" t="s">
        <v>798</v>
      </c>
      <c r="CJ37" s="845">
        <v>2.9879739999999999</v>
      </c>
      <c r="CK37" s="845">
        <v>522.94583699999998</v>
      </c>
      <c r="CL37" s="845">
        <v>801.31427499999995</v>
      </c>
      <c r="CM37" s="845">
        <v>411.38219800000002</v>
      </c>
      <c r="CN37" s="845" t="s">
        <v>798</v>
      </c>
      <c r="CO37" s="845">
        <v>304.52517799999998</v>
      </c>
      <c r="CP37" s="845">
        <v>961.57110499999999</v>
      </c>
      <c r="CQ37" s="845">
        <v>0</v>
      </c>
      <c r="CR37" s="845">
        <v>0</v>
      </c>
      <c r="CS37" s="845">
        <v>12.777595</v>
      </c>
      <c r="CT37" s="845">
        <v>135.56393199999999</v>
      </c>
      <c r="CU37" s="845" t="s">
        <v>798</v>
      </c>
      <c r="CV37" s="845">
        <v>66.630358999999999</v>
      </c>
      <c r="CW37" s="845">
        <v>1763.08701</v>
      </c>
      <c r="CX37" s="845" t="s">
        <v>798</v>
      </c>
      <c r="CY37" s="845" t="s">
        <v>798</v>
      </c>
      <c r="CZ37" s="845" t="s">
        <v>798</v>
      </c>
      <c r="DA37" s="845" t="s">
        <v>798</v>
      </c>
      <c r="DB37" s="845" t="s">
        <v>798</v>
      </c>
      <c r="DC37" s="845" t="s">
        <v>798</v>
      </c>
      <c r="DD37" s="845">
        <v>69.788818000000006</v>
      </c>
      <c r="DE37" s="845" t="s">
        <v>798</v>
      </c>
      <c r="DF37" s="845" t="s">
        <v>798</v>
      </c>
      <c r="DG37" s="845">
        <v>79.871786999999998</v>
      </c>
      <c r="DH37" s="845" t="s">
        <v>798</v>
      </c>
      <c r="DI37" s="845" t="s">
        <v>798</v>
      </c>
      <c r="DJ37" s="845">
        <v>259.72867200000002</v>
      </c>
      <c r="DK37" s="845" t="s">
        <v>798</v>
      </c>
      <c r="DL37" s="845">
        <v>6.4894999999999994E-2</v>
      </c>
      <c r="DM37" s="845">
        <v>36.603391999999999</v>
      </c>
      <c r="DN37" s="845">
        <v>0.149399</v>
      </c>
      <c r="DO37" s="845" t="s">
        <v>798</v>
      </c>
      <c r="DP37" s="845" t="s">
        <v>798</v>
      </c>
      <c r="DQ37" s="845" t="s">
        <v>798</v>
      </c>
      <c r="DR37" s="845" t="s">
        <v>798</v>
      </c>
      <c r="DS37" s="845">
        <v>0</v>
      </c>
      <c r="DT37" s="845">
        <v>9</v>
      </c>
      <c r="DU37" s="845">
        <v>121.48</v>
      </c>
      <c r="DV37" s="845">
        <v>4.6900000000000004</v>
      </c>
      <c r="DW37" s="845">
        <v>4.66</v>
      </c>
      <c r="DX37" s="845">
        <v>59.27</v>
      </c>
      <c r="DY37" s="845">
        <v>806.54</v>
      </c>
      <c r="DZ37" s="845">
        <v>1.26</v>
      </c>
      <c r="EA37" s="845">
        <v>8.48</v>
      </c>
      <c r="EB37" s="845">
        <v>10.16</v>
      </c>
      <c r="EC37" s="845">
        <v>2</v>
      </c>
      <c r="ED37" s="845" t="s">
        <v>798</v>
      </c>
      <c r="EE37" s="845" t="s">
        <v>798</v>
      </c>
      <c r="EF37" s="845">
        <v>4.33</v>
      </c>
    </row>
    <row r="38" spans="1:136" x14ac:dyDescent="0.2">
      <c r="A38" s="845">
        <v>34</v>
      </c>
      <c r="B38" s="845">
        <v>10</v>
      </c>
      <c r="C38" s="845">
        <v>103.42292399999999</v>
      </c>
      <c r="D38" s="845">
        <v>-26.746586000000001</v>
      </c>
      <c r="E38" s="845">
        <v>1044.2157709999999</v>
      </c>
      <c r="F38" s="845">
        <v>50.556547999999999</v>
      </c>
      <c r="G38" s="845">
        <v>1</v>
      </c>
      <c r="H38" s="845">
        <v>0.15436800000000001</v>
      </c>
      <c r="I38" s="845">
        <v>6.5030000000000004E-2</v>
      </c>
      <c r="J38" s="845">
        <v>0</v>
      </c>
      <c r="K38" s="845">
        <v>0</v>
      </c>
      <c r="L38" s="845">
        <v>6.5030000000000004E-2</v>
      </c>
      <c r="M38" s="845" t="s">
        <v>798</v>
      </c>
      <c r="N38" s="845">
        <v>1.4527999999999999E-2</v>
      </c>
      <c r="O38" s="845">
        <v>5.0082000000000002E-2</v>
      </c>
      <c r="P38" s="845">
        <v>0.50483299999999998</v>
      </c>
      <c r="Q38" s="845">
        <v>0.49516700000000002</v>
      </c>
      <c r="R38" s="845">
        <v>0.82829900000000001</v>
      </c>
      <c r="S38" s="845">
        <v>1</v>
      </c>
      <c r="T38" s="845">
        <v>384.22976699999998</v>
      </c>
      <c r="U38" s="845">
        <v>15.369191000000001</v>
      </c>
      <c r="V38" s="845">
        <v>220.26340200000001</v>
      </c>
      <c r="W38" s="845">
        <v>759.26575700000001</v>
      </c>
      <c r="X38" s="845">
        <v>46.310518000000002</v>
      </c>
      <c r="Y38" s="845">
        <v>49.056040000000003</v>
      </c>
      <c r="Z38" s="845">
        <v>130.06044499999999</v>
      </c>
      <c r="AA38" s="845" t="s">
        <v>798</v>
      </c>
      <c r="AB38" s="845" t="s">
        <v>798</v>
      </c>
      <c r="AC38" s="845" t="s">
        <v>798</v>
      </c>
      <c r="AD38" s="845" t="s">
        <v>798</v>
      </c>
      <c r="AE38" s="845" t="s">
        <v>798</v>
      </c>
      <c r="AF38" s="845" t="s">
        <v>798</v>
      </c>
      <c r="AG38" s="845" t="s">
        <v>798</v>
      </c>
      <c r="AH38" s="845">
        <v>102.79429</v>
      </c>
      <c r="AI38" s="845" t="s">
        <v>798</v>
      </c>
      <c r="AJ38" s="845" t="s">
        <v>798</v>
      </c>
      <c r="AK38" s="845">
        <v>8.9339999999999992E-3</v>
      </c>
      <c r="AL38" s="845">
        <v>0.126722</v>
      </c>
      <c r="AM38" s="845">
        <v>0.12559000000000001</v>
      </c>
      <c r="AN38" s="845">
        <v>0.38326500000000002</v>
      </c>
      <c r="AO38" s="845">
        <v>0.24820600000000001</v>
      </c>
      <c r="AP38" s="845">
        <v>1</v>
      </c>
      <c r="AQ38" s="845" t="s">
        <v>798</v>
      </c>
      <c r="AR38" s="845" t="s">
        <v>798</v>
      </c>
      <c r="AS38" s="845" t="s">
        <v>798</v>
      </c>
      <c r="AT38" s="845" t="s">
        <v>798</v>
      </c>
      <c r="AU38" s="845">
        <v>0.15436800000000001</v>
      </c>
      <c r="AV38" s="845">
        <v>91.2</v>
      </c>
      <c r="AW38" s="845">
        <v>-117.946586</v>
      </c>
      <c r="AX38" s="845">
        <v>61.036610000000003</v>
      </c>
      <c r="AY38" s="845">
        <v>6.6016529999999998</v>
      </c>
      <c r="AZ38" s="845" t="s">
        <v>798</v>
      </c>
      <c r="BA38" s="845">
        <v>999.36300200000005</v>
      </c>
      <c r="BB38" s="845">
        <v>1.4775999999999999E-2</v>
      </c>
      <c r="BC38" s="845">
        <v>5.0082000000000002E-2</v>
      </c>
      <c r="BD38" s="845">
        <v>30.686578000000001</v>
      </c>
      <c r="BE38" s="845" t="s">
        <v>798</v>
      </c>
      <c r="BF38" s="845" t="s">
        <v>798</v>
      </c>
      <c r="BG38" s="845" t="s">
        <v>798</v>
      </c>
      <c r="BH38" s="845" t="s">
        <v>798</v>
      </c>
      <c r="BI38" s="845" t="s">
        <v>798</v>
      </c>
      <c r="BJ38" s="845" t="s">
        <v>798</v>
      </c>
      <c r="BK38" s="845" t="s">
        <v>798</v>
      </c>
      <c r="BL38" s="845">
        <v>47.563509000000003</v>
      </c>
      <c r="BM38" s="845" t="s">
        <v>798</v>
      </c>
      <c r="BN38" s="845">
        <v>230.74553299999999</v>
      </c>
      <c r="BO38" s="845">
        <v>479.59632499999998</v>
      </c>
      <c r="BP38" s="845">
        <v>506.34291100000002</v>
      </c>
      <c r="BQ38" s="845" t="s">
        <v>798</v>
      </c>
      <c r="BR38" s="845">
        <v>235.568342</v>
      </c>
      <c r="BS38" s="845" t="s">
        <v>798</v>
      </c>
      <c r="BT38" s="845">
        <v>6.5849080000000004</v>
      </c>
      <c r="BU38" s="845" t="s">
        <v>798</v>
      </c>
      <c r="BV38" s="845">
        <v>2.5978509999999999</v>
      </c>
      <c r="BW38" s="845" t="s">
        <v>798</v>
      </c>
      <c r="BX38" s="845">
        <v>2.6746660000000002</v>
      </c>
      <c r="BY38" s="845" t="s">
        <v>798</v>
      </c>
      <c r="BZ38" s="845">
        <v>-35.915973999999999</v>
      </c>
      <c r="CA38" s="845" t="s">
        <v>798</v>
      </c>
      <c r="CB38" s="845">
        <v>36.675848999999999</v>
      </c>
      <c r="CC38" s="845" t="s">
        <v>798</v>
      </c>
      <c r="CD38" s="845" t="s">
        <v>798</v>
      </c>
      <c r="CE38" s="845" t="s">
        <v>798</v>
      </c>
      <c r="CF38" s="845" t="s">
        <v>798</v>
      </c>
      <c r="CG38" s="845" t="s">
        <v>798</v>
      </c>
      <c r="CH38" s="845" t="s">
        <v>798</v>
      </c>
      <c r="CI38" s="845" t="s">
        <v>798</v>
      </c>
      <c r="CJ38" s="845">
        <v>4.2756230000000004</v>
      </c>
      <c r="CK38" s="845">
        <v>612.308942</v>
      </c>
      <c r="CL38" s="845">
        <v>727.33361500000001</v>
      </c>
      <c r="CM38" s="845">
        <v>511.71351600000003</v>
      </c>
      <c r="CN38" s="845" t="s">
        <v>798</v>
      </c>
      <c r="CO38" s="845">
        <v>301.82289200000002</v>
      </c>
      <c r="CP38" s="845">
        <v>901.43733099999997</v>
      </c>
      <c r="CQ38" s="845">
        <v>0</v>
      </c>
      <c r="CR38" s="845">
        <v>0</v>
      </c>
      <c r="CS38" s="845">
        <v>12.969376</v>
      </c>
      <c r="CT38" s="845">
        <v>113.31804700000001</v>
      </c>
      <c r="CU38" s="845" t="s">
        <v>798</v>
      </c>
      <c r="CV38" s="845">
        <v>126.70117399999999</v>
      </c>
      <c r="CW38" s="845">
        <v>1786.5990609999999</v>
      </c>
      <c r="CX38" s="845" t="s">
        <v>798</v>
      </c>
      <c r="CY38" s="845" t="s">
        <v>798</v>
      </c>
      <c r="CZ38" s="845" t="s">
        <v>798</v>
      </c>
      <c r="DA38" s="845" t="s">
        <v>798</v>
      </c>
      <c r="DB38" s="845" t="s">
        <v>798</v>
      </c>
      <c r="DC38" s="845" t="s">
        <v>798</v>
      </c>
      <c r="DD38" s="845">
        <v>64.651753999999997</v>
      </c>
      <c r="DE38" s="845" t="s">
        <v>798</v>
      </c>
      <c r="DF38" s="845" t="s">
        <v>798</v>
      </c>
      <c r="DG38" s="845">
        <v>75.428016999999997</v>
      </c>
      <c r="DH38" s="845" t="s">
        <v>798</v>
      </c>
      <c r="DI38" s="845" t="s">
        <v>798</v>
      </c>
      <c r="DJ38" s="845">
        <v>233.256168</v>
      </c>
      <c r="DK38" s="845" t="s">
        <v>798</v>
      </c>
      <c r="DL38" s="845">
        <v>0.13072900000000001</v>
      </c>
      <c r="DM38" s="845">
        <v>38.203654999999998</v>
      </c>
      <c r="DN38" s="845">
        <v>0.213781</v>
      </c>
      <c r="DO38" s="845" t="s">
        <v>798</v>
      </c>
      <c r="DP38" s="845" t="s">
        <v>798</v>
      </c>
      <c r="DQ38" s="845" t="s">
        <v>798</v>
      </c>
      <c r="DR38" s="845" t="s">
        <v>798</v>
      </c>
      <c r="DS38" s="845">
        <v>0</v>
      </c>
      <c r="DT38" s="845">
        <v>10</v>
      </c>
      <c r="DU38" s="845">
        <v>24.21</v>
      </c>
      <c r="DV38" s="845">
        <v>3.82</v>
      </c>
      <c r="DW38" s="845">
        <v>3.79</v>
      </c>
      <c r="DX38" s="845">
        <v>54.79</v>
      </c>
      <c r="DY38" s="845">
        <v>791.74</v>
      </c>
      <c r="DZ38" s="845">
        <v>1.2</v>
      </c>
      <c r="EA38" s="845">
        <v>8.2200000000000006</v>
      </c>
      <c r="EB38" s="845">
        <v>9.9</v>
      </c>
      <c r="EC38" s="845">
        <v>2</v>
      </c>
      <c r="ED38" s="845" t="s">
        <v>798</v>
      </c>
      <c r="EE38" s="845" t="s">
        <v>798</v>
      </c>
      <c r="EF38" s="845">
        <v>5.3940000000000001</v>
      </c>
    </row>
    <row r="39" spans="1:136" x14ac:dyDescent="0.2">
      <c r="A39" s="845">
        <v>35</v>
      </c>
      <c r="B39" s="845">
        <v>11</v>
      </c>
      <c r="C39" s="845">
        <v>142.792361</v>
      </c>
      <c r="D39" s="845">
        <v>35.795853999999999</v>
      </c>
      <c r="E39" s="845">
        <v>1080.011626</v>
      </c>
      <c r="F39" s="845">
        <v>57.357067999999998</v>
      </c>
      <c r="G39" s="845">
        <v>1</v>
      </c>
      <c r="H39" s="845">
        <v>0.122266</v>
      </c>
      <c r="I39" s="845">
        <v>3.6699000000000002E-2</v>
      </c>
      <c r="J39" s="845">
        <v>0</v>
      </c>
      <c r="K39" s="845">
        <v>0</v>
      </c>
      <c r="L39" s="845">
        <v>3.6699000000000002E-2</v>
      </c>
      <c r="M39" s="845" t="s">
        <v>798</v>
      </c>
      <c r="N39" s="845">
        <v>1.4432E-2</v>
      </c>
      <c r="O39" s="845">
        <v>2.1999999999999999E-2</v>
      </c>
      <c r="P39" s="845">
        <v>0.53859199999999996</v>
      </c>
      <c r="Q39" s="845">
        <v>0.46140799999999998</v>
      </c>
      <c r="R39" s="845">
        <v>0.82918800000000004</v>
      </c>
      <c r="S39" s="845">
        <v>1</v>
      </c>
      <c r="T39" s="845">
        <v>435.91371900000001</v>
      </c>
      <c r="U39" s="845">
        <v>17.436548999999999</v>
      </c>
      <c r="V39" s="845">
        <v>233.15979999999999</v>
      </c>
      <c r="W39" s="845">
        <v>728.52298599999995</v>
      </c>
      <c r="X39" s="845">
        <v>36.679772</v>
      </c>
      <c r="Y39" s="845">
        <v>26.541433000000001</v>
      </c>
      <c r="Z39" s="845">
        <v>73.397640999999993</v>
      </c>
      <c r="AA39" s="845" t="s">
        <v>798</v>
      </c>
      <c r="AB39" s="845" t="s">
        <v>798</v>
      </c>
      <c r="AC39" s="845" t="s">
        <v>798</v>
      </c>
      <c r="AD39" s="845" t="s">
        <v>798</v>
      </c>
      <c r="AE39" s="845" t="s">
        <v>798</v>
      </c>
      <c r="AF39" s="845" t="s">
        <v>798</v>
      </c>
      <c r="AG39" s="845" t="s">
        <v>798</v>
      </c>
      <c r="AH39" s="845">
        <v>102.834703</v>
      </c>
      <c r="AI39" s="845" t="s">
        <v>798</v>
      </c>
      <c r="AJ39" s="845" t="s">
        <v>798</v>
      </c>
      <c r="AK39" s="845">
        <v>6.3900000000000003E-4</v>
      </c>
      <c r="AL39" s="845">
        <v>0.17102999999999999</v>
      </c>
      <c r="AM39" s="845">
        <v>0.17091999999999999</v>
      </c>
      <c r="AN39" s="845">
        <v>0.37710900000000003</v>
      </c>
      <c r="AO39" s="845">
        <v>0.24995600000000001</v>
      </c>
      <c r="AP39" s="845">
        <v>1</v>
      </c>
      <c r="AQ39" s="845" t="s">
        <v>798</v>
      </c>
      <c r="AR39" s="845" t="s">
        <v>798</v>
      </c>
      <c r="AS39" s="845" t="s">
        <v>798</v>
      </c>
      <c r="AT39" s="845" t="s">
        <v>798</v>
      </c>
      <c r="AU39" s="845">
        <v>0.122266</v>
      </c>
      <c r="AV39" s="845">
        <v>91.2</v>
      </c>
      <c r="AW39" s="845">
        <v>-55.404145999999997</v>
      </c>
      <c r="AX39" s="845">
        <v>69.172608999999994</v>
      </c>
      <c r="AY39" s="845">
        <v>7.0292089999999998</v>
      </c>
      <c r="AZ39" s="845" t="s">
        <v>798</v>
      </c>
      <c r="BA39" s="845">
        <v>1067.177322</v>
      </c>
      <c r="BB39" s="845">
        <v>1.4527999999999999E-2</v>
      </c>
      <c r="BC39" s="845">
        <v>2.1999999999999999E-2</v>
      </c>
      <c r="BD39" s="845">
        <v>59.559089999999998</v>
      </c>
      <c r="BE39" s="845" t="s">
        <v>798</v>
      </c>
      <c r="BF39" s="845" t="s">
        <v>798</v>
      </c>
      <c r="BG39" s="845" t="s">
        <v>798</v>
      </c>
      <c r="BH39" s="845" t="s">
        <v>798</v>
      </c>
      <c r="BI39" s="845" t="s">
        <v>798</v>
      </c>
      <c r="BJ39" s="845" t="s">
        <v>798</v>
      </c>
      <c r="BK39" s="845" t="s">
        <v>798</v>
      </c>
      <c r="BL39" s="845">
        <v>53.465242000000003</v>
      </c>
      <c r="BM39" s="845" t="s">
        <v>798</v>
      </c>
      <c r="BN39" s="845">
        <v>217.518394</v>
      </c>
      <c r="BO39" s="845">
        <v>499.13492300000001</v>
      </c>
      <c r="BP39" s="845">
        <v>463.33906899999999</v>
      </c>
      <c r="BQ39" s="845" t="s">
        <v>798</v>
      </c>
      <c r="BR39" s="845">
        <v>212.10634300000001</v>
      </c>
      <c r="BS39" s="845" t="s">
        <v>798</v>
      </c>
      <c r="BT39" s="845">
        <v>6.5016100000000003</v>
      </c>
      <c r="BU39" s="845" t="s">
        <v>798</v>
      </c>
      <c r="BV39" s="845">
        <v>3.7183830000000002</v>
      </c>
      <c r="BW39" s="845" t="s">
        <v>798</v>
      </c>
      <c r="BX39" s="845">
        <v>3.8888210000000001</v>
      </c>
      <c r="BY39" s="845" t="s">
        <v>798</v>
      </c>
      <c r="BZ39" s="845">
        <v>-36.127198999999997</v>
      </c>
      <c r="CA39" s="845" t="s">
        <v>798</v>
      </c>
      <c r="CB39" s="845">
        <v>39.051163000000003</v>
      </c>
      <c r="CC39" s="845" t="s">
        <v>798</v>
      </c>
      <c r="CD39" s="845" t="s">
        <v>798</v>
      </c>
      <c r="CE39" s="845" t="s">
        <v>798</v>
      </c>
      <c r="CF39" s="845" t="s">
        <v>798</v>
      </c>
      <c r="CG39" s="845" t="s">
        <v>798</v>
      </c>
      <c r="CH39" s="845" t="s">
        <v>798</v>
      </c>
      <c r="CI39" s="845" t="s">
        <v>798</v>
      </c>
      <c r="CJ39" s="845">
        <v>5.6200700000000001</v>
      </c>
      <c r="CK39" s="845">
        <v>698.62697600000001</v>
      </c>
      <c r="CL39" s="845">
        <v>648.37109299999997</v>
      </c>
      <c r="CM39" s="845">
        <v>613.86845300000004</v>
      </c>
      <c r="CN39" s="845" t="s">
        <v>798</v>
      </c>
      <c r="CO39" s="845">
        <v>336.24426299999999</v>
      </c>
      <c r="CP39" s="845">
        <v>835.03725499999996</v>
      </c>
      <c r="CQ39" s="845">
        <v>0</v>
      </c>
      <c r="CR39" s="845">
        <v>0</v>
      </c>
      <c r="CS39" s="845">
        <v>13.095912</v>
      </c>
      <c r="CT39" s="845">
        <v>109.27962100000001</v>
      </c>
      <c r="CU39" s="845" t="s">
        <v>798</v>
      </c>
      <c r="CV39" s="845">
        <v>190.49591799999999</v>
      </c>
      <c r="CW39" s="845">
        <v>1850.3258719999999</v>
      </c>
      <c r="CX39" s="845" t="s">
        <v>798</v>
      </c>
      <c r="CY39" s="845" t="s">
        <v>798</v>
      </c>
      <c r="CZ39" s="845" t="s">
        <v>798</v>
      </c>
      <c r="DA39" s="845" t="s">
        <v>798</v>
      </c>
      <c r="DB39" s="845" t="s">
        <v>798</v>
      </c>
      <c r="DC39" s="845" t="s">
        <v>798</v>
      </c>
      <c r="DD39" s="845">
        <v>60.829858999999999</v>
      </c>
      <c r="DE39" s="845" t="s">
        <v>798</v>
      </c>
      <c r="DF39" s="845" t="s">
        <v>798</v>
      </c>
      <c r="DG39" s="845">
        <v>75.632159000000001</v>
      </c>
      <c r="DH39" s="845" t="s">
        <v>798</v>
      </c>
      <c r="DI39" s="845" t="s">
        <v>798</v>
      </c>
      <c r="DJ39" s="845">
        <v>244.256407</v>
      </c>
      <c r="DK39" s="845" t="s">
        <v>798</v>
      </c>
      <c r="DL39" s="845">
        <v>0.14577599999999999</v>
      </c>
      <c r="DM39" s="845">
        <v>40.827635999999998</v>
      </c>
      <c r="DN39" s="845">
        <v>0.281003</v>
      </c>
      <c r="DO39" s="845" t="s">
        <v>798</v>
      </c>
      <c r="DP39" s="845" t="s">
        <v>798</v>
      </c>
      <c r="DQ39" s="845" t="s">
        <v>798</v>
      </c>
      <c r="DR39" s="845" t="s">
        <v>798</v>
      </c>
      <c r="DS39" s="845">
        <v>0</v>
      </c>
      <c r="DT39" s="845">
        <v>11</v>
      </c>
      <c r="DU39" s="845">
        <v>-32.44</v>
      </c>
      <c r="DV39" s="845">
        <v>3.01</v>
      </c>
      <c r="DW39" s="845">
        <v>2.98</v>
      </c>
      <c r="DX39" s="845">
        <v>50.56</v>
      </c>
      <c r="DY39" s="845">
        <v>714.49</v>
      </c>
      <c r="DZ39" s="845">
        <v>1.1399999999999999</v>
      </c>
      <c r="EA39" s="845">
        <v>7.98</v>
      </c>
      <c r="EB39" s="845">
        <v>9.66</v>
      </c>
      <c r="EC39" s="845">
        <v>0</v>
      </c>
      <c r="ED39" s="845" t="s">
        <v>798</v>
      </c>
      <c r="EE39" s="845" t="s">
        <v>798</v>
      </c>
      <c r="EF39" s="845">
        <v>6.67</v>
      </c>
    </row>
    <row r="40" spans="1:136" x14ac:dyDescent="0.2">
      <c r="A40" s="845">
        <v>36</v>
      </c>
      <c r="B40" s="845">
        <v>12</v>
      </c>
      <c r="C40" s="845">
        <v>177.75871000000001</v>
      </c>
      <c r="D40" s="845">
        <v>78.720174</v>
      </c>
      <c r="E40" s="845">
        <v>1158.7318</v>
      </c>
      <c r="F40" s="845">
        <v>63.484197000000002</v>
      </c>
      <c r="G40" s="845">
        <v>1</v>
      </c>
      <c r="H40" s="845">
        <v>0.11022700000000001</v>
      </c>
      <c r="I40" s="845">
        <v>2.7102999999999999E-2</v>
      </c>
      <c r="J40" s="845">
        <v>0</v>
      </c>
      <c r="K40" s="845">
        <v>0</v>
      </c>
      <c r="L40" s="845">
        <v>2.7102999999999999E-2</v>
      </c>
      <c r="M40" s="845" t="s">
        <v>798</v>
      </c>
      <c r="N40" s="845">
        <v>1.4500000000000001E-2</v>
      </c>
      <c r="O40" s="845">
        <v>1.2520999999999999E-2</v>
      </c>
      <c r="P40" s="845">
        <v>0.53347599999999995</v>
      </c>
      <c r="Q40" s="845">
        <v>0.46652399999999999</v>
      </c>
      <c r="R40" s="845">
        <v>0.84973900000000002</v>
      </c>
      <c r="S40" s="845">
        <v>1</v>
      </c>
      <c r="T40" s="845">
        <v>482.479895</v>
      </c>
      <c r="U40" s="845">
        <v>19.299195999999998</v>
      </c>
      <c r="V40" s="845">
        <v>245.77340000000001</v>
      </c>
      <c r="W40" s="845">
        <v>702.20629099999996</v>
      </c>
      <c r="X40" s="845">
        <v>33.068143999999997</v>
      </c>
      <c r="Y40" s="845">
        <v>18.974274999999999</v>
      </c>
      <c r="Z40" s="845">
        <v>54.20635</v>
      </c>
      <c r="AA40" s="845" t="s">
        <v>798</v>
      </c>
      <c r="AB40" s="845" t="s">
        <v>798</v>
      </c>
      <c r="AC40" s="845" t="s">
        <v>798</v>
      </c>
      <c r="AD40" s="845" t="s">
        <v>798</v>
      </c>
      <c r="AE40" s="845" t="s">
        <v>798</v>
      </c>
      <c r="AF40" s="845" t="s">
        <v>798</v>
      </c>
      <c r="AG40" s="845" t="s">
        <v>798</v>
      </c>
      <c r="AH40" s="845">
        <v>102.811914</v>
      </c>
      <c r="AI40" s="845" t="s">
        <v>798</v>
      </c>
      <c r="AJ40" s="845" t="s">
        <v>798</v>
      </c>
      <c r="AK40" s="845">
        <v>4.6299999999999998E-4</v>
      </c>
      <c r="AL40" s="845">
        <v>0.18984999999999999</v>
      </c>
      <c r="AM40" s="845">
        <v>0.18976199999999999</v>
      </c>
      <c r="AN40" s="845">
        <v>0.36758999999999997</v>
      </c>
      <c r="AO40" s="845">
        <v>0.24974099999999999</v>
      </c>
      <c r="AP40" s="845">
        <v>1</v>
      </c>
      <c r="AQ40" s="845" t="s">
        <v>798</v>
      </c>
      <c r="AR40" s="845" t="s">
        <v>798</v>
      </c>
      <c r="AS40" s="845" t="s">
        <v>798</v>
      </c>
      <c r="AT40" s="845" t="s">
        <v>798</v>
      </c>
      <c r="AU40" s="845">
        <v>0.11022700000000001</v>
      </c>
      <c r="AV40" s="845">
        <v>91.2</v>
      </c>
      <c r="AW40" s="845">
        <v>-12.479825999999999</v>
      </c>
      <c r="AX40" s="845">
        <v>74.710227000000003</v>
      </c>
      <c r="AY40" s="845">
        <v>7.5211949999999996</v>
      </c>
      <c r="AZ40" s="845" t="s">
        <v>798</v>
      </c>
      <c r="BA40" s="845">
        <v>1133.544443</v>
      </c>
      <c r="BB40" s="845">
        <v>1.4432E-2</v>
      </c>
      <c r="BC40" s="845">
        <v>1.2520999999999999E-2</v>
      </c>
      <c r="BD40" s="845">
        <v>87.093766000000002</v>
      </c>
      <c r="BE40" s="845" t="s">
        <v>798</v>
      </c>
      <c r="BF40" s="845" t="s">
        <v>798</v>
      </c>
      <c r="BG40" s="845" t="s">
        <v>798</v>
      </c>
      <c r="BH40" s="845" t="s">
        <v>798</v>
      </c>
      <c r="BI40" s="845" t="s">
        <v>798</v>
      </c>
      <c r="BJ40" s="845" t="s">
        <v>798</v>
      </c>
      <c r="BK40" s="845" t="s">
        <v>798</v>
      </c>
      <c r="BL40" s="845">
        <v>54.480412000000001</v>
      </c>
      <c r="BM40" s="845" t="s">
        <v>798</v>
      </c>
      <c r="BN40" s="845">
        <v>202.78969000000001</v>
      </c>
      <c r="BO40" s="845">
        <v>534.52231500000005</v>
      </c>
      <c r="BP40" s="845">
        <v>455.80214100000001</v>
      </c>
      <c r="BQ40" s="845" t="s">
        <v>798</v>
      </c>
      <c r="BR40" s="845">
        <v>218.78898899999999</v>
      </c>
      <c r="BS40" s="845" t="s">
        <v>798</v>
      </c>
      <c r="BT40" s="845">
        <v>6.6078789999999996</v>
      </c>
      <c r="BU40" s="845" t="s">
        <v>798</v>
      </c>
      <c r="BV40" s="845">
        <v>3.9473509999999998</v>
      </c>
      <c r="BW40" s="845" t="s">
        <v>798</v>
      </c>
      <c r="BX40" s="845">
        <v>4.0968859999999996</v>
      </c>
      <c r="BY40" s="845" t="s">
        <v>798</v>
      </c>
      <c r="BZ40" s="845">
        <v>-31.501660000000001</v>
      </c>
      <c r="CA40" s="845" t="s">
        <v>798</v>
      </c>
      <c r="CB40" s="845">
        <v>41.784418000000002</v>
      </c>
      <c r="CC40" s="845" t="s">
        <v>798</v>
      </c>
      <c r="CD40" s="845" t="s">
        <v>798</v>
      </c>
      <c r="CE40" s="845" t="s">
        <v>798</v>
      </c>
      <c r="CF40" s="845" t="s">
        <v>798</v>
      </c>
      <c r="CG40" s="845" t="s">
        <v>798</v>
      </c>
      <c r="CH40" s="845" t="s">
        <v>798</v>
      </c>
      <c r="CI40" s="845" t="s">
        <v>798</v>
      </c>
      <c r="CJ40" s="845">
        <v>5.6746059999999998</v>
      </c>
      <c r="CK40" s="845">
        <v>781.65681900000004</v>
      </c>
      <c r="CL40" s="845">
        <v>567.76979500000004</v>
      </c>
      <c r="CM40" s="845">
        <v>713.41447900000003</v>
      </c>
      <c r="CN40" s="845" t="s">
        <v>798</v>
      </c>
      <c r="CO40" s="845">
        <v>428.71631400000001</v>
      </c>
      <c r="CP40" s="845">
        <v>790.00255800000002</v>
      </c>
      <c r="CQ40" s="845">
        <v>0</v>
      </c>
      <c r="CR40" s="845">
        <v>0</v>
      </c>
      <c r="CS40" s="845">
        <v>13.363412</v>
      </c>
      <c r="CT40" s="845">
        <v>114.69672</v>
      </c>
      <c r="CU40" s="845" t="s">
        <v>798</v>
      </c>
      <c r="CV40" s="845">
        <v>221.67755600000001</v>
      </c>
      <c r="CW40" s="845">
        <v>1914.810561</v>
      </c>
      <c r="CX40" s="845" t="s">
        <v>798</v>
      </c>
      <c r="CY40" s="845" t="s">
        <v>798</v>
      </c>
      <c r="CZ40" s="845" t="s">
        <v>798</v>
      </c>
      <c r="DA40" s="845" t="s">
        <v>798</v>
      </c>
      <c r="DB40" s="845" t="s">
        <v>798</v>
      </c>
      <c r="DC40" s="845" t="s">
        <v>798</v>
      </c>
      <c r="DD40" s="845">
        <v>60.81156</v>
      </c>
      <c r="DE40" s="845" t="s">
        <v>798</v>
      </c>
      <c r="DF40" s="845" t="s">
        <v>798</v>
      </c>
      <c r="DG40" s="845">
        <v>77.415211999999997</v>
      </c>
      <c r="DH40" s="845" t="s">
        <v>798</v>
      </c>
      <c r="DI40" s="845" t="s">
        <v>798</v>
      </c>
      <c r="DJ40" s="845">
        <v>246.15554599999999</v>
      </c>
      <c r="DK40" s="845" t="s">
        <v>798</v>
      </c>
      <c r="DL40" s="845">
        <v>0.115589</v>
      </c>
      <c r="DM40" s="845">
        <v>42.398476000000002</v>
      </c>
      <c r="DN40" s="845">
        <v>0.28372999999999998</v>
      </c>
      <c r="DO40" s="845" t="s">
        <v>798</v>
      </c>
      <c r="DP40" s="845" t="s">
        <v>798</v>
      </c>
      <c r="DQ40" s="845" t="s">
        <v>798</v>
      </c>
      <c r="DR40" s="845" t="s">
        <v>798</v>
      </c>
      <c r="DS40" s="845">
        <v>0</v>
      </c>
      <c r="DT40" s="845">
        <v>12</v>
      </c>
      <c r="DU40" s="845">
        <v>-82.51</v>
      </c>
      <c r="DV40" s="845">
        <v>2.2599999999999998</v>
      </c>
      <c r="DW40" s="845">
        <v>2.23</v>
      </c>
      <c r="DX40" s="845">
        <v>46.6</v>
      </c>
      <c r="DY40" s="845">
        <v>599.91</v>
      </c>
      <c r="DZ40" s="845">
        <v>1.08</v>
      </c>
      <c r="EA40" s="845">
        <v>7.74</v>
      </c>
      <c r="EB40" s="845">
        <v>9.42</v>
      </c>
      <c r="EC40" s="845">
        <v>0</v>
      </c>
      <c r="ED40" s="845" t="s">
        <v>798</v>
      </c>
      <c r="EE40" s="845" t="s">
        <v>798</v>
      </c>
      <c r="EF40" s="845">
        <v>7.7859999999999996</v>
      </c>
    </row>
    <row r="41" spans="1:136" x14ac:dyDescent="0.2">
      <c r="A41" s="845">
        <v>37</v>
      </c>
      <c r="B41" s="845">
        <v>1</v>
      </c>
      <c r="C41" s="845">
        <v>197.81613899999999</v>
      </c>
      <c r="D41" s="845">
        <v>101.71506100000001</v>
      </c>
      <c r="E41" s="845">
        <v>1260.4468609999999</v>
      </c>
      <c r="F41" s="845">
        <v>67.150414999999995</v>
      </c>
      <c r="G41" s="845">
        <v>1</v>
      </c>
      <c r="H41" s="845">
        <v>0.10942300000000001</v>
      </c>
      <c r="I41" s="845">
        <v>2.477E-2</v>
      </c>
      <c r="J41" s="845">
        <v>0</v>
      </c>
      <c r="K41" s="845">
        <v>0</v>
      </c>
      <c r="L41" s="845">
        <v>2.477E-2</v>
      </c>
      <c r="M41" s="845" t="s">
        <v>798</v>
      </c>
      <c r="N41" s="845">
        <v>1.4664E-2</v>
      </c>
      <c r="O41" s="845">
        <v>1.0159E-2</v>
      </c>
      <c r="P41" s="845">
        <v>0.51920699999999997</v>
      </c>
      <c r="Q41" s="845">
        <v>0.48079300000000003</v>
      </c>
      <c r="R41" s="845">
        <v>0.888791</v>
      </c>
      <c r="S41" s="845">
        <v>1</v>
      </c>
      <c r="T41" s="845">
        <v>510.34315600000002</v>
      </c>
      <c r="U41" s="845">
        <v>20.413726</v>
      </c>
      <c r="V41" s="845">
        <v>254.056499</v>
      </c>
      <c r="W41" s="845">
        <v>696.98350700000003</v>
      </c>
      <c r="X41" s="845">
        <v>32.826771999999998</v>
      </c>
      <c r="Y41" s="845">
        <v>17.301309</v>
      </c>
      <c r="Z41" s="845">
        <v>49.539746000000001</v>
      </c>
      <c r="AA41" s="845" t="s">
        <v>798</v>
      </c>
      <c r="AB41" s="845" t="s">
        <v>798</v>
      </c>
      <c r="AC41" s="845" t="s">
        <v>798</v>
      </c>
      <c r="AD41" s="845" t="s">
        <v>798</v>
      </c>
      <c r="AE41" s="845" t="s">
        <v>798</v>
      </c>
      <c r="AF41" s="845" t="s">
        <v>798</v>
      </c>
      <c r="AG41" s="845" t="s">
        <v>798</v>
      </c>
      <c r="AH41" s="845">
        <v>102.764701</v>
      </c>
      <c r="AI41" s="845" t="s">
        <v>798</v>
      </c>
      <c r="AJ41" s="845" t="s">
        <v>798</v>
      </c>
      <c r="AK41" s="845">
        <v>5.1599999999999997E-4</v>
      </c>
      <c r="AL41" s="845">
        <v>0.18829199999999999</v>
      </c>
      <c r="AM41" s="845">
        <v>0.188195</v>
      </c>
      <c r="AN41" s="845">
        <v>0.35771500000000001</v>
      </c>
      <c r="AO41" s="845">
        <v>0.24982699999999999</v>
      </c>
      <c r="AP41" s="845">
        <v>1</v>
      </c>
      <c r="AQ41" s="845" t="s">
        <v>798</v>
      </c>
      <c r="AR41" s="845" t="s">
        <v>798</v>
      </c>
      <c r="AS41" s="845" t="s">
        <v>798</v>
      </c>
      <c r="AT41" s="845" t="s">
        <v>798</v>
      </c>
      <c r="AU41" s="845">
        <v>0.10942300000000001</v>
      </c>
      <c r="AV41" s="845">
        <v>91.2</v>
      </c>
      <c r="AW41" s="845">
        <v>10.515060999999999</v>
      </c>
      <c r="AX41" s="845">
        <v>75.552525000000003</v>
      </c>
      <c r="AY41" s="845">
        <v>7.940105</v>
      </c>
      <c r="AZ41" s="845" t="s">
        <v>798</v>
      </c>
      <c r="BA41" s="845">
        <v>1185.378457</v>
      </c>
      <c r="BB41" s="845">
        <v>1.4500000000000001E-2</v>
      </c>
      <c r="BC41" s="845">
        <v>1.0159E-2</v>
      </c>
      <c r="BD41" s="845">
        <v>95.689772000000005</v>
      </c>
      <c r="BE41" s="845" t="s">
        <v>798</v>
      </c>
      <c r="BF41" s="845" t="s">
        <v>798</v>
      </c>
      <c r="BG41" s="845" t="s">
        <v>798</v>
      </c>
      <c r="BH41" s="845" t="s">
        <v>798</v>
      </c>
      <c r="BI41" s="845" t="s">
        <v>798</v>
      </c>
      <c r="BJ41" s="845" t="s">
        <v>798</v>
      </c>
      <c r="BK41" s="845" t="s">
        <v>798</v>
      </c>
      <c r="BL41" s="845">
        <v>53.676920000000003</v>
      </c>
      <c r="BM41" s="845" t="s">
        <v>798</v>
      </c>
      <c r="BN41" s="845">
        <v>183.795762</v>
      </c>
      <c r="BO41" s="845">
        <v>560.47123699999997</v>
      </c>
      <c r="BP41" s="845">
        <v>458.75617699999998</v>
      </c>
      <c r="BQ41" s="845" t="s">
        <v>798</v>
      </c>
      <c r="BR41" s="845">
        <v>241.81970899999999</v>
      </c>
      <c r="BS41" s="845" t="s">
        <v>798</v>
      </c>
      <c r="BT41" s="845">
        <v>6.955654</v>
      </c>
      <c r="BU41" s="845" t="s">
        <v>798</v>
      </c>
      <c r="BV41" s="845">
        <v>3.746105</v>
      </c>
      <c r="BW41" s="845" t="s">
        <v>798</v>
      </c>
      <c r="BX41" s="845">
        <v>3.8560270000000001</v>
      </c>
      <c r="BY41" s="845" t="s">
        <v>798</v>
      </c>
      <c r="BZ41" s="845">
        <v>-29.081015000000001</v>
      </c>
      <c r="CA41" s="845" t="s">
        <v>798</v>
      </c>
      <c r="CB41" s="845">
        <v>44.111694999999997</v>
      </c>
      <c r="CC41" s="845" t="s">
        <v>798</v>
      </c>
      <c r="CD41" s="845" t="s">
        <v>798</v>
      </c>
      <c r="CE41" s="845" t="s">
        <v>798</v>
      </c>
      <c r="CF41" s="845" t="s">
        <v>798</v>
      </c>
      <c r="CG41" s="845" t="s">
        <v>798</v>
      </c>
      <c r="CH41" s="845" t="s">
        <v>798</v>
      </c>
      <c r="CI41" s="845" t="s">
        <v>798</v>
      </c>
      <c r="CJ41" s="845">
        <v>5.489414</v>
      </c>
      <c r="CK41" s="845">
        <v>862.24509999999998</v>
      </c>
      <c r="CL41" s="845">
        <v>493.93365399999999</v>
      </c>
      <c r="CM41" s="845">
        <v>806.61598500000002</v>
      </c>
      <c r="CN41" s="845" t="s">
        <v>798</v>
      </c>
      <c r="CO41" s="845">
        <v>535.260356</v>
      </c>
      <c r="CP41" s="845">
        <v>773.64595499999996</v>
      </c>
      <c r="CQ41" s="845">
        <v>0</v>
      </c>
      <c r="CR41" s="845">
        <v>0</v>
      </c>
      <c r="CS41" s="845">
        <v>13.632600999999999</v>
      </c>
      <c r="CT41" s="845">
        <v>120.449946</v>
      </c>
      <c r="CU41" s="845" t="s">
        <v>798</v>
      </c>
      <c r="CV41" s="845" t="s">
        <v>798</v>
      </c>
      <c r="CW41" s="845">
        <v>1966.0354649999999</v>
      </c>
      <c r="CX41" s="845" t="s">
        <v>798</v>
      </c>
      <c r="CY41" s="845" t="s">
        <v>798</v>
      </c>
      <c r="CZ41" s="845" t="s">
        <v>798</v>
      </c>
      <c r="DA41" s="845" t="s">
        <v>798</v>
      </c>
      <c r="DB41" s="845" t="s">
        <v>798</v>
      </c>
      <c r="DC41" s="845" t="s">
        <v>798</v>
      </c>
      <c r="DD41" s="845">
        <v>60.847465999999997</v>
      </c>
      <c r="DE41" s="845" t="s">
        <v>798</v>
      </c>
      <c r="DF41" s="845" t="s">
        <v>798</v>
      </c>
      <c r="DG41" s="845">
        <v>77.487262000000001</v>
      </c>
      <c r="DH41" s="845" t="s">
        <v>798</v>
      </c>
      <c r="DI41" s="845" t="s">
        <v>798</v>
      </c>
      <c r="DJ41" s="845">
        <v>248.30535399999999</v>
      </c>
      <c r="DK41" s="845" t="s">
        <v>798</v>
      </c>
      <c r="DL41" s="845">
        <v>0.104452</v>
      </c>
      <c r="DM41" s="845">
        <v>41.945300000000003</v>
      </c>
      <c r="DN41" s="845">
        <v>0.27447100000000002</v>
      </c>
      <c r="DO41" s="845" t="s">
        <v>798</v>
      </c>
      <c r="DP41" s="845" t="s">
        <v>798</v>
      </c>
      <c r="DQ41" s="845" t="s">
        <v>798</v>
      </c>
      <c r="DR41" s="845" t="s">
        <v>798</v>
      </c>
      <c r="DS41" s="845">
        <v>0</v>
      </c>
      <c r="DT41" s="845">
        <v>13</v>
      </c>
      <c r="DU41" s="845">
        <v>-126.69</v>
      </c>
      <c r="DV41" s="845">
        <v>1.56</v>
      </c>
      <c r="DW41" s="845">
        <v>1.52</v>
      </c>
      <c r="DX41" s="845">
        <v>42.91</v>
      </c>
      <c r="DY41" s="845">
        <v>494.22</v>
      </c>
      <c r="DZ41" s="845">
        <v>1.03</v>
      </c>
      <c r="EA41" s="845">
        <v>7.52</v>
      </c>
      <c r="EB41" s="845">
        <v>9.1999999999999993</v>
      </c>
      <c r="EC41" s="845">
        <v>0</v>
      </c>
      <c r="ED41" s="845" t="s">
        <v>798</v>
      </c>
      <c r="EE41" s="845" t="s">
        <v>798</v>
      </c>
      <c r="EF41" s="845">
        <v>8.43</v>
      </c>
    </row>
    <row r="42" spans="1:136" x14ac:dyDescent="0.2">
      <c r="A42" s="845">
        <v>38</v>
      </c>
      <c r="B42" s="845">
        <v>2</v>
      </c>
      <c r="C42" s="845">
        <v>207.88735700000001</v>
      </c>
      <c r="D42" s="845">
        <v>105.902434</v>
      </c>
      <c r="E42" s="845">
        <v>1366.349295</v>
      </c>
      <c r="F42" s="845">
        <v>69.126604999999998</v>
      </c>
      <c r="G42" s="845">
        <v>1</v>
      </c>
      <c r="H42" s="845">
        <v>8.7140999999999996E-2</v>
      </c>
      <c r="I42" s="845">
        <v>2.4053000000000001E-2</v>
      </c>
      <c r="J42" s="845">
        <v>0</v>
      </c>
      <c r="K42" s="845">
        <v>0</v>
      </c>
      <c r="L42" s="845">
        <v>2.4053000000000001E-2</v>
      </c>
      <c r="M42" s="845" t="s">
        <v>798</v>
      </c>
      <c r="N42" s="845">
        <v>1.4628E-2</v>
      </c>
      <c r="O42" s="845">
        <v>9.3080000000000003E-3</v>
      </c>
      <c r="P42" s="845">
        <v>0.48975099999999999</v>
      </c>
      <c r="Q42" s="845">
        <v>0.51024899999999995</v>
      </c>
      <c r="R42" s="845">
        <v>0.91996599999999995</v>
      </c>
      <c r="S42" s="845">
        <v>1</v>
      </c>
      <c r="T42" s="845">
        <v>525.36219800000003</v>
      </c>
      <c r="U42" s="845">
        <v>21.014488</v>
      </c>
      <c r="V42" s="845">
        <v>259.92606599999999</v>
      </c>
      <c r="W42" s="845">
        <v>691.99528899999996</v>
      </c>
      <c r="X42" s="845">
        <v>26.142439</v>
      </c>
      <c r="Y42" s="845">
        <v>16.564049000000001</v>
      </c>
      <c r="Z42" s="845">
        <v>48.105449</v>
      </c>
      <c r="AA42" s="845" t="s">
        <v>798</v>
      </c>
      <c r="AB42" s="845" t="s">
        <v>798</v>
      </c>
      <c r="AC42" s="845" t="s">
        <v>798</v>
      </c>
      <c r="AD42" s="845" t="s">
        <v>798</v>
      </c>
      <c r="AE42" s="845" t="s">
        <v>798</v>
      </c>
      <c r="AF42" s="845" t="s">
        <v>798</v>
      </c>
      <c r="AG42" s="845" t="s">
        <v>798</v>
      </c>
      <c r="AH42" s="845">
        <v>102.712383</v>
      </c>
      <c r="AI42" s="845" t="s">
        <v>798</v>
      </c>
      <c r="AJ42" s="845" t="s">
        <v>798</v>
      </c>
      <c r="AK42" s="845">
        <v>1.681E-3</v>
      </c>
      <c r="AL42" s="845">
        <v>0.186838</v>
      </c>
      <c r="AM42" s="845">
        <v>0.186524</v>
      </c>
      <c r="AN42" s="845">
        <v>0.35322500000000001</v>
      </c>
      <c r="AO42" s="845">
        <v>0.249248</v>
      </c>
      <c r="AP42" s="845">
        <v>1</v>
      </c>
      <c r="AQ42" s="845" t="s">
        <v>798</v>
      </c>
      <c r="AR42" s="845" t="s">
        <v>798</v>
      </c>
      <c r="AS42" s="845" t="s">
        <v>798</v>
      </c>
      <c r="AT42" s="845" t="s">
        <v>798</v>
      </c>
      <c r="AU42" s="845">
        <v>8.7140999999999996E-2</v>
      </c>
      <c r="AV42" s="845">
        <v>91.2</v>
      </c>
      <c r="AW42" s="845">
        <v>14.702434</v>
      </c>
      <c r="AX42" s="845">
        <v>75.140387000000004</v>
      </c>
      <c r="AY42" s="845">
        <v>8.2500839999999993</v>
      </c>
      <c r="AZ42" s="845" t="s">
        <v>798</v>
      </c>
      <c r="BA42" s="845">
        <v>1216.812999</v>
      </c>
      <c r="BB42" s="845">
        <v>1.4664E-2</v>
      </c>
      <c r="BC42" s="845">
        <v>9.3080000000000003E-3</v>
      </c>
      <c r="BD42" s="845">
        <v>90.969386999999998</v>
      </c>
      <c r="BE42" s="845" t="s">
        <v>798</v>
      </c>
      <c r="BF42" s="845" t="s">
        <v>798</v>
      </c>
      <c r="BG42" s="845" t="s">
        <v>798</v>
      </c>
      <c r="BH42" s="845" t="s">
        <v>798</v>
      </c>
      <c r="BI42" s="845" t="s">
        <v>798</v>
      </c>
      <c r="BJ42" s="845" t="s">
        <v>798</v>
      </c>
      <c r="BK42" s="845" t="s">
        <v>798</v>
      </c>
      <c r="BL42" s="845">
        <v>51.717731000000001</v>
      </c>
      <c r="BM42" s="845" t="s">
        <v>798</v>
      </c>
      <c r="BN42" s="845">
        <v>176.94526500000001</v>
      </c>
      <c r="BO42" s="845">
        <v>568.06868599999996</v>
      </c>
      <c r="BP42" s="845">
        <v>462.16625199999999</v>
      </c>
      <c r="BQ42" s="845" t="s">
        <v>798</v>
      </c>
      <c r="BR42" s="845">
        <v>259.77085899999997</v>
      </c>
      <c r="BS42" s="845" t="s">
        <v>798</v>
      </c>
      <c r="BT42" s="845">
        <v>7.0842980000000004</v>
      </c>
      <c r="BU42" s="845" t="s">
        <v>798</v>
      </c>
      <c r="BV42" s="845">
        <v>3.3990109999999998</v>
      </c>
      <c r="BW42" s="845" t="s">
        <v>798</v>
      </c>
      <c r="BX42" s="845">
        <v>3.4654739999999999</v>
      </c>
      <c r="BY42" s="845" t="s">
        <v>798</v>
      </c>
      <c r="BZ42" s="845">
        <v>-26.970102000000001</v>
      </c>
      <c r="CA42" s="845" t="s">
        <v>798</v>
      </c>
      <c r="CB42" s="845">
        <v>45.833801000000001</v>
      </c>
      <c r="CC42" s="845" t="s">
        <v>798</v>
      </c>
      <c r="CD42" s="845" t="s">
        <v>798</v>
      </c>
      <c r="CE42" s="845" t="s">
        <v>798</v>
      </c>
      <c r="CF42" s="845" t="s">
        <v>798</v>
      </c>
      <c r="CG42" s="845" t="s">
        <v>798</v>
      </c>
      <c r="CH42" s="845" t="s">
        <v>798</v>
      </c>
      <c r="CI42" s="845" t="s">
        <v>798</v>
      </c>
      <c r="CJ42" s="845">
        <v>5.3859620000000001</v>
      </c>
      <c r="CK42" s="845">
        <v>938.75726899999995</v>
      </c>
      <c r="CL42" s="845">
        <v>419.35535299999998</v>
      </c>
      <c r="CM42" s="845">
        <v>895.77971100000002</v>
      </c>
      <c r="CN42" s="845" t="s">
        <v>798</v>
      </c>
      <c r="CO42" s="845">
        <v>586.62223200000005</v>
      </c>
      <c r="CP42" s="845">
        <v>805.81791999999996</v>
      </c>
      <c r="CQ42" s="845">
        <v>0</v>
      </c>
      <c r="CR42" s="845">
        <v>0</v>
      </c>
      <c r="CS42" s="845">
        <v>13.885396</v>
      </c>
      <c r="CT42" s="845">
        <v>124.226412</v>
      </c>
      <c r="CU42" s="845" t="s">
        <v>798</v>
      </c>
      <c r="CV42" s="845" t="s">
        <v>798</v>
      </c>
      <c r="CW42" s="845">
        <v>1997.6170790000001</v>
      </c>
      <c r="CX42" s="845" t="s">
        <v>798</v>
      </c>
      <c r="CY42" s="845" t="s">
        <v>798</v>
      </c>
      <c r="CZ42" s="845" t="s">
        <v>798</v>
      </c>
      <c r="DA42" s="845" t="s">
        <v>798</v>
      </c>
      <c r="DB42" s="845" t="s">
        <v>798</v>
      </c>
      <c r="DC42" s="845" t="s">
        <v>798</v>
      </c>
      <c r="DD42" s="845">
        <v>60.856332999999999</v>
      </c>
      <c r="DE42" s="845" t="s">
        <v>798</v>
      </c>
      <c r="DF42" s="845" t="s">
        <v>798</v>
      </c>
      <c r="DG42" s="845">
        <v>76.226592999999994</v>
      </c>
      <c r="DH42" s="845" t="s">
        <v>798</v>
      </c>
      <c r="DI42" s="845" t="s">
        <v>798</v>
      </c>
      <c r="DJ42" s="845">
        <v>248.390299</v>
      </c>
      <c r="DK42" s="845" t="s">
        <v>798</v>
      </c>
      <c r="DL42" s="845">
        <v>0.104309</v>
      </c>
      <c r="DM42" s="845">
        <v>41.292910999999997</v>
      </c>
      <c r="DN42" s="845">
        <v>0.26929799999999998</v>
      </c>
      <c r="DO42" s="845" t="s">
        <v>798</v>
      </c>
      <c r="DP42" s="845" t="s">
        <v>798</v>
      </c>
      <c r="DQ42" s="845" t="s">
        <v>798</v>
      </c>
      <c r="DR42" s="845" t="s">
        <v>798</v>
      </c>
      <c r="DS42" s="845">
        <v>0</v>
      </c>
      <c r="DT42" s="845">
        <v>14</v>
      </c>
      <c r="DU42" s="845">
        <v>-165.58</v>
      </c>
      <c r="DV42" s="845">
        <v>0.9</v>
      </c>
      <c r="DW42" s="845">
        <v>0.87</v>
      </c>
      <c r="DX42" s="845">
        <v>39.47</v>
      </c>
      <c r="DY42" s="845">
        <v>396.83</v>
      </c>
      <c r="DZ42" s="845">
        <v>0.97</v>
      </c>
      <c r="EA42" s="845">
        <v>7.31</v>
      </c>
      <c r="EB42" s="845">
        <v>9</v>
      </c>
      <c r="EC42" s="845">
        <v>0</v>
      </c>
      <c r="ED42" s="845" t="s">
        <v>798</v>
      </c>
      <c r="EE42" s="845" t="s">
        <v>798</v>
      </c>
      <c r="EF42" s="845">
        <v>8.7309999999999999</v>
      </c>
    </row>
    <row r="43" spans="1:136" x14ac:dyDescent="0.2">
      <c r="A43" s="845">
        <v>39</v>
      </c>
      <c r="B43" s="845">
        <v>3</v>
      </c>
      <c r="C43" s="845">
        <v>208.352608</v>
      </c>
      <c r="D43" s="845">
        <v>105.310458</v>
      </c>
      <c r="E43" s="845">
        <v>1471.6597529999999</v>
      </c>
      <c r="F43" s="845">
        <v>69.415824999999998</v>
      </c>
      <c r="G43" s="845">
        <v>1</v>
      </c>
      <c r="H43" s="845">
        <v>6.5749000000000002E-2</v>
      </c>
      <c r="I43" s="845">
        <v>1.9470999999999999E-2</v>
      </c>
      <c r="J43" s="845">
        <v>0</v>
      </c>
      <c r="K43" s="845">
        <v>0</v>
      </c>
      <c r="L43" s="845">
        <v>1.9470999999999999E-2</v>
      </c>
      <c r="M43" s="845" t="s">
        <v>798</v>
      </c>
      <c r="N43" s="845">
        <v>1.4465E-2</v>
      </c>
      <c r="O43" s="845">
        <v>4.7860000000000003E-3</v>
      </c>
      <c r="P43" s="845">
        <v>0.44813399999999998</v>
      </c>
      <c r="Q43" s="845">
        <v>0.55186599999999997</v>
      </c>
      <c r="R43" s="845">
        <v>0.94405799999999995</v>
      </c>
      <c r="S43" s="845">
        <v>1</v>
      </c>
      <c r="T43" s="845">
        <v>527.56026899999995</v>
      </c>
      <c r="U43" s="845">
        <v>21.102411</v>
      </c>
      <c r="V43" s="845">
        <v>262.949772</v>
      </c>
      <c r="W43" s="845">
        <v>672.13047700000004</v>
      </c>
      <c r="X43" s="845">
        <v>19.724681</v>
      </c>
      <c r="Y43" s="845">
        <v>12.939279000000001</v>
      </c>
      <c r="Z43" s="845">
        <v>38.941541000000001</v>
      </c>
      <c r="AA43" s="845" t="s">
        <v>798</v>
      </c>
      <c r="AB43" s="845" t="s">
        <v>798</v>
      </c>
      <c r="AC43" s="845" t="s">
        <v>798</v>
      </c>
      <c r="AD43" s="845" t="s">
        <v>798</v>
      </c>
      <c r="AE43" s="845" t="s">
        <v>798</v>
      </c>
      <c r="AF43" s="845" t="s">
        <v>798</v>
      </c>
      <c r="AG43" s="845" t="s">
        <v>798</v>
      </c>
      <c r="AH43" s="845">
        <v>102.66164499999999</v>
      </c>
      <c r="AI43" s="845" t="s">
        <v>798</v>
      </c>
      <c r="AJ43" s="845" t="s">
        <v>798</v>
      </c>
      <c r="AK43" s="845">
        <v>6.9629999999999996E-3</v>
      </c>
      <c r="AL43" s="845">
        <v>0.20300599999999999</v>
      </c>
      <c r="AM43" s="845">
        <v>0.20159299999999999</v>
      </c>
      <c r="AN43" s="845">
        <v>0.35173399999999999</v>
      </c>
      <c r="AO43" s="845">
        <v>0.24838499999999999</v>
      </c>
      <c r="AP43" s="845">
        <v>1</v>
      </c>
      <c r="AQ43" s="845" t="s">
        <v>798</v>
      </c>
      <c r="AR43" s="845" t="s">
        <v>798</v>
      </c>
      <c r="AS43" s="845" t="s">
        <v>798</v>
      </c>
      <c r="AT43" s="845" t="s">
        <v>798</v>
      </c>
      <c r="AU43" s="845">
        <v>6.5749000000000002E-2</v>
      </c>
      <c r="AV43" s="845">
        <v>91.2</v>
      </c>
      <c r="AW43" s="845">
        <v>14.110458</v>
      </c>
      <c r="AX43" s="845">
        <v>73.529190999999997</v>
      </c>
      <c r="AY43" s="845">
        <v>8.4398900000000001</v>
      </c>
      <c r="AZ43" s="845" t="s">
        <v>798</v>
      </c>
      <c r="BA43" s="845">
        <v>1227.2824439999999</v>
      </c>
      <c r="BB43" s="845">
        <v>1.4628E-2</v>
      </c>
      <c r="BC43" s="845">
        <v>4.7860000000000003E-3</v>
      </c>
      <c r="BD43" s="845">
        <v>90.468903999999995</v>
      </c>
      <c r="BE43" s="845" t="s">
        <v>798</v>
      </c>
      <c r="BF43" s="845" t="s">
        <v>798</v>
      </c>
      <c r="BG43" s="845" t="s">
        <v>798</v>
      </c>
      <c r="BH43" s="845" t="s">
        <v>798</v>
      </c>
      <c r="BI43" s="845" t="s">
        <v>798</v>
      </c>
      <c r="BJ43" s="845" t="s">
        <v>798</v>
      </c>
      <c r="BK43" s="845" t="s">
        <v>798</v>
      </c>
      <c r="BL43" s="845">
        <v>51.453023000000002</v>
      </c>
      <c r="BM43" s="845" t="s">
        <v>798</v>
      </c>
      <c r="BN43" s="845">
        <v>180.15684899999999</v>
      </c>
      <c r="BO43" s="845">
        <v>560.22422900000004</v>
      </c>
      <c r="BP43" s="845">
        <v>454.913771</v>
      </c>
      <c r="BQ43" s="845" t="s">
        <v>798</v>
      </c>
      <c r="BR43" s="845">
        <v>242.56271799999999</v>
      </c>
      <c r="BS43" s="845" t="s">
        <v>798</v>
      </c>
      <c r="BT43" s="845">
        <v>6.033404</v>
      </c>
      <c r="BU43" s="845" t="s">
        <v>798</v>
      </c>
      <c r="BV43" s="845">
        <v>3.306683</v>
      </c>
      <c r="BW43" s="845" t="s">
        <v>798</v>
      </c>
      <c r="BX43" s="845">
        <v>3.3994399999999998</v>
      </c>
      <c r="BY43" s="845" t="s">
        <v>798</v>
      </c>
      <c r="BZ43" s="845">
        <v>-24.179807</v>
      </c>
      <c r="CA43" s="845" t="s">
        <v>798</v>
      </c>
      <c r="CB43" s="845">
        <v>46.888275999999998</v>
      </c>
      <c r="CC43" s="845" t="s">
        <v>798</v>
      </c>
      <c r="CD43" s="845" t="s">
        <v>798</v>
      </c>
      <c r="CE43" s="845" t="s">
        <v>798</v>
      </c>
      <c r="CF43" s="845" t="s">
        <v>798</v>
      </c>
      <c r="CG43" s="845" t="s">
        <v>798</v>
      </c>
      <c r="CH43" s="845" t="s">
        <v>798</v>
      </c>
      <c r="CI43" s="845" t="s">
        <v>798</v>
      </c>
      <c r="CJ43" s="845">
        <v>5.5645689999999997</v>
      </c>
      <c r="CK43" s="845">
        <v>1008.881473</v>
      </c>
      <c r="CL43" s="845">
        <v>317.79323299999999</v>
      </c>
      <c r="CM43" s="845">
        <v>986.69719199999997</v>
      </c>
      <c r="CN43" s="845" t="s">
        <v>798</v>
      </c>
      <c r="CO43" s="845">
        <v>570.50255200000004</v>
      </c>
      <c r="CP43" s="845">
        <v>850.76471600000002</v>
      </c>
      <c r="CQ43" s="845">
        <v>0</v>
      </c>
      <c r="CR43" s="845">
        <v>0</v>
      </c>
      <c r="CS43" s="845">
        <v>14.066927</v>
      </c>
      <c r="CT43" s="845">
        <v>132.284683</v>
      </c>
      <c r="CU43" s="845" t="s">
        <v>798</v>
      </c>
      <c r="CV43" s="845" t="s">
        <v>798</v>
      </c>
      <c r="CW43" s="845">
        <v>2009.657794</v>
      </c>
      <c r="CX43" s="845" t="s">
        <v>798</v>
      </c>
      <c r="CY43" s="845" t="s">
        <v>798</v>
      </c>
      <c r="CZ43" s="845" t="s">
        <v>798</v>
      </c>
      <c r="DA43" s="845" t="s">
        <v>798</v>
      </c>
      <c r="DB43" s="845" t="s">
        <v>798</v>
      </c>
      <c r="DC43" s="845" t="s">
        <v>798</v>
      </c>
      <c r="DD43" s="845">
        <v>60.850788999999999</v>
      </c>
      <c r="DE43" s="845" t="s">
        <v>798</v>
      </c>
      <c r="DF43" s="845" t="s">
        <v>798</v>
      </c>
      <c r="DG43" s="845">
        <v>77.743523999999994</v>
      </c>
      <c r="DH43" s="845" t="s">
        <v>798</v>
      </c>
      <c r="DI43" s="845" t="s">
        <v>798</v>
      </c>
      <c r="DJ43" s="845">
        <v>267.812119</v>
      </c>
      <c r="DK43" s="845" t="s">
        <v>798</v>
      </c>
      <c r="DL43" s="845">
        <v>8.2711000000000007E-2</v>
      </c>
      <c r="DM43" s="845">
        <v>41.371308999999997</v>
      </c>
      <c r="DN43" s="845">
        <v>0.27822799999999998</v>
      </c>
      <c r="DO43" s="845" t="s">
        <v>798</v>
      </c>
      <c r="DP43" s="845" t="s">
        <v>798</v>
      </c>
      <c r="DQ43" s="845" t="s">
        <v>798</v>
      </c>
      <c r="DR43" s="845" t="s">
        <v>798</v>
      </c>
      <c r="DS43" s="845">
        <v>0</v>
      </c>
      <c r="DT43" s="845">
        <v>15</v>
      </c>
      <c r="DU43" s="845">
        <v>-199.59</v>
      </c>
      <c r="DV43" s="845">
        <v>0.3</v>
      </c>
      <c r="DW43" s="845">
        <v>0.27</v>
      </c>
      <c r="DX43" s="845">
        <v>36.28</v>
      </c>
      <c r="DY43" s="845">
        <v>307.14</v>
      </c>
      <c r="DZ43" s="845">
        <v>0.92</v>
      </c>
      <c r="EA43" s="845">
        <v>7.12</v>
      </c>
      <c r="EB43" s="845">
        <v>8.8000000000000007</v>
      </c>
      <c r="EC43" s="845">
        <v>0</v>
      </c>
      <c r="ED43" s="845" t="s">
        <v>798</v>
      </c>
      <c r="EE43" s="845" t="s">
        <v>798</v>
      </c>
      <c r="EF43" s="845">
        <v>8.7040000000000006</v>
      </c>
    </row>
    <row r="44" spans="1:136" x14ac:dyDescent="0.2">
      <c r="A44" s="845">
        <v>40</v>
      </c>
      <c r="B44" s="845">
        <v>4</v>
      </c>
      <c r="C44" s="845">
        <v>189.898055</v>
      </c>
      <c r="D44" s="845">
        <v>82.417976999999993</v>
      </c>
      <c r="E44" s="845">
        <v>1554.07773</v>
      </c>
      <c r="F44" s="845">
        <v>66.357275999999999</v>
      </c>
      <c r="G44" s="845">
        <v>1</v>
      </c>
      <c r="H44" s="845">
        <v>5.3552000000000002E-2</v>
      </c>
      <c r="I44" s="845">
        <v>2.1097000000000001E-2</v>
      </c>
      <c r="J44" s="845">
        <v>0</v>
      </c>
      <c r="K44" s="845">
        <v>0</v>
      </c>
      <c r="L44" s="845">
        <v>2.1097000000000001E-2</v>
      </c>
      <c r="M44" s="845" t="s">
        <v>798</v>
      </c>
      <c r="N44" s="845">
        <v>1.4258E-2</v>
      </c>
      <c r="O44" s="845">
        <v>6.5890000000000002E-3</v>
      </c>
      <c r="P44" s="845">
        <v>0.39184999999999998</v>
      </c>
      <c r="Q44" s="845">
        <v>0.60814999999999997</v>
      </c>
      <c r="R44" s="845">
        <v>0.95722799999999997</v>
      </c>
      <c r="S44" s="845">
        <v>1</v>
      </c>
      <c r="T44" s="845">
        <v>504.31529799999998</v>
      </c>
      <c r="U44" s="845">
        <v>20.172612000000001</v>
      </c>
      <c r="V44" s="845">
        <v>259.222871</v>
      </c>
      <c r="W44" s="845">
        <v>684.79303000000004</v>
      </c>
      <c r="X44" s="845">
        <v>16.065702000000002</v>
      </c>
      <c r="Y44" s="845">
        <v>14.276026999999999</v>
      </c>
      <c r="Z44" s="845">
        <v>42.193561000000003</v>
      </c>
      <c r="AA44" s="845" t="s">
        <v>798</v>
      </c>
      <c r="AB44" s="845" t="s">
        <v>798</v>
      </c>
      <c r="AC44" s="845" t="s">
        <v>798</v>
      </c>
      <c r="AD44" s="845" t="s">
        <v>798</v>
      </c>
      <c r="AE44" s="845" t="s">
        <v>798</v>
      </c>
      <c r="AF44" s="845" t="s">
        <v>798</v>
      </c>
      <c r="AG44" s="845" t="s">
        <v>798</v>
      </c>
      <c r="AH44" s="845">
        <v>102.58857</v>
      </c>
      <c r="AI44" s="845" t="s">
        <v>798</v>
      </c>
      <c r="AJ44" s="845" t="s">
        <v>798</v>
      </c>
      <c r="AK44" s="845">
        <v>2.6492000000000002E-2</v>
      </c>
      <c r="AL44" s="845">
        <v>0.17297299999999999</v>
      </c>
      <c r="AM44" s="845">
        <v>0.16839100000000001</v>
      </c>
      <c r="AN44" s="845">
        <v>0.35403200000000001</v>
      </c>
      <c r="AO44" s="845">
        <v>0.247089</v>
      </c>
      <c r="AP44" s="845">
        <v>1</v>
      </c>
      <c r="AQ44" s="845" t="s">
        <v>798</v>
      </c>
      <c r="AR44" s="845" t="s">
        <v>798</v>
      </c>
      <c r="AS44" s="845" t="s">
        <v>798</v>
      </c>
      <c r="AT44" s="845" t="s">
        <v>798</v>
      </c>
      <c r="AU44" s="845">
        <v>5.3552000000000002E-2</v>
      </c>
      <c r="AV44" s="845">
        <v>91.2</v>
      </c>
      <c r="AW44" s="845">
        <v>-8.7820230000000006</v>
      </c>
      <c r="AX44" s="845">
        <v>69.322310999999999</v>
      </c>
      <c r="AY44" s="845">
        <v>8.3666809999999998</v>
      </c>
      <c r="AZ44" s="845" t="s">
        <v>798</v>
      </c>
      <c r="BA44" s="845">
        <v>1196.1408919999999</v>
      </c>
      <c r="BB44" s="845">
        <v>1.4465E-2</v>
      </c>
      <c r="BC44" s="845">
        <v>6.5890000000000002E-3</v>
      </c>
      <c r="BD44" s="845">
        <v>66.253309000000002</v>
      </c>
      <c r="BE44" s="845" t="s">
        <v>798</v>
      </c>
      <c r="BF44" s="845" t="s">
        <v>798</v>
      </c>
      <c r="BG44" s="845" t="s">
        <v>798</v>
      </c>
      <c r="BH44" s="845" t="s">
        <v>798</v>
      </c>
      <c r="BI44" s="845" t="s">
        <v>798</v>
      </c>
      <c r="BJ44" s="845" t="s">
        <v>798</v>
      </c>
      <c r="BK44" s="845" t="s">
        <v>798</v>
      </c>
      <c r="BL44" s="845">
        <v>46.618611999999999</v>
      </c>
      <c r="BM44" s="845" t="s">
        <v>798</v>
      </c>
      <c r="BN44" s="845">
        <v>190.17992699999999</v>
      </c>
      <c r="BO44" s="845">
        <v>534.65702599999997</v>
      </c>
      <c r="BP44" s="845">
        <v>452.23904900000002</v>
      </c>
      <c r="BQ44" s="845" t="s">
        <v>798</v>
      </c>
      <c r="BR44" s="845">
        <v>307.07213899999999</v>
      </c>
      <c r="BS44" s="845" t="s">
        <v>798</v>
      </c>
      <c r="BT44" s="845">
        <v>7.4992979999999996</v>
      </c>
      <c r="BU44" s="845" t="s">
        <v>798</v>
      </c>
      <c r="BV44" s="845">
        <v>2.403527</v>
      </c>
      <c r="BW44" s="845" t="s">
        <v>798</v>
      </c>
      <c r="BX44" s="845">
        <v>2.4364219999999999</v>
      </c>
      <c r="BY44" s="845" t="s">
        <v>798</v>
      </c>
      <c r="BZ44" s="845">
        <v>-16.552197</v>
      </c>
      <c r="CA44" s="845" t="s">
        <v>798</v>
      </c>
      <c r="CB44" s="845">
        <v>46.481558999999997</v>
      </c>
      <c r="CC44" s="845" t="s">
        <v>798</v>
      </c>
      <c r="CD44" s="845" t="s">
        <v>798</v>
      </c>
      <c r="CE44" s="845" t="s">
        <v>798</v>
      </c>
      <c r="CF44" s="845" t="s">
        <v>798</v>
      </c>
      <c r="CG44" s="845" t="s">
        <v>798</v>
      </c>
      <c r="CH44" s="845" t="s">
        <v>798</v>
      </c>
      <c r="CI44" s="845" t="s">
        <v>798</v>
      </c>
      <c r="CJ44" s="845">
        <v>4.4282450000000004</v>
      </c>
      <c r="CK44" s="845">
        <v>1075.5212859999999</v>
      </c>
      <c r="CL44" s="845">
        <v>36.724051000000003</v>
      </c>
      <c r="CM44" s="845">
        <v>1137.574073</v>
      </c>
      <c r="CN44" s="845" t="s">
        <v>798</v>
      </c>
      <c r="CO44" s="845">
        <v>536.81547899999998</v>
      </c>
      <c r="CP44" s="845">
        <v>898.05271900000002</v>
      </c>
      <c r="CQ44" s="845">
        <v>0</v>
      </c>
      <c r="CR44" s="845">
        <v>0</v>
      </c>
      <c r="CS44" s="845">
        <v>14.309322</v>
      </c>
      <c r="CT44" s="845">
        <v>140.43635499999999</v>
      </c>
      <c r="CU44" s="845" t="s">
        <v>798</v>
      </c>
      <c r="CV44" s="845" t="s">
        <v>798</v>
      </c>
      <c r="CW44" s="845">
        <v>1980.964311</v>
      </c>
      <c r="CX44" s="845" t="s">
        <v>798</v>
      </c>
      <c r="CY44" s="845" t="s">
        <v>798</v>
      </c>
      <c r="CZ44" s="845" t="s">
        <v>798</v>
      </c>
      <c r="DA44" s="845" t="s">
        <v>798</v>
      </c>
      <c r="DB44" s="845" t="s">
        <v>798</v>
      </c>
      <c r="DC44" s="845" t="s">
        <v>798</v>
      </c>
      <c r="DD44" s="845">
        <v>60.822232999999997</v>
      </c>
      <c r="DE44" s="845" t="s">
        <v>798</v>
      </c>
      <c r="DF44" s="845" t="s">
        <v>798</v>
      </c>
      <c r="DG44" s="845">
        <v>77.074521000000004</v>
      </c>
      <c r="DH44" s="845" t="s">
        <v>798</v>
      </c>
      <c r="DI44" s="845" t="s">
        <v>798</v>
      </c>
      <c r="DJ44" s="845">
        <v>258.34668299999998</v>
      </c>
      <c r="DK44" s="845" t="s">
        <v>798</v>
      </c>
      <c r="DL44" s="845">
        <v>6.2157999999999998E-2</v>
      </c>
      <c r="DM44" s="845">
        <v>41.731085</v>
      </c>
      <c r="DN44" s="845">
        <v>0.221412</v>
      </c>
      <c r="DO44" s="845" t="s">
        <v>798</v>
      </c>
      <c r="DP44" s="845" t="s">
        <v>798</v>
      </c>
      <c r="DQ44" s="845" t="s">
        <v>798</v>
      </c>
      <c r="DR44" s="845" t="s">
        <v>798</v>
      </c>
      <c r="DS44" s="845">
        <v>0</v>
      </c>
      <c r="DT44" s="845">
        <v>16</v>
      </c>
      <c r="DU44" s="845">
        <v>-239.34</v>
      </c>
      <c r="DV44" s="845">
        <v>-0.26</v>
      </c>
      <c r="DW44" s="845">
        <v>-0.28999999999999998</v>
      </c>
      <c r="DX44" s="845">
        <v>33.33</v>
      </c>
      <c r="DY44" s="845">
        <v>224.6</v>
      </c>
      <c r="DZ44" s="845">
        <v>0.86</v>
      </c>
      <c r="EA44" s="845">
        <v>6.94</v>
      </c>
      <c r="EB44" s="845">
        <v>8.6199999999999992</v>
      </c>
      <c r="EC44" s="845">
        <v>0</v>
      </c>
      <c r="ED44" s="845" t="s">
        <v>798</v>
      </c>
      <c r="EE44" s="845" t="s">
        <v>798</v>
      </c>
      <c r="EF44" s="845">
        <v>8.0619999999999994</v>
      </c>
    </row>
    <row r="45" spans="1:136" x14ac:dyDescent="0.2">
      <c r="A45" s="845">
        <v>41</v>
      </c>
      <c r="B45" s="845">
        <v>5</v>
      </c>
      <c r="C45" s="845">
        <v>153.650251</v>
      </c>
      <c r="D45" s="845">
        <v>45.821451000000003</v>
      </c>
      <c r="E45" s="845">
        <v>1599.899181</v>
      </c>
      <c r="F45" s="845">
        <v>60.117271000000002</v>
      </c>
      <c r="G45" s="845">
        <v>1</v>
      </c>
      <c r="H45" s="845">
        <v>4.1778000000000003E-2</v>
      </c>
      <c r="I45" s="845">
        <v>1.9191E-2</v>
      </c>
      <c r="J45" s="845">
        <v>0</v>
      </c>
      <c r="K45" s="845">
        <v>0</v>
      </c>
      <c r="L45" s="845">
        <v>1.9191E-2</v>
      </c>
      <c r="M45" s="845" t="s">
        <v>798</v>
      </c>
      <c r="N45" s="845">
        <v>1.4252000000000001E-2</v>
      </c>
      <c r="O45" s="845">
        <v>4.8840000000000003E-3</v>
      </c>
      <c r="P45" s="845">
        <v>0.35262700000000002</v>
      </c>
      <c r="Q45" s="845">
        <v>0.64737299999999998</v>
      </c>
      <c r="R45" s="845">
        <v>0.95036900000000002</v>
      </c>
      <c r="S45" s="845">
        <v>1</v>
      </c>
      <c r="T45" s="845">
        <v>456.89126099999999</v>
      </c>
      <c r="U45" s="845">
        <v>18.275649999999999</v>
      </c>
      <c r="V45" s="845">
        <v>248.89657099999999</v>
      </c>
      <c r="W45" s="845">
        <v>674.54127600000004</v>
      </c>
      <c r="X45" s="845">
        <v>12.533377</v>
      </c>
      <c r="Y45" s="845">
        <v>12.907817</v>
      </c>
      <c r="Z45" s="845">
        <v>38.382553000000001</v>
      </c>
      <c r="AA45" s="845" t="s">
        <v>798</v>
      </c>
      <c r="AB45" s="845" t="s">
        <v>798</v>
      </c>
      <c r="AC45" s="845" t="s">
        <v>798</v>
      </c>
      <c r="AD45" s="845" t="s">
        <v>798</v>
      </c>
      <c r="AE45" s="845" t="s">
        <v>798</v>
      </c>
      <c r="AF45" s="845" t="s">
        <v>798</v>
      </c>
      <c r="AG45" s="845" t="s">
        <v>798</v>
      </c>
      <c r="AH45" s="845">
        <v>102.519322</v>
      </c>
      <c r="AI45" s="845" t="s">
        <v>798</v>
      </c>
      <c r="AJ45" s="845" t="s">
        <v>798</v>
      </c>
      <c r="AK45" s="845">
        <v>7.8996999999999998E-2</v>
      </c>
      <c r="AL45" s="845">
        <v>0.14485300000000001</v>
      </c>
      <c r="AM45" s="845">
        <v>0.13341</v>
      </c>
      <c r="AN45" s="845">
        <v>0.357626</v>
      </c>
      <c r="AO45" s="845">
        <v>0.24625900000000001</v>
      </c>
      <c r="AP45" s="845">
        <v>1</v>
      </c>
      <c r="AQ45" s="845" t="s">
        <v>798</v>
      </c>
      <c r="AR45" s="845" t="s">
        <v>798</v>
      </c>
      <c r="AS45" s="845" t="s">
        <v>798</v>
      </c>
      <c r="AT45" s="845" t="s">
        <v>798</v>
      </c>
      <c r="AU45" s="845">
        <v>4.1778000000000003E-2</v>
      </c>
      <c r="AV45" s="845">
        <v>91.2</v>
      </c>
      <c r="AW45" s="845">
        <v>-45.378549</v>
      </c>
      <c r="AX45" s="845">
        <v>63.256751999999999</v>
      </c>
      <c r="AY45" s="845">
        <v>8.0012790000000003</v>
      </c>
      <c r="AZ45" s="845" t="s">
        <v>798</v>
      </c>
      <c r="BA45" s="845">
        <v>1140.8265630000001</v>
      </c>
      <c r="BB45" s="845">
        <v>1.4258E-2</v>
      </c>
      <c r="BC45" s="845">
        <v>4.8840000000000003E-3</v>
      </c>
      <c r="BD45" s="845">
        <v>43.054808000000001</v>
      </c>
      <c r="BE45" s="845" t="s">
        <v>798</v>
      </c>
      <c r="BF45" s="845" t="s">
        <v>798</v>
      </c>
      <c r="BG45" s="845" t="s">
        <v>798</v>
      </c>
      <c r="BH45" s="845" t="s">
        <v>798</v>
      </c>
      <c r="BI45" s="845" t="s">
        <v>798</v>
      </c>
      <c r="BJ45" s="845" t="s">
        <v>798</v>
      </c>
      <c r="BK45" s="845" t="s">
        <v>798</v>
      </c>
      <c r="BL45" s="845">
        <v>42.532052999999998</v>
      </c>
      <c r="BM45" s="845" t="s">
        <v>798</v>
      </c>
      <c r="BN45" s="845">
        <v>208.72739200000001</v>
      </c>
      <c r="BO45" s="845">
        <v>482.33245499999998</v>
      </c>
      <c r="BP45" s="845">
        <v>436.51100300000002</v>
      </c>
      <c r="BQ45" s="845" t="s">
        <v>798</v>
      </c>
      <c r="BR45" s="845">
        <v>318.20193399999999</v>
      </c>
      <c r="BS45" s="845" t="s">
        <v>798</v>
      </c>
      <c r="BT45" s="845">
        <v>7.6868990000000004</v>
      </c>
      <c r="BU45" s="845" t="s">
        <v>798</v>
      </c>
      <c r="BV45" s="845">
        <v>1.671084</v>
      </c>
      <c r="BW45" s="845" t="s">
        <v>798</v>
      </c>
      <c r="BX45" s="845">
        <v>1.703978</v>
      </c>
      <c r="BY45" s="845" t="s">
        <v>798</v>
      </c>
      <c r="BZ45" s="845">
        <v>-12.259941</v>
      </c>
      <c r="CA45" s="845" t="s">
        <v>798</v>
      </c>
      <c r="CB45" s="845">
        <v>44.451552</v>
      </c>
      <c r="CC45" s="845" t="s">
        <v>798</v>
      </c>
      <c r="CD45" s="845" t="s">
        <v>798</v>
      </c>
      <c r="CE45" s="845" t="s">
        <v>798</v>
      </c>
      <c r="CF45" s="845" t="s">
        <v>798</v>
      </c>
      <c r="CG45" s="845" t="s">
        <v>798</v>
      </c>
      <c r="CH45" s="845" t="s">
        <v>798</v>
      </c>
      <c r="CI45" s="845" t="s">
        <v>798</v>
      </c>
      <c r="CJ45" s="845">
        <v>3.6874410000000002</v>
      </c>
      <c r="CK45" s="845">
        <v>1133.020033</v>
      </c>
      <c r="CL45" s="845">
        <v>0</v>
      </c>
      <c r="CM45" s="845">
        <v>1207.132963</v>
      </c>
      <c r="CN45" s="845" t="s">
        <v>798</v>
      </c>
      <c r="CO45" s="845">
        <v>494.88916999999998</v>
      </c>
      <c r="CP45" s="845">
        <v>937.92376999999999</v>
      </c>
      <c r="CQ45" s="845">
        <v>0</v>
      </c>
      <c r="CR45" s="845">
        <v>0</v>
      </c>
      <c r="CS45" s="845">
        <v>14.220033000000001</v>
      </c>
      <c r="CT45" s="845">
        <v>148.06782999999999</v>
      </c>
      <c r="CU45" s="845" t="s">
        <v>798</v>
      </c>
      <c r="CV45" s="845" t="s">
        <v>798</v>
      </c>
      <c r="CW45" s="845">
        <v>1928.6960320000001</v>
      </c>
      <c r="CX45" s="845" t="s">
        <v>798</v>
      </c>
      <c r="CY45" s="845" t="s">
        <v>798</v>
      </c>
      <c r="CZ45" s="845" t="s">
        <v>798</v>
      </c>
      <c r="DA45" s="845" t="s">
        <v>798</v>
      </c>
      <c r="DB45" s="845" t="s">
        <v>798</v>
      </c>
      <c r="DC45" s="845" t="s">
        <v>798</v>
      </c>
      <c r="DD45" s="845">
        <v>60.803905999999998</v>
      </c>
      <c r="DE45" s="845" t="s">
        <v>798</v>
      </c>
      <c r="DF45" s="845" t="s">
        <v>798</v>
      </c>
      <c r="DG45" s="845">
        <v>77.836635999999999</v>
      </c>
      <c r="DH45" s="845" t="s">
        <v>798</v>
      </c>
      <c r="DI45" s="845" t="s">
        <v>798</v>
      </c>
      <c r="DJ45" s="845">
        <v>254.00529499999999</v>
      </c>
      <c r="DK45" s="845" t="s">
        <v>798</v>
      </c>
      <c r="DL45" s="845">
        <v>4.9456E-2</v>
      </c>
      <c r="DM45" s="845">
        <v>41.619402000000001</v>
      </c>
      <c r="DN45" s="845">
        <v>0.18437200000000001</v>
      </c>
      <c r="DO45" s="845" t="s">
        <v>798</v>
      </c>
      <c r="DP45" s="845" t="s">
        <v>798</v>
      </c>
      <c r="DQ45" s="845" t="s">
        <v>798</v>
      </c>
      <c r="DR45" s="845" t="s">
        <v>798</v>
      </c>
      <c r="DS45" s="845">
        <v>0</v>
      </c>
      <c r="DT45" s="845">
        <v>17</v>
      </c>
      <c r="DU45" s="845">
        <v>-255.92</v>
      </c>
      <c r="DV45" s="845">
        <v>-0.78</v>
      </c>
      <c r="DW45" s="845">
        <v>-0.81</v>
      </c>
      <c r="DX45" s="845">
        <v>30.59</v>
      </c>
      <c r="DY45" s="845">
        <v>-99999999</v>
      </c>
      <c r="DZ45" s="845">
        <v>0.81</v>
      </c>
      <c r="EA45" s="845">
        <v>6.77</v>
      </c>
      <c r="EB45" s="845">
        <v>8.4600000000000009</v>
      </c>
      <c r="EC45" s="845">
        <v>0</v>
      </c>
      <c r="ED45" s="845" t="s">
        <v>798</v>
      </c>
      <c r="EE45" s="845" t="s">
        <v>798</v>
      </c>
      <c r="EF45" s="845">
        <v>6.8419999999999996</v>
      </c>
    </row>
    <row r="46" spans="1:136" x14ac:dyDescent="0.2">
      <c r="A46" s="845">
        <v>42</v>
      </c>
      <c r="B46" s="845">
        <v>6</v>
      </c>
      <c r="C46" s="845">
        <v>113.390066</v>
      </c>
      <c r="D46" s="845">
        <v>3.5903330000000002</v>
      </c>
      <c r="E46" s="845">
        <v>1603.4895140000001</v>
      </c>
      <c r="F46" s="845">
        <v>53.030143000000002</v>
      </c>
      <c r="G46" s="845">
        <v>1</v>
      </c>
      <c r="H46" s="845">
        <v>4.0847000000000001E-2</v>
      </c>
      <c r="I46" s="845">
        <v>2.1374000000000001E-2</v>
      </c>
      <c r="J46" s="845">
        <v>0</v>
      </c>
      <c r="K46" s="845">
        <v>0</v>
      </c>
      <c r="L46" s="845">
        <v>2.1374000000000001E-2</v>
      </c>
      <c r="M46" s="845" t="s">
        <v>798</v>
      </c>
      <c r="N46" s="845">
        <v>1.4394000000000001E-2</v>
      </c>
      <c r="O46" s="845">
        <v>7.0410000000000004E-3</v>
      </c>
      <c r="P46" s="845">
        <v>0.33122600000000002</v>
      </c>
      <c r="Q46" s="845">
        <v>0.66877399999999998</v>
      </c>
      <c r="R46" s="845">
        <v>0.91933600000000004</v>
      </c>
      <c r="S46" s="845">
        <v>1</v>
      </c>
      <c r="T46" s="845">
        <v>403.02908300000001</v>
      </c>
      <c r="U46" s="845">
        <v>16.121162999999999</v>
      </c>
      <c r="V46" s="845">
        <v>235.66470899999999</v>
      </c>
      <c r="W46" s="845">
        <v>692.80614300000002</v>
      </c>
      <c r="X46" s="845">
        <v>12.254099</v>
      </c>
      <c r="Y46" s="845">
        <v>14.850293000000001</v>
      </c>
      <c r="Z46" s="845">
        <v>42.748015000000002</v>
      </c>
      <c r="AA46" s="845" t="s">
        <v>798</v>
      </c>
      <c r="AB46" s="845" t="s">
        <v>798</v>
      </c>
      <c r="AC46" s="845" t="s">
        <v>798</v>
      </c>
      <c r="AD46" s="845" t="s">
        <v>798</v>
      </c>
      <c r="AE46" s="845" t="s">
        <v>798</v>
      </c>
      <c r="AF46" s="845" t="s">
        <v>798</v>
      </c>
      <c r="AG46" s="845" t="s">
        <v>798</v>
      </c>
      <c r="AH46" s="845">
        <v>102.456481</v>
      </c>
      <c r="AI46" s="845" t="s">
        <v>798</v>
      </c>
      <c r="AJ46" s="845" t="s">
        <v>798</v>
      </c>
      <c r="AK46" s="845">
        <v>0.17164499999999999</v>
      </c>
      <c r="AL46" s="845">
        <v>0.119975</v>
      </c>
      <c r="AM46" s="845">
        <v>9.9381999999999998E-2</v>
      </c>
      <c r="AN46" s="845">
        <v>0.36385099999999998</v>
      </c>
      <c r="AO46" s="845">
        <v>0.24460899999999999</v>
      </c>
      <c r="AP46" s="845">
        <v>1</v>
      </c>
      <c r="AQ46" s="845" t="s">
        <v>798</v>
      </c>
      <c r="AR46" s="845" t="s">
        <v>798</v>
      </c>
      <c r="AS46" s="845" t="s">
        <v>798</v>
      </c>
      <c r="AT46" s="845" t="s">
        <v>798</v>
      </c>
      <c r="AU46" s="845">
        <v>4.0847000000000001E-2</v>
      </c>
      <c r="AV46" s="845">
        <v>91.2</v>
      </c>
      <c r="AW46" s="845">
        <v>-87.609667000000002</v>
      </c>
      <c r="AX46" s="845">
        <v>57.683086000000003</v>
      </c>
      <c r="AY46" s="845">
        <v>7.4496510000000002</v>
      </c>
      <c r="AZ46" s="845" t="s">
        <v>798</v>
      </c>
      <c r="BA46" s="845">
        <v>1073.0032530000001</v>
      </c>
      <c r="BB46" s="845">
        <v>1.4252000000000001E-2</v>
      </c>
      <c r="BC46" s="845">
        <v>7.0410000000000004E-3</v>
      </c>
      <c r="BD46" s="845">
        <v>25.851664</v>
      </c>
      <c r="BE46" s="845" t="s">
        <v>798</v>
      </c>
      <c r="BF46" s="845" t="s">
        <v>798</v>
      </c>
      <c r="BG46" s="845" t="s">
        <v>798</v>
      </c>
      <c r="BH46" s="845" t="s">
        <v>798</v>
      </c>
      <c r="BI46" s="845" t="s">
        <v>798</v>
      </c>
      <c r="BJ46" s="845" t="s">
        <v>798</v>
      </c>
      <c r="BK46" s="845" t="s">
        <v>798</v>
      </c>
      <c r="BL46" s="845">
        <v>39.741484999999997</v>
      </c>
      <c r="BM46" s="845" t="s">
        <v>798</v>
      </c>
      <c r="BN46" s="845">
        <v>233.86072899999999</v>
      </c>
      <c r="BO46" s="845">
        <v>430.13347499999998</v>
      </c>
      <c r="BP46" s="845">
        <v>426.54314199999999</v>
      </c>
      <c r="BQ46" s="845" t="s">
        <v>798</v>
      </c>
      <c r="BR46" s="845">
        <v>338.26496400000002</v>
      </c>
      <c r="BS46" s="845" t="s">
        <v>798</v>
      </c>
      <c r="BT46" s="845">
        <v>7.8255150000000002</v>
      </c>
      <c r="BU46" s="845" t="s">
        <v>798</v>
      </c>
      <c r="BV46" s="845">
        <v>1.0797300000000001</v>
      </c>
      <c r="BW46" s="845" t="s">
        <v>798</v>
      </c>
      <c r="BX46" s="845">
        <v>1.112625</v>
      </c>
      <c r="BY46" s="845" t="s">
        <v>798</v>
      </c>
      <c r="BZ46" s="845">
        <v>-9.8085360000000001</v>
      </c>
      <c r="CA46" s="845" t="s">
        <v>798</v>
      </c>
      <c r="CB46" s="845">
        <v>41.386949999999999</v>
      </c>
      <c r="CC46" s="845" t="s">
        <v>798</v>
      </c>
      <c r="CD46" s="845" t="s">
        <v>798</v>
      </c>
      <c r="CE46" s="845" t="s">
        <v>798</v>
      </c>
      <c r="CF46" s="845" t="s">
        <v>798</v>
      </c>
      <c r="CG46" s="845" t="s">
        <v>798</v>
      </c>
      <c r="CH46" s="845" t="s">
        <v>798</v>
      </c>
      <c r="CI46" s="845" t="s">
        <v>798</v>
      </c>
      <c r="CJ46" s="845">
        <v>2.9561099999999998</v>
      </c>
      <c r="CK46" s="845">
        <v>1181.4454499999999</v>
      </c>
      <c r="CL46" s="845">
        <v>0</v>
      </c>
      <c r="CM46" s="845">
        <v>1252.067818</v>
      </c>
      <c r="CN46" s="845" t="s">
        <v>798</v>
      </c>
      <c r="CO46" s="845">
        <v>441.43768699999998</v>
      </c>
      <c r="CP46" s="845">
        <v>967.32527600000003</v>
      </c>
      <c r="CQ46" s="845">
        <v>0</v>
      </c>
      <c r="CR46" s="845">
        <v>0</v>
      </c>
      <c r="CS46" s="845">
        <v>13.463718</v>
      </c>
      <c r="CT46" s="845">
        <v>153.575851</v>
      </c>
      <c r="CU46" s="845" t="s">
        <v>798</v>
      </c>
      <c r="CV46" s="845" t="s">
        <v>798</v>
      </c>
      <c r="CW46" s="845">
        <v>1863.9394950000001</v>
      </c>
      <c r="CX46" s="845" t="s">
        <v>798</v>
      </c>
      <c r="CY46" s="845" t="s">
        <v>798</v>
      </c>
      <c r="CZ46" s="845" t="s">
        <v>798</v>
      </c>
      <c r="DA46" s="845" t="s">
        <v>798</v>
      </c>
      <c r="DB46" s="845" t="s">
        <v>798</v>
      </c>
      <c r="DC46" s="845" t="s">
        <v>798</v>
      </c>
      <c r="DD46" s="845">
        <v>61.238183999999997</v>
      </c>
      <c r="DE46" s="845" t="s">
        <v>798</v>
      </c>
      <c r="DF46" s="845" t="s">
        <v>798</v>
      </c>
      <c r="DG46" s="845">
        <v>80.540993999999998</v>
      </c>
      <c r="DH46" s="845" t="s">
        <v>798</v>
      </c>
      <c r="DI46" s="845" t="s">
        <v>798</v>
      </c>
      <c r="DJ46" s="845">
        <v>237.30075299999999</v>
      </c>
      <c r="DK46" s="845" t="s">
        <v>798</v>
      </c>
      <c r="DL46" s="845">
        <v>3.5479999999999998E-2</v>
      </c>
      <c r="DM46" s="845">
        <v>39.566625999999999</v>
      </c>
      <c r="DN46" s="845">
        <v>0.14780599999999999</v>
      </c>
      <c r="DO46" s="845" t="s">
        <v>798</v>
      </c>
      <c r="DP46" s="845" t="s">
        <v>798</v>
      </c>
      <c r="DQ46" s="845" t="s">
        <v>798</v>
      </c>
      <c r="DR46" s="845" t="s">
        <v>798</v>
      </c>
      <c r="DS46" s="845">
        <v>0</v>
      </c>
      <c r="DT46" s="845">
        <v>18</v>
      </c>
      <c r="DU46" s="845">
        <v>-271.14</v>
      </c>
      <c r="DV46" s="845">
        <v>-1.25</v>
      </c>
      <c r="DW46" s="845">
        <v>-1.29</v>
      </c>
      <c r="DX46" s="845">
        <v>28.07</v>
      </c>
      <c r="DY46" s="845">
        <v>-99999999</v>
      </c>
      <c r="DZ46" s="845">
        <v>0.76</v>
      </c>
      <c r="EA46" s="845">
        <v>6.62</v>
      </c>
      <c r="EB46" s="845">
        <v>8.3000000000000007</v>
      </c>
      <c r="EC46" s="845">
        <v>0</v>
      </c>
      <c r="ED46" s="845" t="s">
        <v>798</v>
      </c>
      <c r="EE46" s="845" t="s">
        <v>798</v>
      </c>
      <c r="EF46" s="845">
        <v>5.5049999999999999</v>
      </c>
    </row>
    <row r="47" spans="1:136" x14ac:dyDescent="0.2">
      <c r="A47" s="845">
        <v>43</v>
      </c>
      <c r="B47" s="845">
        <v>7</v>
      </c>
      <c r="C47" s="845">
        <v>76.000448000000006</v>
      </c>
      <c r="D47" s="845">
        <v>-36.125149</v>
      </c>
      <c r="E47" s="845">
        <v>1567.3643649999999</v>
      </c>
      <c r="F47" s="845">
        <v>46.273682999999998</v>
      </c>
      <c r="G47" s="845">
        <v>1</v>
      </c>
      <c r="H47" s="845">
        <v>5.7215000000000002E-2</v>
      </c>
      <c r="I47" s="845">
        <v>2.7959000000000001E-2</v>
      </c>
      <c r="J47" s="845">
        <v>0</v>
      </c>
      <c r="K47" s="845">
        <v>0</v>
      </c>
      <c r="L47" s="845">
        <v>2.7959000000000001E-2</v>
      </c>
      <c r="M47" s="845" t="s">
        <v>798</v>
      </c>
      <c r="N47" s="845">
        <v>1.4647E-2</v>
      </c>
      <c r="O47" s="845">
        <v>1.3433E-2</v>
      </c>
      <c r="P47" s="845">
        <v>0.33593800000000001</v>
      </c>
      <c r="Q47" s="845">
        <v>0.66406200000000004</v>
      </c>
      <c r="R47" s="845">
        <v>0.86788699999999996</v>
      </c>
      <c r="S47" s="845">
        <v>1</v>
      </c>
      <c r="T47" s="845">
        <v>351.67999300000002</v>
      </c>
      <c r="U47" s="845">
        <v>14.0672</v>
      </c>
      <c r="V47" s="845">
        <v>221.18206799999999</v>
      </c>
      <c r="W47" s="845">
        <v>720.18631300000004</v>
      </c>
      <c r="X47" s="845">
        <v>17.164414000000001</v>
      </c>
      <c r="Y47" s="845">
        <v>20.222909000000001</v>
      </c>
      <c r="Z47" s="845">
        <v>55.917329000000002</v>
      </c>
      <c r="AA47" s="845" t="s">
        <v>798</v>
      </c>
      <c r="AB47" s="845" t="s">
        <v>798</v>
      </c>
      <c r="AC47" s="845" t="s">
        <v>798</v>
      </c>
      <c r="AD47" s="845" t="s">
        <v>798</v>
      </c>
      <c r="AE47" s="845" t="s">
        <v>798</v>
      </c>
      <c r="AF47" s="845" t="s">
        <v>798</v>
      </c>
      <c r="AG47" s="845" t="s">
        <v>798</v>
      </c>
      <c r="AH47" s="845">
        <v>102.45686000000001</v>
      </c>
      <c r="AI47" s="845" t="s">
        <v>798</v>
      </c>
      <c r="AJ47" s="845" t="s">
        <v>798</v>
      </c>
      <c r="AK47" s="845">
        <v>0.26419799999999999</v>
      </c>
      <c r="AL47" s="845">
        <v>9.7051999999999999E-2</v>
      </c>
      <c r="AM47" s="845">
        <v>7.1411000000000002E-2</v>
      </c>
      <c r="AN47" s="845">
        <v>0.369504</v>
      </c>
      <c r="AO47" s="845">
        <v>0.24423500000000001</v>
      </c>
      <c r="AP47" s="845">
        <v>1</v>
      </c>
      <c r="AQ47" s="845" t="s">
        <v>798</v>
      </c>
      <c r="AR47" s="845" t="s">
        <v>798</v>
      </c>
      <c r="AS47" s="845" t="s">
        <v>798</v>
      </c>
      <c r="AT47" s="845" t="s">
        <v>798</v>
      </c>
      <c r="AU47" s="845">
        <v>5.7215000000000002E-2</v>
      </c>
      <c r="AV47" s="845">
        <v>91.2</v>
      </c>
      <c r="AW47" s="845">
        <v>-127.325149</v>
      </c>
      <c r="AX47" s="845">
        <v>53.317619000000001</v>
      </c>
      <c r="AY47" s="845">
        <v>6.7803230000000001</v>
      </c>
      <c r="AZ47" s="845" t="s">
        <v>798</v>
      </c>
      <c r="BA47" s="845">
        <v>1014.885409</v>
      </c>
      <c r="BB47" s="845">
        <v>1.4394000000000001E-2</v>
      </c>
      <c r="BC47" s="845">
        <v>1.3433E-2</v>
      </c>
      <c r="BD47" s="845">
        <v>15.381691999999999</v>
      </c>
      <c r="BE47" s="845" t="s">
        <v>798</v>
      </c>
      <c r="BF47" s="845" t="s">
        <v>798</v>
      </c>
      <c r="BG47" s="845" t="s">
        <v>798</v>
      </c>
      <c r="BH47" s="845" t="s">
        <v>798</v>
      </c>
      <c r="BI47" s="845" t="s">
        <v>798</v>
      </c>
      <c r="BJ47" s="845" t="s">
        <v>798</v>
      </c>
      <c r="BK47" s="845" t="s">
        <v>798</v>
      </c>
      <c r="BL47" s="845">
        <v>37.970885000000003</v>
      </c>
      <c r="BM47" s="845" t="s">
        <v>798</v>
      </c>
      <c r="BN47" s="845">
        <v>260.310001</v>
      </c>
      <c r="BO47" s="845">
        <v>389.06731600000001</v>
      </c>
      <c r="BP47" s="845">
        <v>425.19246500000003</v>
      </c>
      <c r="BQ47" s="845" t="s">
        <v>798</v>
      </c>
      <c r="BR47" s="845">
        <v>315.47558400000003</v>
      </c>
      <c r="BS47" s="845" t="s">
        <v>798</v>
      </c>
      <c r="BT47" s="845">
        <v>6.7436179999999997</v>
      </c>
      <c r="BU47" s="845" t="s">
        <v>798</v>
      </c>
      <c r="BV47" s="845">
        <v>0.73569799999999996</v>
      </c>
      <c r="BW47" s="845" t="s">
        <v>798</v>
      </c>
      <c r="BX47" s="845">
        <v>0.76859299999999997</v>
      </c>
      <c r="BY47" s="845" t="s">
        <v>798</v>
      </c>
      <c r="BZ47" s="845">
        <v>-9.6776520000000001</v>
      </c>
      <c r="CA47" s="845" t="s">
        <v>798</v>
      </c>
      <c r="CB47" s="845">
        <v>37.668461000000001</v>
      </c>
      <c r="CC47" s="845" t="s">
        <v>798</v>
      </c>
      <c r="CD47" s="845" t="s">
        <v>798</v>
      </c>
      <c r="CE47" s="845" t="s">
        <v>798</v>
      </c>
      <c r="CF47" s="845" t="s">
        <v>798</v>
      </c>
      <c r="CG47" s="845" t="s">
        <v>798</v>
      </c>
      <c r="CH47" s="845" t="s">
        <v>798</v>
      </c>
      <c r="CI47" s="845" t="s">
        <v>798</v>
      </c>
      <c r="CJ47" s="845">
        <v>2.395591</v>
      </c>
      <c r="CK47" s="845">
        <v>1207.7048219999999</v>
      </c>
      <c r="CL47" s="845" t="s">
        <v>798</v>
      </c>
      <c r="CM47" s="845">
        <v>1307.06621</v>
      </c>
      <c r="CN47" s="845" t="s">
        <v>798</v>
      </c>
      <c r="CO47" s="845">
        <v>387.33054600000003</v>
      </c>
      <c r="CP47" s="845">
        <v>986.72098100000005</v>
      </c>
      <c r="CQ47" s="845">
        <v>0</v>
      </c>
      <c r="CR47" s="845">
        <v>0</v>
      </c>
      <c r="CS47" s="845">
        <v>12.730872</v>
      </c>
      <c r="CT47" s="845">
        <v>161.04009099999999</v>
      </c>
      <c r="CU47" s="845" t="s">
        <v>798</v>
      </c>
      <c r="CV47" s="845" t="s">
        <v>798</v>
      </c>
      <c r="CW47" s="845">
        <v>1807.907596</v>
      </c>
      <c r="CX47" s="845" t="s">
        <v>798</v>
      </c>
      <c r="CY47" s="845" t="s">
        <v>798</v>
      </c>
      <c r="CZ47" s="845" t="s">
        <v>798</v>
      </c>
      <c r="DA47" s="845" t="s">
        <v>798</v>
      </c>
      <c r="DB47" s="845" t="s">
        <v>798</v>
      </c>
      <c r="DC47" s="845" t="s">
        <v>798</v>
      </c>
      <c r="DD47" s="845">
        <v>64.461083000000002</v>
      </c>
      <c r="DE47" s="845" t="s">
        <v>798</v>
      </c>
      <c r="DF47" s="845" t="s">
        <v>798</v>
      </c>
      <c r="DG47" s="845">
        <v>85.284869999999998</v>
      </c>
      <c r="DH47" s="845" t="s">
        <v>798</v>
      </c>
      <c r="DI47" s="845" t="s">
        <v>798</v>
      </c>
      <c r="DJ47" s="845">
        <v>251.35777899999999</v>
      </c>
      <c r="DK47" s="845" t="s">
        <v>798</v>
      </c>
      <c r="DL47" s="845">
        <v>2.3271E-2</v>
      </c>
      <c r="DM47" s="845">
        <v>37.016418000000002</v>
      </c>
      <c r="DN47" s="845">
        <v>0.11978</v>
      </c>
      <c r="DO47" s="845" t="s">
        <v>798</v>
      </c>
      <c r="DP47" s="845" t="s">
        <v>798</v>
      </c>
      <c r="DQ47" s="845" t="s">
        <v>798</v>
      </c>
      <c r="DR47" s="845" t="s">
        <v>798</v>
      </c>
      <c r="DS47" s="845">
        <v>0</v>
      </c>
      <c r="DT47" s="845">
        <v>19</v>
      </c>
      <c r="DU47" s="845">
        <v>-285.10000000000002</v>
      </c>
      <c r="DV47" s="845">
        <v>-1.69</v>
      </c>
      <c r="DW47" s="845">
        <v>-1.72</v>
      </c>
      <c r="DX47" s="845">
        <v>25.75</v>
      </c>
      <c r="DY47" s="845">
        <v>-99999999</v>
      </c>
      <c r="DZ47" s="845">
        <v>0.72</v>
      </c>
      <c r="EA47" s="845">
        <v>6.48</v>
      </c>
      <c r="EB47" s="845">
        <v>8.16</v>
      </c>
      <c r="EC47" s="845">
        <v>0</v>
      </c>
      <c r="ED47" s="845" t="s">
        <v>798</v>
      </c>
      <c r="EE47" s="845" t="s">
        <v>798</v>
      </c>
      <c r="EF47" s="845">
        <v>4.2930000000000001</v>
      </c>
    </row>
    <row r="48" spans="1:136" x14ac:dyDescent="0.2">
      <c r="A48" s="845">
        <v>44</v>
      </c>
      <c r="B48" s="845">
        <v>8</v>
      </c>
      <c r="C48" s="845">
        <v>58.322736999999996</v>
      </c>
      <c r="D48" s="845">
        <v>-57.624226</v>
      </c>
      <c r="E48" s="845">
        <v>1509.740139</v>
      </c>
      <c r="F48" s="845">
        <v>42.941983999999998</v>
      </c>
      <c r="G48" s="845">
        <v>1</v>
      </c>
      <c r="H48" s="845">
        <v>8.9208999999999997E-2</v>
      </c>
      <c r="I48" s="845">
        <v>3.9288999999999998E-2</v>
      </c>
      <c r="J48" s="845">
        <v>0</v>
      </c>
      <c r="K48" s="845">
        <v>0</v>
      </c>
      <c r="L48" s="845">
        <v>3.9288999999999998E-2</v>
      </c>
      <c r="M48" s="845" t="s">
        <v>798</v>
      </c>
      <c r="N48" s="845">
        <v>1.4853E-2</v>
      </c>
      <c r="O48" s="845">
        <v>2.4469000000000001E-2</v>
      </c>
      <c r="P48" s="845">
        <v>0.37220399999999998</v>
      </c>
      <c r="Q48" s="845">
        <v>0.62779600000000002</v>
      </c>
      <c r="R48" s="845">
        <v>0.82788200000000001</v>
      </c>
      <c r="S48" s="845">
        <v>1</v>
      </c>
      <c r="T48" s="845">
        <v>326.35908000000001</v>
      </c>
      <c r="U48" s="845">
        <v>13.054363</v>
      </c>
      <c r="V48" s="845">
        <v>211.975673</v>
      </c>
      <c r="W48" s="845">
        <v>745.05619300000001</v>
      </c>
      <c r="X48" s="845">
        <v>26.762564999999999</v>
      </c>
      <c r="Y48" s="845">
        <v>29.297498999999998</v>
      </c>
      <c r="Z48" s="845">
        <v>78.578171999999995</v>
      </c>
      <c r="AA48" s="845" t="s">
        <v>798</v>
      </c>
      <c r="AB48" s="845" t="s">
        <v>798</v>
      </c>
      <c r="AC48" s="845" t="s">
        <v>798</v>
      </c>
      <c r="AD48" s="845" t="s">
        <v>798</v>
      </c>
      <c r="AE48" s="845" t="s">
        <v>798</v>
      </c>
      <c r="AF48" s="845" t="s">
        <v>798</v>
      </c>
      <c r="AG48" s="845" t="s">
        <v>798</v>
      </c>
      <c r="AH48" s="845">
        <v>102.48885</v>
      </c>
      <c r="AI48" s="845" t="s">
        <v>798</v>
      </c>
      <c r="AJ48" s="845" t="s">
        <v>798</v>
      </c>
      <c r="AK48" s="845">
        <v>0.28655000000000003</v>
      </c>
      <c r="AL48" s="845">
        <v>8.4559999999999996E-2</v>
      </c>
      <c r="AM48" s="845">
        <v>6.0330000000000002E-2</v>
      </c>
      <c r="AN48" s="845">
        <v>0.37389899999999998</v>
      </c>
      <c r="AO48" s="845">
        <v>0.243892</v>
      </c>
      <c r="AP48" s="845">
        <v>1</v>
      </c>
      <c r="AQ48" s="845" t="s">
        <v>798</v>
      </c>
      <c r="AR48" s="845" t="s">
        <v>798</v>
      </c>
      <c r="AS48" s="845" t="s">
        <v>798</v>
      </c>
      <c r="AT48" s="845" t="s">
        <v>798</v>
      </c>
      <c r="AU48" s="845">
        <v>8.9208999999999997E-2</v>
      </c>
      <c r="AV48" s="845">
        <v>91.2</v>
      </c>
      <c r="AW48" s="845">
        <v>-148.82422600000001</v>
      </c>
      <c r="AX48" s="845">
        <v>51.869689000000001</v>
      </c>
      <c r="AY48" s="845">
        <v>6.3274670000000004</v>
      </c>
      <c r="AZ48" s="845" t="s">
        <v>798</v>
      </c>
      <c r="BA48" s="845">
        <v>981.74074800000005</v>
      </c>
      <c r="BB48" s="845">
        <v>1.4647E-2</v>
      </c>
      <c r="BC48" s="845">
        <v>2.4469000000000001E-2</v>
      </c>
      <c r="BD48" s="845">
        <v>11.851278000000001</v>
      </c>
      <c r="BE48" s="845" t="s">
        <v>798</v>
      </c>
      <c r="BF48" s="845" t="s">
        <v>798</v>
      </c>
      <c r="BG48" s="845" t="s">
        <v>798</v>
      </c>
      <c r="BH48" s="845" t="s">
        <v>798</v>
      </c>
      <c r="BI48" s="845" t="s">
        <v>798</v>
      </c>
      <c r="BJ48" s="845" t="s">
        <v>798</v>
      </c>
      <c r="BK48" s="845" t="s">
        <v>798</v>
      </c>
      <c r="BL48" s="845">
        <v>37.626972000000002</v>
      </c>
      <c r="BM48" s="845" t="s">
        <v>798</v>
      </c>
      <c r="BN48" s="845">
        <v>273.02538099999998</v>
      </c>
      <c r="BO48" s="845">
        <v>382.41914400000002</v>
      </c>
      <c r="BP48" s="845">
        <v>440.04336999999998</v>
      </c>
      <c r="BQ48" s="845" t="s">
        <v>798</v>
      </c>
      <c r="BR48" s="845">
        <v>306.06338299999999</v>
      </c>
      <c r="BS48" s="845" t="s">
        <v>798</v>
      </c>
      <c r="BT48" s="845">
        <v>6.6524890000000001</v>
      </c>
      <c r="BU48" s="845" t="s">
        <v>798</v>
      </c>
      <c r="BV48" s="845">
        <v>0.668435</v>
      </c>
      <c r="BW48" s="845" t="s">
        <v>798</v>
      </c>
      <c r="BX48" s="845">
        <v>0.70133000000000001</v>
      </c>
      <c r="BY48" s="845" t="s">
        <v>798</v>
      </c>
      <c r="BZ48" s="845">
        <v>-14.148622</v>
      </c>
      <c r="CA48" s="845" t="s">
        <v>798</v>
      </c>
      <c r="CB48" s="845">
        <v>35.152597</v>
      </c>
      <c r="CC48" s="845" t="s">
        <v>798</v>
      </c>
      <c r="CD48" s="845" t="s">
        <v>798</v>
      </c>
      <c r="CE48" s="845" t="s">
        <v>798</v>
      </c>
      <c r="CF48" s="845" t="s">
        <v>798</v>
      </c>
      <c r="CG48" s="845" t="s">
        <v>798</v>
      </c>
      <c r="CH48" s="845" t="s">
        <v>798</v>
      </c>
      <c r="CI48" s="845" t="s">
        <v>798</v>
      </c>
      <c r="CJ48" s="845">
        <v>2.2288549999999998</v>
      </c>
      <c r="CK48" s="845">
        <v>1340.9765629999999</v>
      </c>
      <c r="CL48" s="845" t="s">
        <v>798</v>
      </c>
      <c r="CM48" s="845">
        <v>1377.4623899999999</v>
      </c>
      <c r="CN48" s="845" t="s">
        <v>798</v>
      </c>
      <c r="CO48" s="845">
        <v>337.958372</v>
      </c>
      <c r="CP48" s="845">
        <v>992.021117</v>
      </c>
      <c r="CQ48" s="845">
        <v>0</v>
      </c>
      <c r="CR48" s="845">
        <v>0</v>
      </c>
      <c r="CS48" s="845">
        <v>12.597538</v>
      </c>
      <c r="CT48" s="845">
        <v>158.31220300000001</v>
      </c>
      <c r="CU48" s="845" t="s">
        <v>798</v>
      </c>
      <c r="CV48" s="845" t="s">
        <v>798</v>
      </c>
      <c r="CW48" s="845">
        <v>1775.0989830000001</v>
      </c>
      <c r="CX48" s="845" t="s">
        <v>798</v>
      </c>
      <c r="CY48" s="845" t="s">
        <v>798</v>
      </c>
      <c r="CZ48" s="845" t="s">
        <v>798</v>
      </c>
      <c r="DA48" s="845" t="s">
        <v>798</v>
      </c>
      <c r="DB48" s="845" t="s">
        <v>798</v>
      </c>
      <c r="DC48" s="845" t="s">
        <v>798</v>
      </c>
      <c r="DD48" s="845">
        <v>71.620671999999999</v>
      </c>
      <c r="DE48" s="845" t="s">
        <v>798</v>
      </c>
      <c r="DF48" s="845" t="s">
        <v>798</v>
      </c>
      <c r="DG48" s="845">
        <v>85.786152000000001</v>
      </c>
      <c r="DH48" s="845" t="s">
        <v>798</v>
      </c>
      <c r="DI48" s="845" t="s">
        <v>798</v>
      </c>
      <c r="DJ48" s="845">
        <v>252.67343299999999</v>
      </c>
      <c r="DK48" s="845" t="s">
        <v>798</v>
      </c>
      <c r="DL48" s="845">
        <v>2.5773000000000001E-2</v>
      </c>
      <c r="DM48" s="845">
        <v>35.623184000000002</v>
      </c>
      <c r="DN48" s="845">
        <v>0.111443</v>
      </c>
      <c r="DO48" s="845" t="s">
        <v>798</v>
      </c>
      <c r="DP48" s="845" t="s">
        <v>798</v>
      </c>
      <c r="DQ48" s="845" t="s">
        <v>798</v>
      </c>
      <c r="DR48" s="845" t="s">
        <v>798</v>
      </c>
      <c r="DS48" s="845">
        <v>0</v>
      </c>
      <c r="DT48" s="845">
        <v>20</v>
      </c>
      <c r="DU48" s="845">
        <v>-297.92</v>
      </c>
      <c r="DV48" s="845">
        <v>-2.1</v>
      </c>
      <c r="DW48" s="845">
        <v>-2.13</v>
      </c>
      <c r="DX48" s="845">
        <v>23.6</v>
      </c>
      <c r="DY48" s="845">
        <v>-99999999</v>
      </c>
      <c r="DZ48" s="845">
        <v>0.67</v>
      </c>
      <c r="EA48" s="845">
        <v>6.35</v>
      </c>
      <c r="EB48" s="845">
        <v>8.0299999999999994</v>
      </c>
      <c r="EC48" s="845">
        <v>0</v>
      </c>
      <c r="ED48" s="845" t="s">
        <v>798</v>
      </c>
      <c r="EE48" s="845" t="s">
        <v>798</v>
      </c>
      <c r="EF48" s="845">
        <v>3.7629999999999999</v>
      </c>
    </row>
    <row r="49" spans="1:136" x14ac:dyDescent="0.2">
      <c r="A49" s="845">
        <v>45</v>
      </c>
      <c r="B49" s="845">
        <v>9</v>
      </c>
      <c r="C49" s="845">
        <v>72.915019000000001</v>
      </c>
      <c r="D49" s="845">
        <v>-52.533850999999999</v>
      </c>
      <c r="E49" s="845">
        <v>1457.2062880000001</v>
      </c>
      <c r="F49" s="845">
        <v>45.330958000000003</v>
      </c>
      <c r="G49" s="845">
        <v>1</v>
      </c>
      <c r="H49" s="845">
        <v>0.138348</v>
      </c>
      <c r="I49" s="845">
        <v>5.8576000000000003E-2</v>
      </c>
      <c r="J49" s="845">
        <v>0</v>
      </c>
      <c r="K49" s="845">
        <v>0</v>
      </c>
      <c r="L49" s="845">
        <v>5.8576000000000003E-2</v>
      </c>
      <c r="M49" s="845" t="s">
        <v>798</v>
      </c>
      <c r="N49" s="845">
        <v>1.4775999999999999E-2</v>
      </c>
      <c r="O49" s="845">
        <v>4.3545E-2</v>
      </c>
      <c r="P49" s="845">
        <v>0.44058999999999998</v>
      </c>
      <c r="Q49" s="845">
        <v>0.55940999999999996</v>
      </c>
      <c r="R49" s="845">
        <v>0.82202500000000001</v>
      </c>
      <c r="S49" s="845">
        <v>1</v>
      </c>
      <c r="T49" s="845">
        <v>344.51528500000001</v>
      </c>
      <c r="U49" s="845">
        <v>13.780611</v>
      </c>
      <c r="V49" s="845">
        <v>212.888171</v>
      </c>
      <c r="W49" s="845">
        <v>761.07830899999999</v>
      </c>
      <c r="X49" s="845">
        <v>41.504415999999999</v>
      </c>
      <c r="Y49" s="845">
        <v>44.386560000000003</v>
      </c>
      <c r="Z49" s="845">
        <v>117.151872</v>
      </c>
      <c r="AA49" s="845" t="s">
        <v>798</v>
      </c>
      <c r="AB49" s="845" t="s">
        <v>798</v>
      </c>
      <c r="AC49" s="845" t="s">
        <v>798</v>
      </c>
      <c r="AD49" s="845" t="s">
        <v>798</v>
      </c>
      <c r="AE49" s="845" t="s">
        <v>798</v>
      </c>
      <c r="AF49" s="845" t="s">
        <v>798</v>
      </c>
      <c r="AG49" s="845" t="s">
        <v>798</v>
      </c>
      <c r="AH49" s="845">
        <v>102.617312</v>
      </c>
      <c r="AI49" s="845" t="s">
        <v>798</v>
      </c>
      <c r="AJ49" s="845" t="s">
        <v>798</v>
      </c>
      <c r="AK49" s="845">
        <v>0.15477099999999999</v>
      </c>
      <c r="AL49" s="845">
        <v>0.10041799999999999</v>
      </c>
      <c r="AM49" s="845">
        <v>8.4875999999999993E-2</v>
      </c>
      <c r="AN49" s="845">
        <v>0.37696200000000002</v>
      </c>
      <c r="AO49" s="845">
        <v>0.24706900000000001</v>
      </c>
      <c r="AP49" s="845">
        <v>1</v>
      </c>
      <c r="AQ49" s="845" t="s">
        <v>798</v>
      </c>
      <c r="AR49" s="845" t="s">
        <v>798</v>
      </c>
      <c r="AS49" s="845" t="s">
        <v>798</v>
      </c>
      <c r="AT49" s="845" t="s">
        <v>798</v>
      </c>
      <c r="AU49" s="845">
        <v>0.138348</v>
      </c>
      <c r="AV49" s="845">
        <v>91.2</v>
      </c>
      <c r="AW49" s="845">
        <v>-143.73385099999999</v>
      </c>
      <c r="AX49" s="845">
        <v>55.145505</v>
      </c>
      <c r="AY49" s="845">
        <v>6.3355189999999997</v>
      </c>
      <c r="AZ49" s="845" t="s">
        <v>798</v>
      </c>
      <c r="BA49" s="845">
        <v>971.91198299999996</v>
      </c>
      <c r="BB49" s="845">
        <v>1.4853E-2</v>
      </c>
      <c r="BC49" s="845">
        <v>4.3545E-2</v>
      </c>
      <c r="BD49" s="845">
        <v>17.501458</v>
      </c>
      <c r="BE49" s="845" t="s">
        <v>798</v>
      </c>
      <c r="BF49" s="845" t="s">
        <v>798</v>
      </c>
      <c r="BG49" s="845" t="s">
        <v>798</v>
      </c>
      <c r="BH49" s="845" t="s">
        <v>798</v>
      </c>
      <c r="BI49" s="845" t="s">
        <v>798</v>
      </c>
      <c r="BJ49" s="845" t="s">
        <v>798</v>
      </c>
      <c r="BK49" s="845" t="s">
        <v>798</v>
      </c>
      <c r="BL49" s="845">
        <v>41.174238000000003</v>
      </c>
      <c r="BM49" s="845" t="s">
        <v>798</v>
      </c>
      <c r="BN49" s="845">
        <v>255.92620500000001</v>
      </c>
      <c r="BO49" s="845">
        <v>430.40626099999997</v>
      </c>
      <c r="BP49" s="845">
        <v>482.940111</v>
      </c>
      <c r="BQ49" s="845" t="s">
        <v>798</v>
      </c>
      <c r="BR49" s="845">
        <v>276.23350799999997</v>
      </c>
      <c r="BS49" s="845" t="s">
        <v>798</v>
      </c>
      <c r="BT49" s="845">
        <v>6.6057550000000003</v>
      </c>
      <c r="BU49" s="845" t="s">
        <v>798</v>
      </c>
      <c r="BV49" s="845">
        <v>1.3618619999999999</v>
      </c>
      <c r="BW49" s="845" t="s">
        <v>798</v>
      </c>
      <c r="BX49" s="845">
        <v>1.4077299999999999</v>
      </c>
      <c r="BY49" s="845" t="s">
        <v>798</v>
      </c>
      <c r="BZ49" s="845">
        <v>-24.860313999999999</v>
      </c>
      <c r="CA49" s="845" t="s">
        <v>798</v>
      </c>
      <c r="CB49" s="845">
        <v>35.197327999999999</v>
      </c>
      <c r="CC49" s="845" t="s">
        <v>798</v>
      </c>
      <c r="CD49" s="845" t="s">
        <v>798</v>
      </c>
      <c r="CE49" s="845" t="s">
        <v>798</v>
      </c>
      <c r="CF49" s="845" t="s">
        <v>798</v>
      </c>
      <c r="CG49" s="845" t="s">
        <v>798</v>
      </c>
      <c r="CH49" s="845" t="s">
        <v>798</v>
      </c>
      <c r="CI49" s="845" t="s">
        <v>798</v>
      </c>
      <c r="CJ49" s="845">
        <v>2.9879739999999999</v>
      </c>
      <c r="CK49" s="845">
        <v>0</v>
      </c>
      <c r="CL49" s="845" t="s">
        <v>798</v>
      </c>
      <c r="CM49" s="845">
        <v>1462.292827</v>
      </c>
      <c r="CN49" s="845" t="s">
        <v>798</v>
      </c>
      <c r="CO49" s="845">
        <v>304.52517699999999</v>
      </c>
      <c r="CP49" s="845">
        <v>961.57110399999999</v>
      </c>
      <c r="CQ49" s="845">
        <v>0</v>
      </c>
      <c r="CR49" s="845">
        <v>0</v>
      </c>
      <c r="CS49" s="845">
        <v>12.777595</v>
      </c>
      <c r="CT49" s="845">
        <v>135.56393199999999</v>
      </c>
      <c r="CU49" s="845" t="s">
        <v>798</v>
      </c>
      <c r="CV49" s="845" t="s">
        <v>798</v>
      </c>
      <c r="CW49" s="845">
        <v>1763.0870090000001</v>
      </c>
      <c r="CX49" s="845" t="s">
        <v>798</v>
      </c>
      <c r="CY49" s="845" t="s">
        <v>798</v>
      </c>
      <c r="CZ49" s="845" t="s">
        <v>798</v>
      </c>
      <c r="DA49" s="845" t="s">
        <v>798</v>
      </c>
      <c r="DB49" s="845" t="s">
        <v>798</v>
      </c>
      <c r="DC49" s="845" t="s">
        <v>798</v>
      </c>
      <c r="DD49" s="845">
        <v>69.788818000000006</v>
      </c>
      <c r="DE49" s="845" t="s">
        <v>798</v>
      </c>
      <c r="DF49" s="845" t="s">
        <v>798</v>
      </c>
      <c r="DG49" s="845">
        <v>79.871786999999998</v>
      </c>
      <c r="DH49" s="845" t="s">
        <v>798</v>
      </c>
      <c r="DI49" s="845" t="s">
        <v>798</v>
      </c>
      <c r="DJ49" s="845">
        <v>259.72867200000002</v>
      </c>
      <c r="DK49" s="845" t="s">
        <v>798</v>
      </c>
      <c r="DL49" s="845">
        <v>6.4894999999999994E-2</v>
      </c>
      <c r="DM49" s="845">
        <v>36.603391999999999</v>
      </c>
      <c r="DN49" s="845">
        <v>0.149399</v>
      </c>
      <c r="DO49" s="845" t="s">
        <v>798</v>
      </c>
      <c r="DP49" s="845" t="s">
        <v>798</v>
      </c>
      <c r="DQ49" s="845" t="s">
        <v>798</v>
      </c>
      <c r="DR49" s="845" t="s">
        <v>798</v>
      </c>
      <c r="DS49" s="845">
        <v>0</v>
      </c>
      <c r="DT49" s="845">
        <v>21</v>
      </c>
      <c r="DU49" s="845">
        <v>-309.7</v>
      </c>
      <c r="DV49" s="845">
        <v>-2.4700000000000002</v>
      </c>
      <c r="DW49" s="845">
        <v>-2.5</v>
      </c>
      <c r="DX49" s="845">
        <v>21.63</v>
      </c>
      <c r="DY49" s="845">
        <v>-99999999</v>
      </c>
      <c r="DZ49" s="845">
        <v>0.63</v>
      </c>
      <c r="EA49" s="845">
        <v>6.22</v>
      </c>
      <c r="EB49" s="845">
        <v>7.91</v>
      </c>
      <c r="EC49" s="845">
        <v>0</v>
      </c>
      <c r="ED49" s="845" t="s">
        <v>798</v>
      </c>
      <c r="EE49" s="845" t="s">
        <v>798</v>
      </c>
      <c r="EF49" s="845">
        <v>4.33</v>
      </c>
    </row>
    <row r="50" spans="1:136" x14ac:dyDescent="0.2">
      <c r="A50" s="845">
        <v>46</v>
      </c>
      <c r="B50" s="845">
        <v>10</v>
      </c>
      <c r="C50" s="845">
        <v>103.42292399999999</v>
      </c>
      <c r="D50" s="845">
        <v>-26.746586000000001</v>
      </c>
      <c r="E50" s="845">
        <v>1430.4597020000001</v>
      </c>
      <c r="F50" s="845">
        <v>50.556547999999999</v>
      </c>
      <c r="G50" s="845">
        <v>1</v>
      </c>
      <c r="H50" s="845">
        <v>0.15436800000000001</v>
      </c>
      <c r="I50" s="845">
        <v>6.5030000000000004E-2</v>
      </c>
      <c r="J50" s="845">
        <v>0</v>
      </c>
      <c r="K50" s="845">
        <v>0</v>
      </c>
      <c r="L50" s="845">
        <v>6.5030000000000004E-2</v>
      </c>
      <c r="M50" s="845" t="s">
        <v>798</v>
      </c>
      <c r="N50" s="845">
        <v>1.4527999999999999E-2</v>
      </c>
      <c r="O50" s="845">
        <v>5.0082000000000002E-2</v>
      </c>
      <c r="P50" s="845">
        <v>0.50483299999999998</v>
      </c>
      <c r="Q50" s="845">
        <v>0.49516700000000002</v>
      </c>
      <c r="R50" s="845">
        <v>0.82829900000000001</v>
      </c>
      <c r="S50" s="845">
        <v>1</v>
      </c>
      <c r="T50" s="845">
        <v>384.22976699999998</v>
      </c>
      <c r="U50" s="845">
        <v>15.369191000000001</v>
      </c>
      <c r="V50" s="845">
        <v>220.26340200000001</v>
      </c>
      <c r="W50" s="845">
        <v>759.26575600000001</v>
      </c>
      <c r="X50" s="845">
        <v>46.310518000000002</v>
      </c>
      <c r="Y50" s="845">
        <v>49.056040000000003</v>
      </c>
      <c r="Z50" s="845">
        <v>130.06044499999999</v>
      </c>
      <c r="AA50" s="845" t="s">
        <v>798</v>
      </c>
      <c r="AB50" s="845" t="s">
        <v>798</v>
      </c>
      <c r="AC50" s="845" t="s">
        <v>798</v>
      </c>
      <c r="AD50" s="845" t="s">
        <v>798</v>
      </c>
      <c r="AE50" s="845" t="s">
        <v>798</v>
      </c>
      <c r="AF50" s="845" t="s">
        <v>798</v>
      </c>
      <c r="AG50" s="845" t="s">
        <v>798</v>
      </c>
      <c r="AH50" s="845">
        <v>102.79429</v>
      </c>
      <c r="AI50" s="845" t="s">
        <v>798</v>
      </c>
      <c r="AJ50" s="845" t="s">
        <v>798</v>
      </c>
      <c r="AK50" s="845">
        <v>8.9339999999999992E-3</v>
      </c>
      <c r="AL50" s="845">
        <v>0.126722</v>
      </c>
      <c r="AM50" s="845">
        <v>0.12559000000000001</v>
      </c>
      <c r="AN50" s="845">
        <v>0.38326500000000002</v>
      </c>
      <c r="AO50" s="845">
        <v>0.24820600000000001</v>
      </c>
      <c r="AP50" s="845">
        <v>1</v>
      </c>
      <c r="AQ50" s="845" t="s">
        <v>798</v>
      </c>
      <c r="AR50" s="845" t="s">
        <v>798</v>
      </c>
      <c r="AS50" s="845" t="s">
        <v>798</v>
      </c>
      <c r="AT50" s="845" t="s">
        <v>798</v>
      </c>
      <c r="AU50" s="845">
        <v>0.15436800000000001</v>
      </c>
      <c r="AV50" s="845">
        <v>91.2</v>
      </c>
      <c r="AW50" s="845">
        <v>-117.946586</v>
      </c>
      <c r="AX50" s="845">
        <v>61.036610000000003</v>
      </c>
      <c r="AY50" s="845">
        <v>6.6016529999999998</v>
      </c>
      <c r="AZ50" s="845" t="s">
        <v>798</v>
      </c>
      <c r="BA50" s="845">
        <v>999.36300100000005</v>
      </c>
      <c r="BB50" s="845">
        <v>1.4775999999999999E-2</v>
      </c>
      <c r="BC50" s="845">
        <v>5.0082000000000002E-2</v>
      </c>
      <c r="BD50" s="845">
        <v>30.686578000000001</v>
      </c>
      <c r="BE50" s="845" t="s">
        <v>798</v>
      </c>
      <c r="BF50" s="845" t="s">
        <v>798</v>
      </c>
      <c r="BG50" s="845" t="s">
        <v>798</v>
      </c>
      <c r="BH50" s="845" t="s">
        <v>798</v>
      </c>
      <c r="BI50" s="845" t="s">
        <v>798</v>
      </c>
      <c r="BJ50" s="845" t="s">
        <v>798</v>
      </c>
      <c r="BK50" s="845" t="s">
        <v>798</v>
      </c>
      <c r="BL50" s="845">
        <v>47.563509000000003</v>
      </c>
      <c r="BM50" s="845" t="s">
        <v>798</v>
      </c>
      <c r="BN50" s="845">
        <v>230.74553299999999</v>
      </c>
      <c r="BO50" s="845">
        <v>479.59632499999998</v>
      </c>
      <c r="BP50" s="845">
        <v>506.34291100000002</v>
      </c>
      <c r="BQ50" s="845" t="s">
        <v>798</v>
      </c>
      <c r="BR50" s="845">
        <v>235.568342</v>
      </c>
      <c r="BS50" s="845" t="s">
        <v>798</v>
      </c>
      <c r="BT50" s="845">
        <v>6.5849080000000004</v>
      </c>
      <c r="BU50" s="845" t="s">
        <v>798</v>
      </c>
      <c r="BV50" s="845">
        <v>2.5978509999999999</v>
      </c>
      <c r="BW50" s="845" t="s">
        <v>798</v>
      </c>
      <c r="BX50" s="845">
        <v>2.6746660000000002</v>
      </c>
      <c r="BY50" s="845" t="s">
        <v>798</v>
      </c>
      <c r="BZ50" s="845">
        <v>-35.915973999999999</v>
      </c>
      <c r="CA50" s="845" t="s">
        <v>798</v>
      </c>
      <c r="CB50" s="845">
        <v>36.675848999999999</v>
      </c>
      <c r="CC50" s="845" t="s">
        <v>798</v>
      </c>
      <c r="CD50" s="845" t="s">
        <v>798</v>
      </c>
      <c r="CE50" s="845" t="s">
        <v>798</v>
      </c>
      <c r="CF50" s="845" t="s">
        <v>798</v>
      </c>
      <c r="CG50" s="845" t="s">
        <v>798</v>
      </c>
      <c r="CH50" s="845" t="s">
        <v>798</v>
      </c>
      <c r="CI50" s="845" t="s">
        <v>798</v>
      </c>
      <c r="CJ50" s="845">
        <v>4.2756230000000004</v>
      </c>
      <c r="CK50" s="845" t="s">
        <v>798</v>
      </c>
      <c r="CL50" s="845" t="s">
        <v>798</v>
      </c>
      <c r="CM50" s="845">
        <v>1565.491906</v>
      </c>
      <c r="CN50" s="845" t="s">
        <v>798</v>
      </c>
      <c r="CO50" s="845">
        <v>301.82289200000002</v>
      </c>
      <c r="CP50" s="845">
        <v>901.43732999999997</v>
      </c>
      <c r="CQ50" s="845">
        <v>0</v>
      </c>
      <c r="CR50" s="845">
        <v>0</v>
      </c>
      <c r="CS50" s="845">
        <v>12.969376</v>
      </c>
      <c r="CT50" s="845">
        <v>113.31804700000001</v>
      </c>
      <c r="CU50" s="845" t="s">
        <v>798</v>
      </c>
      <c r="CV50" s="845" t="s">
        <v>798</v>
      </c>
      <c r="CW50" s="845">
        <v>1786.5990609999999</v>
      </c>
      <c r="CX50" s="845" t="s">
        <v>798</v>
      </c>
      <c r="CY50" s="845" t="s">
        <v>798</v>
      </c>
      <c r="CZ50" s="845" t="s">
        <v>798</v>
      </c>
      <c r="DA50" s="845" t="s">
        <v>798</v>
      </c>
      <c r="DB50" s="845" t="s">
        <v>798</v>
      </c>
      <c r="DC50" s="845" t="s">
        <v>798</v>
      </c>
      <c r="DD50" s="845">
        <v>64.651753999999997</v>
      </c>
      <c r="DE50" s="845" t="s">
        <v>798</v>
      </c>
      <c r="DF50" s="845" t="s">
        <v>798</v>
      </c>
      <c r="DG50" s="845">
        <v>75.428016999999997</v>
      </c>
      <c r="DH50" s="845" t="s">
        <v>798</v>
      </c>
      <c r="DI50" s="845" t="s">
        <v>798</v>
      </c>
      <c r="DJ50" s="845">
        <v>233.256168</v>
      </c>
      <c r="DK50" s="845" t="s">
        <v>798</v>
      </c>
      <c r="DL50" s="845">
        <v>0.13072900000000001</v>
      </c>
      <c r="DM50" s="845">
        <v>38.203654999999998</v>
      </c>
      <c r="DN50" s="845">
        <v>0.213781</v>
      </c>
      <c r="DO50" s="845" t="s">
        <v>798</v>
      </c>
      <c r="DP50" s="845" t="s">
        <v>798</v>
      </c>
      <c r="DQ50" s="845" t="s">
        <v>798</v>
      </c>
      <c r="DR50" s="845" t="s">
        <v>798</v>
      </c>
      <c r="DS50" s="845">
        <v>0</v>
      </c>
      <c r="DT50" s="845">
        <v>22</v>
      </c>
      <c r="DU50" s="845">
        <v>-320.54000000000002</v>
      </c>
      <c r="DV50" s="845">
        <v>-2.81</v>
      </c>
      <c r="DW50" s="845">
        <v>-2.84</v>
      </c>
      <c r="DX50" s="845">
        <v>19.82</v>
      </c>
      <c r="DY50" s="845">
        <v>-99999999</v>
      </c>
      <c r="DZ50" s="845">
        <v>0.57999999999999996</v>
      </c>
      <c r="EA50" s="845">
        <v>6.11</v>
      </c>
      <c r="EB50" s="845">
        <v>7.8</v>
      </c>
      <c r="EC50" s="845">
        <v>0</v>
      </c>
      <c r="ED50" s="845" t="s">
        <v>798</v>
      </c>
      <c r="EE50" s="845" t="s">
        <v>798</v>
      </c>
      <c r="EF50" s="845">
        <v>5.3940000000000001</v>
      </c>
    </row>
    <row r="51" spans="1:136" x14ac:dyDescent="0.2">
      <c r="A51" s="845">
        <v>47</v>
      </c>
      <c r="B51" s="845">
        <v>11</v>
      </c>
      <c r="C51" s="845">
        <v>142.792361</v>
      </c>
      <c r="D51" s="845">
        <v>35.795853999999999</v>
      </c>
      <c r="E51" s="845">
        <v>1466.255557</v>
      </c>
      <c r="F51" s="845">
        <v>57.357067999999998</v>
      </c>
      <c r="G51" s="845">
        <v>1</v>
      </c>
      <c r="H51" s="845">
        <v>0.122266</v>
      </c>
      <c r="I51" s="845">
        <v>3.6699000000000002E-2</v>
      </c>
      <c r="J51" s="845">
        <v>0</v>
      </c>
      <c r="K51" s="845">
        <v>0</v>
      </c>
      <c r="L51" s="845">
        <v>3.6699000000000002E-2</v>
      </c>
      <c r="M51" s="845" t="s">
        <v>798</v>
      </c>
      <c r="N51" s="845">
        <v>1.4432E-2</v>
      </c>
      <c r="O51" s="845">
        <v>2.1999999999999999E-2</v>
      </c>
      <c r="P51" s="845">
        <v>0.53859199999999996</v>
      </c>
      <c r="Q51" s="845">
        <v>0.46140799999999998</v>
      </c>
      <c r="R51" s="845">
        <v>0.82918800000000004</v>
      </c>
      <c r="S51" s="845">
        <v>1</v>
      </c>
      <c r="T51" s="845">
        <v>435.91371900000001</v>
      </c>
      <c r="U51" s="845">
        <v>17.436548999999999</v>
      </c>
      <c r="V51" s="845">
        <v>233.15979999999999</v>
      </c>
      <c r="W51" s="845">
        <v>728.52298599999995</v>
      </c>
      <c r="X51" s="845">
        <v>36.679772</v>
      </c>
      <c r="Y51" s="845">
        <v>26.541433000000001</v>
      </c>
      <c r="Z51" s="845">
        <v>73.397642000000005</v>
      </c>
      <c r="AA51" s="845" t="s">
        <v>798</v>
      </c>
      <c r="AB51" s="845" t="s">
        <v>798</v>
      </c>
      <c r="AC51" s="845" t="s">
        <v>798</v>
      </c>
      <c r="AD51" s="845" t="s">
        <v>798</v>
      </c>
      <c r="AE51" s="845" t="s">
        <v>798</v>
      </c>
      <c r="AF51" s="845" t="s">
        <v>798</v>
      </c>
      <c r="AG51" s="845" t="s">
        <v>798</v>
      </c>
      <c r="AH51" s="845">
        <v>102.834703</v>
      </c>
      <c r="AI51" s="845" t="s">
        <v>798</v>
      </c>
      <c r="AJ51" s="845" t="s">
        <v>798</v>
      </c>
      <c r="AK51" s="845">
        <v>6.3900000000000003E-4</v>
      </c>
      <c r="AL51" s="845">
        <v>0.17102999999999999</v>
      </c>
      <c r="AM51" s="845">
        <v>0.17091999999999999</v>
      </c>
      <c r="AN51" s="845">
        <v>0.37710900000000003</v>
      </c>
      <c r="AO51" s="845">
        <v>0.24995600000000001</v>
      </c>
      <c r="AP51" s="845">
        <v>1</v>
      </c>
      <c r="AQ51" s="845" t="s">
        <v>798</v>
      </c>
      <c r="AR51" s="845" t="s">
        <v>798</v>
      </c>
      <c r="AS51" s="845" t="s">
        <v>798</v>
      </c>
      <c r="AT51" s="845" t="s">
        <v>798</v>
      </c>
      <c r="AU51" s="845">
        <v>0.122266</v>
      </c>
      <c r="AV51" s="845">
        <v>91.2</v>
      </c>
      <c r="AW51" s="845">
        <v>-55.404145999999997</v>
      </c>
      <c r="AX51" s="845">
        <v>69.172608999999994</v>
      </c>
      <c r="AY51" s="845">
        <v>7.0292089999999998</v>
      </c>
      <c r="AZ51" s="845" t="s">
        <v>798</v>
      </c>
      <c r="BA51" s="845">
        <v>1067.1773209999999</v>
      </c>
      <c r="BB51" s="845">
        <v>1.4527999999999999E-2</v>
      </c>
      <c r="BC51" s="845">
        <v>2.1999999999999999E-2</v>
      </c>
      <c r="BD51" s="845">
        <v>59.559089999999998</v>
      </c>
      <c r="BE51" s="845" t="s">
        <v>798</v>
      </c>
      <c r="BF51" s="845" t="s">
        <v>798</v>
      </c>
      <c r="BG51" s="845" t="s">
        <v>798</v>
      </c>
      <c r="BH51" s="845" t="s">
        <v>798</v>
      </c>
      <c r="BI51" s="845" t="s">
        <v>798</v>
      </c>
      <c r="BJ51" s="845" t="s">
        <v>798</v>
      </c>
      <c r="BK51" s="845" t="s">
        <v>798</v>
      </c>
      <c r="BL51" s="845">
        <v>53.465242000000003</v>
      </c>
      <c r="BM51" s="845" t="s">
        <v>798</v>
      </c>
      <c r="BN51" s="845">
        <v>217.518394</v>
      </c>
      <c r="BO51" s="845">
        <v>499.13492300000001</v>
      </c>
      <c r="BP51" s="845">
        <v>463.33906899999999</v>
      </c>
      <c r="BQ51" s="845" t="s">
        <v>798</v>
      </c>
      <c r="BR51" s="845">
        <v>212.10634300000001</v>
      </c>
      <c r="BS51" s="845" t="s">
        <v>798</v>
      </c>
      <c r="BT51" s="845">
        <v>6.5016100000000003</v>
      </c>
      <c r="BU51" s="845" t="s">
        <v>798</v>
      </c>
      <c r="BV51" s="845">
        <v>3.7183830000000002</v>
      </c>
      <c r="BW51" s="845" t="s">
        <v>798</v>
      </c>
      <c r="BX51" s="845">
        <v>3.8888210000000001</v>
      </c>
      <c r="BY51" s="845" t="s">
        <v>798</v>
      </c>
      <c r="BZ51" s="845">
        <v>-36.127198999999997</v>
      </c>
      <c r="CA51" s="845" t="s">
        <v>798</v>
      </c>
      <c r="CB51" s="845">
        <v>39.051163000000003</v>
      </c>
      <c r="CC51" s="845" t="s">
        <v>798</v>
      </c>
      <c r="CD51" s="845" t="s">
        <v>798</v>
      </c>
      <c r="CE51" s="845" t="s">
        <v>798</v>
      </c>
      <c r="CF51" s="845" t="s">
        <v>798</v>
      </c>
      <c r="CG51" s="845" t="s">
        <v>798</v>
      </c>
      <c r="CH51" s="845" t="s">
        <v>798</v>
      </c>
      <c r="CI51" s="845" t="s">
        <v>798</v>
      </c>
      <c r="CJ51" s="845">
        <v>5.6200700000000001</v>
      </c>
      <c r="CK51" s="845" t="s">
        <v>798</v>
      </c>
      <c r="CL51" s="845" t="s">
        <v>798</v>
      </c>
      <c r="CM51" s="845">
        <v>1685.4320290000001</v>
      </c>
      <c r="CN51" s="845" t="s">
        <v>798</v>
      </c>
      <c r="CO51" s="845">
        <v>336.24426299999999</v>
      </c>
      <c r="CP51" s="845">
        <v>835.03725499999996</v>
      </c>
      <c r="CQ51" s="845">
        <v>0</v>
      </c>
      <c r="CR51" s="845">
        <v>0</v>
      </c>
      <c r="CS51" s="845">
        <v>13.095912</v>
      </c>
      <c r="CT51" s="845">
        <v>109.27962100000001</v>
      </c>
      <c r="CU51" s="845" t="s">
        <v>798</v>
      </c>
      <c r="CV51" s="845" t="s">
        <v>798</v>
      </c>
      <c r="CW51" s="845">
        <v>1850.325871</v>
      </c>
      <c r="CX51" s="845" t="s">
        <v>798</v>
      </c>
      <c r="CY51" s="845" t="s">
        <v>798</v>
      </c>
      <c r="CZ51" s="845" t="s">
        <v>798</v>
      </c>
      <c r="DA51" s="845" t="s">
        <v>798</v>
      </c>
      <c r="DB51" s="845" t="s">
        <v>798</v>
      </c>
      <c r="DC51" s="845" t="s">
        <v>798</v>
      </c>
      <c r="DD51" s="845">
        <v>60.829858999999999</v>
      </c>
      <c r="DE51" s="845" t="s">
        <v>798</v>
      </c>
      <c r="DF51" s="845" t="s">
        <v>798</v>
      </c>
      <c r="DG51" s="845">
        <v>75.632159000000001</v>
      </c>
      <c r="DH51" s="845" t="s">
        <v>798</v>
      </c>
      <c r="DI51" s="845" t="s">
        <v>798</v>
      </c>
      <c r="DJ51" s="845">
        <v>244.256406</v>
      </c>
      <c r="DK51" s="845" t="s">
        <v>798</v>
      </c>
      <c r="DL51" s="845">
        <v>0.14577599999999999</v>
      </c>
      <c r="DM51" s="845">
        <v>40.827635999999998</v>
      </c>
      <c r="DN51" s="845">
        <v>0.281003</v>
      </c>
      <c r="DO51" s="845" t="s">
        <v>798</v>
      </c>
      <c r="DP51" s="845" t="s">
        <v>798</v>
      </c>
      <c r="DQ51" s="845" t="s">
        <v>798</v>
      </c>
      <c r="DR51" s="845" t="s">
        <v>798</v>
      </c>
      <c r="DS51" s="845">
        <v>0</v>
      </c>
      <c r="DT51" s="845">
        <v>23</v>
      </c>
      <c r="DU51" s="845">
        <v>-330.52</v>
      </c>
      <c r="DV51" s="845">
        <v>-3.12</v>
      </c>
      <c r="DW51" s="845">
        <v>-3.16</v>
      </c>
      <c r="DX51" s="845">
        <v>18.149999999999999</v>
      </c>
      <c r="DY51" s="845">
        <v>-99999999</v>
      </c>
      <c r="DZ51" s="845">
        <v>0.54</v>
      </c>
      <c r="EA51" s="845">
        <v>6.01</v>
      </c>
      <c r="EB51" s="845">
        <v>7.69</v>
      </c>
      <c r="EC51" s="845">
        <v>0</v>
      </c>
      <c r="ED51" s="845" t="s">
        <v>798</v>
      </c>
      <c r="EE51" s="845" t="s">
        <v>798</v>
      </c>
      <c r="EF51" s="845">
        <v>6.67</v>
      </c>
    </row>
    <row r="52" spans="1:136" x14ac:dyDescent="0.2">
      <c r="A52" s="845">
        <v>48</v>
      </c>
      <c r="B52" s="845">
        <v>12</v>
      </c>
      <c r="C52" s="845">
        <v>177.75871000000001</v>
      </c>
      <c r="D52" s="845">
        <v>78.720174</v>
      </c>
      <c r="E52" s="845">
        <v>1544.975731</v>
      </c>
      <c r="F52" s="845">
        <v>63.484197000000002</v>
      </c>
      <c r="G52" s="845">
        <v>1</v>
      </c>
      <c r="H52" s="845">
        <v>0.11022700000000001</v>
      </c>
      <c r="I52" s="845">
        <v>2.7102999999999999E-2</v>
      </c>
      <c r="J52" s="845">
        <v>0</v>
      </c>
      <c r="K52" s="845">
        <v>0</v>
      </c>
      <c r="L52" s="845">
        <v>2.7102999999999999E-2</v>
      </c>
      <c r="M52" s="845" t="s">
        <v>798</v>
      </c>
      <c r="N52" s="845">
        <v>1.4500000000000001E-2</v>
      </c>
      <c r="O52" s="845">
        <v>1.2520999999999999E-2</v>
      </c>
      <c r="P52" s="845">
        <v>0.53347599999999995</v>
      </c>
      <c r="Q52" s="845">
        <v>0.46652399999999999</v>
      </c>
      <c r="R52" s="845">
        <v>0.84973900000000002</v>
      </c>
      <c r="S52" s="845">
        <v>1</v>
      </c>
      <c r="T52" s="845">
        <v>482.479895</v>
      </c>
      <c r="U52" s="845">
        <v>19.299195999999998</v>
      </c>
      <c r="V52" s="845">
        <v>245.77340000000001</v>
      </c>
      <c r="W52" s="845">
        <v>702.20629099999996</v>
      </c>
      <c r="X52" s="845">
        <v>33.068145000000001</v>
      </c>
      <c r="Y52" s="845">
        <v>18.974274999999999</v>
      </c>
      <c r="Z52" s="845">
        <v>54.20635</v>
      </c>
      <c r="AA52" s="845" t="s">
        <v>798</v>
      </c>
      <c r="AB52" s="845" t="s">
        <v>798</v>
      </c>
      <c r="AC52" s="845" t="s">
        <v>798</v>
      </c>
      <c r="AD52" s="845" t="s">
        <v>798</v>
      </c>
      <c r="AE52" s="845" t="s">
        <v>798</v>
      </c>
      <c r="AF52" s="845" t="s">
        <v>798</v>
      </c>
      <c r="AG52" s="845" t="s">
        <v>798</v>
      </c>
      <c r="AH52" s="845">
        <v>102.811914</v>
      </c>
      <c r="AI52" s="845" t="s">
        <v>798</v>
      </c>
      <c r="AJ52" s="845" t="s">
        <v>798</v>
      </c>
      <c r="AK52" s="845">
        <v>4.6299999999999998E-4</v>
      </c>
      <c r="AL52" s="845">
        <v>0.18984999999999999</v>
      </c>
      <c r="AM52" s="845">
        <v>0.18976199999999999</v>
      </c>
      <c r="AN52" s="845">
        <v>0.36758999999999997</v>
      </c>
      <c r="AO52" s="845">
        <v>0.24974099999999999</v>
      </c>
      <c r="AP52" s="845">
        <v>1</v>
      </c>
      <c r="AQ52" s="845" t="s">
        <v>798</v>
      </c>
      <c r="AR52" s="845" t="s">
        <v>798</v>
      </c>
      <c r="AS52" s="845" t="s">
        <v>798</v>
      </c>
      <c r="AT52" s="845" t="s">
        <v>798</v>
      </c>
      <c r="AU52" s="845">
        <v>0.11022700000000001</v>
      </c>
      <c r="AV52" s="845">
        <v>91.2</v>
      </c>
      <c r="AW52" s="845">
        <v>-12.479825999999999</v>
      </c>
      <c r="AX52" s="845">
        <v>74.710227000000003</v>
      </c>
      <c r="AY52" s="845">
        <v>7.5211949999999996</v>
      </c>
      <c r="AZ52" s="845" t="s">
        <v>798</v>
      </c>
      <c r="BA52" s="845">
        <v>1133.5444419999999</v>
      </c>
      <c r="BB52" s="845">
        <v>1.4432E-2</v>
      </c>
      <c r="BC52" s="845">
        <v>1.2520999999999999E-2</v>
      </c>
      <c r="BD52" s="845">
        <v>87.093766000000002</v>
      </c>
      <c r="BE52" s="845" t="s">
        <v>798</v>
      </c>
      <c r="BF52" s="845" t="s">
        <v>798</v>
      </c>
      <c r="BG52" s="845" t="s">
        <v>798</v>
      </c>
      <c r="BH52" s="845" t="s">
        <v>798</v>
      </c>
      <c r="BI52" s="845" t="s">
        <v>798</v>
      </c>
      <c r="BJ52" s="845" t="s">
        <v>798</v>
      </c>
      <c r="BK52" s="845" t="s">
        <v>798</v>
      </c>
      <c r="BL52" s="845">
        <v>54.480412000000001</v>
      </c>
      <c r="BM52" s="845" t="s">
        <v>798</v>
      </c>
      <c r="BN52" s="845">
        <v>202.78969000000001</v>
      </c>
      <c r="BO52" s="845">
        <v>534.52231500000005</v>
      </c>
      <c r="BP52" s="845">
        <v>455.80214100000001</v>
      </c>
      <c r="BQ52" s="845" t="s">
        <v>798</v>
      </c>
      <c r="BR52" s="845">
        <v>218.78898899999999</v>
      </c>
      <c r="BS52" s="845" t="s">
        <v>798</v>
      </c>
      <c r="BT52" s="845">
        <v>6.6078789999999996</v>
      </c>
      <c r="BU52" s="845" t="s">
        <v>798</v>
      </c>
      <c r="BV52" s="845">
        <v>3.9473509999999998</v>
      </c>
      <c r="BW52" s="845" t="s">
        <v>798</v>
      </c>
      <c r="BX52" s="845">
        <v>4.0968859999999996</v>
      </c>
      <c r="BY52" s="845" t="s">
        <v>798</v>
      </c>
      <c r="BZ52" s="845">
        <v>-31.501660000000001</v>
      </c>
      <c r="CA52" s="845" t="s">
        <v>798</v>
      </c>
      <c r="CB52" s="845">
        <v>41.784418000000002</v>
      </c>
      <c r="CC52" s="845" t="s">
        <v>798</v>
      </c>
      <c r="CD52" s="845" t="s">
        <v>798</v>
      </c>
      <c r="CE52" s="845" t="s">
        <v>798</v>
      </c>
      <c r="CF52" s="845" t="s">
        <v>798</v>
      </c>
      <c r="CG52" s="845" t="s">
        <v>798</v>
      </c>
      <c r="CH52" s="845" t="s">
        <v>798</v>
      </c>
      <c r="CI52" s="845" t="s">
        <v>798</v>
      </c>
      <c r="CJ52" s="845">
        <v>5.6746059999999998</v>
      </c>
      <c r="CK52" s="845" t="s">
        <v>798</v>
      </c>
      <c r="CL52" s="845" t="s">
        <v>798</v>
      </c>
      <c r="CM52" s="845">
        <v>1816.930742</v>
      </c>
      <c r="CN52" s="845" t="s">
        <v>798</v>
      </c>
      <c r="CO52" s="845">
        <v>428.71631400000001</v>
      </c>
      <c r="CP52" s="845">
        <v>790.00255700000002</v>
      </c>
      <c r="CQ52" s="845">
        <v>0</v>
      </c>
      <c r="CR52" s="845">
        <v>0</v>
      </c>
      <c r="CS52" s="845">
        <v>13.363412</v>
      </c>
      <c r="CT52" s="845">
        <v>114.69672</v>
      </c>
      <c r="CU52" s="845" t="s">
        <v>798</v>
      </c>
      <c r="CV52" s="845" t="s">
        <v>798</v>
      </c>
      <c r="CW52" s="845">
        <v>1914.8105599999999</v>
      </c>
      <c r="CX52" s="845" t="s">
        <v>798</v>
      </c>
      <c r="CY52" s="845" t="s">
        <v>798</v>
      </c>
      <c r="CZ52" s="845" t="s">
        <v>798</v>
      </c>
      <c r="DA52" s="845" t="s">
        <v>798</v>
      </c>
      <c r="DB52" s="845" t="s">
        <v>798</v>
      </c>
      <c r="DC52" s="845" t="s">
        <v>798</v>
      </c>
      <c r="DD52" s="845">
        <v>60.81156</v>
      </c>
      <c r="DE52" s="845" t="s">
        <v>798</v>
      </c>
      <c r="DF52" s="845" t="s">
        <v>798</v>
      </c>
      <c r="DG52" s="845">
        <v>77.415211999999997</v>
      </c>
      <c r="DH52" s="845" t="s">
        <v>798</v>
      </c>
      <c r="DI52" s="845" t="s">
        <v>798</v>
      </c>
      <c r="DJ52" s="845">
        <v>246.15554599999999</v>
      </c>
      <c r="DK52" s="845" t="s">
        <v>798</v>
      </c>
      <c r="DL52" s="845">
        <v>0.115589</v>
      </c>
      <c r="DM52" s="845">
        <v>42.398476000000002</v>
      </c>
      <c r="DN52" s="845">
        <v>0.28372999999999998</v>
      </c>
      <c r="DO52" s="845" t="s">
        <v>798</v>
      </c>
      <c r="DP52" s="845" t="s">
        <v>798</v>
      </c>
      <c r="DQ52" s="845" t="s">
        <v>798</v>
      </c>
      <c r="DR52" s="845" t="s">
        <v>798</v>
      </c>
      <c r="DS52" s="845">
        <v>0</v>
      </c>
      <c r="DT52" s="845">
        <v>24</v>
      </c>
      <c r="DU52" s="845">
        <v>-339.75</v>
      </c>
      <c r="DV52" s="845">
        <v>-3.41</v>
      </c>
      <c r="DW52" s="845">
        <v>-3.44</v>
      </c>
      <c r="DX52" s="845">
        <v>16.62</v>
      </c>
      <c r="DY52" s="845">
        <v>-99999999</v>
      </c>
      <c r="DZ52" s="845">
        <v>0.51</v>
      </c>
      <c r="EA52" s="845">
        <v>5.92</v>
      </c>
      <c r="EB52" s="845">
        <v>7.6</v>
      </c>
      <c r="EC52" s="845">
        <v>0</v>
      </c>
      <c r="ED52" s="845" t="s">
        <v>798</v>
      </c>
      <c r="EE52" s="845" t="s">
        <v>798</v>
      </c>
      <c r="EF52" s="845">
        <v>7.7859999999999996</v>
      </c>
    </row>
    <row r="53" spans="1:136" x14ac:dyDescent="0.2">
      <c r="A53" s="845">
        <v>49</v>
      </c>
      <c r="B53" s="845">
        <v>1</v>
      </c>
      <c r="C53" s="845">
        <v>197.81613899999999</v>
      </c>
      <c r="D53" s="845">
        <v>101.71506100000001</v>
      </c>
      <c r="E53" s="845">
        <v>1646.690791</v>
      </c>
      <c r="F53" s="845">
        <v>67.150414999999995</v>
      </c>
      <c r="G53" s="845">
        <v>1</v>
      </c>
      <c r="H53" s="845">
        <v>0.10942300000000001</v>
      </c>
      <c r="I53" s="845">
        <v>2.477E-2</v>
      </c>
      <c r="J53" s="845">
        <v>0</v>
      </c>
      <c r="K53" s="845">
        <v>0</v>
      </c>
      <c r="L53" s="845">
        <v>2.477E-2</v>
      </c>
      <c r="M53" s="845" t="s">
        <v>798</v>
      </c>
      <c r="N53" s="845">
        <v>1.4664E-2</v>
      </c>
      <c r="O53" s="845">
        <v>1.0159E-2</v>
      </c>
      <c r="P53" s="845">
        <v>0.51920699999999997</v>
      </c>
      <c r="Q53" s="845">
        <v>0.48079300000000003</v>
      </c>
      <c r="R53" s="845">
        <v>0.888791</v>
      </c>
      <c r="S53" s="845">
        <v>1</v>
      </c>
      <c r="T53" s="845">
        <v>510.34315600000002</v>
      </c>
      <c r="U53" s="845">
        <v>20.413726</v>
      </c>
      <c r="V53" s="845">
        <v>254.056499</v>
      </c>
      <c r="W53" s="845">
        <v>696.98350700000003</v>
      </c>
      <c r="X53" s="845">
        <v>32.826771999999998</v>
      </c>
      <c r="Y53" s="845">
        <v>17.301309</v>
      </c>
      <c r="Z53" s="845">
        <v>49.539746000000001</v>
      </c>
      <c r="AA53" s="845" t="s">
        <v>798</v>
      </c>
      <c r="AB53" s="845" t="s">
        <v>798</v>
      </c>
      <c r="AC53" s="845" t="s">
        <v>798</v>
      </c>
      <c r="AD53" s="845" t="s">
        <v>798</v>
      </c>
      <c r="AE53" s="845" t="s">
        <v>798</v>
      </c>
      <c r="AF53" s="845" t="s">
        <v>798</v>
      </c>
      <c r="AG53" s="845" t="s">
        <v>798</v>
      </c>
      <c r="AH53" s="845">
        <v>102.764701</v>
      </c>
      <c r="AI53" s="845" t="s">
        <v>798</v>
      </c>
      <c r="AJ53" s="845" t="s">
        <v>798</v>
      </c>
      <c r="AK53" s="845">
        <v>5.1599999999999997E-4</v>
      </c>
      <c r="AL53" s="845">
        <v>0.18829199999999999</v>
      </c>
      <c r="AM53" s="845">
        <v>0.188195</v>
      </c>
      <c r="AN53" s="845">
        <v>0.35771500000000001</v>
      </c>
      <c r="AO53" s="845">
        <v>0.24982699999999999</v>
      </c>
      <c r="AP53" s="845">
        <v>1</v>
      </c>
      <c r="AQ53" s="845" t="s">
        <v>798</v>
      </c>
      <c r="AR53" s="845" t="s">
        <v>798</v>
      </c>
      <c r="AS53" s="845" t="s">
        <v>798</v>
      </c>
      <c r="AT53" s="845" t="s">
        <v>798</v>
      </c>
      <c r="AU53" s="845">
        <v>0.10942300000000001</v>
      </c>
      <c r="AV53" s="845">
        <v>91.2</v>
      </c>
      <c r="AW53" s="845">
        <v>10.515060999999999</v>
      </c>
      <c r="AX53" s="845">
        <v>75.552525000000003</v>
      </c>
      <c r="AY53" s="845">
        <v>7.940105</v>
      </c>
      <c r="AZ53" s="845" t="s">
        <v>798</v>
      </c>
      <c r="BA53" s="845">
        <v>1185.3784559999999</v>
      </c>
      <c r="BB53" s="845">
        <v>1.4500000000000001E-2</v>
      </c>
      <c r="BC53" s="845">
        <v>1.0159E-2</v>
      </c>
      <c r="BD53" s="845">
        <v>95.689772000000005</v>
      </c>
      <c r="BE53" s="845" t="s">
        <v>798</v>
      </c>
      <c r="BF53" s="845" t="s">
        <v>798</v>
      </c>
      <c r="BG53" s="845" t="s">
        <v>798</v>
      </c>
      <c r="BH53" s="845" t="s">
        <v>798</v>
      </c>
      <c r="BI53" s="845" t="s">
        <v>798</v>
      </c>
      <c r="BJ53" s="845" t="s">
        <v>798</v>
      </c>
      <c r="BK53" s="845" t="s">
        <v>798</v>
      </c>
      <c r="BL53" s="845">
        <v>53.676920000000003</v>
      </c>
      <c r="BM53" s="845" t="s">
        <v>798</v>
      </c>
      <c r="BN53" s="845">
        <v>183.795762</v>
      </c>
      <c r="BO53" s="845">
        <v>560.47123699999997</v>
      </c>
      <c r="BP53" s="845">
        <v>458.75617699999998</v>
      </c>
      <c r="BQ53" s="845" t="s">
        <v>798</v>
      </c>
      <c r="BR53" s="845">
        <v>241.81970799999999</v>
      </c>
      <c r="BS53" s="845" t="s">
        <v>798</v>
      </c>
      <c r="BT53" s="845">
        <v>6.955654</v>
      </c>
      <c r="BU53" s="845" t="s">
        <v>798</v>
      </c>
      <c r="BV53" s="845">
        <v>3.746105</v>
      </c>
      <c r="BW53" s="845" t="s">
        <v>798</v>
      </c>
      <c r="BX53" s="845">
        <v>3.8560270000000001</v>
      </c>
      <c r="BY53" s="845" t="s">
        <v>798</v>
      </c>
      <c r="BZ53" s="845">
        <v>-29.081015000000001</v>
      </c>
      <c r="CA53" s="845" t="s">
        <v>798</v>
      </c>
      <c r="CB53" s="845">
        <v>44.111694999999997</v>
      </c>
      <c r="CC53" s="845" t="s">
        <v>798</v>
      </c>
      <c r="CD53" s="845" t="s">
        <v>798</v>
      </c>
      <c r="CE53" s="845" t="s">
        <v>798</v>
      </c>
      <c r="CF53" s="845" t="s">
        <v>798</v>
      </c>
      <c r="CG53" s="845" t="s">
        <v>798</v>
      </c>
      <c r="CH53" s="845" t="s">
        <v>798</v>
      </c>
      <c r="CI53" s="845" t="s">
        <v>798</v>
      </c>
      <c r="CJ53" s="845">
        <v>5.489414</v>
      </c>
      <c r="CK53" s="845" t="s">
        <v>798</v>
      </c>
      <c r="CL53" s="845" t="s">
        <v>798</v>
      </c>
      <c r="CM53" s="845">
        <v>1950.2347259999999</v>
      </c>
      <c r="CN53" s="845" t="s">
        <v>798</v>
      </c>
      <c r="CO53" s="845">
        <v>535.260356</v>
      </c>
      <c r="CP53" s="845">
        <v>773.64595499999996</v>
      </c>
      <c r="CQ53" s="845">
        <v>0</v>
      </c>
      <c r="CR53" s="845">
        <v>0</v>
      </c>
      <c r="CS53" s="845">
        <v>13.632600999999999</v>
      </c>
      <c r="CT53" s="845">
        <v>120.449946</v>
      </c>
      <c r="CU53" s="845" t="s">
        <v>798</v>
      </c>
      <c r="CV53" s="845" t="s">
        <v>798</v>
      </c>
      <c r="CW53" s="845">
        <v>1966.035464</v>
      </c>
      <c r="CX53" s="845" t="s">
        <v>798</v>
      </c>
      <c r="CY53" s="845" t="s">
        <v>798</v>
      </c>
      <c r="CZ53" s="845" t="s">
        <v>798</v>
      </c>
      <c r="DA53" s="845" t="s">
        <v>798</v>
      </c>
      <c r="DB53" s="845" t="s">
        <v>798</v>
      </c>
      <c r="DC53" s="845" t="s">
        <v>798</v>
      </c>
      <c r="DD53" s="845">
        <v>60.847465999999997</v>
      </c>
      <c r="DE53" s="845" t="s">
        <v>798</v>
      </c>
      <c r="DF53" s="845" t="s">
        <v>798</v>
      </c>
      <c r="DG53" s="845">
        <v>77.487262000000001</v>
      </c>
      <c r="DH53" s="845" t="s">
        <v>798</v>
      </c>
      <c r="DI53" s="845" t="s">
        <v>798</v>
      </c>
      <c r="DJ53" s="845">
        <v>248.30535399999999</v>
      </c>
      <c r="DK53" s="845" t="s">
        <v>798</v>
      </c>
      <c r="DL53" s="845">
        <v>0.104452</v>
      </c>
      <c r="DM53" s="845">
        <v>41.945300000000003</v>
      </c>
      <c r="DN53" s="845">
        <v>0.27447100000000002</v>
      </c>
      <c r="DO53" s="845" t="s">
        <v>798</v>
      </c>
      <c r="DP53" s="845" t="s">
        <v>798</v>
      </c>
      <c r="DQ53" s="845" t="s">
        <v>798</v>
      </c>
      <c r="DR53" s="845" t="s">
        <v>798</v>
      </c>
      <c r="DS53" s="845">
        <v>0</v>
      </c>
      <c r="DT53" s="845">
        <v>1</v>
      </c>
      <c r="DU53" s="845">
        <v>1601.64</v>
      </c>
      <c r="DV53" s="845">
        <v>12.02</v>
      </c>
      <c r="DW53" s="845">
        <v>10.74</v>
      </c>
      <c r="DX53" s="845">
        <v>89.56</v>
      </c>
      <c r="DY53" s="845">
        <v>-99999999</v>
      </c>
      <c r="DZ53" s="845">
        <v>1.85</v>
      </c>
      <c r="EA53" s="845">
        <v>8.7200000000000006</v>
      </c>
      <c r="EB53" s="845">
        <v>11.65</v>
      </c>
      <c r="EC53" s="845">
        <v>1</v>
      </c>
      <c r="ED53" s="845" t="s">
        <v>798</v>
      </c>
      <c r="EE53" s="845" t="s">
        <v>798</v>
      </c>
      <c r="EF53" s="845">
        <v>8.43</v>
      </c>
    </row>
    <row r="54" spans="1:136" x14ac:dyDescent="0.2">
      <c r="A54" s="845">
        <v>50</v>
      </c>
      <c r="B54" s="845">
        <v>2</v>
      </c>
      <c r="C54" s="845">
        <v>207.88735700000001</v>
      </c>
      <c r="D54" s="845">
        <v>105.902434</v>
      </c>
      <c r="E54" s="845">
        <v>1752.5932250000001</v>
      </c>
      <c r="F54" s="845">
        <v>69.126604999999998</v>
      </c>
      <c r="G54" s="845">
        <v>1</v>
      </c>
      <c r="H54" s="845">
        <v>8.7140999999999996E-2</v>
      </c>
      <c r="I54" s="845">
        <v>2.4053000000000001E-2</v>
      </c>
      <c r="J54" s="845">
        <v>0</v>
      </c>
      <c r="K54" s="845">
        <v>0</v>
      </c>
      <c r="L54" s="845">
        <v>2.4053000000000001E-2</v>
      </c>
      <c r="M54" s="845" t="s">
        <v>798</v>
      </c>
      <c r="N54" s="845">
        <v>1.4628E-2</v>
      </c>
      <c r="O54" s="845">
        <v>9.3080000000000003E-3</v>
      </c>
      <c r="P54" s="845">
        <v>0.48975099999999999</v>
      </c>
      <c r="Q54" s="845">
        <v>0.51024899999999995</v>
      </c>
      <c r="R54" s="845">
        <v>0.91996599999999995</v>
      </c>
      <c r="S54" s="845">
        <v>1</v>
      </c>
      <c r="T54" s="845">
        <v>525.36219800000003</v>
      </c>
      <c r="U54" s="845">
        <v>21.014488</v>
      </c>
      <c r="V54" s="845">
        <v>259.92606599999999</v>
      </c>
      <c r="W54" s="845">
        <v>691.99528899999996</v>
      </c>
      <c r="X54" s="845">
        <v>26.142439</v>
      </c>
      <c r="Y54" s="845">
        <v>16.564049000000001</v>
      </c>
      <c r="Z54" s="845">
        <v>48.105449</v>
      </c>
      <c r="AA54" s="845" t="s">
        <v>798</v>
      </c>
      <c r="AB54" s="845" t="s">
        <v>798</v>
      </c>
      <c r="AC54" s="845" t="s">
        <v>798</v>
      </c>
      <c r="AD54" s="845" t="s">
        <v>798</v>
      </c>
      <c r="AE54" s="845" t="s">
        <v>798</v>
      </c>
      <c r="AF54" s="845" t="s">
        <v>798</v>
      </c>
      <c r="AG54" s="845" t="s">
        <v>798</v>
      </c>
      <c r="AH54" s="845">
        <v>102.712383</v>
      </c>
      <c r="AI54" s="845" t="s">
        <v>798</v>
      </c>
      <c r="AJ54" s="845" t="s">
        <v>798</v>
      </c>
      <c r="AK54" s="845">
        <v>1.681E-3</v>
      </c>
      <c r="AL54" s="845">
        <v>0.186838</v>
      </c>
      <c r="AM54" s="845">
        <v>0.186524</v>
      </c>
      <c r="AN54" s="845">
        <v>0.35322500000000001</v>
      </c>
      <c r="AO54" s="845">
        <v>0.249248</v>
      </c>
      <c r="AP54" s="845">
        <v>1</v>
      </c>
      <c r="AQ54" s="845" t="s">
        <v>798</v>
      </c>
      <c r="AR54" s="845" t="s">
        <v>798</v>
      </c>
      <c r="AS54" s="845" t="s">
        <v>798</v>
      </c>
      <c r="AT54" s="845" t="s">
        <v>798</v>
      </c>
      <c r="AU54" s="845">
        <v>8.7140999999999996E-2</v>
      </c>
      <c r="AV54" s="845">
        <v>91.2</v>
      </c>
      <c r="AW54" s="845">
        <v>14.702434</v>
      </c>
      <c r="AX54" s="845">
        <v>75.140387000000004</v>
      </c>
      <c r="AY54" s="845">
        <v>8.2500839999999993</v>
      </c>
      <c r="AZ54" s="845" t="s">
        <v>798</v>
      </c>
      <c r="BA54" s="845">
        <v>1216.812999</v>
      </c>
      <c r="BB54" s="845">
        <v>1.4664E-2</v>
      </c>
      <c r="BC54" s="845">
        <v>9.3080000000000003E-3</v>
      </c>
      <c r="BD54" s="845">
        <v>90.969386999999998</v>
      </c>
      <c r="BE54" s="845" t="s">
        <v>798</v>
      </c>
      <c r="BF54" s="845" t="s">
        <v>798</v>
      </c>
      <c r="BG54" s="845" t="s">
        <v>798</v>
      </c>
      <c r="BH54" s="845" t="s">
        <v>798</v>
      </c>
      <c r="BI54" s="845" t="s">
        <v>798</v>
      </c>
      <c r="BJ54" s="845" t="s">
        <v>798</v>
      </c>
      <c r="BK54" s="845" t="s">
        <v>798</v>
      </c>
      <c r="BL54" s="845">
        <v>51.717731000000001</v>
      </c>
      <c r="BM54" s="845" t="s">
        <v>798</v>
      </c>
      <c r="BN54" s="845">
        <v>176.94526500000001</v>
      </c>
      <c r="BO54" s="845">
        <v>568.06868599999996</v>
      </c>
      <c r="BP54" s="845">
        <v>462.16625199999999</v>
      </c>
      <c r="BQ54" s="845" t="s">
        <v>798</v>
      </c>
      <c r="BR54" s="845">
        <v>259.77085899999997</v>
      </c>
      <c r="BS54" s="845" t="s">
        <v>798</v>
      </c>
      <c r="BT54" s="845">
        <v>7.0842980000000004</v>
      </c>
      <c r="BU54" s="845" t="s">
        <v>798</v>
      </c>
      <c r="BV54" s="845">
        <v>3.3990109999999998</v>
      </c>
      <c r="BW54" s="845" t="s">
        <v>798</v>
      </c>
      <c r="BX54" s="845">
        <v>3.4654739999999999</v>
      </c>
      <c r="BY54" s="845" t="s">
        <v>798</v>
      </c>
      <c r="BZ54" s="845">
        <v>-26.970102000000001</v>
      </c>
      <c r="CA54" s="845" t="s">
        <v>798</v>
      </c>
      <c r="CB54" s="845">
        <v>45.833801000000001</v>
      </c>
      <c r="CC54" s="845" t="s">
        <v>798</v>
      </c>
      <c r="CD54" s="845" t="s">
        <v>798</v>
      </c>
      <c r="CE54" s="845" t="s">
        <v>798</v>
      </c>
      <c r="CF54" s="845" t="s">
        <v>798</v>
      </c>
      <c r="CG54" s="845" t="s">
        <v>798</v>
      </c>
      <c r="CH54" s="845" t="s">
        <v>798</v>
      </c>
      <c r="CI54" s="845" t="s">
        <v>798</v>
      </c>
      <c r="CJ54" s="845">
        <v>5.3859620000000001</v>
      </c>
      <c r="CK54" s="845" t="s">
        <v>798</v>
      </c>
      <c r="CL54" s="845" t="s">
        <v>798</v>
      </c>
      <c r="CM54" s="845">
        <v>2095.6914109999998</v>
      </c>
      <c r="CN54" s="845" t="s">
        <v>798</v>
      </c>
      <c r="CO54" s="845">
        <v>586.62223200000005</v>
      </c>
      <c r="CP54" s="845">
        <v>805.81791999999996</v>
      </c>
      <c r="CQ54" s="845">
        <v>0</v>
      </c>
      <c r="CR54" s="845">
        <v>0</v>
      </c>
      <c r="CS54" s="845">
        <v>13.885396</v>
      </c>
      <c r="CT54" s="845">
        <v>124.226412</v>
      </c>
      <c r="CU54" s="845" t="s">
        <v>798</v>
      </c>
      <c r="CV54" s="845" t="s">
        <v>798</v>
      </c>
      <c r="CW54" s="845">
        <v>1997.617078</v>
      </c>
      <c r="CX54" s="845" t="s">
        <v>798</v>
      </c>
      <c r="CY54" s="845" t="s">
        <v>798</v>
      </c>
      <c r="CZ54" s="845" t="s">
        <v>798</v>
      </c>
      <c r="DA54" s="845" t="s">
        <v>798</v>
      </c>
      <c r="DB54" s="845" t="s">
        <v>798</v>
      </c>
      <c r="DC54" s="845" t="s">
        <v>798</v>
      </c>
      <c r="DD54" s="845">
        <v>60.856332999999999</v>
      </c>
      <c r="DE54" s="845" t="s">
        <v>798</v>
      </c>
      <c r="DF54" s="845" t="s">
        <v>798</v>
      </c>
      <c r="DG54" s="845">
        <v>76.226592999999994</v>
      </c>
      <c r="DH54" s="845" t="s">
        <v>798</v>
      </c>
      <c r="DI54" s="845" t="s">
        <v>798</v>
      </c>
      <c r="DJ54" s="845">
        <v>248.390298</v>
      </c>
      <c r="DK54" s="845" t="s">
        <v>798</v>
      </c>
      <c r="DL54" s="845">
        <v>0.104309</v>
      </c>
      <c r="DM54" s="845">
        <v>41.292910999999997</v>
      </c>
      <c r="DN54" s="845">
        <v>0.26929799999999998</v>
      </c>
      <c r="DO54" s="845" t="s">
        <v>798</v>
      </c>
      <c r="DP54" s="845" t="s">
        <v>798</v>
      </c>
      <c r="DQ54" s="845" t="s">
        <v>798</v>
      </c>
      <c r="DR54" s="845" t="s">
        <v>798</v>
      </c>
      <c r="DS54" s="845">
        <v>0</v>
      </c>
      <c r="DT54" s="845">
        <v>2</v>
      </c>
      <c r="DU54" s="845">
        <v>1563.28</v>
      </c>
      <c r="DV54" s="845">
        <v>12.26</v>
      </c>
      <c r="DW54" s="845">
        <v>11.5</v>
      </c>
      <c r="DX54" s="845">
        <v>95</v>
      </c>
      <c r="DY54" s="845">
        <v>-99999999</v>
      </c>
      <c r="DZ54" s="845">
        <v>1.74</v>
      </c>
      <c r="EA54" s="845">
        <v>9.84</v>
      </c>
      <c r="EB54" s="845">
        <v>12.25</v>
      </c>
      <c r="EC54" s="845">
        <v>2</v>
      </c>
      <c r="ED54" s="845" t="s">
        <v>798</v>
      </c>
      <c r="EE54" s="845" t="s">
        <v>798</v>
      </c>
      <c r="EF54" s="845">
        <v>8.7309999999999999</v>
      </c>
    </row>
    <row r="55" spans="1:136" x14ac:dyDescent="0.2">
      <c r="A55" s="845">
        <v>51</v>
      </c>
      <c r="B55" s="845">
        <v>3</v>
      </c>
      <c r="C55" s="845">
        <v>208.352608</v>
      </c>
      <c r="D55" s="845">
        <v>105.310458</v>
      </c>
      <c r="E55" s="845">
        <v>1857.9036840000001</v>
      </c>
      <c r="F55" s="845">
        <v>69.415824999999998</v>
      </c>
      <c r="G55" s="845">
        <v>1</v>
      </c>
      <c r="H55" s="845">
        <v>6.5749000000000002E-2</v>
      </c>
      <c r="I55" s="845">
        <v>1.9470999999999999E-2</v>
      </c>
      <c r="J55" s="845">
        <v>0</v>
      </c>
      <c r="K55" s="845">
        <v>0</v>
      </c>
      <c r="L55" s="845">
        <v>1.9470999999999999E-2</v>
      </c>
      <c r="M55" s="845" t="s">
        <v>798</v>
      </c>
      <c r="N55" s="845">
        <v>1.4465E-2</v>
      </c>
      <c r="O55" s="845">
        <v>4.7860000000000003E-3</v>
      </c>
      <c r="P55" s="845">
        <v>0.44813399999999998</v>
      </c>
      <c r="Q55" s="845">
        <v>0.55186599999999997</v>
      </c>
      <c r="R55" s="845">
        <v>0.94405799999999995</v>
      </c>
      <c r="S55" s="845">
        <v>1</v>
      </c>
      <c r="T55" s="845">
        <v>527.56026899999995</v>
      </c>
      <c r="U55" s="845">
        <v>21.102411</v>
      </c>
      <c r="V55" s="845">
        <v>262.949772</v>
      </c>
      <c r="W55" s="845">
        <v>672.13047700000004</v>
      </c>
      <c r="X55" s="845">
        <v>19.724681</v>
      </c>
      <c r="Y55" s="845">
        <v>12.939279000000001</v>
      </c>
      <c r="Z55" s="845">
        <v>38.941541000000001</v>
      </c>
      <c r="AA55" s="845" t="s">
        <v>798</v>
      </c>
      <c r="AB55" s="845" t="s">
        <v>798</v>
      </c>
      <c r="AC55" s="845" t="s">
        <v>798</v>
      </c>
      <c r="AD55" s="845" t="s">
        <v>798</v>
      </c>
      <c r="AE55" s="845" t="s">
        <v>798</v>
      </c>
      <c r="AF55" s="845" t="s">
        <v>798</v>
      </c>
      <c r="AG55" s="845" t="s">
        <v>798</v>
      </c>
      <c r="AH55" s="845">
        <v>102.66164499999999</v>
      </c>
      <c r="AI55" s="845" t="s">
        <v>798</v>
      </c>
      <c r="AJ55" s="845" t="s">
        <v>798</v>
      </c>
      <c r="AK55" s="845">
        <v>6.9629999999999996E-3</v>
      </c>
      <c r="AL55" s="845">
        <v>0.20300599999999999</v>
      </c>
      <c r="AM55" s="845">
        <v>0.20159299999999999</v>
      </c>
      <c r="AN55" s="845">
        <v>0.35173399999999999</v>
      </c>
      <c r="AO55" s="845">
        <v>0.24838499999999999</v>
      </c>
      <c r="AP55" s="845">
        <v>1</v>
      </c>
      <c r="AQ55" s="845" t="s">
        <v>798</v>
      </c>
      <c r="AR55" s="845" t="s">
        <v>798</v>
      </c>
      <c r="AS55" s="845" t="s">
        <v>798</v>
      </c>
      <c r="AT55" s="845" t="s">
        <v>798</v>
      </c>
      <c r="AU55" s="845">
        <v>6.5749000000000002E-2</v>
      </c>
      <c r="AV55" s="845">
        <v>91.2</v>
      </c>
      <c r="AW55" s="845">
        <v>14.110458</v>
      </c>
      <c r="AX55" s="845">
        <v>73.529190999999997</v>
      </c>
      <c r="AY55" s="845">
        <v>8.4398900000000001</v>
      </c>
      <c r="AZ55" s="845" t="s">
        <v>798</v>
      </c>
      <c r="BA55" s="845">
        <v>1227.2824439999999</v>
      </c>
      <c r="BB55" s="845">
        <v>1.4628E-2</v>
      </c>
      <c r="BC55" s="845">
        <v>4.7860000000000003E-3</v>
      </c>
      <c r="BD55" s="845">
        <v>90.468903999999995</v>
      </c>
      <c r="BE55" s="845" t="s">
        <v>798</v>
      </c>
      <c r="BF55" s="845" t="s">
        <v>798</v>
      </c>
      <c r="BG55" s="845" t="s">
        <v>798</v>
      </c>
      <c r="BH55" s="845" t="s">
        <v>798</v>
      </c>
      <c r="BI55" s="845" t="s">
        <v>798</v>
      </c>
      <c r="BJ55" s="845" t="s">
        <v>798</v>
      </c>
      <c r="BK55" s="845" t="s">
        <v>798</v>
      </c>
      <c r="BL55" s="845">
        <v>51.453023000000002</v>
      </c>
      <c r="BM55" s="845" t="s">
        <v>798</v>
      </c>
      <c r="BN55" s="845">
        <v>180.15684899999999</v>
      </c>
      <c r="BO55" s="845">
        <v>560.22422900000004</v>
      </c>
      <c r="BP55" s="845">
        <v>454.913771</v>
      </c>
      <c r="BQ55" s="845" t="s">
        <v>798</v>
      </c>
      <c r="BR55" s="845">
        <v>242.56271799999999</v>
      </c>
      <c r="BS55" s="845" t="s">
        <v>798</v>
      </c>
      <c r="BT55" s="845">
        <v>6.033404</v>
      </c>
      <c r="BU55" s="845" t="s">
        <v>798</v>
      </c>
      <c r="BV55" s="845">
        <v>3.306683</v>
      </c>
      <c r="BW55" s="845" t="s">
        <v>798</v>
      </c>
      <c r="BX55" s="845">
        <v>3.3994399999999998</v>
      </c>
      <c r="BY55" s="845" t="s">
        <v>798</v>
      </c>
      <c r="BZ55" s="845">
        <v>-24.179807</v>
      </c>
      <c r="CA55" s="845" t="s">
        <v>798</v>
      </c>
      <c r="CB55" s="845">
        <v>46.888275999999998</v>
      </c>
      <c r="CC55" s="845" t="s">
        <v>798</v>
      </c>
      <c r="CD55" s="845" t="s">
        <v>798</v>
      </c>
      <c r="CE55" s="845" t="s">
        <v>798</v>
      </c>
      <c r="CF55" s="845" t="s">
        <v>798</v>
      </c>
      <c r="CG55" s="845" t="s">
        <v>798</v>
      </c>
      <c r="CH55" s="845" t="s">
        <v>798</v>
      </c>
      <c r="CI55" s="845" t="s">
        <v>798</v>
      </c>
      <c r="CJ55" s="845">
        <v>5.5645689999999997</v>
      </c>
      <c r="CK55" s="845" t="s">
        <v>798</v>
      </c>
      <c r="CL55" s="845" t="s">
        <v>798</v>
      </c>
      <c r="CM55" s="845">
        <v>2253.7392749999999</v>
      </c>
      <c r="CN55" s="845" t="s">
        <v>798</v>
      </c>
      <c r="CO55" s="845">
        <v>570.50255200000004</v>
      </c>
      <c r="CP55" s="845">
        <v>850.76471600000002</v>
      </c>
      <c r="CQ55" s="845">
        <v>0</v>
      </c>
      <c r="CR55" s="845">
        <v>0</v>
      </c>
      <c r="CS55" s="845">
        <v>14.066927</v>
      </c>
      <c r="CT55" s="845">
        <v>132.284683</v>
      </c>
      <c r="CU55" s="845" t="s">
        <v>798</v>
      </c>
      <c r="CV55" s="845" t="s">
        <v>798</v>
      </c>
      <c r="CW55" s="845">
        <v>2009.657794</v>
      </c>
      <c r="CX55" s="845" t="s">
        <v>798</v>
      </c>
      <c r="CY55" s="845" t="s">
        <v>798</v>
      </c>
      <c r="CZ55" s="845" t="s">
        <v>798</v>
      </c>
      <c r="DA55" s="845" t="s">
        <v>798</v>
      </c>
      <c r="DB55" s="845" t="s">
        <v>798</v>
      </c>
      <c r="DC55" s="845" t="s">
        <v>798</v>
      </c>
      <c r="DD55" s="845">
        <v>60.850788999999999</v>
      </c>
      <c r="DE55" s="845" t="s">
        <v>798</v>
      </c>
      <c r="DF55" s="845" t="s">
        <v>798</v>
      </c>
      <c r="DG55" s="845">
        <v>77.743523999999994</v>
      </c>
      <c r="DH55" s="845" t="s">
        <v>798</v>
      </c>
      <c r="DI55" s="845" t="s">
        <v>798</v>
      </c>
      <c r="DJ55" s="845">
        <v>267.812119</v>
      </c>
      <c r="DK55" s="845" t="s">
        <v>798</v>
      </c>
      <c r="DL55" s="845">
        <v>8.2711000000000007E-2</v>
      </c>
      <c r="DM55" s="845">
        <v>41.371308999999997</v>
      </c>
      <c r="DN55" s="845">
        <v>0.27822799999999998</v>
      </c>
      <c r="DO55" s="845" t="s">
        <v>798</v>
      </c>
      <c r="DP55" s="845" t="s">
        <v>798</v>
      </c>
      <c r="DQ55" s="845" t="s">
        <v>798</v>
      </c>
      <c r="DR55" s="845" t="s">
        <v>798</v>
      </c>
      <c r="DS55" s="845">
        <v>0</v>
      </c>
      <c r="DT55" s="845">
        <v>3</v>
      </c>
      <c r="DU55" s="845">
        <v>1351.87</v>
      </c>
      <c r="DV55" s="845">
        <v>11.49</v>
      </c>
      <c r="DW55" s="845">
        <v>11.23</v>
      </c>
      <c r="DX55" s="845">
        <v>92.84</v>
      </c>
      <c r="DY55" s="845">
        <v>452.03</v>
      </c>
      <c r="DZ55" s="845">
        <v>1.66</v>
      </c>
      <c r="EA55" s="845">
        <v>10.07</v>
      </c>
      <c r="EB55" s="845">
        <v>11.98</v>
      </c>
      <c r="EC55" s="845">
        <v>2</v>
      </c>
      <c r="ED55" s="845" t="s">
        <v>798</v>
      </c>
      <c r="EE55" s="845" t="s">
        <v>798</v>
      </c>
      <c r="EF55" s="845">
        <v>8.7040000000000006</v>
      </c>
    </row>
    <row r="56" spans="1:136" x14ac:dyDescent="0.2">
      <c r="A56" s="845">
        <v>52</v>
      </c>
      <c r="B56" s="845">
        <v>4</v>
      </c>
      <c r="C56" s="845">
        <v>189.898055</v>
      </c>
      <c r="D56" s="845">
        <v>82.417976999999993</v>
      </c>
      <c r="E56" s="845">
        <v>1940.3216600000001</v>
      </c>
      <c r="F56" s="845">
        <v>66.357275999999999</v>
      </c>
      <c r="G56" s="845">
        <v>1</v>
      </c>
      <c r="H56" s="845">
        <v>5.3552000000000002E-2</v>
      </c>
      <c r="I56" s="845">
        <v>2.1097000000000001E-2</v>
      </c>
      <c r="J56" s="845">
        <v>0</v>
      </c>
      <c r="K56" s="845">
        <v>0</v>
      </c>
      <c r="L56" s="845">
        <v>2.1097000000000001E-2</v>
      </c>
      <c r="M56" s="845" t="s">
        <v>798</v>
      </c>
      <c r="N56" s="845">
        <v>1.4258E-2</v>
      </c>
      <c r="O56" s="845">
        <v>6.5890000000000002E-3</v>
      </c>
      <c r="P56" s="845">
        <v>0.39184999999999998</v>
      </c>
      <c r="Q56" s="845">
        <v>0.60814999999999997</v>
      </c>
      <c r="R56" s="845">
        <v>0.95722799999999997</v>
      </c>
      <c r="S56" s="845">
        <v>1</v>
      </c>
      <c r="T56" s="845">
        <v>504.31529799999998</v>
      </c>
      <c r="U56" s="845">
        <v>20.172612000000001</v>
      </c>
      <c r="V56" s="845">
        <v>259.222871</v>
      </c>
      <c r="W56" s="845">
        <v>684.79303000000004</v>
      </c>
      <c r="X56" s="845">
        <v>16.065702000000002</v>
      </c>
      <c r="Y56" s="845">
        <v>14.276026999999999</v>
      </c>
      <c r="Z56" s="845">
        <v>42.193561000000003</v>
      </c>
      <c r="AA56" s="845" t="s">
        <v>798</v>
      </c>
      <c r="AB56" s="845" t="s">
        <v>798</v>
      </c>
      <c r="AC56" s="845" t="s">
        <v>798</v>
      </c>
      <c r="AD56" s="845" t="s">
        <v>798</v>
      </c>
      <c r="AE56" s="845" t="s">
        <v>798</v>
      </c>
      <c r="AF56" s="845" t="s">
        <v>798</v>
      </c>
      <c r="AG56" s="845" t="s">
        <v>798</v>
      </c>
      <c r="AH56" s="845">
        <v>102.58857</v>
      </c>
      <c r="AI56" s="845" t="s">
        <v>798</v>
      </c>
      <c r="AJ56" s="845" t="s">
        <v>798</v>
      </c>
      <c r="AK56" s="845">
        <v>2.6492000000000002E-2</v>
      </c>
      <c r="AL56" s="845">
        <v>0.17297299999999999</v>
      </c>
      <c r="AM56" s="845">
        <v>0.16839100000000001</v>
      </c>
      <c r="AN56" s="845">
        <v>0.35403200000000001</v>
      </c>
      <c r="AO56" s="845">
        <v>0.247089</v>
      </c>
      <c r="AP56" s="845">
        <v>1</v>
      </c>
      <c r="AQ56" s="845" t="s">
        <v>798</v>
      </c>
      <c r="AR56" s="845" t="s">
        <v>798</v>
      </c>
      <c r="AS56" s="845" t="s">
        <v>798</v>
      </c>
      <c r="AT56" s="845" t="s">
        <v>798</v>
      </c>
      <c r="AU56" s="845">
        <v>5.3552000000000002E-2</v>
      </c>
      <c r="AV56" s="845">
        <v>91.2</v>
      </c>
      <c r="AW56" s="845">
        <v>-8.7820230000000006</v>
      </c>
      <c r="AX56" s="845">
        <v>69.322310999999999</v>
      </c>
      <c r="AY56" s="845">
        <v>8.3666809999999998</v>
      </c>
      <c r="AZ56" s="845" t="s">
        <v>798</v>
      </c>
      <c r="BA56" s="845">
        <v>1196.140891</v>
      </c>
      <c r="BB56" s="845">
        <v>1.4465E-2</v>
      </c>
      <c r="BC56" s="845">
        <v>6.5890000000000002E-3</v>
      </c>
      <c r="BD56" s="845">
        <v>66.253309000000002</v>
      </c>
      <c r="BE56" s="845" t="s">
        <v>798</v>
      </c>
      <c r="BF56" s="845" t="s">
        <v>798</v>
      </c>
      <c r="BG56" s="845" t="s">
        <v>798</v>
      </c>
      <c r="BH56" s="845" t="s">
        <v>798</v>
      </c>
      <c r="BI56" s="845" t="s">
        <v>798</v>
      </c>
      <c r="BJ56" s="845" t="s">
        <v>798</v>
      </c>
      <c r="BK56" s="845" t="s">
        <v>798</v>
      </c>
      <c r="BL56" s="845">
        <v>46.618611999999999</v>
      </c>
      <c r="BM56" s="845" t="s">
        <v>798</v>
      </c>
      <c r="BN56" s="845">
        <v>190.17992699999999</v>
      </c>
      <c r="BO56" s="845">
        <v>534.65702599999997</v>
      </c>
      <c r="BP56" s="845">
        <v>452.23904900000002</v>
      </c>
      <c r="BQ56" s="845" t="s">
        <v>798</v>
      </c>
      <c r="BR56" s="845">
        <v>307.07213899999999</v>
      </c>
      <c r="BS56" s="845" t="s">
        <v>798</v>
      </c>
      <c r="BT56" s="845">
        <v>7.4992979999999996</v>
      </c>
      <c r="BU56" s="845" t="s">
        <v>798</v>
      </c>
      <c r="BV56" s="845">
        <v>2.403527</v>
      </c>
      <c r="BW56" s="845" t="s">
        <v>798</v>
      </c>
      <c r="BX56" s="845">
        <v>2.4364219999999999</v>
      </c>
      <c r="BY56" s="845" t="s">
        <v>798</v>
      </c>
      <c r="BZ56" s="845">
        <v>-16.552197</v>
      </c>
      <c r="CA56" s="845" t="s">
        <v>798</v>
      </c>
      <c r="CB56" s="845">
        <v>46.481558999999997</v>
      </c>
      <c r="CC56" s="845" t="s">
        <v>798</v>
      </c>
      <c r="CD56" s="845" t="s">
        <v>798</v>
      </c>
      <c r="CE56" s="845" t="s">
        <v>798</v>
      </c>
      <c r="CF56" s="845" t="s">
        <v>798</v>
      </c>
      <c r="CG56" s="845" t="s">
        <v>798</v>
      </c>
      <c r="CH56" s="845" t="s">
        <v>798</v>
      </c>
      <c r="CI56" s="845" t="s">
        <v>798</v>
      </c>
      <c r="CJ56" s="845">
        <v>4.4282450000000004</v>
      </c>
      <c r="CK56" s="845" t="s">
        <v>798</v>
      </c>
      <c r="CL56" s="845" t="s">
        <v>798</v>
      </c>
      <c r="CM56" s="845">
        <v>2418.8420769999998</v>
      </c>
      <c r="CN56" s="845" t="s">
        <v>798</v>
      </c>
      <c r="CO56" s="845">
        <v>536.81547899999998</v>
      </c>
      <c r="CP56" s="845">
        <v>898.05271800000003</v>
      </c>
      <c r="CQ56" s="845">
        <v>0</v>
      </c>
      <c r="CR56" s="845">
        <v>0</v>
      </c>
      <c r="CS56" s="845">
        <v>14.309322</v>
      </c>
      <c r="CT56" s="845">
        <v>140.43635499999999</v>
      </c>
      <c r="CU56" s="845" t="s">
        <v>798</v>
      </c>
      <c r="CV56" s="845" t="s">
        <v>798</v>
      </c>
      <c r="CW56" s="845">
        <v>1980.9643100000001</v>
      </c>
      <c r="CX56" s="845" t="s">
        <v>798</v>
      </c>
      <c r="CY56" s="845" t="s">
        <v>798</v>
      </c>
      <c r="CZ56" s="845" t="s">
        <v>798</v>
      </c>
      <c r="DA56" s="845" t="s">
        <v>798</v>
      </c>
      <c r="DB56" s="845" t="s">
        <v>798</v>
      </c>
      <c r="DC56" s="845" t="s">
        <v>798</v>
      </c>
      <c r="DD56" s="845">
        <v>60.822232999999997</v>
      </c>
      <c r="DE56" s="845" t="s">
        <v>798</v>
      </c>
      <c r="DF56" s="845" t="s">
        <v>798</v>
      </c>
      <c r="DG56" s="845">
        <v>77.074521000000004</v>
      </c>
      <c r="DH56" s="845" t="s">
        <v>798</v>
      </c>
      <c r="DI56" s="845" t="s">
        <v>798</v>
      </c>
      <c r="DJ56" s="845">
        <v>258.34668299999998</v>
      </c>
      <c r="DK56" s="845" t="s">
        <v>798</v>
      </c>
      <c r="DL56" s="845">
        <v>6.2157999999999998E-2</v>
      </c>
      <c r="DM56" s="845">
        <v>41.731085</v>
      </c>
      <c r="DN56" s="845">
        <v>0.221412</v>
      </c>
      <c r="DO56" s="845" t="s">
        <v>798</v>
      </c>
      <c r="DP56" s="845" t="s">
        <v>798</v>
      </c>
      <c r="DQ56" s="845" t="s">
        <v>798</v>
      </c>
      <c r="DR56" s="845" t="s">
        <v>798</v>
      </c>
      <c r="DS56" s="845">
        <v>0</v>
      </c>
      <c r="DT56" s="845">
        <v>4</v>
      </c>
      <c r="DU56" s="845">
        <v>1096.46</v>
      </c>
      <c r="DV56" s="845">
        <v>10.49</v>
      </c>
      <c r="DW56" s="845">
        <v>10.46</v>
      </c>
      <c r="DX56" s="845">
        <v>88.55</v>
      </c>
      <c r="DY56" s="845">
        <v>511.43</v>
      </c>
      <c r="DZ56" s="845">
        <v>1.59</v>
      </c>
      <c r="EA56" s="845">
        <v>9.99</v>
      </c>
      <c r="EB56" s="845">
        <v>11.68</v>
      </c>
      <c r="EC56" s="845">
        <v>2</v>
      </c>
      <c r="ED56" s="845" t="s">
        <v>798</v>
      </c>
      <c r="EE56" s="845" t="s">
        <v>798</v>
      </c>
      <c r="EF56" s="845">
        <v>8.0619999999999994</v>
      </c>
    </row>
    <row r="57" spans="1:136" x14ac:dyDescent="0.2">
      <c r="A57" s="845">
        <v>53</v>
      </c>
      <c r="B57" s="845">
        <v>5</v>
      </c>
      <c r="C57" s="845">
        <v>153.650251</v>
      </c>
      <c r="D57" s="845">
        <v>45.821451000000003</v>
      </c>
      <c r="E57" s="845">
        <v>1986.143112</v>
      </c>
      <c r="F57" s="845">
        <v>60.117271000000002</v>
      </c>
      <c r="G57" s="845">
        <v>1</v>
      </c>
      <c r="H57" s="845">
        <v>4.1778000000000003E-2</v>
      </c>
      <c r="I57" s="845">
        <v>1.9191E-2</v>
      </c>
      <c r="J57" s="845">
        <v>0</v>
      </c>
      <c r="K57" s="845">
        <v>0</v>
      </c>
      <c r="L57" s="845">
        <v>1.9191E-2</v>
      </c>
      <c r="M57" s="845" t="s">
        <v>798</v>
      </c>
      <c r="N57" s="845">
        <v>1.4252000000000001E-2</v>
      </c>
      <c r="O57" s="845">
        <v>4.8840000000000003E-3</v>
      </c>
      <c r="P57" s="845">
        <v>0.35262700000000002</v>
      </c>
      <c r="Q57" s="845">
        <v>0.64737299999999998</v>
      </c>
      <c r="R57" s="845">
        <v>0.95036900000000002</v>
      </c>
      <c r="S57" s="845">
        <v>1</v>
      </c>
      <c r="T57" s="845">
        <v>456.89126099999999</v>
      </c>
      <c r="U57" s="845">
        <v>18.275649999999999</v>
      </c>
      <c r="V57" s="845">
        <v>248.89657</v>
      </c>
      <c r="W57" s="845">
        <v>674.54127600000004</v>
      </c>
      <c r="X57" s="845">
        <v>12.533377</v>
      </c>
      <c r="Y57" s="845">
        <v>12.907817</v>
      </c>
      <c r="Z57" s="845">
        <v>38.382553000000001</v>
      </c>
      <c r="AA57" s="845" t="s">
        <v>798</v>
      </c>
      <c r="AB57" s="845" t="s">
        <v>798</v>
      </c>
      <c r="AC57" s="845" t="s">
        <v>798</v>
      </c>
      <c r="AD57" s="845" t="s">
        <v>798</v>
      </c>
      <c r="AE57" s="845" t="s">
        <v>798</v>
      </c>
      <c r="AF57" s="845" t="s">
        <v>798</v>
      </c>
      <c r="AG57" s="845" t="s">
        <v>798</v>
      </c>
      <c r="AH57" s="845">
        <v>102.519322</v>
      </c>
      <c r="AI57" s="845" t="s">
        <v>798</v>
      </c>
      <c r="AJ57" s="845" t="s">
        <v>798</v>
      </c>
      <c r="AK57" s="845">
        <v>7.8996999999999998E-2</v>
      </c>
      <c r="AL57" s="845">
        <v>0.14485300000000001</v>
      </c>
      <c r="AM57" s="845">
        <v>0.13341</v>
      </c>
      <c r="AN57" s="845">
        <v>0.357626</v>
      </c>
      <c r="AO57" s="845">
        <v>0.24625900000000001</v>
      </c>
      <c r="AP57" s="845">
        <v>1</v>
      </c>
      <c r="AQ57" s="845" t="s">
        <v>798</v>
      </c>
      <c r="AR57" s="845" t="s">
        <v>798</v>
      </c>
      <c r="AS57" s="845" t="s">
        <v>798</v>
      </c>
      <c r="AT57" s="845" t="s">
        <v>798</v>
      </c>
      <c r="AU57" s="845">
        <v>4.1778000000000003E-2</v>
      </c>
      <c r="AV57" s="845">
        <v>91.2</v>
      </c>
      <c r="AW57" s="845">
        <v>-45.378549</v>
      </c>
      <c r="AX57" s="845">
        <v>63.256751999999999</v>
      </c>
      <c r="AY57" s="845">
        <v>8.0012790000000003</v>
      </c>
      <c r="AZ57" s="845" t="s">
        <v>798</v>
      </c>
      <c r="BA57" s="845">
        <v>1140.8265630000001</v>
      </c>
      <c r="BB57" s="845">
        <v>1.4258E-2</v>
      </c>
      <c r="BC57" s="845">
        <v>4.8840000000000003E-3</v>
      </c>
      <c r="BD57" s="845">
        <v>43.054808000000001</v>
      </c>
      <c r="BE57" s="845" t="s">
        <v>798</v>
      </c>
      <c r="BF57" s="845" t="s">
        <v>798</v>
      </c>
      <c r="BG57" s="845" t="s">
        <v>798</v>
      </c>
      <c r="BH57" s="845" t="s">
        <v>798</v>
      </c>
      <c r="BI57" s="845" t="s">
        <v>798</v>
      </c>
      <c r="BJ57" s="845" t="s">
        <v>798</v>
      </c>
      <c r="BK57" s="845" t="s">
        <v>798</v>
      </c>
      <c r="BL57" s="845">
        <v>42.532052999999998</v>
      </c>
      <c r="BM57" s="845" t="s">
        <v>798</v>
      </c>
      <c r="BN57" s="845">
        <v>208.72739200000001</v>
      </c>
      <c r="BO57" s="845">
        <v>482.33245499999998</v>
      </c>
      <c r="BP57" s="845">
        <v>436.51100400000001</v>
      </c>
      <c r="BQ57" s="845" t="s">
        <v>798</v>
      </c>
      <c r="BR57" s="845">
        <v>318.20193399999999</v>
      </c>
      <c r="BS57" s="845" t="s">
        <v>798</v>
      </c>
      <c r="BT57" s="845">
        <v>7.6868990000000004</v>
      </c>
      <c r="BU57" s="845" t="s">
        <v>798</v>
      </c>
      <c r="BV57" s="845">
        <v>1.671084</v>
      </c>
      <c r="BW57" s="845" t="s">
        <v>798</v>
      </c>
      <c r="BX57" s="845">
        <v>1.703978</v>
      </c>
      <c r="BY57" s="845" t="s">
        <v>798</v>
      </c>
      <c r="BZ57" s="845">
        <v>-12.259941</v>
      </c>
      <c r="CA57" s="845" t="s">
        <v>798</v>
      </c>
      <c r="CB57" s="845">
        <v>44.451552</v>
      </c>
      <c r="CC57" s="845" t="s">
        <v>798</v>
      </c>
      <c r="CD57" s="845" t="s">
        <v>798</v>
      </c>
      <c r="CE57" s="845" t="s">
        <v>798</v>
      </c>
      <c r="CF57" s="845" t="s">
        <v>798</v>
      </c>
      <c r="CG57" s="845" t="s">
        <v>798</v>
      </c>
      <c r="CH57" s="845" t="s">
        <v>798</v>
      </c>
      <c r="CI57" s="845" t="s">
        <v>798</v>
      </c>
      <c r="CJ57" s="845">
        <v>3.6874410000000002</v>
      </c>
      <c r="CK57" s="845" t="s">
        <v>798</v>
      </c>
      <c r="CL57" s="845" t="s">
        <v>798</v>
      </c>
      <c r="CM57" s="845">
        <v>2605.2852109999999</v>
      </c>
      <c r="CN57" s="845" t="s">
        <v>798</v>
      </c>
      <c r="CO57" s="845">
        <v>494.88917099999998</v>
      </c>
      <c r="CP57" s="845">
        <v>937.92376999999999</v>
      </c>
      <c r="CQ57" s="845">
        <v>0</v>
      </c>
      <c r="CR57" s="845">
        <v>0</v>
      </c>
      <c r="CS57" s="845">
        <v>14.220033000000001</v>
      </c>
      <c r="CT57" s="845">
        <v>148.06782999999999</v>
      </c>
      <c r="CU57" s="845" t="s">
        <v>798</v>
      </c>
      <c r="CV57" s="845" t="s">
        <v>798</v>
      </c>
      <c r="CW57" s="845">
        <v>1928.6960320000001</v>
      </c>
      <c r="CX57" s="845" t="s">
        <v>798</v>
      </c>
      <c r="CY57" s="845" t="s">
        <v>798</v>
      </c>
      <c r="CZ57" s="845" t="s">
        <v>798</v>
      </c>
      <c r="DA57" s="845" t="s">
        <v>798</v>
      </c>
      <c r="DB57" s="845" t="s">
        <v>798</v>
      </c>
      <c r="DC57" s="845" t="s">
        <v>798</v>
      </c>
      <c r="DD57" s="845">
        <v>60.803905999999998</v>
      </c>
      <c r="DE57" s="845" t="s">
        <v>798</v>
      </c>
      <c r="DF57" s="845" t="s">
        <v>798</v>
      </c>
      <c r="DG57" s="845">
        <v>77.836635999999999</v>
      </c>
      <c r="DH57" s="845" t="s">
        <v>798</v>
      </c>
      <c r="DI57" s="845" t="s">
        <v>798</v>
      </c>
      <c r="DJ57" s="845">
        <v>254.00529499999999</v>
      </c>
      <c r="DK57" s="845" t="s">
        <v>798</v>
      </c>
      <c r="DL57" s="845">
        <v>4.9456E-2</v>
      </c>
      <c r="DM57" s="845">
        <v>41.619402000000001</v>
      </c>
      <c r="DN57" s="845">
        <v>0.18437200000000001</v>
      </c>
      <c r="DO57" s="845" t="s">
        <v>798</v>
      </c>
      <c r="DP57" s="845" t="s">
        <v>798</v>
      </c>
      <c r="DQ57" s="845" t="s">
        <v>798</v>
      </c>
      <c r="DR57" s="845" t="s">
        <v>798</v>
      </c>
      <c r="DS57" s="845">
        <v>0</v>
      </c>
      <c r="DT57" s="845">
        <v>5</v>
      </c>
      <c r="DU57" s="845">
        <v>841.78</v>
      </c>
      <c r="DV57" s="845">
        <v>9.43</v>
      </c>
      <c r="DW57" s="845">
        <v>9.39</v>
      </c>
      <c r="DX57" s="845">
        <v>83.46</v>
      </c>
      <c r="DY57" s="845">
        <v>564.57000000000005</v>
      </c>
      <c r="DZ57" s="845">
        <v>1.53</v>
      </c>
      <c r="EA57" s="845">
        <v>9.7899999999999991</v>
      </c>
      <c r="EB57" s="845">
        <v>11.47</v>
      </c>
      <c r="EC57" s="845">
        <v>2</v>
      </c>
      <c r="ED57" s="845" t="s">
        <v>798</v>
      </c>
      <c r="EE57" s="845" t="s">
        <v>798</v>
      </c>
      <c r="EF57" s="845">
        <v>6.8419999999999996</v>
      </c>
    </row>
    <row r="58" spans="1:136" x14ac:dyDescent="0.2">
      <c r="A58" s="845">
        <v>54</v>
      </c>
      <c r="B58" s="845">
        <v>6</v>
      </c>
      <c r="C58" s="845">
        <v>113.390066</v>
      </c>
      <c r="D58" s="845">
        <v>3.5903330000000002</v>
      </c>
      <c r="E58" s="845">
        <v>1989.733444</v>
      </c>
      <c r="F58" s="845">
        <v>53.030143000000002</v>
      </c>
      <c r="G58" s="845">
        <v>1</v>
      </c>
      <c r="H58" s="845">
        <v>4.0847000000000001E-2</v>
      </c>
      <c r="I58" s="845">
        <v>2.1374000000000001E-2</v>
      </c>
      <c r="J58" s="845">
        <v>0</v>
      </c>
      <c r="K58" s="845">
        <v>0</v>
      </c>
      <c r="L58" s="845">
        <v>2.1374000000000001E-2</v>
      </c>
      <c r="M58" s="845" t="s">
        <v>798</v>
      </c>
      <c r="N58" s="845">
        <v>1.4394000000000001E-2</v>
      </c>
      <c r="O58" s="845">
        <v>7.0410000000000004E-3</v>
      </c>
      <c r="P58" s="845">
        <v>0.33122600000000002</v>
      </c>
      <c r="Q58" s="845">
        <v>0.66877399999999998</v>
      </c>
      <c r="R58" s="845">
        <v>0.91933600000000004</v>
      </c>
      <c r="S58" s="845">
        <v>1</v>
      </c>
      <c r="T58" s="845">
        <v>403.02908300000001</v>
      </c>
      <c r="U58" s="845">
        <v>16.121162999999999</v>
      </c>
      <c r="V58" s="845">
        <v>235.66470899999999</v>
      </c>
      <c r="W58" s="845">
        <v>692.80614300000002</v>
      </c>
      <c r="X58" s="845">
        <v>12.254099</v>
      </c>
      <c r="Y58" s="845">
        <v>14.850293000000001</v>
      </c>
      <c r="Z58" s="845">
        <v>42.748015000000002</v>
      </c>
      <c r="AA58" s="845" t="s">
        <v>798</v>
      </c>
      <c r="AB58" s="845" t="s">
        <v>798</v>
      </c>
      <c r="AC58" s="845" t="s">
        <v>798</v>
      </c>
      <c r="AD58" s="845" t="s">
        <v>798</v>
      </c>
      <c r="AE58" s="845" t="s">
        <v>798</v>
      </c>
      <c r="AF58" s="845" t="s">
        <v>798</v>
      </c>
      <c r="AG58" s="845" t="s">
        <v>798</v>
      </c>
      <c r="AH58" s="845">
        <v>102.456481</v>
      </c>
      <c r="AI58" s="845" t="s">
        <v>798</v>
      </c>
      <c r="AJ58" s="845" t="s">
        <v>798</v>
      </c>
      <c r="AK58" s="845">
        <v>0.17164499999999999</v>
      </c>
      <c r="AL58" s="845">
        <v>0.119975</v>
      </c>
      <c r="AM58" s="845">
        <v>9.9381999999999998E-2</v>
      </c>
      <c r="AN58" s="845">
        <v>0.36385099999999998</v>
      </c>
      <c r="AO58" s="845">
        <v>0.24460899999999999</v>
      </c>
      <c r="AP58" s="845">
        <v>1</v>
      </c>
      <c r="AQ58" s="845" t="s">
        <v>798</v>
      </c>
      <c r="AR58" s="845" t="s">
        <v>798</v>
      </c>
      <c r="AS58" s="845" t="s">
        <v>798</v>
      </c>
      <c r="AT58" s="845" t="s">
        <v>798</v>
      </c>
      <c r="AU58" s="845">
        <v>4.0847000000000001E-2</v>
      </c>
      <c r="AV58" s="845">
        <v>91.2</v>
      </c>
      <c r="AW58" s="845">
        <v>-87.609667000000002</v>
      </c>
      <c r="AX58" s="845">
        <v>57.683086000000003</v>
      </c>
      <c r="AY58" s="845">
        <v>7.4496510000000002</v>
      </c>
      <c r="AZ58" s="845" t="s">
        <v>798</v>
      </c>
      <c r="BA58" s="845">
        <v>1073.0032530000001</v>
      </c>
      <c r="BB58" s="845">
        <v>1.4252000000000001E-2</v>
      </c>
      <c r="BC58" s="845">
        <v>7.0410000000000004E-3</v>
      </c>
      <c r="BD58" s="845">
        <v>25.851664</v>
      </c>
      <c r="BE58" s="845" t="s">
        <v>798</v>
      </c>
      <c r="BF58" s="845" t="s">
        <v>798</v>
      </c>
      <c r="BG58" s="845" t="s">
        <v>798</v>
      </c>
      <c r="BH58" s="845" t="s">
        <v>798</v>
      </c>
      <c r="BI58" s="845" t="s">
        <v>798</v>
      </c>
      <c r="BJ58" s="845" t="s">
        <v>798</v>
      </c>
      <c r="BK58" s="845" t="s">
        <v>798</v>
      </c>
      <c r="BL58" s="845">
        <v>39.741484999999997</v>
      </c>
      <c r="BM58" s="845" t="s">
        <v>798</v>
      </c>
      <c r="BN58" s="845">
        <v>233.86072899999999</v>
      </c>
      <c r="BO58" s="845">
        <v>430.13347499999998</v>
      </c>
      <c r="BP58" s="845">
        <v>426.54314299999999</v>
      </c>
      <c r="BQ58" s="845" t="s">
        <v>798</v>
      </c>
      <c r="BR58" s="845">
        <v>338.26496400000002</v>
      </c>
      <c r="BS58" s="845" t="s">
        <v>798</v>
      </c>
      <c r="BT58" s="845">
        <v>7.8255150000000002</v>
      </c>
      <c r="BU58" s="845" t="s">
        <v>798</v>
      </c>
      <c r="BV58" s="845">
        <v>1.0797300000000001</v>
      </c>
      <c r="BW58" s="845" t="s">
        <v>798</v>
      </c>
      <c r="BX58" s="845">
        <v>1.112625</v>
      </c>
      <c r="BY58" s="845" t="s">
        <v>798</v>
      </c>
      <c r="BZ58" s="845">
        <v>-9.8085360000000001</v>
      </c>
      <c r="CA58" s="845" t="s">
        <v>798</v>
      </c>
      <c r="CB58" s="845">
        <v>41.386949999999999</v>
      </c>
      <c r="CC58" s="845" t="s">
        <v>798</v>
      </c>
      <c r="CD58" s="845" t="s">
        <v>798</v>
      </c>
      <c r="CE58" s="845" t="s">
        <v>798</v>
      </c>
      <c r="CF58" s="845" t="s">
        <v>798</v>
      </c>
      <c r="CG58" s="845" t="s">
        <v>798</v>
      </c>
      <c r="CH58" s="845" t="s">
        <v>798</v>
      </c>
      <c r="CI58" s="845" t="s">
        <v>798</v>
      </c>
      <c r="CJ58" s="845">
        <v>2.9561099999999998</v>
      </c>
      <c r="CK58" s="845" t="s">
        <v>798</v>
      </c>
      <c r="CL58" s="845" t="s">
        <v>798</v>
      </c>
      <c r="CM58" s="845">
        <v>0</v>
      </c>
      <c r="CN58" s="845" t="s">
        <v>798</v>
      </c>
      <c r="CO58" s="845">
        <v>441.43768699999998</v>
      </c>
      <c r="CP58" s="845">
        <v>967.32527600000003</v>
      </c>
      <c r="CQ58" s="845">
        <v>0</v>
      </c>
      <c r="CR58" s="845">
        <v>0</v>
      </c>
      <c r="CS58" s="845">
        <v>13.463718</v>
      </c>
      <c r="CT58" s="845">
        <v>153.575851</v>
      </c>
      <c r="CU58" s="845" t="s">
        <v>798</v>
      </c>
      <c r="CV58" s="845" t="s">
        <v>798</v>
      </c>
      <c r="CW58" s="845">
        <v>1863.9394950000001</v>
      </c>
      <c r="CX58" s="845" t="s">
        <v>798</v>
      </c>
      <c r="CY58" s="845" t="s">
        <v>798</v>
      </c>
      <c r="CZ58" s="845" t="s">
        <v>798</v>
      </c>
      <c r="DA58" s="845" t="s">
        <v>798</v>
      </c>
      <c r="DB58" s="845" t="s">
        <v>798</v>
      </c>
      <c r="DC58" s="845" t="s">
        <v>798</v>
      </c>
      <c r="DD58" s="845">
        <v>61.238183999999997</v>
      </c>
      <c r="DE58" s="845" t="s">
        <v>798</v>
      </c>
      <c r="DF58" s="845" t="s">
        <v>798</v>
      </c>
      <c r="DG58" s="845">
        <v>80.540993999999998</v>
      </c>
      <c r="DH58" s="845" t="s">
        <v>798</v>
      </c>
      <c r="DI58" s="845" t="s">
        <v>798</v>
      </c>
      <c r="DJ58" s="845">
        <v>237.30075299999999</v>
      </c>
      <c r="DK58" s="845" t="s">
        <v>798</v>
      </c>
      <c r="DL58" s="845">
        <v>3.5479999999999998E-2</v>
      </c>
      <c r="DM58" s="845">
        <v>39.566625999999999</v>
      </c>
      <c r="DN58" s="845">
        <v>0.14780599999999999</v>
      </c>
      <c r="DO58" s="845" t="s">
        <v>798</v>
      </c>
      <c r="DP58" s="845" t="s">
        <v>798</v>
      </c>
      <c r="DQ58" s="845" t="s">
        <v>798</v>
      </c>
      <c r="DR58" s="845" t="s">
        <v>798</v>
      </c>
      <c r="DS58" s="845">
        <v>0</v>
      </c>
      <c r="DT58" s="845">
        <v>6</v>
      </c>
      <c r="DU58" s="845">
        <v>602.37</v>
      </c>
      <c r="DV58" s="845">
        <v>8.35</v>
      </c>
      <c r="DW58" s="845">
        <v>8.31</v>
      </c>
      <c r="DX58" s="845">
        <v>78.11</v>
      </c>
      <c r="DY58" s="845">
        <v>610.34</v>
      </c>
      <c r="DZ58" s="845">
        <v>1.48</v>
      </c>
      <c r="EA58" s="845">
        <v>9.5299999999999994</v>
      </c>
      <c r="EB58" s="845">
        <v>11.21</v>
      </c>
      <c r="EC58" s="845">
        <v>2</v>
      </c>
      <c r="ED58" s="845" t="s">
        <v>798</v>
      </c>
      <c r="EE58" s="845" t="s">
        <v>798</v>
      </c>
      <c r="EF58" s="845">
        <v>5.5049999999999999</v>
      </c>
    </row>
    <row r="59" spans="1:136" x14ac:dyDescent="0.2">
      <c r="A59" s="845">
        <v>55</v>
      </c>
      <c r="B59" s="845">
        <v>7</v>
      </c>
      <c r="C59" s="845">
        <v>76.000448000000006</v>
      </c>
      <c r="D59" s="845">
        <v>-36.125149</v>
      </c>
      <c r="E59" s="845">
        <v>1953.608295</v>
      </c>
      <c r="F59" s="845">
        <v>46.273682999999998</v>
      </c>
      <c r="G59" s="845">
        <v>1</v>
      </c>
      <c r="H59" s="845">
        <v>5.7215000000000002E-2</v>
      </c>
      <c r="I59" s="845">
        <v>2.7959000000000001E-2</v>
      </c>
      <c r="J59" s="845">
        <v>0</v>
      </c>
      <c r="K59" s="845">
        <v>0</v>
      </c>
      <c r="L59" s="845">
        <v>2.7959000000000001E-2</v>
      </c>
      <c r="M59" s="845" t="s">
        <v>798</v>
      </c>
      <c r="N59" s="845">
        <v>1.4647E-2</v>
      </c>
      <c r="O59" s="845">
        <v>1.3433E-2</v>
      </c>
      <c r="P59" s="845">
        <v>0.33593800000000001</v>
      </c>
      <c r="Q59" s="845">
        <v>0.66406200000000004</v>
      </c>
      <c r="R59" s="845">
        <v>0.86788699999999996</v>
      </c>
      <c r="S59" s="845">
        <v>1</v>
      </c>
      <c r="T59" s="845">
        <v>351.67999300000002</v>
      </c>
      <c r="U59" s="845">
        <v>14.0672</v>
      </c>
      <c r="V59" s="845">
        <v>221.18206799999999</v>
      </c>
      <c r="W59" s="845">
        <v>720.18631300000004</v>
      </c>
      <c r="X59" s="845">
        <v>17.164414000000001</v>
      </c>
      <c r="Y59" s="845">
        <v>20.222909000000001</v>
      </c>
      <c r="Z59" s="845">
        <v>55.91733</v>
      </c>
      <c r="AA59" s="845" t="s">
        <v>798</v>
      </c>
      <c r="AB59" s="845" t="s">
        <v>798</v>
      </c>
      <c r="AC59" s="845" t="s">
        <v>798</v>
      </c>
      <c r="AD59" s="845" t="s">
        <v>798</v>
      </c>
      <c r="AE59" s="845" t="s">
        <v>798</v>
      </c>
      <c r="AF59" s="845" t="s">
        <v>798</v>
      </c>
      <c r="AG59" s="845" t="s">
        <v>798</v>
      </c>
      <c r="AH59" s="845">
        <v>102.45686000000001</v>
      </c>
      <c r="AI59" s="845" t="s">
        <v>798</v>
      </c>
      <c r="AJ59" s="845" t="s">
        <v>798</v>
      </c>
      <c r="AK59" s="845">
        <v>0.26419799999999999</v>
      </c>
      <c r="AL59" s="845">
        <v>9.7051999999999999E-2</v>
      </c>
      <c r="AM59" s="845">
        <v>7.1411000000000002E-2</v>
      </c>
      <c r="AN59" s="845">
        <v>0.369504</v>
      </c>
      <c r="AO59" s="845">
        <v>0.24423500000000001</v>
      </c>
      <c r="AP59" s="845">
        <v>1</v>
      </c>
      <c r="AQ59" s="845" t="s">
        <v>798</v>
      </c>
      <c r="AR59" s="845" t="s">
        <v>798</v>
      </c>
      <c r="AS59" s="845" t="s">
        <v>798</v>
      </c>
      <c r="AT59" s="845" t="s">
        <v>798</v>
      </c>
      <c r="AU59" s="845">
        <v>5.7215000000000002E-2</v>
      </c>
      <c r="AV59" s="845">
        <v>91.2</v>
      </c>
      <c r="AW59" s="845">
        <v>-127.325149</v>
      </c>
      <c r="AX59" s="845">
        <v>53.317619000000001</v>
      </c>
      <c r="AY59" s="845">
        <v>6.7803230000000001</v>
      </c>
      <c r="AZ59" s="845" t="s">
        <v>798</v>
      </c>
      <c r="BA59" s="845">
        <v>1014.885409</v>
      </c>
      <c r="BB59" s="845">
        <v>1.4394000000000001E-2</v>
      </c>
      <c r="BC59" s="845">
        <v>1.3433E-2</v>
      </c>
      <c r="BD59" s="845">
        <v>15.381691999999999</v>
      </c>
      <c r="BE59" s="845" t="s">
        <v>798</v>
      </c>
      <c r="BF59" s="845" t="s">
        <v>798</v>
      </c>
      <c r="BG59" s="845" t="s">
        <v>798</v>
      </c>
      <c r="BH59" s="845" t="s">
        <v>798</v>
      </c>
      <c r="BI59" s="845" t="s">
        <v>798</v>
      </c>
      <c r="BJ59" s="845" t="s">
        <v>798</v>
      </c>
      <c r="BK59" s="845" t="s">
        <v>798</v>
      </c>
      <c r="BL59" s="845">
        <v>37.970885000000003</v>
      </c>
      <c r="BM59" s="845" t="s">
        <v>798</v>
      </c>
      <c r="BN59" s="845">
        <v>260.310001</v>
      </c>
      <c r="BO59" s="845">
        <v>389.06731600000001</v>
      </c>
      <c r="BP59" s="845">
        <v>425.19246500000003</v>
      </c>
      <c r="BQ59" s="845" t="s">
        <v>798</v>
      </c>
      <c r="BR59" s="845">
        <v>315.47558400000003</v>
      </c>
      <c r="BS59" s="845" t="s">
        <v>798</v>
      </c>
      <c r="BT59" s="845">
        <v>6.7436179999999997</v>
      </c>
      <c r="BU59" s="845" t="s">
        <v>798</v>
      </c>
      <c r="BV59" s="845">
        <v>0.73569799999999996</v>
      </c>
      <c r="BW59" s="845" t="s">
        <v>798</v>
      </c>
      <c r="BX59" s="845">
        <v>0.76859299999999997</v>
      </c>
      <c r="BY59" s="845" t="s">
        <v>798</v>
      </c>
      <c r="BZ59" s="845">
        <v>-9.6776520000000001</v>
      </c>
      <c r="CA59" s="845" t="s">
        <v>798</v>
      </c>
      <c r="CB59" s="845">
        <v>37.668461000000001</v>
      </c>
      <c r="CC59" s="845" t="s">
        <v>798</v>
      </c>
      <c r="CD59" s="845" t="s">
        <v>798</v>
      </c>
      <c r="CE59" s="845" t="s">
        <v>798</v>
      </c>
      <c r="CF59" s="845" t="s">
        <v>798</v>
      </c>
      <c r="CG59" s="845" t="s">
        <v>798</v>
      </c>
      <c r="CH59" s="845" t="s">
        <v>798</v>
      </c>
      <c r="CI59" s="845" t="s">
        <v>798</v>
      </c>
      <c r="CJ59" s="845">
        <v>2.395591</v>
      </c>
      <c r="CK59" s="845" t="s">
        <v>798</v>
      </c>
      <c r="CL59" s="845" t="s">
        <v>798</v>
      </c>
      <c r="CM59" s="845" t="s">
        <v>798</v>
      </c>
      <c r="CN59" s="845" t="s">
        <v>798</v>
      </c>
      <c r="CO59" s="845">
        <v>387.33054600000003</v>
      </c>
      <c r="CP59" s="845">
        <v>986.72098100000005</v>
      </c>
      <c r="CQ59" s="845">
        <v>0</v>
      </c>
      <c r="CR59" s="845">
        <v>0</v>
      </c>
      <c r="CS59" s="845">
        <v>12.730872</v>
      </c>
      <c r="CT59" s="845">
        <v>161.04009099999999</v>
      </c>
      <c r="CU59" s="845" t="s">
        <v>798</v>
      </c>
      <c r="CV59" s="845" t="s">
        <v>798</v>
      </c>
      <c r="CW59" s="845">
        <v>1807.907596</v>
      </c>
      <c r="CX59" s="845" t="s">
        <v>798</v>
      </c>
      <c r="CY59" s="845" t="s">
        <v>798</v>
      </c>
      <c r="CZ59" s="845" t="s">
        <v>798</v>
      </c>
      <c r="DA59" s="845" t="s">
        <v>798</v>
      </c>
      <c r="DB59" s="845" t="s">
        <v>798</v>
      </c>
      <c r="DC59" s="845" t="s">
        <v>798</v>
      </c>
      <c r="DD59" s="845">
        <v>64.461083000000002</v>
      </c>
      <c r="DE59" s="845" t="s">
        <v>798</v>
      </c>
      <c r="DF59" s="845" t="s">
        <v>798</v>
      </c>
      <c r="DG59" s="845">
        <v>85.284869999999998</v>
      </c>
      <c r="DH59" s="845" t="s">
        <v>798</v>
      </c>
      <c r="DI59" s="845" t="s">
        <v>798</v>
      </c>
      <c r="DJ59" s="845">
        <v>251.35777899999999</v>
      </c>
      <c r="DK59" s="845" t="s">
        <v>798</v>
      </c>
      <c r="DL59" s="845">
        <v>2.3271E-2</v>
      </c>
      <c r="DM59" s="845">
        <v>37.016418000000002</v>
      </c>
      <c r="DN59" s="845">
        <v>0.11978</v>
      </c>
      <c r="DO59" s="845" t="s">
        <v>798</v>
      </c>
      <c r="DP59" s="845" t="s">
        <v>798</v>
      </c>
      <c r="DQ59" s="845" t="s">
        <v>798</v>
      </c>
      <c r="DR59" s="845" t="s">
        <v>798</v>
      </c>
      <c r="DS59" s="845">
        <v>0</v>
      </c>
      <c r="DT59" s="845">
        <v>7</v>
      </c>
      <c r="DU59" s="845">
        <v>381.89</v>
      </c>
      <c r="DV59" s="845">
        <v>7.29</v>
      </c>
      <c r="DW59" s="845">
        <v>7.26</v>
      </c>
      <c r="DX59" s="845">
        <v>72.77</v>
      </c>
      <c r="DY59" s="845">
        <v>648.52</v>
      </c>
      <c r="DZ59" s="845">
        <v>1.42</v>
      </c>
      <c r="EA59" s="845">
        <v>9.25</v>
      </c>
      <c r="EB59" s="845">
        <v>10.93</v>
      </c>
      <c r="EC59" s="845">
        <v>2</v>
      </c>
      <c r="ED59" s="845" t="s">
        <v>798</v>
      </c>
      <c r="EE59" s="845" t="s">
        <v>798</v>
      </c>
      <c r="EF59" s="845">
        <v>4.2930000000000001</v>
      </c>
    </row>
    <row r="60" spans="1:136" x14ac:dyDescent="0.2">
      <c r="A60" s="845">
        <v>56</v>
      </c>
      <c r="B60" s="845">
        <v>8</v>
      </c>
      <c r="C60" s="845">
        <v>58.322736999999996</v>
      </c>
      <c r="D60" s="845">
        <v>-57.624226</v>
      </c>
      <c r="E60" s="845">
        <v>1895.9840690000001</v>
      </c>
      <c r="F60" s="845">
        <v>42.941983999999998</v>
      </c>
      <c r="G60" s="845">
        <v>1</v>
      </c>
      <c r="H60" s="845">
        <v>8.9208999999999997E-2</v>
      </c>
      <c r="I60" s="845">
        <v>3.9288999999999998E-2</v>
      </c>
      <c r="J60" s="845">
        <v>0</v>
      </c>
      <c r="K60" s="845">
        <v>0</v>
      </c>
      <c r="L60" s="845">
        <v>3.9288999999999998E-2</v>
      </c>
      <c r="M60" s="845" t="s">
        <v>798</v>
      </c>
      <c r="N60" s="845">
        <v>1.4853E-2</v>
      </c>
      <c r="O60" s="845">
        <v>2.4469000000000001E-2</v>
      </c>
      <c r="P60" s="845">
        <v>0.37220399999999998</v>
      </c>
      <c r="Q60" s="845">
        <v>0.62779600000000002</v>
      </c>
      <c r="R60" s="845">
        <v>0.82788200000000001</v>
      </c>
      <c r="S60" s="845">
        <v>1</v>
      </c>
      <c r="T60" s="845">
        <v>326.35908000000001</v>
      </c>
      <c r="U60" s="845">
        <v>13.054363</v>
      </c>
      <c r="V60" s="845">
        <v>211.975673</v>
      </c>
      <c r="W60" s="845">
        <v>745.05619300000001</v>
      </c>
      <c r="X60" s="845">
        <v>26.762564999999999</v>
      </c>
      <c r="Y60" s="845">
        <v>29.297498999999998</v>
      </c>
      <c r="Z60" s="845">
        <v>78.578171999999995</v>
      </c>
      <c r="AA60" s="845" t="s">
        <v>798</v>
      </c>
      <c r="AB60" s="845" t="s">
        <v>798</v>
      </c>
      <c r="AC60" s="845" t="s">
        <v>798</v>
      </c>
      <c r="AD60" s="845" t="s">
        <v>798</v>
      </c>
      <c r="AE60" s="845" t="s">
        <v>798</v>
      </c>
      <c r="AF60" s="845" t="s">
        <v>798</v>
      </c>
      <c r="AG60" s="845" t="s">
        <v>798</v>
      </c>
      <c r="AH60" s="845">
        <v>102.48885</v>
      </c>
      <c r="AI60" s="845" t="s">
        <v>798</v>
      </c>
      <c r="AJ60" s="845" t="s">
        <v>798</v>
      </c>
      <c r="AK60" s="845">
        <v>0.28655000000000003</v>
      </c>
      <c r="AL60" s="845">
        <v>8.4559999999999996E-2</v>
      </c>
      <c r="AM60" s="845">
        <v>6.0330000000000002E-2</v>
      </c>
      <c r="AN60" s="845">
        <v>0.37389899999999998</v>
      </c>
      <c r="AO60" s="845">
        <v>0.243892</v>
      </c>
      <c r="AP60" s="845">
        <v>1</v>
      </c>
      <c r="AQ60" s="845" t="s">
        <v>798</v>
      </c>
      <c r="AR60" s="845" t="s">
        <v>798</v>
      </c>
      <c r="AS60" s="845" t="s">
        <v>798</v>
      </c>
      <c r="AT60" s="845" t="s">
        <v>798</v>
      </c>
      <c r="AU60" s="845">
        <v>8.9208999999999997E-2</v>
      </c>
      <c r="AV60" s="845">
        <v>91.2</v>
      </c>
      <c r="AW60" s="845">
        <v>-148.82422600000001</v>
      </c>
      <c r="AX60" s="845">
        <v>51.869689000000001</v>
      </c>
      <c r="AY60" s="845">
        <v>6.3274670000000004</v>
      </c>
      <c r="AZ60" s="845" t="s">
        <v>798</v>
      </c>
      <c r="BA60" s="845">
        <v>981.74074800000005</v>
      </c>
      <c r="BB60" s="845">
        <v>1.4647E-2</v>
      </c>
      <c r="BC60" s="845">
        <v>2.4469000000000001E-2</v>
      </c>
      <c r="BD60" s="845">
        <v>11.851278000000001</v>
      </c>
      <c r="BE60" s="845" t="s">
        <v>798</v>
      </c>
      <c r="BF60" s="845" t="s">
        <v>798</v>
      </c>
      <c r="BG60" s="845" t="s">
        <v>798</v>
      </c>
      <c r="BH60" s="845" t="s">
        <v>798</v>
      </c>
      <c r="BI60" s="845" t="s">
        <v>798</v>
      </c>
      <c r="BJ60" s="845" t="s">
        <v>798</v>
      </c>
      <c r="BK60" s="845" t="s">
        <v>798</v>
      </c>
      <c r="BL60" s="845">
        <v>37.626972000000002</v>
      </c>
      <c r="BM60" s="845" t="s">
        <v>798</v>
      </c>
      <c r="BN60" s="845">
        <v>273.02538099999998</v>
      </c>
      <c r="BO60" s="845">
        <v>382.41914400000002</v>
      </c>
      <c r="BP60" s="845">
        <v>440.04336999999998</v>
      </c>
      <c r="BQ60" s="845" t="s">
        <v>798</v>
      </c>
      <c r="BR60" s="845">
        <v>306.06338299999999</v>
      </c>
      <c r="BS60" s="845" t="s">
        <v>798</v>
      </c>
      <c r="BT60" s="845">
        <v>6.6524890000000001</v>
      </c>
      <c r="BU60" s="845" t="s">
        <v>798</v>
      </c>
      <c r="BV60" s="845">
        <v>0.668435</v>
      </c>
      <c r="BW60" s="845" t="s">
        <v>798</v>
      </c>
      <c r="BX60" s="845">
        <v>0.70133000000000001</v>
      </c>
      <c r="BY60" s="845" t="s">
        <v>798</v>
      </c>
      <c r="BZ60" s="845">
        <v>-14.148622</v>
      </c>
      <c r="CA60" s="845" t="s">
        <v>798</v>
      </c>
      <c r="CB60" s="845">
        <v>35.152597</v>
      </c>
      <c r="CC60" s="845" t="s">
        <v>798</v>
      </c>
      <c r="CD60" s="845" t="s">
        <v>798</v>
      </c>
      <c r="CE60" s="845" t="s">
        <v>798</v>
      </c>
      <c r="CF60" s="845" t="s">
        <v>798</v>
      </c>
      <c r="CG60" s="845" t="s">
        <v>798</v>
      </c>
      <c r="CH60" s="845" t="s">
        <v>798</v>
      </c>
      <c r="CI60" s="845" t="s">
        <v>798</v>
      </c>
      <c r="CJ60" s="845">
        <v>2.2288549999999998</v>
      </c>
      <c r="CK60" s="845" t="s">
        <v>798</v>
      </c>
      <c r="CL60" s="845" t="s">
        <v>798</v>
      </c>
      <c r="CM60" s="845" t="s">
        <v>798</v>
      </c>
      <c r="CN60" s="845" t="s">
        <v>798</v>
      </c>
      <c r="CO60" s="845">
        <v>337.958372</v>
      </c>
      <c r="CP60" s="845">
        <v>992.021117</v>
      </c>
      <c r="CQ60" s="845">
        <v>0</v>
      </c>
      <c r="CR60" s="845">
        <v>0</v>
      </c>
      <c r="CS60" s="845">
        <v>12.597538</v>
      </c>
      <c r="CT60" s="845">
        <v>158.31220300000001</v>
      </c>
      <c r="CU60" s="845" t="s">
        <v>798</v>
      </c>
      <c r="CV60" s="845" t="s">
        <v>798</v>
      </c>
      <c r="CW60" s="845">
        <v>1775.0989830000001</v>
      </c>
      <c r="CX60" s="845" t="s">
        <v>798</v>
      </c>
      <c r="CY60" s="845" t="s">
        <v>798</v>
      </c>
      <c r="CZ60" s="845" t="s">
        <v>798</v>
      </c>
      <c r="DA60" s="845" t="s">
        <v>798</v>
      </c>
      <c r="DB60" s="845" t="s">
        <v>798</v>
      </c>
      <c r="DC60" s="845" t="s">
        <v>798</v>
      </c>
      <c r="DD60" s="845">
        <v>71.620671999999999</v>
      </c>
      <c r="DE60" s="845" t="s">
        <v>798</v>
      </c>
      <c r="DF60" s="845" t="s">
        <v>798</v>
      </c>
      <c r="DG60" s="845">
        <v>85.786152000000001</v>
      </c>
      <c r="DH60" s="845" t="s">
        <v>798</v>
      </c>
      <c r="DI60" s="845" t="s">
        <v>798</v>
      </c>
      <c r="DJ60" s="845">
        <v>252.67343299999999</v>
      </c>
      <c r="DK60" s="845" t="s">
        <v>798</v>
      </c>
      <c r="DL60" s="845">
        <v>2.5773000000000001E-2</v>
      </c>
      <c r="DM60" s="845">
        <v>35.623184000000002</v>
      </c>
      <c r="DN60" s="845">
        <v>0.111443</v>
      </c>
      <c r="DO60" s="845" t="s">
        <v>798</v>
      </c>
      <c r="DP60" s="845" t="s">
        <v>798</v>
      </c>
      <c r="DQ60" s="845" t="s">
        <v>798</v>
      </c>
      <c r="DR60" s="845" t="s">
        <v>798</v>
      </c>
      <c r="DS60" s="845">
        <v>0</v>
      </c>
      <c r="DT60" s="845">
        <v>8</v>
      </c>
      <c r="DU60" s="845">
        <v>194.84</v>
      </c>
      <c r="DV60" s="845">
        <v>6.27</v>
      </c>
      <c r="DW60" s="845">
        <v>6.24</v>
      </c>
      <c r="DX60" s="845">
        <v>67.56</v>
      </c>
      <c r="DY60" s="845">
        <v>667.54</v>
      </c>
      <c r="DZ60" s="845">
        <v>1.36</v>
      </c>
      <c r="EA60" s="845">
        <v>8.9700000000000006</v>
      </c>
      <c r="EB60" s="845">
        <v>10.65</v>
      </c>
      <c r="EC60" s="845">
        <v>2</v>
      </c>
      <c r="ED60" s="845" t="s">
        <v>798</v>
      </c>
      <c r="EE60" s="845" t="s">
        <v>798</v>
      </c>
      <c r="EF60" s="845">
        <v>3.7629999999999999</v>
      </c>
    </row>
    <row r="61" spans="1:136" x14ac:dyDescent="0.2">
      <c r="A61" s="845">
        <v>57</v>
      </c>
      <c r="B61" s="845">
        <v>9</v>
      </c>
      <c r="C61" s="845">
        <v>72.915019000000001</v>
      </c>
      <c r="D61" s="845">
        <v>-52.533850999999999</v>
      </c>
      <c r="E61" s="845">
        <v>1843.4502179999999</v>
      </c>
      <c r="F61" s="845">
        <v>45.330958000000003</v>
      </c>
      <c r="G61" s="845">
        <v>1</v>
      </c>
      <c r="H61" s="845">
        <v>0.138348</v>
      </c>
      <c r="I61" s="845">
        <v>5.8576000000000003E-2</v>
      </c>
      <c r="J61" s="845">
        <v>0</v>
      </c>
      <c r="K61" s="845">
        <v>0</v>
      </c>
      <c r="L61" s="845">
        <v>5.8576000000000003E-2</v>
      </c>
      <c r="M61" s="845" t="s">
        <v>798</v>
      </c>
      <c r="N61" s="845">
        <v>1.4775999999999999E-2</v>
      </c>
      <c r="O61" s="845">
        <v>4.3545E-2</v>
      </c>
      <c r="P61" s="845">
        <v>0.44058999999999998</v>
      </c>
      <c r="Q61" s="845">
        <v>0.55940999999999996</v>
      </c>
      <c r="R61" s="845">
        <v>0.82202500000000001</v>
      </c>
      <c r="S61" s="845">
        <v>1</v>
      </c>
      <c r="T61" s="845">
        <v>344.51528400000001</v>
      </c>
      <c r="U61" s="845">
        <v>13.780611</v>
      </c>
      <c r="V61" s="845">
        <v>212.888171</v>
      </c>
      <c r="W61" s="845">
        <v>761.07830899999999</v>
      </c>
      <c r="X61" s="845">
        <v>41.504415999999999</v>
      </c>
      <c r="Y61" s="845">
        <v>44.386560000000003</v>
      </c>
      <c r="Z61" s="845">
        <v>117.151872</v>
      </c>
      <c r="AA61" s="845" t="s">
        <v>798</v>
      </c>
      <c r="AB61" s="845" t="s">
        <v>798</v>
      </c>
      <c r="AC61" s="845" t="s">
        <v>798</v>
      </c>
      <c r="AD61" s="845" t="s">
        <v>798</v>
      </c>
      <c r="AE61" s="845" t="s">
        <v>798</v>
      </c>
      <c r="AF61" s="845" t="s">
        <v>798</v>
      </c>
      <c r="AG61" s="845" t="s">
        <v>798</v>
      </c>
      <c r="AH61" s="845">
        <v>102.617312</v>
      </c>
      <c r="AI61" s="845" t="s">
        <v>798</v>
      </c>
      <c r="AJ61" s="845" t="s">
        <v>798</v>
      </c>
      <c r="AK61" s="845">
        <v>0.15477099999999999</v>
      </c>
      <c r="AL61" s="845">
        <v>0.10041799999999999</v>
      </c>
      <c r="AM61" s="845">
        <v>8.4875999999999993E-2</v>
      </c>
      <c r="AN61" s="845">
        <v>0.37696200000000002</v>
      </c>
      <c r="AO61" s="845">
        <v>0.24706900000000001</v>
      </c>
      <c r="AP61" s="845">
        <v>1</v>
      </c>
      <c r="AQ61" s="845" t="s">
        <v>798</v>
      </c>
      <c r="AR61" s="845" t="s">
        <v>798</v>
      </c>
      <c r="AS61" s="845" t="s">
        <v>798</v>
      </c>
      <c r="AT61" s="845" t="s">
        <v>798</v>
      </c>
      <c r="AU61" s="845">
        <v>0.138348</v>
      </c>
      <c r="AV61" s="845">
        <v>91.2</v>
      </c>
      <c r="AW61" s="845">
        <v>-143.73385099999999</v>
      </c>
      <c r="AX61" s="845">
        <v>55.145505</v>
      </c>
      <c r="AY61" s="845">
        <v>6.3355189999999997</v>
      </c>
      <c r="AZ61" s="845" t="s">
        <v>798</v>
      </c>
      <c r="BA61" s="845">
        <v>971.91198299999996</v>
      </c>
      <c r="BB61" s="845">
        <v>1.4853E-2</v>
      </c>
      <c r="BC61" s="845">
        <v>4.3545E-2</v>
      </c>
      <c r="BD61" s="845">
        <v>17.501458</v>
      </c>
      <c r="BE61" s="845" t="s">
        <v>798</v>
      </c>
      <c r="BF61" s="845" t="s">
        <v>798</v>
      </c>
      <c r="BG61" s="845" t="s">
        <v>798</v>
      </c>
      <c r="BH61" s="845" t="s">
        <v>798</v>
      </c>
      <c r="BI61" s="845" t="s">
        <v>798</v>
      </c>
      <c r="BJ61" s="845" t="s">
        <v>798</v>
      </c>
      <c r="BK61" s="845" t="s">
        <v>798</v>
      </c>
      <c r="BL61" s="845">
        <v>41.174238000000003</v>
      </c>
      <c r="BM61" s="845" t="s">
        <v>798</v>
      </c>
      <c r="BN61" s="845">
        <v>255.92620500000001</v>
      </c>
      <c r="BO61" s="845">
        <v>430.40626099999997</v>
      </c>
      <c r="BP61" s="845">
        <v>482.940111</v>
      </c>
      <c r="BQ61" s="845" t="s">
        <v>798</v>
      </c>
      <c r="BR61" s="845">
        <v>276.23350799999997</v>
      </c>
      <c r="BS61" s="845" t="s">
        <v>798</v>
      </c>
      <c r="BT61" s="845">
        <v>6.6057550000000003</v>
      </c>
      <c r="BU61" s="845" t="s">
        <v>798</v>
      </c>
      <c r="BV61" s="845">
        <v>1.3618619999999999</v>
      </c>
      <c r="BW61" s="845" t="s">
        <v>798</v>
      </c>
      <c r="BX61" s="845">
        <v>1.4077299999999999</v>
      </c>
      <c r="BY61" s="845" t="s">
        <v>798</v>
      </c>
      <c r="BZ61" s="845">
        <v>-24.860313999999999</v>
      </c>
      <c r="CA61" s="845" t="s">
        <v>798</v>
      </c>
      <c r="CB61" s="845">
        <v>35.197327999999999</v>
      </c>
      <c r="CC61" s="845" t="s">
        <v>798</v>
      </c>
      <c r="CD61" s="845" t="s">
        <v>798</v>
      </c>
      <c r="CE61" s="845" t="s">
        <v>798</v>
      </c>
      <c r="CF61" s="845" t="s">
        <v>798</v>
      </c>
      <c r="CG61" s="845" t="s">
        <v>798</v>
      </c>
      <c r="CH61" s="845" t="s">
        <v>798</v>
      </c>
      <c r="CI61" s="845" t="s">
        <v>798</v>
      </c>
      <c r="CJ61" s="845">
        <v>2.9879739999999999</v>
      </c>
      <c r="CK61" s="845" t="s">
        <v>798</v>
      </c>
      <c r="CL61" s="845" t="s">
        <v>798</v>
      </c>
      <c r="CM61" s="845" t="s">
        <v>798</v>
      </c>
      <c r="CN61" s="845" t="s">
        <v>798</v>
      </c>
      <c r="CO61" s="845">
        <v>304.52517699999999</v>
      </c>
      <c r="CP61" s="845">
        <v>961.57110399999999</v>
      </c>
      <c r="CQ61" s="845">
        <v>0</v>
      </c>
      <c r="CR61" s="845">
        <v>0</v>
      </c>
      <c r="CS61" s="845">
        <v>12.777595</v>
      </c>
      <c r="CT61" s="845">
        <v>135.56393199999999</v>
      </c>
      <c r="CU61" s="845" t="s">
        <v>798</v>
      </c>
      <c r="CV61" s="845" t="s">
        <v>798</v>
      </c>
      <c r="CW61" s="845">
        <v>1763.0870090000001</v>
      </c>
      <c r="CX61" s="845" t="s">
        <v>798</v>
      </c>
      <c r="CY61" s="845" t="s">
        <v>798</v>
      </c>
      <c r="CZ61" s="845" t="s">
        <v>798</v>
      </c>
      <c r="DA61" s="845" t="s">
        <v>798</v>
      </c>
      <c r="DB61" s="845" t="s">
        <v>798</v>
      </c>
      <c r="DC61" s="845" t="s">
        <v>798</v>
      </c>
      <c r="DD61" s="845">
        <v>69.788818000000006</v>
      </c>
      <c r="DE61" s="845" t="s">
        <v>798</v>
      </c>
      <c r="DF61" s="845" t="s">
        <v>798</v>
      </c>
      <c r="DG61" s="845">
        <v>79.871786999999998</v>
      </c>
      <c r="DH61" s="845" t="s">
        <v>798</v>
      </c>
      <c r="DI61" s="845" t="s">
        <v>798</v>
      </c>
      <c r="DJ61" s="845">
        <v>259.72867200000002</v>
      </c>
      <c r="DK61" s="845" t="s">
        <v>798</v>
      </c>
      <c r="DL61" s="845">
        <v>6.4894999999999994E-2</v>
      </c>
      <c r="DM61" s="845">
        <v>36.603391999999999</v>
      </c>
      <c r="DN61" s="845">
        <v>0.149399</v>
      </c>
      <c r="DO61" s="845" t="s">
        <v>798</v>
      </c>
      <c r="DP61" s="845" t="s">
        <v>798</v>
      </c>
      <c r="DQ61" s="845" t="s">
        <v>798</v>
      </c>
      <c r="DR61" s="845" t="s">
        <v>798</v>
      </c>
      <c r="DS61" s="845">
        <v>0</v>
      </c>
      <c r="DT61" s="845">
        <v>9</v>
      </c>
      <c r="DU61" s="845">
        <v>56.28</v>
      </c>
      <c r="DV61" s="845">
        <v>5.31</v>
      </c>
      <c r="DW61" s="845">
        <v>5.27</v>
      </c>
      <c r="DX61" s="845">
        <v>62.56</v>
      </c>
      <c r="DY61" s="845">
        <v>652.63</v>
      </c>
      <c r="DZ61" s="845">
        <v>1.3</v>
      </c>
      <c r="EA61" s="845">
        <v>8.68</v>
      </c>
      <c r="EB61" s="845">
        <v>10.37</v>
      </c>
      <c r="EC61" s="845">
        <v>2</v>
      </c>
      <c r="ED61" s="845" t="s">
        <v>798</v>
      </c>
      <c r="EE61" s="845" t="s">
        <v>798</v>
      </c>
      <c r="EF61" s="845">
        <v>4.33</v>
      </c>
    </row>
    <row r="62" spans="1:136" x14ac:dyDescent="0.2">
      <c r="A62" s="845">
        <v>58</v>
      </c>
      <c r="B62" s="845">
        <v>10</v>
      </c>
      <c r="C62" s="845">
        <v>103.42292399999999</v>
      </c>
      <c r="D62" s="845">
        <v>-26.746586000000001</v>
      </c>
      <c r="E62" s="845">
        <v>1816.703632</v>
      </c>
      <c r="F62" s="845">
        <v>50.556547999999999</v>
      </c>
      <c r="G62" s="845">
        <v>1</v>
      </c>
      <c r="H62" s="845">
        <v>0.15436800000000001</v>
      </c>
      <c r="I62" s="845">
        <v>6.5030000000000004E-2</v>
      </c>
      <c r="J62" s="845">
        <v>0</v>
      </c>
      <c r="K62" s="845">
        <v>0</v>
      </c>
      <c r="L62" s="845">
        <v>6.5030000000000004E-2</v>
      </c>
      <c r="M62" s="845" t="s">
        <v>798</v>
      </c>
      <c r="N62" s="845">
        <v>1.4527999999999999E-2</v>
      </c>
      <c r="O62" s="845">
        <v>5.0082000000000002E-2</v>
      </c>
      <c r="P62" s="845">
        <v>0.50483299999999998</v>
      </c>
      <c r="Q62" s="845">
        <v>0.49516700000000002</v>
      </c>
      <c r="R62" s="845">
        <v>0.82829900000000001</v>
      </c>
      <c r="S62" s="845">
        <v>1</v>
      </c>
      <c r="T62" s="845">
        <v>384.22976699999998</v>
      </c>
      <c r="U62" s="845">
        <v>15.369191000000001</v>
      </c>
      <c r="V62" s="845">
        <v>220.26340200000001</v>
      </c>
      <c r="W62" s="845">
        <v>759.26575600000001</v>
      </c>
      <c r="X62" s="845">
        <v>46.310518000000002</v>
      </c>
      <c r="Y62" s="845">
        <v>49.056040000000003</v>
      </c>
      <c r="Z62" s="845">
        <v>130.06044499999999</v>
      </c>
      <c r="AA62" s="845" t="s">
        <v>798</v>
      </c>
      <c r="AB62" s="845" t="s">
        <v>798</v>
      </c>
      <c r="AC62" s="845" t="s">
        <v>798</v>
      </c>
      <c r="AD62" s="845" t="s">
        <v>798</v>
      </c>
      <c r="AE62" s="845" t="s">
        <v>798</v>
      </c>
      <c r="AF62" s="845" t="s">
        <v>798</v>
      </c>
      <c r="AG62" s="845" t="s">
        <v>798</v>
      </c>
      <c r="AH62" s="845">
        <v>102.79429</v>
      </c>
      <c r="AI62" s="845" t="s">
        <v>798</v>
      </c>
      <c r="AJ62" s="845" t="s">
        <v>798</v>
      </c>
      <c r="AK62" s="845">
        <v>8.9339999999999992E-3</v>
      </c>
      <c r="AL62" s="845">
        <v>0.126722</v>
      </c>
      <c r="AM62" s="845">
        <v>0.12559000000000001</v>
      </c>
      <c r="AN62" s="845">
        <v>0.38326500000000002</v>
      </c>
      <c r="AO62" s="845">
        <v>0.24820600000000001</v>
      </c>
      <c r="AP62" s="845">
        <v>1</v>
      </c>
      <c r="AQ62" s="845" t="s">
        <v>798</v>
      </c>
      <c r="AR62" s="845" t="s">
        <v>798</v>
      </c>
      <c r="AS62" s="845" t="s">
        <v>798</v>
      </c>
      <c r="AT62" s="845" t="s">
        <v>798</v>
      </c>
      <c r="AU62" s="845">
        <v>0.15436800000000001</v>
      </c>
      <c r="AV62" s="845">
        <v>91.2</v>
      </c>
      <c r="AW62" s="845">
        <v>-117.946586</v>
      </c>
      <c r="AX62" s="845">
        <v>61.036610000000003</v>
      </c>
      <c r="AY62" s="845">
        <v>6.6016529999999998</v>
      </c>
      <c r="AZ62" s="845" t="s">
        <v>798</v>
      </c>
      <c r="BA62" s="845">
        <v>999.36300200000005</v>
      </c>
      <c r="BB62" s="845">
        <v>1.4775999999999999E-2</v>
      </c>
      <c r="BC62" s="845">
        <v>5.0082000000000002E-2</v>
      </c>
      <c r="BD62" s="845">
        <v>30.686578000000001</v>
      </c>
      <c r="BE62" s="845" t="s">
        <v>798</v>
      </c>
      <c r="BF62" s="845" t="s">
        <v>798</v>
      </c>
      <c r="BG62" s="845" t="s">
        <v>798</v>
      </c>
      <c r="BH62" s="845" t="s">
        <v>798</v>
      </c>
      <c r="BI62" s="845" t="s">
        <v>798</v>
      </c>
      <c r="BJ62" s="845" t="s">
        <v>798</v>
      </c>
      <c r="BK62" s="845" t="s">
        <v>798</v>
      </c>
      <c r="BL62" s="845">
        <v>47.563509000000003</v>
      </c>
      <c r="BM62" s="845" t="s">
        <v>798</v>
      </c>
      <c r="BN62" s="845">
        <v>230.74553299999999</v>
      </c>
      <c r="BO62" s="845">
        <v>479.59632499999998</v>
      </c>
      <c r="BP62" s="845">
        <v>506.34291100000002</v>
      </c>
      <c r="BQ62" s="845" t="s">
        <v>798</v>
      </c>
      <c r="BR62" s="845">
        <v>235.568342</v>
      </c>
      <c r="BS62" s="845" t="s">
        <v>798</v>
      </c>
      <c r="BT62" s="845">
        <v>6.5849080000000004</v>
      </c>
      <c r="BU62" s="845" t="s">
        <v>798</v>
      </c>
      <c r="BV62" s="845">
        <v>2.5978509999999999</v>
      </c>
      <c r="BW62" s="845" t="s">
        <v>798</v>
      </c>
      <c r="BX62" s="845">
        <v>2.6746660000000002</v>
      </c>
      <c r="BY62" s="845" t="s">
        <v>798</v>
      </c>
      <c r="BZ62" s="845">
        <v>-35.915973999999999</v>
      </c>
      <c r="CA62" s="845" t="s">
        <v>798</v>
      </c>
      <c r="CB62" s="845">
        <v>36.675848999999999</v>
      </c>
      <c r="CC62" s="845" t="s">
        <v>798</v>
      </c>
      <c r="CD62" s="845" t="s">
        <v>798</v>
      </c>
      <c r="CE62" s="845" t="s">
        <v>798</v>
      </c>
      <c r="CF62" s="845" t="s">
        <v>798</v>
      </c>
      <c r="CG62" s="845" t="s">
        <v>798</v>
      </c>
      <c r="CH62" s="845" t="s">
        <v>798</v>
      </c>
      <c r="CI62" s="845" t="s">
        <v>798</v>
      </c>
      <c r="CJ62" s="845">
        <v>4.2756230000000004</v>
      </c>
      <c r="CK62" s="845" t="s">
        <v>798</v>
      </c>
      <c r="CL62" s="845" t="s">
        <v>798</v>
      </c>
      <c r="CM62" s="845" t="s">
        <v>798</v>
      </c>
      <c r="CN62" s="845" t="s">
        <v>798</v>
      </c>
      <c r="CO62" s="845">
        <v>301.82289200000002</v>
      </c>
      <c r="CP62" s="845">
        <v>901.43732999999997</v>
      </c>
      <c r="CQ62" s="845">
        <v>0</v>
      </c>
      <c r="CR62" s="845">
        <v>0</v>
      </c>
      <c r="CS62" s="845">
        <v>12.969376</v>
      </c>
      <c r="CT62" s="845">
        <v>113.31804700000001</v>
      </c>
      <c r="CU62" s="845" t="s">
        <v>798</v>
      </c>
      <c r="CV62" s="845" t="s">
        <v>798</v>
      </c>
      <c r="CW62" s="845">
        <v>1786.5990609999999</v>
      </c>
      <c r="CX62" s="845" t="s">
        <v>798</v>
      </c>
      <c r="CY62" s="845" t="s">
        <v>798</v>
      </c>
      <c r="CZ62" s="845" t="s">
        <v>798</v>
      </c>
      <c r="DA62" s="845" t="s">
        <v>798</v>
      </c>
      <c r="DB62" s="845" t="s">
        <v>798</v>
      </c>
      <c r="DC62" s="845" t="s">
        <v>798</v>
      </c>
      <c r="DD62" s="845">
        <v>64.651753999999997</v>
      </c>
      <c r="DE62" s="845" t="s">
        <v>798</v>
      </c>
      <c r="DF62" s="845" t="s">
        <v>798</v>
      </c>
      <c r="DG62" s="845">
        <v>75.428016999999997</v>
      </c>
      <c r="DH62" s="845" t="s">
        <v>798</v>
      </c>
      <c r="DI62" s="845" t="s">
        <v>798</v>
      </c>
      <c r="DJ62" s="845">
        <v>233.256168</v>
      </c>
      <c r="DK62" s="845" t="s">
        <v>798</v>
      </c>
      <c r="DL62" s="845">
        <v>0.13072900000000001</v>
      </c>
      <c r="DM62" s="845">
        <v>38.203654999999998</v>
      </c>
      <c r="DN62" s="845">
        <v>0.213781</v>
      </c>
      <c r="DO62" s="845" t="s">
        <v>798</v>
      </c>
      <c r="DP62" s="845" t="s">
        <v>798</v>
      </c>
      <c r="DQ62" s="845" t="s">
        <v>798</v>
      </c>
      <c r="DR62" s="845" t="s">
        <v>798</v>
      </c>
      <c r="DS62" s="845">
        <v>0</v>
      </c>
      <c r="DT62" s="845">
        <v>10</v>
      </c>
      <c r="DU62" s="845">
        <v>-10.43</v>
      </c>
      <c r="DV62" s="845">
        <v>4.4000000000000004</v>
      </c>
      <c r="DW62" s="845">
        <v>4.3600000000000003</v>
      </c>
      <c r="DX62" s="845">
        <v>57.83</v>
      </c>
      <c r="DY62" s="845">
        <v>567.65</v>
      </c>
      <c r="DZ62" s="845">
        <v>1.24</v>
      </c>
      <c r="EA62" s="845">
        <v>8.41</v>
      </c>
      <c r="EB62" s="845">
        <v>10.09</v>
      </c>
      <c r="EC62" s="845">
        <v>0</v>
      </c>
      <c r="ED62" s="845" t="s">
        <v>798</v>
      </c>
      <c r="EE62" s="845" t="s">
        <v>798</v>
      </c>
      <c r="EF62" s="845">
        <v>5.3940000000000001</v>
      </c>
    </row>
    <row r="63" spans="1:136" x14ac:dyDescent="0.2">
      <c r="A63" s="845">
        <v>59</v>
      </c>
      <c r="B63" s="845">
        <v>11</v>
      </c>
      <c r="C63" s="845">
        <v>142.792361</v>
      </c>
      <c r="D63" s="845">
        <v>35.795853999999999</v>
      </c>
      <c r="E63" s="845">
        <v>1852.499487</v>
      </c>
      <c r="F63" s="845">
        <v>57.357067999999998</v>
      </c>
      <c r="G63" s="845">
        <v>1</v>
      </c>
      <c r="H63" s="845">
        <v>0.122266</v>
      </c>
      <c r="I63" s="845">
        <v>3.6699000000000002E-2</v>
      </c>
      <c r="J63" s="845">
        <v>0</v>
      </c>
      <c r="K63" s="845">
        <v>0</v>
      </c>
      <c r="L63" s="845">
        <v>3.6699000000000002E-2</v>
      </c>
      <c r="M63" s="845" t="s">
        <v>798</v>
      </c>
      <c r="N63" s="845">
        <v>1.4432E-2</v>
      </c>
      <c r="O63" s="845">
        <v>2.1999999999999999E-2</v>
      </c>
      <c r="P63" s="845">
        <v>0.53859199999999996</v>
      </c>
      <c r="Q63" s="845">
        <v>0.46140799999999998</v>
      </c>
      <c r="R63" s="845">
        <v>0.82918800000000004</v>
      </c>
      <c r="S63" s="845">
        <v>1</v>
      </c>
      <c r="T63" s="845">
        <v>435.91371900000001</v>
      </c>
      <c r="U63" s="845">
        <v>17.436548999999999</v>
      </c>
      <c r="V63" s="845">
        <v>233.15979999999999</v>
      </c>
      <c r="W63" s="845">
        <v>728.52298599999995</v>
      </c>
      <c r="X63" s="845">
        <v>36.679772</v>
      </c>
      <c r="Y63" s="845">
        <v>26.541433000000001</v>
      </c>
      <c r="Z63" s="845">
        <v>73.397642000000005</v>
      </c>
      <c r="AA63" s="845" t="s">
        <v>798</v>
      </c>
      <c r="AB63" s="845" t="s">
        <v>798</v>
      </c>
      <c r="AC63" s="845" t="s">
        <v>798</v>
      </c>
      <c r="AD63" s="845" t="s">
        <v>798</v>
      </c>
      <c r="AE63" s="845" t="s">
        <v>798</v>
      </c>
      <c r="AF63" s="845" t="s">
        <v>798</v>
      </c>
      <c r="AG63" s="845" t="s">
        <v>798</v>
      </c>
      <c r="AH63" s="845">
        <v>102.834703</v>
      </c>
      <c r="AI63" s="845" t="s">
        <v>798</v>
      </c>
      <c r="AJ63" s="845" t="s">
        <v>798</v>
      </c>
      <c r="AK63" s="845">
        <v>6.3900000000000003E-4</v>
      </c>
      <c r="AL63" s="845">
        <v>0.17102999999999999</v>
      </c>
      <c r="AM63" s="845">
        <v>0.17091999999999999</v>
      </c>
      <c r="AN63" s="845">
        <v>0.37710900000000003</v>
      </c>
      <c r="AO63" s="845">
        <v>0.24995600000000001</v>
      </c>
      <c r="AP63" s="845">
        <v>1</v>
      </c>
      <c r="AQ63" s="845" t="s">
        <v>798</v>
      </c>
      <c r="AR63" s="845" t="s">
        <v>798</v>
      </c>
      <c r="AS63" s="845" t="s">
        <v>798</v>
      </c>
      <c r="AT63" s="845" t="s">
        <v>798</v>
      </c>
      <c r="AU63" s="845">
        <v>0.122266</v>
      </c>
      <c r="AV63" s="845">
        <v>91.2</v>
      </c>
      <c r="AW63" s="845">
        <v>-55.404145999999997</v>
      </c>
      <c r="AX63" s="845">
        <v>69.172608999999994</v>
      </c>
      <c r="AY63" s="845">
        <v>7.0292089999999998</v>
      </c>
      <c r="AZ63" s="845" t="s">
        <v>798</v>
      </c>
      <c r="BA63" s="845">
        <v>1067.1773209999999</v>
      </c>
      <c r="BB63" s="845">
        <v>1.4527999999999999E-2</v>
      </c>
      <c r="BC63" s="845">
        <v>2.1999999999999999E-2</v>
      </c>
      <c r="BD63" s="845">
        <v>59.559089999999998</v>
      </c>
      <c r="BE63" s="845" t="s">
        <v>798</v>
      </c>
      <c r="BF63" s="845" t="s">
        <v>798</v>
      </c>
      <c r="BG63" s="845" t="s">
        <v>798</v>
      </c>
      <c r="BH63" s="845" t="s">
        <v>798</v>
      </c>
      <c r="BI63" s="845" t="s">
        <v>798</v>
      </c>
      <c r="BJ63" s="845" t="s">
        <v>798</v>
      </c>
      <c r="BK63" s="845" t="s">
        <v>798</v>
      </c>
      <c r="BL63" s="845">
        <v>53.465242000000003</v>
      </c>
      <c r="BM63" s="845" t="s">
        <v>798</v>
      </c>
      <c r="BN63" s="845">
        <v>217.518394</v>
      </c>
      <c r="BO63" s="845">
        <v>499.13492300000001</v>
      </c>
      <c r="BP63" s="845">
        <v>463.33906899999999</v>
      </c>
      <c r="BQ63" s="845" t="s">
        <v>798</v>
      </c>
      <c r="BR63" s="845">
        <v>212.10634300000001</v>
      </c>
      <c r="BS63" s="845" t="s">
        <v>798</v>
      </c>
      <c r="BT63" s="845">
        <v>6.5016100000000003</v>
      </c>
      <c r="BU63" s="845" t="s">
        <v>798</v>
      </c>
      <c r="BV63" s="845">
        <v>3.7183830000000002</v>
      </c>
      <c r="BW63" s="845" t="s">
        <v>798</v>
      </c>
      <c r="BX63" s="845">
        <v>3.8888210000000001</v>
      </c>
      <c r="BY63" s="845" t="s">
        <v>798</v>
      </c>
      <c r="BZ63" s="845">
        <v>-36.127198999999997</v>
      </c>
      <c r="CA63" s="845" t="s">
        <v>798</v>
      </c>
      <c r="CB63" s="845">
        <v>39.051163000000003</v>
      </c>
      <c r="CC63" s="845" t="s">
        <v>798</v>
      </c>
      <c r="CD63" s="845" t="s">
        <v>798</v>
      </c>
      <c r="CE63" s="845" t="s">
        <v>798</v>
      </c>
      <c r="CF63" s="845" t="s">
        <v>798</v>
      </c>
      <c r="CG63" s="845" t="s">
        <v>798</v>
      </c>
      <c r="CH63" s="845" t="s">
        <v>798</v>
      </c>
      <c r="CI63" s="845" t="s">
        <v>798</v>
      </c>
      <c r="CJ63" s="845">
        <v>5.6200700000000001</v>
      </c>
      <c r="CK63" s="845" t="s">
        <v>798</v>
      </c>
      <c r="CL63" s="845" t="s">
        <v>798</v>
      </c>
      <c r="CM63" s="845" t="s">
        <v>798</v>
      </c>
      <c r="CN63" s="845" t="s">
        <v>798</v>
      </c>
      <c r="CO63" s="845">
        <v>336.24426299999999</v>
      </c>
      <c r="CP63" s="845">
        <v>835.03725499999996</v>
      </c>
      <c r="CQ63" s="845">
        <v>0</v>
      </c>
      <c r="CR63" s="845">
        <v>0</v>
      </c>
      <c r="CS63" s="845">
        <v>13.095912</v>
      </c>
      <c r="CT63" s="845">
        <v>109.27962100000001</v>
      </c>
      <c r="CU63" s="845" t="s">
        <v>798</v>
      </c>
      <c r="CV63" s="845" t="s">
        <v>798</v>
      </c>
      <c r="CW63" s="845">
        <v>1850.325871</v>
      </c>
      <c r="CX63" s="845" t="s">
        <v>798</v>
      </c>
      <c r="CY63" s="845" t="s">
        <v>798</v>
      </c>
      <c r="CZ63" s="845" t="s">
        <v>798</v>
      </c>
      <c r="DA63" s="845" t="s">
        <v>798</v>
      </c>
      <c r="DB63" s="845" t="s">
        <v>798</v>
      </c>
      <c r="DC63" s="845" t="s">
        <v>798</v>
      </c>
      <c r="DD63" s="845">
        <v>60.829858999999999</v>
      </c>
      <c r="DE63" s="845" t="s">
        <v>798</v>
      </c>
      <c r="DF63" s="845" t="s">
        <v>798</v>
      </c>
      <c r="DG63" s="845">
        <v>75.632159000000001</v>
      </c>
      <c r="DH63" s="845" t="s">
        <v>798</v>
      </c>
      <c r="DI63" s="845" t="s">
        <v>798</v>
      </c>
      <c r="DJ63" s="845">
        <v>244.256406</v>
      </c>
      <c r="DK63" s="845" t="s">
        <v>798</v>
      </c>
      <c r="DL63" s="845">
        <v>0.14577599999999999</v>
      </c>
      <c r="DM63" s="845">
        <v>40.827635999999998</v>
      </c>
      <c r="DN63" s="845">
        <v>0.281003</v>
      </c>
      <c r="DO63" s="845" t="s">
        <v>798</v>
      </c>
      <c r="DP63" s="845" t="s">
        <v>798</v>
      </c>
      <c r="DQ63" s="845" t="s">
        <v>798</v>
      </c>
      <c r="DR63" s="845" t="s">
        <v>798</v>
      </c>
      <c r="DS63" s="845">
        <v>0</v>
      </c>
      <c r="DT63" s="845">
        <v>11</v>
      </c>
      <c r="DU63" s="845">
        <v>-65.650000000000006</v>
      </c>
      <c r="DV63" s="845">
        <v>3.54</v>
      </c>
      <c r="DW63" s="845">
        <v>3.51</v>
      </c>
      <c r="DX63" s="845">
        <v>53.37</v>
      </c>
      <c r="DY63" s="845">
        <v>436.94</v>
      </c>
      <c r="DZ63" s="845">
        <v>1.18</v>
      </c>
      <c r="EA63" s="845">
        <v>8.15</v>
      </c>
      <c r="EB63" s="845">
        <v>9.83</v>
      </c>
      <c r="EC63" s="845">
        <v>0</v>
      </c>
      <c r="ED63" s="845" t="s">
        <v>798</v>
      </c>
      <c r="EE63" s="845" t="s">
        <v>798</v>
      </c>
      <c r="EF63" s="845">
        <v>6.67</v>
      </c>
    </row>
    <row r="64" spans="1:136" x14ac:dyDescent="0.2">
      <c r="A64" s="845">
        <v>60</v>
      </c>
      <c r="B64" s="845">
        <v>12</v>
      </c>
      <c r="C64" s="845">
        <v>177.75871000000001</v>
      </c>
      <c r="D64" s="845">
        <v>78.720174</v>
      </c>
      <c r="E64" s="845">
        <v>1931.2196610000001</v>
      </c>
      <c r="F64" s="845">
        <v>63.484197000000002</v>
      </c>
      <c r="G64" s="845">
        <v>1</v>
      </c>
      <c r="H64" s="845">
        <v>0.11022700000000001</v>
      </c>
      <c r="I64" s="845">
        <v>2.7102999999999999E-2</v>
      </c>
      <c r="J64" s="845">
        <v>0</v>
      </c>
      <c r="K64" s="845">
        <v>0</v>
      </c>
      <c r="L64" s="845">
        <v>2.7102999999999999E-2</v>
      </c>
      <c r="M64" s="845" t="s">
        <v>798</v>
      </c>
      <c r="N64" s="845">
        <v>1.4500000000000001E-2</v>
      </c>
      <c r="O64" s="845">
        <v>1.2520999999999999E-2</v>
      </c>
      <c r="P64" s="845">
        <v>0.53347599999999995</v>
      </c>
      <c r="Q64" s="845">
        <v>0.46652399999999999</v>
      </c>
      <c r="R64" s="845">
        <v>0.84973900000000002</v>
      </c>
      <c r="S64" s="845">
        <v>1</v>
      </c>
      <c r="T64" s="845">
        <v>482.479895</v>
      </c>
      <c r="U64" s="845">
        <v>19.299195999999998</v>
      </c>
      <c r="V64" s="845">
        <v>245.77340000000001</v>
      </c>
      <c r="W64" s="845">
        <v>702.20629099999996</v>
      </c>
      <c r="X64" s="845">
        <v>33.068145000000001</v>
      </c>
      <c r="Y64" s="845">
        <v>18.974274999999999</v>
      </c>
      <c r="Z64" s="845">
        <v>54.20635</v>
      </c>
      <c r="AA64" s="845" t="s">
        <v>798</v>
      </c>
      <c r="AB64" s="845" t="s">
        <v>798</v>
      </c>
      <c r="AC64" s="845" t="s">
        <v>798</v>
      </c>
      <c r="AD64" s="845" t="s">
        <v>798</v>
      </c>
      <c r="AE64" s="845" t="s">
        <v>798</v>
      </c>
      <c r="AF64" s="845" t="s">
        <v>798</v>
      </c>
      <c r="AG64" s="845" t="s">
        <v>798</v>
      </c>
      <c r="AH64" s="845">
        <v>102.811914</v>
      </c>
      <c r="AI64" s="845" t="s">
        <v>798</v>
      </c>
      <c r="AJ64" s="845" t="s">
        <v>798</v>
      </c>
      <c r="AK64" s="845">
        <v>4.6299999999999998E-4</v>
      </c>
      <c r="AL64" s="845">
        <v>0.18984999999999999</v>
      </c>
      <c r="AM64" s="845">
        <v>0.18976199999999999</v>
      </c>
      <c r="AN64" s="845">
        <v>0.36758999999999997</v>
      </c>
      <c r="AO64" s="845">
        <v>0.24974099999999999</v>
      </c>
      <c r="AP64" s="845">
        <v>1</v>
      </c>
      <c r="AQ64" s="845" t="s">
        <v>798</v>
      </c>
      <c r="AR64" s="845" t="s">
        <v>798</v>
      </c>
      <c r="AS64" s="845" t="s">
        <v>798</v>
      </c>
      <c r="AT64" s="845" t="s">
        <v>798</v>
      </c>
      <c r="AU64" s="845">
        <v>0.11022700000000001</v>
      </c>
      <c r="AV64" s="845">
        <v>91.2</v>
      </c>
      <c r="AW64" s="845">
        <v>-12.479825999999999</v>
      </c>
      <c r="AX64" s="845">
        <v>74.710227000000003</v>
      </c>
      <c r="AY64" s="845">
        <v>7.5211949999999996</v>
      </c>
      <c r="AZ64" s="845" t="s">
        <v>798</v>
      </c>
      <c r="BA64" s="845">
        <v>1133.5444419999999</v>
      </c>
      <c r="BB64" s="845">
        <v>1.4432E-2</v>
      </c>
      <c r="BC64" s="845">
        <v>1.2520999999999999E-2</v>
      </c>
      <c r="BD64" s="845">
        <v>87.093766000000002</v>
      </c>
      <c r="BE64" s="845" t="s">
        <v>798</v>
      </c>
      <c r="BF64" s="845" t="s">
        <v>798</v>
      </c>
      <c r="BG64" s="845" t="s">
        <v>798</v>
      </c>
      <c r="BH64" s="845" t="s">
        <v>798</v>
      </c>
      <c r="BI64" s="845" t="s">
        <v>798</v>
      </c>
      <c r="BJ64" s="845" t="s">
        <v>798</v>
      </c>
      <c r="BK64" s="845" t="s">
        <v>798</v>
      </c>
      <c r="BL64" s="845">
        <v>54.480412000000001</v>
      </c>
      <c r="BM64" s="845" t="s">
        <v>798</v>
      </c>
      <c r="BN64" s="845">
        <v>202.78969000000001</v>
      </c>
      <c r="BO64" s="845">
        <v>534.52231500000005</v>
      </c>
      <c r="BP64" s="845">
        <v>455.80214100000001</v>
      </c>
      <c r="BQ64" s="845" t="s">
        <v>798</v>
      </c>
      <c r="BR64" s="845">
        <v>218.78898899999999</v>
      </c>
      <c r="BS64" s="845" t="s">
        <v>798</v>
      </c>
      <c r="BT64" s="845">
        <v>6.6078789999999996</v>
      </c>
      <c r="BU64" s="845" t="s">
        <v>798</v>
      </c>
      <c r="BV64" s="845">
        <v>3.9473509999999998</v>
      </c>
      <c r="BW64" s="845" t="s">
        <v>798</v>
      </c>
      <c r="BX64" s="845">
        <v>4.0968859999999996</v>
      </c>
      <c r="BY64" s="845" t="s">
        <v>798</v>
      </c>
      <c r="BZ64" s="845">
        <v>-31.501660000000001</v>
      </c>
      <c r="CA64" s="845" t="s">
        <v>798</v>
      </c>
      <c r="CB64" s="845">
        <v>41.784418000000002</v>
      </c>
      <c r="CC64" s="845" t="s">
        <v>798</v>
      </c>
      <c r="CD64" s="845" t="s">
        <v>798</v>
      </c>
      <c r="CE64" s="845" t="s">
        <v>798</v>
      </c>
      <c r="CF64" s="845" t="s">
        <v>798</v>
      </c>
      <c r="CG64" s="845" t="s">
        <v>798</v>
      </c>
      <c r="CH64" s="845" t="s">
        <v>798</v>
      </c>
      <c r="CI64" s="845" t="s">
        <v>798</v>
      </c>
      <c r="CJ64" s="845">
        <v>5.6746059999999998</v>
      </c>
      <c r="CK64" s="845" t="s">
        <v>798</v>
      </c>
      <c r="CL64" s="845" t="s">
        <v>798</v>
      </c>
      <c r="CM64" s="845" t="s">
        <v>798</v>
      </c>
      <c r="CN64" s="845" t="s">
        <v>798</v>
      </c>
      <c r="CO64" s="845">
        <v>428.71631400000001</v>
      </c>
      <c r="CP64" s="845">
        <v>790.00255700000002</v>
      </c>
      <c r="CQ64" s="845">
        <v>0</v>
      </c>
      <c r="CR64" s="845">
        <v>0</v>
      </c>
      <c r="CS64" s="845">
        <v>13.363412</v>
      </c>
      <c r="CT64" s="845">
        <v>114.69672</v>
      </c>
      <c r="CU64" s="845" t="s">
        <v>798</v>
      </c>
      <c r="CV64" s="845" t="s">
        <v>798</v>
      </c>
      <c r="CW64" s="845">
        <v>1914.8105599999999</v>
      </c>
      <c r="CX64" s="845" t="s">
        <v>798</v>
      </c>
      <c r="CY64" s="845" t="s">
        <v>798</v>
      </c>
      <c r="CZ64" s="845" t="s">
        <v>798</v>
      </c>
      <c r="DA64" s="845" t="s">
        <v>798</v>
      </c>
      <c r="DB64" s="845" t="s">
        <v>798</v>
      </c>
      <c r="DC64" s="845" t="s">
        <v>798</v>
      </c>
      <c r="DD64" s="845">
        <v>60.81156</v>
      </c>
      <c r="DE64" s="845" t="s">
        <v>798</v>
      </c>
      <c r="DF64" s="845" t="s">
        <v>798</v>
      </c>
      <c r="DG64" s="845">
        <v>77.415211999999997</v>
      </c>
      <c r="DH64" s="845" t="s">
        <v>798</v>
      </c>
      <c r="DI64" s="845" t="s">
        <v>798</v>
      </c>
      <c r="DJ64" s="845">
        <v>246.15554599999999</v>
      </c>
      <c r="DK64" s="845" t="s">
        <v>798</v>
      </c>
      <c r="DL64" s="845">
        <v>0.115589</v>
      </c>
      <c r="DM64" s="845">
        <v>42.398476000000002</v>
      </c>
      <c r="DN64" s="845">
        <v>0.28372999999999998</v>
      </c>
      <c r="DO64" s="845" t="s">
        <v>798</v>
      </c>
      <c r="DP64" s="845" t="s">
        <v>798</v>
      </c>
      <c r="DQ64" s="845" t="s">
        <v>798</v>
      </c>
      <c r="DR64" s="845" t="s">
        <v>798</v>
      </c>
      <c r="DS64" s="845">
        <v>0</v>
      </c>
      <c r="DT64" s="845">
        <v>12</v>
      </c>
      <c r="DU64" s="845">
        <v>-113.78</v>
      </c>
      <c r="DV64" s="845">
        <v>2.75</v>
      </c>
      <c r="DW64" s="845">
        <v>2.71</v>
      </c>
      <c r="DX64" s="845">
        <v>49.19</v>
      </c>
      <c r="DY64" s="845">
        <v>316.19</v>
      </c>
      <c r="DZ64" s="845">
        <v>1.1200000000000001</v>
      </c>
      <c r="EA64" s="845">
        <v>7.9</v>
      </c>
      <c r="EB64" s="845">
        <v>9.58</v>
      </c>
      <c r="EC64" s="845">
        <v>0</v>
      </c>
      <c r="ED64" s="845" t="s">
        <v>798</v>
      </c>
      <c r="EE64" s="845" t="s">
        <v>798</v>
      </c>
      <c r="EF64" s="845">
        <v>7.7859999999999996</v>
      </c>
    </row>
    <row r="65" spans="1:136" x14ac:dyDescent="0.2">
      <c r="A65" s="845">
        <v>61</v>
      </c>
      <c r="B65" s="845">
        <v>1</v>
      </c>
      <c r="C65" s="845" t="s">
        <v>798</v>
      </c>
      <c r="D65" s="845" t="s">
        <v>798</v>
      </c>
      <c r="E65" s="845" t="s">
        <v>798</v>
      </c>
      <c r="F65" s="845" t="s">
        <v>798</v>
      </c>
      <c r="G65" s="845" t="s">
        <v>798</v>
      </c>
      <c r="H65" s="845" t="s">
        <v>798</v>
      </c>
      <c r="I65" s="845" t="s">
        <v>798</v>
      </c>
      <c r="J65" s="845" t="s">
        <v>798</v>
      </c>
      <c r="K65" s="845" t="s">
        <v>798</v>
      </c>
      <c r="L65" s="845" t="s">
        <v>798</v>
      </c>
      <c r="M65" s="845" t="s">
        <v>798</v>
      </c>
      <c r="N65" s="845" t="s">
        <v>798</v>
      </c>
      <c r="O65" s="845" t="s">
        <v>798</v>
      </c>
      <c r="P65" s="845" t="s">
        <v>798</v>
      </c>
      <c r="Q65" s="845" t="s">
        <v>798</v>
      </c>
      <c r="R65" s="845" t="s">
        <v>798</v>
      </c>
      <c r="S65" s="845" t="s">
        <v>798</v>
      </c>
      <c r="T65" s="845" t="s">
        <v>798</v>
      </c>
      <c r="U65" s="845" t="s">
        <v>798</v>
      </c>
      <c r="V65" s="845" t="s">
        <v>798</v>
      </c>
      <c r="W65" s="845" t="s">
        <v>798</v>
      </c>
      <c r="X65" s="845" t="s">
        <v>798</v>
      </c>
      <c r="Y65" s="845" t="s">
        <v>798</v>
      </c>
      <c r="Z65" s="845" t="s">
        <v>798</v>
      </c>
      <c r="AA65" s="845" t="s">
        <v>798</v>
      </c>
      <c r="AB65" s="845" t="s">
        <v>798</v>
      </c>
      <c r="AC65" s="845" t="s">
        <v>798</v>
      </c>
      <c r="AD65" s="845" t="s">
        <v>798</v>
      </c>
      <c r="AE65" s="845" t="s">
        <v>798</v>
      </c>
      <c r="AF65" s="845" t="s">
        <v>798</v>
      </c>
      <c r="AG65" s="845" t="s">
        <v>798</v>
      </c>
      <c r="AH65" s="845" t="s">
        <v>798</v>
      </c>
      <c r="AI65" s="845" t="s">
        <v>798</v>
      </c>
      <c r="AJ65" s="845" t="s">
        <v>798</v>
      </c>
      <c r="AK65" s="845" t="s">
        <v>798</v>
      </c>
      <c r="AL65" s="845" t="s">
        <v>798</v>
      </c>
      <c r="AM65" s="845" t="s">
        <v>798</v>
      </c>
      <c r="AN65" s="845" t="s">
        <v>798</v>
      </c>
      <c r="AO65" s="845" t="s">
        <v>798</v>
      </c>
      <c r="AP65" s="845" t="s">
        <v>798</v>
      </c>
      <c r="AQ65" s="845" t="s">
        <v>798</v>
      </c>
      <c r="AR65" s="845" t="s">
        <v>798</v>
      </c>
      <c r="AS65" s="845" t="s">
        <v>798</v>
      </c>
      <c r="AT65" s="845" t="s">
        <v>798</v>
      </c>
      <c r="AU65" s="845" t="s">
        <v>798</v>
      </c>
      <c r="AV65" s="845" t="s">
        <v>798</v>
      </c>
      <c r="AW65" s="845" t="s">
        <v>798</v>
      </c>
      <c r="AX65" s="845" t="s">
        <v>798</v>
      </c>
      <c r="AY65" s="845" t="s">
        <v>798</v>
      </c>
      <c r="AZ65" s="845" t="s">
        <v>798</v>
      </c>
      <c r="BA65" s="845" t="s">
        <v>798</v>
      </c>
      <c r="BB65" s="845" t="s">
        <v>798</v>
      </c>
      <c r="BC65" s="845" t="s">
        <v>798</v>
      </c>
      <c r="BD65" s="845" t="s">
        <v>798</v>
      </c>
      <c r="BE65" s="845" t="s">
        <v>798</v>
      </c>
      <c r="BF65" s="845" t="s">
        <v>798</v>
      </c>
      <c r="BG65" s="845" t="s">
        <v>798</v>
      </c>
      <c r="BH65" s="845" t="s">
        <v>798</v>
      </c>
      <c r="BI65" s="845" t="s">
        <v>798</v>
      </c>
      <c r="BJ65" s="845" t="s">
        <v>798</v>
      </c>
      <c r="BK65" s="845" t="s">
        <v>798</v>
      </c>
      <c r="BL65" s="845" t="s">
        <v>798</v>
      </c>
      <c r="BM65" s="845" t="s">
        <v>798</v>
      </c>
      <c r="BN65" s="845" t="s">
        <v>798</v>
      </c>
      <c r="BO65" s="845" t="s">
        <v>798</v>
      </c>
      <c r="BP65" s="845" t="s">
        <v>798</v>
      </c>
      <c r="BQ65" s="845" t="s">
        <v>798</v>
      </c>
      <c r="BR65" s="845" t="s">
        <v>798</v>
      </c>
      <c r="BS65" s="845" t="s">
        <v>798</v>
      </c>
      <c r="BT65" s="845" t="s">
        <v>798</v>
      </c>
      <c r="BU65" s="845" t="s">
        <v>798</v>
      </c>
      <c r="BV65" s="845" t="s">
        <v>798</v>
      </c>
      <c r="BW65" s="845" t="s">
        <v>798</v>
      </c>
      <c r="BX65" s="845" t="s">
        <v>798</v>
      </c>
      <c r="BY65" s="845" t="s">
        <v>798</v>
      </c>
      <c r="BZ65" s="845" t="s">
        <v>798</v>
      </c>
      <c r="CA65" s="845" t="s">
        <v>798</v>
      </c>
      <c r="CB65" s="845" t="s">
        <v>798</v>
      </c>
      <c r="CC65" s="845" t="s">
        <v>798</v>
      </c>
      <c r="CD65" s="845" t="s">
        <v>798</v>
      </c>
      <c r="CE65" s="845" t="s">
        <v>798</v>
      </c>
      <c r="CF65" s="845" t="s">
        <v>798</v>
      </c>
      <c r="CG65" s="845" t="s">
        <v>798</v>
      </c>
      <c r="CH65" s="845" t="s">
        <v>798</v>
      </c>
      <c r="CI65" s="845" t="s">
        <v>798</v>
      </c>
      <c r="CJ65" s="845" t="s">
        <v>798</v>
      </c>
      <c r="CK65" s="845" t="s">
        <v>798</v>
      </c>
      <c r="CL65" s="845" t="s">
        <v>798</v>
      </c>
      <c r="CM65" s="845" t="s">
        <v>798</v>
      </c>
      <c r="CN65" s="845" t="s">
        <v>798</v>
      </c>
      <c r="CO65" s="845" t="s">
        <v>798</v>
      </c>
      <c r="CP65" s="845" t="s">
        <v>798</v>
      </c>
      <c r="CQ65" s="845" t="s">
        <v>798</v>
      </c>
      <c r="CR65" s="845" t="s">
        <v>798</v>
      </c>
      <c r="CS65" s="845" t="s">
        <v>798</v>
      </c>
      <c r="CT65" s="845" t="s">
        <v>798</v>
      </c>
      <c r="CU65" s="845" t="s">
        <v>798</v>
      </c>
      <c r="CV65" s="845" t="s">
        <v>798</v>
      </c>
      <c r="CW65" s="845" t="s">
        <v>798</v>
      </c>
      <c r="CX65" s="845" t="s">
        <v>798</v>
      </c>
      <c r="CY65" s="845" t="s">
        <v>798</v>
      </c>
      <c r="CZ65" s="845" t="s">
        <v>798</v>
      </c>
      <c r="DA65" s="845" t="s">
        <v>798</v>
      </c>
      <c r="DB65" s="845" t="s">
        <v>798</v>
      </c>
      <c r="DC65" s="845" t="s">
        <v>798</v>
      </c>
      <c r="DD65" s="845" t="s">
        <v>798</v>
      </c>
      <c r="DE65" s="845" t="s">
        <v>798</v>
      </c>
      <c r="DF65" s="845" t="s">
        <v>798</v>
      </c>
      <c r="DG65" s="845" t="s">
        <v>798</v>
      </c>
      <c r="DH65" s="845" t="s">
        <v>798</v>
      </c>
      <c r="DI65" s="845" t="s">
        <v>798</v>
      </c>
      <c r="DJ65" s="845" t="s">
        <v>798</v>
      </c>
      <c r="DK65" s="845" t="s">
        <v>798</v>
      </c>
      <c r="DL65" s="845" t="s">
        <v>798</v>
      </c>
      <c r="DM65" s="845" t="s">
        <v>798</v>
      </c>
      <c r="DN65" s="845" t="s">
        <v>798</v>
      </c>
      <c r="DO65" s="845" t="s">
        <v>798</v>
      </c>
      <c r="DP65" s="845" t="s">
        <v>798</v>
      </c>
      <c r="DQ65" s="845" t="s">
        <v>798</v>
      </c>
      <c r="DR65" s="845" t="s">
        <v>798</v>
      </c>
      <c r="DS65" s="845" t="s">
        <v>798</v>
      </c>
      <c r="DT65" s="845">
        <v>13</v>
      </c>
      <c r="DU65" s="845">
        <v>-155.61000000000001</v>
      </c>
      <c r="DV65" s="845">
        <v>2</v>
      </c>
      <c r="DW65" s="845">
        <v>1.97</v>
      </c>
      <c r="DX65" s="845">
        <v>45.29</v>
      </c>
      <c r="DY65" s="845">
        <v>204.77</v>
      </c>
      <c r="DZ65" s="845">
        <v>1.06</v>
      </c>
      <c r="EA65" s="845">
        <v>7.67</v>
      </c>
      <c r="EB65" s="845">
        <v>9.35</v>
      </c>
      <c r="EC65" s="845">
        <v>0</v>
      </c>
      <c r="ED65" s="845" t="s">
        <v>798</v>
      </c>
      <c r="EE65" s="845" t="s">
        <v>798</v>
      </c>
      <c r="EF65" s="845" t="s">
        <v>798</v>
      </c>
    </row>
    <row r="66" spans="1:136" x14ac:dyDescent="0.2">
      <c r="A66" s="845">
        <v>62</v>
      </c>
      <c r="B66" s="845">
        <v>2</v>
      </c>
      <c r="C66" s="845" t="s">
        <v>798</v>
      </c>
      <c r="D66" s="845" t="s">
        <v>798</v>
      </c>
      <c r="E66" s="845" t="s">
        <v>798</v>
      </c>
      <c r="F66" s="845" t="s">
        <v>798</v>
      </c>
      <c r="G66" s="845" t="s">
        <v>798</v>
      </c>
      <c r="H66" s="845" t="s">
        <v>798</v>
      </c>
      <c r="I66" s="845" t="s">
        <v>798</v>
      </c>
      <c r="J66" s="845" t="s">
        <v>798</v>
      </c>
      <c r="K66" s="845" t="s">
        <v>798</v>
      </c>
      <c r="L66" s="845" t="s">
        <v>798</v>
      </c>
      <c r="M66" s="845" t="s">
        <v>798</v>
      </c>
      <c r="N66" s="845" t="s">
        <v>798</v>
      </c>
      <c r="O66" s="845" t="s">
        <v>798</v>
      </c>
      <c r="P66" s="845" t="s">
        <v>798</v>
      </c>
      <c r="Q66" s="845" t="s">
        <v>798</v>
      </c>
      <c r="R66" s="845" t="s">
        <v>798</v>
      </c>
      <c r="S66" s="845" t="s">
        <v>798</v>
      </c>
      <c r="T66" s="845" t="s">
        <v>798</v>
      </c>
      <c r="U66" s="845" t="s">
        <v>798</v>
      </c>
      <c r="V66" s="845" t="s">
        <v>798</v>
      </c>
      <c r="W66" s="845" t="s">
        <v>798</v>
      </c>
      <c r="X66" s="845" t="s">
        <v>798</v>
      </c>
      <c r="Y66" s="845" t="s">
        <v>798</v>
      </c>
      <c r="Z66" s="845" t="s">
        <v>798</v>
      </c>
      <c r="AA66" s="845" t="s">
        <v>798</v>
      </c>
      <c r="AB66" s="845" t="s">
        <v>798</v>
      </c>
      <c r="AC66" s="845" t="s">
        <v>798</v>
      </c>
      <c r="AD66" s="845" t="s">
        <v>798</v>
      </c>
      <c r="AE66" s="845" t="s">
        <v>798</v>
      </c>
      <c r="AF66" s="845" t="s">
        <v>798</v>
      </c>
      <c r="AG66" s="845" t="s">
        <v>798</v>
      </c>
      <c r="AH66" s="845" t="s">
        <v>798</v>
      </c>
      <c r="AI66" s="845" t="s">
        <v>798</v>
      </c>
      <c r="AJ66" s="845" t="s">
        <v>798</v>
      </c>
      <c r="AK66" s="845" t="s">
        <v>798</v>
      </c>
      <c r="AL66" s="845" t="s">
        <v>798</v>
      </c>
      <c r="AM66" s="845" t="s">
        <v>798</v>
      </c>
      <c r="AN66" s="845" t="s">
        <v>798</v>
      </c>
      <c r="AO66" s="845" t="s">
        <v>798</v>
      </c>
      <c r="AP66" s="845" t="s">
        <v>798</v>
      </c>
      <c r="AQ66" s="845" t="s">
        <v>798</v>
      </c>
      <c r="AR66" s="845" t="s">
        <v>798</v>
      </c>
      <c r="AS66" s="845" t="s">
        <v>798</v>
      </c>
      <c r="AT66" s="845" t="s">
        <v>798</v>
      </c>
      <c r="AU66" s="845" t="s">
        <v>798</v>
      </c>
      <c r="AV66" s="845" t="s">
        <v>798</v>
      </c>
      <c r="AW66" s="845" t="s">
        <v>798</v>
      </c>
      <c r="AX66" s="845" t="s">
        <v>798</v>
      </c>
      <c r="AY66" s="845" t="s">
        <v>798</v>
      </c>
      <c r="AZ66" s="845" t="s">
        <v>798</v>
      </c>
      <c r="BA66" s="845" t="s">
        <v>798</v>
      </c>
      <c r="BB66" s="845" t="s">
        <v>798</v>
      </c>
      <c r="BC66" s="845" t="s">
        <v>798</v>
      </c>
      <c r="BD66" s="845" t="s">
        <v>798</v>
      </c>
      <c r="BE66" s="845" t="s">
        <v>798</v>
      </c>
      <c r="BF66" s="845" t="s">
        <v>798</v>
      </c>
      <c r="BG66" s="845" t="s">
        <v>798</v>
      </c>
      <c r="BH66" s="845" t="s">
        <v>798</v>
      </c>
      <c r="BI66" s="845" t="s">
        <v>798</v>
      </c>
      <c r="BJ66" s="845" t="s">
        <v>798</v>
      </c>
      <c r="BK66" s="845" t="s">
        <v>798</v>
      </c>
      <c r="BL66" s="845" t="s">
        <v>798</v>
      </c>
      <c r="BM66" s="845" t="s">
        <v>798</v>
      </c>
      <c r="BN66" s="845" t="s">
        <v>798</v>
      </c>
      <c r="BO66" s="845" t="s">
        <v>798</v>
      </c>
      <c r="BP66" s="845" t="s">
        <v>798</v>
      </c>
      <c r="BQ66" s="845" t="s">
        <v>798</v>
      </c>
      <c r="BR66" s="845" t="s">
        <v>798</v>
      </c>
      <c r="BS66" s="845" t="s">
        <v>798</v>
      </c>
      <c r="BT66" s="845" t="s">
        <v>798</v>
      </c>
      <c r="BU66" s="845" t="s">
        <v>798</v>
      </c>
      <c r="BV66" s="845" t="s">
        <v>798</v>
      </c>
      <c r="BW66" s="845" t="s">
        <v>798</v>
      </c>
      <c r="BX66" s="845" t="s">
        <v>798</v>
      </c>
      <c r="BY66" s="845" t="s">
        <v>798</v>
      </c>
      <c r="BZ66" s="845" t="s">
        <v>798</v>
      </c>
      <c r="CA66" s="845" t="s">
        <v>798</v>
      </c>
      <c r="CB66" s="845" t="s">
        <v>798</v>
      </c>
      <c r="CC66" s="845" t="s">
        <v>798</v>
      </c>
      <c r="CD66" s="845" t="s">
        <v>798</v>
      </c>
      <c r="CE66" s="845" t="s">
        <v>798</v>
      </c>
      <c r="CF66" s="845" t="s">
        <v>798</v>
      </c>
      <c r="CG66" s="845" t="s">
        <v>798</v>
      </c>
      <c r="CH66" s="845" t="s">
        <v>798</v>
      </c>
      <c r="CI66" s="845" t="s">
        <v>798</v>
      </c>
      <c r="CJ66" s="845" t="s">
        <v>798</v>
      </c>
      <c r="CK66" s="845" t="s">
        <v>798</v>
      </c>
      <c r="CL66" s="845" t="s">
        <v>798</v>
      </c>
      <c r="CM66" s="845" t="s">
        <v>798</v>
      </c>
      <c r="CN66" s="845" t="s">
        <v>798</v>
      </c>
      <c r="CO66" s="845" t="s">
        <v>798</v>
      </c>
      <c r="CP66" s="845" t="s">
        <v>798</v>
      </c>
      <c r="CQ66" s="845" t="s">
        <v>798</v>
      </c>
      <c r="CR66" s="845" t="s">
        <v>798</v>
      </c>
      <c r="CS66" s="845" t="s">
        <v>798</v>
      </c>
      <c r="CT66" s="845" t="s">
        <v>798</v>
      </c>
      <c r="CU66" s="845" t="s">
        <v>798</v>
      </c>
      <c r="CV66" s="845" t="s">
        <v>798</v>
      </c>
      <c r="CW66" s="845" t="s">
        <v>798</v>
      </c>
      <c r="CX66" s="845" t="s">
        <v>798</v>
      </c>
      <c r="CY66" s="845" t="s">
        <v>798</v>
      </c>
      <c r="CZ66" s="845" t="s">
        <v>798</v>
      </c>
      <c r="DA66" s="845" t="s">
        <v>798</v>
      </c>
      <c r="DB66" s="845" t="s">
        <v>798</v>
      </c>
      <c r="DC66" s="845" t="s">
        <v>798</v>
      </c>
      <c r="DD66" s="845" t="s">
        <v>798</v>
      </c>
      <c r="DE66" s="845" t="s">
        <v>798</v>
      </c>
      <c r="DF66" s="845" t="s">
        <v>798</v>
      </c>
      <c r="DG66" s="845" t="s">
        <v>798</v>
      </c>
      <c r="DH66" s="845" t="s">
        <v>798</v>
      </c>
      <c r="DI66" s="845" t="s">
        <v>798</v>
      </c>
      <c r="DJ66" s="845" t="s">
        <v>798</v>
      </c>
      <c r="DK66" s="845" t="s">
        <v>798</v>
      </c>
      <c r="DL66" s="845" t="s">
        <v>798</v>
      </c>
      <c r="DM66" s="845" t="s">
        <v>798</v>
      </c>
      <c r="DN66" s="845" t="s">
        <v>798</v>
      </c>
      <c r="DO66" s="845" t="s">
        <v>798</v>
      </c>
      <c r="DP66" s="845" t="s">
        <v>798</v>
      </c>
      <c r="DQ66" s="845" t="s">
        <v>798</v>
      </c>
      <c r="DR66" s="845" t="s">
        <v>798</v>
      </c>
      <c r="DS66" s="845" t="s">
        <v>798</v>
      </c>
      <c r="DT66" s="845">
        <v>14</v>
      </c>
      <c r="DU66" s="845">
        <v>-190.98</v>
      </c>
      <c r="DV66" s="845">
        <v>1.32</v>
      </c>
      <c r="DW66" s="845">
        <v>1.28</v>
      </c>
      <c r="DX66" s="845">
        <v>41.66</v>
      </c>
      <c r="DY66" s="845">
        <v>102.07</v>
      </c>
      <c r="DZ66" s="845">
        <v>1.01</v>
      </c>
      <c r="EA66" s="845">
        <v>7.45</v>
      </c>
      <c r="EB66" s="845">
        <v>9.1300000000000008</v>
      </c>
      <c r="EC66" s="845">
        <v>0</v>
      </c>
      <c r="ED66" s="845" t="s">
        <v>798</v>
      </c>
      <c r="EE66" s="845" t="s">
        <v>798</v>
      </c>
      <c r="EF66" s="845" t="s">
        <v>798</v>
      </c>
    </row>
    <row r="67" spans="1:136" x14ac:dyDescent="0.2">
      <c r="A67" s="845">
        <v>63</v>
      </c>
      <c r="B67" s="845">
        <v>3</v>
      </c>
      <c r="C67" s="845" t="s">
        <v>798</v>
      </c>
      <c r="D67" s="845" t="s">
        <v>798</v>
      </c>
      <c r="E67" s="845" t="s">
        <v>798</v>
      </c>
      <c r="F67" s="845" t="s">
        <v>798</v>
      </c>
      <c r="G67" s="845" t="s">
        <v>798</v>
      </c>
      <c r="H67" s="845" t="s">
        <v>798</v>
      </c>
      <c r="I67" s="845" t="s">
        <v>798</v>
      </c>
      <c r="J67" s="845" t="s">
        <v>798</v>
      </c>
      <c r="K67" s="845" t="s">
        <v>798</v>
      </c>
      <c r="L67" s="845" t="s">
        <v>798</v>
      </c>
      <c r="M67" s="845" t="s">
        <v>798</v>
      </c>
      <c r="N67" s="845" t="s">
        <v>798</v>
      </c>
      <c r="O67" s="845" t="s">
        <v>798</v>
      </c>
      <c r="P67" s="845" t="s">
        <v>798</v>
      </c>
      <c r="Q67" s="845" t="s">
        <v>798</v>
      </c>
      <c r="R67" s="845" t="s">
        <v>798</v>
      </c>
      <c r="S67" s="845" t="s">
        <v>798</v>
      </c>
      <c r="T67" s="845" t="s">
        <v>798</v>
      </c>
      <c r="U67" s="845" t="s">
        <v>798</v>
      </c>
      <c r="V67" s="845" t="s">
        <v>798</v>
      </c>
      <c r="W67" s="845" t="s">
        <v>798</v>
      </c>
      <c r="X67" s="845" t="s">
        <v>798</v>
      </c>
      <c r="Y67" s="845" t="s">
        <v>798</v>
      </c>
      <c r="Z67" s="845" t="s">
        <v>798</v>
      </c>
      <c r="AA67" s="845" t="s">
        <v>798</v>
      </c>
      <c r="AB67" s="845" t="s">
        <v>798</v>
      </c>
      <c r="AC67" s="845" t="s">
        <v>798</v>
      </c>
      <c r="AD67" s="845" t="s">
        <v>798</v>
      </c>
      <c r="AE67" s="845" t="s">
        <v>798</v>
      </c>
      <c r="AF67" s="845" t="s">
        <v>798</v>
      </c>
      <c r="AG67" s="845" t="s">
        <v>798</v>
      </c>
      <c r="AH67" s="845" t="s">
        <v>798</v>
      </c>
      <c r="AI67" s="845" t="s">
        <v>798</v>
      </c>
      <c r="AJ67" s="845" t="s">
        <v>798</v>
      </c>
      <c r="AK67" s="845" t="s">
        <v>798</v>
      </c>
      <c r="AL67" s="845" t="s">
        <v>798</v>
      </c>
      <c r="AM67" s="845" t="s">
        <v>798</v>
      </c>
      <c r="AN67" s="845" t="s">
        <v>798</v>
      </c>
      <c r="AO67" s="845" t="s">
        <v>798</v>
      </c>
      <c r="AP67" s="845" t="s">
        <v>798</v>
      </c>
      <c r="AQ67" s="845" t="s">
        <v>798</v>
      </c>
      <c r="AR67" s="845" t="s">
        <v>798</v>
      </c>
      <c r="AS67" s="845" t="s">
        <v>798</v>
      </c>
      <c r="AT67" s="845" t="s">
        <v>798</v>
      </c>
      <c r="AU67" s="845" t="s">
        <v>798</v>
      </c>
      <c r="AV67" s="845" t="s">
        <v>798</v>
      </c>
      <c r="AW67" s="845" t="s">
        <v>798</v>
      </c>
      <c r="AX67" s="845" t="s">
        <v>798</v>
      </c>
      <c r="AY67" s="845" t="s">
        <v>798</v>
      </c>
      <c r="AZ67" s="845" t="s">
        <v>798</v>
      </c>
      <c r="BA67" s="845" t="s">
        <v>798</v>
      </c>
      <c r="BB67" s="845" t="s">
        <v>798</v>
      </c>
      <c r="BC67" s="845" t="s">
        <v>798</v>
      </c>
      <c r="BD67" s="845" t="s">
        <v>798</v>
      </c>
      <c r="BE67" s="845" t="s">
        <v>798</v>
      </c>
      <c r="BF67" s="845" t="s">
        <v>798</v>
      </c>
      <c r="BG67" s="845" t="s">
        <v>798</v>
      </c>
      <c r="BH67" s="845" t="s">
        <v>798</v>
      </c>
      <c r="BI67" s="845" t="s">
        <v>798</v>
      </c>
      <c r="BJ67" s="845" t="s">
        <v>798</v>
      </c>
      <c r="BK67" s="845" t="s">
        <v>798</v>
      </c>
      <c r="BL67" s="845" t="s">
        <v>798</v>
      </c>
      <c r="BM67" s="845" t="s">
        <v>798</v>
      </c>
      <c r="BN67" s="845" t="s">
        <v>798</v>
      </c>
      <c r="BO67" s="845" t="s">
        <v>798</v>
      </c>
      <c r="BP67" s="845" t="s">
        <v>798</v>
      </c>
      <c r="BQ67" s="845" t="s">
        <v>798</v>
      </c>
      <c r="BR67" s="845" t="s">
        <v>798</v>
      </c>
      <c r="BS67" s="845" t="s">
        <v>798</v>
      </c>
      <c r="BT67" s="845" t="s">
        <v>798</v>
      </c>
      <c r="BU67" s="845" t="s">
        <v>798</v>
      </c>
      <c r="BV67" s="845" t="s">
        <v>798</v>
      </c>
      <c r="BW67" s="845" t="s">
        <v>798</v>
      </c>
      <c r="BX67" s="845" t="s">
        <v>798</v>
      </c>
      <c r="BY67" s="845" t="s">
        <v>798</v>
      </c>
      <c r="BZ67" s="845" t="s">
        <v>798</v>
      </c>
      <c r="CA67" s="845" t="s">
        <v>798</v>
      </c>
      <c r="CB67" s="845" t="s">
        <v>798</v>
      </c>
      <c r="CC67" s="845" t="s">
        <v>798</v>
      </c>
      <c r="CD67" s="845" t="s">
        <v>798</v>
      </c>
      <c r="CE67" s="845" t="s">
        <v>798</v>
      </c>
      <c r="CF67" s="845" t="s">
        <v>798</v>
      </c>
      <c r="CG67" s="845" t="s">
        <v>798</v>
      </c>
      <c r="CH67" s="845" t="s">
        <v>798</v>
      </c>
      <c r="CI67" s="845" t="s">
        <v>798</v>
      </c>
      <c r="CJ67" s="845" t="s">
        <v>798</v>
      </c>
      <c r="CK67" s="845" t="s">
        <v>798</v>
      </c>
      <c r="CL67" s="845" t="s">
        <v>798</v>
      </c>
      <c r="CM67" s="845" t="s">
        <v>798</v>
      </c>
      <c r="CN67" s="845" t="s">
        <v>798</v>
      </c>
      <c r="CO67" s="845" t="s">
        <v>798</v>
      </c>
      <c r="CP67" s="845" t="s">
        <v>798</v>
      </c>
      <c r="CQ67" s="845" t="s">
        <v>798</v>
      </c>
      <c r="CR67" s="845" t="s">
        <v>798</v>
      </c>
      <c r="CS67" s="845" t="s">
        <v>798</v>
      </c>
      <c r="CT67" s="845" t="s">
        <v>798</v>
      </c>
      <c r="CU67" s="845" t="s">
        <v>798</v>
      </c>
      <c r="CV67" s="845" t="s">
        <v>798</v>
      </c>
      <c r="CW67" s="845" t="s">
        <v>798</v>
      </c>
      <c r="CX67" s="845" t="s">
        <v>798</v>
      </c>
      <c r="CY67" s="845" t="s">
        <v>798</v>
      </c>
      <c r="CZ67" s="845" t="s">
        <v>798</v>
      </c>
      <c r="DA67" s="845" t="s">
        <v>798</v>
      </c>
      <c r="DB67" s="845" t="s">
        <v>798</v>
      </c>
      <c r="DC67" s="845" t="s">
        <v>798</v>
      </c>
      <c r="DD67" s="845" t="s">
        <v>798</v>
      </c>
      <c r="DE67" s="845" t="s">
        <v>798</v>
      </c>
      <c r="DF67" s="845" t="s">
        <v>798</v>
      </c>
      <c r="DG67" s="845" t="s">
        <v>798</v>
      </c>
      <c r="DH67" s="845" t="s">
        <v>798</v>
      </c>
      <c r="DI67" s="845" t="s">
        <v>798</v>
      </c>
      <c r="DJ67" s="845" t="s">
        <v>798</v>
      </c>
      <c r="DK67" s="845" t="s">
        <v>798</v>
      </c>
      <c r="DL67" s="845" t="s">
        <v>798</v>
      </c>
      <c r="DM67" s="845" t="s">
        <v>798</v>
      </c>
      <c r="DN67" s="845" t="s">
        <v>798</v>
      </c>
      <c r="DO67" s="845" t="s">
        <v>798</v>
      </c>
      <c r="DP67" s="845" t="s">
        <v>798</v>
      </c>
      <c r="DQ67" s="845" t="s">
        <v>798</v>
      </c>
      <c r="DR67" s="845" t="s">
        <v>798</v>
      </c>
      <c r="DS67" s="845" t="s">
        <v>798</v>
      </c>
      <c r="DT67" s="845">
        <v>15</v>
      </c>
      <c r="DU67" s="845">
        <v>-211.48</v>
      </c>
      <c r="DV67" s="845">
        <v>0.68</v>
      </c>
      <c r="DW67" s="845">
        <v>0.64</v>
      </c>
      <c r="DX67" s="845">
        <v>38.29</v>
      </c>
      <c r="DY67" s="845">
        <v>7.48</v>
      </c>
      <c r="DZ67" s="845">
        <v>0.95</v>
      </c>
      <c r="EA67" s="845">
        <v>7.25</v>
      </c>
      <c r="EB67" s="845">
        <v>8.93</v>
      </c>
      <c r="EC67" s="845">
        <v>0</v>
      </c>
      <c r="ED67" s="845" t="s">
        <v>798</v>
      </c>
      <c r="EE67" s="845" t="s">
        <v>798</v>
      </c>
      <c r="EF67" s="845" t="s">
        <v>798</v>
      </c>
    </row>
    <row r="68" spans="1:136" x14ac:dyDescent="0.2">
      <c r="A68" s="845">
        <v>64</v>
      </c>
      <c r="B68" s="845">
        <v>4</v>
      </c>
      <c r="C68" s="845" t="s">
        <v>798</v>
      </c>
      <c r="D68" s="845" t="s">
        <v>798</v>
      </c>
      <c r="E68" s="845" t="s">
        <v>798</v>
      </c>
      <c r="F68" s="845" t="s">
        <v>798</v>
      </c>
      <c r="G68" s="845" t="s">
        <v>798</v>
      </c>
      <c r="H68" s="845" t="s">
        <v>798</v>
      </c>
      <c r="I68" s="845" t="s">
        <v>798</v>
      </c>
      <c r="J68" s="845" t="s">
        <v>798</v>
      </c>
      <c r="K68" s="845" t="s">
        <v>798</v>
      </c>
      <c r="L68" s="845" t="s">
        <v>798</v>
      </c>
      <c r="M68" s="845" t="s">
        <v>798</v>
      </c>
      <c r="N68" s="845" t="s">
        <v>798</v>
      </c>
      <c r="O68" s="845" t="s">
        <v>798</v>
      </c>
      <c r="P68" s="845" t="s">
        <v>798</v>
      </c>
      <c r="Q68" s="845" t="s">
        <v>798</v>
      </c>
      <c r="R68" s="845" t="s">
        <v>798</v>
      </c>
      <c r="S68" s="845" t="s">
        <v>798</v>
      </c>
      <c r="T68" s="845" t="s">
        <v>798</v>
      </c>
      <c r="U68" s="845" t="s">
        <v>798</v>
      </c>
      <c r="V68" s="845" t="s">
        <v>798</v>
      </c>
      <c r="W68" s="845" t="s">
        <v>798</v>
      </c>
      <c r="X68" s="845" t="s">
        <v>798</v>
      </c>
      <c r="Y68" s="845" t="s">
        <v>798</v>
      </c>
      <c r="Z68" s="845" t="s">
        <v>798</v>
      </c>
      <c r="AA68" s="845" t="s">
        <v>798</v>
      </c>
      <c r="AB68" s="845" t="s">
        <v>798</v>
      </c>
      <c r="AC68" s="845" t="s">
        <v>798</v>
      </c>
      <c r="AD68" s="845" t="s">
        <v>798</v>
      </c>
      <c r="AE68" s="845" t="s">
        <v>798</v>
      </c>
      <c r="AF68" s="845" t="s">
        <v>798</v>
      </c>
      <c r="AG68" s="845" t="s">
        <v>798</v>
      </c>
      <c r="AH68" s="845" t="s">
        <v>798</v>
      </c>
      <c r="AI68" s="845" t="s">
        <v>798</v>
      </c>
      <c r="AJ68" s="845" t="s">
        <v>798</v>
      </c>
      <c r="AK68" s="845" t="s">
        <v>798</v>
      </c>
      <c r="AL68" s="845" t="s">
        <v>798</v>
      </c>
      <c r="AM68" s="845" t="s">
        <v>798</v>
      </c>
      <c r="AN68" s="845" t="s">
        <v>798</v>
      </c>
      <c r="AO68" s="845" t="s">
        <v>798</v>
      </c>
      <c r="AP68" s="845" t="s">
        <v>798</v>
      </c>
      <c r="AQ68" s="845" t="s">
        <v>798</v>
      </c>
      <c r="AR68" s="845" t="s">
        <v>798</v>
      </c>
      <c r="AS68" s="845" t="s">
        <v>798</v>
      </c>
      <c r="AT68" s="845" t="s">
        <v>798</v>
      </c>
      <c r="AU68" s="845" t="s">
        <v>798</v>
      </c>
      <c r="AV68" s="845" t="s">
        <v>798</v>
      </c>
      <c r="AW68" s="845" t="s">
        <v>798</v>
      </c>
      <c r="AX68" s="845" t="s">
        <v>798</v>
      </c>
      <c r="AY68" s="845" t="s">
        <v>798</v>
      </c>
      <c r="AZ68" s="845" t="s">
        <v>798</v>
      </c>
      <c r="BA68" s="845" t="s">
        <v>798</v>
      </c>
      <c r="BB68" s="845" t="s">
        <v>798</v>
      </c>
      <c r="BC68" s="845" t="s">
        <v>798</v>
      </c>
      <c r="BD68" s="845" t="s">
        <v>798</v>
      </c>
      <c r="BE68" s="845" t="s">
        <v>798</v>
      </c>
      <c r="BF68" s="845" t="s">
        <v>798</v>
      </c>
      <c r="BG68" s="845" t="s">
        <v>798</v>
      </c>
      <c r="BH68" s="845" t="s">
        <v>798</v>
      </c>
      <c r="BI68" s="845" t="s">
        <v>798</v>
      </c>
      <c r="BJ68" s="845" t="s">
        <v>798</v>
      </c>
      <c r="BK68" s="845" t="s">
        <v>798</v>
      </c>
      <c r="BL68" s="845" t="s">
        <v>798</v>
      </c>
      <c r="BM68" s="845" t="s">
        <v>798</v>
      </c>
      <c r="BN68" s="845" t="s">
        <v>798</v>
      </c>
      <c r="BO68" s="845" t="s">
        <v>798</v>
      </c>
      <c r="BP68" s="845" t="s">
        <v>798</v>
      </c>
      <c r="BQ68" s="845" t="s">
        <v>798</v>
      </c>
      <c r="BR68" s="845" t="s">
        <v>798</v>
      </c>
      <c r="BS68" s="845" t="s">
        <v>798</v>
      </c>
      <c r="BT68" s="845" t="s">
        <v>798</v>
      </c>
      <c r="BU68" s="845" t="s">
        <v>798</v>
      </c>
      <c r="BV68" s="845" t="s">
        <v>798</v>
      </c>
      <c r="BW68" s="845" t="s">
        <v>798</v>
      </c>
      <c r="BX68" s="845" t="s">
        <v>798</v>
      </c>
      <c r="BY68" s="845" t="s">
        <v>798</v>
      </c>
      <c r="BZ68" s="845" t="s">
        <v>798</v>
      </c>
      <c r="CA68" s="845" t="s">
        <v>798</v>
      </c>
      <c r="CB68" s="845" t="s">
        <v>798</v>
      </c>
      <c r="CC68" s="845" t="s">
        <v>798</v>
      </c>
      <c r="CD68" s="845" t="s">
        <v>798</v>
      </c>
      <c r="CE68" s="845" t="s">
        <v>798</v>
      </c>
      <c r="CF68" s="845" t="s">
        <v>798</v>
      </c>
      <c r="CG68" s="845" t="s">
        <v>798</v>
      </c>
      <c r="CH68" s="845" t="s">
        <v>798</v>
      </c>
      <c r="CI68" s="845" t="s">
        <v>798</v>
      </c>
      <c r="CJ68" s="845" t="s">
        <v>798</v>
      </c>
      <c r="CK68" s="845" t="s">
        <v>798</v>
      </c>
      <c r="CL68" s="845" t="s">
        <v>798</v>
      </c>
      <c r="CM68" s="845" t="s">
        <v>798</v>
      </c>
      <c r="CN68" s="845" t="s">
        <v>798</v>
      </c>
      <c r="CO68" s="845" t="s">
        <v>798</v>
      </c>
      <c r="CP68" s="845" t="s">
        <v>798</v>
      </c>
      <c r="CQ68" s="845" t="s">
        <v>798</v>
      </c>
      <c r="CR68" s="845" t="s">
        <v>798</v>
      </c>
      <c r="CS68" s="845" t="s">
        <v>798</v>
      </c>
      <c r="CT68" s="845" t="s">
        <v>798</v>
      </c>
      <c r="CU68" s="845" t="s">
        <v>798</v>
      </c>
      <c r="CV68" s="845" t="s">
        <v>798</v>
      </c>
      <c r="CW68" s="845" t="s">
        <v>798</v>
      </c>
      <c r="CX68" s="845" t="s">
        <v>798</v>
      </c>
      <c r="CY68" s="845" t="s">
        <v>798</v>
      </c>
      <c r="CZ68" s="845" t="s">
        <v>798</v>
      </c>
      <c r="DA68" s="845" t="s">
        <v>798</v>
      </c>
      <c r="DB68" s="845" t="s">
        <v>798</v>
      </c>
      <c r="DC68" s="845" t="s">
        <v>798</v>
      </c>
      <c r="DD68" s="845" t="s">
        <v>798</v>
      </c>
      <c r="DE68" s="845" t="s">
        <v>798</v>
      </c>
      <c r="DF68" s="845" t="s">
        <v>798</v>
      </c>
      <c r="DG68" s="845" t="s">
        <v>798</v>
      </c>
      <c r="DH68" s="845" t="s">
        <v>798</v>
      </c>
      <c r="DI68" s="845" t="s">
        <v>798</v>
      </c>
      <c r="DJ68" s="845" t="s">
        <v>798</v>
      </c>
      <c r="DK68" s="845" t="s">
        <v>798</v>
      </c>
      <c r="DL68" s="845" t="s">
        <v>798</v>
      </c>
      <c r="DM68" s="845" t="s">
        <v>798</v>
      </c>
      <c r="DN68" s="845" t="s">
        <v>798</v>
      </c>
      <c r="DO68" s="845" t="s">
        <v>798</v>
      </c>
      <c r="DP68" s="845" t="s">
        <v>798</v>
      </c>
      <c r="DQ68" s="845" t="s">
        <v>798</v>
      </c>
      <c r="DR68" s="845" t="s">
        <v>798</v>
      </c>
      <c r="DS68" s="845" t="s">
        <v>798</v>
      </c>
      <c r="DT68" s="845">
        <v>16</v>
      </c>
      <c r="DU68" s="845">
        <v>-230.32</v>
      </c>
      <c r="DV68" s="845">
        <v>0.09</v>
      </c>
      <c r="DW68" s="845">
        <v>0.06</v>
      </c>
      <c r="DX68" s="845">
        <v>35.18</v>
      </c>
      <c r="DY68" s="845">
        <v>0</v>
      </c>
      <c r="DZ68" s="845">
        <v>0.9</v>
      </c>
      <c r="EA68" s="845">
        <v>7.06</v>
      </c>
      <c r="EB68" s="845">
        <v>8.74</v>
      </c>
      <c r="EC68" s="845">
        <v>0</v>
      </c>
      <c r="ED68" s="845" t="s">
        <v>798</v>
      </c>
      <c r="EE68" s="845" t="s">
        <v>798</v>
      </c>
      <c r="EF68" s="845" t="s">
        <v>798</v>
      </c>
    </row>
    <row r="69" spans="1:136" x14ac:dyDescent="0.2">
      <c r="A69" s="845">
        <v>65</v>
      </c>
      <c r="B69" s="845">
        <v>5</v>
      </c>
      <c r="C69" s="845" t="s">
        <v>798</v>
      </c>
      <c r="D69" s="845" t="s">
        <v>798</v>
      </c>
      <c r="E69" s="845" t="s">
        <v>798</v>
      </c>
      <c r="F69" s="845" t="s">
        <v>798</v>
      </c>
      <c r="G69" s="845" t="s">
        <v>798</v>
      </c>
      <c r="H69" s="845" t="s">
        <v>798</v>
      </c>
      <c r="I69" s="845" t="s">
        <v>798</v>
      </c>
      <c r="J69" s="845" t="s">
        <v>798</v>
      </c>
      <c r="K69" s="845" t="s">
        <v>798</v>
      </c>
      <c r="L69" s="845" t="s">
        <v>798</v>
      </c>
      <c r="M69" s="845" t="s">
        <v>798</v>
      </c>
      <c r="N69" s="845" t="s">
        <v>798</v>
      </c>
      <c r="O69" s="845" t="s">
        <v>798</v>
      </c>
      <c r="P69" s="845" t="s">
        <v>798</v>
      </c>
      <c r="Q69" s="845" t="s">
        <v>798</v>
      </c>
      <c r="R69" s="845" t="s">
        <v>798</v>
      </c>
      <c r="S69" s="845" t="s">
        <v>798</v>
      </c>
      <c r="T69" s="845" t="s">
        <v>798</v>
      </c>
      <c r="U69" s="845" t="s">
        <v>798</v>
      </c>
      <c r="V69" s="845" t="s">
        <v>798</v>
      </c>
      <c r="W69" s="845" t="s">
        <v>798</v>
      </c>
      <c r="X69" s="845" t="s">
        <v>798</v>
      </c>
      <c r="Y69" s="845" t="s">
        <v>798</v>
      </c>
      <c r="Z69" s="845" t="s">
        <v>798</v>
      </c>
      <c r="AA69" s="845" t="s">
        <v>798</v>
      </c>
      <c r="AB69" s="845" t="s">
        <v>798</v>
      </c>
      <c r="AC69" s="845" t="s">
        <v>798</v>
      </c>
      <c r="AD69" s="845" t="s">
        <v>798</v>
      </c>
      <c r="AE69" s="845" t="s">
        <v>798</v>
      </c>
      <c r="AF69" s="845" t="s">
        <v>798</v>
      </c>
      <c r="AG69" s="845" t="s">
        <v>798</v>
      </c>
      <c r="AH69" s="845" t="s">
        <v>798</v>
      </c>
      <c r="AI69" s="845" t="s">
        <v>798</v>
      </c>
      <c r="AJ69" s="845" t="s">
        <v>798</v>
      </c>
      <c r="AK69" s="845" t="s">
        <v>798</v>
      </c>
      <c r="AL69" s="845" t="s">
        <v>798</v>
      </c>
      <c r="AM69" s="845" t="s">
        <v>798</v>
      </c>
      <c r="AN69" s="845" t="s">
        <v>798</v>
      </c>
      <c r="AO69" s="845" t="s">
        <v>798</v>
      </c>
      <c r="AP69" s="845" t="s">
        <v>798</v>
      </c>
      <c r="AQ69" s="845" t="s">
        <v>798</v>
      </c>
      <c r="AR69" s="845" t="s">
        <v>798</v>
      </c>
      <c r="AS69" s="845" t="s">
        <v>798</v>
      </c>
      <c r="AT69" s="845" t="s">
        <v>798</v>
      </c>
      <c r="AU69" s="845" t="s">
        <v>798</v>
      </c>
      <c r="AV69" s="845" t="s">
        <v>798</v>
      </c>
      <c r="AW69" s="845" t="s">
        <v>798</v>
      </c>
      <c r="AX69" s="845" t="s">
        <v>798</v>
      </c>
      <c r="AY69" s="845" t="s">
        <v>798</v>
      </c>
      <c r="AZ69" s="845" t="s">
        <v>798</v>
      </c>
      <c r="BA69" s="845" t="s">
        <v>798</v>
      </c>
      <c r="BB69" s="845" t="s">
        <v>798</v>
      </c>
      <c r="BC69" s="845" t="s">
        <v>798</v>
      </c>
      <c r="BD69" s="845" t="s">
        <v>798</v>
      </c>
      <c r="BE69" s="845" t="s">
        <v>798</v>
      </c>
      <c r="BF69" s="845" t="s">
        <v>798</v>
      </c>
      <c r="BG69" s="845" t="s">
        <v>798</v>
      </c>
      <c r="BH69" s="845" t="s">
        <v>798</v>
      </c>
      <c r="BI69" s="845" t="s">
        <v>798</v>
      </c>
      <c r="BJ69" s="845" t="s">
        <v>798</v>
      </c>
      <c r="BK69" s="845" t="s">
        <v>798</v>
      </c>
      <c r="BL69" s="845" t="s">
        <v>798</v>
      </c>
      <c r="BM69" s="845" t="s">
        <v>798</v>
      </c>
      <c r="BN69" s="845" t="s">
        <v>798</v>
      </c>
      <c r="BO69" s="845" t="s">
        <v>798</v>
      </c>
      <c r="BP69" s="845" t="s">
        <v>798</v>
      </c>
      <c r="BQ69" s="845" t="s">
        <v>798</v>
      </c>
      <c r="BR69" s="845" t="s">
        <v>798</v>
      </c>
      <c r="BS69" s="845" t="s">
        <v>798</v>
      </c>
      <c r="BT69" s="845" t="s">
        <v>798</v>
      </c>
      <c r="BU69" s="845" t="s">
        <v>798</v>
      </c>
      <c r="BV69" s="845" t="s">
        <v>798</v>
      </c>
      <c r="BW69" s="845" t="s">
        <v>798</v>
      </c>
      <c r="BX69" s="845" t="s">
        <v>798</v>
      </c>
      <c r="BY69" s="845" t="s">
        <v>798</v>
      </c>
      <c r="BZ69" s="845" t="s">
        <v>798</v>
      </c>
      <c r="CA69" s="845" t="s">
        <v>798</v>
      </c>
      <c r="CB69" s="845" t="s">
        <v>798</v>
      </c>
      <c r="CC69" s="845" t="s">
        <v>798</v>
      </c>
      <c r="CD69" s="845" t="s">
        <v>798</v>
      </c>
      <c r="CE69" s="845" t="s">
        <v>798</v>
      </c>
      <c r="CF69" s="845" t="s">
        <v>798</v>
      </c>
      <c r="CG69" s="845" t="s">
        <v>798</v>
      </c>
      <c r="CH69" s="845" t="s">
        <v>798</v>
      </c>
      <c r="CI69" s="845" t="s">
        <v>798</v>
      </c>
      <c r="CJ69" s="845" t="s">
        <v>798</v>
      </c>
      <c r="CK69" s="845" t="s">
        <v>798</v>
      </c>
      <c r="CL69" s="845" t="s">
        <v>798</v>
      </c>
      <c r="CM69" s="845" t="s">
        <v>798</v>
      </c>
      <c r="CN69" s="845" t="s">
        <v>798</v>
      </c>
      <c r="CO69" s="845" t="s">
        <v>798</v>
      </c>
      <c r="CP69" s="845" t="s">
        <v>798</v>
      </c>
      <c r="CQ69" s="845" t="s">
        <v>798</v>
      </c>
      <c r="CR69" s="845" t="s">
        <v>798</v>
      </c>
      <c r="CS69" s="845" t="s">
        <v>798</v>
      </c>
      <c r="CT69" s="845" t="s">
        <v>798</v>
      </c>
      <c r="CU69" s="845" t="s">
        <v>798</v>
      </c>
      <c r="CV69" s="845" t="s">
        <v>798</v>
      </c>
      <c r="CW69" s="845" t="s">
        <v>798</v>
      </c>
      <c r="CX69" s="845" t="s">
        <v>798</v>
      </c>
      <c r="CY69" s="845" t="s">
        <v>798</v>
      </c>
      <c r="CZ69" s="845" t="s">
        <v>798</v>
      </c>
      <c r="DA69" s="845" t="s">
        <v>798</v>
      </c>
      <c r="DB69" s="845" t="s">
        <v>798</v>
      </c>
      <c r="DC69" s="845" t="s">
        <v>798</v>
      </c>
      <c r="DD69" s="845" t="s">
        <v>798</v>
      </c>
      <c r="DE69" s="845" t="s">
        <v>798</v>
      </c>
      <c r="DF69" s="845" t="s">
        <v>798</v>
      </c>
      <c r="DG69" s="845" t="s">
        <v>798</v>
      </c>
      <c r="DH69" s="845" t="s">
        <v>798</v>
      </c>
      <c r="DI69" s="845" t="s">
        <v>798</v>
      </c>
      <c r="DJ69" s="845" t="s">
        <v>798</v>
      </c>
      <c r="DK69" s="845" t="s">
        <v>798</v>
      </c>
      <c r="DL69" s="845" t="s">
        <v>798</v>
      </c>
      <c r="DM69" s="845" t="s">
        <v>798</v>
      </c>
      <c r="DN69" s="845" t="s">
        <v>798</v>
      </c>
      <c r="DO69" s="845" t="s">
        <v>798</v>
      </c>
      <c r="DP69" s="845" t="s">
        <v>798</v>
      </c>
      <c r="DQ69" s="845" t="s">
        <v>798</v>
      </c>
      <c r="DR69" s="845" t="s">
        <v>798</v>
      </c>
      <c r="DS69" s="845" t="s">
        <v>798</v>
      </c>
      <c r="DT69" s="845">
        <v>17</v>
      </c>
      <c r="DU69" s="845">
        <v>-247.62</v>
      </c>
      <c r="DV69" s="845">
        <v>-0.46</v>
      </c>
      <c r="DW69" s="845">
        <v>-0.49</v>
      </c>
      <c r="DX69" s="845">
        <v>32.29</v>
      </c>
      <c r="DY69" s="845">
        <v>-99999999</v>
      </c>
      <c r="DZ69" s="845">
        <v>0.84</v>
      </c>
      <c r="EA69" s="845">
        <v>6.88</v>
      </c>
      <c r="EB69" s="845">
        <v>8.56</v>
      </c>
      <c r="EC69" s="845">
        <v>0</v>
      </c>
      <c r="ED69" s="845" t="s">
        <v>798</v>
      </c>
      <c r="EE69" s="845" t="s">
        <v>798</v>
      </c>
      <c r="EF69" s="845" t="s">
        <v>798</v>
      </c>
    </row>
    <row r="70" spans="1:136" x14ac:dyDescent="0.2">
      <c r="A70" s="845">
        <v>66</v>
      </c>
      <c r="B70" s="845">
        <v>6</v>
      </c>
      <c r="C70" s="845" t="s">
        <v>798</v>
      </c>
      <c r="D70" s="845" t="s">
        <v>798</v>
      </c>
      <c r="E70" s="845" t="s">
        <v>798</v>
      </c>
      <c r="F70" s="845" t="s">
        <v>798</v>
      </c>
      <c r="G70" s="845" t="s">
        <v>798</v>
      </c>
      <c r="H70" s="845" t="s">
        <v>798</v>
      </c>
      <c r="I70" s="845" t="s">
        <v>798</v>
      </c>
      <c r="J70" s="845" t="s">
        <v>798</v>
      </c>
      <c r="K70" s="845" t="s">
        <v>798</v>
      </c>
      <c r="L70" s="845" t="s">
        <v>798</v>
      </c>
      <c r="M70" s="845" t="s">
        <v>798</v>
      </c>
      <c r="N70" s="845" t="s">
        <v>798</v>
      </c>
      <c r="O70" s="845" t="s">
        <v>798</v>
      </c>
      <c r="P70" s="845" t="s">
        <v>798</v>
      </c>
      <c r="Q70" s="845" t="s">
        <v>798</v>
      </c>
      <c r="R70" s="845" t="s">
        <v>798</v>
      </c>
      <c r="S70" s="845" t="s">
        <v>798</v>
      </c>
      <c r="T70" s="845" t="s">
        <v>798</v>
      </c>
      <c r="U70" s="845" t="s">
        <v>798</v>
      </c>
      <c r="V70" s="845" t="s">
        <v>798</v>
      </c>
      <c r="W70" s="845" t="s">
        <v>798</v>
      </c>
      <c r="X70" s="845" t="s">
        <v>798</v>
      </c>
      <c r="Y70" s="845" t="s">
        <v>798</v>
      </c>
      <c r="Z70" s="845" t="s">
        <v>798</v>
      </c>
      <c r="AA70" s="845" t="s">
        <v>798</v>
      </c>
      <c r="AB70" s="845" t="s">
        <v>798</v>
      </c>
      <c r="AC70" s="845" t="s">
        <v>798</v>
      </c>
      <c r="AD70" s="845" t="s">
        <v>798</v>
      </c>
      <c r="AE70" s="845" t="s">
        <v>798</v>
      </c>
      <c r="AF70" s="845" t="s">
        <v>798</v>
      </c>
      <c r="AG70" s="845" t="s">
        <v>798</v>
      </c>
      <c r="AH70" s="845" t="s">
        <v>798</v>
      </c>
      <c r="AI70" s="845" t="s">
        <v>798</v>
      </c>
      <c r="AJ70" s="845" t="s">
        <v>798</v>
      </c>
      <c r="AK70" s="845" t="s">
        <v>798</v>
      </c>
      <c r="AL70" s="845" t="s">
        <v>798</v>
      </c>
      <c r="AM70" s="845" t="s">
        <v>798</v>
      </c>
      <c r="AN70" s="845" t="s">
        <v>798</v>
      </c>
      <c r="AO70" s="845" t="s">
        <v>798</v>
      </c>
      <c r="AP70" s="845" t="s">
        <v>798</v>
      </c>
      <c r="AQ70" s="845" t="s">
        <v>798</v>
      </c>
      <c r="AR70" s="845" t="s">
        <v>798</v>
      </c>
      <c r="AS70" s="845" t="s">
        <v>798</v>
      </c>
      <c r="AT70" s="845" t="s">
        <v>798</v>
      </c>
      <c r="AU70" s="845" t="s">
        <v>798</v>
      </c>
      <c r="AV70" s="845" t="s">
        <v>798</v>
      </c>
      <c r="AW70" s="845" t="s">
        <v>798</v>
      </c>
      <c r="AX70" s="845" t="s">
        <v>798</v>
      </c>
      <c r="AY70" s="845" t="s">
        <v>798</v>
      </c>
      <c r="AZ70" s="845" t="s">
        <v>798</v>
      </c>
      <c r="BA70" s="845" t="s">
        <v>798</v>
      </c>
      <c r="BB70" s="845" t="s">
        <v>798</v>
      </c>
      <c r="BC70" s="845" t="s">
        <v>798</v>
      </c>
      <c r="BD70" s="845" t="s">
        <v>798</v>
      </c>
      <c r="BE70" s="845" t="s">
        <v>798</v>
      </c>
      <c r="BF70" s="845" t="s">
        <v>798</v>
      </c>
      <c r="BG70" s="845" t="s">
        <v>798</v>
      </c>
      <c r="BH70" s="845" t="s">
        <v>798</v>
      </c>
      <c r="BI70" s="845" t="s">
        <v>798</v>
      </c>
      <c r="BJ70" s="845" t="s">
        <v>798</v>
      </c>
      <c r="BK70" s="845" t="s">
        <v>798</v>
      </c>
      <c r="BL70" s="845" t="s">
        <v>798</v>
      </c>
      <c r="BM70" s="845" t="s">
        <v>798</v>
      </c>
      <c r="BN70" s="845" t="s">
        <v>798</v>
      </c>
      <c r="BO70" s="845" t="s">
        <v>798</v>
      </c>
      <c r="BP70" s="845" t="s">
        <v>798</v>
      </c>
      <c r="BQ70" s="845" t="s">
        <v>798</v>
      </c>
      <c r="BR70" s="845" t="s">
        <v>798</v>
      </c>
      <c r="BS70" s="845" t="s">
        <v>798</v>
      </c>
      <c r="BT70" s="845" t="s">
        <v>798</v>
      </c>
      <c r="BU70" s="845" t="s">
        <v>798</v>
      </c>
      <c r="BV70" s="845" t="s">
        <v>798</v>
      </c>
      <c r="BW70" s="845" t="s">
        <v>798</v>
      </c>
      <c r="BX70" s="845" t="s">
        <v>798</v>
      </c>
      <c r="BY70" s="845" t="s">
        <v>798</v>
      </c>
      <c r="BZ70" s="845" t="s">
        <v>798</v>
      </c>
      <c r="CA70" s="845" t="s">
        <v>798</v>
      </c>
      <c r="CB70" s="845" t="s">
        <v>798</v>
      </c>
      <c r="CC70" s="845" t="s">
        <v>798</v>
      </c>
      <c r="CD70" s="845" t="s">
        <v>798</v>
      </c>
      <c r="CE70" s="845" t="s">
        <v>798</v>
      </c>
      <c r="CF70" s="845" t="s">
        <v>798</v>
      </c>
      <c r="CG70" s="845" t="s">
        <v>798</v>
      </c>
      <c r="CH70" s="845" t="s">
        <v>798</v>
      </c>
      <c r="CI70" s="845" t="s">
        <v>798</v>
      </c>
      <c r="CJ70" s="845" t="s">
        <v>798</v>
      </c>
      <c r="CK70" s="845" t="s">
        <v>798</v>
      </c>
      <c r="CL70" s="845" t="s">
        <v>798</v>
      </c>
      <c r="CM70" s="845" t="s">
        <v>798</v>
      </c>
      <c r="CN70" s="845" t="s">
        <v>798</v>
      </c>
      <c r="CO70" s="845" t="s">
        <v>798</v>
      </c>
      <c r="CP70" s="845" t="s">
        <v>798</v>
      </c>
      <c r="CQ70" s="845" t="s">
        <v>798</v>
      </c>
      <c r="CR70" s="845" t="s">
        <v>798</v>
      </c>
      <c r="CS70" s="845" t="s">
        <v>798</v>
      </c>
      <c r="CT70" s="845" t="s">
        <v>798</v>
      </c>
      <c r="CU70" s="845" t="s">
        <v>798</v>
      </c>
      <c r="CV70" s="845" t="s">
        <v>798</v>
      </c>
      <c r="CW70" s="845" t="s">
        <v>798</v>
      </c>
      <c r="CX70" s="845" t="s">
        <v>798</v>
      </c>
      <c r="CY70" s="845" t="s">
        <v>798</v>
      </c>
      <c r="CZ70" s="845" t="s">
        <v>798</v>
      </c>
      <c r="DA70" s="845" t="s">
        <v>798</v>
      </c>
      <c r="DB70" s="845" t="s">
        <v>798</v>
      </c>
      <c r="DC70" s="845" t="s">
        <v>798</v>
      </c>
      <c r="DD70" s="845" t="s">
        <v>798</v>
      </c>
      <c r="DE70" s="845" t="s">
        <v>798</v>
      </c>
      <c r="DF70" s="845" t="s">
        <v>798</v>
      </c>
      <c r="DG70" s="845" t="s">
        <v>798</v>
      </c>
      <c r="DH70" s="845" t="s">
        <v>798</v>
      </c>
      <c r="DI70" s="845" t="s">
        <v>798</v>
      </c>
      <c r="DJ70" s="845" t="s">
        <v>798</v>
      </c>
      <c r="DK70" s="845" t="s">
        <v>798</v>
      </c>
      <c r="DL70" s="845" t="s">
        <v>798</v>
      </c>
      <c r="DM70" s="845" t="s">
        <v>798</v>
      </c>
      <c r="DN70" s="845" t="s">
        <v>798</v>
      </c>
      <c r="DO70" s="845" t="s">
        <v>798</v>
      </c>
      <c r="DP70" s="845" t="s">
        <v>798</v>
      </c>
      <c r="DQ70" s="845" t="s">
        <v>798</v>
      </c>
      <c r="DR70" s="845" t="s">
        <v>798</v>
      </c>
      <c r="DS70" s="845" t="s">
        <v>798</v>
      </c>
      <c r="DT70" s="845">
        <v>18</v>
      </c>
      <c r="DU70" s="845">
        <v>-263.54000000000002</v>
      </c>
      <c r="DV70" s="845">
        <v>-0.96</v>
      </c>
      <c r="DW70" s="845">
        <v>-0.99</v>
      </c>
      <c r="DX70" s="845">
        <v>29.63</v>
      </c>
      <c r="DY70" s="845">
        <v>-99999999</v>
      </c>
      <c r="DZ70" s="845">
        <v>0.79</v>
      </c>
      <c r="EA70" s="845">
        <v>6.72</v>
      </c>
      <c r="EB70" s="845">
        <v>8.4</v>
      </c>
      <c r="EC70" s="845">
        <v>0</v>
      </c>
      <c r="ED70" s="845" t="s">
        <v>798</v>
      </c>
      <c r="EE70" s="845" t="s">
        <v>798</v>
      </c>
      <c r="EF70" s="845" t="s">
        <v>798</v>
      </c>
    </row>
    <row r="71" spans="1:136" x14ac:dyDescent="0.2">
      <c r="A71" s="845">
        <v>67</v>
      </c>
      <c r="B71" s="845">
        <v>7</v>
      </c>
      <c r="C71" s="845" t="s">
        <v>798</v>
      </c>
      <c r="D71" s="845" t="s">
        <v>798</v>
      </c>
      <c r="E71" s="845" t="s">
        <v>798</v>
      </c>
      <c r="F71" s="845" t="s">
        <v>798</v>
      </c>
      <c r="G71" s="845" t="s">
        <v>798</v>
      </c>
      <c r="H71" s="845" t="s">
        <v>798</v>
      </c>
      <c r="I71" s="845" t="s">
        <v>798</v>
      </c>
      <c r="J71" s="845" t="s">
        <v>798</v>
      </c>
      <c r="K71" s="845" t="s">
        <v>798</v>
      </c>
      <c r="L71" s="845" t="s">
        <v>798</v>
      </c>
      <c r="M71" s="845" t="s">
        <v>798</v>
      </c>
      <c r="N71" s="845" t="s">
        <v>798</v>
      </c>
      <c r="O71" s="845" t="s">
        <v>798</v>
      </c>
      <c r="P71" s="845" t="s">
        <v>798</v>
      </c>
      <c r="Q71" s="845" t="s">
        <v>798</v>
      </c>
      <c r="R71" s="845" t="s">
        <v>798</v>
      </c>
      <c r="S71" s="845" t="s">
        <v>798</v>
      </c>
      <c r="T71" s="845" t="s">
        <v>798</v>
      </c>
      <c r="U71" s="845" t="s">
        <v>798</v>
      </c>
      <c r="V71" s="845" t="s">
        <v>798</v>
      </c>
      <c r="W71" s="845" t="s">
        <v>798</v>
      </c>
      <c r="X71" s="845" t="s">
        <v>798</v>
      </c>
      <c r="Y71" s="845" t="s">
        <v>798</v>
      </c>
      <c r="Z71" s="845" t="s">
        <v>798</v>
      </c>
      <c r="AA71" s="845" t="s">
        <v>798</v>
      </c>
      <c r="AB71" s="845" t="s">
        <v>798</v>
      </c>
      <c r="AC71" s="845" t="s">
        <v>798</v>
      </c>
      <c r="AD71" s="845" t="s">
        <v>798</v>
      </c>
      <c r="AE71" s="845" t="s">
        <v>798</v>
      </c>
      <c r="AF71" s="845" t="s">
        <v>798</v>
      </c>
      <c r="AG71" s="845" t="s">
        <v>798</v>
      </c>
      <c r="AH71" s="845" t="s">
        <v>798</v>
      </c>
      <c r="AI71" s="845" t="s">
        <v>798</v>
      </c>
      <c r="AJ71" s="845" t="s">
        <v>798</v>
      </c>
      <c r="AK71" s="845" t="s">
        <v>798</v>
      </c>
      <c r="AL71" s="845" t="s">
        <v>798</v>
      </c>
      <c r="AM71" s="845" t="s">
        <v>798</v>
      </c>
      <c r="AN71" s="845" t="s">
        <v>798</v>
      </c>
      <c r="AO71" s="845" t="s">
        <v>798</v>
      </c>
      <c r="AP71" s="845" t="s">
        <v>798</v>
      </c>
      <c r="AQ71" s="845" t="s">
        <v>798</v>
      </c>
      <c r="AR71" s="845" t="s">
        <v>798</v>
      </c>
      <c r="AS71" s="845" t="s">
        <v>798</v>
      </c>
      <c r="AT71" s="845" t="s">
        <v>798</v>
      </c>
      <c r="AU71" s="845" t="s">
        <v>798</v>
      </c>
      <c r="AV71" s="845" t="s">
        <v>798</v>
      </c>
      <c r="AW71" s="845" t="s">
        <v>798</v>
      </c>
      <c r="AX71" s="845" t="s">
        <v>798</v>
      </c>
      <c r="AY71" s="845" t="s">
        <v>798</v>
      </c>
      <c r="AZ71" s="845" t="s">
        <v>798</v>
      </c>
      <c r="BA71" s="845" t="s">
        <v>798</v>
      </c>
      <c r="BB71" s="845" t="s">
        <v>798</v>
      </c>
      <c r="BC71" s="845" t="s">
        <v>798</v>
      </c>
      <c r="BD71" s="845" t="s">
        <v>798</v>
      </c>
      <c r="BE71" s="845" t="s">
        <v>798</v>
      </c>
      <c r="BF71" s="845" t="s">
        <v>798</v>
      </c>
      <c r="BG71" s="845" t="s">
        <v>798</v>
      </c>
      <c r="BH71" s="845" t="s">
        <v>798</v>
      </c>
      <c r="BI71" s="845" t="s">
        <v>798</v>
      </c>
      <c r="BJ71" s="845" t="s">
        <v>798</v>
      </c>
      <c r="BK71" s="845" t="s">
        <v>798</v>
      </c>
      <c r="BL71" s="845" t="s">
        <v>798</v>
      </c>
      <c r="BM71" s="845" t="s">
        <v>798</v>
      </c>
      <c r="BN71" s="845" t="s">
        <v>798</v>
      </c>
      <c r="BO71" s="845" t="s">
        <v>798</v>
      </c>
      <c r="BP71" s="845" t="s">
        <v>798</v>
      </c>
      <c r="BQ71" s="845" t="s">
        <v>798</v>
      </c>
      <c r="BR71" s="845" t="s">
        <v>798</v>
      </c>
      <c r="BS71" s="845" t="s">
        <v>798</v>
      </c>
      <c r="BT71" s="845" t="s">
        <v>798</v>
      </c>
      <c r="BU71" s="845" t="s">
        <v>798</v>
      </c>
      <c r="BV71" s="845" t="s">
        <v>798</v>
      </c>
      <c r="BW71" s="845" t="s">
        <v>798</v>
      </c>
      <c r="BX71" s="845" t="s">
        <v>798</v>
      </c>
      <c r="BY71" s="845" t="s">
        <v>798</v>
      </c>
      <c r="BZ71" s="845" t="s">
        <v>798</v>
      </c>
      <c r="CA71" s="845" t="s">
        <v>798</v>
      </c>
      <c r="CB71" s="845" t="s">
        <v>798</v>
      </c>
      <c r="CC71" s="845" t="s">
        <v>798</v>
      </c>
      <c r="CD71" s="845" t="s">
        <v>798</v>
      </c>
      <c r="CE71" s="845" t="s">
        <v>798</v>
      </c>
      <c r="CF71" s="845" t="s">
        <v>798</v>
      </c>
      <c r="CG71" s="845" t="s">
        <v>798</v>
      </c>
      <c r="CH71" s="845" t="s">
        <v>798</v>
      </c>
      <c r="CI71" s="845" t="s">
        <v>798</v>
      </c>
      <c r="CJ71" s="845" t="s">
        <v>798</v>
      </c>
      <c r="CK71" s="845" t="s">
        <v>798</v>
      </c>
      <c r="CL71" s="845" t="s">
        <v>798</v>
      </c>
      <c r="CM71" s="845" t="s">
        <v>798</v>
      </c>
      <c r="CN71" s="845" t="s">
        <v>798</v>
      </c>
      <c r="CO71" s="845" t="s">
        <v>798</v>
      </c>
      <c r="CP71" s="845" t="s">
        <v>798</v>
      </c>
      <c r="CQ71" s="845" t="s">
        <v>798</v>
      </c>
      <c r="CR71" s="845" t="s">
        <v>798</v>
      </c>
      <c r="CS71" s="845" t="s">
        <v>798</v>
      </c>
      <c r="CT71" s="845" t="s">
        <v>798</v>
      </c>
      <c r="CU71" s="845" t="s">
        <v>798</v>
      </c>
      <c r="CV71" s="845" t="s">
        <v>798</v>
      </c>
      <c r="CW71" s="845" t="s">
        <v>798</v>
      </c>
      <c r="CX71" s="845" t="s">
        <v>798</v>
      </c>
      <c r="CY71" s="845" t="s">
        <v>798</v>
      </c>
      <c r="CZ71" s="845" t="s">
        <v>798</v>
      </c>
      <c r="DA71" s="845" t="s">
        <v>798</v>
      </c>
      <c r="DB71" s="845" t="s">
        <v>798</v>
      </c>
      <c r="DC71" s="845" t="s">
        <v>798</v>
      </c>
      <c r="DD71" s="845" t="s">
        <v>798</v>
      </c>
      <c r="DE71" s="845" t="s">
        <v>798</v>
      </c>
      <c r="DF71" s="845" t="s">
        <v>798</v>
      </c>
      <c r="DG71" s="845" t="s">
        <v>798</v>
      </c>
      <c r="DH71" s="845" t="s">
        <v>798</v>
      </c>
      <c r="DI71" s="845" t="s">
        <v>798</v>
      </c>
      <c r="DJ71" s="845" t="s">
        <v>798</v>
      </c>
      <c r="DK71" s="845" t="s">
        <v>798</v>
      </c>
      <c r="DL71" s="845" t="s">
        <v>798</v>
      </c>
      <c r="DM71" s="845" t="s">
        <v>798</v>
      </c>
      <c r="DN71" s="845" t="s">
        <v>798</v>
      </c>
      <c r="DO71" s="845" t="s">
        <v>798</v>
      </c>
      <c r="DP71" s="845" t="s">
        <v>798</v>
      </c>
      <c r="DQ71" s="845" t="s">
        <v>798</v>
      </c>
      <c r="DR71" s="845" t="s">
        <v>798</v>
      </c>
      <c r="DS71" s="845" t="s">
        <v>798</v>
      </c>
      <c r="DT71" s="845">
        <v>19</v>
      </c>
      <c r="DU71" s="845">
        <v>-278.13</v>
      </c>
      <c r="DV71" s="845">
        <v>-1.42</v>
      </c>
      <c r="DW71" s="845">
        <v>-1.46</v>
      </c>
      <c r="DX71" s="845">
        <v>27.18</v>
      </c>
      <c r="DY71" s="845">
        <v>-99999999</v>
      </c>
      <c r="DZ71" s="845">
        <v>0.74</v>
      </c>
      <c r="EA71" s="845">
        <v>6.57</v>
      </c>
      <c r="EB71" s="845">
        <v>8.25</v>
      </c>
      <c r="EC71" s="845">
        <v>0</v>
      </c>
      <c r="ED71" s="845" t="s">
        <v>798</v>
      </c>
      <c r="EE71" s="845" t="s">
        <v>798</v>
      </c>
      <c r="EF71" s="845" t="s">
        <v>798</v>
      </c>
    </row>
    <row r="72" spans="1:136" x14ac:dyDescent="0.2">
      <c r="A72" s="845">
        <v>68</v>
      </c>
      <c r="B72" s="845">
        <v>8</v>
      </c>
      <c r="C72" s="845" t="s">
        <v>798</v>
      </c>
      <c r="D72" s="845" t="s">
        <v>798</v>
      </c>
      <c r="E72" s="845" t="s">
        <v>798</v>
      </c>
      <c r="F72" s="845" t="s">
        <v>798</v>
      </c>
      <c r="G72" s="845" t="s">
        <v>798</v>
      </c>
      <c r="H72" s="845" t="s">
        <v>798</v>
      </c>
      <c r="I72" s="845" t="s">
        <v>798</v>
      </c>
      <c r="J72" s="845" t="s">
        <v>798</v>
      </c>
      <c r="K72" s="845" t="s">
        <v>798</v>
      </c>
      <c r="L72" s="845" t="s">
        <v>798</v>
      </c>
      <c r="M72" s="845" t="s">
        <v>798</v>
      </c>
      <c r="N72" s="845" t="s">
        <v>798</v>
      </c>
      <c r="O72" s="845" t="s">
        <v>798</v>
      </c>
      <c r="P72" s="845" t="s">
        <v>798</v>
      </c>
      <c r="Q72" s="845" t="s">
        <v>798</v>
      </c>
      <c r="R72" s="845" t="s">
        <v>798</v>
      </c>
      <c r="S72" s="845" t="s">
        <v>798</v>
      </c>
      <c r="T72" s="845" t="s">
        <v>798</v>
      </c>
      <c r="U72" s="845" t="s">
        <v>798</v>
      </c>
      <c r="V72" s="845" t="s">
        <v>798</v>
      </c>
      <c r="W72" s="845" t="s">
        <v>798</v>
      </c>
      <c r="X72" s="845" t="s">
        <v>798</v>
      </c>
      <c r="Y72" s="845" t="s">
        <v>798</v>
      </c>
      <c r="Z72" s="845" t="s">
        <v>798</v>
      </c>
      <c r="AA72" s="845" t="s">
        <v>798</v>
      </c>
      <c r="AB72" s="845" t="s">
        <v>798</v>
      </c>
      <c r="AC72" s="845" t="s">
        <v>798</v>
      </c>
      <c r="AD72" s="845" t="s">
        <v>798</v>
      </c>
      <c r="AE72" s="845" t="s">
        <v>798</v>
      </c>
      <c r="AF72" s="845" t="s">
        <v>798</v>
      </c>
      <c r="AG72" s="845" t="s">
        <v>798</v>
      </c>
      <c r="AH72" s="845" t="s">
        <v>798</v>
      </c>
      <c r="AI72" s="845" t="s">
        <v>798</v>
      </c>
      <c r="AJ72" s="845" t="s">
        <v>798</v>
      </c>
      <c r="AK72" s="845" t="s">
        <v>798</v>
      </c>
      <c r="AL72" s="845" t="s">
        <v>798</v>
      </c>
      <c r="AM72" s="845" t="s">
        <v>798</v>
      </c>
      <c r="AN72" s="845" t="s">
        <v>798</v>
      </c>
      <c r="AO72" s="845" t="s">
        <v>798</v>
      </c>
      <c r="AP72" s="845" t="s">
        <v>798</v>
      </c>
      <c r="AQ72" s="845" t="s">
        <v>798</v>
      </c>
      <c r="AR72" s="845" t="s">
        <v>798</v>
      </c>
      <c r="AS72" s="845" t="s">
        <v>798</v>
      </c>
      <c r="AT72" s="845" t="s">
        <v>798</v>
      </c>
      <c r="AU72" s="845" t="s">
        <v>798</v>
      </c>
      <c r="AV72" s="845" t="s">
        <v>798</v>
      </c>
      <c r="AW72" s="845" t="s">
        <v>798</v>
      </c>
      <c r="AX72" s="845" t="s">
        <v>798</v>
      </c>
      <c r="AY72" s="845" t="s">
        <v>798</v>
      </c>
      <c r="AZ72" s="845" t="s">
        <v>798</v>
      </c>
      <c r="BA72" s="845" t="s">
        <v>798</v>
      </c>
      <c r="BB72" s="845" t="s">
        <v>798</v>
      </c>
      <c r="BC72" s="845" t="s">
        <v>798</v>
      </c>
      <c r="BD72" s="845" t="s">
        <v>798</v>
      </c>
      <c r="BE72" s="845" t="s">
        <v>798</v>
      </c>
      <c r="BF72" s="845" t="s">
        <v>798</v>
      </c>
      <c r="BG72" s="845" t="s">
        <v>798</v>
      </c>
      <c r="BH72" s="845" t="s">
        <v>798</v>
      </c>
      <c r="BI72" s="845" t="s">
        <v>798</v>
      </c>
      <c r="BJ72" s="845" t="s">
        <v>798</v>
      </c>
      <c r="BK72" s="845" t="s">
        <v>798</v>
      </c>
      <c r="BL72" s="845" t="s">
        <v>798</v>
      </c>
      <c r="BM72" s="845" t="s">
        <v>798</v>
      </c>
      <c r="BN72" s="845" t="s">
        <v>798</v>
      </c>
      <c r="BO72" s="845" t="s">
        <v>798</v>
      </c>
      <c r="BP72" s="845" t="s">
        <v>798</v>
      </c>
      <c r="BQ72" s="845" t="s">
        <v>798</v>
      </c>
      <c r="BR72" s="845" t="s">
        <v>798</v>
      </c>
      <c r="BS72" s="845" t="s">
        <v>798</v>
      </c>
      <c r="BT72" s="845" t="s">
        <v>798</v>
      </c>
      <c r="BU72" s="845" t="s">
        <v>798</v>
      </c>
      <c r="BV72" s="845" t="s">
        <v>798</v>
      </c>
      <c r="BW72" s="845" t="s">
        <v>798</v>
      </c>
      <c r="BX72" s="845" t="s">
        <v>798</v>
      </c>
      <c r="BY72" s="845" t="s">
        <v>798</v>
      </c>
      <c r="BZ72" s="845" t="s">
        <v>798</v>
      </c>
      <c r="CA72" s="845" t="s">
        <v>798</v>
      </c>
      <c r="CB72" s="845" t="s">
        <v>798</v>
      </c>
      <c r="CC72" s="845" t="s">
        <v>798</v>
      </c>
      <c r="CD72" s="845" t="s">
        <v>798</v>
      </c>
      <c r="CE72" s="845" t="s">
        <v>798</v>
      </c>
      <c r="CF72" s="845" t="s">
        <v>798</v>
      </c>
      <c r="CG72" s="845" t="s">
        <v>798</v>
      </c>
      <c r="CH72" s="845" t="s">
        <v>798</v>
      </c>
      <c r="CI72" s="845" t="s">
        <v>798</v>
      </c>
      <c r="CJ72" s="845" t="s">
        <v>798</v>
      </c>
      <c r="CK72" s="845" t="s">
        <v>798</v>
      </c>
      <c r="CL72" s="845" t="s">
        <v>798</v>
      </c>
      <c r="CM72" s="845" t="s">
        <v>798</v>
      </c>
      <c r="CN72" s="845" t="s">
        <v>798</v>
      </c>
      <c r="CO72" s="845" t="s">
        <v>798</v>
      </c>
      <c r="CP72" s="845" t="s">
        <v>798</v>
      </c>
      <c r="CQ72" s="845" t="s">
        <v>798</v>
      </c>
      <c r="CR72" s="845" t="s">
        <v>798</v>
      </c>
      <c r="CS72" s="845" t="s">
        <v>798</v>
      </c>
      <c r="CT72" s="845" t="s">
        <v>798</v>
      </c>
      <c r="CU72" s="845" t="s">
        <v>798</v>
      </c>
      <c r="CV72" s="845" t="s">
        <v>798</v>
      </c>
      <c r="CW72" s="845" t="s">
        <v>798</v>
      </c>
      <c r="CX72" s="845" t="s">
        <v>798</v>
      </c>
      <c r="CY72" s="845" t="s">
        <v>798</v>
      </c>
      <c r="CZ72" s="845" t="s">
        <v>798</v>
      </c>
      <c r="DA72" s="845" t="s">
        <v>798</v>
      </c>
      <c r="DB72" s="845" t="s">
        <v>798</v>
      </c>
      <c r="DC72" s="845" t="s">
        <v>798</v>
      </c>
      <c r="DD72" s="845" t="s">
        <v>798</v>
      </c>
      <c r="DE72" s="845" t="s">
        <v>798</v>
      </c>
      <c r="DF72" s="845" t="s">
        <v>798</v>
      </c>
      <c r="DG72" s="845" t="s">
        <v>798</v>
      </c>
      <c r="DH72" s="845" t="s">
        <v>798</v>
      </c>
      <c r="DI72" s="845" t="s">
        <v>798</v>
      </c>
      <c r="DJ72" s="845" t="s">
        <v>798</v>
      </c>
      <c r="DK72" s="845" t="s">
        <v>798</v>
      </c>
      <c r="DL72" s="845" t="s">
        <v>798</v>
      </c>
      <c r="DM72" s="845" t="s">
        <v>798</v>
      </c>
      <c r="DN72" s="845" t="s">
        <v>798</v>
      </c>
      <c r="DO72" s="845" t="s">
        <v>798</v>
      </c>
      <c r="DP72" s="845" t="s">
        <v>798</v>
      </c>
      <c r="DQ72" s="845" t="s">
        <v>798</v>
      </c>
      <c r="DR72" s="845" t="s">
        <v>798</v>
      </c>
      <c r="DS72" s="845" t="s">
        <v>798</v>
      </c>
      <c r="DT72" s="845">
        <v>20</v>
      </c>
      <c r="DU72" s="845">
        <v>-291.56</v>
      </c>
      <c r="DV72" s="845">
        <v>-1.85</v>
      </c>
      <c r="DW72" s="845">
        <v>-1.88</v>
      </c>
      <c r="DX72" s="845">
        <v>24.92</v>
      </c>
      <c r="DY72" s="845">
        <v>-99999999</v>
      </c>
      <c r="DZ72" s="845">
        <v>0.7</v>
      </c>
      <c r="EA72" s="845">
        <v>6.43</v>
      </c>
      <c r="EB72" s="845">
        <v>8.11</v>
      </c>
      <c r="EC72" s="845">
        <v>0</v>
      </c>
      <c r="ED72" s="845" t="s">
        <v>798</v>
      </c>
      <c r="EE72" s="845" t="s">
        <v>798</v>
      </c>
      <c r="EF72" s="845" t="s">
        <v>798</v>
      </c>
    </row>
    <row r="73" spans="1:136" x14ac:dyDescent="0.2">
      <c r="A73" s="845">
        <v>69</v>
      </c>
      <c r="B73" s="845">
        <v>9</v>
      </c>
      <c r="C73" s="845" t="s">
        <v>798</v>
      </c>
      <c r="D73" s="845" t="s">
        <v>798</v>
      </c>
      <c r="E73" s="845" t="s">
        <v>798</v>
      </c>
      <c r="F73" s="845" t="s">
        <v>798</v>
      </c>
      <c r="G73" s="845" t="s">
        <v>798</v>
      </c>
      <c r="H73" s="845" t="s">
        <v>798</v>
      </c>
      <c r="I73" s="845" t="s">
        <v>798</v>
      </c>
      <c r="J73" s="845" t="s">
        <v>798</v>
      </c>
      <c r="K73" s="845" t="s">
        <v>798</v>
      </c>
      <c r="L73" s="845" t="s">
        <v>798</v>
      </c>
      <c r="M73" s="845" t="s">
        <v>798</v>
      </c>
      <c r="N73" s="845" t="s">
        <v>798</v>
      </c>
      <c r="O73" s="845" t="s">
        <v>798</v>
      </c>
      <c r="P73" s="845" t="s">
        <v>798</v>
      </c>
      <c r="Q73" s="845" t="s">
        <v>798</v>
      </c>
      <c r="R73" s="845" t="s">
        <v>798</v>
      </c>
      <c r="S73" s="845" t="s">
        <v>798</v>
      </c>
      <c r="T73" s="845" t="s">
        <v>798</v>
      </c>
      <c r="U73" s="845" t="s">
        <v>798</v>
      </c>
      <c r="V73" s="845" t="s">
        <v>798</v>
      </c>
      <c r="W73" s="845" t="s">
        <v>798</v>
      </c>
      <c r="X73" s="845" t="s">
        <v>798</v>
      </c>
      <c r="Y73" s="845" t="s">
        <v>798</v>
      </c>
      <c r="Z73" s="845" t="s">
        <v>798</v>
      </c>
      <c r="AA73" s="845" t="s">
        <v>798</v>
      </c>
      <c r="AB73" s="845" t="s">
        <v>798</v>
      </c>
      <c r="AC73" s="845" t="s">
        <v>798</v>
      </c>
      <c r="AD73" s="845" t="s">
        <v>798</v>
      </c>
      <c r="AE73" s="845" t="s">
        <v>798</v>
      </c>
      <c r="AF73" s="845" t="s">
        <v>798</v>
      </c>
      <c r="AG73" s="845" t="s">
        <v>798</v>
      </c>
      <c r="AH73" s="845" t="s">
        <v>798</v>
      </c>
      <c r="AI73" s="845" t="s">
        <v>798</v>
      </c>
      <c r="AJ73" s="845" t="s">
        <v>798</v>
      </c>
      <c r="AK73" s="845" t="s">
        <v>798</v>
      </c>
      <c r="AL73" s="845" t="s">
        <v>798</v>
      </c>
      <c r="AM73" s="845" t="s">
        <v>798</v>
      </c>
      <c r="AN73" s="845" t="s">
        <v>798</v>
      </c>
      <c r="AO73" s="845" t="s">
        <v>798</v>
      </c>
      <c r="AP73" s="845" t="s">
        <v>798</v>
      </c>
      <c r="AQ73" s="845" t="s">
        <v>798</v>
      </c>
      <c r="AR73" s="845" t="s">
        <v>798</v>
      </c>
      <c r="AS73" s="845" t="s">
        <v>798</v>
      </c>
      <c r="AT73" s="845" t="s">
        <v>798</v>
      </c>
      <c r="AU73" s="845" t="s">
        <v>798</v>
      </c>
      <c r="AV73" s="845" t="s">
        <v>798</v>
      </c>
      <c r="AW73" s="845" t="s">
        <v>798</v>
      </c>
      <c r="AX73" s="845" t="s">
        <v>798</v>
      </c>
      <c r="AY73" s="845" t="s">
        <v>798</v>
      </c>
      <c r="AZ73" s="845" t="s">
        <v>798</v>
      </c>
      <c r="BA73" s="845" t="s">
        <v>798</v>
      </c>
      <c r="BB73" s="845" t="s">
        <v>798</v>
      </c>
      <c r="BC73" s="845" t="s">
        <v>798</v>
      </c>
      <c r="BD73" s="845" t="s">
        <v>798</v>
      </c>
      <c r="BE73" s="845" t="s">
        <v>798</v>
      </c>
      <c r="BF73" s="845" t="s">
        <v>798</v>
      </c>
      <c r="BG73" s="845" t="s">
        <v>798</v>
      </c>
      <c r="BH73" s="845" t="s">
        <v>798</v>
      </c>
      <c r="BI73" s="845" t="s">
        <v>798</v>
      </c>
      <c r="BJ73" s="845" t="s">
        <v>798</v>
      </c>
      <c r="BK73" s="845" t="s">
        <v>798</v>
      </c>
      <c r="BL73" s="845" t="s">
        <v>798</v>
      </c>
      <c r="BM73" s="845" t="s">
        <v>798</v>
      </c>
      <c r="BN73" s="845" t="s">
        <v>798</v>
      </c>
      <c r="BO73" s="845" t="s">
        <v>798</v>
      </c>
      <c r="BP73" s="845" t="s">
        <v>798</v>
      </c>
      <c r="BQ73" s="845" t="s">
        <v>798</v>
      </c>
      <c r="BR73" s="845" t="s">
        <v>798</v>
      </c>
      <c r="BS73" s="845" t="s">
        <v>798</v>
      </c>
      <c r="BT73" s="845" t="s">
        <v>798</v>
      </c>
      <c r="BU73" s="845" t="s">
        <v>798</v>
      </c>
      <c r="BV73" s="845" t="s">
        <v>798</v>
      </c>
      <c r="BW73" s="845" t="s">
        <v>798</v>
      </c>
      <c r="BX73" s="845" t="s">
        <v>798</v>
      </c>
      <c r="BY73" s="845" t="s">
        <v>798</v>
      </c>
      <c r="BZ73" s="845" t="s">
        <v>798</v>
      </c>
      <c r="CA73" s="845" t="s">
        <v>798</v>
      </c>
      <c r="CB73" s="845" t="s">
        <v>798</v>
      </c>
      <c r="CC73" s="845" t="s">
        <v>798</v>
      </c>
      <c r="CD73" s="845" t="s">
        <v>798</v>
      </c>
      <c r="CE73" s="845" t="s">
        <v>798</v>
      </c>
      <c r="CF73" s="845" t="s">
        <v>798</v>
      </c>
      <c r="CG73" s="845" t="s">
        <v>798</v>
      </c>
      <c r="CH73" s="845" t="s">
        <v>798</v>
      </c>
      <c r="CI73" s="845" t="s">
        <v>798</v>
      </c>
      <c r="CJ73" s="845" t="s">
        <v>798</v>
      </c>
      <c r="CK73" s="845" t="s">
        <v>798</v>
      </c>
      <c r="CL73" s="845" t="s">
        <v>798</v>
      </c>
      <c r="CM73" s="845" t="s">
        <v>798</v>
      </c>
      <c r="CN73" s="845" t="s">
        <v>798</v>
      </c>
      <c r="CO73" s="845" t="s">
        <v>798</v>
      </c>
      <c r="CP73" s="845" t="s">
        <v>798</v>
      </c>
      <c r="CQ73" s="845" t="s">
        <v>798</v>
      </c>
      <c r="CR73" s="845" t="s">
        <v>798</v>
      </c>
      <c r="CS73" s="845" t="s">
        <v>798</v>
      </c>
      <c r="CT73" s="845" t="s">
        <v>798</v>
      </c>
      <c r="CU73" s="845" t="s">
        <v>798</v>
      </c>
      <c r="CV73" s="845" t="s">
        <v>798</v>
      </c>
      <c r="CW73" s="845" t="s">
        <v>798</v>
      </c>
      <c r="CX73" s="845" t="s">
        <v>798</v>
      </c>
      <c r="CY73" s="845" t="s">
        <v>798</v>
      </c>
      <c r="CZ73" s="845" t="s">
        <v>798</v>
      </c>
      <c r="DA73" s="845" t="s">
        <v>798</v>
      </c>
      <c r="DB73" s="845" t="s">
        <v>798</v>
      </c>
      <c r="DC73" s="845" t="s">
        <v>798</v>
      </c>
      <c r="DD73" s="845" t="s">
        <v>798</v>
      </c>
      <c r="DE73" s="845" t="s">
        <v>798</v>
      </c>
      <c r="DF73" s="845" t="s">
        <v>798</v>
      </c>
      <c r="DG73" s="845" t="s">
        <v>798</v>
      </c>
      <c r="DH73" s="845" t="s">
        <v>798</v>
      </c>
      <c r="DI73" s="845" t="s">
        <v>798</v>
      </c>
      <c r="DJ73" s="845" t="s">
        <v>798</v>
      </c>
      <c r="DK73" s="845" t="s">
        <v>798</v>
      </c>
      <c r="DL73" s="845" t="s">
        <v>798</v>
      </c>
      <c r="DM73" s="845" t="s">
        <v>798</v>
      </c>
      <c r="DN73" s="845" t="s">
        <v>798</v>
      </c>
      <c r="DO73" s="845" t="s">
        <v>798</v>
      </c>
      <c r="DP73" s="845" t="s">
        <v>798</v>
      </c>
      <c r="DQ73" s="845" t="s">
        <v>798</v>
      </c>
      <c r="DR73" s="845" t="s">
        <v>798</v>
      </c>
      <c r="DS73" s="845" t="s">
        <v>798</v>
      </c>
      <c r="DT73" s="845">
        <v>21</v>
      </c>
      <c r="DU73" s="845">
        <v>-303.89</v>
      </c>
      <c r="DV73" s="845">
        <v>-2.2400000000000002</v>
      </c>
      <c r="DW73" s="845">
        <v>-2.27</v>
      </c>
      <c r="DX73" s="845">
        <v>22.83</v>
      </c>
      <c r="DY73" s="845">
        <v>-99999999</v>
      </c>
      <c r="DZ73" s="845">
        <v>0.65</v>
      </c>
      <c r="EA73" s="845">
        <v>6.3</v>
      </c>
      <c r="EB73" s="845">
        <v>7.98</v>
      </c>
      <c r="EC73" s="845">
        <v>0</v>
      </c>
      <c r="ED73" s="845" t="s">
        <v>798</v>
      </c>
      <c r="EE73" s="845" t="s">
        <v>798</v>
      </c>
      <c r="EF73" s="845" t="s">
        <v>798</v>
      </c>
    </row>
    <row r="74" spans="1:136" x14ac:dyDescent="0.2">
      <c r="A74" s="845">
        <v>70</v>
      </c>
      <c r="B74" s="845">
        <v>10</v>
      </c>
      <c r="C74" s="845" t="s">
        <v>798</v>
      </c>
      <c r="D74" s="845" t="s">
        <v>798</v>
      </c>
      <c r="E74" s="845" t="s">
        <v>798</v>
      </c>
      <c r="F74" s="845" t="s">
        <v>798</v>
      </c>
      <c r="G74" s="845" t="s">
        <v>798</v>
      </c>
      <c r="H74" s="845" t="s">
        <v>798</v>
      </c>
      <c r="I74" s="845" t="s">
        <v>798</v>
      </c>
      <c r="J74" s="845" t="s">
        <v>798</v>
      </c>
      <c r="K74" s="845" t="s">
        <v>798</v>
      </c>
      <c r="L74" s="845" t="s">
        <v>798</v>
      </c>
      <c r="M74" s="845" t="s">
        <v>798</v>
      </c>
      <c r="N74" s="845" t="s">
        <v>798</v>
      </c>
      <c r="O74" s="845" t="s">
        <v>798</v>
      </c>
      <c r="P74" s="845" t="s">
        <v>798</v>
      </c>
      <c r="Q74" s="845" t="s">
        <v>798</v>
      </c>
      <c r="R74" s="845" t="s">
        <v>798</v>
      </c>
      <c r="S74" s="845" t="s">
        <v>798</v>
      </c>
      <c r="T74" s="845" t="s">
        <v>798</v>
      </c>
      <c r="U74" s="845" t="s">
        <v>798</v>
      </c>
      <c r="V74" s="845" t="s">
        <v>798</v>
      </c>
      <c r="W74" s="845" t="s">
        <v>798</v>
      </c>
      <c r="X74" s="845" t="s">
        <v>798</v>
      </c>
      <c r="Y74" s="845" t="s">
        <v>798</v>
      </c>
      <c r="Z74" s="845" t="s">
        <v>798</v>
      </c>
      <c r="AA74" s="845" t="s">
        <v>798</v>
      </c>
      <c r="AB74" s="845" t="s">
        <v>798</v>
      </c>
      <c r="AC74" s="845" t="s">
        <v>798</v>
      </c>
      <c r="AD74" s="845" t="s">
        <v>798</v>
      </c>
      <c r="AE74" s="845" t="s">
        <v>798</v>
      </c>
      <c r="AF74" s="845" t="s">
        <v>798</v>
      </c>
      <c r="AG74" s="845" t="s">
        <v>798</v>
      </c>
      <c r="AH74" s="845" t="s">
        <v>798</v>
      </c>
      <c r="AI74" s="845" t="s">
        <v>798</v>
      </c>
      <c r="AJ74" s="845" t="s">
        <v>798</v>
      </c>
      <c r="AK74" s="845" t="s">
        <v>798</v>
      </c>
      <c r="AL74" s="845" t="s">
        <v>798</v>
      </c>
      <c r="AM74" s="845" t="s">
        <v>798</v>
      </c>
      <c r="AN74" s="845" t="s">
        <v>798</v>
      </c>
      <c r="AO74" s="845" t="s">
        <v>798</v>
      </c>
      <c r="AP74" s="845" t="s">
        <v>798</v>
      </c>
      <c r="AQ74" s="845" t="s">
        <v>798</v>
      </c>
      <c r="AR74" s="845" t="s">
        <v>798</v>
      </c>
      <c r="AS74" s="845" t="s">
        <v>798</v>
      </c>
      <c r="AT74" s="845" t="s">
        <v>798</v>
      </c>
      <c r="AU74" s="845" t="s">
        <v>798</v>
      </c>
      <c r="AV74" s="845" t="s">
        <v>798</v>
      </c>
      <c r="AW74" s="845" t="s">
        <v>798</v>
      </c>
      <c r="AX74" s="845" t="s">
        <v>798</v>
      </c>
      <c r="AY74" s="845" t="s">
        <v>798</v>
      </c>
      <c r="AZ74" s="845" t="s">
        <v>798</v>
      </c>
      <c r="BA74" s="845" t="s">
        <v>798</v>
      </c>
      <c r="BB74" s="845" t="s">
        <v>798</v>
      </c>
      <c r="BC74" s="845" t="s">
        <v>798</v>
      </c>
      <c r="BD74" s="845" t="s">
        <v>798</v>
      </c>
      <c r="BE74" s="845" t="s">
        <v>798</v>
      </c>
      <c r="BF74" s="845" t="s">
        <v>798</v>
      </c>
      <c r="BG74" s="845" t="s">
        <v>798</v>
      </c>
      <c r="BH74" s="845" t="s">
        <v>798</v>
      </c>
      <c r="BI74" s="845" t="s">
        <v>798</v>
      </c>
      <c r="BJ74" s="845" t="s">
        <v>798</v>
      </c>
      <c r="BK74" s="845" t="s">
        <v>798</v>
      </c>
      <c r="BL74" s="845" t="s">
        <v>798</v>
      </c>
      <c r="BM74" s="845" t="s">
        <v>798</v>
      </c>
      <c r="BN74" s="845" t="s">
        <v>798</v>
      </c>
      <c r="BO74" s="845" t="s">
        <v>798</v>
      </c>
      <c r="BP74" s="845" t="s">
        <v>798</v>
      </c>
      <c r="BQ74" s="845" t="s">
        <v>798</v>
      </c>
      <c r="BR74" s="845" t="s">
        <v>798</v>
      </c>
      <c r="BS74" s="845" t="s">
        <v>798</v>
      </c>
      <c r="BT74" s="845" t="s">
        <v>798</v>
      </c>
      <c r="BU74" s="845" t="s">
        <v>798</v>
      </c>
      <c r="BV74" s="845" t="s">
        <v>798</v>
      </c>
      <c r="BW74" s="845" t="s">
        <v>798</v>
      </c>
      <c r="BX74" s="845" t="s">
        <v>798</v>
      </c>
      <c r="BY74" s="845" t="s">
        <v>798</v>
      </c>
      <c r="BZ74" s="845" t="s">
        <v>798</v>
      </c>
      <c r="CA74" s="845" t="s">
        <v>798</v>
      </c>
      <c r="CB74" s="845" t="s">
        <v>798</v>
      </c>
      <c r="CC74" s="845" t="s">
        <v>798</v>
      </c>
      <c r="CD74" s="845" t="s">
        <v>798</v>
      </c>
      <c r="CE74" s="845" t="s">
        <v>798</v>
      </c>
      <c r="CF74" s="845" t="s">
        <v>798</v>
      </c>
      <c r="CG74" s="845" t="s">
        <v>798</v>
      </c>
      <c r="CH74" s="845" t="s">
        <v>798</v>
      </c>
      <c r="CI74" s="845" t="s">
        <v>798</v>
      </c>
      <c r="CJ74" s="845" t="s">
        <v>798</v>
      </c>
      <c r="CK74" s="845" t="s">
        <v>798</v>
      </c>
      <c r="CL74" s="845" t="s">
        <v>798</v>
      </c>
      <c r="CM74" s="845" t="s">
        <v>798</v>
      </c>
      <c r="CN74" s="845" t="s">
        <v>798</v>
      </c>
      <c r="CO74" s="845" t="s">
        <v>798</v>
      </c>
      <c r="CP74" s="845" t="s">
        <v>798</v>
      </c>
      <c r="CQ74" s="845" t="s">
        <v>798</v>
      </c>
      <c r="CR74" s="845" t="s">
        <v>798</v>
      </c>
      <c r="CS74" s="845" t="s">
        <v>798</v>
      </c>
      <c r="CT74" s="845" t="s">
        <v>798</v>
      </c>
      <c r="CU74" s="845" t="s">
        <v>798</v>
      </c>
      <c r="CV74" s="845" t="s">
        <v>798</v>
      </c>
      <c r="CW74" s="845" t="s">
        <v>798</v>
      </c>
      <c r="CX74" s="845" t="s">
        <v>798</v>
      </c>
      <c r="CY74" s="845" t="s">
        <v>798</v>
      </c>
      <c r="CZ74" s="845" t="s">
        <v>798</v>
      </c>
      <c r="DA74" s="845" t="s">
        <v>798</v>
      </c>
      <c r="DB74" s="845" t="s">
        <v>798</v>
      </c>
      <c r="DC74" s="845" t="s">
        <v>798</v>
      </c>
      <c r="DD74" s="845" t="s">
        <v>798</v>
      </c>
      <c r="DE74" s="845" t="s">
        <v>798</v>
      </c>
      <c r="DF74" s="845" t="s">
        <v>798</v>
      </c>
      <c r="DG74" s="845" t="s">
        <v>798</v>
      </c>
      <c r="DH74" s="845" t="s">
        <v>798</v>
      </c>
      <c r="DI74" s="845" t="s">
        <v>798</v>
      </c>
      <c r="DJ74" s="845" t="s">
        <v>798</v>
      </c>
      <c r="DK74" s="845" t="s">
        <v>798</v>
      </c>
      <c r="DL74" s="845" t="s">
        <v>798</v>
      </c>
      <c r="DM74" s="845" t="s">
        <v>798</v>
      </c>
      <c r="DN74" s="845" t="s">
        <v>798</v>
      </c>
      <c r="DO74" s="845" t="s">
        <v>798</v>
      </c>
      <c r="DP74" s="845" t="s">
        <v>798</v>
      </c>
      <c r="DQ74" s="845" t="s">
        <v>798</v>
      </c>
      <c r="DR74" s="845" t="s">
        <v>798</v>
      </c>
      <c r="DS74" s="845" t="s">
        <v>798</v>
      </c>
      <c r="DT74" s="845">
        <v>22</v>
      </c>
      <c r="DU74" s="845">
        <v>-315.2</v>
      </c>
      <c r="DV74" s="845">
        <v>-2.6</v>
      </c>
      <c r="DW74" s="845">
        <v>-2.63</v>
      </c>
      <c r="DX74" s="845">
        <v>20.92</v>
      </c>
      <c r="DY74" s="845">
        <v>-99999999</v>
      </c>
      <c r="DZ74" s="845">
        <v>0.61</v>
      </c>
      <c r="EA74" s="845">
        <v>6.18</v>
      </c>
      <c r="EB74" s="845">
        <v>7.86</v>
      </c>
      <c r="EC74" s="845">
        <v>0</v>
      </c>
      <c r="ED74" s="845" t="s">
        <v>798</v>
      </c>
      <c r="EE74" s="845" t="s">
        <v>798</v>
      </c>
      <c r="EF74" s="845" t="s">
        <v>798</v>
      </c>
    </row>
    <row r="75" spans="1:136" x14ac:dyDescent="0.2">
      <c r="A75" s="845">
        <v>71</v>
      </c>
      <c r="B75" s="845">
        <v>11</v>
      </c>
      <c r="C75" s="845" t="s">
        <v>798</v>
      </c>
      <c r="D75" s="845" t="s">
        <v>798</v>
      </c>
      <c r="E75" s="845" t="s">
        <v>798</v>
      </c>
      <c r="F75" s="845" t="s">
        <v>798</v>
      </c>
      <c r="G75" s="845" t="s">
        <v>798</v>
      </c>
      <c r="H75" s="845" t="s">
        <v>798</v>
      </c>
      <c r="I75" s="845" t="s">
        <v>798</v>
      </c>
      <c r="J75" s="845" t="s">
        <v>798</v>
      </c>
      <c r="K75" s="845" t="s">
        <v>798</v>
      </c>
      <c r="L75" s="845" t="s">
        <v>798</v>
      </c>
      <c r="M75" s="845" t="s">
        <v>798</v>
      </c>
      <c r="N75" s="845" t="s">
        <v>798</v>
      </c>
      <c r="O75" s="845" t="s">
        <v>798</v>
      </c>
      <c r="P75" s="845" t="s">
        <v>798</v>
      </c>
      <c r="Q75" s="845" t="s">
        <v>798</v>
      </c>
      <c r="R75" s="845" t="s">
        <v>798</v>
      </c>
      <c r="S75" s="845" t="s">
        <v>798</v>
      </c>
      <c r="T75" s="845" t="s">
        <v>798</v>
      </c>
      <c r="U75" s="845" t="s">
        <v>798</v>
      </c>
      <c r="V75" s="845" t="s">
        <v>798</v>
      </c>
      <c r="W75" s="845" t="s">
        <v>798</v>
      </c>
      <c r="X75" s="845" t="s">
        <v>798</v>
      </c>
      <c r="Y75" s="845" t="s">
        <v>798</v>
      </c>
      <c r="Z75" s="845" t="s">
        <v>798</v>
      </c>
      <c r="AA75" s="845" t="s">
        <v>798</v>
      </c>
      <c r="AB75" s="845" t="s">
        <v>798</v>
      </c>
      <c r="AC75" s="845" t="s">
        <v>798</v>
      </c>
      <c r="AD75" s="845" t="s">
        <v>798</v>
      </c>
      <c r="AE75" s="845" t="s">
        <v>798</v>
      </c>
      <c r="AF75" s="845" t="s">
        <v>798</v>
      </c>
      <c r="AG75" s="845" t="s">
        <v>798</v>
      </c>
      <c r="AH75" s="845" t="s">
        <v>798</v>
      </c>
      <c r="AI75" s="845" t="s">
        <v>798</v>
      </c>
      <c r="AJ75" s="845" t="s">
        <v>798</v>
      </c>
      <c r="AK75" s="845" t="s">
        <v>798</v>
      </c>
      <c r="AL75" s="845" t="s">
        <v>798</v>
      </c>
      <c r="AM75" s="845" t="s">
        <v>798</v>
      </c>
      <c r="AN75" s="845" t="s">
        <v>798</v>
      </c>
      <c r="AO75" s="845" t="s">
        <v>798</v>
      </c>
      <c r="AP75" s="845" t="s">
        <v>798</v>
      </c>
      <c r="AQ75" s="845" t="s">
        <v>798</v>
      </c>
      <c r="AR75" s="845" t="s">
        <v>798</v>
      </c>
      <c r="AS75" s="845" t="s">
        <v>798</v>
      </c>
      <c r="AT75" s="845" t="s">
        <v>798</v>
      </c>
      <c r="AU75" s="845" t="s">
        <v>798</v>
      </c>
      <c r="AV75" s="845" t="s">
        <v>798</v>
      </c>
      <c r="AW75" s="845" t="s">
        <v>798</v>
      </c>
      <c r="AX75" s="845" t="s">
        <v>798</v>
      </c>
      <c r="AY75" s="845" t="s">
        <v>798</v>
      </c>
      <c r="AZ75" s="845" t="s">
        <v>798</v>
      </c>
      <c r="BA75" s="845" t="s">
        <v>798</v>
      </c>
      <c r="BB75" s="845" t="s">
        <v>798</v>
      </c>
      <c r="BC75" s="845" t="s">
        <v>798</v>
      </c>
      <c r="BD75" s="845" t="s">
        <v>798</v>
      </c>
      <c r="BE75" s="845" t="s">
        <v>798</v>
      </c>
      <c r="BF75" s="845" t="s">
        <v>798</v>
      </c>
      <c r="BG75" s="845" t="s">
        <v>798</v>
      </c>
      <c r="BH75" s="845" t="s">
        <v>798</v>
      </c>
      <c r="BI75" s="845" t="s">
        <v>798</v>
      </c>
      <c r="BJ75" s="845" t="s">
        <v>798</v>
      </c>
      <c r="BK75" s="845" t="s">
        <v>798</v>
      </c>
      <c r="BL75" s="845" t="s">
        <v>798</v>
      </c>
      <c r="BM75" s="845" t="s">
        <v>798</v>
      </c>
      <c r="BN75" s="845" t="s">
        <v>798</v>
      </c>
      <c r="BO75" s="845" t="s">
        <v>798</v>
      </c>
      <c r="BP75" s="845" t="s">
        <v>798</v>
      </c>
      <c r="BQ75" s="845" t="s">
        <v>798</v>
      </c>
      <c r="BR75" s="845" t="s">
        <v>798</v>
      </c>
      <c r="BS75" s="845" t="s">
        <v>798</v>
      </c>
      <c r="BT75" s="845" t="s">
        <v>798</v>
      </c>
      <c r="BU75" s="845" t="s">
        <v>798</v>
      </c>
      <c r="BV75" s="845" t="s">
        <v>798</v>
      </c>
      <c r="BW75" s="845" t="s">
        <v>798</v>
      </c>
      <c r="BX75" s="845" t="s">
        <v>798</v>
      </c>
      <c r="BY75" s="845" t="s">
        <v>798</v>
      </c>
      <c r="BZ75" s="845" t="s">
        <v>798</v>
      </c>
      <c r="CA75" s="845" t="s">
        <v>798</v>
      </c>
      <c r="CB75" s="845" t="s">
        <v>798</v>
      </c>
      <c r="CC75" s="845" t="s">
        <v>798</v>
      </c>
      <c r="CD75" s="845" t="s">
        <v>798</v>
      </c>
      <c r="CE75" s="845" t="s">
        <v>798</v>
      </c>
      <c r="CF75" s="845" t="s">
        <v>798</v>
      </c>
      <c r="CG75" s="845" t="s">
        <v>798</v>
      </c>
      <c r="CH75" s="845" t="s">
        <v>798</v>
      </c>
      <c r="CI75" s="845" t="s">
        <v>798</v>
      </c>
      <c r="CJ75" s="845" t="s">
        <v>798</v>
      </c>
      <c r="CK75" s="845" t="s">
        <v>798</v>
      </c>
      <c r="CL75" s="845" t="s">
        <v>798</v>
      </c>
      <c r="CM75" s="845" t="s">
        <v>798</v>
      </c>
      <c r="CN75" s="845" t="s">
        <v>798</v>
      </c>
      <c r="CO75" s="845" t="s">
        <v>798</v>
      </c>
      <c r="CP75" s="845" t="s">
        <v>798</v>
      </c>
      <c r="CQ75" s="845" t="s">
        <v>798</v>
      </c>
      <c r="CR75" s="845" t="s">
        <v>798</v>
      </c>
      <c r="CS75" s="845" t="s">
        <v>798</v>
      </c>
      <c r="CT75" s="845" t="s">
        <v>798</v>
      </c>
      <c r="CU75" s="845" t="s">
        <v>798</v>
      </c>
      <c r="CV75" s="845" t="s">
        <v>798</v>
      </c>
      <c r="CW75" s="845" t="s">
        <v>798</v>
      </c>
      <c r="CX75" s="845" t="s">
        <v>798</v>
      </c>
      <c r="CY75" s="845" t="s">
        <v>798</v>
      </c>
      <c r="CZ75" s="845" t="s">
        <v>798</v>
      </c>
      <c r="DA75" s="845" t="s">
        <v>798</v>
      </c>
      <c r="DB75" s="845" t="s">
        <v>798</v>
      </c>
      <c r="DC75" s="845" t="s">
        <v>798</v>
      </c>
      <c r="DD75" s="845" t="s">
        <v>798</v>
      </c>
      <c r="DE75" s="845" t="s">
        <v>798</v>
      </c>
      <c r="DF75" s="845" t="s">
        <v>798</v>
      </c>
      <c r="DG75" s="845" t="s">
        <v>798</v>
      </c>
      <c r="DH75" s="845" t="s">
        <v>798</v>
      </c>
      <c r="DI75" s="845" t="s">
        <v>798</v>
      </c>
      <c r="DJ75" s="845" t="s">
        <v>798</v>
      </c>
      <c r="DK75" s="845" t="s">
        <v>798</v>
      </c>
      <c r="DL75" s="845" t="s">
        <v>798</v>
      </c>
      <c r="DM75" s="845" t="s">
        <v>798</v>
      </c>
      <c r="DN75" s="845" t="s">
        <v>798</v>
      </c>
      <c r="DO75" s="845" t="s">
        <v>798</v>
      </c>
      <c r="DP75" s="845" t="s">
        <v>798</v>
      </c>
      <c r="DQ75" s="845" t="s">
        <v>798</v>
      </c>
      <c r="DR75" s="845" t="s">
        <v>798</v>
      </c>
      <c r="DS75" s="845" t="s">
        <v>798</v>
      </c>
      <c r="DT75" s="845">
        <v>23</v>
      </c>
      <c r="DU75" s="845">
        <v>-325.60000000000002</v>
      </c>
      <c r="DV75" s="845">
        <v>-2.93</v>
      </c>
      <c r="DW75" s="845">
        <v>-2.97</v>
      </c>
      <c r="DX75" s="845">
        <v>19.16</v>
      </c>
      <c r="DY75" s="845">
        <v>-99999999</v>
      </c>
      <c r="DZ75" s="845">
        <v>0.56999999999999995</v>
      </c>
      <c r="EA75" s="845">
        <v>6.07</v>
      </c>
      <c r="EB75" s="845">
        <v>7.76</v>
      </c>
      <c r="EC75" s="845">
        <v>0</v>
      </c>
      <c r="ED75" s="845" t="s">
        <v>798</v>
      </c>
      <c r="EE75" s="845" t="s">
        <v>798</v>
      </c>
      <c r="EF75" s="845" t="s">
        <v>798</v>
      </c>
    </row>
    <row r="76" spans="1:136" x14ac:dyDescent="0.2">
      <c r="A76" s="845">
        <v>72</v>
      </c>
      <c r="B76" s="845">
        <v>12</v>
      </c>
      <c r="C76" s="845" t="s">
        <v>798</v>
      </c>
      <c r="D76" s="845" t="s">
        <v>798</v>
      </c>
      <c r="E76" s="845" t="s">
        <v>798</v>
      </c>
      <c r="F76" s="845" t="s">
        <v>798</v>
      </c>
      <c r="G76" s="845" t="s">
        <v>798</v>
      </c>
      <c r="H76" s="845" t="s">
        <v>798</v>
      </c>
      <c r="I76" s="845" t="s">
        <v>798</v>
      </c>
      <c r="J76" s="845" t="s">
        <v>798</v>
      </c>
      <c r="K76" s="845" t="s">
        <v>798</v>
      </c>
      <c r="L76" s="845" t="s">
        <v>798</v>
      </c>
      <c r="M76" s="845" t="s">
        <v>798</v>
      </c>
      <c r="N76" s="845" t="s">
        <v>798</v>
      </c>
      <c r="O76" s="845" t="s">
        <v>798</v>
      </c>
      <c r="P76" s="845" t="s">
        <v>798</v>
      </c>
      <c r="Q76" s="845" t="s">
        <v>798</v>
      </c>
      <c r="R76" s="845" t="s">
        <v>798</v>
      </c>
      <c r="S76" s="845" t="s">
        <v>798</v>
      </c>
      <c r="T76" s="845" t="s">
        <v>798</v>
      </c>
      <c r="U76" s="845" t="s">
        <v>798</v>
      </c>
      <c r="V76" s="845" t="s">
        <v>798</v>
      </c>
      <c r="W76" s="845" t="s">
        <v>798</v>
      </c>
      <c r="X76" s="845" t="s">
        <v>798</v>
      </c>
      <c r="Y76" s="845" t="s">
        <v>798</v>
      </c>
      <c r="Z76" s="845" t="s">
        <v>798</v>
      </c>
      <c r="AA76" s="845" t="s">
        <v>798</v>
      </c>
      <c r="AB76" s="845" t="s">
        <v>798</v>
      </c>
      <c r="AC76" s="845" t="s">
        <v>798</v>
      </c>
      <c r="AD76" s="845" t="s">
        <v>798</v>
      </c>
      <c r="AE76" s="845" t="s">
        <v>798</v>
      </c>
      <c r="AF76" s="845" t="s">
        <v>798</v>
      </c>
      <c r="AG76" s="845" t="s">
        <v>798</v>
      </c>
      <c r="AH76" s="845" t="s">
        <v>798</v>
      </c>
      <c r="AI76" s="845" t="s">
        <v>798</v>
      </c>
      <c r="AJ76" s="845" t="s">
        <v>798</v>
      </c>
      <c r="AK76" s="845" t="s">
        <v>798</v>
      </c>
      <c r="AL76" s="845" t="s">
        <v>798</v>
      </c>
      <c r="AM76" s="845" t="s">
        <v>798</v>
      </c>
      <c r="AN76" s="845" t="s">
        <v>798</v>
      </c>
      <c r="AO76" s="845" t="s">
        <v>798</v>
      </c>
      <c r="AP76" s="845" t="s">
        <v>798</v>
      </c>
      <c r="AQ76" s="845" t="s">
        <v>798</v>
      </c>
      <c r="AR76" s="845" t="s">
        <v>798</v>
      </c>
      <c r="AS76" s="845" t="s">
        <v>798</v>
      </c>
      <c r="AT76" s="845" t="s">
        <v>798</v>
      </c>
      <c r="AU76" s="845" t="s">
        <v>798</v>
      </c>
      <c r="AV76" s="845" t="s">
        <v>798</v>
      </c>
      <c r="AW76" s="845" t="s">
        <v>798</v>
      </c>
      <c r="AX76" s="845" t="s">
        <v>798</v>
      </c>
      <c r="AY76" s="845" t="s">
        <v>798</v>
      </c>
      <c r="AZ76" s="845" t="s">
        <v>798</v>
      </c>
      <c r="BA76" s="845" t="s">
        <v>798</v>
      </c>
      <c r="BB76" s="845" t="s">
        <v>798</v>
      </c>
      <c r="BC76" s="845" t="s">
        <v>798</v>
      </c>
      <c r="BD76" s="845" t="s">
        <v>798</v>
      </c>
      <c r="BE76" s="845" t="s">
        <v>798</v>
      </c>
      <c r="BF76" s="845" t="s">
        <v>798</v>
      </c>
      <c r="BG76" s="845" t="s">
        <v>798</v>
      </c>
      <c r="BH76" s="845" t="s">
        <v>798</v>
      </c>
      <c r="BI76" s="845" t="s">
        <v>798</v>
      </c>
      <c r="BJ76" s="845" t="s">
        <v>798</v>
      </c>
      <c r="BK76" s="845" t="s">
        <v>798</v>
      </c>
      <c r="BL76" s="845" t="s">
        <v>798</v>
      </c>
      <c r="BM76" s="845" t="s">
        <v>798</v>
      </c>
      <c r="BN76" s="845" t="s">
        <v>798</v>
      </c>
      <c r="BO76" s="845" t="s">
        <v>798</v>
      </c>
      <c r="BP76" s="845" t="s">
        <v>798</v>
      </c>
      <c r="BQ76" s="845" t="s">
        <v>798</v>
      </c>
      <c r="BR76" s="845" t="s">
        <v>798</v>
      </c>
      <c r="BS76" s="845" t="s">
        <v>798</v>
      </c>
      <c r="BT76" s="845" t="s">
        <v>798</v>
      </c>
      <c r="BU76" s="845" t="s">
        <v>798</v>
      </c>
      <c r="BV76" s="845" t="s">
        <v>798</v>
      </c>
      <c r="BW76" s="845" t="s">
        <v>798</v>
      </c>
      <c r="BX76" s="845" t="s">
        <v>798</v>
      </c>
      <c r="BY76" s="845" t="s">
        <v>798</v>
      </c>
      <c r="BZ76" s="845" t="s">
        <v>798</v>
      </c>
      <c r="CA76" s="845" t="s">
        <v>798</v>
      </c>
      <c r="CB76" s="845" t="s">
        <v>798</v>
      </c>
      <c r="CC76" s="845" t="s">
        <v>798</v>
      </c>
      <c r="CD76" s="845" t="s">
        <v>798</v>
      </c>
      <c r="CE76" s="845" t="s">
        <v>798</v>
      </c>
      <c r="CF76" s="845" t="s">
        <v>798</v>
      </c>
      <c r="CG76" s="845" t="s">
        <v>798</v>
      </c>
      <c r="CH76" s="845" t="s">
        <v>798</v>
      </c>
      <c r="CI76" s="845" t="s">
        <v>798</v>
      </c>
      <c r="CJ76" s="845" t="s">
        <v>798</v>
      </c>
      <c r="CK76" s="845" t="s">
        <v>798</v>
      </c>
      <c r="CL76" s="845" t="s">
        <v>798</v>
      </c>
      <c r="CM76" s="845" t="s">
        <v>798</v>
      </c>
      <c r="CN76" s="845" t="s">
        <v>798</v>
      </c>
      <c r="CO76" s="845" t="s">
        <v>798</v>
      </c>
      <c r="CP76" s="845" t="s">
        <v>798</v>
      </c>
      <c r="CQ76" s="845" t="s">
        <v>798</v>
      </c>
      <c r="CR76" s="845" t="s">
        <v>798</v>
      </c>
      <c r="CS76" s="845" t="s">
        <v>798</v>
      </c>
      <c r="CT76" s="845" t="s">
        <v>798</v>
      </c>
      <c r="CU76" s="845" t="s">
        <v>798</v>
      </c>
      <c r="CV76" s="845" t="s">
        <v>798</v>
      </c>
      <c r="CW76" s="845" t="s">
        <v>798</v>
      </c>
      <c r="CX76" s="845" t="s">
        <v>798</v>
      </c>
      <c r="CY76" s="845" t="s">
        <v>798</v>
      </c>
      <c r="CZ76" s="845" t="s">
        <v>798</v>
      </c>
      <c r="DA76" s="845" t="s">
        <v>798</v>
      </c>
      <c r="DB76" s="845" t="s">
        <v>798</v>
      </c>
      <c r="DC76" s="845" t="s">
        <v>798</v>
      </c>
      <c r="DD76" s="845" t="s">
        <v>798</v>
      </c>
      <c r="DE76" s="845" t="s">
        <v>798</v>
      </c>
      <c r="DF76" s="845" t="s">
        <v>798</v>
      </c>
      <c r="DG76" s="845" t="s">
        <v>798</v>
      </c>
      <c r="DH76" s="845" t="s">
        <v>798</v>
      </c>
      <c r="DI76" s="845" t="s">
        <v>798</v>
      </c>
      <c r="DJ76" s="845" t="s">
        <v>798</v>
      </c>
      <c r="DK76" s="845" t="s">
        <v>798</v>
      </c>
      <c r="DL76" s="845" t="s">
        <v>798</v>
      </c>
      <c r="DM76" s="845" t="s">
        <v>798</v>
      </c>
      <c r="DN76" s="845" t="s">
        <v>798</v>
      </c>
      <c r="DO76" s="845" t="s">
        <v>798</v>
      </c>
      <c r="DP76" s="845" t="s">
        <v>798</v>
      </c>
      <c r="DQ76" s="845" t="s">
        <v>798</v>
      </c>
      <c r="DR76" s="845" t="s">
        <v>798</v>
      </c>
      <c r="DS76" s="845" t="s">
        <v>798</v>
      </c>
      <c r="DT76" s="845">
        <v>24</v>
      </c>
      <c r="DU76" s="845">
        <v>-335.22</v>
      </c>
      <c r="DV76" s="845">
        <v>-3.24</v>
      </c>
      <c r="DW76" s="845">
        <v>-3.27</v>
      </c>
      <c r="DX76" s="845">
        <v>17.54</v>
      </c>
      <c r="DY76" s="845">
        <v>-99999999</v>
      </c>
      <c r="DZ76" s="845">
        <v>0.53</v>
      </c>
      <c r="EA76" s="845">
        <v>5.97</v>
      </c>
      <c r="EB76" s="845">
        <v>7.66</v>
      </c>
      <c r="EC76" s="845">
        <v>0</v>
      </c>
      <c r="ED76" s="845" t="s">
        <v>798</v>
      </c>
      <c r="EE76" s="845" t="s">
        <v>798</v>
      </c>
      <c r="EF76" s="845" t="s">
        <v>798</v>
      </c>
    </row>
    <row r="77" spans="1:136" x14ac:dyDescent="0.2">
      <c r="A77" s="845">
        <v>73</v>
      </c>
      <c r="B77" s="845">
        <v>1</v>
      </c>
      <c r="C77" s="845" t="s">
        <v>798</v>
      </c>
      <c r="D77" s="845" t="s">
        <v>798</v>
      </c>
      <c r="E77" s="845" t="s">
        <v>798</v>
      </c>
      <c r="F77" s="845" t="s">
        <v>798</v>
      </c>
      <c r="G77" s="845" t="s">
        <v>798</v>
      </c>
      <c r="H77" s="845" t="s">
        <v>798</v>
      </c>
      <c r="I77" s="845" t="s">
        <v>798</v>
      </c>
      <c r="J77" s="845" t="s">
        <v>798</v>
      </c>
      <c r="K77" s="845" t="s">
        <v>798</v>
      </c>
      <c r="L77" s="845" t="s">
        <v>798</v>
      </c>
      <c r="M77" s="845" t="s">
        <v>798</v>
      </c>
      <c r="N77" s="845" t="s">
        <v>798</v>
      </c>
      <c r="O77" s="845" t="s">
        <v>798</v>
      </c>
      <c r="P77" s="845" t="s">
        <v>798</v>
      </c>
      <c r="Q77" s="845" t="s">
        <v>798</v>
      </c>
      <c r="R77" s="845" t="s">
        <v>798</v>
      </c>
      <c r="S77" s="845" t="s">
        <v>798</v>
      </c>
      <c r="T77" s="845" t="s">
        <v>798</v>
      </c>
      <c r="U77" s="845" t="s">
        <v>798</v>
      </c>
      <c r="V77" s="845" t="s">
        <v>798</v>
      </c>
      <c r="W77" s="845" t="s">
        <v>798</v>
      </c>
      <c r="X77" s="845" t="s">
        <v>798</v>
      </c>
      <c r="Y77" s="845" t="s">
        <v>798</v>
      </c>
      <c r="Z77" s="845" t="s">
        <v>798</v>
      </c>
      <c r="AA77" s="845" t="s">
        <v>798</v>
      </c>
      <c r="AB77" s="845" t="s">
        <v>798</v>
      </c>
      <c r="AC77" s="845" t="s">
        <v>798</v>
      </c>
      <c r="AD77" s="845" t="s">
        <v>798</v>
      </c>
      <c r="AE77" s="845" t="s">
        <v>798</v>
      </c>
      <c r="AF77" s="845" t="s">
        <v>798</v>
      </c>
      <c r="AG77" s="845" t="s">
        <v>798</v>
      </c>
      <c r="AH77" s="845" t="s">
        <v>798</v>
      </c>
      <c r="AI77" s="845" t="s">
        <v>798</v>
      </c>
      <c r="AJ77" s="845" t="s">
        <v>798</v>
      </c>
      <c r="AK77" s="845" t="s">
        <v>798</v>
      </c>
      <c r="AL77" s="845" t="s">
        <v>798</v>
      </c>
      <c r="AM77" s="845" t="s">
        <v>798</v>
      </c>
      <c r="AN77" s="845" t="s">
        <v>798</v>
      </c>
      <c r="AO77" s="845" t="s">
        <v>798</v>
      </c>
      <c r="AP77" s="845" t="s">
        <v>798</v>
      </c>
      <c r="AQ77" s="845" t="s">
        <v>798</v>
      </c>
      <c r="AR77" s="845" t="s">
        <v>798</v>
      </c>
      <c r="AS77" s="845" t="s">
        <v>798</v>
      </c>
      <c r="AT77" s="845" t="s">
        <v>798</v>
      </c>
      <c r="AU77" s="845" t="s">
        <v>798</v>
      </c>
      <c r="AV77" s="845" t="s">
        <v>798</v>
      </c>
      <c r="AW77" s="845" t="s">
        <v>798</v>
      </c>
      <c r="AX77" s="845" t="s">
        <v>798</v>
      </c>
      <c r="AY77" s="845" t="s">
        <v>798</v>
      </c>
      <c r="AZ77" s="845" t="s">
        <v>798</v>
      </c>
      <c r="BA77" s="845" t="s">
        <v>798</v>
      </c>
      <c r="BB77" s="845" t="s">
        <v>798</v>
      </c>
      <c r="BC77" s="845" t="s">
        <v>798</v>
      </c>
      <c r="BD77" s="845" t="s">
        <v>798</v>
      </c>
      <c r="BE77" s="845" t="s">
        <v>798</v>
      </c>
      <c r="BF77" s="845" t="s">
        <v>798</v>
      </c>
      <c r="BG77" s="845" t="s">
        <v>798</v>
      </c>
      <c r="BH77" s="845" t="s">
        <v>798</v>
      </c>
      <c r="BI77" s="845" t="s">
        <v>798</v>
      </c>
      <c r="BJ77" s="845" t="s">
        <v>798</v>
      </c>
      <c r="BK77" s="845" t="s">
        <v>798</v>
      </c>
      <c r="BL77" s="845" t="s">
        <v>798</v>
      </c>
      <c r="BM77" s="845" t="s">
        <v>798</v>
      </c>
      <c r="BN77" s="845" t="s">
        <v>798</v>
      </c>
      <c r="BO77" s="845" t="s">
        <v>798</v>
      </c>
      <c r="BP77" s="845" t="s">
        <v>798</v>
      </c>
      <c r="BQ77" s="845" t="s">
        <v>798</v>
      </c>
      <c r="BR77" s="845" t="s">
        <v>798</v>
      </c>
      <c r="BS77" s="845" t="s">
        <v>798</v>
      </c>
      <c r="BT77" s="845" t="s">
        <v>798</v>
      </c>
      <c r="BU77" s="845" t="s">
        <v>798</v>
      </c>
      <c r="BV77" s="845" t="s">
        <v>798</v>
      </c>
      <c r="BW77" s="845" t="s">
        <v>798</v>
      </c>
      <c r="BX77" s="845" t="s">
        <v>798</v>
      </c>
      <c r="BY77" s="845" t="s">
        <v>798</v>
      </c>
      <c r="BZ77" s="845" t="s">
        <v>798</v>
      </c>
      <c r="CA77" s="845" t="s">
        <v>798</v>
      </c>
      <c r="CB77" s="845" t="s">
        <v>798</v>
      </c>
      <c r="CC77" s="845" t="s">
        <v>798</v>
      </c>
      <c r="CD77" s="845" t="s">
        <v>798</v>
      </c>
      <c r="CE77" s="845" t="s">
        <v>798</v>
      </c>
      <c r="CF77" s="845" t="s">
        <v>798</v>
      </c>
      <c r="CG77" s="845" t="s">
        <v>798</v>
      </c>
      <c r="CH77" s="845" t="s">
        <v>798</v>
      </c>
      <c r="CI77" s="845" t="s">
        <v>798</v>
      </c>
      <c r="CJ77" s="845" t="s">
        <v>798</v>
      </c>
      <c r="CK77" s="845" t="s">
        <v>798</v>
      </c>
      <c r="CL77" s="845" t="s">
        <v>798</v>
      </c>
      <c r="CM77" s="845" t="s">
        <v>798</v>
      </c>
      <c r="CN77" s="845" t="s">
        <v>798</v>
      </c>
      <c r="CO77" s="845" t="s">
        <v>798</v>
      </c>
      <c r="CP77" s="845" t="s">
        <v>798</v>
      </c>
      <c r="CQ77" s="845" t="s">
        <v>798</v>
      </c>
      <c r="CR77" s="845" t="s">
        <v>798</v>
      </c>
      <c r="CS77" s="845" t="s">
        <v>798</v>
      </c>
      <c r="CT77" s="845" t="s">
        <v>798</v>
      </c>
      <c r="CU77" s="845" t="s">
        <v>798</v>
      </c>
      <c r="CV77" s="845" t="s">
        <v>798</v>
      </c>
      <c r="CW77" s="845" t="s">
        <v>798</v>
      </c>
      <c r="CX77" s="845" t="s">
        <v>798</v>
      </c>
      <c r="CY77" s="845" t="s">
        <v>798</v>
      </c>
      <c r="CZ77" s="845" t="s">
        <v>798</v>
      </c>
      <c r="DA77" s="845" t="s">
        <v>798</v>
      </c>
      <c r="DB77" s="845" t="s">
        <v>798</v>
      </c>
      <c r="DC77" s="845" t="s">
        <v>798</v>
      </c>
      <c r="DD77" s="845" t="s">
        <v>798</v>
      </c>
      <c r="DE77" s="845" t="s">
        <v>798</v>
      </c>
      <c r="DF77" s="845" t="s">
        <v>798</v>
      </c>
      <c r="DG77" s="845" t="s">
        <v>798</v>
      </c>
      <c r="DH77" s="845" t="s">
        <v>798</v>
      </c>
      <c r="DI77" s="845" t="s">
        <v>798</v>
      </c>
      <c r="DJ77" s="845" t="s">
        <v>798</v>
      </c>
      <c r="DK77" s="845" t="s">
        <v>798</v>
      </c>
      <c r="DL77" s="845" t="s">
        <v>798</v>
      </c>
      <c r="DM77" s="845" t="s">
        <v>798</v>
      </c>
      <c r="DN77" s="845" t="s">
        <v>798</v>
      </c>
      <c r="DO77" s="845" t="s">
        <v>798</v>
      </c>
      <c r="DP77" s="845" t="s">
        <v>798</v>
      </c>
      <c r="DQ77" s="845" t="s">
        <v>798</v>
      </c>
      <c r="DR77" s="845" t="s">
        <v>798</v>
      </c>
      <c r="DS77" s="845" t="s">
        <v>798</v>
      </c>
      <c r="DT77" s="845" t="s">
        <v>798</v>
      </c>
      <c r="DU77" s="845" t="s">
        <v>798</v>
      </c>
      <c r="DV77" s="845" t="s">
        <v>798</v>
      </c>
      <c r="DW77" s="845" t="s">
        <v>798</v>
      </c>
      <c r="DX77" s="845" t="s">
        <v>798</v>
      </c>
      <c r="DY77" s="845" t="s">
        <v>798</v>
      </c>
      <c r="DZ77" s="845" t="s">
        <v>798</v>
      </c>
      <c r="EA77" s="845" t="s">
        <v>798</v>
      </c>
      <c r="EB77" s="845" t="s">
        <v>798</v>
      </c>
      <c r="EC77" s="845" t="s">
        <v>798</v>
      </c>
      <c r="ED77" s="845" t="s">
        <v>798</v>
      </c>
      <c r="EE77" s="845" t="s">
        <v>798</v>
      </c>
      <c r="EF77" s="845" t="s">
        <v>798</v>
      </c>
    </row>
    <row r="78" spans="1:136" x14ac:dyDescent="0.2">
      <c r="A78" s="845">
        <v>74</v>
      </c>
      <c r="B78" s="845">
        <v>2</v>
      </c>
      <c r="C78" s="845" t="s">
        <v>798</v>
      </c>
      <c r="D78" s="845" t="s">
        <v>798</v>
      </c>
      <c r="E78" s="845" t="s">
        <v>798</v>
      </c>
      <c r="F78" s="845" t="s">
        <v>798</v>
      </c>
      <c r="G78" s="845" t="s">
        <v>798</v>
      </c>
      <c r="H78" s="845" t="s">
        <v>798</v>
      </c>
      <c r="I78" s="845" t="s">
        <v>798</v>
      </c>
      <c r="J78" s="845" t="s">
        <v>798</v>
      </c>
      <c r="K78" s="845" t="s">
        <v>798</v>
      </c>
      <c r="L78" s="845" t="s">
        <v>798</v>
      </c>
      <c r="M78" s="845" t="s">
        <v>798</v>
      </c>
      <c r="N78" s="845" t="s">
        <v>798</v>
      </c>
      <c r="O78" s="845" t="s">
        <v>798</v>
      </c>
      <c r="P78" s="845" t="s">
        <v>798</v>
      </c>
      <c r="Q78" s="845" t="s">
        <v>798</v>
      </c>
      <c r="R78" s="845" t="s">
        <v>798</v>
      </c>
      <c r="S78" s="845" t="s">
        <v>798</v>
      </c>
      <c r="T78" s="845" t="s">
        <v>798</v>
      </c>
      <c r="U78" s="845" t="s">
        <v>798</v>
      </c>
      <c r="V78" s="845" t="s">
        <v>798</v>
      </c>
      <c r="W78" s="845" t="s">
        <v>798</v>
      </c>
      <c r="X78" s="845" t="s">
        <v>798</v>
      </c>
      <c r="Y78" s="845" t="s">
        <v>798</v>
      </c>
      <c r="Z78" s="845" t="s">
        <v>798</v>
      </c>
      <c r="AA78" s="845" t="s">
        <v>798</v>
      </c>
      <c r="AB78" s="845" t="s">
        <v>798</v>
      </c>
      <c r="AC78" s="845" t="s">
        <v>798</v>
      </c>
      <c r="AD78" s="845" t="s">
        <v>798</v>
      </c>
      <c r="AE78" s="845" t="s">
        <v>798</v>
      </c>
      <c r="AF78" s="845" t="s">
        <v>798</v>
      </c>
      <c r="AG78" s="845" t="s">
        <v>798</v>
      </c>
      <c r="AH78" s="845" t="s">
        <v>798</v>
      </c>
      <c r="AI78" s="845" t="s">
        <v>798</v>
      </c>
      <c r="AJ78" s="845" t="s">
        <v>798</v>
      </c>
      <c r="AK78" s="845" t="s">
        <v>798</v>
      </c>
      <c r="AL78" s="845" t="s">
        <v>798</v>
      </c>
      <c r="AM78" s="845" t="s">
        <v>798</v>
      </c>
      <c r="AN78" s="845" t="s">
        <v>798</v>
      </c>
      <c r="AO78" s="845" t="s">
        <v>798</v>
      </c>
      <c r="AP78" s="845" t="s">
        <v>798</v>
      </c>
      <c r="AQ78" s="845" t="s">
        <v>798</v>
      </c>
      <c r="AR78" s="845" t="s">
        <v>798</v>
      </c>
      <c r="AS78" s="845" t="s">
        <v>798</v>
      </c>
      <c r="AT78" s="845" t="s">
        <v>798</v>
      </c>
      <c r="AU78" s="845" t="s">
        <v>798</v>
      </c>
      <c r="AV78" s="845" t="s">
        <v>798</v>
      </c>
      <c r="AW78" s="845" t="s">
        <v>798</v>
      </c>
      <c r="AX78" s="845" t="s">
        <v>798</v>
      </c>
      <c r="AY78" s="845" t="s">
        <v>798</v>
      </c>
      <c r="AZ78" s="845" t="s">
        <v>798</v>
      </c>
      <c r="BA78" s="845" t="s">
        <v>798</v>
      </c>
      <c r="BB78" s="845" t="s">
        <v>798</v>
      </c>
      <c r="BC78" s="845" t="s">
        <v>798</v>
      </c>
      <c r="BD78" s="845" t="s">
        <v>798</v>
      </c>
      <c r="BE78" s="845" t="s">
        <v>798</v>
      </c>
      <c r="BF78" s="845" t="s">
        <v>798</v>
      </c>
      <c r="BG78" s="845" t="s">
        <v>798</v>
      </c>
      <c r="BH78" s="845" t="s">
        <v>798</v>
      </c>
      <c r="BI78" s="845" t="s">
        <v>798</v>
      </c>
      <c r="BJ78" s="845" t="s">
        <v>798</v>
      </c>
      <c r="BK78" s="845" t="s">
        <v>798</v>
      </c>
      <c r="BL78" s="845" t="s">
        <v>798</v>
      </c>
      <c r="BM78" s="845" t="s">
        <v>798</v>
      </c>
      <c r="BN78" s="845" t="s">
        <v>798</v>
      </c>
      <c r="BO78" s="845" t="s">
        <v>798</v>
      </c>
      <c r="BP78" s="845" t="s">
        <v>798</v>
      </c>
      <c r="BQ78" s="845" t="s">
        <v>798</v>
      </c>
      <c r="BR78" s="845" t="s">
        <v>798</v>
      </c>
      <c r="BS78" s="845" t="s">
        <v>798</v>
      </c>
      <c r="BT78" s="845" t="s">
        <v>798</v>
      </c>
      <c r="BU78" s="845" t="s">
        <v>798</v>
      </c>
      <c r="BV78" s="845" t="s">
        <v>798</v>
      </c>
      <c r="BW78" s="845" t="s">
        <v>798</v>
      </c>
      <c r="BX78" s="845" t="s">
        <v>798</v>
      </c>
      <c r="BY78" s="845" t="s">
        <v>798</v>
      </c>
      <c r="BZ78" s="845" t="s">
        <v>798</v>
      </c>
      <c r="CA78" s="845" t="s">
        <v>798</v>
      </c>
      <c r="CB78" s="845" t="s">
        <v>798</v>
      </c>
      <c r="CC78" s="845" t="s">
        <v>798</v>
      </c>
      <c r="CD78" s="845" t="s">
        <v>798</v>
      </c>
      <c r="CE78" s="845" t="s">
        <v>798</v>
      </c>
      <c r="CF78" s="845" t="s">
        <v>798</v>
      </c>
      <c r="CG78" s="845" t="s">
        <v>798</v>
      </c>
      <c r="CH78" s="845" t="s">
        <v>798</v>
      </c>
      <c r="CI78" s="845" t="s">
        <v>798</v>
      </c>
      <c r="CJ78" s="845" t="s">
        <v>798</v>
      </c>
      <c r="CK78" s="845" t="s">
        <v>798</v>
      </c>
      <c r="CL78" s="845" t="s">
        <v>798</v>
      </c>
      <c r="CM78" s="845" t="s">
        <v>798</v>
      </c>
      <c r="CN78" s="845" t="s">
        <v>798</v>
      </c>
      <c r="CO78" s="845" t="s">
        <v>798</v>
      </c>
      <c r="CP78" s="845" t="s">
        <v>798</v>
      </c>
      <c r="CQ78" s="845" t="s">
        <v>798</v>
      </c>
      <c r="CR78" s="845" t="s">
        <v>798</v>
      </c>
      <c r="CS78" s="845" t="s">
        <v>798</v>
      </c>
      <c r="CT78" s="845" t="s">
        <v>798</v>
      </c>
      <c r="CU78" s="845" t="s">
        <v>798</v>
      </c>
      <c r="CV78" s="845" t="s">
        <v>798</v>
      </c>
      <c r="CW78" s="845" t="s">
        <v>798</v>
      </c>
      <c r="CX78" s="845" t="s">
        <v>798</v>
      </c>
      <c r="CY78" s="845" t="s">
        <v>798</v>
      </c>
      <c r="CZ78" s="845" t="s">
        <v>798</v>
      </c>
      <c r="DA78" s="845" t="s">
        <v>798</v>
      </c>
      <c r="DB78" s="845" t="s">
        <v>798</v>
      </c>
      <c r="DC78" s="845" t="s">
        <v>798</v>
      </c>
      <c r="DD78" s="845" t="s">
        <v>798</v>
      </c>
      <c r="DE78" s="845" t="s">
        <v>798</v>
      </c>
      <c r="DF78" s="845" t="s">
        <v>798</v>
      </c>
      <c r="DG78" s="845" t="s">
        <v>798</v>
      </c>
      <c r="DH78" s="845" t="s">
        <v>798</v>
      </c>
      <c r="DI78" s="845" t="s">
        <v>798</v>
      </c>
      <c r="DJ78" s="845" t="s">
        <v>798</v>
      </c>
      <c r="DK78" s="845" t="s">
        <v>798</v>
      </c>
      <c r="DL78" s="845" t="s">
        <v>798</v>
      </c>
      <c r="DM78" s="845" t="s">
        <v>798</v>
      </c>
      <c r="DN78" s="845" t="s">
        <v>798</v>
      </c>
      <c r="DO78" s="845" t="s">
        <v>798</v>
      </c>
      <c r="DP78" s="845" t="s">
        <v>798</v>
      </c>
      <c r="DQ78" s="845" t="s">
        <v>798</v>
      </c>
      <c r="DR78" s="845" t="s">
        <v>798</v>
      </c>
      <c r="DS78" s="845" t="s">
        <v>798</v>
      </c>
      <c r="DT78" s="845" t="s">
        <v>798</v>
      </c>
      <c r="DU78" s="845" t="s">
        <v>798</v>
      </c>
      <c r="DV78" s="845" t="s">
        <v>798</v>
      </c>
      <c r="DW78" s="845" t="s">
        <v>798</v>
      </c>
      <c r="DX78" s="845" t="s">
        <v>798</v>
      </c>
      <c r="DY78" s="845" t="s">
        <v>798</v>
      </c>
      <c r="DZ78" s="845" t="s">
        <v>798</v>
      </c>
      <c r="EA78" s="845" t="s">
        <v>798</v>
      </c>
      <c r="EB78" s="845" t="s">
        <v>798</v>
      </c>
      <c r="EC78" s="845" t="s">
        <v>798</v>
      </c>
      <c r="ED78" s="845" t="s">
        <v>798</v>
      </c>
      <c r="EE78" s="845" t="s">
        <v>798</v>
      </c>
      <c r="EF78" s="845" t="s">
        <v>798</v>
      </c>
    </row>
    <row r="79" spans="1:136" x14ac:dyDescent="0.2">
      <c r="A79" s="845">
        <v>75</v>
      </c>
      <c r="B79" s="845">
        <v>3</v>
      </c>
      <c r="C79" s="845" t="s">
        <v>798</v>
      </c>
      <c r="D79" s="845" t="s">
        <v>798</v>
      </c>
      <c r="E79" s="845" t="s">
        <v>798</v>
      </c>
      <c r="F79" s="845" t="s">
        <v>798</v>
      </c>
      <c r="G79" s="845" t="s">
        <v>798</v>
      </c>
      <c r="H79" s="845" t="s">
        <v>798</v>
      </c>
      <c r="I79" s="845" t="s">
        <v>798</v>
      </c>
      <c r="J79" s="845" t="s">
        <v>798</v>
      </c>
      <c r="K79" s="845" t="s">
        <v>798</v>
      </c>
      <c r="L79" s="845" t="s">
        <v>798</v>
      </c>
      <c r="M79" s="845" t="s">
        <v>798</v>
      </c>
      <c r="N79" s="845" t="s">
        <v>798</v>
      </c>
      <c r="O79" s="845" t="s">
        <v>798</v>
      </c>
      <c r="P79" s="845" t="s">
        <v>798</v>
      </c>
      <c r="Q79" s="845" t="s">
        <v>798</v>
      </c>
      <c r="R79" s="845" t="s">
        <v>798</v>
      </c>
      <c r="S79" s="845" t="s">
        <v>798</v>
      </c>
      <c r="T79" s="845" t="s">
        <v>798</v>
      </c>
      <c r="U79" s="845" t="s">
        <v>798</v>
      </c>
      <c r="V79" s="845" t="s">
        <v>798</v>
      </c>
      <c r="W79" s="845" t="s">
        <v>798</v>
      </c>
      <c r="X79" s="845" t="s">
        <v>798</v>
      </c>
      <c r="Y79" s="845" t="s">
        <v>798</v>
      </c>
      <c r="Z79" s="845" t="s">
        <v>798</v>
      </c>
      <c r="AA79" s="845" t="s">
        <v>798</v>
      </c>
      <c r="AB79" s="845" t="s">
        <v>798</v>
      </c>
      <c r="AC79" s="845" t="s">
        <v>798</v>
      </c>
      <c r="AD79" s="845" t="s">
        <v>798</v>
      </c>
      <c r="AE79" s="845" t="s">
        <v>798</v>
      </c>
      <c r="AF79" s="845" t="s">
        <v>798</v>
      </c>
      <c r="AG79" s="845" t="s">
        <v>798</v>
      </c>
      <c r="AH79" s="845" t="s">
        <v>798</v>
      </c>
      <c r="AI79" s="845" t="s">
        <v>798</v>
      </c>
      <c r="AJ79" s="845" t="s">
        <v>798</v>
      </c>
      <c r="AK79" s="845" t="s">
        <v>798</v>
      </c>
      <c r="AL79" s="845" t="s">
        <v>798</v>
      </c>
      <c r="AM79" s="845" t="s">
        <v>798</v>
      </c>
      <c r="AN79" s="845" t="s">
        <v>798</v>
      </c>
      <c r="AO79" s="845" t="s">
        <v>798</v>
      </c>
      <c r="AP79" s="845" t="s">
        <v>798</v>
      </c>
      <c r="AQ79" s="845" t="s">
        <v>798</v>
      </c>
      <c r="AR79" s="845" t="s">
        <v>798</v>
      </c>
      <c r="AS79" s="845" t="s">
        <v>798</v>
      </c>
      <c r="AT79" s="845" t="s">
        <v>798</v>
      </c>
      <c r="AU79" s="845" t="s">
        <v>798</v>
      </c>
      <c r="AV79" s="845" t="s">
        <v>798</v>
      </c>
      <c r="AW79" s="845" t="s">
        <v>798</v>
      </c>
      <c r="AX79" s="845" t="s">
        <v>798</v>
      </c>
      <c r="AY79" s="845" t="s">
        <v>798</v>
      </c>
      <c r="AZ79" s="845" t="s">
        <v>798</v>
      </c>
      <c r="BA79" s="845" t="s">
        <v>798</v>
      </c>
      <c r="BB79" s="845" t="s">
        <v>798</v>
      </c>
      <c r="BC79" s="845" t="s">
        <v>798</v>
      </c>
      <c r="BD79" s="845" t="s">
        <v>798</v>
      </c>
      <c r="BE79" s="845" t="s">
        <v>798</v>
      </c>
      <c r="BF79" s="845" t="s">
        <v>798</v>
      </c>
      <c r="BG79" s="845" t="s">
        <v>798</v>
      </c>
      <c r="BH79" s="845" t="s">
        <v>798</v>
      </c>
      <c r="BI79" s="845" t="s">
        <v>798</v>
      </c>
      <c r="BJ79" s="845" t="s">
        <v>798</v>
      </c>
      <c r="BK79" s="845" t="s">
        <v>798</v>
      </c>
      <c r="BL79" s="845" t="s">
        <v>798</v>
      </c>
      <c r="BM79" s="845" t="s">
        <v>798</v>
      </c>
      <c r="BN79" s="845" t="s">
        <v>798</v>
      </c>
      <c r="BO79" s="845" t="s">
        <v>798</v>
      </c>
      <c r="BP79" s="845" t="s">
        <v>798</v>
      </c>
      <c r="BQ79" s="845" t="s">
        <v>798</v>
      </c>
      <c r="BR79" s="845" t="s">
        <v>798</v>
      </c>
      <c r="BS79" s="845" t="s">
        <v>798</v>
      </c>
      <c r="BT79" s="845" t="s">
        <v>798</v>
      </c>
      <c r="BU79" s="845" t="s">
        <v>798</v>
      </c>
      <c r="BV79" s="845" t="s">
        <v>798</v>
      </c>
      <c r="BW79" s="845" t="s">
        <v>798</v>
      </c>
      <c r="BX79" s="845" t="s">
        <v>798</v>
      </c>
      <c r="BY79" s="845" t="s">
        <v>798</v>
      </c>
      <c r="BZ79" s="845" t="s">
        <v>798</v>
      </c>
      <c r="CA79" s="845" t="s">
        <v>798</v>
      </c>
      <c r="CB79" s="845" t="s">
        <v>798</v>
      </c>
      <c r="CC79" s="845" t="s">
        <v>798</v>
      </c>
      <c r="CD79" s="845" t="s">
        <v>798</v>
      </c>
      <c r="CE79" s="845" t="s">
        <v>798</v>
      </c>
      <c r="CF79" s="845" t="s">
        <v>798</v>
      </c>
      <c r="CG79" s="845" t="s">
        <v>798</v>
      </c>
      <c r="CH79" s="845" t="s">
        <v>798</v>
      </c>
      <c r="CI79" s="845" t="s">
        <v>798</v>
      </c>
      <c r="CJ79" s="845" t="s">
        <v>798</v>
      </c>
      <c r="CK79" s="845" t="s">
        <v>798</v>
      </c>
      <c r="CL79" s="845" t="s">
        <v>798</v>
      </c>
      <c r="CM79" s="845" t="s">
        <v>798</v>
      </c>
      <c r="CN79" s="845" t="s">
        <v>798</v>
      </c>
      <c r="CO79" s="845" t="s">
        <v>798</v>
      </c>
      <c r="CP79" s="845" t="s">
        <v>798</v>
      </c>
      <c r="CQ79" s="845" t="s">
        <v>798</v>
      </c>
      <c r="CR79" s="845" t="s">
        <v>798</v>
      </c>
      <c r="CS79" s="845" t="s">
        <v>798</v>
      </c>
      <c r="CT79" s="845" t="s">
        <v>798</v>
      </c>
      <c r="CU79" s="845" t="s">
        <v>798</v>
      </c>
      <c r="CV79" s="845" t="s">
        <v>798</v>
      </c>
      <c r="CW79" s="845" t="s">
        <v>798</v>
      </c>
      <c r="CX79" s="845" t="s">
        <v>798</v>
      </c>
      <c r="CY79" s="845" t="s">
        <v>798</v>
      </c>
      <c r="CZ79" s="845" t="s">
        <v>798</v>
      </c>
      <c r="DA79" s="845" t="s">
        <v>798</v>
      </c>
      <c r="DB79" s="845" t="s">
        <v>798</v>
      </c>
      <c r="DC79" s="845" t="s">
        <v>798</v>
      </c>
      <c r="DD79" s="845" t="s">
        <v>798</v>
      </c>
      <c r="DE79" s="845" t="s">
        <v>798</v>
      </c>
      <c r="DF79" s="845" t="s">
        <v>798</v>
      </c>
      <c r="DG79" s="845" t="s">
        <v>798</v>
      </c>
      <c r="DH79" s="845" t="s">
        <v>798</v>
      </c>
      <c r="DI79" s="845" t="s">
        <v>798</v>
      </c>
      <c r="DJ79" s="845" t="s">
        <v>798</v>
      </c>
      <c r="DK79" s="845" t="s">
        <v>798</v>
      </c>
      <c r="DL79" s="845" t="s">
        <v>798</v>
      </c>
      <c r="DM79" s="845" t="s">
        <v>798</v>
      </c>
      <c r="DN79" s="845" t="s">
        <v>798</v>
      </c>
      <c r="DO79" s="845" t="s">
        <v>798</v>
      </c>
      <c r="DP79" s="845" t="s">
        <v>798</v>
      </c>
      <c r="DQ79" s="845" t="s">
        <v>798</v>
      </c>
      <c r="DR79" s="845" t="s">
        <v>798</v>
      </c>
      <c r="DS79" s="845" t="s">
        <v>798</v>
      </c>
      <c r="DT79" s="845" t="s">
        <v>798</v>
      </c>
      <c r="DU79" s="845" t="s">
        <v>798</v>
      </c>
      <c r="DV79" s="845" t="s">
        <v>798</v>
      </c>
      <c r="DW79" s="845" t="s">
        <v>798</v>
      </c>
      <c r="DX79" s="845" t="s">
        <v>798</v>
      </c>
      <c r="DY79" s="845" t="s">
        <v>798</v>
      </c>
      <c r="DZ79" s="845" t="s">
        <v>798</v>
      </c>
      <c r="EA79" s="845" t="s">
        <v>798</v>
      </c>
      <c r="EB79" s="845" t="s">
        <v>798</v>
      </c>
      <c r="EC79" s="845" t="s">
        <v>798</v>
      </c>
      <c r="ED79" s="845" t="s">
        <v>798</v>
      </c>
      <c r="EE79" s="845" t="s">
        <v>798</v>
      </c>
      <c r="EF79" s="845" t="s">
        <v>798</v>
      </c>
    </row>
    <row r="80" spans="1:136" x14ac:dyDescent="0.2">
      <c r="A80" s="845">
        <v>76</v>
      </c>
      <c r="B80" s="845">
        <v>4</v>
      </c>
      <c r="C80" s="845" t="s">
        <v>798</v>
      </c>
      <c r="D80" s="845" t="s">
        <v>798</v>
      </c>
      <c r="E80" s="845" t="s">
        <v>798</v>
      </c>
      <c r="F80" s="845" t="s">
        <v>798</v>
      </c>
      <c r="G80" s="845" t="s">
        <v>798</v>
      </c>
      <c r="H80" s="845" t="s">
        <v>798</v>
      </c>
      <c r="I80" s="845" t="s">
        <v>798</v>
      </c>
      <c r="J80" s="845" t="s">
        <v>798</v>
      </c>
      <c r="K80" s="845" t="s">
        <v>798</v>
      </c>
      <c r="L80" s="845" t="s">
        <v>798</v>
      </c>
      <c r="M80" s="845" t="s">
        <v>798</v>
      </c>
      <c r="N80" s="845" t="s">
        <v>798</v>
      </c>
      <c r="O80" s="845" t="s">
        <v>798</v>
      </c>
      <c r="P80" s="845" t="s">
        <v>798</v>
      </c>
      <c r="Q80" s="845" t="s">
        <v>798</v>
      </c>
      <c r="R80" s="845" t="s">
        <v>798</v>
      </c>
      <c r="S80" s="845" t="s">
        <v>798</v>
      </c>
      <c r="T80" s="845" t="s">
        <v>798</v>
      </c>
      <c r="U80" s="845" t="s">
        <v>798</v>
      </c>
      <c r="V80" s="845" t="s">
        <v>798</v>
      </c>
      <c r="W80" s="845" t="s">
        <v>798</v>
      </c>
      <c r="X80" s="845" t="s">
        <v>798</v>
      </c>
      <c r="Y80" s="845" t="s">
        <v>798</v>
      </c>
      <c r="Z80" s="845" t="s">
        <v>798</v>
      </c>
      <c r="AA80" s="845" t="s">
        <v>798</v>
      </c>
      <c r="AB80" s="845" t="s">
        <v>798</v>
      </c>
      <c r="AC80" s="845" t="s">
        <v>798</v>
      </c>
      <c r="AD80" s="845" t="s">
        <v>798</v>
      </c>
      <c r="AE80" s="845" t="s">
        <v>798</v>
      </c>
      <c r="AF80" s="845" t="s">
        <v>798</v>
      </c>
      <c r="AG80" s="845" t="s">
        <v>798</v>
      </c>
      <c r="AH80" s="845" t="s">
        <v>798</v>
      </c>
      <c r="AI80" s="845" t="s">
        <v>798</v>
      </c>
      <c r="AJ80" s="845" t="s">
        <v>798</v>
      </c>
      <c r="AK80" s="845" t="s">
        <v>798</v>
      </c>
      <c r="AL80" s="845" t="s">
        <v>798</v>
      </c>
      <c r="AM80" s="845" t="s">
        <v>798</v>
      </c>
      <c r="AN80" s="845" t="s">
        <v>798</v>
      </c>
      <c r="AO80" s="845" t="s">
        <v>798</v>
      </c>
      <c r="AP80" s="845" t="s">
        <v>798</v>
      </c>
      <c r="AQ80" s="845" t="s">
        <v>798</v>
      </c>
      <c r="AR80" s="845" t="s">
        <v>798</v>
      </c>
      <c r="AS80" s="845" t="s">
        <v>798</v>
      </c>
      <c r="AT80" s="845" t="s">
        <v>798</v>
      </c>
      <c r="AU80" s="845" t="s">
        <v>798</v>
      </c>
      <c r="AV80" s="845" t="s">
        <v>798</v>
      </c>
      <c r="AW80" s="845" t="s">
        <v>798</v>
      </c>
      <c r="AX80" s="845" t="s">
        <v>798</v>
      </c>
      <c r="AY80" s="845" t="s">
        <v>798</v>
      </c>
      <c r="AZ80" s="845" t="s">
        <v>798</v>
      </c>
      <c r="BA80" s="845" t="s">
        <v>798</v>
      </c>
      <c r="BB80" s="845" t="s">
        <v>798</v>
      </c>
      <c r="BC80" s="845" t="s">
        <v>798</v>
      </c>
      <c r="BD80" s="845" t="s">
        <v>798</v>
      </c>
      <c r="BE80" s="845" t="s">
        <v>798</v>
      </c>
      <c r="BF80" s="845" t="s">
        <v>798</v>
      </c>
      <c r="BG80" s="845" t="s">
        <v>798</v>
      </c>
      <c r="BH80" s="845" t="s">
        <v>798</v>
      </c>
      <c r="BI80" s="845" t="s">
        <v>798</v>
      </c>
      <c r="BJ80" s="845" t="s">
        <v>798</v>
      </c>
      <c r="BK80" s="845" t="s">
        <v>798</v>
      </c>
      <c r="BL80" s="845" t="s">
        <v>798</v>
      </c>
      <c r="BM80" s="845" t="s">
        <v>798</v>
      </c>
      <c r="BN80" s="845" t="s">
        <v>798</v>
      </c>
      <c r="BO80" s="845" t="s">
        <v>798</v>
      </c>
      <c r="BP80" s="845" t="s">
        <v>798</v>
      </c>
      <c r="BQ80" s="845" t="s">
        <v>798</v>
      </c>
      <c r="BR80" s="845" t="s">
        <v>798</v>
      </c>
      <c r="BS80" s="845" t="s">
        <v>798</v>
      </c>
      <c r="BT80" s="845" t="s">
        <v>798</v>
      </c>
      <c r="BU80" s="845" t="s">
        <v>798</v>
      </c>
      <c r="BV80" s="845" t="s">
        <v>798</v>
      </c>
      <c r="BW80" s="845" t="s">
        <v>798</v>
      </c>
      <c r="BX80" s="845" t="s">
        <v>798</v>
      </c>
      <c r="BY80" s="845" t="s">
        <v>798</v>
      </c>
      <c r="BZ80" s="845" t="s">
        <v>798</v>
      </c>
      <c r="CA80" s="845" t="s">
        <v>798</v>
      </c>
      <c r="CB80" s="845" t="s">
        <v>798</v>
      </c>
      <c r="CC80" s="845" t="s">
        <v>798</v>
      </c>
      <c r="CD80" s="845" t="s">
        <v>798</v>
      </c>
      <c r="CE80" s="845" t="s">
        <v>798</v>
      </c>
      <c r="CF80" s="845" t="s">
        <v>798</v>
      </c>
      <c r="CG80" s="845" t="s">
        <v>798</v>
      </c>
      <c r="CH80" s="845" t="s">
        <v>798</v>
      </c>
      <c r="CI80" s="845" t="s">
        <v>798</v>
      </c>
      <c r="CJ80" s="845" t="s">
        <v>798</v>
      </c>
      <c r="CK80" s="845" t="s">
        <v>798</v>
      </c>
      <c r="CL80" s="845" t="s">
        <v>798</v>
      </c>
      <c r="CM80" s="845" t="s">
        <v>798</v>
      </c>
      <c r="CN80" s="845" t="s">
        <v>798</v>
      </c>
      <c r="CO80" s="845" t="s">
        <v>798</v>
      </c>
      <c r="CP80" s="845" t="s">
        <v>798</v>
      </c>
      <c r="CQ80" s="845" t="s">
        <v>798</v>
      </c>
      <c r="CR80" s="845" t="s">
        <v>798</v>
      </c>
      <c r="CS80" s="845" t="s">
        <v>798</v>
      </c>
      <c r="CT80" s="845" t="s">
        <v>798</v>
      </c>
      <c r="CU80" s="845" t="s">
        <v>798</v>
      </c>
      <c r="CV80" s="845" t="s">
        <v>798</v>
      </c>
      <c r="CW80" s="845" t="s">
        <v>798</v>
      </c>
      <c r="CX80" s="845" t="s">
        <v>798</v>
      </c>
      <c r="CY80" s="845" t="s">
        <v>798</v>
      </c>
      <c r="CZ80" s="845" t="s">
        <v>798</v>
      </c>
      <c r="DA80" s="845" t="s">
        <v>798</v>
      </c>
      <c r="DB80" s="845" t="s">
        <v>798</v>
      </c>
      <c r="DC80" s="845" t="s">
        <v>798</v>
      </c>
      <c r="DD80" s="845" t="s">
        <v>798</v>
      </c>
      <c r="DE80" s="845" t="s">
        <v>798</v>
      </c>
      <c r="DF80" s="845" t="s">
        <v>798</v>
      </c>
      <c r="DG80" s="845" t="s">
        <v>798</v>
      </c>
      <c r="DH80" s="845" t="s">
        <v>798</v>
      </c>
      <c r="DI80" s="845" t="s">
        <v>798</v>
      </c>
      <c r="DJ80" s="845" t="s">
        <v>798</v>
      </c>
      <c r="DK80" s="845" t="s">
        <v>798</v>
      </c>
      <c r="DL80" s="845" t="s">
        <v>798</v>
      </c>
      <c r="DM80" s="845" t="s">
        <v>798</v>
      </c>
      <c r="DN80" s="845" t="s">
        <v>798</v>
      </c>
      <c r="DO80" s="845" t="s">
        <v>798</v>
      </c>
      <c r="DP80" s="845" t="s">
        <v>798</v>
      </c>
      <c r="DQ80" s="845" t="s">
        <v>798</v>
      </c>
      <c r="DR80" s="845" t="s">
        <v>798</v>
      </c>
      <c r="DS80" s="845" t="s">
        <v>798</v>
      </c>
      <c r="DT80" s="845" t="s">
        <v>798</v>
      </c>
      <c r="DU80" s="845" t="s">
        <v>798</v>
      </c>
      <c r="DV80" s="845" t="s">
        <v>798</v>
      </c>
      <c r="DW80" s="845" t="s">
        <v>798</v>
      </c>
      <c r="DX80" s="845" t="s">
        <v>798</v>
      </c>
      <c r="DY80" s="845" t="s">
        <v>798</v>
      </c>
      <c r="DZ80" s="845" t="s">
        <v>798</v>
      </c>
      <c r="EA80" s="845" t="s">
        <v>798</v>
      </c>
      <c r="EB80" s="845" t="s">
        <v>798</v>
      </c>
      <c r="EC80" s="845" t="s">
        <v>798</v>
      </c>
      <c r="ED80" s="845" t="s">
        <v>798</v>
      </c>
      <c r="EE80" s="845" t="s">
        <v>798</v>
      </c>
      <c r="EF80" s="845" t="s">
        <v>798</v>
      </c>
    </row>
    <row r="81" spans="1:136" x14ac:dyDescent="0.2">
      <c r="A81" s="845">
        <v>77</v>
      </c>
      <c r="B81" s="845">
        <v>5</v>
      </c>
      <c r="C81" s="845" t="s">
        <v>798</v>
      </c>
      <c r="D81" s="845" t="s">
        <v>798</v>
      </c>
      <c r="E81" s="845" t="s">
        <v>798</v>
      </c>
      <c r="F81" s="845" t="s">
        <v>798</v>
      </c>
      <c r="G81" s="845" t="s">
        <v>798</v>
      </c>
      <c r="H81" s="845" t="s">
        <v>798</v>
      </c>
      <c r="I81" s="845" t="s">
        <v>798</v>
      </c>
      <c r="J81" s="845" t="s">
        <v>798</v>
      </c>
      <c r="K81" s="845" t="s">
        <v>798</v>
      </c>
      <c r="L81" s="845" t="s">
        <v>798</v>
      </c>
      <c r="M81" s="845" t="s">
        <v>798</v>
      </c>
      <c r="N81" s="845" t="s">
        <v>798</v>
      </c>
      <c r="O81" s="845" t="s">
        <v>798</v>
      </c>
      <c r="P81" s="845" t="s">
        <v>798</v>
      </c>
      <c r="Q81" s="845" t="s">
        <v>798</v>
      </c>
      <c r="R81" s="845" t="s">
        <v>798</v>
      </c>
      <c r="S81" s="845" t="s">
        <v>798</v>
      </c>
      <c r="T81" s="845" t="s">
        <v>798</v>
      </c>
      <c r="U81" s="845" t="s">
        <v>798</v>
      </c>
      <c r="V81" s="845" t="s">
        <v>798</v>
      </c>
      <c r="W81" s="845" t="s">
        <v>798</v>
      </c>
      <c r="X81" s="845" t="s">
        <v>798</v>
      </c>
      <c r="Y81" s="845" t="s">
        <v>798</v>
      </c>
      <c r="Z81" s="845" t="s">
        <v>798</v>
      </c>
      <c r="AA81" s="845" t="s">
        <v>798</v>
      </c>
      <c r="AB81" s="845" t="s">
        <v>798</v>
      </c>
      <c r="AC81" s="845" t="s">
        <v>798</v>
      </c>
      <c r="AD81" s="845" t="s">
        <v>798</v>
      </c>
      <c r="AE81" s="845" t="s">
        <v>798</v>
      </c>
      <c r="AF81" s="845" t="s">
        <v>798</v>
      </c>
      <c r="AG81" s="845" t="s">
        <v>798</v>
      </c>
      <c r="AH81" s="845" t="s">
        <v>798</v>
      </c>
      <c r="AI81" s="845" t="s">
        <v>798</v>
      </c>
      <c r="AJ81" s="845" t="s">
        <v>798</v>
      </c>
      <c r="AK81" s="845" t="s">
        <v>798</v>
      </c>
      <c r="AL81" s="845" t="s">
        <v>798</v>
      </c>
      <c r="AM81" s="845" t="s">
        <v>798</v>
      </c>
      <c r="AN81" s="845" t="s">
        <v>798</v>
      </c>
      <c r="AO81" s="845" t="s">
        <v>798</v>
      </c>
      <c r="AP81" s="845" t="s">
        <v>798</v>
      </c>
      <c r="AQ81" s="845" t="s">
        <v>798</v>
      </c>
      <c r="AR81" s="845" t="s">
        <v>798</v>
      </c>
      <c r="AS81" s="845" t="s">
        <v>798</v>
      </c>
      <c r="AT81" s="845" t="s">
        <v>798</v>
      </c>
      <c r="AU81" s="845" t="s">
        <v>798</v>
      </c>
      <c r="AV81" s="845" t="s">
        <v>798</v>
      </c>
      <c r="AW81" s="845" t="s">
        <v>798</v>
      </c>
      <c r="AX81" s="845" t="s">
        <v>798</v>
      </c>
      <c r="AY81" s="845" t="s">
        <v>798</v>
      </c>
      <c r="AZ81" s="845" t="s">
        <v>798</v>
      </c>
      <c r="BA81" s="845" t="s">
        <v>798</v>
      </c>
      <c r="BB81" s="845" t="s">
        <v>798</v>
      </c>
      <c r="BC81" s="845" t="s">
        <v>798</v>
      </c>
      <c r="BD81" s="845" t="s">
        <v>798</v>
      </c>
      <c r="BE81" s="845" t="s">
        <v>798</v>
      </c>
      <c r="BF81" s="845" t="s">
        <v>798</v>
      </c>
      <c r="BG81" s="845" t="s">
        <v>798</v>
      </c>
      <c r="BH81" s="845" t="s">
        <v>798</v>
      </c>
      <c r="BI81" s="845" t="s">
        <v>798</v>
      </c>
      <c r="BJ81" s="845" t="s">
        <v>798</v>
      </c>
      <c r="BK81" s="845" t="s">
        <v>798</v>
      </c>
      <c r="BL81" s="845" t="s">
        <v>798</v>
      </c>
      <c r="BM81" s="845" t="s">
        <v>798</v>
      </c>
      <c r="BN81" s="845" t="s">
        <v>798</v>
      </c>
      <c r="BO81" s="845" t="s">
        <v>798</v>
      </c>
      <c r="BP81" s="845" t="s">
        <v>798</v>
      </c>
      <c r="BQ81" s="845" t="s">
        <v>798</v>
      </c>
      <c r="BR81" s="845" t="s">
        <v>798</v>
      </c>
      <c r="BS81" s="845" t="s">
        <v>798</v>
      </c>
      <c r="BT81" s="845" t="s">
        <v>798</v>
      </c>
      <c r="BU81" s="845" t="s">
        <v>798</v>
      </c>
      <c r="BV81" s="845" t="s">
        <v>798</v>
      </c>
      <c r="BW81" s="845" t="s">
        <v>798</v>
      </c>
      <c r="BX81" s="845" t="s">
        <v>798</v>
      </c>
      <c r="BY81" s="845" t="s">
        <v>798</v>
      </c>
      <c r="BZ81" s="845" t="s">
        <v>798</v>
      </c>
      <c r="CA81" s="845" t="s">
        <v>798</v>
      </c>
      <c r="CB81" s="845" t="s">
        <v>798</v>
      </c>
      <c r="CC81" s="845" t="s">
        <v>798</v>
      </c>
      <c r="CD81" s="845" t="s">
        <v>798</v>
      </c>
      <c r="CE81" s="845" t="s">
        <v>798</v>
      </c>
      <c r="CF81" s="845" t="s">
        <v>798</v>
      </c>
      <c r="CG81" s="845" t="s">
        <v>798</v>
      </c>
      <c r="CH81" s="845" t="s">
        <v>798</v>
      </c>
      <c r="CI81" s="845" t="s">
        <v>798</v>
      </c>
      <c r="CJ81" s="845" t="s">
        <v>798</v>
      </c>
      <c r="CK81" s="845" t="s">
        <v>798</v>
      </c>
      <c r="CL81" s="845" t="s">
        <v>798</v>
      </c>
      <c r="CM81" s="845" t="s">
        <v>798</v>
      </c>
      <c r="CN81" s="845" t="s">
        <v>798</v>
      </c>
      <c r="CO81" s="845" t="s">
        <v>798</v>
      </c>
      <c r="CP81" s="845" t="s">
        <v>798</v>
      </c>
      <c r="CQ81" s="845" t="s">
        <v>798</v>
      </c>
      <c r="CR81" s="845" t="s">
        <v>798</v>
      </c>
      <c r="CS81" s="845" t="s">
        <v>798</v>
      </c>
      <c r="CT81" s="845" t="s">
        <v>798</v>
      </c>
      <c r="CU81" s="845" t="s">
        <v>798</v>
      </c>
      <c r="CV81" s="845" t="s">
        <v>798</v>
      </c>
      <c r="CW81" s="845" t="s">
        <v>798</v>
      </c>
      <c r="CX81" s="845" t="s">
        <v>798</v>
      </c>
      <c r="CY81" s="845" t="s">
        <v>798</v>
      </c>
      <c r="CZ81" s="845" t="s">
        <v>798</v>
      </c>
      <c r="DA81" s="845" t="s">
        <v>798</v>
      </c>
      <c r="DB81" s="845" t="s">
        <v>798</v>
      </c>
      <c r="DC81" s="845" t="s">
        <v>798</v>
      </c>
      <c r="DD81" s="845" t="s">
        <v>798</v>
      </c>
      <c r="DE81" s="845" t="s">
        <v>798</v>
      </c>
      <c r="DF81" s="845" t="s">
        <v>798</v>
      </c>
      <c r="DG81" s="845" t="s">
        <v>798</v>
      </c>
      <c r="DH81" s="845" t="s">
        <v>798</v>
      </c>
      <c r="DI81" s="845" t="s">
        <v>798</v>
      </c>
      <c r="DJ81" s="845" t="s">
        <v>798</v>
      </c>
      <c r="DK81" s="845" t="s">
        <v>798</v>
      </c>
      <c r="DL81" s="845" t="s">
        <v>798</v>
      </c>
      <c r="DM81" s="845" t="s">
        <v>798</v>
      </c>
      <c r="DN81" s="845" t="s">
        <v>798</v>
      </c>
      <c r="DO81" s="845" t="s">
        <v>798</v>
      </c>
      <c r="DP81" s="845" t="s">
        <v>798</v>
      </c>
      <c r="DQ81" s="845" t="s">
        <v>798</v>
      </c>
      <c r="DR81" s="845" t="s">
        <v>798</v>
      </c>
      <c r="DS81" s="845" t="s">
        <v>798</v>
      </c>
      <c r="DT81" s="845" t="s">
        <v>798</v>
      </c>
      <c r="DU81" s="845" t="s">
        <v>798</v>
      </c>
      <c r="DV81" s="845" t="s">
        <v>798</v>
      </c>
      <c r="DW81" s="845" t="s">
        <v>798</v>
      </c>
      <c r="DX81" s="845" t="s">
        <v>798</v>
      </c>
      <c r="DY81" s="845" t="s">
        <v>798</v>
      </c>
      <c r="DZ81" s="845" t="s">
        <v>798</v>
      </c>
      <c r="EA81" s="845" t="s">
        <v>798</v>
      </c>
      <c r="EB81" s="845" t="s">
        <v>798</v>
      </c>
      <c r="EC81" s="845" t="s">
        <v>798</v>
      </c>
      <c r="ED81" s="845" t="s">
        <v>798</v>
      </c>
      <c r="EE81" s="845" t="s">
        <v>798</v>
      </c>
      <c r="EF81" s="845" t="s">
        <v>798</v>
      </c>
    </row>
    <row r="82" spans="1:136" x14ac:dyDescent="0.2">
      <c r="A82" s="845">
        <v>78</v>
      </c>
      <c r="B82" s="845">
        <v>6</v>
      </c>
      <c r="C82" s="845" t="s">
        <v>798</v>
      </c>
      <c r="D82" s="845" t="s">
        <v>798</v>
      </c>
      <c r="E82" s="845" t="s">
        <v>798</v>
      </c>
      <c r="F82" s="845" t="s">
        <v>798</v>
      </c>
      <c r="G82" s="845" t="s">
        <v>798</v>
      </c>
      <c r="H82" s="845" t="s">
        <v>798</v>
      </c>
      <c r="I82" s="845" t="s">
        <v>798</v>
      </c>
      <c r="J82" s="845" t="s">
        <v>798</v>
      </c>
      <c r="K82" s="845" t="s">
        <v>798</v>
      </c>
      <c r="L82" s="845" t="s">
        <v>798</v>
      </c>
      <c r="M82" s="845" t="s">
        <v>798</v>
      </c>
      <c r="N82" s="845" t="s">
        <v>798</v>
      </c>
      <c r="O82" s="845" t="s">
        <v>798</v>
      </c>
      <c r="P82" s="845" t="s">
        <v>798</v>
      </c>
      <c r="Q82" s="845" t="s">
        <v>798</v>
      </c>
      <c r="R82" s="845" t="s">
        <v>798</v>
      </c>
      <c r="S82" s="845" t="s">
        <v>798</v>
      </c>
      <c r="T82" s="845" t="s">
        <v>798</v>
      </c>
      <c r="U82" s="845" t="s">
        <v>798</v>
      </c>
      <c r="V82" s="845" t="s">
        <v>798</v>
      </c>
      <c r="W82" s="845" t="s">
        <v>798</v>
      </c>
      <c r="X82" s="845" t="s">
        <v>798</v>
      </c>
      <c r="Y82" s="845" t="s">
        <v>798</v>
      </c>
      <c r="Z82" s="845" t="s">
        <v>798</v>
      </c>
      <c r="AA82" s="845" t="s">
        <v>798</v>
      </c>
      <c r="AB82" s="845" t="s">
        <v>798</v>
      </c>
      <c r="AC82" s="845" t="s">
        <v>798</v>
      </c>
      <c r="AD82" s="845" t="s">
        <v>798</v>
      </c>
      <c r="AE82" s="845" t="s">
        <v>798</v>
      </c>
      <c r="AF82" s="845" t="s">
        <v>798</v>
      </c>
      <c r="AG82" s="845" t="s">
        <v>798</v>
      </c>
      <c r="AH82" s="845" t="s">
        <v>798</v>
      </c>
      <c r="AI82" s="845" t="s">
        <v>798</v>
      </c>
      <c r="AJ82" s="845" t="s">
        <v>798</v>
      </c>
      <c r="AK82" s="845" t="s">
        <v>798</v>
      </c>
      <c r="AL82" s="845" t="s">
        <v>798</v>
      </c>
      <c r="AM82" s="845" t="s">
        <v>798</v>
      </c>
      <c r="AN82" s="845" t="s">
        <v>798</v>
      </c>
      <c r="AO82" s="845" t="s">
        <v>798</v>
      </c>
      <c r="AP82" s="845" t="s">
        <v>798</v>
      </c>
      <c r="AQ82" s="845" t="s">
        <v>798</v>
      </c>
      <c r="AR82" s="845" t="s">
        <v>798</v>
      </c>
      <c r="AS82" s="845" t="s">
        <v>798</v>
      </c>
      <c r="AT82" s="845" t="s">
        <v>798</v>
      </c>
      <c r="AU82" s="845" t="s">
        <v>798</v>
      </c>
      <c r="AV82" s="845" t="s">
        <v>798</v>
      </c>
      <c r="AW82" s="845" t="s">
        <v>798</v>
      </c>
      <c r="AX82" s="845" t="s">
        <v>798</v>
      </c>
      <c r="AY82" s="845" t="s">
        <v>798</v>
      </c>
      <c r="AZ82" s="845" t="s">
        <v>798</v>
      </c>
      <c r="BA82" s="845" t="s">
        <v>798</v>
      </c>
      <c r="BB82" s="845" t="s">
        <v>798</v>
      </c>
      <c r="BC82" s="845" t="s">
        <v>798</v>
      </c>
      <c r="BD82" s="845" t="s">
        <v>798</v>
      </c>
      <c r="BE82" s="845" t="s">
        <v>798</v>
      </c>
      <c r="BF82" s="845" t="s">
        <v>798</v>
      </c>
      <c r="BG82" s="845" t="s">
        <v>798</v>
      </c>
      <c r="BH82" s="845" t="s">
        <v>798</v>
      </c>
      <c r="BI82" s="845" t="s">
        <v>798</v>
      </c>
      <c r="BJ82" s="845" t="s">
        <v>798</v>
      </c>
      <c r="BK82" s="845" t="s">
        <v>798</v>
      </c>
      <c r="BL82" s="845" t="s">
        <v>798</v>
      </c>
      <c r="BM82" s="845" t="s">
        <v>798</v>
      </c>
      <c r="BN82" s="845" t="s">
        <v>798</v>
      </c>
      <c r="BO82" s="845" t="s">
        <v>798</v>
      </c>
      <c r="BP82" s="845" t="s">
        <v>798</v>
      </c>
      <c r="BQ82" s="845" t="s">
        <v>798</v>
      </c>
      <c r="BR82" s="845" t="s">
        <v>798</v>
      </c>
      <c r="BS82" s="845" t="s">
        <v>798</v>
      </c>
      <c r="BT82" s="845" t="s">
        <v>798</v>
      </c>
      <c r="BU82" s="845" t="s">
        <v>798</v>
      </c>
      <c r="BV82" s="845" t="s">
        <v>798</v>
      </c>
      <c r="BW82" s="845" t="s">
        <v>798</v>
      </c>
      <c r="BX82" s="845" t="s">
        <v>798</v>
      </c>
      <c r="BY82" s="845" t="s">
        <v>798</v>
      </c>
      <c r="BZ82" s="845" t="s">
        <v>798</v>
      </c>
      <c r="CA82" s="845" t="s">
        <v>798</v>
      </c>
      <c r="CB82" s="845" t="s">
        <v>798</v>
      </c>
      <c r="CC82" s="845" t="s">
        <v>798</v>
      </c>
      <c r="CD82" s="845" t="s">
        <v>798</v>
      </c>
      <c r="CE82" s="845" t="s">
        <v>798</v>
      </c>
      <c r="CF82" s="845" t="s">
        <v>798</v>
      </c>
      <c r="CG82" s="845" t="s">
        <v>798</v>
      </c>
      <c r="CH82" s="845" t="s">
        <v>798</v>
      </c>
      <c r="CI82" s="845" t="s">
        <v>798</v>
      </c>
      <c r="CJ82" s="845" t="s">
        <v>798</v>
      </c>
      <c r="CK82" s="845" t="s">
        <v>798</v>
      </c>
      <c r="CL82" s="845" t="s">
        <v>798</v>
      </c>
      <c r="CM82" s="845" t="s">
        <v>798</v>
      </c>
      <c r="CN82" s="845" t="s">
        <v>798</v>
      </c>
      <c r="CO82" s="845" t="s">
        <v>798</v>
      </c>
      <c r="CP82" s="845" t="s">
        <v>798</v>
      </c>
      <c r="CQ82" s="845" t="s">
        <v>798</v>
      </c>
      <c r="CR82" s="845" t="s">
        <v>798</v>
      </c>
      <c r="CS82" s="845" t="s">
        <v>798</v>
      </c>
      <c r="CT82" s="845" t="s">
        <v>798</v>
      </c>
      <c r="CU82" s="845" t="s">
        <v>798</v>
      </c>
      <c r="CV82" s="845" t="s">
        <v>798</v>
      </c>
      <c r="CW82" s="845" t="s">
        <v>798</v>
      </c>
      <c r="CX82" s="845" t="s">
        <v>798</v>
      </c>
      <c r="CY82" s="845" t="s">
        <v>798</v>
      </c>
      <c r="CZ82" s="845" t="s">
        <v>798</v>
      </c>
      <c r="DA82" s="845" t="s">
        <v>798</v>
      </c>
      <c r="DB82" s="845" t="s">
        <v>798</v>
      </c>
      <c r="DC82" s="845" t="s">
        <v>798</v>
      </c>
      <c r="DD82" s="845" t="s">
        <v>798</v>
      </c>
      <c r="DE82" s="845" t="s">
        <v>798</v>
      </c>
      <c r="DF82" s="845" t="s">
        <v>798</v>
      </c>
      <c r="DG82" s="845" t="s">
        <v>798</v>
      </c>
      <c r="DH82" s="845" t="s">
        <v>798</v>
      </c>
      <c r="DI82" s="845" t="s">
        <v>798</v>
      </c>
      <c r="DJ82" s="845" t="s">
        <v>798</v>
      </c>
      <c r="DK82" s="845" t="s">
        <v>798</v>
      </c>
      <c r="DL82" s="845" t="s">
        <v>798</v>
      </c>
      <c r="DM82" s="845" t="s">
        <v>798</v>
      </c>
      <c r="DN82" s="845" t="s">
        <v>798</v>
      </c>
      <c r="DO82" s="845" t="s">
        <v>798</v>
      </c>
      <c r="DP82" s="845" t="s">
        <v>798</v>
      </c>
      <c r="DQ82" s="845" t="s">
        <v>798</v>
      </c>
      <c r="DR82" s="845" t="s">
        <v>798</v>
      </c>
      <c r="DS82" s="845" t="s">
        <v>798</v>
      </c>
      <c r="DT82" s="845" t="s">
        <v>798</v>
      </c>
      <c r="DU82" s="845" t="s">
        <v>798</v>
      </c>
      <c r="DV82" s="845" t="s">
        <v>798</v>
      </c>
      <c r="DW82" s="845" t="s">
        <v>798</v>
      </c>
      <c r="DX82" s="845" t="s">
        <v>798</v>
      </c>
      <c r="DY82" s="845" t="s">
        <v>798</v>
      </c>
      <c r="DZ82" s="845" t="s">
        <v>798</v>
      </c>
      <c r="EA82" s="845" t="s">
        <v>798</v>
      </c>
      <c r="EB82" s="845" t="s">
        <v>798</v>
      </c>
      <c r="EC82" s="845" t="s">
        <v>798</v>
      </c>
      <c r="ED82" s="845" t="s">
        <v>798</v>
      </c>
      <c r="EE82" s="845" t="s">
        <v>798</v>
      </c>
      <c r="EF82" s="845" t="s">
        <v>798</v>
      </c>
    </row>
    <row r="83" spans="1:136" x14ac:dyDescent="0.2">
      <c r="A83" s="845">
        <v>79</v>
      </c>
      <c r="B83" s="845">
        <v>7</v>
      </c>
      <c r="C83" s="845" t="s">
        <v>798</v>
      </c>
      <c r="D83" s="845" t="s">
        <v>798</v>
      </c>
      <c r="E83" s="845" t="s">
        <v>798</v>
      </c>
      <c r="F83" s="845" t="s">
        <v>798</v>
      </c>
      <c r="G83" s="845" t="s">
        <v>798</v>
      </c>
      <c r="H83" s="845" t="s">
        <v>798</v>
      </c>
      <c r="I83" s="845" t="s">
        <v>798</v>
      </c>
      <c r="J83" s="845" t="s">
        <v>798</v>
      </c>
      <c r="K83" s="845" t="s">
        <v>798</v>
      </c>
      <c r="L83" s="845" t="s">
        <v>798</v>
      </c>
      <c r="M83" s="845" t="s">
        <v>798</v>
      </c>
      <c r="N83" s="845" t="s">
        <v>798</v>
      </c>
      <c r="O83" s="845" t="s">
        <v>798</v>
      </c>
      <c r="P83" s="845" t="s">
        <v>798</v>
      </c>
      <c r="Q83" s="845" t="s">
        <v>798</v>
      </c>
      <c r="R83" s="845" t="s">
        <v>798</v>
      </c>
      <c r="S83" s="845" t="s">
        <v>798</v>
      </c>
      <c r="T83" s="845" t="s">
        <v>798</v>
      </c>
      <c r="U83" s="845" t="s">
        <v>798</v>
      </c>
      <c r="V83" s="845" t="s">
        <v>798</v>
      </c>
      <c r="W83" s="845" t="s">
        <v>798</v>
      </c>
      <c r="X83" s="845" t="s">
        <v>798</v>
      </c>
      <c r="Y83" s="845" t="s">
        <v>798</v>
      </c>
      <c r="Z83" s="845" t="s">
        <v>798</v>
      </c>
      <c r="AA83" s="845" t="s">
        <v>798</v>
      </c>
      <c r="AB83" s="845" t="s">
        <v>798</v>
      </c>
      <c r="AC83" s="845" t="s">
        <v>798</v>
      </c>
      <c r="AD83" s="845" t="s">
        <v>798</v>
      </c>
      <c r="AE83" s="845" t="s">
        <v>798</v>
      </c>
      <c r="AF83" s="845" t="s">
        <v>798</v>
      </c>
      <c r="AG83" s="845" t="s">
        <v>798</v>
      </c>
      <c r="AH83" s="845" t="s">
        <v>798</v>
      </c>
      <c r="AI83" s="845" t="s">
        <v>798</v>
      </c>
      <c r="AJ83" s="845" t="s">
        <v>798</v>
      </c>
      <c r="AK83" s="845" t="s">
        <v>798</v>
      </c>
      <c r="AL83" s="845" t="s">
        <v>798</v>
      </c>
      <c r="AM83" s="845" t="s">
        <v>798</v>
      </c>
      <c r="AN83" s="845" t="s">
        <v>798</v>
      </c>
      <c r="AO83" s="845" t="s">
        <v>798</v>
      </c>
      <c r="AP83" s="845" t="s">
        <v>798</v>
      </c>
      <c r="AQ83" s="845" t="s">
        <v>798</v>
      </c>
      <c r="AR83" s="845" t="s">
        <v>798</v>
      </c>
      <c r="AS83" s="845" t="s">
        <v>798</v>
      </c>
      <c r="AT83" s="845" t="s">
        <v>798</v>
      </c>
      <c r="AU83" s="845" t="s">
        <v>798</v>
      </c>
      <c r="AV83" s="845" t="s">
        <v>798</v>
      </c>
      <c r="AW83" s="845" t="s">
        <v>798</v>
      </c>
      <c r="AX83" s="845" t="s">
        <v>798</v>
      </c>
      <c r="AY83" s="845" t="s">
        <v>798</v>
      </c>
      <c r="AZ83" s="845" t="s">
        <v>798</v>
      </c>
      <c r="BA83" s="845" t="s">
        <v>798</v>
      </c>
      <c r="BB83" s="845" t="s">
        <v>798</v>
      </c>
      <c r="BC83" s="845" t="s">
        <v>798</v>
      </c>
      <c r="BD83" s="845" t="s">
        <v>798</v>
      </c>
      <c r="BE83" s="845" t="s">
        <v>798</v>
      </c>
      <c r="BF83" s="845" t="s">
        <v>798</v>
      </c>
      <c r="BG83" s="845" t="s">
        <v>798</v>
      </c>
      <c r="BH83" s="845" t="s">
        <v>798</v>
      </c>
      <c r="BI83" s="845" t="s">
        <v>798</v>
      </c>
      <c r="BJ83" s="845" t="s">
        <v>798</v>
      </c>
      <c r="BK83" s="845" t="s">
        <v>798</v>
      </c>
      <c r="BL83" s="845" t="s">
        <v>798</v>
      </c>
      <c r="BM83" s="845" t="s">
        <v>798</v>
      </c>
      <c r="BN83" s="845" t="s">
        <v>798</v>
      </c>
      <c r="BO83" s="845" t="s">
        <v>798</v>
      </c>
      <c r="BP83" s="845" t="s">
        <v>798</v>
      </c>
      <c r="BQ83" s="845" t="s">
        <v>798</v>
      </c>
      <c r="BR83" s="845" t="s">
        <v>798</v>
      </c>
      <c r="BS83" s="845" t="s">
        <v>798</v>
      </c>
      <c r="BT83" s="845" t="s">
        <v>798</v>
      </c>
      <c r="BU83" s="845" t="s">
        <v>798</v>
      </c>
      <c r="BV83" s="845" t="s">
        <v>798</v>
      </c>
      <c r="BW83" s="845" t="s">
        <v>798</v>
      </c>
      <c r="BX83" s="845" t="s">
        <v>798</v>
      </c>
      <c r="BY83" s="845" t="s">
        <v>798</v>
      </c>
      <c r="BZ83" s="845" t="s">
        <v>798</v>
      </c>
      <c r="CA83" s="845" t="s">
        <v>798</v>
      </c>
      <c r="CB83" s="845" t="s">
        <v>798</v>
      </c>
      <c r="CC83" s="845" t="s">
        <v>798</v>
      </c>
      <c r="CD83" s="845" t="s">
        <v>798</v>
      </c>
      <c r="CE83" s="845" t="s">
        <v>798</v>
      </c>
      <c r="CF83" s="845" t="s">
        <v>798</v>
      </c>
      <c r="CG83" s="845" t="s">
        <v>798</v>
      </c>
      <c r="CH83" s="845" t="s">
        <v>798</v>
      </c>
      <c r="CI83" s="845" t="s">
        <v>798</v>
      </c>
      <c r="CJ83" s="845" t="s">
        <v>798</v>
      </c>
      <c r="CK83" s="845" t="s">
        <v>798</v>
      </c>
      <c r="CL83" s="845" t="s">
        <v>798</v>
      </c>
      <c r="CM83" s="845" t="s">
        <v>798</v>
      </c>
      <c r="CN83" s="845" t="s">
        <v>798</v>
      </c>
      <c r="CO83" s="845" t="s">
        <v>798</v>
      </c>
      <c r="CP83" s="845" t="s">
        <v>798</v>
      </c>
      <c r="CQ83" s="845" t="s">
        <v>798</v>
      </c>
      <c r="CR83" s="845" t="s">
        <v>798</v>
      </c>
      <c r="CS83" s="845" t="s">
        <v>798</v>
      </c>
      <c r="CT83" s="845" t="s">
        <v>798</v>
      </c>
      <c r="CU83" s="845" t="s">
        <v>798</v>
      </c>
      <c r="CV83" s="845" t="s">
        <v>798</v>
      </c>
      <c r="CW83" s="845" t="s">
        <v>798</v>
      </c>
      <c r="CX83" s="845" t="s">
        <v>798</v>
      </c>
      <c r="CY83" s="845" t="s">
        <v>798</v>
      </c>
      <c r="CZ83" s="845" t="s">
        <v>798</v>
      </c>
      <c r="DA83" s="845" t="s">
        <v>798</v>
      </c>
      <c r="DB83" s="845" t="s">
        <v>798</v>
      </c>
      <c r="DC83" s="845" t="s">
        <v>798</v>
      </c>
      <c r="DD83" s="845" t="s">
        <v>798</v>
      </c>
      <c r="DE83" s="845" t="s">
        <v>798</v>
      </c>
      <c r="DF83" s="845" t="s">
        <v>798</v>
      </c>
      <c r="DG83" s="845" t="s">
        <v>798</v>
      </c>
      <c r="DH83" s="845" t="s">
        <v>798</v>
      </c>
      <c r="DI83" s="845" t="s">
        <v>798</v>
      </c>
      <c r="DJ83" s="845" t="s">
        <v>798</v>
      </c>
      <c r="DK83" s="845" t="s">
        <v>798</v>
      </c>
      <c r="DL83" s="845" t="s">
        <v>798</v>
      </c>
      <c r="DM83" s="845" t="s">
        <v>798</v>
      </c>
      <c r="DN83" s="845" t="s">
        <v>798</v>
      </c>
      <c r="DO83" s="845" t="s">
        <v>798</v>
      </c>
      <c r="DP83" s="845" t="s">
        <v>798</v>
      </c>
      <c r="DQ83" s="845" t="s">
        <v>798</v>
      </c>
      <c r="DR83" s="845" t="s">
        <v>798</v>
      </c>
      <c r="DS83" s="845" t="s">
        <v>798</v>
      </c>
      <c r="DT83" s="845" t="s">
        <v>798</v>
      </c>
      <c r="DU83" s="845" t="s">
        <v>798</v>
      </c>
      <c r="DV83" s="845" t="s">
        <v>798</v>
      </c>
      <c r="DW83" s="845" t="s">
        <v>798</v>
      </c>
      <c r="DX83" s="845" t="s">
        <v>798</v>
      </c>
      <c r="DY83" s="845" t="s">
        <v>798</v>
      </c>
      <c r="DZ83" s="845" t="s">
        <v>798</v>
      </c>
      <c r="EA83" s="845" t="s">
        <v>798</v>
      </c>
      <c r="EB83" s="845" t="s">
        <v>798</v>
      </c>
      <c r="EC83" s="845" t="s">
        <v>798</v>
      </c>
      <c r="ED83" s="845" t="s">
        <v>798</v>
      </c>
      <c r="EE83" s="845" t="s">
        <v>798</v>
      </c>
      <c r="EF83" s="845" t="s">
        <v>798</v>
      </c>
    </row>
    <row r="84" spans="1:136" x14ac:dyDescent="0.2">
      <c r="A84" s="845">
        <v>80</v>
      </c>
      <c r="B84" s="845">
        <v>8</v>
      </c>
      <c r="C84" s="845" t="s">
        <v>798</v>
      </c>
      <c r="D84" s="845" t="s">
        <v>798</v>
      </c>
      <c r="E84" s="845" t="s">
        <v>798</v>
      </c>
      <c r="F84" s="845" t="s">
        <v>798</v>
      </c>
      <c r="G84" s="845" t="s">
        <v>798</v>
      </c>
      <c r="H84" s="845" t="s">
        <v>798</v>
      </c>
      <c r="I84" s="845" t="s">
        <v>798</v>
      </c>
      <c r="J84" s="845" t="s">
        <v>798</v>
      </c>
      <c r="K84" s="845" t="s">
        <v>798</v>
      </c>
      <c r="L84" s="845" t="s">
        <v>798</v>
      </c>
      <c r="M84" s="845" t="s">
        <v>798</v>
      </c>
      <c r="N84" s="845" t="s">
        <v>798</v>
      </c>
      <c r="O84" s="845" t="s">
        <v>798</v>
      </c>
      <c r="P84" s="845" t="s">
        <v>798</v>
      </c>
      <c r="Q84" s="845" t="s">
        <v>798</v>
      </c>
      <c r="R84" s="845" t="s">
        <v>798</v>
      </c>
      <c r="S84" s="845" t="s">
        <v>798</v>
      </c>
      <c r="T84" s="845" t="s">
        <v>798</v>
      </c>
      <c r="U84" s="845" t="s">
        <v>798</v>
      </c>
      <c r="V84" s="845" t="s">
        <v>798</v>
      </c>
      <c r="W84" s="845" t="s">
        <v>798</v>
      </c>
      <c r="X84" s="845" t="s">
        <v>798</v>
      </c>
      <c r="Y84" s="845" t="s">
        <v>798</v>
      </c>
      <c r="Z84" s="845" t="s">
        <v>798</v>
      </c>
      <c r="AA84" s="845" t="s">
        <v>798</v>
      </c>
      <c r="AB84" s="845" t="s">
        <v>798</v>
      </c>
      <c r="AC84" s="845" t="s">
        <v>798</v>
      </c>
      <c r="AD84" s="845" t="s">
        <v>798</v>
      </c>
      <c r="AE84" s="845" t="s">
        <v>798</v>
      </c>
      <c r="AF84" s="845" t="s">
        <v>798</v>
      </c>
      <c r="AG84" s="845" t="s">
        <v>798</v>
      </c>
      <c r="AH84" s="845" t="s">
        <v>798</v>
      </c>
      <c r="AI84" s="845" t="s">
        <v>798</v>
      </c>
      <c r="AJ84" s="845" t="s">
        <v>798</v>
      </c>
      <c r="AK84" s="845" t="s">
        <v>798</v>
      </c>
      <c r="AL84" s="845" t="s">
        <v>798</v>
      </c>
      <c r="AM84" s="845" t="s">
        <v>798</v>
      </c>
      <c r="AN84" s="845" t="s">
        <v>798</v>
      </c>
      <c r="AO84" s="845" t="s">
        <v>798</v>
      </c>
      <c r="AP84" s="845" t="s">
        <v>798</v>
      </c>
      <c r="AQ84" s="845" t="s">
        <v>798</v>
      </c>
      <c r="AR84" s="845" t="s">
        <v>798</v>
      </c>
      <c r="AS84" s="845" t="s">
        <v>798</v>
      </c>
      <c r="AT84" s="845" t="s">
        <v>798</v>
      </c>
      <c r="AU84" s="845" t="s">
        <v>798</v>
      </c>
      <c r="AV84" s="845" t="s">
        <v>798</v>
      </c>
      <c r="AW84" s="845" t="s">
        <v>798</v>
      </c>
      <c r="AX84" s="845" t="s">
        <v>798</v>
      </c>
      <c r="AY84" s="845" t="s">
        <v>798</v>
      </c>
      <c r="AZ84" s="845" t="s">
        <v>798</v>
      </c>
      <c r="BA84" s="845" t="s">
        <v>798</v>
      </c>
      <c r="BB84" s="845" t="s">
        <v>798</v>
      </c>
      <c r="BC84" s="845" t="s">
        <v>798</v>
      </c>
      <c r="BD84" s="845" t="s">
        <v>798</v>
      </c>
      <c r="BE84" s="845" t="s">
        <v>798</v>
      </c>
      <c r="BF84" s="845" t="s">
        <v>798</v>
      </c>
      <c r="BG84" s="845" t="s">
        <v>798</v>
      </c>
      <c r="BH84" s="845" t="s">
        <v>798</v>
      </c>
      <c r="BI84" s="845" t="s">
        <v>798</v>
      </c>
      <c r="BJ84" s="845" t="s">
        <v>798</v>
      </c>
      <c r="BK84" s="845" t="s">
        <v>798</v>
      </c>
      <c r="BL84" s="845" t="s">
        <v>798</v>
      </c>
      <c r="BM84" s="845" t="s">
        <v>798</v>
      </c>
      <c r="BN84" s="845" t="s">
        <v>798</v>
      </c>
      <c r="BO84" s="845" t="s">
        <v>798</v>
      </c>
      <c r="BP84" s="845" t="s">
        <v>798</v>
      </c>
      <c r="BQ84" s="845" t="s">
        <v>798</v>
      </c>
      <c r="BR84" s="845" t="s">
        <v>798</v>
      </c>
      <c r="BS84" s="845" t="s">
        <v>798</v>
      </c>
      <c r="BT84" s="845" t="s">
        <v>798</v>
      </c>
      <c r="BU84" s="845" t="s">
        <v>798</v>
      </c>
      <c r="BV84" s="845" t="s">
        <v>798</v>
      </c>
      <c r="BW84" s="845" t="s">
        <v>798</v>
      </c>
      <c r="BX84" s="845" t="s">
        <v>798</v>
      </c>
      <c r="BY84" s="845" t="s">
        <v>798</v>
      </c>
      <c r="BZ84" s="845" t="s">
        <v>798</v>
      </c>
      <c r="CA84" s="845" t="s">
        <v>798</v>
      </c>
      <c r="CB84" s="845" t="s">
        <v>798</v>
      </c>
      <c r="CC84" s="845" t="s">
        <v>798</v>
      </c>
      <c r="CD84" s="845" t="s">
        <v>798</v>
      </c>
      <c r="CE84" s="845" t="s">
        <v>798</v>
      </c>
      <c r="CF84" s="845" t="s">
        <v>798</v>
      </c>
      <c r="CG84" s="845" t="s">
        <v>798</v>
      </c>
      <c r="CH84" s="845" t="s">
        <v>798</v>
      </c>
      <c r="CI84" s="845" t="s">
        <v>798</v>
      </c>
      <c r="CJ84" s="845" t="s">
        <v>798</v>
      </c>
      <c r="CK84" s="845" t="s">
        <v>798</v>
      </c>
      <c r="CL84" s="845" t="s">
        <v>798</v>
      </c>
      <c r="CM84" s="845" t="s">
        <v>798</v>
      </c>
      <c r="CN84" s="845" t="s">
        <v>798</v>
      </c>
      <c r="CO84" s="845" t="s">
        <v>798</v>
      </c>
      <c r="CP84" s="845" t="s">
        <v>798</v>
      </c>
      <c r="CQ84" s="845" t="s">
        <v>798</v>
      </c>
      <c r="CR84" s="845" t="s">
        <v>798</v>
      </c>
      <c r="CS84" s="845" t="s">
        <v>798</v>
      </c>
      <c r="CT84" s="845" t="s">
        <v>798</v>
      </c>
      <c r="CU84" s="845" t="s">
        <v>798</v>
      </c>
      <c r="CV84" s="845" t="s">
        <v>798</v>
      </c>
      <c r="CW84" s="845" t="s">
        <v>798</v>
      </c>
      <c r="CX84" s="845" t="s">
        <v>798</v>
      </c>
      <c r="CY84" s="845" t="s">
        <v>798</v>
      </c>
      <c r="CZ84" s="845" t="s">
        <v>798</v>
      </c>
      <c r="DA84" s="845" t="s">
        <v>798</v>
      </c>
      <c r="DB84" s="845" t="s">
        <v>798</v>
      </c>
      <c r="DC84" s="845" t="s">
        <v>798</v>
      </c>
      <c r="DD84" s="845" t="s">
        <v>798</v>
      </c>
      <c r="DE84" s="845" t="s">
        <v>798</v>
      </c>
      <c r="DF84" s="845" t="s">
        <v>798</v>
      </c>
      <c r="DG84" s="845" t="s">
        <v>798</v>
      </c>
      <c r="DH84" s="845" t="s">
        <v>798</v>
      </c>
      <c r="DI84" s="845" t="s">
        <v>798</v>
      </c>
      <c r="DJ84" s="845" t="s">
        <v>798</v>
      </c>
      <c r="DK84" s="845" t="s">
        <v>798</v>
      </c>
      <c r="DL84" s="845" t="s">
        <v>798</v>
      </c>
      <c r="DM84" s="845" t="s">
        <v>798</v>
      </c>
      <c r="DN84" s="845" t="s">
        <v>798</v>
      </c>
      <c r="DO84" s="845" t="s">
        <v>798</v>
      </c>
      <c r="DP84" s="845" t="s">
        <v>798</v>
      </c>
      <c r="DQ84" s="845" t="s">
        <v>798</v>
      </c>
      <c r="DR84" s="845" t="s">
        <v>798</v>
      </c>
      <c r="DS84" s="845" t="s">
        <v>798</v>
      </c>
      <c r="DT84" s="845" t="s">
        <v>798</v>
      </c>
      <c r="DU84" s="845" t="s">
        <v>798</v>
      </c>
      <c r="DV84" s="845" t="s">
        <v>798</v>
      </c>
      <c r="DW84" s="845" t="s">
        <v>798</v>
      </c>
      <c r="DX84" s="845" t="s">
        <v>798</v>
      </c>
      <c r="DY84" s="845" t="s">
        <v>798</v>
      </c>
      <c r="DZ84" s="845" t="s">
        <v>798</v>
      </c>
      <c r="EA84" s="845" t="s">
        <v>798</v>
      </c>
      <c r="EB84" s="845" t="s">
        <v>798</v>
      </c>
      <c r="EC84" s="845" t="s">
        <v>798</v>
      </c>
      <c r="ED84" s="845" t="s">
        <v>798</v>
      </c>
      <c r="EE84" s="845" t="s">
        <v>798</v>
      </c>
      <c r="EF84" s="845" t="s">
        <v>798</v>
      </c>
    </row>
    <row r="85" spans="1:136" x14ac:dyDescent="0.2">
      <c r="A85" s="845">
        <v>81</v>
      </c>
      <c r="B85" s="845">
        <v>9</v>
      </c>
      <c r="C85" s="845" t="s">
        <v>798</v>
      </c>
      <c r="D85" s="845" t="s">
        <v>798</v>
      </c>
      <c r="E85" s="845" t="s">
        <v>798</v>
      </c>
      <c r="F85" s="845" t="s">
        <v>798</v>
      </c>
      <c r="G85" s="845" t="s">
        <v>798</v>
      </c>
      <c r="H85" s="845" t="s">
        <v>798</v>
      </c>
      <c r="I85" s="845" t="s">
        <v>798</v>
      </c>
      <c r="J85" s="845" t="s">
        <v>798</v>
      </c>
      <c r="K85" s="845" t="s">
        <v>798</v>
      </c>
      <c r="L85" s="845" t="s">
        <v>798</v>
      </c>
      <c r="M85" s="845" t="s">
        <v>798</v>
      </c>
      <c r="N85" s="845" t="s">
        <v>798</v>
      </c>
      <c r="O85" s="845" t="s">
        <v>798</v>
      </c>
      <c r="P85" s="845" t="s">
        <v>798</v>
      </c>
      <c r="Q85" s="845" t="s">
        <v>798</v>
      </c>
      <c r="R85" s="845" t="s">
        <v>798</v>
      </c>
      <c r="S85" s="845" t="s">
        <v>798</v>
      </c>
      <c r="T85" s="845" t="s">
        <v>798</v>
      </c>
      <c r="U85" s="845" t="s">
        <v>798</v>
      </c>
      <c r="V85" s="845" t="s">
        <v>798</v>
      </c>
      <c r="W85" s="845" t="s">
        <v>798</v>
      </c>
      <c r="X85" s="845" t="s">
        <v>798</v>
      </c>
      <c r="Y85" s="845" t="s">
        <v>798</v>
      </c>
      <c r="Z85" s="845" t="s">
        <v>798</v>
      </c>
      <c r="AA85" s="845" t="s">
        <v>798</v>
      </c>
      <c r="AB85" s="845" t="s">
        <v>798</v>
      </c>
      <c r="AC85" s="845" t="s">
        <v>798</v>
      </c>
      <c r="AD85" s="845" t="s">
        <v>798</v>
      </c>
      <c r="AE85" s="845" t="s">
        <v>798</v>
      </c>
      <c r="AF85" s="845" t="s">
        <v>798</v>
      </c>
      <c r="AG85" s="845" t="s">
        <v>798</v>
      </c>
      <c r="AH85" s="845" t="s">
        <v>798</v>
      </c>
      <c r="AI85" s="845" t="s">
        <v>798</v>
      </c>
      <c r="AJ85" s="845" t="s">
        <v>798</v>
      </c>
      <c r="AK85" s="845" t="s">
        <v>798</v>
      </c>
      <c r="AL85" s="845" t="s">
        <v>798</v>
      </c>
      <c r="AM85" s="845" t="s">
        <v>798</v>
      </c>
      <c r="AN85" s="845" t="s">
        <v>798</v>
      </c>
      <c r="AO85" s="845" t="s">
        <v>798</v>
      </c>
      <c r="AP85" s="845" t="s">
        <v>798</v>
      </c>
      <c r="AQ85" s="845" t="s">
        <v>798</v>
      </c>
      <c r="AR85" s="845" t="s">
        <v>798</v>
      </c>
      <c r="AS85" s="845" t="s">
        <v>798</v>
      </c>
      <c r="AT85" s="845" t="s">
        <v>798</v>
      </c>
      <c r="AU85" s="845" t="s">
        <v>798</v>
      </c>
      <c r="AV85" s="845" t="s">
        <v>798</v>
      </c>
      <c r="AW85" s="845" t="s">
        <v>798</v>
      </c>
      <c r="AX85" s="845" t="s">
        <v>798</v>
      </c>
      <c r="AY85" s="845" t="s">
        <v>798</v>
      </c>
      <c r="AZ85" s="845" t="s">
        <v>798</v>
      </c>
      <c r="BA85" s="845" t="s">
        <v>798</v>
      </c>
      <c r="BB85" s="845" t="s">
        <v>798</v>
      </c>
      <c r="BC85" s="845" t="s">
        <v>798</v>
      </c>
      <c r="BD85" s="845" t="s">
        <v>798</v>
      </c>
      <c r="BE85" s="845" t="s">
        <v>798</v>
      </c>
      <c r="BF85" s="845" t="s">
        <v>798</v>
      </c>
      <c r="BG85" s="845" t="s">
        <v>798</v>
      </c>
      <c r="BH85" s="845" t="s">
        <v>798</v>
      </c>
      <c r="BI85" s="845" t="s">
        <v>798</v>
      </c>
      <c r="BJ85" s="845" t="s">
        <v>798</v>
      </c>
      <c r="BK85" s="845" t="s">
        <v>798</v>
      </c>
      <c r="BL85" s="845" t="s">
        <v>798</v>
      </c>
      <c r="BM85" s="845" t="s">
        <v>798</v>
      </c>
      <c r="BN85" s="845" t="s">
        <v>798</v>
      </c>
      <c r="BO85" s="845" t="s">
        <v>798</v>
      </c>
      <c r="BP85" s="845" t="s">
        <v>798</v>
      </c>
      <c r="BQ85" s="845" t="s">
        <v>798</v>
      </c>
      <c r="BR85" s="845" t="s">
        <v>798</v>
      </c>
      <c r="BS85" s="845" t="s">
        <v>798</v>
      </c>
      <c r="BT85" s="845" t="s">
        <v>798</v>
      </c>
      <c r="BU85" s="845" t="s">
        <v>798</v>
      </c>
      <c r="BV85" s="845" t="s">
        <v>798</v>
      </c>
      <c r="BW85" s="845" t="s">
        <v>798</v>
      </c>
      <c r="BX85" s="845" t="s">
        <v>798</v>
      </c>
      <c r="BY85" s="845" t="s">
        <v>798</v>
      </c>
      <c r="BZ85" s="845" t="s">
        <v>798</v>
      </c>
      <c r="CA85" s="845" t="s">
        <v>798</v>
      </c>
      <c r="CB85" s="845" t="s">
        <v>798</v>
      </c>
      <c r="CC85" s="845" t="s">
        <v>798</v>
      </c>
      <c r="CD85" s="845" t="s">
        <v>798</v>
      </c>
      <c r="CE85" s="845" t="s">
        <v>798</v>
      </c>
      <c r="CF85" s="845" t="s">
        <v>798</v>
      </c>
      <c r="CG85" s="845" t="s">
        <v>798</v>
      </c>
      <c r="CH85" s="845" t="s">
        <v>798</v>
      </c>
      <c r="CI85" s="845" t="s">
        <v>798</v>
      </c>
      <c r="CJ85" s="845" t="s">
        <v>798</v>
      </c>
      <c r="CK85" s="845" t="s">
        <v>798</v>
      </c>
      <c r="CL85" s="845" t="s">
        <v>798</v>
      </c>
      <c r="CM85" s="845" t="s">
        <v>798</v>
      </c>
      <c r="CN85" s="845" t="s">
        <v>798</v>
      </c>
      <c r="CO85" s="845" t="s">
        <v>798</v>
      </c>
      <c r="CP85" s="845" t="s">
        <v>798</v>
      </c>
      <c r="CQ85" s="845" t="s">
        <v>798</v>
      </c>
      <c r="CR85" s="845" t="s">
        <v>798</v>
      </c>
      <c r="CS85" s="845" t="s">
        <v>798</v>
      </c>
      <c r="CT85" s="845" t="s">
        <v>798</v>
      </c>
      <c r="CU85" s="845" t="s">
        <v>798</v>
      </c>
      <c r="CV85" s="845" t="s">
        <v>798</v>
      </c>
      <c r="CW85" s="845" t="s">
        <v>798</v>
      </c>
      <c r="CX85" s="845" t="s">
        <v>798</v>
      </c>
      <c r="CY85" s="845" t="s">
        <v>798</v>
      </c>
      <c r="CZ85" s="845" t="s">
        <v>798</v>
      </c>
      <c r="DA85" s="845" t="s">
        <v>798</v>
      </c>
      <c r="DB85" s="845" t="s">
        <v>798</v>
      </c>
      <c r="DC85" s="845" t="s">
        <v>798</v>
      </c>
      <c r="DD85" s="845" t="s">
        <v>798</v>
      </c>
      <c r="DE85" s="845" t="s">
        <v>798</v>
      </c>
      <c r="DF85" s="845" t="s">
        <v>798</v>
      </c>
      <c r="DG85" s="845" t="s">
        <v>798</v>
      </c>
      <c r="DH85" s="845" t="s">
        <v>798</v>
      </c>
      <c r="DI85" s="845" t="s">
        <v>798</v>
      </c>
      <c r="DJ85" s="845" t="s">
        <v>798</v>
      </c>
      <c r="DK85" s="845" t="s">
        <v>798</v>
      </c>
      <c r="DL85" s="845" t="s">
        <v>798</v>
      </c>
      <c r="DM85" s="845" t="s">
        <v>798</v>
      </c>
      <c r="DN85" s="845" t="s">
        <v>798</v>
      </c>
      <c r="DO85" s="845" t="s">
        <v>798</v>
      </c>
      <c r="DP85" s="845" t="s">
        <v>798</v>
      </c>
      <c r="DQ85" s="845" t="s">
        <v>798</v>
      </c>
      <c r="DR85" s="845" t="s">
        <v>798</v>
      </c>
      <c r="DS85" s="845" t="s">
        <v>798</v>
      </c>
      <c r="DT85" s="845" t="s">
        <v>798</v>
      </c>
      <c r="DU85" s="845" t="s">
        <v>798</v>
      </c>
      <c r="DV85" s="845" t="s">
        <v>798</v>
      </c>
      <c r="DW85" s="845" t="s">
        <v>798</v>
      </c>
      <c r="DX85" s="845" t="s">
        <v>798</v>
      </c>
      <c r="DY85" s="845" t="s">
        <v>798</v>
      </c>
      <c r="DZ85" s="845" t="s">
        <v>798</v>
      </c>
      <c r="EA85" s="845" t="s">
        <v>798</v>
      </c>
      <c r="EB85" s="845" t="s">
        <v>798</v>
      </c>
      <c r="EC85" s="845" t="s">
        <v>798</v>
      </c>
      <c r="ED85" s="845" t="s">
        <v>798</v>
      </c>
      <c r="EE85" s="845" t="s">
        <v>798</v>
      </c>
      <c r="EF85" s="845" t="s">
        <v>798</v>
      </c>
    </row>
    <row r="86" spans="1:136" x14ac:dyDescent="0.2">
      <c r="A86" s="845">
        <v>82</v>
      </c>
      <c r="B86" s="845">
        <v>10</v>
      </c>
      <c r="C86" s="845" t="s">
        <v>798</v>
      </c>
      <c r="D86" s="845" t="s">
        <v>798</v>
      </c>
      <c r="E86" s="845" t="s">
        <v>798</v>
      </c>
      <c r="F86" s="845" t="s">
        <v>798</v>
      </c>
      <c r="G86" s="845" t="s">
        <v>798</v>
      </c>
      <c r="H86" s="845" t="s">
        <v>798</v>
      </c>
      <c r="I86" s="845" t="s">
        <v>798</v>
      </c>
      <c r="J86" s="845" t="s">
        <v>798</v>
      </c>
      <c r="K86" s="845" t="s">
        <v>798</v>
      </c>
      <c r="L86" s="845" t="s">
        <v>798</v>
      </c>
      <c r="M86" s="845" t="s">
        <v>798</v>
      </c>
      <c r="N86" s="845" t="s">
        <v>798</v>
      </c>
      <c r="O86" s="845" t="s">
        <v>798</v>
      </c>
      <c r="P86" s="845" t="s">
        <v>798</v>
      </c>
      <c r="Q86" s="845" t="s">
        <v>798</v>
      </c>
      <c r="R86" s="845" t="s">
        <v>798</v>
      </c>
      <c r="S86" s="845" t="s">
        <v>798</v>
      </c>
      <c r="T86" s="845" t="s">
        <v>798</v>
      </c>
      <c r="U86" s="845" t="s">
        <v>798</v>
      </c>
      <c r="V86" s="845" t="s">
        <v>798</v>
      </c>
      <c r="W86" s="845" t="s">
        <v>798</v>
      </c>
      <c r="X86" s="845" t="s">
        <v>798</v>
      </c>
      <c r="Y86" s="845" t="s">
        <v>798</v>
      </c>
      <c r="Z86" s="845" t="s">
        <v>798</v>
      </c>
      <c r="AA86" s="845" t="s">
        <v>798</v>
      </c>
      <c r="AB86" s="845" t="s">
        <v>798</v>
      </c>
      <c r="AC86" s="845" t="s">
        <v>798</v>
      </c>
      <c r="AD86" s="845" t="s">
        <v>798</v>
      </c>
      <c r="AE86" s="845" t="s">
        <v>798</v>
      </c>
      <c r="AF86" s="845" t="s">
        <v>798</v>
      </c>
      <c r="AG86" s="845" t="s">
        <v>798</v>
      </c>
      <c r="AH86" s="845" t="s">
        <v>798</v>
      </c>
      <c r="AI86" s="845" t="s">
        <v>798</v>
      </c>
      <c r="AJ86" s="845" t="s">
        <v>798</v>
      </c>
      <c r="AK86" s="845" t="s">
        <v>798</v>
      </c>
      <c r="AL86" s="845" t="s">
        <v>798</v>
      </c>
      <c r="AM86" s="845" t="s">
        <v>798</v>
      </c>
      <c r="AN86" s="845" t="s">
        <v>798</v>
      </c>
      <c r="AO86" s="845" t="s">
        <v>798</v>
      </c>
      <c r="AP86" s="845" t="s">
        <v>798</v>
      </c>
      <c r="AQ86" s="845" t="s">
        <v>798</v>
      </c>
      <c r="AR86" s="845" t="s">
        <v>798</v>
      </c>
      <c r="AS86" s="845" t="s">
        <v>798</v>
      </c>
      <c r="AT86" s="845" t="s">
        <v>798</v>
      </c>
      <c r="AU86" s="845" t="s">
        <v>798</v>
      </c>
      <c r="AV86" s="845" t="s">
        <v>798</v>
      </c>
      <c r="AW86" s="845" t="s">
        <v>798</v>
      </c>
      <c r="AX86" s="845" t="s">
        <v>798</v>
      </c>
      <c r="AY86" s="845" t="s">
        <v>798</v>
      </c>
      <c r="AZ86" s="845" t="s">
        <v>798</v>
      </c>
      <c r="BA86" s="845" t="s">
        <v>798</v>
      </c>
      <c r="BB86" s="845" t="s">
        <v>798</v>
      </c>
      <c r="BC86" s="845" t="s">
        <v>798</v>
      </c>
      <c r="BD86" s="845" t="s">
        <v>798</v>
      </c>
      <c r="BE86" s="845" t="s">
        <v>798</v>
      </c>
      <c r="BF86" s="845" t="s">
        <v>798</v>
      </c>
      <c r="BG86" s="845" t="s">
        <v>798</v>
      </c>
      <c r="BH86" s="845" t="s">
        <v>798</v>
      </c>
      <c r="BI86" s="845" t="s">
        <v>798</v>
      </c>
      <c r="BJ86" s="845" t="s">
        <v>798</v>
      </c>
      <c r="BK86" s="845" t="s">
        <v>798</v>
      </c>
      <c r="BL86" s="845" t="s">
        <v>798</v>
      </c>
      <c r="BM86" s="845" t="s">
        <v>798</v>
      </c>
      <c r="BN86" s="845" t="s">
        <v>798</v>
      </c>
      <c r="BO86" s="845" t="s">
        <v>798</v>
      </c>
      <c r="BP86" s="845" t="s">
        <v>798</v>
      </c>
      <c r="BQ86" s="845" t="s">
        <v>798</v>
      </c>
      <c r="BR86" s="845" t="s">
        <v>798</v>
      </c>
      <c r="BS86" s="845" t="s">
        <v>798</v>
      </c>
      <c r="BT86" s="845" t="s">
        <v>798</v>
      </c>
      <c r="BU86" s="845" t="s">
        <v>798</v>
      </c>
      <c r="BV86" s="845" t="s">
        <v>798</v>
      </c>
      <c r="BW86" s="845" t="s">
        <v>798</v>
      </c>
      <c r="BX86" s="845" t="s">
        <v>798</v>
      </c>
      <c r="BY86" s="845" t="s">
        <v>798</v>
      </c>
      <c r="BZ86" s="845" t="s">
        <v>798</v>
      </c>
      <c r="CA86" s="845" t="s">
        <v>798</v>
      </c>
      <c r="CB86" s="845" t="s">
        <v>798</v>
      </c>
      <c r="CC86" s="845" t="s">
        <v>798</v>
      </c>
      <c r="CD86" s="845" t="s">
        <v>798</v>
      </c>
      <c r="CE86" s="845" t="s">
        <v>798</v>
      </c>
      <c r="CF86" s="845" t="s">
        <v>798</v>
      </c>
      <c r="CG86" s="845" t="s">
        <v>798</v>
      </c>
      <c r="CH86" s="845" t="s">
        <v>798</v>
      </c>
      <c r="CI86" s="845" t="s">
        <v>798</v>
      </c>
      <c r="CJ86" s="845" t="s">
        <v>798</v>
      </c>
      <c r="CK86" s="845" t="s">
        <v>798</v>
      </c>
      <c r="CL86" s="845" t="s">
        <v>798</v>
      </c>
      <c r="CM86" s="845" t="s">
        <v>798</v>
      </c>
      <c r="CN86" s="845" t="s">
        <v>798</v>
      </c>
      <c r="CO86" s="845" t="s">
        <v>798</v>
      </c>
      <c r="CP86" s="845" t="s">
        <v>798</v>
      </c>
      <c r="CQ86" s="845" t="s">
        <v>798</v>
      </c>
      <c r="CR86" s="845" t="s">
        <v>798</v>
      </c>
      <c r="CS86" s="845" t="s">
        <v>798</v>
      </c>
      <c r="CT86" s="845" t="s">
        <v>798</v>
      </c>
      <c r="CU86" s="845" t="s">
        <v>798</v>
      </c>
      <c r="CV86" s="845" t="s">
        <v>798</v>
      </c>
      <c r="CW86" s="845" t="s">
        <v>798</v>
      </c>
      <c r="CX86" s="845" t="s">
        <v>798</v>
      </c>
      <c r="CY86" s="845" t="s">
        <v>798</v>
      </c>
      <c r="CZ86" s="845" t="s">
        <v>798</v>
      </c>
      <c r="DA86" s="845" t="s">
        <v>798</v>
      </c>
      <c r="DB86" s="845" t="s">
        <v>798</v>
      </c>
      <c r="DC86" s="845" t="s">
        <v>798</v>
      </c>
      <c r="DD86" s="845" t="s">
        <v>798</v>
      </c>
      <c r="DE86" s="845" t="s">
        <v>798</v>
      </c>
      <c r="DF86" s="845" t="s">
        <v>798</v>
      </c>
      <c r="DG86" s="845" t="s">
        <v>798</v>
      </c>
      <c r="DH86" s="845" t="s">
        <v>798</v>
      </c>
      <c r="DI86" s="845" t="s">
        <v>798</v>
      </c>
      <c r="DJ86" s="845" t="s">
        <v>798</v>
      </c>
      <c r="DK86" s="845" t="s">
        <v>798</v>
      </c>
      <c r="DL86" s="845" t="s">
        <v>798</v>
      </c>
      <c r="DM86" s="845" t="s">
        <v>798</v>
      </c>
      <c r="DN86" s="845" t="s">
        <v>798</v>
      </c>
      <c r="DO86" s="845" t="s">
        <v>798</v>
      </c>
      <c r="DP86" s="845" t="s">
        <v>798</v>
      </c>
      <c r="DQ86" s="845" t="s">
        <v>798</v>
      </c>
      <c r="DR86" s="845" t="s">
        <v>798</v>
      </c>
      <c r="DS86" s="845" t="s">
        <v>798</v>
      </c>
      <c r="DT86" s="845" t="s">
        <v>798</v>
      </c>
      <c r="DU86" s="845" t="s">
        <v>798</v>
      </c>
      <c r="DV86" s="845" t="s">
        <v>798</v>
      </c>
      <c r="DW86" s="845" t="s">
        <v>798</v>
      </c>
      <c r="DX86" s="845" t="s">
        <v>798</v>
      </c>
      <c r="DY86" s="845" t="s">
        <v>798</v>
      </c>
      <c r="DZ86" s="845" t="s">
        <v>798</v>
      </c>
      <c r="EA86" s="845" t="s">
        <v>798</v>
      </c>
      <c r="EB86" s="845" t="s">
        <v>798</v>
      </c>
      <c r="EC86" s="845" t="s">
        <v>798</v>
      </c>
      <c r="ED86" s="845" t="s">
        <v>798</v>
      </c>
      <c r="EE86" s="845" t="s">
        <v>798</v>
      </c>
      <c r="EF86" s="845" t="s">
        <v>798</v>
      </c>
    </row>
    <row r="87" spans="1:136" x14ac:dyDescent="0.2">
      <c r="A87" s="845">
        <v>83</v>
      </c>
      <c r="B87" s="845">
        <v>11</v>
      </c>
      <c r="C87" s="845" t="s">
        <v>798</v>
      </c>
      <c r="D87" s="845" t="s">
        <v>798</v>
      </c>
      <c r="E87" s="845" t="s">
        <v>798</v>
      </c>
      <c r="F87" s="845" t="s">
        <v>798</v>
      </c>
      <c r="G87" s="845" t="s">
        <v>798</v>
      </c>
      <c r="H87" s="845" t="s">
        <v>798</v>
      </c>
      <c r="I87" s="845" t="s">
        <v>798</v>
      </c>
      <c r="J87" s="845" t="s">
        <v>798</v>
      </c>
      <c r="K87" s="845" t="s">
        <v>798</v>
      </c>
      <c r="L87" s="845" t="s">
        <v>798</v>
      </c>
      <c r="M87" s="845" t="s">
        <v>798</v>
      </c>
      <c r="N87" s="845" t="s">
        <v>798</v>
      </c>
      <c r="O87" s="845" t="s">
        <v>798</v>
      </c>
      <c r="P87" s="845" t="s">
        <v>798</v>
      </c>
      <c r="Q87" s="845" t="s">
        <v>798</v>
      </c>
      <c r="R87" s="845" t="s">
        <v>798</v>
      </c>
      <c r="S87" s="845" t="s">
        <v>798</v>
      </c>
      <c r="T87" s="845" t="s">
        <v>798</v>
      </c>
      <c r="U87" s="845" t="s">
        <v>798</v>
      </c>
      <c r="V87" s="845" t="s">
        <v>798</v>
      </c>
      <c r="W87" s="845" t="s">
        <v>798</v>
      </c>
      <c r="X87" s="845" t="s">
        <v>798</v>
      </c>
      <c r="Y87" s="845" t="s">
        <v>798</v>
      </c>
      <c r="Z87" s="845" t="s">
        <v>798</v>
      </c>
      <c r="AA87" s="845" t="s">
        <v>798</v>
      </c>
      <c r="AB87" s="845" t="s">
        <v>798</v>
      </c>
      <c r="AC87" s="845" t="s">
        <v>798</v>
      </c>
      <c r="AD87" s="845" t="s">
        <v>798</v>
      </c>
      <c r="AE87" s="845" t="s">
        <v>798</v>
      </c>
      <c r="AF87" s="845" t="s">
        <v>798</v>
      </c>
      <c r="AG87" s="845" t="s">
        <v>798</v>
      </c>
      <c r="AH87" s="845" t="s">
        <v>798</v>
      </c>
      <c r="AI87" s="845" t="s">
        <v>798</v>
      </c>
      <c r="AJ87" s="845" t="s">
        <v>798</v>
      </c>
      <c r="AK87" s="845" t="s">
        <v>798</v>
      </c>
      <c r="AL87" s="845" t="s">
        <v>798</v>
      </c>
      <c r="AM87" s="845" t="s">
        <v>798</v>
      </c>
      <c r="AN87" s="845" t="s">
        <v>798</v>
      </c>
      <c r="AO87" s="845" t="s">
        <v>798</v>
      </c>
      <c r="AP87" s="845" t="s">
        <v>798</v>
      </c>
      <c r="AQ87" s="845" t="s">
        <v>798</v>
      </c>
      <c r="AR87" s="845" t="s">
        <v>798</v>
      </c>
      <c r="AS87" s="845" t="s">
        <v>798</v>
      </c>
      <c r="AT87" s="845" t="s">
        <v>798</v>
      </c>
      <c r="AU87" s="845" t="s">
        <v>798</v>
      </c>
      <c r="AV87" s="845" t="s">
        <v>798</v>
      </c>
      <c r="AW87" s="845" t="s">
        <v>798</v>
      </c>
      <c r="AX87" s="845" t="s">
        <v>798</v>
      </c>
      <c r="AY87" s="845" t="s">
        <v>798</v>
      </c>
      <c r="AZ87" s="845" t="s">
        <v>798</v>
      </c>
      <c r="BA87" s="845" t="s">
        <v>798</v>
      </c>
      <c r="BB87" s="845" t="s">
        <v>798</v>
      </c>
      <c r="BC87" s="845" t="s">
        <v>798</v>
      </c>
      <c r="BD87" s="845" t="s">
        <v>798</v>
      </c>
      <c r="BE87" s="845" t="s">
        <v>798</v>
      </c>
      <c r="BF87" s="845" t="s">
        <v>798</v>
      </c>
      <c r="BG87" s="845" t="s">
        <v>798</v>
      </c>
      <c r="BH87" s="845" t="s">
        <v>798</v>
      </c>
      <c r="BI87" s="845" t="s">
        <v>798</v>
      </c>
      <c r="BJ87" s="845" t="s">
        <v>798</v>
      </c>
      <c r="BK87" s="845" t="s">
        <v>798</v>
      </c>
      <c r="BL87" s="845" t="s">
        <v>798</v>
      </c>
      <c r="BM87" s="845" t="s">
        <v>798</v>
      </c>
      <c r="BN87" s="845" t="s">
        <v>798</v>
      </c>
      <c r="BO87" s="845" t="s">
        <v>798</v>
      </c>
      <c r="BP87" s="845" t="s">
        <v>798</v>
      </c>
      <c r="BQ87" s="845" t="s">
        <v>798</v>
      </c>
      <c r="BR87" s="845" t="s">
        <v>798</v>
      </c>
      <c r="BS87" s="845" t="s">
        <v>798</v>
      </c>
      <c r="BT87" s="845" t="s">
        <v>798</v>
      </c>
      <c r="BU87" s="845" t="s">
        <v>798</v>
      </c>
      <c r="BV87" s="845" t="s">
        <v>798</v>
      </c>
      <c r="BW87" s="845" t="s">
        <v>798</v>
      </c>
      <c r="BX87" s="845" t="s">
        <v>798</v>
      </c>
      <c r="BY87" s="845" t="s">
        <v>798</v>
      </c>
      <c r="BZ87" s="845" t="s">
        <v>798</v>
      </c>
      <c r="CA87" s="845" t="s">
        <v>798</v>
      </c>
      <c r="CB87" s="845" t="s">
        <v>798</v>
      </c>
      <c r="CC87" s="845" t="s">
        <v>798</v>
      </c>
      <c r="CD87" s="845" t="s">
        <v>798</v>
      </c>
      <c r="CE87" s="845" t="s">
        <v>798</v>
      </c>
      <c r="CF87" s="845" t="s">
        <v>798</v>
      </c>
      <c r="CG87" s="845" t="s">
        <v>798</v>
      </c>
      <c r="CH87" s="845" t="s">
        <v>798</v>
      </c>
      <c r="CI87" s="845" t="s">
        <v>798</v>
      </c>
      <c r="CJ87" s="845" t="s">
        <v>798</v>
      </c>
      <c r="CK87" s="845" t="s">
        <v>798</v>
      </c>
      <c r="CL87" s="845" t="s">
        <v>798</v>
      </c>
      <c r="CM87" s="845" t="s">
        <v>798</v>
      </c>
      <c r="CN87" s="845" t="s">
        <v>798</v>
      </c>
      <c r="CO87" s="845" t="s">
        <v>798</v>
      </c>
      <c r="CP87" s="845" t="s">
        <v>798</v>
      </c>
      <c r="CQ87" s="845" t="s">
        <v>798</v>
      </c>
      <c r="CR87" s="845" t="s">
        <v>798</v>
      </c>
      <c r="CS87" s="845" t="s">
        <v>798</v>
      </c>
      <c r="CT87" s="845" t="s">
        <v>798</v>
      </c>
      <c r="CU87" s="845" t="s">
        <v>798</v>
      </c>
      <c r="CV87" s="845" t="s">
        <v>798</v>
      </c>
      <c r="CW87" s="845" t="s">
        <v>798</v>
      </c>
      <c r="CX87" s="845" t="s">
        <v>798</v>
      </c>
      <c r="CY87" s="845" t="s">
        <v>798</v>
      </c>
      <c r="CZ87" s="845" t="s">
        <v>798</v>
      </c>
      <c r="DA87" s="845" t="s">
        <v>798</v>
      </c>
      <c r="DB87" s="845" t="s">
        <v>798</v>
      </c>
      <c r="DC87" s="845" t="s">
        <v>798</v>
      </c>
      <c r="DD87" s="845" t="s">
        <v>798</v>
      </c>
      <c r="DE87" s="845" t="s">
        <v>798</v>
      </c>
      <c r="DF87" s="845" t="s">
        <v>798</v>
      </c>
      <c r="DG87" s="845" t="s">
        <v>798</v>
      </c>
      <c r="DH87" s="845" t="s">
        <v>798</v>
      </c>
      <c r="DI87" s="845" t="s">
        <v>798</v>
      </c>
      <c r="DJ87" s="845" t="s">
        <v>798</v>
      </c>
      <c r="DK87" s="845" t="s">
        <v>798</v>
      </c>
      <c r="DL87" s="845" t="s">
        <v>798</v>
      </c>
      <c r="DM87" s="845" t="s">
        <v>798</v>
      </c>
      <c r="DN87" s="845" t="s">
        <v>798</v>
      </c>
      <c r="DO87" s="845" t="s">
        <v>798</v>
      </c>
      <c r="DP87" s="845" t="s">
        <v>798</v>
      </c>
      <c r="DQ87" s="845" t="s">
        <v>798</v>
      </c>
      <c r="DR87" s="845" t="s">
        <v>798</v>
      </c>
      <c r="DS87" s="845" t="s">
        <v>798</v>
      </c>
      <c r="DT87" s="845" t="s">
        <v>798</v>
      </c>
      <c r="DU87" s="845" t="s">
        <v>798</v>
      </c>
      <c r="DV87" s="845" t="s">
        <v>798</v>
      </c>
      <c r="DW87" s="845" t="s">
        <v>798</v>
      </c>
      <c r="DX87" s="845" t="s">
        <v>798</v>
      </c>
      <c r="DY87" s="845" t="s">
        <v>798</v>
      </c>
      <c r="DZ87" s="845" t="s">
        <v>798</v>
      </c>
      <c r="EA87" s="845" t="s">
        <v>798</v>
      </c>
      <c r="EB87" s="845" t="s">
        <v>798</v>
      </c>
      <c r="EC87" s="845" t="s">
        <v>798</v>
      </c>
      <c r="ED87" s="845" t="s">
        <v>798</v>
      </c>
      <c r="EE87" s="845" t="s">
        <v>798</v>
      </c>
      <c r="EF87" s="845" t="s">
        <v>798</v>
      </c>
    </row>
    <row r="88" spans="1:136" x14ac:dyDescent="0.2">
      <c r="A88" s="845">
        <v>84</v>
      </c>
      <c r="B88" s="845">
        <v>12</v>
      </c>
      <c r="C88" s="845" t="s">
        <v>798</v>
      </c>
      <c r="D88" s="845" t="s">
        <v>798</v>
      </c>
      <c r="E88" s="845" t="s">
        <v>798</v>
      </c>
      <c r="F88" s="845" t="s">
        <v>798</v>
      </c>
      <c r="G88" s="845" t="s">
        <v>798</v>
      </c>
      <c r="H88" s="845" t="s">
        <v>798</v>
      </c>
      <c r="I88" s="845" t="s">
        <v>798</v>
      </c>
      <c r="J88" s="845" t="s">
        <v>798</v>
      </c>
      <c r="K88" s="845" t="s">
        <v>798</v>
      </c>
      <c r="L88" s="845" t="s">
        <v>798</v>
      </c>
      <c r="M88" s="845" t="s">
        <v>798</v>
      </c>
      <c r="N88" s="845" t="s">
        <v>798</v>
      </c>
      <c r="O88" s="845" t="s">
        <v>798</v>
      </c>
      <c r="P88" s="845" t="s">
        <v>798</v>
      </c>
      <c r="Q88" s="845" t="s">
        <v>798</v>
      </c>
      <c r="R88" s="845" t="s">
        <v>798</v>
      </c>
      <c r="S88" s="845" t="s">
        <v>798</v>
      </c>
      <c r="T88" s="845" t="s">
        <v>798</v>
      </c>
      <c r="U88" s="845" t="s">
        <v>798</v>
      </c>
      <c r="V88" s="845" t="s">
        <v>798</v>
      </c>
      <c r="W88" s="845" t="s">
        <v>798</v>
      </c>
      <c r="X88" s="845" t="s">
        <v>798</v>
      </c>
      <c r="Y88" s="845" t="s">
        <v>798</v>
      </c>
      <c r="Z88" s="845" t="s">
        <v>798</v>
      </c>
      <c r="AA88" s="845" t="s">
        <v>798</v>
      </c>
      <c r="AB88" s="845" t="s">
        <v>798</v>
      </c>
      <c r="AC88" s="845" t="s">
        <v>798</v>
      </c>
      <c r="AD88" s="845" t="s">
        <v>798</v>
      </c>
      <c r="AE88" s="845" t="s">
        <v>798</v>
      </c>
      <c r="AF88" s="845" t="s">
        <v>798</v>
      </c>
      <c r="AG88" s="845" t="s">
        <v>798</v>
      </c>
      <c r="AH88" s="845" t="s">
        <v>798</v>
      </c>
      <c r="AI88" s="845" t="s">
        <v>798</v>
      </c>
      <c r="AJ88" s="845" t="s">
        <v>798</v>
      </c>
      <c r="AK88" s="845" t="s">
        <v>798</v>
      </c>
      <c r="AL88" s="845" t="s">
        <v>798</v>
      </c>
      <c r="AM88" s="845" t="s">
        <v>798</v>
      </c>
      <c r="AN88" s="845" t="s">
        <v>798</v>
      </c>
      <c r="AO88" s="845" t="s">
        <v>798</v>
      </c>
      <c r="AP88" s="845" t="s">
        <v>798</v>
      </c>
      <c r="AQ88" s="845" t="s">
        <v>798</v>
      </c>
      <c r="AR88" s="845" t="s">
        <v>798</v>
      </c>
      <c r="AS88" s="845" t="s">
        <v>798</v>
      </c>
      <c r="AT88" s="845" t="s">
        <v>798</v>
      </c>
      <c r="AU88" s="845" t="s">
        <v>798</v>
      </c>
      <c r="AV88" s="845" t="s">
        <v>798</v>
      </c>
      <c r="AW88" s="845" t="s">
        <v>798</v>
      </c>
      <c r="AX88" s="845" t="s">
        <v>798</v>
      </c>
      <c r="AY88" s="845" t="s">
        <v>798</v>
      </c>
      <c r="AZ88" s="845" t="s">
        <v>798</v>
      </c>
      <c r="BA88" s="845" t="s">
        <v>798</v>
      </c>
      <c r="BB88" s="845" t="s">
        <v>798</v>
      </c>
      <c r="BC88" s="845" t="s">
        <v>798</v>
      </c>
      <c r="BD88" s="845" t="s">
        <v>798</v>
      </c>
      <c r="BE88" s="845" t="s">
        <v>798</v>
      </c>
      <c r="BF88" s="845" t="s">
        <v>798</v>
      </c>
      <c r="BG88" s="845" t="s">
        <v>798</v>
      </c>
      <c r="BH88" s="845" t="s">
        <v>798</v>
      </c>
      <c r="BI88" s="845" t="s">
        <v>798</v>
      </c>
      <c r="BJ88" s="845" t="s">
        <v>798</v>
      </c>
      <c r="BK88" s="845" t="s">
        <v>798</v>
      </c>
      <c r="BL88" s="845" t="s">
        <v>798</v>
      </c>
      <c r="BM88" s="845" t="s">
        <v>798</v>
      </c>
      <c r="BN88" s="845" t="s">
        <v>798</v>
      </c>
      <c r="BO88" s="845" t="s">
        <v>798</v>
      </c>
      <c r="BP88" s="845" t="s">
        <v>798</v>
      </c>
      <c r="BQ88" s="845" t="s">
        <v>798</v>
      </c>
      <c r="BR88" s="845" t="s">
        <v>798</v>
      </c>
      <c r="BS88" s="845" t="s">
        <v>798</v>
      </c>
      <c r="BT88" s="845" t="s">
        <v>798</v>
      </c>
      <c r="BU88" s="845" t="s">
        <v>798</v>
      </c>
      <c r="BV88" s="845" t="s">
        <v>798</v>
      </c>
      <c r="BW88" s="845" t="s">
        <v>798</v>
      </c>
      <c r="BX88" s="845" t="s">
        <v>798</v>
      </c>
      <c r="BY88" s="845" t="s">
        <v>798</v>
      </c>
      <c r="BZ88" s="845" t="s">
        <v>798</v>
      </c>
      <c r="CA88" s="845" t="s">
        <v>798</v>
      </c>
      <c r="CB88" s="845" t="s">
        <v>798</v>
      </c>
      <c r="CC88" s="845" t="s">
        <v>798</v>
      </c>
      <c r="CD88" s="845" t="s">
        <v>798</v>
      </c>
      <c r="CE88" s="845" t="s">
        <v>798</v>
      </c>
      <c r="CF88" s="845" t="s">
        <v>798</v>
      </c>
      <c r="CG88" s="845" t="s">
        <v>798</v>
      </c>
      <c r="CH88" s="845" t="s">
        <v>798</v>
      </c>
      <c r="CI88" s="845" t="s">
        <v>798</v>
      </c>
      <c r="CJ88" s="845" t="s">
        <v>798</v>
      </c>
      <c r="CK88" s="845" t="s">
        <v>798</v>
      </c>
      <c r="CL88" s="845" t="s">
        <v>798</v>
      </c>
      <c r="CM88" s="845" t="s">
        <v>798</v>
      </c>
      <c r="CN88" s="845" t="s">
        <v>798</v>
      </c>
      <c r="CO88" s="845" t="s">
        <v>798</v>
      </c>
      <c r="CP88" s="845" t="s">
        <v>798</v>
      </c>
      <c r="CQ88" s="845" t="s">
        <v>798</v>
      </c>
      <c r="CR88" s="845" t="s">
        <v>798</v>
      </c>
      <c r="CS88" s="845" t="s">
        <v>798</v>
      </c>
      <c r="CT88" s="845" t="s">
        <v>798</v>
      </c>
      <c r="CU88" s="845" t="s">
        <v>798</v>
      </c>
      <c r="CV88" s="845" t="s">
        <v>798</v>
      </c>
      <c r="CW88" s="845" t="s">
        <v>798</v>
      </c>
      <c r="CX88" s="845" t="s">
        <v>798</v>
      </c>
      <c r="CY88" s="845" t="s">
        <v>798</v>
      </c>
      <c r="CZ88" s="845" t="s">
        <v>798</v>
      </c>
      <c r="DA88" s="845" t="s">
        <v>798</v>
      </c>
      <c r="DB88" s="845" t="s">
        <v>798</v>
      </c>
      <c r="DC88" s="845" t="s">
        <v>798</v>
      </c>
      <c r="DD88" s="845" t="s">
        <v>798</v>
      </c>
      <c r="DE88" s="845" t="s">
        <v>798</v>
      </c>
      <c r="DF88" s="845" t="s">
        <v>798</v>
      </c>
      <c r="DG88" s="845" t="s">
        <v>798</v>
      </c>
      <c r="DH88" s="845" t="s">
        <v>798</v>
      </c>
      <c r="DI88" s="845" t="s">
        <v>798</v>
      </c>
      <c r="DJ88" s="845" t="s">
        <v>798</v>
      </c>
      <c r="DK88" s="845" t="s">
        <v>798</v>
      </c>
      <c r="DL88" s="845" t="s">
        <v>798</v>
      </c>
      <c r="DM88" s="845" t="s">
        <v>798</v>
      </c>
      <c r="DN88" s="845" t="s">
        <v>798</v>
      </c>
      <c r="DO88" s="845" t="s">
        <v>798</v>
      </c>
      <c r="DP88" s="845" t="s">
        <v>798</v>
      </c>
      <c r="DQ88" s="845" t="s">
        <v>798</v>
      </c>
      <c r="DR88" s="845" t="s">
        <v>798</v>
      </c>
      <c r="DS88" s="845" t="s">
        <v>798</v>
      </c>
      <c r="DT88" s="845" t="s">
        <v>798</v>
      </c>
      <c r="DU88" s="845" t="s">
        <v>798</v>
      </c>
      <c r="DV88" s="845" t="s">
        <v>798</v>
      </c>
      <c r="DW88" s="845" t="s">
        <v>798</v>
      </c>
      <c r="DX88" s="845" t="s">
        <v>798</v>
      </c>
      <c r="DY88" s="845" t="s">
        <v>798</v>
      </c>
      <c r="DZ88" s="845" t="s">
        <v>798</v>
      </c>
      <c r="EA88" s="845" t="s">
        <v>798</v>
      </c>
      <c r="EB88" s="845" t="s">
        <v>798</v>
      </c>
      <c r="EC88" s="845" t="s">
        <v>798</v>
      </c>
      <c r="ED88" s="845" t="s">
        <v>798</v>
      </c>
      <c r="EE88" s="845" t="s">
        <v>798</v>
      </c>
      <c r="EF88" s="845" t="s">
        <v>798</v>
      </c>
    </row>
    <row r="89" spans="1:136" x14ac:dyDescent="0.2">
      <c r="A89" s="845">
        <v>85</v>
      </c>
      <c r="B89" s="845">
        <v>1</v>
      </c>
      <c r="C89" s="845" t="s">
        <v>798</v>
      </c>
      <c r="D89" s="845" t="s">
        <v>798</v>
      </c>
      <c r="E89" s="845" t="s">
        <v>798</v>
      </c>
      <c r="F89" s="845" t="s">
        <v>798</v>
      </c>
      <c r="G89" s="845" t="s">
        <v>798</v>
      </c>
      <c r="H89" s="845" t="s">
        <v>798</v>
      </c>
      <c r="I89" s="845" t="s">
        <v>798</v>
      </c>
      <c r="J89" s="845" t="s">
        <v>798</v>
      </c>
      <c r="K89" s="845" t="s">
        <v>798</v>
      </c>
      <c r="L89" s="845" t="s">
        <v>798</v>
      </c>
      <c r="M89" s="845" t="s">
        <v>798</v>
      </c>
      <c r="N89" s="845" t="s">
        <v>798</v>
      </c>
      <c r="O89" s="845" t="s">
        <v>798</v>
      </c>
      <c r="P89" s="845" t="s">
        <v>798</v>
      </c>
      <c r="Q89" s="845" t="s">
        <v>798</v>
      </c>
      <c r="R89" s="845" t="s">
        <v>798</v>
      </c>
      <c r="S89" s="845" t="s">
        <v>798</v>
      </c>
      <c r="T89" s="845" t="s">
        <v>798</v>
      </c>
      <c r="U89" s="845" t="s">
        <v>798</v>
      </c>
      <c r="V89" s="845" t="s">
        <v>798</v>
      </c>
      <c r="W89" s="845" t="s">
        <v>798</v>
      </c>
      <c r="X89" s="845" t="s">
        <v>798</v>
      </c>
      <c r="Y89" s="845" t="s">
        <v>798</v>
      </c>
      <c r="Z89" s="845" t="s">
        <v>798</v>
      </c>
      <c r="AA89" s="845" t="s">
        <v>798</v>
      </c>
      <c r="AB89" s="845" t="s">
        <v>798</v>
      </c>
      <c r="AC89" s="845" t="s">
        <v>798</v>
      </c>
      <c r="AD89" s="845" t="s">
        <v>798</v>
      </c>
      <c r="AE89" s="845" t="s">
        <v>798</v>
      </c>
      <c r="AF89" s="845" t="s">
        <v>798</v>
      </c>
      <c r="AG89" s="845" t="s">
        <v>798</v>
      </c>
      <c r="AH89" s="845" t="s">
        <v>798</v>
      </c>
      <c r="AI89" s="845" t="s">
        <v>798</v>
      </c>
      <c r="AJ89" s="845" t="s">
        <v>798</v>
      </c>
      <c r="AK89" s="845" t="s">
        <v>798</v>
      </c>
      <c r="AL89" s="845" t="s">
        <v>798</v>
      </c>
      <c r="AM89" s="845" t="s">
        <v>798</v>
      </c>
      <c r="AN89" s="845" t="s">
        <v>798</v>
      </c>
      <c r="AO89" s="845" t="s">
        <v>798</v>
      </c>
      <c r="AP89" s="845" t="s">
        <v>798</v>
      </c>
      <c r="AQ89" s="845" t="s">
        <v>798</v>
      </c>
      <c r="AR89" s="845" t="s">
        <v>798</v>
      </c>
      <c r="AS89" s="845" t="s">
        <v>798</v>
      </c>
      <c r="AT89" s="845" t="s">
        <v>798</v>
      </c>
      <c r="AU89" s="845" t="s">
        <v>798</v>
      </c>
      <c r="AV89" s="845" t="s">
        <v>798</v>
      </c>
      <c r="AW89" s="845" t="s">
        <v>798</v>
      </c>
      <c r="AX89" s="845" t="s">
        <v>798</v>
      </c>
      <c r="AY89" s="845" t="s">
        <v>798</v>
      </c>
      <c r="AZ89" s="845" t="s">
        <v>798</v>
      </c>
      <c r="BA89" s="845" t="s">
        <v>798</v>
      </c>
      <c r="BB89" s="845" t="s">
        <v>798</v>
      </c>
      <c r="BC89" s="845" t="s">
        <v>798</v>
      </c>
      <c r="BD89" s="845" t="s">
        <v>798</v>
      </c>
      <c r="BE89" s="845" t="s">
        <v>798</v>
      </c>
      <c r="BF89" s="845" t="s">
        <v>798</v>
      </c>
      <c r="BG89" s="845" t="s">
        <v>798</v>
      </c>
      <c r="BH89" s="845" t="s">
        <v>798</v>
      </c>
      <c r="BI89" s="845" t="s">
        <v>798</v>
      </c>
      <c r="BJ89" s="845" t="s">
        <v>798</v>
      </c>
      <c r="BK89" s="845" t="s">
        <v>798</v>
      </c>
      <c r="BL89" s="845" t="s">
        <v>798</v>
      </c>
      <c r="BM89" s="845" t="s">
        <v>798</v>
      </c>
      <c r="BN89" s="845" t="s">
        <v>798</v>
      </c>
      <c r="BO89" s="845" t="s">
        <v>798</v>
      </c>
      <c r="BP89" s="845" t="s">
        <v>798</v>
      </c>
      <c r="BQ89" s="845" t="s">
        <v>798</v>
      </c>
      <c r="BR89" s="845" t="s">
        <v>798</v>
      </c>
      <c r="BS89" s="845" t="s">
        <v>798</v>
      </c>
      <c r="BT89" s="845" t="s">
        <v>798</v>
      </c>
      <c r="BU89" s="845" t="s">
        <v>798</v>
      </c>
      <c r="BV89" s="845" t="s">
        <v>798</v>
      </c>
      <c r="BW89" s="845" t="s">
        <v>798</v>
      </c>
      <c r="BX89" s="845" t="s">
        <v>798</v>
      </c>
      <c r="BY89" s="845" t="s">
        <v>798</v>
      </c>
      <c r="BZ89" s="845" t="s">
        <v>798</v>
      </c>
      <c r="CA89" s="845" t="s">
        <v>798</v>
      </c>
      <c r="CB89" s="845" t="s">
        <v>798</v>
      </c>
      <c r="CC89" s="845" t="s">
        <v>798</v>
      </c>
      <c r="CD89" s="845" t="s">
        <v>798</v>
      </c>
      <c r="CE89" s="845" t="s">
        <v>798</v>
      </c>
      <c r="CF89" s="845" t="s">
        <v>798</v>
      </c>
      <c r="CG89" s="845" t="s">
        <v>798</v>
      </c>
      <c r="CH89" s="845" t="s">
        <v>798</v>
      </c>
      <c r="CI89" s="845" t="s">
        <v>798</v>
      </c>
      <c r="CJ89" s="845" t="s">
        <v>798</v>
      </c>
      <c r="CK89" s="845" t="s">
        <v>798</v>
      </c>
      <c r="CL89" s="845" t="s">
        <v>798</v>
      </c>
      <c r="CM89" s="845" t="s">
        <v>798</v>
      </c>
      <c r="CN89" s="845" t="s">
        <v>798</v>
      </c>
      <c r="CO89" s="845" t="s">
        <v>798</v>
      </c>
      <c r="CP89" s="845" t="s">
        <v>798</v>
      </c>
      <c r="CQ89" s="845" t="s">
        <v>798</v>
      </c>
      <c r="CR89" s="845" t="s">
        <v>798</v>
      </c>
      <c r="CS89" s="845" t="s">
        <v>798</v>
      </c>
      <c r="CT89" s="845" t="s">
        <v>798</v>
      </c>
      <c r="CU89" s="845" t="s">
        <v>798</v>
      </c>
      <c r="CV89" s="845" t="s">
        <v>798</v>
      </c>
      <c r="CW89" s="845" t="s">
        <v>798</v>
      </c>
      <c r="CX89" s="845" t="s">
        <v>798</v>
      </c>
      <c r="CY89" s="845" t="s">
        <v>798</v>
      </c>
      <c r="CZ89" s="845" t="s">
        <v>798</v>
      </c>
      <c r="DA89" s="845" t="s">
        <v>798</v>
      </c>
      <c r="DB89" s="845" t="s">
        <v>798</v>
      </c>
      <c r="DC89" s="845" t="s">
        <v>798</v>
      </c>
      <c r="DD89" s="845" t="s">
        <v>798</v>
      </c>
      <c r="DE89" s="845" t="s">
        <v>798</v>
      </c>
      <c r="DF89" s="845" t="s">
        <v>798</v>
      </c>
      <c r="DG89" s="845" t="s">
        <v>798</v>
      </c>
      <c r="DH89" s="845" t="s">
        <v>798</v>
      </c>
      <c r="DI89" s="845" t="s">
        <v>798</v>
      </c>
      <c r="DJ89" s="845" t="s">
        <v>798</v>
      </c>
      <c r="DK89" s="845" t="s">
        <v>798</v>
      </c>
      <c r="DL89" s="845" t="s">
        <v>798</v>
      </c>
      <c r="DM89" s="845" t="s">
        <v>798</v>
      </c>
      <c r="DN89" s="845" t="s">
        <v>798</v>
      </c>
      <c r="DO89" s="845" t="s">
        <v>798</v>
      </c>
      <c r="DP89" s="845" t="s">
        <v>798</v>
      </c>
      <c r="DQ89" s="845" t="s">
        <v>798</v>
      </c>
      <c r="DR89" s="845" t="s">
        <v>798</v>
      </c>
      <c r="DS89" s="845" t="s">
        <v>798</v>
      </c>
      <c r="DT89" s="845" t="s">
        <v>798</v>
      </c>
      <c r="DU89" s="845" t="s">
        <v>798</v>
      </c>
      <c r="DV89" s="845" t="s">
        <v>798</v>
      </c>
      <c r="DW89" s="845" t="s">
        <v>798</v>
      </c>
      <c r="DX89" s="845" t="s">
        <v>798</v>
      </c>
      <c r="DY89" s="845" t="s">
        <v>798</v>
      </c>
      <c r="DZ89" s="845" t="s">
        <v>798</v>
      </c>
      <c r="EA89" s="845" t="s">
        <v>798</v>
      </c>
      <c r="EB89" s="845" t="s">
        <v>798</v>
      </c>
      <c r="EC89" s="845" t="s">
        <v>798</v>
      </c>
      <c r="ED89" s="845" t="s">
        <v>798</v>
      </c>
      <c r="EE89" s="845" t="s">
        <v>798</v>
      </c>
      <c r="EF89" s="845" t="s">
        <v>798</v>
      </c>
    </row>
    <row r="90" spans="1:136" x14ac:dyDescent="0.2">
      <c r="A90" s="845">
        <v>86</v>
      </c>
      <c r="B90" s="845">
        <v>2</v>
      </c>
      <c r="C90" s="845" t="s">
        <v>798</v>
      </c>
      <c r="D90" s="845" t="s">
        <v>798</v>
      </c>
      <c r="E90" s="845" t="s">
        <v>798</v>
      </c>
      <c r="F90" s="845" t="s">
        <v>798</v>
      </c>
      <c r="G90" s="845" t="s">
        <v>798</v>
      </c>
      <c r="H90" s="845" t="s">
        <v>798</v>
      </c>
      <c r="I90" s="845" t="s">
        <v>798</v>
      </c>
      <c r="J90" s="845" t="s">
        <v>798</v>
      </c>
      <c r="K90" s="845" t="s">
        <v>798</v>
      </c>
      <c r="L90" s="845" t="s">
        <v>798</v>
      </c>
      <c r="M90" s="845" t="s">
        <v>798</v>
      </c>
      <c r="N90" s="845" t="s">
        <v>798</v>
      </c>
      <c r="O90" s="845" t="s">
        <v>798</v>
      </c>
      <c r="P90" s="845" t="s">
        <v>798</v>
      </c>
      <c r="Q90" s="845" t="s">
        <v>798</v>
      </c>
      <c r="R90" s="845" t="s">
        <v>798</v>
      </c>
      <c r="S90" s="845" t="s">
        <v>798</v>
      </c>
      <c r="T90" s="845" t="s">
        <v>798</v>
      </c>
      <c r="U90" s="845" t="s">
        <v>798</v>
      </c>
      <c r="V90" s="845" t="s">
        <v>798</v>
      </c>
      <c r="W90" s="845" t="s">
        <v>798</v>
      </c>
      <c r="X90" s="845" t="s">
        <v>798</v>
      </c>
      <c r="Y90" s="845" t="s">
        <v>798</v>
      </c>
      <c r="Z90" s="845" t="s">
        <v>798</v>
      </c>
      <c r="AA90" s="845" t="s">
        <v>798</v>
      </c>
      <c r="AB90" s="845" t="s">
        <v>798</v>
      </c>
      <c r="AC90" s="845" t="s">
        <v>798</v>
      </c>
      <c r="AD90" s="845" t="s">
        <v>798</v>
      </c>
      <c r="AE90" s="845" t="s">
        <v>798</v>
      </c>
      <c r="AF90" s="845" t="s">
        <v>798</v>
      </c>
      <c r="AG90" s="845" t="s">
        <v>798</v>
      </c>
      <c r="AH90" s="845" t="s">
        <v>798</v>
      </c>
      <c r="AI90" s="845" t="s">
        <v>798</v>
      </c>
      <c r="AJ90" s="845" t="s">
        <v>798</v>
      </c>
      <c r="AK90" s="845" t="s">
        <v>798</v>
      </c>
      <c r="AL90" s="845" t="s">
        <v>798</v>
      </c>
      <c r="AM90" s="845" t="s">
        <v>798</v>
      </c>
      <c r="AN90" s="845" t="s">
        <v>798</v>
      </c>
      <c r="AO90" s="845" t="s">
        <v>798</v>
      </c>
      <c r="AP90" s="845" t="s">
        <v>798</v>
      </c>
      <c r="AQ90" s="845" t="s">
        <v>798</v>
      </c>
      <c r="AR90" s="845" t="s">
        <v>798</v>
      </c>
      <c r="AS90" s="845" t="s">
        <v>798</v>
      </c>
      <c r="AT90" s="845" t="s">
        <v>798</v>
      </c>
      <c r="AU90" s="845" t="s">
        <v>798</v>
      </c>
      <c r="AV90" s="845" t="s">
        <v>798</v>
      </c>
      <c r="AW90" s="845" t="s">
        <v>798</v>
      </c>
      <c r="AX90" s="845" t="s">
        <v>798</v>
      </c>
      <c r="AY90" s="845" t="s">
        <v>798</v>
      </c>
      <c r="AZ90" s="845" t="s">
        <v>798</v>
      </c>
      <c r="BA90" s="845" t="s">
        <v>798</v>
      </c>
      <c r="BB90" s="845" t="s">
        <v>798</v>
      </c>
      <c r="BC90" s="845" t="s">
        <v>798</v>
      </c>
      <c r="BD90" s="845" t="s">
        <v>798</v>
      </c>
      <c r="BE90" s="845" t="s">
        <v>798</v>
      </c>
      <c r="BF90" s="845" t="s">
        <v>798</v>
      </c>
      <c r="BG90" s="845" t="s">
        <v>798</v>
      </c>
      <c r="BH90" s="845" t="s">
        <v>798</v>
      </c>
      <c r="BI90" s="845" t="s">
        <v>798</v>
      </c>
      <c r="BJ90" s="845" t="s">
        <v>798</v>
      </c>
      <c r="BK90" s="845" t="s">
        <v>798</v>
      </c>
      <c r="BL90" s="845" t="s">
        <v>798</v>
      </c>
      <c r="BM90" s="845" t="s">
        <v>798</v>
      </c>
      <c r="BN90" s="845" t="s">
        <v>798</v>
      </c>
      <c r="BO90" s="845" t="s">
        <v>798</v>
      </c>
      <c r="BP90" s="845" t="s">
        <v>798</v>
      </c>
      <c r="BQ90" s="845" t="s">
        <v>798</v>
      </c>
      <c r="BR90" s="845" t="s">
        <v>798</v>
      </c>
      <c r="BS90" s="845" t="s">
        <v>798</v>
      </c>
      <c r="BT90" s="845" t="s">
        <v>798</v>
      </c>
      <c r="BU90" s="845" t="s">
        <v>798</v>
      </c>
      <c r="BV90" s="845" t="s">
        <v>798</v>
      </c>
      <c r="BW90" s="845" t="s">
        <v>798</v>
      </c>
      <c r="BX90" s="845" t="s">
        <v>798</v>
      </c>
      <c r="BY90" s="845" t="s">
        <v>798</v>
      </c>
      <c r="BZ90" s="845" t="s">
        <v>798</v>
      </c>
      <c r="CA90" s="845" t="s">
        <v>798</v>
      </c>
      <c r="CB90" s="845" t="s">
        <v>798</v>
      </c>
      <c r="CC90" s="845" t="s">
        <v>798</v>
      </c>
      <c r="CD90" s="845" t="s">
        <v>798</v>
      </c>
      <c r="CE90" s="845" t="s">
        <v>798</v>
      </c>
      <c r="CF90" s="845" t="s">
        <v>798</v>
      </c>
      <c r="CG90" s="845" t="s">
        <v>798</v>
      </c>
      <c r="CH90" s="845" t="s">
        <v>798</v>
      </c>
      <c r="CI90" s="845" t="s">
        <v>798</v>
      </c>
      <c r="CJ90" s="845" t="s">
        <v>798</v>
      </c>
      <c r="CK90" s="845" t="s">
        <v>798</v>
      </c>
      <c r="CL90" s="845" t="s">
        <v>798</v>
      </c>
      <c r="CM90" s="845" t="s">
        <v>798</v>
      </c>
      <c r="CN90" s="845" t="s">
        <v>798</v>
      </c>
      <c r="CO90" s="845" t="s">
        <v>798</v>
      </c>
      <c r="CP90" s="845" t="s">
        <v>798</v>
      </c>
      <c r="CQ90" s="845" t="s">
        <v>798</v>
      </c>
      <c r="CR90" s="845" t="s">
        <v>798</v>
      </c>
      <c r="CS90" s="845" t="s">
        <v>798</v>
      </c>
      <c r="CT90" s="845" t="s">
        <v>798</v>
      </c>
      <c r="CU90" s="845" t="s">
        <v>798</v>
      </c>
      <c r="CV90" s="845" t="s">
        <v>798</v>
      </c>
      <c r="CW90" s="845" t="s">
        <v>798</v>
      </c>
      <c r="CX90" s="845" t="s">
        <v>798</v>
      </c>
      <c r="CY90" s="845" t="s">
        <v>798</v>
      </c>
      <c r="CZ90" s="845" t="s">
        <v>798</v>
      </c>
      <c r="DA90" s="845" t="s">
        <v>798</v>
      </c>
      <c r="DB90" s="845" t="s">
        <v>798</v>
      </c>
      <c r="DC90" s="845" t="s">
        <v>798</v>
      </c>
      <c r="DD90" s="845" t="s">
        <v>798</v>
      </c>
      <c r="DE90" s="845" t="s">
        <v>798</v>
      </c>
      <c r="DF90" s="845" t="s">
        <v>798</v>
      </c>
      <c r="DG90" s="845" t="s">
        <v>798</v>
      </c>
      <c r="DH90" s="845" t="s">
        <v>798</v>
      </c>
      <c r="DI90" s="845" t="s">
        <v>798</v>
      </c>
      <c r="DJ90" s="845" t="s">
        <v>798</v>
      </c>
      <c r="DK90" s="845" t="s">
        <v>798</v>
      </c>
      <c r="DL90" s="845" t="s">
        <v>798</v>
      </c>
      <c r="DM90" s="845" t="s">
        <v>798</v>
      </c>
      <c r="DN90" s="845" t="s">
        <v>798</v>
      </c>
      <c r="DO90" s="845" t="s">
        <v>798</v>
      </c>
      <c r="DP90" s="845" t="s">
        <v>798</v>
      </c>
      <c r="DQ90" s="845" t="s">
        <v>798</v>
      </c>
      <c r="DR90" s="845" t="s">
        <v>798</v>
      </c>
      <c r="DS90" s="845" t="s">
        <v>798</v>
      </c>
      <c r="DT90" s="845" t="s">
        <v>798</v>
      </c>
      <c r="DU90" s="845" t="s">
        <v>798</v>
      </c>
      <c r="DV90" s="845" t="s">
        <v>798</v>
      </c>
      <c r="DW90" s="845" t="s">
        <v>798</v>
      </c>
      <c r="DX90" s="845" t="s">
        <v>798</v>
      </c>
      <c r="DY90" s="845" t="s">
        <v>798</v>
      </c>
      <c r="DZ90" s="845" t="s">
        <v>798</v>
      </c>
      <c r="EA90" s="845" t="s">
        <v>798</v>
      </c>
      <c r="EB90" s="845" t="s">
        <v>798</v>
      </c>
      <c r="EC90" s="845" t="s">
        <v>798</v>
      </c>
      <c r="ED90" s="845" t="s">
        <v>798</v>
      </c>
      <c r="EE90" s="845" t="s">
        <v>798</v>
      </c>
      <c r="EF90" s="845" t="s">
        <v>798</v>
      </c>
    </row>
    <row r="91" spans="1:136" x14ac:dyDescent="0.2">
      <c r="A91" s="845">
        <v>87</v>
      </c>
      <c r="B91" s="845">
        <v>3</v>
      </c>
      <c r="C91" s="845" t="s">
        <v>798</v>
      </c>
      <c r="D91" s="845" t="s">
        <v>798</v>
      </c>
      <c r="E91" s="845" t="s">
        <v>798</v>
      </c>
      <c r="F91" s="845" t="s">
        <v>798</v>
      </c>
      <c r="G91" s="845" t="s">
        <v>798</v>
      </c>
      <c r="H91" s="845" t="s">
        <v>798</v>
      </c>
      <c r="I91" s="845" t="s">
        <v>798</v>
      </c>
      <c r="J91" s="845" t="s">
        <v>798</v>
      </c>
      <c r="K91" s="845" t="s">
        <v>798</v>
      </c>
      <c r="L91" s="845" t="s">
        <v>798</v>
      </c>
      <c r="M91" s="845" t="s">
        <v>798</v>
      </c>
      <c r="N91" s="845" t="s">
        <v>798</v>
      </c>
      <c r="O91" s="845" t="s">
        <v>798</v>
      </c>
      <c r="P91" s="845" t="s">
        <v>798</v>
      </c>
      <c r="Q91" s="845" t="s">
        <v>798</v>
      </c>
      <c r="R91" s="845" t="s">
        <v>798</v>
      </c>
      <c r="S91" s="845" t="s">
        <v>798</v>
      </c>
      <c r="T91" s="845" t="s">
        <v>798</v>
      </c>
      <c r="U91" s="845" t="s">
        <v>798</v>
      </c>
      <c r="V91" s="845" t="s">
        <v>798</v>
      </c>
      <c r="W91" s="845" t="s">
        <v>798</v>
      </c>
      <c r="X91" s="845" t="s">
        <v>798</v>
      </c>
      <c r="Y91" s="845" t="s">
        <v>798</v>
      </c>
      <c r="Z91" s="845" t="s">
        <v>798</v>
      </c>
      <c r="AA91" s="845" t="s">
        <v>798</v>
      </c>
      <c r="AB91" s="845" t="s">
        <v>798</v>
      </c>
      <c r="AC91" s="845" t="s">
        <v>798</v>
      </c>
      <c r="AD91" s="845" t="s">
        <v>798</v>
      </c>
      <c r="AE91" s="845" t="s">
        <v>798</v>
      </c>
      <c r="AF91" s="845" t="s">
        <v>798</v>
      </c>
      <c r="AG91" s="845" t="s">
        <v>798</v>
      </c>
      <c r="AH91" s="845" t="s">
        <v>798</v>
      </c>
      <c r="AI91" s="845" t="s">
        <v>798</v>
      </c>
      <c r="AJ91" s="845" t="s">
        <v>798</v>
      </c>
      <c r="AK91" s="845" t="s">
        <v>798</v>
      </c>
      <c r="AL91" s="845" t="s">
        <v>798</v>
      </c>
      <c r="AM91" s="845" t="s">
        <v>798</v>
      </c>
      <c r="AN91" s="845" t="s">
        <v>798</v>
      </c>
      <c r="AO91" s="845" t="s">
        <v>798</v>
      </c>
      <c r="AP91" s="845" t="s">
        <v>798</v>
      </c>
      <c r="AQ91" s="845" t="s">
        <v>798</v>
      </c>
      <c r="AR91" s="845" t="s">
        <v>798</v>
      </c>
      <c r="AS91" s="845" t="s">
        <v>798</v>
      </c>
      <c r="AT91" s="845" t="s">
        <v>798</v>
      </c>
      <c r="AU91" s="845" t="s">
        <v>798</v>
      </c>
      <c r="AV91" s="845" t="s">
        <v>798</v>
      </c>
      <c r="AW91" s="845" t="s">
        <v>798</v>
      </c>
      <c r="AX91" s="845" t="s">
        <v>798</v>
      </c>
      <c r="AY91" s="845" t="s">
        <v>798</v>
      </c>
      <c r="AZ91" s="845" t="s">
        <v>798</v>
      </c>
      <c r="BA91" s="845" t="s">
        <v>798</v>
      </c>
      <c r="BB91" s="845" t="s">
        <v>798</v>
      </c>
      <c r="BC91" s="845" t="s">
        <v>798</v>
      </c>
      <c r="BD91" s="845" t="s">
        <v>798</v>
      </c>
      <c r="BE91" s="845" t="s">
        <v>798</v>
      </c>
      <c r="BF91" s="845" t="s">
        <v>798</v>
      </c>
      <c r="BG91" s="845" t="s">
        <v>798</v>
      </c>
      <c r="BH91" s="845" t="s">
        <v>798</v>
      </c>
      <c r="BI91" s="845" t="s">
        <v>798</v>
      </c>
      <c r="BJ91" s="845" t="s">
        <v>798</v>
      </c>
      <c r="BK91" s="845" t="s">
        <v>798</v>
      </c>
      <c r="BL91" s="845" t="s">
        <v>798</v>
      </c>
      <c r="BM91" s="845" t="s">
        <v>798</v>
      </c>
      <c r="BN91" s="845" t="s">
        <v>798</v>
      </c>
      <c r="BO91" s="845" t="s">
        <v>798</v>
      </c>
      <c r="BP91" s="845" t="s">
        <v>798</v>
      </c>
      <c r="BQ91" s="845" t="s">
        <v>798</v>
      </c>
      <c r="BR91" s="845" t="s">
        <v>798</v>
      </c>
      <c r="BS91" s="845" t="s">
        <v>798</v>
      </c>
      <c r="BT91" s="845" t="s">
        <v>798</v>
      </c>
      <c r="BU91" s="845" t="s">
        <v>798</v>
      </c>
      <c r="BV91" s="845" t="s">
        <v>798</v>
      </c>
      <c r="BW91" s="845" t="s">
        <v>798</v>
      </c>
      <c r="BX91" s="845" t="s">
        <v>798</v>
      </c>
      <c r="BY91" s="845" t="s">
        <v>798</v>
      </c>
      <c r="BZ91" s="845" t="s">
        <v>798</v>
      </c>
      <c r="CA91" s="845" t="s">
        <v>798</v>
      </c>
      <c r="CB91" s="845" t="s">
        <v>798</v>
      </c>
      <c r="CC91" s="845" t="s">
        <v>798</v>
      </c>
      <c r="CD91" s="845" t="s">
        <v>798</v>
      </c>
      <c r="CE91" s="845" t="s">
        <v>798</v>
      </c>
      <c r="CF91" s="845" t="s">
        <v>798</v>
      </c>
      <c r="CG91" s="845" t="s">
        <v>798</v>
      </c>
      <c r="CH91" s="845" t="s">
        <v>798</v>
      </c>
      <c r="CI91" s="845" t="s">
        <v>798</v>
      </c>
      <c r="CJ91" s="845" t="s">
        <v>798</v>
      </c>
      <c r="CK91" s="845" t="s">
        <v>798</v>
      </c>
      <c r="CL91" s="845" t="s">
        <v>798</v>
      </c>
      <c r="CM91" s="845" t="s">
        <v>798</v>
      </c>
      <c r="CN91" s="845" t="s">
        <v>798</v>
      </c>
      <c r="CO91" s="845" t="s">
        <v>798</v>
      </c>
      <c r="CP91" s="845" t="s">
        <v>798</v>
      </c>
      <c r="CQ91" s="845" t="s">
        <v>798</v>
      </c>
      <c r="CR91" s="845" t="s">
        <v>798</v>
      </c>
      <c r="CS91" s="845" t="s">
        <v>798</v>
      </c>
      <c r="CT91" s="845" t="s">
        <v>798</v>
      </c>
      <c r="CU91" s="845" t="s">
        <v>798</v>
      </c>
      <c r="CV91" s="845" t="s">
        <v>798</v>
      </c>
      <c r="CW91" s="845" t="s">
        <v>798</v>
      </c>
      <c r="CX91" s="845" t="s">
        <v>798</v>
      </c>
      <c r="CY91" s="845" t="s">
        <v>798</v>
      </c>
      <c r="CZ91" s="845" t="s">
        <v>798</v>
      </c>
      <c r="DA91" s="845" t="s">
        <v>798</v>
      </c>
      <c r="DB91" s="845" t="s">
        <v>798</v>
      </c>
      <c r="DC91" s="845" t="s">
        <v>798</v>
      </c>
      <c r="DD91" s="845" t="s">
        <v>798</v>
      </c>
      <c r="DE91" s="845" t="s">
        <v>798</v>
      </c>
      <c r="DF91" s="845" t="s">
        <v>798</v>
      </c>
      <c r="DG91" s="845" t="s">
        <v>798</v>
      </c>
      <c r="DH91" s="845" t="s">
        <v>798</v>
      </c>
      <c r="DI91" s="845" t="s">
        <v>798</v>
      </c>
      <c r="DJ91" s="845" t="s">
        <v>798</v>
      </c>
      <c r="DK91" s="845" t="s">
        <v>798</v>
      </c>
      <c r="DL91" s="845" t="s">
        <v>798</v>
      </c>
      <c r="DM91" s="845" t="s">
        <v>798</v>
      </c>
      <c r="DN91" s="845" t="s">
        <v>798</v>
      </c>
      <c r="DO91" s="845" t="s">
        <v>798</v>
      </c>
      <c r="DP91" s="845" t="s">
        <v>798</v>
      </c>
      <c r="DQ91" s="845" t="s">
        <v>798</v>
      </c>
      <c r="DR91" s="845" t="s">
        <v>798</v>
      </c>
      <c r="DS91" s="845" t="s">
        <v>798</v>
      </c>
      <c r="DT91" s="845" t="s">
        <v>798</v>
      </c>
      <c r="DU91" s="845" t="s">
        <v>798</v>
      </c>
      <c r="DV91" s="845" t="s">
        <v>798</v>
      </c>
      <c r="DW91" s="845" t="s">
        <v>798</v>
      </c>
      <c r="DX91" s="845" t="s">
        <v>798</v>
      </c>
      <c r="DY91" s="845" t="s">
        <v>798</v>
      </c>
      <c r="DZ91" s="845" t="s">
        <v>798</v>
      </c>
      <c r="EA91" s="845" t="s">
        <v>798</v>
      </c>
      <c r="EB91" s="845" t="s">
        <v>798</v>
      </c>
      <c r="EC91" s="845" t="s">
        <v>798</v>
      </c>
      <c r="ED91" s="845" t="s">
        <v>798</v>
      </c>
      <c r="EE91" s="845" t="s">
        <v>798</v>
      </c>
      <c r="EF91" s="845" t="s">
        <v>798</v>
      </c>
    </row>
    <row r="92" spans="1:136" x14ac:dyDescent="0.2">
      <c r="A92" s="845">
        <v>88</v>
      </c>
      <c r="B92" s="845">
        <v>4</v>
      </c>
      <c r="C92" s="845" t="s">
        <v>798</v>
      </c>
      <c r="D92" s="845" t="s">
        <v>798</v>
      </c>
      <c r="E92" s="845" t="s">
        <v>798</v>
      </c>
      <c r="F92" s="845" t="s">
        <v>798</v>
      </c>
      <c r="G92" s="845" t="s">
        <v>798</v>
      </c>
      <c r="H92" s="845" t="s">
        <v>798</v>
      </c>
      <c r="I92" s="845" t="s">
        <v>798</v>
      </c>
      <c r="J92" s="845" t="s">
        <v>798</v>
      </c>
      <c r="K92" s="845" t="s">
        <v>798</v>
      </c>
      <c r="L92" s="845" t="s">
        <v>798</v>
      </c>
      <c r="M92" s="845" t="s">
        <v>798</v>
      </c>
      <c r="N92" s="845" t="s">
        <v>798</v>
      </c>
      <c r="O92" s="845" t="s">
        <v>798</v>
      </c>
      <c r="P92" s="845" t="s">
        <v>798</v>
      </c>
      <c r="Q92" s="845" t="s">
        <v>798</v>
      </c>
      <c r="R92" s="845" t="s">
        <v>798</v>
      </c>
      <c r="S92" s="845" t="s">
        <v>798</v>
      </c>
      <c r="T92" s="845" t="s">
        <v>798</v>
      </c>
      <c r="U92" s="845" t="s">
        <v>798</v>
      </c>
      <c r="V92" s="845" t="s">
        <v>798</v>
      </c>
      <c r="W92" s="845" t="s">
        <v>798</v>
      </c>
      <c r="X92" s="845" t="s">
        <v>798</v>
      </c>
      <c r="Y92" s="845" t="s">
        <v>798</v>
      </c>
      <c r="Z92" s="845" t="s">
        <v>798</v>
      </c>
      <c r="AA92" s="845" t="s">
        <v>798</v>
      </c>
      <c r="AB92" s="845" t="s">
        <v>798</v>
      </c>
      <c r="AC92" s="845" t="s">
        <v>798</v>
      </c>
      <c r="AD92" s="845" t="s">
        <v>798</v>
      </c>
      <c r="AE92" s="845" t="s">
        <v>798</v>
      </c>
      <c r="AF92" s="845" t="s">
        <v>798</v>
      </c>
      <c r="AG92" s="845" t="s">
        <v>798</v>
      </c>
      <c r="AH92" s="845" t="s">
        <v>798</v>
      </c>
      <c r="AI92" s="845" t="s">
        <v>798</v>
      </c>
      <c r="AJ92" s="845" t="s">
        <v>798</v>
      </c>
      <c r="AK92" s="845" t="s">
        <v>798</v>
      </c>
      <c r="AL92" s="845" t="s">
        <v>798</v>
      </c>
      <c r="AM92" s="845" t="s">
        <v>798</v>
      </c>
      <c r="AN92" s="845" t="s">
        <v>798</v>
      </c>
      <c r="AO92" s="845" t="s">
        <v>798</v>
      </c>
      <c r="AP92" s="845" t="s">
        <v>798</v>
      </c>
      <c r="AQ92" s="845" t="s">
        <v>798</v>
      </c>
      <c r="AR92" s="845" t="s">
        <v>798</v>
      </c>
      <c r="AS92" s="845" t="s">
        <v>798</v>
      </c>
      <c r="AT92" s="845" t="s">
        <v>798</v>
      </c>
      <c r="AU92" s="845" t="s">
        <v>798</v>
      </c>
      <c r="AV92" s="845" t="s">
        <v>798</v>
      </c>
      <c r="AW92" s="845" t="s">
        <v>798</v>
      </c>
      <c r="AX92" s="845" t="s">
        <v>798</v>
      </c>
      <c r="AY92" s="845" t="s">
        <v>798</v>
      </c>
      <c r="AZ92" s="845" t="s">
        <v>798</v>
      </c>
      <c r="BA92" s="845" t="s">
        <v>798</v>
      </c>
      <c r="BB92" s="845" t="s">
        <v>798</v>
      </c>
      <c r="BC92" s="845" t="s">
        <v>798</v>
      </c>
      <c r="BD92" s="845" t="s">
        <v>798</v>
      </c>
      <c r="BE92" s="845" t="s">
        <v>798</v>
      </c>
      <c r="BF92" s="845" t="s">
        <v>798</v>
      </c>
      <c r="BG92" s="845" t="s">
        <v>798</v>
      </c>
      <c r="BH92" s="845" t="s">
        <v>798</v>
      </c>
      <c r="BI92" s="845" t="s">
        <v>798</v>
      </c>
      <c r="BJ92" s="845" t="s">
        <v>798</v>
      </c>
      <c r="BK92" s="845" t="s">
        <v>798</v>
      </c>
      <c r="BL92" s="845" t="s">
        <v>798</v>
      </c>
      <c r="BM92" s="845" t="s">
        <v>798</v>
      </c>
      <c r="BN92" s="845" t="s">
        <v>798</v>
      </c>
      <c r="BO92" s="845" t="s">
        <v>798</v>
      </c>
      <c r="BP92" s="845" t="s">
        <v>798</v>
      </c>
      <c r="BQ92" s="845" t="s">
        <v>798</v>
      </c>
      <c r="BR92" s="845" t="s">
        <v>798</v>
      </c>
      <c r="BS92" s="845" t="s">
        <v>798</v>
      </c>
      <c r="BT92" s="845" t="s">
        <v>798</v>
      </c>
      <c r="BU92" s="845" t="s">
        <v>798</v>
      </c>
      <c r="BV92" s="845" t="s">
        <v>798</v>
      </c>
      <c r="BW92" s="845" t="s">
        <v>798</v>
      </c>
      <c r="BX92" s="845" t="s">
        <v>798</v>
      </c>
      <c r="BY92" s="845" t="s">
        <v>798</v>
      </c>
      <c r="BZ92" s="845" t="s">
        <v>798</v>
      </c>
      <c r="CA92" s="845" t="s">
        <v>798</v>
      </c>
      <c r="CB92" s="845" t="s">
        <v>798</v>
      </c>
      <c r="CC92" s="845" t="s">
        <v>798</v>
      </c>
      <c r="CD92" s="845" t="s">
        <v>798</v>
      </c>
      <c r="CE92" s="845" t="s">
        <v>798</v>
      </c>
      <c r="CF92" s="845" t="s">
        <v>798</v>
      </c>
      <c r="CG92" s="845" t="s">
        <v>798</v>
      </c>
      <c r="CH92" s="845" t="s">
        <v>798</v>
      </c>
      <c r="CI92" s="845" t="s">
        <v>798</v>
      </c>
      <c r="CJ92" s="845" t="s">
        <v>798</v>
      </c>
      <c r="CK92" s="845" t="s">
        <v>798</v>
      </c>
      <c r="CL92" s="845" t="s">
        <v>798</v>
      </c>
      <c r="CM92" s="845" t="s">
        <v>798</v>
      </c>
      <c r="CN92" s="845" t="s">
        <v>798</v>
      </c>
      <c r="CO92" s="845" t="s">
        <v>798</v>
      </c>
      <c r="CP92" s="845" t="s">
        <v>798</v>
      </c>
      <c r="CQ92" s="845" t="s">
        <v>798</v>
      </c>
      <c r="CR92" s="845" t="s">
        <v>798</v>
      </c>
      <c r="CS92" s="845" t="s">
        <v>798</v>
      </c>
      <c r="CT92" s="845" t="s">
        <v>798</v>
      </c>
      <c r="CU92" s="845" t="s">
        <v>798</v>
      </c>
      <c r="CV92" s="845" t="s">
        <v>798</v>
      </c>
      <c r="CW92" s="845" t="s">
        <v>798</v>
      </c>
      <c r="CX92" s="845" t="s">
        <v>798</v>
      </c>
      <c r="CY92" s="845" t="s">
        <v>798</v>
      </c>
      <c r="CZ92" s="845" t="s">
        <v>798</v>
      </c>
      <c r="DA92" s="845" t="s">
        <v>798</v>
      </c>
      <c r="DB92" s="845" t="s">
        <v>798</v>
      </c>
      <c r="DC92" s="845" t="s">
        <v>798</v>
      </c>
      <c r="DD92" s="845" t="s">
        <v>798</v>
      </c>
      <c r="DE92" s="845" t="s">
        <v>798</v>
      </c>
      <c r="DF92" s="845" t="s">
        <v>798</v>
      </c>
      <c r="DG92" s="845" t="s">
        <v>798</v>
      </c>
      <c r="DH92" s="845" t="s">
        <v>798</v>
      </c>
      <c r="DI92" s="845" t="s">
        <v>798</v>
      </c>
      <c r="DJ92" s="845" t="s">
        <v>798</v>
      </c>
      <c r="DK92" s="845" t="s">
        <v>798</v>
      </c>
      <c r="DL92" s="845" t="s">
        <v>798</v>
      </c>
      <c r="DM92" s="845" t="s">
        <v>798</v>
      </c>
      <c r="DN92" s="845" t="s">
        <v>798</v>
      </c>
      <c r="DO92" s="845" t="s">
        <v>798</v>
      </c>
      <c r="DP92" s="845" t="s">
        <v>798</v>
      </c>
      <c r="DQ92" s="845" t="s">
        <v>798</v>
      </c>
      <c r="DR92" s="845" t="s">
        <v>798</v>
      </c>
      <c r="DS92" s="845" t="s">
        <v>798</v>
      </c>
      <c r="DT92" s="845" t="s">
        <v>798</v>
      </c>
      <c r="DU92" s="845" t="s">
        <v>798</v>
      </c>
      <c r="DV92" s="845" t="s">
        <v>798</v>
      </c>
      <c r="DW92" s="845" t="s">
        <v>798</v>
      </c>
      <c r="DX92" s="845" t="s">
        <v>798</v>
      </c>
      <c r="DY92" s="845" t="s">
        <v>798</v>
      </c>
      <c r="DZ92" s="845" t="s">
        <v>798</v>
      </c>
      <c r="EA92" s="845" t="s">
        <v>798</v>
      </c>
      <c r="EB92" s="845" t="s">
        <v>798</v>
      </c>
      <c r="EC92" s="845" t="s">
        <v>798</v>
      </c>
      <c r="ED92" s="845" t="s">
        <v>798</v>
      </c>
      <c r="EE92" s="845" t="s">
        <v>798</v>
      </c>
      <c r="EF92" s="845" t="s">
        <v>798</v>
      </c>
    </row>
    <row r="93" spans="1:136" x14ac:dyDescent="0.2">
      <c r="A93" s="845">
        <v>89</v>
      </c>
      <c r="B93" s="845">
        <v>5</v>
      </c>
      <c r="C93" s="845" t="s">
        <v>798</v>
      </c>
      <c r="D93" s="845" t="s">
        <v>798</v>
      </c>
      <c r="E93" s="845" t="s">
        <v>798</v>
      </c>
      <c r="F93" s="845" t="s">
        <v>798</v>
      </c>
      <c r="G93" s="845" t="s">
        <v>798</v>
      </c>
      <c r="H93" s="845" t="s">
        <v>798</v>
      </c>
      <c r="I93" s="845" t="s">
        <v>798</v>
      </c>
      <c r="J93" s="845" t="s">
        <v>798</v>
      </c>
      <c r="K93" s="845" t="s">
        <v>798</v>
      </c>
      <c r="L93" s="845" t="s">
        <v>798</v>
      </c>
      <c r="M93" s="845" t="s">
        <v>798</v>
      </c>
      <c r="N93" s="845" t="s">
        <v>798</v>
      </c>
      <c r="O93" s="845" t="s">
        <v>798</v>
      </c>
      <c r="P93" s="845" t="s">
        <v>798</v>
      </c>
      <c r="Q93" s="845" t="s">
        <v>798</v>
      </c>
      <c r="R93" s="845" t="s">
        <v>798</v>
      </c>
      <c r="S93" s="845" t="s">
        <v>798</v>
      </c>
      <c r="T93" s="845" t="s">
        <v>798</v>
      </c>
      <c r="U93" s="845" t="s">
        <v>798</v>
      </c>
      <c r="V93" s="845" t="s">
        <v>798</v>
      </c>
      <c r="W93" s="845" t="s">
        <v>798</v>
      </c>
      <c r="X93" s="845" t="s">
        <v>798</v>
      </c>
      <c r="Y93" s="845" t="s">
        <v>798</v>
      </c>
      <c r="Z93" s="845" t="s">
        <v>798</v>
      </c>
      <c r="AA93" s="845" t="s">
        <v>798</v>
      </c>
      <c r="AB93" s="845" t="s">
        <v>798</v>
      </c>
      <c r="AC93" s="845" t="s">
        <v>798</v>
      </c>
      <c r="AD93" s="845" t="s">
        <v>798</v>
      </c>
      <c r="AE93" s="845" t="s">
        <v>798</v>
      </c>
      <c r="AF93" s="845" t="s">
        <v>798</v>
      </c>
      <c r="AG93" s="845" t="s">
        <v>798</v>
      </c>
      <c r="AH93" s="845" t="s">
        <v>798</v>
      </c>
      <c r="AI93" s="845" t="s">
        <v>798</v>
      </c>
      <c r="AJ93" s="845" t="s">
        <v>798</v>
      </c>
      <c r="AK93" s="845" t="s">
        <v>798</v>
      </c>
      <c r="AL93" s="845" t="s">
        <v>798</v>
      </c>
      <c r="AM93" s="845" t="s">
        <v>798</v>
      </c>
      <c r="AN93" s="845" t="s">
        <v>798</v>
      </c>
      <c r="AO93" s="845" t="s">
        <v>798</v>
      </c>
      <c r="AP93" s="845" t="s">
        <v>798</v>
      </c>
      <c r="AQ93" s="845" t="s">
        <v>798</v>
      </c>
      <c r="AR93" s="845" t="s">
        <v>798</v>
      </c>
      <c r="AS93" s="845" t="s">
        <v>798</v>
      </c>
      <c r="AT93" s="845" t="s">
        <v>798</v>
      </c>
      <c r="AU93" s="845" t="s">
        <v>798</v>
      </c>
      <c r="AV93" s="845" t="s">
        <v>798</v>
      </c>
      <c r="AW93" s="845" t="s">
        <v>798</v>
      </c>
      <c r="AX93" s="845" t="s">
        <v>798</v>
      </c>
      <c r="AY93" s="845" t="s">
        <v>798</v>
      </c>
      <c r="AZ93" s="845" t="s">
        <v>798</v>
      </c>
      <c r="BA93" s="845" t="s">
        <v>798</v>
      </c>
      <c r="BB93" s="845" t="s">
        <v>798</v>
      </c>
      <c r="BC93" s="845" t="s">
        <v>798</v>
      </c>
      <c r="BD93" s="845" t="s">
        <v>798</v>
      </c>
      <c r="BE93" s="845" t="s">
        <v>798</v>
      </c>
      <c r="BF93" s="845" t="s">
        <v>798</v>
      </c>
      <c r="BG93" s="845" t="s">
        <v>798</v>
      </c>
      <c r="BH93" s="845" t="s">
        <v>798</v>
      </c>
      <c r="BI93" s="845" t="s">
        <v>798</v>
      </c>
      <c r="BJ93" s="845" t="s">
        <v>798</v>
      </c>
      <c r="BK93" s="845" t="s">
        <v>798</v>
      </c>
      <c r="BL93" s="845" t="s">
        <v>798</v>
      </c>
      <c r="BM93" s="845" t="s">
        <v>798</v>
      </c>
      <c r="BN93" s="845" t="s">
        <v>798</v>
      </c>
      <c r="BO93" s="845" t="s">
        <v>798</v>
      </c>
      <c r="BP93" s="845" t="s">
        <v>798</v>
      </c>
      <c r="BQ93" s="845" t="s">
        <v>798</v>
      </c>
      <c r="BR93" s="845" t="s">
        <v>798</v>
      </c>
      <c r="BS93" s="845" t="s">
        <v>798</v>
      </c>
      <c r="BT93" s="845" t="s">
        <v>798</v>
      </c>
      <c r="BU93" s="845" t="s">
        <v>798</v>
      </c>
      <c r="BV93" s="845" t="s">
        <v>798</v>
      </c>
      <c r="BW93" s="845" t="s">
        <v>798</v>
      </c>
      <c r="BX93" s="845" t="s">
        <v>798</v>
      </c>
      <c r="BY93" s="845" t="s">
        <v>798</v>
      </c>
      <c r="BZ93" s="845" t="s">
        <v>798</v>
      </c>
      <c r="CA93" s="845" t="s">
        <v>798</v>
      </c>
      <c r="CB93" s="845" t="s">
        <v>798</v>
      </c>
      <c r="CC93" s="845" t="s">
        <v>798</v>
      </c>
      <c r="CD93" s="845" t="s">
        <v>798</v>
      </c>
      <c r="CE93" s="845" t="s">
        <v>798</v>
      </c>
      <c r="CF93" s="845" t="s">
        <v>798</v>
      </c>
      <c r="CG93" s="845" t="s">
        <v>798</v>
      </c>
      <c r="CH93" s="845" t="s">
        <v>798</v>
      </c>
      <c r="CI93" s="845" t="s">
        <v>798</v>
      </c>
      <c r="CJ93" s="845" t="s">
        <v>798</v>
      </c>
      <c r="CK93" s="845" t="s">
        <v>798</v>
      </c>
      <c r="CL93" s="845" t="s">
        <v>798</v>
      </c>
      <c r="CM93" s="845" t="s">
        <v>798</v>
      </c>
      <c r="CN93" s="845" t="s">
        <v>798</v>
      </c>
      <c r="CO93" s="845" t="s">
        <v>798</v>
      </c>
      <c r="CP93" s="845" t="s">
        <v>798</v>
      </c>
      <c r="CQ93" s="845" t="s">
        <v>798</v>
      </c>
      <c r="CR93" s="845" t="s">
        <v>798</v>
      </c>
      <c r="CS93" s="845" t="s">
        <v>798</v>
      </c>
      <c r="CT93" s="845" t="s">
        <v>798</v>
      </c>
      <c r="CU93" s="845" t="s">
        <v>798</v>
      </c>
      <c r="CV93" s="845" t="s">
        <v>798</v>
      </c>
      <c r="CW93" s="845" t="s">
        <v>798</v>
      </c>
      <c r="CX93" s="845" t="s">
        <v>798</v>
      </c>
      <c r="CY93" s="845" t="s">
        <v>798</v>
      </c>
      <c r="CZ93" s="845" t="s">
        <v>798</v>
      </c>
      <c r="DA93" s="845" t="s">
        <v>798</v>
      </c>
      <c r="DB93" s="845" t="s">
        <v>798</v>
      </c>
      <c r="DC93" s="845" t="s">
        <v>798</v>
      </c>
      <c r="DD93" s="845" t="s">
        <v>798</v>
      </c>
      <c r="DE93" s="845" t="s">
        <v>798</v>
      </c>
      <c r="DF93" s="845" t="s">
        <v>798</v>
      </c>
      <c r="DG93" s="845" t="s">
        <v>798</v>
      </c>
      <c r="DH93" s="845" t="s">
        <v>798</v>
      </c>
      <c r="DI93" s="845" t="s">
        <v>798</v>
      </c>
      <c r="DJ93" s="845" t="s">
        <v>798</v>
      </c>
      <c r="DK93" s="845" t="s">
        <v>798</v>
      </c>
      <c r="DL93" s="845" t="s">
        <v>798</v>
      </c>
      <c r="DM93" s="845" t="s">
        <v>798</v>
      </c>
      <c r="DN93" s="845" t="s">
        <v>798</v>
      </c>
      <c r="DO93" s="845" t="s">
        <v>798</v>
      </c>
      <c r="DP93" s="845" t="s">
        <v>798</v>
      </c>
      <c r="DQ93" s="845" t="s">
        <v>798</v>
      </c>
      <c r="DR93" s="845" t="s">
        <v>798</v>
      </c>
      <c r="DS93" s="845" t="s">
        <v>798</v>
      </c>
      <c r="DT93" s="845" t="s">
        <v>798</v>
      </c>
      <c r="DU93" s="845" t="s">
        <v>798</v>
      </c>
      <c r="DV93" s="845" t="s">
        <v>798</v>
      </c>
      <c r="DW93" s="845" t="s">
        <v>798</v>
      </c>
      <c r="DX93" s="845" t="s">
        <v>798</v>
      </c>
      <c r="DY93" s="845" t="s">
        <v>798</v>
      </c>
      <c r="DZ93" s="845" t="s">
        <v>798</v>
      </c>
      <c r="EA93" s="845" t="s">
        <v>798</v>
      </c>
      <c r="EB93" s="845" t="s">
        <v>798</v>
      </c>
      <c r="EC93" s="845" t="s">
        <v>798</v>
      </c>
      <c r="ED93" s="845" t="s">
        <v>798</v>
      </c>
      <c r="EE93" s="845" t="s">
        <v>798</v>
      </c>
      <c r="EF93" s="845" t="s">
        <v>798</v>
      </c>
    </row>
    <row r="94" spans="1:136" x14ac:dyDescent="0.2">
      <c r="A94" s="845">
        <v>90</v>
      </c>
      <c r="B94" s="845">
        <v>6</v>
      </c>
      <c r="C94" s="845" t="s">
        <v>798</v>
      </c>
      <c r="D94" s="845" t="s">
        <v>798</v>
      </c>
      <c r="E94" s="845" t="s">
        <v>798</v>
      </c>
      <c r="F94" s="845" t="s">
        <v>798</v>
      </c>
      <c r="G94" s="845" t="s">
        <v>798</v>
      </c>
      <c r="H94" s="845" t="s">
        <v>798</v>
      </c>
      <c r="I94" s="845" t="s">
        <v>798</v>
      </c>
      <c r="J94" s="845" t="s">
        <v>798</v>
      </c>
      <c r="K94" s="845" t="s">
        <v>798</v>
      </c>
      <c r="L94" s="845" t="s">
        <v>798</v>
      </c>
      <c r="M94" s="845" t="s">
        <v>798</v>
      </c>
      <c r="N94" s="845" t="s">
        <v>798</v>
      </c>
      <c r="O94" s="845" t="s">
        <v>798</v>
      </c>
      <c r="P94" s="845" t="s">
        <v>798</v>
      </c>
      <c r="Q94" s="845" t="s">
        <v>798</v>
      </c>
      <c r="R94" s="845" t="s">
        <v>798</v>
      </c>
      <c r="S94" s="845" t="s">
        <v>798</v>
      </c>
      <c r="T94" s="845" t="s">
        <v>798</v>
      </c>
      <c r="U94" s="845" t="s">
        <v>798</v>
      </c>
      <c r="V94" s="845" t="s">
        <v>798</v>
      </c>
      <c r="W94" s="845" t="s">
        <v>798</v>
      </c>
      <c r="X94" s="845" t="s">
        <v>798</v>
      </c>
      <c r="Y94" s="845" t="s">
        <v>798</v>
      </c>
      <c r="Z94" s="845" t="s">
        <v>798</v>
      </c>
      <c r="AA94" s="845" t="s">
        <v>798</v>
      </c>
      <c r="AB94" s="845" t="s">
        <v>798</v>
      </c>
      <c r="AC94" s="845" t="s">
        <v>798</v>
      </c>
      <c r="AD94" s="845" t="s">
        <v>798</v>
      </c>
      <c r="AE94" s="845" t="s">
        <v>798</v>
      </c>
      <c r="AF94" s="845" t="s">
        <v>798</v>
      </c>
      <c r="AG94" s="845" t="s">
        <v>798</v>
      </c>
      <c r="AH94" s="845" t="s">
        <v>798</v>
      </c>
      <c r="AI94" s="845" t="s">
        <v>798</v>
      </c>
      <c r="AJ94" s="845" t="s">
        <v>798</v>
      </c>
      <c r="AK94" s="845" t="s">
        <v>798</v>
      </c>
      <c r="AL94" s="845" t="s">
        <v>798</v>
      </c>
      <c r="AM94" s="845" t="s">
        <v>798</v>
      </c>
      <c r="AN94" s="845" t="s">
        <v>798</v>
      </c>
      <c r="AO94" s="845" t="s">
        <v>798</v>
      </c>
      <c r="AP94" s="845" t="s">
        <v>798</v>
      </c>
      <c r="AQ94" s="845" t="s">
        <v>798</v>
      </c>
      <c r="AR94" s="845" t="s">
        <v>798</v>
      </c>
      <c r="AS94" s="845" t="s">
        <v>798</v>
      </c>
      <c r="AT94" s="845" t="s">
        <v>798</v>
      </c>
      <c r="AU94" s="845" t="s">
        <v>798</v>
      </c>
      <c r="AV94" s="845" t="s">
        <v>798</v>
      </c>
      <c r="AW94" s="845" t="s">
        <v>798</v>
      </c>
      <c r="AX94" s="845" t="s">
        <v>798</v>
      </c>
      <c r="AY94" s="845" t="s">
        <v>798</v>
      </c>
      <c r="AZ94" s="845" t="s">
        <v>798</v>
      </c>
      <c r="BA94" s="845" t="s">
        <v>798</v>
      </c>
      <c r="BB94" s="845" t="s">
        <v>798</v>
      </c>
      <c r="BC94" s="845" t="s">
        <v>798</v>
      </c>
      <c r="BD94" s="845" t="s">
        <v>798</v>
      </c>
      <c r="BE94" s="845" t="s">
        <v>798</v>
      </c>
      <c r="BF94" s="845" t="s">
        <v>798</v>
      </c>
      <c r="BG94" s="845" t="s">
        <v>798</v>
      </c>
      <c r="BH94" s="845" t="s">
        <v>798</v>
      </c>
      <c r="BI94" s="845" t="s">
        <v>798</v>
      </c>
      <c r="BJ94" s="845" t="s">
        <v>798</v>
      </c>
      <c r="BK94" s="845" t="s">
        <v>798</v>
      </c>
      <c r="BL94" s="845" t="s">
        <v>798</v>
      </c>
      <c r="BM94" s="845" t="s">
        <v>798</v>
      </c>
      <c r="BN94" s="845" t="s">
        <v>798</v>
      </c>
      <c r="BO94" s="845" t="s">
        <v>798</v>
      </c>
      <c r="BP94" s="845" t="s">
        <v>798</v>
      </c>
      <c r="BQ94" s="845" t="s">
        <v>798</v>
      </c>
      <c r="BR94" s="845" t="s">
        <v>798</v>
      </c>
      <c r="BS94" s="845" t="s">
        <v>798</v>
      </c>
      <c r="BT94" s="845" t="s">
        <v>798</v>
      </c>
      <c r="BU94" s="845" t="s">
        <v>798</v>
      </c>
      <c r="BV94" s="845" t="s">
        <v>798</v>
      </c>
      <c r="BW94" s="845" t="s">
        <v>798</v>
      </c>
      <c r="BX94" s="845" t="s">
        <v>798</v>
      </c>
      <c r="BY94" s="845" t="s">
        <v>798</v>
      </c>
      <c r="BZ94" s="845" t="s">
        <v>798</v>
      </c>
      <c r="CA94" s="845" t="s">
        <v>798</v>
      </c>
      <c r="CB94" s="845" t="s">
        <v>798</v>
      </c>
      <c r="CC94" s="845" t="s">
        <v>798</v>
      </c>
      <c r="CD94" s="845" t="s">
        <v>798</v>
      </c>
      <c r="CE94" s="845" t="s">
        <v>798</v>
      </c>
      <c r="CF94" s="845" t="s">
        <v>798</v>
      </c>
      <c r="CG94" s="845" t="s">
        <v>798</v>
      </c>
      <c r="CH94" s="845" t="s">
        <v>798</v>
      </c>
      <c r="CI94" s="845" t="s">
        <v>798</v>
      </c>
      <c r="CJ94" s="845" t="s">
        <v>798</v>
      </c>
      <c r="CK94" s="845" t="s">
        <v>798</v>
      </c>
      <c r="CL94" s="845" t="s">
        <v>798</v>
      </c>
      <c r="CM94" s="845" t="s">
        <v>798</v>
      </c>
      <c r="CN94" s="845" t="s">
        <v>798</v>
      </c>
      <c r="CO94" s="845" t="s">
        <v>798</v>
      </c>
      <c r="CP94" s="845" t="s">
        <v>798</v>
      </c>
      <c r="CQ94" s="845" t="s">
        <v>798</v>
      </c>
      <c r="CR94" s="845" t="s">
        <v>798</v>
      </c>
      <c r="CS94" s="845" t="s">
        <v>798</v>
      </c>
      <c r="CT94" s="845" t="s">
        <v>798</v>
      </c>
      <c r="CU94" s="845" t="s">
        <v>798</v>
      </c>
      <c r="CV94" s="845" t="s">
        <v>798</v>
      </c>
      <c r="CW94" s="845" t="s">
        <v>798</v>
      </c>
      <c r="CX94" s="845" t="s">
        <v>798</v>
      </c>
      <c r="CY94" s="845" t="s">
        <v>798</v>
      </c>
      <c r="CZ94" s="845" t="s">
        <v>798</v>
      </c>
      <c r="DA94" s="845" t="s">
        <v>798</v>
      </c>
      <c r="DB94" s="845" t="s">
        <v>798</v>
      </c>
      <c r="DC94" s="845" t="s">
        <v>798</v>
      </c>
      <c r="DD94" s="845" t="s">
        <v>798</v>
      </c>
      <c r="DE94" s="845" t="s">
        <v>798</v>
      </c>
      <c r="DF94" s="845" t="s">
        <v>798</v>
      </c>
      <c r="DG94" s="845" t="s">
        <v>798</v>
      </c>
      <c r="DH94" s="845" t="s">
        <v>798</v>
      </c>
      <c r="DI94" s="845" t="s">
        <v>798</v>
      </c>
      <c r="DJ94" s="845" t="s">
        <v>798</v>
      </c>
      <c r="DK94" s="845" t="s">
        <v>798</v>
      </c>
      <c r="DL94" s="845" t="s">
        <v>798</v>
      </c>
      <c r="DM94" s="845" t="s">
        <v>798</v>
      </c>
      <c r="DN94" s="845" t="s">
        <v>798</v>
      </c>
      <c r="DO94" s="845" t="s">
        <v>798</v>
      </c>
      <c r="DP94" s="845" t="s">
        <v>798</v>
      </c>
      <c r="DQ94" s="845" t="s">
        <v>798</v>
      </c>
      <c r="DR94" s="845" t="s">
        <v>798</v>
      </c>
      <c r="DS94" s="845" t="s">
        <v>798</v>
      </c>
      <c r="DT94" s="845" t="s">
        <v>798</v>
      </c>
      <c r="DU94" s="845" t="s">
        <v>798</v>
      </c>
      <c r="DV94" s="845" t="s">
        <v>798</v>
      </c>
      <c r="DW94" s="845" t="s">
        <v>798</v>
      </c>
      <c r="DX94" s="845" t="s">
        <v>798</v>
      </c>
      <c r="DY94" s="845" t="s">
        <v>798</v>
      </c>
      <c r="DZ94" s="845" t="s">
        <v>798</v>
      </c>
      <c r="EA94" s="845" t="s">
        <v>798</v>
      </c>
      <c r="EB94" s="845" t="s">
        <v>798</v>
      </c>
      <c r="EC94" s="845" t="s">
        <v>798</v>
      </c>
      <c r="ED94" s="845" t="s">
        <v>798</v>
      </c>
      <c r="EE94" s="845" t="s">
        <v>798</v>
      </c>
      <c r="EF94" s="845" t="s">
        <v>798</v>
      </c>
    </row>
    <row r="95" spans="1:136" x14ac:dyDescent="0.2">
      <c r="A95" s="845">
        <v>91</v>
      </c>
      <c r="B95" s="845">
        <v>7</v>
      </c>
      <c r="C95" s="845" t="s">
        <v>798</v>
      </c>
      <c r="D95" s="845" t="s">
        <v>798</v>
      </c>
      <c r="E95" s="845" t="s">
        <v>798</v>
      </c>
      <c r="F95" s="845" t="s">
        <v>798</v>
      </c>
      <c r="G95" s="845" t="s">
        <v>798</v>
      </c>
      <c r="H95" s="845" t="s">
        <v>798</v>
      </c>
      <c r="I95" s="845" t="s">
        <v>798</v>
      </c>
      <c r="J95" s="845" t="s">
        <v>798</v>
      </c>
      <c r="K95" s="845" t="s">
        <v>798</v>
      </c>
      <c r="L95" s="845" t="s">
        <v>798</v>
      </c>
      <c r="M95" s="845" t="s">
        <v>798</v>
      </c>
      <c r="N95" s="845" t="s">
        <v>798</v>
      </c>
      <c r="O95" s="845" t="s">
        <v>798</v>
      </c>
      <c r="P95" s="845" t="s">
        <v>798</v>
      </c>
      <c r="Q95" s="845" t="s">
        <v>798</v>
      </c>
      <c r="R95" s="845" t="s">
        <v>798</v>
      </c>
      <c r="S95" s="845" t="s">
        <v>798</v>
      </c>
      <c r="T95" s="845" t="s">
        <v>798</v>
      </c>
      <c r="U95" s="845" t="s">
        <v>798</v>
      </c>
      <c r="V95" s="845" t="s">
        <v>798</v>
      </c>
      <c r="W95" s="845" t="s">
        <v>798</v>
      </c>
      <c r="X95" s="845" t="s">
        <v>798</v>
      </c>
      <c r="Y95" s="845" t="s">
        <v>798</v>
      </c>
      <c r="Z95" s="845" t="s">
        <v>798</v>
      </c>
      <c r="AA95" s="845" t="s">
        <v>798</v>
      </c>
      <c r="AB95" s="845" t="s">
        <v>798</v>
      </c>
      <c r="AC95" s="845" t="s">
        <v>798</v>
      </c>
      <c r="AD95" s="845" t="s">
        <v>798</v>
      </c>
      <c r="AE95" s="845" t="s">
        <v>798</v>
      </c>
      <c r="AF95" s="845" t="s">
        <v>798</v>
      </c>
      <c r="AG95" s="845" t="s">
        <v>798</v>
      </c>
      <c r="AH95" s="845" t="s">
        <v>798</v>
      </c>
      <c r="AI95" s="845" t="s">
        <v>798</v>
      </c>
      <c r="AJ95" s="845" t="s">
        <v>798</v>
      </c>
      <c r="AK95" s="845" t="s">
        <v>798</v>
      </c>
      <c r="AL95" s="845" t="s">
        <v>798</v>
      </c>
      <c r="AM95" s="845" t="s">
        <v>798</v>
      </c>
      <c r="AN95" s="845" t="s">
        <v>798</v>
      </c>
      <c r="AO95" s="845" t="s">
        <v>798</v>
      </c>
      <c r="AP95" s="845" t="s">
        <v>798</v>
      </c>
      <c r="AQ95" s="845" t="s">
        <v>798</v>
      </c>
      <c r="AR95" s="845" t="s">
        <v>798</v>
      </c>
      <c r="AS95" s="845" t="s">
        <v>798</v>
      </c>
      <c r="AT95" s="845" t="s">
        <v>798</v>
      </c>
      <c r="AU95" s="845" t="s">
        <v>798</v>
      </c>
      <c r="AV95" s="845" t="s">
        <v>798</v>
      </c>
      <c r="AW95" s="845" t="s">
        <v>798</v>
      </c>
      <c r="AX95" s="845" t="s">
        <v>798</v>
      </c>
      <c r="AY95" s="845" t="s">
        <v>798</v>
      </c>
      <c r="AZ95" s="845" t="s">
        <v>798</v>
      </c>
      <c r="BA95" s="845" t="s">
        <v>798</v>
      </c>
      <c r="BB95" s="845" t="s">
        <v>798</v>
      </c>
      <c r="BC95" s="845" t="s">
        <v>798</v>
      </c>
      <c r="BD95" s="845" t="s">
        <v>798</v>
      </c>
      <c r="BE95" s="845" t="s">
        <v>798</v>
      </c>
      <c r="BF95" s="845" t="s">
        <v>798</v>
      </c>
      <c r="BG95" s="845" t="s">
        <v>798</v>
      </c>
      <c r="BH95" s="845" t="s">
        <v>798</v>
      </c>
      <c r="BI95" s="845" t="s">
        <v>798</v>
      </c>
      <c r="BJ95" s="845" t="s">
        <v>798</v>
      </c>
      <c r="BK95" s="845" t="s">
        <v>798</v>
      </c>
      <c r="BL95" s="845" t="s">
        <v>798</v>
      </c>
      <c r="BM95" s="845" t="s">
        <v>798</v>
      </c>
      <c r="BN95" s="845" t="s">
        <v>798</v>
      </c>
      <c r="BO95" s="845" t="s">
        <v>798</v>
      </c>
      <c r="BP95" s="845" t="s">
        <v>798</v>
      </c>
      <c r="BQ95" s="845" t="s">
        <v>798</v>
      </c>
      <c r="BR95" s="845" t="s">
        <v>798</v>
      </c>
      <c r="BS95" s="845" t="s">
        <v>798</v>
      </c>
      <c r="BT95" s="845" t="s">
        <v>798</v>
      </c>
      <c r="BU95" s="845" t="s">
        <v>798</v>
      </c>
      <c r="BV95" s="845" t="s">
        <v>798</v>
      </c>
      <c r="BW95" s="845" t="s">
        <v>798</v>
      </c>
      <c r="BX95" s="845" t="s">
        <v>798</v>
      </c>
      <c r="BY95" s="845" t="s">
        <v>798</v>
      </c>
      <c r="BZ95" s="845" t="s">
        <v>798</v>
      </c>
      <c r="CA95" s="845" t="s">
        <v>798</v>
      </c>
      <c r="CB95" s="845" t="s">
        <v>798</v>
      </c>
      <c r="CC95" s="845" t="s">
        <v>798</v>
      </c>
      <c r="CD95" s="845" t="s">
        <v>798</v>
      </c>
      <c r="CE95" s="845" t="s">
        <v>798</v>
      </c>
      <c r="CF95" s="845" t="s">
        <v>798</v>
      </c>
      <c r="CG95" s="845" t="s">
        <v>798</v>
      </c>
      <c r="CH95" s="845" t="s">
        <v>798</v>
      </c>
      <c r="CI95" s="845" t="s">
        <v>798</v>
      </c>
      <c r="CJ95" s="845" t="s">
        <v>798</v>
      </c>
      <c r="CK95" s="845" t="s">
        <v>798</v>
      </c>
      <c r="CL95" s="845" t="s">
        <v>798</v>
      </c>
      <c r="CM95" s="845" t="s">
        <v>798</v>
      </c>
      <c r="CN95" s="845" t="s">
        <v>798</v>
      </c>
      <c r="CO95" s="845" t="s">
        <v>798</v>
      </c>
      <c r="CP95" s="845" t="s">
        <v>798</v>
      </c>
      <c r="CQ95" s="845" t="s">
        <v>798</v>
      </c>
      <c r="CR95" s="845" t="s">
        <v>798</v>
      </c>
      <c r="CS95" s="845" t="s">
        <v>798</v>
      </c>
      <c r="CT95" s="845" t="s">
        <v>798</v>
      </c>
      <c r="CU95" s="845" t="s">
        <v>798</v>
      </c>
      <c r="CV95" s="845" t="s">
        <v>798</v>
      </c>
      <c r="CW95" s="845" t="s">
        <v>798</v>
      </c>
      <c r="CX95" s="845" t="s">
        <v>798</v>
      </c>
      <c r="CY95" s="845" t="s">
        <v>798</v>
      </c>
      <c r="CZ95" s="845" t="s">
        <v>798</v>
      </c>
      <c r="DA95" s="845" t="s">
        <v>798</v>
      </c>
      <c r="DB95" s="845" t="s">
        <v>798</v>
      </c>
      <c r="DC95" s="845" t="s">
        <v>798</v>
      </c>
      <c r="DD95" s="845" t="s">
        <v>798</v>
      </c>
      <c r="DE95" s="845" t="s">
        <v>798</v>
      </c>
      <c r="DF95" s="845" t="s">
        <v>798</v>
      </c>
      <c r="DG95" s="845" t="s">
        <v>798</v>
      </c>
      <c r="DH95" s="845" t="s">
        <v>798</v>
      </c>
      <c r="DI95" s="845" t="s">
        <v>798</v>
      </c>
      <c r="DJ95" s="845" t="s">
        <v>798</v>
      </c>
      <c r="DK95" s="845" t="s">
        <v>798</v>
      </c>
      <c r="DL95" s="845" t="s">
        <v>798</v>
      </c>
      <c r="DM95" s="845" t="s">
        <v>798</v>
      </c>
      <c r="DN95" s="845" t="s">
        <v>798</v>
      </c>
      <c r="DO95" s="845" t="s">
        <v>798</v>
      </c>
      <c r="DP95" s="845" t="s">
        <v>798</v>
      </c>
      <c r="DQ95" s="845" t="s">
        <v>798</v>
      </c>
      <c r="DR95" s="845" t="s">
        <v>798</v>
      </c>
      <c r="DS95" s="845" t="s">
        <v>798</v>
      </c>
      <c r="DT95" s="845" t="s">
        <v>798</v>
      </c>
      <c r="DU95" s="845" t="s">
        <v>798</v>
      </c>
      <c r="DV95" s="845" t="s">
        <v>798</v>
      </c>
      <c r="DW95" s="845" t="s">
        <v>798</v>
      </c>
      <c r="DX95" s="845" t="s">
        <v>798</v>
      </c>
      <c r="DY95" s="845" t="s">
        <v>798</v>
      </c>
      <c r="DZ95" s="845" t="s">
        <v>798</v>
      </c>
      <c r="EA95" s="845" t="s">
        <v>798</v>
      </c>
      <c r="EB95" s="845" t="s">
        <v>798</v>
      </c>
      <c r="EC95" s="845" t="s">
        <v>798</v>
      </c>
      <c r="ED95" s="845" t="s">
        <v>798</v>
      </c>
      <c r="EE95" s="845" t="s">
        <v>798</v>
      </c>
      <c r="EF95" s="845" t="s">
        <v>798</v>
      </c>
    </row>
    <row r="96" spans="1:136" x14ac:dyDescent="0.2">
      <c r="A96" s="845">
        <v>92</v>
      </c>
      <c r="B96" s="845">
        <v>8</v>
      </c>
      <c r="C96" s="845" t="s">
        <v>798</v>
      </c>
      <c r="D96" s="845" t="s">
        <v>798</v>
      </c>
      <c r="E96" s="845" t="s">
        <v>798</v>
      </c>
      <c r="F96" s="845" t="s">
        <v>798</v>
      </c>
      <c r="G96" s="845" t="s">
        <v>798</v>
      </c>
      <c r="H96" s="845" t="s">
        <v>798</v>
      </c>
      <c r="I96" s="845" t="s">
        <v>798</v>
      </c>
      <c r="J96" s="845" t="s">
        <v>798</v>
      </c>
      <c r="K96" s="845" t="s">
        <v>798</v>
      </c>
      <c r="L96" s="845" t="s">
        <v>798</v>
      </c>
      <c r="M96" s="845" t="s">
        <v>798</v>
      </c>
      <c r="N96" s="845" t="s">
        <v>798</v>
      </c>
      <c r="O96" s="845" t="s">
        <v>798</v>
      </c>
      <c r="P96" s="845" t="s">
        <v>798</v>
      </c>
      <c r="Q96" s="845" t="s">
        <v>798</v>
      </c>
      <c r="R96" s="845" t="s">
        <v>798</v>
      </c>
      <c r="S96" s="845" t="s">
        <v>798</v>
      </c>
      <c r="T96" s="845" t="s">
        <v>798</v>
      </c>
      <c r="U96" s="845" t="s">
        <v>798</v>
      </c>
      <c r="V96" s="845" t="s">
        <v>798</v>
      </c>
      <c r="W96" s="845" t="s">
        <v>798</v>
      </c>
      <c r="X96" s="845" t="s">
        <v>798</v>
      </c>
      <c r="Y96" s="845" t="s">
        <v>798</v>
      </c>
      <c r="Z96" s="845" t="s">
        <v>798</v>
      </c>
      <c r="AA96" s="845" t="s">
        <v>798</v>
      </c>
      <c r="AB96" s="845" t="s">
        <v>798</v>
      </c>
      <c r="AC96" s="845" t="s">
        <v>798</v>
      </c>
      <c r="AD96" s="845" t="s">
        <v>798</v>
      </c>
      <c r="AE96" s="845" t="s">
        <v>798</v>
      </c>
      <c r="AF96" s="845" t="s">
        <v>798</v>
      </c>
      <c r="AG96" s="845" t="s">
        <v>798</v>
      </c>
      <c r="AH96" s="845" t="s">
        <v>798</v>
      </c>
      <c r="AI96" s="845" t="s">
        <v>798</v>
      </c>
      <c r="AJ96" s="845" t="s">
        <v>798</v>
      </c>
      <c r="AK96" s="845" t="s">
        <v>798</v>
      </c>
      <c r="AL96" s="845" t="s">
        <v>798</v>
      </c>
      <c r="AM96" s="845" t="s">
        <v>798</v>
      </c>
      <c r="AN96" s="845" t="s">
        <v>798</v>
      </c>
      <c r="AO96" s="845" t="s">
        <v>798</v>
      </c>
      <c r="AP96" s="845" t="s">
        <v>798</v>
      </c>
      <c r="AQ96" s="845" t="s">
        <v>798</v>
      </c>
      <c r="AR96" s="845" t="s">
        <v>798</v>
      </c>
      <c r="AS96" s="845" t="s">
        <v>798</v>
      </c>
      <c r="AT96" s="845" t="s">
        <v>798</v>
      </c>
      <c r="AU96" s="845" t="s">
        <v>798</v>
      </c>
      <c r="AV96" s="845" t="s">
        <v>798</v>
      </c>
      <c r="AW96" s="845" t="s">
        <v>798</v>
      </c>
      <c r="AX96" s="845" t="s">
        <v>798</v>
      </c>
      <c r="AY96" s="845" t="s">
        <v>798</v>
      </c>
      <c r="AZ96" s="845" t="s">
        <v>798</v>
      </c>
      <c r="BA96" s="845" t="s">
        <v>798</v>
      </c>
      <c r="BB96" s="845" t="s">
        <v>798</v>
      </c>
      <c r="BC96" s="845" t="s">
        <v>798</v>
      </c>
      <c r="BD96" s="845" t="s">
        <v>798</v>
      </c>
      <c r="BE96" s="845" t="s">
        <v>798</v>
      </c>
      <c r="BF96" s="845" t="s">
        <v>798</v>
      </c>
      <c r="BG96" s="845" t="s">
        <v>798</v>
      </c>
      <c r="BH96" s="845" t="s">
        <v>798</v>
      </c>
      <c r="BI96" s="845" t="s">
        <v>798</v>
      </c>
      <c r="BJ96" s="845" t="s">
        <v>798</v>
      </c>
      <c r="BK96" s="845" t="s">
        <v>798</v>
      </c>
      <c r="BL96" s="845" t="s">
        <v>798</v>
      </c>
      <c r="BM96" s="845" t="s">
        <v>798</v>
      </c>
      <c r="BN96" s="845" t="s">
        <v>798</v>
      </c>
      <c r="BO96" s="845" t="s">
        <v>798</v>
      </c>
      <c r="BP96" s="845" t="s">
        <v>798</v>
      </c>
      <c r="BQ96" s="845" t="s">
        <v>798</v>
      </c>
      <c r="BR96" s="845" t="s">
        <v>798</v>
      </c>
      <c r="BS96" s="845" t="s">
        <v>798</v>
      </c>
      <c r="BT96" s="845" t="s">
        <v>798</v>
      </c>
      <c r="BU96" s="845" t="s">
        <v>798</v>
      </c>
      <c r="BV96" s="845" t="s">
        <v>798</v>
      </c>
      <c r="BW96" s="845" t="s">
        <v>798</v>
      </c>
      <c r="BX96" s="845" t="s">
        <v>798</v>
      </c>
      <c r="BY96" s="845" t="s">
        <v>798</v>
      </c>
      <c r="BZ96" s="845" t="s">
        <v>798</v>
      </c>
      <c r="CA96" s="845" t="s">
        <v>798</v>
      </c>
      <c r="CB96" s="845" t="s">
        <v>798</v>
      </c>
      <c r="CC96" s="845" t="s">
        <v>798</v>
      </c>
      <c r="CD96" s="845" t="s">
        <v>798</v>
      </c>
      <c r="CE96" s="845" t="s">
        <v>798</v>
      </c>
      <c r="CF96" s="845" t="s">
        <v>798</v>
      </c>
      <c r="CG96" s="845" t="s">
        <v>798</v>
      </c>
      <c r="CH96" s="845" t="s">
        <v>798</v>
      </c>
      <c r="CI96" s="845" t="s">
        <v>798</v>
      </c>
      <c r="CJ96" s="845" t="s">
        <v>798</v>
      </c>
      <c r="CK96" s="845" t="s">
        <v>798</v>
      </c>
      <c r="CL96" s="845" t="s">
        <v>798</v>
      </c>
      <c r="CM96" s="845" t="s">
        <v>798</v>
      </c>
      <c r="CN96" s="845" t="s">
        <v>798</v>
      </c>
      <c r="CO96" s="845" t="s">
        <v>798</v>
      </c>
      <c r="CP96" s="845" t="s">
        <v>798</v>
      </c>
      <c r="CQ96" s="845" t="s">
        <v>798</v>
      </c>
      <c r="CR96" s="845" t="s">
        <v>798</v>
      </c>
      <c r="CS96" s="845" t="s">
        <v>798</v>
      </c>
      <c r="CT96" s="845" t="s">
        <v>798</v>
      </c>
      <c r="CU96" s="845" t="s">
        <v>798</v>
      </c>
      <c r="CV96" s="845" t="s">
        <v>798</v>
      </c>
      <c r="CW96" s="845" t="s">
        <v>798</v>
      </c>
      <c r="CX96" s="845" t="s">
        <v>798</v>
      </c>
      <c r="CY96" s="845" t="s">
        <v>798</v>
      </c>
      <c r="CZ96" s="845" t="s">
        <v>798</v>
      </c>
      <c r="DA96" s="845" t="s">
        <v>798</v>
      </c>
      <c r="DB96" s="845" t="s">
        <v>798</v>
      </c>
      <c r="DC96" s="845" t="s">
        <v>798</v>
      </c>
      <c r="DD96" s="845" t="s">
        <v>798</v>
      </c>
      <c r="DE96" s="845" t="s">
        <v>798</v>
      </c>
      <c r="DF96" s="845" t="s">
        <v>798</v>
      </c>
      <c r="DG96" s="845" t="s">
        <v>798</v>
      </c>
      <c r="DH96" s="845" t="s">
        <v>798</v>
      </c>
      <c r="DI96" s="845" t="s">
        <v>798</v>
      </c>
      <c r="DJ96" s="845" t="s">
        <v>798</v>
      </c>
      <c r="DK96" s="845" t="s">
        <v>798</v>
      </c>
      <c r="DL96" s="845" t="s">
        <v>798</v>
      </c>
      <c r="DM96" s="845" t="s">
        <v>798</v>
      </c>
      <c r="DN96" s="845" t="s">
        <v>798</v>
      </c>
      <c r="DO96" s="845" t="s">
        <v>798</v>
      </c>
      <c r="DP96" s="845" t="s">
        <v>798</v>
      </c>
      <c r="DQ96" s="845" t="s">
        <v>798</v>
      </c>
      <c r="DR96" s="845" t="s">
        <v>798</v>
      </c>
      <c r="DS96" s="845" t="s">
        <v>798</v>
      </c>
      <c r="DT96" s="845" t="s">
        <v>798</v>
      </c>
      <c r="DU96" s="845" t="s">
        <v>798</v>
      </c>
      <c r="DV96" s="845" t="s">
        <v>798</v>
      </c>
      <c r="DW96" s="845" t="s">
        <v>798</v>
      </c>
      <c r="DX96" s="845" t="s">
        <v>798</v>
      </c>
      <c r="DY96" s="845" t="s">
        <v>798</v>
      </c>
      <c r="DZ96" s="845" t="s">
        <v>798</v>
      </c>
      <c r="EA96" s="845" t="s">
        <v>798</v>
      </c>
      <c r="EB96" s="845" t="s">
        <v>798</v>
      </c>
      <c r="EC96" s="845" t="s">
        <v>798</v>
      </c>
      <c r="ED96" s="845" t="s">
        <v>798</v>
      </c>
      <c r="EE96" s="845" t="s">
        <v>798</v>
      </c>
      <c r="EF96" s="845" t="s">
        <v>798</v>
      </c>
    </row>
    <row r="97" spans="1:136" x14ac:dyDescent="0.2">
      <c r="A97" s="845">
        <v>93</v>
      </c>
      <c r="B97" s="845">
        <v>9</v>
      </c>
      <c r="C97" s="845" t="s">
        <v>798</v>
      </c>
      <c r="D97" s="845" t="s">
        <v>798</v>
      </c>
      <c r="E97" s="845" t="s">
        <v>798</v>
      </c>
      <c r="F97" s="845" t="s">
        <v>798</v>
      </c>
      <c r="G97" s="845" t="s">
        <v>798</v>
      </c>
      <c r="H97" s="845" t="s">
        <v>798</v>
      </c>
      <c r="I97" s="845" t="s">
        <v>798</v>
      </c>
      <c r="J97" s="845" t="s">
        <v>798</v>
      </c>
      <c r="K97" s="845" t="s">
        <v>798</v>
      </c>
      <c r="L97" s="845" t="s">
        <v>798</v>
      </c>
      <c r="M97" s="845" t="s">
        <v>798</v>
      </c>
      <c r="N97" s="845" t="s">
        <v>798</v>
      </c>
      <c r="O97" s="845" t="s">
        <v>798</v>
      </c>
      <c r="P97" s="845" t="s">
        <v>798</v>
      </c>
      <c r="Q97" s="845" t="s">
        <v>798</v>
      </c>
      <c r="R97" s="845" t="s">
        <v>798</v>
      </c>
      <c r="S97" s="845" t="s">
        <v>798</v>
      </c>
      <c r="T97" s="845" t="s">
        <v>798</v>
      </c>
      <c r="U97" s="845" t="s">
        <v>798</v>
      </c>
      <c r="V97" s="845" t="s">
        <v>798</v>
      </c>
      <c r="W97" s="845" t="s">
        <v>798</v>
      </c>
      <c r="X97" s="845" t="s">
        <v>798</v>
      </c>
      <c r="Y97" s="845" t="s">
        <v>798</v>
      </c>
      <c r="Z97" s="845" t="s">
        <v>798</v>
      </c>
      <c r="AA97" s="845" t="s">
        <v>798</v>
      </c>
      <c r="AB97" s="845" t="s">
        <v>798</v>
      </c>
      <c r="AC97" s="845" t="s">
        <v>798</v>
      </c>
      <c r="AD97" s="845" t="s">
        <v>798</v>
      </c>
      <c r="AE97" s="845" t="s">
        <v>798</v>
      </c>
      <c r="AF97" s="845" t="s">
        <v>798</v>
      </c>
      <c r="AG97" s="845" t="s">
        <v>798</v>
      </c>
      <c r="AH97" s="845" t="s">
        <v>798</v>
      </c>
      <c r="AI97" s="845" t="s">
        <v>798</v>
      </c>
      <c r="AJ97" s="845" t="s">
        <v>798</v>
      </c>
      <c r="AK97" s="845" t="s">
        <v>798</v>
      </c>
      <c r="AL97" s="845" t="s">
        <v>798</v>
      </c>
      <c r="AM97" s="845" t="s">
        <v>798</v>
      </c>
      <c r="AN97" s="845" t="s">
        <v>798</v>
      </c>
      <c r="AO97" s="845" t="s">
        <v>798</v>
      </c>
      <c r="AP97" s="845" t="s">
        <v>798</v>
      </c>
      <c r="AQ97" s="845" t="s">
        <v>798</v>
      </c>
      <c r="AR97" s="845" t="s">
        <v>798</v>
      </c>
      <c r="AS97" s="845" t="s">
        <v>798</v>
      </c>
      <c r="AT97" s="845" t="s">
        <v>798</v>
      </c>
      <c r="AU97" s="845" t="s">
        <v>798</v>
      </c>
      <c r="AV97" s="845" t="s">
        <v>798</v>
      </c>
      <c r="AW97" s="845" t="s">
        <v>798</v>
      </c>
      <c r="AX97" s="845" t="s">
        <v>798</v>
      </c>
      <c r="AY97" s="845" t="s">
        <v>798</v>
      </c>
      <c r="AZ97" s="845" t="s">
        <v>798</v>
      </c>
      <c r="BA97" s="845" t="s">
        <v>798</v>
      </c>
      <c r="BB97" s="845" t="s">
        <v>798</v>
      </c>
      <c r="BC97" s="845" t="s">
        <v>798</v>
      </c>
      <c r="BD97" s="845" t="s">
        <v>798</v>
      </c>
      <c r="BE97" s="845" t="s">
        <v>798</v>
      </c>
      <c r="BF97" s="845" t="s">
        <v>798</v>
      </c>
      <c r="BG97" s="845" t="s">
        <v>798</v>
      </c>
      <c r="BH97" s="845" t="s">
        <v>798</v>
      </c>
      <c r="BI97" s="845" t="s">
        <v>798</v>
      </c>
      <c r="BJ97" s="845" t="s">
        <v>798</v>
      </c>
      <c r="BK97" s="845" t="s">
        <v>798</v>
      </c>
      <c r="BL97" s="845" t="s">
        <v>798</v>
      </c>
      <c r="BM97" s="845" t="s">
        <v>798</v>
      </c>
      <c r="BN97" s="845" t="s">
        <v>798</v>
      </c>
      <c r="BO97" s="845" t="s">
        <v>798</v>
      </c>
      <c r="BP97" s="845" t="s">
        <v>798</v>
      </c>
      <c r="BQ97" s="845" t="s">
        <v>798</v>
      </c>
      <c r="BR97" s="845" t="s">
        <v>798</v>
      </c>
      <c r="BS97" s="845" t="s">
        <v>798</v>
      </c>
      <c r="BT97" s="845" t="s">
        <v>798</v>
      </c>
      <c r="BU97" s="845" t="s">
        <v>798</v>
      </c>
      <c r="BV97" s="845" t="s">
        <v>798</v>
      </c>
      <c r="BW97" s="845" t="s">
        <v>798</v>
      </c>
      <c r="BX97" s="845" t="s">
        <v>798</v>
      </c>
      <c r="BY97" s="845" t="s">
        <v>798</v>
      </c>
      <c r="BZ97" s="845" t="s">
        <v>798</v>
      </c>
      <c r="CA97" s="845" t="s">
        <v>798</v>
      </c>
      <c r="CB97" s="845" t="s">
        <v>798</v>
      </c>
      <c r="CC97" s="845" t="s">
        <v>798</v>
      </c>
      <c r="CD97" s="845" t="s">
        <v>798</v>
      </c>
      <c r="CE97" s="845" t="s">
        <v>798</v>
      </c>
      <c r="CF97" s="845" t="s">
        <v>798</v>
      </c>
      <c r="CG97" s="845" t="s">
        <v>798</v>
      </c>
      <c r="CH97" s="845" t="s">
        <v>798</v>
      </c>
      <c r="CI97" s="845" t="s">
        <v>798</v>
      </c>
      <c r="CJ97" s="845" t="s">
        <v>798</v>
      </c>
      <c r="CK97" s="845" t="s">
        <v>798</v>
      </c>
      <c r="CL97" s="845" t="s">
        <v>798</v>
      </c>
      <c r="CM97" s="845" t="s">
        <v>798</v>
      </c>
      <c r="CN97" s="845" t="s">
        <v>798</v>
      </c>
      <c r="CO97" s="845" t="s">
        <v>798</v>
      </c>
      <c r="CP97" s="845" t="s">
        <v>798</v>
      </c>
      <c r="CQ97" s="845" t="s">
        <v>798</v>
      </c>
      <c r="CR97" s="845" t="s">
        <v>798</v>
      </c>
      <c r="CS97" s="845" t="s">
        <v>798</v>
      </c>
      <c r="CT97" s="845" t="s">
        <v>798</v>
      </c>
      <c r="CU97" s="845" t="s">
        <v>798</v>
      </c>
      <c r="CV97" s="845" t="s">
        <v>798</v>
      </c>
      <c r="CW97" s="845" t="s">
        <v>798</v>
      </c>
      <c r="CX97" s="845" t="s">
        <v>798</v>
      </c>
      <c r="CY97" s="845" t="s">
        <v>798</v>
      </c>
      <c r="CZ97" s="845" t="s">
        <v>798</v>
      </c>
      <c r="DA97" s="845" t="s">
        <v>798</v>
      </c>
      <c r="DB97" s="845" t="s">
        <v>798</v>
      </c>
      <c r="DC97" s="845" t="s">
        <v>798</v>
      </c>
      <c r="DD97" s="845" t="s">
        <v>798</v>
      </c>
      <c r="DE97" s="845" t="s">
        <v>798</v>
      </c>
      <c r="DF97" s="845" t="s">
        <v>798</v>
      </c>
      <c r="DG97" s="845" t="s">
        <v>798</v>
      </c>
      <c r="DH97" s="845" t="s">
        <v>798</v>
      </c>
      <c r="DI97" s="845" t="s">
        <v>798</v>
      </c>
      <c r="DJ97" s="845" t="s">
        <v>798</v>
      </c>
      <c r="DK97" s="845" t="s">
        <v>798</v>
      </c>
      <c r="DL97" s="845" t="s">
        <v>798</v>
      </c>
      <c r="DM97" s="845" t="s">
        <v>798</v>
      </c>
      <c r="DN97" s="845" t="s">
        <v>798</v>
      </c>
      <c r="DO97" s="845" t="s">
        <v>798</v>
      </c>
      <c r="DP97" s="845" t="s">
        <v>798</v>
      </c>
      <c r="DQ97" s="845" t="s">
        <v>798</v>
      </c>
      <c r="DR97" s="845" t="s">
        <v>798</v>
      </c>
      <c r="DS97" s="845" t="s">
        <v>798</v>
      </c>
      <c r="DT97" s="845" t="s">
        <v>798</v>
      </c>
      <c r="DU97" s="845" t="s">
        <v>798</v>
      </c>
      <c r="DV97" s="845" t="s">
        <v>798</v>
      </c>
      <c r="DW97" s="845" t="s">
        <v>798</v>
      </c>
      <c r="DX97" s="845" t="s">
        <v>798</v>
      </c>
      <c r="DY97" s="845" t="s">
        <v>798</v>
      </c>
      <c r="DZ97" s="845" t="s">
        <v>798</v>
      </c>
      <c r="EA97" s="845" t="s">
        <v>798</v>
      </c>
      <c r="EB97" s="845" t="s">
        <v>798</v>
      </c>
      <c r="EC97" s="845" t="s">
        <v>798</v>
      </c>
      <c r="ED97" s="845" t="s">
        <v>798</v>
      </c>
      <c r="EE97" s="845" t="s">
        <v>798</v>
      </c>
      <c r="EF97" s="845" t="s">
        <v>798</v>
      </c>
    </row>
    <row r="98" spans="1:136" x14ac:dyDescent="0.2">
      <c r="A98" s="845">
        <v>94</v>
      </c>
      <c r="B98" s="845">
        <v>10</v>
      </c>
      <c r="C98" s="845" t="s">
        <v>798</v>
      </c>
      <c r="D98" s="845" t="s">
        <v>798</v>
      </c>
      <c r="E98" s="845" t="s">
        <v>798</v>
      </c>
      <c r="F98" s="845" t="s">
        <v>798</v>
      </c>
      <c r="G98" s="845" t="s">
        <v>798</v>
      </c>
      <c r="H98" s="845" t="s">
        <v>798</v>
      </c>
      <c r="I98" s="845" t="s">
        <v>798</v>
      </c>
      <c r="J98" s="845" t="s">
        <v>798</v>
      </c>
      <c r="K98" s="845" t="s">
        <v>798</v>
      </c>
      <c r="L98" s="845" t="s">
        <v>798</v>
      </c>
      <c r="M98" s="845" t="s">
        <v>798</v>
      </c>
      <c r="N98" s="845" t="s">
        <v>798</v>
      </c>
      <c r="O98" s="845" t="s">
        <v>798</v>
      </c>
      <c r="P98" s="845" t="s">
        <v>798</v>
      </c>
      <c r="Q98" s="845" t="s">
        <v>798</v>
      </c>
      <c r="R98" s="845" t="s">
        <v>798</v>
      </c>
      <c r="S98" s="845" t="s">
        <v>798</v>
      </c>
      <c r="T98" s="845" t="s">
        <v>798</v>
      </c>
      <c r="U98" s="845" t="s">
        <v>798</v>
      </c>
      <c r="V98" s="845" t="s">
        <v>798</v>
      </c>
      <c r="W98" s="845" t="s">
        <v>798</v>
      </c>
      <c r="X98" s="845" t="s">
        <v>798</v>
      </c>
      <c r="Y98" s="845" t="s">
        <v>798</v>
      </c>
      <c r="Z98" s="845" t="s">
        <v>798</v>
      </c>
      <c r="AA98" s="845" t="s">
        <v>798</v>
      </c>
      <c r="AB98" s="845" t="s">
        <v>798</v>
      </c>
      <c r="AC98" s="845" t="s">
        <v>798</v>
      </c>
      <c r="AD98" s="845" t="s">
        <v>798</v>
      </c>
      <c r="AE98" s="845" t="s">
        <v>798</v>
      </c>
      <c r="AF98" s="845" t="s">
        <v>798</v>
      </c>
      <c r="AG98" s="845" t="s">
        <v>798</v>
      </c>
      <c r="AH98" s="845" t="s">
        <v>798</v>
      </c>
      <c r="AI98" s="845" t="s">
        <v>798</v>
      </c>
      <c r="AJ98" s="845" t="s">
        <v>798</v>
      </c>
      <c r="AK98" s="845" t="s">
        <v>798</v>
      </c>
      <c r="AL98" s="845" t="s">
        <v>798</v>
      </c>
      <c r="AM98" s="845" t="s">
        <v>798</v>
      </c>
      <c r="AN98" s="845" t="s">
        <v>798</v>
      </c>
      <c r="AO98" s="845" t="s">
        <v>798</v>
      </c>
      <c r="AP98" s="845" t="s">
        <v>798</v>
      </c>
      <c r="AQ98" s="845" t="s">
        <v>798</v>
      </c>
      <c r="AR98" s="845" t="s">
        <v>798</v>
      </c>
      <c r="AS98" s="845" t="s">
        <v>798</v>
      </c>
      <c r="AT98" s="845" t="s">
        <v>798</v>
      </c>
      <c r="AU98" s="845" t="s">
        <v>798</v>
      </c>
      <c r="AV98" s="845" t="s">
        <v>798</v>
      </c>
      <c r="AW98" s="845" t="s">
        <v>798</v>
      </c>
      <c r="AX98" s="845" t="s">
        <v>798</v>
      </c>
      <c r="AY98" s="845" t="s">
        <v>798</v>
      </c>
      <c r="AZ98" s="845" t="s">
        <v>798</v>
      </c>
      <c r="BA98" s="845" t="s">
        <v>798</v>
      </c>
      <c r="BB98" s="845" t="s">
        <v>798</v>
      </c>
      <c r="BC98" s="845" t="s">
        <v>798</v>
      </c>
      <c r="BD98" s="845" t="s">
        <v>798</v>
      </c>
      <c r="BE98" s="845" t="s">
        <v>798</v>
      </c>
      <c r="BF98" s="845" t="s">
        <v>798</v>
      </c>
      <c r="BG98" s="845" t="s">
        <v>798</v>
      </c>
      <c r="BH98" s="845" t="s">
        <v>798</v>
      </c>
      <c r="BI98" s="845" t="s">
        <v>798</v>
      </c>
      <c r="BJ98" s="845" t="s">
        <v>798</v>
      </c>
      <c r="BK98" s="845" t="s">
        <v>798</v>
      </c>
      <c r="BL98" s="845" t="s">
        <v>798</v>
      </c>
      <c r="BM98" s="845" t="s">
        <v>798</v>
      </c>
      <c r="BN98" s="845" t="s">
        <v>798</v>
      </c>
      <c r="BO98" s="845" t="s">
        <v>798</v>
      </c>
      <c r="BP98" s="845" t="s">
        <v>798</v>
      </c>
      <c r="BQ98" s="845" t="s">
        <v>798</v>
      </c>
      <c r="BR98" s="845" t="s">
        <v>798</v>
      </c>
      <c r="BS98" s="845" t="s">
        <v>798</v>
      </c>
      <c r="BT98" s="845" t="s">
        <v>798</v>
      </c>
      <c r="BU98" s="845" t="s">
        <v>798</v>
      </c>
      <c r="BV98" s="845" t="s">
        <v>798</v>
      </c>
      <c r="BW98" s="845" t="s">
        <v>798</v>
      </c>
      <c r="BX98" s="845" t="s">
        <v>798</v>
      </c>
      <c r="BY98" s="845" t="s">
        <v>798</v>
      </c>
      <c r="BZ98" s="845" t="s">
        <v>798</v>
      </c>
      <c r="CA98" s="845" t="s">
        <v>798</v>
      </c>
      <c r="CB98" s="845" t="s">
        <v>798</v>
      </c>
      <c r="CC98" s="845" t="s">
        <v>798</v>
      </c>
      <c r="CD98" s="845" t="s">
        <v>798</v>
      </c>
      <c r="CE98" s="845" t="s">
        <v>798</v>
      </c>
      <c r="CF98" s="845" t="s">
        <v>798</v>
      </c>
      <c r="CG98" s="845" t="s">
        <v>798</v>
      </c>
      <c r="CH98" s="845" t="s">
        <v>798</v>
      </c>
      <c r="CI98" s="845" t="s">
        <v>798</v>
      </c>
      <c r="CJ98" s="845" t="s">
        <v>798</v>
      </c>
      <c r="CK98" s="845" t="s">
        <v>798</v>
      </c>
      <c r="CL98" s="845" t="s">
        <v>798</v>
      </c>
      <c r="CM98" s="845" t="s">
        <v>798</v>
      </c>
      <c r="CN98" s="845" t="s">
        <v>798</v>
      </c>
      <c r="CO98" s="845" t="s">
        <v>798</v>
      </c>
      <c r="CP98" s="845" t="s">
        <v>798</v>
      </c>
      <c r="CQ98" s="845" t="s">
        <v>798</v>
      </c>
      <c r="CR98" s="845" t="s">
        <v>798</v>
      </c>
      <c r="CS98" s="845" t="s">
        <v>798</v>
      </c>
      <c r="CT98" s="845" t="s">
        <v>798</v>
      </c>
      <c r="CU98" s="845" t="s">
        <v>798</v>
      </c>
      <c r="CV98" s="845" t="s">
        <v>798</v>
      </c>
      <c r="CW98" s="845" t="s">
        <v>798</v>
      </c>
      <c r="CX98" s="845" t="s">
        <v>798</v>
      </c>
      <c r="CY98" s="845" t="s">
        <v>798</v>
      </c>
      <c r="CZ98" s="845" t="s">
        <v>798</v>
      </c>
      <c r="DA98" s="845" t="s">
        <v>798</v>
      </c>
      <c r="DB98" s="845" t="s">
        <v>798</v>
      </c>
      <c r="DC98" s="845" t="s">
        <v>798</v>
      </c>
      <c r="DD98" s="845" t="s">
        <v>798</v>
      </c>
      <c r="DE98" s="845" t="s">
        <v>798</v>
      </c>
      <c r="DF98" s="845" t="s">
        <v>798</v>
      </c>
      <c r="DG98" s="845" t="s">
        <v>798</v>
      </c>
      <c r="DH98" s="845" t="s">
        <v>798</v>
      </c>
      <c r="DI98" s="845" t="s">
        <v>798</v>
      </c>
      <c r="DJ98" s="845" t="s">
        <v>798</v>
      </c>
      <c r="DK98" s="845" t="s">
        <v>798</v>
      </c>
      <c r="DL98" s="845" t="s">
        <v>798</v>
      </c>
      <c r="DM98" s="845" t="s">
        <v>798</v>
      </c>
      <c r="DN98" s="845" t="s">
        <v>798</v>
      </c>
      <c r="DO98" s="845" t="s">
        <v>798</v>
      </c>
      <c r="DP98" s="845" t="s">
        <v>798</v>
      </c>
      <c r="DQ98" s="845" t="s">
        <v>798</v>
      </c>
      <c r="DR98" s="845" t="s">
        <v>798</v>
      </c>
      <c r="DS98" s="845" t="s">
        <v>798</v>
      </c>
      <c r="DT98" s="845" t="s">
        <v>798</v>
      </c>
      <c r="DU98" s="845" t="s">
        <v>798</v>
      </c>
      <c r="DV98" s="845" t="s">
        <v>798</v>
      </c>
      <c r="DW98" s="845" t="s">
        <v>798</v>
      </c>
      <c r="DX98" s="845" t="s">
        <v>798</v>
      </c>
      <c r="DY98" s="845" t="s">
        <v>798</v>
      </c>
      <c r="DZ98" s="845" t="s">
        <v>798</v>
      </c>
      <c r="EA98" s="845" t="s">
        <v>798</v>
      </c>
      <c r="EB98" s="845" t="s">
        <v>798</v>
      </c>
      <c r="EC98" s="845" t="s">
        <v>798</v>
      </c>
      <c r="ED98" s="845" t="s">
        <v>798</v>
      </c>
      <c r="EE98" s="845" t="s">
        <v>798</v>
      </c>
      <c r="EF98" s="845" t="s">
        <v>798</v>
      </c>
    </row>
    <row r="99" spans="1:136" x14ac:dyDescent="0.2">
      <c r="A99" s="845">
        <v>95</v>
      </c>
      <c r="B99" s="845">
        <v>11</v>
      </c>
      <c r="C99" s="845" t="s">
        <v>798</v>
      </c>
      <c r="D99" s="845" t="s">
        <v>798</v>
      </c>
      <c r="E99" s="845" t="s">
        <v>798</v>
      </c>
      <c r="F99" s="845" t="s">
        <v>798</v>
      </c>
      <c r="G99" s="845" t="s">
        <v>798</v>
      </c>
      <c r="H99" s="845" t="s">
        <v>798</v>
      </c>
      <c r="I99" s="845" t="s">
        <v>798</v>
      </c>
      <c r="J99" s="845" t="s">
        <v>798</v>
      </c>
      <c r="K99" s="845" t="s">
        <v>798</v>
      </c>
      <c r="L99" s="845" t="s">
        <v>798</v>
      </c>
      <c r="M99" s="845" t="s">
        <v>798</v>
      </c>
      <c r="N99" s="845" t="s">
        <v>798</v>
      </c>
      <c r="O99" s="845" t="s">
        <v>798</v>
      </c>
      <c r="P99" s="845" t="s">
        <v>798</v>
      </c>
      <c r="Q99" s="845" t="s">
        <v>798</v>
      </c>
      <c r="R99" s="845" t="s">
        <v>798</v>
      </c>
      <c r="S99" s="845" t="s">
        <v>798</v>
      </c>
      <c r="T99" s="845" t="s">
        <v>798</v>
      </c>
      <c r="U99" s="845" t="s">
        <v>798</v>
      </c>
      <c r="V99" s="845" t="s">
        <v>798</v>
      </c>
      <c r="W99" s="845" t="s">
        <v>798</v>
      </c>
      <c r="X99" s="845" t="s">
        <v>798</v>
      </c>
      <c r="Y99" s="845" t="s">
        <v>798</v>
      </c>
      <c r="Z99" s="845" t="s">
        <v>798</v>
      </c>
      <c r="AA99" s="845" t="s">
        <v>798</v>
      </c>
      <c r="AB99" s="845" t="s">
        <v>798</v>
      </c>
      <c r="AC99" s="845" t="s">
        <v>798</v>
      </c>
      <c r="AD99" s="845" t="s">
        <v>798</v>
      </c>
      <c r="AE99" s="845" t="s">
        <v>798</v>
      </c>
      <c r="AF99" s="845" t="s">
        <v>798</v>
      </c>
      <c r="AG99" s="845" t="s">
        <v>798</v>
      </c>
      <c r="AH99" s="845" t="s">
        <v>798</v>
      </c>
      <c r="AI99" s="845" t="s">
        <v>798</v>
      </c>
      <c r="AJ99" s="845" t="s">
        <v>798</v>
      </c>
      <c r="AK99" s="845" t="s">
        <v>798</v>
      </c>
      <c r="AL99" s="845" t="s">
        <v>798</v>
      </c>
      <c r="AM99" s="845" t="s">
        <v>798</v>
      </c>
      <c r="AN99" s="845" t="s">
        <v>798</v>
      </c>
      <c r="AO99" s="845" t="s">
        <v>798</v>
      </c>
      <c r="AP99" s="845" t="s">
        <v>798</v>
      </c>
      <c r="AQ99" s="845" t="s">
        <v>798</v>
      </c>
      <c r="AR99" s="845" t="s">
        <v>798</v>
      </c>
      <c r="AS99" s="845" t="s">
        <v>798</v>
      </c>
      <c r="AT99" s="845" t="s">
        <v>798</v>
      </c>
      <c r="AU99" s="845" t="s">
        <v>798</v>
      </c>
      <c r="AV99" s="845" t="s">
        <v>798</v>
      </c>
      <c r="AW99" s="845" t="s">
        <v>798</v>
      </c>
      <c r="AX99" s="845" t="s">
        <v>798</v>
      </c>
      <c r="AY99" s="845" t="s">
        <v>798</v>
      </c>
      <c r="AZ99" s="845" t="s">
        <v>798</v>
      </c>
      <c r="BA99" s="845" t="s">
        <v>798</v>
      </c>
      <c r="BB99" s="845" t="s">
        <v>798</v>
      </c>
      <c r="BC99" s="845" t="s">
        <v>798</v>
      </c>
      <c r="BD99" s="845" t="s">
        <v>798</v>
      </c>
      <c r="BE99" s="845" t="s">
        <v>798</v>
      </c>
      <c r="BF99" s="845" t="s">
        <v>798</v>
      </c>
      <c r="BG99" s="845" t="s">
        <v>798</v>
      </c>
      <c r="BH99" s="845" t="s">
        <v>798</v>
      </c>
      <c r="BI99" s="845" t="s">
        <v>798</v>
      </c>
      <c r="BJ99" s="845" t="s">
        <v>798</v>
      </c>
      <c r="BK99" s="845" t="s">
        <v>798</v>
      </c>
      <c r="BL99" s="845" t="s">
        <v>798</v>
      </c>
      <c r="BM99" s="845" t="s">
        <v>798</v>
      </c>
      <c r="BN99" s="845" t="s">
        <v>798</v>
      </c>
      <c r="BO99" s="845" t="s">
        <v>798</v>
      </c>
      <c r="BP99" s="845" t="s">
        <v>798</v>
      </c>
      <c r="BQ99" s="845" t="s">
        <v>798</v>
      </c>
      <c r="BR99" s="845" t="s">
        <v>798</v>
      </c>
      <c r="BS99" s="845" t="s">
        <v>798</v>
      </c>
      <c r="BT99" s="845" t="s">
        <v>798</v>
      </c>
      <c r="BU99" s="845" t="s">
        <v>798</v>
      </c>
      <c r="BV99" s="845" t="s">
        <v>798</v>
      </c>
      <c r="BW99" s="845" t="s">
        <v>798</v>
      </c>
      <c r="BX99" s="845" t="s">
        <v>798</v>
      </c>
      <c r="BY99" s="845" t="s">
        <v>798</v>
      </c>
      <c r="BZ99" s="845" t="s">
        <v>798</v>
      </c>
      <c r="CA99" s="845" t="s">
        <v>798</v>
      </c>
      <c r="CB99" s="845" t="s">
        <v>798</v>
      </c>
      <c r="CC99" s="845" t="s">
        <v>798</v>
      </c>
      <c r="CD99" s="845" t="s">
        <v>798</v>
      </c>
      <c r="CE99" s="845" t="s">
        <v>798</v>
      </c>
      <c r="CF99" s="845" t="s">
        <v>798</v>
      </c>
      <c r="CG99" s="845" t="s">
        <v>798</v>
      </c>
      <c r="CH99" s="845" t="s">
        <v>798</v>
      </c>
      <c r="CI99" s="845" t="s">
        <v>798</v>
      </c>
      <c r="CJ99" s="845" t="s">
        <v>798</v>
      </c>
      <c r="CK99" s="845" t="s">
        <v>798</v>
      </c>
      <c r="CL99" s="845" t="s">
        <v>798</v>
      </c>
      <c r="CM99" s="845" t="s">
        <v>798</v>
      </c>
      <c r="CN99" s="845" t="s">
        <v>798</v>
      </c>
      <c r="CO99" s="845" t="s">
        <v>798</v>
      </c>
      <c r="CP99" s="845" t="s">
        <v>798</v>
      </c>
      <c r="CQ99" s="845" t="s">
        <v>798</v>
      </c>
      <c r="CR99" s="845" t="s">
        <v>798</v>
      </c>
      <c r="CS99" s="845" t="s">
        <v>798</v>
      </c>
      <c r="CT99" s="845" t="s">
        <v>798</v>
      </c>
      <c r="CU99" s="845" t="s">
        <v>798</v>
      </c>
      <c r="CV99" s="845" t="s">
        <v>798</v>
      </c>
      <c r="CW99" s="845" t="s">
        <v>798</v>
      </c>
      <c r="CX99" s="845" t="s">
        <v>798</v>
      </c>
      <c r="CY99" s="845" t="s">
        <v>798</v>
      </c>
      <c r="CZ99" s="845" t="s">
        <v>798</v>
      </c>
      <c r="DA99" s="845" t="s">
        <v>798</v>
      </c>
      <c r="DB99" s="845" t="s">
        <v>798</v>
      </c>
      <c r="DC99" s="845" t="s">
        <v>798</v>
      </c>
      <c r="DD99" s="845" t="s">
        <v>798</v>
      </c>
      <c r="DE99" s="845" t="s">
        <v>798</v>
      </c>
      <c r="DF99" s="845" t="s">
        <v>798</v>
      </c>
      <c r="DG99" s="845" t="s">
        <v>798</v>
      </c>
      <c r="DH99" s="845" t="s">
        <v>798</v>
      </c>
      <c r="DI99" s="845" t="s">
        <v>798</v>
      </c>
      <c r="DJ99" s="845" t="s">
        <v>798</v>
      </c>
      <c r="DK99" s="845" t="s">
        <v>798</v>
      </c>
      <c r="DL99" s="845" t="s">
        <v>798</v>
      </c>
      <c r="DM99" s="845" t="s">
        <v>798</v>
      </c>
      <c r="DN99" s="845" t="s">
        <v>798</v>
      </c>
      <c r="DO99" s="845" t="s">
        <v>798</v>
      </c>
      <c r="DP99" s="845" t="s">
        <v>798</v>
      </c>
      <c r="DQ99" s="845" t="s">
        <v>798</v>
      </c>
      <c r="DR99" s="845" t="s">
        <v>798</v>
      </c>
      <c r="DS99" s="845" t="s">
        <v>798</v>
      </c>
      <c r="DT99" s="845" t="s">
        <v>798</v>
      </c>
      <c r="DU99" s="845" t="s">
        <v>798</v>
      </c>
      <c r="DV99" s="845" t="s">
        <v>798</v>
      </c>
      <c r="DW99" s="845" t="s">
        <v>798</v>
      </c>
      <c r="DX99" s="845" t="s">
        <v>798</v>
      </c>
      <c r="DY99" s="845" t="s">
        <v>798</v>
      </c>
      <c r="DZ99" s="845" t="s">
        <v>798</v>
      </c>
      <c r="EA99" s="845" t="s">
        <v>798</v>
      </c>
      <c r="EB99" s="845" t="s">
        <v>798</v>
      </c>
      <c r="EC99" s="845" t="s">
        <v>798</v>
      </c>
      <c r="ED99" s="845" t="s">
        <v>798</v>
      </c>
      <c r="EE99" s="845" t="s">
        <v>798</v>
      </c>
      <c r="EF99" s="845" t="s">
        <v>798</v>
      </c>
    </row>
    <row r="100" spans="1:136" x14ac:dyDescent="0.2">
      <c r="A100" s="845">
        <v>96</v>
      </c>
      <c r="B100" s="845">
        <v>12</v>
      </c>
      <c r="C100" s="845" t="s">
        <v>798</v>
      </c>
      <c r="D100" s="845" t="s">
        <v>798</v>
      </c>
      <c r="E100" s="845" t="s">
        <v>798</v>
      </c>
      <c r="F100" s="845" t="s">
        <v>798</v>
      </c>
      <c r="G100" s="845" t="s">
        <v>798</v>
      </c>
      <c r="H100" s="845" t="s">
        <v>798</v>
      </c>
      <c r="I100" s="845" t="s">
        <v>798</v>
      </c>
      <c r="J100" s="845" t="s">
        <v>798</v>
      </c>
      <c r="K100" s="845" t="s">
        <v>798</v>
      </c>
      <c r="L100" s="845" t="s">
        <v>798</v>
      </c>
      <c r="M100" s="845" t="s">
        <v>798</v>
      </c>
      <c r="N100" s="845" t="s">
        <v>798</v>
      </c>
      <c r="O100" s="845" t="s">
        <v>798</v>
      </c>
      <c r="P100" s="845" t="s">
        <v>798</v>
      </c>
      <c r="Q100" s="845" t="s">
        <v>798</v>
      </c>
      <c r="R100" s="845" t="s">
        <v>798</v>
      </c>
      <c r="S100" s="845" t="s">
        <v>798</v>
      </c>
      <c r="T100" s="845" t="s">
        <v>798</v>
      </c>
      <c r="U100" s="845" t="s">
        <v>798</v>
      </c>
      <c r="V100" s="845" t="s">
        <v>798</v>
      </c>
      <c r="W100" s="845" t="s">
        <v>798</v>
      </c>
      <c r="X100" s="845" t="s">
        <v>798</v>
      </c>
      <c r="Y100" s="845" t="s">
        <v>798</v>
      </c>
      <c r="Z100" s="845" t="s">
        <v>798</v>
      </c>
      <c r="AA100" s="845" t="s">
        <v>798</v>
      </c>
      <c r="AB100" s="845" t="s">
        <v>798</v>
      </c>
      <c r="AC100" s="845" t="s">
        <v>798</v>
      </c>
      <c r="AD100" s="845" t="s">
        <v>798</v>
      </c>
      <c r="AE100" s="845" t="s">
        <v>798</v>
      </c>
      <c r="AF100" s="845" t="s">
        <v>798</v>
      </c>
      <c r="AG100" s="845" t="s">
        <v>798</v>
      </c>
      <c r="AH100" s="845" t="s">
        <v>798</v>
      </c>
      <c r="AI100" s="845" t="s">
        <v>798</v>
      </c>
      <c r="AJ100" s="845" t="s">
        <v>798</v>
      </c>
      <c r="AK100" s="845" t="s">
        <v>798</v>
      </c>
      <c r="AL100" s="845" t="s">
        <v>798</v>
      </c>
      <c r="AM100" s="845" t="s">
        <v>798</v>
      </c>
      <c r="AN100" s="845" t="s">
        <v>798</v>
      </c>
      <c r="AO100" s="845" t="s">
        <v>798</v>
      </c>
      <c r="AP100" s="845" t="s">
        <v>798</v>
      </c>
      <c r="AQ100" s="845" t="s">
        <v>798</v>
      </c>
      <c r="AR100" s="845" t="s">
        <v>798</v>
      </c>
      <c r="AS100" s="845" t="s">
        <v>798</v>
      </c>
      <c r="AT100" s="845" t="s">
        <v>798</v>
      </c>
      <c r="AU100" s="845" t="s">
        <v>798</v>
      </c>
      <c r="AV100" s="845" t="s">
        <v>798</v>
      </c>
      <c r="AW100" s="845" t="s">
        <v>798</v>
      </c>
      <c r="AX100" s="845" t="s">
        <v>798</v>
      </c>
      <c r="AY100" s="845" t="s">
        <v>798</v>
      </c>
      <c r="AZ100" s="845" t="s">
        <v>798</v>
      </c>
      <c r="BA100" s="845" t="s">
        <v>798</v>
      </c>
      <c r="BB100" s="845" t="s">
        <v>798</v>
      </c>
      <c r="BC100" s="845" t="s">
        <v>798</v>
      </c>
      <c r="BD100" s="845" t="s">
        <v>798</v>
      </c>
      <c r="BE100" s="845" t="s">
        <v>798</v>
      </c>
      <c r="BF100" s="845" t="s">
        <v>798</v>
      </c>
      <c r="BG100" s="845" t="s">
        <v>798</v>
      </c>
      <c r="BH100" s="845" t="s">
        <v>798</v>
      </c>
      <c r="BI100" s="845" t="s">
        <v>798</v>
      </c>
      <c r="BJ100" s="845" t="s">
        <v>798</v>
      </c>
      <c r="BK100" s="845" t="s">
        <v>798</v>
      </c>
      <c r="BL100" s="845" t="s">
        <v>798</v>
      </c>
      <c r="BM100" s="845" t="s">
        <v>798</v>
      </c>
      <c r="BN100" s="845" t="s">
        <v>798</v>
      </c>
      <c r="BO100" s="845" t="s">
        <v>798</v>
      </c>
      <c r="BP100" s="845" t="s">
        <v>798</v>
      </c>
      <c r="BQ100" s="845" t="s">
        <v>798</v>
      </c>
      <c r="BR100" s="845" t="s">
        <v>798</v>
      </c>
      <c r="BS100" s="845" t="s">
        <v>798</v>
      </c>
      <c r="BT100" s="845" t="s">
        <v>798</v>
      </c>
      <c r="BU100" s="845" t="s">
        <v>798</v>
      </c>
      <c r="BV100" s="845" t="s">
        <v>798</v>
      </c>
      <c r="BW100" s="845" t="s">
        <v>798</v>
      </c>
      <c r="BX100" s="845" t="s">
        <v>798</v>
      </c>
      <c r="BY100" s="845" t="s">
        <v>798</v>
      </c>
      <c r="BZ100" s="845" t="s">
        <v>798</v>
      </c>
      <c r="CA100" s="845" t="s">
        <v>798</v>
      </c>
      <c r="CB100" s="845" t="s">
        <v>798</v>
      </c>
      <c r="CC100" s="845" t="s">
        <v>798</v>
      </c>
      <c r="CD100" s="845" t="s">
        <v>798</v>
      </c>
      <c r="CE100" s="845" t="s">
        <v>798</v>
      </c>
      <c r="CF100" s="845" t="s">
        <v>798</v>
      </c>
      <c r="CG100" s="845" t="s">
        <v>798</v>
      </c>
      <c r="CH100" s="845" t="s">
        <v>798</v>
      </c>
      <c r="CI100" s="845" t="s">
        <v>798</v>
      </c>
      <c r="CJ100" s="845" t="s">
        <v>798</v>
      </c>
      <c r="CK100" s="845" t="s">
        <v>798</v>
      </c>
      <c r="CL100" s="845" t="s">
        <v>798</v>
      </c>
      <c r="CM100" s="845" t="s">
        <v>798</v>
      </c>
      <c r="CN100" s="845" t="s">
        <v>798</v>
      </c>
      <c r="CO100" s="845" t="s">
        <v>798</v>
      </c>
      <c r="CP100" s="845" t="s">
        <v>798</v>
      </c>
      <c r="CQ100" s="845" t="s">
        <v>798</v>
      </c>
      <c r="CR100" s="845" t="s">
        <v>798</v>
      </c>
      <c r="CS100" s="845" t="s">
        <v>798</v>
      </c>
      <c r="CT100" s="845" t="s">
        <v>798</v>
      </c>
      <c r="CU100" s="845" t="s">
        <v>798</v>
      </c>
      <c r="CV100" s="845" t="s">
        <v>798</v>
      </c>
      <c r="CW100" s="845" t="s">
        <v>798</v>
      </c>
      <c r="CX100" s="845" t="s">
        <v>798</v>
      </c>
      <c r="CY100" s="845" t="s">
        <v>798</v>
      </c>
      <c r="CZ100" s="845" t="s">
        <v>798</v>
      </c>
      <c r="DA100" s="845" t="s">
        <v>798</v>
      </c>
      <c r="DB100" s="845" t="s">
        <v>798</v>
      </c>
      <c r="DC100" s="845" t="s">
        <v>798</v>
      </c>
      <c r="DD100" s="845" t="s">
        <v>798</v>
      </c>
      <c r="DE100" s="845" t="s">
        <v>798</v>
      </c>
      <c r="DF100" s="845" t="s">
        <v>798</v>
      </c>
      <c r="DG100" s="845" t="s">
        <v>798</v>
      </c>
      <c r="DH100" s="845" t="s">
        <v>798</v>
      </c>
      <c r="DI100" s="845" t="s">
        <v>798</v>
      </c>
      <c r="DJ100" s="845" t="s">
        <v>798</v>
      </c>
      <c r="DK100" s="845" t="s">
        <v>798</v>
      </c>
      <c r="DL100" s="845" t="s">
        <v>798</v>
      </c>
      <c r="DM100" s="845" t="s">
        <v>798</v>
      </c>
      <c r="DN100" s="845" t="s">
        <v>798</v>
      </c>
      <c r="DO100" s="845" t="s">
        <v>798</v>
      </c>
      <c r="DP100" s="845" t="s">
        <v>798</v>
      </c>
      <c r="DQ100" s="845" t="s">
        <v>798</v>
      </c>
      <c r="DR100" s="845" t="s">
        <v>798</v>
      </c>
      <c r="DS100" s="845" t="s">
        <v>798</v>
      </c>
      <c r="DT100" s="845" t="s">
        <v>798</v>
      </c>
      <c r="DU100" s="845" t="s">
        <v>798</v>
      </c>
      <c r="DV100" s="845" t="s">
        <v>798</v>
      </c>
      <c r="DW100" s="845" t="s">
        <v>798</v>
      </c>
      <c r="DX100" s="845" t="s">
        <v>798</v>
      </c>
      <c r="DY100" s="845" t="s">
        <v>798</v>
      </c>
      <c r="DZ100" s="845" t="s">
        <v>798</v>
      </c>
      <c r="EA100" s="845" t="s">
        <v>798</v>
      </c>
      <c r="EB100" s="845" t="s">
        <v>798</v>
      </c>
      <c r="EC100" s="845" t="s">
        <v>798</v>
      </c>
      <c r="ED100" s="845" t="s">
        <v>798</v>
      </c>
      <c r="EE100" s="845" t="s">
        <v>798</v>
      </c>
      <c r="EF100" s="845" t="s">
        <v>798</v>
      </c>
    </row>
    <row r="101" spans="1:136" x14ac:dyDescent="0.2">
      <c r="A101" s="845">
        <v>97</v>
      </c>
      <c r="B101" s="845">
        <v>1</v>
      </c>
      <c r="C101" s="845" t="s">
        <v>798</v>
      </c>
      <c r="D101" s="845" t="s">
        <v>798</v>
      </c>
      <c r="E101" s="845" t="s">
        <v>798</v>
      </c>
      <c r="F101" s="845" t="s">
        <v>798</v>
      </c>
      <c r="G101" s="845" t="s">
        <v>798</v>
      </c>
      <c r="H101" s="845" t="s">
        <v>798</v>
      </c>
      <c r="I101" s="845" t="s">
        <v>798</v>
      </c>
      <c r="J101" s="845" t="s">
        <v>798</v>
      </c>
      <c r="K101" s="845" t="s">
        <v>798</v>
      </c>
      <c r="L101" s="845" t="s">
        <v>798</v>
      </c>
      <c r="M101" s="845" t="s">
        <v>798</v>
      </c>
      <c r="N101" s="845" t="s">
        <v>798</v>
      </c>
      <c r="O101" s="845" t="s">
        <v>798</v>
      </c>
      <c r="P101" s="845" t="s">
        <v>798</v>
      </c>
      <c r="Q101" s="845" t="s">
        <v>798</v>
      </c>
      <c r="R101" s="845" t="s">
        <v>798</v>
      </c>
      <c r="S101" s="845" t="s">
        <v>798</v>
      </c>
      <c r="T101" s="845" t="s">
        <v>798</v>
      </c>
      <c r="U101" s="845" t="s">
        <v>798</v>
      </c>
      <c r="V101" s="845" t="s">
        <v>798</v>
      </c>
      <c r="W101" s="845" t="s">
        <v>798</v>
      </c>
      <c r="X101" s="845" t="s">
        <v>798</v>
      </c>
      <c r="Y101" s="845" t="s">
        <v>798</v>
      </c>
      <c r="Z101" s="845" t="s">
        <v>798</v>
      </c>
      <c r="AA101" s="845" t="s">
        <v>798</v>
      </c>
      <c r="AB101" s="845" t="s">
        <v>798</v>
      </c>
      <c r="AC101" s="845" t="s">
        <v>798</v>
      </c>
      <c r="AD101" s="845" t="s">
        <v>798</v>
      </c>
      <c r="AE101" s="845" t="s">
        <v>798</v>
      </c>
      <c r="AF101" s="845" t="s">
        <v>798</v>
      </c>
      <c r="AG101" s="845" t="s">
        <v>798</v>
      </c>
      <c r="AH101" s="845" t="s">
        <v>798</v>
      </c>
      <c r="AI101" s="845" t="s">
        <v>798</v>
      </c>
      <c r="AJ101" s="845" t="s">
        <v>798</v>
      </c>
      <c r="AK101" s="845" t="s">
        <v>798</v>
      </c>
      <c r="AL101" s="845" t="s">
        <v>798</v>
      </c>
      <c r="AM101" s="845" t="s">
        <v>798</v>
      </c>
      <c r="AN101" s="845" t="s">
        <v>798</v>
      </c>
      <c r="AO101" s="845" t="s">
        <v>798</v>
      </c>
      <c r="AP101" s="845" t="s">
        <v>798</v>
      </c>
      <c r="AQ101" s="845" t="s">
        <v>798</v>
      </c>
      <c r="AR101" s="845" t="s">
        <v>798</v>
      </c>
      <c r="AS101" s="845" t="s">
        <v>798</v>
      </c>
      <c r="AT101" s="845" t="s">
        <v>798</v>
      </c>
      <c r="AU101" s="845" t="s">
        <v>798</v>
      </c>
      <c r="AV101" s="845" t="s">
        <v>798</v>
      </c>
      <c r="AW101" s="845" t="s">
        <v>798</v>
      </c>
      <c r="AX101" s="845" t="s">
        <v>798</v>
      </c>
      <c r="AY101" s="845" t="s">
        <v>798</v>
      </c>
      <c r="AZ101" s="845" t="s">
        <v>798</v>
      </c>
      <c r="BA101" s="845" t="s">
        <v>798</v>
      </c>
      <c r="BB101" s="845" t="s">
        <v>798</v>
      </c>
      <c r="BC101" s="845" t="s">
        <v>798</v>
      </c>
      <c r="BD101" s="845" t="s">
        <v>798</v>
      </c>
      <c r="BE101" s="845" t="s">
        <v>798</v>
      </c>
      <c r="BF101" s="845" t="s">
        <v>798</v>
      </c>
      <c r="BG101" s="845" t="s">
        <v>798</v>
      </c>
      <c r="BH101" s="845" t="s">
        <v>798</v>
      </c>
      <c r="BI101" s="845" t="s">
        <v>798</v>
      </c>
      <c r="BJ101" s="845" t="s">
        <v>798</v>
      </c>
      <c r="BK101" s="845" t="s">
        <v>798</v>
      </c>
      <c r="BL101" s="845" t="s">
        <v>798</v>
      </c>
      <c r="BM101" s="845" t="s">
        <v>798</v>
      </c>
      <c r="BN101" s="845" t="s">
        <v>798</v>
      </c>
      <c r="BO101" s="845" t="s">
        <v>798</v>
      </c>
      <c r="BP101" s="845" t="s">
        <v>798</v>
      </c>
      <c r="BQ101" s="845" t="s">
        <v>798</v>
      </c>
      <c r="BR101" s="845" t="s">
        <v>798</v>
      </c>
      <c r="BS101" s="845" t="s">
        <v>798</v>
      </c>
      <c r="BT101" s="845" t="s">
        <v>798</v>
      </c>
      <c r="BU101" s="845" t="s">
        <v>798</v>
      </c>
      <c r="BV101" s="845" t="s">
        <v>798</v>
      </c>
      <c r="BW101" s="845" t="s">
        <v>798</v>
      </c>
      <c r="BX101" s="845" t="s">
        <v>798</v>
      </c>
      <c r="BY101" s="845" t="s">
        <v>798</v>
      </c>
      <c r="BZ101" s="845" t="s">
        <v>798</v>
      </c>
      <c r="CA101" s="845" t="s">
        <v>798</v>
      </c>
      <c r="CB101" s="845" t="s">
        <v>798</v>
      </c>
      <c r="CC101" s="845" t="s">
        <v>798</v>
      </c>
      <c r="CD101" s="845" t="s">
        <v>798</v>
      </c>
      <c r="CE101" s="845" t="s">
        <v>798</v>
      </c>
      <c r="CF101" s="845" t="s">
        <v>798</v>
      </c>
      <c r="CG101" s="845" t="s">
        <v>798</v>
      </c>
      <c r="CH101" s="845" t="s">
        <v>798</v>
      </c>
      <c r="CI101" s="845" t="s">
        <v>798</v>
      </c>
      <c r="CJ101" s="845" t="s">
        <v>798</v>
      </c>
      <c r="CK101" s="845" t="s">
        <v>798</v>
      </c>
      <c r="CL101" s="845" t="s">
        <v>798</v>
      </c>
      <c r="CM101" s="845" t="s">
        <v>798</v>
      </c>
      <c r="CN101" s="845" t="s">
        <v>798</v>
      </c>
      <c r="CO101" s="845" t="s">
        <v>798</v>
      </c>
      <c r="CP101" s="845" t="s">
        <v>798</v>
      </c>
      <c r="CQ101" s="845" t="s">
        <v>798</v>
      </c>
      <c r="CR101" s="845" t="s">
        <v>798</v>
      </c>
      <c r="CS101" s="845" t="s">
        <v>798</v>
      </c>
      <c r="CT101" s="845" t="s">
        <v>798</v>
      </c>
      <c r="CU101" s="845" t="s">
        <v>798</v>
      </c>
      <c r="CV101" s="845" t="s">
        <v>798</v>
      </c>
      <c r="CW101" s="845" t="s">
        <v>798</v>
      </c>
      <c r="CX101" s="845" t="s">
        <v>798</v>
      </c>
      <c r="CY101" s="845" t="s">
        <v>798</v>
      </c>
      <c r="CZ101" s="845" t="s">
        <v>798</v>
      </c>
      <c r="DA101" s="845" t="s">
        <v>798</v>
      </c>
      <c r="DB101" s="845" t="s">
        <v>798</v>
      </c>
      <c r="DC101" s="845" t="s">
        <v>798</v>
      </c>
      <c r="DD101" s="845" t="s">
        <v>798</v>
      </c>
      <c r="DE101" s="845" t="s">
        <v>798</v>
      </c>
      <c r="DF101" s="845" t="s">
        <v>798</v>
      </c>
      <c r="DG101" s="845" t="s">
        <v>798</v>
      </c>
      <c r="DH101" s="845" t="s">
        <v>798</v>
      </c>
      <c r="DI101" s="845" t="s">
        <v>798</v>
      </c>
      <c r="DJ101" s="845" t="s">
        <v>798</v>
      </c>
      <c r="DK101" s="845" t="s">
        <v>798</v>
      </c>
      <c r="DL101" s="845" t="s">
        <v>798</v>
      </c>
      <c r="DM101" s="845" t="s">
        <v>798</v>
      </c>
      <c r="DN101" s="845" t="s">
        <v>798</v>
      </c>
      <c r="DO101" s="845" t="s">
        <v>798</v>
      </c>
      <c r="DP101" s="845" t="s">
        <v>798</v>
      </c>
      <c r="DQ101" s="845" t="s">
        <v>798</v>
      </c>
      <c r="DR101" s="845" t="s">
        <v>798</v>
      </c>
      <c r="DS101" s="845" t="s">
        <v>798</v>
      </c>
      <c r="DT101" s="845" t="s">
        <v>798</v>
      </c>
      <c r="DU101" s="845" t="s">
        <v>798</v>
      </c>
      <c r="DV101" s="845" t="s">
        <v>798</v>
      </c>
      <c r="DW101" s="845" t="s">
        <v>798</v>
      </c>
      <c r="DX101" s="845" t="s">
        <v>798</v>
      </c>
      <c r="DY101" s="845" t="s">
        <v>798</v>
      </c>
      <c r="DZ101" s="845" t="s">
        <v>798</v>
      </c>
      <c r="EA101" s="845" t="s">
        <v>798</v>
      </c>
      <c r="EB101" s="845" t="s">
        <v>798</v>
      </c>
      <c r="EC101" s="845" t="s">
        <v>798</v>
      </c>
      <c r="ED101" s="845" t="s">
        <v>798</v>
      </c>
      <c r="EE101" s="845" t="s">
        <v>798</v>
      </c>
      <c r="EF101" s="845" t="s">
        <v>798</v>
      </c>
    </row>
    <row r="102" spans="1:136" x14ac:dyDescent="0.2">
      <c r="A102" s="845">
        <v>98</v>
      </c>
      <c r="B102" s="845">
        <v>2</v>
      </c>
      <c r="C102" s="845" t="s">
        <v>798</v>
      </c>
      <c r="D102" s="845" t="s">
        <v>798</v>
      </c>
      <c r="E102" s="845" t="s">
        <v>798</v>
      </c>
      <c r="F102" s="845" t="s">
        <v>798</v>
      </c>
      <c r="G102" s="845" t="s">
        <v>798</v>
      </c>
      <c r="H102" s="845" t="s">
        <v>798</v>
      </c>
      <c r="I102" s="845" t="s">
        <v>798</v>
      </c>
      <c r="J102" s="845" t="s">
        <v>798</v>
      </c>
      <c r="K102" s="845" t="s">
        <v>798</v>
      </c>
      <c r="L102" s="845" t="s">
        <v>798</v>
      </c>
      <c r="M102" s="845" t="s">
        <v>798</v>
      </c>
      <c r="N102" s="845" t="s">
        <v>798</v>
      </c>
      <c r="O102" s="845" t="s">
        <v>798</v>
      </c>
      <c r="P102" s="845" t="s">
        <v>798</v>
      </c>
      <c r="Q102" s="845" t="s">
        <v>798</v>
      </c>
      <c r="R102" s="845" t="s">
        <v>798</v>
      </c>
      <c r="S102" s="845" t="s">
        <v>798</v>
      </c>
      <c r="T102" s="845" t="s">
        <v>798</v>
      </c>
      <c r="U102" s="845" t="s">
        <v>798</v>
      </c>
      <c r="V102" s="845" t="s">
        <v>798</v>
      </c>
      <c r="W102" s="845" t="s">
        <v>798</v>
      </c>
      <c r="X102" s="845" t="s">
        <v>798</v>
      </c>
      <c r="Y102" s="845" t="s">
        <v>798</v>
      </c>
      <c r="Z102" s="845" t="s">
        <v>798</v>
      </c>
      <c r="AA102" s="845" t="s">
        <v>798</v>
      </c>
      <c r="AB102" s="845" t="s">
        <v>798</v>
      </c>
      <c r="AC102" s="845" t="s">
        <v>798</v>
      </c>
      <c r="AD102" s="845" t="s">
        <v>798</v>
      </c>
      <c r="AE102" s="845" t="s">
        <v>798</v>
      </c>
      <c r="AF102" s="845" t="s">
        <v>798</v>
      </c>
      <c r="AG102" s="845" t="s">
        <v>798</v>
      </c>
      <c r="AH102" s="845" t="s">
        <v>798</v>
      </c>
      <c r="AI102" s="845" t="s">
        <v>798</v>
      </c>
      <c r="AJ102" s="845" t="s">
        <v>798</v>
      </c>
      <c r="AK102" s="845" t="s">
        <v>798</v>
      </c>
      <c r="AL102" s="845" t="s">
        <v>798</v>
      </c>
      <c r="AM102" s="845" t="s">
        <v>798</v>
      </c>
      <c r="AN102" s="845" t="s">
        <v>798</v>
      </c>
      <c r="AO102" s="845" t="s">
        <v>798</v>
      </c>
      <c r="AP102" s="845" t="s">
        <v>798</v>
      </c>
      <c r="AQ102" s="845" t="s">
        <v>798</v>
      </c>
      <c r="AR102" s="845" t="s">
        <v>798</v>
      </c>
      <c r="AS102" s="845" t="s">
        <v>798</v>
      </c>
      <c r="AT102" s="845" t="s">
        <v>798</v>
      </c>
      <c r="AU102" s="845" t="s">
        <v>798</v>
      </c>
      <c r="AV102" s="845" t="s">
        <v>798</v>
      </c>
      <c r="AW102" s="845" t="s">
        <v>798</v>
      </c>
      <c r="AX102" s="845" t="s">
        <v>798</v>
      </c>
      <c r="AY102" s="845" t="s">
        <v>798</v>
      </c>
      <c r="AZ102" s="845" t="s">
        <v>798</v>
      </c>
      <c r="BA102" s="845" t="s">
        <v>798</v>
      </c>
      <c r="BB102" s="845" t="s">
        <v>798</v>
      </c>
      <c r="BC102" s="845" t="s">
        <v>798</v>
      </c>
      <c r="BD102" s="845" t="s">
        <v>798</v>
      </c>
      <c r="BE102" s="845" t="s">
        <v>798</v>
      </c>
      <c r="BF102" s="845" t="s">
        <v>798</v>
      </c>
      <c r="BG102" s="845" t="s">
        <v>798</v>
      </c>
      <c r="BH102" s="845" t="s">
        <v>798</v>
      </c>
      <c r="BI102" s="845" t="s">
        <v>798</v>
      </c>
      <c r="BJ102" s="845" t="s">
        <v>798</v>
      </c>
      <c r="BK102" s="845" t="s">
        <v>798</v>
      </c>
      <c r="BL102" s="845" t="s">
        <v>798</v>
      </c>
      <c r="BM102" s="845" t="s">
        <v>798</v>
      </c>
      <c r="BN102" s="845" t="s">
        <v>798</v>
      </c>
      <c r="BO102" s="845" t="s">
        <v>798</v>
      </c>
      <c r="BP102" s="845" t="s">
        <v>798</v>
      </c>
      <c r="BQ102" s="845" t="s">
        <v>798</v>
      </c>
      <c r="BR102" s="845" t="s">
        <v>798</v>
      </c>
      <c r="BS102" s="845" t="s">
        <v>798</v>
      </c>
      <c r="BT102" s="845" t="s">
        <v>798</v>
      </c>
      <c r="BU102" s="845" t="s">
        <v>798</v>
      </c>
      <c r="BV102" s="845" t="s">
        <v>798</v>
      </c>
      <c r="BW102" s="845" t="s">
        <v>798</v>
      </c>
      <c r="BX102" s="845" t="s">
        <v>798</v>
      </c>
      <c r="BY102" s="845" t="s">
        <v>798</v>
      </c>
      <c r="BZ102" s="845" t="s">
        <v>798</v>
      </c>
      <c r="CA102" s="845" t="s">
        <v>798</v>
      </c>
      <c r="CB102" s="845" t="s">
        <v>798</v>
      </c>
      <c r="CC102" s="845" t="s">
        <v>798</v>
      </c>
      <c r="CD102" s="845" t="s">
        <v>798</v>
      </c>
      <c r="CE102" s="845" t="s">
        <v>798</v>
      </c>
      <c r="CF102" s="845" t="s">
        <v>798</v>
      </c>
      <c r="CG102" s="845" t="s">
        <v>798</v>
      </c>
      <c r="CH102" s="845" t="s">
        <v>798</v>
      </c>
      <c r="CI102" s="845" t="s">
        <v>798</v>
      </c>
      <c r="CJ102" s="845" t="s">
        <v>798</v>
      </c>
      <c r="CK102" s="845" t="s">
        <v>798</v>
      </c>
      <c r="CL102" s="845" t="s">
        <v>798</v>
      </c>
      <c r="CM102" s="845" t="s">
        <v>798</v>
      </c>
      <c r="CN102" s="845" t="s">
        <v>798</v>
      </c>
      <c r="CO102" s="845" t="s">
        <v>798</v>
      </c>
      <c r="CP102" s="845" t="s">
        <v>798</v>
      </c>
      <c r="CQ102" s="845" t="s">
        <v>798</v>
      </c>
      <c r="CR102" s="845" t="s">
        <v>798</v>
      </c>
      <c r="CS102" s="845" t="s">
        <v>798</v>
      </c>
      <c r="CT102" s="845" t="s">
        <v>798</v>
      </c>
      <c r="CU102" s="845" t="s">
        <v>798</v>
      </c>
      <c r="CV102" s="845" t="s">
        <v>798</v>
      </c>
      <c r="CW102" s="845" t="s">
        <v>798</v>
      </c>
      <c r="CX102" s="845" t="s">
        <v>798</v>
      </c>
      <c r="CY102" s="845" t="s">
        <v>798</v>
      </c>
      <c r="CZ102" s="845" t="s">
        <v>798</v>
      </c>
      <c r="DA102" s="845" t="s">
        <v>798</v>
      </c>
      <c r="DB102" s="845" t="s">
        <v>798</v>
      </c>
      <c r="DC102" s="845" t="s">
        <v>798</v>
      </c>
      <c r="DD102" s="845" t="s">
        <v>798</v>
      </c>
      <c r="DE102" s="845" t="s">
        <v>798</v>
      </c>
      <c r="DF102" s="845" t="s">
        <v>798</v>
      </c>
      <c r="DG102" s="845" t="s">
        <v>798</v>
      </c>
      <c r="DH102" s="845" t="s">
        <v>798</v>
      </c>
      <c r="DI102" s="845" t="s">
        <v>798</v>
      </c>
      <c r="DJ102" s="845" t="s">
        <v>798</v>
      </c>
      <c r="DK102" s="845" t="s">
        <v>798</v>
      </c>
      <c r="DL102" s="845" t="s">
        <v>798</v>
      </c>
      <c r="DM102" s="845" t="s">
        <v>798</v>
      </c>
      <c r="DN102" s="845" t="s">
        <v>798</v>
      </c>
      <c r="DO102" s="845" t="s">
        <v>798</v>
      </c>
      <c r="DP102" s="845" t="s">
        <v>798</v>
      </c>
      <c r="DQ102" s="845" t="s">
        <v>798</v>
      </c>
      <c r="DR102" s="845" t="s">
        <v>798</v>
      </c>
      <c r="DS102" s="845" t="s">
        <v>798</v>
      </c>
      <c r="DT102" s="845" t="s">
        <v>798</v>
      </c>
      <c r="DU102" s="845" t="s">
        <v>798</v>
      </c>
      <c r="DV102" s="845" t="s">
        <v>798</v>
      </c>
      <c r="DW102" s="845" t="s">
        <v>798</v>
      </c>
      <c r="DX102" s="845" t="s">
        <v>798</v>
      </c>
      <c r="DY102" s="845" t="s">
        <v>798</v>
      </c>
      <c r="DZ102" s="845" t="s">
        <v>798</v>
      </c>
      <c r="EA102" s="845" t="s">
        <v>798</v>
      </c>
      <c r="EB102" s="845" t="s">
        <v>798</v>
      </c>
      <c r="EC102" s="845" t="s">
        <v>798</v>
      </c>
      <c r="ED102" s="845" t="s">
        <v>798</v>
      </c>
      <c r="EE102" s="845" t="s">
        <v>798</v>
      </c>
      <c r="EF102" s="845" t="s">
        <v>798</v>
      </c>
    </row>
    <row r="103" spans="1:136" x14ac:dyDescent="0.2">
      <c r="A103" s="845">
        <v>99</v>
      </c>
      <c r="B103" s="845">
        <v>3</v>
      </c>
      <c r="C103" s="845" t="s">
        <v>798</v>
      </c>
      <c r="D103" s="845" t="s">
        <v>798</v>
      </c>
      <c r="E103" s="845" t="s">
        <v>798</v>
      </c>
      <c r="F103" s="845" t="s">
        <v>798</v>
      </c>
      <c r="G103" s="845" t="s">
        <v>798</v>
      </c>
      <c r="H103" s="845" t="s">
        <v>798</v>
      </c>
      <c r="I103" s="845" t="s">
        <v>798</v>
      </c>
      <c r="J103" s="845" t="s">
        <v>798</v>
      </c>
      <c r="K103" s="845" t="s">
        <v>798</v>
      </c>
      <c r="L103" s="845" t="s">
        <v>798</v>
      </c>
      <c r="M103" s="845" t="s">
        <v>798</v>
      </c>
      <c r="N103" s="845" t="s">
        <v>798</v>
      </c>
      <c r="O103" s="845" t="s">
        <v>798</v>
      </c>
      <c r="P103" s="845" t="s">
        <v>798</v>
      </c>
      <c r="Q103" s="845" t="s">
        <v>798</v>
      </c>
      <c r="R103" s="845" t="s">
        <v>798</v>
      </c>
      <c r="S103" s="845" t="s">
        <v>798</v>
      </c>
      <c r="T103" s="845" t="s">
        <v>798</v>
      </c>
      <c r="U103" s="845" t="s">
        <v>798</v>
      </c>
      <c r="V103" s="845" t="s">
        <v>798</v>
      </c>
      <c r="W103" s="845" t="s">
        <v>798</v>
      </c>
      <c r="X103" s="845" t="s">
        <v>798</v>
      </c>
      <c r="Y103" s="845" t="s">
        <v>798</v>
      </c>
      <c r="Z103" s="845" t="s">
        <v>798</v>
      </c>
      <c r="AA103" s="845" t="s">
        <v>798</v>
      </c>
      <c r="AB103" s="845" t="s">
        <v>798</v>
      </c>
      <c r="AC103" s="845" t="s">
        <v>798</v>
      </c>
      <c r="AD103" s="845" t="s">
        <v>798</v>
      </c>
      <c r="AE103" s="845" t="s">
        <v>798</v>
      </c>
      <c r="AF103" s="845" t="s">
        <v>798</v>
      </c>
      <c r="AG103" s="845" t="s">
        <v>798</v>
      </c>
      <c r="AH103" s="845" t="s">
        <v>798</v>
      </c>
      <c r="AI103" s="845" t="s">
        <v>798</v>
      </c>
      <c r="AJ103" s="845" t="s">
        <v>798</v>
      </c>
      <c r="AK103" s="845" t="s">
        <v>798</v>
      </c>
      <c r="AL103" s="845" t="s">
        <v>798</v>
      </c>
      <c r="AM103" s="845" t="s">
        <v>798</v>
      </c>
      <c r="AN103" s="845" t="s">
        <v>798</v>
      </c>
      <c r="AO103" s="845" t="s">
        <v>798</v>
      </c>
      <c r="AP103" s="845" t="s">
        <v>798</v>
      </c>
      <c r="AQ103" s="845" t="s">
        <v>798</v>
      </c>
      <c r="AR103" s="845" t="s">
        <v>798</v>
      </c>
      <c r="AS103" s="845" t="s">
        <v>798</v>
      </c>
      <c r="AT103" s="845" t="s">
        <v>798</v>
      </c>
      <c r="AU103" s="845" t="s">
        <v>798</v>
      </c>
      <c r="AV103" s="845" t="s">
        <v>798</v>
      </c>
      <c r="AW103" s="845" t="s">
        <v>798</v>
      </c>
      <c r="AX103" s="845" t="s">
        <v>798</v>
      </c>
      <c r="AY103" s="845" t="s">
        <v>798</v>
      </c>
      <c r="AZ103" s="845" t="s">
        <v>798</v>
      </c>
      <c r="BA103" s="845" t="s">
        <v>798</v>
      </c>
      <c r="BB103" s="845" t="s">
        <v>798</v>
      </c>
      <c r="BC103" s="845" t="s">
        <v>798</v>
      </c>
      <c r="BD103" s="845" t="s">
        <v>798</v>
      </c>
      <c r="BE103" s="845" t="s">
        <v>798</v>
      </c>
      <c r="BF103" s="845" t="s">
        <v>798</v>
      </c>
      <c r="BG103" s="845" t="s">
        <v>798</v>
      </c>
      <c r="BH103" s="845" t="s">
        <v>798</v>
      </c>
      <c r="BI103" s="845" t="s">
        <v>798</v>
      </c>
      <c r="BJ103" s="845" t="s">
        <v>798</v>
      </c>
      <c r="BK103" s="845" t="s">
        <v>798</v>
      </c>
      <c r="BL103" s="845" t="s">
        <v>798</v>
      </c>
      <c r="BM103" s="845" t="s">
        <v>798</v>
      </c>
      <c r="BN103" s="845" t="s">
        <v>798</v>
      </c>
      <c r="BO103" s="845" t="s">
        <v>798</v>
      </c>
      <c r="BP103" s="845" t="s">
        <v>798</v>
      </c>
      <c r="BQ103" s="845" t="s">
        <v>798</v>
      </c>
      <c r="BR103" s="845" t="s">
        <v>798</v>
      </c>
      <c r="BS103" s="845" t="s">
        <v>798</v>
      </c>
      <c r="BT103" s="845" t="s">
        <v>798</v>
      </c>
      <c r="BU103" s="845" t="s">
        <v>798</v>
      </c>
      <c r="BV103" s="845" t="s">
        <v>798</v>
      </c>
      <c r="BW103" s="845" t="s">
        <v>798</v>
      </c>
      <c r="BX103" s="845" t="s">
        <v>798</v>
      </c>
      <c r="BY103" s="845" t="s">
        <v>798</v>
      </c>
      <c r="BZ103" s="845" t="s">
        <v>798</v>
      </c>
      <c r="CA103" s="845" t="s">
        <v>798</v>
      </c>
      <c r="CB103" s="845" t="s">
        <v>798</v>
      </c>
      <c r="CC103" s="845" t="s">
        <v>798</v>
      </c>
      <c r="CD103" s="845" t="s">
        <v>798</v>
      </c>
      <c r="CE103" s="845" t="s">
        <v>798</v>
      </c>
      <c r="CF103" s="845" t="s">
        <v>798</v>
      </c>
      <c r="CG103" s="845" t="s">
        <v>798</v>
      </c>
      <c r="CH103" s="845" t="s">
        <v>798</v>
      </c>
      <c r="CI103" s="845" t="s">
        <v>798</v>
      </c>
      <c r="CJ103" s="845" t="s">
        <v>798</v>
      </c>
      <c r="CK103" s="845" t="s">
        <v>798</v>
      </c>
      <c r="CL103" s="845" t="s">
        <v>798</v>
      </c>
      <c r="CM103" s="845" t="s">
        <v>798</v>
      </c>
      <c r="CN103" s="845" t="s">
        <v>798</v>
      </c>
      <c r="CO103" s="845" t="s">
        <v>798</v>
      </c>
      <c r="CP103" s="845" t="s">
        <v>798</v>
      </c>
      <c r="CQ103" s="845" t="s">
        <v>798</v>
      </c>
      <c r="CR103" s="845" t="s">
        <v>798</v>
      </c>
      <c r="CS103" s="845" t="s">
        <v>798</v>
      </c>
      <c r="CT103" s="845" t="s">
        <v>798</v>
      </c>
      <c r="CU103" s="845" t="s">
        <v>798</v>
      </c>
      <c r="CV103" s="845" t="s">
        <v>798</v>
      </c>
      <c r="CW103" s="845" t="s">
        <v>798</v>
      </c>
      <c r="CX103" s="845" t="s">
        <v>798</v>
      </c>
      <c r="CY103" s="845" t="s">
        <v>798</v>
      </c>
      <c r="CZ103" s="845" t="s">
        <v>798</v>
      </c>
      <c r="DA103" s="845" t="s">
        <v>798</v>
      </c>
      <c r="DB103" s="845" t="s">
        <v>798</v>
      </c>
      <c r="DC103" s="845" t="s">
        <v>798</v>
      </c>
      <c r="DD103" s="845" t="s">
        <v>798</v>
      </c>
      <c r="DE103" s="845" t="s">
        <v>798</v>
      </c>
      <c r="DF103" s="845" t="s">
        <v>798</v>
      </c>
      <c r="DG103" s="845" t="s">
        <v>798</v>
      </c>
      <c r="DH103" s="845" t="s">
        <v>798</v>
      </c>
      <c r="DI103" s="845" t="s">
        <v>798</v>
      </c>
      <c r="DJ103" s="845" t="s">
        <v>798</v>
      </c>
      <c r="DK103" s="845" t="s">
        <v>798</v>
      </c>
      <c r="DL103" s="845" t="s">
        <v>798</v>
      </c>
      <c r="DM103" s="845" t="s">
        <v>798</v>
      </c>
      <c r="DN103" s="845" t="s">
        <v>798</v>
      </c>
      <c r="DO103" s="845" t="s">
        <v>798</v>
      </c>
      <c r="DP103" s="845" t="s">
        <v>798</v>
      </c>
      <c r="DQ103" s="845" t="s">
        <v>798</v>
      </c>
      <c r="DR103" s="845" t="s">
        <v>798</v>
      </c>
      <c r="DS103" s="845" t="s">
        <v>798</v>
      </c>
      <c r="DT103" s="845" t="s">
        <v>798</v>
      </c>
      <c r="DU103" s="845" t="s">
        <v>798</v>
      </c>
      <c r="DV103" s="845" t="s">
        <v>798</v>
      </c>
      <c r="DW103" s="845" t="s">
        <v>798</v>
      </c>
      <c r="DX103" s="845" t="s">
        <v>798</v>
      </c>
      <c r="DY103" s="845" t="s">
        <v>798</v>
      </c>
      <c r="DZ103" s="845" t="s">
        <v>798</v>
      </c>
      <c r="EA103" s="845" t="s">
        <v>798</v>
      </c>
      <c r="EB103" s="845" t="s">
        <v>798</v>
      </c>
      <c r="EC103" s="845" t="s">
        <v>798</v>
      </c>
      <c r="ED103" s="845" t="s">
        <v>798</v>
      </c>
      <c r="EE103" s="845" t="s">
        <v>798</v>
      </c>
      <c r="EF103" s="845" t="s">
        <v>798</v>
      </c>
    </row>
    <row r="104" spans="1:136" x14ac:dyDescent="0.2">
      <c r="A104" s="845">
        <v>100</v>
      </c>
      <c r="B104" s="845">
        <v>4</v>
      </c>
      <c r="C104" s="845" t="s">
        <v>798</v>
      </c>
      <c r="D104" s="845" t="s">
        <v>798</v>
      </c>
      <c r="E104" s="845" t="s">
        <v>798</v>
      </c>
      <c r="F104" s="845" t="s">
        <v>798</v>
      </c>
      <c r="G104" s="845" t="s">
        <v>798</v>
      </c>
      <c r="H104" s="845" t="s">
        <v>798</v>
      </c>
      <c r="I104" s="845" t="s">
        <v>798</v>
      </c>
      <c r="J104" s="845" t="s">
        <v>798</v>
      </c>
      <c r="K104" s="845" t="s">
        <v>798</v>
      </c>
      <c r="L104" s="845" t="s">
        <v>798</v>
      </c>
      <c r="M104" s="845" t="s">
        <v>798</v>
      </c>
      <c r="N104" s="845" t="s">
        <v>798</v>
      </c>
      <c r="O104" s="845" t="s">
        <v>798</v>
      </c>
      <c r="P104" s="845" t="s">
        <v>798</v>
      </c>
      <c r="Q104" s="845" t="s">
        <v>798</v>
      </c>
      <c r="R104" s="845" t="s">
        <v>798</v>
      </c>
      <c r="S104" s="845" t="s">
        <v>798</v>
      </c>
      <c r="T104" s="845" t="s">
        <v>798</v>
      </c>
      <c r="U104" s="845" t="s">
        <v>798</v>
      </c>
      <c r="V104" s="845" t="s">
        <v>798</v>
      </c>
      <c r="W104" s="845" t="s">
        <v>798</v>
      </c>
      <c r="X104" s="845" t="s">
        <v>798</v>
      </c>
      <c r="Y104" s="845" t="s">
        <v>798</v>
      </c>
      <c r="Z104" s="845" t="s">
        <v>798</v>
      </c>
      <c r="AA104" s="845" t="s">
        <v>798</v>
      </c>
      <c r="AB104" s="845" t="s">
        <v>798</v>
      </c>
      <c r="AC104" s="845" t="s">
        <v>798</v>
      </c>
      <c r="AD104" s="845" t="s">
        <v>798</v>
      </c>
      <c r="AE104" s="845" t="s">
        <v>798</v>
      </c>
      <c r="AF104" s="845" t="s">
        <v>798</v>
      </c>
      <c r="AG104" s="845" t="s">
        <v>798</v>
      </c>
      <c r="AH104" s="845" t="s">
        <v>798</v>
      </c>
      <c r="AI104" s="845" t="s">
        <v>798</v>
      </c>
      <c r="AJ104" s="845" t="s">
        <v>798</v>
      </c>
      <c r="AK104" s="845" t="s">
        <v>798</v>
      </c>
      <c r="AL104" s="845" t="s">
        <v>798</v>
      </c>
      <c r="AM104" s="845" t="s">
        <v>798</v>
      </c>
      <c r="AN104" s="845" t="s">
        <v>798</v>
      </c>
      <c r="AO104" s="845" t="s">
        <v>798</v>
      </c>
      <c r="AP104" s="845" t="s">
        <v>798</v>
      </c>
      <c r="AQ104" s="845" t="s">
        <v>798</v>
      </c>
      <c r="AR104" s="845" t="s">
        <v>798</v>
      </c>
      <c r="AS104" s="845" t="s">
        <v>798</v>
      </c>
      <c r="AT104" s="845" t="s">
        <v>798</v>
      </c>
      <c r="AU104" s="845" t="s">
        <v>798</v>
      </c>
      <c r="AV104" s="845" t="s">
        <v>798</v>
      </c>
      <c r="AW104" s="845" t="s">
        <v>798</v>
      </c>
      <c r="AX104" s="845" t="s">
        <v>798</v>
      </c>
      <c r="AY104" s="845" t="s">
        <v>798</v>
      </c>
      <c r="AZ104" s="845" t="s">
        <v>798</v>
      </c>
      <c r="BA104" s="845" t="s">
        <v>798</v>
      </c>
      <c r="BB104" s="845" t="s">
        <v>798</v>
      </c>
      <c r="BC104" s="845" t="s">
        <v>798</v>
      </c>
      <c r="BD104" s="845" t="s">
        <v>798</v>
      </c>
      <c r="BE104" s="845" t="s">
        <v>798</v>
      </c>
      <c r="BF104" s="845" t="s">
        <v>798</v>
      </c>
      <c r="BG104" s="845" t="s">
        <v>798</v>
      </c>
      <c r="BH104" s="845" t="s">
        <v>798</v>
      </c>
      <c r="BI104" s="845" t="s">
        <v>798</v>
      </c>
      <c r="BJ104" s="845" t="s">
        <v>798</v>
      </c>
      <c r="BK104" s="845" t="s">
        <v>798</v>
      </c>
      <c r="BL104" s="845" t="s">
        <v>798</v>
      </c>
      <c r="BM104" s="845" t="s">
        <v>798</v>
      </c>
      <c r="BN104" s="845" t="s">
        <v>798</v>
      </c>
      <c r="BO104" s="845" t="s">
        <v>798</v>
      </c>
      <c r="BP104" s="845" t="s">
        <v>798</v>
      </c>
      <c r="BQ104" s="845" t="s">
        <v>798</v>
      </c>
      <c r="BR104" s="845" t="s">
        <v>798</v>
      </c>
      <c r="BS104" s="845" t="s">
        <v>798</v>
      </c>
      <c r="BT104" s="845" t="s">
        <v>798</v>
      </c>
      <c r="BU104" s="845" t="s">
        <v>798</v>
      </c>
      <c r="BV104" s="845" t="s">
        <v>798</v>
      </c>
      <c r="BW104" s="845" t="s">
        <v>798</v>
      </c>
      <c r="BX104" s="845" t="s">
        <v>798</v>
      </c>
      <c r="BY104" s="845" t="s">
        <v>798</v>
      </c>
      <c r="BZ104" s="845" t="s">
        <v>798</v>
      </c>
      <c r="CA104" s="845" t="s">
        <v>798</v>
      </c>
      <c r="CB104" s="845" t="s">
        <v>798</v>
      </c>
      <c r="CC104" s="845" t="s">
        <v>798</v>
      </c>
      <c r="CD104" s="845" t="s">
        <v>798</v>
      </c>
      <c r="CE104" s="845" t="s">
        <v>798</v>
      </c>
      <c r="CF104" s="845" t="s">
        <v>798</v>
      </c>
      <c r="CG104" s="845" t="s">
        <v>798</v>
      </c>
      <c r="CH104" s="845" t="s">
        <v>798</v>
      </c>
      <c r="CI104" s="845" t="s">
        <v>798</v>
      </c>
      <c r="CJ104" s="845" t="s">
        <v>798</v>
      </c>
      <c r="CK104" s="845" t="s">
        <v>798</v>
      </c>
      <c r="CL104" s="845" t="s">
        <v>798</v>
      </c>
      <c r="CM104" s="845" t="s">
        <v>798</v>
      </c>
      <c r="CN104" s="845" t="s">
        <v>798</v>
      </c>
      <c r="CO104" s="845" t="s">
        <v>798</v>
      </c>
      <c r="CP104" s="845" t="s">
        <v>798</v>
      </c>
      <c r="CQ104" s="845" t="s">
        <v>798</v>
      </c>
      <c r="CR104" s="845" t="s">
        <v>798</v>
      </c>
      <c r="CS104" s="845" t="s">
        <v>798</v>
      </c>
      <c r="CT104" s="845" t="s">
        <v>798</v>
      </c>
      <c r="CU104" s="845" t="s">
        <v>798</v>
      </c>
      <c r="CV104" s="845" t="s">
        <v>798</v>
      </c>
      <c r="CW104" s="845" t="s">
        <v>798</v>
      </c>
      <c r="CX104" s="845" t="s">
        <v>798</v>
      </c>
      <c r="CY104" s="845" t="s">
        <v>798</v>
      </c>
      <c r="CZ104" s="845" t="s">
        <v>798</v>
      </c>
      <c r="DA104" s="845" t="s">
        <v>798</v>
      </c>
      <c r="DB104" s="845" t="s">
        <v>798</v>
      </c>
      <c r="DC104" s="845" t="s">
        <v>798</v>
      </c>
      <c r="DD104" s="845" t="s">
        <v>798</v>
      </c>
      <c r="DE104" s="845" t="s">
        <v>798</v>
      </c>
      <c r="DF104" s="845" t="s">
        <v>798</v>
      </c>
      <c r="DG104" s="845" t="s">
        <v>798</v>
      </c>
      <c r="DH104" s="845" t="s">
        <v>798</v>
      </c>
      <c r="DI104" s="845" t="s">
        <v>798</v>
      </c>
      <c r="DJ104" s="845" t="s">
        <v>798</v>
      </c>
      <c r="DK104" s="845" t="s">
        <v>798</v>
      </c>
      <c r="DL104" s="845" t="s">
        <v>798</v>
      </c>
      <c r="DM104" s="845" t="s">
        <v>798</v>
      </c>
      <c r="DN104" s="845" t="s">
        <v>798</v>
      </c>
      <c r="DO104" s="845" t="s">
        <v>798</v>
      </c>
      <c r="DP104" s="845" t="s">
        <v>798</v>
      </c>
      <c r="DQ104" s="845" t="s">
        <v>798</v>
      </c>
      <c r="DR104" s="845" t="s">
        <v>798</v>
      </c>
      <c r="DS104" s="845" t="s">
        <v>798</v>
      </c>
      <c r="DT104" s="845" t="s">
        <v>798</v>
      </c>
      <c r="DU104" s="845" t="s">
        <v>798</v>
      </c>
      <c r="DV104" s="845" t="s">
        <v>798</v>
      </c>
      <c r="DW104" s="845" t="s">
        <v>798</v>
      </c>
      <c r="DX104" s="845" t="s">
        <v>798</v>
      </c>
      <c r="DY104" s="845" t="s">
        <v>798</v>
      </c>
      <c r="DZ104" s="845" t="s">
        <v>798</v>
      </c>
      <c r="EA104" s="845" t="s">
        <v>798</v>
      </c>
      <c r="EB104" s="845" t="s">
        <v>798</v>
      </c>
      <c r="EC104" s="845" t="s">
        <v>798</v>
      </c>
      <c r="ED104" s="845" t="s">
        <v>798</v>
      </c>
      <c r="EE104" s="845" t="s">
        <v>798</v>
      </c>
      <c r="EF104" s="845" t="s">
        <v>798</v>
      </c>
    </row>
    <row r="105" spans="1:136" x14ac:dyDescent="0.2">
      <c r="A105" s="845">
        <v>101</v>
      </c>
      <c r="B105" s="845">
        <v>5</v>
      </c>
      <c r="C105" s="845" t="s">
        <v>798</v>
      </c>
      <c r="D105" s="845" t="s">
        <v>798</v>
      </c>
      <c r="E105" s="845" t="s">
        <v>798</v>
      </c>
      <c r="F105" s="845" t="s">
        <v>798</v>
      </c>
      <c r="G105" s="845" t="s">
        <v>798</v>
      </c>
      <c r="H105" s="845" t="s">
        <v>798</v>
      </c>
      <c r="I105" s="845" t="s">
        <v>798</v>
      </c>
      <c r="J105" s="845" t="s">
        <v>798</v>
      </c>
      <c r="K105" s="845" t="s">
        <v>798</v>
      </c>
      <c r="L105" s="845" t="s">
        <v>798</v>
      </c>
      <c r="M105" s="845" t="s">
        <v>798</v>
      </c>
      <c r="N105" s="845" t="s">
        <v>798</v>
      </c>
      <c r="O105" s="845" t="s">
        <v>798</v>
      </c>
      <c r="P105" s="845" t="s">
        <v>798</v>
      </c>
      <c r="Q105" s="845" t="s">
        <v>798</v>
      </c>
      <c r="R105" s="845" t="s">
        <v>798</v>
      </c>
      <c r="S105" s="845" t="s">
        <v>798</v>
      </c>
      <c r="T105" s="845" t="s">
        <v>798</v>
      </c>
      <c r="U105" s="845" t="s">
        <v>798</v>
      </c>
      <c r="V105" s="845" t="s">
        <v>798</v>
      </c>
      <c r="W105" s="845" t="s">
        <v>798</v>
      </c>
      <c r="X105" s="845" t="s">
        <v>798</v>
      </c>
      <c r="Y105" s="845" t="s">
        <v>798</v>
      </c>
      <c r="Z105" s="845" t="s">
        <v>798</v>
      </c>
      <c r="AA105" s="845" t="s">
        <v>798</v>
      </c>
      <c r="AB105" s="845" t="s">
        <v>798</v>
      </c>
      <c r="AC105" s="845" t="s">
        <v>798</v>
      </c>
      <c r="AD105" s="845" t="s">
        <v>798</v>
      </c>
      <c r="AE105" s="845" t="s">
        <v>798</v>
      </c>
      <c r="AF105" s="845" t="s">
        <v>798</v>
      </c>
      <c r="AG105" s="845" t="s">
        <v>798</v>
      </c>
      <c r="AH105" s="845" t="s">
        <v>798</v>
      </c>
      <c r="AI105" s="845" t="s">
        <v>798</v>
      </c>
      <c r="AJ105" s="845" t="s">
        <v>798</v>
      </c>
      <c r="AK105" s="845" t="s">
        <v>798</v>
      </c>
      <c r="AL105" s="845" t="s">
        <v>798</v>
      </c>
      <c r="AM105" s="845" t="s">
        <v>798</v>
      </c>
      <c r="AN105" s="845" t="s">
        <v>798</v>
      </c>
      <c r="AO105" s="845" t="s">
        <v>798</v>
      </c>
      <c r="AP105" s="845" t="s">
        <v>798</v>
      </c>
      <c r="AQ105" s="845" t="s">
        <v>798</v>
      </c>
      <c r="AR105" s="845" t="s">
        <v>798</v>
      </c>
      <c r="AS105" s="845" t="s">
        <v>798</v>
      </c>
      <c r="AT105" s="845" t="s">
        <v>798</v>
      </c>
      <c r="AU105" s="845" t="s">
        <v>798</v>
      </c>
      <c r="AV105" s="845" t="s">
        <v>798</v>
      </c>
      <c r="AW105" s="845" t="s">
        <v>798</v>
      </c>
      <c r="AX105" s="845" t="s">
        <v>798</v>
      </c>
      <c r="AY105" s="845" t="s">
        <v>798</v>
      </c>
      <c r="AZ105" s="845" t="s">
        <v>798</v>
      </c>
      <c r="BA105" s="845" t="s">
        <v>798</v>
      </c>
      <c r="BB105" s="845" t="s">
        <v>798</v>
      </c>
      <c r="BC105" s="845" t="s">
        <v>798</v>
      </c>
      <c r="BD105" s="845" t="s">
        <v>798</v>
      </c>
      <c r="BE105" s="845" t="s">
        <v>798</v>
      </c>
      <c r="BF105" s="845" t="s">
        <v>798</v>
      </c>
      <c r="BG105" s="845" t="s">
        <v>798</v>
      </c>
      <c r="BH105" s="845" t="s">
        <v>798</v>
      </c>
      <c r="BI105" s="845" t="s">
        <v>798</v>
      </c>
      <c r="BJ105" s="845" t="s">
        <v>798</v>
      </c>
      <c r="BK105" s="845" t="s">
        <v>798</v>
      </c>
      <c r="BL105" s="845" t="s">
        <v>798</v>
      </c>
      <c r="BM105" s="845" t="s">
        <v>798</v>
      </c>
      <c r="BN105" s="845" t="s">
        <v>798</v>
      </c>
      <c r="BO105" s="845" t="s">
        <v>798</v>
      </c>
      <c r="BP105" s="845" t="s">
        <v>798</v>
      </c>
      <c r="BQ105" s="845" t="s">
        <v>798</v>
      </c>
      <c r="BR105" s="845" t="s">
        <v>798</v>
      </c>
      <c r="BS105" s="845" t="s">
        <v>798</v>
      </c>
      <c r="BT105" s="845" t="s">
        <v>798</v>
      </c>
      <c r="BU105" s="845" t="s">
        <v>798</v>
      </c>
      <c r="BV105" s="845" t="s">
        <v>798</v>
      </c>
      <c r="BW105" s="845" t="s">
        <v>798</v>
      </c>
      <c r="BX105" s="845" t="s">
        <v>798</v>
      </c>
      <c r="BY105" s="845" t="s">
        <v>798</v>
      </c>
      <c r="BZ105" s="845" t="s">
        <v>798</v>
      </c>
      <c r="CA105" s="845" t="s">
        <v>798</v>
      </c>
      <c r="CB105" s="845" t="s">
        <v>798</v>
      </c>
      <c r="CC105" s="845" t="s">
        <v>798</v>
      </c>
      <c r="CD105" s="845" t="s">
        <v>798</v>
      </c>
      <c r="CE105" s="845" t="s">
        <v>798</v>
      </c>
      <c r="CF105" s="845" t="s">
        <v>798</v>
      </c>
      <c r="CG105" s="845" t="s">
        <v>798</v>
      </c>
      <c r="CH105" s="845" t="s">
        <v>798</v>
      </c>
      <c r="CI105" s="845" t="s">
        <v>798</v>
      </c>
      <c r="CJ105" s="845" t="s">
        <v>798</v>
      </c>
      <c r="CK105" s="845" t="s">
        <v>798</v>
      </c>
      <c r="CL105" s="845" t="s">
        <v>798</v>
      </c>
      <c r="CM105" s="845" t="s">
        <v>798</v>
      </c>
      <c r="CN105" s="845" t="s">
        <v>798</v>
      </c>
      <c r="CO105" s="845" t="s">
        <v>798</v>
      </c>
      <c r="CP105" s="845" t="s">
        <v>798</v>
      </c>
      <c r="CQ105" s="845" t="s">
        <v>798</v>
      </c>
      <c r="CR105" s="845" t="s">
        <v>798</v>
      </c>
      <c r="CS105" s="845" t="s">
        <v>798</v>
      </c>
      <c r="CT105" s="845" t="s">
        <v>798</v>
      </c>
      <c r="CU105" s="845" t="s">
        <v>798</v>
      </c>
      <c r="CV105" s="845" t="s">
        <v>798</v>
      </c>
      <c r="CW105" s="845" t="s">
        <v>798</v>
      </c>
      <c r="CX105" s="845" t="s">
        <v>798</v>
      </c>
      <c r="CY105" s="845" t="s">
        <v>798</v>
      </c>
      <c r="CZ105" s="845" t="s">
        <v>798</v>
      </c>
      <c r="DA105" s="845" t="s">
        <v>798</v>
      </c>
      <c r="DB105" s="845" t="s">
        <v>798</v>
      </c>
      <c r="DC105" s="845" t="s">
        <v>798</v>
      </c>
      <c r="DD105" s="845" t="s">
        <v>798</v>
      </c>
      <c r="DE105" s="845" t="s">
        <v>798</v>
      </c>
      <c r="DF105" s="845" t="s">
        <v>798</v>
      </c>
      <c r="DG105" s="845" t="s">
        <v>798</v>
      </c>
      <c r="DH105" s="845" t="s">
        <v>798</v>
      </c>
      <c r="DI105" s="845" t="s">
        <v>798</v>
      </c>
      <c r="DJ105" s="845" t="s">
        <v>798</v>
      </c>
      <c r="DK105" s="845" t="s">
        <v>798</v>
      </c>
      <c r="DL105" s="845" t="s">
        <v>798</v>
      </c>
      <c r="DM105" s="845" t="s">
        <v>798</v>
      </c>
      <c r="DN105" s="845" t="s">
        <v>798</v>
      </c>
      <c r="DO105" s="845" t="s">
        <v>798</v>
      </c>
      <c r="DP105" s="845" t="s">
        <v>798</v>
      </c>
      <c r="DQ105" s="845" t="s">
        <v>798</v>
      </c>
      <c r="DR105" s="845" t="s">
        <v>798</v>
      </c>
      <c r="DS105" s="845" t="s">
        <v>798</v>
      </c>
      <c r="DT105" s="845" t="s">
        <v>798</v>
      </c>
      <c r="DU105" s="845" t="s">
        <v>798</v>
      </c>
      <c r="DV105" s="845" t="s">
        <v>798</v>
      </c>
      <c r="DW105" s="845" t="s">
        <v>798</v>
      </c>
      <c r="DX105" s="845" t="s">
        <v>798</v>
      </c>
      <c r="DY105" s="845" t="s">
        <v>798</v>
      </c>
      <c r="DZ105" s="845" t="s">
        <v>798</v>
      </c>
      <c r="EA105" s="845" t="s">
        <v>798</v>
      </c>
      <c r="EB105" s="845" t="s">
        <v>798</v>
      </c>
      <c r="EC105" s="845" t="s">
        <v>798</v>
      </c>
      <c r="ED105" s="845" t="s">
        <v>798</v>
      </c>
      <c r="EE105" s="845" t="s">
        <v>798</v>
      </c>
      <c r="EF105" s="845" t="s">
        <v>798</v>
      </c>
    </row>
    <row r="106" spans="1:136" x14ac:dyDescent="0.2">
      <c r="A106" s="845">
        <v>102</v>
      </c>
      <c r="B106" s="845">
        <v>6</v>
      </c>
      <c r="C106" s="845" t="s">
        <v>798</v>
      </c>
      <c r="D106" s="845" t="s">
        <v>798</v>
      </c>
      <c r="E106" s="845" t="s">
        <v>798</v>
      </c>
      <c r="F106" s="845" t="s">
        <v>798</v>
      </c>
      <c r="G106" s="845" t="s">
        <v>798</v>
      </c>
      <c r="H106" s="845" t="s">
        <v>798</v>
      </c>
      <c r="I106" s="845" t="s">
        <v>798</v>
      </c>
      <c r="J106" s="845" t="s">
        <v>798</v>
      </c>
      <c r="K106" s="845" t="s">
        <v>798</v>
      </c>
      <c r="L106" s="845" t="s">
        <v>798</v>
      </c>
      <c r="M106" s="845" t="s">
        <v>798</v>
      </c>
      <c r="N106" s="845" t="s">
        <v>798</v>
      </c>
      <c r="O106" s="845" t="s">
        <v>798</v>
      </c>
      <c r="P106" s="845" t="s">
        <v>798</v>
      </c>
      <c r="Q106" s="845" t="s">
        <v>798</v>
      </c>
      <c r="R106" s="845" t="s">
        <v>798</v>
      </c>
      <c r="S106" s="845" t="s">
        <v>798</v>
      </c>
      <c r="T106" s="845" t="s">
        <v>798</v>
      </c>
      <c r="U106" s="845" t="s">
        <v>798</v>
      </c>
      <c r="V106" s="845" t="s">
        <v>798</v>
      </c>
      <c r="W106" s="845" t="s">
        <v>798</v>
      </c>
      <c r="X106" s="845" t="s">
        <v>798</v>
      </c>
      <c r="Y106" s="845" t="s">
        <v>798</v>
      </c>
      <c r="Z106" s="845" t="s">
        <v>798</v>
      </c>
      <c r="AA106" s="845" t="s">
        <v>798</v>
      </c>
      <c r="AB106" s="845" t="s">
        <v>798</v>
      </c>
      <c r="AC106" s="845" t="s">
        <v>798</v>
      </c>
      <c r="AD106" s="845" t="s">
        <v>798</v>
      </c>
      <c r="AE106" s="845" t="s">
        <v>798</v>
      </c>
      <c r="AF106" s="845" t="s">
        <v>798</v>
      </c>
      <c r="AG106" s="845" t="s">
        <v>798</v>
      </c>
      <c r="AH106" s="845" t="s">
        <v>798</v>
      </c>
      <c r="AI106" s="845" t="s">
        <v>798</v>
      </c>
      <c r="AJ106" s="845" t="s">
        <v>798</v>
      </c>
      <c r="AK106" s="845" t="s">
        <v>798</v>
      </c>
      <c r="AL106" s="845" t="s">
        <v>798</v>
      </c>
      <c r="AM106" s="845" t="s">
        <v>798</v>
      </c>
      <c r="AN106" s="845" t="s">
        <v>798</v>
      </c>
      <c r="AO106" s="845" t="s">
        <v>798</v>
      </c>
      <c r="AP106" s="845" t="s">
        <v>798</v>
      </c>
      <c r="AQ106" s="845" t="s">
        <v>798</v>
      </c>
      <c r="AR106" s="845" t="s">
        <v>798</v>
      </c>
      <c r="AS106" s="845" t="s">
        <v>798</v>
      </c>
      <c r="AT106" s="845" t="s">
        <v>798</v>
      </c>
      <c r="AU106" s="845" t="s">
        <v>798</v>
      </c>
      <c r="AV106" s="845" t="s">
        <v>798</v>
      </c>
      <c r="AW106" s="845" t="s">
        <v>798</v>
      </c>
      <c r="AX106" s="845" t="s">
        <v>798</v>
      </c>
      <c r="AY106" s="845" t="s">
        <v>798</v>
      </c>
      <c r="AZ106" s="845" t="s">
        <v>798</v>
      </c>
      <c r="BA106" s="845" t="s">
        <v>798</v>
      </c>
      <c r="BB106" s="845" t="s">
        <v>798</v>
      </c>
      <c r="BC106" s="845" t="s">
        <v>798</v>
      </c>
      <c r="BD106" s="845" t="s">
        <v>798</v>
      </c>
      <c r="BE106" s="845" t="s">
        <v>798</v>
      </c>
      <c r="BF106" s="845" t="s">
        <v>798</v>
      </c>
      <c r="BG106" s="845" t="s">
        <v>798</v>
      </c>
      <c r="BH106" s="845" t="s">
        <v>798</v>
      </c>
      <c r="BI106" s="845" t="s">
        <v>798</v>
      </c>
      <c r="BJ106" s="845" t="s">
        <v>798</v>
      </c>
      <c r="BK106" s="845" t="s">
        <v>798</v>
      </c>
      <c r="BL106" s="845" t="s">
        <v>798</v>
      </c>
      <c r="BM106" s="845" t="s">
        <v>798</v>
      </c>
      <c r="BN106" s="845" t="s">
        <v>798</v>
      </c>
      <c r="BO106" s="845" t="s">
        <v>798</v>
      </c>
      <c r="BP106" s="845" t="s">
        <v>798</v>
      </c>
      <c r="BQ106" s="845" t="s">
        <v>798</v>
      </c>
      <c r="BR106" s="845" t="s">
        <v>798</v>
      </c>
      <c r="BS106" s="845" t="s">
        <v>798</v>
      </c>
      <c r="BT106" s="845" t="s">
        <v>798</v>
      </c>
      <c r="BU106" s="845" t="s">
        <v>798</v>
      </c>
      <c r="BV106" s="845" t="s">
        <v>798</v>
      </c>
      <c r="BW106" s="845" t="s">
        <v>798</v>
      </c>
      <c r="BX106" s="845" t="s">
        <v>798</v>
      </c>
      <c r="BY106" s="845" t="s">
        <v>798</v>
      </c>
      <c r="BZ106" s="845" t="s">
        <v>798</v>
      </c>
      <c r="CA106" s="845" t="s">
        <v>798</v>
      </c>
      <c r="CB106" s="845" t="s">
        <v>798</v>
      </c>
      <c r="CC106" s="845" t="s">
        <v>798</v>
      </c>
      <c r="CD106" s="845" t="s">
        <v>798</v>
      </c>
      <c r="CE106" s="845" t="s">
        <v>798</v>
      </c>
      <c r="CF106" s="845" t="s">
        <v>798</v>
      </c>
      <c r="CG106" s="845" t="s">
        <v>798</v>
      </c>
      <c r="CH106" s="845" t="s">
        <v>798</v>
      </c>
      <c r="CI106" s="845" t="s">
        <v>798</v>
      </c>
      <c r="CJ106" s="845" t="s">
        <v>798</v>
      </c>
      <c r="CK106" s="845" t="s">
        <v>798</v>
      </c>
      <c r="CL106" s="845" t="s">
        <v>798</v>
      </c>
      <c r="CM106" s="845" t="s">
        <v>798</v>
      </c>
      <c r="CN106" s="845" t="s">
        <v>798</v>
      </c>
      <c r="CO106" s="845" t="s">
        <v>798</v>
      </c>
      <c r="CP106" s="845" t="s">
        <v>798</v>
      </c>
      <c r="CQ106" s="845" t="s">
        <v>798</v>
      </c>
      <c r="CR106" s="845" t="s">
        <v>798</v>
      </c>
      <c r="CS106" s="845" t="s">
        <v>798</v>
      </c>
      <c r="CT106" s="845" t="s">
        <v>798</v>
      </c>
      <c r="CU106" s="845" t="s">
        <v>798</v>
      </c>
      <c r="CV106" s="845" t="s">
        <v>798</v>
      </c>
      <c r="CW106" s="845" t="s">
        <v>798</v>
      </c>
      <c r="CX106" s="845" t="s">
        <v>798</v>
      </c>
      <c r="CY106" s="845" t="s">
        <v>798</v>
      </c>
      <c r="CZ106" s="845" t="s">
        <v>798</v>
      </c>
      <c r="DA106" s="845" t="s">
        <v>798</v>
      </c>
      <c r="DB106" s="845" t="s">
        <v>798</v>
      </c>
      <c r="DC106" s="845" t="s">
        <v>798</v>
      </c>
      <c r="DD106" s="845" t="s">
        <v>798</v>
      </c>
      <c r="DE106" s="845" t="s">
        <v>798</v>
      </c>
      <c r="DF106" s="845" t="s">
        <v>798</v>
      </c>
      <c r="DG106" s="845" t="s">
        <v>798</v>
      </c>
      <c r="DH106" s="845" t="s">
        <v>798</v>
      </c>
      <c r="DI106" s="845" t="s">
        <v>798</v>
      </c>
      <c r="DJ106" s="845" t="s">
        <v>798</v>
      </c>
      <c r="DK106" s="845" t="s">
        <v>798</v>
      </c>
      <c r="DL106" s="845" t="s">
        <v>798</v>
      </c>
      <c r="DM106" s="845" t="s">
        <v>798</v>
      </c>
      <c r="DN106" s="845" t="s">
        <v>798</v>
      </c>
      <c r="DO106" s="845" t="s">
        <v>798</v>
      </c>
      <c r="DP106" s="845" t="s">
        <v>798</v>
      </c>
      <c r="DQ106" s="845" t="s">
        <v>798</v>
      </c>
      <c r="DR106" s="845" t="s">
        <v>798</v>
      </c>
      <c r="DS106" s="845" t="s">
        <v>798</v>
      </c>
      <c r="DT106" s="845" t="s">
        <v>798</v>
      </c>
      <c r="DU106" s="845" t="s">
        <v>798</v>
      </c>
      <c r="DV106" s="845" t="s">
        <v>798</v>
      </c>
      <c r="DW106" s="845" t="s">
        <v>798</v>
      </c>
      <c r="DX106" s="845" t="s">
        <v>798</v>
      </c>
      <c r="DY106" s="845" t="s">
        <v>798</v>
      </c>
      <c r="DZ106" s="845" t="s">
        <v>798</v>
      </c>
      <c r="EA106" s="845" t="s">
        <v>798</v>
      </c>
      <c r="EB106" s="845" t="s">
        <v>798</v>
      </c>
      <c r="EC106" s="845" t="s">
        <v>798</v>
      </c>
      <c r="ED106" s="845" t="s">
        <v>798</v>
      </c>
      <c r="EE106" s="845" t="s">
        <v>798</v>
      </c>
      <c r="EF106" s="845" t="s">
        <v>798</v>
      </c>
    </row>
    <row r="107" spans="1:136" x14ac:dyDescent="0.2">
      <c r="A107" s="845">
        <v>103</v>
      </c>
      <c r="B107" s="845">
        <v>7</v>
      </c>
      <c r="C107" s="845" t="s">
        <v>798</v>
      </c>
      <c r="D107" s="845" t="s">
        <v>798</v>
      </c>
      <c r="E107" s="845" t="s">
        <v>798</v>
      </c>
      <c r="F107" s="845" t="s">
        <v>798</v>
      </c>
      <c r="G107" s="845" t="s">
        <v>798</v>
      </c>
      <c r="H107" s="845" t="s">
        <v>798</v>
      </c>
      <c r="I107" s="845" t="s">
        <v>798</v>
      </c>
      <c r="J107" s="845" t="s">
        <v>798</v>
      </c>
      <c r="K107" s="845" t="s">
        <v>798</v>
      </c>
      <c r="L107" s="845" t="s">
        <v>798</v>
      </c>
      <c r="M107" s="845" t="s">
        <v>798</v>
      </c>
      <c r="N107" s="845" t="s">
        <v>798</v>
      </c>
      <c r="O107" s="845" t="s">
        <v>798</v>
      </c>
      <c r="P107" s="845" t="s">
        <v>798</v>
      </c>
      <c r="Q107" s="845" t="s">
        <v>798</v>
      </c>
      <c r="R107" s="845" t="s">
        <v>798</v>
      </c>
      <c r="S107" s="845" t="s">
        <v>798</v>
      </c>
      <c r="T107" s="845" t="s">
        <v>798</v>
      </c>
      <c r="U107" s="845" t="s">
        <v>798</v>
      </c>
      <c r="V107" s="845" t="s">
        <v>798</v>
      </c>
      <c r="W107" s="845" t="s">
        <v>798</v>
      </c>
      <c r="X107" s="845" t="s">
        <v>798</v>
      </c>
      <c r="Y107" s="845" t="s">
        <v>798</v>
      </c>
      <c r="Z107" s="845" t="s">
        <v>798</v>
      </c>
      <c r="AA107" s="845" t="s">
        <v>798</v>
      </c>
      <c r="AB107" s="845" t="s">
        <v>798</v>
      </c>
      <c r="AC107" s="845" t="s">
        <v>798</v>
      </c>
      <c r="AD107" s="845" t="s">
        <v>798</v>
      </c>
      <c r="AE107" s="845" t="s">
        <v>798</v>
      </c>
      <c r="AF107" s="845" t="s">
        <v>798</v>
      </c>
      <c r="AG107" s="845" t="s">
        <v>798</v>
      </c>
      <c r="AH107" s="845" t="s">
        <v>798</v>
      </c>
      <c r="AI107" s="845" t="s">
        <v>798</v>
      </c>
      <c r="AJ107" s="845" t="s">
        <v>798</v>
      </c>
      <c r="AK107" s="845" t="s">
        <v>798</v>
      </c>
      <c r="AL107" s="845" t="s">
        <v>798</v>
      </c>
      <c r="AM107" s="845" t="s">
        <v>798</v>
      </c>
      <c r="AN107" s="845" t="s">
        <v>798</v>
      </c>
      <c r="AO107" s="845" t="s">
        <v>798</v>
      </c>
      <c r="AP107" s="845" t="s">
        <v>798</v>
      </c>
      <c r="AQ107" s="845" t="s">
        <v>798</v>
      </c>
      <c r="AR107" s="845" t="s">
        <v>798</v>
      </c>
      <c r="AS107" s="845" t="s">
        <v>798</v>
      </c>
      <c r="AT107" s="845" t="s">
        <v>798</v>
      </c>
      <c r="AU107" s="845" t="s">
        <v>798</v>
      </c>
      <c r="AV107" s="845" t="s">
        <v>798</v>
      </c>
      <c r="AW107" s="845" t="s">
        <v>798</v>
      </c>
      <c r="AX107" s="845" t="s">
        <v>798</v>
      </c>
      <c r="AY107" s="845" t="s">
        <v>798</v>
      </c>
      <c r="AZ107" s="845" t="s">
        <v>798</v>
      </c>
      <c r="BA107" s="845" t="s">
        <v>798</v>
      </c>
      <c r="BB107" s="845" t="s">
        <v>798</v>
      </c>
      <c r="BC107" s="845" t="s">
        <v>798</v>
      </c>
      <c r="BD107" s="845" t="s">
        <v>798</v>
      </c>
      <c r="BE107" s="845" t="s">
        <v>798</v>
      </c>
      <c r="BF107" s="845" t="s">
        <v>798</v>
      </c>
      <c r="BG107" s="845" t="s">
        <v>798</v>
      </c>
      <c r="BH107" s="845" t="s">
        <v>798</v>
      </c>
      <c r="BI107" s="845" t="s">
        <v>798</v>
      </c>
      <c r="BJ107" s="845" t="s">
        <v>798</v>
      </c>
      <c r="BK107" s="845" t="s">
        <v>798</v>
      </c>
      <c r="BL107" s="845" t="s">
        <v>798</v>
      </c>
      <c r="BM107" s="845" t="s">
        <v>798</v>
      </c>
      <c r="BN107" s="845" t="s">
        <v>798</v>
      </c>
      <c r="BO107" s="845" t="s">
        <v>798</v>
      </c>
      <c r="BP107" s="845" t="s">
        <v>798</v>
      </c>
      <c r="BQ107" s="845" t="s">
        <v>798</v>
      </c>
      <c r="BR107" s="845" t="s">
        <v>798</v>
      </c>
      <c r="BS107" s="845" t="s">
        <v>798</v>
      </c>
      <c r="BT107" s="845" t="s">
        <v>798</v>
      </c>
      <c r="BU107" s="845" t="s">
        <v>798</v>
      </c>
      <c r="BV107" s="845" t="s">
        <v>798</v>
      </c>
      <c r="BW107" s="845" t="s">
        <v>798</v>
      </c>
      <c r="BX107" s="845" t="s">
        <v>798</v>
      </c>
      <c r="BY107" s="845" t="s">
        <v>798</v>
      </c>
      <c r="BZ107" s="845" t="s">
        <v>798</v>
      </c>
      <c r="CA107" s="845" t="s">
        <v>798</v>
      </c>
      <c r="CB107" s="845" t="s">
        <v>798</v>
      </c>
      <c r="CC107" s="845" t="s">
        <v>798</v>
      </c>
      <c r="CD107" s="845" t="s">
        <v>798</v>
      </c>
      <c r="CE107" s="845" t="s">
        <v>798</v>
      </c>
      <c r="CF107" s="845" t="s">
        <v>798</v>
      </c>
      <c r="CG107" s="845" t="s">
        <v>798</v>
      </c>
      <c r="CH107" s="845" t="s">
        <v>798</v>
      </c>
      <c r="CI107" s="845" t="s">
        <v>798</v>
      </c>
      <c r="CJ107" s="845" t="s">
        <v>798</v>
      </c>
      <c r="CK107" s="845" t="s">
        <v>798</v>
      </c>
      <c r="CL107" s="845" t="s">
        <v>798</v>
      </c>
      <c r="CM107" s="845" t="s">
        <v>798</v>
      </c>
      <c r="CN107" s="845" t="s">
        <v>798</v>
      </c>
      <c r="CO107" s="845" t="s">
        <v>798</v>
      </c>
      <c r="CP107" s="845" t="s">
        <v>798</v>
      </c>
      <c r="CQ107" s="845" t="s">
        <v>798</v>
      </c>
      <c r="CR107" s="845" t="s">
        <v>798</v>
      </c>
      <c r="CS107" s="845" t="s">
        <v>798</v>
      </c>
      <c r="CT107" s="845" t="s">
        <v>798</v>
      </c>
      <c r="CU107" s="845" t="s">
        <v>798</v>
      </c>
      <c r="CV107" s="845" t="s">
        <v>798</v>
      </c>
      <c r="CW107" s="845" t="s">
        <v>798</v>
      </c>
      <c r="CX107" s="845" t="s">
        <v>798</v>
      </c>
      <c r="CY107" s="845" t="s">
        <v>798</v>
      </c>
      <c r="CZ107" s="845" t="s">
        <v>798</v>
      </c>
      <c r="DA107" s="845" t="s">
        <v>798</v>
      </c>
      <c r="DB107" s="845" t="s">
        <v>798</v>
      </c>
      <c r="DC107" s="845" t="s">
        <v>798</v>
      </c>
      <c r="DD107" s="845" t="s">
        <v>798</v>
      </c>
      <c r="DE107" s="845" t="s">
        <v>798</v>
      </c>
      <c r="DF107" s="845" t="s">
        <v>798</v>
      </c>
      <c r="DG107" s="845" t="s">
        <v>798</v>
      </c>
      <c r="DH107" s="845" t="s">
        <v>798</v>
      </c>
      <c r="DI107" s="845" t="s">
        <v>798</v>
      </c>
      <c r="DJ107" s="845" t="s">
        <v>798</v>
      </c>
      <c r="DK107" s="845" t="s">
        <v>798</v>
      </c>
      <c r="DL107" s="845" t="s">
        <v>798</v>
      </c>
      <c r="DM107" s="845" t="s">
        <v>798</v>
      </c>
      <c r="DN107" s="845" t="s">
        <v>798</v>
      </c>
      <c r="DO107" s="845" t="s">
        <v>798</v>
      </c>
      <c r="DP107" s="845" t="s">
        <v>798</v>
      </c>
      <c r="DQ107" s="845" t="s">
        <v>798</v>
      </c>
      <c r="DR107" s="845" t="s">
        <v>798</v>
      </c>
      <c r="DS107" s="845" t="s">
        <v>798</v>
      </c>
      <c r="DT107" s="845" t="s">
        <v>798</v>
      </c>
      <c r="DU107" s="845" t="s">
        <v>798</v>
      </c>
      <c r="DV107" s="845" t="s">
        <v>798</v>
      </c>
      <c r="DW107" s="845" t="s">
        <v>798</v>
      </c>
      <c r="DX107" s="845" t="s">
        <v>798</v>
      </c>
      <c r="DY107" s="845" t="s">
        <v>798</v>
      </c>
      <c r="DZ107" s="845" t="s">
        <v>798</v>
      </c>
      <c r="EA107" s="845" t="s">
        <v>798</v>
      </c>
      <c r="EB107" s="845" t="s">
        <v>798</v>
      </c>
      <c r="EC107" s="845" t="s">
        <v>798</v>
      </c>
      <c r="ED107" s="845" t="s">
        <v>798</v>
      </c>
      <c r="EE107" s="845" t="s">
        <v>798</v>
      </c>
      <c r="EF107" s="845" t="s">
        <v>798</v>
      </c>
    </row>
    <row r="108" spans="1:136" x14ac:dyDescent="0.2">
      <c r="A108" s="845">
        <v>104</v>
      </c>
      <c r="B108" s="845">
        <v>8</v>
      </c>
      <c r="C108" s="845" t="s">
        <v>798</v>
      </c>
      <c r="D108" s="845" t="s">
        <v>798</v>
      </c>
      <c r="E108" s="845" t="s">
        <v>798</v>
      </c>
      <c r="F108" s="845" t="s">
        <v>798</v>
      </c>
      <c r="G108" s="845" t="s">
        <v>798</v>
      </c>
      <c r="H108" s="845" t="s">
        <v>798</v>
      </c>
      <c r="I108" s="845" t="s">
        <v>798</v>
      </c>
      <c r="J108" s="845" t="s">
        <v>798</v>
      </c>
      <c r="K108" s="845" t="s">
        <v>798</v>
      </c>
      <c r="L108" s="845" t="s">
        <v>798</v>
      </c>
      <c r="M108" s="845" t="s">
        <v>798</v>
      </c>
      <c r="N108" s="845" t="s">
        <v>798</v>
      </c>
      <c r="O108" s="845" t="s">
        <v>798</v>
      </c>
      <c r="P108" s="845" t="s">
        <v>798</v>
      </c>
      <c r="Q108" s="845" t="s">
        <v>798</v>
      </c>
      <c r="R108" s="845" t="s">
        <v>798</v>
      </c>
      <c r="S108" s="845" t="s">
        <v>798</v>
      </c>
      <c r="T108" s="845" t="s">
        <v>798</v>
      </c>
      <c r="U108" s="845" t="s">
        <v>798</v>
      </c>
      <c r="V108" s="845" t="s">
        <v>798</v>
      </c>
      <c r="W108" s="845" t="s">
        <v>798</v>
      </c>
      <c r="X108" s="845" t="s">
        <v>798</v>
      </c>
      <c r="Y108" s="845" t="s">
        <v>798</v>
      </c>
      <c r="Z108" s="845" t="s">
        <v>798</v>
      </c>
      <c r="AA108" s="845" t="s">
        <v>798</v>
      </c>
      <c r="AB108" s="845" t="s">
        <v>798</v>
      </c>
      <c r="AC108" s="845" t="s">
        <v>798</v>
      </c>
      <c r="AD108" s="845" t="s">
        <v>798</v>
      </c>
      <c r="AE108" s="845" t="s">
        <v>798</v>
      </c>
      <c r="AF108" s="845" t="s">
        <v>798</v>
      </c>
      <c r="AG108" s="845" t="s">
        <v>798</v>
      </c>
      <c r="AH108" s="845" t="s">
        <v>798</v>
      </c>
      <c r="AI108" s="845" t="s">
        <v>798</v>
      </c>
      <c r="AJ108" s="845" t="s">
        <v>798</v>
      </c>
      <c r="AK108" s="845" t="s">
        <v>798</v>
      </c>
      <c r="AL108" s="845" t="s">
        <v>798</v>
      </c>
      <c r="AM108" s="845" t="s">
        <v>798</v>
      </c>
      <c r="AN108" s="845" t="s">
        <v>798</v>
      </c>
      <c r="AO108" s="845" t="s">
        <v>798</v>
      </c>
      <c r="AP108" s="845" t="s">
        <v>798</v>
      </c>
      <c r="AQ108" s="845" t="s">
        <v>798</v>
      </c>
      <c r="AR108" s="845" t="s">
        <v>798</v>
      </c>
      <c r="AS108" s="845" t="s">
        <v>798</v>
      </c>
      <c r="AT108" s="845" t="s">
        <v>798</v>
      </c>
      <c r="AU108" s="845" t="s">
        <v>798</v>
      </c>
      <c r="AV108" s="845" t="s">
        <v>798</v>
      </c>
      <c r="AW108" s="845" t="s">
        <v>798</v>
      </c>
      <c r="AX108" s="845" t="s">
        <v>798</v>
      </c>
      <c r="AY108" s="845" t="s">
        <v>798</v>
      </c>
      <c r="AZ108" s="845" t="s">
        <v>798</v>
      </c>
      <c r="BA108" s="845" t="s">
        <v>798</v>
      </c>
      <c r="BB108" s="845" t="s">
        <v>798</v>
      </c>
      <c r="BC108" s="845" t="s">
        <v>798</v>
      </c>
      <c r="BD108" s="845" t="s">
        <v>798</v>
      </c>
      <c r="BE108" s="845" t="s">
        <v>798</v>
      </c>
      <c r="BF108" s="845" t="s">
        <v>798</v>
      </c>
      <c r="BG108" s="845" t="s">
        <v>798</v>
      </c>
      <c r="BH108" s="845" t="s">
        <v>798</v>
      </c>
      <c r="BI108" s="845" t="s">
        <v>798</v>
      </c>
      <c r="BJ108" s="845" t="s">
        <v>798</v>
      </c>
      <c r="BK108" s="845" t="s">
        <v>798</v>
      </c>
      <c r="BL108" s="845" t="s">
        <v>798</v>
      </c>
      <c r="BM108" s="845" t="s">
        <v>798</v>
      </c>
      <c r="BN108" s="845" t="s">
        <v>798</v>
      </c>
      <c r="BO108" s="845" t="s">
        <v>798</v>
      </c>
      <c r="BP108" s="845" t="s">
        <v>798</v>
      </c>
      <c r="BQ108" s="845" t="s">
        <v>798</v>
      </c>
      <c r="BR108" s="845" t="s">
        <v>798</v>
      </c>
      <c r="BS108" s="845" t="s">
        <v>798</v>
      </c>
      <c r="BT108" s="845" t="s">
        <v>798</v>
      </c>
      <c r="BU108" s="845" t="s">
        <v>798</v>
      </c>
      <c r="BV108" s="845" t="s">
        <v>798</v>
      </c>
      <c r="BW108" s="845" t="s">
        <v>798</v>
      </c>
      <c r="BX108" s="845" t="s">
        <v>798</v>
      </c>
      <c r="BY108" s="845" t="s">
        <v>798</v>
      </c>
      <c r="BZ108" s="845" t="s">
        <v>798</v>
      </c>
      <c r="CA108" s="845" t="s">
        <v>798</v>
      </c>
      <c r="CB108" s="845" t="s">
        <v>798</v>
      </c>
      <c r="CC108" s="845" t="s">
        <v>798</v>
      </c>
      <c r="CD108" s="845" t="s">
        <v>798</v>
      </c>
      <c r="CE108" s="845" t="s">
        <v>798</v>
      </c>
      <c r="CF108" s="845" t="s">
        <v>798</v>
      </c>
      <c r="CG108" s="845" t="s">
        <v>798</v>
      </c>
      <c r="CH108" s="845" t="s">
        <v>798</v>
      </c>
      <c r="CI108" s="845" t="s">
        <v>798</v>
      </c>
      <c r="CJ108" s="845" t="s">
        <v>798</v>
      </c>
      <c r="CK108" s="845" t="s">
        <v>798</v>
      </c>
      <c r="CL108" s="845" t="s">
        <v>798</v>
      </c>
      <c r="CM108" s="845" t="s">
        <v>798</v>
      </c>
      <c r="CN108" s="845" t="s">
        <v>798</v>
      </c>
      <c r="CO108" s="845" t="s">
        <v>798</v>
      </c>
      <c r="CP108" s="845" t="s">
        <v>798</v>
      </c>
      <c r="CQ108" s="845" t="s">
        <v>798</v>
      </c>
      <c r="CR108" s="845" t="s">
        <v>798</v>
      </c>
      <c r="CS108" s="845" t="s">
        <v>798</v>
      </c>
      <c r="CT108" s="845" t="s">
        <v>798</v>
      </c>
      <c r="CU108" s="845" t="s">
        <v>798</v>
      </c>
      <c r="CV108" s="845" t="s">
        <v>798</v>
      </c>
      <c r="CW108" s="845" t="s">
        <v>798</v>
      </c>
      <c r="CX108" s="845" t="s">
        <v>798</v>
      </c>
      <c r="CY108" s="845" t="s">
        <v>798</v>
      </c>
      <c r="CZ108" s="845" t="s">
        <v>798</v>
      </c>
      <c r="DA108" s="845" t="s">
        <v>798</v>
      </c>
      <c r="DB108" s="845" t="s">
        <v>798</v>
      </c>
      <c r="DC108" s="845" t="s">
        <v>798</v>
      </c>
      <c r="DD108" s="845" t="s">
        <v>798</v>
      </c>
      <c r="DE108" s="845" t="s">
        <v>798</v>
      </c>
      <c r="DF108" s="845" t="s">
        <v>798</v>
      </c>
      <c r="DG108" s="845" t="s">
        <v>798</v>
      </c>
      <c r="DH108" s="845" t="s">
        <v>798</v>
      </c>
      <c r="DI108" s="845" t="s">
        <v>798</v>
      </c>
      <c r="DJ108" s="845" t="s">
        <v>798</v>
      </c>
      <c r="DK108" s="845" t="s">
        <v>798</v>
      </c>
      <c r="DL108" s="845" t="s">
        <v>798</v>
      </c>
      <c r="DM108" s="845" t="s">
        <v>798</v>
      </c>
      <c r="DN108" s="845" t="s">
        <v>798</v>
      </c>
      <c r="DO108" s="845" t="s">
        <v>798</v>
      </c>
      <c r="DP108" s="845" t="s">
        <v>798</v>
      </c>
      <c r="DQ108" s="845" t="s">
        <v>798</v>
      </c>
      <c r="DR108" s="845" t="s">
        <v>798</v>
      </c>
      <c r="DS108" s="845" t="s">
        <v>798</v>
      </c>
      <c r="DT108" s="845" t="s">
        <v>798</v>
      </c>
      <c r="DU108" s="845" t="s">
        <v>798</v>
      </c>
      <c r="DV108" s="845" t="s">
        <v>798</v>
      </c>
      <c r="DW108" s="845" t="s">
        <v>798</v>
      </c>
      <c r="DX108" s="845" t="s">
        <v>798</v>
      </c>
      <c r="DY108" s="845" t="s">
        <v>798</v>
      </c>
      <c r="DZ108" s="845" t="s">
        <v>798</v>
      </c>
      <c r="EA108" s="845" t="s">
        <v>798</v>
      </c>
      <c r="EB108" s="845" t="s">
        <v>798</v>
      </c>
      <c r="EC108" s="845" t="s">
        <v>798</v>
      </c>
      <c r="ED108" s="845" t="s">
        <v>798</v>
      </c>
      <c r="EE108" s="845" t="s">
        <v>798</v>
      </c>
      <c r="EF108" s="845" t="s">
        <v>798</v>
      </c>
    </row>
    <row r="109" spans="1:136" x14ac:dyDescent="0.2">
      <c r="A109" s="845">
        <v>105</v>
      </c>
      <c r="B109" s="845">
        <v>9</v>
      </c>
      <c r="C109" s="845" t="s">
        <v>798</v>
      </c>
      <c r="D109" s="845" t="s">
        <v>798</v>
      </c>
      <c r="E109" s="845" t="s">
        <v>798</v>
      </c>
      <c r="F109" s="845" t="s">
        <v>798</v>
      </c>
      <c r="G109" s="845" t="s">
        <v>798</v>
      </c>
      <c r="H109" s="845" t="s">
        <v>798</v>
      </c>
      <c r="I109" s="845" t="s">
        <v>798</v>
      </c>
      <c r="J109" s="845" t="s">
        <v>798</v>
      </c>
      <c r="K109" s="845" t="s">
        <v>798</v>
      </c>
      <c r="L109" s="845" t="s">
        <v>798</v>
      </c>
      <c r="M109" s="845" t="s">
        <v>798</v>
      </c>
      <c r="N109" s="845" t="s">
        <v>798</v>
      </c>
      <c r="O109" s="845" t="s">
        <v>798</v>
      </c>
      <c r="P109" s="845" t="s">
        <v>798</v>
      </c>
      <c r="Q109" s="845" t="s">
        <v>798</v>
      </c>
      <c r="R109" s="845" t="s">
        <v>798</v>
      </c>
      <c r="S109" s="845" t="s">
        <v>798</v>
      </c>
      <c r="T109" s="845" t="s">
        <v>798</v>
      </c>
      <c r="U109" s="845" t="s">
        <v>798</v>
      </c>
      <c r="V109" s="845" t="s">
        <v>798</v>
      </c>
      <c r="W109" s="845" t="s">
        <v>798</v>
      </c>
      <c r="X109" s="845" t="s">
        <v>798</v>
      </c>
      <c r="Y109" s="845" t="s">
        <v>798</v>
      </c>
      <c r="Z109" s="845" t="s">
        <v>798</v>
      </c>
      <c r="AA109" s="845" t="s">
        <v>798</v>
      </c>
      <c r="AB109" s="845" t="s">
        <v>798</v>
      </c>
      <c r="AC109" s="845" t="s">
        <v>798</v>
      </c>
      <c r="AD109" s="845" t="s">
        <v>798</v>
      </c>
      <c r="AE109" s="845" t="s">
        <v>798</v>
      </c>
      <c r="AF109" s="845" t="s">
        <v>798</v>
      </c>
      <c r="AG109" s="845" t="s">
        <v>798</v>
      </c>
      <c r="AH109" s="845" t="s">
        <v>798</v>
      </c>
      <c r="AI109" s="845" t="s">
        <v>798</v>
      </c>
      <c r="AJ109" s="845" t="s">
        <v>798</v>
      </c>
      <c r="AK109" s="845" t="s">
        <v>798</v>
      </c>
      <c r="AL109" s="845" t="s">
        <v>798</v>
      </c>
      <c r="AM109" s="845" t="s">
        <v>798</v>
      </c>
      <c r="AN109" s="845" t="s">
        <v>798</v>
      </c>
      <c r="AO109" s="845" t="s">
        <v>798</v>
      </c>
      <c r="AP109" s="845" t="s">
        <v>798</v>
      </c>
      <c r="AQ109" s="845" t="s">
        <v>798</v>
      </c>
      <c r="AR109" s="845" t="s">
        <v>798</v>
      </c>
      <c r="AS109" s="845" t="s">
        <v>798</v>
      </c>
      <c r="AT109" s="845" t="s">
        <v>798</v>
      </c>
      <c r="AU109" s="845" t="s">
        <v>798</v>
      </c>
      <c r="AV109" s="845" t="s">
        <v>798</v>
      </c>
      <c r="AW109" s="845" t="s">
        <v>798</v>
      </c>
      <c r="AX109" s="845" t="s">
        <v>798</v>
      </c>
      <c r="AY109" s="845" t="s">
        <v>798</v>
      </c>
      <c r="AZ109" s="845" t="s">
        <v>798</v>
      </c>
      <c r="BA109" s="845" t="s">
        <v>798</v>
      </c>
      <c r="BB109" s="845" t="s">
        <v>798</v>
      </c>
      <c r="BC109" s="845" t="s">
        <v>798</v>
      </c>
      <c r="BD109" s="845" t="s">
        <v>798</v>
      </c>
      <c r="BE109" s="845" t="s">
        <v>798</v>
      </c>
      <c r="BF109" s="845" t="s">
        <v>798</v>
      </c>
      <c r="BG109" s="845" t="s">
        <v>798</v>
      </c>
      <c r="BH109" s="845" t="s">
        <v>798</v>
      </c>
      <c r="BI109" s="845" t="s">
        <v>798</v>
      </c>
      <c r="BJ109" s="845" t="s">
        <v>798</v>
      </c>
      <c r="BK109" s="845" t="s">
        <v>798</v>
      </c>
      <c r="BL109" s="845" t="s">
        <v>798</v>
      </c>
      <c r="BM109" s="845" t="s">
        <v>798</v>
      </c>
      <c r="BN109" s="845" t="s">
        <v>798</v>
      </c>
      <c r="BO109" s="845" t="s">
        <v>798</v>
      </c>
      <c r="BP109" s="845" t="s">
        <v>798</v>
      </c>
      <c r="BQ109" s="845" t="s">
        <v>798</v>
      </c>
      <c r="BR109" s="845" t="s">
        <v>798</v>
      </c>
      <c r="BS109" s="845" t="s">
        <v>798</v>
      </c>
      <c r="BT109" s="845" t="s">
        <v>798</v>
      </c>
      <c r="BU109" s="845" t="s">
        <v>798</v>
      </c>
      <c r="BV109" s="845" t="s">
        <v>798</v>
      </c>
      <c r="BW109" s="845" t="s">
        <v>798</v>
      </c>
      <c r="BX109" s="845" t="s">
        <v>798</v>
      </c>
      <c r="BY109" s="845" t="s">
        <v>798</v>
      </c>
      <c r="BZ109" s="845" t="s">
        <v>798</v>
      </c>
      <c r="CA109" s="845" t="s">
        <v>798</v>
      </c>
      <c r="CB109" s="845" t="s">
        <v>798</v>
      </c>
      <c r="CC109" s="845" t="s">
        <v>798</v>
      </c>
      <c r="CD109" s="845" t="s">
        <v>798</v>
      </c>
      <c r="CE109" s="845" t="s">
        <v>798</v>
      </c>
      <c r="CF109" s="845" t="s">
        <v>798</v>
      </c>
      <c r="CG109" s="845" t="s">
        <v>798</v>
      </c>
      <c r="CH109" s="845" t="s">
        <v>798</v>
      </c>
      <c r="CI109" s="845" t="s">
        <v>798</v>
      </c>
      <c r="CJ109" s="845" t="s">
        <v>798</v>
      </c>
      <c r="CK109" s="845" t="s">
        <v>798</v>
      </c>
      <c r="CL109" s="845" t="s">
        <v>798</v>
      </c>
      <c r="CM109" s="845" t="s">
        <v>798</v>
      </c>
      <c r="CN109" s="845" t="s">
        <v>798</v>
      </c>
      <c r="CO109" s="845" t="s">
        <v>798</v>
      </c>
      <c r="CP109" s="845" t="s">
        <v>798</v>
      </c>
      <c r="CQ109" s="845" t="s">
        <v>798</v>
      </c>
      <c r="CR109" s="845" t="s">
        <v>798</v>
      </c>
      <c r="CS109" s="845" t="s">
        <v>798</v>
      </c>
      <c r="CT109" s="845" t="s">
        <v>798</v>
      </c>
      <c r="CU109" s="845" t="s">
        <v>798</v>
      </c>
      <c r="CV109" s="845" t="s">
        <v>798</v>
      </c>
      <c r="CW109" s="845" t="s">
        <v>798</v>
      </c>
      <c r="CX109" s="845" t="s">
        <v>798</v>
      </c>
      <c r="CY109" s="845" t="s">
        <v>798</v>
      </c>
      <c r="CZ109" s="845" t="s">
        <v>798</v>
      </c>
      <c r="DA109" s="845" t="s">
        <v>798</v>
      </c>
      <c r="DB109" s="845" t="s">
        <v>798</v>
      </c>
      <c r="DC109" s="845" t="s">
        <v>798</v>
      </c>
      <c r="DD109" s="845" t="s">
        <v>798</v>
      </c>
      <c r="DE109" s="845" t="s">
        <v>798</v>
      </c>
      <c r="DF109" s="845" t="s">
        <v>798</v>
      </c>
      <c r="DG109" s="845" t="s">
        <v>798</v>
      </c>
      <c r="DH109" s="845" t="s">
        <v>798</v>
      </c>
      <c r="DI109" s="845" t="s">
        <v>798</v>
      </c>
      <c r="DJ109" s="845" t="s">
        <v>798</v>
      </c>
      <c r="DK109" s="845" t="s">
        <v>798</v>
      </c>
      <c r="DL109" s="845" t="s">
        <v>798</v>
      </c>
      <c r="DM109" s="845" t="s">
        <v>798</v>
      </c>
      <c r="DN109" s="845" t="s">
        <v>798</v>
      </c>
      <c r="DO109" s="845" t="s">
        <v>798</v>
      </c>
      <c r="DP109" s="845" t="s">
        <v>798</v>
      </c>
      <c r="DQ109" s="845" t="s">
        <v>798</v>
      </c>
      <c r="DR109" s="845" t="s">
        <v>798</v>
      </c>
      <c r="DS109" s="845" t="s">
        <v>798</v>
      </c>
      <c r="DT109" s="845" t="s">
        <v>798</v>
      </c>
      <c r="DU109" s="845" t="s">
        <v>798</v>
      </c>
      <c r="DV109" s="845" t="s">
        <v>798</v>
      </c>
      <c r="DW109" s="845" t="s">
        <v>798</v>
      </c>
      <c r="DX109" s="845" t="s">
        <v>798</v>
      </c>
      <c r="DY109" s="845" t="s">
        <v>798</v>
      </c>
      <c r="DZ109" s="845" t="s">
        <v>798</v>
      </c>
      <c r="EA109" s="845" t="s">
        <v>798</v>
      </c>
      <c r="EB109" s="845" t="s">
        <v>798</v>
      </c>
      <c r="EC109" s="845" t="s">
        <v>798</v>
      </c>
      <c r="ED109" s="845" t="s">
        <v>798</v>
      </c>
      <c r="EE109" s="845" t="s">
        <v>798</v>
      </c>
      <c r="EF109" s="845" t="s">
        <v>798</v>
      </c>
    </row>
    <row r="110" spans="1:136" x14ac:dyDescent="0.2">
      <c r="A110" s="845">
        <v>106</v>
      </c>
      <c r="B110" s="845">
        <v>10</v>
      </c>
      <c r="C110" s="845" t="s">
        <v>798</v>
      </c>
      <c r="D110" s="845" t="s">
        <v>798</v>
      </c>
      <c r="E110" s="845" t="s">
        <v>798</v>
      </c>
      <c r="F110" s="845" t="s">
        <v>798</v>
      </c>
      <c r="G110" s="845" t="s">
        <v>798</v>
      </c>
      <c r="H110" s="845" t="s">
        <v>798</v>
      </c>
      <c r="I110" s="845" t="s">
        <v>798</v>
      </c>
      <c r="J110" s="845" t="s">
        <v>798</v>
      </c>
      <c r="K110" s="845" t="s">
        <v>798</v>
      </c>
      <c r="L110" s="845" t="s">
        <v>798</v>
      </c>
      <c r="M110" s="845" t="s">
        <v>798</v>
      </c>
      <c r="N110" s="845" t="s">
        <v>798</v>
      </c>
      <c r="O110" s="845" t="s">
        <v>798</v>
      </c>
      <c r="P110" s="845" t="s">
        <v>798</v>
      </c>
      <c r="Q110" s="845" t="s">
        <v>798</v>
      </c>
      <c r="R110" s="845" t="s">
        <v>798</v>
      </c>
      <c r="S110" s="845" t="s">
        <v>798</v>
      </c>
      <c r="T110" s="845" t="s">
        <v>798</v>
      </c>
      <c r="U110" s="845" t="s">
        <v>798</v>
      </c>
      <c r="V110" s="845" t="s">
        <v>798</v>
      </c>
      <c r="W110" s="845" t="s">
        <v>798</v>
      </c>
      <c r="X110" s="845" t="s">
        <v>798</v>
      </c>
      <c r="Y110" s="845" t="s">
        <v>798</v>
      </c>
      <c r="Z110" s="845" t="s">
        <v>798</v>
      </c>
      <c r="AA110" s="845" t="s">
        <v>798</v>
      </c>
      <c r="AB110" s="845" t="s">
        <v>798</v>
      </c>
      <c r="AC110" s="845" t="s">
        <v>798</v>
      </c>
      <c r="AD110" s="845" t="s">
        <v>798</v>
      </c>
      <c r="AE110" s="845" t="s">
        <v>798</v>
      </c>
      <c r="AF110" s="845" t="s">
        <v>798</v>
      </c>
      <c r="AG110" s="845" t="s">
        <v>798</v>
      </c>
      <c r="AH110" s="845" t="s">
        <v>798</v>
      </c>
      <c r="AI110" s="845" t="s">
        <v>798</v>
      </c>
      <c r="AJ110" s="845" t="s">
        <v>798</v>
      </c>
      <c r="AK110" s="845" t="s">
        <v>798</v>
      </c>
      <c r="AL110" s="845" t="s">
        <v>798</v>
      </c>
      <c r="AM110" s="845" t="s">
        <v>798</v>
      </c>
      <c r="AN110" s="845" t="s">
        <v>798</v>
      </c>
      <c r="AO110" s="845" t="s">
        <v>798</v>
      </c>
      <c r="AP110" s="845" t="s">
        <v>798</v>
      </c>
      <c r="AQ110" s="845" t="s">
        <v>798</v>
      </c>
      <c r="AR110" s="845" t="s">
        <v>798</v>
      </c>
      <c r="AS110" s="845" t="s">
        <v>798</v>
      </c>
      <c r="AT110" s="845" t="s">
        <v>798</v>
      </c>
      <c r="AU110" s="845" t="s">
        <v>798</v>
      </c>
      <c r="AV110" s="845" t="s">
        <v>798</v>
      </c>
      <c r="AW110" s="845" t="s">
        <v>798</v>
      </c>
      <c r="AX110" s="845" t="s">
        <v>798</v>
      </c>
      <c r="AY110" s="845" t="s">
        <v>798</v>
      </c>
      <c r="AZ110" s="845" t="s">
        <v>798</v>
      </c>
      <c r="BA110" s="845" t="s">
        <v>798</v>
      </c>
      <c r="BB110" s="845" t="s">
        <v>798</v>
      </c>
      <c r="BC110" s="845" t="s">
        <v>798</v>
      </c>
      <c r="BD110" s="845" t="s">
        <v>798</v>
      </c>
      <c r="BE110" s="845" t="s">
        <v>798</v>
      </c>
      <c r="BF110" s="845" t="s">
        <v>798</v>
      </c>
      <c r="BG110" s="845" t="s">
        <v>798</v>
      </c>
      <c r="BH110" s="845" t="s">
        <v>798</v>
      </c>
      <c r="BI110" s="845" t="s">
        <v>798</v>
      </c>
      <c r="BJ110" s="845" t="s">
        <v>798</v>
      </c>
      <c r="BK110" s="845" t="s">
        <v>798</v>
      </c>
      <c r="BL110" s="845" t="s">
        <v>798</v>
      </c>
      <c r="BM110" s="845" t="s">
        <v>798</v>
      </c>
      <c r="BN110" s="845" t="s">
        <v>798</v>
      </c>
      <c r="BO110" s="845" t="s">
        <v>798</v>
      </c>
      <c r="BP110" s="845" t="s">
        <v>798</v>
      </c>
      <c r="BQ110" s="845" t="s">
        <v>798</v>
      </c>
      <c r="BR110" s="845" t="s">
        <v>798</v>
      </c>
      <c r="BS110" s="845" t="s">
        <v>798</v>
      </c>
      <c r="BT110" s="845" t="s">
        <v>798</v>
      </c>
      <c r="BU110" s="845" t="s">
        <v>798</v>
      </c>
      <c r="BV110" s="845" t="s">
        <v>798</v>
      </c>
      <c r="BW110" s="845" t="s">
        <v>798</v>
      </c>
      <c r="BX110" s="845" t="s">
        <v>798</v>
      </c>
      <c r="BY110" s="845" t="s">
        <v>798</v>
      </c>
      <c r="BZ110" s="845" t="s">
        <v>798</v>
      </c>
      <c r="CA110" s="845" t="s">
        <v>798</v>
      </c>
      <c r="CB110" s="845" t="s">
        <v>798</v>
      </c>
      <c r="CC110" s="845" t="s">
        <v>798</v>
      </c>
      <c r="CD110" s="845" t="s">
        <v>798</v>
      </c>
      <c r="CE110" s="845" t="s">
        <v>798</v>
      </c>
      <c r="CF110" s="845" t="s">
        <v>798</v>
      </c>
      <c r="CG110" s="845" t="s">
        <v>798</v>
      </c>
      <c r="CH110" s="845" t="s">
        <v>798</v>
      </c>
      <c r="CI110" s="845" t="s">
        <v>798</v>
      </c>
      <c r="CJ110" s="845" t="s">
        <v>798</v>
      </c>
      <c r="CK110" s="845" t="s">
        <v>798</v>
      </c>
      <c r="CL110" s="845" t="s">
        <v>798</v>
      </c>
      <c r="CM110" s="845" t="s">
        <v>798</v>
      </c>
      <c r="CN110" s="845" t="s">
        <v>798</v>
      </c>
      <c r="CO110" s="845" t="s">
        <v>798</v>
      </c>
      <c r="CP110" s="845" t="s">
        <v>798</v>
      </c>
      <c r="CQ110" s="845" t="s">
        <v>798</v>
      </c>
      <c r="CR110" s="845" t="s">
        <v>798</v>
      </c>
      <c r="CS110" s="845" t="s">
        <v>798</v>
      </c>
      <c r="CT110" s="845" t="s">
        <v>798</v>
      </c>
      <c r="CU110" s="845" t="s">
        <v>798</v>
      </c>
      <c r="CV110" s="845" t="s">
        <v>798</v>
      </c>
      <c r="CW110" s="845" t="s">
        <v>798</v>
      </c>
      <c r="CX110" s="845" t="s">
        <v>798</v>
      </c>
      <c r="CY110" s="845" t="s">
        <v>798</v>
      </c>
      <c r="CZ110" s="845" t="s">
        <v>798</v>
      </c>
      <c r="DA110" s="845" t="s">
        <v>798</v>
      </c>
      <c r="DB110" s="845" t="s">
        <v>798</v>
      </c>
      <c r="DC110" s="845" t="s">
        <v>798</v>
      </c>
      <c r="DD110" s="845" t="s">
        <v>798</v>
      </c>
      <c r="DE110" s="845" t="s">
        <v>798</v>
      </c>
      <c r="DF110" s="845" t="s">
        <v>798</v>
      </c>
      <c r="DG110" s="845" t="s">
        <v>798</v>
      </c>
      <c r="DH110" s="845" t="s">
        <v>798</v>
      </c>
      <c r="DI110" s="845" t="s">
        <v>798</v>
      </c>
      <c r="DJ110" s="845" t="s">
        <v>798</v>
      </c>
      <c r="DK110" s="845" t="s">
        <v>798</v>
      </c>
      <c r="DL110" s="845" t="s">
        <v>798</v>
      </c>
      <c r="DM110" s="845" t="s">
        <v>798</v>
      </c>
      <c r="DN110" s="845" t="s">
        <v>798</v>
      </c>
      <c r="DO110" s="845" t="s">
        <v>798</v>
      </c>
      <c r="DP110" s="845" t="s">
        <v>798</v>
      </c>
      <c r="DQ110" s="845" t="s">
        <v>798</v>
      </c>
      <c r="DR110" s="845" t="s">
        <v>798</v>
      </c>
      <c r="DS110" s="845" t="s">
        <v>798</v>
      </c>
      <c r="DT110" s="845" t="s">
        <v>798</v>
      </c>
      <c r="DU110" s="845" t="s">
        <v>798</v>
      </c>
      <c r="DV110" s="845" t="s">
        <v>798</v>
      </c>
      <c r="DW110" s="845" t="s">
        <v>798</v>
      </c>
      <c r="DX110" s="845" t="s">
        <v>798</v>
      </c>
      <c r="DY110" s="845" t="s">
        <v>798</v>
      </c>
      <c r="DZ110" s="845" t="s">
        <v>798</v>
      </c>
      <c r="EA110" s="845" t="s">
        <v>798</v>
      </c>
      <c r="EB110" s="845" t="s">
        <v>798</v>
      </c>
      <c r="EC110" s="845" t="s">
        <v>798</v>
      </c>
      <c r="ED110" s="845" t="s">
        <v>798</v>
      </c>
      <c r="EE110" s="845" t="s">
        <v>798</v>
      </c>
      <c r="EF110" s="845" t="s">
        <v>798</v>
      </c>
    </row>
    <row r="111" spans="1:136" x14ac:dyDescent="0.2">
      <c r="A111" s="845">
        <v>107</v>
      </c>
      <c r="B111" s="845">
        <v>11</v>
      </c>
      <c r="C111" s="845" t="s">
        <v>798</v>
      </c>
      <c r="D111" s="845" t="s">
        <v>798</v>
      </c>
      <c r="E111" s="845" t="s">
        <v>798</v>
      </c>
      <c r="F111" s="845" t="s">
        <v>798</v>
      </c>
      <c r="G111" s="845" t="s">
        <v>798</v>
      </c>
      <c r="H111" s="845" t="s">
        <v>798</v>
      </c>
      <c r="I111" s="845" t="s">
        <v>798</v>
      </c>
      <c r="J111" s="845" t="s">
        <v>798</v>
      </c>
      <c r="K111" s="845" t="s">
        <v>798</v>
      </c>
      <c r="L111" s="845" t="s">
        <v>798</v>
      </c>
      <c r="M111" s="845" t="s">
        <v>798</v>
      </c>
      <c r="N111" s="845" t="s">
        <v>798</v>
      </c>
      <c r="O111" s="845" t="s">
        <v>798</v>
      </c>
      <c r="P111" s="845" t="s">
        <v>798</v>
      </c>
      <c r="Q111" s="845" t="s">
        <v>798</v>
      </c>
      <c r="R111" s="845" t="s">
        <v>798</v>
      </c>
      <c r="S111" s="845" t="s">
        <v>798</v>
      </c>
      <c r="T111" s="845" t="s">
        <v>798</v>
      </c>
      <c r="U111" s="845" t="s">
        <v>798</v>
      </c>
      <c r="V111" s="845" t="s">
        <v>798</v>
      </c>
      <c r="W111" s="845" t="s">
        <v>798</v>
      </c>
      <c r="X111" s="845" t="s">
        <v>798</v>
      </c>
      <c r="Y111" s="845" t="s">
        <v>798</v>
      </c>
      <c r="Z111" s="845" t="s">
        <v>798</v>
      </c>
      <c r="AA111" s="845" t="s">
        <v>798</v>
      </c>
      <c r="AB111" s="845" t="s">
        <v>798</v>
      </c>
      <c r="AC111" s="845" t="s">
        <v>798</v>
      </c>
      <c r="AD111" s="845" t="s">
        <v>798</v>
      </c>
      <c r="AE111" s="845" t="s">
        <v>798</v>
      </c>
      <c r="AF111" s="845" t="s">
        <v>798</v>
      </c>
      <c r="AG111" s="845" t="s">
        <v>798</v>
      </c>
      <c r="AH111" s="845" t="s">
        <v>798</v>
      </c>
      <c r="AI111" s="845" t="s">
        <v>798</v>
      </c>
      <c r="AJ111" s="845" t="s">
        <v>798</v>
      </c>
      <c r="AK111" s="845" t="s">
        <v>798</v>
      </c>
      <c r="AL111" s="845" t="s">
        <v>798</v>
      </c>
      <c r="AM111" s="845" t="s">
        <v>798</v>
      </c>
      <c r="AN111" s="845" t="s">
        <v>798</v>
      </c>
      <c r="AO111" s="845" t="s">
        <v>798</v>
      </c>
      <c r="AP111" s="845" t="s">
        <v>798</v>
      </c>
      <c r="AQ111" s="845" t="s">
        <v>798</v>
      </c>
      <c r="AR111" s="845" t="s">
        <v>798</v>
      </c>
      <c r="AS111" s="845" t="s">
        <v>798</v>
      </c>
      <c r="AT111" s="845" t="s">
        <v>798</v>
      </c>
      <c r="AU111" s="845" t="s">
        <v>798</v>
      </c>
      <c r="AV111" s="845" t="s">
        <v>798</v>
      </c>
      <c r="AW111" s="845" t="s">
        <v>798</v>
      </c>
      <c r="AX111" s="845" t="s">
        <v>798</v>
      </c>
      <c r="AY111" s="845" t="s">
        <v>798</v>
      </c>
      <c r="AZ111" s="845" t="s">
        <v>798</v>
      </c>
      <c r="BA111" s="845" t="s">
        <v>798</v>
      </c>
      <c r="BB111" s="845" t="s">
        <v>798</v>
      </c>
      <c r="BC111" s="845" t="s">
        <v>798</v>
      </c>
      <c r="BD111" s="845" t="s">
        <v>798</v>
      </c>
      <c r="BE111" s="845" t="s">
        <v>798</v>
      </c>
      <c r="BF111" s="845" t="s">
        <v>798</v>
      </c>
      <c r="BG111" s="845" t="s">
        <v>798</v>
      </c>
      <c r="BH111" s="845" t="s">
        <v>798</v>
      </c>
      <c r="BI111" s="845" t="s">
        <v>798</v>
      </c>
      <c r="BJ111" s="845" t="s">
        <v>798</v>
      </c>
      <c r="BK111" s="845" t="s">
        <v>798</v>
      </c>
      <c r="BL111" s="845" t="s">
        <v>798</v>
      </c>
      <c r="BM111" s="845" t="s">
        <v>798</v>
      </c>
      <c r="BN111" s="845" t="s">
        <v>798</v>
      </c>
      <c r="BO111" s="845" t="s">
        <v>798</v>
      </c>
      <c r="BP111" s="845" t="s">
        <v>798</v>
      </c>
      <c r="BQ111" s="845" t="s">
        <v>798</v>
      </c>
      <c r="BR111" s="845" t="s">
        <v>798</v>
      </c>
      <c r="BS111" s="845" t="s">
        <v>798</v>
      </c>
      <c r="BT111" s="845" t="s">
        <v>798</v>
      </c>
      <c r="BU111" s="845" t="s">
        <v>798</v>
      </c>
      <c r="BV111" s="845" t="s">
        <v>798</v>
      </c>
      <c r="BW111" s="845" t="s">
        <v>798</v>
      </c>
      <c r="BX111" s="845" t="s">
        <v>798</v>
      </c>
      <c r="BY111" s="845" t="s">
        <v>798</v>
      </c>
      <c r="BZ111" s="845" t="s">
        <v>798</v>
      </c>
      <c r="CA111" s="845" t="s">
        <v>798</v>
      </c>
      <c r="CB111" s="845" t="s">
        <v>798</v>
      </c>
      <c r="CC111" s="845" t="s">
        <v>798</v>
      </c>
      <c r="CD111" s="845" t="s">
        <v>798</v>
      </c>
      <c r="CE111" s="845" t="s">
        <v>798</v>
      </c>
      <c r="CF111" s="845" t="s">
        <v>798</v>
      </c>
      <c r="CG111" s="845" t="s">
        <v>798</v>
      </c>
      <c r="CH111" s="845" t="s">
        <v>798</v>
      </c>
      <c r="CI111" s="845" t="s">
        <v>798</v>
      </c>
      <c r="CJ111" s="845" t="s">
        <v>798</v>
      </c>
      <c r="CK111" s="845" t="s">
        <v>798</v>
      </c>
      <c r="CL111" s="845" t="s">
        <v>798</v>
      </c>
      <c r="CM111" s="845" t="s">
        <v>798</v>
      </c>
      <c r="CN111" s="845" t="s">
        <v>798</v>
      </c>
      <c r="CO111" s="845" t="s">
        <v>798</v>
      </c>
      <c r="CP111" s="845" t="s">
        <v>798</v>
      </c>
      <c r="CQ111" s="845" t="s">
        <v>798</v>
      </c>
      <c r="CR111" s="845" t="s">
        <v>798</v>
      </c>
      <c r="CS111" s="845" t="s">
        <v>798</v>
      </c>
      <c r="CT111" s="845" t="s">
        <v>798</v>
      </c>
      <c r="CU111" s="845" t="s">
        <v>798</v>
      </c>
      <c r="CV111" s="845" t="s">
        <v>798</v>
      </c>
      <c r="CW111" s="845" t="s">
        <v>798</v>
      </c>
      <c r="CX111" s="845" t="s">
        <v>798</v>
      </c>
      <c r="CY111" s="845" t="s">
        <v>798</v>
      </c>
      <c r="CZ111" s="845" t="s">
        <v>798</v>
      </c>
      <c r="DA111" s="845" t="s">
        <v>798</v>
      </c>
      <c r="DB111" s="845" t="s">
        <v>798</v>
      </c>
      <c r="DC111" s="845" t="s">
        <v>798</v>
      </c>
      <c r="DD111" s="845" t="s">
        <v>798</v>
      </c>
      <c r="DE111" s="845" t="s">
        <v>798</v>
      </c>
      <c r="DF111" s="845" t="s">
        <v>798</v>
      </c>
      <c r="DG111" s="845" t="s">
        <v>798</v>
      </c>
      <c r="DH111" s="845" t="s">
        <v>798</v>
      </c>
      <c r="DI111" s="845" t="s">
        <v>798</v>
      </c>
      <c r="DJ111" s="845" t="s">
        <v>798</v>
      </c>
      <c r="DK111" s="845" t="s">
        <v>798</v>
      </c>
      <c r="DL111" s="845" t="s">
        <v>798</v>
      </c>
      <c r="DM111" s="845" t="s">
        <v>798</v>
      </c>
      <c r="DN111" s="845" t="s">
        <v>798</v>
      </c>
      <c r="DO111" s="845" t="s">
        <v>798</v>
      </c>
      <c r="DP111" s="845" t="s">
        <v>798</v>
      </c>
      <c r="DQ111" s="845" t="s">
        <v>798</v>
      </c>
      <c r="DR111" s="845" t="s">
        <v>798</v>
      </c>
      <c r="DS111" s="845" t="s">
        <v>798</v>
      </c>
      <c r="DT111" s="845" t="s">
        <v>798</v>
      </c>
      <c r="DU111" s="845" t="s">
        <v>798</v>
      </c>
      <c r="DV111" s="845" t="s">
        <v>798</v>
      </c>
      <c r="DW111" s="845" t="s">
        <v>798</v>
      </c>
      <c r="DX111" s="845" t="s">
        <v>798</v>
      </c>
      <c r="DY111" s="845" t="s">
        <v>798</v>
      </c>
      <c r="DZ111" s="845" t="s">
        <v>798</v>
      </c>
      <c r="EA111" s="845" t="s">
        <v>798</v>
      </c>
      <c r="EB111" s="845" t="s">
        <v>798</v>
      </c>
      <c r="EC111" s="845" t="s">
        <v>798</v>
      </c>
      <c r="ED111" s="845" t="s">
        <v>798</v>
      </c>
      <c r="EE111" s="845" t="s">
        <v>798</v>
      </c>
      <c r="EF111" s="845" t="s">
        <v>798</v>
      </c>
    </row>
    <row r="112" spans="1:136" x14ac:dyDescent="0.2">
      <c r="A112" s="845">
        <v>108</v>
      </c>
      <c r="B112" s="845">
        <v>12</v>
      </c>
      <c r="C112" s="845" t="s">
        <v>798</v>
      </c>
      <c r="D112" s="845" t="s">
        <v>798</v>
      </c>
      <c r="E112" s="845" t="s">
        <v>798</v>
      </c>
      <c r="F112" s="845" t="s">
        <v>798</v>
      </c>
      <c r="G112" s="845" t="s">
        <v>798</v>
      </c>
      <c r="H112" s="845" t="s">
        <v>798</v>
      </c>
      <c r="I112" s="845" t="s">
        <v>798</v>
      </c>
      <c r="J112" s="845" t="s">
        <v>798</v>
      </c>
      <c r="K112" s="845" t="s">
        <v>798</v>
      </c>
      <c r="L112" s="845" t="s">
        <v>798</v>
      </c>
      <c r="M112" s="845" t="s">
        <v>798</v>
      </c>
      <c r="N112" s="845" t="s">
        <v>798</v>
      </c>
      <c r="O112" s="845" t="s">
        <v>798</v>
      </c>
      <c r="P112" s="845" t="s">
        <v>798</v>
      </c>
      <c r="Q112" s="845" t="s">
        <v>798</v>
      </c>
      <c r="R112" s="845" t="s">
        <v>798</v>
      </c>
      <c r="S112" s="845" t="s">
        <v>798</v>
      </c>
      <c r="T112" s="845" t="s">
        <v>798</v>
      </c>
      <c r="U112" s="845" t="s">
        <v>798</v>
      </c>
      <c r="V112" s="845" t="s">
        <v>798</v>
      </c>
      <c r="W112" s="845" t="s">
        <v>798</v>
      </c>
      <c r="X112" s="845" t="s">
        <v>798</v>
      </c>
      <c r="Y112" s="845" t="s">
        <v>798</v>
      </c>
      <c r="Z112" s="845" t="s">
        <v>798</v>
      </c>
      <c r="AA112" s="845" t="s">
        <v>798</v>
      </c>
      <c r="AB112" s="845" t="s">
        <v>798</v>
      </c>
      <c r="AC112" s="845" t="s">
        <v>798</v>
      </c>
      <c r="AD112" s="845" t="s">
        <v>798</v>
      </c>
      <c r="AE112" s="845" t="s">
        <v>798</v>
      </c>
      <c r="AF112" s="845" t="s">
        <v>798</v>
      </c>
      <c r="AG112" s="845" t="s">
        <v>798</v>
      </c>
      <c r="AH112" s="845" t="s">
        <v>798</v>
      </c>
      <c r="AI112" s="845" t="s">
        <v>798</v>
      </c>
      <c r="AJ112" s="845" t="s">
        <v>798</v>
      </c>
      <c r="AK112" s="845" t="s">
        <v>798</v>
      </c>
      <c r="AL112" s="845" t="s">
        <v>798</v>
      </c>
      <c r="AM112" s="845" t="s">
        <v>798</v>
      </c>
      <c r="AN112" s="845" t="s">
        <v>798</v>
      </c>
      <c r="AO112" s="845" t="s">
        <v>798</v>
      </c>
      <c r="AP112" s="845" t="s">
        <v>798</v>
      </c>
      <c r="AQ112" s="845" t="s">
        <v>798</v>
      </c>
      <c r="AR112" s="845" t="s">
        <v>798</v>
      </c>
      <c r="AS112" s="845" t="s">
        <v>798</v>
      </c>
      <c r="AT112" s="845" t="s">
        <v>798</v>
      </c>
      <c r="AU112" s="845" t="s">
        <v>798</v>
      </c>
      <c r="AV112" s="845" t="s">
        <v>798</v>
      </c>
      <c r="AW112" s="845" t="s">
        <v>798</v>
      </c>
      <c r="AX112" s="845" t="s">
        <v>798</v>
      </c>
      <c r="AY112" s="845" t="s">
        <v>798</v>
      </c>
      <c r="AZ112" s="845" t="s">
        <v>798</v>
      </c>
      <c r="BA112" s="845" t="s">
        <v>798</v>
      </c>
      <c r="BB112" s="845" t="s">
        <v>798</v>
      </c>
      <c r="BC112" s="845" t="s">
        <v>798</v>
      </c>
      <c r="BD112" s="845" t="s">
        <v>798</v>
      </c>
      <c r="BE112" s="845" t="s">
        <v>798</v>
      </c>
      <c r="BF112" s="845" t="s">
        <v>798</v>
      </c>
      <c r="BG112" s="845" t="s">
        <v>798</v>
      </c>
      <c r="BH112" s="845" t="s">
        <v>798</v>
      </c>
      <c r="BI112" s="845" t="s">
        <v>798</v>
      </c>
      <c r="BJ112" s="845" t="s">
        <v>798</v>
      </c>
      <c r="BK112" s="845" t="s">
        <v>798</v>
      </c>
      <c r="BL112" s="845" t="s">
        <v>798</v>
      </c>
      <c r="BM112" s="845" t="s">
        <v>798</v>
      </c>
      <c r="BN112" s="845" t="s">
        <v>798</v>
      </c>
      <c r="BO112" s="845" t="s">
        <v>798</v>
      </c>
      <c r="BP112" s="845" t="s">
        <v>798</v>
      </c>
      <c r="BQ112" s="845" t="s">
        <v>798</v>
      </c>
      <c r="BR112" s="845" t="s">
        <v>798</v>
      </c>
      <c r="BS112" s="845" t="s">
        <v>798</v>
      </c>
      <c r="BT112" s="845" t="s">
        <v>798</v>
      </c>
      <c r="BU112" s="845" t="s">
        <v>798</v>
      </c>
      <c r="BV112" s="845" t="s">
        <v>798</v>
      </c>
      <c r="BW112" s="845" t="s">
        <v>798</v>
      </c>
      <c r="BX112" s="845" t="s">
        <v>798</v>
      </c>
      <c r="BY112" s="845" t="s">
        <v>798</v>
      </c>
      <c r="BZ112" s="845" t="s">
        <v>798</v>
      </c>
      <c r="CA112" s="845" t="s">
        <v>798</v>
      </c>
      <c r="CB112" s="845" t="s">
        <v>798</v>
      </c>
      <c r="CC112" s="845" t="s">
        <v>798</v>
      </c>
      <c r="CD112" s="845" t="s">
        <v>798</v>
      </c>
      <c r="CE112" s="845" t="s">
        <v>798</v>
      </c>
      <c r="CF112" s="845" t="s">
        <v>798</v>
      </c>
      <c r="CG112" s="845" t="s">
        <v>798</v>
      </c>
      <c r="CH112" s="845" t="s">
        <v>798</v>
      </c>
      <c r="CI112" s="845" t="s">
        <v>798</v>
      </c>
      <c r="CJ112" s="845" t="s">
        <v>798</v>
      </c>
      <c r="CK112" s="845" t="s">
        <v>798</v>
      </c>
      <c r="CL112" s="845" t="s">
        <v>798</v>
      </c>
      <c r="CM112" s="845" t="s">
        <v>798</v>
      </c>
      <c r="CN112" s="845" t="s">
        <v>798</v>
      </c>
      <c r="CO112" s="845" t="s">
        <v>798</v>
      </c>
      <c r="CP112" s="845" t="s">
        <v>798</v>
      </c>
      <c r="CQ112" s="845" t="s">
        <v>798</v>
      </c>
      <c r="CR112" s="845" t="s">
        <v>798</v>
      </c>
      <c r="CS112" s="845" t="s">
        <v>798</v>
      </c>
      <c r="CT112" s="845" t="s">
        <v>798</v>
      </c>
      <c r="CU112" s="845" t="s">
        <v>798</v>
      </c>
      <c r="CV112" s="845" t="s">
        <v>798</v>
      </c>
      <c r="CW112" s="845" t="s">
        <v>798</v>
      </c>
      <c r="CX112" s="845" t="s">
        <v>798</v>
      </c>
      <c r="CY112" s="845" t="s">
        <v>798</v>
      </c>
      <c r="CZ112" s="845" t="s">
        <v>798</v>
      </c>
      <c r="DA112" s="845" t="s">
        <v>798</v>
      </c>
      <c r="DB112" s="845" t="s">
        <v>798</v>
      </c>
      <c r="DC112" s="845" t="s">
        <v>798</v>
      </c>
      <c r="DD112" s="845" t="s">
        <v>798</v>
      </c>
      <c r="DE112" s="845" t="s">
        <v>798</v>
      </c>
      <c r="DF112" s="845" t="s">
        <v>798</v>
      </c>
      <c r="DG112" s="845" t="s">
        <v>798</v>
      </c>
      <c r="DH112" s="845" t="s">
        <v>798</v>
      </c>
      <c r="DI112" s="845" t="s">
        <v>798</v>
      </c>
      <c r="DJ112" s="845" t="s">
        <v>798</v>
      </c>
      <c r="DK112" s="845" t="s">
        <v>798</v>
      </c>
      <c r="DL112" s="845" t="s">
        <v>798</v>
      </c>
      <c r="DM112" s="845" t="s">
        <v>798</v>
      </c>
      <c r="DN112" s="845" t="s">
        <v>798</v>
      </c>
      <c r="DO112" s="845" t="s">
        <v>798</v>
      </c>
      <c r="DP112" s="845" t="s">
        <v>798</v>
      </c>
      <c r="DQ112" s="845" t="s">
        <v>798</v>
      </c>
      <c r="DR112" s="845" t="s">
        <v>798</v>
      </c>
      <c r="DS112" s="845" t="s">
        <v>798</v>
      </c>
      <c r="DT112" s="845" t="s">
        <v>798</v>
      </c>
      <c r="DU112" s="845" t="s">
        <v>798</v>
      </c>
      <c r="DV112" s="845" t="s">
        <v>798</v>
      </c>
      <c r="DW112" s="845" t="s">
        <v>798</v>
      </c>
      <c r="DX112" s="845" t="s">
        <v>798</v>
      </c>
      <c r="DY112" s="845" t="s">
        <v>798</v>
      </c>
      <c r="DZ112" s="845" t="s">
        <v>798</v>
      </c>
      <c r="EA112" s="845" t="s">
        <v>798</v>
      </c>
      <c r="EB112" s="845" t="s">
        <v>798</v>
      </c>
      <c r="EC112" s="845" t="s">
        <v>798</v>
      </c>
      <c r="ED112" s="845" t="s">
        <v>798</v>
      </c>
      <c r="EE112" s="845" t="s">
        <v>798</v>
      </c>
      <c r="EF112" s="845" t="s">
        <v>798</v>
      </c>
    </row>
    <row r="113" spans="1:136" x14ac:dyDescent="0.2">
      <c r="A113" s="845">
        <v>109</v>
      </c>
      <c r="B113" s="845">
        <v>1</v>
      </c>
      <c r="C113" s="845" t="s">
        <v>798</v>
      </c>
      <c r="D113" s="845" t="s">
        <v>798</v>
      </c>
      <c r="E113" s="845" t="s">
        <v>798</v>
      </c>
      <c r="F113" s="845" t="s">
        <v>798</v>
      </c>
      <c r="G113" s="845" t="s">
        <v>798</v>
      </c>
      <c r="H113" s="845" t="s">
        <v>798</v>
      </c>
      <c r="I113" s="845" t="s">
        <v>798</v>
      </c>
      <c r="J113" s="845" t="s">
        <v>798</v>
      </c>
      <c r="K113" s="845" t="s">
        <v>798</v>
      </c>
      <c r="L113" s="845" t="s">
        <v>798</v>
      </c>
      <c r="M113" s="845" t="s">
        <v>798</v>
      </c>
      <c r="N113" s="845" t="s">
        <v>798</v>
      </c>
      <c r="O113" s="845" t="s">
        <v>798</v>
      </c>
      <c r="P113" s="845" t="s">
        <v>798</v>
      </c>
      <c r="Q113" s="845" t="s">
        <v>798</v>
      </c>
      <c r="R113" s="845" t="s">
        <v>798</v>
      </c>
      <c r="S113" s="845" t="s">
        <v>798</v>
      </c>
      <c r="T113" s="845" t="s">
        <v>798</v>
      </c>
      <c r="U113" s="845" t="s">
        <v>798</v>
      </c>
      <c r="V113" s="845" t="s">
        <v>798</v>
      </c>
      <c r="W113" s="845" t="s">
        <v>798</v>
      </c>
      <c r="X113" s="845" t="s">
        <v>798</v>
      </c>
      <c r="Y113" s="845" t="s">
        <v>798</v>
      </c>
      <c r="Z113" s="845" t="s">
        <v>798</v>
      </c>
      <c r="AA113" s="845" t="s">
        <v>798</v>
      </c>
      <c r="AB113" s="845" t="s">
        <v>798</v>
      </c>
      <c r="AC113" s="845" t="s">
        <v>798</v>
      </c>
      <c r="AD113" s="845" t="s">
        <v>798</v>
      </c>
      <c r="AE113" s="845" t="s">
        <v>798</v>
      </c>
      <c r="AF113" s="845" t="s">
        <v>798</v>
      </c>
      <c r="AG113" s="845" t="s">
        <v>798</v>
      </c>
      <c r="AH113" s="845" t="s">
        <v>798</v>
      </c>
      <c r="AI113" s="845" t="s">
        <v>798</v>
      </c>
      <c r="AJ113" s="845" t="s">
        <v>798</v>
      </c>
      <c r="AK113" s="845" t="s">
        <v>798</v>
      </c>
      <c r="AL113" s="845" t="s">
        <v>798</v>
      </c>
      <c r="AM113" s="845" t="s">
        <v>798</v>
      </c>
      <c r="AN113" s="845" t="s">
        <v>798</v>
      </c>
      <c r="AO113" s="845" t="s">
        <v>798</v>
      </c>
      <c r="AP113" s="845" t="s">
        <v>798</v>
      </c>
      <c r="AQ113" s="845" t="s">
        <v>798</v>
      </c>
      <c r="AR113" s="845" t="s">
        <v>798</v>
      </c>
      <c r="AS113" s="845" t="s">
        <v>798</v>
      </c>
      <c r="AT113" s="845" t="s">
        <v>798</v>
      </c>
      <c r="AU113" s="845" t="s">
        <v>798</v>
      </c>
      <c r="AV113" s="845" t="s">
        <v>798</v>
      </c>
      <c r="AW113" s="845" t="s">
        <v>798</v>
      </c>
      <c r="AX113" s="845" t="s">
        <v>798</v>
      </c>
      <c r="AY113" s="845" t="s">
        <v>798</v>
      </c>
      <c r="AZ113" s="845" t="s">
        <v>798</v>
      </c>
      <c r="BA113" s="845" t="s">
        <v>798</v>
      </c>
      <c r="BB113" s="845" t="s">
        <v>798</v>
      </c>
      <c r="BC113" s="845" t="s">
        <v>798</v>
      </c>
      <c r="BD113" s="845" t="s">
        <v>798</v>
      </c>
      <c r="BE113" s="845" t="s">
        <v>798</v>
      </c>
      <c r="BF113" s="845" t="s">
        <v>798</v>
      </c>
      <c r="BG113" s="845" t="s">
        <v>798</v>
      </c>
      <c r="BH113" s="845" t="s">
        <v>798</v>
      </c>
      <c r="BI113" s="845" t="s">
        <v>798</v>
      </c>
      <c r="BJ113" s="845" t="s">
        <v>798</v>
      </c>
      <c r="BK113" s="845" t="s">
        <v>798</v>
      </c>
      <c r="BL113" s="845" t="s">
        <v>798</v>
      </c>
      <c r="BM113" s="845" t="s">
        <v>798</v>
      </c>
      <c r="BN113" s="845" t="s">
        <v>798</v>
      </c>
      <c r="BO113" s="845" t="s">
        <v>798</v>
      </c>
      <c r="BP113" s="845" t="s">
        <v>798</v>
      </c>
      <c r="BQ113" s="845" t="s">
        <v>798</v>
      </c>
      <c r="BR113" s="845" t="s">
        <v>798</v>
      </c>
      <c r="BS113" s="845" t="s">
        <v>798</v>
      </c>
      <c r="BT113" s="845" t="s">
        <v>798</v>
      </c>
      <c r="BU113" s="845" t="s">
        <v>798</v>
      </c>
      <c r="BV113" s="845" t="s">
        <v>798</v>
      </c>
      <c r="BW113" s="845" t="s">
        <v>798</v>
      </c>
      <c r="BX113" s="845" t="s">
        <v>798</v>
      </c>
      <c r="BY113" s="845" t="s">
        <v>798</v>
      </c>
      <c r="BZ113" s="845" t="s">
        <v>798</v>
      </c>
      <c r="CA113" s="845" t="s">
        <v>798</v>
      </c>
      <c r="CB113" s="845" t="s">
        <v>798</v>
      </c>
      <c r="CC113" s="845" t="s">
        <v>798</v>
      </c>
      <c r="CD113" s="845" t="s">
        <v>798</v>
      </c>
      <c r="CE113" s="845" t="s">
        <v>798</v>
      </c>
      <c r="CF113" s="845" t="s">
        <v>798</v>
      </c>
      <c r="CG113" s="845" t="s">
        <v>798</v>
      </c>
      <c r="CH113" s="845" t="s">
        <v>798</v>
      </c>
      <c r="CI113" s="845" t="s">
        <v>798</v>
      </c>
      <c r="CJ113" s="845" t="s">
        <v>798</v>
      </c>
      <c r="CK113" s="845" t="s">
        <v>798</v>
      </c>
      <c r="CL113" s="845" t="s">
        <v>798</v>
      </c>
      <c r="CM113" s="845" t="s">
        <v>798</v>
      </c>
      <c r="CN113" s="845" t="s">
        <v>798</v>
      </c>
      <c r="CO113" s="845" t="s">
        <v>798</v>
      </c>
      <c r="CP113" s="845" t="s">
        <v>798</v>
      </c>
      <c r="CQ113" s="845" t="s">
        <v>798</v>
      </c>
      <c r="CR113" s="845" t="s">
        <v>798</v>
      </c>
      <c r="CS113" s="845" t="s">
        <v>798</v>
      </c>
      <c r="CT113" s="845" t="s">
        <v>798</v>
      </c>
      <c r="CU113" s="845" t="s">
        <v>798</v>
      </c>
      <c r="CV113" s="845" t="s">
        <v>798</v>
      </c>
      <c r="CW113" s="845" t="s">
        <v>798</v>
      </c>
      <c r="CX113" s="845" t="s">
        <v>798</v>
      </c>
      <c r="CY113" s="845" t="s">
        <v>798</v>
      </c>
      <c r="CZ113" s="845" t="s">
        <v>798</v>
      </c>
      <c r="DA113" s="845" t="s">
        <v>798</v>
      </c>
      <c r="DB113" s="845" t="s">
        <v>798</v>
      </c>
      <c r="DC113" s="845" t="s">
        <v>798</v>
      </c>
      <c r="DD113" s="845" t="s">
        <v>798</v>
      </c>
      <c r="DE113" s="845" t="s">
        <v>798</v>
      </c>
      <c r="DF113" s="845" t="s">
        <v>798</v>
      </c>
      <c r="DG113" s="845" t="s">
        <v>798</v>
      </c>
      <c r="DH113" s="845" t="s">
        <v>798</v>
      </c>
      <c r="DI113" s="845" t="s">
        <v>798</v>
      </c>
      <c r="DJ113" s="845" t="s">
        <v>798</v>
      </c>
      <c r="DK113" s="845" t="s">
        <v>798</v>
      </c>
      <c r="DL113" s="845" t="s">
        <v>798</v>
      </c>
      <c r="DM113" s="845" t="s">
        <v>798</v>
      </c>
      <c r="DN113" s="845" t="s">
        <v>798</v>
      </c>
      <c r="DO113" s="845" t="s">
        <v>798</v>
      </c>
      <c r="DP113" s="845" t="s">
        <v>798</v>
      </c>
      <c r="DQ113" s="845" t="s">
        <v>798</v>
      </c>
      <c r="DR113" s="845" t="s">
        <v>798</v>
      </c>
      <c r="DS113" s="845" t="s">
        <v>798</v>
      </c>
      <c r="DT113" s="845" t="s">
        <v>798</v>
      </c>
      <c r="DU113" s="845" t="s">
        <v>798</v>
      </c>
      <c r="DV113" s="845" t="s">
        <v>798</v>
      </c>
      <c r="DW113" s="845" t="s">
        <v>798</v>
      </c>
      <c r="DX113" s="845" t="s">
        <v>798</v>
      </c>
      <c r="DY113" s="845" t="s">
        <v>798</v>
      </c>
      <c r="DZ113" s="845" t="s">
        <v>798</v>
      </c>
      <c r="EA113" s="845" t="s">
        <v>798</v>
      </c>
      <c r="EB113" s="845" t="s">
        <v>798</v>
      </c>
      <c r="EC113" s="845" t="s">
        <v>798</v>
      </c>
      <c r="ED113" s="845" t="s">
        <v>798</v>
      </c>
      <c r="EE113" s="845" t="s">
        <v>798</v>
      </c>
      <c r="EF113" s="845" t="s">
        <v>798</v>
      </c>
    </row>
    <row r="114" spans="1:136" x14ac:dyDescent="0.2">
      <c r="A114" s="845">
        <v>110</v>
      </c>
      <c r="B114" s="845">
        <v>2</v>
      </c>
      <c r="C114" s="845" t="s">
        <v>798</v>
      </c>
      <c r="D114" s="845" t="s">
        <v>798</v>
      </c>
      <c r="E114" s="845" t="s">
        <v>798</v>
      </c>
      <c r="F114" s="845" t="s">
        <v>798</v>
      </c>
      <c r="G114" s="845" t="s">
        <v>798</v>
      </c>
      <c r="H114" s="845" t="s">
        <v>798</v>
      </c>
      <c r="I114" s="845" t="s">
        <v>798</v>
      </c>
      <c r="J114" s="845" t="s">
        <v>798</v>
      </c>
      <c r="K114" s="845" t="s">
        <v>798</v>
      </c>
      <c r="L114" s="845" t="s">
        <v>798</v>
      </c>
      <c r="M114" s="845" t="s">
        <v>798</v>
      </c>
      <c r="N114" s="845" t="s">
        <v>798</v>
      </c>
      <c r="O114" s="845" t="s">
        <v>798</v>
      </c>
      <c r="P114" s="845" t="s">
        <v>798</v>
      </c>
      <c r="Q114" s="845" t="s">
        <v>798</v>
      </c>
      <c r="R114" s="845" t="s">
        <v>798</v>
      </c>
      <c r="S114" s="845" t="s">
        <v>798</v>
      </c>
      <c r="T114" s="845" t="s">
        <v>798</v>
      </c>
      <c r="U114" s="845" t="s">
        <v>798</v>
      </c>
      <c r="V114" s="845" t="s">
        <v>798</v>
      </c>
      <c r="W114" s="845" t="s">
        <v>798</v>
      </c>
      <c r="X114" s="845" t="s">
        <v>798</v>
      </c>
      <c r="Y114" s="845" t="s">
        <v>798</v>
      </c>
      <c r="Z114" s="845" t="s">
        <v>798</v>
      </c>
      <c r="AA114" s="845" t="s">
        <v>798</v>
      </c>
      <c r="AB114" s="845" t="s">
        <v>798</v>
      </c>
      <c r="AC114" s="845" t="s">
        <v>798</v>
      </c>
      <c r="AD114" s="845" t="s">
        <v>798</v>
      </c>
      <c r="AE114" s="845" t="s">
        <v>798</v>
      </c>
      <c r="AF114" s="845" t="s">
        <v>798</v>
      </c>
      <c r="AG114" s="845" t="s">
        <v>798</v>
      </c>
      <c r="AH114" s="845" t="s">
        <v>798</v>
      </c>
      <c r="AI114" s="845" t="s">
        <v>798</v>
      </c>
      <c r="AJ114" s="845" t="s">
        <v>798</v>
      </c>
      <c r="AK114" s="845" t="s">
        <v>798</v>
      </c>
      <c r="AL114" s="845" t="s">
        <v>798</v>
      </c>
      <c r="AM114" s="845" t="s">
        <v>798</v>
      </c>
      <c r="AN114" s="845" t="s">
        <v>798</v>
      </c>
      <c r="AO114" s="845" t="s">
        <v>798</v>
      </c>
      <c r="AP114" s="845" t="s">
        <v>798</v>
      </c>
      <c r="AQ114" s="845" t="s">
        <v>798</v>
      </c>
      <c r="AR114" s="845" t="s">
        <v>798</v>
      </c>
      <c r="AS114" s="845" t="s">
        <v>798</v>
      </c>
      <c r="AT114" s="845" t="s">
        <v>798</v>
      </c>
      <c r="AU114" s="845" t="s">
        <v>798</v>
      </c>
      <c r="AV114" s="845" t="s">
        <v>798</v>
      </c>
      <c r="AW114" s="845" t="s">
        <v>798</v>
      </c>
      <c r="AX114" s="845" t="s">
        <v>798</v>
      </c>
      <c r="AY114" s="845" t="s">
        <v>798</v>
      </c>
      <c r="AZ114" s="845" t="s">
        <v>798</v>
      </c>
      <c r="BA114" s="845" t="s">
        <v>798</v>
      </c>
      <c r="BB114" s="845" t="s">
        <v>798</v>
      </c>
      <c r="BC114" s="845" t="s">
        <v>798</v>
      </c>
      <c r="BD114" s="845" t="s">
        <v>798</v>
      </c>
      <c r="BE114" s="845" t="s">
        <v>798</v>
      </c>
      <c r="BF114" s="845" t="s">
        <v>798</v>
      </c>
      <c r="BG114" s="845" t="s">
        <v>798</v>
      </c>
      <c r="BH114" s="845" t="s">
        <v>798</v>
      </c>
      <c r="BI114" s="845" t="s">
        <v>798</v>
      </c>
      <c r="BJ114" s="845" t="s">
        <v>798</v>
      </c>
      <c r="BK114" s="845" t="s">
        <v>798</v>
      </c>
      <c r="BL114" s="845" t="s">
        <v>798</v>
      </c>
      <c r="BM114" s="845" t="s">
        <v>798</v>
      </c>
      <c r="BN114" s="845" t="s">
        <v>798</v>
      </c>
      <c r="BO114" s="845" t="s">
        <v>798</v>
      </c>
      <c r="BP114" s="845" t="s">
        <v>798</v>
      </c>
      <c r="BQ114" s="845" t="s">
        <v>798</v>
      </c>
      <c r="BR114" s="845" t="s">
        <v>798</v>
      </c>
      <c r="BS114" s="845" t="s">
        <v>798</v>
      </c>
      <c r="BT114" s="845" t="s">
        <v>798</v>
      </c>
      <c r="BU114" s="845" t="s">
        <v>798</v>
      </c>
      <c r="BV114" s="845" t="s">
        <v>798</v>
      </c>
      <c r="BW114" s="845" t="s">
        <v>798</v>
      </c>
      <c r="BX114" s="845" t="s">
        <v>798</v>
      </c>
      <c r="BY114" s="845" t="s">
        <v>798</v>
      </c>
      <c r="BZ114" s="845" t="s">
        <v>798</v>
      </c>
      <c r="CA114" s="845" t="s">
        <v>798</v>
      </c>
      <c r="CB114" s="845" t="s">
        <v>798</v>
      </c>
      <c r="CC114" s="845" t="s">
        <v>798</v>
      </c>
      <c r="CD114" s="845" t="s">
        <v>798</v>
      </c>
      <c r="CE114" s="845" t="s">
        <v>798</v>
      </c>
      <c r="CF114" s="845" t="s">
        <v>798</v>
      </c>
      <c r="CG114" s="845" t="s">
        <v>798</v>
      </c>
      <c r="CH114" s="845" t="s">
        <v>798</v>
      </c>
      <c r="CI114" s="845" t="s">
        <v>798</v>
      </c>
      <c r="CJ114" s="845" t="s">
        <v>798</v>
      </c>
      <c r="CK114" s="845" t="s">
        <v>798</v>
      </c>
      <c r="CL114" s="845" t="s">
        <v>798</v>
      </c>
      <c r="CM114" s="845" t="s">
        <v>798</v>
      </c>
      <c r="CN114" s="845" t="s">
        <v>798</v>
      </c>
      <c r="CO114" s="845" t="s">
        <v>798</v>
      </c>
      <c r="CP114" s="845" t="s">
        <v>798</v>
      </c>
      <c r="CQ114" s="845" t="s">
        <v>798</v>
      </c>
      <c r="CR114" s="845" t="s">
        <v>798</v>
      </c>
      <c r="CS114" s="845" t="s">
        <v>798</v>
      </c>
      <c r="CT114" s="845" t="s">
        <v>798</v>
      </c>
      <c r="CU114" s="845" t="s">
        <v>798</v>
      </c>
      <c r="CV114" s="845" t="s">
        <v>798</v>
      </c>
      <c r="CW114" s="845" t="s">
        <v>798</v>
      </c>
      <c r="CX114" s="845" t="s">
        <v>798</v>
      </c>
      <c r="CY114" s="845" t="s">
        <v>798</v>
      </c>
      <c r="CZ114" s="845" t="s">
        <v>798</v>
      </c>
      <c r="DA114" s="845" t="s">
        <v>798</v>
      </c>
      <c r="DB114" s="845" t="s">
        <v>798</v>
      </c>
      <c r="DC114" s="845" t="s">
        <v>798</v>
      </c>
      <c r="DD114" s="845" t="s">
        <v>798</v>
      </c>
      <c r="DE114" s="845" t="s">
        <v>798</v>
      </c>
      <c r="DF114" s="845" t="s">
        <v>798</v>
      </c>
      <c r="DG114" s="845" t="s">
        <v>798</v>
      </c>
      <c r="DH114" s="845" t="s">
        <v>798</v>
      </c>
      <c r="DI114" s="845" t="s">
        <v>798</v>
      </c>
      <c r="DJ114" s="845" t="s">
        <v>798</v>
      </c>
      <c r="DK114" s="845" t="s">
        <v>798</v>
      </c>
      <c r="DL114" s="845" t="s">
        <v>798</v>
      </c>
      <c r="DM114" s="845" t="s">
        <v>798</v>
      </c>
      <c r="DN114" s="845" t="s">
        <v>798</v>
      </c>
      <c r="DO114" s="845" t="s">
        <v>798</v>
      </c>
      <c r="DP114" s="845" t="s">
        <v>798</v>
      </c>
      <c r="DQ114" s="845" t="s">
        <v>798</v>
      </c>
      <c r="DR114" s="845" t="s">
        <v>798</v>
      </c>
      <c r="DS114" s="845" t="s">
        <v>798</v>
      </c>
      <c r="DT114" s="845" t="s">
        <v>798</v>
      </c>
      <c r="DU114" s="845" t="s">
        <v>798</v>
      </c>
      <c r="DV114" s="845" t="s">
        <v>798</v>
      </c>
      <c r="DW114" s="845" t="s">
        <v>798</v>
      </c>
      <c r="DX114" s="845" t="s">
        <v>798</v>
      </c>
      <c r="DY114" s="845" t="s">
        <v>798</v>
      </c>
      <c r="DZ114" s="845" t="s">
        <v>798</v>
      </c>
      <c r="EA114" s="845" t="s">
        <v>798</v>
      </c>
      <c r="EB114" s="845" t="s">
        <v>798</v>
      </c>
      <c r="EC114" s="845" t="s">
        <v>798</v>
      </c>
      <c r="ED114" s="845" t="s">
        <v>798</v>
      </c>
      <c r="EE114" s="845" t="s">
        <v>798</v>
      </c>
      <c r="EF114" s="845" t="s">
        <v>798</v>
      </c>
    </row>
    <row r="115" spans="1:136" x14ac:dyDescent="0.2">
      <c r="A115" s="845">
        <v>111</v>
      </c>
      <c r="B115" s="845">
        <v>3</v>
      </c>
      <c r="C115" s="845" t="s">
        <v>798</v>
      </c>
      <c r="D115" s="845" t="s">
        <v>798</v>
      </c>
      <c r="E115" s="845" t="s">
        <v>798</v>
      </c>
      <c r="F115" s="845" t="s">
        <v>798</v>
      </c>
      <c r="G115" s="845" t="s">
        <v>798</v>
      </c>
      <c r="H115" s="845" t="s">
        <v>798</v>
      </c>
      <c r="I115" s="845" t="s">
        <v>798</v>
      </c>
      <c r="J115" s="845" t="s">
        <v>798</v>
      </c>
      <c r="K115" s="845" t="s">
        <v>798</v>
      </c>
      <c r="L115" s="845" t="s">
        <v>798</v>
      </c>
      <c r="M115" s="845" t="s">
        <v>798</v>
      </c>
      <c r="N115" s="845" t="s">
        <v>798</v>
      </c>
      <c r="O115" s="845" t="s">
        <v>798</v>
      </c>
      <c r="P115" s="845" t="s">
        <v>798</v>
      </c>
      <c r="Q115" s="845" t="s">
        <v>798</v>
      </c>
      <c r="R115" s="845" t="s">
        <v>798</v>
      </c>
      <c r="S115" s="845" t="s">
        <v>798</v>
      </c>
      <c r="T115" s="845" t="s">
        <v>798</v>
      </c>
      <c r="U115" s="845" t="s">
        <v>798</v>
      </c>
      <c r="V115" s="845" t="s">
        <v>798</v>
      </c>
      <c r="W115" s="845" t="s">
        <v>798</v>
      </c>
      <c r="X115" s="845" t="s">
        <v>798</v>
      </c>
      <c r="Y115" s="845" t="s">
        <v>798</v>
      </c>
      <c r="Z115" s="845" t="s">
        <v>798</v>
      </c>
      <c r="AA115" s="845" t="s">
        <v>798</v>
      </c>
      <c r="AB115" s="845" t="s">
        <v>798</v>
      </c>
      <c r="AC115" s="845" t="s">
        <v>798</v>
      </c>
      <c r="AD115" s="845" t="s">
        <v>798</v>
      </c>
      <c r="AE115" s="845" t="s">
        <v>798</v>
      </c>
      <c r="AF115" s="845" t="s">
        <v>798</v>
      </c>
      <c r="AG115" s="845" t="s">
        <v>798</v>
      </c>
      <c r="AH115" s="845" t="s">
        <v>798</v>
      </c>
      <c r="AI115" s="845" t="s">
        <v>798</v>
      </c>
      <c r="AJ115" s="845" t="s">
        <v>798</v>
      </c>
      <c r="AK115" s="845" t="s">
        <v>798</v>
      </c>
      <c r="AL115" s="845" t="s">
        <v>798</v>
      </c>
      <c r="AM115" s="845" t="s">
        <v>798</v>
      </c>
      <c r="AN115" s="845" t="s">
        <v>798</v>
      </c>
      <c r="AO115" s="845" t="s">
        <v>798</v>
      </c>
      <c r="AP115" s="845" t="s">
        <v>798</v>
      </c>
      <c r="AQ115" s="845" t="s">
        <v>798</v>
      </c>
      <c r="AR115" s="845" t="s">
        <v>798</v>
      </c>
      <c r="AS115" s="845" t="s">
        <v>798</v>
      </c>
      <c r="AT115" s="845" t="s">
        <v>798</v>
      </c>
      <c r="AU115" s="845" t="s">
        <v>798</v>
      </c>
      <c r="AV115" s="845" t="s">
        <v>798</v>
      </c>
      <c r="AW115" s="845" t="s">
        <v>798</v>
      </c>
      <c r="AX115" s="845" t="s">
        <v>798</v>
      </c>
      <c r="AY115" s="845" t="s">
        <v>798</v>
      </c>
      <c r="AZ115" s="845" t="s">
        <v>798</v>
      </c>
      <c r="BA115" s="845" t="s">
        <v>798</v>
      </c>
      <c r="BB115" s="845" t="s">
        <v>798</v>
      </c>
      <c r="BC115" s="845" t="s">
        <v>798</v>
      </c>
      <c r="BD115" s="845" t="s">
        <v>798</v>
      </c>
      <c r="BE115" s="845" t="s">
        <v>798</v>
      </c>
      <c r="BF115" s="845" t="s">
        <v>798</v>
      </c>
      <c r="BG115" s="845" t="s">
        <v>798</v>
      </c>
      <c r="BH115" s="845" t="s">
        <v>798</v>
      </c>
      <c r="BI115" s="845" t="s">
        <v>798</v>
      </c>
      <c r="BJ115" s="845" t="s">
        <v>798</v>
      </c>
      <c r="BK115" s="845" t="s">
        <v>798</v>
      </c>
      <c r="BL115" s="845" t="s">
        <v>798</v>
      </c>
      <c r="BM115" s="845" t="s">
        <v>798</v>
      </c>
      <c r="BN115" s="845" t="s">
        <v>798</v>
      </c>
      <c r="BO115" s="845" t="s">
        <v>798</v>
      </c>
      <c r="BP115" s="845" t="s">
        <v>798</v>
      </c>
      <c r="BQ115" s="845" t="s">
        <v>798</v>
      </c>
      <c r="BR115" s="845" t="s">
        <v>798</v>
      </c>
      <c r="BS115" s="845" t="s">
        <v>798</v>
      </c>
      <c r="BT115" s="845" t="s">
        <v>798</v>
      </c>
      <c r="BU115" s="845" t="s">
        <v>798</v>
      </c>
      <c r="BV115" s="845" t="s">
        <v>798</v>
      </c>
      <c r="BW115" s="845" t="s">
        <v>798</v>
      </c>
      <c r="BX115" s="845" t="s">
        <v>798</v>
      </c>
      <c r="BY115" s="845" t="s">
        <v>798</v>
      </c>
      <c r="BZ115" s="845" t="s">
        <v>798</v>
      </c>
      <c r="CA115" s="845" t="s">
        <v>798</v>
      </c>
      <c r="CB115" s="845" t="s">
        <v>798</v>
      </c>
      <c r="CC115" s="845" t="s">
        <v>798</v>
      </c>
      <c r="CD115" s="845" t="s">
        <v>798</v>
      </c>
      <c r="CE115" s="845" t="s">
        <v>798</v>
      </c>
      <c r="CF115" s="845" t="s">
        <v>798</v>
      </c>
      <c r="CG115" s="845" t="s">
        <v>798</v>
      </c>
      <c r="CH115" s="845" t="s">
        <v>798</v>
      </c>
      <c r="CI115" s="845" t="s">
        <v>798</v>
      </c>
      <c r="CJ115" s="845" t="s">
        <v>798</v>
      </c>
      <c r="CK115" s="845" t="s">
        <v>798</v>
      </c>
      <c r="CL115" s="845" t="s">
        <v>798</v>
      </c>
      <c r="CM115" s="845" t="s">
        <v>798</v>
      </c>
      <c r="CN115" s="845" t="s">
        <v>798</v>
      </c>
      <c r="CO115" s="845" t="s">
        <v>798</v>
      </c>
      <c r="CP115" s="845" t="s">
        <v>798</v>
      </c>
      <c r="CQ115" s="845" t="s">
        <v>798</v>
      </c>
      <c r="CR115" s="845" t="s">
        <v>798</v>
      </c>
      <c r="CS115" s="845" t="s">
        <v>798</v>
      </c>
      <c r="CT115" s="845" t="s">
        <v>798</v>
      </c>
      <c r="CU115" s="845" t="s">
        <v>798</v>
      </c>
      <c r="CV115" s="845" t="s">
        <v>798</v>
      </c>
      <c r="CW115" s="845" t="s">
        <v>798</v>
      </c>
      <c r="CX115" s="845" t="s">
        <v>798</v>
      </c>
      <c r="CY115" s="845" t="s">
        <v>798</v>
      </c>
      <c r="CZ115" s="845" t="s">
        <v>798</v>
      </c>
      <c r="DA115" s="845" t="s">
        <v>798</v>
      </c>
      <c r="DB115" s="845" t="s">
        <v>798</v>
      </c>
      <c r="DC115" s="845" t="s">
        <v>798</v>
      </c>
      <c r="DD115" s="845" t="s">
        <v>798</v>
      </c>
      <c r="DE115" s="845" t="s">
        <v>798</v>
      </c>
      <c r="DF115" s="845" t="s">
        <v>798</v>
      </c>
      <c r="DG115" s="845" t="s">
        <v>798</v>
      </c>
      <c r="DH115" s="845" t="s">
        <v>798</v>
      </c>
      <c r="DI115" s="845" t="s">
        <v>798</v>
      </c>
      <c r="DJ115" s="845" t="s">
        <v>798</v>
      </c>
      <c r="DK115" s="845" t="s">
        <v>798</v>
      </c>
      <c r="DL115" s="845" t="s">
        <v>798</v>
      </c>
      <c r="DM115" s="845" t="s">
        <v>798</v>
      </c>
      <c r="DN115" s="845" t="s">
        <v>798</v>
      </c>
      <c r="DO115" s="845" t="s">
        <v>798</v>
      </c>
      <c r="DP115" s="845" t="s">
        <v>798</v>
      </c>
      <c r="DQ115" s="845" t="s">
        <v>798</v>
      </c>
      <c r="DR115" s="845" t="s">
        <v>798</v>
      </c>
      <c r="DS115" s="845" t="s">
        <v>798</v>
      </c>
      <c r="DT115" s="845" t="s">
        <v>798</v>
      </c>
      <c r="DU115" s="845" t="s">
        <v>798</v>
      </c>
      <c r="DV115" s="845" t="s">
        <v>798</v>
      </c>
      <c r="DW115" s="845" t="s">
        <v>798</v>
      </c>
      <c r="DX115" s="845" t="s">
        <v>798</v>
      </c>
      <c r="DY115" s="845" t="s">
        <v>798</v>
      </c>
      <c r="DZ115" s="845" t="s">
        <v>798</v>
      </c>
      <c r="EA115" s="845" t="s">
        <v>798</v>
      </c>
      <c r="EB115" s="845" t="s">
        <v>798</v>
      </c>
      <c r="EC115" s="845" t="s">
        <v>798</v>
      </c>
      <c r="ED115" s="845" t="s">
        <v>798</v>
      </c>
      <c r="EE115" s="845" t="s">
        <v>798</v>
      </c>
      <c r="EF115" s="845" t="s">
        <v>798</v>
      </c>
    </row>
    <row r="116" spans="1:136" x14ac:dyDescent="0.2">
      <c r="A116" s="845">
        <v>112</v>
      </c>
      <c r="B116" s="845">
        <v>4</v>
      </c>
      <c r="C116" s="845" t="s">
        <v>798</v>
      </c>
      <c r="D116" s="845" t="s">
        <v>798</v>
      </c>
      <c r="E116" s="845" t="s">
        <v>798</v>
      </c>
      <c r="F116" s="845" t="s">
        <v>798</v>
      </c>
      <c r="G116" s="845" t="s">
        <v>798</v>
      </c>
      <c r="H116" s="845" t="s">
        <v>798</v>
      </c>
      <c r="I116" s="845" t="s">
        <v>798</v>
      </c>
      <c r="J116" s="845" t="s">
        <v>798</v>
      </c>
      <c r="K116" s="845" t="s">
        <v>798</v>
      </c>
      <c r="L116" s="845" t="s">
        <v>798</v>
      </c>
      <c r="M116" s="845" t="s">
        <v>798</v>
      </c>
      <c r="N116" s="845" t="s">
        <v>798</v>
      </c>
      <c r="O116" s="845" t="s">
        <v>798</v>
      </c>
      <c r="P116" s="845" t="s">
        <v>798</v>
      </c>
      <c r="Q116" s="845" t="s">
        <v>798</v>
      </c>
      <c r="R116" s="845" t="s">
        <v>798</v>
      </c>
      <c r="S116" s="845" t="s">
        <v>798</v>
      </c>
      <c r="T116" s="845" t="s">
        <v>798</v>
      </c>
      <c r="U116" s="845" t="s">
        <v>798</v>
      </c>
      <c r="V116" s="845" t="s">
        <v>798</v>
      </c>
      <c r="W116" s="845" t="s">
        <v>798</v>
      </c>
      <c r="X116" s="845" t="s">
        <v>798</v>
      </c>
      <c r="Y116" s="845" t="s">
        <v>798</v>
      </c>
      <c r="Z116" s="845" t="s">
        <v>798</v>
      </c>
      <c r="AA116" s="845" t="s">
        <v>798</v>
      </c>
      <c r="AB116" s="845" t="s">
        <v>798</v>
      </c>
      <c r="AC116" s="845" t="s">
        <v>798</v>
      </c>
      <c r="AD116" s="845" t="s">
        <v>798</v>
      </c>
      <c r="AE116" s="845" t="s">
        <v>798</v>
      </c>
      <c r="AF116" s="845" t="s">
        <v>798</v>
      </c>
      <c r="AG116" s="845" t="s">
        <v>798</v>
      </c>
      <c r="AH116" s="845" t="s">
        <v>798</v>
      </c>
      <c r="AI116" s="845" t="s">
        <v>798</v>
      </c>
      <c r="AJ116" s="845" t="s">
        <v>798</v>
      </c>
      <c r="AK116" s="845" t="s">
        <v>798</v>
      </c>
      <c r="AL116" s="845" t="s">
        <v>798</v>
      </c>
      <c r="AM116" s="845" t="s">
        <v>798</v>
      </c>
      <c r="AN116" s="845" t="s">
        <v>798</v>
      </c>
      <c r="AO116" s="845" t="s">
        <v>798</v>
      </c>
      <c r="AP116" s="845" t="s">
        <v>798</v>
      </c>
      <c r="AQ116" s="845" t="s">
        <v>798</v>
      </c>
      <c r="AR116" s="845" t="s">
        <v>798</v>
      </c>
      <c r="AS116" s="845" t="s">
        <v>798</v>
      </c>
      <c r="AT116" s="845" t="s">
        <v>798</v>
      </c>
      <c r="AU116" s="845" t="s">
        <v>798</v>
      </c>
      <c r="AV116" s="845" t="s">
        <v>798</v>
      </c>
      <c r="AW116" s="845" t="s">
        <v>798</v>
      </c>
      <c r="AX116" s="845" t="s">
        <v>798</v>
      </c>
      <c r="AY116" s="845" t="s">
        <v>798</v>
      </c>
      <c r="AZ116" s="845" t="s">
        <v>798</v>
      </c>
      <c r="BA116" s="845" t="s">
        <v>798</v>
      </c>
      <c r="BB116" s="845" t="s">
        <v>798</v>
      </c>
      <c r="BC116" s="845" t="s">
        <v>798</v>
      </c>
      <c r="BD116" s="845" t="s">
        <v>798</v>
      </c>
      <c r="BE116" s="845" t="s">
        <v>798</v>
      </c>
      <c r="BF116" s="845" t="s">
        <v>798</v>
      </c>
      <c r="BG116" s="845" t="s">
        <v>798</v>
      </c>
      <c r="BH116" s="845" t="s">
        <v>798</v>
      </c>
      <c r="BI116" s="845" t="s">
        <v>798</v>
      </c>
      <c r="BJ116" s="845" t="s">
        <v>798</v>
      </c>
      <c r="BK116" s="845" t="s">
        <v>798</v>
      </c>
      <c r="BL116" s="845" t="s">
        <v>798</v>
      </c>
      <c r="BM116" s="845" t="s">
        <v>798</v>
      </c>
      <c r="BN116" s="845" t="s">
        <v>798</v>
      </c>
      <c r="BO116" s="845" t="s">
        <v>798</v>
      </c>
      <c r="BP116" s="845" t="s">
        <v>798</v>
      </c>
      <c r="BQ116" s="845" t="s">
        <v>798</v>
      </c>
      <c r="BR116" s="845" t="s">
        <v>798</v>
      </c>
      <c r="BS116" s="845" t="s">
        <v>798</v>
      </c>
      <c r="BT116" s="845" t="s">
        <v>798</v>
      </c>
      <c r="BU116" s="845" t="s">
        <v>798</v>
      </c>
      <c r="BV116" s="845" t="s">
        <v>798</v>
      </c>
      <c r="BW116" s="845" t="s">
        <v>798</v>
      </c>
      <c r="BX116" s="845" t="s">
        <v>798</v>
      </c>
      <c r="BY116" s="845" t="s">
        <v>798</v>
      </c>
      <c r="BZ116" s="845" t="s">
        <v>798</v>
      </c>
      <c r="CA116" s="845" t="s">
        <v>798</v>
      </c>
      <c r="CB116" s="845" t="s">
        <v>798</v>
      </c>
      <c r="CC116" s="845" t="s">
        <v>798</v>
      </c>
      <c r="CD116" s="845" t="s">
        <v>798</v>
      </c>
      <c r="CE116" s="845" t="s">
        <v>798</v>
      </c>
      <c r="CF116" s="845" t="s">
        <v>798</v>
      </c>
      <c r="CG116" s="845" t="s">
        <v>798</v>
      </c>
      <c r="CH116" s="845" t="s">
        <v>798</v>
      </c>
      <c r="CI116" s="845" t="s">
        <v>798</v>
      </c>
      <c r="CJ116" s="845" t="s">
        <v>798</v>
      </c>
      <c r="CK116" s="845" t="s">
        <v>798</v>
      </c>
      <c r="CL116" s="845" t="s">
        <v>798</v>
      </c>
      <c r="CM116" s="845" t="s">
        <v>798</v>
      </c>
      <c r="CN116" s="845" t="s">
        <v>798</v>
      </c>
      <c r="CO116" s="845" t="s">
        <v>798</v>
      </c>
      <c r="CP116" s="845" t="s">
        <v>798</v>
      </c>
      <c r="CQ116" s="845" t="s">
        <v>798</v>
      </c>
      <c r="CR116" s="845" t="s">
        <v>798</v>
      </c>
      <c r="CS116" s="845" t="s">
        <v>798</v>
      </c>
      <c r="CT116" s="845" t="s">
        <v>798</v>
      </c>
      <c r="CU116" s="845" t="s">
        <v>798</v>
      </c>
      <c r="CV116" s="845" t="s">
        <v>798</v>
      </c>
      <c r="CW116" s="845" t="s">
        <v>798</v>
      </c>
      <c r="CX116" s="845" t="s">
        <v>798</v>
      </c>
      <c r="CY116" s="845" t="s">
        <v>798</v>
      </c>
      <c r="CZ116" s="845" t="s">
        <v>798</v>
      </c>
      <c r="DA116" s="845" t="s">
        <v>798</v>
      </c>
      <c r="DB116" s="845" t="s">
        <v>798</v>
      </c>
      <c r="DC116" s="845" t="s">
        <v>798</v>
      </c>
      <c r="DD116" s="845" t="s">
        <v>798</v>
      </c>
      <c r="DE116" s="845" t="s">
        <v>798</v>
      </c>
      <c r="DF116" s="845" t="s">
        <v>798</v>
      </c>
      <c r="DG116" s="845" t="s">
        <v>798</v>
      </c>
      <c r="DH116" s="845" t="s">
        <v>798</v>
      </c>
      <c r="DI116" s="845" t="s">
        <v>798</v>
      </c>
      <c r="DJ116" s="845" t="s">
        <v>798</v>
      </c>
      <c r="DK116" s="845" t="s">
        <v>798</v>
      </c>
      <c r="DL116" s="845" t="s">
        <v>798</v>
      </c>
      <c r="DM116" s="845" t="s">
        <v>798</v>
      </c>
      <c r="DN116" s="845" t="s">
        <v>798</v>
      </c>
      <c r="DO116" s="845" t="s">
        <v>798</v>
      </c>
      <c r="DP116" s="845" t="s">
        <v>798</v>
      </c>
      <c r="DQ116" s="845" t="s">
        <v>798</v>
      </c>
      <c r="DR116" s="845" t="s">
        <v>798</v>
      </c>
      <c r="DS116" s="845" t="s">
        <v>798</v>
      </c>
      <c r="DT116" s="845" t="s">
        <v>798</v>
      </c>
      <c r="DU116" s="845" t="s">
        <v>798</v>
      </c>
      <c r="DV116" s="845" t="s">
        <v>798</v>
      </c>
      <c r="DW116" s="845" t="s">
        <v>798</v>
      </c>
      <c r="DX116" s="845" t="s">
        <v>798</v>
      </c>
      <c r="DY116" s="845" t="s">
        <v>798</v>
      </c>
      <c r="DZ116" s="845" t="s">
        <v>798</v>
      </c>
      <c r="EA116" s="845" t="s">
        <v>798</v>
      </c>
      <c r="EB116" s="845" t="s">
        <v>798</v>
      </c>
      <c r="EC116" s="845" t="s">
        <v>798</v>
      </c>
      <c r="ED116" s="845" t="s">
        <v>798</v>
      </c>
      <c r="EE116" s="845" t="s">
        <v>798</v>
      </c>
      <c r="EF116" s="845" t="s">
        <v>798</v>
      </c>
    </row>
    <row r="117" spans="1:136" x14ac:dyDescent="0.2">
      <c r="A117" s="845">
        <v>113</v>
      </c>
      <c r="B117" s="845">
        <v>5</v>
      </c>
      <c r="C117" s="845" t="s">
        <v>798</v>
      </c>
      <c r="D117" s="845" t="s">
        <v>798</v>
      </c>
      <c r="E117" s="845" t="s">
        <v>798</v>
      </c>
      <c r="F117" s="845" t="s">
        <v>798</v>
      </c>
      <c r="G117" s="845" t="s">
        <v>798</v>
      </c>
      <c r="H117" s="845" t="s">
        <v>798</v>
      </c>
      <c r="I117" s="845" t="s">
        <v>798</v>
      </c>
      <c r="J117" s="845" t="s">
        <v>798</v>
      </c>
      <c r="K117" s="845" t="s">
        <v>798</v>
      </c>
      <c r="L117" s="845" t="s">
        <v>798</v>
      </c>
      <c r="M117" s="845" t="s">
        <v>798</v>
      </c>
      <c r="N117" s="845" t="s">
        <v>798</v>
      </c>
      <c r="O117" s="845" t="s">
        <v>798</v>
      </c>
      <c r="P117" s="845" t="s">
        <v>798</v>
      </c>
      <c r="Q117" s="845" t="s">
        <v>798</v>
      </c>
      <c r="R117" s="845" t="s">
        <v>798</v>
      </c>
      <c r="S117" s="845" t="s">
        <v>798</v>
      </c>
      <c r="T117" s="845" t="s">
        <v>798</v>
      </c>
      <c r="U117" s="845" t="s">
        <v>798</v>
      </c>
      <c r="V117" s="845" t="s">
        <v>798</v>
      </c>
      <c r="W117" s="845" t="s">
        <v>798</v>
      </c>
      <c r="X117" s="845" t="s">
        <v>798</v>
      </c>
      <c r="Y117" s="845" t="s">
        <v>798</v>
      </c>
      <c r="Z117" s="845" t="s">
        <v>798</v>
      </c>
      <c r="AA117" s="845" t="s">
        <v>798</v>
      </c>
      <c r="AB117" s="845" t="s">
        <v>798</v>
      </c>
      <c r="AC117" s="845" t="s">
        <v>798</v>
      </c>
      <c r="AD117" s="845" t="s">
        <v>798</v>
      </c>
      <c r="AE117" s="845" t="s">
        <v>798</v>
      </c>
      <c r="AF117" s="845" t="s">
        <v>798</v>
      </c>
      <c r="AG117" s="845" t="s">
        <v>798</v>
      </c>
      <c r="AH117" s="845" t="s">
        <v>798</v>
      </c>
      <c r="AI117" s="845" t="s">
        <v>798</v>
      </c>
      <c r="AJ117" s="845" t="s">
        <v>798</v>
      </c>
      <c r="AK117" s="845" t="s">
        <v>798</v>
      </c>
      <c r="AL117" s="845" t="s">
        <v>798</v>
      </c>
      <c r="AM117" s="845" t="s">
        <v>798</v>
      </c>
      <c r="AN117" s="845" t="s">
        <v>798</v>
      </c>
      <c r="AO117" s="845" t="s">
        <v>798</v>
      </c>
      <c r="AP117" s="845" t="s">
        <v>798</v>
      </c>
      <c r="AQ117" s="845" t="s">
        <v>798</v>
      </c>
      <c r="AR117" s="845" t="s">
        <v>798</v>
      </c>
      <c r="AS117" s="845" t="s">
        <v>798</v>
      </c>
      <c r="AT117" s="845" t="s">
        <v>798</v>
      </c>
      <c r="AU117" s="845" t="s">
        <v>798</v>
      </c>
      <c r="AV117" s="845" t="s">
        <v>798</v>
      </c>
      <c r="AW117" s="845" t="s">
        <v>798</v>
      </c>
      <c r="AX117" s="845" t="s">
        <v>798</v>
      </c>
      <c r="AY117" s="845" t="s">
        <v>798</v>
      </c>
      <c r="AZ117" s="845" t="s">
        <v>798</v>
      </c>
      <c r="BA117" s="845" t="s">
        <v>798</v>
      </c>
      <c r="BB117" s="845" t="s">
        <v>798</v>
      </c>
      <c r="BC117" s="845" t="s">
        <v>798</v>
      </c>
      <c r="BD117" s="845" t="s">
        <v>798</v>
      </c>
      <c r="BE117" s="845" t="s">
        <v>798</v>
      </c>
      <c r="BF117" s="845" t="s">
        <v>798</v>
      </c>
      <c r="BG117" s="845" t="s">
        <v>798</v>
      </c>
      <c r="BH117" s="845" t="s">
        <v>798</v>
      </c>
      <c r="BI117" s="845" t="s">
        <v>798</v>
      </c>
      <c r="BJ117" s="845" t="s">
        <v>798</v>
      </c>
      <c r="BK117" s="845" t="s">
        <v>798</v>
      </c>
      <c r="BL117" s="845" t="s">
        <v>798</v>
      </c>
      <c r="BM117" s="845" t="s">
        <v>798</v>
      </c>
      <c r="BN117" s="845" t="s">
        <v>798</v>
      </c>
      <c r="BO117" s="845" t="s">
        <v>798</v>
      </c>
      <c r="BP117" s="845" t="s">
        <v>798</v>
      </c>
      <c r="BQ117" s="845" t="s">
        <v>798</v>
      </c>
      <c r="BR117" s="845" t="s">
        <v>798</v>
      </c>
      <c r="BS117" s="845" t="s">
        <v>798</v>
      </c>
      <c r="BT117" s="845" t="s">
        <v>798</v>
      </c>
      <c r="BU117" s="845" t="s">
        <v>798</v>
      </c>
      <c r="BV117" s="845" t="s">
        <v>798</v>
      </c>
      <c r="BW117" s="845" t="s">
        <v>798</v>
      </c>
      <c r="BX117" s="845" t="s">
        <v>798</v>
      </c>
      <c r="BY117" s="845" t="s">
        <v>798</v>
      </c>
      <c r="BZ117" s="845" t="s">
        <v>798</v>
      </c>
      <c r="CA117" s="845" t="s">
        <v>798</v>
      </c>
      <c r="CB117" s="845" t="s">
        <v>798</v>
      </c>
      <c r="CC117" s="845" t="s">
        <v>798</v>
      </c>
      <c r="CD117" s="845" t="s">
        <v>798</v>
      </c>
      <c r="CE117" s="845" t="s">
        <v>798</v>
      </c>
      <c r="CF117" s="845" t="s">
        <v>798</v>
      </c>
      <c r="CG117" s="845" t="s">
        <v>798</v>
      </c>
      <c r="CH117" s="845" t="s">
        <v>798</v>
      </c>
      <c r="CI117" s="845" t="s">
        <v>798</v>
      </c>
      <c r="CJ117" s="845" t="s">
        <v>798</v>
      </c>
      <c r="CK117" s="845" t="s">
        <v>798</v>
      </c>
      <c r="CL117" s="845" t="s">
        <v>798</v>
      </c>
      <c r="CM117" s="845" t="s">
        <v>798</v>
      </c>
      <c r="CN117" s="845" t="s">
        <v>798</v>
      </c>
      <c r="CO117" s="845" t="s">
        <v>798</v>
      </c>
      <c r="CP117" s="845" t="s">
        <v>798</v>
      </c>
      <c r="CQ117" s="845" t="s">
        <v>798</v>
      </c>
      <c r="CR117" s="845" t="s">
        <v>798</v>
      </c>
      <c r="CS117" s="845" t="s">
        <v>798</v>
      </c>
      <c r="CT117" s="845" t="s">
        <v>798</v>
      </c>
      <c r="CU117" s="845" t="s">
        <v>798</v>
      </c>
      <c r="CV117" s="845" t="s">
        <v>798</v>
      </c>
      <c r="CW117" s="845" t="s">
        <v>798</v>
      </c>
      <c r="CX117" s="845" t="s">
        <v>798</v>
      </c>
      <c r="CY117" s="845" t="s">
        <v>798</v>
      </c>
      <c r="CZ117" s="845" t="s">
        <v>798</v>
      </c>
      <c r="DA117" s="845" t="s">
        <v>798</v>
      </c>
      <c r="DB117" s="845" t="s">
        <v>798</v>
      </c>
      <c r="DC117" s="845" t="s">
        <v>798</v>
      </c>
      <c r="DD117" s="845" t="s">
        <v>798</v>
      </c>
      <c r="DE117" s="845" t="s">
        <v>798</v>
      </c>
      <c r="DF117" s="845" t="s">
        <v>798</v>
      </c>
      <c r="DG117" s="845" t="s">
        <v>798</v>
      </c>
      <c r="DH117" s="845" t="s">
        <v>798</v>
      </c>
      <c r="DI117" s="845" t="s">
        <v>798</v>
      </c>
      <c r="DJ117" s="845" t="s">
        <v>798</v>
      </c>
      <c r="DK117" s="845" t="s">
        <v>798</v>
      </c>
      <c r="DL117" s="845" t="s">
        <v>798</v>
      </c>
      <c r="DM117" s="845" t="s">
        <v>798</v>
      </c>
      <c r="DN117" s="845" t="s">
        <v>798</v>
      </c>
      <c r="DO117" s="845" t="s">
        <v>798</v>
      </c>
      <c r="DP117" s="845" t="s">
        <v>798</v>
      </c>
      <c r="DQ117" s="845" t="s">
        <v>798</v>
      </c>
      <c r="DR117" s="845" t="s">
        <v>798</v>
      </c>
      <c r="DS117" s="845" t="s">
        <v>798</v>
      </c>
      <c r="DT117" s="845" t="s">
        <v>798</v>
      </c>
      <c r="DU117" s="845" t="s">
        <v>798</v>
      </c>
      <c r="DV117" s="845" t="s">
        <v>798</v>
      </c>
      <c r="DW117" s="845" t="s">
        <v>798</v>
      </c>
      <c r="DX117" s="845" t="s">
        <v>798</v>
      </c>
      <c r="DY117" s="845" t="s">
        <v>798</v>
      </c>
      <c r="DZ117" s="845" t="s">
        <v>798</v>
      </c>
      <c r="EA117" s="845" t="s">
        <v>798</v>
      </c>
      <c r="EB117" s="845" t="s">
        <v>798</v>
      </c>
      <c r="EC117" s="845" t="s">
        <v>798</v>
      </c>
      <c r="ED117" s="845" t="s">
        <v>798</v>
      </c>
      <c r="EE117" s="845" t="s">
        <v>798</v>
      </c>
      <c r="EF117" s="845" t="s">
        <v>798</v>
      </c>
    </row>
    <row r="118" spans="1:136" x14ac:dyDescent="0.2">
      <c r="A118" s="845">
        <v>114</v>
      </c>
      <c r="B118" s="845">
        <v>6</v>
      </c>
      <c r="C118" s="845" t="s">
        <v>798</v>
      </c>
      <c r="D118" s="845" t="s">
        <v>798</v>
      </c>
      <c r="E118" s="845" t="s">
        <v>798</v>
      </c>
      <c r="F118" s="845" t="s">
        <v>798</v>
      </c>
      <c r="G118" s="845" t="s">
        <v>798</v>
      </c>
      <c r="H118" s="845" t="s">
        <v>798</v>
      </c>
      <c r="I118" s="845" t="s">
        <v>798</v>
      </c>
      <c r="J118" s="845" t="s">
        <v>798</v>
      </c>
      <c r="K118" s="845" t="s">
        <v>798</v>
      </c>
      <c r="L118" s="845" t="s">
        <v>798</v>
      </c>
      <c r="M118" s="845" t="s">
        <v>798</v>
      </c>
      <c r="N118" s="845" t="s">
        <v>798</v>
      </c>
      <c r="O118" s="845" t="s">
        <v>798</v>
      </c>
      <c r="P118" s="845" t="s">
        <v>798</v>
      </c>
      <c r="Q118" s="845" t="s">
        <v>798</v>
      </c>
      <c r="R118" s="845" t="s">
        <v>798</v>
      </c>
      <c r="S118" s="845" t="s">
        <v>798</v>
      </c>
      <c r="T118" s="845" t="s">
        <v>798</v>
      </c>
      <c r="U118" s="845" t="s">
        <v>798</v>
      </c>
      <c r="V118" s="845" t="s">
        <v>798</v>
      </c>
      <c r="W118" s="845" t="s">
        <v>798</v>
      </c>
      <c r="X118" s="845" t="s">
        <v>798</v>
      </c>
      <c r="Y118" s="845" t="s">
        <v>798</v>
      </c>
      <c r="Z118" s="845" t="s">
        <v>798</v>
      </c>
      <c r="AA118" s="845" t="s">
        <v>798</v>
      </c>
      <c r="AB118" s="845" t="s">
        <v>798</v>
      </c>
      <c r="AC118" s="845" t="s">
        <v>798</v>
      </c>
      <c r="AD118" s="845" t="s">
        <v>798</v>
      </c>
      <c r="AE118" s="845" t="s">
        <v>798</v>
      </c>
      <c r="AF118" s="845" t="s">
        <v>798</v>
      </c>
      <c r="AG118" s="845" t="s">
        <v>798</v>
      </c>
      <c r="AH118" s="845" t="s">
        <v>798</v>
      </c>
      <c r="AI118" s="845" t="s">
        <v>798</v>
      </c>
      <c r="AJ118" s="845" t="s">
        <v>798</v>
      </c>
      <c r="AK118" s="845" t="s">
        <v>798</v>
      </c>
      <c r="AL118" s="845" t="s">
        <v>798</v>
      </c>
      <c r="AM118" s="845" t="s">
        <v>798</v>
      </c>
      <c r="AN118" s="845" t="s">
        <v>798</v>
      </c>
      <c r="AO118" s="845" t="s">
        <v>798</v>
      </c>
      <c r="AP118" s="845" t="s">
        <v>798</v>
      </c>
      <c r="AQ118" s="845" t="s">
        <v>798</v>
      </c>
      <c r="AR118" s="845" t="s">
        <v>798</v>
      </c>
      <c r="AS118" s="845" t="s">
        <v>798</v>
      </c>
      <c r="AT118" s="845" t="s">
        <v>798</v>
      </c>
      <c r="AU118" s="845" t="s">
        <v>798</v>
      </c>
      <c r="AV118" s="845" t="s">
        <v>798</v>
      </c>
      <c r="AW118" s="845" t="s">
        <v>798</v>
      </c>
      <c r="AX118" s="845" t="s">
        <v>798</v>
      </c>
      <c r="AY118" s="845" t="s">
        <v>798</v>
      </c>
      <c r="AZ118" s="845" t="s">
        <v>798</v>
      </c>
      <c r="BA118" s="845" t="s">
        <v>798</v>
      </c>
      <c r="BB118" s="845" t="s">
        <v>798</v>
      </c>
      <c r="BC118" s="845" t="s">
        <v>798</v>
      </c>
      <c r="BD118" s="845" t="s">
        <v>798</v>
      </c>
      <c r="BE118" s="845" t="s">
        <v>798</v>
      </c>
      <c r="BF118" s="845" t="s">
        <v>798</v>
      </c>
      <c r="BG118" s="845" t="s">
        <v>798</v>
      </c>
      <c r="BH118" s="845" t="s">
        <v>798</v>
      </c>
      <c r="BI118" s="845" t="s">
        <v>798</v>
      </c>
      <c r="BJ118" s="845" t="s">
        <v>798</v>
      </c>
      <c r="BK118" s="845" t="s">
        <v>798</v>
      </c>
      <c r="BL118" s="845" t="s">
        <v>798</v>
      </c>
      <c r="BM118" s="845" t="s">
        <v>798</v>
      </c>
      <c r="BN118" s="845" t="s">
        <v>798</v>
      </c>
      <c r="BO118" s="845" t="s">
        <v>798</v>
      </c>
      <c r="BP118" s="845" t="s">
        <v>798</v>
      </c>
      <c r="BQ118" s="845" t="s">
        <v>798</v>
      </c>
      <c r="BR118" s="845" t="s">
        <v>798</v>
      </c>
      <c r="BS118" s="845" t="s">
        <v>798</v>
      </c>
      <c r="BT118" s="845" t="s">
        <v>798</v>
      </c>
      <c r="BU118" s="845" t="s">
        <v>798</v>
      </c>
      <c r="BV118" s="845" t="s">
        <v>798</v>
      </c>
      <c r="BW118" s="845" t="s">
        <v>798</v>
      </c>
      <c r="BX118" s="845" t="s">
        <v>798</v>
      </c>
      <c r="BY118" s="845" t="s">
        <v>798</v>
      </c>
      <c r="BZ118" s="845" t="s">
        <v>798</v>
      </c>
      <c r="CA118" s="845" t="s">
        <v>798</v>
      </c>
      <c r="CB118" s="845" t="s">
        <v>798</v>
      </c>
      <c r="CC118" s="845" t="s">
        <v>798</v>
      </c>
      <c r="CD118" s="845" t="s">
        <v>798</v>
      </c>
      <c r="CE118" s="845" t="s">
        <v>798</v>
      </c>
      <c r="CF118" s="845" t="s">
        <v>798</v>
      </c>
      <c r="CG118" s="845" t="s">
        <v>798</v>
      </c>
      <c r="CH118" s="845" t="s">
        <v>798</v>
      </c>
      <c r="CI118" s="845" t="s">
        <v>798</v>
      </c>
      <c r="CJ118" s="845" t="s">
        <v>798</v>
      </c>
      <c r="CK118" s="845" t="s">
        <v>798</v>
      </c>
      <c r="CL118" s="845" t="s">
        <v>798</v>
      </c>
      <c r="CM118" s="845" t="s">
        <v>798</v>
      </c>
      <c r="CN118" s="845" t="s">
        <v>798</v>
      </c>
      <c r="CO118" s="845" t="s">
        <v>798</v>
      </c>
      <c r="CP118" s="845" t="s">
        <v>798</v>
      </c>
      <c r="CQ118" s="845" t="s">
        <v>798</v>
      </c>
      <c r="CR118" s="845" t="s">
        <v>798</v>
      </c>
      <c r="CS118" s="845" t="s">
        <v>798</v>
      </c>
      <c r="CT118" s="845" t="s">
        <v>798</v>
      </c>
      <c r="CU118" s="845" t="s">
        <v>798</v>
      </c>
      <c r="CV118" s="845" t="s">
        <v>798</v>
      </c>
      <c r="CW118" s="845" t="s">
        <v>798</v>
      </c>
      <c r="CX118" s="845" t="s">
        <v>798</v>
      </c>
      <c r="CY118" s="845" t="s">
        <v>798</v>
      </c>
      <c r="CZ118" s="845" t="s">
        <v>798</v>
      </c>
      <c r="DA118" s="845" t="s">
        <v>798</v>
      </c>
      <c r="DB118" s="845" t="s">
        <v>798</v>
      </c>
      <c r="DC118" s="845" t="s">
        <v>798</v>
      </c>
      <c r="DD118" s="845" t="s">
        <v>798</v>
      </c>
      <c r="DE118" s="845" t="s">
        <v>798</v>
      </c>
      <c r="DF118" s="845" t="s">
        <v>798</v>
      </c>
      <c r="DG118" s="845" t="s">
        <v>798</v>
      </c>
      <c r="DH118" s="845" t="s">
        <v>798</v>
      </c>
      <c r="DI118" s="845" t="s">
        <v>798</v>
      </c>
      <c r="DJ118" s="845" t="s">
        <v>798</v>
      </c>
      <c r="DK118" s="845" t="s">
        <v>798</v>
      </c>
      <c r="DL118" s="845" t="s">
        <v>798</v>
      </c>
      <c r="DM118" s="845" t="s">
        <v>798</v>
      </c>
      <c r="DN118" s="845" t="s">
        <v>798</v>
      </c>
      <c r="DO118" s="845" t="s">
        <v>798</v>
      </c>
      <c r="DP118" s="845" t="s">
        <v>798</v>
      </c>
      <c r="DQ118" s="845" t="s">
        <v>798</v>
      </c>
      <c r="DR118" s="845" t="s">
        <v>798</v>
      </c>
      <c r="DS118" s="845" t="s">
        <v>798</v>
      </c>
      <c r="DT118" s="845" t="s">
        <v>798</v>
      </c>
      <c r="DU118" s="845" t="s">
        <v>798</v>
      </c>
      <c r="DV118" s="845" t="s">
        <v>798</v>
      </c>
      <c r="DW118" s="845" t="s">
        <v>798</v>
      </c>
      <c r="DX118" s="845" t="s">
        <v>798</v>
      </c>
      <c r="DY118" s="845" t="s">
        <v>798</v>
      </c>
      <c r="DZ118" s="845" t="s">
        <v>798</v>
      </c>
      <c r="EA118" s="845" t="s">
        <v>798</v>
      </c>
      <c r="EB118" s="845" t="s">
        <v>798</v>
      </c>
      <c r="EC118" s="845" t="s">
        <v>798</v>
      </c>
      <c r="ED118" s="845" t="s">
        <v>798</v>
      </c>
      <c r="EE118" s="845" t="s">
        <v>798</v>
      </c>
      <c r="EF118" s="845" t="s">
        <v>798</v>
      </c>
    </row>
    <row r="119" spans="1:136" x14ac:dyDescent="0.2">
      <c r="A119" s="845">
        <v>115</v>
      </c>
      <c r="B119" s="845">
        <v>7</v>
      </c>
      <c r="C119" s="845" t="s">
        <v>798</v>
      </c>
      <c r="D119" s="845" t="s">
        <v>798</v>
      </c>
      <c r="E119" s="845" t="s">
        <v>798</v>
      </c>
      <c r="F119" s="845" t="s">
        <v>798</v>
      </c>
      <c r="G119" s="845" t="s">
        <v>798</v>
      </c>
      <c r="H119" s="845" t="s">
        <v>798</v>
      </c>
      <c r="I119" s="845" t="s">
        <v>798</v>
      </c>
      <c r="J119" s="845" t="s">
        <v>798</v>
      </c>
      <c r="K119" s="845" t="s">
        <v>798</v>
      </c>
      <c r="L119" s="845" t="s">
        <v>798</v>
      </c>
      <c r="M119" s="845" t="s">
        <v>798</v>
      </c>
      <c r="N119" s="845" t="s">
        <v>798</v>
      </c>
      <c r="O119" s="845" t="s">
        <v>798</v>
      </c>
      <c r="P119" s="845" t="s">
        <v>798</v>
      </c>
      <c r="Q119" s="845" t="s">
        <v>798</v>
      </c>
      <c r="R119" s="845" t="s">
        <v>798</v>
      </c>
      <c r="S119" s="845" t="s">
        <v>798</v>
      </c>
      <c r="T119" s="845" t="s">
        <v>798</v>
      </c>
      <c r="U119" s="845" t="s">
        <v>798</v>
      </c>
      <c r="V119" s="845" t="s">
        <v>798</v>
      </c>
      <c r="W119" s="845" t="s">
        <v>798</v>
      </c>
      <c r="X119" s="845" t="s">
        <v>798</v>
      </c>
      <c r="Y119" s="845" t="s">
        <v>798</v>
      </c>
      <c r="Z119" s="845" t="s">
        <v>798</v>
      </c>
      <c r="AA119" s="845" t="s">
        <v>798</v>
      </c>
      <c r="AB119" s="845" t="s">
        <v>798</v>
      </c>
      <c r="AC119" s="845" t="s">
        <v>798</v>
      </c>
      <c r="AD119" s="845" t="s">
        <v>798</v>
      </c>
      <c r="AE119" s="845" t="s">
        <v>798</v>
      </c>
      <c r="AF119" s="845" t="s">
        <v>798</v>
      </c>
      <c r="AG119" s="845" t="s">
        <v>798</v>
      </c>
      <c r="AH119" s="845" t="s">
        <v>798</v>
      </c>
      <c r="AI119" s="845" t="s">
        <v>798</v>
      </c>
      <c r="AJ119" s="845" t="s">
        <v>798</v>
      </c>
      <c r="AK119" s="845" t="s">
        <v>798</v>
      </c>
      <c r="AL119" s="845" t="s">
        <v>798</v>
      </c>
      <c r="AM119" s="845" t="s">
        <v>798</v>
      </c>
      <c r="AN119" s="845" t="s">
        <v>798</v>
      </c>
      <c r="AO119" s="845" t="s">
        <v>798</v>
      </c>
      <c r="AP119" s="845" t="s">
        <v>798</v>
      </c>
      <c r="AQ119" s="845" t="s">
        <v>798</v>
      </c>
      <c r="AR119" s="845" t="s">
        <v>798</v>
      </c>
      <c r="AS119" s="845" t="s">
        <v>798</v>
      </c>
      <c r="AT119" s="845" t="s">
        <v>798</v>
      </c>
      <c r="AU119" s="845" t="s">
        <v>798</v>
      </c>
      <c r="AV119" s="845" t="s">
        <v>798</v>
      </c>
      <c r="AW119" s="845" t="s">
        <v>798</v>
      </c>
      <c r="AX119" s="845" t="s">
        <v>798</v>
      </c>
      <c r="AY119" s="845" t="s">
        <v>798</v>
      </c>
      <c r="AZ119" s="845" t="s">
        <v>798</v>
      </c>
      <c r="BA119" s="845" t="s">
        <v>798</v>
      </c>
      <c r="BB119" s="845" t="s">
        <v>798</v>
      </c>
      <c r="BC119" s="845" t="s">
        <v>798</v>
      </c>
      <c r="BD119" s="845" t="s">
        <v>798</v>
      </c>
      <c r="BE119" s="845" t="s">
        <v>798</v>
      </c>
      <c r="BF119" s="845" t="s">
        <v>798</v>
      </c>
      <c r="BG119" s="845" t="s">
        <v>798</v>
      </c>
      <c r="BH119" s="845" t="s">
        <v>798</v>
      </c>
      <c r="BI119" s="845" t="s">
        <v>798</v>
      </c>
      <c r="BJ119" s="845" t="s">
        <v>798</v>
      </c>
      <c r="BK119" s="845" t="s">
        <v>798</v>
      </c>
      <c r="BL119" s="845" t="s">
        <v>798</v>
      </c>
      <c r="BM119" s="845" t="s">
        <v>798</v>
      </c>
      <c r="BN119" s="845" t="s">
        <v>798</v>
      </c>
      <c r="BO119" s="845" t="s">
        <v>798</v>
      </c>
      <c r="BP119" s="845" t="s">
        <v>798</v>
      </c>
      <c r="BQ119" s="845" t="s">
        <v>798</v>
      </c>
      <c r="BR119" s="845" t="s">
        <v>798</v>
      </c>
      <c r="BS119" s="845" t="s">
        <v>798</v>
      </c>
      <c r="BT119" s="845" t="s">
        <v>798</v>
      </c>
      <c r="BU119" s="845" t="s">
        <v>798</v>
      </c>
      <c r="BV119" s="845" t="s">
        <v>798</v>
      </c>
      <c r="BW119" s="845" t="s">
        <v>798</v>
      </c>
      <c r="BX119" s="845" t="s">
        <v>798</v>
      </c>
      <c r="BY119" s="845" t="s">
        <v>798</v>
      </c>
      <c r="BZ119" s="845" t="s">
        <v>798</v>
      </c>
      <c r="CA119" s="845" t="s">
        <v>798</v>
      </c>
      <c r="CB119" s="845" t="s">
        <v>798</v>
      </c>
      <c r="CC119" s="845" t="s">
        <v>798</v>
      </c>
      <c r="CD119" s="845" t="s">
        <v>798</v>
      </c>
      <c r="CE119" s="845" t="s">
        <v>798</v>
      </c>
      <c r="CF119" s="845" t="s">
        <v>798</v>
      </c>
      <c r="CG119" s="845" t="s">
        <v>798</v>
      </c>
      <c r="CH119" s="845" t="s">
        <v>798</v>
      </c>
      <c r="CI119" s="845" t="s">
        <v>798</v>
      </c>
      <c r="CJ119" s="845" t="s">
        <v>798</v>
      </c>
      <c r="CK119" s="845" t="s">
        <v>798</v>
      </c>
      <c r="CL119" s="845" t="s">
        <v>798</v>
      </c>
      <c r="CM119" s="845" t="s">
        <v>798</v>
      </c>
      <c r="CN119" s="845" t="s">
        <v>798</v>
      </c>
      <c r="CO119" s="845" t="s">
        <v>798</v>
      </c>
      <c r="CP119" s="845" t="s">
        <v>798</v>
      </c>
      <c r="CQ119" s="845" t="s">
        <v>798</v>
      </c>
      <c r="CR119" s="845" t="s">
        <v>798</v>
      </c>
      <c r="CS119" s="845" t="s">
        <v>798</v>
      </c>
      <c r="CT119" s="845" t="s">
        <v>798</v>
      </c>
      <c r="CU119" s="845" t="s">
        <v>798</v>
      </c>
      <c r="CV119" s="845" t="s">
        <v>798</v>
      </c>
      <c r="CW119" s="845" t="s">
        <v>798</v>
      </c>
      <c r="CX119" s="845" t="s">
        <v>798</v>
      </c>
      <c r="CY119" s="845" t="s">
        <v>798</v>
      </c>
      <c r="CZ119" s="845" t="s">
        <v>798</v>
      </c>
      <c r="DA119" s="845" t="s">
        <v>798</v>
      </c>
      <c r="DB119" s="845" t="s">
        <v>798</v>
      </c>
      <c r="DC119" s="845" t="s">
        <v>798</v>
      </c>
      <c r="DD119" s="845" t="s">
        <v>798</v>
      </c>
      <c r="DE119" s="845" t="s">
        <v>798</v>
      </c>
      <c r="DF119" s="845" t="s">
        <v>798</v>
      </c>
      <c r="DG119" s="845" t="s">
        <v>798</v>
      </c>
      <c r="DH119" s="845" t="s">
        <v>798</v>
      </c>
      <c r="DI119" s="845" t="s">
        <v>798</v>
      </c>
      <c r="DJ119" s="845" t="s">
        <v>798</v>
      </c>
      <c r="DK119" s="845" t="s">
        <v>798</v>
      </c>
      <c r="DL119" s="845" t="s">
        <v>798</v>
      </c>
      <c r="DM119" s="845" t="s">
        <v>798</v>
      </c>
      <c r="DN119" s="845" t="s">
        <v>798</v>
      </c>
      <c r="DO119" s="845" t="s">
        <v>798</v>
      </c>
      <c r="DP119" s="845" t="s">
        <v>798</v>
      </c>
      <c r="DQ119" s="845" t="s">
        <v>798</v>
      </c>
      <c r="DR119" s="845" t="s">
        <v>798</v>
      </c>
      <c r="DS119" s="845" t="s">
        <v>798</v>
      </c>
      <c r="DT119" s="845" t="s">
        <v>798</v>
      </c>
      <c r="DU119" s="845" t="s">
        <v>798</v>
      </c>
      <c r="DV119" s="845" t="s">
        <v>798</v>
      </c>
      <c r="DW119" s="845" t="s">
        <v>798</v>
      </c>
      <c r="DX119" s="845" t="s">
        <v>798</v>
      </c>
      <c r="DY119" s="845" t="s">
        <v>798</v>
      </c>
      <c r="DZ119" s="845" t="s">
        <v>798</v>
      </c>
      <c r="EA119" s="845" t="s">
        <v>798</v>
      </c>
      <c r="EB119" s="845" t="s">
        <v>798</v>
      </c>
      <c r="EC119" s="845" t="s">
        <v>798</v>
      </c>
      <c r="ED119" s="845" t="s">
        <v>798</v>
      </c>
      <c r="EE119" s="845" t="s">
        <v>798</v>
      </c>
      <c r="EF119" s="845" t="s">
        <v>798</v>
      </c>
    </row>
    <row r="120" spans="1:136" x14ac:dyDescent="0.2">
      <c r="A120" s="845">
        <v>116</v>
      </c>
      <c r="B120" s="845">
        <v>8</v>
      </c>
      <c r="C120" s="845" t="s">
        <v>798</v>
      </c>
      <c r="D120" s="845" t="s">
        <v>798</v>
      </c>
      <c r="E120" s="845" t="s">
        <v>798</v>
      </c>
      <c r="F120" s="845" t="s">
        <v>798</v>
      </c>
      <c r="G120" s="845" t="s">
        <v>798</v>
      </c>
      <c r="H120" s="845" t="s">
        <v>798</v>
      </c>
      <c r="I120" s="845" t="s">
        <v>798</v>
      </c>
      <c r="J120" s="845" t="s">
        <v>798</v>
      </c>
      <c r="K120" s="845" t="s">
        <v>798</v>
      </c>
      <c r="L120" s="845" t="s">
        <v>798</v>
      </c>
      <c r="M120" s="845" t="s">
        <v>798</v>
      </c>
      <c r="N120" s="845" t="s">
        <v>798</v>
      </c>
      <c r="O120" s="845" t="s">
        <v>798</v>
      </c>
      <c r="P120" s="845" t="s">
        <v>798</v>
      </c>
      <c r="Q120" s="845" t="s">
        <v>798</v>
      </c>
      <c r="R120" s="845" t="s">
        <v>798</v>
      </c>
      <c r="S120" s="845" t="s">
        <v>798</v>
      </c>
      <c r="T120" s="845" t="s">
        <v>798</v>
      </c>
      <c r="U120" s="845" t="s">
        <v>798</v>
      </c>
      <c r="V120" s="845" t="s">
        <v>798</v>
      </c>
      <c r="W120" s="845" t="s">
        <v>798</v>
      </c>
      <c r="X120" s="845" t="s">
        <v>798</v>
      </c>
      <c r="Y120" s="845" t="s">
        <v>798</v>
      </c>
      <c r="Z120" s="845" t="s">
        <v>798</v>
      </c>
      <c r="AA120" s="845" t="s">
        <v>798</v>
      </c>
      <c r="AB120" s="845" t="s">
        <v>798</v>
      </c>
      <c r="AC120" s="845" t="s">
        <v>798</v>
      </c>
      <c r="AD120" s="845" t="s">
        <v>798</v>
      </c>
      <c r="AE120" s="845" t="s">
        <v>798</v>
      </c>
      <c r="AF120" s="845" t="s">
        <v>798</v>
      </c>
      <c r="AG120" s="845" t="s">
        <v>798</v>
      </c>
      <c r="AH120" s="845" t="s">
        <v>798</v>
      </c>
      <c r="AI120" s="845" t="s">
        <v>798</v>
      </c>
      <c r="AJ120" s="845" t="s">
        <v>798</v>
      </c>
      <c r="AK120" s="845" t="s">
        <v>798</v>
      </c>
      <c r="AL120" s="845" t="s">
        <v>798</v>
      </c>
      <c r="AM120" s="845" t="s">
        <v>798</v>
      </c>
      <c r="AN120" s="845" t="s">
        <v>798</v>
      </c>
      <c r="AO120" s="845" t="s">
        <v>798</v>
      </c>
      <c r="AP120" s="845" t="s">
        <v>798</v>
      </c>
      <c r="AQ120" s="845" t="s">
        <v>798</v>
      </c>
      <c r="AR120" s="845" t="s">
        <v>798</v>
      </c>
      <c r="AS120" s="845" t="s">
        <v>798</v>
      </c>
      <c r="AT120" s="845" t="s">
        <v>798</v>
      </c>
      <c r="AU120" s="845" t="s">
        <v>798</v>
      </c>
      <c r="AV120" s="845" t="s">
        <v>798</v>
      </c>
      <c r="AW120" s="845" t="s">
        <v>798</v>
      </c>
      <c r="AX120" s="845" t="s">
        <v>798</v>
      </c>
      <c r="AY120" s="845" t="s">
        <v>798</v>
      </c>
      <c r="AZ120" s="845" t="s">
        <v>798</v>
      </c>
      <c r="BA120" s="845" t="s">
        <v>798</v>
      </c>
      <c r="BB120" s="845" t="s">
        <v>798</v>
      </c>
      <c r="BC120" s="845" t="s">
        <v>798</v>
      </c>
      <c r="BD120" s="845" t="s">
        <v>798</v>
      </c>
      <c r="BE120" s="845" t="s">
        <v>798</v>
      </c>
      <c r="BF120" s="845" t="s">
        <v>798</v>
      </c>
      <c r="BG120" s="845" t="s">
        <v>798</v>
      </c>
      <c r="BH120" s="845" t="s">
        <v>798</v>
      </c>
      <c r="BI120" s="845" t="s">
        <v>798</v>
      </c>
      <c r="BJ120" s="845" t="s">
        <v>798</v>
      </c>
      <c r="BK120" s="845" t="s">
        <v>798</v>
      </c>
      <c r="BL120" s="845" t="s">
        <v>798</v>
      </c>
      <c r="BM120" s="845" t="s">
        <v>798</v>
      </c>
      <c r="BN120" s="845" t="s">
        <v>798</v>
      </c>
      <c r="BO120" s="845" t="s">
        <v>798</v>
      </c>
      <c r="BP120" s="845" t="s">
        <v>798</v>
      </c>
      <c r="BQ120" s="845" t="s">
        <v>798</v>
      </c>
      <c r="BR120" s="845" t="s">
        <v>798</v>
      </c>
      <c r="BS120" s="845" t="s">
        <v>798</v>
      </c>
      <c r="BT120" s="845" t="s">
        <v>798</v>
      </c>
      <c r="BU120" s="845" t="s">
        <v>798</v>
      </c>
      <c r="BV120" s="845" t="s">
        <v>798</v>
      </c>
      <c r="BW120" s="845" t="s">
        <v>798</v>
      </c>
      <c r="BX120" s="845" t="s">
        <v>798</v>
      </c>
      <c r="BY120" s="845" t="s">
        <v>798</v>
      </c>
      <c r="BZ120" s="845" t="s">
        <v>798</v>
      </c>
      <c r="CA120" s="845" t="s">
        <v>798</v>
      </c>
      <c r="CB120" s="845" t="s">
        <v>798</v>
      </c>
      <c r="CC120" s="845" t="s">
        <v>798</v>
      </c>
      <c r="CD120" s="845" t="s">
        <v>798</v>
      </c>
      <c r="CE120" s="845" t="s">
        <v>798</v>
      </c>
      <c r="CF120" s="845" t="s">
        <v>798</v>
      </c>
      <c r="CG120" s="845" t="s">
        <v>798</v>
      </c>
      <c r="CH120" s="845" t="s">
        <v>798</v>
      </c>
      <c r="CI120" s="845" t="s">
        <v>798</v>
      </c>
      <c r="CJ120" s="845" t="s">
        <v>798</v>
      </c>
      <c r="CK120" s="845" t="s">
        <v>798</v>
      </c>
      <c r="CL120" s="845" t="s">
        <v>798</v>
      </c>
      <c r="CM120" s="845" t="s">
        <v>798</v>
      </c>
      <c r="CN120" s="845" t="s">
        <v>798</v>
      </c>
      <c r="CO120" s="845" t="s">
        <v>798</v>
      </c>
      <c r="CP120" s="845" t="s">
        <v>798</v>
      </c>
      <c r="CQ120" s="845" t="s">
        <v>798</v>
      </c>
      <c r="CR120" s="845" t="s">
        <v>798</v>
      </c>
      <c r="CS120" s="845" t="s">
        <v>798</v>
      </c>
      <c r="CT120" s="845" t="s">
        <v>798</v>
      </c>
      <c r="CU120" s="845" t="s">
        <v>798</v>
      </c>
      <c r="CV120" s="845" t="s">
        <v>798</v>
      </c>
      <c r="CW120" s="845" t="s">
        <v>798</v>
      </c>
      <c r="CX120" s="845" t="s">
        <v>798</v>
      </c>
      <c r="CY120" s="845" t="s">
        <v>798</v>
      </c>
      <c r="CZ120" s="845" t="s">
        <v>798</v>
      </c>
      <c r="DA120" s="845" t="s">
        <v>798</v>
      </c>
      <c r="DB120" s="845" t="s">
        <v>798</v>
      </c>
      <c r="DC120" s="845" t="s">
        <v>798</v>
      </c>
      <c r="DD120" s="845" t="s">
        <v>798</v>
      </c>
      <c r="DE120" s="845" t="s">
        <v>798</v>
      </c>
      <c r="DF120" s="845" t="s">
        <v>798</v>
      </c>
      <c r="DG120" s="845" t="s">
        <v>798</v>
      </c>
      <c r="DH120" s="845" t="s">
        <v>798</v>
      </c>
      <c r="DI120" s="845" t="s">
        <v>798</v>
      </c>
      <c r="DJ120" s="845" t="s">
        <v>798</v>
      </c>
      <c r="DK120" s="845" t="s">
        <v>798</v>
      </c>
      <c r="DL120" s="845" t="s">
        <v>798</v>
      </c>
      <c r="DM120" s="845" t="s">
        <v>798</v>
      </c>
      <c r="DN120" s="845" t="s">
        <v>798</v>
      </c>
      <c r="DO120" s="845" t="s">
        <v>798</v>
      </c>
      <c r="DP120" s="845" t="s">
        <v>798</v>
      </c>
      <c r="DQ120" s="845" t="s">
        <v>798</v>
      </c>
      <c r="DR120" s="845" t="s">
        <v>798</v>
      </c>
      <c r="DS120" s="845" t="s">
        <v>798</v>
      </c>
      <c r="DT120" s="845" t="s">
        <v>798</v>
      </c>
      <c r="DU120" s="845" t="s">
        <v>798</v>
      </c>
      <c r="DV120" s="845" t="s">
        <v>798</v>
      </c>
      <c r="DW120" s="845" t="s">
        <v>798</v>
      </c>
      <c r="DX120" s="845" t="s">
        <v>798</v>
      </c>
      <c r="DY120" s="845" t="s">
        <v>798</v>
      </c>
      <c r="DZ120" s="845" t="s">
        <v>798</v>
      </c>
      <c r="EA120" s="845" t="s">
        <v>798</v>
      </c>
      <c r="EB120" s="845" t="s">
        <v>798</v>
      </c>
      <c r="EC120" s="845" t="s">
        <v>798</v>
      </c>
      <c r="ED120" s="845" t="s">
        <v>798</v>
      </c>
      <c r="EE120" s="845" t="s">
        <v>798</v>
      </c>
      <c r="EF120" s="845" t="s">
        <v>798</v>
      </c>
    </row>
    <row r="121" spans="1:136" x14ac:dyDescent="0.2">
      <c r="A121" s="845">
        <v>117</v>
      </c>
      <c r="B121" s="845">
        <v>9</v>
      </c>
      <c r="C121" s="845" t="s">
        <v>798</v>
      </c>
      <c r="D121" s="845" t="s">
        <v>798</v>
      </c>
      <c r="E121" s="845" t="s">
        <v>798</v>
      </c>
      <c r="F121" s="845" t="s">
        <v>798</v>
      </c>
      <c r="G121" s="845" t="s">
        <v>798</v>
      </c>
      <c r="H121" s="845" t="s">
        <v>798</v>
      </c>
      <c r="I121" s="845" t="s">
        <v>798</v>
      </c>
      <c r="J121" s="845" t="s">
        <v>798</v>
      </c>
      <c r="K121" s="845" t="s">
        <v>798</v>
      </c>
      <c r="L121" s="845" t="s">
        <v>798</v>
      </c>
      <c r="M121" s="845" t="s">
        <v>798</v>
      </c>
      <c r="N121" s="845" t="s">
        <v>798</v>
      </c>
      <c r="O121" s="845" t="s">
        <v>798</v>
      </c>
      <c r="P121" s="845" t="s">
        <v>798</v>
      </c>
      <c r="Q121" s="845" t="s">
        <v>798</v>
      </c>
      <c r="R121" s="845" t="s">
        <v>798</v>
      </c>
      <c r="S121" s="845" t="s">
        <v>798</v>
      </c>
      <c r="T121" s="845" t="s">
        <v>798</v>
      </c>
      <c r="U121" s="845" t="s">
        <v>798</v>
      </c>
      <c r="V121" s="845" t="s">
        <v>798</v>
      </c>
      <c r="W121" s="845" t="s">
        <v>798</v>
      </c>
      <c r="X121" s="845" t="s">
        <v>798</v>
      </c>
      <c r="Y121" s="845" t="s">
        <v>798</v>
      </c>
      <c r="Z121" s="845" t="s">
        <v>798</v>
      </c>
      <c r="AA121" s="845" t="s">
        <v>798</v>
      </c>
      <c r="AB121" s="845" t="s">
        <v>798</v>
      </c>
      <c r="AC121" s="845" t="s">
        <v>798</v>
      </c>
      <c r="AD121" s="845" t="s">
        <v>798</v>
      </c>
      <c r="AE121" s="845" t="s">
        <v>798</v>
      </c>
      <c r="AF121" s="845" t="s">
        <v>798</v>
      </c>
      <c r="AG121" s="845" t="s">
        <v>798</v>
      </c>
      <c r="AH121" s="845" t="s">
        <v>798</v>
      </c>
      <c r="AI121" s="845" t="s">
        <v>798</v>
      </c>
      <c r="AJ121" s="845" t="s">
        <v>798</v>
      </c>
      <c r="AK121" s="845" t="s">
        <v>798</v>
      </c>
      <c r="AL121" s="845" t="s">
        <v>798</v>
      </c>
      <c r="AM121" s="845" t="s">
        <v>798</v>
      </c>
      <c r="AN121" s="845" t="s">
        <v>798</v>
      </c>
      <c r="AO121" s="845" t="s">
        <v>798</v>
      </c>
      <c r="AP121" s="845" t="s">
        <v>798</v>
      </c>
      <c r="AQ121" s="845" t="s">
        <v>798</v>
      </c>
      <c r="AR121" s="845" t="s">
        <v>798</v>
      </c>
      <c r="AS121" s="845" t="s">
        <v>798</v>
      </c>
      <c r="AT121" s="845" t="s">
        <v>798</v>
      </c>
      <c r="AU121" s="845" t="s">
        <v>798</v>
      </c>
      <c r="AV121" s="845" t="s">
        <v>798</v>
      </c>
      <c r="AW121" s="845" t="s">
        <v>798</v>
      </c>
      <c r="AX121" s="845" t="s">
        <v>798</v>
      </c>
      <c r="AY121" s="845" t="s">
        <v>798</v>
      </c>
      <c r="AZ121" s="845" t="s">
        <v>798</v>
      </c>
      <c r="BA121" s="845" t="s">
        <v>798</v>
      </c>
      <c r="BB121" s="845" t="s">
        <v>798</v>
      </c>
      <c r="BC121" s="845" t="s">
        <v>798</v>
      </c>
      <c r="BD121" s="845" t="s">
        <v>798</v>
      </c>
      <c r="BE121" s="845" t="s">
        <v>798</v>
      </c>
      <c r="BF121" s="845" t="s">
        <v>798</v>
      </c>
      <c r="BG121" s="845" t="s">
        <v>798</v>
      </c>
      <c r="BH121" s="845" t="s">
        <v>798</v>
      </c>
      <c r="BI121" s="845" t="s">
        <v>798</v>
      </c>
      <c r="BJ121" s="845" t="s">
        <v>798</v>
      </c>
      <c r="BK121" s="845" t="s">
        <v>798</v>
      </c>
      <c r="BL121" s="845" t="s">
        <v>798</v>
      </c>
      <c r="BM121" s="845" t="s">
        <v>798</v>
      </c>
      <c r="BN121" s="845" t="s">
        <v>798</v>
      </c>
      <c r="BO121" s="845" t="s">
        <v>798</v>
      </c>
      <c r="BP121" s="845" t="s">
        <v>798</v>
      </c>
      <c r="BQ121" s="845" t="s">
        <v>798</v>
      </c>
      <c r="BR121" s="845" t="s">
        <v>798</v>
      </c>
      <c r="BS121" s="845" t="s">
        <v>798</v>
      </c>
      <c r="BT121" s="845" t="s">
        <v>798</v>
      </c>
      <c r="BU121" s="845" t="s">
        <v>798</v>
      </c>
      <c r="BV121" s="845" t="s">
        <v>798</v>
      </c>
      <c r="BW121" s="845" t="s">
        <v>798</v>
      </c>
      <c r="BX121" s="845" t="s">
        <v>798</v>
      </c>
      <c r="BY121" s="845" t="s">
        <v>798</v>
      </c>
      <c r="BZ121" s="845" t="s">
        <v>798</v>
      </c>
      <c r="CA121" s="845" t="s">
        <v>798</v>
      </c>
      <c r="CB121" s="845" t="s">
        <v>798</v>
      </c>
      <c r="CC121" s="845" t="s">
        <v>798</v>
      </c>
      <c r="CD121" s="845" t="s">
        <v>798</v>
      </c>
      <c r="CE121" s="845" t="s">
        <v>798</v>
      </c>
      <c r="CF121" s="845" t="s">
        <v>798</v>
      </c>
      <c r="CG121" s="845" t="s">
        <v>798</v>
      </c>
      <c r="CH121" s="845" t="s">
        <v>798</v>
      </c>
      <c r="CI121" s="845" t="s">
        <v>798</v>
      </c>
      <c r="CJ121" s="845" t="s">
        <v>798</v>
      </c>
      <c r="CK121" s="845" t="s">
        <v>798</v>
      </c>
      <c r="CL121" s="845" t="s">
        <v>798</v>
      </c>
      <c r="CM121" s="845" t="s">
        <v>798</v>
      </c>
      <c r="CN121" s="845" t="s">
        <v>798</v>
      </c>
      <c r="CO121" s="845" t="s">
        <v>798</v>
      </c>
      <c r="CP121" s="845" t="s">
        <v>798</v>
      </c>
      <c r="CQ121" s="845" t="s">
        <v>798</v>
      </c>
      <c r="CR121" s="845" t="s">
        <v>798</v>
      </c>
      <c r="CS121" s="845" t="s">
        <v>798</v>
      </c>
      <c r="CT121" s="845" t="s">
        <v>798</v>
      </c>
      <c r="CU121" s="845" t="s">
        <v>798</v>
      </c>
      <c r="CV121" s="845" t="s">
        <v>798</v>
      </c>
      <c r="CW121" s="845" t="s">
        <v>798</v>
      </c>
      <c r="CX121" s="845" t="s">
        <v>798</v>
      </c>
      <c r="CY121" s="845" t="s">
        <v>798</v>
      </c>
      <c r="CZ121" s="845" t="s">
        <v>798</v>
      </c>
      <c r="DA121" s="845" t="s">
        <v>798</v>
      </c>
      <c r="DB121" s="845" t="s">
        <v>798</v>
      </c>
      <c r="DC121" s="845" t="s">
        <v>798</v>
      </c>
      <c r="DD121" s="845" t="s">
        <v>798</v>
      </c>
      <c r="DE121" s="845" t="s">
        <v>798</v>
      </c>
      <c r="DF121" s="845" t="s">
        <v>798</v>
      </c>
      <c r="DG121" s="845" t="s">
        <v>798</v>
      </c>
      <c r="DH121" s="845" t="s">
        <v>798</v>
      </c>
      <c r="DI121" s="845" t="s">
        <v>798</v>
      </c>
      <c r="DJ121" s="845" t="s">
        <v>798</v>
      </c>
      <c r="DK121" s="845" t="s">
        <v>798</v>
      </c>
      <c r="DL121" s="845" t="s">
        <v>798</v>
      </c>
      <c r="DM121" s="845" t="s">
        <v>798</v>
      </c>
      <c r="DN121" s="845" t="s">
        <v>798</v>
      </c>
      <c r="DO121" s="845" t="s">
        <v>798</v>
      </c>
      <c r="DP121" s="845" t="s">
        <v>798</v>
      </c>
      <c r="DQ121" s="845" t="s">
        <v>798</v>
      </c>
      <c r="DR121" s="845" t="s">
        <v>798</v>
      </c>
      <c r="DS121" s="845" t="s">
        <v>798</v>
      </c>
      <c r="DT121" s="845" t="s">
        <v>798</v>
      </c>
      <c r="DU121" s="845" t="s">
        <v>798</v>
      </c>
      <c r="DV121" s="845" t="s">
        <v>798</v>
      </c>
      <c r="DW121" s="845" t="s">
        <v>798</v>
      </c>
      <c r="DX121" s="845" t="s">
        <v>798</v>
      </c>
      <c r="DY121" s="845" t="s">
        <v>798</v>
      </c>
      <c r="DZ121" s="845" t="s">
        <v>798</v>
      </c>
      <c r="EA121" s="845" t="s">
        <v>798</v>
      </c>
      <c r="EB121" s="845" t="s">
        <v>798</v>
      </c>
      <c r="EC121" s="845" t="s">
        <v>798</v>
      </c>
      <c r="ED121" s="845" t="s">
        <v>798</v>
      </c>
      <c r="EE121" s="845" t="s">
        <v>798</v>
      </c>
      <c r="EF121" s="845" t="s">
        <v>798</v>
      </c>
    </row>
    <row r="122" spans="1:136" x14ac:dyDescent="0.2">
      <c r="A122" s="845">
        <v>118</v>
      </c>
      <c r="B122" s="845">
        <v>10</v>
      </c>
      <c r="C122" s="845" t="s">
        <v>798</v>
      </c>
      <c r="D122" s="845" t="s">
        <v>798</v>
      </c>
      <c r="E122" s="845" t="s">
        <v>798</v>
      </c>
      <c r="F122" s="845" t="s">
        <v>798</v>
      </c>
      <c r="G122" s="845" t="s">
        <v>798</v>
      </c>
      <c r="H122" s="845" t="s">
        <v>798</v>
      </c>
      <c r="I122" s="845" t="s">
        <v>798</v>
      </c>
      <c r="J122" s="845" t="s">
        <v>798</v>
      </c>
      <c r="K122" s="845" t="s">
        <v>798</v>
      </c>
      <c r="L122" s="845" t="s">
        <v>798</v>
      </c>
      <c r="M122" s="845" t="s">
        <v>798</v>
      </c>
      <c r="N122" s="845" t="s">
        <v>798</v>
      </c>
      <c r="O122" s="845" t="s">
        <v>798</v>
      </c>
      <c r="P122" s="845" t="s">
        <v>798</v>
      </c>
      <c r="Q122" s="845" t="s">
        <v>798</v>
      </c>
      <c r="R122" s="845" t="s">
        <v>798</v>
      </c>
      <c r="S122" s="845" t="s">
        <v>798</v>
      </c>
      <c r="T122" s="845" t="s">
        <v>798</v>
      </c>
      <c r="U122" s="845" t="s">
        <v>798</v>
      </c>
      <c r="V122" s="845" t="s">
        <v>798</v>
      </c>
      <c r="W122" s="845" t="s">
        <v>798</v>
      </c>
      <c r="X122" s="845" t="s">
        <v>798</v>
      </c>
      <c r="Y122" s="845" t="s">
        <v>798</v>
      </c>
      <c r="Z122" s="845" t="s">
        <v>798</v>
      </c>
      <c r="AA122" s="845" t="s">
        <v>798</v>
      </c>
      <c r="AB122" s="845" t="s">
        <v>798</v>
      </c>
      <c r="AC122" s="845" t="s">
        <v>798</v>
      </c>
      <c r="AD122" s="845" t="s">
        <v>798</v>
      </c>
      <c r="AE122" s="845" t="s">
        <v>798</v>
      </c>
      <c r="AF122" s="845" t="s">
        <v>798</v>
      </c>
      <c r="AG122" s="845" t="s">
        <v>798</v>
      </c>
      <c r="AH122" s="845" t="s">
        <v>798</v>
      </c>
      <c r="AI122" s="845" t="s">
        <v>798</v>
      </c>
      <c r="AJ122" s="845" t="s">
        <v>798</v>
      </c>
      <c r="AK122" s="845" t="s">
        <v>798</v>
      </c>
      <c r="AL122" s="845" t="s">
        <v>798</v>
      </c>
      <c r="AM122" s="845" t="s">
        <v>798</v>
      </c>
      <c r="AN122" s="845" t="s">
        <v>798</v>
      </c>
      <c r="AO122" s="845" t="s">
        <v>798</v>
      </c>
      <c r="AP122" s="845" t="s">
        <v>798</v>
      </c>
      <c r="AQ122" s="845" t="s">
        <v>798</v>
      </c>
      <c r="AR122" s="845" t="s">
        <v>798</v>
      </c>
      <c r="AS122" s="845" t="s">
        <v>798</v>
      </c>
      <c r="AT122" s="845" t="s">
        <v>798</v>
      </c>
      <c r="AU122" s="845" t="s">
        <v>798</v>
      </c>
      <c r="AV122" s="845" t="s">
        <v>798</v>
      </c>
      <c r="AW122" s="845" t="s">
        <v>798</v>
      </c>
      <c r="AX122" s="845" t="s">
        <v>798</v>
      </c>
      <c r="AY122" s="845" t="s">
        <v>798</v>
      </c>
      <c r="AZ122" s="845" t="s">
        <v>798</v>
      </c>
      <c r="BA122" s="845" t="s">
        <v>798</v>
      </c>
      <c r="BB122" s="845" t="s">
        <v>798</v>
      </c>
      <c r="BC122" s="845" t="s">
        <v>798</v>
      </c>
      <c r="BD122" s="845" t="s">
        <v>798</v>
      </c>
      <c r="BE122" s="845" t="s">
        <v>798</v>
      </c>
      <c r="BF122" s="845" t="s">
        <v>798</v>
      </c>
      <c r="BG122" s="845" t="s">
        <v>798</v>
      </c>
      <c r="BH122" s="845" t="s">
        <v>798</v>
      </c>
      <c r="BI122" s="845" t="s">
        <v>798</v>
      </c>
      <c r="BJ122" s="845" t="s">
        <v>798</v>
      </c>
      <c r="BK122" s="845" t="s">
        <v>798</v>
      </c>
      <c r="BL122" s="845" t="s">
        <v>798</v>
      </c>
      <c r="BM122" s="845" t="s">
        <v>798</v>
      </c>
      <c r="BN122" s="845" t="s">
        <v>798</v>
      </c>
      <c r="BO122" s="845" t="s">
        <v>798</v>
      </c>
      <c r="BP122" s="845" t="s">
        <v>798</v>
      </c>
      <c r="BQ122" s="845" t="s">
        <v>798</v>
      </c>
      <c r="BR122" s="845" t="s">
        <v>798</v>
      </c>
      <c r="BS122" s="845" t="s">
        <v>798</v>
      </c>
      <c r="BT122" s="845" t="s">
        <v>798</v>
      </c>
      <c r="BU122" s="845" t="s">
        <v>798</v>
      </c>
      <c r="BV122" s="845" t="s">
        <v>798</v>
      </c>
      <c r="BW122" s="845" t="s">
        <v>798</v>
      </c>
      <c r="BX122" s="845" t="s">
        <v>798</v>
      </c>
      <c r="BY122" s="845" t="s">
        <v>798</v>
      </c>
      <c r="BZ122" s="845" t="s">
        <v>798</v>
      </c>
      <c r="CA122" s="845" t="s">
        <v>798</v>
      </c>
      <c r="CB122" s="845" t="s">
        <v>798</v>
      </c>
      <c r="CC122" s="845" t="s">
        <v>798</v>
      </c>
      <c r="CD122" s="845" t="s">
        <v>798</v>
      </c>
      <c r="CE122" s="845" t="s">
        <v>798</v>
      </c>
      <c r="CF122" s="845" t="s">
        <v>798</v>
      </c>
      <c r="CG122" s="845" t="s">
        <v>798</v>
      </c>
      <c r="CH122" s="845" t="s">
        <v>798</v>
      </c>
      <c r="CI122" s="845" t="s">
        <v>798</v>
      </c>
      <c r="CJ122" s="845" t="s">
        <v>798</v>
      </c>
      <c r="CK122" s="845" t="s">
        <v>798</v>
      </c>
      <c r="CL122" s="845" t="s">
        <v>798</v>
      </c>
      <c r="CM122" s="845" t="s">
        <v>798</v>
      </c>
      <c r="CN122" s="845" t="s">
        <v>798</v>
      </c>
      <c r="CO122" s="845" t="s">
        <v>798</v>
      </c>
      <c r="CP122" s="845" t="s">
        <v>798</v>
      </c>
      <c r="CQ122" s="845" t="s">
        <v>798</v>
      </c>
      <c r="CR122" s="845" t="s">
        <v>798</v>
      </c>
      <c r="CS122" s="845" t="s">
        <v>798</v>
      </c>
      <c r="CT122" s="845" t="s">
        <v>798</v>
      </c>
      <c r="CU122" s="845" t="s">
        <v>798</v>
      </c>
      <c r="CV122" s="845" t="s">
        <v>798</v>
      </c>
      <c r="CW122" s="845" t="s">
        <v>798</v>
      </c>
      <c r="CX122" s="845" t="s">
        <v>798</v>
      </c>
      <c r="CY122" s="845" t="s">
        <v>798</v>
      </c>
      <c r="CZ122" s="845" t="s">
        <v>798</v>
      </c>
      <c r="DA122" s="845" t="s">
        <v>798</v>
      </c>
      <c r="DB122" s="845" t="s">
        <v>798</v>
      </c>
      <c r="DC122" s="845" t="s">
        <v>798</v>
      </c>
      <c r="DD122" s="845" t="s">
        <v>798</v>
      </c>
      <c r="DE122" s="845" t="s">
        <v>798</v>
      </c>
      <c r="DF122" s="845" t="s">
        <v>798</v>
      </c>
      <c r="DG122" s="845" t="s">
        <v>798</v>
      </c>
      <c r="DH122" s="845" t="s">
        <v>798</v>
      </c>
      <c r="DI122" s="845" t="s">
        <v>798</v>
      </c>
      <c r="DJ122" s="845" t="s">
        <v>798</v>
      </c>
      <c r="DK122" s="845" t="s">
        <v>798</v>
      </c>
      <c r="DL122" s="845" t="s">
        <v>798</v>
      </c>
      <c r="DM122" s="845" t="s">
        <v>798</v>
      </c>
      <c r="DN122" s="845" t="s">
        <v>798</v>
      </c>
      <c r="DO122" s="845" t="s">
        <v>798</v>
      </c>
      <c r="DP122" s="845" t="s">
        <v>798</v>
      </c>
      <c r="DQ122" s="845" t="s">
        <v>798</v>
      </c>
      <c r="DR122" s="845" t="s">
        <v>798</v>
      </c>
      <c r="DS122" s="845" t="s">
        <v>798</v>
      </c>
      <c r="DT122" s="845" t="s">
        <v>798</v>
      </c>
      <c r="DU122" s="845" t="s">
        <v>798</v>
      </c>
      <c r="DV122" s="845" t="s">
        <v>798</v>
      </c>
      <c r="DW122" s="845" t="s">
        <v>798</v>
      </c>
      <c r="DX122" s="845" t="s">
        <v>798</v>
      </c>
      <c r="DY122" s="845" t="s">
        <v>798</v>
      </c>
      <c r="DZ122" s="845" t="s">
        <v>798</v>
      </c>
      <c r="EA122" s="845" t="s">
        <v>798</v>
      </c>
      <c r="EB122" s="845" t="s">
        <v>798</v>
      </c>
      <c r="EC122" s="845" t="s">
        <v>798</v>
      </c>
      <c r="ED122" s="845" t="s">
        <v>798</v>
      </c>
      <c r="EE122" s="845" t="s">
        <v>798</v>
      </c>
      <c r="EF122" s="845" t="s">
        <v>798</v>
      </c>
    </row>
    <row r="123" spans="1:136" x14ac:dyDescent="0.2">
      <c r="A123" s="845">
        <v>119</v>
      </c>
      <c r="B123" s="845">
        <v>11</v>
      </c>
      <c r="C123" s="845" t="s">
        <v>798</v>
      </c>
      <c r="D123" s="845" t="s">
        <v>798</v>
      </c>
      <c r="E123" s="845" t="s">
        <v>798</v>
      </c>
      <c r="F123" s="845" t="s">
        <v>798</v>
      </c>
      <c r="G123" s="845" t="s">
        <v>798</v>
      </c>
      <c r="H123" s="845" t="s">
        <v>798</v>
      </c>
      <c r="I123" s="845" t="s">
        <v>798</v>
      </c>
      <c r="J123" s="845" t="s">
        <v>798</v>
      </c>
      <c r="K123" s="845" t="s">
        <v>798</v>
      </c>
      <c r="L123" s="845" t="s">
        <v>798</v>
      </c>
      <c r="M123" s="845" t="s">
        <v>798</v>
      </c>
      <c r="N123" s="845" t="s">
        <v>798</v>
      </c>
      <c r="O123" s="845" t="s">
        <v>798</v>
      </c>
      <c r="P123" s="845" t="s">
        <v>798</v>
      </c>
      <c r="Q123" s="845" t="s">
        <v>798</v>
      </c>
      <c r="R123" s="845" t="s">
        <v>798</v>
      </c>
      <c r="S123" s="845" t="s">
        <v>798</v>
      </c>
      <c r="T123" s="845" t="s">
        <v>798</v>
      </c>
      <c r="U123" s="845" t="s">
        <v>798</v>
      </c>
      <c r="V123" s="845" t="s">
        <v>798</v>
      </c>
      <c r="W123" s="845" t="s">
        <v>798</v>
      </c>
      <c r="X123" s="845" t="s">
        <v>798</v>
      </c>
      <c r="Y123" s="845" t="s">
        <v>798</v>
      </c>
      <c r="Z123" s="845" t="s">
        <v>798</v>
      </c>
      <c r="AA123" s="845" t="s">
        <v>798</v>
      </c>
      <c r="AB123" s="845" t="s">
        <v>798</v>
      </c>
      <c r="AC123" s="845" t="s">
        <v>798</v>
      </c>
      <c r="AD123" s="845" t="s">
        <v>798</v>
      </c>
      <c r="AE123" s="845" t="s">
        <v>798</v>
      </c>
      <c r="AF123" s="845" t="s">
        <v>798</v>
      </c>
      <c r="AG123" s="845" t="s">
        <v>798</v>
      </c>
      <c r="AH123" s="845" t="s">
        <v>798</v>
      </c>
      <c r="AI123" s="845" t="s">
        <v>798</v>
      </c>
      <c r="AJ123" s="845" t="s">
        <v>798</v>
      </c>
      <c r="AK123" s="845" t="s">
        <v>798</v>
      </c>
      <c r="AL123" s="845" t="s">
        <v>798</v>
      </c>
      <c r="AM123" s="845" t="s">
        <v>798</v>
      </c>
      <c r="AN123" s="845" t="s">
        <v>798</v>
      </c>
      <c r="AO123" s="845" t="s">
        <v>798</v>
      </c>
      <c r="AP123" s="845" t="s">
        <v>798</v>
      </c>
      <c r="AQ123" s="845" t="s">
        <v>798</v>
      </c>
      <c r="AR123" s="845" t="s">
        <v>798</v>
      </c>
      <c r="AS123" s="845" t="s">
        <v>798</v>
      </c>
      <c r="AT123" s="845" t="s">
        <v>798</v>
      </c>
      <c r="AU123" s="845" t="s">
        <v>798</v>
      </c>
      <c r="AV123" s="845" t="s">
        <v>798</v>
      </c>
      <c r="AW123" s="845" t="s">
        <v>798</v>
      </c>
      <c r="AX123" s="845" t="s">
        <v>798</v>
      </c>
      <c r="AY123" s="845" t="s">
        <v>798</v>
      </c>
      <c r="AZ123" s="845" t="s">
        <v>798</v>
      </c>
      <c r="BA123" s="845" t="s">
        <v>798</v>
      </c>
      <c r="BB123" s="845" t="s">
        <v>798</v>
      </c>
      <c r="BC123" s="845" t="s">
        <v>798</v>
      </c>
      <c r="BD123" s="845" t="s">
        <v>798</v>
      </c>
      <c r="BE123" s="845" t="s">
        <v>798</v>
      </c>
      <c r="BF123" s="845" t="s">
        <v>798</v>
      </c>
      <c r="BG123" s="845" t="s">
        <v>798</v>
      </c>
      <c r="BH123" s="845" t="s">
        <v>798</v>
      </c>
      <c r="BI123" s="845" t="s">
        <v>798</v>
      </c>
      <c r="BJ123" s="845" t="s">
        <v>798</v>
      </c>
      <c r="BK123" s="845" t="s">
        <v>798</v>
      </c>
      <c r="BL123" s="845" t="s">
        <v>798</v>
      </c>
      <c r="BM123" s="845" t="s">
        <v>798</v>
      </c>
      <c r="BN123" s="845" t="s">
        <v>798</v>
      </c>
      <c r="BO123" s="845" t="s">
        <v>798</v>
      </c>
      <c r="BP123" s="845" t="s">
        <v>798</v>
      </c>
      <c r="BQ123" s="845" t="s">
        <v>798</v>
      </c>
      <c r="BR123" s="845" t="s">
        <v>798</v>
      </c>
      <c r="BS123" s="845" t="s">
        <v>798</v>
      </c>
      <c r="BT123" s="845" t="s">
        <v>798</v>
      </c>
      <c r="BU123" s="845" t="s">
        <v>798</v>
      </c>
      <c r="BV123" s="845" t="s">
        <v>798</v>
      </c>
      <c r="BW123" s="845" t="s">
        <v>798</v>
      </c>
      <c r="BX123" s="845" t="s">
        <v>798</v>
      </c>
      <c r="BY123" s="845" t="s">
        <v>798</v>
      </c>
      <c r="BZ123" s="845" t="s">
        <v>798</v>
      </c>
      <c r="CA123" s="845" t="s">
        <v>798</v>
      </c>
      <c r="CB123" s="845" t="s">
        <v>798</v>
      </c>
      <c r="CC123" s="845" t="s">
        <v>798</v>
      </c>
      <c r="CD123" s="845" t="s">
        <v>798</v>
      </c>
      <c r="CE123" s="845" t="s">
        <v>798</v>
      </c>
      <c r="CF123" s="845" t="s">
        <v>798</v>
      </c>
      <c r="CG123" s="845" t="s">
        <v>798</v>
      </c>
      <c r="CH123" s="845" t="s">
        <v>798</v>
      </c>
      <c r="CI123" s="845" t="s">
        <v>798</v>
      </c>
      <c r="CJ123" s="845" t="s">
        <v>798</v>
      </c>
      <c r="CK123" s="845" t="s">
        <v>798</v>
      </c>
      <c r="CL123" s="845" t="s">
        <v>798</v>
      </c>
      <c r="CM123" s="845" t="s">
        <v>798</v>
      </c>
      <c r="CN123" s="845" t="s">
        <v>798</v>
      </c>
      <c r="CO123" s="845" t="s">
        <v>798</v>
      </c>
      <c r="CP123" s="845" t="s">
        <v>798</v>
      </c>
      <c r="CQ123" s="845" t="s">
        <v>798</v>
      </c>
      <c r="CR123" s="845" t="s">
        <v>798</v>
      </c>
      <c r="CS123" s="845" t="s">
        <v>798</v>
      </c>
      <c r="CT123" s="845" t="s">
        <v>798</v>
      </c>
      <c r="CU123" s="845" t="s">
        <v>798</v>
      </c>
      <c r="CV123" s="845" t="s">
        <v>798</v>
      </c>
      <c r="CW123" s="845" t="s">
        <v>798</v>
      </c>
      <c r="CX123" s="845" t="s">
        <v>798</v>
      </c>
      <c r="CY123" s="845" t="s">
        <v>798</v>
      </c>
      <c r="CZ123" s="845" t="s">
        <v>798</v>
      </c>
      <c r="DA123" s="845" t="s">
        <v>798</v>
      </c>
      <c r="DB123" s="845" t="s">
        <v>798</v>
      </c>
      <c r="DC123" s="845" t="s">
        <v>798</v>
      </c>
      <c r="DD123" s="845" t="s">
        <v>798</v>
      </c>
      <c r="DE123" s="845" t="s">
        <v>798</v>
      </c>
      <c r="DF123" s="845" t="s">
        <v>798</v>
      </c>
      <c r="DG123" s="845" t="s">
        <v>798</v>
      </c>
      <c r="DH123" s="845" t="s">
        <v>798</v>
      </c>
      <c r="DI123" s="845" t="s">
        <v>798</v>
      </c>
      <c r="DJ123" s="845" t="s">
        <v>798</v>
      </c>
      <c r="DK123" s="845" t="s">
        <v>798</v>
      </c>
      <c r="DL123" s="845" t="s">
        <v>798</v>
      </c>
      <c r="DM123" s="845" t="s">
        <v>798</v>
      </c>
      <c r="DN123" s="845" t="s">
        <v>798</v>
      </c>
      <c r="DO123" s="845" t="s">
        <v>798</v>
      </c>
      <c r="DP123" s="845" t="s">
        <v>798</v>
      </c>
      <c r="DQ123" s="845" t="s">
        <v>798</v>
      </c>
      <c r="DR123" s="845" t="s">
        <v>798</v>
      </c>
      <c r="DS123" s="845" t="s">
        <v>798</v>
      </c>
      <c r="DT123" s="845" t="s">
        <v>798</v>
      </c>
      <c r="DU123" s="845" t="s">
        <v>798</v>
      </c>
      <c r="DV123" s="845" t="s">
        <v>798</v>
      </c>
      <c r="DW123" s="845" t="s">
        <v>798</v>
      </c>
      <c r="DX123" s="845" t="s">
        <v>798</v>
      </c>
      <c r="DY123" s="845" t="s">
        <v>798</v>
      </c>
      <c r="DZ123" s="845" t="s">
        <v>798</v>
      </c>
      <c r="EA123" s="845" t="s">
        <v>798</v>
      </c>
      <c r="EB123" s="845" t="s">
        <v>798</v>
      </c>
      <c r="EC123" s="845" t="s">
        <v>798</v>
      </c>
      <c r="ED123" s="845" t="s">
        <v>798</v>
      </c>
      <c r="EE123" s="845" t="s">
        <v>798</v>
      </c>
      <c r="EF123" s="845" t="s">
        <v>798</v>
      </c>
    </row>
    <row r="124" spans="1:136" x14ac:dyDescent="0.2">
      <c r="A124" s="845">
        <v>120</v>
      </c>
      <c r="B124" s="845">
        <v>12</v>
      </c>
      <c r="C124" s="845" t="s">
        <v>798</v>
      </c>
      <c r="D124" s="845" t="s">
        <v>798</v>
      </c>
      <c r="E124" s="845" t="s">
        <v>798</v>
      </c>
      <c r="F124" s="845" t="s">
        <v>798</v>
      </c>
      <c r="G124" s="845" t="s">
        <v>798</v>
      </c>
      <c r="H124" s="845" t="s">
        <v>798</v>
      </c>
      <c r="I124" s="845" t="s">
        <v>798</v>
      </c>
      <c r="J124" s="845" t="s">
        <v>798</v>
      </c>
      <c r="K124" s="845" t="s">
        <v>798</v>
      </c>
      <c r="L124" s="845" t="s">
        <v>798</v>
      </c>
      <c r="M124" s="845" t="s">
        <v>798</v>
      </c>
      <c r="N124" s="845" t="s">
        <v>798</v>
      </c>
      <c r="O124" s="845" t="s">
        <v>798</v>
      </c>
      <c r="P124" s="845" t="s">
        <v>798</v>
      </c>
      <c r="Q124" s="845" t="s">
        <v>798</v>
      </c>
      <c r="R124" s="845" t="s">
        <v>798</v>
      </c>
      <c r="S124" s="845" t="s">
        <v>798</v>
      </c>
      <c r="T124" s="845" t="s">
        <v>798</v>
      </c>
      <c r="U124" s="845" t="s">
        <v>798</v>
      </c>
      <c r="V124" s="845" t="s">
        <v>798</v>
      </c>
      <c r="W124" s="845" t="s">
        <v>798</v>
      </c>
      <c r="X124" s="845" t="s">
        <v>798</v>
      </c>
      <c r="Y124" s="845" t="s">
        <v>798</v>
      </c>
      <c r="Z124" s="845" t="s">
        <v>798</v>
      </c>
      <c r="AA124" s="845" t="s">
        <v>798</v>
      </c>
      <c r="AB124" s="845" t="s">
        <v>798</v>
      </c>
      <c r="AC124" s="845" t="s">
        <v>798</v>
      </c>
      <c r="AD124" s="845" t="s">
        <v>798</v>
      </c>
      <c r="AE124" s="845" t="s">
        <v>798</v>
      </c>
      <c r="AF124" s="845" t="s">
        <v>798</v>
      </c>
      <c r="AG124" s="845" t="s">
        <v>798</v>
      </c>
      <c r="AH124" s="845" t="s">
        <v>798</v>
      </c>
      <c r="AI124" s="845" t="s">
        <v>798</v>
      </c>
      <c r="AJ124" s="845" t="s">
        <v>798</v>
      </c>
      <c r="AK124" s="845" t="s">
        <v>798</v>
      </c>
      <c r="AL124" s="845" t="s">
        <v>798</v>
      </c>
      <c r="AM124" s="845" t="s">
        <v>798</v>
      </c>
      <c r="AN124" s="845" t="s">
        <v>798</v>
      </c>
      <c r="AO124" s="845" t="s">
        <v>798</v>
      </c>
      <c r="AP124" s="845" t="s">
        <v>798</v>
      </c>
      <c r="AQ124" s="845" t="s">
        <v>798</v>
      </c>
      <c r="AR124" s="845" t="s">
        <v>798</v>
      </c>
      <c r="AS124" s="845" t="s">
        <v>798</v>
      </c>
      <c r="AT124" s="845" t="s">
        <v>798</v>
      </c>
      <c r="AU124" s="845" t="s">
        <v>798</v>
      </c>
      <c r="AV124" s="845" t="s">
        <v>798</v>
      </c>
      <c r="AW124" s="845" t="s">
        <v>798</v>
      </c>
      <c r="AX124" s="845" t="s">
        <v>798</v>
      </c>
      <c r="AY124" s="845" t="s">
        <v>798</v>
      </c>
      <c r="AZ124" s="845" t="s">
        <v>798</v>
      </c>
      <c r="BA124" s="845" t="s">
        <v>798</v>
      </c>
      <c r="BB124" s="845" t="s">
        <v>798</v>
      </c>
      <c r="BC124" s="845" t="s">
        <v>798</v>
      </c>
      <c r="BD124" s="845" t="s">
        <v>798</v>
      </c>
      <c r="BE124" s="845" t="s">
        <v>798</v>
      </c>
      <c r="BF124" s="845" t="s">
        <v>798</v>
      </c>
      <c r="BG124" s="845" t="s">
        <v>798</v>
      </c>
      <c r="BH124" s="845" t="s">
        <v>798</v>
      </c>
      <c r="BI124" s="845" t="s">
        <v>798</v>
      </c>
      <c r="BJ124" s="845" t="s">
        <v>798</v>
      </c>
      <c r="BK124" s="845" t="s">
        <v>798</v>
      </c>
      <c r="BL124" s="845" t="s">
        <v>798</v>
      </c>
      <c r="BM124" s="845" t="s">
        <v>798</v>
      </c>
      <c r="BN124" s="845" t="s">
        <v>798</v>
      </c>
      <c r="BO124" s="845" t="s">
        <v>798</v>
      </c>
      <c r="BP124" s="845" t="s">
        <v>798</v>
      </c>
      <c r="BQ124" s="845" t="s">
        <v>798</v>
      </c>
      <c r="BR124" s="845" t="s">
        <v>798</v>
      </c>
      <c r="BS124" s="845" t="s">
        <v>798</v>
      </c>
      <c r="BT124" s="845" t="s">
        <v>798</v>
      </c>
      <c r="BU124" s="845" t="s">
        <v>798</v>
      </c>
      <c r="BV124" s="845" t="s">
        <v>798</v>
      </c>
      <c r="BW124" s="845" t="s">
        <v>798</v>
      </c>
      <c r="BX124" s="845" t="s">
        <v>798</v>
      </c>
      <c r="BY124" s="845" t="s">
        <v>798</v>
      </c>
      <c r="BZ124" s="845" t="s">
        <v>798</v>
      </c>
      <c r="CA124" s="845" t="s">
        <v>798</v>
      </c>
      <c r="CB124" s="845" t="s">
        <v>798</v>
      </c>
      <c r="CC124" s="845" t="s">
        <v>798</v>
      </c>
      <c r="CD124" s="845" t="s">
        <v>798</v>
      </c>
      <c r="CE124" s="845" t="s">
        <v>798</v>
      </c>
      <c r="CF124" s="845" t="s">
        <v>798</v>
      </c>
      <c r="CG124" s="845" t="s">
        <v>798</v>
      </c>
      <c r="CH124" s="845" t="s">
        <v>798</v>
      </c>
      <c r="CI124" s="845" t="s">
        <v>798</v>
      </c>
      <c r="CJ124" s="845" t="s">
        <v>798</v>
      </c>
      <c r="CK124" s="845" t="s">
        <v>798</v>
      </c>
      <c r="CL124" s="845" t="s">
        <v>798</v>
      </c>
      <c r="CM124" s="845" t="s">
        <v>798</v>
      </c>
      <c r="CN124" s="845" t="s">
        <v>798</v>
      </c>
      <c r="CO124" s="845" t="s">
        <v>798</v>
      </c>
      <c r="CP124" s="845" t="s">
        <v>798</v>
      </c>
      <c r="CQ124" s="845" t="s">
        <v>798</v>
      </c>
      <c r="CR124" s="845" t="s">
        <v>798</v>
      </c>
      <c r="CS124" s="845" t="s">
        <v>798</v>
      </c>
      <c r="CT124" s="845" t="s">
        <v>798</v>
      </c>
      <c r="CU124" s="845" t="s">
        <v>798</v>
      </c>
      <c r="CV124" s="845" t="s">
        <v>798</v>
      </c>
      <c r="CW124" s="845" t="s">
        <v>798</v>
      </c>
      <c r="CX124" s="845" t="s">
        <v>798</v>
      </c>
      <c r="CY124" s="845" t="s">
        <v>798</v>
      </c>
      <c r="CZ124" s="845" t="s">
        <v>798</v>
      </c>
      <c r="DA124" s="845" t="s">
        <v>798</v>
      </c>
      <c r="DB124" s="845" t="s">
        <v>798</v>
      </c>
      <c r="DC124" s="845" t="s">
        <v>798</v>
      </c>
      <c r="DD124" s="845" t="s">
        <v>798</v>
      </c>
      <c r="DE124" s="845" t="s">
        <v>798</v>
      </c>
      <c r="DF124" s="845" t="s">
        <v>798</v>
      </c>
      <c r="DG124" s="845" t="s">
        <v>798</v>
      </c>
      <c r="DH124" s="845" t="s">
        <v>798</v>
      </c>
      <c r="DI124" s="845" t="s">
        <v>798</v>
      </c>
      <c r="DJ124" s="845" t="s">
        <v>798</v>
      </c>
      <c r="DK124" s="845" t="s">
        <v>798</v>
      </c>
      <c r="DL124" s="845" t="s">
        <v>798</v>
      </c>
      <c r="DM124" s="845" t="s">
        <v>798</v>
      </c>
      <c r="DN124" s="845" t="s">
        <v>798</v>
      </c>
      <c r="DO124" s="845" t="s">
        <v>798</v>
      </c>
      <c r="DP124" s="845" t="s">
        <v>798</v>
      </c>
      <c r="DQ124" s="845" t="s">
        <v>798</v>
      </c>
      <c r="DR124" s="845" t="s">
        <v>798</v>
      </c>
      <c r="DS124" s="845" t="s">
        <v>798</v>
      </c>
      <c r="DT124" s="845" t="s">
        <v>798</v>
      </c>
      <c r="DU124" s="845" t="s">
        <v>798</v>
      </c>
      <c r="DV124" s="845" t="s">
        <v>798</v>
      </c>
      <c r="DW124" s="845" t="s">
        <v>798</v>
      </c>
      <c r="DX124" s="845" t="s">
        <v>798</v>
      </c>
      <c r="DY124" s="845" t="s">
        <v>798</v>
      </c>
      <c r="DZ124" s="845" t="s">
        <v>798</v>
      </c>
      <c r="EA124" s="845" t="s">
        <v>798</v>
      </c>
      <c r="EB124" s="845" t="s">
        <v>798</v>
      </c>
      <c r="EC124" s="845" t="s">
        <v>798</v>
      </c>
      <c r="ED124" s="845" t="s">
        <v>798</v>
      </c>
      <c r="EE124" s="845" t="s">
        <v>798</v>
      </c>
      <c r="EF124" s="845" t="s">
        <v>798</v>
      </c>
    </row>
    <row r="125" spans="1:136" x14ac:dyDescent="0.2">
      <c r="A125" s="845">
        <v>121</v>
      </c>
      <c r="B125" s="845">
        <v>1</v>
      </c>
      <c r="C125" s="845" t="s">
        <v>798</v>
      </c>
      <c r="D125" s="845" t="s">
        <v>798</v>
      </c>
      <c r="E125" s="845" t="s">
        <v>798</v>
      </c>
      <c r="F125" s="845" t="s">
        <v>798</v>
      </c>
      <c r="G125" s="845" t="s">
        <v>798</v>
      </c>
      <c r="H125" s="845" t="s">
        <v>798</v>
      </c>
      <c r="I125" s="845" t="s">
        <v>798</v>
      </c>
      <c r="J125" s="845" t="s">
        <v>798</v>
      </c>
      <c r="K125" s="845" t="s">
        <v>798</v>
      </c>
      <c r="L125" s="845" t="s">
        <v>798</v>
      </c>
      <c r="M125" s="845" t="s">
        <v>798</v>
      </c>
      <c r="N125" s="845" t="s">
        <v>798</v>
      </c>
      <c r="O125" s="845" t="s">
        <v>798</v>
      </c>
      <c r="P125" s="845" t="s">
        <v>798</v>
      </c>
      <c r="Q125" s="845" t="s">
        <v>798</v>
      </c>
      <c r="R125" s="845" t="s">
        <v>798</v>
      </c>
      <c r="S125" s="845" t="s">
        <v>798</v>
      </c>
      <c r="T125" s="845" t="s">
        <v>798</v>
      </c>
      <c r="U125" s="845" t="s">
        <v>798</v>
      </c>
      <c r="V125" s="845" t="s">
        <v>798</v>
      </c>
      <c r="W125" s="845" t="s">
        <v>798</v>
      </c>
      <c r="X125" s="845" t="s">
        <v>798</v>
      </c>
      <c r="Y125" s="845" t="s">
        <v>798</v>
      </c>
      <c r="Z125" s="845" t="s">
        <v>798</v>
      </c>
      <c r="AA125" s="845" t="s">
        <v>798</v>
      </c>
      <c r="AB125" s="845" t="s">
        <v>798</v>
      </c>
      <c r="AC125" s="845" t="s">
        <v>798</v>
      </c>
      <c r="AD125" s="845" t="s">
        <v>798</v>
      </c>
      <c r="AE125" s="845" t="s">
        <v>798</v>
      </c>
      <c r="AF125" s="845" t="s">
        <v>798</v>
      </c>
      <c r="AG125" s="845" t="s">
        <v>798</v>
      </c>
      <c r="AH125" s="845" t="s">
        <v>798</v>
      </c>
      <c r="AI125" s="845" t="s">
        <v>798</v>
      </c>
      <c r="AJ125" s="845" t="s">
        <v>798</v>
      </c>
      <c r="AK125" s="845" t="s">
        <v>798</v>
      </c>
      <c r="AL125" s="845" t="s">
        <v>798</v>
      </c>
      <c r="AM125" s="845" t="s">
        <v>798</v>
      </c>
      <c r="AN125" s="845" t="s">
        <v>798</v>
      </c>
      <c r="AO125" s="845" t="s">
        <v>798</v>
      </c>
      <c r="AP125" s="845" t="s">
        <v>798</v>
      </c>
      <c r="AQ125" s="845" t="s">
        <v>798</v>
      </c>
      <c r="AR125" s="845" t="s">
        <v>798</v>
      </c>
      <c r="AS125" s="845" t="s">
        <v>798</v>
      </c>
      <c r="AT125" s="845" t="s">
        <v>798</v>
      </c>
      <c r="AU125" s="845" t="s">
        <v>798</v>
      </c>
      <c r="AV125" s="845" t="s">
        <v>798</v>
      </c>
      <c r="AW125" s="845" t="s">
        <v>798</v>
      </c>
      <c r="AX125" s="845" t="s">
        <v>798</v>
      </c>
      <c r="AY125" s="845" t="s">
        <v>798</v>
      </c>
      <c r="AZ125" s="845" t="s">
        <v>798</v>
      </c>
      <c r="BA125" s="845" t="s">
        <v>798</v>
      </c>
      <c r="BB125" s="845" t="s">
        <v>798</v>
      </c>
      <c r="BC125" s="845" t="s">
        <v>798</v>
      </c>
      <c r="BD125" s="845" t="s">
        <v>798</v>
      </c>
      <c r="BE125" s="845" t="s">
        <v>798</v>
      </c>
      <c r="BF125" s="845" t="s">
        <v>798</v>
      </c>
      <c r="BG125" s="845" t="s">
        <v>798</v>
      </c>
      <c r="BH125" s="845" t="s">
        <v>798</v>
      </c>
      <c r="BI125" s="845" t="s">
        <v>798</v>
      </c>
      <c r="BJ125" s="845" t="s">
        <v>798</v>
      </c>
      <c r="BK125" s="845" t="s">
        <v>798</v>
      </c>
      <c r="BL125" s="845" t="s">
        <v>798</v>
      </c>
      <c r="BM125" s="845" t="s">
        <v>798</v>
      </c>
      <c r="BN125" s="845" t="s">
        <v>798</v>
      </c>
      <c r="BO125" s="845" t="s">
        <v>798</v>
      </c>
      <c r="BP125" s="845" t="s">
        <v>798</v>
      </c>
      <c r="BQ125" s="845" t="s">
        <v>798</v>
      </c>
      <c r="BR125" s="845" t="s">
        <v>798</v>
      </c>
      <c r="BS125" s="845" t="s">
        <v>798</v>
      </c>
      <c r="BT125" s="845" t="s">
        <v>798</v>
      </c>
      <c r="BU125" s="845" t="s">
        <v>798</v>
      </c>
      <c r="BV125" s="845" t="s">
        <v>798</v>
      </c>
      <c r="BW125" s="845" t="s">
        <v>798</v>
      </c>
      <c r="BX125" s="845" t="s">
        <v>798</v>
      </c>
      <c r="BY125" s="845" t="s">
        <v>798</v>
      </c>
      <c r="BZ125" s="845" t="s">
        <v>798</v>
      </c>
      <c r="CA125" s="845" t="s">
        <v>798</v>
      </c>
      <c r="CB125" s="845" t="s">
        <v>798</v>
      </c>
      <c r="CC125" s="845" t="s">
        <v>798</v>
      </c>
      <c r="CD125" s="845" t="s">
        <v>798</v>
      </c>
      <c r="CE125" s="845" t="s">
        <v>798</v>
      </c>
      <c r="CF125" s="845" t="s">
        <v>798</v>
      </c>
      <c r="CG125" s="845" t="s">
        <v>798</v>
      </c>
      <c r="CH125" s="845" t="s">
        <v>798</v>
      </c>
      <c r="CI125" s="845" t="s">
        <v>798</v>
      </c>
      <c r="CJ125" s="845" t="s">
        <v>798</v>
      </c>
      <c r="CK125" s="845" t="s">
        <v>798</v>
      </c>
      <c r="CL125" s="845" t="s">
        <v>798</v>
      </c>
      <c r="CM125" s="845" t="s">
        <v>798</v>
      </c>
      <c r="CN125" s="845" t="s">
        <v>798</v>
      </c>
      <c r="CO125" s="845" t="s">
        <v>798</v>
      </c>
      <c r="CP125" s="845" t="s">
        <v>798</v>
      </c>
      <c r="CQ125" s="845" t="s">
        <v>798</v>
      </c>
      <c r="CR125" s="845" t="s">
        <v>798</v>
      </c>
      <c r="CS125" s="845" t="s">
        <v>798</v>
      </c>
      <c r="CT125" s="845" t="s">
        <v>798</v>
      </c>
      <c r="CU125" s="845" t="s">
        <v>798</v>
      </c>
      <c r="CV125" s="845" t="s">
        <v>798</v>
      </c>
      <c r="CW125" s="845" t="s">
        <v>798</v>
      </c>
      <c r="CX125" s="845" t="s">
        <v>798</v>
      </c>
      <c r="CY125" s="845" t="s">
        <v>798</v>
      </c>
      <c r="CZ125" s="845" t="s">
        <v>798</v>
      </c>
      <c r="DA125" s="845" t="s">
        <v>798</v>
      </c>
      <c r="DB125" s="845" t="s">
        <v>798</v>
      </c>
      <c r="DC125" s="845" t="s">
        <v>798</v>
      </c>
      <c r="DD125" s="845" t="s">
        <v>798</v>
      </c>
      <c r="DE125" s="845" t="s">
        <v>798</v>
      </c>
      <c r="DF125" s="845" t="s">
        <v>798</v>
      </c>
      <c r="DG125" s="845" t="s">
        <v>798</v>
      </c>
      <c r="DH125" s="845" t="s">
        <v>798</v>
      </c>
      <c r="DI125" s="845" t="s">
        <v>798</v>
      </c>
      <c r="DJ125" s="845" t="s">
        <v>798</v>
      </c>
      <c r="DK125" s="845" t="s">
        <v>798</v>
      </c>
      <c r="DL125" s="845" t="s">
        <v>798</v>
      </c>
      <c r="DM125" s="845" t="s">
        <v>798</v>
      </c>
      <c r="DN125" s="845" t="s">
        <v>798</v>
      </c>
      <c r="DO125" s="845" t="s">
        <v>798</v>
      </c>
      <c r="DP125" s="845" t="s">
        <v>798</v>
      </c>
      <c r="DQ125" s="845" t="s">
        <v>798</v>
      </c>
      <c r="DR125" s="845" t="s">
        <v>798</v>
      </c>
      <c r="DS125" s="845" t="s">
        <v>798</v>
      </c>
      <c r="DT125" s="845" t="s">
        <v>798</v>
      </c>
      <c r="DU125" s="845" t="s">
        <v>798</v>
      </c>
      <c r="DV125" s="845" t="s">
        <v>798</v>
      </c>
      <c r="DW125" s="845" t="s">
        <v>798</v>
      </c>
      <c r="DX125" s="845" t="s">
        <v>798</v>
      </c>
      <c r="DY125" s="845" t="s">
        <v>798</v>
      </c>
      <c r="DZ125" s="845" t="s">
        <v>798</v>
      </c>
      <c r="EA125" s="845" t="s">
        <v>798</v>
      </c>
      <c r="EB125" s="845" t="s">
        <v>798</v>
      </c>
      <c r="EC125" s="845" t="s">
        <v>798</v>
      </c>
      <c r="ED125" s="845" t="s">
        <v>798</v>
      </c>
      <c r="EE125" s="845" t="s">
        <v>798</v>
      </c>
      <c r="EF125" s="845" t="s">
        <v>798</v>
      </c>
    </row>
    <row r="126" spans="1:136" x14ac:dyDescent="0.2">
      <c r="A126" s="845">
        <v>122</v>
      </c>
      <c r="B126" s="845">
        <v>2</v>
      </c>
      <c r="C126" s="845" t="s">
        <v>798</v>
      </c>
      <c r="D126" s="845" t="s">
        <v>798</v>
      </c>
      <c r="E126" s="845" t="s">
        <v>798</v>
      </c>
      <c r="F126" s="845" t="s">
        <v>798</v>
      </c>
      <c r="G126" s="845" t="s">
        <v>798</v>
      </c>
      <c r="H126" s="845" t="s">
        <v>798</v>
      </c>
      <c r="I126" s="845" t="s">
        <v>798</v>
      </c>
      <c r="J126" s="845" t="s">
        <v>798</v>
      </c>
      <c r="K126" s="845" t="s">
        <v>798</v>
      </c>
      <c r="L126" s="845" t="s">
        <v>798</v>
      </c>
      <c r="M126" s="845" t="s">
        <v>798</v>
      </c>
      <c r="N126" s="845" t="s">
        <v>798</v>
      </c>
      <c r="O126" s="845" t="s">
        <v>798</v>
      </c>
      <c r="P126" s="845" t="s">
        <v>798</v>
      </c>
      <c r="Q126" s="845" t="s">
        <v>798</v>
      </c>
      <c r="R126" s="845" t="s">
        <v>798</v>
      </c>
      <c r="S126" s="845" t="s">
        <v>798</v>
      </c>
      <c r="T126" s="845" t="s">
        <v>798</v>
      </c>
      <c r="U126" s="845" t="s">
        <v>798</v>
      </c>
      <c r="V126" s="845" t="s">
        <v>798</v>
      </c>
      <c r="W126" s="845" t="s">
        <v>798</v>
      </c>
      <c r="X126" s="845" t="s">
        <v>798</v>
      </c>
      <c r="Y126" s="845" t="s">
        <v>798</v>
      </c>
      <c r="Z126" s="845" t="s">
        <v>798</v>
      </c>
      <c r="AA126" s="845" t="s">
        <v>798</v>
      </c>
      <c r="AB126" s="845" t="s">
        <v>798</v>
      </c>
      <c r="AC126" s="845" t="s">
        <v>798</v>
      </c>
      <c r="AD126" s="845" t="s">
        <v>798</v>
      </c>
      <c r="AE126" s="845" t="s">
        <v>798</v>
      </c>
      <c r="AF126" s="845" t="s">
        <v>798</v>
      </c>
      <c r="AG126" s="845" t="s">
        <v>798</v>
      </c>
      <c r="AH126" s="845" t="s">
        <v>798</v>
      </c>
      <c r="AI126" s="845" t="s">
        <v>798</v>
      </c>
      <c r="AJ126" s="845" t="s">
        <v>798</v>
      </c>
      <c r="AK126" s="845" t="s">
        <v>798</v>
      </c>
      <c r="AL126" s="845" t="s">
        <v>798</v>
      </c>
      <c r="AM126" s="845" t="s">
        <v>798</v>
      </c>
      <c r="AN126" s="845" t="s">
        <v>798</v>
      </c>
      <c r="AO126" s="845" t="s">
        <v>798</v>
      </c>
      <c r="AP126" s="845" t="s">
        <v>798</v>
      </c>
      <c r="AQ126" s="845" t="s">
        <v>798</v>
      </c>
      <c r="AR126" s="845" t="s">
        <v>798</v>
      </c>
      <c r="AS126" s="845" t="s">
        <v>798</v>
      </c>
      <c r="AT126" s="845" t="s">
        <v>798</v>
      </c>
      <c r="AU126" s="845" t="s">
        <v>798</v>
      </c>
      <c r="AV126" s="845" t="s">
        <v>798</v>
      </c>
      <c r="AW126" s="845" t="s">
        <v>798</v>
      </c>
      <c r="AX126" s="845" t="s">
        <v>798</v>
      </c>
      <c r="AY126" s="845" t="s">
        <v>798</v>
      </c>
      <c r="AZ126" s="845" t="s">
        <v>798</v>
      </c>
      <c r="BA126" s="845" t="s">
        <v>798</v>
      </c>
      <c r="BB126" s="845" t="s">
        <v>798</v>
      </c>
      <c r="BC126" s="845" t="s">
        <v>798</v>
      </c>
      <c r="BD126" s="845" t="s">
        <v>798</v>
      </c>
      <c r="BE126" s="845" t="s">
        <v>798</v>
      </c>
      <c r="BF126" s="845" t="s">
        <v>798</v>
      </c>
      <c r="BG126" s="845" t="s">
        <v>798</v>
      </c>
      <c r="BH126" s="845" t="s">
        <v>798</v>
      </c>
      <c r="BI126" s="845" t="s">
        <v>798</v>
      </c>
      <c r="BJ126" s="845" t="s">
        <v>798</v>
      </c>
      <c r="BK126" s="845" t="s">
        <v>798</v>
      </c>
      <c r="BL126" s="845" t="s">
        <v>798</v>
      </c>
      <c r="BM126" s="845" t="s">
        <v>798</v>
      </c>
      <c r="BN126" s="845" t="s">
        <v>798</v>
      </c>
      <c r="BO126" s="845" t="s">
        <v>798</v>
      </c>
      <c r="BP126" s="845" t="s">
        <v>798</v>
      </c>
      <c r="BQ126" s="845" t="s">
        <v>798</v>
      </c>
      <c r="BR126" s="845" t="s">
        <v>798</v>
      </c>
      <c r="BS126" s="845" t="s">
        <v>798</v>
      </c>
      <c r="BT126" s="845" t="s">
        <v>798</v>
      </c>
      <c r="BU126" s="845" t="s">
        <v>798</v>
      </c>
      <c r="BV126" s="845" t="s">
        <v>798</v>
      </c>
      <c r="BW126" s="845" t="s">
        <v>798</v>
      </c>
      <c r="BX126" s="845" t="s">
        <v>798</v>
      </c>
      <c r="BY126" s="845" t="s">
        <v>798</v>
      </c>
      <c r="BZ126" s="845" t="s">
        <v>798</v>
      </c>
      <c r="CA126" s="845" t="s">
        <v>798</v>
      </c>
      <c r="CB126" s="845" t="s">
        <v>798</v>
      </c>
      <c r="CC126" s="845" t="s">
        <v>798</v>
      </c>
      <c r="CD126" s="845" t="s">
        <v>798</v>
      </c>
      <c r="CE126" s="845" t="s">
        <v>798</v>
      </c>
      <c r="CF126" s="845" t="s">
        <v>798</v>
      </c>
      <c r="CG126" s="845" t="s">
        <v>798</v>
      </c>
      <c r="CH126" s="845" t="s">
        <v>798</v>
      </c>
      <c r="CI126" s="845" t="s">
        <v>798</v>
      </c>
      <c r="CJ126" s="845" t="s">
        <v>798</v>
      </c>
      <c r="CK126" s="845" t="s">
        <v>798</v>
      </c>
      <c r="CL126" s="845" t="s">
        <v>798</v>
      </c>
      <c r="CM126" s="845" t="s">
        <v>798</v>
      </c>
      <c r="CN126" s="845" t="s">
        <v>798</v>
      </c>
      <c r="CO126" s="845" t="s">
        <v>798</v>
      </c>
      <c r="CP126" s="845" t="s">
        <v>798</v>
      </c>
      <c r="CQ126" s="845" t="s">
        <v>798</v>
      </c>
      <c r="CR126" s="845" t="s">
        <v>798</v>
      </c>
      <c r="CS126" s="845" t="s">
        <v>798</v>
      </c>
      <c r="CT126" s="845" t="s">
        <v>798</v>
      </c>
      <c r="CU126" s="845" t="s">
        <v>798</v>
      </c>
      <c r="CV126" s="845" t="s">
        <v>798</v>
      </c>
      <c r="CW126" s="845" t="s">
        <v>798</v>
      </c>
      <c r="CX126" s="845" t="s">
        <v>798</v>
      </c>
      <c r="CY126" s="845" t="s">
        <v>798</v>
      </c>
      <c r="CZ126" s="845" t="s">
        <v>798</v>
      </c>
      <c r="DA126" s="845" t="s">
        <v>798</v>
      </c>
      <c r="DB126" s="845" t="s">
        <v>798</v>
      </c>
      <c r="DC126" s="845" t="s">
        <v>798</v>
      </c>
      <c r="DD126" s="845" t="s">
        <v>798</v>
      </c>
      <c r="DE126" s="845" t="s">
        <v>798</v>
      </c>
      <c r="DF126" s="845" t="s">
        <v>798</v>
      </c>
      <c r="DG126" s="845" t="s">
        <v>798</v>
      </c>
      <c r="DH126" s="845" t="s">
        <v>798</v>
      </c>
      <c r="DI126" s="845" t="s">
        <v>798</v>
      </c>
      <c r="DJ126" s="845" t="s">
        <v>798</v>
      </c>
      <c r="DK126" s="845" t="s">
        <v>798</v>
      </c>
      <c r="DL126" s="845" t="s">
        <v>798</v>
      </c>
      <c r="DM126" s="845" t="s">
        <v>798</v>
      </c>
      <c r="DN126" s="845" t="s">
        <v>798</v>
      </c>
      <c r="DO126" s="845" t="s">
        <v>798</v>
      </c>
      <c r="DP126" s="845" t="s">
        <v>798</v>
      </c>
      <c r="DQ126" s="845" t="s">
        <v>798</v>
      </c>
      <c r="DR126" s="845" t="s">
        <v>798</v>
      </c>
      <c r="DS126" s="845" t="s">
        <v>798</v>
      </c>
      <c r="DT126" s="845" t="s">
        <v>798</v>
      </c>
      <c r="DU126" s="845" t="s">
        <v>798</v>
      </c>
      <c r="DV126" s="845" t="s">
        <v>798</v>
      </c>
      <c r="DW126" s="845" t="s">
        <v>798</v>
      </c>
      <c r="DX126" s="845" t="s">
        <v>798</v>
      </c>
      <c r="DY126" s="845" t="s">
        <v>798</v>
      </c>
      <c r="DZ126" s="845" t="s">
        <v>798</v>
      </c>
      <c r="EA126" s="845" t="s">
        <v>798</v>
      </c>
      <c r="EB126" s="845" t="s">
        <v>798</v>
      </c>
      <c r="EC126" s="845" t="s">
        <v>798</v>
      </c>
      <c r="ED126" s="845" t="s">
        <v>798</v>
      </c>
      <c r="EE126" s="845" t="s">
        <v>798</v>
      </c>
      <c r="EF126" s="845" t="s">
        <v>798</v>
      </c>
    </row>
    <row r="127" spans="1:136" x14ac:dyDescent="0.2">
      <c r="A127" s="845">
        <v>123</v>
      </c>
      <c r="B127" s="845">
        <v>3</v>
      </c>
      <c r="C127" s="845" t="s">
        <v>798</v>
      </c>
      <c r="D127" s="845" t="s">
        <v>798</v>
      </c>
      <c r="E127" s="845" t="s">
        <v>798</v>
      </c>
      <c r="F127" s="845" t="s">
        <v>798</v>
      </c>
      <c r="G127" s="845" t="s">
        <v>798</v>
      </c>
      <c r="H127" s="845" t="s">
        <v>798</v>
      </c>
      <c r="I127" s="845" t="s">
        <v>798</v>
      </c>
      <c r="J127" s="845" t="s">
        <v>798</v>
      </c>
      <c r="K127" s="845" t="s">
        <v>798</v>
      </c>
      <c r="L127" s="845" t="s">
        <v>798</v>
      </c>
      <c r="M127" s="845" t="s">
        <v>798</v>
      </c>
      <c r="N127" s="845" t="s">
        <v>798</v>
      </c>
      <c r="O127" s="845" t="s">
        <v>798</v>
      </c>
      <c r="P127" s="845" t="s">
        <v>798</v>
      </c>
      <c r="Q127" s="845" t="s">
        <v>798</v>
      </c>
      <c r="R127" s="845" t="s">
        <v>798</v>
      </c>
      <c r="S127" s="845" t="s">
        <v>798</v>
      </c>
      <c r="T127" s="845" t="s">
        <v>798</v>
      </c>
      <c r="U127" s="845" t="s">
        <v>798</v>
      </c>
      <c r="V127" s="845" t="s">
        <v>798</v>
      </c>
      <c r="W127" s="845" t="s">
        <v>798</v>
      </c>
      <c r="X127" s="845" t="s">
        <v>798</v>
      </c>
      <c r="Y127" s="845" t="s">
        <v>798</v>
      </c>
      <c r="Z127" s="845" t="s">
        <v>798</v>
      </c>
      <c r="AA127" s="845" t="s">
        <v>798</v>
      </c>
      <c r="AB127" s="845" t="s">
        <v>798</v>
      </c>
      <c r="AC127" s="845" t="s">
        <v>798</v>
      </c>
      <c r="AD127" s="845" t="s">
        <v>798</v>
      </c>
      <c r="AE127" s="845" t="s">
        <v>798</v>
      </c>
      <c r="AF127" s="845" t="s">
        <v>798</v>
      </c>
      <c r="AG127" s="845" t="s">
        <v>798</v>
      </c>
      <c r="AH127" s="845" t="s">
        <v>798</v>
      </c>
      <c r="AI127" s="845" t="s">
        <v>798</v>
      </c>
      <c r="AJ127" s="845" t="s">
        <v>798</v>
      </c>
      <c r="AK127" s="845" t="s">
        <v>798</v>
      </c>
      <c r="AL127" s="845" t="s">
        <v>798</v>
      </c>
      <c r="AM127" s="845" t="s">
        <v>798</v>
      </c>
      <c r="AN127" s="845" t="s">
        <v>798</v>
      </c>
      <c r="AO127" s="845" t="s">
        <v>798</v>
      </c>
      <c r="AP127" s="845" t="s">
        <v>798</v>
      </c>
      <c r="AQ127" s="845" t="s">
        <v>798</v>
      </c>
      <c r="AR127" s="845" t="s">
        <v>798</v>
      </c>
      <c r="AS127" s="845" t="s">
        <v>798</v>
      </c>
      <c r="AT127" s="845" t="s">
        <v>798</v>
      </c>
      <c r="AU127" s="845" t="s">
        <v>798</v>
      </c>
      <c r="AV127" s="845" t="s">
        <v>798</v>
      </c>
      <c r="AW127" s="845" t="s">
        <v>798</v>
      </c>
      <c r="AX127" s="845" t="s">
        <v>798</v>
      </c>
      <c r="AY127" s="845" t="s">
        <v>798</v>
      </c>
      <c r="AZ127" s="845" t="s">
        <v>798</v>
      </c>
      <c r="BA127" s="845" t="s">
        <v>798</v>
      </c>
      <c r="BB127" s="845" t="s">
        <v>798</v>
      </c>
      <c r="BC127" s="845" t="s">
        <v>798</v>
      </c>
      <c r="BD127" s="845" t="s">
        <v>798</v>
      </c>
      <c r="BE127" s="845" t="s">
        <v>798</v>
      </c>
      <c r="BF127" s="845" t="s">
        <v>798</v>
      </c>
      <c r="BG127" s="845" t="s">
        <v>798</v>
      </c>
      <c r="BH127" s="845" t="s">
        <v>798</v>
      </c>
      <c r="BI127" s="845" t="s">
        <v>798</v>
      </c>
      <c r="BJ127" s="845" t="s">
        <v>798</v>
      </c>
      <c r="BK127" s="845" t="s">
        <v>798</v>
      </c>
      <c r="BL127" s="845" t="s">
        <v>798</v>
      </c>
      <c r="BM127" s="845" t="s">
        <v>798</v>
      </c>
      <c r="BN127" s="845" t="s">
        <v>798</v>
      </c>
      <c r="BO127" s="845" t="s">
        <v>798</v>
      </c>
      <c r="BP127" s="845" t="s">
        <v>798</v>
      </c>
      <c r="BQ127" s="845" t="s">
        <v>798</v>
      </c>
      <c r="BR127" s="845" t="s">
        <v>798</v>
      </c>
      <c r="BS127" s="845" t="s">
        <v>798</v>
      </c>
      <c r="BT127" s="845" t="s">
        <v>798</v>
      </c>
      <c r="BU127" s="845" t="s">
        <v>798</v>
      </c>
      <c r="BV127" s="845" t="s">
        <v>798</v>
      </c>
      <c r="BW127" s="845" t="s">
        <v>798</v>
      </c>
      <c r="BX127" s="845" t="s">
        <v>798</v>
      </c>
      <c r="BY127" s="845" t="s">
        <v>798</v>
      </c>
      <c r="BZ127" s="845" t="s">
        <v>798</v>
      </c>
      <c r="CA127" s="845" t="s">
        <v>798</v>
      </c>
      <c r="CB127" s="845" t="s">
        <v>798</v>
      </c>
      <c r="CC127" s="845" t="s">
        <v>798</v>
      </c>
      <c r="CD127" s="845" t="s">
        <v>798</v>
      </c>
      <c r="CE127" s="845" t="s">
        <v>798</v>
      </c>
      <c r="CF127" s="845" t="s">
        <v>798</v>
      </c>
      <c r="CG127" s="845" t="s">
        <v>798</v>
      </c>
      <c r="CH127" s="845" t="s">
        <v>798</v>
      </c>
      <c r="CI127" s="845" t="s">
        <v>798</v>
      </c>
      <c r="CJ127" s="845" t="s">
        <v>798</v>
      </c>
      <c r="CK127" s="845" t="s">
        <v>798</v>
      </c>
      <c r="CL127" s="845" t="s">
        <v>798</v>
      </c>
      <c r="CM127" s="845" t="s">
        <v>798</v>
      </c>
      <c r="CN127" s="845" t="s">
        <v>798</v>
      </c>
      <c r="CO127" s="845" t="s">
        <v>798</v>
      </c>
      <c r="CP127" s="845" t="s">
        <v>798</v>
      </c>
      <c r="CQ127" s="845" t="s">
        <v>798</v>
      </c>
      <c r="CR127" s="845" t="s">
        <v>798</v>
      </c>
      <c r="CS127" s="845" t="s">
        <v>798</v>
      </c>
      <c r="CT127" s="845" t="s">
        <v>798</v>
      </c>
      <c r="CU127" s="845" t="s">
        <v>798</v>
      </c>
      <c r="CV127" s="845" t="s">
        <v>798</v>
      </c>
      <c r="CW127" s="845" t="s">
        <v>798</v>
      </c>
      <c r="CX127" s="845" t="s">
        <v>798</v>
      </c>
      <c r="CY127" s="845" t="s">
        <v>798</v>
      </c>
      <c r="CZ127" s="845" t="s">
        <v>798</v>
      </c>
      <c r="DA127" s="845" t="s">
        <v>798</v>
      </c>
      <c r="DB127" s="845" t="s">
        <v>798</v>
      </c>
      <c r="DC127" s="845" t="s">
        <v>798</v>
      </c>
      <c r="DD127" s="845" t="s">
        <v>798</v>
      </c>
      <c r="DE127" s="845" t="s">
        <v>798</v>
      </c>
      <c r="DF127" s="845" t="s">
        <v>798</v>
      </c>
      <c r="DG127" s="845" t="s">
        <v>798</v>
      </c>
      <c r="DH127" s="845" t="s">
        <v>798</v>
      </c>
      <c r="DI127" s="845" t="s">
        <v>798</v>
      </c>
      <c r="DJ127" s="845" t="s">
        <v>798</v>
      </c>
      <c r="DK127" s="845" t="s">
        <v>798</v>
      </c>
      <c r="DL127" s="845" t="s">
        <v>798</v>
      </c>
      <c r="DM127" s="845" t="s">
        <v>798</v>
      </c>
      <c r="DN127" s="845" t="s">
        <v>798</v>
      </c>
      <c r="DO127" s="845" t="s">
        <v>798</v>
      </c>
      <c r="DP127" s="845" t="s">
        <v>798</v>
      </c>
      <c r="DQ127" s="845" t="s">
        <v>798</v>
      </c>
      <c r="DR127" s="845" t="s">
        <v>798</v>
      </c>
      <c r="DS127" s="845" t="s">
        <v>798</v>
      </c>
      <c r="DT127" s="845" t="s">
        <v>798</v>
      </c>
      <c r="DU127" s="845" t="s">
        <v>798</v>
      </c>
      <c r="DV127" s="845" t="s">
        <v>798</v>
      </c>
      <c r="DW127" s="845" t="s">
        <v>798</v>
      </c>
      <c r="DX127" s="845" t="s">
        <v>798</v>
      </c>
      <c r="DY127" s="845" t="s">
        <v>798</v>
      </c>
      <c r="DZ127" s="845" t="s">
        <v>798</v>
      </c>
      <c r="EA127" s="845" t="s">
        <v>798</v>
      </c>
      <c r="EB127" s="845" t="s">
        <v>798</v>
      </c>
      <c r="EC127" s="845" t="s">
        <v>798</v>
      </c>
      <c r="ED127" s="845" t="s">
        <v>798</v>
      </c>
      <c r="EE127" s="845" t="s">
        <v>798</v>
      </c>
      <c r="EF127" s="845" t="s">
        <v>798</v>
      </c>
    </row>
    <row r="128" spans="1:136" x14ac:dyDescent="0.2">
      <c r="A128" s="845">
        <v>124</v>
      </c>
      <c r="B128" s="845">
        <v>4</v>
      </c>
      <c r="C128" s="845" t="s">
        <v>798</v>
      </c>
      <c r="D128" s="845" t="s">
        <v>798</v>
      </c>
      <c r="E128" s="845" t="s">
        <v>798</v>
      </c>
      <c r="F128" s="845" t="s">
        <v>798</v>
      </c>
      <c r="G128" s="845" t="s">
        <v>798</v>
      </c>
      <c r="H128" s="845" t="s">
        <v>798</v>
      </c>
      <c r="I128" s="845" t="s">
        <v>798</v>
      </c>
      <c r="J128" s="845" t="s">
        <v>798</v>
      </c>
      <c r="K128" s="845" t="s">
        <v>798</v>
      </c>
      <c r="L128" s="845" t="s">
        <v>798</v>
      </c>
      <c r="M128" s="845" t="s">
        <v>798</v>
      </c>
      <c r="N128" s="845" t="s">
        <v>798</v>
      </c>
      <c r="O128" s="845" t="s">
        <v>798</v>
      </c>
      <c r="P128" s="845" t="s">
        <v>798</v>
      </c>
      <c r="Q128" s="845" t="s">
        <v>798</v>
      </c>
      <c r="R128" s="845" t="s">
        <v>798</v>
      </c>
      <c r="S128" s="845" t="s">
        <v>798</v>
      </c>
      <c r="T128" s="845" t="s">
        <v>798</v>
      </c>
      <c r="U128" s="845" t="s">
        <v>798</v>
      </c>
      <c r="V128" s="845" t="s">
        <v>798</v>
      </c>
      <c r="W128" s="845" t="s">
        <v>798</v>
      </c>
      <c r="X128" s="845" t="s">
        <v>798</v>
      </c>
      <c r="Y128" s="845" t="s">
        <v>798</v>
      </c>
      <c r="Z128" s="845" t="s">
        <v>798</v>
      </c>
      <c r="AA128" s="845" t="s">
        <v>798</v>
      </c>
      <c r="AB128" s="845" t="s">
        <v>798</v>
      </c>
      <c r="AC128" s="845" t="s">
        <v>798</v>
      </c>
      <c r="AD128" s="845" t="s">
        <v>798</v>
      </c>
      <c r="AE128" s="845" t="s">
        <v>798</v>
      </c>
      <c r="AF128" s="845" t="s">
        <v>798</v>
      </c>
      <c r="AG128" s="845" t="s">
        <v>798</v>
      </c>
      <c r="AH128" s="845" t="s">
        <v>798</v>
      </c>
      <c r="AI128" s="845" t="s">
        <v>798</v>
      </c>
      <c r="AJ128" s="845" t="s">
        <v>798</v>
      </c>
      <c r="AK128" s="845" t="s">
        <v>798</v>
      </c>
      <c r="AL128" s="845" t="s">
        <v>798</v>
      </c>
      <c r="AM128" s="845" t="s">
        <v>798</v>
      </c>
      <c r="AN128" s="845" t="s">
        <v>798</v>
      </c>
      <c r="AO128" s="845" t="s">
        <v>798</v>
      </c>
      <c r="AP128" s="845" t="s">
        <v>798</v>
      </c>
      <c r="AQ128" s="845" t="s">
        <v>798</v>
      </c>
      <c r="AR128" s="845" t="s">
        <v>798</v>
      </c>
      <c r="AS128" s="845" t="s">
        <v>798</v>
      </c>
      <c r="AT128" s="845" t="s">
        <v>798</v>
      </c>
      <c r="AU128" s="845" t="s">
        <v>798</v>
      </c>
      <c r="AV128" s="845" t="s">
        <v>798</v>
      </c>
      <c r="AW128" s="845" t="s">
        <v>798</v>
      </c>
      <c r="AX128" s="845" t="s">
        <v>798</v>
      </c>
      <c r="AY128" s="845" t="s">
        <v>798</v>
      </c>
      <c r="AZ128" s="845" t="s">
        <v>798</v>
      </c>
      <c r="BA128" s="845" t="s">
        <v>798</v>
      </c>
      <c r="BB128" s="845" t="s">
        <v>798</v>
      </c>
      <c r="BC128" s="845" t="s">
        <v>798</v>
      </c>
      <c r="BD128" s="845" t="s">
        <v>798</v>
      </c>
      <c r="BE128" s="845" t="s">
        <v>798</v>
      </c>
      <c r="BF128" s="845" t="s">
        <v>798</v>
      </c>
      <c r="BG128" s="845" t="s">
        <v>798</v>
      </c>
      <c r="BH128" s="845" t="s">
        <v>798</v>
      </c>
      <c r="BI128" s="845" t="s">
        <v>798</v>
      </c>
      <c r="BJ128" s="845" t="s">
        <v>798</v>
      </c>
      <c r="BK128" s="845" t="s">
        <v>798</v>
      </c>
      <c r="BL128" s="845" t="s">
        <v>798</v>
      </c>
      <c r="BM128" s="845" t="s">
        <v>798</v>
      </c>
      <c r="BN128" s="845" t="s">
        <v>798</v>
      </c>
      <c r="BO128" s="845" t="s">
        <v>798</v>
      </c>
      <c r="BP128" s="845" t="s">
        <v>798</v>
      </c>
      <c r="BQ128" s="845" t="s">
        <v>798</v>
      </c>
      <c r="BR128" s="845" t="s">
        <v>798</v>
      </c>
      <c r="BS128" s="845" t="s">
        <v>798</v>
      </c>
      <c r="BT128" s="845" t="s">
        <v>798</v>
      </c>
      <c r="BU128" s="845" t="s">
        <v>798</v>
      </c>
      <c r="BV128" s="845" t="s">
        <v>798</v>
      </c>
      <c r="BW128" s="845" t="s">
        <v>798</v>
      </c>
      <c r="BX128" s="845" t="s">
        <v>798</v>
      </c>
      <c r="BY128" s="845" t="s">
        <v>798</v>
      </c>
      <c r="BZ128" s="845" t="s">
        <v>798</v>
      </c>
      <c r="CA128" s="845" t="s">
        <v>798</v>
      </c>
      <c r="CB128" s="845" t="s">
        <v>798</v>
      </c>
      <c r="CC128" s="845" t="s">
        <v>798</v>
      </c>
      <c r="CD128" s="845" t="s">
        <v>798</v>
      </c>
      <c r="CE128" s="845" t="s">
        <v>798</v>
      </c>
      <c r="CF128" s="845" t="s">
        <v>798</v>
      </c>
      <c r="CG128" s="845" t="s">
        <v>798</v>
      </c>
      <c r="CH128" s="845" t="s">
        <v>798</v>
      </c>
      <c r="CI128" s="845" t="s">
        <v>798</v>
      </c>
      <c r="CJ128" s="845" t="s">
        <v>798</v>
      </c>
      <c r="CK128" s="845" t="s">
        <v>798</v>
      </c>
      <c r="CL128" s="845" t="s">
        <v>798</v>
      </c>
      <c r="CM128" s="845" t="s">
        <v>798</v>
      </c>
      <c r="CN128" s="845" t="s">
        <v>798</v>
      </c>
      <c r="CO128" s="845" t="s">
        <v>798</v>
      </c>
      <c r="CP128" s="845" t="s">
        <v>798</v>
      </c>
      <c r="CQ128" s="845" t="s">
        <v>798</v>
      </c>
      <c r="CR128" s="845" t="s">
        <v>798</v>
      </c>
      <c r="CS128" s="845" t="s">
        <v>798</v>
      </c>
      <c r="CT128" s="845" t="s">
        <v>798</v>
      </c>
      <c r="CU128" s="845" t="s">
        <v>798</v>
      </c>
      <c r="CV128" s="845" t="s">
        <v>798</v>
      </c>
      <c r="CW128" s="845" t="s">
        <v>798</v>
      </c>
      <c r="CX128" s="845" t="s">
        <v>798</v>
      </c>
      <c r="CY128" s="845" t="s">
        <v>798</v>
      </c>
      <c r="CZ128" s="845" t="s">
        <v>798</v>
      </c>
      <c r="DA128" s="845" t="s">
        <v>798</v>
      </c>
      <c r="DB128" s="845" t="s">
        <v>798</v>
      </c>
      <c r="DC128" s="845" t="s">
        <v>798</v>
      </c>
      <c r="DD128" s="845" t="s">
        <v>798</v>
      </c>
      <c r="DE128" s="845" t="s">
        <v>798</v>
      </c>
      <c r="DF128" s="845" t="s">
        <v>798</v>
      </c>
      <c r="DG128" s="845" t="s">
        <v>798</v>
      </c>
      <c r="DH128" s="845" t="s">
        <v>798</v>
      </c>
      <c r="DI128" s="845" t="s">
        <v>798</v>
      </c>
      <c r="DJ128" s="845" t="s">
        <v>798</v>
      </c>
      <c r="DK128" s="845" t="s">
        <v>798</v>
      </c>
      <c r="DL128" s="845" t="s">
        <v>798</v>
      </c>
      <c r="DM128" s="845" t="s">
        <v>798</v>
      </c>
      <c r="DN128" s="845" t="s">
        <v>798</v>
      </c>
      <c r="DO128" s="845" t="s">
        <v>798</v>
      </c>
      <c r="DP128" s="845" t="s">
        <v>798</v>
      </c>
      <c r="DQ128" s="845" t="s">
        <v>798</v>
      </c>
      <c r="DR128" s="845" t="s">
        <v>798</v>
      </c>
      <c r="DS128" s="845" t="s">
        <v>798</v>
      </c>
      <c r="DT128" s="845" t="s">
        <v>798</v>
      </c>
      <c r="DU128" s="845" t="s">
        <v>798</v>
      </c>
      <c r="DV128" s="845" t="s">
        <v>798</v>
      </c>
      <c r="DW128" s="845" t="s">
        <v>798</v>
      </c>
      <c r="DX128" s="845" t="s">
        <v>798</v>
      </c>
      <c r="DY128" s="845" t="s">
        <v>798</v>
      </c>
      <c r="DZ128" s="845" t="s">
        <v>798</v>
      </c>
      <c r="EA128" s="845" t="s">
        <v>798</v>
      </c>
      <c r="EB128" s="845" t="s">
        <v>798</v>
      </c>
      <c r="EC128" s="845" t="s">
        <v>798</v>
      </c>
      <c r="ED128" s="845" t="s">
        <v>798</v>
      </c>
      <c r="EE128" s="845" t="s">
        <v>798</v>
      </c>
      <c r="EF128" s="845" t="s">
        <v>798</v>
      </c>
    </row>
    <row r="129" spans="1:136" x14ac:dyDescent="0.2">
      <c r="A129" s="845">
        <v>125</v>
      </c>
      <c r="B129" s="845">
        <v>5</v>
      </c>
      <c r="C129" s="845" t="s">
        <v>798</v>
      </c>
      <c r="D129" s="845" t="s">
        <v>798</v>
      </c>
      <c r="E129" s="845" t="s">
        <v>798</v>
      </c>
      <c r="F129" s="845" t="s">
        <v>798</v>
      </c>
      <c r="G129" s="845" t="s">
        <v>798</v>
      </c>
      <c r="H129" s="845" t="s">
        <v>798</v>
      </c>
      <c r="I129" s="845" t="s">
        <v>798</v>
      </c>
      <c r="J129" s="845" t="s">
        <v>798</v>
      </c>
      <c r="K129" s="845" t="s">
        <v>798</v>
      </c>
      <c r="L129" s="845" t="s">
        <v>798</v>
      </c>
      <c r="M129" s="845" t="s">
        <v>798</v>
      </c>
      <c r="N129" s="845" t="s">
        <v>798</v>
      </c>
      <c r="O129" s="845" t="s">
        <v>798</v>
      </c>
      <c r="P129" s="845" t="s">
        <v>798</v>
      </c>
      <c r="Q129" s="845" t="s">
        <v>798</v>
      </c>
      <c r="R129" s="845" t="s">
        <v>798</v>
      </c>
      <c r="S129" s="845" t="s">
        <v>798</v>
      </c>
      <c r="T129" s="845" t="s">
        <v>798</v>
      </c>
      <c r="U129" s="845" t="s">
        <v>798</v>
      </c>
      <c r="V129" s="845" t="s">
        <v>798</v>
      </c>
      <c r="W129" s="845" t="s">
        <v>798</v>
      </c>
      <c r="X129" s="845" t="s">
        <v>798</v>
      </c>
      <c r="Y129" s="845" t="s">
        <v>798</v>
      </c>
      <c r="Z129" s="845" t="s">
        <v>798</v>
      </c>
      <c r="AA129" s="845" t="s">
        <v>798</v>
      </c>
      <c r="AB129" s="845" t="s">
        <v>798</v>
      </c>
      <c r="AC129" s="845" t="s">
        <v>798</v>
      </c>
      <c r="AD129" s="845" t="s">
        <v>798</v>
      </c>
      <c r="AE129" s="845" t="s">
        <v>798</v>
      </c>
      <c r="AF129" s="845" t="s">
        <v>798</v>
      </c>
      <c r="AG129" s="845" t="s">
        <v>798</v>
      </c>
      <c r="AH129" s="845" t="s">
        <v>798</v>
      </c>
      <c r="AI129" s="845" t="s">
        <v>798</v>
      </c>
      <c r="AJ129" s="845" t="s">
        <v>798</v>
      </c>
      <c r="AK129" s="845" t="s">
        <v>798</v>
      </c>
      <c r="AL129" s="845" t="s">
        <v>798</v>
      </c>
      <c r="AM129" s="845" t="s">
        <v>798</v>
      </c>
      <c r="AN129" s="845" t="s">
        <v>798</v>
      </c>
      <c r="AO129" s="845" t="s">
        <v>798</v>
      </c>
      <c r="AP129" s="845" t="s">
        <v>798</v>
      </c>
      <c r="AQ129" s="845" t="s">
        <v>798</v>
      </c>
      <c r="AR129" s="845" t="s">
        <v>798</v>
      </c>
      <c r="AS129" s="845" t="s">
        <v>798</v>
      </c>
      <c r="AT129" s="845" t="s">
        <v>798</v>
      </c>
      <c r="AU129" s="845" t="s">
        <v>798</v>
      </c>
      <c r="AV129" s="845" t="s">
        <v>798</v>
      </c>
      <c r="AW129" s="845" t="s">
        <v>798</v>
      </c>
      <c r="AX129" s="845" t="s">
        <v>798</v>
      </c>
      <c r="AY129" s="845" t="s">
        <v>798</v>
      </c>
      <c r="AZ129" s="845" t="s">
        <v>798</v>
      </c>
      <c r="BA129" s="845" t="s">
        <v>798</v>
      </c>
      <c r="BB129" s="845" t="s">
        <v>798</v>
      </c>
      <c r="BC129" s="845" t="s">
        <v>798</v>
      </c>
      <c r="BD129" s="845" t="s">
        <v>798</v>
      </c>
      <c r="BE129" s="845" t="s">
        <v>798</v>
      </c>
      <c r="BF129" s="845" t="s">
        <v>798</v>
      </c>
      <c r="BG129" s="845" t="s">
        <v>798</v>
      </c>
      <c r="BH129" s="845" t="s">
        <v>798</v>
      </c>
      <c r="BI129" s="845" t="s">
        <v>798</v>
      </c>
      <c r="BJ129" s="845" t="s">
        <v>798</v>
      </c>
      <c r="BK129" s="845" t="s">
        <v>798</v>
      </c>
      <c r="BL129" s="845" t="s">
        <v>798</v>
      </c>
      <c r="BM129" s="845" t="s">
        <v>798</v>
      </c>
      <c r="BN129" s="845" t="s">
        <v>798</v>
      </c>
      <c r="BO129" s="845" t="s">
        <v>798</v>
      </c>
      <c r="BP129" s="845" t="s">
        <v>798</v>
      </c>
      <c r="BQ129" s="845" t="s">
        <v>798</v>
      </c>
      <c r="BR129" s="845" t="s">
        <v>798</v>
      </c>
      <c r="BS129" s="845" t="s">
        <v>798</v>
      </c>
      <c r="BT129" s="845" t="s">
        <v>798</v>
      </c>
      <c r="BU129" s="845" t="s">
        <v>798</v>
      </c>
      <c r="BV129" s="845" t="s">
        <v>798</v>
      </c>
      <c r="BW129" s="845" t="s">
        <v>798</v>
      </c>
      <c r="BX129" s="845" t="s">
        <v>798</v>
      </c>
      <c r="BY129" s="845" t="s">
        <v>798</v>
      </c>
      <c r="BZ129" s="845" t="s">
        <v>798</v>
      </c>
      <c r="CA129" s="845" t="s">
        <v>798</v>
      </c>
      <c r="CB129" s="845" t="s">
        <v>798</v>
      </c>
      <c r="CC129" s="845" t="s">
        <v>798</v>
      </c>
      <c r="CD129" s="845" t="s">
        <v>798</v>
      </c>
      <c r="CE129" s="845" t="s">
        <v>798</v>
      </c>
      <c r="CF129" s="845" t="s">
        <v>798</v>
      </c>
      <c r="CG129" s="845" t="s">
        <v>798</v>
      </c>
      <c r="CH129" s="845" t="s">
        <v>798</v>
      </c>
      <c r="CI129" s="845" t="s">
        <v>798</v>
      </c>
      <c r="CJ129" s="845" t="s">
        <v>798</v>
      </c>
      <c r="CK129" s="845" t="s">
        <v>798</v>
      </c>
      <c r="CL129" s="845" t="s">
        <v>798</v>
      </c>
      <c r="CM129" s="845" t="s">
        <v>798</v>
      </c>
      <c r="CN129" s="845" t="s">
        <v>798</v>
      </c>
      <c r="CO129" s="845" t="s">
        <v>798</v>
      </c>
      <c r="CP129" s="845" t="s">
        <v>798</v>
      </c>
      <c r="CQ129" s="845" t="s">
        <v>798</v>
      </c>
      <c r="CR129" s="845" t="s">
        <v>798</v>
      </c>
      <c r="CS129" s="845" t="s">
        <v>798</v>
      </c>
      <c r="CT129" s="845" t="s">
        <v>798</v>
      </c>
      <c r="CU129" s="845" t="s">
        <v>798</v>
      </c>
      <c r="CV129" s="845" t="s">
        <v>798</v>
      </c>
      <c r="CW129" s="845" t="s">
        <v>798</v>
      </c>
      <c r="CX129" s="845" t="s">
        <v>798</v>
      </c>
      <c r="CY129" s="845" t="s">
        <v>798</v>
      </c>
      <c r="CZ129" s="845" t="s">
        <v>798</v>
      </c>
      <c r="DA129" s="845" t="s">
        <v>798</v>
      </c>
      <c r="DB129" s="845" t="s">
        <v>798</v>
      </c>
      <c r="DC129" s="845" t="s">
        <v>798</v>
      </c>
      <c r="DD129" s="845" t="s">
        <v>798</v>
      </c>
      <c r="DE129" s="845" t="s">
        <v>798</v>
      </c>
      <c r="DF129" s="845" t="s">
        <v>798</v>
      </c>
      <c r="DG129" s="845" t="s">
        <v>798</v>
      </c>
      <c r="DH129" s="845" t="s">
        <v>798</v>
      </c>
      <c r="DI129" s="845" t="s">
        <v>798</v>
      </c>
      <c r="DJ129" s="845" t="s">
        <v>798</v>
      </c>
      <c r="DK129" s="845" t="s">
        <v>798</v>
      </c>
      <c r="DL129" s="845" t="s">
        <v>798</v>
      </c>
      <c r="DM129" s="845" t="s">
        <v>798</v>
      </c>
      <c r="DN129" s="845" t="s">
        <v>798</v>
      </c>
      <c r="DO129" s="845" t="s">
        <v>798</v>
      </c>
      <c r="DP129" s="845" t="s">
        <v>798</v>
      </c>
      <c r="DQ129" s="845" t="s">
        <v>798</v>
      </c>
      <c r="DR129" s="845" t="s">
        <v>798</v>
      </c>
      <c r="DS129" s="845" t="s">
        <v>798</v>
      </c>
      <c r="DT129" s="845" t="s">
        <v>798</v>
      </c>
      <c r="DU129" s="845" t="s">
        <v>798</v>
      </c>
      <c r="DV129" s="845" t="s">
        <v>798</v>
      </c>
      <c r="DW129" s="845" t="s">
        <v>798</v>
      </c>
      <c r="DX129" s="845" t="s">
        <v>798</v>
      </c>
      <c r="DY129" s="845" t="s">
        <v>798</v>
      </c>
      <c r="DZ129" s="845" t="s">
        <v>798</v>
      </c>
      <c r="EA129" s="845" t="s">
        <v>798</v>
      </c>
      <c r="EB129" s="845" t="s">
        <v>798</v>
      </c>
      <c r="EC129" s="845" t="s">
        <v>798</v>
      </c>
      <c r="ED129" s="845" t="s">
        <v>798</v>
      </c>
      <c r="EE129" s="845" t="s">
        <v>798</v>
      </c>
      <c r="EF129" s="845" t="s">
        <v>798</v>
      </c>
    </row>
    <row r="130" spans="1:136" x14ac:dyDescent="0.2">
      <c r="A130" s="845">
        <v>126</v>
      </c>
      <c r="B130" s="845">
        <v>6</v>
      </c>
      <c r="C130" s="845" t="s">
        <v>798</v>
      </c>
      <c r="D130" s="845" t="s">
        <v>798</v>
      </c>
      <c r="E130" s="845" t="s">
        <v>798</v>
      </c>
      <c r="F130" s="845" t="s">
        <v>798</v>
      </c>
      <c r="G130" s="845" t="s">
        <v>798</v>
      </c>
      <c r="H130" s="845" t="s">
        <v>798</v>
      </c>
      <c r="I130" s="845" t="s">
        <v>798</v>
      </c>
      <c r="J130" s="845" t="s">
        <v>798</v>
      </c>
      <c r="K130" s="845" t="s">
        <v>798</v>
      </c>
      <c r="L130" s="845" t="s">
        <v>798</v>
      </c>
      <c r="M130" s="845" t="s">
        <v>798</v>
      </c>
      <c r="N130" s="845" t="s">
        <v>798</v>
      </c>
      <c r="O130" s="845" t="s">
        <v>798</v>
      </c>
      <c r="P130" s="845" t="s">
        <v>798</v>
      </c>
      <c r="Q130" s="845" t="s">
        <v>798</v>
      </c>
      <c r="R130" s="845" t="s">
        <v>798</v>
      </c>
      <c r="S130" s="845" t="s">
        <v>798</v>
      </c>
      <c r="T130" s="845" t="s">
        <v>798</v>
      </c>
      <c r="U130" s="845" t="s">
        <v>798</v>
      </c>
      <c r="V130" s="845" t="s">
        <v>798</v>
      </c>
      <c r="W130" s="845" t="s">
        <v>798</v>
      </c>
      <c r="X130" s="845" t="s">
        <v>798</v>
      </c>
      <c r="Y130" s="845" t="s">
        <v>798</v>
      </c>
      <c r="Z130" s="845" t="s">
        <v>798</v>
      </c>
      <c r="AA130" s="845" t="s">
        <v>798</v>
      </c>
      <c r="AB130" s="845" t="s">
        <v>798</v>
      </c>
      <c r="AC130" s="845" t="s">
        <v>798</v>
      </c>
      <c r="AD130" s="845" t="s">
        <v>798</v>
      </c>
      <c r="AE130" s="845" t="s">
        <v>798</v>
      </c>
      <c r="AF130" s="845" t="s">
        <v>798</v>
      </c>
      <c r="AG130" s="845" t="s">
        <v>798</v>
      </c>
      <c r="AH130" s="845" t="s">
        <v>798</v>
      </c>
      <c r="AI130" s="845" t="s">
        <v>798</v>
      </c>
      <c r="AJ130" s="845" t="s">
        <v>798</v>
      </c>
      <c r="AK130" s="845" t="s">
        <v>798</v>
      </c>
      <c r="AL130" s="845" t="s">
        <v>798</v>
      </c>
      <c r="AM130" s="845" t="s">
        <v>798</v>
      </c>
      <c r="AN130" s="845" t="s">
        <v>798</v>
      </c>
      <c r="AO130" s="845" t="s">
        <v>798</v>
      </c>
      <c r="AP130" s="845" t="s">
        <v>798</v>
      </c>
      <c r="AQ130" s="845" t="s">
        <v>798</v>
      </c>
      <c r="AR130" s="845" t="s">
        <v>798</v>
      </c>
      <c r="AS130" s="845" t="s">
        <v>798</v>
      </c>
      <c r="AT130" s="845" t="s">
        <v>798</v>
      </c>
      <c r="AU130" s="845" t="s">
        <v>798</v>
      </c>
      <c r="AV130" s="845" t="s">
        <v>798</v>
      </c>
      <c r="AW130" s="845" t="s">
        <v>798</v>
      </c>
      <c r="AX130" s="845" t="s">
        <v>798</v>
      </c>
      <c r="AY130" s="845" t="s">
        <v>798</v>
      </c>
      <c r="AZ130" s="845" t="s">
        <v>798</v>
      </c>
      <c r="BA130" s="845" t="s">
        <v>798</v>
      </c>
      <c r="BB130" s="845" t="s">
        <v>798</v>
      </c>
      <c r="BC130" s="845" t="s">
        <v>798</v>
      </c>
      <c r="BD130" s="845" t="s">
        <v>798</v>
      </c>
      <c r="BE130" s="845" t="s">
        <v>798</v>
      </c>
      <c r="BF130" s="845" t="s">
        <v>798</v>
      </c>
      <c r="BG130" s="845" t="s">
        <v>798</v>
      </c>
      <c r="BH130" s="845" t="s">
        <v>798</v>
      </c>
      <c r="BI130" s="845" t="s">
        <v>798</v>
      </c>
      <c r="BJ130" s="845" t="s">
        <v>798</v>
      </c>
      <c r="BK130" s="845" t="s">
        <v>798</v>
      </c>
      <c r="BL130" s="845" t="s">
        <v>798</v>
      </c>
      <c r="BM130" s="845" t="s">
        <v>798</v>
      </c>
      <c r="BN130" s="845" t="s">
        <v>798</v>
      </c>
      <c r="BO130" s="845" t="s">
        <v>798</v>
      </c>
      <c r="BP130" s="845" t="s">
        <v>798</v>
      </c>
      <c r="BQ130" s="845" t="s">
        <v>798</v>
      </c>
      <c r="BR130" s="845" t="s">
        <v>798</v>
      </c>
      <c r="BS130" s="845" t="s">
        <v>798</v>
      </c>
      <c r="BT130" s="845" t="s">
        <v>798</v>
      </c>
      <c r="BU130" s="845" t="s">
        <v>798</v>
      </c>
      <c r="BV130" s="845" t="s">
        <v>798</v>
      </c>
      <c r="BW130" s="845" t="s">
        <v>798</v>
      </c>
      <c r="BX130" s="845" t="s">
        <v>798</v>
      </c>
      <c r="BY130" s="845" t="s">
        <v>798</v>
      </c>
      <c r="BZ130" s="845" t="s">
        <v>798</v>
      </c>
      <c r="CA130" s="845" t="s">
        <v>798</v>
      </c>
      <c r="CB130" s="845" t="s">
        <v>798</v>
      </c>
      <c r="CC130" s="845" t="s">
        <v>798</v>
      </c>
      <c r="CD130" s="845" t="s">
        <v>798</v>
      </c>
      <c r="CE130" s="845" t="s">
        <v>798</v>
      </c>
      <c r="CF130" s="845" t="s">
        <v>798</v>
      </c>
      <c r="CG130" s="845" t="s">
        <v>798</v>
      </c>
      <c r="CH130" s="845" t="s">
        <v>798</v>
      </c>
      <c r="CI130" s="845" t="s">
        <v>798</v>
      </c>
      <c r="CJ130" s="845" t="s">
        <v>798</v>
      </c>
      <c r="CK130" s="845" t="s">
        <v>798</v>
      </c>
      <c r="CL130" s="845" t="s">
        <v>798</v>
      </c>
      <c r="CM130" s="845" t="s">
        <v>798</v>
      </c>
      <c r="CN130" s="845" t="s">
        <v>798</v>
      </c>
      <c r="CO130" s="845" t="s">
        <v>798</v>
      </c>
      <c r="CP130" s="845" t="s">
        <v>798</v>
      </c>
      <c r="CQ130" s="845" t="s">
        <v>798</v>
      </c>
      <c r="CR130" s="845" t="s">
        <v>798</v>
      </c>
      <c r="CS130" s="845" t="s">
        <v>798</v>
      </c>
      <c r="CT130" s="845" t="s">
        <v>798</v>
      </c>
      <c r="CU130" s="845" t="s">
        <v>798</v>
      </c>
      <c r="CV130" s="845" t="s">
        <v>798</v>
      </c>
      <c r="CW130" s="845" t="s">
        <v>798</v>
      </c>
      <c r="CX130" s="845" t="s">
        <v>798</v>
      </c>
      <c r="CY130" s="845" t="s">
        <v>798</v>
      </c>
      <c r="CZ130" s="845" t="s">
        <v>798</v>
      </c>
      <c r="DA130" s="845" t="s">
        <v>798</v>
      </c>
      <c r="DB130" s="845" t="s">
        <v>798</v>
      </c>
      <c r="DC130" s="845" t="s">
        <v>798</v>
      </c>
      <c r="DD130" s="845" t="s">
        <v>798</v>
      </c>
      <c r="DE130" s="845" t="s">
        <v>798</v>
      </c>
      <c r="DF130" s="845" t="s">
        <v>798</v>
      </c>
      <c r="DG130" s="845" t="s">
        <v>798</v>
      </c>
      <c r="DH130" s="845" t="s">
        <v>798</v>
      </c>
      <c r="DI130" s="845" t="s">
        <v>798</v>
      </c>
      <c r="DJ130" s="845" t="s">
        <v>798</v>
      </c>
      <c r="DK130" s="845" t="s">
        <v>798</v>
      </c>
      <c r="DL130" s="845" t="s">
        <v>798</v>
      </c>
      <c r="DM130" s="845" t="s">
        <v>798</v>
      </c>
      <c r="DN130" s="845" t="s">
        <v>798</v>
      </c>
      <c r="DO130" s="845" t="s">
        <v>798</v>
      </c>
      <c r="DP130" s="845" t="s">
        <v>798</v>
      </c>
      <c r="DQ130" s="845" t="s">
        <v>798</v>
      </c>
      <c r="DR130" s="845" t="s">
        <v>798</v>
      </c>
      <c r="DS130" s="845" t="s">
        <v>798</v>
      </c>
      <c r="DT130" s="845" t="s">
        <v>798</v>
      </c>
      <c r="DU130" s="845" t="s">
        <v>798</v>
      </c>
      <c r="DV130" s="845" t="s">
        <v>798</v>
      </c>
      <c r="DW130" s="845" t="s">
        <v>798</v>
      </c>
      <c r="DX130" s="845" t="s">
        <v>798</v>
      </c>
      <c r="DY130" s="845" t="s">
        <v>798</v>
      </c>
      <c r="DZ130" s="845" t="s">
        <v>798</v>
      </c>
      <c r="EA130" s="845" t="s">
        <v>798</v>
      </c>
      <c r="EB130" s="845" t="s">
        <v>798</v>
      </c>
      <c r="EC130" s="845" t="s">
        <v>798</v>
      </c>
      <c r="ED130" s="845" t="s">
        <v>798</v>
      </c>
      <c r="EE130" s="845" t="s">
        <v>798</v>
      </c>
      <c r="EF130" s="845" t="s">
        <v>798</v>
      </c>
    </row>
    <row r="131" spans="1:136" x14ac:dyDescent="0.2">
      <c r="A131" s="845">
        <v>127</v>
      </c>
      <c r="B131" s="845">
        <v>7</v>
      </c>
      <c r="C131" s="845" t="s">
        <v>798</v>
      </c>
      <c r="D131" s="845" t="s">
        <v>798</v>
      </c>
      <c r="E131" s="845" t="s">
        <v>798</v>
      </c>
      <c r="F131" s="845" t="s">
        <v>798</v>
      </c>
      <c r="G131" s="845" t="s">
        <v>798</v>
      </c>
      <c r="H131" s="845" t="s">
        <v>798</v>
      </c>
      <c r="I131" s="845" t="s">
        <v>798</v>
      </c>
      <c r="J131" s="845" t="s">
        <v>798</v>
      </c>
      <c r="K131" s="845" t="s">
        <v>798</v>
      </c>
      <c r="L131" s="845" t="s">
        <v>798</v>
      </c>
      <c r="M131" s="845" t="s">
        <v>798</v>
      </c>
      <c r="N131" s="845" t="s">
        <v>798</v>
      </c>
      <c r="O131" s="845" t="s">
        <v>798</v>
      </c>
      <c r="P131" s="845" t="s">
        <v>798</v>
      </c>
      <c r="Q131" s="845" t="s">
        <v>798</v>
      </c>
      <c r="R131" s="845" t="s">
        <v>798</v>
      </c>
      <c r="S131" s="845" t="s">
        <v>798</v>
      </c>
      <c r="T131" s="845" t="s">
        <v>798</v>
      </c>
      <c r="U131" s="845" t="s">
        <v>798</v>
      </c>
      <c r="V131" s="845" t="s">
        <v>798</v>
      </c>
      <c r="W131" s="845" t="s">
        <v>798</v>
      </c>
      <c r="X131" s="845" t="s">
        <v>798</v>
      </c>
      <c r="Y131" s="845" t="s">
        <v>798</v>
      </c>
      <c r="Z131" s="845" t="s">
        <v>798</v>
      </c>
      <c r="AA131" s="845" t="s">
        <v>798</v>
      </c>
      <c r="AB131" s="845" t="s">
        <v>798</v>
      </c>
      <c r="AC131" s="845" t="s">
        <v>798</v>
      </c>
      <c r="AD131" s="845" t="s">
        <v>798</v>
      </c>
      <c r="AE131" s="845" t="s">
        <v>798</v>
      </c>
      <c r="AF131" s="845" t="s">
        <v>798</v>
      </c>
      <c r="AG131" s="845" t="s">
        <v>798</v>
      </c>
      <c r="AH131" s="845" t="s">
        <v>798</v>
      </c>
      <c r="AI131" s="845" t="s">
        <v>798</v>
      </c>
      <c r="AJ131" s="845" t="s">
        <v>798</v>
      </c>
      <c r="AK131" s="845" t="s">
        <v>798</v>
      </c>
      <c r="AL131" s="845" t="s">
        <v>798</v>
      </c>
      <c r="AM131" s="845" t="s">
        <v>798</v>
      </c>
      <c r="AN131" s="845" t="s">
        <v>798</v>
      </c>
      <c r="AO131" s="845" t="s">
        <v>798</v>
      </c>
      <c r="AP131" s="845" t="s">
        <v>798</v>
      </c>
      <c r="AQ131" s="845" t="s">
        <v>798</v>
      </c>
      <c r="AR131" s="845" t="s">
        <v>798</v>
      </c>
      <c r="AS131" s="845" t="s">
        <v>798</v>
      </c>
      <c r="AT131" s="845" t="s">
        <v>798</v>
      </c>
      <c r="AU131" s="845" t="s">
        <v>798</v>
      </c>
      <c r="AV131" s="845" t="s">
        <v>798</v>
      </c>
      <c r="AW131" s="845" t="s">
        <v>798</v>
      </c>
      <c r="AX131" s="845" t="s">
        <v>798</v>
      </c>
      <c r="AY131" s="845" t="s">
        <v>798</v>
      </c>
      <c r="AZ131" s="845" t="s">
        <v>798</v>
      </c>
      <c r="BA131" s="845" t="s">
        <v>798</v>
      </c>
      <c r="BB131" s="845" t="s">
        <v>798</v>
      </c>
      <c r="BC131" s="845" t="s">
        <v>798</v>
      </c>
      <c r="BD131" s="845" t="s">
        <v>798</v>
      </c>
      <c r="BE131" s="845" t="s">
        <v>798</v>
      </c>
      <c r="BF131" s="845" t="s">
        <v>798</v>
      </c>
      <c r="BG131" s="845" t="s">
        <v>798</v>
      </c>
      <c r="BH131" s="845" t="s">
        <v>798</v>
      </c>
      <c r="BI131" s="845" t="s">
        <v>798</v>
      </c>
      <c r="BJ131" s="845" t="s">
        <v>798</v>
      </c>
      <c r="BK131" s="845" t="s">
        <v>798</v>
      </c>
      <c r="BL131" s="845" t="s">
        <v>798</v>
      </c>
      <c r="BM131" s="845" t="s">
        <v>798</v>
      </c>
      <c r="BN131" s="845" t="s">
        <v>798</v>
      </c>
      <c r="BO131" s="845" t="s">
        <v>798</v>
      </c>
      <c r="BP131" s="845" t="s">
        <v>798</v>
      </c>
      <c r="BQ131" s="845" t="s">
        <v>798</v>
      </c>
      <c r="BR131" s="845" t="s">
        <v>798</v>
      </c>
      <c r="BS131" s="845" t="s">
        <v>798</v>
      </c>
      <c r="BT131" s="845" t="s">
        <v>798</v>
      </c>
      <c r="BU131" s="845" t="s">
        <v>798</v>
      </c>
      <c r="BV131" s="845" t="s">
        <v>798</v>
      </c>
      <c r="BW131" s="845" t="s">
        <v>798</v>
      </c>
      <c r="BX131" s="845" t="s">
        <v>798</v>
      </c>
      <c r="BY131" s="845" t="s">
        <v>798</v>
      </c>
      <c r="BZ131" s="845" t="s">
        <v>798</v>
      </c>
      <c r="CA131" s="845" t="s">
        <v>798</v>
      </c>
      <c r="CB131" s="845" t="s">
        <v>798</v>
      </c>
      <c r="CC131" s="845" t="s">
        <v>798</v>
      </c>
      <c r="CD131" s="845" t="s">
        <v>798</v>
      </c>
      <c r="CE131" s="845" t="s">
        <v>798</v>
      </c>
      <c r="CF131" s="845" t="s">
        <v>798</v>
      </c>
      <c r="CG131" s="845" t="s">
        <v>798</v>
      </c>
      <c r="CH131" s="845" t="s">
        <v>798</v>
      </c>
      <c r="CI131" s="845" t="s">
        <v>798</v>
      </c>
      <c r="CJ131" s="845" t="s">
        <v>798</v>
      </c>
      <c r="CK131" s="845" t="s">
        <v>798</v>
      </c>
      <c r="CL131" s="845" t="s">
        <v>798</v>
      </c>
      <c r="CM131" s="845" t="s">
        <v>798</v>
      </c>
      <c r="CN131" s="845" t="s">
        <v>798</v>
      </c>
      <c r="CO131" s="845" t="s">
        <v>798</v>
      </c>
      <c r="CP131" s="845" t="s">
        <v>798</v>
      </c>
      <c r="CQ131" s="845" t="s">
        <v>798</v>
      </c>
      <c r="CR131" s="845" t="s">
        <v>798</v>
      </c>
      <c r="CS131" s="845" t="s">
        <v>798</v>
      </c>
      <c r="CT131" s="845" t="s">
        <v>798</v>
      </c>
      <c r="CU131" s="845" t="s">
        <v>798</v>
      </c>
      <c r="CV131" s="845" t="s">
        <v>798</v>
      </c>
      <c r="CW131" s="845" t="s">
        <v>798</v>
      </c>
      <c r="CX131" s="845" t="s">
        <v>798</v>
      </c>
      <c r="CY131" s="845" t="s">
        <v>798</v>
      </c>
      <c r="CZ131" s="845" t="s">
        <v>798</v>
      </c>
      <c r="DA131" s="845" t="s">
        <v>798</v>
      </c>
      <c r="DB131" s="845" t="s">
        <v>798</v>
      </c>
      <c r="DC131" s="845" t="s">
        <v>798</v>
      </c>
      <c r="DD131" s="845" t="s">
        <v>798</v>
      </c>
      <c r="DE131" s="845" t="s">
        <v>798</v>
      </c>
      <c r="DF131" s="845" t="s">
        <v>798</v>
      </c>
      <c r="DG131" s="845" t="s">
        <v>798</v>
      </c>
      <c r="DH131" s="845" t="s">
        <v>798</v>
      </c>
      <c r="DI131" s="845" t="s">
        <v>798</v>
      </c>
      <c r="DJ131" s="845" t="s">
        <v>798</v>
      </c>
      <c r="DK131" s="845" t="s">
        <v>798</v>
      </c>
      <c r="DL131" s="845" t="s">
        <v>798</v>
      </c>
      <c r="DM131" s="845" t="s">
        <v>798</v>
      </c>
      <c r="DN131" s="845" t="s">
        <v>798</v>
      </c>
      <c r="DO131" s="845" t="s">
        <v>798</v>
      </c>
      <c r="DP131" s="845" t="s">
        <v>798</v>
      </c>
      <c r="DQ131" s="845" t="s">
        <v>798</v>
      </c>
      <c r="DR131" s="845" t="s">
        <v>798</v>
      </c>
      <c r="DS131" s="845" t="s">
        <v>798</v>
      </c>
      <c r="DT131" s="845" t="s">
        <v>798</v>
      </c>
      <c r="DU131" s="845" t="s">
        <v>798</v>
      </c>
      <c r="DV131" s="845" t="s">
        <v>798</v>
      </c>
      <c r="DW131" s="845" t="s">
        <v>798</v>
      </c>
      <c r="DX131" s="845" t="s">
        <v>798</v>
      </c>
      <c r="DY131" s="845" t="s">
        <v>798</v>
      </c>
      <c r="DZ131" s="845" t="s">
        <v>798</v>
      </c>
      <c r="EA131" s="845" t="s">
        <v>798</v>
      </c>
      <c r="EB131" s="845" t="s">
        <v>798</v>
      </c>
      <c r="EC131" s="845" t="s">
        <v>798</v>
      </c>
      <c r="ED131" s="845" t="s">
        <v>798</v>
      </c>
      <c r="EE131" s="845" t="s">
        <v>798</v>
      </c>
      <c r="EF131" s="845" t="s">
        <v>798</v>
      </c>
    </row>
    <row r="132" spans="1:136" x14ac:dyDescent="0.2">
      <c r="A132" s="845">
        <v>128</v>
      </c>
      <c r="B132" s="845">
        <v>8</v>
      </c>
      <c r="C132" s="845" t="s">
        <v>798</v>
      </c>
      <c r="D132" s="845" t="s">
        <v>798</v>
      </c>
      <c r="E132" s="845" t="s">
        <v>798</v>
      </c>
      <c r="F132" s="845" t="s">
        <v>798</v>
      </c>
      <c r="G132" s="845" t="s">
        <v>798</v>
      </c>
      <c r="H132" s="845" t="s">
        <v>798</v>
      </c>
      <c r="I132" s="845" t="s">
        <v>798</v>
      </c>
      <c r="J132" s="845" t="s">
        <v>798</v>
      </c>
      <c r="K132" s="845" t="s">
        <v>798</v>
      </c>
      <c r="L132" s="845" t="s">
        <v>798</v>
      </c>
      <c r="M132" s="845" t="s">
        <v>798</v>
      </c>
      <c r="N132" s="845" t="s">
        <v>798</v>
      </c>
      <c r="O132" s="845" t="s">
        <v>798</v>
      </c>
      <c r="P132" s="845" t="s">
        <v>798</v>
      </c>
      <c r="Q132" s="845" t="s">
        <v>798</v>
      </c>
      <c r="R132" s="845" t="s">
        <v>798</v>
      </c>
      <c r="S132" s="845" t="s">
        <v>798</v>
      </c>
      <c r="T132" s="845" t="s">
        <v>798</v>
      </c>
      <c r="U132" s="845" t="s">
        <v>798</v>
      </c>
      <c r="V132" s="845" t="s">
        <v>798</v>
      </c>
      <c r="W132" s="845" t="s">
        <v>798</v>
      </c>
      <c r="X132" s="845" t="s">
        <v>798</v>
      </c>
      <c r="Y132" s="845" t="s">
        <v>798</v>
      </c>
      <c r="Z132" s="845" t="s">
        <v>798</v>
      </c>
      <c r="AA132" s="845" t="s">
        <v>798</v>
      </c>
      <c r="AB132" s="845" t="s">
        <v>798</v>
      </c>
      <c r="AC132" s="845" t="s">
        <v>798</v>
      </c>
      <c r="AD132" s="845" t="s">
        <v>798</v>
      </c>
      <c r="AE132" s="845" t="s">
        <v>798</v>
      </c>
      <c r="AF132" s="845" t="s">
        <v>798</v>
      </c>
      <c r="AG132" s="845" t="s">
        <v>798</v>
      </c>
      <c r="AH132" s="845" t="s">
        <v>798</v>
      </c>
      <c r="AI132" s="845" t="s">
        <v>798</v>
      </c>
      <c r="AJ132" s="845" t="s">
        <v>798</v>
      </c>
      <c r="AK132" s="845" t="s">
        <v>798</v>
      </c>
      <c r="AL132" s="845" t="s">
        <v>798</v>
      </c>
      <c r="AM132" s="845" t="s">
        <v>798</v>
      </c>
      <c r="AN132" s="845" t="s">
        <v>798</v>
      </c>
      <c r="AO132" s="845" t="s">
        <v>798</v>
      </c>
      <c r="AP132" s="845" t="s">
        <v>798</v>
      </c>
      <c r="AQ132" s="845" t="s">
        <v>798</v>
      </c>
      <c r="AR132" s="845" t="s">
        <v>798</v>
      </c>
      <c r="AS132" s="845" t="s">
        <v>798</v>
      </c>
      <c r="AT132" s="845" t="s">
        <v>798</v>
      </c>
      <c r="AU132" s="845" t="s">
        <v>798</v>
      </c>
      <c r="AV132" s="845" t="s">
        <v>798</v>
      </c>
      <c r="AW132" s="845" t="s">
        <v>798</v>
      </c>
      <c r="AX132" s="845" t="s">
        <v>798</v>
      </c>
      <c r="AY132" s="845" t="s">
        <v>798</v>
      </c>
      <c r="AZ132" s="845" t="s">
        <v>798</v>
      </c>
      <c r="BA132" s="845" t="s">
        <v>798</v>
      </c>
      <c r="BB132" s="845" t="s">
        <v>798</v>
      </c>
      <c r="BC132" s="845" t="s">
        <v>798</v>
      </c>
      <c r="BD132" s="845" t="s">
        <v>798</v>
      </c>
      <c r="BE132" s="845" t="s">
        <v>798</v>
      </c>
      <c r="BF132" s="845" t="s">
        <v>798</v>
      </c>
      <c r="BG132" s="845" t="s">
        <v>798</v>
      </c>
      <c r="BH132" s="845" t="s">
        <v>798</v>
      </c>
      <c r="BI132" s="845" t="s">
        <v>798</v>
      </c>
      <c r="BJ132" s="845" t="s">
        <v>798</v>
      </c>
      <c r="BK132" s="845" t="s">
        <v>798</v>
      </c>
      <c r="BL132" s="845" t="s">
        <v>798</v>
      </c>
      <c r="BM132" s="845" t="s">
        <v>798</v>
      </c>
      <c r="BN132" s="845" t="s">
        <v>798</v>
      </c>
      <c r="BO132" s="845" t="s">
        <v>798</v>
      </c>
      <c r="BP132" s="845" t="s">
        <v>798</v>
      </c>
      <c r="BQ132" s="845" t="s">
        <v>798</v>
      </c>
      <c r="BR132" s="845" t="s">
        <v>798</v>
      </c>
      <c r="BS132" s="845" t="s">
        <v>798</v>
      </c>
      <c r="BT132" s="845" t="s">
        <v>798</v>
      </c>
      <c r="BU132" s="845" t="s">
        <v>798</v>
      </c>
      <c r="BV132" s="845" t="s">
        <v>798</v>
      </c>
      <c r="BW132" s="845" t="s">
        <v>798</v>
      </c>
      <c r="BX132" s="845" t="s">
        <v>798</v>
      </c>
      <c r="BY132" s="845" t="s">
        <v>798</v>
      </c>
      <c r="BZ132" s="845" t="s">
        <v>798</v>
      </c>
      <c r="CA132" s="845" t="s">
        <v>798</v>
      </c>
      <c r="CB132" s="845" t="s">
        <v>798</v>
      </c>
      <c r="CC132" s="845" t="s">
        <v>798</v>
      </c>
      <c r="CD132" s="845" t="s">
        <v>798</v>
      </c>
      <c r="CE132" s="845" t="s">
        <v>798</v>
      </c>
      <c r="CF132" s="845" t="s">
        <v>798</v>
      </c>
      <c r="CG132" s="845" t="s">
        <v>798</v>
      </c>
      <c r="CH132" s="845" t="s">
        <v>798</v>
      </c>
      <c r="CI132" s="845" t="s">
        <v>798</v>
      </c>
      <c r="CJ132" s="845" t="s">
        <v>798</v>
      </c>
      <c r="CK132" s="845" t="s">
        <v>798</v>
      </c>
      <c r="CL132" s="845" t="s">
        <v>798</v>
      </c>
      <c r="CM132" s="845" t="s">
        <v>798</v>
      </c>
      <c r="CN132" s="845" t="s">
        <v>798</v>
      </c>
      <c r="CO132" s="845" t="s">
        <v>798</v>
      </c>
      <c r="CP132" s="845" t="s">
        <v>798</v>
      </c>
      <c r="CQ132" s="845" t="s">
        <v>798</v>
      </c>
      <c r="CR132" s="845" t="s">
        <v>798</v>
      </c>
      <c r="CS132" s="845" t="s">
        <v>798</v>
      </c>
      <c r="CT132" s="845" t="s">
        <v>798</v>
      </c>
      <c r="CU132" s="845" t="s">
        <v>798</v>
      </c>
      <c r="CV132" s="845" t="s">
        <v>798</v>
      </c>
      <c r="CW132" s="845" t="s">
        <v>798</v>
      </c>
      <c r="CX132" s="845" t="s">
        <v>798</v>
      </c>
      <c r="CY132" s="845" t="s">
        <v>798</v>
      </c>
      <c r="CZ132" s="845" t="s">
        <v>798</v>
      </c>
      <c r="DA132" s="845" t="s">
        <v>798</v>
      </c>
      <c r="DB132" s="845" t="s">
        <v>798</v>
      </c>
      <c r="DC132" s="845" t="s">
        <v>798</v>
      </c>
      <c r="DD132" s="845" t="s">
        <v>798</v>
      </c>
      <c r="DE132" s="845" t="s">
        <v>798</v>
      </c>
      <c r="DF132" s="845" t="s">
        <v>798</v>
      </c>
      <c r="DG132" s="845" t="s">
        <v>798</v>
      </c>
      <c r="DH132" s="845" t="s">
        <v>798</v>
      </c>
      <c r="DI132" s="845" t="s">
        <v>798</v>
      </c>
      <c r="DJ132" s="845" t="s">
        <v>798</v>
      </c>
      <c r="DK132" s="845" t="s">
        <v>798</v>
      </c>
      <c r="DL132" s="845" t="s">
        <v>798</v>
      </c>
      <c r="DM132" s="845" t="s">
        <v>798</v>
      </c>
      <c r="DN132" s="845" t="s">
        <v>798</v>
      </c>
      <c r="DO132" s="845" t="s">
        <v>798</v>
      </c>
      <c r="DP132" s="845" t="s">
        <v>798</v>
      </c>
      <c r="DQ132" s="845" t="s">
        <v>798</v>
      </c>
      <c r="DR132" s="845" t="s">
        <v>798</v>
      </c>
      <c r="DS132" s="845" t="s">
        <v>798</v>
      </c>
      <c r="DT132" s="845" t="s">
        <v>798</v>
      </c>
      <c r="DU132" s="845" t="s">
        <v>798</v>
      </c>
      <c r="DV132" s="845" t="s">
        <v>798</v>
      </c>
      <c r="DW132" s="845" t="s">
        <v>798</v>
      </c>
      <c r="DX132" s="845" t="s">
        <v>798</v>
      </c>
      <c r="DY132" s="845" t="s">
        <v>798</v>
      </c>
      <c r="DZ132" s="845" t="s">
        <v>798</v>
      </c>
      <c r="EA132" s="845" t="s">
        <v>798</v>
      </c>
      <c r="EB132" s="845" t="s">
        <v>798</v>
      </c>
      <c r="EC132" s="845" t="s">
        <v>798</v>
      </c>
      <c r="ED132" s="845" t="s">
        <v>798</v>
      </c>
      <c r="EE132" s="845" t="s">
        <v>798</v>
      </c>
      <c r="EF132" s="845" t="s">
        <v>798</v>
      </c>
    </row>
    <row r="133" spans="1:136" x14ac:dyDescent="0.2">
      <c r="A133" s="845">
        <v>129</v>
      </c>
      <c r="B133" s="845">
        <v>9</v>
      </c>
      <c r="C133" s="845" t="s">
        <v>798</v>
      </c>
      <c r="D133" s="845" t="s">
        <v>798</v>
      </c>
      <c r="E133" s="845" t="s">
        <v>798</v>
      </c>
      <c r="F133" s="845" t="s">
        <v>798</v>
      </c>
      <c r="G133" s="845" t="s">
        <v>798</v>
      </c>
      <c r="H133" s="845" t="s">
        <v>798</v>
      </c>
      <c r="I133" s="845" t="s">
        <v>798</v>
      </c>
      <c r="J133" s="845" t="s">
        <v>798</v>
      </c>
      <c r="K133" s="845" t="s">
        <v>798</v>
      </c>
      <c r="L133" s="845" t="s">
        <v>798</v>
      </c>
      <c r="M133" s="845" t="s">
        <v>798</v>
      </c>
      <c r="N133" s="845" t="s">
        <v>798</v>
      </c>
      <c r="O133" s="845" t="s">
        <v>798</v>
      </c>
      <c r="P133" s="845" t="s">
        <v>798</v>
      </c>
      <c r="Q133" s="845" t="s">
        <v>798</v>
      </c>
      <c r="R133" s="845" t="s">
        <v>798</v>
      </c>
      <c r="S133" s="845" t="s">
        <v>798</v>
      </c>
      <c r="T133" s="845" t="s">
        <v>798</v>
      </c>
      <c r="U133" s="845" t="s">
        <v>798</v>
      </c>
      <c r="V133" s="845" t="s">
        <v>798</v>
      </c>
      <c r="W133" s="845" t="s">
        <v>798</v>
      </c>
      <c r="X133" s="845" t="s">
        <v>798</v>
      </c>
      <c r="Y133" s="845" t="s">
        <v>798</v>
      </c>
      <c r="Z133" s="845" t="s">
        <v>798</v>
      </c>
      <c r="AA133" s="845" t="s">
        <v>798</v>
      </c>
      <c r="AB133" s="845" t="s">
        <v>798</v>
      </c>
      <c r="AC133" s="845" t="s">
        <v>798</v>
      </c>
      <c r="AD133" s="845" t="s">
        <v>798</v>
      </c>
      <c r="AE133" s="845" t="s">
        <v>798</v>
      </c>
      <c r="AF133" s="845" t="s">
        <v>798</v>
      </c>
      <c r="AG133" s="845" t="s">
        <v>798</v>
      </c>
      <c r="AH133" s="845" t="s">
        <v>798</v>
      </c>
      <c r="AI133" s="845" t="s">
        <v>798</v>
      </c>
      <c r="AJ133" s="845" t="s">
        <v>798</v>
      </c>
      <c r="AK133" s="845" t="s">
        <v>798</v>
      </c>
      <c r="AL133" s="845" t="s">
        <v>798</v>
      </c>
      <c r="AM133" s="845" t="s">
        <v>798</v>
      </c>
      <c r="AN133" s="845" t="s">
        <v>798</v>
      </c>
      <c r="AO133" s="845" t="s">
        <v>798</v>
      </c>
      <c r="AP133" s="845" t="s">
        <v>798</v>
      </c>
      <c r="AQ133" s="845" t="s">
        <v>798</v>
      </c>
      <c r="AR133" s="845" t="s">
        <v>798</v>
      </c>
      <c r="AS133" s="845" t="s">
        <v>798</v>
      </c>
      <c r="AT133" s="845" t="s">
        <v>798</v>
      </c>
      <c r="AU133" s="845" t="s">
        <v>798</v>
      </c>
      <c r="AV133" s="845" t="s">
        <v>798</v>
      </c>
      <c r="AW133" s="845" t="s">
        <v>798</v>
      </c>
      <c r="AX133" s="845" t="s">
        <v>798</v>
      </c>
      <c r="AY133" s="845" t="s">
        <v>798</v>
      </c>
      <c r="AZ133" s="845" t="s">
        <v>798</v>
      </c>
      <c r="BA133" s="845" t="s">
        <v>798</v>
      </c>
      <c r="BB133" s="845" t="s">
        <v>798</v>
      </c>
      <c r="BC133" s="845" t="s">
        <v>798</v>
      </c>
      <c r="BD133" s="845" t="s">
        <v>798</v>
      </c>
      <c r="BE133" s="845" t="s">
        <v>798</v>
      </c>
      <c r="BF133" s="845" t="s">
        <v>798</v>
      </c>
      <c r="BG133" s="845" t="s">
        <v>798</v>
      </c>
      <c r="BH133" s="845" t="s">
        <v>798</v>
      </c>
      <c r="BI133" s="845" t="s">
        <v>798</v>
      </c>
      <c r="BJ133" s="845" t="s">
        <v>798</v>
      </c>
      <c r="BK133" s="845" t="s">
        <v>798</v>
      </c>
      <c r="BL133" s="845" t="s">
        <v>798</v>
      </c>
      <c r="BM133" s="845" t="s">
        <v>798</v>
      </c>
      <c r="BN133" s="845" t="s">
        <v>798</v>
      </c>
      <c r="BO133" s="845" t="s">
        <v>798</v>
      </c>
      <c r="BP133" s="845" t="s">
        <v>798</v>
      </c>
      <c r="BQ133" s="845" t="s">
        <v>798</v>
      </c>
      <c r="BR133" s="845" t="s">
        <v>798</v>
      </c>
      <c r="BS133" s="845" t="s">
        <v>798</v>
      </c>
      <c r="BT133" s="845" t="s">
        <v>798</v>
      </c>
      <c r="BU133" s="845" t="s">
        <v>798</v>
      </c>
      <c r="BV133" s="845" t="s">
        <v>798</v>
      </c>
      <c r="BW133" s="845" t="s">
        <v>798</v>
      </c>
      <c r="BX133" s="845" t="s">
        <v>798</v>
      </c>
      <c r="BY133" s="845" t="s">
        <v>798</v>
      </c>
      <c r="BZ133" s="845" t="s">
        <v>798</v>
      </c>
      <c r="CA133" s="845" t="s">
        <v>798</v>
      </c>
      <c r="CB133" s="845" t="s">
        <v>798</v>
      </c>
      <c r="CC133" s="845" t="s">
        <v>798</v>
      </c>
      <c r="CD133" s="845" t="s">
        <v>798</v>
      </c>
      <c r="CE133" s="845" t="s">
        <v>798</v>
      </c>
      <c r="CF133" s="845" t="s">
        <v>798</v>
      </c>
      <c r="CG133" s="845" t="s">
        <v>798</v>
      </c>
      <c r="CH133" s="845" t="s">
        <v>798</v>
      </c>
      <c r="CI133" s="845" t="s">
        <v>798</v>
      </c>
      <c r="CJ133" s="845" t="s">
        <v>798</v>
      </c>
      <c r="CK133" s="845" t="s">
        <v>798</v>
      </c>
      <c r="CL133" s="845" t="s">
        <v>798</v>
      </c>
      <c r="CM133" s="845" t="s">
        <v>798</v>
      </c>
      <c r="CN133" s="845" t="s">
        <v>798</v>
      </c>
      <c r="CO133" s="845" t="s">
        <v>798</v>
      </c>
      <c r="CP133" s="845" t="s">
        <v>798</v>
      </c>
      <c r="CQ133" s="845" t="s">
        <v>798</v>
      </c>
      <c r="CR133" s="845" t="s">
        <v>798</v>
      </c>
      <c r="CS133" s="845" t="s">
        <v>798</v>
      </c>
      <c r="CT133" s="845" t="s">
        <v>798</v>
      </c>
      <c r="CU133" s="845" t="s">
        <v>798</v>
      </c>
      <c r="CV133" s="845" t="s">
        <v>798</v>
      </c>
      <c r="CW133" s="845" t="s">
        <v>798</v>
      </c>
      <c r="CX133" s="845" t="s">
        <v>798</v>
      </c>
      <c r="CY133" s="845" t="s">
        <v>798</v>
      </c>
      <c r="CZ133" s="845" t="s">
        <v>798</v>
      </c>
      <c r="DA133" s="845" t="s">
        <v>798</v>
      </c>
      <c r="DB133" s="845" t="s">
        <v>798</v>
      </c>
      <c r="DC133" s="845" t="s">
        <v>798</v>
      </c>
      <c r="DD133" s="845" t="s">
        <v>798</v>
      </c>
      <c r="DE133" s="845" t="s">
        <v>798</v>
      </c>
      <c r="DF133" s="845" t="s">
        <v>798</v>
      </c>
      <c r="DG133" s="845" t="s">
        <v>798</v>
      </c>
      <c r="DH133" s="845" t="s">
        <v>798</v>
      </c>
      <c r="DI133" s="845" t="s">
        <v>798</v>
      </c>
      <c r="DJ133" s="845" t="s">
        <v>798</v>
      </c>
      <c r="DK133" s="845" t="s">
        <v>798</v>
      </c>
      <c r="DL133" s="845" t="s">
        <v>798</v>
      </c>
      <c r="DM133" s="845" t="s">
        <v>798</v>
      </c>
      <c r="DN133" s="845" t="s">
        <v>798</v>
      </c>
      <c r="DO133" s="845" t="s">
        <v>798</v>
      </c>
      <c r="DP133" s="845" t="s">
        <v>798</v>
      </c>
      <c r="DQ133" s="845" t="s">
        <v>798</v>
      </c>
      <c r="DR133" s="845" t="s">
        <v>798</v>
      </c>
      <c r="DS133" s="845" t="s">
        <v>798</v>
      </c>
      <c r="DT133" s="845" t="s">
        <v>798</v>
      </c>
      <c r="DU133" s="845" t="s">
        <v>798</v>
      </c>
      <c r="DV133" s="845" t="s">
        <v>798</v>
      </c>
      <c r="DW133" s="845" t="s">
        <v>798</v>
      </c>
      <c r="DX133" s="845" t="s">
        <v>798</v>
      </c>
      <c r="DY133" s="845" t="s">
        <v>798</v>
      </c>
      <c r="DZ133" s="845" t="s">
        <v>798</v>
      </c>
      <c r="EA133" s="845" t="s">
        <v>798</v>
      </c>
      <c r="EB133" s="845" t="s">
        <v>798</v>
      </c>
      <c r="EC133" s="845" t="s">
        <v>798</v>
      </c>
      <c r="ED133" s="845" t="s">
        <v>798</v>
      </c>
      <c r="EE133" s="845" t="s">
        <v>798</v>
      </c>
      <c r="EF133" s="845" t="s">
        <v>798</v>
      </c>
    </row>
    <row r="134" spans="1:136" x14ac:dyDescent="0.2">
      <c r="A134" s="845">
        <v>130</v>
      </c>
      <c r="B134" s="845">
        <v>10</v>
      </c>
      <c r="C134" s="845" t="s">
        <v>798</v>
      </c>
      <c r="D134" s="845" t="s">
        <v>798</v>
      </c>
      <c r="E134" s="845" t="s">
        <v>798</v>
      </c>
      <c r="F134" s="845" t="s">
        <v>798</v>
      </c>
      <c r="G134" s="845" t="s">
        <v>798</v>
      </c>
      <c r="H134" s="845" t="s">
        <v>798</v>
      </c>
      <c r="I134" s="845" t="s">
        <v>798</v>
      </c>
      <c r="J134" s="845" t="s">
        <v>798</v>
      </c>
      <c r="K134" s="845" t="s">
        <v>798</v>
      </c>
      <c r="L134" s="845" t="s">
        <v>798</v>
      </c>
      <c r="M134" s="845" t="s">
        <v>798</v>
      </c>
      <c r="N134" s="845" t="s">
        <v>798</v>
      </c>
      <c r="O134" s="845" t="s">
        <v>798</v>
      </c>
      <c r="P134" s="845" t="s">
        <v>798</v>
      </c>
      <c r="Q134" s="845" t="s">
        <v>798</v>
      </c>
      <c r="R134" s="845" t="s">
        <v>798</v>
      </c>
      <c r="S134" s="845" t="s">
        <v>798</v>
      </c>
      <c r="T134" s="845" t="s">
        <v>798</v>
      </c>
      <c r="U134" s="845" t="s">
        <v>798</v>
      </c>
      <c r="V134" s="845" t="s">
        <v>798</v>
      </c>
      <c r="W134" s="845" t="s">
        <v>798</v>
      </c>
      <c r="X134" s="845" t="s">
        <v>798</v>
      </c>
      <c r="Y134" s="845" t="s">
        <v>798</v>
      </c>
      <c r="Z134" s="845" t="s">
        <v>798</v>
      </c>
      <c r="AA134" s="845" t="s">
        <v>798</v>
      </c>
      <c r="AB134" s="845" t="s">
        <v>798</v>
      </c>
      <c r="AC134" s="845" t="s">
        <v>798</v>
      </c>
      <c r="AD134" s="845" t="s">
        <v>798</v>
      </c>
      <c r="AE134" s="845" t="s">
        <v>798</v>
      </c>
      <c r="AF134" s="845" t="s">
        <v>798</v>
      </c>
      <c r="AG134" s="845" t="s">
        <v>798</v>
      </c>
      <c r="AH134" s="845" t="s">
        <v>798</v>
      </c>
      <c r="AI134" s="845" t="s">
        <v>798</v>
      </c>
      <c r="AJ134" s="845" t="s">
        <v>798</v>
      </c>
      <c r="AK134" s="845" t="s">
        <v>798</v>
      </c>
      <c r="AL134" s="845" t="s">
        <v>798</v>
      </c>
      <c r="AM134" s="845" t="s">
        <v>798</v>
      </c>
      <c r="AN134" s="845" t="s">
        <v>798</v>
      </c>
      <c r="AO134" s="845" t="s">
        <v>798</v>
      </c>
      <c r="AP134" s="845" t="s">
        <v>798</v>
      </c>
      <c r="AQ134" s="845" t="s">
        <v>798</v>
      </c>
      <c r="AR134" s="845" t="s">
        <v>798</v>
      </c>
      <c r="AS134" s="845" t="s">
        <v>798</v>
      </c>
      <c r="AT134" s="845" t="s">
        <v>798</v>
      </c>
      <c r="AU134" s="845" t="s">
        <v>798</v>
      </c>
      <c r="AV134" s="845" t="s">
        <v>798</v>
      </c>
      <c r="AW134" s="845" t="s">
        <v>798</v>
      </c>
      <c r="AX134" s="845" t="s">
        <v>798</v>
      </c>
      <c r="AY134" s="845" t="s">
        <v>798</v>
      </c>
      <c r="AZ134" s="845" t="s">
        <v>798</v>
      </c>
      <c r="BA134" s="845" t="s">
        <v>798</v>
      </c>
      <c r="BB134" s="845" t="s">
        <v>798</v>
      </c>
      <c r="BC134" s="845" t="s">
        <v>798</v>
      </c>
      <c r="BD134" s="845" t="s">
        <v>798</v>
      </c>
      <c r="BE134" s="845" t="s">
        <v>798</v>
      </c>
      <c r="BF134" s="845" t="s">
        <v>798</v>
      </c>
      <c r="BG134" s="845" t="s">
        <v>798</v>
      </c>
      <c r="BH134" s="845" t="s">
        <v>798</v>
      </c>
      <c r="BI134" s="845" t="s">
        <v>798</v>
      </c>
      <c r="BJ134" s="845" t="s">
        <v>798</v>
      </c>
      <c r="BK134" s="845" t="s">
        <v>798</v>
      </c>
      <c r="BL134" s="845" t="s">
        <v>798</v>
      </c>
      <c r="BM134" s="845" t="s">
        <v>798</v>
      </c>
      <c r="BN134" s="845" t="s">
        <v>798</v>
      </c>
      <c r="BO134" s="845" t="s">
        <v>798</v>
      </c>
      <c r="BP134" s="845" t="s">
        <v>798</v>
      </c>
      <c r="BQ134" s="845" t="s">
        <v>798</v>
      </c>
      <c r="BR134" s="845" t="s">
        <v>798</v>
      </c>
      <c r="BS134" s="845" t="s">
        <v>798</v>
      </c>
      <c r="BT134" s="845" t="s">
        <v>798</v>
      </c>
      <c r="BU134" s="845" t="s">
        <v>798</v>
      </c>
      <c r="BV134" s="845" t="s">
        <v>798</v>
      </c>
      <c r="BW134" s="845" t="s">
        <v>798</v>
      </c>
      <c r="BX134" s="845" t="s">
        <v>798</v>
      </c>
      <c r="BY134" s="845" t="s">
        <v>798</v>
      </c>
      <c r="BZ134" s="845" t="s">
        <v>798</v>
      </c>
      <c r="CA134" s="845" t="s">
        <v>798</v>
      </c>
      <c r="CB134" s="845" t="s">
        <v>798</v>
      </c>
      <c r="CC134" s="845" t="s">
        <v>798</v>
      </c>
      <c r="CD134" s="845" t="s">
        <v>798</v>
      </c>
      <c r="CE134" s="845" t="s">
        <v>798</v>
      </c>
      <c r="CF134" s="845" t="s">
        <v>798</v>
      </c>
      <c r="CG134" s="845" t="s">
        <v>798</v>
      </c>
      <c r="CH134" s="845" t="s">
        <v>798</v>
      </c>
      <c r="CI134" s="845" t="s">
        <v>798</v>
      </c>
      <c r="CJ134" s="845" t="s">
        <v>798</v>
      </c>
      <c r="CK134" s="845" t="s">
        <v>798</v>
      </c>
      <c r="CL134" s="845" t="s">
        <v>798</v>
      </c>
      <c r="CM134" s="845" t="s">
        <v>798</v>
      </c>
      <c r="CN134" s="845" t="s">
        <v>798</v>
      </c>
      <c r="CO134" s="845" t="s">
        <v>798</v>
      </c>
      <c r="CP134" s="845" t="s">
        <v>798</v>
      </c>
      <c r="CQ134" s="845" t="s">
        <v>798</v>
      </c>
      <c r="CR134" s="845" t="s">
        <v>798</v>
      </c>
      <c r="CS134" s="845" t="s">
        <v>798</v>
      </c>
      <c r="CT134" s="845" t="s">
        <v>798</v>
      </c>
      <c r="CU134" s="845" t="s">
        <v>798</v>
      </c>
      <c r="CV134" s="845" t="s">
        <v>798</v>
      </c>
      <c r="CW134" s="845" t="s">
        <v>798</v>
      </c>
      <c r="CX134" s="845" t="s">
        <v>798</v>
      </c>
      <c r="CY134" s="845" t="s">
        <v>798</v>
      </c>
      <c r="CZ134" s="845" t="s">
        <v>798</v>
      </c>
      <c r="DA134" s="845" t="s">
        <v>798</v>
      </c>
      <c r="DB134" s="845" t="s">
        <v>798</v>
      </c>
      <c r="DC134" s="845" t="s">
        <v>798</v>
      </c>
      <c r="DD134" s="845" t="s">
        <v>798</v>
      </c>
      <c r="DE134" s="845" t="s">
        <v>798</v>
      </c>
      <c r="DF134" s="845" t="s">
        <v>798</v>
      </c>
      <c r="DG134" s="845" t="s">
        <v>798</v>
      </c>
      <c r="DH134" s="845" t="s">
        <v>798</v>
      </c>
      <c r="DI134" s="845" t="s">
        <v>798</v>
      </c>
      <c r="DJ134" s="845" t="s">
        <v>798</v>
      </c>
      <c r="DK134" s="845" t="s">
        <v>798</v>
      </c>
      <c r="DL134" s="845" t="s">
        <v>798</v>
      </c>
      <c r="DM134" s="845" t="s">
        <v>798</v>
      </c>
      <c r="DN134" s="845" t="s">
        <v>798</v>
      </c>
      <c r="DO134" s="845" t="s">
        <v>798</v>
      </c>
      <c r="DP134" s="845" t="s">
        <v>798</v>
      </c>
      <c r="DQ134" s="845" t="s">
        <v>798</v>
      </c>
      <c r="DR134" s="845" t="s">
        <v>798</v>
      </c>
      <c r="DS134" s="845" t="s">
        <v>798</v>
      </c>
      <c r="DT134" s="845" t="s">
        <v>798</v>
      </c>
      <c r="DU134" s="845" t="s">
        <v>798</v>
      </c>
      <c r="DV134" s="845" t="s">
        <v>798</v>
      </c>
      <c r="DW134" s="845" t="s">
        <v>798</v>
      </c>
      <c r="DX134" s="845" t="s">
        <v>798</v>
      </c>
      <c r="DY134" s="845" t="s">
        <v>798</v>
      </c>
      <c r="DZ134" s="845" t="s">
        <v>798</v>
      </c>
      <c r="EA134" s="845" t="s">
        <v>798</v>
      </c>
      <c r="EB134" s="845" t="s">
        <v>798</v>
      </c>
      <c r="EC134" s="845" t="s">
        <v>798</v>
      </c>
      <c r="ED134" s="845" t="s">
        <v>798</v>
      </c>
      <c r="EE134" s="845" t="s">
        <v>798</v>
      </c>
      <c r="EF134" s="845" t="s">
        <v>798</v>
      </c>
    </row>
    <row r="135" spans="1:136" x14ac:dyDescent="0.2">
      <c r="A135" s="845">
        <v>131</v>
      </c>
      <c r="B135" s="845">
        <v>11</v>
      </c>
      <c r="C135" s="845" t="s">
        <v>798</v>
      </c>
      <c r="D135" s="845" t="s">
        <v>798</v>
      </c>
      <c r="E135" s="845" t="s">
        <v>798</v>
      </c>
      <c r="F135" s="845" t="s">
        <v>798</v>
      </c>
      <c r="G135" s="845" t="s">
        <v>798</v>
      </c>
      <c r="H135" s="845" t="s">
        <v>798</v>
      </c>
      <c r="I135" s="845" t="s">
        <v>798</v>
      </c>
      <c r="J135" s="845" t="s">
        <v>798</v>
      </c>
      <c r="K135" s="845" t="s">
        <v>798</v>
      </c>
      <c r="L135" s="845" t="s">
        <v>798</v>
      </c>
      <c r="M135" s="845" t="s">
        <v>798</v>
      </c>
      <c r="N135" s="845" t="s">
        <v>798</v>
      </c>
      <c r="O135" s="845" t="s">
        <v>798</v>
      </c>
      <c r="P135" s="845" t="s">
        <v>798</v>
      </c>
      <c r="Q135" s="845" t="s">
        <v>798</v>
      </c>
      <c r="R135" s="845" t="s">
        <v>798</v>
      </c>
      <c r="S135" s="845" t="s">
        <v>798</v>
      </c>
      <c r="T135" s="845" t="s">
        <v>798</v>
      </c>
      <c r="U135" s="845" t="s">
        <v>798</v>
      </c>
      <c r="V135" s="845" t="s">
        <v>798</v>
      </c>
      <c r="W135" s="845" t="s">
        <v>798</v>
      </c>
      <c r="X135" s="845" t="s">
        <v>798</v>
      </c>
      <c r="Y135" s="845" t="s">
        <v>798</v>
      </c>
      <c r="Z135" s="845" t="s">
        <v>798</v>
      </c>
      <c r="AA135" s="845" t="s">
        <v>798</v>
      </c>
      <c r="AB135" s="845" t="s">
        <v>798</v>
      </c>
      <c r="AC135" s="845" t="s">
        <v>798</v>
      </c>
      <c r="AD135" s="845" t="s">
        <v>798</v>
      </c>
      <c r="AE135" s="845" t="s">
        <v>798</v>
      </c>
      <c r="AF135" s="845" t="s">
        <v>798</v>
      </c>
      <c r="AG135" s="845" t="s">
        <v>798</v>
      </c>
      <c r="AH135" s="845" t="s">
        <v>798</v>
      </c>
      <c r="AI135" s="845" t="s">
        <v>798</v>
      </c>
      <c r="AJ135" s="845" t="s">
        <v>798</v>
      </c>
      <c r="AK135" s="845" t="s">
        <v>798</v>
      </c>
      <c r="AL135" s="845" t="s">
        <v>798</v>
      </c>
      <c r="AM135" s="845" t="s">
        <v>798</v>
      </c>
      <c r="AN135" s="845" t="s">
        <v>798</v>
      </c>
      <c r="AO135" s="845" t="s">
        <v>798</v>
      </c>
      <c r="AP135" s="845" t="s">
        <v>798</v>
      </c>
      <c r="AQ135" s="845" t="s">
        <v>798</v>
      </c>
      <c r="AR135" s="845" t="s">
        <v>798</v>
      </c>
      <c r="AS135" s="845" t="s">
        <v>798</v>
      </c>
      <c r="AT135" s="845" t="s">
        <v>798</v>
      </c>
      <c r="AU135" s="845" t="s">
        <v>798</v>
      </c>
      <c r="AV135" s="845" t="s">
        <v>798</v>
      </c>
      <c r="AW135" s="845" t="s">
        <v>798</v>
      </c>
      <c r="AX135" s="845" t="s">
        <v>798</v>
      </c>
      <c r="AY135" s="845" t="s">
        <v>798</v>
      </c>
      <c r="AZ135" s="845" t="s">
        <v>798</v>
      </c>
      <c r="BA135" s="845" t="s">
        <v>798</v>
      </c>
      <c r="BB135" s="845" t="s">
        <v>798</v>
      </c>
      <c r="BC135" s="845" t="s">
        <v>798</v>
      </c>
      <c r="BD135" s="845" t="s">
        <v>798</v>
      </c>
      <c r="BE135" s="845" t="s">
        <v>798</v>
      </c>
      <c r="BF135" s="845" t="s">
        <v>798</v>
      </c>
      <c r="BG135" s="845" t="s">
        <v>798</v>
      </c>
      <c r="BH135" s="845" t="s">
        <v>798</v>
      </c>
      <c r="BI135" s="845" t="s">
        <v>798</v>
      </c>
      <c r="BJ135" s="845" t="s">
        <v>798</v>
      </c>
      <c r="BK135" s="845" t="s">
        <v>798</v>
      </c>
      <c r="BL135" s="845" t="s">
        <v>798</v>
      </c>
      <c r="BM135" s="845" t="s">
        <v>798</v>
      </c>
      <c r="BN135" s="845" t="s">
        <v>798</v>
      </c>
      <c r="BO135" s="845" t="s">
        <v>798</v>
      </c>
      <c r="BP135" s="845" t="s">
        <v>798</v>
      </c>
      <c r="BQ135" s="845" t="s">
        <v>798</v>
      </c>
      <c r="BR135" s="845" t="s">
        <v>798</v>
      </c>
      <c r="BS135" s="845" t="s">
        <v>798</v>
      </c>
      <c r="BT135" s="845" t="s">
        <v>798</v>
      </c>
      <c r="BU135" s="845" t="s">
        <v>798</v>
      </c>
      <c r="BV135" s="845" t="s">
        <v>798</v>
      </c>
      <c r="BW135" s="845" t="s">
        <v>798</v>
      </c>
      <c r="BX135" s="845" t="s">
        <v>798</v>
      </c>
      <c r="BY135" s="845" t="s">
        <v>798</v>
      </c>
      <c r="BZ135" s="845" t="s">
        <v>798</v>
      </c>
      <c r="CA135" s="845" t="s">
        <v>798</v>
      </c>
      <c r="CB135" s="845" t="s">
        <v>798</v>
      </c>
      <c r="CC135" s="845" t="s">
        <v>798</v>
      </c>
      <c r="CD135" s="845" t="s">
        <v>798</v>
      </c>
      <c r="CE135" s="845" t="s">
        <v>798</v>
      </c>
      <c r="CF135" s="845" t="s">
        <v>798</v>
      </c>
      <c r="CG135" s="845" t="s">
        <v>798</v>
      </c>
      <c r="CH135" s="845" t="s">
        <v>798</v>
      </c>
      <c r="CI135" s="845" t="s">
        <v>798</v>
      </c>
      <c r="CJ135" s="845" t="s">
        <v>798</v>
      </c>
      <c r="CK135" s="845" t="s">
        <v>798</v>
      </c>
      <c r="CL135" s="845" t="s">
        <v>798</v>
      </c>
      <c r="CM135" s="845" t="s">
        <v>798</v>
      </c>
      <c r="CN135" s="845" t="s">
        <v>798</v>
      </c>
      <c r="CO135" s="845" t="s">
        <v>798</v>
      </c>
      <c r="CP135" s="845" t="s">
        <v>798</v>
      </c>
      <c r="CQ135" s="845" t="s">
        <v>798</v>
      </c>
      <c r="CR135" s="845" t="s">
        <v>798</v>
      </c>
      <c r="CS135" s="845" t="s">
        <v>798</v>
      </c>
      <c r="CT135" s="845" t="s">
        <v>798</v>
      </c>
      <c r="CU135" s="845" t="s">
        <v>798</v>
      </c>
      <c r="CV135" s="845" t="s">
        <v>798</v>
      </c>
      <c r="CW135" s="845" t="s">
        <v>798</v>
      </c>
      <c r="CX135" s="845" t="s">
        <v>798</v>
      </c>
      <c r="CY135" s="845" t="s">
        <v>798</v>
      </c>
      <c r="CZ135" s="845" t="s">
        <v>798</v>
      </c>
      <c r="DA135" s="845" t="s">
        <v>798</v>
      </c>
      <c r="DB135" s="845" t="s">
        <v>798</v>
      </c>
      <c r="DC135" s="845" t="s">
        <v>798</v>
      </c>
      <c r="DD135" s="845" t="s">
        <v>798</v>
      </c>
      <c r="DE135" s="845" t="s">
        <v>798</v>
      </c>
      <c r="DF135" s="845" t="s">
        <v>798</v>
      </c>
      <c r="DG135" s="845" t="s">
        <v>798</v>
      </c>
      <c r="DH135" s="845" t="s">
        <v>798</v>
      </c>
      <c r="DI135" s="845" t="s">
        <v>798</v>
      </c>
      <c r="DJ135" s="845" t="s">
        <v>798</v>
      </c>
      <c r="DK135" s="845" t="s">
        <v>798</v>
      </c>
      <c r="DL135" s="845" t="s">
        <v>798</v>
      </c>
      <c r="DM135" s="845" t="s">
        <v>798</v>
      </c>
      <c r="DN135" s="845" t="s">
        <v>798</v>
      </c>
      <c r="DO135" s="845" t="s">
        <v>798</v>
      </c>
      <c r="DP135" s="845" t="s">
        <v>798</v>
      </c>
      <c r="DQ135" s="845" t="s">
        <v>798</v>
      </c>
      <c r="DR135" s="845" t="s">
        <v>798</v>
      </c>
      <c r="DS135" s="845" t="s">
        <v>798</v>
      </c>
      <c r="DT135" s="845" t="s">
        <v>798</v>
      </c>
      <c r="DU135" s="845" t="s">
        <v>798</v>
      </c>
      <c r="DV135" s="845" t="s">
        <v>798</v>
      </c>
      <c r="DW135" s="845" t="s">
        <v>798</v>
      </c>
      <c r="DX135" s="845" t="s">
        <v>798</v>
      </c>
      <c r="DY135" s="845" t="s">
        <v>798</v>
      </c>
      <c r="DZ135" s="845" t="s">
        <v>798</v>
      </c>
      <c r="EA135" s="845" t="s">
        <v>798</v>
      </c>
      <c r="EB135" s="845" t="s">
        <v>798</v>
      </c>
      <c r="EC135" s="845" t="s">
        <v>798</v>
      </c>
      <c r="ED135" s="845" t="s">
        <v>798</v>
      </c>
      <c r="EE135" s="845" t="s">
        <v>798</v>
      </c>
      <c r="EF135" s="845" t="s">
        <v>798</v>
      </c>
    </row>
    <row r="136" spans="1:136" x14ac:dyDescent="0.2">
      <c r="A136" s="845">
        <v>132</v>
      </c>
      <c r="B136" s="845">
        <v>12</v>
      </c>
      <c r="C136" s="845" t="s">
        <v>798</v>
      </c>
      <c r="D136" s="845" t="s">
        <v>798</v>
      </c>
      <c r="E136" s="845" t="s">
        <v>798</v>
      </c>
      <c r="F136" s="845" t="s">
        <v>798</v>
      </c>
      <c r="G136" s="845" t="s">
        <v>798</v>
      </c>
      <c r="H136" s="845" t="s">
        <v>798</v>
      </c>
      <c r="I136" s="845" t="s">
        <v>798</v>
      </c>
      <c r="J136" s="845" t="s">
        <v>798</v>
      </c>
      <c r="K136" s="845" t="s">
        <v>798</v>
      </c>
      <c r="L136" s="845" t="s">
        <v>798</v>
      </c>
      <c r="M136" s="845" t="s">
        <v>798</v>
      </c>
      <c r="N136" s="845" t="s">
        <v>798</v>
      </c>
      <c r="O136" s="845" t="s">
        <v>798</v>
      </c>
      <c r="P136" s="845" t="s">
        <v>798</v>
      </c>
      <c r="Q136" s="845" t="s">
        <v>798</v>
      </c>
      <c r="R136" s="845" t="s">
        <v>798</v>
      </c>
      <c r="S136" s="845" t="s">
        <v>798</v>
      </c>
      <c r="T136" s="845" t="s">
        <v>798</v>
      </c>
      <c r="U136" s="845" t="s">
        <v>798</v>
      </c>
      <c r="V136" s="845" t="s">
        <v>798</v>
      </c>
      <c r="W136" s="845" t="s">
        <v>798</v>
      </c>
      <c r="X136" s="845" t="s">
        <v>798</v>
      </c>
      <c r="Y136" s="845" t="s">
        <v>798</v>
      </c>
      <c r="Z136" s="845" t="s">
        <v>798</v>
      </c>
      <c r="AA136" s="845" t="s">
        <v>798</v>
      </c>
      <c r="AB136" s="845" t="s">
        <v>798</v>
      </c>
      <c r="AC136" s="845" t="s">
        <v>798</v>
      </c>
      <c r="AD136" s="845" t="s">
        <v>798</v>
      </c>
      <c r="AE136" s="845" t="s">
        <v>798</v>
      </c>
      <c r="AF136" s="845" t="s">
        <v>798</v>
      </c>
      <c r="AG136" s="845" t="s">
        <v>798</v>
      </c>
      <c r="AH136" s="845" t="s">
        <v>798</v>
      </c>
      <c r="AI136" s="845" t="s">
        <v>798</v>
      </c>
      <c r="AJ136" s="845" t="s">
        <v>798</v>
      </c>
      <c r="AK136" s="845" t="s">
        <v>798</v>
      </c>
      <c r="AL136" s="845" t="s">
        <v>798</v>
      </c>
      <c r="AM136" s="845" t="s">
        <v>798</v>
      </c>
      <c r="AN136" s="845" t="s">
        <v>798</v>
      </c>
      <c r="AO136" s="845" t="s">
        <v>798</v>
      </c>
      <c r="AP136" s="845" t="s">
        <v>798</v>
      </c>
      <c r="AQ136" s="845" t="s">
        <v>798</v>
      </c>
      <c r="AR136" s="845" t="s">
        <v>798</v>
      </c>
      <c r="AS136" s="845" t="s">
        <v>798</v>
      </c>
      <c r="AT136" s="845" t="s">
        <v>798</v>
      </c>
      <c r="AU136" s="845" t="s">
        <v>798</v>
      </c>
      <c r="AV136" s="845" t="s">
        <v>798</v>
      </c>
      <c r="AW136" s="845" t="s">
        <v>798</v>
      </c>
      <c r="AX136" s="845" t="s">
        <v>798</v>
      </c>
      <c r="AY136" s="845" t="s">
        <v>798</v>
      </c>
      <c r="AZ136" s="845" t="s">
        <v>798</v>
      </c>
      <c r="BA136" s="845" t="s">
        <v>798</v>
      </c>
      <c r="BB136" s="845" t="s">
        <v>798</v>
      </c>
      <c r="BC136" s="845" t="s">
        <v>798</v>
      </c>
      <c r="BD136" s="845" t="s">
        <v>798</v>
      </c>
      <c r="BE136" s="845" t="s">
        <v>798</v>
      </c>
      <c r="BF136" s="845" t="s">
        <v>798</v>
      </c>
      <c r="BG136" s="845" t="s">
        <v>798</v>
      </c>
      <c r="BH136" s="845" t="s">
        <v>798</v>
      </c>
      <c r="BI136" s="845" t="s">
        <v>798</v>
      </c>
      <c r="BJ136" s="845" t="s">
        <v>798</v>
      </c>
      <c r="BK136" s="845" t="s">
        <v>798</v>
      </c>
      <c r="BL136" s="845" t="s">
        <v>798</v>
      </c>
      <c r="BM136" s="845" t="s">
        <v>798</v>
      </c>
      <c r="BN136" s="845" t="s">
        <v>798</v>
      </c>
      <c r="BO136" s="845" t="s">
        <v>798</v>
      </c>
      <c r="BP136" s="845" t="s">
        <v>798</v>
      </c>
      <c r="BQ136" s="845" t="s">
        <v>798</v>
      </c>
      <c r="BR136" s="845" t="s">
        <v>798</v>
      </c>
      <c r="BS136" s="845" t="s">
        <v>798</v>
      </c>
      <c r="BT136" s="845" t="s">
        <v>798</v>
      </c>
      <c r="BU136" s="845" t="s">
        <v>798</v>
      </c>
      <c r="BV136" s="845" t="s">
        <v>798</v>
      </c>
      <c r="BW136" s="845" t="s">
        <v>798</v>
      </c>
      <c r="BX136" s="845" t="s">
        <v>798</v>
      </c>
      <c r="BY136" s="845" t="s">
        <v>798</v>
      </c>
      <c r="BZ136" s="845" t="s">
        <v>798</v>
      </c>
      <c r="CA136" s="845" t="s">
        <v>798</v>
      </c>
      <c r="CB136" s="845" t="s">
        <v>798</v>
      </c>
      <c r="CC136" s="845" t="s">
        <v>798</v>
      </c>
      <c r="CD136" s="845" t="s">
        <v>798</v>
      </c>
      <c r="CE136" s="845" t="s">
        <v>798</v>
      </c>
      <c r="CF136" s="845" t="s">
        <v>798</v>
      </c>
      <c r="CG136" s="845" t="s">
        <v>798</v>
      </c>
      <c r="CH136" s="845" t="s">
        <v>798</v>
      </c>
      <c r="CI136" s="845" t="s">
        <v>798</v>
      </c>
      <c r="CJ136" s="845" t="s">
        <v>798</v>
      </c>
      <c r="CK136" s="845" t="s">
        <v>798</v>
      </c>
      <c r="CL136" s="845" t="s">
        <v>798</v>
      </c>
      <c r="CM136" s="845" t="s">
        <v>798</v>
      </c>
      <c r="CN136" s="845" t="s">
        <v>798</v>
      </c>
      <c r="CO136" s="845" t="s">
        <v>798</v>
      </c>
      <c r="CP136" s="845" t="s">
        <v>798</v>
      </c>
      <c r="CQ136" s="845" t="s">
        <v>798</v>
      </c>
      <c r="CR136" s="845" t="s">
        <v>798</v>
      </c>
      <c r="CS136" s="845" t="s">
        <v>798</v>
      </c>
      <c r="CT136" s="845" t="s">
        <v>798</v>
      </c>
      <c r="CU136" s="845" t="s">
        <v>798</v>
      </c>
      <c r="CV136" s="845" t="s">
        <v>798</v>
      </c>
      <c r="CW136" s="845" t="s">
        <v>798</v>
      </c>
      <c r="CX136" s="845" t="s">
        <v>798</v>
      </c>
      <c r="CY136" s="845" t="s">
        <v>798</v>
      </c>
      <c r="CZ136" s="845" t="s">
        <v>798</v>
      </c>
      <c r="DA136" s="845" t="s">
        <v>798</v>
      </c>
      <c r="DB136" s="845" t="s">
        <v>798</v>
      </c>
      <c r="DC136" s="845" t="s">
        <v>798</v>
      </c>
      <c r="DD136" s="845" t="s">
        <v>798</v>
      </c>
      <c r="DE136" s="845" t="s">
        <v>798</v>
      </c>
      <c r="DF136" s="845" t="s">
        <v>798</v>
      </c>
      <c r="DG136" s="845" t="s">
        <v>798</v>
      </c>
      <c r="DH136" s="845" t="s">
        <v>798</v>
      </c>
      <c r="DI136" s="845" t="s">
        <v>798</v>
      </c>
      <c r="DJ136" s="845" t="s">
        <v>798</v>
      </c>
      <c r="DK136" s="845" t="s">
        <v>798</v>
      </c>
      <c r="DL136" s="845" t="s">
        <v>798</v>
      </c>
      <c r="DM136" s="845" t="s">
        <v>798</v>
      </c>
      <c r="DN136" s="845" t="s">
        <v>798</v>
      </c>
      <c r="DO136" s="845" t="s">
        <v>798</v>
      </c>
      <c r="DP136" s="845" t="s">
        <v>798</v>
      </c>
      <c r="DQ136" s="845" t="s">
        <v>798</v>
      </c>
      <c r="DR136" s="845" t="s">
        <v>798</v>
      </c>
      <c r="DS136" s="845" t="s">
        <v>798</v>
      </c>
      <c r="DT136" s="845" t="s">
        <v>798</v>
      </c>
      <c r="DU136" s="845" t="s">
        <v>798</v>
      </c>
      <c r="DV136" s="845" t="s">
        <v>798</v>
      </c>
      <c r="DW136" s="845" t="s">
        <v>798</v>
      </c>
      <c r="DX136" s="845" t="s">
        <v>798</v>
      </c>
      <c r="DY136" s="845" t="s">
        <v>798</v>
      </c>
      <c r="DZ136" s="845" t="s">
        <v>798</v>
      </c>
      <c r="EA136" s="845" t="s">
        <v>798</v>
      </c>
      <c r="EB136" s="845" t="s">
        <v>798</v>
      </c>
      <c r="EC136" s="845" t="s">
        <v>798</v>
      </c>
      <c r="ED136" s="845" t="s">
        <v>798</v>
      </c>
      <c r="EE136" s="845" t="s">
        <v>798</v>
      </c>
      <c r="EF136" s="845" t="s">
        <v>798</v>
      </c>
    </row>
    <row r="137" spans="1:136" x14ac:dyDescent="0.2">
      <c r="A137" s="845">
        <v>133</v>
      </c>
      <c r="B137" s="845">
        <v>1</v>
      </c>
      <c r="C137" s="845" t="s">
        <v>798</v>
      </c>
      <c r="D137" s="845" t="s">
        <v>798</v>
      </c>
      <c r="E137" s="845" t="s">
        <v>798</v>
      </c>
      <c r="F137" s="845" t="s">
        <v>798</v>
      </c>
      <c r="G137" s="845" t="s">
        <v>798</v>
      </c>
      <c r="H137" s="845" t="s">
        <v>798</v>
      </c>
      <c r="I137" s="845" t="s">
        <v>798</v>
      </c>
      <c r="J137" s="845" t="s">
        <v>798</v>
      </c>
      <c r="K137" s="845" t="s">
        <v>798</v>
      </c>
      <c r="L137" s="845" t="s">
        <v>798</v>
      </c>
      <c r="M137" s="845" t="s">
        <v>798</v>
      </c>
      <c r="N137" s="845" t="s">
        <v>798</v>
      </c>
      <c r="O137" s="845" t="s">
        <v>798</v>
      </c>
      <c r="P137" s="845" t="s">
        <v>798</v>
      </c>
      <c r="Q137" s="845" t="s">
        <v>798</v>
      </c>
      <c r="R137" s="845" t="s">
        <v>798</v>
      </c>
      <c r="S137" s="845" t="s">
        <v>798</v>
      </c>
      <c r="T137" s="845" t="s">
        <v>798</v>
      </c>
      <c r="U137" s="845" t="s">
        <v>798</v>
      </c>
      <c r="V137" s="845" t="s">
        <v>798</v>
      </c>
      <c r="W137" s="845" t="s">
        <v>798</v>
      </c>
      <c r="X137" s="845" t="s">
        <v>798</v>
      </c>
      <c r="Y137" s="845" t="s">
        <v>798</v>
      </c>
      <c r="Z137" s="845" t="s">
        <v>798</v>
      </c>
      <c r="AA137" s="845" t="s">
        <v>798</v>
      </c>
      <c r="AB137" s="845" t="s">
        <v>798</v>
      </c>
      <c r="AC137" s="845" t="s">
        <v>798</v>
      </c>
      <c r="AD137" s="845" t="s">
        <v>798</v>
      </c>
      <c r="AE137" s="845" t="s">
        <v>798</v>
      </c>
      <c r="AF137" s="845" t="s">
        <v>798</v>
      </c>
      <c r="AG137" s="845" t="s">
        <v>798</v>
      </c>
      <c r="AH137" s="845" t="s">
        <v>798</v>
      </c>
      <c r="AI137" s="845" t="s">
        <v>798</v>
      </c>
      <c r="AJ137" s="845" t="s">
        <v>798</v>
      </c>
      <c r="AK137" s="845" t="s">
        <v>798</v>
      </c>
      <c r="AL137" s="845" t="s">
        <v>798</v>
      </c>
      <c r="AM137" s="845" t="s">
        <v>798</v>
      </c>
      <c r="AN137" s="845" t="s">
        <v>798</v>
      </c>
      <c r="AO137" s="845" t="s">
        <v>798</v>
      </c>
      <c r="AP137" s="845" t="s">
        <v>798</v>
      </c>
      <c r="AQ137" s="845" t="s">
        <v>798</v>
      </c>
      <c r="AR137" s="845" t="s">
        <v>798</v>
      </c>
      <c r="AS137" s="845" t="s">
        <v>798</v>
      </c>
      <c r="AT137" s="845" t="s">
        <v>798</v>
      </c>
      <c r="AU137" s="845" t="s">
        <v>798</v>
      </c>
      <c r="AV137" s="845" t="s">
        <v>798</v>
      </c>
      <c r="AW137" s="845" t="s">
        <v>798</v>
      </c>
      <c r="AX137" s="845" t="s">
        <v>798</v>
      </c>
      <c r="AY137" s="845" t="s">
        <v>798</v>
      </c>
      <c r="AZ137" s="845" t="s">
        <v>798</v>
      </c>
      <c r="BA137" s="845" t="s">
        <v>798</v>
      </c>
      <c r="BB137" s="845" t="s">
        <v>798</v>
      </c>
      <c r="BC137" s="845" t="s">
        <v>798</v>
      </c>
      <c r="BD137" s="845" t="s">
        <v>798</v>
      </c>
      <c r="BE137" s="845" t="s">
        <v>798</v>
      </c>
      <c r="BF137" s="845" t="s">
        <v>798</v>
      </c>
      <c r="BG137" s="845" t="s">
        <v>798</v>
      </c>
      <c r="BH137" s="845" t="s">
        <v>798</v>
      </c>
      <c r="BI137" s="845" t="s">
        <v>798</v>
      </c>
      <c r="BJ137" s="845" t="s">
        <v>798</v>
      </c>
      <c r="BK137" s="845" t="s">
        <v>798</v>
      </c>
      <c r="BL137" s="845" t="s">
        <v>798</v>
      </c>
      <c r="BM137" s="845" t="s">
        <v>798</v>
      </c>
      <c r="BN137" s="845" t="s">
        <v>798</v>
      </c>
      <c r="BO137" s="845" t="s">
        <v>798</v>
      </c>
      <c r="BP137" s="845" t="s">
        <v>798</v>
      </c>
      <c r="BQ137" s="845" t="s">
        <v>798</v>
      </c>
      <c r="BR137" s="845" t="s">
        <v>798</v>
      </c>
      <c r="BS137" s="845" t="s">
        <v>798</v>
      </c>
      <c r="BT137" s="845" t="s">
        <v>798</v>
      </c>
      <c r="BU137" s="845" t="s">
        <v>798</v>
      </c>
      <c r="BV137" s="845" t="s">
        <v>798</v>
      </c>
      <c r="BW137" s="845" t="s">
        <v>798</v>
      </c>
      <c r="BX137" s="845" t="s">
        <v>798</v>
      </c>
      <c r="BY137" s="845" t="s">
        <v>798</v>
      </c>
      <c r="BZ137" s="845" t="s">
        <v>798</v>
      </c>
      <c r="CA137" s="845" t="s">
        <v>798</v>
      </c>
      <c r="CB137" s="845" t="s">
        <v>798</v>
      </c>
      <c r="CC137" s="845" t="s">
        <v>798</v>
      </c>
      <c r="CD137" s="845" t="s">
        <v>798</v>
      </c>
      <c r="CE137" s="845" t="s">
        <v>798</v>
      </c>
      <c r="CF137" s="845" t="s">
        <v>798</v>
      </c>
      <c r="CG137" s="845" t="s">
        <v>798</v>
      </c>
      <c r="CH137" s="845" t="s">
        <v>798</v>
      </c>
      <c r="CI137" s="845" t="s">
        <v>798</v>
      </c>
      <c r="CJ137" s="845" t="s">
        <v>798</v>
      </c>
      <c r="CK137" s="845" t="s">
        <v>798</v>
      </c>
      <c r="CL137" s="845" t="s">
        <v>798</v>
      </c>
      <c r="CM137" s="845" t="s">
        <v>798</v>
      </c>
      <c r="CN137" s="845" t="s">
        <v>798</v>
      </c>
      <c r="CO137" s="845" t="s">
        <v>798</v>
      </c>
      <c r="CP137" s="845" t="s">
        <v>798</v>
      </c>
      <c r="CQ137" s="845" t="s">
        <v>798</v>
      </c>
      <c r="CR137" s="845" t="s">
        <v>798</v>
      </c>
      <c r="CS137" s="845" t="s">
        <v>798</v>
      </c>
      <c r="CT137" s="845" t="s">
        <v>798</v>
      </c>
      <c r="CU137" s="845" t="s">
        <v>798</v>
      </c>
      <c r="CV137" s="845" t="s">
        <v>798</v>
      </c>
      <c r="CW137" s="845" t="s">
        <v>798</v>
      </c>
      <c r="CX137" s="845" t="s">
        <v>798</v>
      </c>
      <c r="CY137" s="845" t="s">
        <v>798</v>
      </c>
      <c r="CZ137" s="845" t="s">
        <v>798</v>
      </c>
      <c r="DA137" s="845" t="s">
        <v>798</v>
      </c>
      <c r="DB137" s="845" t="s">
        <v>798</v>
      </c>
      <c r="DC137" s="845" t="s">
        <v>798</v>
      </c>
      <c r="DD137" s="845" t="s">
        <v>798</v>
      </c>
      <c r="DE137" s="845" t="s">
        <v>798</v>
      </c>
      <c r="DF137" s="845" t="s">
        <v>798</v>
      </c>
      <c r="DG137" s="845" t="s">
        <v>798</v>
      </c>
      <c r="DH137" s="845" t="s">
        <v>798</v>
      </c>
      <c r="DI137" s="845" t="s">
        <v>798</v>
      </c>
      <c r="DJ137" s="845" t="s">
        <v>798</v>
      </c>
      <c r="DK137" s="845" t="s">
        <v>798</v>
      </c>
      <c r="DL137" s="845" t="s">
        <v>798</v>
      </c>
      <c r="DM137" s="845" t="s">
        <v>798</v>
      </c>
      <c r="DN137" s="845" t="s">
        <v>798</v>
      </c>
      <c r="DO137" s="845" t="s">
        <v>798</v>
      </c>
      <c r="DP137" s="845" t="s">
        <v>798</v>
      </c>
      <c r="DQ137" s="845" t="s">
        <v>798</v>
      </c>
      <c r="DR137" s="845" t="s">
        <v>798</v>
      </c>
      <c r="DS137" s="845" t="s">
        <v>798</v>
      </c>
      <c r="DT137" s="845" t="s">
        <v>798</v>
      </c>
      <c r="DU137" s="845" t="s">
        <v>798</v>
      </c>
      <c r="DV137" s="845" t="s">
        <v>798</v>
      </c>
      <c r="DW137" s="845" t="s">
        <v>798</v>
      </c>
      <c r="DX137" s="845" t="s">
        <v>798</v>
      </c>
      <c r="DY137" s="845" t="s">
        <v>798</v>
      </c>
      <c r="DZ137" s="845" t="s">
        <v>798</v>
      </c>
      <c r="EA137" s="845" t="s">
        <v>798</v>
      </c>
      <c r="EB137" s="845" t="s">
        <v>798</v>
      </c>
      <c r="EC137" s="845" t="s">
        <v>798</v>
      </c>
      <c r="ED137" s="845" t="s">
        <v>798</v>
      </c>
      <c r="EE137" s="845" t="s">
        <v>798</v>
      </c>
      <c r="EF137" s="845" t="s">
        <v>798</v>
      </c>
    </row>
    <row r="138" spans="1:136" x14ac:dyDescent="0.2">
      <c r="A138" s="845">
        <v>134</v>
      </c>
      <c r="B138" s="845">
        <v>2</v>
      </c>
      <c r="C138" s="845" t="s">
        <v>798</v>
      </c>
      <c r="D138" s="845" t="s">
        <v>798</v>
      </c>
      <c r="E138" s="845" t="s">
        <v>798</v>
      </c>
      <c r="F138" s="845" t="s">
        <v>798</v>
      </c>
      <c r="G138" s="845" t="s">
        <v>798</v>
      </c>
      <c r="H138" s="845" t="s">
        <v>798</v>
      </c>
      <c r="I138" s="845" t="s">
        <v>798</v>
      </c>
      <c r="J138" s="845" t="s">
        <v>798</v>
      </c>
      <c r="K138" s="845" t="s">
        <v>798</v>
      </c>
      <c r="L138" s="845" t="s">
        <v>798</v>
      </c>
      <c r="M138" s="845" t="s">
        <v>798</v>
      </c>
      <c r="N138" s="845" t="s">
        <v>798</v>
      </c>
      <c r="O138" s="845" t="s">
        <v>798</v>
      </c>
      <c r="P138" s="845" t="s">
        <v>798</v>
      </c>
      <c r="Q138" s="845" t="s">
        <v>798</v>
      </c>
      <c r="R138" s="845" t="s">
        <v>798</v>
      </c>
      <c r="S138" s="845" t="s">
        <v>798</v>
      </c>
      <c r="T138" s="845" t="s">
        <v>798</v>
      </c>
      <c r="U138" s="845" t="s">
        <v>798</v>
      </c>
      <c r="V138" s="845" t="s">
        <v>798</v>
      </c>
      <c r="W138" s="845" t="s">
        <v>798</v>
      </c>
      <c r="X138" s="845" t="s">
        <v>798</v>
      </c>
      <c r="Y138" s="845" t="s">
        <v>798</v>
      </c>
      <c r="Z138" s="845" t="s">
        <v>798</v>
      </c>
      <c r="AA138" s="845" t="s">
        <v>798</v>
      </c>
      <c r="AB138" s="845" t="s">
        <v>798</v>
      </c>
      <c r="AC138" s="845" t="s">
        <v>798</v>
      </c>
      <c r="AD138" s="845" t="s">
        <v>798</v>
      </c>
      <c r="AE138" s="845" t="s">
        <v>798</v>
      </c>
      <c r="AF138" s="845" t="s">
        <v>798</v>
      </c>
      <c r="AG138" s="845" t="s">
        <v>798</v>
      </c>
      <c r="AH138" s="845" t="s">
        <v>798</v>
      </c>
      <c r="AI138" s="845" t="s">
        <v>798</v>
      </c>
      <c r="AJ138" s="845" t="s">
        <v>798</v>
      </c>
      <c r="AK138" s="845" t="s">
        <v>798</v>
      </c>
      <c r="AL138" s="845" t="s">
        <v>798</v>
      </c>
      <c r="AM138" s="845" t="s">
        <v>798</v>
      </c>
      <c r="AN138" s="845" t="s">
        <v>798</v>
      </c>
      <c r="AO138" s="845" t="s">
        <v>798</v>
      </c>
      <c r="AP138" s="845" t="s">
        <v>798</v>
      </c>
      <c r="AQ138" s="845" t="s">
        <v>798</v>
      </c>
      <c r="AR138" s="845" t="s">
        <v>798</v>
      </c>
      <c r="AS138" s="845" t="s">
        <v>798</v>
      </c>
      <c r="AT138" s="845" t="s">
        <v>798</v>
      </c>
      <c r="AU138" s="845" t="s">
        <v>798</v>
      </c>
      <c r="AV138" s="845" t="s">
        <v>798</v>
      </c>
      <c r="AW138" s="845" t="s">
        <v>798</v>
      </c>
      <c r="AX138" s="845" t="s">
        <v>798</v>
      </c>
      <c r="AY138" s="845" t="s">
        <v>798</v>
      </c>
      <c r="AZ138" s="845" t="s">
        <v>798</v>
      </c>
      <c r="BA138" s="845" t="s">
        <v>798</v>
      </c>
      <c r="BB138" s="845" t="s">
        <v>798</v>
      </c>
      <c r="BC138" s="845" t="s">
        <v>798</v>
      </c>
      <c r="BD138" s="845" t="s">
        <v>798</v>
      </c>
      <c r="BE138" s="845" t="s">
        <v>798</v>
      </c>
      <c r="BF138" s="845" t="s">
        <v>798</v>
      </c>
      <c r="BG138" s="845" t="s">
        <v>798</v>
      </c>
      <c r="BH138" s="845" t="s">
        <v>798</v>
      </c>
      <c r="BI138" s="845" t="s">
        <v>798</v>
      </c>
      <c r="BJ138" s="845" t="s">
        <v>798</v>
      </c>
      <c r="BK138" s="845" t="s">
        <v>798</v>
      </c>
      <c r="BL138" s="845" t="s">
        <v>798</v>
      </c>
      <c r="BM138" s="845" t="s">
        <v>798</v>
      </c>
      <c r="BN138" s="845" t="s">
        <v>798</v>
      </c>
      <c r="BO138" s="845" t="s">
        <v>798</v>
      </c>
      <c r="BP138" s="845" t="s">
        <v>798</v>
      </c>
      <c r="BQ138" s="845" t="s">
        <v>798</v>
      </c>
      <c r="BR138" s="845" t="s">
        <v>798</v>
      </c>
      <c r="BS138" s="845" t="s">
        <v>798</v>
      </c>
      <c r="BT138" s="845" t="s">
        <v>798</v>
      </c>
      <c r="BU138" s="845" t="s">
        <v>798</v>
      </c>
      <c r="BV138" s="845" t="s">
        <v>798</v>
      </c>
      <c r="BW138" s="845" t="s">
        <v>798</v>
      </c>
      <c r="BX138" s="845" t="s">
        <v>798</v>
      </c>
      <c r="BY138" s="845" t="s">
        <v>798</v>
      </c>
      <c r="BZ138" s="845" t="s">
        <v>798</v>
      </c>
      <c r="CA138" s="845" t="s">
        <v>798</v>
      </c>
      <c r="CB138" s="845" t="s">
        <v>798</v>
      </c>
      <c r="CC138" s="845" t="s">
        <v>798</v>
      </c>
      <c r="CD138" s="845" t="s">
        <v>798</v>
      </c>
      <c r="CE138" s="845" t="s">
        <v>798</v>
      </c>
      <c r="CF138" s="845" t="s">
        <v>798</v>
      </c>
      <c r="CG138" s="845" t="s">
        <v>798</v>
      </c>
      <c r="CH138" s="845" t="s">
        <v>798</v>
      </c>
      <c r="CI138" s="845" t="s">
        <v>798</v>
      </c>
      <c r="CJ138" s="845" t="s">
        <v>798</v>
      </c>
      <c r="CK138" s="845" t="s">
        <v>798</v>
      </c>
      <c r="CL138" s="845" t="s">
        <v>798</v>
      </c>
      <c r="CM138" s="845" t="s">
        <v>798</v>
      </c>
      <c r="CN138" s="845" t="s">
        <v>798</v>
      </c>
      <c r="CO138" s="845" t="s">
        <v>798</v>
      </c>
      <c r="CP138" s="845" t="s">
        <v>798</v>
      </c>
      <c r="CQ138" s="845" t="s">
        <v>798</v>
      </c>
      <c r="CR138" s="845" t="s">
        <v>798</v>
      </c>
      <c r="CS138" s="845" t="s">
        <v>798</v>
      </c>
      <c r="CT138" s="845" t="s">
        <v>798</v>
      </c>
      <c r="CU138" s="845" t="s">
        <v>798</v>
      </c>
      <c r="CV138" s="845" t="s">
        <v>798</v>
      </c>
      <c r="CW138" s="845" t="s">
        <v>798</v>
      </c>
      <c r="CX138" s="845" t="s">
        <v>798</v>
      </c>
      <c r="CY138" s="845" t="s">
        <v>798</v>
      </c>
      <c r="CZ138" s="845" t="s">
        <v>798</v>
      </c>
      <c r="DA138" s="845" t="s">
        <v>798</v>
      </c>
      <c r="DB138" s="845" t="s">
        <v>798</v>
      </c>
      <c r="DC138" s="845" t="s">
        <v>798</v>
      </c>
      <c r="DD138" s="845" t="s">
        <v>798</v>
      </c>
      <c r="DE138" s="845" t="s">
        <v>798</v>
      </c>
      <c r="DF138" s="845" t="s">
        <v>798</v>
      </c>
      <c r="DG138" s="845" t="s">
        <v>798</v>
      </c>
      <c r="DH138" s="845" t="s">
        <v>798</v>
      </c>
      <c r="DI138" s="845" t="s">
        <v>798</v>
      </c>
      <c r="DJ138" s="845" t="s">
        <v>798</v>
      </c>
      <c r="DK138" s="845" t="s">
        <v>798</v>
      </c>
      <c r="DL138" s="845" t="s">
        <v>798</v>
      </c>
      <c r="DM138" s="845" t="s">
        <v>798</v>
      </c>
      <c r="DN138" s="845" t="s">
        <v>798</v>
      </c>
      <c r="DO138" s="845" t="s">
        <v>798</v>
      </c>
      <c r="DP138" s="845" t="s">
        <v>798</v>
      </c>
      <c r="DQ138" s="845" t="s">
        <v>798</v>
      </c>
      <c r="DR138" s="845" t="s">
        <v>798</v>
      </c>
      <c r="DS138" s="845" t="s">
        <v>798</v>
      </c>
      <c r="DT138" s="845" t="s">
        <v>798</v>
      </c>
      <c r="DU138" s="845" t="s">
        <v>798</v>
      </c>
      <c r="DV138" s="845" t="s">
        <v>798</v>
      </c>
      <c r="DW138" s="845" t="s">
        <v>798</v>
      </c>
      <c r="DX138" s="845" t="s">
        <v>798</v>
      </c>
      <c r="DY138" s="845" t="s">
        <v>798</v>
      </c>
      <c r="DZ138" s="845" t="s">
        <v>798</v>
      </c>
      <c r="EA138" s="845" t="s">
        <v>798</v>
      </c>
      <c r="EB138" s="845" t="s">
        <v>798</v>
      </c>
      <c r="EC138" s="845" t="s">
        <v>798</v>
      </c>
      <c r="ED138" s="845" t="s">
        <v>798</v>
      </c>
      <c r="EE138" s="845" t="s">
        <v>798</v>
      </c>
      <c r="EF138" s="845" t="s">
        <v>798</v>
      </c>
    </row>
    <row r="139" spans="1:136" x14ac:dyDescent="0.2">
      <c r="A139" s="845">
        <v>135</v>
      </c>
      <c r="B139" s="845">
        <v>3</v>
      </c>
      <c r="C139" s="845" t="s">
        <v>798</v>
      </c>
      <c r="D139" s="845" t="s">
        <v>798</v>
      </c>
      <c r="E139" s="845" t="s">
        <v>798</v>
      </c>
      <c r="F139" s="845" t="s">
        <v>798</v>
      </c>
      <c r="G139" s="845" t="s">
        <v>798</v>
      </c>
      <c r="H139" s="845" t="s">
        <v>798</v>
      </c>
      <c r="I139" s="845" t="s">
        <v>798</v>
      </c>
      <c r="J139" s="845" t="s">
        <v>798</v>
      </c>
      <c r="K139" s="845" t="s">
        <v>798</v>
      </c>
      <c r="L139" s="845" t="s">
        <v>798</v>
      </c>
      <c r="M139" s="845" t="s">
        <v>798</v>
      </c>
      <c r="N139" s="845" t="s">
        <v>798</v>
      </c>
      <c r="O139" s="845" t="s">
        <v>798</v>
      </c>
      <c r="P139" s="845" t="s">
        <v>798</v>
      </c>
      <c r="Q139" s="845" t="s">
        <v>798</v>
      </c>
      <c r="R139" s="845" t="s">
        <v>798</v>
      </c>
      <c r="S139" s="845" t="s">
        <v>798</v>
      </c>
      <c r="T139" s="845" t="s">
        <v>798</v>
      </c>
      <c r="U139" s="845" t="s">
        <v>798</v>
      </c>
      <c r="V139" s="845" t="s">
        <v>798</v>
      </c>
      <c r="W139" s="845" t="s">
        <v>798</v>
      </c>
      <c r="X139" s="845" t="s">
        <v>798</v>
      </c>
      <c r="Y139" s="845" t="s">
        <v>798</v>
      </c>
      <c r="Z139" s="845" t="s">
        <v>798</v>
      </c>
      <c r="AA139" s="845" t="s">
        <v>798</v>
      </c>
      <c r="AB139" s="845" t="s">
        <v>798</v>
      </c>
      <c r="AC139" s="845" t="s">
        <v>798</v>
      </c>
      <c r="AD139" s="845" t="s">
        <v>798</v>
      </c>
      <c r="AE139" s="845" t="s">
        <v>798</v>
      </c>
      <c r="AF139" s="845" t="s">
        <v>798</v>
      </c>
      <c r="AG139" s="845" t="s">
        <v>798</v>
      </c>
      <c r="AH139" s="845" t="s">
        <v>798</v>
      </c>
      <c r="AI139" s="845" t="s">
        <v>798</v>
      </c>
      <c r="AJ139" s="845" t="s">
        <v>798</v>
      </c>
      <c r="AK139" s="845" t="s">
        <v>798</v>
      </c>
      <c r="AL139" s="845" t="s">
        <v>798</v>
      </c>
      <c r="AM139" s="845" t="s">
        <v>798</v>
      </c>
      <c r="AN139" s="845" t="s">
        <v>798</v>
      </c>
      <c r="AO139" s="845" t="s">
        <v>798</v>
      </c>
      <c r="AP139" s="845" t="s">
        <v>798</v>
      </c>
      <c r="AQ139" s="845" t="s">
        <v>798</v>
      </c>
      <c r="AR139" s="845" t="s">
        <v>798</v>
      </c>
      <c r="AS139" s="845" t="s">
        <v>798</v>
      </c>
      <c r="AT139" s="845" t="s">
        <v>798</v>
      </c>
      <c r="AU139" s="845" t="s">
        <v>798</v>
      </c>
      <c r="AV139" s="845" t="s">
        <v>798</v>
      </c>
      <c r="AW139" s="845" t="s">
        <v>798</v>
      </c>
      <c r="AX139" s="845" t="s">
        <v>798</v>
      </c>
      <c r="AY139" s="845" t="s">
        <v>798</v>
      </c>
      <c r="AZ139" s="845" t="s">
        <v>798</v>
      </c>
      <c r="BA139" s="845" t="s">
        <v>798</v>
      </c>
      <c r="BB139" s="845" t="s">
        <v>798</v>
      </c>
      <c r="BC139" s="845" t="s">
        <v>798</v>
      </c>
      <c r="BD139" s="845" t="s">
        <v>798</v>
      </c>
      <c r="BE139" s="845" t="s">
        <v>798</v>
      </c>
      <c r="BF139" s="845" t="s">
        <v>798</v>
      </c>
      <c r="BG139" s="845" t="s">
        <v>798</v>
      </c>
      <c r="BH139" s="845" t="s">
        <v>798</v>
      </c>
      <c r="BI139" s="845" t="s">
        <v>798</v>
      </c>
      <c r="BJ139" s="845" t="s">
        <v>798</v>
      </c>
      <c r="BK139" s="845" t="s">
        <v>798</v>
      </c>
      <c r="BL139" s="845" t="s">
        <v>798</v>
      </c>
      <c r="BM139" s="845" t="s">
        <v>798</v>
      </c>
      <c r="BN139" s="845" t="s">
        <v>798</v>
      </c>
      <c r="BO139" s="845" t="s">
        <v>798</v>
      </c>
      <c r="BP139" s="845" t="s">
        <v>798</v>
      </c>
      <c r="BQ139" s="845" t="s">
        <v>798</v>
      </c>
      <c r="BR139" s="845" t="s">
        <v>798</v>
      </c>
      <c r="BS139" s="845" t="s">
        <v>798</v>
      </c>
      <c r="BT139" s="845" t="s">
        <v>798</v>
      </c>
      <c r="BU139" s="845" t="s">
        <v>798</v>
      </c>
      <c r="BV139" s="845" t="s">
        <v>798</v>
      </c>
      <c r="BW139" s="845" t="s">
        <v>798</v>
      </c>
      <c r="BX139" s="845" t="s">
        <v>798</v>
      </c>
      <c r="BY139" s="845" t="s">
        <v>798</v>
      </c>
      <c r="BZ139" s="845" t="s">
        <v>798</v>
      </c>
      <c r="CA139" s="845" t="s">
        <v>798</v>
      </c>
      <c r="CB139" s="845" t="s">
        <v>798</v>
      </c>
      <c r="CC139" s="845" t="s">
        <v>798</v>
      </c>
      <c r="CD139" s="845" t="s">
        <v>798</v>
      </c>
      <c r="CE139" s="845" t="s">
        <v>798</v>
      </c>
      <c r="CF139" s="845" t="s">
        <v>798</v>
      </c>
      <c r="CG139" s="845" t="s">
        <v>798</v>
      </c>
      <c r="CH139" s="845" t="s">
        <v>798</v>
      </c>
      <c r="CI139" s="845" t="s">
        <v>798</v>
      </c>
      <c r="CJ139" s="845" t="s">
        <v>798</v>
      </c>
      <c r="CK139" s="845" t="s">
        <v>798</v>
      </c>
      <c r="CL139" s="845" t="s">
        <v>798</v>
      </c>
      <c r="CM139" s="845" t="s">
        <v>798</v>
      </c>
      <c r="CN139" s="845" t="s">
        <v>798</v>
      </c>
      <c r="CO139" s="845" t="s">
        <v>798</v>
      </c>
      <c r="CP139" s="845" t="s">
        <v>798</v>
      </c>
      <c r="CQ139" s="845" t="s">
        <v>798</v>
      </c>
      <c r="CR139" s="845" t="s">
        <v>798</v>
      </c>
      <c r="CS139" s="845" t="s">
        <v>798</v>
      </c>
      <c r="CT139" s="845" t="s">
        <v>798</v>
      </c>
      <c r="CU139" s="845" t="s">
        <v>798</v>
      </c>
      <c r="CV139" s="845" t="s">
        <v>798</v>
      </c>
      <c r="CW139" s="845" t="s">
        <v>798</v>
      </c>
      <c r="CX139" s="845" t="s">
        <v>798</v>
      </c>
      <c r="CY139" s="845" t="s">
        <v>798</v>
      </c>
      <c r="CZ139" s="845" t="s">
        <v>798</v>
      </c>
      <c r="DA139" s="845" t="s">
        <v>798</v>
      </c>
      <c r="DB139" s="845" t="s">
        <v>798</v>
      </c>
      <c r="DC139" s="845" t="s">
        <v>798</v>
      </c>
      <c r="DD139" s="845" t="s">
        <v>798</v>
      </c>
      <c r="DE139" s="845" t="s">
        <v>798</v>
      </c>
      <c r="DF139" s="845" t="s">
        <v>798</v>
      </c>
      <c r="DG139" s="845" t="s">
        <v>798</v>
      </c>
      <c r="DH139" s="845" t="s">
        <v>798</v>
      </c>
      <c r="DI139" s="845" t="s">
        <v>798</v>
      </c>
      <c r="DJ139" s="845" t="s">
        <v>798</v>
      </c>
      <c r="DK139" s="845" t="s">
        <v>798</v>
      </c>
      <c r="DL139" s="845" t="s">
        <v>798</v>
      </c>
      <c r="DM139" s="845" t="s">
        <v>798</v>
      </c>
      <c r="DN139" s="845" t="s">
        <v>798</v>
      </c>
      <c r="DO139" s="845" t="s">
        <v>798</v>
      </c>
      <c r="DP139" s="845" t="s">
        <v>798</v>
      </c>
      <c r="DQ139" s="845" t="s">
        <v>798</v>
      </c>
      <c r="DR139" s="845" t="s">
        <v>798</v>
      </c>
      <c r="DS139" s="845" t="s">
        <v>798</v>
      </c>
      <c r="DT139" s="845" t="s">
        <v>798</v>
      </c>
      <c r="DU139" s="845" t="s">
        <v>798</v>
      </c>
      <c r="DV139" s="845" t="s">
        <v>798</v>
      </c>
      <c r="DW139" s="845" t="s">
        <v>798</v>
      </c>
      <c r="DX139" s="845" t="s">
        <v>798</v>
      </c>
      <c r="DY139" s="845" t="s">
        <v>798</v>
      </c>
      <c r="DZ139" s="845" t="s">
        <v>798</v>
      </c>
      <c r="EA139" s="845" t="s">
        <v>798</v>
      </c>
      <c r="EB139" s="845" t="s">
        <v>798</v>
      </c>
      <c r="EC139" s="845" t="s">
        <v>798</v>
      </c>
      <c r="ED139" s="845" t="s">
        <v>798</v>
      </c>
      <c r="EE139" s="845" t="s">
        <v>798</v>
      </c>
      <c r="EF139" s="845" t="s">
        <v>798</v>
      </c>
    </row>
    <row r="140" spans="1:136" x14ac:dyDescent="0.2">
      <c r="A140" s="845">
        <v>136</v>
      </c>
      <c r="B140" s="845">
        <v>4</v>
      </c>
      <c r="C140" s="845" t="s">
        <v>798</v>
      </c>
      <c r="D140" s="845" t="s">
        <v>798</v>
      </c>
      <c r="E140" s="845" t="s">
        <v>798</v>
      </c>
      <c r="F140" s="845" t="s">
        <v>798</v>
      </c>
      <c r="G140" s="845" t="s">
        <v>798</v>
      </c>
      <c r="H140" s="845" t="s">
        <v>798</v>
      </c>
      <c r="I140" s="845" t="s">
        <v>798</v>
      </c>
      <c r="J140" s="845" t="s">
        <v>798</v>
      </c>
      <c r="K140" s="845" t="s">
        <v>798</v>
      </c>
      <c r="L140" s="845" t="s">
        <v>798</v>
      </c>
      <c r="M140" s="845" t="s">
        <v>798</v>
      </c>
      <c r="N140" s="845" t="s">
        <v>798</v>
      </c>
      <c r="O140" s="845" t="s">
        <v>798</v>
      </c>
      <c r="P140" s="845" t="s">
        <v>798</v>
      </c>
      <c r="Q140" s="845" t="s">
        <v>798</v>
      </c>
      <c r="R140" s="845" t="s">
        <v>798</v>
      </c>
      <c r="S140" s="845" t="s">
        <v>798</v>
      </c>
      <c r="T140" s="845" t="s">
        <v>798</v>
      </c>
      <c r="U140" s="845" t="s">
        <v>798</v>
      </c>
      <c r="V140" s="845" t="s">
        <v>798</v>
      </c>
      <c r="W140" s="845" t="s">
        <v>798</v>
      </c>
      <c r="X140" s="845" t="s">
        <v>798</v>
      </c>
      <c r="Y140" s="845" t="s">
        <v>798</v>
      </c>
      <c r="Z140" s="845" t="s">
        <v>798</v>
      </c>
      <c r="AA140" s="845" t="s">
        <v>798</v>
      </c>
      <c r="AB140" s="845" t="s">
        <v>798</v>
      </c>
      <c r="AC140" s="845" t="s">
        <v>798</v>
      </c>
      <c r="AD140" s="845" t="s">
        <v>798</v>
      </c>
      <c r="AE140" s="845" t="s">
        <v>798</v>
      </c>
      <c r="AF140" s="845" t="s">
        <v>798</v>
      </c>
      <c r="AG140" s="845" t="s">
        <v>798</v>
      </c>
      <c r="AH140" s="845" t="s">
        <v>798</v>
      </c>
      <c r="AI140" s="845" t="s">
        <v>798</v>
      </c>
      <c r="AJ140" s="845" t="s">
        <v>798</v>
      </c>
      <c r="AK140" s="845" t="s">
        <v>798</v>
      </c>
      <c r="AL140" s="845" t="s">
        <v>798</v>
      </c>
      <c r="AM140" s="845" t="s">
        <v>798</v>
      </c>
      <c r="AN140" s="845" t="s">
        <v>798</v>
      </c>
      <c r="AO140" s="845" t="s">
        <v>798</v>
      </c>
      <c r="AP140" s="845" t="s">
        <v>798</v>
      </c>
      <c r="AQ140" s="845" t="s">
        <v>798</v>
      </c>
      <c r="AR140" s="845" t="s">
        <v>798</v>
      </c>
      <c r="AS140" s="845" t="s">
        <v>798</v>
      </c>
      <c r="AT140" s="845" t="s">
        <v>798</v>
      </c>
      <c r="AU140" s="845" t="s">
        <v>798</v>
      </c>
      <c r="AV140" s="845" t="s">
        <v>798</v>
      </c>
      <c r="AW140" s="845" t="s">
        <v>798</v>
      </c>
      <c r="AX140" s="845" t="s">
        <v>798</v>
      </c>
      <c r="AY140" s="845" t="s">
        <v>798</v>
      </c>
      <c r="AZ140" s="845" t="s">
        <v>798</v>
      </c>
      <c r="BA140" s="845" t="s">
        <v>798</v>
      </c>
      <c r="BB140" s="845" t="s">
        <v>798</v>
      </c>
      <c r="BC140" s="845" t="s">
        <v>798</v>
      </c>
      <c r="BD140" s="845" t="s">
        <v>798</v>
      </c>
      <c r="BE140" s="845" t="s">
        <v>798</v>
      </c>
      <c r="BF140" s="845" t="s">
        <v>798</v>
      </c>
      <c r="BG140" s="845" t="s">
        <v>798</v>
      </c>
      <c r="BH140" s="845" t="s">
        <v>798</v>
      </c>
      <c r="BI140" s="845" t="s">
        <v>798</v>
      </c>
      <c r="BJ140" s="845" t="s">
        <v>798</v>
      </c>
      <c r="BK140" s="845" t="s">
        <v>798</v>
      </c>
      <c r="BL140" s="845" t="s">
        <v>798</v>
      </c>
      <c r="BM140" s="845" t="s">
        <v>798</v>
      </c>
      <c r="BN140" s="845" t="s">
        <v>798</v>
      </c>
      <c r="BO140" s="845" t="s">
        <v>798</v>
      </c>
      <c r="BP140" s="845" t="s">
        <v>798</v>
      </c>
      <c r="BQ140" s="845" t="s">
        <v>798</v>
      </c>
      <c r="BR140" s="845" t="s">
        <v>798</v>
      </c>
      <c r="BS140" s="845" t="s">
        <v>798</v>
      </c>
      <c r="BT140" s="845" t="s">
        <v>798</v>
      </c>
      <c r="BU140" s="845" t="s">
        <v>798</v>
      </c>
      <c r="BV140" s="845" t="s">
        <v>798</v>
      </c>
      <c r="BW140" s="845" t="s">
        <v>798</v>
      </c>
      <c r="BX140" s="845" t="s">
        <v>798</v>
      </c>
      <c r="BY140" s="845" t="s">
        <v>798</v>
      </c>
      <c r="BZ140" s="845" t="s">
        <v>798</v>
      </c>
      <c r="CA140" s="845" t="s">
        <v>798</v>
      </c>
      <c r="CB140" s="845" t="s">
        <v>798</v>
      </c>
      <c r="CC140" s="845" t="s">
        <v>798</v>
      </c>
      <c r="CD140" s="845" t="s">
        <v>798</v>
      </c>
      <c r="CE140" s="845" t="s">
        <v>798</v>
      </c>
      <c r="CF140" s="845" t="s">
        <v>798</v>
      </c>
      <c r="CG140" s="845" t="s">
        <v>798</v>
      </c>
      <c r="CH140" s="845" t="s">
        <v>798</v>
      </c>
      <c r="CI140" s="845" t="s">
        <v>798</v>
      </c>
      <c r="CJ140" s="845" t="s">
        <v>798</v>
      </c>
      <c r="CK140" s="845" t="s">
        <v>798</v>
      </c>
      <c r="CL140" s="845" t="s">
        <v>798</v>
      </c>
      <c r="CM140" s="845" t="s">
        <v>798</v>
      </c>
      <c r="CN140" s="845" t="s">
        <v>798</v>
      </c>
      <c r="CO140" s="845" t="s">
        <v>798</v>
      </c>
      <c r="CP140" s="845" t="s">
        <v>798</v>
      </c>
      <c r="CQ140" s="845" t="s">
        <v>798</v>
      </c>
      <c r="CR140" s="845" t="s">
        <v>798</v>
      </c>
      <c r="CS140" s="845" t="s">
        <v>798</v>
      </c>
      <c r="CT140" s="845" t="s">
        <v>798</v>
      </c>
      <c r="CU140" s="845" t="s">
        <v>798</v>
      </c>
      <c r="CV140" s="845" t="s">
        <v>798</v>
      </c>
      <c r="CW140" s="845" t="s">
        <v>798</v>
      </c>
      <c r="CX140" s="845" t="s">
        <v>798</v>
      </c>
      <c r="CY140" s="845" t="s">
        <v>798</v>
      </c>
      <c r="CZ140" s="845" t="s">
        <v>798</v>
      </c>
      <c r="DA140" s="845" t="s">
        <v>798</v>
      </c>
      <c r="DB140" s="845" t="s">
        <v>798</v>
      </c>
      <c r="DC140" s="845" t="s">
        <v>798</v>
      </c>
      <c r="DD140" s="845" t="s">
        <v>798</v>
      </c>
      <c r="DE140" s="845" t="s">
        <v>798</v>
      </c>
      <c r="DF140" s="845" t="s">
        <v>798</v>
      </c>
      <c r="DG140" s="845" t="s">
        <v>798</v>
      </c>
      <c r="DH140" s="845" t="s">
        <v>798</v>
      </c>
      <c r="DI140" s="845" t="s">
        <v>798</v>
      </c>
      <c r="DJ140" s="845" t="s">
        <v>798</v>
      </c>
      <c r="DK140" s="845" t="s">
        <v>798</v>
      </c>
      <c r="DL140" s="845" t="s">
        <v>798</v>
      </c>
      <c r="DM140" s="845" t="s">
        <v>798</v>
      </c>
      <c r="DN140" s="845" t="s">
        <v>798</v>
      </c>
      <c r="DO140" s="845" t="s">
        <v>798</v>
      </c>
      <c r="DP140" s="845" t="s">
        <v>798</v>
      </c>
      <c r="DQ140" s="845" t="s">
        <v>798</v>
      </c>
      <c r="DR140" s="845" t="s">
        <v>798</v>
      </c>
      <c r="DS140" s="845" t="s">
        <v>798</v>
      </c>
      <c r="DT140" s="845" t="s">
        <v>798</v>
      </c>
      <c r="DU140" s="845" t="s">
        <v>798</v>
      </c>
      <c r="DV140" s="845" t="s">
        <v>798</v>
      </c>
      <c r="DW140" s="845" t="s">
        <v>798</v>
      </c>
      <c r="DX140" s="845" t="s">
        <v>798</v>
      </c>
      <c r="DY140" s="845" t="s">
        <v>798</v>
      </c>
      <c r="DZ140" s="845" t="s">
        <v>798</v>
      </c>
      <c r="EA140" s="845" t="s">
        <v>798</v>
      </c>
      <c r="EB140" s="845" t="s">
        <v>798</v>
      </c>
      <c r="EC140" s="845" t="s">
        <v>798</v>
      </c>
      <c r="ED140" s="845" t="s">
        <v>798</v>
      </c>
      <c r="EE140" s="845" t="s">
        <v>798</v>
      </c>
      <c r="EF140" s="845" t="s">
        <v>798</v>
      </c>
    </row>
    <row r="141" spans="1:136" x14ac:dyDescent="0.2">
      <c r="A141" s="845">
        <v>137</v>
      </c>
      <c r="B141" s="845">
        <v>5</v>
      </c>
      <c r="C141" s="845" t="s">
        <v>798</v>
      </c>
      <c r="D141" s="845" t="s">
        <v>798</v>
      </c>
      <c r="E141" s="845" t="s">
        <v>798</v>
      </c>
      <c r="F141" s="845" t="s">
        <v>798</v>
      </c>
      <c r="G141" s="845" t="s">
        <v>798</v>
      </c>
      <c r="H141" s="845" t="s">
        <v>798</v>
      </c>
      <c r="I141" s="845" t="s">
        <v>798</v>
      </c>
      <c r="J141" s="845" t="s">
        <v>798</v>
      </c>
      <c r="K141" s="845" t="s">
        <v>798</v>
      </c>
      <c r="L141" s="845" t="s">
        <v>798</v>
      </c>
      <c r="M141" s="845" t="s">
        <v>798</v>
      </c>
      <c r="N141" s="845" t="s">
        <v>798</v>
      </c>
      <c r="O141" s="845" t="s">
        <v>798</v>
      </c>
      <c r="P141" s="845" t="s">
        <v>798</v>
      </c>
      <c r="Q141" s="845" t="s">
        <v>798</v>
      </c>
      <c r="R141" s="845" t="s">
        <v>798</v>
      </c>
      <c r="S141" s="845" t="s">
        <v>798</v>
      </c>
      <c r="T141" s="845" t="s">
        <v>798</v>
      </c>
      <c r="U141" s="845" t="s">
        <v>798</v>
      </c>
      <c r="V141" s="845" t="s">
        <v>798</v>
      </c>
      <c r="W141" s="845" t="s">
        <v>798</v>
      </c>
      <c r="X141" s="845" t="s">
        <v>798</v>
      </c>
      <c r="Y141" s="845" t="s">
        <v>798</v>
      </c>
      <c r="Z141" s="845" t="s">
        <v>798</v>
      </c>
      <c r="AA141" s="845" t="s">
        <v>798</v>
      </c>
      <c r="AB141" s="845" t="s">
        <v>798</v>
      </c>
      <c r="AC141" s="845" t="s">
        <v>798</v>
      </c>
      <c r="AD141" s="845" t="s">
        <v>798</v>
      </c>
      <c r="AE141" s="845" t="s">
        <v>798</v>
      </c>
      <c r="AF141" s="845" t="s">
        <v>798</v>
      </c>
      <c r="AG141" s="845" t="s">
        <v>798</v>
      </c>
      <c r="AH141" s="845" t="s">
        <v>798</v>
      </c>
      <c r="AI141" s="845" t="s">
        <v>798</v>
      </c>
      <c r="AJ141" s="845" t="s">
        <v>798</v>
      </c>
      <c r="AK141" s="845" t="s">
        <v>798</v>
      </c>
      <c r="AL141" s="845" t="s">
        <v>798</v>
      </c>
      <c r="AM141" s="845" t="s">
        <v>798</v>
      </c>
      <c r="AN141" s="845" t="s">
        <v>798</v>
      </c>
      <c r="AO141" s="845" t="s">
        <v>798</v>
      </c>
      <c r="AP141" s="845" t="s">
        <v>798</v>
      </c>
      <c r="AQ141" s="845" t="s">
        <v>798</v>
      </c>
      <c r="AR141" s="845" t="s">
        <v>798</v>
      </c>
      <c r="AS141" s="845" t="s">
        <v>798</v>
      </c>
      <c r="AT141" s="845" t="s">
        <v>798</v>
      </c>
      <c r="AU141" s="845" t="s">
        <v>798</v>
      </c>
      <c r="AV141" s="845" t="s">
        <v>798</v>
      </c>
      <c r="AW141" s="845" t="s">
        <v>798</v>
      </c>
      <c r="AX141" s="845" t="s">
        <v>798</v>
      </c>
      <c r="AY141" s="845" t="s">
        <v>798</v>
      </c>
      <c r="AZ141" s="845" t="s">
        <v>798</v>
      </c>
      <c r="BA141" s="845" t="s">
        <v>798</v>
      </c>
      <c r="BB141" s="845" t="s">
        <v>798</v>
      </c>
      <c r="BC141" s="845" t="s">
        <v>798</v>
      </c>
      <c r="BD141" s="845" t="s">
        <v>798</v>
      </c>
      <c r="BE141" s="845" t="s">
        <v>798</v>
      </c>
      <c r="BF141" s="845" t="s">
        <v>798</v>
      </c>
      <c r="BG141" s="845" t="s">
        <v>798</v>
      </c>
      <c r="BH141" s="845" t="s">
        <v>798</v>
      </c>
      <c r="BI141" s="845" t="s">
        <v>798</v>
      </c>
      <c r="BJ141" s="845" t="s">
        <v>798</v>
      </c>
      <c r="BK141" s="845" t="s">
        <v>798</v>
      </c>
      <c r="BL141" s="845" t="s">
        <v>798</v>
      </c>
      <c r="BM141" s="845" t="s">
        <v>798</v>
      </c>
      <c r="BN141" s="845" t="s">
        <v>798</v>
      </c>
      <c r="BO141" s="845" t="s">
        <v>798</v>
      </c>
      <c r="BP141" s="845" t="s">
        <v>798</v>
      </c>
      <c r="BQ141" s="845" t="s">
        <v>798</v>
      </c>
      <c r="BR141" s="845" t="s">
        <v>798</v>
      </c>
      <c r="BS141" s="845" t="s">
        <v>798</v>
      </c>
      <c r="BT141" s="845" t="s">
        <v>798</v>
      </c>
      <c r="BU141" s="845" t="s">
        <v>798</v>
      </c>
      <c r="BV141" s="845" t="s">
        <v>798</v>
      </c>
      <c r="BW141" s="845" t="s">
        <v>798</v>
      </c>
      <c r="BX141" s="845" t="s">
        <v>798</v>
      </c>
      <c r="BY141" s="845" t="s">
        <v>798</v>
      </c>
      <c r="BZ141" s="845" t="s">
        <v>798</v>
      </c>
      <c r="CA141" s="845" t="s">
        <v>798</v>
      </c>
      <c r="CB141" s="845" t="s">
        <v>798</v>
      </c>
      <c r="CC141" s="845" t="s">
        <v>798</v>
      </c>
      <c r="CD141" s="845" t="s">
        <v>798</v>
      </c>
      <c r="CE141" s="845" t="s">
        <v>798</v>
      </c>
      <c r="CF141" s="845" t="s">
        <v>798</v>
      </c>
      <c r="CG141" s="845" t="s">
        <v>798</v>
      </c>
      <c r="CH141" s="845" t="s">
        <v>798</v>
      </c>
      <c r="CI141" s="845" t="s">
        <v>798</v>
      </c>
      <c r="CJ141" s="845" t="s">
        <v>798</v>
      </c>
      <c r="CK141" s="845" t="s">
        <v>798</v>
      </c>
      <c r="CL141" s="845" t="s">
        <v>798</v>
      </c>
      <c r="CM141" s="845" t="s">
        <v>798</v>
      </c>
      <c r="CN141" s="845" t="s">
        <v>798</v>
      </c>
      <c r="CO141" s="845" t="s">
        <v>798</v>
      </c>
      <c r="CP141" s="845" t="s">
        <v>798</v>
      </c>
      <c r="CQ141" s="845" t="s">
        <v>798</v>
      </c>
      <c r="CR141" s="845" t="s">
        <v>798</v>
      </c>
      <c r="CS141" s="845" t="s">
        <v>798</v>
      </c>
      <c r="CT141" s="845" t="s">
        <v>798</v>
      </c>
      <c r="CU141" s="845" t="s">
        <v>798</v>
      </c>
      <c r="CV141" s="845" t="s">
        <v>798</v>
      </c>
      <c r="CW141" s="845" t="s">
        <v>798</v>
      </c>
      <c r="CX141" s="845" t="s">
        <v>798</v>
      </c>
      <c r="CY141" s="845" t="s">
        <v>798</v>
      </c>
      <c r="CZ141" s="845" t="s">
        <v>798</v>
      </c>
      <c r="DA141" s="845" t="s">
        <v>798</v>
      </c>
      <c r="DB141" s="845" t="s">
        <v>798</v>
      </c>
      <c r="DC141" s="845" t="s">
        <v>798</v>
      </c>
      <c r="DD141" s="845" t="s">
        <v>798</v>
      </c>
      <c r="DE141" s="845" t="s">
        <v>798</v>
      </c>
      <c r="DF141" s="845" t="s">
        <v>798</v>
      </c>
      <c r="DG141" s="845" t="s">
        <v>798</v>
      </c>
      <c r="DH141" s="845" t="s">
        <v>798</v>
      </c>
      <c r="DI141" s="845" t="s">
        <v>798</v>
      </c>
      <c r="DJ141" s="845" t="s">
        <v>798</v>
      </c>
      <c r="DK141" s="845" t="s">
        <v>798</v>
      </c>
      <c r="DL141" s="845" t="s">
        <v>798</v>
      </c>
      <c r="DM141" s="845" t="s">
        <v>798</v>
      </c>
      <c r="DN141" s="845" t="s">
        <v>798</v>
      </c>
      <c r="DO141" s="845" t="s">
        <v>798</v>
      </c>
      <c r="DP141" s="845" t="s">
        <v>798</v>
      </c>
      <c r="DQ141" s="845" t="s">
        <v>798</v>
      </c>
      <c r="DR141" s="845" t="s">
        <v>798</v>
      </c>
      <c r="DS141" s="845" t="s">
        <v>798</v>
      </c>
      <c r="DT141" s="845" t="s">
        <v>798</v>
      </c>
      <c r="DU141" s="845" t="s">
        <v>798</v>
      </c>
      <c r="DV141" s="845" t="s">
        <v>798</v>
      </c>
      <c r="DW141" s="845" t="s">
        <v>798</v>
      </c>
      <c r="DX141" s="845" t="s">
        <v>798</v>
      </c>
      <c r="DY141" s="845" t="s">
        <v>798</v>
      </c>
      <c r="DZ141" s="845" t="s">
        <v>798</v>
      </c>
      <c r="EA141" s="845" t="s">
        <v>798</v>
      </c>
      <c r="EB141" s="845" t="s">
        <v>798</v>
      </c>
      <c r="EC141" s="845" t="s">
        <v>798</v>
      </c>
      <c r="ED141" s="845" t="s">
        <v>798</v>
      </c>
      <c r="EE141" s="845" t="s">
        <v>798</v>
      </c>
      <c r="EF141" s="845" t="s">
        <v>798</v>
      </c>
    </row>
    <row r="142" spans="1:136" x14ac:dyDescent="0.2">
      <c r="A142" s="845">
        <v>138</v>
      </c>
      <c r="B142" s="845">
        <v>6</v>
      </c>
      <c r="C142" s="845" t="s">
        <v>798</v>
      </c>
      <c r="D142" s="845" t="s">
        <v>798</v>
      </c>
      <c r="E142" s="845" t="s">
        <v>798</v>
      </c>
      <c r="F142" s="845" t="s">
        <v>798</v>
      </c>
      <c r="G142" s="845" t="s">
        <v>798</v>
      </c>
      <c r="H142" s="845" t="s">
        <v>798</v>
      </c>
      <c r="I142" s="845" t="s">
        <v>798</v>
      </c>
      <c r="J142" s="845" t="s">
        <v>798</v>
      </c>
      <c r="K142" s="845" t="s">
        <v>798</v>
      </c>
      <c r="L142" s="845" t="s">
        <v>798</v>
      </c>
      <c r="M142" s="845" t="s">
        <v>798</v>
      </c>
      <c r="N142" s="845" t="s">
        <v>798</v>
      </c>
      <c r="O142" s="845" t="s">
        <v>798</v>
      </c>
      <c r="P142" s="845" t="s">
        <v>798</v>
      </c>
      <c r="Q142" s="845" t="s">
        <v>798</v>
      </c>
      <c r="R142" s="845" t="s">
        <v>798</v>
      </c>
      <c r="S142" s="845" t="s">
        <v>798</v>
      </c>
      <c r="T142" s="845" t="s">
        <v>798</v>
      </c>
      <c r="U142" s="845" t="s">
        <v>798</v>
      </c>
      <c r="V142" s="845" t="s">
        <v>798</v>
      </c>
      <c r="W142" s="845" t="s">
        <v>798</v>
      </c>
      <c r="X142" s="845" t="s">
        <v>798</v>
      </c>
      <c r="Y142" s="845" t="s">
        <v>798</v>
      </c>
      <c r="Z142" s="845" t="s">
        <v>798</v>
      </c>
      <c r="AA142" s="845" t="s">
        <v>798</v>
      </c>
      <c r="AB142" s="845" t="s">
        <v>798</v>
      </c>
      <c r="AC142" s="845" t="s">
        <v>798</v>
      </c>
      <c r="AD142" s="845" t="s">
        <v>798</v>
      </c>
      <c r="AE142" s="845" t="s">
        <v>798</v>
      </c>
      <c r="AF142" s="845" t="s">
        <v>798</v>
      </c>
      <c r="AG142" s="845" t="s">
        <v>798</v>
      </c>
      <c r="AH142" s="845" t="s">
        <v>798</v>
      </c>
      <c r="AI142" s="845" t="s">
        <v>798</v>
      </c>
      <c r="AJ142" s="845" t="s">
        <v>798</v>
      </c>
      <c r="AK142" s="845" t="s">
        <v>798</v>
      </c>
      <c r="AL142" s="845" t="s">
        <v>798</v>
      </c>
      <c r="AM142" s="845" t="s">
        <v>798</v>
      </c>
      <c r="AN142" s="845" t="s">
        <v>798</v>
      </c>
      <c r="AO142" s="845" t="s">
        <v>798</v>
      </c>
      <c r="AP142" s="845" t="s">
        <v>798</v>
      </c>
      <c r="AQ142" s="845" t="s">
        <v>798</v>
      </c>
      <c r="AR142" s="845" t="s">
        <v>798</v>
      </c>
      <c r="AS142" s="845" t="s">
        <v>798</v>
      </c>
      <c r="AT142" s="845" t="s">
        <v>798</v>
      </c>
      <c r="AU142" s="845" t="s">
        <v>798</v>
      </c>
      <c r="AV142" s="845" t="s">
        <v>798</v>
      </c>
      <c r="AW142" s="845" t="s">
        <v>798</v>
      </c>
      <c r="AX142" s="845" t="s">
        <v>798</v>
      </c>
      <c r="AY142" s="845" t="s">
        <v>798</v>
      </c>
      <c r="AZ142" s="845" t="s">
        <v>798</v>
      </c>
      <c r="BA142" s="845" t="s">
        <v>798</v>
      </c>
      <c r="BB142" s="845" t="s">
        <v>798</v>
      </c>
      <c r="BC142" s="845" t="s">
        <v>798</v>
      </c>
      <c r="BD142" s="845" t="s">
        <v>798</v>
      </c>
      <c r="BE142" s="845" t="s">
        <v>798</v>
      </c>
      <c r="BF142" s="845" t="s">
        <v>798</v>
      </c>
      <c r="BG142" s="845" t="s">
        <v>798</v>
      </c>
      <c r="BH142" s="845" t="s">
        <v>798</v>
      </c>
      <c r="BI142" s="845" t="s">
        <v>798</v>
      </c>
      <c r="BJ142" s="845" t="s">
        <v>798</v>
      </c>
      <c r="BK142" s="845" t="s">
        <v>798</v>
      </c>
      <c r="BL142" s="845" t="s">
        <v>798</v>
      </c>
      <c r="BM142" s="845" t="s">
        <v>798</v>
      </c>
      <c r="BN142" s="845" t="s">
        <v>798</v>
      </c>
      <c r="BO142" s="845" t="s">
        <v>798</v>
      </c>
      <c r="BP142" s="845" t="s">
        <v>798</v>
      </c>
      <c r="BQ142" s="845" t="s">
        <v>798</v>
      </c>
      <c r="BR142" s="845" t="s">
        <v>798</v>
      </c>
      <c r="BS142" s="845" t="s">
        <v>798</v>
      </c>
      <c r="BT142" s="845" t="s">
        <v>798</v>
      </c>
      <c r="BU142" s="845" t="s">
        <v>798</v>
      </c>
      <c r="BV142" s="845" t="s">
        <v>798</v>
      </c>
      <c r="BW142" s="845" t="s">
        <v>798</v>
      </c>
      <c r="BX142" s="845" t="s">
        <v>798</v>
      </c>
      <c r="BY142" s="845" t="s">
        <v>798</v>
      </c>
      <c r="BZ142" s="845" t="s">
        <v>798</v>
      </c>
      <c r="CA142" s="845" t="s">
        <v>798</v>
      </c>
      <c r="CB142" s="845" t="s">
        <v>798</v>
      </c>
      <c r="CC142" s="845" t="s">
        <v>798</v>
      </c>
      <c r="CD142" s="845" t="s">
        <v>798</v>
      </c>
      <c r="CE142" s="845" t="s">
        <v>798</v>
      </c>
      <c r="CF142" s="845" t="s">
        <v>798</v>
      </c>
      <c r="CG142" s="845" t="s">
        <v>798</v>
      </c>
      <c r="CH142" s="845" t="s">
        <v>798</v>
      </c>
      <c r="CI142" s="845" t="s">
        <v>798</v>
      </c>
      <c r="CJ142" s="845" t="s">
        <v>798</v>
      </c>
      <c r="CK142" s="845" t="s">
        <v>798</v>
      </c>
      <c r="CL142" s="845" t="s">
        <v>798</v>
      </c>
      <c r="CM142" s="845" t="s">
        <v>798</v>
      </c>
      <c r="CN142" s="845" t="s">
        <v>798</v>
      </c>
      <c r="CO142" s="845" t="s">
        <v>798</v>
      </c>
      <c r="CP142" s="845" t="s">
        <v>798</v>
      </c>
      <c r="CQ142" s="845" t="s">
        <v>798</v>
      </c>
      <c r="CR142" s="845" t="s">
        <v>798</v>
      </c>
      <c r="CS142" s="845" t="s">
        <v>798</v>
      </c>
      <c r="CT142" s="845" t="s">
        <v>798</v>
      </c>
      <c r="CU142" s="845" t="s">
        <v>798</v>
      </c>
      <c r="CV142" s="845" t="s">
        <v>798</v>
      </c>
      <c r="CW142" s="845" t="s">
        <v>798</v>
      </c>
      <c r="CX142" s="845" t="s">
        <v>798</v>
      </c>
      <c r="CY142" s="845" t="s">
        <v>798</v>
      </c>
      <c r="CZ142" s="845" t="s">
        <v>798</v>
      </c>
      <c r="DA142" s="845" t="s">
        <v>798</v>
      </c>
      <c r="DB142" s="845" t="s">
        <v>798</v>
      </c>
      <c r="DC142" s="845" t="s">
        <v>798</v>
      </c>
      <c r="DD142" s="845" t="s">
        <v>798</v>
      </c>
      <c r="DE142" s="845" t="s">
        <v>798</v>
      </c>
      <c r="DF142" s="845" t="s">
        <v>798</v>
      </c>
      <c r="DG142" s="845" t="s">
        <v>798</v>
      </c>
      <c r="DH142" s="845" t="s">
        <v>798</v>
      </c>
      <c r="DI142" s="845" t="s">
        <v>798</v>
      </c>
      <c r="DJ142" s="845" t="s">
        <v>798</v>
      </c>
      <c r="DK142" s="845" t="s">
        <v>798</v>
      </c>
      <c r="DL142" s="845" t="s">
        <v>798</v>
      </c>
      <c r="DM142" s="845" t="s">
        <v>798</v>
      </c>
      <c r="DN142" s="845" t="s">
        <v>798</v>
      </c>
      <c r="DO142" s="845" t="s">
        <v>798</v>
      </c>
      <c r="DP142" s="845" t="s">
        <v>798</v>
      </c>
      <c r="DQ142" s="845" t="s">
        <v>798</v>
      </c>
      <c r="DR142" s="845" t="s">
        <v>798</v>
      </c>
      <c r="DS142" s="845" t="s">
        <v>798</v>
      </c>
      <c r="DT142" s="845" t="s">
        <v>798</v>
      </c>
      <c r="DU142" s="845" t="s">
        <v>798</v>
      </c>
      <c r="DV142" s="845" t="s">
        <v>798</v>
      </c>
      <c r="DW142" s="845" t="s">
        <v>798</v>
      </c>
      <c r="DX142" s="845" t="s">
        <v>798</v>
      </c>
      <c r="DY142" s="845" t="s">
        <v>798</v>
      </c>
      <c r="DZ142" s="845" t="s">
        <v>798</v>
      </c>
      <c r="EA142" s="845" t="s">
        <v>798</v>
      </c>
      <c r="EB142" s="845" t="s">
        <v>798</v>
      </c>
      <c r="EC142" s="845" t="s">
        <v>798</v>
      </c>
      <c r="ED142" s="845" t="s">
        <v>798</v>
      </c>
      <c r="EE142" s="845" t="s">
        <v>798</v>
      </c>
      <c r="EF142" s="845" t="s">
        <v>798</v>
      </c>
    </row>
    <row r="143" spans="1:136" x14ac:dyDescent="0.2">
      <c r="A143" s="845">
        <v>139</v>
      </c>
      <c r="B143" s="845">
        <v>7</v>
      </c>
      <c r="C143" s="845" t="s">
        <v>798</v>
      </c>
      <c r="D143" s="845" t="s">
        <v>798</v>
      </c>
      <c r="E143" s="845" t="s">
        <v>798</v>
      </c>
      <c r="F143" s="845" t="s">
        <v>798</v>
      </c>
      <c r="G143" s="845" t="s">
        <v>798</v>
      </c>
      <c r="H143" s="845" t="s">
        <v>798</v>
      </c>
      <c r="I143" s="845" t="s">
        <v>798</v>
      </c>
      <c r="J143" s="845" t="s">
        <v>798</v>
      </c>
      <c r="K143" s="845" t="s">
        <v>798</v>
      </c>
      <c r="L143" s="845" t="s">
        <v>798</v>
      </c>
      <c r="M143" s="845" t="s">
        <v>798</v>
      </c>
      <c r="N143" s="845" t="s">
        <v>798</v>
      </c>
      <c r="O143" s="845" t="s">
        <v>798</v>
      </c>
      <c r="P143" s="845" t="s">
        <v>798</v>
      </c>
      <c r="Q143" s="845" t="s">
        <v>798</v>
      </c>
      <c r="R143" s="845" t="s">
        <v>798</v>
      </c>
      <c r="S143" s="845" t="s">
        <v>798</v>
      </c>
      <c r="T143" s="845" t="s">
        <v>798</v>
      </c>
      <c r="U143" s="845" t="s">
        <v>798</v>
      </c>
      <c r="V143" s="845" t="s">
        <v>798</v>
      </c>
      <c r="W143" s="845" t="s">
        <v>798</v>
      </c>
      <c r="X143" s="845" t="s">
        <v>798</v>
      </c>
      <c r="Y143" s="845" t="s">
        <v>798</v>
      </c>
      <c r="Z143" s="845" t="s">
        <v>798</v>
      </c>
      <c r="AA143" s="845" t="s">
        <v>798</v>
      </c>
      <c r="AB143" s="845" t="s">
        <v>798</v>
      </c>
      <c r="AC143" s="845" t="s">
        <v>798</v>
      </c>
      <c r="AD143" s="845" t="s">
        <v>798</v>
      </c>
      <c r="AE143" s="845" t="s">
        <v>798</v>
      </c>
      <c r="AF143" s="845" t="s">
        <v>798</v>
      </c>
      <c r="AG143" s="845" t="s">
        <v>798</v>
      </c>
      <c r="AH143" s="845" t="s">
        <v>798</v>
      </c>
      <c r="AI143" s="845" t="s">
        <v>798</v>
      </c>
      <c r="AJ143" s="845" t="s">
        <v>798</v>
      </c>
      <c r="AK143" s="845" t="s">
        <v>798</v>
      </c>
      <c r="AL143" s="845" t="s">
        <v>798</v>
      </c>
      <c r="AM143" s="845" t="s">
        <v>798</v>
      </c>
      <c r="AN143" s="845" t="s">
        <v>798</v>
      </c>
      <c r="AO143" s="845" t="s">
        <v>798</v>
      </c>
      <c r="AP143" s="845" t="s">
        <v>798</v>
      </c>
      <c r="AQ143" s="845" t="s">
        <v>798</v>
      </c>
      <c r="AR143" s="845" t="s">
        <v>798</v>
      </c>
      <c r="AS143" s="845" t="s">
        <v>798</v>
      </c>
      <c r="AT143" s="845" t="s">
        <v>798</v>
      </c>
      <c r="AU143" s="845" t="s">
        <v>798</v>
      </c>
      <c r="AV143" s="845" t="s">
        <v>798</v>
      </c>
      <c r="AW143" s="845" t="s">
        <v>798</v>
      </c>
      <c r="AX143" s="845" t="s">
        <v>798</v>
      </c>
      <c r="AY143" s="845" t="s">
        <v>798</v>
      </c>
      <c r="AZ143" s="845" t="s">
        <v>798</v>
      </c>
      <c r="BA143" s="845" t="s">
        <v>798</v>
      </c>
      <c r="BB143" s="845" t="s">
        <v>798</v>
      </c>
      <c r="BC143" s="845" t="s">
        <v>798</v>
      </c>
      <c r="BD143" s="845" t="s">
        <v>798</v>
      </c>
      <c r="BE143" s="845" t="s">
        <v>798</v>
      </c>
      <c r="BF143" s="845" t="s">
        <v>798</v>
      </c>
      <c r="BG143" s="845" t="s">
        <v>798</v>
      </c>
      <c r="BH143" s="845" t="s">
        <v>798</v>
      </c>
      <c r="BI143" s="845" t="s">
        <v>798</v>
      </c>
      <c r="BJ143" s="845" t="s">
        <v>798</v>
      </c>
      <c r="BK143" s="845" t="s">
        <v>798</v>
      </c>
      <c r="BL143" s="845" t="s">
        <v>798</v>
      </c>
      <c r="BM143" s="845" t="s">
        <v>798</v>
      </c>
      <c r="BN143" s="845" t="s">
        <v>798</v>
      </c>
      <c r="BO143" s="845" t="s">
        <v>798</v>
      </c>
      <c r="BP143" s="845" t="s">
        <v>798</v>
      </c>
      <c r="BQ143" s="845" t="s">
        <v>798</v>
      </c>
      <c r="BR143" s="845" t="s">
        <v>798</v>
      </c>
      <c r="BS143" s="845" t="s">
        <v>798</v>
      </c>
      <c r="BT143" s="845" t="s">
        <v>798</v>
      </c>
      <c r="BU143" s="845" t="s">
        <v>798</v>
      </c>
      <c r="BV143" s="845" t="s">
        <v>798</v>
      </c>
      <c r="BW143" s="845" t="s">
        <v>798</v>
      </c>
      <c r="BX143" s="845" t="s">
        <v>798</v>
      </c>
      <c r="BY143" s="845" t="s">
        <v>798</v>
      </c>
      <c r="BZ143" s="845" t="s">
        <v>798</v>
      </c>
      <c r="CA143" s="845" t="s">
        <v>798</v>
      </c>
      <c r="CB143" s="845" t="s">
        <v>798</v>
      </c>
      <c r="CC143" s="845" t="s">
        <v>798</v>
      </c>
      <c r="CD143" s="845" t="s">
        <v>798</v>
      </c>
      <c r="CE143" s="845" t="s">
        <v>798</v>
      </c>
      <c r="CF143" s="845" t="s">
        <v>798</v>
      </c>
      <c r="CG143" s="845" t="s">
        <v>798</v>
      </c>
      <c r="CH143" s="845" t="s">
        <v>798</v>
      </c>
      <c r="CI143" s="845" t="s">
        <v>798</v>
      </c>
      <c r="CJ143" s="845" t="s">
        <v>798</v>
      </c>
      <c r="CK143" s="845" t="s">
        <v>798</v>
      </c>
      <c r="CL143" s="845" t="s">
        <v>798</v>
      </c>
      <c r="CM143" s="845" t="s">
        <v>798</v>
      </c>
      <c r="CN143" s="845" t="s">
        <v>798</v>
      </c>
      <c r="CO143" s="845" t="s">
        <v>798</v>
      </c>
      <c r="CP143" s="845" t="s">
        <v>798</v>
      </c>
      <c r="CQ143" s="845" t="s">
        <v>798</v>
      </c>
      <c r="CR143" s="845" t="s">
        <v>798</v>
      </c>
      <c r="CS143" s="845" t="s">
        <v>798</v>
      </c>
      <c r="CT143" s="845" t="s">
        <v>798</v>
      </c>
      <c r="CU143" s="845" t="s">
        <v>798</v>
      </c>
      <c r="CV143" s="845" t="s">
        <v>798</v>
      </c>
      <c r="CW143" s="845" t="s">
        <v>798</v>
      </c>
      <c r="CX143" s="845" t="s">
        <v>798</v>
      </c>
      <c r="CY143" s="845" t="s">
        <v>798</v>
      </c>
      <c r="CZ143" s="845" t="s">
        <v>798</v>
      </c>
      <c r="DA143" s="845" t="s">
        <v>798</v>
      </c>
      <c r="DB143" s="845" t="s">
        <v>798</v>
      </c>
      <c r="DC143" s="845" t="s">
        <v>798</v>
      </c>
      <c r="DD143" s="845" t="s">
        <v>798</v>
      </c>
      <c r="DE143" s="845" t="s">
        <v>798</v>
      </c>
      <c r="DF143" s="845" t="s">
        <v>798</v>
      </c>
      <c r="DG143" s="845" t="s">
        <v>798</v>
      </c>
      <c r="DH143" s="845" t="s">
        <v>798</v>
      </c>
      <c r="DI143" s="845" t="s">
        <v>798</v>
      </c>
      <c r="DJ143" s="845" t="s">
        <v>798</v>
      </c>
      <c r="DK143" s="845" t="s">
        <v>798</v>
      </c>
      <c r="DL143" s="845" t="s">
        <v>798</v>
      </c>
      <c r="DM143" s="845" t="s">
        <v>798</v>
      </c>
      <c r="DN143" s="845" t="s">
        <v>798</v>
      </c>
      <c r="DO143" s="845" t="s">
        <v>798</v>
      </c>
      <c r="DP143" s="845" t="s">
        <v>798</v>
      </c>
      <c r="DQ143" s="845" t="s">
        <v>798</v>
      </c>
      <c r="DR143" s="845" t="s">
        <v>798</v>
      </c>
      <c r="DS143" s="845" t="s">
        <v>798</v>
      </c>
      <c r="DT143" s="845" t="s">
        <v>798</v>
      </c>
      <c r="DU143" s="845" t="s">
        <v>798</v>
      </c>
      <c r="DV143" s="845" t="s">
        <v>798</v>
      </c>
      <c r="DW143" s="845" t="s">
        <v>798</v>
      </c>
      <c r="DX143" s="845" t="s">
        <v>798</v>
      </c>
      <c r="DY143" s="845" t="s">
        <v>798</v>
      </c>
      <c r="DZ143" s="845" t="s">
        <v>798</v>
      </c>
      <c r="EA143" s="845" t="s">
        <v>798</v>
      </c>
      <c r="EB143" s="845" t="s">
        <v>798</v>
      </c>
      <c r="EC143" s="845" t="s">
        <v>798</v>
      </c>
      <c r="ED143" s="845" t="s">
        <v>798</v>
      </c>
      <c r="EE143" s="845" t="s">
        <v>798</v>
      </c>
      <c r="EF143" s="845" t="s">
        <v>798</v>
      </c>
    </row>
    <row r="144" spans="1:136" x14ac:dyDescent="0.2">
      <c r="A144" s="845">
        <v>140</v>
      </c>
      <c r="B144" s="845">
        <v>8</v>
      </c>
      <c r="C144" s="845" t="s">
        <v>798</v>
      </c>
      <c r="D144" s="845" t="s">
        <v>798</v>
      </c>
      <c r="E144" s="845" t="s">
        <v>798</v>
      </c>
      <c r="F144" s="845" t="s">
        <v>798</v>
      </c>
      <c r="G144" s="845" t="s">
        <v>798</v>
      </c>
      <c r="H144" s="845" t="s">
        <v>798</v>
      </c>
      <c r="I144" s="845" t="s">
        <v>798</v>
      </c>
      <c r="J144" s="845" t="s">
        <v>798</v>
      </c>
      <c r="K144" s="845" t="s">
        <v>798</v>
      </c>
      <c r="L144" s="845" t="s">
        <v>798</v>
      </c>
      <c r="M144" s="845" t="s">
        <v>798</v>
      </c>
      <c r="N144" s="845" t="s">
        <v>798</v>
      </c>
      <c r="O144" s="845" t="s">
        <v>798</v>
      </c>
      <c r="P144" s="845" t="s">
        <v>798</v>
      </c>
      <c r="Q144" s="845" t="s">
        <v>798</v>
      </c>
      <c r="R144" s="845" t="s">
        <v>798</v>
      </c>
      <c r="S144" s="845" t="s">
        <v>798</v>
      </c>
      <c r="T144" s="845" t="s">
        <v>798</v>
      </c>
      <c r="U144" s="845" t="s">
        <v>798</v>
      </c>
      <c r="V144" s="845" t="s">
        <v>798</v>
      </c>
      <c r="W144" s="845" t="s">
        <v>798</v>
      </c>
      <c r="X144" s="845" t="s">
        <v>798</v>
      </c>
      <c r="Y144" s="845" t="s">
        <v>798</v>
      </c>
      <c r="Z144" s="845" t="s">
        <v>798</v>
      </c>
      <c r="AA144" s="845" t="s">
        <v>798</v>
      </c>
      <c r="AB144" s="845" t="s">
        <v>798</v>
      </c>
      <c r="AC144" s="845" t="s">
        <v>798</v>
      </c>
      <c r="AD144" s="845" t="s">
        <v>798</v>
      </c>
      <c r="AE144" s="845" t="s">
        <v>798</v>
      </c>
      <c r="AF144" s="845" t="s">
        <v>798</v>
      </c>
      <c r="AG144" s="845" t="s">
        <v>798</v>
      </c>
      <c r="AH144" s="845" t="s">
        <v>798</v>
      </c>
      <c r="AI144" s="845" t="s">
        <v>798</v>
      </c>
      <c r="AJ144" s="845" t="s">
        <v>798</v>
      </c>
      <c r="AK144" s="845" t="s">
        <v>798</v>
      </c>
      <c r="AL144" s="845" t="s">
        <v>798</v>
      </c>
      <c r="AM144" s="845" t="s">
        <v>798</v>
      </c>
      <c r="AN144" s="845" t="s">
        <v>798</v>
      </c>
      <c r="AO144" s="845" t="s">
        <v>798</v>
      </c>
      <c r="AP144" s="845" t="s">
        <v>798</v>
      </c>
      <c r="AQ144" s="845" t="s">
        <v>798</v>
      </c>
      <c r="AR144" s="845" t="s">
        <v>798</v>
      </c>
      <c r="AS144" s="845" t="s">
        <v>798</v>
      </c>
      <c r="AT144" s="845" t="s">
        <v>798</v>
      </c>
      <c r="AU144" s="845" t="s">
        <v>798</v>
      </c>
      <c r="AV144" s="845" t="s">
        <v>798</v>
      </c>
      <c r="AW144" s="845" t="s">
        <v>798</v>
      </c>
      <c r="AX144" s="845" t="s">
        <v>798</v>
      </c>
      <c r="AY144" s="845" t="s">
        <v>798</v>
      </c>
      <c r="AZ144" s="845" t="s">
        <v>798</v>
      </c>
      <c r="BA144" s="845" t="s">
        <v>798</v>
      </c>
      <c r="BB144" s="845" t="s">
        <v>798</v>
      </c>
      <c r="BC144" s="845" t="s">
        <v>798</v>
      </c>
      <c r="BD144" s="845" t="s">
        <v>798</v>
      </c>
      <c r="BE144" s="845" t="s">
        <v>798</v>
      </c>
      <c r="BF144" s="845" t="s">
        <v>798</v>
      </c>
      <c r="BG144" s="845" t="s">
        <v>798</v>
      </c>
      <c r="BH144" s="845" t="s">
        <v>798</v>
      </c>
      <c r="BI144" s="845" t="s">
        <v>798</v>
      </c>
      <c r="BJ144" s="845" t="s">
        <v>798</v>
      </c>
      <c r="BK144" s="845" t="s">
        <v>798</v>
      </c>
      <c r="BL144" s="845" t="s">
        <v>798</v>
      </c>
      <c r="BM144" s="845" t="s">
        <v>798</v>
      </c>
      <c r="BN144" s="845" t="s">
        <v>798</v>
      </c>
      <c r="BO144" s="845" t="s">
        <v>798</v>
      </c>
      <c r="BP144" s="845" t="s">
        <v>798</v>
      </c>
      <c r="BQ144" s="845" t="s">
        <v>798</v>
      </c>
      <c r="BR144" s="845" t="s">
        <v>798</v>
      </c>
      <c r="BS144" s="845" t="s">
        <v>798</v>
      </c>
      <c r="BT144" s="845" t="s">
        <v>798</v>
      </c>
      <c r="BU144" s="845" t="s">
        <v>798</v>
      </c>
      <c r="BV144" s="845" t="s">
        <v>798</v>
      </c>
      <c r="BW144" s="845" t="s">
        <v>798</v>
      </c>
      <c r="BX144" s="845" t="s">
        <v>798</v>
      </c>
      <c r="BY144" s="845" t="s">
        <v>798</v>
      </c>
      <c r="BZ144" s="845" t="s">
        <v>798</v>
      </c>
      <c r="CA144" s="845" t="s">
        <v>798</v>
      </c>
      <c r="CB144" s="845" t="s">
        <v>798</v>
      </c>
      <c r="CC144" s="845" t="s">
        <v>798</v>
      </c>
      <c r="CD144" s="845" t="s">
        <v>798</v>
      </c>
      <c r="CE144" s="845" t="s">
        <v>798</v>
      </c>
      <c r="CF144" s="845" t="s">
        <v>798</v>
      </c>
      <c r="CG144" s="845" t="s">
        <v>798</v>
      </c>
      <c r="CH144" s="845" t="s">
        <v>798</v>
      </c>
      <c r="CI144" s="845" t="s">
        <v>798</v>
      </c>
      <c r="CJ144" s="845" t="s">
        <v>798</v>
      </c>
      <c r="CK144" s="845" t="s">
        <v>798</v>
      </c>
      <c r="CL144" s="845" t="s">
        <v>798</v>
      </c>
      <c r="CM144" s="845" t="s">
        <v>798</v>
      </c>
      <c r="CN144" s="845" t="s">
        <v>798</v>
      </c>
      <c r="CO144" s="845" t="s">
        <v>798</v>
      </c>
      <c r="CP144" s="845" t="s">
        <v>798</v>
      </c>
      <c r="CQ144" s="845" t="s">
        <v>798</v>
      </c>
      <c r="CR144" s="845" t="s">
        <v>798</v>
      </c>
      <c r="CS144" s="845" t="s">
        <v>798</v>
      </c>
      <c r="CT144" s="845" t="s">
        <v>798</v>
      </c>
      <c r="CU144" s="845" t="s">
        <v>798</v>
      </c>
      <c r="CV144" s="845" t="s">
        <v>798</v>
      </c>
      <c r="CW144" s="845" t="s">
        <v>798</v>
      </c>
      <c r="CX144" s="845" t="s">
        <v>798</v>
      </c>
      <c r="CY144" s="845" t="s">
        <v>798</v>
      </c>
      <c r="CZ144" s="845" t="s">
        <v>798</v>
      </c>
      <c r="DA144" s="845" t="s">
        <v>798</v>
      </c>
      <c r="DB144" s="845" t="s">
        <v>798</v>
      </c>
      <c r="DC144" s="845" t="s">
        <v>798</v>
      </c>
      <c r="DD144" s="845" t="s">
        <v>798</v>
      </c>
      <c r="DE144" s="845" t="s">
        <v>798</v>
      </c>
      <c r="DF144" s="845" t="s">
        <v>798</v>
      </c>
      <c r="DG144" s="845" t="s">
        <v>798</v>
      </c>
      <c r="DH144" s="845" t="s">
        <v>798</v>
      </c>
      <c r="DI144" s="845" t="s">
        <v>798</v>
      </c>
      <c r="DJ144" s="845" t="s">
        <v>798</v>
      </c>
      <c r="DK144" s="845" t="s">
        <v>798</v>
      </c>
      <c r="DL144" s="845" t="s">
        <v>798</v>
      </c>
      <c r="DM144" s="845" t="s">
        <v>798</v>
      </c>
      <c r="DN144" s="845" t="s">
        <v>798</v>
      </c>
      <c r="DO144" s="845" t="s">
        <v>798</v>
      </c>
      <c r="DP144" s="845" t="s">
        <v>798</v>
      </c>
      <c r="DQ144" s="845" t="s">
        <v>798</v>
      </c>
      <c r="DR144" s="845" t="s">
        <v>798</v>
      </c>
      <c r="DS144" s="845" t="s">
        <v>798</v>
      </c>
      <c r="DT144" s="845" t="s">
        <v>798</v>
      </c>
      <c r="DU144" s="845" t="s">
        <v>798</v>
      </c>
      <c r="DV144" s="845" t="s">
        <v>798</v>
      </c>
      <c r="DW144" s="845" t="s">
        <v>798</v>
      </c>
      <c r="DX144" s="845" t="s">
        <v>798</v>
      </c>
      <c r="DY144" s="845" t="s">
        <v>798</v>
      </c>
      <c r="DZ144" s="845" t="s">
        <v>798</v>
      </c>
      <c r="EA144" s="845" t="s">
        <v>798</v>
      </c>
      <c r="EB144" s="845" t="s">
        <v>798</v>
      </c>
      <c r="EC144" s="845" t="s">
        <v>798</v>
      </c>
      <c r="ED144" s="845" t="s">
        <v>798</v>
      </c>
      <c r="EE144" s="845" t="s">
        <v>798</v>
      </c>
      <c r="EF144" s="845" t="s">
        <v>798</v>
      </c>
    </row>
    <row r="145" spans="1:136" x14ac:dyDescent="0.2">
      <c r="A145" s="845">
        <v>141</v>
      </c>
      <c r="B145" s="845">
        <v>9</v>
      </c>
      <c r="C145" s="845" t="s">
        <v>798</v>
      </c>
      <c r="D145" s="845" t="s">
        <v>798</v>
      </c>
      <c r="E145" s="845" t="s">
        <v>798</v>
      </c>
      <c r="F145" s="845" t="s">
        <v>798</v>
      </c>
      <c r="G145" s="845" t="s">
        <v>798</v>
      </c>
      <c r="H145" s="845" t="s">
        <v>798</v>
      </c>
      <c r="I145" s="845" t="s">
        <v>798</v>
      </c>
      <c r="J145" s="845" t="s">
        <v>798</v>
      </c>
      <c r="K145" s="845" t="s">
        <v>798</v>
      </c>
      <c r="L145" s="845" t="s">
        <v>798</v>
      </c>
      <c r="M145" s="845" t="s">
        <v>798</v>
      </c>
      <c r="N145" s="845" t="s">
        <v>798</v>
      </c>
      <c r="O145" s="845" t="s">
        <v>798</v>
      </c>
      <c r="P145" s="845" t="s">
        <v>798</v>
      </c>
      <c r="Q145" s="845" t="s">
        <v>798</v>
      </c>
      <c r="R145" s="845" t="s">
        <v>798</v>
      </c>
      <c r="S145" s="845" t="s">
        <v>798</v>
      </c>
      <c r="T145" s="845" t="s">
        <v>798</v>
      </c>
      <c r="U145" s="845" t="s">
        <v>798</v>
      </c>
      <c r="V145" s="845" t="s">
        <v>798</v>
      </c>
      <c r="W145" s="845" t="s">
        <v>798</v>
      </c>
      <c r="X145" s="845" t="s">
        <v>798</v>
      </c>
      <c r="Y145" s="845" t="s">
        <v>798</v>
      </c>
      <c r="Z145" s="845" t="s">
        <v>798</v>
      </c>
      <c r="AA145" s="845" t="s">
        <v>798</v>
      </c>
      <c r="AB145" s="845" t="s">
        <v>798</v>
      </c>
      <c r="AC145" s="845" t="s">
        <v>798</v>
      </c>
      <c r="AD145" s="845" t="s">
        <v>798</v>
      </c>
      <c r="AE145" s="845" t="s">
        <v>798</v>
      </c>
      <c r="AF145" s="845" t="s">
        <v>798</v>
      </c>
      <c r="AG145" s="845" t="s">
        <v>798</v>
      </c>
      <c r="AH145" s="845" t="s">
        <v>798</v>
      </c>
      <c r="AI145" s="845" t="s">
        <v>798</v>
      </c>
      <c r="AJ145" s="845" t="s">
        <v>798</v>
      </c>
      <c r="AK145" s="845" t="s">
        <v>798</v>
      </c>
      <c r="AL145" s="845" t="s">
        <v>798</v>
      </c>
      <c r="AM145" s="845" t="s">
        <v>798</v>
      </c>
      <c r="AN145" s="845" t="s">
        <v>798</v>
      </c>
      <c r="AO145" s="845" t="s">
        <v>798</v>
      </c>
      <c r="AP145" s="845" t="s">
        <v>798</v>
      </c>
      <c r="AQ145" s="845" t="s">
        <v>798</v>
      </c>
      <c r="AR145" s="845" t="s">
        <v>798</v>
      </c>
      <c r="AS145" s="845" t="s">
        <v>798</v>
      </c>
      <c r="AT145" s="845" t="s">
        <v>798</v>
      </c>
      <c r="AU145" s="845" t="s">
        <v>798</v>
      </c>
      <c r="AV145" s="845" t="s">
        <v>798</v>
      </c>
      <c r="AW145" s="845" t="s">
        <v>798</v>
      </c>
      <c r="AX145" s="845" t="s">
        <v>798</v>
      </c>
      <c r="AY145" s="845" t="s">
        <v>798</v>
      </c>
      <c r="AZ145" s="845" t="s">
        <v>798</v>
      </c>
      <c r="BA145" s="845" t="s">
        <v>798</v>
      </c>
      <c r="BB145" s="845" t="s">
        <v>798</v>
      </c>
      <c r="BC145" s="845" t="s">
        <v>798</v>
      </c>
      <c r="BD145" s="845" t="s">
        <v>798</v>
      </c>
      <c r="BE145" s="845" t="s">
        <v>798</v>
      </c>
      <c r="BF145" s="845" t="s">
        <v>798</v>
      </c>
      <c r="BG145" s="845" t="s">
        <v>798</v>
      </c>
      <c r="BH145" s="845" t="s">
        <v>798</v>
      </c>
      <c r="BI145" s="845" t="s">
        <v>798</v>
      </c>
      <c r="BJ145" s="845" t="s">
        <v>798</v>
      </c>
      <c r="BK145" s="845" t="s">
        <v>798</v>
      </c>
      <c r="BL145" s="845" t="s">
        <v>798</v>
      </c>
      <c r="BM145" s="845" t="s">
        <v>798</v>
      </c>
      <c r="BN145" s="845" t="s">
        <v>798</v>
      </c>
      <c r="BO145" s="845" t="s">
        <v>798</v>
      </c>
      <c r="BP145" s="845" t="s">
        <v>798</v>
      </c>
      <c r="BQ145" s="845" t="s">
        <v>798</v>
      </c>
      <c r="BR145" s="845" t="s">
        <v>798</v>
      </c>
      <c r="BS145" s="845" t="s">
        <v>798</v>
      </c>
      <c r="BT145" s="845" t="s">
        <v>798</v>
      </c>
      <c r="BU145" s="845" t="s">
        <v>798</v>
      </c>
      <c r="BV145" s="845" t="s">
        <v>798</v>
      </c>
      <c r="BW145" s="845" t="s">
        <v>798</v>
      </c>
      <c r="BX145" s="845" t="s">
        <v>798</v>
      </c>
      <c r="BY145" s="845" t="s">
        <v>798</v>
      </c>
      <c r="BZ145" s="845" t="s">
        <v>798</v>
      </c>
      <c r="CA145" s="845" t="s">
        <v>798</v>
      </c>
      <c r="CB145" s="845" t="s">
        <v>798</v>
      </c>
      <c r="CC145" s="845" t="s">
        <v>798</v>
      </c>
      <c r="CD145" s="845" t="s">
        <v>798</v>
      </c>
      <c r="CE145" s="845" t="s">
        <v>798</v>
      </c>
      <c r="CF145" s="845" t="s">
        <v>798</v>
      </c>
      <c r="CG145" s="845" t="s">
        <v>798</v>
      </c>
      <c r="CH145" s="845" t="s">
        <v>798</v>
      </c>
      <c r="CI145" s="845" t="s">
        <v>798</v>
      </c>
      <c r="CJ145" s="845" t="s">
        <v>798</v>
      </c>
      <c r="CK145" s="845" t="s">
        <v>798</v>
      </c>
      <c r="CL145" s="845" t="s">
        <v>798</v>
      </c>
      <c r="CM145" s="845" t="s">
        <v>798</v>
      </c>
      <c r="CN145" s="845" t="s">
        <v>798</v>
      </c>
      <c r="CO145" s="845" t="s">
        <v>798</v>
      </c>
      <c r="CP145" s="845" t="s">
        <v>798</v>
      </c>
      <c r="CQ145" s="845" t="s">
        <v>798</v>
      </c>
      <c r="CR145" s="845" t="s">
        <v>798</v>
      </c>
      <c r="CS145" s="845" t="s">
        <v>798</v>
      </c>
      <c r="CT145" s="845" t="s">
        <v>798</v>
      </c>
      <c r="CU145" s="845" t="s">
        <v>798</v>
      </c>
      <c r="CV145" s="845" t="s">
        <v>798</v>
      </c>
      <c r="CW145" s="845" t="s">
        <v>798</v>
      </c>
      <c r="CX145" s="845" t="s">
        <v>798</v>
      </c>
      <c r="CY145" s="845" t="s">
        <v>798</v>
      </c>
      <c r="CZ145" s="845" t="s">
        <v>798</v>
      </c>
      <c r="DA145" s="845" t="s">
        <v>798</v>
      </c>
      <c r="DB145" s="845" t="s">
        <v>798</v>
      </c>
      <c r="DC145" s="845" t="s">
        <v>798</v>
      </c>
      <c r="DD145" s="845" t="s">
        <v>798</v>
      </c>
      <c r="DE145" s="845" t="s">
        <v>798</v>
      </c>
      <c r="DF145" s="845" t="s">
        <v>798</v>
      </c>
      <c r="DG145" s="845" t="s">
        <v>798</v>
      </c>
      <c r="DH145" s="845" t="s">
        <v>798</v>
      </c>
      <c r="DI145" s="845" t="s">
        <v>798</v>
      </c>
      <c r="DJ145" s="845" t="s">
        <v>798</v>
      </c>
      <c r="DK145" s="845" t="s">
        <v>798</v>
      </c>
      <c r="DL145" s="845" t="s">
        <v>798</v>
      </c>
      <c r="DM145" s="845" t="s">
        <v>798</v>
      </c>
      <c r="DN145" s="845" t="s">
        <v>798</v>
      </c>
      <c r="DO145" s="845" t="s">
        <v>798</v>
      </c>
      <c r="DP145" s="845" t="s">
        <v>798</v>
      </c>
      <c r="DQ145" s="845" t="s">
        <v>798</v>
      </c>
      <c r="DR145" s="845" t="s">
        <v>798</v>
      </c>
      <c r="DS145" s="845" t="s">
        <v>798</v>
      </c>
      <c r="DT145" s="845" t="s">
        <v>798</v>
      </c>
      <c r="DU145" s="845" t="s">
        <v>798</v>
      </c>
      <c r="DV145" s="845" t="s">
        <v>798</v>
      </c>
      <c r="DW145" s="845" t="s">
        <v>798</v>
      </c>
      <c r="DX145" s="845" t="s">
        <v>798</v>
      </c>
      <c r="DY145" s="845" t="s">
        <v>798</v>
      </c>
      <c r="DZ145" s="845" t="s">
        <v>798</v>
      </c>
      <c r="EA145" s="845" t="s">
        <v>798</v>
      </c>
      <c r="EB145" s="845" t="s">
        <v>798</v>
      </c>
      <c r="EC145" s="845" t="s">
        <v>798</v>
      </c>
      <c r="ED145" s="845" t="s">
        <v>798</v>
      </c>
      <c r="EE145" s="845" t="s">
        <v>798</v>
      </c>
      <c r="EF145" s="845" t="s">
        <v>798</v>
      </c>
    </row>
    <row r="146" spans="1:136" x14ac:dyDescent="0.2">
      <c r="A146" s="845">
        <v>142</v>
      </c>
      <c r="B146" s="845">
        <v>10</v>
      </c>
      <c r="C146" s="845" t="s">
        <v>798</v>
      </c>
      <c r="D146" s="845" t="s">
        <v>798</v>
      </c>
      <c r="E146" s="845" t="s">
        <v>798</v>
      </c>
      <c r="F146" s="845" t="s">
        <v>798</v>
      </c>
      <c r="G146" s="845" t="s">
        <v>798</v>
      </c>
      <c r="H146" s="845" t="s">
        <v>798</v>
      </c>
      <c r="I146" s="845" t="s">
        <v>798</v>
      </c>
      <c r="J146" s="845" t="s">
        <v>798</v>
      </c>
      <c r="K146" s="845" t="s">
        <v>798</v>
      </c>
      <c r="L146" s="845" t="s">
        <v>798</v>
      </c>
      <c r="M146" s="845" t="s">
        <v>798</v>
      </c>
      <c r="N146" s="845" t="s">
        <v>798</v>
      </c>
      <c r="O146" s="845" t="s">
        <v>798</v>
      </c>
      <c r="P146" s="845" t="s">
        <v>798</v>
      </c>
      <c r="Q146" s="845" t="s">
        <v>798</v>
      </c>
      <c r="R146" s="845" t="s">
        <v>798</v>
      </c>
      <c r="S146" s="845" t="s">
        <v>798</v>
      </c>
      <c r="T146" s="845" t="s">
        <v>798</v>
      </c>
      <c r="U146" s="845" t="s">
        <v>798</v>
      </c>
      <c r="V146" s="845" t="s">
        <v>798</v>
      </c>
      <c r="W146" s="845" t="s">
        <v>798</v>
      </c>
      <c r="X146" s="845" t="s">
        <v>798</v>
      </c>
      <c r="Y146" s="845" t="s">
        <v>798</v>
      </c>
      <c r="Z146" s="845" t="s">
        <v>798</v>
      </c>
      <c r="AA146" s="845" t="s">
        <v>798</v>
      </c>
      <c r="AB146" s="845" t="s">
        <v>798</v>
      </c>
      <c r="AC146" s="845" t="s">
        <v>798</v>
      </c>
      <c r="AD146" s="845" t="s">
        <v>798</v>
      </c>
      <c r="AE146" s="845" t="s">
        <v>798</v>
      </c>
      <c r="AF146" s="845" t="s">
        <v>798</v>
      </c>
      <c r="AG146" s="845" t="s">
        <v>798</v>
      </c>
      <c r="AH146" s="845" t="s">
        <v>798</v>
      </c>
      <c r="AI146" s="845" t="s">
        <v>798</v>
      </c>
      <c r="AJ146" s="845" t="s">
        <v>798</v>
      </c>
      <c r="AK146" s="845" t="s">
        <v>798</v>
      </c>
      <c r="AL146" s="845" t="s">
        <v>798</v>
      </c>
      <c r="AM146" s="845" t="s">
        <v>798</v>
      </c>
      <c r="AN146" s="845" t="s">
        <v>798</v>
      </c>
      <c r="AO146" s="845" t="s">
        <v>798</v>
      </c>
      <c r="AP146" s="845" t="s">
        <v>798</v>
      </c>
      <c r="AQ146" s="845" t="s">
        <v>798</v>
      </c>
      <c r="AR146" s="845" t="s">
        <v>798</v>
      </c>
      <c r="AS146" s="845" t="s">
        <v>798</v>
      </c>
      <c r="AT146" s="845" t="s">
        <v>798</v>
      </c>
      <c r="AU146" s="845" t="s">
        <v>798</v>
      </c>
      <c r="AV146" s="845" t="s">
        <v>798</v>
      </c>
      <c r="AW146" s="845" t="s">
        <v>798</v>
      </c>
      <c r="AX146" s="845" t="s">
        <v>798</v>
      </c>
      <c r="AY146" s="845" t="s">
        <v>798</v>
      </c>
      <c r="AZ146" s="845" t="s">
        <v>798</v>
      </c>
      <c r="BA146" s="845" t="s">
        <v>798</v>
      </c>
      <c r="BB146" s="845" t="s">
        <v>798</v>
      </c>
      <c r="BC146" s="845" t="s">
        <v>798</v>
      </c>
      <c r="BD146" s="845" t="s">
        <v>798</v>
      </c>
      <c r="BE146" s="845" t="s">
        <v>798</v>
      </c>
      <c r="BF146" s="845" t="s">
        <v>798</v>
      </c>
      <c r="BG146" s="845" t="s">
        <v>798</v>
      </c>
      <c r="BH146" s="845" t="s">
        <v>798</v>
      </c>
      <c r="BI146" s="845" t="s">
        <v>798</v>
      </c>
      <c r="BJ146" s="845" t="s">
        <v>798</v>
      </c>
      <c r="BK146" s="845" t="s">
        <v>798</v>
      </c>
      <c r="BL146" s="845" t="s">
        <v>798</v>
      </c>
      <c r="BM146" s="845" t="s">
        <v>798</v>
      </c>
      <c r="BN146" s="845" t="s">
        <v>798</v>
      </c>
      <c r="BO146" s="845" t="s">
        <v>798</v>
      </c>
      <c r="BP146" s="845" t="s">
        <v>798</v>
      </c>
      <c r="BQ146" s="845" t="s">
        <v>798</v>
      </c>
      <c r="BR146" s="845" t="s">
        <v>798</v>
      </c>
      <c r="BS146" s="845" t="s">
        <v>798</v>
      </c>
      <c r="BT146" s="845" t="s">
        <v>798</v>
      </c>
      <c r="BU146" s="845" t="s">
        <v>798</v>
      </c>
      <c r="BV146" s="845" t="s">
        <v>798</v>
      </c>
      <c r="BW146" s="845" t="s">
        <v>798</v>
      </c>
      <c r="BX146" s="845" t="s">
        <v>798</v>
      </c>
      <c r="BY146" s="845" t="s">
        <v>798</v>
      </c>
      <c r="BZ146" s="845" t="s">
        <v>798</v>
      </c>
      <c r="CA146" s="845" t="s">
        <v>798</v>
      </c>
      <c r="CB146" s="845" t="s">
        <v>798</v>
      </c>
      <c r="CC146" s="845" t="s">
        <v>798</v>
      </c>
      <c r="CD146" s="845" t="s">
        <v>798</v>
      </c>
      <c r="CE146" s="845" t="s">
        <v>798</v>
      </c>
      <c r="CF146" s="845" t="s">
        <v>798</v>
      </c>
      <c r="CG146" s="845" t="s">
        <v>798</v>
      </c>
      <c r="CH146" s="845" t="s">
        <v>798</v>
      </c>
      <c r="CI146" s="845" t="s">
        <v>798</v>
      </c>
      <c r="CJ146" s="845" t="s">
        <v>798</v>
      </c>
      <c r="CK146" s="845" t="s">
        <v>798</v>
      </c>
      <c r="CL146" s="845" t="s">
        <v>798</v>
      </c>
      <c r="CM146" s="845" t="s">
        <v>798</v>
      </c>
      <c r="CN146" s="845" t="s">
        <v>798</v>
      </c>
      <c r="CO146" s="845" t="s">
        <v>798</v>
      </c>
      <c r="CP146" s="845" t="s">
        <v>798</v>
      </c>
      <c r="CQ146" s="845" t="s">
        <v>798</v>
      </c>
      <c r="CR146" s="845" t="s">
        <v>798</v>
      </c>
      <c r="CS146" s="845" t="s">
        <v>798</v>
      </c>
      <c r="CT146" s="845" t="s">
        <v>798</v>
      </c>
      <c r="CU146" s="845" t="s">
        <v>798</v>
      </c>
      <c r="CV146" s="845" t="s">
        <v>798</v>
      </c>
      <c r="CW146" s="845" t="s">
        <v>798</v>
      </c>
      <c r="CX146" s="845" t="s">
        <v>798</v>
      </c>
      <c r="CY146" s="845" t="s">
        <v>798</v>
      </c>
      <c r="CZ146" s="845" t="s">
        <v>798</v>
      </c>
      <c r="DA146" s="845" t="s">
        <v>798</v>
      </c>
      <c r="DB146" s="845" t="s">
        <v>798</v>
      </c>
      <c r="DC146" s="845" t="s">
        <v>798</v>
      </c>
      <c r="DD146" s="845" t="s">
        <v>798</v>
      </c>
      <c r="DE146" s="845" t="s">
        <v>798</v>
      </c>
      <c r="DF146" s="845" t="s">
        <v>798</v>
      </c>
      <c r="DG146" s="845" t="s">
        <v>798</v>
      </c>
      <c r="DH146" s="845" t="s">
        <v>798</v>
      </c>
      <c r="DI146" s="845" t="s">
        <v>798</v>
      </c>
      <c r="DJ146" s="845" t="s">
        <v>798</v>
      </c>
      <c r="DK146" s="845" t="s">
        <v>798</v>
      </c>
      <c r="DL146" s="845" t="s">
        <v>798</v>
      </c>
      <c r="DM146" s="845" t="s">
        <v>798</v>
      </c>
      <c r="DN146" s="845" t="s">
        <v>798</v>
      </c>
      <c r="DO146" s="845" t="s">
        <v>798</v>
      </c>
      <c r="DP146" s="845" t="s">
        <v>798</v>
      </c>
      <c r="DQ146" s="845" t="s">
        <v>798</v>
      </c>
      <c r="DR146" s="845" t="s">
        <v>798</v>
      </c>
      <c r="DS146" s="845" t="s">
        <v>798</v>
      </c>
      <c r="DT146" s="845" t="s">
        <v>798</v>
      </c>
      <c r="DU146" s="845" t="s">
        <v>798</v>
      </c>
      <c r="DV146" s="845" t="s">
        <v>798</v>
      </c>
      <c r="DW146" s="845" t="s">
        <v>798</v>
      </c>
      <c r="DX146" s="845" t="s">
        <v>798</v>
      </c>
      <c r="DY146" s="845" t="s">
        <v>798</v>
      </c>
      <c r="DZ146" s="845" t="s">
        <v>798</v>
      </c>
      <c r="EA146" s="845" t="s">
        <v>798</v>
      </c>
      <c r="EB146" s="845" t="s">
        <v>798</v>
      </c>
      <c r="EC146" s="845" t="s">
        <v>798</v>
      </c>
      <c r="ED146" s="845" t="s">
        <v>798</v>
      </c>
      <c r="EE146" s="845" t="s">
        <v>798</v>
      </c>
      <c r="EF146" s="845" t="s">
        <v>798</v>
      </c>
    </row>
    <row r="147" spans="1:136" x14ac:dyDescent="0.2">
      <c r="A147" s="845">
        <v>143</v>
      </c>
      <c r="B147" s="845">
        <v>11</v>
      </c>
      <c r="C147" s="845" t="s">
        <v>798</v>
      </c>
      <c r="D147" s="845" t="s">
        <v>798</v>
      </c>
      <c r="E147" s="845" t="s">
        <v>798</v>
      </c>
      <c r="F147" s="845" t="s">
        <v>798</v>
      </c>
      <c r="G147" s="845" t="s">
        <v>798</v>
      </c>
      <c r="H147" s="845" t="s">
        <v>798</v>
      </c>
      <c r="I147" s="845" t="s">
        <v>798</v>
      </c>
      <c r="J147" s="845" t="s">
        <v>798</v>
      </c>
      <c r="K147" s="845" t="s">
        <v>798</v>
      </c>
      <c r="L147" s="845" t="s">
        <v>798</v>
      </c>
      <c r="M147" s="845" t="s">
        <v>798</v>
      </c>
      <c r="N147" s="845" t="s">
        <v>798</v>
      </c>
      <c r="O147" s="845" t="s">
        <v>798</v>
      </c>
      <c r="P147" s="845" t="s">
        <v>798</v>
      </c>
      <c r="Q147" s="845" t="s">
        <v>798</v>
      </c>
      <c r="R147" s="845" t="s">
        <v>798</v>
      </c>
      <c r="S147" s="845" t="s">
        <v>798</v>
      </c>
      <c r="T147" s="845" t="s">
        <v>798</v>
      </c>
      <c r="U147" s="845" t="s">
        <v>798</v>
      </c>
      <c r="V147" s="845" t="s">
        <v>798</v>
      </c>
      <c r="W147" s="845" t="s">
        <v>798</v>
      </c>
      <c r="X147" s="845" t="s">
        <v>798</v>
      </c>
      <c r="Y147" s="845" t="s">
        <v>798</v>
      </c>
      <c r="Z147" s="845" t="s">
        <v>798</v>
      </c>
      <c r="AA147" s="845" t="s">
        <v>798</v>
      </c>
      <c r="AB147" s="845" t="s">
        <v>798</v>
      </c>
      <c r="AC147" s="845" t="s">
        <v>798</v>
      </c>
      <c r="AD147" s="845" t="s">
        <v>798</v>
      </c>
      <c r="AE147" s="845" t="s">
        <v>798</v>
      </c>
      <c r="AF147" s="845" t="s">
        <v>798</v>
      </c>
      <c r="AG147" s="845" t="s">
        <v>798</v>
      </c>
      <c r="AH147" s="845" t="s">
        <v>798</v>
      </c>
      <c r="AI147" s="845" t="s">
        <v>798</v>
      </c>
      <c r="AJ147" s="845" t="s">
        <v>798</v>
      </c>
      <c r="AK147" s="845" t="s">
        <v>798</v>
      </c>
      <c r="AL147" s="845" t="s">
        <v>798</v>
      </c>
      <c r="AM147" s="845" t="s">
        <v>798</v>
      </c>
      <c r="AN147" s="845" t="s">
        <v>798</v>
      </c>
      <c r="AO147" s="845" t="s">
        <v>798</v>
      </c>
      <c r="AP147" s="845" t="s">
        <v>798</v>
      </c>
      <c r="AQ147" s="845" t="s">
        <v>798</v>
      </c>
      <c r="AR147" s="845" t="s">
        <v>798</v>
      </c>
      <c r="AS147" s="845" t="s">
        <v>798</v>
      </c>
      <c r="AT147" s="845" t="s">
        <v>798</v>
      </c>
      <c r="AU147" s="845" t="s">
        <v>798</v>
      </c>
      <c r="AV147" s="845" t="s">
        <v>798</v>
      </c>
      <c r="AW147" s="845" t="s">
        <v>798</v>
      </c>
      <c r="AX147" s="845" t="s">
        <v>798</v>
      </c>
      <c r="AY147" s="845" t="s">
        <v>798</v>
      </c>
      <c r="AZ147" s="845" t="s">
        <v>798</v>
      </c>
      <c r="BA147" s="845" t="s">
        <v>798</v>
      </c>
      <c r="BB147" s="845" t="s">
        <v>798</v>
      </c>
      <c r="BC147" s="845" t="s">
        <v>798</v>
      </c>
      <c r="BD147" s="845" t="s">
        <v>798</v>
      </c>
      <c r="BE147" s="845" t="s">
        <v>798</v>
      </c>
      <c r="BF147" s="845" t="s">
        <v>798</v>
      </c>
      <c r="BG147" s="845" t="s">
        <v>798</v>
      </c>
      <c r="BH147" s="845" t="s">
        <v>798</v>
      </c>
      <c r="BI147" s="845" t="s">
        <v>798</v>
      </c>
      <c r="BJ147" s="845" t="s">
        <v>798</v>
      </c>
      <c r="BK147" s="845" t="s">
        <v>798</v>
      </c>
      <c r="BL147" s="845" t="s">
        <v>798</v>
      </c>
      <c r="BM147" s="845" t="s">
        <v>798</v>
      </c>
      <c r="BN147" s="845" t="s">
        <v>798</v>
      </c>
      <c r="BO147" s="845" t="s">
        <v>798</v>
      </c>
      <c r="BP147" s="845" t="s">
        <v>798</v>
      </c>
      <c r="BQ147" s="845" t="s">
        <v>798</v>
      </c>
      <c r="BR147" s="845" t="s">
        <v>798</v>
      </c>
      <c r="BS147" s="845" t="s">
        <v>798</v>
      </c>
      <c r="BT147" s="845" t="s">
        <v>798</v>
      </c>
      <c r="BU147" s="845" t="s">
        <v>798</v>
      </c>
      <c r="BV147" s="845" t="s">
        <v>798</v>
      </c>
      <c r="BW147" s="845" t="s">
        <v>798</v>
      </c>
      <c r="BX147" s="845" t="s">
        <v>798</v>
      </c>
      <c r="BY147" s="845" t="s">
        <v>798</v>
      </c>
      <c r="BZ147" s="845" t="s">
        <v>798</v>
      </c>
      <c r="CA147" s="845" t="s">
        <v>798</v>
      </c>
      <c r="CB147" s="845" t="s">
        <v>798</v>
      </c>
      <c r="CC147" s="845" t="s">
        <v>798</v>
      </c>
      <c r="CD147" s="845" t="s">
        <v>798</v>
      </c>
      <c r="CE147" s="845" t="s">
        <v>798</v>
      </c>
      <c r="CF147" s="845" t="s">
        <v>798</v>
      </c>
      <c r="CG147" s="845" t="s">
        <v>798</v>
      </c>
      <c r="CH147" s="845" t="s">
        <v>798</v>
      </c>
      <c r="CI147" s="845" t="s">
        <v>798</v>
      </c>
      <c r="CJ147" s="845" t="s">
        <v>798</v>
      </c>
      <c r="CK147" s="845" t="s">
        <v>798</v>
      </c>
      <c r="CL147" s="845" t="s">
        <v>798</v>
      </c>
      <c r="CM147" s="845" t="s">
        <v>798</v>
      </c>
      <c r="CN147" s="845" t="s">
        <v>798</v>
      </c>
      <c r="CO147" s="845" t="s">
        <v>798</v>
      </c>
      <c r="CP147" s="845" t="s">
        <v>798</v>
      </c>
      <c r="CQ147" s="845" t="s">
        <v>798</v>
      </c>
      <c r="CR147" s="845" t="s">
        <v>798</v>
      </c>
      <c r="CS147" s="845" t="s">
        <v>798</v>
      </c>
      <c r="CT147" s="845" t="s">
        <v>798</v>
      </c>
      <c r="CU147" s="845" t="s">
        <v>798</v>
      </c>
      <c r="CV147" s="845" t="s">
        <v>798</v>
      </c>
      <c r="CW147" s="845" t="s">
        <v>798</v>
      </c>
      <c r="CX147" s="845" t="s">
        <v>798</v>
      </c>
      <c r="CY147" s="845" t="s">
        <v>798</v>
      </c>
      <c r="CZ147" s="845" t="s">
        <v>798</v>
      </c>
      <c r="DA147" s="845" t="s">
        <v>798</v>
      </c>
      <c r="DB147" s="845" t="s">
        <v>798</v>
      </c>
      <c r="DC147" s="845" t="s">
        <v>798</v>
      </c>
      <c r="DD147" s="845" t="s">
        <v>798</v>
      </c>
      <c r="DE147" s="845" t="s">
        <v>798</v>
      </c>
      <c r="DF147" s="845" t="s">
        <v>798</v>
      </c>
      <c r="DG147" s="845" t="s">
        <v>798</v>
      </c>
      <c r="DH147" s="845" t="s">
        <v>798</v>
      </c>
      <c r="DI147" s="845" t="s">
        <v>798</v>
      </c>
      <c r="DJ147" s="845" t="s">
        <v>798</v>
      </c>
      <c r="DK147" s="845" t="s">
        <v>798</v>
      </c>
      <c r="DL147" s="845" t="s">
        <v>798</v>
      </c>
      <c r="DM147" s="845" t="s">
        <v>798</v>
      </c>
      <c r="DN147" s="845" t="s">
        <v>798</v>
      </c>
      <c r="DO147" s="845" t="s">
        <v>798</v>
      </c>
      <c r="DP147" s="845" t="s">
        <v>798</v>
      </c>
      <c r="DQ147" s="845" t="s">
        <v>798</v>
      </c>
      <c r="DR147" s="845" t="s">
        <v>798</v>
      </c>
      <c r="DS147" s="845" t="s">
        <v>798</v>
      </c>
      <c r="DT147" s="845" t="s">
        <v>798</v>
      </c>
      <c r="DU147" s="845" t="s">
        <v>798</v>
      </c>
      <c r="DV147" s="845" t="s">
        <v>798</v>
      </c>
      <c r="DW147" s="845" t="s">
        <v>798</v>
      </c>
      <c r="DX147" s="845" t="s">
        <v>798</v>
      </c>
      <c r="DY147" s="845" t="s">
        <v>798</v>
      </c>
      <c r="DZ147" s="845" t="s">
        <v>798</v>
      </c>
      <c r="EA147" s="845" t="s">
        <v>798</v>
      </c>
      <c r="EB147" s="845" t="s">
        <v>798</v>
      </c>
      <c r="EC147" s="845" t="s">
        <v>798</v>
      </c>
      <c r="ED147" s="845" t="s">
        <v>798</v>
      </c>
      <c r="EE147" s="845" t="s">
        <v>798</v>
      </c>
      <c r="EF147" s="845" t="s">
        <v>798</v>
      </c>
    </row>
    <row r="148" spans="1:136" x14ac:dyDescent="0.2">
      <c r="A148" s="845">
        <v>144</v>
      </c>
      <c r="B148" s="845">
        <v>12</v>
      </c>
      <c r="C148" s="845" t="s">
        <v>798</v>
      </c>
      <c r="D148" s="845" t="s">
        <v>798</v>
      </c>
      <c r="E148" s="845" t="s">
        <v>798</v>
      </c>
      <c r="F148" s="845" t="s">
        <v>798</v>
      </c>
      <c r="G148" s="845" t="s">
        <v>798</v>
      </c>
      <c r="H148" s="845" t="s">
        <v>798</v>
      </c>
      <c r="I148" s="845" t="s">
        <v>798</v>
      </c>
      <c r="J148" s="845" t="s">
        <v>798</v>
      </c>
      <c r="K148" s="845" t="s">
        <v>798</v>
      </c>
      <c r="L148" s="845" t="s">
        <v>798</v>
      </c>
      <c r="M148" s="845" t="s">
        <v>798</v>
      </c>
      <c r="N148" s="845" t="s">
        <v>798</v>
      </c>
      <c r="O148" s="845" t="s">
        <v>798</v>
      </c>
      <c r="P148" s="845" t="s">
        <v>798</v>
      </c>
      <c r="Q148" s="845" t="s">
        <v>798</v>
      </c>
      <c r="R148" s="845" t="s">
        <v>798</v>
      </c>
      <c r="S148" s="845" t="s">
        <v>798</v>
      </c>
      <c r="T148" s="845" t="s">
        <v>798</v>
      </c>
      <c r="U148" s="845" t="s">
        <v>798</v>
      </c>
      <c r="V148" s="845" t="s">
        <v>798</v>
      </c>
      <c r="W148" s="845" t="s">
        <v>798</v>
      </c>
      <c r="X148" s="845" t="s">
        <v>798</v>
      </c>
      <c r="Y148" s="845" t="s">
        <v>798</v>
      </c>
      <c r="Z148" s="845" t="s">
        <v>798</v>
      </c>
      <c r="AA148" s="845" t="s">
        <v>798</v>
      </c>
      <c r="AB148" s="845" t="s">
        <v>798</v>
      </c>
      <c r="AC148" s="845" t="s">
        <v>798</v>
      </c>
      <c r="AD148" s="845" t="s">
        <v>798</v>
      </c>
      <c r="AE148" s="845" t="s">
        <v>798</v>
      </c>
      <c r="AF148" s="845" t="s">
        <v>798</v>
      </c>
      <c r="AG148" s="845" t="s">
        <v>798</v>
      </c>
      <c r="AH148" s="845" t="s">
        <v>798</v>
      </c>
      <c r="AI148" s="845" t="s">
        <v>798</v>
      </c>
      <c r="AJ148" s="845" t="s">
        <v>798</v>
      </c>
      <c r="AK148" s="845" t="s">
        <v>798</v>
      </c>
      <c r="AL148" s="845" t="s">
        <v>798</v>
      </c>
      <c r="AM148" s="845" t="s">
        <v>798</v>
      </c>
      <c r="AN148" s="845" t="s">
        <v>798</v>
      </c>
      <c r="AO148" s="845" t="s">
        <v>798</v>
      </c>
      <c r="AP148" s="845" t="s">
        <v>798</v>
      </c>
      <c r="AQ148" s="845" t="s">
        <v>798</v>
      </c>
      <c r="AR148" s="845" t="s">
        <v>798</v>
      </c>
      <c r="AS148" s="845" t="s">
        <v>798</v>
      </c>
      <c r="AT148" s="845" t="s">
        <v>798</v>
      </c>
      <c r="AU148" s="845" t="s">
        <v>798</v>
      </c>
      <c r="AV148" s="845" t="s">
        <v>798</v>
      </c>
      <c r="AW148" s="845" t="s">
        <v>798</v>
      </c>
      <c r="AX148" s="845" t="s">
        <v>798</v>
      </c>
      <c r="AY148" s="845" t="s">
        <v>798</v>
      </c>
      <c r="AZ148" s="845" t="s">
        <v>798</v>
      </c>
      <c r="BA148" s="845" t="s">
        <v>798</v>
      </c>
      <c r="BB148" s="845" t="s">
        <v>798</v>
      </c>
      <c r="BC148" s="845" t="s">
        <v>798</v>
      </c>
      <c r="BD148" s="845" t="s">
        <v>798</v>
      </c>
      <c r="BE148" s="845" t="s">
        <v>798</v>
      </c>
      <c r="BF148" s="845" t="s">
        <v>798</v>
      </c>
      <c r="BG148" s="845" t="s">
        <v>798</v>
      </c>
      <c r="BH148" s="845" t="s">
        <v>798</v>
      </c>
      <c r="BI148" s="845" t="s">
        <v>798</v>
      </c>
      <c r="BJ148" s="845" t="s">
        <v>798</v>
      </c>
      <c r="BK148" s="845" t="s">
        <v>798</v>
      </c>
      <c r="BL148" s="845" t="s">
        <v>798</v>
      </c>
      <c r="BM148" s="845" t="s">
        <v>798</v>
      </c>
      <c r="BN148" s="845" t="s">
        <v>798</v>
      </c>
      <c r="BO148" s="845" t="s">
        <v>798</v>
      </c>
      <c r="BP148" s="845" t="s">
        <v>798</v>
      </c>
      <c r="BQ148" s="845" t="s">
        <v>798</v>
      </c>
      <c r="BR148" s="845" t="s">
        <v>798</v>
      </c>
      <c r="BS148" s="845" t="s">
        <v>798</v>
      </c>
      <c r="BT148" s="845" t="s">
        <v>798</v>
      </c>
      <c r="BU148" s="845" t="s">
        <v>798</v>
      </c>
      <c r="BV148" s="845" t="s">
        <v>798</v>
      </c>
      <c r="BW148" s="845" t="s">
        <v>798</v>
      </c>
      <c r="BX148" s="845" t="s">
        <v>798</v>
      </c>
      <c r="BY148" s="845" t="s">
        <v>798</v>
      </c>
      <c r="BZ148" s="845" t="s">
        <v>798</v>
      </c>
      <c r="CA148" s="845" t="s">
        <v>798</v>
      </c>
      <c r="CB148" s="845" t="s">
        <v>798</v>
      </c>
      <c r="CC148" s="845" t="s">
        <v>798</v>
      </c>
      <c r="CD148" s="845" t="s">
        <v>798</v>
      </c>
      <c r="CE148" s="845" t="s">
        <v>798</v>
      </c>
      <c r="CF148" s="845" t="s">
        <v>798</v>
      </c>
      <c r="CG148" s="845" t="s">
        <v>798</v>
      </c>
      <c r="CH148" s="845" t="s">
        <v>798</v>
      </c>
      <c r="CI148" s="845" t="s">
        <v>798</v>
      </c>
      <c r="CJ148" s="845" t="s">
        <v>798</v>
      </c>
      <c r="CK148" s="845" t="s">
        <v>798</v>
      </c>
      <c r="CL148" s="845" t="s">
        <v>798</v>
      </c>
      <c r="CM148" s="845" t="s">
        <v>798</v>
      </c>
      <c r="CN148" s="845" t="s">
        <v>798</v>
      </c>
      <c r="CO148" s="845" t="s">
        <v>798</v>
      </c>
      <c r="CP148" s="845" t="s">
        <v>798</v>
      </c>
      <c r="CQ148" s="845" t="s">
        <v>798</v>
      </c>
      <c r="CR148" s="845" t="s">
        <v>798</v>
      </c>
      <c r="CS148" s="845" t="s">
        <v>798</v>
      </c>
      <c r="CT148" s="845" t="s">
        <v>798</v>
      </c>
      <c r="CU148" s="845" t="s">
        <v>798</v>
      </c>
      <c r="CV148" s="845" t="s">
        <v>798</v>
      </c>
      <c r="CW148" s="845" t="s">
        <v>798</v>
      </c>
      <c r="CX148" s="845" t="s">
        <v>798</v>
      </c>
      <c r="CY148" s="845" t="s">
        <v>798</v>
      </c>
      <c r="CZ148" s="845" t="s">
        <v>798</v>
      </c>
      <c r="DA148" s="845" t="s">
        <v>798</v>
      </c>
      <c r="DB148" s="845" t="s">
        <v>798</v>
      </c>
      <c r="DC148" s="845" t="s">
        <v>798</v>
      </c>
      <c r="DD148" s="845" t="s">
        <v>798</v>
      </c>
      <c r="DE148" s="845" t="s">
        <v>798</v>
      </c>
      <c r="DF148" s="845" t="s">
        <v>798</v>
      </c>
      <c r="DG148" s="845" t="s">
        <v>798</v>
      </c>
      <c r="DH148" s="845" t="s">
        <v>798</v>
      </c>
      <c r="DI148" s="845" t="s">
        <v>798</v>
      </c>
      <c r="DJ148" s="845" t="s">
        <v>798</v>
      </c>
      <c r="DK148" s="845" t="s">
        <v>798</v>
      </c>
      <c r="DL148" s="845" t="s">
        <v>798</v>
      </c>
      <c r="DM148" s="845" t="s">
        <v>798</v>
      </c>
      <c r="DN148" s="845" t="s">
        <v>798</v>
      </c>
      <c r="DO148" s="845" t="s">
        <v>798</v>
      </c>
      <c r="DP148" s="845" t="s">
        <v>798</v>
      </c>
      <c r="DQ148" s="845" t="s">
        <v>798</v>
      </c>
      <c r="DR148" s="845" t="s">
        <v>798</v>
      </c>
      <c r="DS148" s="845" t="s">
        <v>798</v>
      </c>
      <c r="DT148" s="845" t="s">
        <v>798</v>
      </c>
      <c r="DU148" s="845" t="s">
        <v>798</v>
      </c>
      <c r="DV148" s="845" t="s">
        <v>798</v>
      </c>
      <c r="DW148" s="845" t="s">
        <v>798</v>
      </c>
      <c r="DX148" s="845" t="s">
        <v>798</v>
      </c>
      <c r="DY148" s="845" t="s">
        <v>798</v>
      </c>
      <c r="DZ148" s="845" t="s">
        <v>798</v>
      </c>
      <c r="EA148" s="845" t="s">
        <v>798</v>
      </c>
      <c r="EB148" s="845" t="s">
        <v>798</v>
      </c>
      <c r="EC148" s="845" t="s">
        <v>798</v>
      </c>
      <c r="ED148" s="845" t="s">
        <v>798</v>
      </c>
      <c r="EE148" s="845" t="s">
        <v>798</v>
      </c>
      <c r="EF148" s="845" t="s">
        <v>798</v>
      </c>
    </row>
    <row r="149" spans="1:136" x14ac:dyDescent="0.2">
      <c r="A149" s="845">
        <v>145</v>
      </c>
      <c r="B149" s="845">
        <v>1</v>
      </c>
      <c r="C149" s="845" t="s">
        <v>798</v>
      </c>
      <c r="D149" s="845" t="s">
        <v>798</v>
      </c>
      <c r="E149" s="845" t="s">
        <v>798</v>
      </c>
      <c r="F149" s="845" t="s">
        <v>798</v>
      </c>
      <c r="G149" s="845" t="s">
        <v>798</v>
      </c>
      <c r="H149" s="845" t="s">
        <v>798</v>
      </c>
      <c r="I149" s="845" t="s">
        <v>798</v>
      </c>
      <c r="J149" s="845" t="s">
        <v>798</v>
      </c>
      <c r="K149" s="845" t="s">
        <v>798</v>
      </c>
      <c r="L149" s="845" t="s">
        <v>798</v>
      </c>
      <c r="M149" s="845" t="s">
        <v>798</v>
      </c>
      <c r="N149" s="845" t="s">
        <v>798</v>
      </c>
      <c r="O149" s="845" t="s">
        <v>798</v>
      </c>
      <c r="P149" s="845" t="s">
        <v>798</v>
      </c>
      <c r="Q149" s="845" t="s">
        <v>798</v>
      </c>
      <c r="R149" s="845" t="s">
        <v>798</v>
      </c>
      <c r="S149" s="845" t="s">
        <v>798</v>
      </c>
      <c r="T149" s="845" t="s">
        <v>798</v>
      </c>
      <c r="U149" s="845" t="s">
        <v>798</v>
      </c>
      <c r="V149" s="845" t="s">
        <v>798</v>
      </c>
      <c r="W149" s="845" t="s">
        <v>798</v>
      </c>
      <c r="X149" s="845" t="s">
        <v>798</v>
      </c>
      <c r="Y149" s="845" t="s">
        <v>798</v>
      </c>
      <c r="Z149" s="845" t="s">
        <v>798</v>
      </c>
      <c r="AA149" s="845" t="s">
        <v>798</v>
      </c>
      <c r="AB149" s="845" t="s">
        <v>798</v>
      </c>
      <c r="AC149" s="845" t="s">
        <v>798</v>
      </c>
      <c r="AD149" s="845" t="s">
        <v>798</v>
      </c>
      <c r="AE149" s="845" t="s">
        <v>798</v>
      </c>
      <c r="AF149" s="845" t="s">
        <v>798</v>
      </c>
      <c r="AG149" s="845" t="s">
        <v>798</v>
      </c>
      <c r="AH149" s="845" t="s">
        <v>798</v>
      </c>
      <c r="AI149" s="845" t="s">
        <v>798</v>
      </c>
      <c r="AJ149" s="845" t="s">
        <v>798</v>
      </c>
      <c r="AK149" s="845" t="s">
        <v>798</v>
      </c>
      <c r="AL149" s="845" t="s">
        <v>798</v>
      </c>
      <c r="AM149" s="845" t="s">
        <v>798</v>
      </c>
      <c r="AN149" s="845" t="s">
        <v>798</v>
      </c>
      <c r="AO149" s="845" t="s">
        <v>798</v>
      </c>
      <c r="AP149" s="845" t="s">
        <v>798</v>
      </c>
      <c r="AQ149" s="845" t="s">
        <v>798</v>
      </c>
      <c r="AR149" s="845" t="s">
        <v>798</v>
      </c>
      <c r="AS149" s="845" t="s">
        <v>798</v>
      </c>
      <c r="AT149" s="845" t="s">
        <v>798</v>
      </c>
      <c r="AU149" s="845" t="s">
        <v>798</v>
      </c>
      <c r="AV149" s="845" t="s">
        <v>798</v>
      </c>
      <c r="AW149" s="845" t="s">
        <v>798</v>
      </c>
      <c r="AX149" s="845" t="s">
        <v>798</v>
      </c>
      <c r="AY149" s="845" t="s">
        <v>798</v>
      </c>
      <c r="AZ149" s="845" t="s">
        <v>798</v>
      </c>
      <c r="BA149" s="845" t="s">
        <v>798</v>
      </c>
      <c r="BB149" s="845" t="s">
        <v>798</v>
      </c>
      <c r="BC149" s="845" t="s">
        <v>798</v>
      </c>
      <c r="BD149" s="845" t="s">
        <v>798</v>
      </c>
      <c r="BE149" s="845" t="s">
        <v>798</v>
      </c>
      <c r="BF149" s="845" t="s">
        <v>798</v>
      </c>
      <c r="BG149" s="845" t="s">
        <v>798</v>
      </c>
      <c r="BH149" s="845" t="s">
        <v>798</v>
      </c>
      <c r="BI149" s="845" t="s">
        <v>798</v>
      </c>
      <c r="BJ149" s="845" t="s">
        <v>798</v>
      </c>
      <c r="BK149" s="845" t="s">
        <v>798</v>
      </c>
      <c r="BL149" s="845" t="s">
        <v>798</v>
      </c>
      <c r="BM149" s="845" t="s">
        <v>798</v>
      </c>
      <c r="BN149" s="845" t="s">
        <v>798</v>
      </c>
      <c r="BO149" s="845" t="s">
        <v>798</v>
      </c>
      <c r="BP149" s="845" t="s">
        <v>798</v>
      </c>
      <c r="BQ149" s="845" t="s">
        <v>798</v>
      </c>
      <c r="BR149" s="845" t="s">
        <v>798</v>
      </c>
      <c r="BS149" s="845" t="s">
        <v>798</v>
      </c>
      <c r="BT149" s="845" t="s">
        <v>798</v>
      </c>
      <c r="BU149" s="845" t="s">
        <v>798</v>
      </c>
      <c r="BV149" s="845" t="s">
        <v>798</v>
      </c>
      <c r="BW149" s="845" t="s">
        <v>798</v>
      </c>
      <c r="BX149" s="845" t="s">
        <v>798</v>
      </c>
      <c r="BY149" s="845" t="s">
        <v>798</v>
      </c>
      <c r="BZ149" s="845" t="s">
        <v>798</v>
      </c>
      <c r="CA149" s="845" t="s">
        <v>798</v>
      </c>
      <c r="CB149" s="845" t="s">
        <v>798</v>
      </c>
      <c r="CC149" s="845" t="s">
        <v>798</v>
      </c>
      <c r="CD149" s="845" t="s">
        <v>798</v>
      </c>
      <c r="CE149" s="845" t="s">
        <v>798</v>
      </c>
      <c r="CF149" s="845" t="s">
        <v>798</v>
      </c>
      <c r="CG149" s="845" t="s">
        <v>798</v>
      </c>
      <c r="CH149" s="845" t="s">
        <v>798</v>
      </c>
      <c r="CI149" s="845" t="s">
        <v>798</v>
      </c>
      <c r="CJ149" s="845" t="s">
        <v>798</v>
      </c>
      <c r="CK149" s="845" t="s">
        <v>798</v>
      </c>
      <c r="CL149" s="845" t="s">
        <v>798</v>
      </c>
      <c r="CM149" s="845" t="s">
        <v>798</v>
      </c>
      <c r="CN149" s="845" t="s">
        <v>798</v>
      </c>
      <c r="CO149" s="845" t="s">
        <v>798</v>
      </c>
      <c r="CP149" s="845" t="s">
        <v>798</v>
      </c>
      <c r="CQ149" s="845" t="s">
        <v>798</v>
      </c>
      <c r="CR149" s="845" t="s">
        <v>798</v>
      </c>
      <c r="CS149" s="845" t="s">
        <v>798</v>
      </c>
      <c r="CT149" s="845" t="s">
        <v>798</v>
      </c>
      <c r="CU149" s="845" t="s">
        <v>798</v>
      </c>
      <c r="CV149" s="845" t="s">
        <v>798</v>
      </c>
      <c r="CW149" s="845" t="s">
        <v>798</v>
      </c>
      <c r="CX149" s="845" t="s">
        <v>798</v>
      </c>
      <c r="CY149" s="845" t="s">
        <v>798</v>
      </c>
      <c r="CZ149" s="845" t="s">
        <v>798</v>
      </c>
      <c r="DA149" s="845" t="s">
        <v>798</v>
      </c>
      <c r="DB149" s="845" t="s">
        <v>798</v>
      </c>
      <c r="DC149" s="845" t="s">
        <v>798</v>
      </c>
      <c r="DD149" s="845" t="s">
        <v>798</v>
      </c>
      <c r="DE149" s="845" t="s">
        <v>798</v>
      </c>
      <c r="DF149" s="845" t="s">
        <v>798</v>
      </c>
      <c r="DG149" s="845" t="s">
        <v>798</v>
      </c>
      <c r="DH149" s="845" t="s">
        <v>798</v>
      </c>
      <c r="DI149" s="845" t="s">
        <v>798</v>
      </c>
      <c r="DJ149" s="845" t="s">
        <v>798</v>
      </c>
      <c r="DK149" s="845" t="s">
        <v>798</v>
      </c>
      <c r="DL149" s="845" t="s">
        <v>798</v>
      </c>
      <c r="DM149" s="845" t="s">
        <v>798</v>
      </c>
      <c r="DN149" s="845" t="s">
        <v>798</v>
      </c>
      <c r="DO149" s="845" t="s">
        <v>798</v>
      </c>
      <c r="DP149" s="845" t="s">
        <v>798</v>
      </c>
      <c r="DQ149" s="845" t="s">
        <v>798</v>
      </c>
      <c r="DR149" s="845" t="s">
        <v>798</v>
      </c>
      <c r="DS149" s="845" t="s">
        <v>798</v>
      </c>
      <c r="DT149" s="845" t="s">
        <v>798</v>
      </c>
      <c r="DU149" s="845" t="s">
        <v>798</v>
      </c>
      <c r="DV149" s="845" t="s">
        <v>798</v>
      </c>
      <c r="DW149" s="845" t="s">
        <v>798</v>
      </c>
      <c r="DX149" s="845" t="s">
        <v>798</v>
      </c>
      <c r="DY149" s="845" t="s">
        <v>798</v>
      </c>
      <c r="DZ149" s="845" t="s">
        <v>798</v>
      </c>
      <c r="EA149" s="845" t="s">
        <v>798</v>
      </c>
      <c r="EB149" s="845" t="s">
        <v>798</v>
      </c>
      <c r="EC149" s="845" t="s">
        <v>798</v>
      </c>
      <c r="ED149" s="845" t="s">
        <v>798</v>
      </c>
      <c r="EE149" s="845" t="s">
        <v>798</v>
      </c>
      <c r="EF149" s="845" t="s">
        <v>798</v>
      </c>
    </row>
    <row r="150" spans="1:136" x14ac:dyDescent="0.2">
      <c r="A150" s="845">
        <v>146</v>
      </c>
      <c r="B150" s="845">
        <v>2</v>
      </c>
      <c r="C150" s="845" t="s">
        <v>798</v>
      </c>
      <c r="D150" s="845" t="s">
        <v>798</v>
      </c>
      <c r="E150" s="845" t="s">
        <v>798</v>
      </c>
      <c r="F150" s="845" t="s">
        <v>798</v>
      </c>
      <c r="G150" s="845" t="s">
        <v>798</v>
      </c>
      <c r="H150" s="845" t="s">
        <v>798</v>
      </c>
      <c r="I150" s="845" t="s">
        <v>798</v>
      </c>
      <c r="J150" s="845" t="s">
        <v>798</v>
      </c>
      <c r="K150" s="845" t="s">
        <v>798</v>
      </c>
      <c r="L150" s="845" t="s">
        <v>798</v>
      </c>
      <c r="M150" s="845" t="s">
        <v>798</v>
      </c>
      <c r="N150" s="845" t="s">
        <v>798</v>
      </c>
      <c r="O150" s="845" t="s">
        <v>798</v>
      </c>
      <c r="P150" s="845" t="s">
        <v>798</v>
      </c>
      <c r="Q150" s="845" t="s">
        <v>798</v>
      </c>
      <c r="R150" s="845" t="s">
        <v>798</v>
      </c>
      <c r="S150" s="845" t="s">
        <v>798</v>
      </c>
      <c r="T150" s="845" t="s">
        <v>798</v>
      </c>
      <c r="U150" s="845" t="s">
        <v>798</v>
      </c>
      <c r="V150" s="845" t="s">
        <v>798</v>
      </c>
      <c r="W150" s="845" t="s">
        <v>798</v>
      </c>
      <c r="X150" s="845" t="s">
        <v>798</v>
      </c>
      <c r="Y150" s="845" t="s">
        <v>798</v>
      </c>
      <c r="Z150" s="845" t="s">
        <v>798</v>
      </c>
      <c r="AA150" s="845" t="s">
        <v>798</v>
      </c>
      <c r="AB150" s="845" t="s">
        <v>798</v>
      </c>
      <c r="AC150" s="845" t="s">
        <v>798</v>
      </c>
      <c r="AD150" s="845" t="s">
        <v>798</v>
      </c>
      <c r="AE150" s="845" t="s">
        <v>798</v>
      </c>
      <c r="AF150" s="845" t="s">
        <v>798</v>
      </c>
      <c r="AG150" s="845" t="s">
        <v>798</v>
      </c>
      <c r="AH150" s="845" t="s">
        <v>798</v>
      </c>
      <c r="AI150" s="845" t="s">
        <v>798</v>
      </c>
      <c r="AJ150" s="845" t="s">
        <v>798</v>
      </c>
      <c r="AK150" s="845" t="s">
        <v>798</v>
      </c>
      <c r="AL150" s="845" t="s">
        <v>798</v>
      </c>
      <c r="AM150" s="845" t="s">
        <v>798</v>
      </c>
      <c r="AN150" s="845" t="s">
        <v>798</v>
      </c>
      <c r="AO150" s="845" t="s">
        <v>798</v>
      </c>
      <c r="AP150" s="845" t="s">
        <v>798</v>
      </c>
      <c r="AQ150" s="845" t="s">
        <v>798</v>
      </c>
      <c r="AR150" s="845" t="s">
        <v>798</v>
      </c>
      <c r="AS150" s="845" t="s">
        <v>798</v>
      </c>
      <c r="AT150" s="845" t="s">
        <v>798</v>
      </c>
      <c r="AU150" s="845" t="s">
        <v>798</v>
      </c>
      <c r="AV150" s="845" t="s">
        <v>798</v>
      </c>
      <c r="AW150" s="845" t="s">
        <v>798</v>
      </c>
      <c r="AX150" s="845" t="s">
        <v>798</v>
      </c>
      <c r="AY150" s="845" t="s">
        <v>798</v>
      </c>
      <c r="AZ150" s="845" t="s">
        <v>798</v>
      </c>
      <c r="BA150" s="845" t="s">
        <v>798</v>
      </c>
      <c r="BB150" s="845" t="s">
        <v>798</v>
      </c>
      <c r="BC150" s="845" t="s">
        <v>798</v>
      </c>
      <c r="BD150" s="845" t="s">
        <v>798</v>
      </c>
      <c r="BE150" s="845" t="s">
        <v>798</v>
      </c>
      <c r="BF150" s="845" t="s">
        <v>798</v>
      </c>
      <c r="BG150" s="845" t="s">
        <v>798</v>
      </c>
      <c r="BH150" s="845" t="s">
        <v>798</v>
      </c>
      <c r="BI150" s="845" t="s">
        <v>798</v>
      </c>
      <c r="BJ150" s="845" t="s">
        <v>798</v>
      </c>
      <c r="BK150" s="845" t="s">
        <v>798</v>
      </c>
      <c r="BL150" s="845" t="s">
        <v>798</v>
      </c>
      <c r="BM150" s="845" t="s">
        <v>798</v>
      </c>
      <c r="BN150" s="845" t="s">
        <v>798</v>
      </c>
      <c r="BO150" s="845" t="s">
        <v>798</v>
      </c>
      <c r="BP150" s="845" t="s">
        <v>798</v>
      </c>
      <c r="BQ150" s="845" t="s">
        <v>798</v>
      </c>
      <c r="BR150" s="845" t="s">
        <v>798</v>
      </c>
      <c r="BS150" s="845" t="s">
        <v>798</v>
      </c>
      <c r="BT150" s="845" t="s">
        <v>798</v>
      </c>
      <c r="BU150" s="845" t="s">
        <v>798</v>
      </c>
      <c r="BV150" s="845" t="s">
        <v>798</v>
      </c>
      <c r="BW150" s="845" t="s">
        <v>798</v>
      </c>
      <c r="BX150" s="845" t="s">
        <v>798</v>
      </c>
      <c r="BY150" s="845" t="s">
        <v>798</v>
      </c>
      <c r="BZ150" s="845" t="s">
        <v>798</v>
      </c>
      <c r="CA150" s="845" t="s">
        <v>798</v>
      </c>
      <c r="CB150" s="845" t="s">
        <v>798</v>
      </c>
      <c r="CC150" s="845" t="s">
        <v>798</v>
      </c>
      <c r="CD150" s="845" t="s">
        <v>798</v>
      </c>
      <c r="CE150" s="845" t="s">
        <v>798</v>
      </c>
      <c r="CF150" s="845" t="s">
        <v>798</v>
      </c>
      <c r="CG150" s="845" t="s">
        <v>798</v>
      </c>
      <c r="CH150" s="845" t="s">
        <v>798</v>
      </c>
      <c r="CI150" s="845" t="s">
        <v>798</v>
      </c>
      <c r="CJ150" s="845" t="s">
        <v>798</v>
      </c>
      <c r="CK150" s="845" t="s">
        <v>798</v>
      </c>
      <c r="CL150" s="845" t="s">
        <v>798</v>
      </c>
      <c r="CM150" s="845" t="s">
        <v>798</v>
      </c>
      <c r="CN150" s="845" t="s">
        <v>798</v>
      </c>
      <c r="CO150" s="845" t="s">
        <v>798</v>
      </c>
      <c r="CP150" s="845" t="s">
        <v>798</v>
      </c>
      <c r="CQ150" s="845" t="s">
        <v>798</v>
      </c>
      <c r="CR150" s="845" t="s">
        <v>798</v>
      </c>
      <c r="CS150" s="845" t="s">
        <v>798</v>
      </c>
      <c r="CT150" s="845" t="s">
        <v>798</v>
      </c>
      <c r="CU150" s="845" t="s">
        <v>798</v>
      </c>
      <c r="CV150" s="845" t="s">
        <v>798</v>
      </c>
      <c r="CW150" s="845" t="s">
        <v>798</v>
      </c>
      <c r="CX150" s="845" t="s">
        <v>798</v>
      </c>
      <c r="CY150" s="845" t="s">
        <v>798</v>
      </c>
      <c r="CZ150" s="845" t="s">
        <v>798</v>
      </c>
      <c r="DA150" s="845" t="s">
        <v>798</v>
      </c>
      <c r="DB150" s="845" t="s">
        <v>798</v>
      </c>
      <c r="DC150" s="845" t="s">
        <v>798</v>
      </c>
      <c r="DD150" s="845" t="s">
        <v>798</v>
      </c>
      <c r="DE150" s="845" t="s">
        <v>798</v>
      </c>
      <c r="DF150" s="845" t="s">
        <v>798</v>
      </c>
      <c r="DG150" s="845" t="s">
        <v>798</v>
      </c>
      <c r="DH150" s="845" t="s">
        <v>798</v>
      </c>
      <c r="DI150" s="845" t="s">
        <v>798</v>
      </c>
      <c r="DJ150" s="845" t="s">
        <v>798</v>
      </c>
      <c r="DK150" s="845" t="s">
        <v>798</v>
      </c>
      <c r="DL150" s="845" t="s">
        <v>798</v>
      </c>
      <c r="DM150" s="845" t="s">
        <v>798</v>
      </c>
      <c r="DN150" s="845" t="s">
        <v>798</v>
      </c>
      <c r="DO150" s="845" t="s">
        <v>798</v>
      </c>
      <c r="DP150" s="845" t="s">
        <v>798</v>
      </c>
      <c r="DQ150" s="845" t="s">
        <v>798</v>
      </c>
      <c r="DR150" s="845" t="s">
        <v>798</v>
      </c>
      <c r="DS150" s="845" t="s">
        <v>798</v>
      </c>
      <c r="DT150" s="845" t="s">
        <v>798</v>
      </c>
      <c r="DU150" s="845" t="s">
        <v>798</v>
      </c>
      <c r="DV150" s="845" t="s">
        <v>798</v>
      </c>
      <c r="DW150" s="845" t="s">
        <v>798</v>
      </c>
      <c r="DX150" s="845" t="s">
        <v>798</v>
      </c>
      <c r="DY150" s="845" t="s">
        <v>798</v>
      </c>
      <c r="DZ150" s="845" t="s">
        <v>798</v>
      </c>
      <c r="EA150" s="845" t="s">
        <v>798</v>
      </c>
      <c r="EB150" s="845" t="s">
        <v>798</v>
      </c>
      <c r="EC150" s="845" t="s">
        <v>798</v>
      </c>
      <c r="ED150" s="845" t="s">
        <v>798</v>
      </c>
      <c r="EE150" s="845" t="s">
        <v>798</v>
      </c>
      <c r="EF150" s="845" t="s">
        <v>798</v>
      </c>
    </row>
    <row r="151" spans="1:136" x14ac:dyDescent="0.2">
      <c r="A151" s="845">
        <v>147</v>
      </c>
      <c r="B151" s="845">
        <v>3</v>
      </c>
      <c r="C151" s="845" t="s">
        <v>798</v>
      </c>
      <c r="D151" s="845" t="s">
        <v>798</v>
      </c>
      <c r="E151" s="845" t="s">
        <v>798</v>
      </c>
      <c r="F151" s="845" t="s">
        <v>798</v>
      </c>
      <c r="G151" s="845" t="s">
        <v>798</v>
      </c>
      <c r="H151" s="845" t="s">
        <v>798</v>
      </c>
      <c r="I151" s="845" t="s">
        <v>798</v>
      </c>
      <c r="J151" s="845" t="s">
        <v>798</v>
      </c>
      <c r="K151" s="845" t="s">
        <v>798</v>
      </c>
      <c r="L151" s="845" t="s">
        <v>798</v>
      </c>
      <c r="M151" s="845" t="s">
        <v>798</v>
      </c>
      <c r="N151" s="845" t="s">
        <v>798</v>
      </c>
      <c r="O151" s="845" t="s">
        <v>798</v>
      </c>
      <c r="P151" s="845" t="s">
        <v>798</v>
      </c>
      <c r="Q151" s="845" t="s">
        <v>798</v>
      </c>
      <c r="R151" s="845" t="s">
        <v>798</v>
      </c>
      <c r="S151" s="845" t="s">
        <v>798</v>
      </c>
      <c r="T151" s="845" t="s">
        <v>798</v>
      </c>
      <c r="U151" s="845" t="s">
        <v>798</v>
      </c>
      <c r="V151" s="845" t="s">
        <v>798</v>
      </c>
      <c r="W151" s="845" t="s">
        <v>798</v>
      </c>
      <c r="X151" s="845" t="s">
        <v>798</v>
      </c>
      <c r="Y151" s="845" t="s">
        <v>798</v>
      </c>
      <c r="Z151" s="845" t="s">
        <v>798</v>
      </c>
      <c r="AA151" s="845" t="s">
        <v>798</v>
      </c>
      <c r="AB151" s="845" t="s">
        <v>798</v>
      </c>
      <c r="AC151" s="845" t="s">
        <v>798</v>
      </c>
      <c r="AD151" s="845" t="s">
        <v>798</v>
      </c>
      <c r="AE151" s="845" t="s">
        <v>798</v>
      </c>
      <c r="AF151" s="845" t="s">
        <v>798</v>
      </c>
      <c r="AG151" s="845" t="s">
        <v>798</v>
      </c>
      <c r="AH151" s="845" t="s">
        <v>798</v>
      </c>
      <c r="AI151" s="845" t="s">
        <v>798</v>
      </c>
      <c r="AJ151" s="845" t="s">
        <v>798</v>
      </c>
      <c r="AK151" s="845" t="s">
        <v>798</v>
      </c>
      <c r="AL151" s="845" t="s">
        <v>798</v>
      </c>
      <c r="AM151" s="845" t="s">
        <v>798</v>
      </c>
      <c r="AN151" s="845" t="s">
        <v>798</v>
      </c>
      <c r="AO151" s="845" t="s">
        <v>798</v>
      </c>
      <c r="AP151" s="845" t="s">
        <v>798</v>
      </c>
      <c r="AQ151" s="845" t="s">
        <v>798</v>
      </c>
      <c r="AR151" s="845" t="s">
        <v>798</v>
      </c>
      <c r="AS151" s="845" t="s">
        <v>798</v>
      </c>
      <c r="AT151" s="845" t="s">
        <v>798</v>
      </c>
      <c r="AU151" s="845" t="s">
        <v>798</v>
      </c>
      <c r="AV151" s="845" t="s">
        <v>798</v>
      </c>
      <c r="AW151" s="845" t="s">
        <v>798</v>
      </c>
      <c r="AX151" s="845" t="s">
        <v>798</v>
      </c>
      <c r="AY151" s="845" t="s">
        <v>798</v>
      </c>
      <c r="AZ151" s="845" t="s">
        <v>798</v>
      </c>
      <c r="BA151" s="845" t="s">
        <v>798</v>
      </c>
      <c r="BB151" s="845" t="s">
        <v>798</v>
      </c>
      <c r="BC151" s="845" t="s">
        <v>798</v>
      </c>
      <c r="BD151" s="845" t="s">
        <v>798</v>
      </c>
      <c r="BE151" s="845" t="s">
        <v>798</v>
      </c>
      <c r="BF151" s="845" t="s">
        <v>798</v>
      </c>
      <c r="BG151" s="845" t="s">
        <v>798</v>
      </c>
      <c r="BH151" s="845" t="s">
        <v>798</v>
      </c>
      <c r="BI151" s="845" t="s">
        <v>798</v>
      </c>
      <c r="BJ151" s="845" t="s">
        <v>798</v>
      </c>
      <c r="BK151" s="845" t="s">
        <v>798</v>
      </c>
      <c r="BL151" s="845" t="s">
        <v>798</v>
      </c>
      <c r="BM151" s="845" t="s">
        <v>798</v>
      </c>
      <c r="BN151" s="845" t="s">
        <v>798</v>
      </c>
      <c r="BO151" s="845" t="s">
        <v>798</v>
      </c>
      <c r="BP151" s="845" t="s">
        <v>798</v>
      </c>
      <c r="BQ151" s="845" t="s">
        <v>798</v>
      </c>
      <c r="BR151" s="845" t="s">
        <v>798</v>
      </c>
      <c r="BS151" s="845" t="s">
        <v>798</v>
      </c>
      <c r="BT151" s="845" t="s">
        <v>798</v>
      </c>
      <c r="BU151" s="845" t="s">
        <v>798</v>
      </c>
      <c r="BV151" s="845" t="s">
        <v>798</v>
      </c>
      <c r="BW151" s="845" t="s">
        <v>798</v>
      </c>
      <c r="BX151" s="845" t="s">
        <v>798</v>
      </c>
      <c r="BY151" s="845" t="s">
        <v>798</v>
      </c>
      <c r="BZ151" s="845" t="s">
        <v>798</v>
      </c>
      <c r="CA151" s="845" t="s">
        <v>798</v>
      </c>
      <c r="CB151" s="845" t="s">
        <v>798</v>
      </c>
      <c r="CC151" s="845" t="s">
        <v>798</v>
      </c>
      <c r="CD151" s="845" t="s">
        <v>798</v>
      </c>
      <c r="CE151" s="845" t="s">
        <v>798</v>
      </c>
      <c r="CF151" s="845" t="s">
        <v>798</v>
      </c>
      <c r="CG151" s="845" t="s">
        <v>798</v>
      </c>
      <c r="CH151" s="845" t="s">
        <v>798</v>
      </c>
      <c r="CI151" s="845" t="s">
        <v>798</v>
      </c>
      <c r="CJ151" s="845" t="s">
        <v>798</v>
      </c>
      <c r="CK151" s="845" t="s">
        <v>798</v>
      </c>
      <c r="CL151" s="845" t="s">
        <v>798</v>
      </c>
      <c r="CM151" s="845" t="s">
        <v>798</v>
      </c>
      <c r="CN151" s="845" t="s">
        <v>798</v>
      </c>
      <c r="CO151" s="845" t="s">
        <v>798</v>
      </c>
      <c r="CP151" s="845" t="s">
        <v>798</v>
      </c>
      <c r="CQ151" s="845" t="s">
        <v>798</v>
      </c>
      <c r="CR151" s="845" t="s">
        <v>798</v>
      </c>
      <c r="CS151" s="845" t="s">
        <v>798</v>
      </c>
      <c r="CT151" s="845" t="s">
        <v>798</v>
      </c>
      <c r="CU151" s="845" t="s">
        <v>798</v>
      </c>
      <c r="CV151" s="845" t="s">
        <v>798</v>
      </c>
      <c r="CW151" s="845" t="s">
        <v>798</v>
      </c>
      <c r="CX151" s="845" t="s">
        <v>798</v>
      </c>
      <c r="CY151" s="845" t="s">
        <v>798</v>
      </c>
      <c r="CZ151" s="845" t="s">
        <v>798</v>
      </c>
      <c r="DA151" s="845" t="s">
        <v>798</v>
      </c>
      <c r="DB151" s="845" t="s">
        <v>798</v>
      </c>
      <c r="DC151" s="845" t="s">
        <v>798</v>
      </c>
      <c r="DD151" s="845" t="s">
        <v>798</v>
      </c>
      <c r="DE151" s="845" t="s">
        <v>798</v>
      </c>
      <c r="DF151" s="845" t="s">
        <v>798</v>
      </c>
      <c r="DG151" s="845" t="s">
        <v>798</v>
      </c>
      <c r="DH151" s="845" t="s">
        <v>798</v>
      </c>
      <c r="DI151" s="845" t="s">
        <v>798</v>
      </c>
      <c r="DJ151" s="845" t="s">
        <v>798</v>
      </c>
      <c r="DK151" s="845" t="s">
        <v>798</v>
      </c>
      <c r="DL151" s="845" t="s">
        <v>798</v>
      </c>
      <c r="DM151" s="845" t="s">
        <v>798</v>
      </c>
      <c r="DN151" s="845" t="s">
        <v>798</v>
      </c>
      <c r="DO151" s="845" t="s">
        <v>798</v>
      </c>
      <c r="DP151" s="845" t="s">
        <v>798</v>
      </c>
      <c r="DQ151" s="845" t="s">
        <v>798</v>
      </c>
      <c r="DR151" s="845" t="s">
        <v>798</v>
      </c>
      <c r="DS151" s="845" t="s">
        <v>798</v>
      </c>
      <c r="DT151" s="845" t="s">
        <v>798</v>
      </c>
      <c r="DU151" s="845" t="s">
        <v>798</v>
      </c>
      <c r="DV151" s="845" t="s">
        <v>798</v>
      </c>
      <c r="DW151" s="845" t="s">
        <v>798</v>
      </c>
      <c r="DX151" s="845" t="s">
        <v>798</v>
      </c>
      <c r="DY151" s="845" t="s">
        <v>798</v>
      </c>
      <c r="DZ151" s="845" t="s">
        <v>798</v>
      </c>
      <c r="EA151" s="845" t="s">
        <v>798</v>
      </c>
      <c r="EB151" s="845" t="s">
        <v>798</v>
      </c>
      <c r="EC151" s="845" t="s">
        <v>798</v>
      </c>
      <c r="ED151" s="845" t="s">
        <v>798</v>
      </c>
      <c r="EE151" s="845" t="s">
        <v>798</v>
      </c>
      <c r="EF151" s="845" t="s">
        <v>798</v>
      </c>
    </row>
    <row r="152" spans="1:136" x14ac:dyDescent="0.2">
      <c r="A152" s="845">
        <v>148</v>
      </c>
      <c r="B152" s="845">
        <v>4</v>
      </c>
      <c r="C152" s="845" t="s">
        <v>798</v>
      </c>
      <c r="D152" s="845" t="s">
        <v>798</v>
      </c>
      <c r="E152" s="845" t="s">
        <v>798</v>
      </c>
      <c r="F152" s="845" t="s">
        <v>798</v>
      </c>
      <c r="G152" s="845" t="s">
        <v>798</v>
      </c>
      <c r="H152" s="845" t="s">
        <v>798</v>
      </c>
      <c r="I152" s="845" t="s">
        <v>798</v>
      </c>
      <c r="J152" s="845" t="s">
        <v>798</v>
      </c>
      <c r="K152" s="845" t="s">
        <v>798</v>
      </c>
      <c r="L152" s="845" t="s">
        <v>798</v>
      </c>
      <c r="M152" s="845" t="s">
        <v>798</v>
      </c>
      <c r="N152" s="845" t="s">
        <v>798</v>
      </c>
      <c r="O152" s="845" t="s">
        <v>798</v>
      </c>
      <c r="P152" s="845" t="s">
        <v>798</v>
      </c>
      <c r="Q152" s="845" t="s">
        <v>798</v>
      </c>
      <c r="R152" s="845" t="s">
        <v>798</v>
      </c>
      <c r="S152" s="845" t="s">
        <v>798</v>
      </c>
      <c r="T152" s="845" t="s">
        <v>798</v>
      </c>
      <c r="U152" s="845" t="s">
        <v>798</v>
      </c>
      <c r="V152" s="845" t="s">
        <v>798</v>
      </c>
      <c r="W152" s="845" t="s">
        <v>798</v>
      </c>
      <c r="X152" s="845" t="s">
        <v>798</v>
      </c>
      <c r="Y152" s="845" t="s">
        <v>798</v>
      </c>
      <c r="Z152" s="845" t="s">
        <v>798</v>
      </c>
      <c r="AA152" s="845" t="s">
        <v>798</v>
      </c>
      <c r="AB152" s="845" t="s">
        <v>798</v>
      </c>
      <c r="AC152" s="845" t="s">
        <v>798</v>
      </c>
      <c r="AD152" s="845" t="s">
        <v>798</v>
      </c>
      <c r="AE152" s="845" t="s">
        <v>798</v>
      </c>
      <c r="AF152" s="845" t="s">
        <v>798</v>
      </c>
      <c r="AG152" s="845" t="s">
        <v>798</v>
      </c>
      <c r="AH152" s="845" t="s">
        <v>798</v>
      </c>
      <c r="AI152" s="845" t="s">
        <v>798</v>
      </c>
      <c r="AJ152" s="845" t="s">
        <v>798</v>
      </c>
      <c r="AK152" s="845" t="s">
        <v>798</v>
      </c>
      <c r="AL152" s="845" t="s">
        <v>798</v>
      </c>
      <c r="AM152" s="845" t="s">
        <v>798</v>
      </c>
      <c r="AN152" s="845" t="s">
        <v>798</v>
      </c>
      <c r="AO152" s="845" t="s">
        <v>798</v>
      </c>
      <c r="AP152" s="845" t="s">
        <v>798</v>
      </c>
      <c r="AQ152" s="845" t="s">
        <v>798</v>
      </c>
      <c r="AR152" s="845" t="s">
        <v>798</v>
      </c>
      <c r="AS152" s="845" t="s">
        <v>798</v>
      </c>
      <c r="AT152" s="845" t="s">
        <v>798</v>
      </c>
      <c r="AU152" s="845" t="s">
        <v>798</v>
      </c>
      <c r="AV152" s="845" t="s">
        <v>798</v>
      </c>
      <c r="AW152" s="845" t="s">
        <v>798</v>
      </c>
      <c r="AX152" s="845" t="s">
        <v>798</v>
      </c>
      <c r="AY152" s="845" t="s">
        <v>798</v>
      </c>
      <c r="AZ152" s="845" t="s">
        <v>798</v>
      </c>
      <c r="BA152" s="845" t="s">
        <v>798</v>
      </c>
      <c r="BB152" s="845" t="s">
        <v>798</v>
      </c>
      <c r="BC152" s="845" t="s">
        <v>798</v>
      </c>
      <c r="BD152" s="845" t="s">
        <v>798</v>
      </c>
      <c r="BE152" s="845" t="s">
        <v>798</v>
      </c>
      <c r="BF152" s="845" t="s">
        <v>798</v>
      </c>
      <c r="BG152" s="845" t="s">
        <v>798</v>
      </c>
      <c r="BH152" s="845" t="s">
        <v>798</v>
      </c>
      <c r="BI152" s="845" t="s">
        <v>798</v>
      </c>
      <c r="BJ152" s="845" t="s">
        <v>798</v>
      </c>
      <c r="BK152" s="845" t="s">
        <v>798</v>
      </c>
      <c r="BL152" s="845" t="s">
        <v>798</v>
      </c>
      <c r="BM152" s="845" t="s">
        <v>798</v>
      </c>
      <c r="BN152" s="845" t="s">
        <v>798</v>
      </c>
      <c r="BO152" s="845" t="s">
        <v>798</v>
      </c>
      <c r="BP152" s="845" t="s">
        <v>798</v>
      </c>
      <c r="BQ152" s="845" t="s">
        <v>798</v>
      </c>
      <c r="BR152" s="845" t="s">
        <v>798</v>
      </c>
      <c r="BS152" s="845" t="s">
        <v>798</v>
      </c>
      <c r="BT152" s="845" t="s">
        <v>798</v>
      </c>
      <c r="BU152" s="845" t="s">
        <v>798</v>
      </c>
      <c r="BV152" s="845" t="s">
        <v>798</v>
      </c>
      <c r="BW152" s="845" t="s">
        <v>798</v>
      </c>
      <c r="BX152" s="845" t="s">
        <v>798</v>
      </c>
      <c r="BY152" s="845" t="s">
        <v>798</v>
      </c>
      <c r="BZ152" s="845" t="s">
        <v>798</v>
      </c>
      <c r="CA152" s="845" t="s">
        <v>798</v>
      </c>
      <c r="CB152" s="845" t="s">
        <v>798</v>
      </c>
      <c r="CC152" s="845" t="s">
        <v>798</v>
      </c>
      <c r="CD152" s="845" t="s">
        <v>798</v>
      </c>
      <c r="CE152" s="845" t="s">
        <v>798</v>
      </c>
      <c r="CF152" s="845" t="s">
        <v>798</v>
      </c>
      <c r="CG152" s="845" t="s">
        <v>798</v>
      </c>
      <c r="CH152" s="845" t="s">
        <v>798</v>
      </c>
      <c r="CI152" s="845" t="s">
        <v>798</v>
      </c>
      <c r="CJ152" s="845" t="s">
        <v>798</v>
      </c>
      <c r="CK152" s="845" t="s">
        <v>798</v>
      </c>
      <c r="CL152" s="845" t="s">
        <v>798</v>
      </c>
      <c r="CM152" s="845" t="s">
        <v>798</v>
      </c>
      <c r="CN152" s="845" t="s">
        <v>798</v>
      </c>
      <c r="CO152" s="845" t="s">
        <v>798</v>
      </c>
      <c r="CP152" s="845" t="s">
        <v>798</v>
      </c>
      <c r="CQ152" s="845" t="s">
        <v>798</v>
      </c>
      <c r="CR152" s="845" t="s">
        <v>798</v>
      </c>
      <c r="CS152" s="845" t="s">
        <v>798</v>
      </c>
      <c r="CT152" s="845" t="s">
        <v>798</v>
      </c>
      <c r="CU152" s="845" t="s">
        <v>798</v>
      </c>
      <c r="CV152" s="845" t="s">
        <v>798</v>
      </c>
      <c r="CW152" s="845" t="s">
        <v>798</v>
      </c>
      <c r="CX152" s="845" t="s">
        <v>798</v>
      </c>
      <c r="CY152" s="845" t="s">
        <v>798</v>
      </c>
      <c r="CZ152" s="845" t="s">
        <v>798</v>
      </c>
      <c r="DA152" s="845" t="s">
        <v>798</v>
      </c>
      <c r="DB152" s="845" t="s">
        <v>798</v>
      </c>
      <c r="DC152" s="845" t="s">
        <v>798</v>
      </c>
      <c r="DD152" s="845" t="s">
        <v>798</v>
      </c>
      <c r="DE152" s="845" t="s">
        <v>798</v>
      </c>
      <c r="DF152" s="845" t="s">
        <v>798</v>
      </c>
      <c r="DG152" s="845" t="s">
        <v>798</v>
      </c>
      <c r="DH152" s="845" t="s">
        <v>798</v>
      </c>
      <c r="DI152" s="845" t="s">
        <v>798</v>
      </c>
      <c r="DJ152" s="845" t="s">
        <v>798</v>
      </c>
      <c r="DK152" s="845" t="s">
        <v>798</v>
      </c>
      <c r="DL152" s="845" t="s">
        <v>798</v>
      </c>
      <c r="DM152" s="845" t="s">
        <v>798</v>
      </c>
      <c r="DN152" s="845" t="s">
        <v>798</v>
      </c>
      <c r="DO152" s="845" t="s">
        <v>798</v>
      </c>
      <c r="DP152" s="845" t="s">
        <v>798</v>
      </c>
      <c r="DQ152" s="845" t="s">
        <v>798</v>
      </c>
      <c r="DR152" s="845" t="s">
        <v>798</v>
      </c>
      <c r="DS152" s="845" t="s">
        <v>798</v>
      </c>
      <c r="DT152" s="845" t="s">
        <v>798</v>
      </c>
      <c r="DU152" s="845" t="s">
        <v>798</v>
      </c>
      <c r="DV152" s="845" t="s">
        <v>798</v>
      </c>
      <c r="DW152" s="845" t="s">
        <v>798</v>
      </c>
      <c r="DX152" s="845" t="s">
        <v>798</v>
      </c>
      <c r="DY152" s="845" t="s">
        <v>798</v>
      </c>
      <c r="DZ152" s="845" t="s">
        <v>798</v>
      </c>
      <c r="EA152" s="845" t="s">
        <v>798</v>
      </c>
      <c r="EB152" s="845" t="s">
        <v>798</v>
      </c>
      <c r="EC152" s="845" t="s">
        <v>798</v>
      </c>
      <c r="ED152" s="845" t="s">
        <v>798</v>
      </c>
      <c r="EE152" s="845" t="s">
        <v>798</v>
      </c>
      <c r="EF152" s="845" t="s">
        <v>798</v>
      </c>
    </row>
    <row r="153" spans="1:136" x14ac:dyDescent="0.2">
      <c r="A153" s="845">
        <v>149</v>
      </c>
      <c r="B153" s="845">
        <v>5</v>
      </c>
      <c r="C153" s="845" t="s">
        <v>798</v>
      </c>
      <c r="D153" s="845" t="s">
        <v>798</v>
      </c>
      <c r="E153" s="845" t="s">
        <v>798</v>
      </c>
      <c r="F153" s="845" t="s">
        <v>798</v>
      </c>
      <c r="G153" s="845" t="s">
        <v>798</v>
      </c>
      <c r="H153" s="845" t="s">
        <v>798</v>
      </c>
      <c r="I153" s="845" t="s">
        <v>798</v>
      </c>
      <c r="J153" s="845" t="s">
        <v>798</v>
      </c>
      <c r="K153" s="845" t="s">
        <v>798</v>
      </c>
      <c r="L153" s="845" t="s">
        <v>798</v>
      </c>
      <c r="M153" s="845" t="s">
        <v>798</v>
      </c>
      <c r="N153" s="845" t="s">
        <v>798</v>
      </c>
      <c r="O153" s="845" t="s">
        <v>798</v>
      </c>
      <c r="P153" s="845" t="s">
        <v>798</v>
      </c>
      <c r="Q153" s="845" t="s">
        <v>798</v>
      </c>
      <c r="R153" s="845" t="s">
        <v>798</v>
      </c>
      <c r="S153" s="845" t="s">
        <v>798</v>
      </c>
      <c r="T153" s="845" t="s">
        <v>798</v>
      </c>
      <c r="U153" s="845" t="s">
        <v>798</v>
      </c>
      <c r="V153" s="845" t="s">
        <v>798</v>
      </c>
      <c r="W153" s="845" t="s">
        <v>798</v>
      </c>
      <c r="X153" s="845" t="s">
        <v>798</v>
      </c>
      <c r="Y153" s="845" t="s">
        <v>798</v>
      </c>
      <c r="Z153" s="845" t="s">
        <v>798</v>
      </c>
      <c r="AA153" s="845" t="s">
        <v>798</v>
      </c>
      <c r="AB153" s="845" t="s">
        <v>798</v>
      </c>
      <c r="AC153" s="845" t="s">
        <v>798</v>
      </c>
      <c r="AD153" s="845" t="s">
        <v>798</v>
      </c>
      <c r="AE153" s="845" t="s">
        <v>798</v>
      </c>
      <c r="AF153" s="845" t="s">
        <v>798</v>
      </c>
      <c r="AG153" s="845" t="s">
        <v>798</v>
      </c>
      <c r="AH153" s="845" t="s">
        <v>798</v>
      </c>
      <c r="AI153" s="845" t="s">
        <v>798</v>
      </c>
      <c r="AJ153" s="845" t="s">
        <v>798</v>
      </c>
      <c r="AK153" s="845" t="s">
        <v>798</v>
      </c>
      <c r="AL153" s="845" t="s">
        <v>798</v>
      </c>
      <c r="AM153" s="845" t="s">
        <v>798</v>
      </c>
      <c r="AN153" s="845" t="s">
        <v>798</v>
      </c>
      <c r="AO153" s="845" t="s">
        <v>798</v>
      </c>
      <c r="AP153" s="845" t="s">
        <v>798</v>
      </c>
      <c r="AQ153" s="845" t="s">
        <v>798</v>
      </c>
      <c r="AR153" s="845" t="s">
        <v>798</v>
      </c>
      <c r="AS153" s="845" t="s">
        <v>798</v>
      </c>
      <c r="AT153" s="845" t="s">
        <v>798</v>
      </c>
      <c r="AU153" s="845" t="s">
        <v>798</v>
      </c>
      <c r="AV153" s="845" t="s">
        <v>798</v>
      </c>
      <c r="AW153" s="845" t="s">
        <v>798</v>
      </c>
      <c r="AX153" s="845" t="s">
        <v>798</v>
      </c>
      <c r="AY153" s="845" t="s">
        <v>798</v>
      </c>
      <c r="AZ153" s="845" t="s">
        <v>798</v>
      </c>
      <c r="BA153" s="845" t="s">
        <v>798</v>
      </c>
      <c r="BB153" s="845" t="s">
        <v>798</v>
      </c>
      <c r="BC153" s="845" t="s">
        <v>798</v>
      </c>
      <c r="BD153" s="845" t="s">
        <v>798</v>
      </c>
      <c r="BE153" s="845" t="s">
        <v>798</v>
      </c>
      <c r="BF153" s="845" t="s">
        <v>798</v>
      </c>
      <c r="BG153" s="845" t="s">
        <v>798</v>
      </c>
      <c r="BH153" s="845" t="s">
        <v>798</v>
      </c>
      <c r="BI153" s="845" t="s">
        <v>798</v>
      </c>
      <c r="BJ153" s="845" t="s">
        <v>798</v>
      </c>
      <c r="BK153" s="845" t="s">
        <v>798</v>
      </c>
      <c r="BL153" s="845" t="s">
        <v>798</v>
      </c>
      <c r="BM153" s="845" t="s">
        <v>798</v>
      </c>
      <c r="BN153" s="845" t="s">
        <v>798</v>
      </c>
      <c r="BO153" s="845" t="s">
        <v>798</v>
      </c>
      <c r="BP153" s="845" t="s">
        <v>798</v>
      </c>
      <c r="BQ153" s="845" t="s">
        <v>798</v>
      </c>
      <c r="BR153" s="845" t="s">
        <v>798</v>
      </c>
      <c r="BS153" s="845" t="s">
        <v>798</v>
      </c>
      <c r="BT153" s="845" t="s">
        <v>798</v>
      </c>
      <c r="BU153" s="845" t="s">
        <v>798</v>
      </c>
      <c r="BV153" s="845" t="s">
        <v>798</v>
      </c>
      <c r="BW153" s="845" t="s">
        <v>798</v>
      </c>
      <c r="BX153" s="845" t="s">
        <v>798</v>
      </c>
      <c r="BY153" s="845" t="s">
        <v>798</v>
      </c>
      <c r="BZ153" s="845" t="s">
        <v>798</v>
      </c>
      <c r="CA153" s="845" t="s">
        <v>798</v>
      </c>
      <c r="CB153" s="845" t="s">
        <v>798</v>
      </c>
      <c r="CC153" s="845" t="s">
        <v>798</v>
      </c>
      <c r="CD153" s="845" t="s">
        <v>798</v>
      </c>
      <c r="CE153" s="845" t="s">
        <v>798</v>
      </c>
      <c r="CF153" s="845" t="s">
        <v>798</v>
      </c>
      <c r="CG153" s="845" t="s">
        <v>798</v>
      </c>
      <c r="CH153" s="845" t="s">
        <v>798</v>
      </c>
      <c r="CI153" s="845" t="s">
        <v>798</v>
      </c>
      <c r="CJ153" s="845" t="s">
        <v>798</v>
      </c>
      <c r="CK153" s="845" t="s">
        <v>798</v>
      </c>
      <c r="CL153" s="845" t="s">
        <v>798</v>
      </c>
      <c r="CM153" s="845" t="s">
        <v>798</v>
      </c>
      <c r="CN153" s="845" t="s">
        <v>798</v>
      </c>
      <c r="CO153" s="845" t="s">
        <v>798</v>
      </c>
      <c r="CP153" s="845" t="s">
        <v>798</v>
      </c>
      <c r="CQ153" s="845" t="s">
        <v>798</v>
      </c>
      <c r="CR153" s="845" t="s">
        <v>798</v>
      </c>
      <c r="CS153" s="845" t="s">
        <v>798</v>
      </c>
      <c r="CT153" s="845" t="s">
        <v>798</v>
      </c>
      <c r="CU153" s="845" t="s">
        <v>798</v>
      </c>
      <c r="CV153" s="845" t="s">
        <v>798</v>
      </c>
      <c r="CW153" s="845" t="s">
        <v>798</v>
      </c>
      <c r="CX153" s="845" t="s">
        <v>798</v>
      </c>
      <c r="CY153" s="845" t="s">
        <v>798</v>
      </c>
      <c r="CZ153" s="845" t="s">
        <v>798</v>
      </c>
      <c r="DA153" s="845" t="s">
        <v>798</v>
      </c>
      <c r="DB153" s="845" t="s">
        <v>798</v>
      </c>
      <c r="DC153" s="845" t="s">
        <v>798</v>
      </c>
      <c r="DD153" s="845" t="s">
        <v>798</v>
      </c>
      <c r="DE153" s="845" t="s">
        <v>798</v>
      </c>
      <c r="DF153" s="845" t="s">
        <v>798</v>
      </c>
      <c r="DG153" s="845" t="s">
        <v>798</v>
      </c>
      <c r="DH153" s="845" t="s">
        <v>798</v>
      </c>
      <c r="DI153" s="845" t="s">
        <v>798</v>
      </c>
      <c r="DJ153" s="845" t="s">
        <v>798</v>
      </c>
      <c r="DK153" s="845" t="s">
        <v>798</v>
      </c>
      <c r="DL153" s="845" t="s">
        <v>798</v>
      </c>
      <c r="DM153" s="845" t="s">
        <v>798</v>
      </c>
      <c r="DN153" s="845" t="s">
        <v>798</v>
      </c>
      <c r="DO153" s="845" t="s">
        <v>798</v>
      </c>
      <c r="DP153" s="845" t="s">
        <v>798</v>
      </c>
      <c r="DQ153" s="845" t="s">
        <v>798</v>
      </c>
      <c r="DR153" s="845" t="s">
        <v>798</v>
      </c>
      <c r="DS153" s="845" t="s">
        <v>798</v>
      </c>
      <c r="DT153" s="845" t="s">
        <v>798</v>
      </c>
      <c r="DU153" s="845" t="s">
        <v>798</v>
      </c>
      <c r="DV153" s="845" t="s">
        <v>798</v>
      </c>
      <c r="DW153" s="845" t="s">
        <v>798</v>
      </c>
      <c r="DX153" s="845" t="s">
        <v>798</v>
      </c>
      <c r="DY153" s="845" t="s">
        <v>798</v>
      </c>
      <c r="DZ153" s="845" t="s">
        <v>798</v>
      </c>
      <c r="EA153" s="845" t="s">
        <v>798</v>
      </c>
      <c r="EB153" s="845" t="s">
        <v>798</v>
      </c>
      <c r="EC153" s="845" t="s">
        <v>798</v>
      </c>
      <c r="ED153" s="845" t="s">
        <v>798</v>
      </c>
      <c r="EE153" s="845" t="s">
        <v>798</v>
      </c>
      <c r="EF153" s="845" t="s">
        <v>798</v>
      </c>
    </row>
    <row r="154" spans="1:136" x14ac:dyDescent="0.2">
      <c r="A154" s="845">
        <v>150</v>
      </c>
      <c r="B154" s="845">
        <v>6</v>
      </c>
      <c r="C154" s="845" t="s">
        <v>798</v>
      </c>
      <c r="D154" s="845" t="s">
        <v>798</v>
      </c>
      <c r="E154" s="845" t="s">
        <v>798</v>
      </c>
      <c r="F154" s="845" t="s">
        <v>798</v>
      </c>
      <c r="G154" s="845" t="s">
        <v>798</v>
      </c>
      <c r="H154" s="845" t="s">
        <v>798</v>
      </c>
      <c r="I154" s="845" t="s">
        <v>798</v>
      </c>
      <c r="J154" s="845" t="s">
        <v>798</v>
      </c>
      <c r="K154" s="845" t="s">
        <v>798</v>
      </c>
      <c r="L154" s="845" t="s">
        <v>798</v>
      </c>
      <c r="M154" s="845" t="s">
        <v>798</v>
      </c>
      <c r="N154" s="845" t="s">
        <v>798</v>
      </c>
      <c r="O154" s="845" t="s">
        <v>798</v>
      </c>
      <c r="P154" s="845" t="s">
        <v>798</v>
      </c>
      <c r="Q154" s="845" t="s">
        <v>798</v>
      </c>
      <c r="R154" s="845" t="s">
        <v>798</v>
      </c>
      <c r="S154" s="845" t="s">
        <v>798</v>
      </c>
      <c r="T154" s="845" t="s">
        <v>798</v>
      </c>
      <c r="U154" s="845" t="s">
        <v>798</v>
      </c>
      <c r="V154" s="845" t="s">
        <v>798</v>
      </c>
      <c r="W154" s="845" t="s">
        <v>798</v>
      </c>
      <c r="X154" s="845" t="s">
        <v>798</v>
      </c>
      <c r="Y154" s="845" t="s">
        <v>798</v>
      </c>
      <c r="Z154" s="845" t="s">
        <v>798</v>
      </c>
      <c r="AA154" s="845" t="s">
        <v>798</v>
      </c>
      <c r="AB154" s="845" t="s">
        <v>798</v>
      </c>
      <c r="AC154" s="845" t="s">
        <v>798</v>
      </c>
      <c r="AD154" s="845" t="s">
        <v>798</v>
      </c>
      <c r="AE154" s="845" t="s">
        <v>798</v>
      </c>
      <c r="AF154" s="845" t="s">
        <v>798</v>
      </c>
      <c r="AG154" s="845" t="s">
        <v>798</v>
      </c>
      <c r="AH154" s="845" t="s">
        <v>798</v>
      </c>
      <c r="AI154" s="845" t="s">
        <v>798</v>
      </c>
      <c r="AJ154" s="845" t="s">
        <v>798</v>
      </c>
      <c r="AK154" s="845" t="s">
        <v>798</v>
      </c>
      <c r="AL154" s="845" t="s">
        <v>798</v>
      </c>
      <c r="AM154" s="845" t="s">
        <v>798</v>
      </c>
      <c r="AN154" s="845" t="s">
        <v>798</v>
      </c>
      <c r="AO154" s="845" t="s">
        <v>798</v>
      </c>
      <c r="AP154" s="845" t="s">
        <v>798</v>
      </c>
      <c r="AQ154" s="845" t="s">
        <v>798</v>
      </c>
      <c r="AR154" s="845" t="s">
        <v>798</v>
      </c>
      <c r="AS154" s="845" t="s">
        <v>798</v>
      </c>
      <c r="AT154" s="845" t="s">
        <v>798</v>
      </c>
      <c r="AU154" s="845" t="s">
        <v>798</v>
      </c>
      <c r="AV154" s="845" t="s">
        <v>798</v>
      </c>
      <c r="AW154" s="845" t="s">
        <v>798</v>
      </c>
      <c r="AX154" s="845" t="s">
        <v>798</v>
      </c>
      <c r="AY154" s="845" t="s">
        <v>798</v>
      </c>
      <c r="AZ154" s="845" t="s">
        <v>798</v>
      </c>
      <c r="BA154" s="845" t="s">
        <v>798</v>
      </c>
      <c r="BB154" s="845" t="s">
        <v>798</v>
      </c>
      <c r="BC154" s="845" t="s">
        <v>798</v>
      </c>
      <c r="BD154" s="845" t="s">
        <v>798</v>
      </c>
      <c r="BE154" s="845" t="s">
        <v>798</v>
      </c>
      <c r="BF154" s="845" t="s">
        <v>798</v>
      </c>
      <c r="BG154" s="845" t="s">
        <v>798</v>
      </c>
      <c r="BH154" s="845" t="s">
        <v>798</v>
      </c>
      <c r="BI154" s="845" t="s">
        <v>798</v>
      </c>
      <c r="BJ154" s="845" t="s">
        <v>798</v>
      </c>
      <c r="BK154" s="845" t="s">
        <v>798</v>
      </c>
      <c r="BL154" s="845" t="s">
        <v>798</v>
      </c>
      <c r="BM154" s="845" t="s">
        <v>798</v>
      </c>
      <c r="BN154" s="845" t="s">
        <v>798</v>
      </c>
      <c r="BO154" s="845" t="s">
        <v>798</v>
      </c>
      <c r="BP154" s="845" t="s">
        <v>798</v>
      </c>
      <c r="BQ154" s="845" t="s">
        <v>798</v>
      </c>
      <c r="BR154" s="845" t="s">
        <v>798</v>
      </c>
      <c r="BS154" s="845" t="s">
        <v>798</v>
      </c>
      <c r="BT154" s="845" t="s">
        <v>798</v>
      </c>
      <c r="BU154" s="845" t="s">
        <v>798</v>
      </c>
      <c r="BV154" s="845" t="s">
        <v>798</v>
      </c>
      <c r="BW154" s="845" t="s">
        <v>798</v>
      </c>
      <c r="BX154" s="845" t="s">
        <v>798</v>
      </c>
      <c r="BY154" s="845" t="s">
        <v>798</v>
      </c>
      <c r="BZ154" s="845" t="s">
        <v>798</v>
      </c>
      <c r="CA154" s="845" t="s">
        <v>798</v>
      </c>
      <c r="CB154" s="845" t="s">
        <v>798</v>
      </c>
      <c r="CC154" s="845" t="s">
        <v>798</v>
      </c>
      <c r="CD154" s="845" t="s">
        <v>798</v>
      </c>
      <c r="CE154" s="845" t="s">
        <v>798</v>
      </c>
      <c r="CF154" s="845" t="s">
        <v>798</v>
      </c>
      <c r="CG154" s="845" t="s">
        <v>798</v>
      </c>
      <c r="CH154" s="845" t="s">
        <v>798</v>
      </c>
      <c r="CI154" s="845" t="s">
        <v>798</v>
      </c>
      <c r="CJ154" s="845" t="s">
        <v>798</v>
      </c>
      <c r="CK154" s="845" t="s">
        <v>798</v>
      </c>
      <c r="CL154" s="845" t="s">
        <v>798</v>
      </c>
      <c r="CM154" s="845" t="s">
        <v>798</v>
      </c>
      <c r="CN154" s="845" t="s">
        <v>798</v>
      </c>
      <c r="CO154" s="845" t="s">
        <v>798</v>
      </c>
      <c r="CP154" s="845" t="s">
        <v>798</v>
      </c>
      <c r="CQ154" s="845" t="s">
        <v>798</v>
      </c>
      <c r="CR154" s="845" t="s">
        <v>798</v>
      </c>
      <c r="CS154" s="845" t="s">
        <v>798</v>
      </c>
      <c r="CT154" s="845" t="s">
        <v>798</v>
      </c>
      <c r="CU154" s="845" t="s">
        <v>798</v>
      </c>
      <c r="CV154" s="845" t="s">
        <v>798</v>
      </c>
      <c r="CW154" s="845" t="s">
        <v>798</v>
      </c>
      <c r="CX154" s="845" t="s">
        <v>798</v>
      </c>
      <c r="CY154" s="845" t="s">
        <v>798</v>
      </c>
      <c r="CZ154" s="845" t="s">
        <v>798</v>
      </c>
      <c r="DA154" s="845" t="s">
        <v>798</v>
      </c>
      <c r="DB154" s="845" t="s">
        <v>798</v>
      </c>
      <c r="DC154" s="845" t="s">
        <v>798</v>
      </c>
      <c r="DD154" s="845" t="s">
        <v>798</v>
      </c>
      <c r="DE154" s="845" t="s">
        <v>798</v>
      </c>
      <c r="DF154" s="845" t="s">
        <v>798</v>
      </c>
      <c r="DG154" s="845" t="s">
        <v>798</v>
      </c>
      <c r="DH154" s="845" t="s">
        <v>798</v>
      </c>
      <c r="DI154" s="845" t="s">
        <v>798</v>
      </c>
      <c r="DJ154" s="845" t="s">
        <v>798</v>
      </c>
      <c r="DK154" s="845" t="s">
        <v>798</v>
      </c>
      <c r="DL154" s="845" t="s">
        <v>798</v>
      </c>
      <c r="DM154" s="845" t="s">
        <v>798</v>
      </c>
      <c r="DN154" s="845" t="s">
        <v>798</v>
      </c>
      <c r="DO154" s="845" t="s">
        <v>798</v>
      </c>
      <c r="DP154" s="845" t="s">
        <v>798</v>
      </c>
      <c r="DQ154" s="845" t="s">
        <v>798</v>
      </c>
      <c r="DR154" s="845" t="s">
        <v>798</v>
      </c>
      <c r="DS154" s="845" t="s">
        <v>798</v>
      </c>
      <c r="DT154" s="845" t="s">
        <v>798</v>
      </c>
      <c r="DU154" s="845" t="s">
        <v>798</v>
      </c>
      <c r="DV154" s="845" t="s">
        <v>798</v>
      </c>
      <c r="DW154" s="845" t="s">
        <v>798</v>
      </c>
      <c r="DX154" s="845" t="s">
        <v>798</v>
      </c>
      <c r="DY154" s="845" t="s">
        <v>798</v>
      </c>
      <c r="DZ154" s="845" t="s">
        <v>798</v>
      </c>
      <c r="EA154" s="845" t="s">
        <v>798</v>
      </c>
      <c r="EB154" s="845" t="s">
        <v>798</v>
      </c>
      <c r="EC154" s="845" t="s">
        <v>798</v>
      </c>
      <c r="ED154" s="845" t="s">
        <v>798</v>
      </c>
      <c r="EE154" s="845" t="s">
        <v>798</v>
      </c>
      <c r="EF154" s="845" t="s">
        <v>798</v>
      </c>
    </row>
    <row r="155" spans="1:136" x14ac:dyDescent="0.2">
      <c r="A155" s="845">
        <v>151</v>
      </c>
      <c r="B155" s="845">
        <v>7</v>
      </c>
      <c r="C155" s="845" t="s">
        <v>798</v>
      </c>
      <c r="D155" s="845" t="s">
        <v>798</v>
      </c>
      <c r="E155" s="845" t="s">
        <v>798</v>
      </c>
      <c r="F155" s="845" t="s">
        <v>798</v>
      </c>
      <c r="G155" s="845" t="s">
        <v>798</v>
      </c>
      <c r="H155" s="845" t="s">
        <v>798</v>
      </c>
      <c r="I155" s="845" t="s">
        <v>798</v>
      </c>
      <c r="J155" s="845" t="s">
        <v>798</v>
      </c>
      <c r="K155" s="845" t="s">
        <v>798</v>
      </c>
      <c r="L155" s="845" t="s">
        <v>798</v>
      </c>
      <c r="M155" s="845" t="s">
        <v>798</v>
      </c>
      <c r="N155" s="845" t="s">
        <v>798</v>
      </c>
      <c r="O155" s="845" t="s">
        <v>798</v>
      </c>
      <c r="P155" s="845" t="s">
        <v>798</v>
      </c>
      <c r="Q155" s="845" t="s">
        <v>798</v>
      </c>
      <c r="R155" s="845" t="s">
        <v>798</v>
      </c>
      <c r="S155" s="845" t="s">
        <v>798</v>
      </c>
      <c r="T155" s="845" t="s">
        <v>798</v>
      </c>
      <c r="U155" s="845" t="s">
        <v>798</v>
      </c>
      <c r="V155" s="845" t="s">
        <v>798</v>
      </c>
      <c r="W155" s="845" t="s">
        <v>798</v>
      </c>
      <c r="X155" s="845" t="s">
        <v>798</v>
      </c>
      <c r="Y155" s="845" t="s">
        <v>798</v>
      </c>
      <c r="Z155" s="845" t="s">
        <v>798</v>
      </c>
      <c r="AA155" s="845" t="s">
        <v>798</v>
      </c>
      <c r="AB155" s="845" t="s">
        <v>798</v>
      </c>
      <c r="AC155" s="845" t="s">
        <v>798</v>
      </c>
      <c r="AD155" s="845" t="s">
        <v>798</v>
      </c>
      <c r="AE155" s="845" t="s">
        <v>798</v>
      </c>
      <c r="AF155" s="845" t="s">
        <v>798</v>
      </c>
      <c r="AG155" s="845" t="s">
        <v>798</v>
      </c>
      <c r="AH155" s="845" t="s">
        <v>798</v>
      </c>
      <c r="AI155" s="845" t="s">
        <v>798</v>
      </c>
      <c r="AJ155" s="845" t="s">
        <v>798</v>
      </c>
      <c r="AK155" s="845" t="s">
        <v>798</v>
      </c>
      <c r="AL155" s="845" t="s">
        <v>798</v>
      </c>
      <c r="AM155" s="845" t="s">
        <v>798</v>
      </c>
      <c r="AN155" s="845" t="s">
        <v>798</v>
      </c>
      <c r="AO155" s="845" t="s">
        <v>798</v>
      </c>
      <c r="AP155" s="845" t="s">
        <v>798</v>
      </c>
      <c r="AQ155" s="845" t="s">
        <v>798</v>
      </c>
      <c r="AR155" s="845" t="s">
        <v>798</v>
      </c>
      <c r="AS155" s="845" t="s">
        <v>798</v>
      </c>
      <c r="AT155" s="845" t="s">
        <v>798</v>
      </c>
      <c r="AU155" s="845" t="s">
        <v>798</v>
      </c>
      <c r="AV155" s="845" t="s">
        <v>798</v>
      </c>
      <c r="AW155" s="845" t="s">
        <v>798</v>
      </c>
      <c r="AX155" s="845" t="s">
        <v>798</v>
      </c>
      <c r="AY155" s="845" t="s">
        <v>798</v>
      </c>
      <c r="AZ155" s="845" t="s">
        <v>798</v>
      </c>
      <c r="BA155" s="845" t="s">
        <v>798</v>
      </c>
      <c r="BB155" s="845" t="s">
        <v>798</v>
      </c>
      <c r="BC155" s="845" t="s">
        <v>798</v>
      </c>
      <c r="BD155" s="845" t="s">
        <v>798</v>
      </c>
      <c r="BE155" s="845" t="s">
        <v>798</v>
      </c>
      <c r="BF155" s="845" t="s">
        <v>798</v>
      </c>
      <c r="BG155" s="845" t="s">
        <v>798</v>
      </c>
      <c r="BH155" s="845" t="s">
        <v>798</v>
      </c>
      <c r="BI155" s="845" t="s">
        <v>798</v>
      </c>
      <c r="BJ155" s="845" t="s">
        <v>798</v>
      </c>
      <c r="BK155" s="845" t="s">
        <v>798</v>
      </c>
      <c r="BL155" s="845" t="s">
        <v>798</v>
      </c>
      <c r="BM155" s="845" t="s">
        <v>798</v>
      </c>
      <c r="BN155" s="845" t="s">
        <v>798</v>
      </c>
      <c r="BO155" s="845" t="s">
        <v>798</v>
      </c>
      <c r="BP155" s="845" t="s">
        <v>798</v>
      </c>
      <c r="BQ155" s="845" t="s">
        <v>798</v>
      </c>
      <c r="BR155" s="845" t="s">
        <v>798</v>
      </c>
      <c r="BS155" s="845" t="s">
        <v>798</v>
      </c>
      <c r="BT155" s="845" t="s">
        <v>798</v>
      </c>
      <c r="BU155" s="845" t="s">
        <v>798</v>
      </c>
      <c r="BV155" s="845" t="s">
        <v>798</v>
      </c>
      <c r="BW155" s="845" t="s">
        <v>798</v>
      </c>
      <c r="BX155" s="845" t="s">
        <v>798</v>
      </c>
      <c r="BY155" s="845" t="s">
        <v>798</v>
      </c>
      <c r="BZ155" s="845" t="s">
        <v>798</v>
      </c>
      <c r="CA155" s="845" t="s">
        <v>798</v>
      </c>
      <c r="CB155" s="845" t="s">
        <v>798</v>
      </c>
      <c r="CC155" s="845" t="s">
        <v>798</v>
      </c>
      <c r="CD155" s="845" t="s">
        <v>798</v>
      </c>
      <c r="CE155" s="845" t="s">
        <v>798</v>
      </c>
      <c r="CF155" s="845" t="s">
        <v>798</v>
      </c>
      <c r="CG155" s="845" t="s">
        <v>798</v>
      </c>
      <c r="CH155" s="845" t="s">
        <v>798</v>
      </c>
      <c r="CI155" s="845" t="s">
        <v>798</v>
      </c>
      <c r="CJ155" s="845" t="s">
        <v>798</v>
      </c>
      <c r="CK155" s="845" t="s">
        <v>798</v>
      </c>
      <c r="CL155" s="845" t="s">
        <v>798</v>
      </c>
      <c r="CM155" s="845" t="s">
        <v>798</v>
      </c>
      <c r="CN155" s="845" t="s">
        <v>798</v>
      </c>
      <c r="CO155" s="845" t="s">
        <v>798</v>
      </c>
      <c r="CP155" s="845" t="s">
        <v>798</v>
      </c>
      <c r="CQ155" s="845" t="s">
        <v>798</v>
      </c>
      <c r="CR155" s="845" t="s">
        <v>798</v>
      </c>
      <c r="CS155" s="845" t="s">
        <v>798</v>
      </c>
      <c r="CT155" s="845" t="s">
        <v>798</v>
      </c>
      <c r="CU155" s="845" t="s">
        <v>798</v>
      </c>
      <c r="CV155" s="845" t="s">
        <v>798</v>
      </c>
      <c r="CW155" s="845" t="s">
        <v>798</v>
      </c>
      <c r="CX155" s="845" t="s">
        <v>798</v>
      </c>
      <c r="CY155" s="845" t="s">
        <v>798</v>
      </c>
      <c r="CZ155" s="845" t="s">
        <v>798</v>
      </c>
      <c r="DA155" s="845" t="s">
        <v>798</v>
      </c>
      <c r="DB155" s="845" t="s">
        <v>798</v>
      </c>
      <c r="DC155" s="845" t="s">
        <v>798</v>
      </c>
      <c r="DD155" s="845" t="s">
        <v>798</v>
      </c>
      <c r="DE155" s="845" t="s">
        <v>798</v>
      </c>
      <c r="DF155" s="845" t="s">
        <v>798</v>
      </c>
      <c r="DG155" s="845" t="s">
        <v>798</v>
      </c>
      <c r="DH155" s="845" t="s">
        <v>798</v>
      </c>
      <c r="DI155" s="845" t="s">
        <v>798</v>
      </c>
      <c r="DJ155" s="845" t="s">
        <v>798</v>
      </c>
      <c r="DK155" s="845" t="s">
        <v>798</v>
      </c>
      <c r="DL155" s="845" t="s">
        <v>798</v>
      </c>
      <c r="DM155" s="845" t="s">
        <v>798</v>
      </c>
      <c r="DN155" s="845" t="s">
        <v>798</v>
      </c>
      <c r="DO155" s="845" t="s">
        <v>798</v>
      </c>
      <c r="DP155" s="845" t="s">
        <v>798</v>
      </c>
      <c r="DQ155" s="845" t="s">
        <v>798</v>
      </c>
      <c r="DR155" s="845" t="s">
        <v>798</v>
      </c>
      <c r="DS155" s="845" t="s">
        <v>798</v>
      </c>
      <c r="DT155" s="845" t="s">
        <v>798</v>
      </c>
      <c r="DU155" s="845" t="s">
        <v>798</v>
      </c>
      <c r="DV155" s="845" t="s">
        <v>798</v>
      </c>
      <c r="DW155" s="845" t="s">
        <v>798</v>
      </c>
      <c r="DX155" s="845" t="s">
        <v>798</v>
      </c>
      <c r="DY155" s="845" t="s">
        <v>798</v>
      </c>
      <c r="DZ155" s="845" t="s">
        <v>798</v>
      </c>
      <c r="EA155" s="845" t="s">
        <v>798</v>
      </c>
      <c r="EB155" s="845" t="s">
        <v>798</v>
      </c>
      <c r="EC155" s="845" t="s">
        <v>798</v>
      </c>
      <c r="ED155" s="845" t="s">
        <v>798</v>
      </c>
      <c r="EE155" s="845" t="s">
        <v>798</v>
      </c>
      <c r="EF155" s="845" t="s">
        <v>798</v>
      </c>
    </row>
    <row r="156" spans="1:136" x14ac:dyDescent="0.2">
      <c r="A156" s="845">
        <v>152</v>
      </c>
      <c r="B156" s="845">
        <v>8</v>
      </c>
      <c r="C156" s="845" t="s">
        <v>798</v>
      </c>
      <c r="D156" s="845" t="s">
        <v>798</v>
      </c>
      <c r="E156" s="845" t="s">
        <v>798</v>
      </c>
      <c r="F156" s="845" t="s">
        <v>798</v>
      </c>
      <c r="G156" s="845" t="s">
        <v>798</v>
      </c>
      <c r="H156" s="845" t="s">
        <v>798</v>
      </c>
      <c r="I156" s="845" t="s">
        <v>798</v>
      </c>
      <c r="J156" s="845" t="s">
        <v>798</v>
      </c>
      <c r="K156" s="845" t="s">
        <v>798</v>
      </c>
      <c r="L156" s="845" t="s">
        <v>798</v>
      </c>
      <c r="M156" s="845" t="s">
        <v>798</v>
      </c>
      <c r="N156" s="845" t="s">
        <v>798</v>
      </c>
      <c r="O156" s="845" t="s">
        <v>798</v>
      </c>
      <c r="P156" s="845" t="s">
        <v>798</v>
      </c>
      <c r="Q156" s="845" t="s">
        <v>798</v>
      </c>
      <c r="R156" s="845" t="s">
        <v>798</v>
      </c>
      <c r="S156" s="845" t="s">
        <v>798</v>
      </c>
      <c r="T156" s="845" t="s">
        <v>798</v>
      </c>
      <c r="U156" s="845" t="s">
        <v>798</v>
      </c>
      <c r="V156" s="845" t="s">
        <v>798</v>
      </c>
      <c r="W156" s="845" t="s">
        <v>798</v>
      </c>
      <c r="X156" s="845" t="s">
        <v>798</v>
      </c>
      <c r="Y156" s="845" t="s">
        <v>798</v>
      </c>
      <c r="Z156" s="845" t="s">
        <v>798</v>
      </c>
      <c r="AA156" s="845" t="s">
        <v>798</v>
      </c>
      <c r="AB156" s="845" t="s">
        <v>798</v>
      </c>
      <c r="AC156" s="845" t="s">
        <v>798</v>
      </c>
      <c r="AD156" s="845" t="s">
        <v>798</v>
      </c>
      <c r="AE156" s="845" t="s">
        <v>798</v>
      </c>
      <c r="AF156" s="845" t="s">
        <v>798</v>
      </c>
      <c r="AG156" s="845" t="s">
        <v>798</v>
      </c>
      <c r="AH156" s="845" t="s">
        <v>798</v>
      </c>
      <c r="AI156" s="845" t="s">
        <v>798</v>
      </c>
      <c r="AJ156" s="845" t="s">
        <v>798</v>
      </c>
      <c r="AK156" s="845" t="s">
        <v>798</v>
      </c>
      <c r="AL156" s="845" t="s">
        <v>798</v>
      </c>
      <c r="AM156" s="845" t="s">
        <v>798</v>
      </c>
      <c r="AN156" s="845" t="s">
        <v>798</v>
      </c>
      <c r="AO156" s="845" t="s">
        <v>798</v>
      </c>
      <c r="AP156" s="845" t="s">
        <v>798</v>
      </c>
      <c r="AQ156" s="845" t="s">
        <v>798</v>
      </c>
      <c r="AR156" s="845" t="s">
        <v>798</v>
      </c>
      <c r="AS156" s="845" t="s">
        <v>798</v>
      </c>
      <c r="AT156" s="845" t="s">
        <v>798</v>
      </c>
      <c r="AU156" s="845" t="s">
        <v>798</v>
      </c>
      <c r="AV156" s="845" t="s">
        <v>798</v>
      </c>
      <c r="AW156" s="845" t="s">
        <v>798</v>
      </c>
      <c r="AX156" s="845" t="s">
        <v>798</v>
      </c>
      <c r="AY156" s="845" t="s">
        <v>798</v>
      </c>
      <c r="AZ156" s="845" t="s">
        <v>798</v>
      </c>
      <c r="BA156" s="845" t="s">
        <v>798</v>
      </c>
      <c r="BB156" s="845" t="s">
        <v>798</v>
      </c>
      <c r="BC156" s="845" t="s">
        <v>798</v>
      </c>
      <c r="BD156" s="845" t="s">
        <v>798</v>
      </c>
      <c r="BE156" s="845" t="s">
        <v>798</v>
      </c>
      <c r="BF156" s="845" t="s">
        <v>798</v>
      </c>
      <c r="BG156" s="845" t="s">
        <v>798</v>
      </c>
      <c r="BH156" s="845" t="s">
        <v>798</v>
      </c>
      <c r="BI156" s="845" t="s">
        <v>798</v>
      </c>
      <c r="BJ156" s="845" t="s">
        <v>798</v>
      </c>
      <c r="BK156" s="845" t="s">
        <v>798</v>
      </c>
      <c r="BL156" s="845" t="s">
        <v>798</v>
      </c>
      <c r="BM156" s="845" t="s">
        <v>798</v>
      </c>
      <c r="BN156" s="845" t="s">
        <v>798</v>
      </c>
      <c r="BO156" s="845" t="s">
        <v>798</v>
      </c>
      <c r="BP156" s="845" t="s">
        <v>798</v>
      </c>
      <c r="BQ156" s="845" t="s">
        <v>798</v>
      </c>
      <c r="BR156" s="845" t="s">
        <v>798</v>
      </c>
      <c r="BS156" s="845" t="s">
        <v>798</v>
      </c>
      <c r="BT156" s="845" t="s">
        <v>798</v>
      </c>
      <c r="BU156" s="845" t="s">
        <v>798</v>
      </c>
      <c r="BV156" s="845" t="s">
        <v>798</v>
      </c>
      <c r="BW156" s="845" t="s">
        <v>798</v>
      </c>
      <c r="BX156" s="845" t="s">
        <v>798</v>
      </c>
      <c r="BY156" s="845" t="s">
        <v>798</v>
      </c>
      <c r="BZ156" s="845" t="s">
        <v>798</v>
      </c>
      <c r="CA156" s="845" t="s">
        <v>798</v>
      </c>
      <c r="CB156" s="845" t="s">
        <v>798</v>
      </c>
      <c r="CC156" s="845" t="s">
        <v>798</v>
      </c>
      <c r="CD156" s="845" t="s">
        <v>798</v>
      </c>
      <c r="CE156" s="845" t="s">
        <v>798</v>
      </c>
      <c r="CF156" s="845" t="s">
        <v>798</v>
      </c>
      <c r="CG156" s="845" t="s">
        <v>798</v>
      </c>
      <c r="CH156" s="845" t="s">
        <v>798</v>
      </c>
      <c r="CI156" s="845" t="s">
        <v>798</v>
      </c>
      <c r="CJ156" s="845" t="s">
        <v>798</v>
      </c>
      <c r="CK156" s="845" t="s">
        <v>798</v>
      </c>
      <c r="CL156" s="845" t="s">
        <v>798</v>
      </c>
      <c r="CM156" s="845" t="s">
        <v>798</v>
      </c>
      <c r="CN156" s="845" t="s">
        <v>798</v>
      </c>
      <c r="CO156" s="845" t="s">
        <v>798</v>
      </c>
      <c r="CP156" s="845" t="s">
        <v>798</v>
      </c>
      <c r="CQ156" s="845" t="s">
        <v>798</v>
      </c>
      <c r="CR156" s="845" t="s">
        <v>798</v>
      </c>
      <c r="CS156" s="845" t="s">
        <v>798</v>
      </c>
      <c r="CT156" s="845" t="s">
        <v>798</v>
      </c>
      <c r="CU156" s="845" t="s">
        <v>798</v>
      </c>
      <c r="CV156" s="845" t="s">
        <v>798</v>
      </c>
      <c r="CW156" s="845" t="s">
        <v>798</v>
      </c>
      <c r="CX156" s="845" t="s">
        <v>798</v>
      </c>
      <c r="CY156" s="845" t="s">
        <v>798</v>
      </c>
      <c r="CZ156" s="845" t="s">
        <v>798</v>
      </c>
      <c r="DA156" s="845" t="s">
        <v>798</v>
      </c>
      <c r="DB156" s="845" t="s">
        <v>798</v>
      </c>
      <c r="DC156" s="845" t="s">
        <v>798</v>
      </c>
      <c r="DD156" s="845" t="s">
        <v>798</v>
      </c>
      <c r="DE156" s="845" t="s">
        <v>798</v>
      </c>
      <c r="DF156" s="845" t="s">
        <v>798</v>
      </c>
      <c r="DG156" s="845" t="s">
        <v>798</v>
      </c>
      <c r="DH156" s="845" t="s">
        <v>798</v>
      </c>
      <c r="DI156" s="845" t="s">
        <v>798</v>
      </c>
      <c r="DJ156" s="845" t="s">
        <v>798</v>
      </c>
      <c r="DK156" s="845" t="s">
        <v>798</v>
      </c>
      <c r="DL156" s="845" t="s">
        <v>798</v>
      </c>
      <c r="DM156" s="845" t="s">
        <v>798</v>
      </c>
      <c r="DN156" s="845" t="s">
        <v>798</v>
      </c>
      <c r="DO156" s="845" t="s">
        <v>798</v>
      </c>
      <c r="DP156" s="845" t="s">
        <v>798</v>
      </c>
      <c r="DQ156" s="845" t="s">
        <v>798</v>
      </c>
      <c r="DR156" s="845" t="s">
        <v>798</v>
      </c>
      <c r="DS156" s="845" t="s">
        <v>798</v>
      </c>
      <c r="DT156" s="845" t="s">
        <v>798</v>
      </c>
      <c r="DU156" s="845" t="s">
        <v>798</v>
      </c>
      <c r="DV156" s="845" t="s">
        <v>798</v>
      </c>
      <c r="DW156" s="845" t="s">
        <v>798</v>
      </c>
      <c r="DX156" s="845" t="s">
        <v>798</v>
      </c>
      <c r="DY156" s="845" t="s">
        <v>798</v>
      </c>
      <c r="DZ156" s="845" t="s">
        <v>798</v>
      </c>
      <c r="EA156" s="845" t="s">
        <v>798</v>
      </c>
      <c r="EB156" s="845" t="s">
        <v>798</v>
      </c>
      <c r="EC156" s="845" t="s">
        <v>798</v>
      </c>
      <c r="ED156" s="845" t="s">
        <v>798</v>
      </c>
      <c r="EE156" s="845" t="s">
        <v>798</v>
      </c>
      <c r="EF156" s="845" t="s">
        <v>798</v>
      </c>
    </row>
    <row r="157" spans="1:136" x14ac:dyDescent="0.2">
      <c r="A157" s="845">
        <v>153</v>
      </c>
      <c r="B157" s="845">
        <v>9</v>
      </c>
      <c r="C157" s="845" t="s">
        <v>798</v>
      </c>
      <c r="D157" s="845" t="s">
        <v>798</v>
      </c>
      <c r="E157" s="845" t="s">
        <v>798</v>
      </c>
      <c r="F157" s="845" t="s">
        <v>798</v>
      </c>
      <c r="G157" s="845" t="s">
        <v>798</v>
      </c>
      <c r="H157" s="845" t="s">
        <v>798</v>
      </c>
      <c r="I157" s="845" t="s">
        <v>798</v>
      </c>
      <c r="J157" s="845" t="s">
        <v>798</v>
      </c>
      <c r="K157" s="845" t="s">
        <v>798</v>
      </c>
      <c r="L157" s="845" t="s">
        <v>798</v>
      </c>
      <c r="M157" s="845" t="s">
        <v>798</v>
      </c>
      <c r="N157" s="845" t="s">
        <v>798</v>
      </c>
      <c r="O157" s="845" t="s">
        <v>798</v>
      </c>
      <c r="P157" s="845" t="s">
        <v>798</v>
      </c>
      <c r="Q157" s="845" t="s">
        <v>798</v>
      </c>
      <c r="R157" s="845" t="s">
        <v>798</v>
      </c>
      <c r="S157" s="845" t="s">
        <v>798</v>
      </c>
      <c r="T157" s="845" t="s">
        <v>798</v>
      </c>
      <c r="U157" s="845" t="s">
        <v>798</v>
      </c>
      <c r="V157" s="845" t="s">
        <v>798</v>
      </c>
      <c r="W157" s="845" t="s">
        <v>798</v>
      </c>
      <c r="X157" s="845" t="s">
        <v>798</v>
      </c>
      <c r="Y157" s="845" t="s">
        <v>798</v>
      </c>
      <c r="Z157" s="845" t="s">
        <v>798</v>
      </c>
      <c r="AA157" s="845" t="s">
        <v>798</v>
      </c>
      <c r="AB157" s="845" t="s">
        <v>798</v>
      </c>
      <c r="AC157" s="845" t="s">
        <v>798</v>
      </c>
      <c r="AD157" s="845" t="s">
        <v>798</v>
      </c>
      <c r="AE157" s="845" t="s">
        <v>798</v>
      </c>
      <c r="AF157" s="845" t="s">
        <v>798</v>
      </c>
      <c r="AG157" s="845" t="s">
        <v>798</v>
      </c>
      <c r="AH157" s="845" t="s">
        <v>798</v>
      </c>
      <c r="AI157" s="845" t="s">
        <v>798</v>
      </c>
      <c r="AJ157" s="845" t="s">
        <v>798</v>
      </c>
      <c r="AK157" s="845" t="s">
        <v>798</v>
      </c>
      <c r="AL157" s="845" t="s">
        <v>798</v>
      </c>
      <c r="AM157" s="845" t="s">
        <v>798</v>
      </c>
      <c r="AN157" s="845" t="s">
        <v>798</v>
      </c>
      <c r="AO157" s="845" t="s">
        <v>798</v>
      </c>
      <c r="AP157" s="845" t="s">
        <v>798</v>
      </c>
      <c r="AQ157" s="845" t="s">
        <v>798</v>
      </c>
      <c r="AR157" s="845" t="s">
        <v>798</v>
      </c>
      <c r="AS157" s="845" t="s">
        <v>798</v>
      </c>
      <c r="AT157" s="845" t="s">
        <v>798</v>
      </c>
      <c r="AU157" s="845" t="s">
        <v>798</v>
      </c>
      <c r="AV157" s="845" t="s">
        <v>798</v>
      </c>
      <c r="AW157" s="845" t="s">
        <v>798</v>
      </c>
      <c r="AX157" s="845" t="s">
        <v>798</v>
      </c>
      <c r="AY157" s="845" t="s">
        <v>798</v>
      </c>
      <c r="AZ157" s="845" t="s">
        <v>798</v>
      </c>
      <c r="BA157" s="845" t="s">
        <v>798</v>
      </c>
      <c r="BB157" s="845" t="s">
        <v>798</v>
      </c>
      <c r="BC157" s="845" t="s">
        <v>798</v>
      </c>
      <c r="BD157" s="845" t="s">
        <v>798</v>
      </c>
      <c r="BE157" s="845" t="s">
        <v>798</v>
      </c>
      <c r="BF157" s="845" t="s">
        <v>798</v>
      </c>
      <c r="BG157" s="845" t="s">
        <v>798</v>
      </c>
      <c r="BH157" s="845" t="s">
        <v>798</v>
      </c>
      <c r="BI157" s="845" t="s">
        <v>798</v>
      </c>
      <c r="BJ157" s="845" t="s">
        <v>798</v>
      </c>
      <c r="BK157" s="845" t="s">
        <v>798</v>
      </c>
      <c r="BL157" s="845" t="s">
        <v>798</v>
      </c>
      <c r="BM157" s="845" t="s">
        <v>798</v>
      </c>
      <c r="BN157" s="845" t="s">
        <v>798</v>
      </c>
      <c r="BO157" s="845" t="s">
        <v>798</v>
      </c>
      <c r="BP157" s="845" t="s">
        <v>798</v>
      </c>
      <c r="BQ157" s="845" t="s">
        <v>798</v>
      </c>
      <c r="BR157" s="845" t="s">
        <v>798</v>
      </c>
      <c r="BS157" s="845" t="s">
        <v>798</v>
      </c>
      <c r="BT157" s="845" t="s">
        <v>798</v>
      </c>
      <c r="BU157" s="845" t="s">
        <v>798</v>
      </c>
      <c r="BV157" s="845" t="s">
        <v>798</v>
      </c>
      <c r="BW157" s="845" t="s">
        <v>798</v>
      </c>
      <c r="BX157" s="845" t="s">
        <v>798</v>
      </c>
      <c r="BY157" s="845" t="s">
        <v>798</v>
      </c>
      <c r="BZ157" s="845" t="s">
        <v>798</v>
      </c>
      <c r="CA157" s="845" t="s">
        <v>798</v>
      </c>
      <c r="CB157" s="845" t="s">
        <v>798</v>
      </c>
      <c r="CC157" s="845" t="s">
        <v>798</v>
      </c>
      <c r="CD157" s="845" t="s">
        <v>798</v>
      </c>
      <c r="CE157" s="845" t="s">
        <v>798</v>
      </c>
      <c r="CF157" s="845" t="s">
        <v>798</v>
      </c>
      <c r="CG157" s="845" t="s">
        <v>798</v>
      </c>
      <c r="CH157" s="845" t="s">
        <v>798</v>
      </c>
      <c r="CI157" s="845" t="s">
        <v>798</v>
      </c>
      <c r="CJ157" s="845" t="s">
        <v>798</v>
      </c>
      <c r="CK157" s="845" t="s">
        <v>798</v>
      </c>
      <c r="CL157" s="845" t="s">
        <v>798</v>
      </c>
      <c r="CM157" s="845" t="s">
        <v>798</v>
      </c>
      <c r="CN157" s="845" t="s">
        <v>798</v>
      </c>
      <c r="CO157" s="845" t="s">
        <v>798</v>
      </c>
      <c r="CP157" s="845" t="s">
        <v>798</v>
      </c>
      <c r="CQ157" s="845" t="s">
        <v>798</v>
      </c>
      <c r="CR157" s="845" t="s">
        <v>798</v>
      </c>
      <c r="CS157" s="845" t="s">
        <v>798</v>
      </c>
      <c r="CT157" s="845" t="s">
        <v>798</v>
      </c>
      <c r="CU157" s="845" t="s">
        <v>798</v>
      </c>
      <c r="CV157" s="845" t="s">
        <v>798</v>
      </c>
      <c r="CW157" s="845" t="s">
        <v>798</v>
      </c>
      <c r="CX157" s="845" t="s">
        <v>798</v>
      </c>
      <c r="CY157" s="845" t="s">
        <v>798</v>
      </c>
      <c r="CZ157" s="845" t="s">
        <v>798</v>
      </c>
      <c r="DA157" s="845" t="s">
        <v>798</v>
      </c>
      <c r="DB157" s="845" t="s">
        <v>798</v>
      </c>
      <c r="DC157" s="845" t="s">
        <v>798</v>
      </c>
      <c r="DD157" s="845" t="s">
        <v>798</v>
      </c>
      <c r="DE157" s="845" t="s">
        <v>798</v>
      </c>
      <c r="DF157" s="845" t="s">
        <v>798</v>
      </c>
      <c r="DG157" s="845" t="s">
        <v>798</v>
      </c>
      <c r="DH157" s="845" t="s">
        <v>798</v>
      </c>
      <c r="DI157" s="845" t="s">
        <v>798</v>
      </c>
      <c r="DJ157" s="845" t="s">
        <v>798</v>
      </c>
      <c r="DK157" s="845" t="s">
        <v>798</v>
      </c>
      <c r="DL157" s="845" t="s">
        <v>798</v>
      </c>
      <c r="DM157" s="845" t="s">
        <v>798</v>
      </c>
      <c r="DN157" s="845" t="s">
        <v>798</v>
      </c>
      <c r="DO157" s="845" t="s">
        <v>798</v>
      </c>
      <c r="DP157" s="845" t="s">
        <v>798</v>
      </c>
      <c r="DQ157" s="845" t="s">
        <v>798</v>
      </c>
      <c r="DR157" s="845" t="s">
        <v>798</v>
      </c>
      <c r="DS157" s="845" t="s">
        <v>798</v>
      </c>
      <c r="DT157" s="845" t="s">
        <v>798</v>
      </c>
      <c r="DU157" s="845" t="s">
        <v>798</v>
      </c>
      <c r="DV157" s="845" t="s">
        <v>798</v>
      </c>
      <c r="DW157" s="845" t="s">
        <v>798</v>
      </c>
      <c r="DX157" s="845" t="s">
        <v>798</v>
      </c>
      <c r="DY157" s="845" t="s">
        <v>798</v>
      </c>
      <c r="DZ157" s="845" t="s">
        <v>798</v>
      </c>
      <c r="EA157" s="845" t="s">
        <v>798</v>
      </c>
      <c r="EB157" s="845" t="s">
        <v>798</v>
      </c>
      <c r="EC157" s="845" t="s">
        <v>798</v>
      </c>
      <c r="ED157" s="845" t="s">
        <v>798</v>
      </c>
      <c r="EE157" s="845" t="s">
        <v>798</v>
      </c>
      <c r="EF157" s="845" t="s">
        <v>798</v>
      </c>
    </row>
    <row r="158" spans="1:136" x14ac:dyDescent="0.2">
      <c r="A158" s="845">
        <v>154</v>
      </c>
      <c r="B158" s="845">
        <v>10</v>
      </c>
      <c r="C158" s="845" t="s">
        <v>798</v>
      </c>
      <c r="D158" s="845" t="s">
        <v>798</v>
      </c>
      <c r="E158" s="845" t="s">
        <v>798</v>
      </c>
      <c r="F158" s="845" t="s">
        <v>798</v>
      </c>
      <c r="G158" s="845" t="s">
        <v>798</v>
      </c>
      <c r="H158" s="845" t="s">
        <v>798</v>
      </c>
      <c r="I158" s="845" t="s">
        <v>798</v>
      </c>
      <c r="J158" s="845" t="s">
        <v>798</v>
      </c>
      <c r="K158" s="845" t="s">
        <v>798</v>
      </c>
      <c r="L158" s="845" t="s">
        <v>798</v>
      </c>
      <c r="M158" s="845" t="s">
        <v>798</v>
      </c>
      <c r="N158" s="845" t="s">
        <v>798</v>
      </c>
      <c r="O158" s="845" t="s">
        <v>798</v>
      </c>
      <c r="P158" s="845" t="s">
        <v>798</v>
      </c>
      <c r="Q158" s="845" t="s">
        <v>798</v>
      </c>
      <c r="R158" s="845" t="s">
        <v>798</v>
      </c>
      <c r="S158" s="845" t="s">
        <v>798</v>
      </c>
      <c r="T158" s="845" t="s">
        <v>798</v>
      </c>
      <c r="U158" s="845" t="s">
        <v>798</v>
      </c>
      <c r="V158" s="845" t="s">
        <v>798</v>
      </c>
      <c r="W158" s="845" t="s">
        <v>798</v>
      </c>
      <c r="X158" s="845" t="s">
        <v>798</v>
      </c>
      <c r="Y158" s="845" t="s">
        <v>798</v>
      </c>
      <c r="Z158" s="845" t="s">
        <v>798</v>
      </c>
      <c r="AA158" s="845" t="s">
        <v>798</v>
      </c>
      <c r="AB158" s="845" t="s">
        <v>798</v>
      </c>
      <c r="AC158" s="845" t="s">
        <v>798</v>
      </c>
      <c r="AD158" s="845" t="s">
        <v>798</v>
      </c>
      <c r="AE158" s="845" t="s">
        <v>798</v>
      </c>
      <c r="AF158" s="845" t="s">
        <v>798</v>
      </c>
      <c r="AG158" s="845" t="s">
        <v>798</v>
      </c>
      <c r="AH158" s="845" t="s">
        <v>798</v>
      </c>
      <c r="AI158" s="845" t="s">
        <v>798</v>
      </c>
      <c r="AJ158" s="845" t="s">
        <v>798</v>
      </c>
      <c r="AK158" s="845" t="s">
        <v>798</v>
      </c>
      <c r="AL158" s="845" t="s">
        <v>798</v>
      </c>
      <c r="AM158" s="845" t="s">
        <v>798</v>
      </c>
      <c r="AN158" s="845" t="s">
        <v>798</v>
      </c>
      <c r="AO158" s="845" t="s">
        <v>798</v>
      </c>
      <c r="AP158" s="845" t="s">
        <v>798</v>
      </c>
      <c r="AQ158" s="845" t="s">
        <v>798</v>
      </c>
      <c r="AR158" s="845" t="s">
        <v>798</v>
      </c>
      <c r="AS158" s="845" t="s">
        <v>798</v>
      </c>
      <c r="AT158" s="845" t="s">
        <v>798</v>
      </c>
      <c r="AU158" s="845" t="s">
        <v>798</v>
      </c>
      <c r="AV158" s="845" t="s">
        <v>798</v>
      </c>
      <c r="AW158" s="845" t="s">
        <v>798</v>
      </c>
      <c r="AX158" s="845" t="s">
        <v>798</v>
      </c>
      <c r="AY158" s="845" t="s">
        <v>798</v>
      </c>
      <c r="AZ158" s="845" t="s">
        <v>798</v>
      </c>
      <c r="BA158" s="845" t="s">
        <v>798</v>
      </c>
      <c r="BB158" s="845" t="s">
        <v>798</v>
      </c>
      <c r="BC158" s="845" t="s">
        <v>798</v>
      </c>
      <c r="BD158" s="845" t="s">
        <v>798</v>
      </c>
      <c r="BE158" s="845" t="s">
        <v>798</v>
      </c>
      <c r="BF158" s="845" t="s">
        <v>798</v>
      </c>
      <c r="BG158" s="845" t="s">
        <v>798</v>
      </c>
      <c r="BH158" s="845" t="s">
        <v>798</v>
      </c>
      <c r="BI158" s="845" t="s">
        <v>798</v>
      </c>
      <c r="BJ158" s="845" t="s">
        <v>798</v>
      </c>
      <c r="BK158" s="845" t="s">
        <v>798</v>
      </c>
      <c r="BL158" s="845" t="s">
        <v>798</v>
      </c>
      <c r="BM158" s="845" t="s">
        <v>798</v>
      </c>
      <c r="BN158" s="845" t="s">
        <v>798</v>
      </c>
      <c r="BO158" s="845" t="s">
        <v>798</v>
      </c>
      <c r="BP158" s="845" t="s">
        <v>798</v>
      </c>
      <c r="BQ158" s="845" t="s">
        <v>798</v>
      </c>
      <c r="BR158" s="845" t="s">
        <v>798</v>
      </c>
      <c r="BS158" s="845" t="s">
        <v>798</v>
      </c>
      <c r="BT158" s="845" t="s">
        <v>798</v>
      </c>
      <c r="BU158" s="845" t="s">
        <v>798</v>
      </c>
      <c r="BV158" s="845" t="s">
        <v>798</v>
      </c>
      <c r="BW158" s="845" t="s">
        <v>798</v>
      </c>
      <c r="BX158" s="845" t="s">
        <v>798</v>
      </c>
      <c r="BY158" s="845" t="s">
        <v>798</v>
      </c>
      <c r="BZ158" s="845" t="s">
        <v>798</v>
      </c>
      <c r="CA158" s="845" t="s">
        <v>798</v>
      </c>
      <c r="CB158" s="845" t="s">
        <v>798</v>
      </c>
      <c r="CC158" s="845" t="s">
        <v>798</v>
      </c>
      <c r="CD158" s="845" t="s">
        <v>798</v>
      </c>
      <c r="CE158" s="845" t="s">
        <v>798</v>
      </c>
      <c r="CF158" s="845" t="s">
        <v>798</v>
      </c>
      <c r="CG158" s="845" t="s">
        <v>798</v>
      </c>
      <c r="CH158" s="845" t="s">
        <v>798</v>
      </c>
      <c r="CI158" s="845" t="s">
        <v>798</v>
      </c>
      <c r="CJ158" s="845" t="s">
        <v>798</v>
      </c>
      <c r="CK158" s="845" t="s">
        <v>798</v>
      </c>
      <c r="CL158" s="845" t="s">
        <v>798</v>
      </c>
      <c r="CM158" s="845" t="s">
        <v>798</v>
      </c>
      <c r="CN158" s="845" t="s">
        <v>798</v>
      </c>
      <c r="CO158" s="845" t="s">
        <v>798</v>
      </c>
      <c r="CP158" s="845" t="s">
        <v>798</v>
      </c>
      <c r="CQ158" s="845" t="s">
        <v>798</v>
      </c>
      <c r="CR158" s="845" t="s">
        <v>798</v>
      </c>
      <c r="CS158" s="845" t="s">
        <v>798</v>
      </c>
      <c r="CT158" s="845" t="s">
        <v>798</v>
      </c>
      <c r="CU158" s="845" t="s">
        <v>798</v>
      </c>
      <c r="CV158" s="845" t="s">
        <v>798</v>
      </c>
      <c r="CW158" s="845" t="s">
        <v>798</v>
      </c>
      <c r="CX158" s="845" t="s">
        <v>798</v>
      </c>
      <c r="CY158" s="845" t="s">
        <v>798</v>
      </c>
      <c r="CZ158" s="845" t="s">
        <v>798</v>
      </c>
      <c r="DA158" s="845" t="s">
        <v>798</v>
      </c>
      <c r="DB158" s="845" t="s">
        <v>798</v>
      </c>
      <c r="DC158" s="845" t="s">
        <v>798</v>
      </c>
      <c r="DD158" s="845" t="s">
        <v>798</v>
      </c>
      <c r="DE158" s="845" t="s">
        <v>798</v>
      </c>
      <c r="DF158" s="845" t="s">
        <v>798</v>
      </c>
      <c r="DG158" s="845" t="s">
        <v>798</v>
      </c>
      <c r="DH158" s="845" t="s">
        <v>798</v>
      </c>
      <c r="DI158" s="845" t="s">
        <v>798</v>
      </c>
      <c r="DJ158" s="845" t="s">
        <v>798</v>
      </c>
      <c r="DK158" s="845" t="s">
        <v>798</v>
      </c>
      <c r="DL158" s="845" t="s">
        <v>798</v>
      </c>
      <c r="DM158" s="845" t="s">
        <v>798</v>
      </c>
      <c r="DN158" s="845" t="s">
        <v>798</v>
      </c>
      <c r="DO158" s="845" t="s">
        <v>798</v>
      </c>
      <c r="DP158" s="845" t="s">
        <v>798</v>
      </c>
      <c r="DQ158" s="845" t="s">
        <v>798</v>
      </c>
      <c r="DR158" s="845" t="s">
        <v>798</v>
      </c>
      <c r="DS158" s="845" t="s">
        <v>798</v>
      </c>
      <c r="DT158" s="845" t="s">
        <v>798</v>
      </c>
      <c r="DU158" s="845" t="s">
        <v>798</v>
      </c>
      <c r="DV158" s="845" t="s">
        <v>798</v>
      </c>
      <c r="DW158" s="845" t="s">
        <v>798</v>
      </c>
      <c r="DX158" s="845" t="s">
        <v>798</v>
      </c>
      <c r="DY158" s="845" t="s">
        <v>798</v>
      </c>
      <c r="DZ158" s="845" t="s">
        <v>798</v>
      </c>
      <c r="EA158" s="845" t="s">
        <v>798</v>
      </c>
      <c r="EB158" s="845" t="s">
        <v>798</v>
      </c>
      <c r="EC158" s="845" t="s">
        <v>798</v>
      </c>
      <c r="ED158" s="845" t="s">
        <v>798</v>
      </c>
      <c r="EE158" s="845" t="s">
        <v>798</v>
      </c>
      <c r="EF158" s="845" t="s">
        <v>798</v>
      </c>
    </row>
    <row r="159" spans="1:136" x14ac:dyDescent="0.2">
      <c r="A159" s="845">
        <v>155</v>
      </c>
      <c r="B159" s="845">
        <v>11</v>
      </c>
      <c r="C159" s="845" t="s">
        <v>798</v>
      </c>
      <c r="D159" s="845" t="s">
        <v>798</v>
      </c>
      <c r="E159" s="845" t="s">
        <v>798</v>
      </c>
      <c r="F159" s="845" t="s">
        <v>798</v>
      </c>
      <c r="G159" s="845" t="s">
        <v>798</v>
      </c>
      <c r="H159" s="845" t="s">
        <v>798</v>
      </c>
      <c r="I159" s="845" t="s">
        <v>798</v>
      </c>
      <c r="J159" s="845" t="s">
        <v>798</v>
      </c>
      <c r="K159" s="845" t="s">
        <v>798</v>
      </c>
      <c r="L159" s="845" t="s">
        <v>798</v>
      </c>
      <c r="M159" s="845" t="s">
        <v>798</v>
      </c>
      <c r="N159" s="845" t="s">
        <v>798</v>
      </c>
      <c r="O159" s="845" t="s">
        <v>798</v>
      </c>
      <c r="P159" s="845" t="s">
        <v>798</v>
      </c>
      <c r="Q159" s="845" t="s">
        <v>798</v>
      </c>
      <c r="R159" s="845" t="s">
        <v>798</v>
      </c>
      <c r="S159" s="845" t="s">
        <v>798</v>
      </c>
      <c r="T159" s="845" t="s">
        <v>798</v>
      </c>
      <c r="U159" s="845" t="s">
        <v>798</v>
      </c>
      <c r="V159" s="845" t="s">
        <v>798</v>
      </c>
      <c r="W159" s="845" t="s">
        <v>798</v>
      </c>
      <c r="X159" s="845" t="s">
        <v>798</v>
      </c>
      <c r="Y159" s="845" t="s">
        <v>798</v>
      </c>
      <c r="Z159" s="845" t="s">
        <v>798</v>
      </c>
      <c r="AA159" s="845" t="s">
        <v>798</v>
      </c>
      <c r="AB159" s="845" t="s">
        <v>798</v>
      </c>
      <c r="AC159" s="845" t="s">
        <v>798</v>
      </c>
      <c r="AD159" s="845" t="s">
        <v>798</v>
      </c>
      <c r="AE159" s="845" t="s">
        <v>798</v>
      </c>
      <c r="AF159" s="845" t="s">
        <v>798</v>
      </c>
      <c r="AG159" s="845" t="s">
        <v>798</v>
      </c>
      <c r="AH159" s="845" t="s">
        <v>798</v>
      </c>
      <c r="AI159" s="845" t="s">
        <v>798</v>
      </c>
      <c r="AJ159" s="845" t="s">
        <v>798</v>
      </c>
      <c r="AK159" s="845" t="s">
        <v>798</v>
      </c>
      <c r="AL159" s="845" t="s">
        <v>798</v>
      </c>
      <c r="AM159" s="845" t="s">
        <v>798</v>
      </c>
      <c r="AN159" s="845" t="s">
        <v>798</v>
      </c>
      <c r="AO159" s="845" t="s">
        <v>798</v>
      </c>
      <c r="AP159" s="845" t="s">
        <v>798</v>
      </c>
      <c r="AQ159" s="845" t="s">
        <v>798</v>
      </c>
      <c r="AR159" s="845" t="s">
        <v>798</v>
      </c>
      <c r="AS159" s="845" t="s">
        <v>798</v>
      </c>
      <c r="AT159" s="845" t="s">
        <v>798</v>
      </c>
      <c r="AU159" s="845" t="s">
        <v>798</v>
      </c>
      <c r="AV159" s="845" t="s">
        <v>798</v>
      </c>
      <c r="AW159" s="845" t="s">
        <v>798</v>
      </c>
      <c r="AX159" s="845" t="s">
        <v>798</v>
      </c>
      <c r="AY159" s="845" t="s">
        <v>798</v>
      </c>
      <c r="AZ159" s="845" t="s">
        <v>798</v>
      </c>
      <c r="BA159" s="845" t="s">
        <v>798</v>
      </c>
      <c r="BB159" s="845" t="s">
        <v>798</v>
      </c>
      <c r="BC159" s="845" t="s">
        <v>798</v>
      </c>
      <c r="BD159" s="845" t="s">
        <v>798</v>
      </c>
      <c r="BE159" s="845" t="s">
        <v>798</v>
      </c>
      <c r="BF159" s="845" t="s">
        <v>798</v>
      </c>
      <c r="BG159" s="845" t="s">
        <v>798</v>
      </c>
      <c r="BH159" s="845" t="s">
        <v>798</v>
      </c>
      <c r="BI159" s="845" t="s">
        <v>798</v>
      </c>
      <c r="BJ159" s="845" t="s">
        <v>798</v>
      </c>
      <c r="BK159" s="845" t="s">
        <v>798</v>
      </c>
      <c r="BL159" s="845" t="s">
        <v>798</v>
      </c>
      <c r="BM159" s="845" t="s">
        <v>798</v>
      </c>
      <c r="BN159" s="845" t="s">
        <v>798</v>
      </c>
      <c r="BO159" s="845" t="s">
        <v>798</v>
      </c>
      <c r="BP159" s="845" t="s">
        <v>798</v>
      </c>
      <c r="BQ159" s="845" t="s">
        <v>798</v>
      </c>
      <c r="BR159" s="845" t="s">
        <v>798</v>
      </c>
      <c r="BS159" s="845" t="s">
        <v>798</v>
      </c>
      <c r="BT159" s="845" t="s">
        <v>798</v>
      </c>
      <c r="BU159" s="845" t="s">
        <v>798</v>
      </c>
      <c r="BV159" s="845" t="s">
        <v>798</v>
      </c>
      <c r="BW159" s="845" t="s">
        <v>798</v>
      </c>
      <c r="BX159" s="845" t="s">
        <v>798</v>
      </c>
      <c r="BY159" s="845" t="s">
        <v>798</v>
      </c>
      <c r="BZ159" s="845" t="s">
        <v>798</v>
      </c>
      <c r="CA159" s="845" t="s">
        <v>798</v>
      </c>
      <c r="CB159" s="845" t="s">
        <v>798</v>
      </c>
      <c r="CC159" s="845" t="s">
        <v>798</v>
      </c>
      <c r="CD159" s="845" t="s">
        <v>798</v>
      </c>
      <c r="CE159" s="845" t="s">
        <v>798</v>
      </c>
      <c r="CF159" s="845" t="s">
        <v>798</v>
      </c>
      <c r="CG159" s="845" t="s">
        <v>798</v>
      </c>
      <c r="CH159" s="845" t="s">
        <v>798</v>
      </c>
      <c r="CI159" s="845" t="s">
        <v>798</v>
      </c>
      <c r="CJ159" s="845" t="s">
        <v>798</v>
      </c>
      <c r="CK159" s="845" t="s">
        <v>798</v>
      </c>
      <c r="CL159" s="845" t="s">
        <v>798</v>
      </c>
      <c r="CM159" s="845" t="s">
        <v>798</v>
      </c>
      <c r="CN159" s="845" t="s">
        <v>798</v>
      </c>
      <c r="CO159" s="845" t="s">
        <v>798</v>
      </c>
      <c r="CP159" s="845" t="s">
        <v>798</v>
      </c>
      <c r="CQ159" s="845" t="s">
        <v>798</v>
      </c>
      <c r="CR159" s="845" t="s">
        <v>798</v>
      </c>
      <c r="CS159" s="845" t="s">
        <v>798</v>
      </c>
      <c r="CT159" s="845" t="s">
        <v>798</v>
      </c>
      <c r="CU159" s="845" t="s">
        <v>798</v>
      </c>
      <c r="CV159" s="845" t="s">
        <v>798</v>
      </c>
      <c r="CW159" s="845" t="s">
        <v>798</v>
      </c>
      <c r="CX159" s="845" t="s">
        <v>798</v>
      </c>
      <c r="CY159" s="845" t="s">
        <v>798</v>
      </c>
      <c r="CZ159" s="845" t="s">
        <v>798</v>
      </c>
      <c r="DA159" s="845" t="s">
        <v>798</v>
      </c>
      <c r="DB159" s="845" t="s">
        <v>798</v>
      </c>
      <c r="DC159" s="845" t="s">
        <v>798</v>
      </c>
      <c r="DD159" s="845" t="s">
        <v>798</v>
      </c>
      <c r="DE159" s="845" t="s">
        <v>798</v>
      </c>
      <c r="DF159" s="845" t="s">
        <v>798</v>
      </c>
      <c r="DG159" s="845" t="s">
        <v>798</v>
      </c>
      <c r="DH159" s="845" t="s">
        <v>798</v>
      </c>
      <c r="DI159" s="845" t="s">
        <v>798</v>
      </c>
      <c r="DJ159" s="845" t="s">
        <v>798</v>
      </c>
      <c r="DK159" s="845" t="s">
        <v>798</v>
      </c>
      <c r="DL159" s="845" t="s">
        <v>798</v>
      </c>
      <c r="DM159" s="845" t="s">
        <v>798</v>
      </c>
      <c r="DN159" s="845" t="s">
        <v>798</v>
      </c>
      <c r="DO159" s="845" t="s">
        <v>798</v>
      </c>
      <c r="DP159" s="845" t="s">
        <v>798</v>
      </c>
      <c r="DQ159" s="845" t="s">
        <v>798</v>
      </c>
      <c r="DR159" s="845" t="s">
        <v>798</v>
      </c>
      <c r="DS159" s="845" t="s">
        <v>798</v>
      </c>
      <c r="DT159" s="845" t="s">
        <v>798</v>
      </c>
      <c r="DU159" s="845" t="s">
        <v>798</v>
      </c>
      <c r="DV159" s="845" t="s">
        <v>798</v>
      </c>
      <c r="DW159" s="845" t="s">
        <v>798</v>
      </c>
      <c r="DX159" s="845" t="s">
        <v>798</v>
      </c>
      <c r="DY159" s="845" t="s">
        <v>798</v>
      </c>
      <c r="DZ159" s="845" t="s">
        <v>798</v>
      </c>
      <c r="EA159" s="845" t="s">
        <v>798</v>
      </c>
      <c r="EB159" s="845" t="s">
        <v>798</v>
      </c>
      <c r="EC159" s="845" t="s">
        <v>798</v>
      </c>
      <c r="ED159" s="845" t="s">
        <v>798</v>
      </c>
      <c r="EE159" s="845" t="s">
        <v>798</v>
      </c>
      <c r="EF159" s="845" t="s">
        <v>798</v>
      </c>
    </row>
    <row r="160" spans="1:136" x14ac:dyDescent="0.2">
      <c r="A160" s="845">
        <v>156</v>
      </c>
      <c r="B160" s="845">
        <v>12</v>
      </c>
      <c r="C160" s="845" t="s">
        <v>798</v>
      </c>
      <c r="D160" s="845" t="s">
        <v>798</v>
      </c>
      <c r="E160" s="845" t="s">
        <v>798</v>
      </c>
      <c r="F160" s="845" t="s">
        <v>798</v>
      </c>
      <c r="G160" s="845" t="s">
        <v>798</v>
      </c>
      <c r="H160" s="845" t="s">
        <v>798</v>
      </c>
      <c r="I160" s="845" t="s">
        <v>798</v>
      </c>
      <c r="J160" s="845" t="s">
        <v>798</v>
      </c>
      <c r="K160" s="845" t="s">
        <v>798</v>
      </c>
      <c r="L160" s="845" t="s">
        <v>798</v>
      </c>
      <c r="M160" s="845" t="s">
        <v>798</v>
      </c>
      <c r="N160" s="845" t="s">
        <v>798</v>
      </c>
      <c r="O160" s="845" t="s">
        <v>798</v>
      </c>
      <c r="P160" s="845" t="s">
        <v>798</v>
      </c>
      <c r="Q160" s="845" t="s">
        <v>798</v>
      </c>
      <c r="R160" s="845" t="s">
        <v>798</v>
      </c>
      <c r="S160" s="845" t="s">
        <v>798</v>
      </c>
      <c r="T160" s="845" t="s">
        <v>798</v>
      </c>
      <c r="U160" s="845" t="s">
        <v>798</v>
      </c>
      <c r="V160" s="845" t="s">
        <v>798</v>
      </c>
      <c r="W160" s="845" t="s">
        <v>798</v>
      </c>
      <c r="X160" s="845" t="s">
        <v>798</v>
      </c>
      <c r="Y160" s="845" t="s">
        <v>798</v>
      </c>
      <c r="Z160" s="845" t="s">
        <v>798</v>
      </c>
      <c r="AA160" s="845" t="s">
        <v>798</v>
      </c>
      <c r="AB160" s="845" t="s">
        <v>798</v>
      </c>
      <c r="AC160" s="845" t="s">
        <v>798</v>
      </c>
      <c r="AD160" s="845" t="s">
        <v>798</v>
      </c>
      <c r="AE160" s="845" t="s">
        <v>798</v>
      </c>
      <c r="AF160" s="845" t="s">
        <v>798</v>
      </c>
      <c r="AG160" s="845" t="s">
        <v>798</v>
      </c>
      <c r="AH160" s="845" t="s">
        <v>798</v>
      </c>
      <c r="AI160" s="845" t="s">
        <v>798</v>
      </c>
      <c r="AJ160" s="845" t="s">
        <v>798</v>
      </c>
      <c r="AK160" s="845" t="s">
        <v>798</v>
      </c>
      <c r="AL160" s="845" t="s">
        <v>798</v>
      </c>
      <c r="AM160" s="845" t="s">
        <v>798</v>
      </c>
      <c r="AN160" s="845" t="s">
        <v>798</v>
      </c>
      <c r="AO160" s="845" t="s">
        <v>798</v>
      </c>
      <c r="AP160" s="845" t="s">
        <v>798</v>
      </c>
      <c r="AQ160" s="845" t="s">
        <v>798</v>
      </c>
      <c r="AR160" s="845" t="s">
        <v>798</v>
      </c>
      <c r="AS160" s="845" t="s">
        <v>798</v>
      </c>
      <c r="AT160" s="845" t="s">
        <v>798</v>
      </c>
      <c r="AU160" s="845" t="s">
        <v>798</v>
      </c>
      <c r="AV160" s="845" t="s">
        <v>798</v>
      </c>
      <c r="AW160" s="845" t="s">
        <v>798</v>
      </c>
      <c r="AX160" s="845" t="s">
        <v>798</v>
      </c>
      <c r="AY160" s="845" t="s">
        <v>798</v>
      </c>
      <c r="AZ160" s="845" t="s">
        <v>798</v>
      </c>
      <c r="BA160" s="845" t="s">
        <v>798</v>
      </c>
      <c r="BB160" s="845" t="s">
        <v>798</v>
      </c>
      <c r="BC160" s="845" t="s">
        <v>798</v>
      </c>
      <c r="BD160" s="845" t="s">
        <v>798</v>
      </c>
      <c r="BE160" s="845" t="s">
        <v>798</v>
      </c>
      <c r="BF160" s="845" t="s">
        <v>798</v>
      </c>
      <c r="BG160" s="845" t="s">
        <v>798</v>
      </c>
      <c r="BH160" s="845" t="s">
        <v>798</v>
      </c>
      <c r="BI160" s="845" t="s">
        <v>798</v>
      </c>
      <c r="BJ160" s="845" t="s">
        <v>798</v>
      </c>
      <c r="BK160" s="845" t="s">
        <v>798</v>
      </c>
      <c r="BL160" s="845" t="s">
        <v>798</v>
      </c>
      <c r="BM160" s="845" t="s">
        <v>798</v>
      </c>
      <c r="BN160" s="845" t="s">
        <v>798</v>
      </c>
      <c r="BO160" s="845" t="s">
        <v>798</v>
      </c>
      <c r="BP160" s="845" t="s">
        <v>798</v>
      </c>
      <c r="BQ160" s="845" t="s">
        <v>798</v>
      </c>
      <c r="BR160" s="845" t="s">
        <v>798</v>
      </c>
      <c r="BS160" s="845" t="s">
        <v>798</v>
      </c>
      <c r="BT160" s="845" t="s">
        <v>798</v>
      </c>
      <c r="BU160" s="845" t="s">
        <v>798</v>
      </c>
      <c r="BV160" s="845" t="s">
        <v>798</v>
      </c>
      <c r="BW160" s="845" t="s">
        <v>798</v>
      </c>
      <c r="BX160" s="845" t="s">
        <v>798</v>
      </c>
      <c r="BY160" s="845" t="s">
        <v>798</v>
      </c>
      <c r="BZ160" s="845" t="s">
        <v>798</v>
      </c>
      <c r="CA160" s="845" t="s">
        <v>798</v>
      </c>
      <c r="CB160" s="845" t="s">
        <v>798</v>
      </c>
      <c r="CC160" s="845" t="s">
        <v>798</v>
      </c>
      <c r="CD160" s="845" t="s">
        <v>798</v>
      </c>
      <c r="CE160" s="845" t="s">
        <v>798</v>
      </c>
      <c r="CF160" s="845" t="s">
        <v>798</v>
      </c>
      <c r="CG160" s="845" t="s">
        <v>798</v>
      </c>
      <c r="CH160" s="845" t="s">
        <v>798</v>
      </c>
      <c r="CI160" s="845" t="s">
        <v>798</v>
      </c>
      <c r="CJ160" s="845" t="s">
        <v>798</v>
      </c>
      <c r="CK160" s="845" t="s">
        <v>798</v>
      </c>
      <c r="CL160" s="845" t="s">
        <v>798</v>
      </c>
      <c r="CM160" s="845" t="s">
        <v>798</v>
      </c>
      <c r="CN160" s="845" t="s">
        <v>798</v>
      </c>
      <c r="CO160" s="845" t="s">
        <v>798</v>
      </c>
      <c r="CP160" s="845" t="s">
        <v>798</v>
      </c>
      <c r="CQ160" s="845" t="s">
        <v>798</v>
      </c>
      <c r="CR160" s="845" t="s">
        <v>798</v>
      </c>
      <c r="CS160" s="845" t="s">
        <v>798</v>
      </c>
      <c r="CT160" s="845" t="s">
        <v>798</v>
      </c>
      <c r="CU160" s="845" t="s">
        <v>798</v>
      </c>
      <c r="CV160" s="845" t="s">
        <v>798</v>
      </c>
      <c r="CW160" s="845" t="s">
        <v>798</v>
      </c>
      <c r="CX160" s="845" t="s">
        <v>798</v>
      </c>
      <c r="CY160" s="845" t="s">
        <v>798</v>
      </c>
      <c r="CZ160" s="845" t="s">
        <v>798</v>
      </c>
      <c r="DA160" s="845" t="s">
        <v>798</v>
      </c>
      <c r="DB160" s="845" t="s">
        <v>798</v>
      </c>
      <c r="DC160" s="845" t="s">
        <v>798</v>
      </c>
      <c r="DD160" s="845" t="s">
        <v>798</v>
      </c>
      <c r="DE160" s="845" t="s">
        <v>798</v>
      </c>
      <c r="DF160" s="845" t="s">
        <v>798</v>
      </c>
      <c r="DG160" s="845" t="s">
        <v>798</v>
      </c>
      <c r="DH160" s="845" t="s">
        <v>798</v>
      </c>
      <c r="DI160" s="845" t="s">
        <v>798</v>
      </c>
      <c r="DJ160" s="845" t="s">
        <v>798</v>
      </c>
      <c r="DK160" s="845" t="s">
        <v>798</v>
      </c>
      <c r="DL160" s="845" t="s">
        <v>798</v>
      </c>
      <c r="DM160" s="845" t="s">
        <v>798</v>
      </c>
      <c r="DN160" s="845" t="s">
        <v>798</v>
      </c>
      <c r="DO160" s="845" t="s">
        <v>798</v>
      </c>
      <c r="DP160" s="845" t="s">
        <v>798</v>
      </c>
      <c r="DQ160" s="845" t="s">
        <v>798</v>
      </c>
      <c r="DR160" s="845" t="s">
        <v>798</v>
      </c>
      <c r="DS160" s="845" t="s">
        <v>798</v>
      </c>
      <c r="DT160" s="845" t="s">
        <v>798</v>
      </c>
      <c r="DU160" s="845" t="s">
        <v>798</v>
      </c>
      <c r="DV160" s="845" t="s">
        <v>798</v>
      </c>
      <c r="DW160" s="845" t="s">
        <v>798</v>
      </c>
      <c r="DX160" s="845" t="s">
        <v>798</v>
      </c>
      <c r="DY160" s="845" t="s">
        <v>798</v>
      </c>
      <c r="DZ160" s="845" t="s">
        <v>798</v>
      </c>
      <c r="EA160" s="845" t="s">
        <v>798</v>
      </c>
      <c r="EB160" s="845" t="s">
        <v>798</v>
      </c>
      <c r="EC160" s="845" t="s">
        <v>798</v>
      </c>
      <c r="ED160" s="845" t="s">
        <v>798</v>
      </c>
      <c r="EE160" s="845" t="s">
        <v>798</v>
      </c>
      <c r="EF160" s="845" t="s">
        <v>798</v>
      </c>
    </row>
    <row r="161" spans="1:136" x14ac:dyDescent="0.2">
      <c r="A161" s="845">
        <v>157</v>
      </c>
      <c r="B161" s="845">
        <v>1</v>
      </c>
      <c r="C161" s="845" t="s">
        <v>798</v>
      </c>
      <c r="D161" s="845" t="s">
        <v>798</v>
      </c>
      <c r="E161" s="845" t="s">
        <v>798</v>
      </c>
      <c r="F161" s="845" t="s">
        <v>798</v>
      </c>
      <c r="G161" s="845" t="s">
        <v>798</v>
      </c>
      <c r="H161" s="845" t="s">
        <v>798</v>
      </c>
      <c r="I161" s="845" t="s">
        <v>798</v>
      </c>
      <c r="J161" s="845" t="s">
        <v>798</v>
      </c>
      <c r="K161" s="845" t="s">
        <v>798</v>
      </c>
      <c r="L161" s="845" t="s">
        <v>798</v>
      </c>
      <c r="M161" s="845" t="s">
        <v>798</v>
      </c>
      <c r="N161" s="845" t="s">
        <v>798</v>
      </c>
      <c r="O161" s="845" t="s">
        <v>798</v>
      </c>
      <c r="P161" s="845" t="s">
        <v>798</v>
      </c>
      <c r="Q161" s="845" t="s">
        <v>798</v>
      </c>
      <c r="R161" s="845" t="s">
        <v>798</v>
      </c>
      <c r="S161" s="845" t="s">
        <v>798</v>
      </c>
      <c r="T161" s="845" t="s">
        <v>798</v>
      </c>
      <c r="U161" s="845" t="s">
        <v>798</v>
      </c>
      <c r="V161" s="845" t="s">
        <v>798</v>
      </c>
      <c r="W161" s="845" t="s">
        <v>798</v>
      </c>
      <c r="X161" s="845" t="s">
        <v>798</v>
      </c>
      <c r="Y161" s="845" t="s">
        <v>798</v>
      </c>
      <c r="Z161" s="845" t="s">
        <v>798</v>
      </c>
      <c r="AA161" s="845" t="s">
        <v>798</v>
      </c>
      <c r="AB161" s="845" t="s">
        <v>798</v>
      </c>
      <c r="AC161" s="845" t="s">
        <v>798</v>
      </c>
      <c r="AD161" s="845" t="s">
        <v>798</v>
      </c>
      <c r="AE161" s="845" t="s">
        <v>798</v>
      </c>
      <c r="AF161" s="845" t="s">
        <v>798</v>
      </c>
      <c r="AG161" s="845" t="s">
        <v>798</v>
      </c>
      <c r="AH161" s="845" t="s">
        <v>798</v>
      </c>
      <c r="AI161" s="845" t="s">
        <v>798</v>
      </c>
      <c r="AJ161" s="845" t="s">
        <v>798</v>
      </c>
      <c r="AK161" s="845" t="s">
        <v>798</v>
      </c>
      <c r="AL161" s="845" t="s">
        <v>798</v>
      </c>
      <c r="AM161" s="845" t="s">
        <v>798</v>
      </c>
      <c r="AN161" s="845" t="s">
        <v>798</v>
      </c>
      <c r="AO161" s="845" t="s">
        <v>798</v>
      </c>
      <c r="AP161" s="845" t="s">
        <v>798</v>
      </c>
      <c r="AQ161" s="845" t="s">
        <v>798</v>
      </c>
      <c r="AR161" s="845" t="s">
        <v>798</v>
      </c>
      <c r="AS161" s="845" t="s">
        <v>798</v>
      </c>
      <c r="AT161" s="845" t="s">
        <v>798</v>
      </c>
      <c r="AU161" s="845" t="s">
        <v>798</v>
      </c>
      <c r="AV161" s="845" t="s">
        <v>798</v>
      </c>
      <c r="AW161" s="845" t="s">
        <v>798</v>
      </c>
      <c r="AX161" s="845" t="s">
        <v>798</v>
      </c>
      <c r="AY161" s="845" t="s">
        <v>798</v>
      </c>
      <c r="AZ161" s="845" t="s">
        <v>798</v>
      </c>
      <c r="BA161" s="845" t="s">
        <v>798</v>
      </c>
      <c r="BB161" s="845" t="s">
        <v>798</v>
      </c>
      <c r="BC161" s="845" t="s">
        <v>798</v>
      </c>
      <c r="BD161" s="845" t="s">
        <v>798</v>
      </c>
      <c r="BE161" s="845" t="s">
        <v>798</v>
      </c>
      <c r="BF161" s="845" t="s">
        <v>798</v>
      </c>
      <c r="BG161" s="845" t="s">
        <v>798</v>
      </c>
      <c r="BH161" s="845" t="s">
        <v>798</v>
      </c>
      <c r="BI161" s="845" t="s">
        <v>798</v>
      </c>
      <c r="BJ161" s="845" t="s">
        <v>798</v>
      </c>
      <c r="BK161" s="845" t="s">
        <v>798</v>
      </c>
      <c r="BL161" s="845" t="s">
        <v>798</v>
      </c>
      <c r="BM161" s="845" t="s">
        <v>798</v>
      </c>
      <c r="BN161" s="845" t="s">
        <v>798</v>
      </c>
      <c r="BO161" s="845" t="s">
        <v>798</v>
      </c>
      <c r="BP161" s="845" t="s">
        <v>798</v>
      </c>
      <c r="BQ161" s="845" t="s">
        <v>798</v>
      </c>
      <c r="BR161" s="845" t="s">
        <v>798</v>
      </c>
      <c r="BS161" s="845" t="s">
        <v>798</v>
      </c>
      <c r="BT161" s="845" t="s">
        <v>798</v>
      </c>
      <c r="BU161" s="845" t="s">
        <v>798</v>
      </c>
      <c r="BV161" s="845" t="s">
        <v>798</v>
      </c>
      <c r="BW161" s="845" t="s">
        <v>798</v>
      </c>
      <c r="BX161" s="845" t="s">
        <v>798</v>
      </c>
      <c r="BY161" s="845" t="s">
        <v>798</v>
      </c>
      <c r="BZ161" s="845" t="s">
        <v>798</v>
      </c>
      <c r="CA161" s="845" t="s">
        <v>798</v>
      </c>
      <c r="CB161" s="845" t="s">
        <v>798</v>
      </c>
      <c r="CC161" s="845" t="s">
        <v>798</v>
      </c>
      <c r="CD161" s="845" t="s">
        <v>798</v>
      </c>
      <c r="CE161" s="845" t="s">
        <v>798</v>
      </c>
      <c r="CF161" s="845" t="s">
        <v>798</v>
      </c>
      <c r="CG161" s="845" t="s">
        <v>798</v>
      </c>
      <c r="CH161" s="845" t="s">
        <v>798</v>
      </c>
      <c r="CI161" s="845" t="s">
        <v>798</v>
      </c>
      <c r="CJ161" s="845" t="s">
        <v>798</v>
      </c>
      <c r="CK161" s="845" t="s">
        <v>798</v>
      </c>
      <c r="CL161" s="845" t="s">
        <v>798</v>
      </c>
      <c r="CM161" s="845" t="s">
        <v>798</v>
      </c>
      <c r="CN161" s="845" t="s">
        <v>798</v>
      </c>
      <c r="CO161" s="845" t="s">
        <v>798</v>
      </c>
      <c r="CP161" s="845" t="s">
        <v>798</v>
      </c>
      <c r="CQ161" s="845" t="s">
        <v>798</v>
      </c>
      <c r="CR161" s="845" t="s">
        <v>798</v>
      </c>
      <c r="CS161" s="845" t="s">
        <v>798</v>
      </c>
      <c r="CT161" s="845" t="s">
        <v>798</v>
      </c>
      <c r="CU161" s="845" t="s">
        <v>798</v>
      </c>
      <c r="CV161" s="845" t="s">
        <v>798</v>
      </c>
      <c r="CW161" s="845" t="s">
        <v>798</v>
      </c>
      <c r="CX161" s="845" t="s">
        <v>798</v>
      </c>
      <c r="CY161" s="845" t="s">
        <v>798</v>
      </c>
      <c r="CZ161" s="845" t="s">
        <v>798</v>
      </c>
      <c r="DA161" s="845" t="s">
        <v>798</v>
      </c>
      <c r="DB161" s="845" t="s">
        <v>798</v>
      </c>
      <c r="DC161" s="845" t="s">
        <v>798</v>
      </c>
      <c r="DD161" s="845" t="s">
        <v>798</v>
      </c>
      <c r="DE161" s="845" t="s">
        <v>798</v>
      </c>
      <c r="DF161" s="845" t="s">
        <v>798</v>
      </c>
      <c r="DG161" s="845" t="s">
        <v>798</v>
      </c>
      <c r="DH161" s="845" t="s">
        <v>798</v>
      </c>
      <c r="DI161" s="845" t="s">
        <v>798</v>
      </c>
      <c r="DJ161" s="845" t="s">
        <v>798</v>
      </c>
      <c r="DK161" s="845" t="s">
        <v>798</v>
      </c>
      <c r="DL161" s="845" t="s">
        <v>798</v>
      </c>
      <c r="DM161" s="845" t="s">
        <v>798</v>
      </c>
      <c r="DN161" s="845" t="s">
        <v>798</v>
      </c>
      <c r="DO161" s="845" t="s">
        <v>798</v>
      </c>
      <c r="DP161" s="845" t="s">
        <v>798</v>
      </c>
      <c r="DQ161" s="845" t="s">
        <v>798</v>
      </c>
      <c r="DR161" s="845" t="s">
        <v>798</v>
      </c>
      <c r="DS161" s="845" t="s">
        <v>798</v>
      </c>
      <c r="DT161" s="845" t="s">
        <v>798</v>
      </c>
      <c r="DU161" s="845" t="s">
        <v>798</v>
      </c>
      <c r="DV161" s="845" t="s">
        <v>798</v>
      </c>
      <c r="DW161" s="845" t="s">
        <v>798</v>
      </c>
      <c r="DX161" s="845" t="s">
        <v>798</v>
      </c>
      <c r="DY161" s="845" t="s">
        <v>798</v>
      </c>
      <c r="DZ161" s="845" t="s">
        <v>798</v>
      </c>
      <c r="EA161" s="845" t="s">
        <v>798</v>
      </c>
      <c r="EB161" s="845" t="s">
        <v>798</v>
      </c>
      <c r="EC161" s="845" t="s">
        <v>798</v>
      </c>
      <c r="ED161" s="845" t="s">
        <v>798</v>
      </c>
      <c r="EE161" s="845" t="s">
        <v>798</v>
      </c>
      <c r="EF161" s="845" t="s">
        <v>798</v>
      </c>
    </row>
    <row r="162" spans="1:136" x14ac:dyDescent="0.2">
      <c r="A162" s="845">
        <v>158</v>
      </c>
      <c r="B162" s="845">
        <v>2</v>
      </c>
      <c r="C162" s="845" t="s">
        <v>798</v>
      </c>
      <c r="D162" s="845" t="s">
        <v>798</v>
      </c>
      <c r="E162" s="845" t="s">
        <v>798</v>
      </c>
      <c r="F162" s="845" t="s">
        <v>798</v>
      </c>
      <c r="G162" s="845" t="s">
        <v>798</v>
      </c>
      <c r="H162" s="845" t="s">
        <v>798</v>
      </c>
      <c r="I162" s="845" t="s">
        <v>798</v>
      </c>
      <c r="J162" s="845" t="s">
        <v>798</v>
      </c>
      <c r="K162" s="845" t="s">
        <v>798</v>
      </c>
      <c r="L162" s="845" t="s">
        <v>798</v>
      </c>
      <c r="M162" s="845" t="s">
        <v>798</v>
      </c>
      <c r="N162" s="845" t="s">
        <v>798</v>
      </c>
      <c r="O162" s="845" t="s">
        <v>798</v>
      </c>
      <c r="P162" s="845" t="s">
        <v>798</v>
      </c>
      <c r="Q162" s="845" t="s">
        <v>798</v>
      </c>
      <c r="R162" s="845" t="s">
        <v>798</v>
      </c>
      <c r="S162" s="845" t="s">
        <v>798</v>
      </c>
      <c r="T162" s="845" t="s">
        <v>798</v>
      </c>
      <c r="U162" s="845" t="s">
        <v>798</v>
      </c>
      <c r="V162" s="845" t="s">
        <v>798</v>
      </c>
      <c r="W162" s="845" t="s">
        <v>798</v>
      </c>
      <c r="X162" s="845" t="s">
        <v>798</v>
      </c>
      <c r="Y162" s="845" t="s">
        <v>798</v>
      </c>
      <c r="Z162" s="845" t="s">
        <v>798</v>
      </c>
      <c r="AA162" s="845" t="s">
        <v>798</v>
      </c>
      <c r="AB162" s="845" t="s">
        <v>798</v>
      </c>
      <c r="AC162" s="845" t="s">
        <v>798</v>
      </c>
      <c r="AD162" s="845" t="s">
        <v>798</v>
      </c>
      <c r="AE162" s="845" t="s">
        <v>798</v>
      </c>
      <c r="AF162" s="845" t="s">
        <v>798</v>
      </c>
      <c r="AG162" s="845" t="s">
        <v>798</v>
      </c>
      <c r="AH162" s="845" t="s">
        <v>798</v>
      </c>
      <c r="AI162" s="845" t="s">
        <v>798</v>
      </c>
      <c r="AJ162" s="845" t="s">
        <v>798</v>
      </c>
      <c r="AK162" s="845" t="s">
        <v>798</v>
      </c>
      <c r="AL162" s="845" t="s">
        <v>798</v>
      </c>
      <c r="AM162" s="845" t="s">
        <v>798</v>
      </c>
      <c r="AN162" s="845" t="s">
        <v>798</v>
      </c>
      <c r="AO162" s="845" t="s">
        <v>798</v>
      </c>
      <c r="AP162" s="845" t="s">
        <v>798</v>
      </c>
      <c r="AQ162" s="845" t="s">
        <v>798</v>
      </c>
      <c r="AR162" s="845" t="s">
        <v>798</v>
      </c>
      <c r="AS162" s="845" t="s">
        <v>798</v>
      </c>
      <c r="AT162" s="845" t="s">
        <v>798</v>
      </c>
      <c r="AU162" s="845" t="s">
        <v>798</v>
      </c>
      <c r="AV162" s="845" t="s">
        <v>798</v>
      </c>
      <c r="AW162" s="845" t="s">
        <v>798</v>
      </c>
      <c r="AX162" s="845" t="s">
        <v>798</v>
      </c>
      <c r="AY162" s="845" t="s">
        <v>798</v>
      </c>
      <c r="AZ162" s="845" t="s">
        <v>798</v>
      </c>
      <c r="BA162" s="845" t="s">
        <v>798</v>
      </c>
      <c r="BB162" s="845" t="s">
        <v>798</v>
      </c>
      <c r="BC162" s="845" t="s">
        <v>798</v>
      </c>
      <c r="BD162" s="845" t="s">
        <v>798</v>
      </c>
      <c r="BE162" s="845" t="s">
        <v>798</v>
      </c>
      <c r="BF162" s="845" t="s">
        <v>798</v>
      </c>
      <c r="BG162" s="845" t="s">
        <v>798</v>
      </c>
      <c r="BH162" s="845" t="s">
        <v>798</v>
      </c>
      <c r="BI162" s="845" t="s">
        <v>798</v>
      </c>
      <c r="BJ162" s="845" t="s">
        <v>798</v>
      </c>
      <c r="BK162" s="845" t="s">
        <v>798</v>
      </c>
      <c r="BL162" s="845" t="s">
        <v>798</v>
      </c>
      <c r="BM162" s="845" t="s">
        <v>798</v>
      </c>
      <c r="BN162" s="845" t="s">
        <v>798</v>
      </c>
      <c r="BO162" s="845" t="s">
        <v>798</v>
      </c>
      <c r="BP162" s="845" t="s">
        <v>798</v>
      </c>
      <c r="BQ162" s="845" t="s">
        <v>798</v>
      </c>
      <c r="BR162" s="845" t="s">
        <v>798</v>
      </c>
      <c r="BS162" s="845" t="s">
        <v>798</v>
      </c>
      <c r="BT162" s="845" t="s">
        <v>798</v>
      </c>
      <c r="BU162" s="845" t="s">
        <v>798</v>
      </c>
      <c r="BV162" s="845" t="s">
        <v>798</v>
      </c>
      <c r="BW162" s="845" t="s">
        <v>798</v>
      </c>
      <c r="BX162" s="845" t="s">
        <v>798</v>
      </c>
      <c r="BY162" s="845" t="s">
        <v>798</v>
      </c>
      <c r="BZ162" s="845" t="s">
        <v>798</v>
      </c>
      <c r="CA162" s="845" t="s">
        <v>798</v>
      </c>
      <c r="CB162" s="845" t="s">
        <v>798</v>
      </c>
      <c r="CC162" s="845" t="s">
        <v>798</v>
      </c>
      <c r="CD162" s="845" t="s">
        <v>798</v>
      </c>
      <c r="CE162" s="845" t="s">
        <v>798</v>
      </c>
      <c r="CF162" s="845" t="s">
        <v>798</v>
      </c>
      <c r="CG162" s="845" t="s">
        <v>798</v>
      </c>
      <c r="CH162" s="845" t="s">
        <v>798</v>
      </c>
      <c r="CI162" s="845" t="s">
        <v>798</v>
      </c>
      <c r="CJ162" s="845" t="s">
        <v>798</v>
      </c>
      <c r="CK162" s="845" t="s">
        <v>798</v>
      </c>
      <c r="CL162" s="845" t="s">
        <v>798</v>
      </c>
      <c r="CM162" s="845" t="s">
        <v>798</v>
      </c>
      <c r="CN162" s="845" t="s">
        <v>798</v>
      </c>
      <c r="CO162" s="845" t="s">
        <v>798</v>
      </c>
      <c r="CP162" s="845" t="s">
        <v>798</v>
      </c>
      <c r="CQ162" s="845" t="s">
        <v>798</v>
      </c>
      <c r="CR162" s="845" t="s">
        <v>798</v>
      </c>
      <c r="CS162" s="845" t="s">
        <v>798</v>
      </c>
      <c r="CT162" s="845" t="s">
        <v>798</v>
      </c>
      <c r="CU162" s="845" t="s">
        <v>798</v>
      </c>
      <c r="CV162" s="845" t="s">
        <v>798</v>
      </c>
      <c r="CW162" s="845" t="s">
        <v>798</v>
      </c>
      <c r="CX162" s="845" t="s">
        <v>798</v>
      </c>
      <c r="CY162" s="845" t="s">
        <v>798</v>
      </c>
      <c r="CZ162" s="845" t="s">
        <v>798</v>
      </c>
      <c r="DA162" s="845" t="s">
        <v>798</v>
      </c>
      <c r="DB162" s="845" t="s">
        <v>798</v>
      </c>
      <c r="DC162" s="845" t="s">
        <v>798</v>
      </c>
      <c r="DD162" s="845" t="s">
        <v>798</v>
      </c>
      <c r="DE162" s="845" t="s">
        <v>798</v>
      </c>
      <c r="DF162" s="845" t="s">
        <v>798</v>
      </c>
      <c r="DG162" s="845" t="s">
        <v>798</v>
      </c>
      <c r="DH162" s="845" t="s">
        <v>798</v>
      </c>
      <c r="DI162" s="845" t="s">
        <v>798</v>
      </c>
      <c r="DJ162" s="845" t="s">
        <v>798</v>
      </c>
      <c r="DK162" s="845" t="s">
        <v>798</v>
      </c>
      <c r="DL162" s="845" t="s">
        <v>798</v>
      </c>
      <c r="DM162" s="845" t="s">
        <v>798</v>
      </c>
      <c r="DN162" s="845" t="s">
        <v>798</v>
      </c>
      <c r="DO162" s="845" t="s">
        <v>798</v>
      </c>
      <c r="DP162" s="845" t="s">
        <v>798</v>
      </c>
      <c r="DQ162" s="845" t="s">
        <v>798</v>
      </c>
      <c r="DR162" s="845" t="s">
        <v>798</v>
      </c>
      <c r="DS162" s="845" t="s">
        <v>798</v>
      </c>
      <c r="DT162" s="845" t="s">
        <v>798</v>
      </c>
      <c r="DU162" s="845" t="s">
        <v>798</v>
      </c>
      <c r="DV162" s="845" t="s">
        <v>798</v>
      </c>
      <c r="DW162" s="845" t="s">
        <v>798</v>
      </c>
      <c r="DX162" s="845" t="s">
        <v>798</v>
      </c>
      <c r="DY162" s="845" t="s">
        <v>798</v>
      </c>
      <c r="DZ162" s="845" t="s">
        <v>798</v>
      </c>
      <c r="EA162" s="845" t="s">
        <v>798</v>
      </c>
      <c r="EB162" s="845" t="s">
        <v>798</v>
      </c>
      <c r="EC162" s="845" t="s">
        <v>798</v>
      </c>
      <c r="ED162" s="845" t="s">
        <v>798</v>
      </c>
      <c r="EE162" s="845" t="s">
        <v>798</v>
      </c>
      <c r="EF162" s="845" t="s">
        <v>798</v>
      </c>
    </row>
    <row r="163" spans="1:136" x14ac:dyDescent="0.2">
      <c r="A163" s="845">
        <v>159</v>
      </c>
      <c r="B163" s="845">
        <v>3</v>
      </c>
      <c r="C163" s="845" t="s">
        <v>798</v>
      </c>
      <c r="D163" s="845" t="s">
        <v>798</v>
      </c>
      <c r="E163" s="845" t="s">
        <v>798</v>
      </c>
      <c r="F163" s="845" t="s">
        <v>798</v>
      </c>
      <c r="G163" s="845" t="s">
        <v>798</v>
      </c>
      <c r="H163" s="845" t="s">
        <v>798</v>
      </c>
      <c r="I163" s="845" t="s">
        <v>798</v>
      </c>
      <c r="J163" s="845" t="s">
        <v>798</v>
      </c>
      <c r="K163" s="845" t="s">
        <v>798</v>
      </c>
      <c r="L163" s="845" t="s">
        <v>798</v>
      </c>
      <c r="M163" s="845" t="s">
        <v>798</v>
      </c>
      <c r="N163" s="845" t="s">
        <v>798</v>
      </c>
      <c r="O163" s="845" t="s">
        <v>798</v>
      </c>
      <c r="P163" s="845" t="s">
        <v>798</v>
      </c>
      <c r="Q163" s="845" t="s">
        <v>798</v>
      </c>
      <c r="R163" s="845" t="s">
        <v>798</v>
      </c>
      <c r="S163" s="845" t="s">
        <v>798</v>
      </c>
      <c r="T163" s="845" t="s">
        <v>798</v>
      </c>
      <c r="U163" s="845" t="s">
        <v>798</v>
      </c>
      <c r="V163" s="845" t="s">
        <v>798</v>
      </c>
      <c r="W163" s="845" t="s">
        <v>798</v>
      </c>
      <c r="X163" s="845" t="s">
        <v>798</v>
      </c>
      <c r="Y163" s="845" t="s">
        <v>798</v>
      </c>
      <c r="Z163" s="845" t="s">
        <v>798</v>
      </c>
      <c r="AA163" s="845" t="s">
        <v>798</v>
      </c>
      <c r="AB163" s="845" t="s">
        <v>798</v>
      </c>
      <c r="AC163" s="845" t="s">
        <v>798</v>
      </c>
      <c r="AD163" s="845" t="s">
        <v>798</v>
      </c>
      <c r="AE163" s="845" t="s">
        <v>798</v>
      </c>
      <c r="AF163" s="845" t="s">
        <v>798</v>
      </c>
      <c r="AG163" s="845" t="s">
        <v>798</v>
      </c>
      <c r="AH163" s="845" t="s">
        <v>798</v>
      </c>
      <c r="AI163" s="845" t="s">
        <v>798</v>
      </c>
      <c r="AJ163" s="845" t="s">
        <v>798</v>
      </c>
      <c r="AK163" s="845" t="s">
        <v>798</v>
      </c>
      <c r="AL163" s="845" t="s">
        <v>798</v>
      </c>
      <c r="AM163" s="845" t="s">
        <v>798</v>
      </c>
      <c r="AN163" s="845" t="s">
        <v>798</v>
      </c>
      <c r="AO163" s="845" t="s">
        <v>798</v>
      </c>
      <c r="AP163" s="845" t="s">
        <v>798</v>
      </c>
      <c r="AQ163" s="845" t="s">
        <v>798</v>
      </c>
      <c r="AR163" s="845" t="s">
        <v>798</v>
      </c>
      <c r="AS163" s="845" t="s">
        <v>798</v>
      </c>
      <c r="AT163" s="845" t="s">
        <v>798</v>
      </c>
      <c r="AU163" s="845" t="s">
        <v>798</v>
      </c>
      <c r="AV163" s="845" t="s">
        <v>798</v>
      </c>
      <c r="AW163" s="845" t="s">
        <v>798</v>
      </c>
      <c r="AX163" s="845" t="s">
        <v>798</v>
      </c>
      <c r="AY163" s="845" t="s">
        <v>798</v>
      </c>
      <c r="AZ163" s="845" t="s">
        <v>798</v>
      </c>
      <c r="BA163" s="845" t="s">
        <v>798</v>
      </c>
      <c r="BB163" s="845" t="s">
        <v>798</v>
      </c>
      <c r="BC163" s="845" t="s">
        <v>798</v>
      </c>
      <c r="BD163" s="845" t="s">
        <v>798</v>
      </c>
      <c r="BE163" s="845" t="s">
        <v>798</v>
      </c>
      <c r="BF163" s="845" t="s">
        <v>798</v>
      </c>
      <c r="BG163" s="845" t="s">
        <v>798</v>
      </c>
      <c r="BH163" s="845" t="s">
        <v>798</v>
      </c>
      <c r="BI163" s="845" t="s">
        <v>798</v>
      </c>
      <c r="BJ163" s="845" t="s">
        <v>798</v>
      </c>
      <c r="BK163" s="845" t="s">
        <v>798</v>
      </c>
      <c r="BL163" s="845" t="s">
        <v>798</v>
      </c>
      <c r="BM163" s="845" t="s">
        <v>798</v>
      </c>
      <c r="BN163" s="845" t="s">
        <v>798</v>
      </c>
      <c r="BO163" s="845" t="s">
        <v>798</v>
      </c>
      <c r="BP163" s="845" t="s">
        <v>798</v>
      </c>
      <c r="BQ163" s="845" t="s">
        <v>798</v>
      </c>
      <c r="BR163" s="845" t="s">
        <v>798</v>
      </c>
      <c r="BS163" s="845" t="s">
        <v>798</v>
      </c>
      <c r="BT163" s="845" t="s">
        <v>798</v>
      </c>
      <c r="BU163" s="845" t="s">
        <v>798</v>
      </c>
      <c r="BV163" s="845" t="s">
        <v>798</v>
      </c>
      <c r="BW163" s="845" t="s">
        <v>798</v>
      </c>
      <c r="BX163" s="845" t="s">
        <v>798</v>
      </c>
      <c r="BY163" s="845" t="s">
        <v>798</v>
      </c>
      <c r="BZ163" s="845" t="s">
        <v>798</v>
      </c>
      <c r="CA163" s="845" t="s">
        <v>798</v>
      </c>
      <c r="CB163" s="845" t="s">
        <v>798</v>
      </c>
      <c r="CC163" s="845" t="s">
        <v>798</v>
      </c>
      <c r="CD163" s="845" t="s">
        <v>798</v>
      </c>
      <c r="CE163" s="845" t="s">
        <v>798</v>
      </c>
      <c r="CF163" s="845" t="s">
        <v>798</v>
      </c>
      <c r="CG163" s="845" t="s">
        <v>798</v>
      </c>
      <c r="CH163" s="845" t="s">
        <v>798</v>
      </c>
      <c r="CI163" s="845" t="s">
        <v>798</v>
      </c>
      <c r="CJ163" s="845" t="s">
        <v>798</v>
      </c>
      <c r="CK163" s="845" t="s">
        <v>798</v>
      </c>
      <c r="CL163" s="845" t="s">
        <v>798</v>
      </c>
      <c r="CM163" s="845" t="s">
        <v>798</v>
      </c>
      <c r="CN163" s="845" t="s">
        <v>798</v>
      </c>
      <c r="CO163" s="845" t="s">
        <v>798</v>
      </c>
      <c r="CP163" s="845" t="s">
        <v>798</v>
      </c>
      <c r="CQ163" s="845" t="s">
        <v>798</v>
      </c>
      <c r="CR163" s="845" t="s">
        <v>798</v>
      </c>
      <c r="CS163" s="845" t="s">
        <v>798</v>
      </c>
      <c r="CT163" s="845" t="s">
        <v>798</v>
      </c>
      <c r="CU163" s="845" t="s">
        <v>798</v>
      </c>
      <c r="CV163" s="845" t="s">
        <v>798</v>
      </c>
      <c r="CW163" s="845" t="s">
        <v>798</v>
      </c>
      <c r="CX163" s="845" t="s">
        <v>798</v>
      </c>
      <c r="CY163" s="845" t="s">
        <v>798</v>
      </c>
      <c r="CZ163" s="845" t="s">
        <v>798</v>
      </c>
      <c r="DA163" s="845" t="s">
        <v>798</v>
      </c>
      <c r="DB163" s="845" t="s">
        <v>798</v>
      </c>
      <c r="DC163" s="845" t="s">
        <v>798</v>
      </c>
      <c r="DD163" s="845" t="s">
        <v>798</v>
      </c>
      <c r="DE163" s="845" t="s">
        <v>798</v>
      </c>
      <c r="DF163" s="845" t="s">
        <v>798</v>
      </c>
      <c r="DG163" s="845" t="s">
        <v>798</v>
      </c>
      <c r="DH163" s="845" t="s">
        <v>798</v>
      </c>
      <c r="DI163" s="845" t="s">
        <v>798</v>
      </c>
      <c r="DJ163" s="845" t="s">
        <v>798</v>
      </c>
      <c r="DK163" s="845" t="s">
        <v>798</v>
      </c>
      <c r="DL163" s="845" t="s">
        <v>798</v>
      </c>
      <c r="DM163" s="845" t="s">
        <v>798</v>
      </c>
      <c r="DN163" s="845" t="s">
        <v>798</v>
      </c>
      <c r="DO163" s="845" t="s">
        <v>798</v>
      </c>
      <c r="DP163" s="845" t="s">
        <v>798</v>
      </c>
      <c r="DQ163" s="845" t="s">
        <v>798</v>
      </c>
      <c r="DR163" s="845" t="s">
        <v>798</v>
      </c>
      <c r="DS163" s="845" t="s">
        <v>798</v>
      </c>
      <c r="DT163" s="845" t="s">
        <v>798</v>
      </c>
      <c r="DU163" s="845" t="s">
        <v>798</v>
      </c>
      <c r="DV163" s="845" t="s">
        <v>798</v>
      </c>
      <c r="DW163" s="845" t="s">
        <v>798</v>
      </c>
      <c r="DX163" s="845" t="s">
        <v>798</v>
      </c>
      <c r="DY163" s="845" t="s">
        <v>798</v>
      </c>
      <c r="DZ163" s="845" t="s">
        <v>798</v>
      </c>
      <c r="EA163" s="845" t="s">
        <v>798</v>
      </c>
      <c r="EB163" s="845" t="s">
        <v>798</v>
      </c>
      <c r="EC163" s="845" t="s">
        <v>798</v>
      </c>
      <c r="ED163" s="845" t="s">
        <v>798</v>
      </c>
      <c r="EE163" s="845" t="s">
        <v>798</v>
      </c>
      <c r="EF163" s="845" t="s">
        <v>798</v>
      </c>
    </row>
    <row r="164" spans="1:136" x14ac:dyDescent="0.2">
      <c r="A164" s="845">
        <v>160</v>
      </c>
      <c r="B164" s="845">
        <v>4</v>
      </c>
      <c r="C164" s="845" t="s">
        <v>798</v>
      </c>
      <c r="D164" s="845" t="s">
        <v>798</v>
      </c>
      <c r="E164" s="845" t="s">
        <v>798</v>
      </c>
      <c r="F164" s="845" t="s">
        <v>798</v>
      </c>
      <c r="G164" s="845" t="s">
        <v>798</v>
      </c>
      <c r="H164" s="845" t="s">
        <v>798</v>
      </c>
      <c r="I164" s="845" t="s">
        <v>798</v>
      </c>
      <c r="J164" s="845" t="s">
        <v>798</v>
      </c>
      <c r="K164" s="845" t="s">
        <v>798</v>
      </c>
      <c r="L164" s="845" t="s">
        <v>798</v>
      </c>
      <c r="M164" s="845" t="s">
        <v>798</v>
      </c>
      <c r="N164" s="845" t="s">
        <v>798</v>
      </c>
      <c r="O164" s="845" t="s">
        <v>798</v>
      </c>
      <c r="P164" s="845" t="s">
        <v>798</v>
      </c>
      <c r="Q164" s="845" t="s">
        <v>798</v>
      </c>
      <c r="R164" s="845" t="s">
        <v>798</v>
      </c>
      <c r="S164" s="845" t="s">
        <v>798</v>
      </c>
      <c r="T164" s="845" t="s">
        <v>798</v>
      </c>
      <c r="U164" s="845" t="s">
        <v>798</v>
      </c>
      <c r="V164" s="845" t="s">
        <v>798</v>
      </c>
      <c r="W164" s="845" t="s">
        <v>798</v>
      </c>
      <c r="X164" s="845" t="s">
        <v>798</v>
      </c>
      <c r="Y164" s="845" t="s">
        <v>798</v>
      </c>
      <c r="Z164" s="845" t="s">
        <v>798</v>
      </c>
      <c r="AA164" s="845" t="s">
        <v>798</v>
      </c>
      <c r="AB164" s="845" t="s">
        <v>798</v>
      </c>
      <c r="AC164" s="845" t="s">
        <v>798</v>
      </c>
      <c r="AD164" s="845" t="s">
        <v>798</v>
      </c>
      <c r="AE164" s="845" t="s">
        <v>798</v>
      </c>
      <c r="AF164" s="845" t="s">
        <v>798</v>
      </c>
      <c r="AG164" s="845" t="s">
        <v>798</v>
      </c>
      <c r="AH164" s="845" t="s">
        <v>798</v>
      </c>
      <c r="AI164" s="845" t="s">
        <v>798</v>
      </c>
      <c r="AJ164" s="845" t="s">
        <v>798</v>
      </c>
      <c r="AK164" s="845" t="s">
        <v>798</v>
      </c>
      <c r="AL164" s="845" t="s">
        <v>798</v>
      </c>
      <c r="AM164" s="845" t="s">
        <v>798</v>
      </c>
      <c r="AN164" s="845" t="s">
        <v>798</v>
      </c>
      <c r="AO164" s="845" t="s">
        <v>798</v>
      </c>
      <c r="AP164" s="845" t="s">
        <v>798</v>
      </c>
      <c r="AQ164" s="845" t="s">
        <v>798</v>
      </c>
      <c r="AR164" s="845" t="s">
        <v>798</v>
      </c>
      <c r="AS164" s="845" t="s">
        <v>798</v>
      </c>
      <c r="AT164" s="845" t="s">
        <v>798</v>
      </c>
      <c r="AU164" s="845" t="s">
        <v>798</v>
      </c>
      <c r="AV164" s="845" t="s">
        <v>798</v>
      </c>
      <c r="AW164" s="845" t="s">
        <v>798</v>
      </c>
      <c r="AX164" s="845" t="s">
        <v>798</v>
      </c>
      <c r="AY164" s="845" t="s">
        <v>798</v>
      </c>
      <c r="AZ164" s="845" t="s">
        <v>798</v>
      </c>
      <c r="BA164" s="845" t="s">
        <v>798</v>
      </c>
      <c r="BB164" s="845" t="s">
        <v>798</v>
      </c>
      <c r="BC164" s="845" t="s">
        <v>798</v>
      </c>
      <c r="BD164" s="845" t="s">
        <v>798</v>
      </c>
      <c r="BE164" s="845" t="s">
        <v>798</v>
      </c>
      <c r="BF164" s="845" t="s">
        <v>798</v>
      </c>
      <c r="BG164" s="845" t="s">
        <v>798</v>
      </c>
      <c r="BH164" s="845" t="s">
        <v>798</v>
      </c>
      <c r="BI164" s="845" t="s">
        <v>798</v>
      </c>
      <c r="BJ164" s="845" t="s">
        <v>798</v>
      </c>
      <c r="BK164" s="845" t="s">
        <v>798</v>
      </c>
      <c r="BL164" s="845" t="s">
        <v>798</v>
      </c>
      <c r="BM164" s="845" t="s">
        <v>798</v>
      </c>
      <c r="BN164" s="845" t="s">
        <v>798</v>
      </c>
      <c r="BO164" s="845" t="s">
        <v>798</v>
      </c>
      <c r="BP164" s="845" t="s">
        <v>798</v>
      </c>
      <c r="BQ164" s="845" t="s">
        <v>798</v>
      </c>
      <c r="BR164" s="845" t="s">
        <v>798</v>
      </c>
      <c r="BS164" s="845" t="s">
        <v>798</v>
      </c>
      <c r="BT164" s="845" t="s">
        <v>798</v>
      </c>
      <c r="BU164" s="845" t="s">
        <v>798</v>
      </c>
      <c r="BV164" s="845" t="s">
        <v>798</v>
      </c>
      <c r="BW164" s="845" t="s">
        <v>798</v>
      </c>
      <c r="BX164" s="845" t="s">
        <v>798</v>
      </c>
      <c r="BY164" s="845" t="s">
        <v>798</v>
      </c>
      <c r="BZ164" s="845" t="s">
        <v>798</v>
      </c>
      <c r="CA164" s="845" t="s">
        <v>798</v>
      </c>
      <c r="CB164" s="845" t="s">
        <v>798</v>
      </c>
      <c r="CC164" s="845" t="s">
        <v>798</v>
      </c>
      <c r="CD164" s="845" t="s">
        <v>798</v>
      </c>
      <c r="CE164" s="845" t="s">
        <v>798</v>
      </c>
      <c r="CF164" s="845" t="s">
        <v>798</v>
      </c>
      <c r="CG164" s="845" t="s">
        <v>798</v>
      </c>
      <c r="CH164" s="845" t="s">
        <v>798</v>
      </c>
      <c r="CI164" s="845" t="s">
        <v>798</v>
      </c>
      <c r="CJ164" s="845" t="s">
        <v>798</v>
      </c>
      <c r="CK164" s="845" t="s">
        <v>798</v>
      </c>
      <c r="CL164" s="845" t="s">
        <v>798</v>
      </c>
      <c r="CM164" s="845" t="s">
        <v>798</v>
      </c>
      <c r="CN164" s="845" t="s">
        <v>798</v>
      </c>
      <c r="CO164" s="845" t="s">
        <v>798</v>
      </c>
      <c r="CP164" s="845" t="s">
        <v>798</v>
      </c>
      <c r="CQ164" s="845" t="s">
        <v>798</v>
      </c>
      <c r="CR164" s="845" t="s">
        <v>798</v>
      </c>
      <c r="CS164" s="845" t="s">
        <v>798</v>
      </c>
      <c r="CT164" s="845" t="s">
        <v>798</v>
      </c>
      <c r="CU164" s="845" t="s">
        <v>798</v>
      </c>
      <c r="CV164" s="845" t="s">
        <v>798</v>
      </c>
      <c r="CW164" s="845" t="s">
        <v>798</v>
      </c>
      <c r="CX164" s="845" t="s">
        <v>798</v>
      </c>
      <c r="CY164" s="845" t="s">
        <v>798</v>
      </c>
      <c r="CZ164" s="845" t="s">
        <v>798</v>
      </c>
      <c r="DA164" s="845" t="s">
        <v>798</v>
      </c>
      <c r="DB164" s="845" t="s">
        <v>798</v>
      </c>
      <c r="DC164" s="845" t="s">
        <v>798</v>
      </c>
      <c r="DD164" s="845" t="s">
        <v>798</v>
      </c>
      <c r="DE164" s="845" t="s">
        <v>798</v>
      </c>
      <c r="DF164" s="845" t="s">
        <v>798</v>
      </c>
      <c r="DG164" s="845" t="s">
        <v>798</v>
      </c>
      <c r="DH164" s="845" t="s">
        <v>798</v>
      </c>
      <c r="DI164" s="845" t="s">
        <v>798</v>
      </c>
      <c r="DJ164" s="845" t="s">
        <v>798</v>
      </c>
      <c r="DK164" s="845" t="s">
        <v>798</v>
      </c>
      <c r="DL164" s="845" t="s">
        <v>798</v>
      </c>
      <c r="DM164" s="845" t="s">
        <v>798</v>
      </c>
      <c r="DN164" s="845" t="s">
        <v>798</v>
      </c>
      <c r="DO164" s="845" t="s">
        <v>798</v>
      </c>
      <c r="DP164" s="845" t="s">
        <v>798</v>
      </c>
      <c r="DQ164" s="845" t="s">
        <v>798</v>
      </c>
      <c r="DR164" s="845" t="s">
        <v>798</v>
      </c>
      <c r="DS164" s="845" t="s">
        <v>798</v>
      </c>
      <c r="DT164" s="845" t="s">
        <v>798</v>
      </c>
      <c r="DU164" s="845" t="s">
        <v>798</v>
      </c>
      <c r="DV164" s="845" t="s">
        <v>798</v>
      </c>
      <c r="DW164" s="845" t="s">
        <v>798</v>
      </c>
      <c r="DX164" s="845" t="s">
        <v>798</v>
      </c>
      <c r="DY164" s="845" t="s">
        <v>798</v>
      </c>
      <c r="DZ164" s="845" t="s">
        <v>798</v>
      </c>
      <c r="EA164" s="845" t="s">
        <v>798</v>
      </c>
      <c r="EB164" s="845" t="s">
        <v>798</v>
      </c>
      <c r="EC164" s="845" t="s">
        <v>798</v>
      </c>
      <c r="ED164" s="845" t="s">
        <v>798</v>
      </c>
      <c r="EE164" s="845" t="s">
        <v>798</v>
      </c>
      <c r="EF164" s="845" t="s">
        <v>798</v>
      </c>
    </row>
    <row r="165" spans="1:136" x14ac:dyDescent="0.2">
      <c r="A165" s="845">
        <v>161</v>
      </c>
      <c r="B165" s="845">
        <v>5</v>
      </c>
      <c r="C165" s="845" t="s">
        <v>798</v>
      </c>
      <c r="D165" s="845" t="s">
        <v>798</v>
      </c>
      <c r="E165" s="845" t="s">
        <v>798</v>
      </c>
      <c r="F165" s="845" t="s">
        <v>798</v>
      </c>
      <c r="G165" s="845" t="s">
        <v>798</v>
      </c>
      <c r="H165" s="845" t="s">
        <v>798</v>
      </c>
      <c r="I165" s="845" t="s">
        <v>798</v>
      </c>
      <c r="J165" s="845" t="s">
        <v>798</v>
      </c>
      <c r="K165" s="845" t="s">
        <v>798</v>
      </c>
      <c r="L165" s="845" t="s">
        <v>798</v>
      </c>
      <c r="M165" s="845" t="s">
        <v>798</v>
      </c>
      <c r="N165" s="845" t="s">
        <v>798</v>
      </c>
      <c r="O165" s="845" t="s">
        <v>798</v>
      </c>
      <c r="P165" s="845" t="s">
        <v>798</v>
      </c>
      <c r="Q165" s="845" t="s">
        <v>798</v>
      </c>
      <c r="R165" s="845" t="s">
        <v>798</v>
      </c>
      <c r="S165" s="845" t="s">
        <v>798</v>
      </c>
      <c r="T165" s="845" t="s">
        <v>798</v>
      </c>
      <c r="U165" s="845" t="s">
        <v>798</v>
      </c>
      <c r="V165" s="845" t="s">
        <v>798</v>
      </c>
      <c r="W165" s="845" t="s">
        <v>798</v>
      </c>
      <c r="X165" s="845" t="s">
        <v>798</v>
      </c>
      <c r="Y165" s="845" t="s">
        <v>798</v>
      </c>
      <c r="Z165" s="845" t="s">
        <v>798</v>
      </c>
      <c r="AA165" s="845" t="s">
        <v>798</v>
      </c>
      <c r="AB165" s="845" t="s">
        <v>798</v>
      </c>
      <c r="AC165" s="845" t="s">
        <v>798</v>
      </c>
      <c r="AD165" s="845" t="s">
        <v>798</v>
      </c>
      <c r="AE165" s="845" t="s">
        <v>798</v>
      </c>
      <c r="AF165" s="845" t="s">
        <v>798</v>
      </c>
      <c r="AG165" s="845" t="s">
        <v>798</v>
      </c>
      <c r="AH165" s="845" t="s">
        <v>798</v>
      </c>
      <c r="AI165" s="845" t="s">
        <v>798</v>
      </c>
      <c r="AJ165" s="845" t="s">
        <v>798</v>
      </c>
      <c r="AK165" s="845" t="s">
        <v>798</v>
      </c>
      <c r="AL165" s="845" t="s">
        <v>798</v>
      </c>
      <c r="AM165" s="845" t="s">
        <v>798</v>
      </c>
      <c r="AN165" s="845" t="s">
        <v>798</v>
      </c>
      <c r="AO165" s="845" t="s">
        <v>798</v>
      </c>
      <c r="AP165" s="845" t="s">
        <v>798</v>
      </c>
      <c r="AQ165" s="845" t="s">
        <v>798</v>
      </c>
      <c r="AR165" s="845" t="s">
        <v>798</v>
      </c>
      <c r="AS165" s="845" t="s">
        <v>798</v>
      </c>
      <c r="AT165" s="845" t="s">
        <v>798</v>
      </c>
      <c r="AU165" s="845" t="s">
        <v>798</v>
      </c>
      <c r="AV165" s="845" t="s">
        <v>798</v>
      </c>
      <c r="AW165" s="845" t="s">
        <v>798</v>
      </c>
      <c r="AX165" s="845" t="s">
        <v>798</v>
      </c>
      <c r="AY165" s="845" t="s">
        <v>798</v>
      </c>
      <c r="AZ165" s="845" t="s">
        <v>798</v>
      </c>
      <c r="BA165" s="845" t="s">
        <v>798</v>
      </c>
      <c r="BB165" s="845" t="s">
        <v>798</v>
      </c>
      <c r="BC165" s="845" t="s">
        <v>798</v>
      </c>
      <c r="BD165" s="845" t="s">
        <v>798</v>
      </c>
      <c r="BE165" s="845" t="s">
        <v>798</v>
      </c>
      <c r="BF165" s="845" t="s">
        <v>798</v>
      </c>
      <c r="BG165" s="845" t="s">
        <v>798</v>
      </c>
      <c r="BH165" s="845" t="s">
        <v>798</v>
      </c>
      <c r="BI165" s="845" t="s">
        <v>798</v>
      </c>
      <c r="BJ165" s="845" t="s">
        <v>798</v>
      </c>
      <c r="BK165" s="845" t="s">
        <v>798</v>
      </c>
      <c r="BL165" s="845" t="s">
        <v>798</v>
      </c>
      <c r="BM165" s="845" t="s">
        <v>798</v>
      </c>
      <c r="BN165" s="845" t="s">
        <v>798</v>
      </c>
      <c r="BO165" s="845" t="s">
        <v>798</v>
      </c>
      <c r="BP165" s="845" t="s">
        <v>798</v>
      </c>
      <c r="BQ165" s="845" t="s">
        <v>798</v>
      </c>
      <c r="BR165" s="845" t="s">
        <v>798</v>
      </c>
      <c r="BS165" s="845" t="s">
        <v>798</v>
      </c>
      <c r="BT165" s="845" t="s">
        <v>798</v>
      </c>
      <c r="BU165" s="845" t="s">
        <v>798</v>
      </c>
      <c r="BV165" s="845" t="s">
        <v>798</v>
      </c>
      <c r="BW165" s="845" t="s">
        <v>798</v>
      </c>
      <c r="BX165" s="845" t="s">
        <v>798</v>
      </c>
      <c r="BY165" s="845" t="s">
        <v>798</v>
      </c>
      <c r="BZ165" s="845" t="s">
        <v>798</v>
      </c>
      <c r="CA165" s="845" t="s">
        <v>798</v>
      </c>
      <c r="CB165" s="845" t="s">
        <v>798</v>
      </c>
      <c r="CC165" s="845" t="s">
        <v>798</v>
      </c>
      <c r="CD165" s="845" t="s">
        <v>798</v>
      </c>
      <c r="CE165" s="845" t="s">
        <v>798</v>
      </c>
      <c r="CF165" s="845" t="s">
        <v>798</v>
      </c>
      <c r="CG165" s="845" t="s">
        <v>798</v>
      </c>
      <c r="CH165" s="845" t="s">
        <v>798</v>
      </c>
      <c r="CI165" s="845" t="s">
        <v>798</v>
      </c>
      <c r="CJ165" s="845" t="s">
        <v>798</v>
      </c>
      <c r="CK165" s="845" t="s">
        <v>798</v>
      </c>
      <c r="CL165" s="845" t="s">
        <v>798</v>
      </c>
      <c r="CM165" s="845" t="s">
        <v>798</v>
      </c>
      <c r="CN165" s="845" t="s">
        <v>798</v>
      </c>
      <c r="CO165" s="845" t="s">
        <v>798</v>
      </c>
      <c r="CP165" s="845" t="s">
        <v>798</v>
      </c>
      <c r="CQ165" s="845" t="s">
        <v>798</v>
      </c>
      <c r="CR165" s="845" t="s">
        <v>798</v>
      </c>
      <c r="CS165" s="845" t="s">
        <v>798</v>
      </c>
      <c r="CT165" s="845" t="s">
        <v>798</v>
      </c>
      <c r="CU165" s="845" t="s">
        <v>798</v>
      </c>
      <c r="CV165" s="845" t="s">
        <v>798</v>
      </c>
      <c r="CW165" s="845" t="s">
        <v>798</v>
      </c>
      <c r="CX165" s="845" t="s">
        <v>798</v>
      </c>
      <c r="CY165" s="845" t="s">
        <v>798</v>
      </c>
      <c r="CZ165" s="845" t="s">
        <v>798</v>
      </c>
      <c r="DA165" s="845" t="s">
        <v>798</v>
      </c>
      <c r="DB165" s="845" t="s">
        <v>798</v>
      </c>
      <c r="DC165" s="845" t="s">
        <v>798</v>
      </c>
      <c r="DD165" s="845" t="s">
        <v>798</v>
      </c>
      <c r="DE165" s="845" t="s">
        <v>798</v>
      </c>
      <c r="DF165" s="845" t="s">
        <v>798</v>
      </c>
      <c r="DG165" s="845" t="s">
        <v>798</v>
      </c>
      <c r="DH165" s="845" t="s">
        <v>798</v>
      </c>
      <c r="DI165" s="845" t="s">
        <v>798</v>
      </c>
      <c r="DJ165" s="845" t="s">
        <v>798</v>
      </c>
      <c r="DK165" s="845" t="s">
        <v>798</v>
      </c>
      <c r="DL165" s="845" t="s">
        <v>798</v>
      </c>
      <c r="DM165" s="845" t="s">
        <v>798</v>
      </c>
      <c r="DN165" s="845" t="s">
        <v>798</v>
      </c>
      <c r="DO165" s="845" t="s">
        <v>798</v>
      </c>
      <c r="DP165" s="845" t="s">
        <v>798</v>
      </c>
      <c r="DQ165" s="845" t="s">
        <v>798</v>
      </c>
      <c r="DR165" s="845" t="s">
        <v>798</v>
      </c>
      <c r="DS165" s="845" t="s">
        <v>798</v>
      </c>
      <c r="DT165" s="845" t="s">
        <v>798</v>
      </c>
      <c r="DU165" s="845" t="s">
        <v>798</v>
      </c>
      <c r="DV165" s="845" t="s">
        <v>798</v>
      </c>
      <c r="DW165" s="845" t="s">
        <v>798</v>
      </c>
      <c r="DX165" s="845" t="s">
        <v>798</v>
      </c>
      <c r="DY165" s="845" t="s">
        <v>798</v>
      </c>
      <c r="DZ165" s="845" t="s">
        <v>798</v>
      </c>
      <c r="EA165" s="845" t="s">
        <v>798</v>
      </c>
      <c r="EB165" s="845" t="s">
        <v>798</v>
      </c>
      <c r="EC165" s="845" t="s">
        <v>798</v>
      </c>
      <c r="ED165" s="845" t="s">
        <v>798</v>
      </c>
      <c r="EE165" s="845" t="s">
        <v>798</v>
      </c>
      <c r="EF165" s="845" t="s">
        <v>798</v>
      </c>
    </row>
    <row r="166" spans="1:136" x14ac:dyDescent="0.2">
      <c r="A166" s="845">
        <v>162</v>
      </c>
      <c r="B166" s="845">
        <v>6</v>
      </c>
      <c r="C166" s="845" t="s">
        <v>798</v>
      </c>
      <c r="D166" s="845" t="s">
        <v>798</v>
      </c>
      <c r="E166" s="845" t="s">
        <v>798</v>
      </c>
      <c r="F166" s="845" t="s">
        <v>798</v>
      </c>
      <c r="G166" s="845" t="s">
        <v>798</v>
      </c>
      <c r="H166" s="845" t="s">
        <v>798</v>
      </c>
      <c r="I166" s="845" t="s">
        <v>798</v>
      </c>
      <c r="J166" s="845" t="s">
        <v>798</v>
      </c>
      <c r="K166" s="845" t="s">
        <v>798</v>
      </c>
      <c r="L166" s="845" t="s">
        <v>798</v>
      </c>
      <c r="M166" s="845" t="s">
        <v>798</v>
      </c>
      <c r="N166" s="845" t="s">
        <v>798</v>
      </c>
      <c r="O166" s="845" t="s">
        <v>798</v>
      </c>
      <c r="P166" s="845" t="s">
        <v>798</v>
      </c>
      <c r="Q166" s="845" t="s">
        <v>798</v>
      </c>
      <c r="R166" s="845" t="s">
        <v>798</v>
      </c>
      <c r="S166" s="845" t="s">
        <v>798</v>
      </c>
      <c r="T166" s="845" t="s">
        <v>798</v>
      </c>
      <c r="U166" s="845" t="s">
        <v>798</v>
      </c>
      <c r="V166" s="845" t="s">
        <v>798</v>
      </c>
      <c r="W166" s="845" t="s">
        <v>798</v>
      </c>
      <c r="X166" s="845" t="s">
        <v>798</v>
      </c>
      <c r="Y166" s="845" t="s">
        <v>798</v>
      </c>
      <c r="Z166" s="845" t="s">
        <v>798</v>
      </c>
      <c r="AA166" s="845" t="s">
        <v>798</v>
      </c>
      <c r="AB166" s="845" t="s">
        <v>798</v>
      </c>
      <c r="AC166" s="845" t="s">
        <v>798</v>
      </c>
      <c r="AD166" s="845" t="s">
        <v>798</v>
      </c>
      <c r="AE166" s="845" t="s">
        <v>798</v>
      </c>
      <c r="AF166" s="845" t="s">
        <v>798</v>
      </c>
      <c r="AG166" s="845" t="s">
        <v>798</v>
      </c>
      <c r="AH166" s="845" t="s">
        <v>798</v>
      </c>
      <c r="AI166" s="845" t="s">
        <v>798</v>
      </c>
      <c r="AJ166" s="845" t="s">
        <v>798</v>
      </c>
      <c r="AK166" s="845" t="s">
        <v>798</v>
      </c>
      <c r="AL166" s="845" t="s">
        <v>798</v>
      </c>
      <c r="AM166" s="845" t="s">
        <v>798</v>
      </c>
      <c r="AN166" s="845" t="s">
        <v>798</v>
      </c>
      <c r="AO166" s="845" t="s">
        <v>798</v>
      </c>
      <c r="AP166" s="845" t="s">
        <v>798</v>
      </c>
      <c r="AQ166" s="845" t="s">
        <v>798</v>
      </c>
      <c r="AR166" s="845" t="s">
        <v>798</v>
      </c>
      <c r="AS166" s="845" t="s">
        <v>798</v>
      </c>
      <c r="AT166" s="845" t="s">
        <v>798</v>
      </c>
      <c r="AU166" s="845" t="s">
        <v>798</v>
      </c>
      <c r="AV166" s="845" t="s">
        <v>798</v>
      </c>
      <c r="AW166" s="845" t="s">
        <v>798</v>
      </c>
      <c r="AX166" s="845" t="s">
        <v>798</v>
      </c>
      <c r="AY166" s="845" t="s">
        <v>798</v>
      </c>
      <c r="AZ166" s="845" t="s">
        <v>798</v>
      </c>
      <c r="BA166" s="845" t="s">
        <v>798</v>
      </c>
      <c r="BB166" s="845" t="s">
        <v>798</v>
      </c>
      <c r="BC166" s="845" t="s">
        <v>798</v>
      </c>
      <c r="BD166" s="845" t="s">
        <v>798</v>
      </c>
      <c r="BE166" s="845" t="s">
        <v>798</v>
      </c>
      <c r="BF166" s="845" t="s">
        <v>798</v>
      </c>
      <c r="BG166" s="845" t="s">
        <v>798</v>
      </c>
      <c r="BH166" s="845" t="s">
        <v>798</v>
      </c>
      <c r="BI166" s="845" t="s">
        <v>798</v>
      </c>
      <c r="BJ166" s="845" t="s">
        <v>798</v>
      </c>
      <c r="BK166" s="845" t="s">
        <v>798</v>
      </c>
      <c r="BL166" s="845" t="s">
        <v>798</v>
      </c>
      <c r="BM166" s="845" t="s">
        <v>798</v>
      </c>
      <c r="BN166" s="845" t="s">
        <v>798</v>
      </c>
      <c r="BO166" s="845" t="s">
        <v>798</v>
      </c>
      <c r="BP166" s="845" t="s">
        <v>798</v>
      </c>
      <c r="BQ166" s="845" t="s">
        <v>798</v>
      </c>
      <c r="BR166" s="845" t="s">
        <v>798</v>
      </c>
      <c r="BS166" s="845" t="s">
        <v>798</v>
      </c>
      <c r="BT166" s="845" t="s">
        <v>798</v>
      </c>
      <c r="BU166" s="845" t="s">
        <v>798</v>
      </c>
      <c r="BV166" s="845" t="s">
        <v>798</v>
      </c>
      <c r="BW166" s="845" t="s">
        <v>798</v>
      </c>
      <c r="BX166" s="845" t="s">
        <v>798</v>
      </c>
      <c r="BY166" s="845" t="s">
        <v>798</v>
      </c>
      <c r="BZ166" s="845" t="s">
        <v>798</v>
      </c>
      <c r="CA166" s="845" t="s">
        <v>798</v>
      </c>
      <c r="CB166" s="845" t="s">
        <v>798</v>
      </c>
      <c r="CC166" s="845" t="s">
        <v>798</v>
      </c>
      <c r="CD166" s="845" t="s">
        <v>798</v>
      </c>
      <c r="CE166" s="845" t="s">
        <v>798</v>
      </c>
      <c r="CF166" s="845" t="s">
        <v>798</v>
      </c>
      <c r="CG166" s="845" t="s">
        <v>798</v>
      </c>
      <c r="CH166" s="845" t="s">
        <v>798</v>
      </c>
      <c r="CI166" s="845" t="s">
        <v>798</v>
      </c>
      <c r="CJ166" s="845" t="s">
        <v>798</v>
      </c>
      <c r="CK166" s="845" t="s">
        <v>798</v>
      </c>
      <c r="CL166" s="845" t="s">
        <v>798</v>
      </c>
      <c r="CM166" s="845" t="s">
        <v>798</v>
      </c>
      <c r="CN166" s="845" t="s">
        <v>798</v>
      </c>
      <c r="CO166" s="845" t="s">
        <v>798</v>
      </c>
      <c r="CP166" s="845" t="s">
        <v>798</v>
      </c>
      <c r="CQ166" s="845" t="s">
        <v>798</v>
      </c>
      <c r="CR166" s="845" t="s">
        <v>798</v>
      </c>
      <c r="CS166" s="845" t="s">
        <v>798</v>
      </c>
      <c r="CT166" s="845" t="s">
        <v>798</v>
      </c>
      <c r="CU166" s="845" t="s">
        <v>798</v>
      </c>
      <c r="CV166" s="845" t="s">
        <v>798</v>
      </c>
      <c r="CW166" s="845" t="s">
        <v>798</v>
      </c>
      <c r="CX166" s="845" t="s">
        <v>798</v>
      </c>
      <c r="CY166" s="845" t="s">
        <v>798</v>
      </c>
      <c r="CZ166" s="845" t="s">
        <v>798</v>
      </c>
      <c r="DA166" s="845" t="s">
        <v>798</v>
      </c>
      <c r="DB166" s="845" t="s">
        <v>798</v>
      </c>
      <c r="DC166" s="845" t="s">
        <v>798</v>
      </c>
      <c r="DD166" s="845" t="s">
        <v>798</v>
      </c>
      <c r="DE166" s="845" t="s">
        <v>798</v>
      </c>
      <c r="DF166" s="845" t="s">
        <v>798</v>
      </c>
      <c r="DG166" s="845" t="s">
        <v>798</v>
      </c>
      <c r="DH166" s="845" t="s">
        <v>798</v>
      </c>
      <c r="DI166" s="845" t="s">
        <v>798</v>
      </c>
      <c r="DJ166" s="845" t="s">
        <v>798</v>
      </c>
      <c r="DK166" s="845" t="s">
        <v>798</v>
      </c>
      <c r="DL166" s="845" t="s">
        <v>798</v>
      </c>
      <c r="DM166" s="845" t="s">
        <v>798</v>
      </c>
      <c r="DN166" s="845" t="s">
        <v>798</v>
      </c>
      <c r="DO166" s="845" t="s">
        <v>798</v>
      </c>
      <c r="DP166" s="845" t="s">
        <v>798</v>
      </c>
      <c r="DQ166" s="845" t="s">
        <v>798</v>
      </c>
      <c r="DR166" s="845" t="s">
        <v>798</v>
      </c>
      <c r="DS166" s="845" t="s">
        <v>798</v>
      </c>
      <c r="DT166" s="845" t="s">
        <v>798</v>
      </c>
      <c r="DU166" s="845" t="s">
        <v>798</v>
      </c>
      <c r="DV166" s="845" t="s">
        <v>798</v>
      </c>
      <c r="DW166" s="845" t="s">
        <v>798</v>
      </c>
      <c r="DX166" s="845" t="s">
        <v>798</v>
      </c>
      <c r="DY166" s="845" t="s">
        <v>798</v>
      </c>
      <c r="DZ166" s="845" t="s">
        <v>798</v>
      </c>
      <c r="EA166" s="845" t="s">
        <v>798</v>
      </c>
      <c r="EB166" s="845" t="s">
        <v>798</v>
      </c>
      <c r="EC166" s="845" t="s">
        <v>798</v>
      </c>
      <c r="ED166" s="845" t="s">
        <v>798</v>
      </c>
      <c r="EE166" s="845" t="s">
        <v>798</v>
      </c>
      <c r="EF166" s="845" t="s">
        <v>798</v>
      </c>
    </row>
    <row r="167" spans="1:136" x14ac:dyDescent="0.2">
      <c r="A167" s="845">
        <v>163</v>
      </c>
      <c r="B167" s="845">
        <v>7</v>
      </c>
      <c r="C167" s="845" t="s">
        <v>798</v>
      </c>
      <c r="D167" s="845" t="s">
        <v>798</v>
      </c>
      <c r="E167" s="845" t="s">
        <v>798</v>
      </c>
      <c r="F167" s="845" t="s">
        <v>798</v>
      </c>
      <c r="G167" s="845" t="s">
        <v>798</v>
      </c>
      <c r="H167" s="845" t="s">
        <v>798</v>
      </c>
      <c r="I167" s="845" t="s">
        <v>798</v>
      </c>
      <c r="J167" s="845" t="s">
        <v>798</v>
      </c>
      <c r="K167" s="845" t="s">
        <v>798</v>
      </c>
      <c r="L167" s="845" t="s">
        <v>798</v>
      </c>
      <c r="M167" s="845" t="s">
        <v>798</v>
      </c>
      <c r="N167" s="845" t="s">
        <v>798</v>
      </c>
      <c r="O167" s="845" t="s">
        <v>798</v>
      </c>
      <c r="P167" s="845" t="s">
        <v>798</v>
      </c>
      <c r="Q167" s="845" t="s">
        <v>798</v>
      </c>
      <c r="R167" s="845" t="s">
        <v>798</v>
      </c>
      <c r="S167" s="845" t="s">
        <v>798</v>
      </c>
      <c r="T167" s="845" t="s">
        <v>798</v>
      </c>
      <c r="U167" s="845" t="s">
        <v>798</v>
      </c>
      <c r="V167" s="845" t="s">
        <v>798</v>
      </c>
      <c r="W167" s="845" t="s">
        <v>798</v>
      </c>
      <c r="X167" s="845" t="s">
        <v>798</v>
      </c>
      <c r="Y167" s="845" t="s">
        <v>798</v>
      </c>
      <c r="Z167" s="845" t="s">
        <v>798</v>
      </c>
      <c r="AA167" s="845" t="s">
        <v>798</v>
      </c>
      <c r="AB167" s="845" t="s">
        <v>798</v>
      </c>
      <c r="AC167" s="845" t="s">
        <v>798</v>
      </c>
      <c r="AD167" s="845" t="s">
        <v>798</v>
      </c>
      <c r="AE167" s="845" t="s">
        <v>798</v>
      </c>
      <c r="AF167" s="845" t="s">
        <v>798</v>
      </c>
      <c r="AG167" s="845" t="s">
        <v>798</v>
      </c>
      <c r="AH167" s="845" t="s">
        <v>798</v>
      </c>
      <c r="AI167" s="845" t="s">
        <v>798</v>
      </c>
      <c r="AJ167" s="845" t="s">
        <v>798</v>
      </c>
      <c r="AK167" s="845" t="s">
        <v>798</v>
      </c>
      <c r="AL167" s="845" t="s">
        <v>798</v>
      </c>
      <c r="AM167" s="845" t="s">
        <v>798</v>
      </c>
      <c r="AN167" s="845" t="s">
        <v>798</v>
      </c>
      <c r="AO167" s="845" t="s">
        <v>798</v>
      </c>
      <c r="AP167" s="845" t="s">
        <v>798</v>
      </c>
      <c r="AQ167" s="845" t="s">
        <v>798</v>
      </c>
      <c r="AR167" s="845" t="s">
        <v>798</v>
      </c>
      <c r="AS167" s="845" t="s">
        <v>798</v>
      </c>
      <c r="AT167" s="845" t="s">
        <v>798</v>
      </c>
      <c r="AU167" s="845" t="s">
        <v>798</v>
      </c>
      <c r="AV167" s="845" t="s">
        <v>798</v>
      </c>
      <c r="AW167" s="845" t="s">
        <v>798</v>
      </c>
      <c r="AX167" s="845" t="s">
        <v>798</v>
      </c>
      <c r="AY167" s="845" t="s">
        <v>798</v>
      </c>
      <c r="AZ167" s="845" t="s">
        <v>798</v>
      </c>
      <c r="BA167" s="845" t="s">
        <v>798</v>
      </c>
      <c r="BB167" s="845" t="s">
        <v>798</v>
      </c>
      <c r="BC167" s="845" t="s">
        <v>798</v>
      </c>
      <c r="BD167" s="845" t="s">
        <v>798</v>
      </c>
      <c r="BE167" s="845" t="s">
        <v>798</v>
      </c>
      <c r="BF167" s="845" t="s">
        <v>798</v>
      </c>
      <c r="BG167" s="845" t="s">
        <v>798</v>
      </c>
      <c r="BH167" s="845" t="s">
        <v>798</v>
      </c>
      <c r="BI167" s="845" t="s">
        <v>798</v>
      </c>
      <c r="BJ167" s="845" t="s">
        <v>798</v>
      </c>
      <c r="BK167" s="845" t="s">
        <v>798</v>
      </c>
      <c r="BL167" s="845" t="s">
        <v>798</v>
      </c>
      <c r="BM167" s="845" t="s">
        <v>798</v>
      </c>
      <c r="BN167" s="845" t="s">
        <v>798</v>
      </c>
      <c r="BO167" s="845" t="s">
        <v>798</v>
      </c>
      <c r="BP167" s="845" t="s">
        <v>798</v>
      </c>
      <c r="BQ167" s="845" t="s">
        <v>798</v>
      </c>
      <c r="BR167" s="845" t="s">
        <v>798</v>
      </c>
      <c r="BS167" s="845" t="s">
        <v>798</v>
      </c>
      <c r="BT167" s="845" t="s">
        <v>798</v>
      </c>
      <c r="BU167" s="845" t="s">
        <v>798</v>
      </c>
      <c r="BV167" s="845" t="s">
        <v>798</v>
      </c>
      <c r="BW167" s="845" t="s">
        <v>798</v>
      </c>
      <c r="BX167" s="845" t="s">
        <v>798</v>
      </c>
      <c r="BY167" s="845" t="s">
        <v>798</v>
      </c>
      <c r="BZ167" s="845" t="s">
        <v>798</v>
      </c>
      <c r="CA167" s="845" t="s">
        <v>798</v>
      </c>
      <c r="CB167" s="845" t="s">
        <v>798</v>
      </c>
      <c r="CC167" s="845" t="s">
        <v>798</v>
      </c>
      <c r="CD167" s="845" t="s">
        <v>798</v>
      </c>
      <c r="CE167" s="845" t="s">
        <v>798</v>
      </c>
      <c r="CF167" s="845" t="s">
        <v>798</v>
      </c>
      <c r="CG167" s="845" t="s">
        <v>798</v>
      </c>
      <c r="CH167" s="845" t="s">
        <v>798</v>
      </c>
      <c r="CI167" s="845" t="s">
        <v>798</v>
      </c>
      <c r="CJ167" s="845" t="s">
        <v>798</v>
      </c>
      <c r="CK167" s="845" t="s">
        <v>798</v>
      </c>
      <c r="CL167" s="845" t="s">
        <v>798</v>
      </c>
      <c r="CM167" s="845" t="s">
        <v>798</v>
      </c>
      <c r="CN167" s="845" t="s">
        <v>798</v>
      </c>
      <c r="CO167" s="845" t="s">
        <v>798</v>
      </c>
      <c r="CP167" s="845" t="s">
        <v>798</v>
      </c>
      <c r="CQ167" s="845" t="s">
        <v>798</v>
      </c>
      <c r="CR167" s="845" t="s">
        <v>798</v>
      </c>
      <c r="CS167" s="845" t="s">
        <v>798</v>
      </c>
      <c r="CT167" s="845" t="s">
        <v>798</v>
      </c>
      <c r="CU167" s="845" t="s">
        <v>798</v>
      </c>
      <c r="CV167" s="845" t="s">
        <v>798</v>
      </c>
      <c r="CW167" s="845" t="s">
        <v>798</v>
      </c>
      <c r="CX167" s="845" t="s">
        <v>798</v>
      </c>
      <c r="CY167" s="845" t="s">
        <v>798</v>
      </c>
      <c r="CZ167" s="845" t="s">
        <v>798</v>
      </c>
      <c r="DA167" s="845" t="s">
        <v>798</v>
      </c>
      <c r="DB167" s="845" t="s">
        <v>798</v>
      </c>
      <c r="DC167" s="845" t="s">
        <v>798</v>
      </c>
      <c r="DD167" s="845" t="s">
        <v>798</v>
      </c>
      <c r="DE167" s="845" t="s">
        <v>798</v>
      </c>
      <c r="DF167" s="845" t="s">
        <v>798</v>
      </c>
      <c r="DG167" s="845" t="s">
        <v>798</v>
      </c>
      <c r="DH167" s="845" t="s">
        <v>798</v>
      </c>
      <c r="DI167" s="845" t="s">
        <v>798</v>
      </c>
      <c r="DJ167" s="845" t="s">
        <v>798</v>
      </c>
      <c r="DK167" s="845" t="s">
        <v>798</v>
      </c>
      <c r="DL167" s="845" t="s">
        <v>798</v>
      </c>
      <c r="DM167" s="845" t="s">
        <v>798</v>
      </c>
      <c r="DN167" s="845" t="s">
        <v>798</v>
      </c>
      <c r="DO167" s="845" t="s">
        <v>798</v>
      </c>
      <c r="DP167" s="845" t="s">
        <v>798</v>
      </c>
      <c r="DQ167" s="845" t="s">
        <v>798</v>
      </c>
      <c r="DR167" s="845" t="s">
        <v>798</v>
      </c>
      <c r="DS167" s="845" t="s">
        <v>798</v>
      </c>
      <c r="DT167" s="845" t="s">
        <v>798</v>
      </c>
      <c r="DU167" s="845" t="s">
        <v>798</v>
      </c>
      <c r="DV167" s="845" t="s">
        <v>798</v>
      </c>
      <c r="DW167" s="845" t="s">
        <v>798</v>
      </c>
      <c r="DX167" s="845" t="s">
        <v>798</v>
      </c>
      <c r="DY167" s="845" t="s">
        <v>798</v>
      </c>
      <c r="DZ167" s="845" t="s">
        <v>798</v>
      </c>
      <c r="EA167" s="845" t="s">
        <v>798</v>
      </c>
      <c r="EB167" s="845" t="s">
        <v>798</v>
      </c>
      <c r="EC167" s="845" t="s">
        <v>798</v>
      </c>
      <c r="ED167" s="845" t="s">
        <v>798</v>
      </c>
      <c r="EE167" s="845" t="s">
        <v>798</v>
      </c>
      <c r="EF167" s="845" t="s">
        <v>798</v>
      </c>
    </row>
    <row r="168" spans="1:136" x14ac:dyDescent="0.2">
      <c r="A168" s="845">
        <v>164</v>
      </c>
      <c r="B168" s="845">
        <v>8</v>
      </c>
      <c r="C168" s="845" t="s">
        <v>798</v>
      </c>
      <c r="D168" s="845" t="s">
        <v>798</v>
      </c>
      <c r="E168" s="845" t="s">
        <v>798</v>
      </c>
      <c r="F168" s="845" t="s">
        <v>798</v>
      </c>
      <c r="G168" s="845" t="s">
        <v>798</v>
      </c>
      <c r="H168" s="845" t="s">
        <v>798</v>
      </c>
      <c r="I168" s="845" t="s">
        <v>798</v>
      </c>
      <c r="J168" s="845" t="s">
        <v>798</v>
      </c>
      <c r="K168" s="845" t="s">
        <v>798</v>
      </c>
      <c r="L168" s="845" t="s">
        <v>798</v>
      </c>
      <c r="M168" s="845" t="s">
        <v>798</v>
      </c>
      <c r="N168" s="845" t="s">
        <v>798</v>
      </c>
      <c r="O168" s="845" t="s">
        <v>798</v>
      </c>
      <c r="P168" s="845" t="s">
        <v>798</v>
      </c>
      <c r="Q168" s="845" t="s">
        <v>798</v>
      </c>
      <c r="R168" s="845" t="s">
        <v>798</v>
      </c>
      <c r="S168" s="845" t="s">
        <v>798</v>
      </c>
      <c r="T168" s="845" t="s">
        <v>798</v>
      </c>
      <c r="U168" s="845" t="s">
        <v>798</v>
      </c>
      <c r="V168" s="845" t="s">
        <v>798</v>
      </c>
      <c r="W168" s="845" t="s">
        <v>798</v>
      </c>
      <c r="X168" s="845" t="s">
        <v>798</v>
      </c>
      <c r="Y168" s="845" t="s">
        <v>798</v>
      </c>
      <c r="Z168" s="845" t="s">
        <v>798</v>
      </c>
      <c r="AA168" s="845" t="s">
        <v>798</v>
      </c>
      <c r="AB168" s="845" t="s">
        <v>798</v>
      </c>
      <c r="AC168" s="845" t="s">
        <v>798</v>
      </c>
      <c r="AD168" s="845" t="s">
        <v>798</v>
      </c>
      <c r="AE168" s="845" t="s">
        <v>798</v>
      </c>
      <c r="AF168" s="845" t="s">
        <v>798</v>
      </c>
      <c r="AG168" s="845" t="s">
        <v>798</v>
      </c>
      <c r="AH168" s="845" t="s">
        <v>798</v>
      </c>
      <c r="AI168" s="845" t="s">
        <v>798</v>
      </c>
      <c r="AJ168" s="845" t="s">
        <v>798</v>
      </c>
      <c r="AK168" s="845" t="s">
        <v>798</v>
      </c>
      <c r="AL168" s="845" t="s">
        <v>798</v>
      </c>
      <c r="AM168" s="845" t="s">
        <v>798</v>
      </c>
      <c r="AN168" s="845" t="s">
        <v>798</v>
      </c>
      <c r="AO168" s="845" t="s">
        <v>798</v>
      </c>
      <c r="AP168" s="845" t="s">
        <v>798</v>
      </c>
      <c r="AQ168" s="845" t="s">
        <v>798</v>
      </c>
      <c r="AR168" s="845" t="s">
        <v>798</v>
      </c>
      <c r="AS168" s="845" t="s">
        <v>798</v>
      </c>
      <c r="AT168" s="845" t="s">
        <v>798</v>
      </c>
      <c r="AU168" s="845" t="s">
        <v>798</v>
      </c>
      <c r="AV168" s="845" t="s">
        <v>798</v>
      </c>
      <c r="AW168" s="845" t="s">
        <v>798</v>
      </c>
      <c r="AX168" s="845" t="s">
        <v>798</v>
      </c>
      <c r="AY168" s="845" t="s">
        <v>798</v>
      </c>
      <c r="AZ168" s="845" t="s">
        <v>798</v>
      </c>
      <c r="BA168" s="845" t="s">
        <v>798</v>
      </c>
      <c r="BB168" s="845" t="s">
        <v>798</v>
      </c>
      <c r="BC168" s="845" t="s">
        <v>798</v>
      </c>
      <c r="BD168" s="845" t="s">
        <v>798</v>
      </c>
      <c r="BE168" s="845" t="s">
        <v>798</v>
      </c>
      <c r="BF168" s="845" t="s">
        <v>798</v>
      </c>
      <c r="BG168" s="845" t="s">
        <v>798</v>
      </c>
      <c r="BH168" s="845" t="s">
        <v>798</v>
      </c>
      <c r="BI168" s="845" t="s">
        <v>798</v>
      </c>
      <c r="BJ168" s="845" t="s">
        <v>798</v>
      </c>
      <c r="BK168" s="845" t="s">
        <v>798</v>
      </c>
      <c r="BL168" s="845" t="s">
        <v>798</v>
      </c>
      <c r="BM168" s="845" t="s">
        <v>798</v>
      </c>
      <c r="BN168" s="845" t="s">
        <v>798</v>
      </c>
      <c r="BO168" s="845" t="s">
        <v>798</v>
      </c>
      <c r="BP168" s="845" t="s">
        <v>798</v>
      </c>
      <c r="BQ168" s="845" t="s">
        <v>798</v>
      </c>
      <c r="BR168" s="845" t="s">
        <v>798</v>
      </c>
      <c r="BS168" s="845" t="s">
        <v>798</v>
      </c>
      <c r="BT168" s="845" t="s">
        <v>798</v>
      </c>
      <c r="BU168" s="845" t="s">
        <v>798</v>
      </c>
      <c r="BV168" s="845" t="s">
        <v>798</v>
      </c>
      <c r="BW168" s="845" t="s">
        <v>798</v>
      </c>
      <c r="BX168" s="845" t="s">
        <v>798</v>
      </c>
      <c r="BY168" s="845" t="s">
        <v>798</v>
      </c>
      <c r="BZ168" s="845" t="s">
        <v>798</v>
      </c>
      <c r="CA168" s="845" t="s">
        <v>798</v>
      </c>
      <c r="CB168" s="845" t="s">
        <v>798</v>
      </c>
      <c r="CC168" s="845" t="s">
        <v>798</v>
      </c>
      <c r="CD168" s="845" t="s">
        <v>798</v>
      </c>
      <c r="CE168" s="845" t="s">
        <v>798</v>
      </c>
      <c r="CF168" s="845" t="s">
        <v>798</v>
      </c>
      <c r="CG168" s="845" t="s">
        <v>798</v>
      </c>
      <c r="CH168" s="845" t="s">
        <v>798</v>
      </c>
      <c r="CI168" s="845" t="s">
        <v>798</v>
      </c>
      <c r="CJ168" s="845" t="s">
        <v>798</v>
      </c>
      <c r="CK168" s="845" t="s">
        <v>798</v>
      </c>
      <c r="CL168" s="845" t="s">
        <v>798</v>
      </c>
      <c r="CM168" s="845" t="s">
        <v>798</v>
      </c>
      <c r="CN168" s="845" t="s">
        <v>798</v>
      </c>
      <c r="CO168" s="845" t="s">
        <v>798</v>
      </c>
      <c r="CP168" s="845" t="s">
        <v>798</v>
      </c>
      <c r="CQ168" s="845" t="s">
        <v>798</v>
      </c>
      <c r="CR168" s="845" t="s">
        <v>798</v>
      </c>
      <c r="CS168" s="845" t="s">
        <v>798</v>
      </c>
      <c r="CT168" s="845" t="s">
        <v>798</v>
      </c>
      <c r="CU168" s="845" t="s">
        <v>798</v>
      </c>
      <c r="CV168" s="845" t="s">
        <v>798</v>
      </c>
      <c r="CW168" s="845" t="s">
        <v>798</v>
      </c>
      <c r="CX168" s="845" t="s">
        <v>798</v>
      </c>
      <c r="CY168" s="845" t="s">
        <v>798</v>
      </c>
      <c r="CZ168" s="845" t="s">
        <v>798</v>
      </c>
      <c r="DA168" s="845" t="s">
        <v>798</v>
      </c>
      <c r="DB168" s="845" t="s">
        <v>798</v>
      </c>
      <c r="DC168" s="845" t="s">
        <v>798</v>
      </c>
      <c r="DD168" s="845" t="s">
        <v>798</v>
      </c>
      <c r="DE168" s="845" t="s">
        <v>798</v>
      </c>
      <c r="DF168" s="845" t="s">
        <v>798</v>
      </c>
      <c r="DG168" s="845" t="s">
        <v>798</v>
      </c>
      <c r="DH168" s="845" t="s">
        <v>798</v>
      </c>
      <c r="DI168" s="845" t="s">
        <v>798</v>
      </c>
      <c r="DJ168" s="845" t="s">
        <v>798</v>
      </c>
      <c r="DK168" s="845" t="s">
        <v>798</v>
      </c>
      <c r="DL168" s="845" t="s">
        <v>798</v>
      </c>
      <c r="DM168" s="845" t="s">
        <v>798</v>
      </c>
      <c r="DN168" s="845" t="s">
        <v>798</v>
      </c>
      <c r="DO168" s="845" t="s">
        <v>798</v>
      </c>
      <c r="DP168" s="845" t="s">
        <v>798</v>
      </c>
      <c r="DQ168" s="845" t="s">
        <v>798</v>
      </c>
      <c r="DR168" s="845" t="s">
        <v>798</v>
      </c>
      <c r="DS168" s="845" t="s">
        <v>798</v>
      </c>
      <c r="DT168" s="845" t="s">
        <v>798</v>
      </c>
      <c r="DU168" s="845" t="s">
        <v>798</v>
      </c>
      <c r="DV168" s="845" t="s">
        <v>798</v>
      </c>
      <c r="DW168" s="845" t="s">
        <v>798</v>
      </c>
      <c r="DX168" s="845" t="s">
        <v>798</v>
      </c>
      <c r="DY168" s="845" t="s">
        <v>798</v>
      </c>
      <c r="DZ168" s="845" t="s">
        <v>798</v>
      </c>
      <c r="EA168" s="845" t="s">
        <v>798</v>
      </c>
      <c r="EB168" s="845" t="s">
        <v>798</v>
      </c>
      <c r="EC168" s="845" t="s">
        <v>798</v>
      </c>
      <c r="ED168" s="845" t="s">
        <v>798</v>
      </c>
      <c r="EE168" s="845" t="s">
        <v>798</v>
      </c>
      <c r="EF168" s="845" t="s">
        <v>798</v>
      </c>
    </row>
    <row r="169" spans="1:136" x14ac:dyDescent="0.2">
      <c r="A169" s="845">
        <v>165</v>
      </c>
      <c r="B169" s="845">
        <v>9</v>
      </c>
      <c r="C169" s="845" t="s">
        <v>798</v>
      </c>
      <c r="D169" s="845" t="s">
        <v>798</v>
      </c>
      <c r="E169" s="845" t="s">
        <v>798</v>
      </c>
      <c r="F169" s="845" t="s">
        <v>798</v>
      </c>
      <c r="G169" s="845" t="s">
        <v>798</v>
      </c>
      <c r="H169" s="845" t="s">
        <v>798</v>
      </c>
      <c r="I169" s="845" t="s">
        <v>798</v>
      </c>
      <c r="J169" s="845" t="s">
        <v>798</v>
      </c>
      <c r="K169" s="845" t="s">
        <v>798</v>
      </c>
      <c r="L169" s="845" t="s">
        <v>798</v>
      </c>
      <c r="M169" s="845" t="s">
        <v>798</v>
      </c>
      <c r="N169" s="845" t="s">
        <v>798</v>
      </c>
      <c r="O169" s="845" t="s">
        <v>798</v>
      </c>
      <c r="P169" s="845" t="s">
        <v>798</v>
      </c>
      <c r="Q169" s="845" t="s">
        <v>798</v>
      </c>
      <c r="R169" s="845" t="s">
        <v>798</v>
      </c>
      <c r="S169" s="845" t="s">
        <v>798</v>
      </c>
      <c r="T169" s="845" t="s">
        <v>798</v>
      </c>
      <c r="U169" s="845" t="s">
        <v>798</v>
      </c>
      <c r="V169" s="845" t="s">
        <v>798</v>
      </c>
      <c r="W169" s="845" t="s">
        <v>798</v>
      </c>
      <c r="X169" s="845" t="s">
        <v>798</v>
      </c>
      <c r="Y169" s="845" t="s">
        <v>798</v>
      </c>
      <c r="Z169" s="845" t="s">
        <v>798</v>
      </c>
      <c r="AA169" s="845" t="s">
        <v>798</v>
      </c>
      <c r="AB169" s="845" t="s">
        <v>798</v>
      </c>
      <c r="AC169" s="845" t="s">
        <v>798</v>
      </c>
      <c r="AD169" s="845" t="s">
        <v>798</v>
      </c>
      <c r="AE169" s="845" t="s">
        <v>798</v>
      </c>
      <c r="AF169" s="845" t="s">
        <v>798</v>
      </c>
      <c r="AG169" s="845" t="s">
        <v>798</v>
      </c>
      <c r="AH169" s="845" t="s">
        <v>798</v>
      </c>
      <c r="AI169" s="845" t="s">
        <v>798</v>
      </c>
      <c r="AJ169" s="845" t="s">
        <v>798</v>
      </c>
      <c r="AK169" s="845" t="s">
        <v>798</v>
      </c>
      <c r="AL169" s="845" t="s">
        <v>798</v>
      </c>
      <c r="AM169" s="845" t="s">
        <v>798</v>
      </c>
      <c r="AN169" s="845" t="s">
        <v>798</v>
      </c>
      <c r="AO169" s="845" t="s">
        <v>798</v>
      </c>
      <c r="AP169" s="845" t="s">
        <v>798</v>
      </c>
      <c r="AQ169" s="845" t="s">
        <v>798</v>
      </c>
      <c r="AR169" s="845" t="s">
        <v>798</v>
      </c>
      <c r="AS169" s="845" t="s">
        <v>798</v>
      </c>
      <c r="AT169" s="845" t="s">
        <v>798</v>
      </c>
      <c r="AU169" s="845" t="s">
        <v>798</v>
      </c>
      <c r="AV169" s="845" t="s">
        <v>798</v>
      </c>
      <c r="AW169" s="845" t="s">
        <v>798</v>
      </c>
      <c r="AX169" s="845" t="s">
        <v>798</v>
      </c>
      <c r="AY169" s="845" t="s">
        <v>798</v>
      </c>
      <c r="AZ169" s="845" t="s">
        <v>798</v>
      </c>
      <c r="BA169" s="845" t="s">
        <v>798</v>
      </c>
      <c r="BB169" s="845" t="s">
        <v>798</v>
      </c>
      <c r="BC169" s="845" t="s">
        <v>798</v>
      </c>
      <c r="BD169" s="845" t="s">
        <v>798</v>
      </c>
      <c r="BE169" s="845" t="s">
        <v>798</v>
      </c>
      <c r="BF169" s="845" t="s">
        <v>798</v>
      </c>
      <c r="BG169" s="845" t="s">
        <v>798</v>
      </c>
      <c r="BH169" s="845" t="s">
        <v>798</v>
      </c>
      <c r="BI169" s="845" t="s">
        <v>798</v>
      </c>
      <c r="BJ169" s="845" t="s">
        <v>798</v>
      </c>
      <c r="BK169" s="845" t="s">
        <v>798</v>
      </c>
      <c r="BL169" s="845" t="s">
        <v>798</v>
      </c>
      <c r="BM169" s="845" t="s">
        <v>798</v>
      </c>
      <c r="BN169" s="845" t="s">
        <v>798</v>
      </c>
      <c r="BO169" s="845" t="s">
        <v>798</v>
      </c>
      <c r="BP169" s="845" t="s">
        <v>798</v>
      </c>
      <c r="BQ169" s="845" t="s">
        <v>798</v>
      </c>
      <c r="BR169" s="845" t="s">
        <v>798</v>
      </c>
      <c r="BS169" s="845" t="s">
        <v>798</v>
      </c>
      <c r="BT169" s="845" t="s">
        <v>798</v>
      </c>
      <c r="BU169" s="845" t="s">
        <v>798</v>
      </c>
      <c r="BV169" s="845" t="s">
        <v>798</v>
      </c>
      <c r="BW169" s="845" t="s">
        <v>798</v>
      </c>
      <c r="BX169" s="845" t="s">
        <v>798</v>
      </c>
      <c r="BY169" s="845" t="s">
        <v>798</v>
      </c>
      <c r="BZ169" s="845" t="s">
        <v>798</v>
      </c>
      <c r="CA169" s="845" t="s">
        <v>798</v>
      </c>
      <c r="CB169" s="845" t="s">
        <v>798</v>
      </c>
      <c r="CC169" s="845" t="s">
        <v>798</v>
      </c>
      <c r="CD169" s="845" t="s">
        <v>798</v>
      </c>
      <c r="CE169" s="845" t="s">
        <v>798</v>
      </c>
      <c r="CF169" s="845" t="s">
        <v>798</v>
      </c>
      <c r="CG169" s="845" t="s">
        <v>798</v>
      </c>
      <c r="CH169" s="845" t="s">
        <v>798</v>
      </c>
      <c r="CI169" s="845" t="s">
        <v>798</v>
      </c>
      <c r="CJ169" s="845" t="s">
        <v>798</v>
      </c>
      <c r="CK169" s="845" t="s">
        <v>798</v>
      </c>
      <c r="CL169" s="845" t="s">
        <v>798</v>
      </c>
      <c r="CM169" s="845" t="s">
        <v>798</v>
      </c>
      <c r="CN169" s="845" t="s">
        <v>798</v>
      </c>
      <c r="CO169" s="845" t="s">
        <v>798</v>
      </c>
      <c r="CP169" s="845" t="s">
        <v>798</v>
      </c>
      <c r="CQ169" s="845" t="s">
        <v>798</v>
      </c>
      <c r="CR169" s="845" t="s">
        <v>798</v>
      </c>
      <c r="CS169" s="845" t="s">
        <v>798</v>
      </c>
      <c r="CT169" s="845" t="s">
        <v>798</v>
      </c>
      <c r="CU169" s="845" t="s">
        <v>798</v>
      </c>
      <c r="CV169" s="845" t="s">
        <v>798</v>
      </c>
      <c r="CW169" s="845" t="s">
        <v>798</v>
      </c>
      <c r="CX169" s="845" t="s">
        <v>798</v>
      </c>
      <c r="CY169" s="845" t="s">
        <v>798</v>
      </c>
      <c r="CZ169" s="845" t="s">
        <v>798</v>
      </c>
      <c r="DA169" s="845" t="s">
        <v>798</v>
      </c>
      <c r="DB169" s="845" t="s">
        <v>798</v>
      </c>
      <c r="DC169" s="845" t="s">
        <v>798</v>
      </c>
      <c r="DD169" s="845" t="s">
        <v>798</v>
      </c>
      <c r="DE169" s="845" t="s">
        <v>798</v>
      </c>
      <c r="DF169" s="845" t="s">
        <v>798</v>
      </c>
      <c r="DG169" s="845" t="s">
        <v>798</v>
      </c>
      <c r="DH169" s="845" t="s">
        <v>798</v>
      </c>
      <c r="DI169" s="845" t="s">
        <v>798</v>
      </c>
      <c r="DJ169" s="845" t="s">
        <v>798</v>
      </c>
      <c r="DK169" s="845" t="s">
        <v>798</v>
      </c>
      <c r="DL169" s="845" t="s">
        <v>798</v>
      </c>
      <c r="DM169" s="845" t="s">
        <v>798</v>
      </c>
      <c r="DN169" s="845" t="s">
        <v>798</v>
      </c>
      <c r="DO169" s="845" t="s">
        <v>798</v>
      </c>
      <c r="DP169" s="845" t="s">
        <v>798</v>
      </c>
      <c r="DQ169" s="845" t="s">
        <v>798</v>
      </c>
      <c r="DR169" s="845" t="s">
        <v>798</v>
      </c>
      <c r="DS169" s="845" t="s">
        <v>798</v>
      </c>
      <c r="DT169" s="845" t="s">
        <v>798</v>
      </c>
      <c r="DU169" s="845" t="s">
        <v>798</v>
      </c>
      <c r="DV169" s="845" t="s">
        <v>798</v>
      </c>
      <c r="DW169" s="845" t="s">
        <v>798</v>
      </c>
      <c r="DX169" s="845" t="s">
        <v>798</v>
      </c>
      <c r="DY169" s="845" t="s">
        <v>798</v>
      </c>
      <c r="DZ169" s="845" t="s">
        <v>798</v>
      </c>
      <c r="EA169" s="845" t="s">
        <v>798</v>
      </c>
      <c r="EB169" s="845" t="s">
        <v>798</v>
      </c>
      <c r="EC169" s="845" t="s">
        <v>798</v>
      </c>
      <c r="ED169" s="845" t="s">
        <v>798</v>
      </c>
      <c r="EE169" s="845" t="s">
        <v>798</v>
      </c>
      <c r="EF169" s="845" t="s">
        <v>798</v>
      </c>
    </row>
    <row r="170" spans="1:136" x14ac:dyDescent="0.2">
      <c r="A170" s="845">
        <v>166</v>
      </c>
      <c r="B170" s="845">
        <v>10</v>
      </c>
      <c r="C170" s="845" t="s">
        <v>798</v>
      </c>
      <c r="D170" s="845" t="s">
        <v>798</v>
      </c>
      <c r="E170" s="845" t="s">
        <v>798</v>
      </c>
      <c r="F170" s="845" t="s">
        <v>798</v>
      </c>
      <c r="G170" s="845" t="s">
        <v>798</v>
      </c>
      <c r="H170" s="845" t="s">
        <v>798</v>
      </c>
      <c r="I170" s="845" t="s">
        <v>798</v>
      </c>
      <c r="J170" s="845" t="s">
        <v>798</v>
      </c>
      <c r="K170" s="845" t="s">
        <v>798</v>
      </c>
      <c r="L170" s="845" t="s">
        <v>798</v>
      </c>
      <c r="M170" s="845" t="s">
        <v>798</v>
      </c>
      <c r="N170" s="845" t="s">
        <v>798</v>
      </c>
      <c r="O170" s="845" t="s">
        <v>798</v>
      </c>
      <c r="P170" s="845" t="s">
        <v>798</v>
      </c>
      <c r="Q170" s="845" t="s">
        <v>798</v>
      </c>
      <c r="R170" s="845" t="s">
        <v>798</v>
      </c>
      <c r="S170" s="845" t="s">
        <v>798</v>
      </c>
      <c r="T170" s="845" t="s">
        <v>798</v>
      </c>
      <c r="U170" s="845" t="s">
        <v>798</v>
      </c>
      <c r="V170" s="845" t="s">
        <v>798</v>
      </c>
      <c r="W170" s="845" t="s">
        <v>798</v>
      </c>
      <c r="X170" s="845" t="s">
        <v>798</v>
      </c>
      <c r="Y170" s="845" t="s">
        <v>798</v>
      </c>
      <c r="Z170" s="845" t="s">
        <v>798</v>
      </c>
      <c r="AA170" s="845" t="s">
        <v>798</v>
      </c>
      <c r="AB170" s="845" t="s">
        <v>798</v>
      </c>
      <c r="AC170" s="845" t="s">
        <v>798</v>
      </c>
      <c r="AD170" s="845" t="s">
        <v>798</v>
      </c>
      <c r="AE170" s="845" t="s">
        <v>798</v>
      </c>
      <c r="AF170" s="845" t="s">
        <v>798</v>
      </c>
      <c r="AG170" s="845" t="s">
        <v>798</v>
      </c>
      <c r="AH170" s="845" t="s">
        <v>798</v>
      </c>
      <c r="AI170" s="845" t="s">
        <v>798</v>
      </c>
      <c r="AJ170" s="845" t="s">
        <v>798</v>
      </c>
      <c r="AK170" s="845" t="s">
        <v>798</v>
      </c>
      <c r="AL170" s="845" t="s">
        <v>798</v>
      </c>
      <c r="AM170" s="845" t="s">
        <v>798</v>
      </c>
      <c r="AN170" s="845" t="s">
        <v>798</v>
      </c>
      <c r="AO170" s="845" t="s">
        <v>798</v>
      </c>
      <c r="AP170" s="845" t="s">
        <v>798</v>
      </c>
      <c r="AQ170" s="845" t="s">
        <v>798</v>
      </c>
      <c r="AR170" s="845" t="s">
        <v>798</v>
      </c>
      <c r="AS170" s="845" t="s">
        <v>798</v>
      </c>
      <c r="AT170" s="845" t="s">
        <v>798</v>
      </c>
      <c r="AU170" s="845" t="s">
        <v>798</v>
      </c>
      <c r="AV170" s="845" t="s">
        <v>798</v>
      </c>
      <c r="AW170" s="845" t="s">
        <v>798</v>
      </c>
      <c r="AX170" s="845" t="s">
        <v>798</v>
      </c>
      <c r="AY170" s="845" t="s">
        <v>798</v>
      </c>
      <c r="AZ170" s="845" t="s">
        <v>798</v>
      </c>
      <c r="BA170" s="845" t="s">
        <v>798</v>
      </c>
      <c r="BB170" s="845" t="s">
        <v>798</v>
      </c>
      <c r="BC170" s="845" t="s">
        <v>798</v>
      </c>
      <c r="BD170" s="845" t="s">
        <v>798</v>
      </c>
      <c r="BE170" s="845" t="s">
        <v>798</v>
      </c>
      <c r="BF170" s="845" t="s">
        <v>798</v>
      </c>
      <c r="BG170" s="845" t="s">
        <v>798</v>
      </c>
      <c r="BH170" s="845" t="s">
        <v>798</v>
      </c>
      <c r="BI170" s="845" t="s">
        <v>798</v>
      </c>
      <c r="BJ170" s="845" t="s">
        <v>798</v>
      </c>
      <c r="BK170" s="845" t="s">
        <v>798</v>
      </c>
      <c r="BL170" s="845" t="s">
        <v>798</v>
      </c>
      <c r="BM170" s="845" t="s">
        <v>798</v>
      </c>
      <c r="BN170" s="845" t="s">
        <v>798</v>
      </c>
      <c r="BO170" s="845" t="s">
        <v>798</v>
      </c>
      <c r="BP170" s="845" t="s">
        <v>798</v>
      </c>
      <c r="BQ170" s="845" t="s">
        <v>798</v>
      </c>
      <c r="BR170" s="845" t="s">
        <v>798</v>
      </c>
      <c r="BS170" s="845" t="s">
        <v>798</v>
      </c>
      <c r="BT170" s="845" t="s">
        <v>798</v>
      </c>
      <c r="BU170" s="845" t="s">
        <v>798</v>
      </c>
      <c r="BV170" s="845" t="s">
        <v>798</v>
      </c>
      <c r="BW170" s="845" t="s">
        <v>798</v>
      </c>
      <c r="BX170" s="845" t="s">
        <v>798</v>
      </c>
      <c r="BY170" s="845" t="s">
        <v>798</v>
      </c>
      <c r="BZ170" s="845" t="s">
        <v>798</v>
      </c>
      <c r="CA170" s="845" t="s">
        <v>798</v>
      </c>
      <c r="CB170" s="845" t="s">
        <v>798</v>
      </c>
      <c r="CC170" s="845" t="s">
        <v>798</v>
      </c>
      <c r="CD170" s="845" t="s">
        <v>798</v>
      </c>
      <c r="CE170" s="845" t="s">
        <v>798</v>
      </c>
      <c r="CF170" s="845" t="s">
        <v>798</v>
      </c>
      <c r="CG170" s="845" t="s">
        <v>798</v>
      </c>
      <c r="CH170" s="845" t="s">
        <v>798</v>
      </c>
      <c r="CI170" s="845" t="s">
        <v>798</v>
      </c>
      <c r="CJ170" s="845" t="s">
        <v>798</v>
      </c>
      <c r="CK170" s="845" t="s">
        <v>798</v>
      </c>
      <c r="CL170" s="845" t="s">
        <v>798</v>
      </c>
      <c r="CM170" s="845" t="s">
        <v>798</v>
      </c>
      <c r="CN170" s="845" t="s">
        <v>798</v>
      </c>
      <c r="CO170" s="845" t="s">
        <v>798</v>
      </c>
      <c r="CP170" s="845" t="s">
        <v>798</v>
      </c>
      <c r="CQ170" s="845" t="s">
        <v>798</v>
      </c>
      <c r="CR170" s="845" t="s">
        <v>798</v>
      </c>
      <c r="CS170" s="845" t="s">
        <v>798</v>
      </c>
      <c r="CT170" s="845" t="s">
        <v>798</v>
      </c>
      <c r="CU170" s="845" t="s">
        <v>798</v>
      </c>
      <c r="CV170" s="845" t="s">
        <v>798</v>
      </c>
      <c r="CW170" s="845" t="s">
        <v>798</v>
      </c>
      <c r="CX170" s="845" t="s">
        <v>798</v>
      </c>
      <c r="CY170" s="845" t="s">
        <v>798</v>
      </c>
      <c r="CZ170" s="845" t="s">
        <v>798</v>
      </c>
      <c r="DA170" s="845" t="s">
        <v>798</v>
      </c>
      <c r="DB170" s="845" t="s">
        <v>798</v>
      </c>
      <c r="DC170" s="845" t="s">
        <v>798</v>
      </c>
      <c r="DD170" s="845" t="s">
        <v>798</v>
      </c>
      <c r="DE170" s="845" t="s">
        <v>798</v>
      </c>
      <c r="DF170" s="845" t="s">
        <v>798</v>
      </c>
      <c r="DG170" s="845" t="s">
        <v>798</v>
      </c>
      <c r="DH170" s="845" t="s">
        <v>798</v>
      </c>
      <c r="DI170" s="845" t="s">
        <v>798</v>
      </c>
      <c r="DJ170" s="845" t="s">
        <v>798</v>
      </c>
      <c r="DK170" s="845" t="s">
        <v>798</v>
      </c>
      <c r="DL170" s="845" t="s">
        <v>798</v>
      </c>
      <c r="DM170" s="845" t="s">
        <v>798</v>
      </c>
      <c r="DN170" s="845" t="s">
        <v>798</v>
      </c>
      <c r="DO170" s="845" t="s">
        <v>798</v>
      </c>
      <c r="DP170" s="845" t="s">
        <v>798</v>
      </c>
      <c r="DQ170" s="845" t="s">
        <v>798</v>
      </c>
      <c r="DR170" s="845" t="s">
        <v>798</v>
      </c>
      <c r="DS170" s="845" t="s">
        <v>798</v>
      </c>
      <c r="DT170" s="845" t="s">
        <v>798</v>
      </c>
      <c r="DU170" s="845" t="s">
        <v>798</v>
      </c>
      <c r="DV170" s="845" t="s">
        <v>798</v>
      </c>
      <c r="DW170" s="845" t="s">
        <v>798</v>
      </c>
      <c r="DX170" s="845" t="s">
        <v>798</v>
      </c>
      <c r="DY170" s="845" t="s">
        <v>798</v>
      </c>
      <c r="DZ170" s="845" t="s">
        <v>798</v>
      </c>
      <c r="EA170" s="845" t="s">
        <v>798</v>
      </c>
      <c r="EB170" s="845" t="s">
        <v>798</v>
      </c>
      <c r="EC170" s="845" t="s">
        <v>798</v>
      </c>
      <c r="ED170" s="845" t="s">
        <v>798</v>
      </c>
      <c r="EE170" s="845" t="s">
        <v>798</v>
      </c>
      <c r="EF170" s="845" t="s">
        <v>798</v>
      </c>
    </row>
    <row r="171" spans="1:136" x14ac:dyDescent="0.2">
      <c r="A171" s="845">
        <v>167</v>
      </c>
      <c r="B171" s="845">
        <v>11</v>
      </c>
      <c r="C171" s="845" t="s">
        <v>798</v>
      </c>
      <c r="D171" s="845" t="s">
        <v>798</v>
      </c>
      <c r="E171" s="845" t="s">
        <v>798</v>
      </c>
      <c r="F171" s="845" t="s">
        <v>798</v>
      </c>
      <c r="G171" s="845" t="s">
        <v>798</v>
      </c>
      <c r="H171" s="845" t="s">
        <v>798</v>
      </c>
      <c r="I171" s="845" t="s">
        <v>798</v>
      </c>
      <c r="J171" s="845" t="s">
        <v>798</v>
      </c>
      <c r="K171" s="845" t="s">
        <v>798</v>
      </c>
      <c r="L171" s="845" t="s">
        <v>798</v>
      </c>
      <c r="M171" s="845" t="s">
        <v>798</v>
      </c>
      <c r="N171" s="845" t="s">
        <v>798</v>
      </c>
      <c r="O171" s="845" t="s">
        <v>798</v>
      </c>
      <c r="P171" s="845" t="s">
        <v>798</v>
      </c>
      <c r="Q171" s="845" t="s">
        <v>798</v>
      </c>
      <c r="R171" s="845" t="s">
        <v>798</v>
      </c>
      <c r="S171" s="845" t="s">
        <v>798</v>
      </c>
      <c r="T171" s="845" t="s">
        <v>798</v>
      </c>
      <c r="U171" s="845" t="s">
        <v>798</v>
      </c>
      <c r="V171" s="845" t="s">
        <v>798</v>
      </c>
      <c r="W171" s="845" t="s">
        <v>798</v>
      </c>
      <c r="X171" s="845" t="s">
        <v>798</v>
      </c>
      <c r="Y171" s="845" t="s">
        <v>798</v>
      </c>
      <c r="Z171" s="845" t="s">
        <v>798</v>
      </c>
      <c r="AA171" s="845" t="s">
        <v>798</v>
      </c>
      <c r="AB171" s="845" t="s">
        <v>798</v>
      </c>
      <c r="AC171" s="845" t="s">
        <v>798</v>
      </c>
      <c r="AD171" s="845" t="s">
        <v>798</v>
      </c>
      <c r="AE171" s="845" t="s">
        <v>798</v>
      </c>
      <c r="AF171" s="845" t="s">
        <v>798</v>
      </c>
      <c r="AG171" s="845" t="s">
        <v>798</v>
      </c>
      <c r="AH171" s="845" t="s">
        <v>798</v>
      </c>
      <c r="AI171" s="845" t="s">
        <v>798</v>
      </c>
      <c r="AJ171" s="845" t="s">
        <v>798</v>
      </c>
      <c r="AK171" s="845" t="s">
        <v>798</v>
      </c>
      <c r="AL171" s="845" t="s">
        <v>798</v>
      </c>
      <c r="AM171" s="845" t="s">
        <v>798</v>
      </c>
      <c r="AN171" s="845" t="s">
        <v>798</v>
      </c>
      <c r="AO171" s="845" t="s">
        <v>798</v>
      </c>
      <c r="AP171" s="845" t="s">
        <v>798</v>
      </c>
      <c r="AQ171" s="845" t="s">
        <v>798</v>
      </c>
      <c r="AR171" s="845" t="s">
        <v>798</v>
      </c>
      <c r="AS171" s="845" t="s">
        <v>798</v>
      </c>
      <c r="AT171" s="845" t="s">
        <v>798</v>
      </c>
      <c r="AU171" s="845" t="s">
        <v>798</v>
      </c>
      <c r="AV171" s="845" t="s">
        <v>798</v>
      </c>
      <c r="AW171" s="845" t="s">
        <v>798</v>
      </c>
      <c r="AX171" s="845" t="s">
        <v>798</v>
      </c>
      <c r="AY171" s="845" t="s">
        <v>798</v>
      </c>
      <c r="AZ171" s="845" t="s">
        <v>798</v>
      </c>
      <c r="BA171" s="845" t="s">
        <v>798</v>
      </c>
      <c r="BB171" s="845" t="s">
        <v>798</v>
      </c>
      <c r="BC171" s="845" t="s">
        <v>798</v>
      </c>
      <c r="BD171" s="845" t="s">
        <v>798</v>
      </c>
      <c r="BE171" s="845" t="s">
        <v>798</v>
      </c>
      <c r="BF171" s="845" t="s">
        <v>798</v>
      </c>
      <c r="BG171" s="845" t="s">
        <v>798</v>
      </c>
      <c r="BH171" s="845" t="s">
        <v>798</v>
      </c>
      <c r="BI171" s="845" t="s">
        <v>798</v>
      </c>
      <c r="BJ171" s="845" t="s">
        <v>798</v>
      </c>
      <c r="BK171" s="845" t="s">
        <v>798</v>
      </c>
      <c r="BL171" s="845" t="s">
        <v>798</v>
      </c>
      <c r="BM171" s="845" t="s">
        <v>798</v>
      </c>
      <c r="BN171" s="845" t="s">
        <v>798</v>
      </c>
      <c r="BO171" s="845" t="s">
        <v>798</v>
      </c>
      <c r="BP171" s="845" t="s">
        <v>798</v>
      </c>
      <c r="BQ171" s="845" t="s">
        <v>798</v>
      </c>
      <c r="BR171" s="845" t="s">
        <v>798</v>
      </c>
      <c r="BS171" s="845" t="s">
        <v>798</v>
      </c>
      <c r="BT171" s="845" t="s">
        <v>798</v>
      </c>
      <c r="BU171" s="845" t="s">
        <v>798</v>
      </c>
      <c r="BV171" s="845" t="s">
        <v>798</v>
      </c>
      <c r="BW171" s="845" t="s">
        <v>798</v>
      </c>
      <c r="BX171" s="845" t="s">
        <v>798</v>
      </c>
      <c r="BY171" s="845" t="s">
        <v>798</v>
      </c>
      <c r="BZ171" s="845" t="s">
        <v>798</v>
      </c>
      <c r="CA171" s="845" t="s">
        <v>798</v>
      </c>
      <c r="CB171" s="845" t="s">
        <v>798</v>
      </c>
      <c r="CC171" s="845" t="s">
        <v>798</v>
      </c>
      <c r="CD171" s="845" t="s">
        <v>798</v>
      </c>
      <c r="CE171" s="845" t="s">
        <v>798</v>
      </c>
      <c r="CF171" s="845" t="s">
        <v>798</v>
      </c>
      <c r="CG171" s="845" t="s">
        <v>798</v>
      </c>
      <c r="CH171" s="845" t="s">
        <v>798</v>
      </c>
      <c r="CI171" s="845" t="s">
        <v>798</v>
      </c>
      <c r="CJ171" s="845" t="s">
        <v>798</v>
      </c>
      <c r="CK171" s="845" t="s">
        <v>798</v>
      </c>
      <c r="CL171" s="845" t="s">
        <v>798</v>
      </c>
      <c r="CM171" s="845" t="s">
        <v>798</v>
      </c>
      <c r="CN171" s="845" t="s">
        <v>798</v>
      </c>
      <c r="CO171" s="845" t="s">
        <v>798</v>
      </c>
      <c r="CP171" s="845" t="s">
        <v>798</v>
      </c>
      <c r="CQ171" s="845" t="s">
        <v>798</v>
      </c>
      <c r="CR171" s="845" t="s">
        <v>798</v>
      </c>
      <c r="CS171" s="845" t="s">
        <v>798</v>
      </c>
      <c r="CT171" s="845" t="s">
        <v>798</v>
      </c>
      <c r="CU171" s="845" t="s">
        <v>798</v>
      </c>
      <c r="CV171" s="845" t="s">
        <v>798</v>
      </c>
      <c r="CW171" s="845" t="s">
        <v>798</v>
      </c>
      <c r="CX171" s="845" t="s">
        <v>798</v>
      </c>
      <c r="CY171" s="845" t="s">
        <v>798</v>
      </c>
      <c r="CZ171" s="845" t="s">
        <v>798</v>
      </c>
      <c r="DA171" s="845" t="s">
        <v>798</v>
      </c>
      <c r="DB171" s="845" t="s">
        <v>798</v>
      </c>
      <c r="DC171" s="845" t="s">
        <v>798</v>
      </c>
      <c r="DD171" s="845" t="s">
        <v>798</v>
      </c>
      <c r="DE171" s="845" t="s">
        <v>798</v>
      </c>
      <c r="DF171" s="845" t="s">
        <v>798</v>
      </c>
      <c r="DG171" s="845" t="s">
        <v>798</v>
      </c>
      <c r="DH171" s="845" t="s">
        <v>798</v>
      </c>
      <c r="DI171" s="845" t="s">
        <v>798</v>
      </c>
      <c r="DJ171" s="845" t="s">
        <v>798</v>
      </c>
      <c r="DK171" s="845" t="s">
        <v>798</v>
      </c>
      <c r="DL171" s="845" t="s">
        <v>798</v>
      </c>
      <c r="DM171" s="845" t="s">
        <v>798</v>
      </c>
      <c r="DN171" s="845" t="s">
        <v>798</v>
      </c>
      <c r="DO171" s="845" t="s">
        <v>798</v>
      </c>
      <c r="DP171" s="845" t="s">
        <v>798</v>
      </c>
      <c r="DQ171" s="845" t="s">
        <v>798</v>
      </c>
      <c r="DR171" s="845" t="s">
        <v>798</v>
      </c>
      <c r="DS171" s="845" t="s">
        <v>798</v>
      </c>
      <c r="DT171" s="845" t="s">
        <v>798</v>
      </c>
      <c r="DU171" s="845" t="s">
        <v>798</v>
      </c>
      <c r="DV171" s="845" t="s">
        <v>798</v>
      </c>
      <c r="DW171" s="845" t="s">
        <v>798</v>
      </c>
      <c r="DX171" s="845" t="s">
        <v>798</v>
      </c>
      <c r="DY171" s="845" t="s">
        <v>798</v>
      </c>
      <c r="DZ171" s="845" t="s">
        <v>798</v>
      </c>
      <c r="EA171" s="845" t="s">
        <v>798</v>
      </c>
      <c r="EB171" s="845" t="s">
        <v>798</v>
      </c>
      <c r="EC171" s="845" t="s">
        <v>798</v>
      </c>
      <c r="ED171" s="845" t="s">
        <v>798</v>
      </c>
      <c r="EE171" s="845" t="s">
        <v>798</v>
      </c>
      <c r="EF171" s="845" t="s">
        <v>798</v>
      </c>
    </row>
    <row r="172" spans="1:136" x14ac:dyDescent="0.2">
      <c r="A172" s="845">
        <v>168</v>
      </c>
      <c r="B172" s="845">
        <v>12</v>
      </c>
      <c r="C172" s="845" t="s">
        <v>798</v>
      </c>
      <c r="D172" s="845" t="s">
        <v>798</v>
      </c>
      <c r="E172" s="845" t="s">
        <v>798</v>
      </c>
      <c r="F172" s="845" t="s">
        <v>798</v>
      </c>
      <c r="G172" s="845" t="s">
        <v>798</v>
      </c>
      <c r="H172" s="845" t="s">
        <v>798</v>
      </c>
      <c r="I172" s="845" t="s">
        <v>798</v>
      </c>
      <c r="J172" s="845" t="s">
        <v>798</v>
      </c>
      <c r="K172" s="845" t="s">
        <v>798</v>
      </c>
      <c r="L172" s="845" t="s">
        <v>798</v>
      </c>
      <c r="M172" s="845" t="s">
        <v>798</v>
      </c>
      <c r="N172" s="845" t="s">
        <v>798</v>
      </c>
      <c r="O172" s="845" t="s">
        <v>798</v>
      </c>
      <c r="P172" s="845" t="s">
        <v>798</v>
      </c>
      <c r="Q172" s="845" t="s">
        <v>798</v>
      </c>
      <c r="R172" s="845" t="s">
        <v>798</v>
      </c>
      <c r="S172" s="845" t="s">
        <v>798</v>
      </c>
      <c r="T172" s="845" t="s">
        <v>798</v>
      </c>
      <c r="U172" s="845" t="s">
        <v>798</v>
      </c>
      <c r="V172" s="845" t="s">
        <v>798</v>
      </c>
      <c r="W172" s="845" t="s">
        <v>798</v>
      </c>
      <c r="X172" s="845" t="s">
        <v>798</v>
      </c>
      <c r="Y172" s="845" t="s">
        <v>798</v>
      </c>
      <c r="Z172" s="845" t="s">
        <v>798</v>
      </c>
      <c r="AA172" s="845" t="s">
        <v>798</v>
      </c>
      <c r="AB172" s="845" t="s">
        <v>798</v>
      </c>
      <c r="AC172" s="845" t="s">
        <v>798</v>
      </c>
      <c r="AD172" s="845" t="s">
        <v>798</v>
      </c>
      <c r="AE172" s="845" t="s">
        <v>798</v>
      </c>
      <c r="AF172" s="845" t="s">
        <v>798</v>
      </c>
      <c r="AG172" s="845" t="s">
        <v>798</v>
      </c>
      <c r="AH172" s="845" t="s">
        <v>798</v>
      </c>
      <c r="AI172" s="845" t="s">
        <v>798</v>
      </c>
      <c r="AJ172" s="845" t="s">
        <v>798</v>
      </c>
      <c r="AK172" s="845" t="s">
        <v>798</v>
      </c>
      <c r="AL172" s="845" t="s">
        <v>798</v>
      </c>
      <c r="AM172" s="845" t="s">
        <v>798</v>
      </c>
      <c r="AN172" s="845" t="s">
        <v>798</v>
      </c>
      <c r="AO172" s="845" t="s">
        <v>798</v>
      </c>
      <c r="AP172" s="845" t="s">
        <v>798</v>
      </c>
      <c r="AQ172" s="845" t="s">
        <v>798</v>
      </c>
      <c r="AR172" s="845" t="s">
        <v>798</v>
      </c>
      <c r="AS172" s="845" t="s">
        <v>798</v>
      </c>
      <c r="AT172" s="845" t="s">
        <v>798</v>
      </c>
      <c r="AU172" s="845" t="s">
        <v>798</v>
      </c>
      <c r="AV172" s="845" t="s">
        <v>798</v>
      </c>
      <c r="AW172" s="845" t="s">
        <v>798</v>
      </c>
      <c r="AX172" s="845" t="s">
        <v>798</v>
      </c>
      <c r="AY172" s="845" t="s">
        <v>798</v>
      </c>
      <c r="AZ172" s="845" t="s">
        <v>798</v>
      </c>
      <c r="BA172" s="845" t="s">
        <v>798</v>
      </c>
      <c r="BB172" s="845" t="s">
        <v>798</v>
      </c>
      <c r="BC172" s="845" t="s">
        <v>798</v>
      </c>
      <c r="BD172" s="845" t="s">
        <v>798</v>
      </c>
      <c r="BE172" s="845" t="s">
        <v>798</v>
      </c>
      <c r="BF172" s="845" t="s">
        <v>798</v>
      </c>
      <c r="BG172" s="845" t="s">
        <v>798</v>
      </c>
      <c r="BH172" s="845" t="s">
        <v>798</v>
      </c>
      <c r="BI172" s="845" t="s">
        <v>798</v>
      </c>
      <c r="BJ172" s="845" t="s">
        <v>798</v>
      </c>
      <c r="BK172" s="845" t="s">
        <v>798</v>
      </c>
      <c r="BL172" s="845" t="s">
        <v>798</v>
      </c>
      <c r="BM172" s="845" t="s">
        <v>798</v>
      </c>
      <c r="BN172" s="845" t="s">
        <v>798</v>
      </c>
      <c r="BO172" s="845" t="s">
        <v>798</v>
      </c>
      <c r="BP172" s="845" t="s">
        <v>798</v>
      </c>
      <c r="BQ172" s="845" t="s">
        <v>798</v>
      </c>
      <c r="BR172" s="845" t="s">
        <v>798</v>
      </c>
      <c r="BS172" s="845" t="s">
        <v>798</v>
      </c>
      <c r="BT172" s="845" t="s">
        <v>798</v>
      </c>
      <c r="BU172" s="845" t="s">
        <v>798</v>
      </c>
      <c r="BV172" s="845" t="s">
        <v>798</v>
      </c>
      <c r="BW172" s="845" t="s">
        <v>798</v>
      </c>
      <c r="BX172" s="845" t="s">
        <v>798</v>
      </c>
      <c r="BY172" s="845" t="s">
        <v>798</v>
      </c>
      <c r="BZ172" s="845" t="s">
        <v>798</v>
      </c>
      <c r="CA172" s="845" t="s">
        <v>798</v>
      </c>
      <c r="CB172" s="845" t="s">
        <v>798</v>
      </c>
      <c r="CC172" s="845" t="s">
        <v>798</v>
      </c>
      <c r="CD172" s="845" t="s">
        <v>798</v>
      </c>
      <c r="CE172" s="845" t="s">
        <v>798</v>
      </c>
      <c r="CF172" s="845" t="s">
        <v>798</v>
      </c>
      <c r="CG172" s="845" t="s">
        <v>798</v>
      </c>
      <c r="CH172" s="845" t="s">
        <v>798</v>
      </c>
      <c r="CI172" s="845" t="s">
        <v>798</v>
      </c>
      <c r="CJ172" s="845" t="s">
        <v>798</v>
      </c>
      <c r="CK172" s="845" t="s">
        <v>798</v>
      </c>
      <c r="CL172" s="845" t="s">
        <v>798</v>
      </c>
      <c r="CM172" s="845" t="s">
        <v>798</v>
      </c>
      <c r="CN172" s="845" t="s">
        <v>798</v>
      </c>
      <c r="CO172" s="845" t="s">
        <v>798</v>
      </c>
      <c r="CP172" s="845" t="s">
        <v>798</v>
      </c>
      <c r="CQ172" s="845" t="s">
        <v>798</v>
      </c>
      <c r="CR172" s="845" t="s">
        <v>798</v>
      </c>
      <c r="CS172" s="845" t="s">
        <v>798</v>
      </c>
      <c r="CT172" s="845" t="s">
        <v>798</v>
      </c>
      <c r="CU172" s="845" t="s">
        <v>798</v>
      </c>
      <c r="CV172" s="845" t="s">
        <v>798</v>
      </c>
      <c r="CW172" s="845" t="s">
        <v>798</v>
      </c>
      <c r="CX172" s="845" t="s">
        <v>798</v>
      </c>
      <c r="CY172" s="845" t="s">
        <v>798</v>
      </c>
      <c r="CZ172" s="845" t="s">
        <v>798</v>
      </c>
      <c r="DA172" s="845" t="s">
        <v>798</v>
      </c>
      <c r="DB172" s="845" t="s">
        <v>798</v>
      </c>
      <c r="DC172" s="845" t="s">
        <v>798</v>
      </c>
      <c r="DD172" s="845" t="s">
        <v>798</v>
      </c>
      <c r="DE172" s="845" t="s">
        <v>798</v>
      </c>
      <c r="DF172" s="845" t="s">
        <v>798</v>
      </c>
      <c r="DG172" s="845" t="s">
        <v>798</v>
      </c>
      <c r="DH172" s="845" t="s">
        <v>798</v>
      </c>
      <c r="DI172" s="845" t="s">
        <v>798</v>
      </c>
      <c r="DJ172" s="845" t="s">
        <v>798</v>
      </c>
      <c r="DK172" s="845" t="s">
        <v>798</v>
      </c>
      <c r="DL172" s="845" t="s">
        <v>798</v>
      </c>
      <c r="DM172" s="845" t="s">
        <v>798</v>
      </c>
      <c r="DN172" s="845" t="s">
        <v>798</v>
      </c>
      <c r="DO172" s="845" t="s">
        <v>798</v>
      </c>
      <c r="DP172" s="845" t="s">
        <v>798</v>
      </c>
      <c r="DQ172" s="845" t="s">
        <v>798</v>
      </c>
      <c r="DR172" s="845" t="s">
        <v>798</v>
      </c>
      <c r="DS172" s="845" t="s">
        <v>798</v>
      </c>
      <c r="DT172" s="845" t="s">
        <v>798</v>
      </c>
      <c r="DU172" s="845" t="s">
        <v>798</v>
      </c>
      <c r="DV172" s="845" t="s">
        <v>798</v>
      </c>
      <c r="DW172" s="845" t="s">
        <v>798</v>
      </c>
      <c r="DX172" s="845" t="s">
        <v>798</v>
      </c>
      <c r="DY172" s="845" t="s">
        <v>798</v>
      </c>
      <c r="DZ172" s="845" t="s">
        <v>798</v>
      </c>
      <c r="EA172" s="845" t="s">
        <v>798</v>
      </c>
      <c r="EB172" s="845" t="s">
        <v>798</v>
      </c>
      <c r="EC172" s="845" t="s">
        <v>798</v>
      </c>
      <c r="ED172" s="845" t="s">
        <v>798</v>
      </c>
      <c r="EE172" s="845" t="s">
        <v>798</v>
      </c>
      <c r="EF172" s="845" t="s">
        <v>798</v>
      </c>
    </row>
    <row r="173" spans="1:136" x14ac:dyDescent="0.2">
      <c r="A173" s="845">
        <v>169</v>
      </c>
      <c r="B173" s="845">
        <v>1</v>
      </c>
      <c r="C173" s="845" t="s">
        <v>798</v>
      </c>
      <c r="D173" s="845" t="s">
        <v>798</v>
      </c>
      <c r="E173" s="845" t="s">
        <v>798</v>
      </c>
      <c r="F173" s="845" t="s">
        <v>798</v>
      </c>
      <c r="G173" s="845" t="s">
        <v>798</v>
      </c>
      <c r="H173" s="845" t="s">
        <v>798</v>
      </c>
      <c r="I173" s="845" t="s">
        <v>798</v>
      </c>
      <c r="J173" s="845" t="s">
        <v>798</v>
      </c>
      <c r="K173" s="845" t="s">
        <v>798</v>
      </c>
      <c r="L173" s="845" t="s">
        <v>798</v>
      </c>
      <c r="M173" s="845" t="s">
        <v>798</v>
      </c>
      <c r="N173" s="845" t="s">
        <v>798</v>
      </c>
      <c r="O173" s="845" t="s">
        <v>798</v>
      </c>
      <c r="P173" s="845" t="s">
        <v>798</v>
      </c>
      <c r="Q173" s="845" t="s">
        <v>798</v>
      </c>
      <c r="R173" s="845" t="s">
        <v>798</v>
      </c>
      <c r="S173" s="845" t="s">
        <v>798</v>
      </c>
      <c r="T173" s="845" t="s">
        <v>798</v>
      </c>
      <c r="U173" s="845" t="s">
        <v>798</v>
      </c>
      <c r="V173" s="845" t="s">
        <v>798</v>
      </c>
      <c r="W173" s="845" t="s">
        <v>798</v>
      </c>
      <c r="X173" s="845" t="s">
        <v>798</v>
      </c>
      <c r="Y173" s="845" t="s">
        <v>798</v>
      </c>
      <c r="Z173" s="845" t="s">
        <v>798</v>
      </c>
      <c r="AA173" s="845" t="s">
        <v>798</v>
      </c>
      <c r="AB173" s="845" t="s">
        <v>798</v>
      </c>
      <c r="AC173" s="845" t="s">
        <v>798</v>
      </c>
      <c r="AD173" s="845" t="s">
        <v>798</v>
      </c>
      <c r="AE173" s="845" t="s">
        <v>798</v>
      </c>
      <c r="AF173" s="845" t="s">
        <v>798</v>
      </c>
      <c r="AG173" s="845" t="s">
        <v>798</v>
      </c>
      <c r="AH173" s="845" t="s">
        <v>798</v>
      </c>
      <c r="AI173" s="845" t="s">
        <v>798</v>
      </c>
      <c r="AJ173" s="845" t="s">
        <v>798</v>
      </c>
      <c r="AK173" s="845" t="s">
        <v>798</v>
      </c>
      <c r="AL173" s="845" t="s">
        <v>798</v>
      </c>
      <c r="AM173" s="845" t="s">
        <v>798</v>
      </c>
      <c r="AN173" s="845" t="s">
        <v>798</v>
      </c>
      <c r="AO173" s="845" t="s">
        <v>798</v>
      </c>
      <c r="AP173" s="845" t="s">
        <v>798</v>
      </c>
      <c r="AQ173" s="845" t="s">
        <v>798</v>
      </c>
      <c r="AR173" s="845" t="s">
        <v>798</v>
      </c>
      <c r="AS173" s="845" t="s">
        <v>798</v>
      </c>
      <c r="AT173" s="845" t="s">
        <v>798</v>
      </c>
      <c r="AU173" s="845" t="s">
        <v>798</v>
      </c>
      <c r="AV173" s="845" t="s">
        <v>798</v>
      </c>
      <c r="AW173" s="845" t="s">
        <v>798</v>
      </c>
      <c r="AX173" s="845" t="s">
        <v>798</v>
      </c>
      <c r="AY173" s="845" t="s">
        <v>798</v>
      </c>
      <c r="AZ173" s="845" t="s">
        <v>798</v>
      </c>
      <c r="BA173" s="845" t="s">
        <v>798</v>
      </c>
      <c r="BB173" s="845" t="s">
        <v>798</v>
      </c>
      <c r="BC173" s="845" t="s">
        <v>798</v>
      </c>
      <c r="BD173" s="845" t="s">
        <v>798</v>
      </c>
      <c r="BE173" s="845" t="s">
        <v>798</v>
      </c>
      <c r="BF173" s="845" t="s">
        <v>798</v>
      </c>
      <c r="BG173" s="845" t="s">
        <v>798</v>
      </c>
      <c r="BH173" s="845" t="s">
        <v>798</v>
      </c>
      <c r="BI173" s="845" t="s">
        <v>798</v>
      </c>
      <c r="BJ173" s="845" t="s">
        <v>798</v>
      </c>
      <c r="BK173" s="845" t="s">
        <v>798</v>
      </c>
      <c r="BL173" s="845" t="s">
        <v>798</v>
      </c>
      <c r="BM173" s="845" t="s">
        <v>798</v>
      </c>
      <c r="BN173" s="845" t="s">
        <v>798</v>
      </c>
      <c r="BO173" s="845" t="s">
        <v>798</v>
      </c>
      <c r="BP173" s="845" t="s">
        <v>798</v>
      </c>
      <c r="BQ173" s="845" t="s">
        <v>798</v>
      </c>
      <c r="BR173" s="845" t="s">
        <v>798</v>
      </c>
      <c r="BS173" s="845" t="s">
        <v>798</v>
      </c>
      <c r="BT173" s="845" t="s">
        <v>798</v>
      </c>
      <c r="BU173" s="845" t="s">
        <v>798</v>
      </c>
      <c r="BV173" s="845" t="s">
        <v>798</v>
      </c>
      <c r="BW173" s="845" t="s">
        <v>798</v>
      </c>
      <c r="BX173" s="845" t="s">
        <v>798</v>
      </c>
      <c r="BY173" s="845" t="s">
        <v>798</v>
      </c>
      <c r="BZ173" s="845" t="s">
        <v>798</v>
      </c>
      <c r="CA173" s="845" t="s">
        <v>798</v>
      </c>
      <c r="CB173" s="845" t="s">
        <v>798</v>
      </c>
      <c r="CC173" s="845" t="s">
        <v>798</v>
      </c>
      <c r="CD173" s="845" t="s">
        <v>798</v>
      </c>
      <c r="CE173" s="845" t="s">
        <v>798</v>
      </c>
      <c r="CF173" s="845" t="s">
        <v>798</v>
      </c>
      <c r="CG173" s="845" t="s">
        <v>798</v>
      </c>
      <c r="CH173" s="845" t="s">
        <v>798</v>
      </c>
      <c r="CI173" s="845" t="s">
        <v>798</v>
      </c>
      <c r="CJ173" s="845" t="s">
        <v>798</v>
      </c>
      <c r="CK173" s="845" t="s">
        <v>798</v>
      </c>
      <c r="CL173" s="845" t="s">
        <v>798</v>
      </c>
      <c r="CM173" s="845" t="s">
        <v>798</v>
      </c>
      <c r="CN173" s="845" t="s">
        <v>798</v>
      </c>
      <c r="CO173" s="845" t="s">
        <v>798</v>
      </c>
      <c r="CP173" s="845" t="s">
        <v>798</v>
      </c>
      <c r="CQ173" s="845" t="s">
        <v>798</v>
      </c>
      <c r="CR173" s="845" t="s">
        <v>798</v>
      </c>
      <c r="CS173" s="845" t="s">
        <v>798</v>
      </c>
      <c r="CT173" s="845" t="s">
        <v>798</v>
      </c>
      <c r="CU173" s="845" t="s">
        <v>798</v>
      </c>
      <c r="CV173" s="845" t="s">
        <v>798</v>
      </c>
      <c r="CW173" s="845" t="s">
        <v>798</v>
      </c>
      <c r="CX173" s="845" t="s">
        <v>798</v>
      </c>
      <c r="CY173" s="845" t="s">
        <v>798</v>
      </c>
      <c r="CZ173" s="845" t="s">
        <v>798</v>
      </c>
      <c r="DA173" s="845" t="s">
        <v>798</v>
      </c>
      <c r="DB173" s="845" t="s">
        <v>798</v>
      </c>
      <c r="DC173" s="845" t="s">
        <v>798</v>
      </c>
      <c r="DD173" s="845" t="s">
        <v>798</v>
      </c>
      <c r="DE173" s="845" t="s">
        <v>798</v>
      </c>
      <c r="DF173" s="845" t="s">
        <v>798</v>
      </c>
      <c r="DG173" s="845" t="s">
        <v>798</v>
      </c>
      <c r="DH173" s="845" t="s">
        <v>798</v>
      </c>
      <c r="DI173" s="845" t="s">
        <v>798</v>
      </c>
      <c r="DJ173" s="845" t="s">
        <v>798</v>
      </c>
      <c r="DK173" s="845" t="s">
        <v>798</v>
      </c>
      <c r="DL173" s="845" t="s">
        <v>798</v>
      </c>
      <c r="DM173" s="845" t="s">
        <v>798</v>
      </c>
      <c r="DN173" s="845" t="s">
        <v>798</v>
      </c>
      <c r="DO173" s="845" t="s">
        <v>798</v>
      </c>
      <c r="DP173" s="845" t="s">
        <v>798</v>
      </c>
      <c r="DQ173" s="845" t="s">
        <v>798</v>
      </c>
      <c r="DR173" s="845" t="s">
        <v>798</v>
      </c>
      <c r="DS173" s="845" t="s">
        <v>798</v>
      </c>
      <c r="DT173" s="845" t="s">
        <v>798</v>
      </c>
      <c r="DU173" s="845" t="s">
        <v>798</v>
      </c>
      <c r="DV173" s="845" t="s">
        <v>798</v>
      </c>
      <c r="DW173" s="845" t="s">
        <v>798</v>
      </c>
      <c r="DX173" s="845" t="s">
        <v>798</v>
      </c>
      <c r="DY173" s="845" t="s">
        <v>798</v>
      </c>
      <c r="DZ173" s="845" t="s">
        <v>798</v>
      </c>
      <c r="EA173" s="845" t="s">
        <v>798</v>
      </c>
      <c r="EB173" s="845" t="s">
        <v>798</v>
      </c>
      <c r="EC173" s="845" t="s">
        <v>798</v>
      </c>
      <c r="ED173" s="845" t="s">
        <v>798</v>
      </c>
      <c r="EE173" s="845" t="s">
        <v>798</v>
      </c>
      <c r="EF173" s="845" t="s">
        <v>798</v>
      </c>
    </row>
    <row r="174" spans="1:136" x14ac:dyDescent="0.2">
      <c r="A174" s="845">
        <v>170</v>
      </c>
      <c r="B174" s="845">
        <v>2</v>
      </c>
      <c r="C174" s="845" t="s">
        <v>798</v>
      </c>
      <c r="D174" s="845" t="s">
        <v>798</v>
      </c>
      <c r="E174" s="845" t="s">
        <v>798</v>
      </c>
      <c r="F174" s="845" t="s">
        <v>798</v>
      </c>
      <c r="G174" s="845" t="s">
        <v>798</v>
      </c>
      <c r="H174" s="845" t="s">
        <v>798</v>
      </c>
      <c r="I174" s="845" t="s">
        <v>798</v>
      </c>
      <c r="J174" s="845" t="s">
        <v>798</v>
      </c>
      <c r="K174" s="845" t="s">
        <v>798</v>
      </c>
      <c r="L174" s="845" t="s">
        <v>798</v>
      </c>
      <c r="M174" s="845" t="s">
        <v>798</v>
      </c>
      <c r="N174" s="845" t="s">
        <v>798</v>
      </c>
      <c r="O174" s="845" t="s">
        <v>798</v>
      </c>
      <c r="P174" s="845" t="s">
        <v>798</v>
      </c>
      <c r="Q174" s="845" t="s">
        <v>798</v>
      </c>
      <c r="R174" s="845" t="s">
        <v>798</v>
      </c>
      <c r="S174" s="845" t="s">
        <v>798</v>
      </c>
      <c r="T174" s="845" t="s">
        <v>798</v>
      </c>
      <c r="U174" s="845" t="s">
        <v>798</v>
      </c>
      <c r="V174" s="845" t="s">
        <v>798</v>
      </c>
      <c r="W174" s="845" t="s">
        <v>798</v>
      </c>
      <c r="X174" s="845" t="s">
        <v>798</v>
      </c>
      <c r="Y174" s="845" t="s">
        <v>798</v>
      </c>
      <c r="Z174" s="845" t="s">
        <v>798</v>
      </c>
      <c r="AA174" s="845" t="s">
        <v>798</v>
      </c>
      <c r="AB174" s="845" t="s">
        <v>798</v>
      </c>
      <c r="AC174" s="845" t="s">
        <v>798</v>
      </c>
      <c r="AD174" s="845" t="s">
        <v>798</v>
      </c>
      <c r="AE174" s="845" t="s">
        <v>798</v>
      </c>
      <c r="AF174" s="845" t="s">
        <v>798</v>
      </c>
      <c r="AG174" s="845" t="s">
        <v>798</v>
      </c>
      <c r="AH174" s="845" t="s">
        <v>798</v>
      </c>
      <c r="AI174" s="845" t="s">
        <v>798</v>
      </c>
      <c r="AJ174" s="845" t="s">
        <v>798</v>
      </c>
      <c r="AK174" s="845" t="s">
        <v>798</v>
      </c>
      <c r="AL174" s="845" t="s">
        <v>798</v>
      </c>
      <c r="AM174" s="845" t="s">
        <v>798</v>
      </c>
      <c r="AN174" s="845" t="s">
        <v>798</v>
      </c>
      <c r="AO174" s="845" t="s">
        <v>798</v>
      </c>
      <c r="AP174" s="845" t="s">
        <v>798</v>
      </c>
      <c r="AQ174" s="845" t="s">
        <v>798</v>
      </c>
      <c r="AR174" s="845" t="s">
        <v>798</v>
      </c>
      <c r="AS174" s="845" t="s">
        <v>798</v>
      </c>
      <c r="AT174" s="845" t="s">
        <v>798</v>
      </c>
      <c r="AU174" s="845" t="s">
        <v>798</v>
      </c>
      <c r="AV174" s="845" t="s">
        <v>798</v>
      </c>
      <c r="AW174" s="845" t="s">
        <v>798</v>
      </c>
      <c r="AX174" s="845" t="s">
        <v>798</v>
      </c>
      <c r="AY174" s="845" t="s">
        <v>798</v>
      </c>
      <c r="AZ174" s="845" t="s">
        <v>798</v>
      </c>
      <c r="BA174" s="845" t="s">
        <v>798</v>
      </c>
      <c r="BB174" s="845" t="s">
        <v>798</v>
      </c>
      <c r="BC174" s="845" t="s">
        <v>798</v>
      </c>
      <c r="BD174" s="845" t="s">
        <v>798</v>
      </c>
      <c r="BE174" s="845" t="s">
        <v>798</v>
      </c>
      <c r="BF174" s="845" t="s">
        <v>798</v>
      </c>
      <c r="BG174" s="845" t="s">
        <v>798</v>
      </c>
      <c r="BH174" s="845" t="s">
        <v>798</v>
      </c>
      <c r="BI174" s="845" t="s">
        <v>798</v>
      </c>
      <c r="BJ174" s="845" t="s">
        <v>798</v>
      </c>
      <c r="BK174" s="845" t="s">
        <v>798</v>
      </c>
      <c r="BL174" s="845" t="s">
        <v>798</v>
      </c>
      <c r="BM174" s="845" t="s">
        <v>798</v>
      </c>
      <c r="BN174" s="845" t="s">
        <v>798</v>
      </c>
      <c r="BO174" s="845" t="s">
        <v>798</v>
      </c>
      <c r="BP174" s="845" t="s">
        <v>798</v>
      </c>
      <c r="BQ174" s="845" t="s">
        <v>798</v>
      </c>
      <c r="BR174" s="845" t="s">
        <v>798</v>
      </c>
      <c r="BS174" s="845" t="s">
        <v>798</v>
      </c>
      <c r="BT174" s="845" t="s">
        <v>798</v>
      </c>
      <c r="BU174" s="845" t="s">
        <v>798</v>
      </c>
      <c r="BV174" s="845" t="s">
        <v>798</v>
      </c>
      <c r="BW174" s="845" t="s">
        <v>798</v>
      </c>
      <c r="BX174" s="845" t="s">
        <v>798</v>
      </c>
      <c r="BY174" s="845" t="s">
        <v>798</v>
      </c>
      <c r="BZ174" s="845" t="s">
        <v>798</v>
      </c>
      <c r="CA174" s="845" t="s">
        <v>798</v>
      </c>
      <c r="CB174" s="845" t="s">
        <v>798</v>
      </c>
      <c r="CC174" s="845" t="s">
        <v>798</v>
      </c>
      <c r="CD174" s="845" t="s">
        <v>798</v>
      </c>
      <c r="CE174" s="845" t="s">
        <v>798</v>
      </c>
      <c r="CF174" s="845" t="s">
        <v>798</v>
      </c>
      <c r="CG174" s="845" t="s">
        <v>798</v>
      </c>
      <c r="CH174" s="845" t="s">
        <v>798</v>
      </c>
      <c r="CI174" s="845" t="s">
        <v>798</v>
      </c>
      <c r="CJ174" s="845" t="s">
        <v>798</v>
      </c>
      <c r="CK174" s="845" t="s">
        <v>798</v>
      </c>
      <c r="CL174" s="845" t="s">
        <v>798</v>
      </c>
      <c r="CM174" s="845" t="s">
        <v>798</v>
      </c>
      <c r="CN174" s="845" t="s">
        <v>798</v>
      </c>
      <c r="CO174" s="845" t="s">
        <v>798</v>
      </c>
      <c r="CP174" s="845" t="s">
        <v>798</v>
      </c>
      <c r="CQ174" s="845" t="s">
        <v>798</v>
      </c>
      <c r="CR174" s="845" t="s">
        <v>798</v>
      </c>
      <c r="CS174" s="845" t="s">
        <v>798</v>
      </c>
      <c r="CT174" s="845" t="s">
        <v>798</v>
      </c>
      <c r="CU174" s="845" t="s">
        <v>798</v>
      </c>
      <c r="CV174" s="845" t="s">
        <v>798</v>
      </c>
      <c r="CW174" s="845" t="s">
        <v>798</v>
      </c>
      <c r="CX174" s="845" t="s">
        <v>798</v>
      </c>
      <c r="CY174" s="845" t="s">
        <v>798</v>
      </c>
      <c r="CZ174" s="845" t="s">
        <v>798</v>
      </c>
      <c r="DA174" s="845" t="s">
        <v>798</v>
      </c>
      <c r="DB174" s="845" t="s">
        <v>798</v>
      </c>
      <c r="DC174" s="845" t="s">
        <v>798</v>
      </c>
      <c r="DD174" s="845" t="s">
        <v>798</v>
      </c>
      <c r="DE174" s="845" t="s">
        <v>798</v>
      </c>
      <c r="DF174" s="845" t="s">
        <v>798</v>
      </c>
      <c r="DG174" s="845" t="s">
        <v>798</v>
      </c>
      <c r="DH174" s="845" t="s">
        <v>798</v>
      </c>
      <c r="DI174" s="845" t="s">
        <v>798</v>
      </c>
      <c r="DJ174" s="845" t="s">
        <v>798</v>
      </c>
      <c r="DK174" s="845" t="s">
        <v>798</v>
      </c>
      <c r="DL174" s="845" t="s">
        <v>798</v>
      </c>
      <c r="DM174" s="845" t="s">
        <v>798</v>
      </c>
      <c r="DN174" s="845" t="s">
        <v>798</v>
      </c>
      <c r="DO174" s="845" t="s">
        <v>798</v>
      </c>
      <c r="DP174" s="845" t="s">
        <v>798</v>
      </c>
      <c r="DQ174" s="845" t="s">
        <v>798</v>
      </c>
      <c r="DR174" s="845" t="s">
        <v>798</v>
      </c>
      <c r="DS174" s="845" t="s">
        <v>798</v>
      </c>
      <c r="DT174" s="845" t="s">
        <v>798</v>
      </c>
      <c r="DU174" s="845" t="s">
        <v>798</v>
      </c>
      <c r="DV174" s="845" t="s">
        <v>798</v>
      </c>
      <c r="DW174" s="845" t="s">
        <v>798</v>
      </c>
      <c r="DX174" s="845" t="s">
        <v>798</v>
      </c>
      <c r="DY174" s="845" t="s">
        <v>798</v>
      </c>
      <c r="DZ174" s="845" t="s">
        <v>798</v>
      </c>
      <c r="EA174" s="845" t="s">
        <v>798</v>
      </c>
      <c r="EB174" s="845" t="s">
        <v>798</v>
      </c>
      <c r="EC174" s="845" t="s">
        <v>798</v>
      </c>
      <c r="ED174" s="845" t="s">
        <v>798</v>
      </c>
      <c r="EE174" s="845" t="s">
        <v>798</v>
      </c>
      <c r="EF174" s="845" t="s">
        <v>798</v>
      </c>
    </row>
    <row r="175" spans="1:136" x14ac:dyDescent="0.2">
      <c r="A175" s="845">
        <v>171</v>
      </c>
      <c r="B175" s="845">
        <v>3</v>
      </c>
      <c r="C175" s="845" t="s">
        <v>798</v>
      </c>
      <c r="D175" s="845" t="s">
        <v>798</v>
      </c>
      <c r="E175" s="845" t="s">
        <v>798</v>
      </c>
      <c r="F175" s="845" t="s">
        <v>798</v>
      </c>
      <c r="G175" s="845" t="s">
        <v>798</v>
      </c>
      <c r="H175" s="845" t="s">
        <v>798</v>
      </c>
      <c r="I175" s="845" t="s">
        <v>798</v>
      </c>
      <c r="J175" s="845" t="s">
        <v>798</v>
      </c>
      <c r="K175" s="845" t="s">
        <v>798</v>
      </c>
      <c r="L175" s="845" t="s">
        <v>798</v>
      </c>
      <c r="M175" s="845" t="s">
        <v>798</v>
      </c>
      <c r="N175" s="845" t="s">
        <v>798</v>
      </c>
      <c r="O175" s="845" t="s">
        <v>798</v>
      </c>
      <c r="P175" s="845" t="s">
        <v>798</v>
      </c>
      <c r="Q175" s="845" t="s">
        <v>798</v>
      </c>
      <c r="R175" s="845" t="s">
        <v>798</v>
      </c>
      <c r="S175" s="845" t="s">
        <v>798</v>
      </c>
      <c r="T175" s="845" t="s">
        <v>798</v>
      </c>
      <c r="U175" s="845" t="s">
        <v>798</v>
      </c>
      <c r="V175" s="845" t="s">
        <v>798</v>
      </c>
      <c r="W175" s="845" t="s">
        <v>798</v>
      </c>
      <c r="X175" s="845" t="s">
        <v>798</v>
      </c>
      <c r="Y175" s="845" t="s">
        <v>798</v>
      </c>
      <c r="Z175" s="845" t="s">
        <v>798</v>
      </c>
      <c r="AA175" s="845" t="s">
        <v>798</v>
      </c>
      <c r="AB175" s="845" t="s">
        <v>798</v>
      </c>
      <c r="AC175" s="845" t="s">
        <v>798</v>
      </c>
      <c r="AD175" s="845" t="s">
        <v>798</v>
      </c>
      <c r="AE175" s="845" t="s">
        <v>798</v>
      </c>
      <c r="AF175" s="845" t="s">
        <v>798</v>
      </c>
      <c r="AG175" s="845" t="s">
        <v>798</v>
      </c>
      <c r="AH175" s="845" t="s">
        <v>798</v>
      </c>
      <c r="AI175" s="845" t="s">
        <v>798</v>
      </c>
      <c r="AJ175" s="845" t="s">
        <v>798</v>
      </c>
      <c r="AK175" s="845" t="s">
        <v>798</v>
      </c>
      <c r="AL175" s="845" t="s">
        <v>798</v>
      </c>
      <c r="AM175" s="845" t="s">
        <v>798</v>
      </c>
      <c r="AN175" s="845" t="s">
        <v>798</v>
      </c>
      <c r="AO175" s="845" t="s">
        <v>798</v>
      </c>
      <c r="AP175" s="845" t="s">
        <v>798</v>
      </c>
      <c r="AQ175" s="845" t="s">
        <v>798</v>
      </c>
      <c r="AR175" s="845" t="s">
        <v>798</v>
      </c>
      <c r="AS175" s="845" t="s">
        <v>798</v>
      </c>
      <c r="AT175" s="845" t="s">
        <v>798</v>
      </c>
      <c r="AU175" s="845" t="s">
        <v>798</v>
      </c>
      <c r="AV175" s="845" t="s">
        <v>798</v>
      </c>
      <c r="AW175" s="845" t="s">
        <v>798</v>
      </c>
      <c r="AX175" s="845" t="s">
        <v>798</v>
      </c>
      <c r="AY175" s="845" t="s">
        <v>798</v>
      </c>
      <c r="AZ175" s="845" t="s">
        <v>798</v>
      </c>
      <c r="BA175" s="845" t="s">
        <v>798</v>
      </c>
      <c r="BB175" s="845" t="s">
        <v>798</v>
      </c>
      <c r="BC175" s="845" t="s">
        <v>798</v>
      </c>
      <c r="BD175" s="845" t="s">
        <v>798</v>
      </c>
      <c r="BE175" s="845" t="s">
        <v>798</v>
      </c>
      <c r="BF175" s="845" t="s">
        <v>798</v>
      </c>
      <c r="BG175" s="845" t="s">
        <v>798</v>
      </c>
      <c r="BH175" s="845" t="s">
        <v>798</v>
      </c>
      <c r="BI175" s="845" t="s">
        <v>798</v>
      </c>
      <c r="BJ175" s="845" t="s">
        <v>798</v>
      </c>
      <c r="BK175" s="845" t="s">
        <v>798</v>
      </c>
      <c r="BL175" s="845" t="s">
        <v>798</v>
      </c>
      <c r="BM175" s="845" t="s">
        <v>798</v>
      </c>
      <c r="BN175" s="845" t="s">
        <v>798</v>
      </c>
      <c r="BO175" s="845" t="s">
        <v>798</v>
      </c>
      <c r="BP175" s="845" t="s">
        <v>798</v>
      </c>
      <c r="BQ175" s="845" t="s">
        <v>798</v>
      </c>
      <c r="BR175" s="845" t="s">
        <v>798</v>
      </c>
      <c r="BS175" s="845" t="s">
        <v>798</v>
      </c>
      <c r="BT175" s="845" t="s">
        <v>798</v>
      </c>
      <c r="BU175" s="845" t="s">
        <v>798</v>
      </c>
      <c r="BV175" s="845" t="s">
        <v>798</v>
      </c>
      <c r="BW175" s="845" t="s">
        <v>798</v>
      </c>
      <c r="BX175" s="845" t="s">
        <v>798</v>
      </c>
      <c r="BY175" s="845" t="s">
        <v>798</v>
      </c>
      <c r="BZ175" s="845" t="s">
        <v>798</v>
      </c>
      <c r="CA175" s="845" t="s">
        <v>798</v>
      </c>
      <c r="CB175" s="845" t="s">
        <v>798</v>
      </c>
      <c r="CC175" s="845" t="s">
        <v>798</v>
      </c>
      <c r="CD175" s="845" t="s">
        <v>798</v>
      </c>
      <c r="CE175" s="845" t="s">
        <v>798</v>
      </c>
      <c r="CF175" s="845" t="s">
        <v>798</v>
      </c>
      <c r="CG175" s="845" t="s">
        <v>798</v>
      </c>
      <c r="CH175" s="845" t="s">
        <v>798</v>
      </c>
      <c r="CI175" s="845" t="s">
        <v>798</v>
      </c>
      <c r="CJ175" s="845" t="s">
        <v>798</v>
      </c>
      <c r="CK175" s="845" t="s">
        <v>798</v>
      </c>
      <c r="CL175" s="845" t="s">
        <v>798</v>
      </c>
      <c r="CM175" s="845" t="s">
        <v>798</v>
      </c>
      <c r="CN175" s="845" t="s">
        <v>798</v>
      </c>
      <c r="CO175" s="845" t="s">
        <v>798</v>
      </c>
      <c r="CP175" s="845" t="s">
        <v>798</v>
      </c>
      <c r="CQ175" s="845" t="s">
        <v>798</v>
      </c>
      <c r="CR175" s="845" t="s">
        <v>798</v>
      </c>
      <c r="CS175" s="845" t="s">
        <v>798</v>
      </c>
      <c r="CT175" s="845" t="s">
        <v>798</v>
      </c>
      <c r="CU175" s="845" t="s">
        <v>798</v>
      </c>
      <c r="CV175" s="845" t="s">
        <v>798</v>
      </c>
      <c r="CW175" s="845" t="s">
        <v>798</v>
      </c>
      <c r="CX175" s="845" t="s">
        <v>798</v>
      </c>
      <c r="CY175" s="845" t="s">
        <v>798</v>
      </c>
      <c r="CZ175" s="845" t="s">
        <v>798</v>
      </c>
      <c r="DA175" s="845" t="s">
        <v>798</v>
      </c>
      <c r="DB175" s="845" t="s">
        <v>798</v>
      </c>
      <c r="DC175" s="845" t="s">
        <v>798</v>
      </c>
      <c r="DD175" s="845" t="s">
        <v>798</v>
      </c>
      <c r="DE175" s="845" t="s">
        <v>798</v>
      </c>
      <c r="DF175" s="845" t="s">
        <v>798</v>
      </c>
      <c r="DG175" s="845" t="s">
        <v>798</v>
      </c>
      <c r="DH175" s="845" t="s">
        <v>798</v>
      </c>
      <c r="DI175" s="845" t="s">
        <v>798</v>
      </c>
      <c r="DJ175" s="845" t="s">
        <v>798</v>
      </c>
      <c r="DK175" s="845" t="s">
        <v>798</v>
      </c>
      <c r="DL175" s="845" t="s">
        <v>798</v>
      </c>
      <c r="DM175" s="845" t="s">
        <v>798</v>
      </c>
      <c r="DN175" s="845" t="s">
        <v>798</v>
      </c>
      <c r="DO175" s="845" t="s">
        <v>798</v>
      </c>
      <c r="DP175" s="845" t="s">
        <v>798</v>
      </c>
      <c r="DQ175" s="845" t="s">
        <v>798</v>
      </c>
      <c r="DR175" s="845" t="s">
        <v>798</v>
      </c>
      <c r="DS175" s="845" t="s">
        <v>798</v>
      </c>
      <c r="DT175" s="845" t="s">
        <v>798</v>
      </c>
      <c r="DU175" s="845" t="s">
        <v>798</v>
      </c>
      <c r="DV175" s="845" t="s">
        <v>798</v>
      </c>
      <c r="DW175" s="845" t="s">
        <v>798</v>
      </c>
      <c r="DX175" s="845" t="s">
        <v>798</v>
      </c>
      <c r="DY175" s="845" t="s">
        <v>798</v>
      </c>
      <c r="DZ175" s="845" t="s">
        <v>798</v>
      </c>
      <c r="EA175" s="845" t="s">
        <v>798</v>
      </c>
      <c r="EB175" s="845" t="s">
        <v>798</v>
      </c>
      <c r="EC175" s="845" t="s">
        <v>798</v>
      </c>
      <c r="ED175" s="845" t="s">
        <v>798</v>
      </c>
      <c r="EE175" s="845" t="s">
        <v>798</v>
      </c>
      <c r="EF175" s="845" t="s">
        <v>798</v>
      </c>
    </row>
    <row r="176" spans="1:136" x14ac:dyDescent="0.2">
      <c r="A176" s="845">
        <v>172</v>
      </c>
      <c r="B176" s="845">
        <v>4</v>
      </c>
      <c r="C176" s="845" t="s">
        <v>798</v>
      </c>
      <c r="D176" s="845" t="s">
        <v>798</v>
      </c>
      <c r="E176" s="845" t="s">
        <v>798</v>
      </c>
      <c r="F176" s="845" t="s">
        <v>798</v>
      </c>
      <c r="G176" s="845" t="s">
        <v>798</v>
      </c>
      <c r="H176" s="845" t="s">
        <v>798</v>
      </c>
      <c r="I176" s="845" t="s">
        <v>798</v>
      </c>
      <c r="J176" s="845" t="s">
        <v>798</v>
      </c>
      <c r="K176" s="845" t="s">
        <v>798</v>
      </c>
      <c r="L176" s="845" t="s">
        <v>798</v>
      </c>
      <c r="M176" s="845" t="s">
        <v>798</v>
      </c>
      <c r="N176" s="845" t="s">
        <v>798</v>
      </c>
      <c r="O176" s="845" t="s">
        <v>798</v>
      </c>
      <c r="P176" s="845" t="s">
        <v>798</v>
      </c>
      <c r="Q176" s="845" t="s">
        <v>798</v>
      </c>
      <c r="R176" s="845" t="s">
        <v>798</v>
      </c>
      <c r="S176" s="845" t="s">
        <v>798</v>
      </c>
      <c r="T176" s="845" t="s">
        <v>798</v>
      </c>
      <c r="U176" s="845" t="s">
        <v>798</v>
      </c>
      <c r="V176" s="845" t="s">
        <v>798</v>
      </c>
      <c r="W176" s="845" t="s">
        <v>798</v>
      </c>
      <c r="X176" s="845" t="s">
        <v>798</v>
      </c>
      <c r="Y176" s="845" t="s">
        <v>798</v>
      </c>
      <c r="Z176" s="845" t="s">
        <v>798</v>
      </c>
      <c r="AA176" s="845" t="s">
        <v>798</v>
      </c>
      <c r="AB176" s="845" t="s">
        <v>798</v>
      </c>
      <c r="AC176" s="845" t="s">
        <v>798</v>
      </c>
      <c r="AD176" s="845" t="s">
        <v>798</v>
      </c>
      <c r="AE176" s="845" t="s">
        <v>798</v>
      </c>
      <c r="AF176" s="845" t="s">
        <v>798</v>
      </c>
      <c r="AG176" s="845" t="s">
        <v>798</v>
      </c>
      <c r="AH176" s="845" t="s">
        <v>798</v>
      </c>
      <c r="AI176" s="845" t="s">
        <v>798</v>
      </c>
      <c r="AJ176" s="845" t="s">
        <v>798</v>
      </c>
      <c r="AK176" s="845" t="s">
        <v>798</v>
      </c>
      <c r="AL176" s="845" t="s">
        <v>798</v>
      </c>
      <c r="AM176" s="845" t="s">
        <v>798</v>
      </c>
      <c r="AN176" s="845" t="s">
        <v>798</v>
      </c>
      <c r="AO176" s="845" t="s">
        <v>798</v>
      </c>
      <c r="AP176" s="845" t="s">
        <v>798</v>
      </c>
      <c r="AQ176" s="845" t="s">
        <v>798</v>
      </c>
      <c r="AR176" s="845" t="s">
        <v>798</v>
      </c>
      <c r="AS176" s="845" t="s">
        <v>798</v>
      </c>
      <c r="AT176" s="845" t="s">
        <v>798</v>
      </c>
      <c r="AU176" s="845" t="s">
        <v>798</v>
      </c>
      <c r="AV176" s="845" t="s">
        <v>798</v>
      </c>
      <c r="AW176" s="845" t="s">
        <v>798</v>
      </c>
      <c r="AX176" s="845" t="s">
        <v>798</v>
      </c>
      <c r="AY176" s="845" t="s">
        <v>798</v>
      </c>
      <c r="AZ176" s="845" t="s">
        <v>798</v>
      </c>
      <c r="BA176" s="845" t="s">
        <v>798</v>
      </c>
      <c r="BB176" s="845" t="s">
        <v>798</v>
      </c>
      <c r="BC176" s="845" t="s">
        <v>798</v>
      </c>
      <c r="BD176" s="845" t="s">
        <v>798</v>
      </c>
      <c r="BE176" s="845" t="s">
        <v>798</v>
      </c>
      <c r="BF176" s="845" t="s">
        <v>798</v>
      </c>
      <c r="BG176" s="845" t="s">
        <v>798</v>
      </c>
      <c r="BH176" s="845" t="s">
        <v>798</v>
      </c>
      <c r="BI176" s="845" t="s">
        <v>798</v>
      </c>
      <c r="BJ176" s="845" t="s">
        <v>798</v>
      </c>
      <c r="BK176" s="845" t="s">
        <v>798</v>
      </c>
      <c r="BL176" s="845" t="s">
        <v>798</v>
      </c>
      <c r="BM176" s="845" t="s">
        <v>798</v>
      </c>
      <c r="BN176" s="845" t="s">
        <v>798</v>
      </c>
      <c r="BO176" s="845" t="s">
        <v>798</v>
      </c>
      <c r="BP176" s="845" t="s">
        <v>798</v>
      </c>
      <c r="BQ176" s="845" t="s">
        <v>798</v>
      </c>
      <c r="BR176" s="845" t="s">
        <v>798</v>
      </c>
      <c r="BS176" s="845" t="s">
        <v>798</v>
      </c>
      <c r="BT176" s="845" t="s">
        <v>798</v>
      </c>
      <c r="BU176" s="845" t="s">
        <v>798</v>
      </c>
      <c r="BV176" s="845" t="s">
        <v>798</v>
      </c>
      <c r="BW176" s="845" t="s">
        <v>798</v>
      </c>
      <c r="BX176" s="845" t="s">
        <v>798</v>
      </c>
      <c r="BY176" s="845" t="s">
        <v>798</v>
      </c>
      <c r="BZ176" s="845" t="s">
        <v>798</v>
      </c>
      <c r="CA176" s="845" t="s">
        <v>798</v>
      </c>
      <c r="CB176" s="845" t="s">
        <v>798</v>
      </c>
      <c r="CC176" s="845" t="s">
        <v>798</v>
      </c>
      <c r="CD176" s="845" t="s">
        <v>798</v>
      </c>
      <c r="CE176" s="845" t="s">
        <v>798</v>
      </c>
      <c r="CF176" s="845" t="s">
        <v>798</v>
      </c>
      <c r="CG176" s="845" t="s">
        <v>798</v>
      </c>
      <c r="CH176" s="845" t="s">
        <v>798</v>
      </c>
      <c r="CI176" s="845" t="s">
        <v>798</v>
      </c>
      <c r="CJ176" s="845" t="s">
        <v>798</v>
      </c>
      <c r="CK176" s="845" t="s">
        <v>798</v>
      </c>
      <c r="CL176" s="845" t="s">
        <v>798</v>
      </c>
      <c r="CM176" s="845" t="s">
        <v>798</v>
      </c>
      <c r="CN176" s="845" t="s">
        <v>798</v>
      </c>
      <c r="CO176" s="845" t="s">
        <v>798</v>
      </c>
      <c r="CP176" s="845" t="s">
        <v>798</v>
      </c>
      <c r="CQ176" s="845" t="s">
        <v>798</v>
      </c>
      <c r="CR176" s="845" t="s">
        <v>798</v>
      </c>
      <c r="CS176" s="845" t="s">
        <v>798</v>
      </c>
      <c r="CT176" s="845" t="s">
        <v>798</v>
      </c>
      <c r="CU176" s="845" t="s">
        <v>798</v>
      </c>
      <c r="CV176" s="845" t="s">
        <v>798</v>
      </c>
      <c r="CW176" s="845" t="s">
        <v>798</v>
      </c>
      <c r="CX176" s="845" t="s">
        <v>798</v>
      </c>
      <c r="CY176" s="845" t="s">
        <v>798</v>
      </c>
      <c r="CZ176" s="845" t="s">
        <v>798</v>
      </c>
      <c r="DA176" s="845" t="s">
        <v>798</v>
      </c>
      <c r="DB176" s="845" t="s">
        <v>798</v>
      </c>
      <c r="DC176" s="845" t="s">
        <v>798</v>
      </c>
      <c r="DD176" s="845" t="s">
        <v>798</v>
      </c>
      <c r="DE176" s="845" t="s">
        <v>798</v>
      </c>
      <c r="DF176" s="845" t="s">
        <v>798</v>
      </c>
      <c r="DG176" s="845" t="s">
        <v>798</v>
      </c>
      <c r="DH176" s="845" t="s">
        <v>798</v>
      </c>
      <c r="DI176" s="845" t="s">
        <v>798</v>
      </c>
      <c r="DJ176" s="845" t="s">
        <v>798</v>
      </c>
      <c r="DK176" s="845" t="s">
        <v>798</v>
      </c>
      <c r="DL176" s="845" t="s">
        <v>798</v>
      </c>
      <c r="DM176" s="845" t="s">
        <v>798</v>
      </c>
      <c r="DN176" s="845" t="s">
        <v>798</v>
      </c>
      <c r="DO176" s="845" t="s">
        <v>798</v>
      </c>
      <c r="DP176" s="845" t="s">
        <v>798</v>
      </c>
      <c r="DQ176" s="845" t="s">
        <v>798</v>
      </c>
      <c r="DR176" s="845" t="s">
        <v>798</v>
      </c>
      <c r="DS176" s="845" t="s">
        <v>798</v>
      </c>
      <c r="DT176" s="845" t="s">
        <v>798</v>
      </c>
      <c r="DU176" s="845" t="s">
        <v>798</v>
      </c>
      <c r="DV176" s="845" t="s">
        <v>798</v>
      </c>
      <c r="DW176" s="845" t="s">
        <v>798</v>
      </c>
      <c r="DX176" s="845" t="s">
        <v>798</v>
      </c>
      <c r="DY176" s="845" t="s">
        <v>798</v>
      </c>
      <c r="DZ176" s="845" t="s">
        <v>798</v>
      </c>
      <c r="EA176" s="845" t="s">
        <v>798</v>
      </c>
      <c r="EB176" s="845" t="s">
        <v>798</v>
      </c>
      <c r="EC176" s="845" t="s">
        <v>798</v>
      </c>
      <c r="ED176" s="845" t="s">
        <v>798</v>
      </c>
      <c r="EE176" s="845" t="s">
        <v>798</v>
      </c>
      <c r="EF176" s="845" t="s">
        <v>798</v>
      </c>
    </row>
    <row r="177" spans="1:136" x14ac:dyDescent="0.2">
      <c r="A177" s="845">
        <v>173</v>
      </c>
      <c r="B177" s="845">
        <v>5</v>
      </c>
      <c r="C177" s="845" t="s">
        <v>798</v>
      </c>
      <c r="D177" s="845" t="s">
        <v>798</v>
      </c>
      <c r="E177" s="845" t="s">
        <v>798</v>
      </c>
      <c r="F177" s="845" t="s">
        <v>798</v>
      </c>
      <c r="G177" s="845" t="s">
        <v>798</v>
      </c>
      <c r="H177" s="845" t="s">
        <v>798</v>
      </c>
      <c r="I177" s="845" t="s">
        <v>798</v>
      </c>
      <c r="J177" s="845" t="s">
        <v>798</v>
      </c>
      <c r="K177" s="845" t="s">
        <v>798</v>
      </c>
      <c r="L177" s="845" t="s">
        <v>798</v>
      </c>
      <c r="M177" s="845" t="s">
        <v>798</v>
      </c>
      <c r="N177" s="845" t="s">
        <v>798</v>
      </c>
      <c r="O177" s="845" t="s">
        <v>798</v>
      </c>
      <c r="P177" s="845" t="s">
        <v>798</v>
      </c>
      <c r="Q177" s="845" t="s">
        <v>798</v>
      </c>
      <c r="R177" s="845" t="s">
        <v>798</v>
      </c>
      <c r="S177" s="845" t="s">
        <v>798</v>
      </c>
      <c r="T177" s="845" t="s">
        <v>798</v>
      </c>
      <c r="U177" s="845" t="s">
        <v>798</v>
      </c>
      <c r="V177" s="845" t="s">
        <v>798</v>
      </c>
      <c r="W177" s="845" t="s">
        <v>798</v>
      </c>
      <c r="X177" s="845" t="s">
        <v>798</v>
      </c>
      <c r="Y177" s="845" t="s">
        <v>798</v>
      </c>
      <c r="Z177" s="845" t="s">
        <v>798</v>
      </c>
      <c r="AA177" s="845" t="s">
        <v>798</v>
      </c>
      <c r="AB177" s="845" t="s">
        <v>798</v>
      </c>
      <c r="AC177" s="845" t="s">
        <v>798</v>
      </c>
      <c r="AD177" s="845" t="s">
        <v>798</v>
      </c>
      <c r="AE177" s="845" t="s">
        <v>798</v>
      </c>
      <c r="AF177" s="845" t="s">
        <v>798</v>
      </c>
      <c r="AG177" s="845" t="s">
        <v>798</v>
      </c>
      <c r="AH177" s="845" t="s">
        <v>798</v>
      </c>
      <c r="AI177" s="845" t="s">
        <v>798</v>
      </c>
      <c r="AJ177" s="845" t="s">
        <v>798</v>
      </c>
      <c r="AK177" s="845" t="s">
        <v>798</v>
      </c>
      <c r="AL177" s="845" t="s">
        <v>798</v>
      </c>
      <c r="AM177" s="845" t="s">
        <v>798</v>
      </c>
      <c r="AN177" s="845" t="s">
        <v>798</v>
      </c>
      <c r="AO177" s="845" t="s">
        <v>798</v>
      </c>
      <c r="AP177" s="845" t="s">
        <v>798</v>
      </c>
      <c r="AQ177" s="845" t="s">
        <v>798</v>
      </c>
      <c r="AR177" s="845" t="s">
        <v>798</v>
      </c>
      <c r="AS177" s="845" t="s">
        <v>798</v>
      </c>
      <c r="AT177" s="845" t="s">
        <v>798</v>
      </c>
      <c r="AU177" s="845" t="s">
        <v>798</v>
      </c>
      <c r="AV177" s="845" t="s">
        <v>798</v>
      </c>
      <c r="AW177" s="845" t="s">
        <v>798</v>
      </c>
      <c r="AX177" s="845" t="s">
        <v>798</v>
      </c>
      <c r="AY177" s="845" t="s">
        <v>798</v>
      </c>
      <c r="AZ177" s="845" t="s">
        <v>798</v>
      </c>
      <c r="BA177" s="845" t="s">
        <v>798</v>
      </c>
      <c r="BB177" s="845" t="s">
        <v>798</v>
      </c>
      <c r="BC177" s="845" t="s">
        <v>798</v>
      </c>
      <c r="BD177" s="845" t="s">
        <v>798</v>
      </c>
      <c r="BE177" s="845" t="s">
        <v>798</v>
      </c>
      <c r="BF177" s="845" t="s">
        <v>798</v>
      </c>
      <c r="BG177" s="845" t="s">
        <v>798</v>
      </c>
      <c r="BH177" s="845" t="s">
        <v>798</v>
      </c>
      <c r="BI177" s="845" t="s">
        <v>798</v>
      </c>
      <c r="BJ177" s="845" t="s">
        <v>798</v>
      </c>
      <c r="BK177" s="845" t="s">
        <v>798</v>
      </c>
      <c r="BL177" s="845" t="s">
        <v>798</v>
      </c>
      <c r="BM177" s="845" t="s">
        <v>798</v>
      </c>
      <c r="BN177" s="845" t="s">
        <v>798</v>
      </c>
      <c r="BO177" s="845" t="s">
        <v>798</v>
      </c>
      <c r="BP177" s="845" t="s">
        <v>798</v>
      </c>
      <c r="BQ177" s="845" t="s">
        <v>798</v>
      </c>
      <c r="BR177" s="845" t="s">
        <v>798</v>
      </c>
      <c r="BS177" s="845" t="s">
        <v>798</v>
      </c>
      <c r="BT177" s="845" t="s">
        <v>798</v>
      </c>
      <c r="BU177" s="845" t="s">
        <v>798</v>
      </c>
      <c r="BV177" s="845" t="s">
        <v>798</v>
      </c>
      <c r="BW177" s="845" t="s">
        <v>798</v>
      </c>
      <c r="BX177" s="845" t="s">
        <v>798</v>
      </c>
      <c r="BY177" s="845" t="s">
        <v>798</v>
      </c>
      <c r="BZ177" s="845" t="s">
        <v>798</v>
      </c>
      <c r="CA177" s="845" t="s">
        <v>798</v>
      </c>
      <c r="CB177" s="845" t="s">
        <v>798</v>
      </c>
      <c r="CC177" s="845" t="s">
        <v>798</v>
      </c>
      <c r="CD177" s="845" t="s">
        <v>798</v>
      </c>
      <c r="CE177" s="845" t="s">
        <v>798</v>
      </c>
      <c r="CF177" s="845" t="s">
        <v>798</v>
      </c>
      <c r="CG177" s="845" t="s">
        <v>798</v>
      </c>
      <c r="CH177" s="845" t="s">
        <v>798</v>
      </c>
      <c r="CI177" s="845" t="s">
        <v>798</v>
      </c>
      <c r="CJ177" s="845" t="s">
        <v>798</v>
      </c>
      <c r="CK177" s="845" t="s">
        <v>798</v>
      </c>
      <c r="CL177" s="845" t="s">
        <v>798</v>
      </c>
      <c r="CM177" s="845" t="s">
        <v>798</v>
      </c>
      <c r="CN177" s="845" t="s">
        <v>798</v>
      </c>
      <c r="CO177" s="845" t="s">
        <v>798</v>
      </c>
      <c r="CP177" s="845" t="s">
        <v>798</v>
      </c>
      <c r="CQ177" s="845" t="s">
        <v>798</v>
      </c>
      <c r="CR177" s="845" t="s">
        <v>798</v>
      </c>
      <c r="CS177" s="845" t="s">
        <v>798</v>
      </c>
      <c r="CT177" s="845" t="s">
        <v>798</v>
      </c>
      <c r="CU177" s="845" t="s">
        <v>798</v>
      </c>
      <c r="CV177" s="845" t="s">
        <v>798</v>
      </c>
      <c r="CW177" s="845" t="s">
        <v>798</v>
      </c>
      <c r="CX177" s="845" t="s">
        <v>798</v>
      </c>
      <c r="CY177" s="845" t="s">
        <v>798</v>
      </c>
      <c r="CZ177" s="845" t="s">
        <v>798</v>
      </c>
      <c r="DA177" s="845" t="s">
        <v>798</v>
      </c>
      <c r="DB177" s="845" t="s">
        <v>798</v>
      </c>
      <c r="DC177" s="845" t="s">
        <v>798</v>
      </c>
      <c r="DD177" s="845" t="s">
        <v>798</v>
      </c>
      <c r="DE177" s="845" t="s">
        <v>798</v>
      </c>
      <c r="DF177" s="845" t="s">
        <v>798</v>
      </c>
      <c r="DG177" s="845" t="s">
        <v>798</v>
      </c>
      <c r="DH177" s="845" t="s">
        <v>798</v>
      </c>
      <c r="DI177" s="845" t="s">
        <v>798</v>
      </c>
      <c r="DJ177" s="845" t="s">
        <v>798</v>
      </c>
      <c r="DK177" s="845" t="s">
        <v>798</v>
      </c>
      <c r="DL177" s="845" t="s">
        <v>798</v>
      </c>
      <c r="DM177" s="845" t="s">
        <v>798</v>
      </c>
      <c r="DN177" s="845" t="s">
        <v>798</v>
      </c>
      <c r="DO177" s="845" t="s">
        <v>798</v>
      </c>
      <c r="DP177" s="845" t="s">
        <v>798</v>
      </c>
      <c r="DQ177" s="845" t="s">
        <v>798</v>
      </c>
      <c r="DR177" s="845" t="s">
        <v>798</v>
      </c>
      <c r="DS177" s="845" t="s">
        <v>798</v>
      </c>
      <c r="DT177" s="845" t="s">
        <v>798</v>
      </c>
      <c r="DU177" s="845" t="s">
        <v>798</v>
      </c>
      <c r="DV177" s="845" t="s">
        <v>798</v>
      </c>
      <c r="DW177" s="845" t="s">
        <v>798</v>
      </c>
      <c r="DX177" s="845" t="s">
        <v>798</v>
      </c>
      <c r="DY177" s="845" t="s">
        <v>798</v>
      </c>
      <c r="DZ177" s="845" t="s">
        <v>798</v>
      </c>
      <c r="EA177" s="845" t="s">
        <v>798</v>
      </c>
      <c r="EB177" s="845" t="s">
        <v>798</v>
      </c>
      <c r="EC177" s="845" t="s">
        <v>798</v>
      </c>
      <c r="ED177" s="845" t="s">
        <v>798</v>
      </c>
      <c r="EE177" s="845" t="s">
        <v>798</v>
      </c>
      <c r="EF177" s="845" t="s">
        <v>798</v>
      </c>
    </row>
    <row r="178" spans="1:136" x14ac:dyDescent="0.2">
      <c r="A178" s="845">
        <v>174</v>
      </c>
      <c r="B178" s="845">
        <v>6</v>
      </c>
      <c r="C178" s="845" t="s">
        <v>798</v>
      </c>
      <c r="D178" s="845" t="s">
        <v>798</v>
      </c>
      <c r="E178" s="845" t="s">
        <v>798</v>
      </c>
      <c r="F178" s="845" t="s">
        <v>798</v>
      </c>
      <c r="G178" s="845" t="s">
        <v>798</v>
      </c>
      <c r="H178" s="845" t="s">
        <v>798</v>
      </c>
      <c r="I178" s="845" t="s">
        <v>798</v>
      </c>
      <c r="J178" s="845" t="s">
        <v>798</v>
      </c>
      <c r="K178" s="845" t="s">
        <v>798</v>
      </c>
      <c r="L178" s="845" t="s">
        <v>798</v>
      </c>
      <c r="M178" s="845" t="s">
        <v>798</v>
      </c>
      <c r="N178" s="845" t="s">
        <v>798</v>
      </c>
      <c r="O178" s="845" t="s">
        <v>798</v>
      </c>
      <c r="P178" s="845" t="s">
        <v>798</v>
      </c>
      <c r="Q178" s="845" t="s">
        <v>798</v>
      </c>
      <c r="R178" s="845" t="s">
        <v>798</v>
      </c>
      <c r="S178" s="845" t="s">
        <v>798</v>
      </c>
      <c r="T178" s="845" t="s">
        <v>798</v>
      </c>
      <c r="U178" s="845" t="s">
        <v>798</v>
      </c>
      <c r="V178" s="845" t="s">
        <v>798</v>
      </c>
      <c r="W178" s="845" t="s">
        <v>798</v>
      </c>
      <c r="X178" s="845" t="s">
        <v>798</v>
      </c>
      <c r="Y178" s="845" t="s">
        <v>798</v>
      </c>
      <c r="Z178" s="845" t="s">
        <v>798</v>
      </c>
      <c r="AA178" s="845" t="s">
        <v>798</v>
      </c>
      <c r="AB178" s="845" t="s">
        <v>798</v>
      </c>
      <c r="AC178" s="845" t="s">
        <v>798</v>
      </c>
      <c r="AD178" s="845" t="s">
        <v>798</v>
      </c>
      <c r="AE178" s="845" t="s">
        <v>798</v>
      </c>
      <c r="AF178" s="845" t="s">
        <v>798</v>
      </c>
      <c r="AG178" s="845" t="s">
        <v>798</v>
      </c>
      <c r="AH178" s="845" t="s">
        <v>798</v>
      </c>
      <c r="AI178" s="845" t="s">
        <v>798</v>
      </c>
      <c r="AJ178" s="845" t="s">
        <v>798</v>
      </c>
      <c r="AK178" s="845" t="s">
        <v>798</v>
      </c>
      <c r="AL178" s="845" t="s">
        <v>798</v>
      </c>
      <c r="AM178" s="845" t="s">
        <v>798</v>
      </c>
      <c r="AN178" s="845" t="s">
        <v>798</v>
      </c>
      <c r="AO178" s="845" t="s">
        <v>798</v>
      </c>
      <c r="AP178" s="845" t="s">
        <v>798</v>
      </c>
      <c r="AQ178" s="845" t="s">
        <v>798</v>
      </c>
      <c r="AR178" s="845" t="s">
        <v>798</v>
      </c>
      <c r="AS178" s="845" t="s">
        <v>798</v>
      </c>
      <c r="AT178" s="845" t="s">
        <v>798</v>
      </c>
      <c r="AU178" s="845" t="s">
        <v>798</v>
      </c>
      <c r="AV178" s="845" t="s">
        <v>798</v>
      </c>
      <c r="AW178" s="845" t="s">
        <v>798</v>
      </c>
      <c r="AX178" s="845" t="s">
        <v>798</v>
      </c>
      <c r="AY178" s="845" t="s">
        <v>798</v>
      </c>
      <c r="AZ178" s="845" t="s">
        <v>798</v>
      </c>
      <c r="BA178" s="845" t="s">
        <v>798</v>
      </c>
      <c r="BB178" s="845" t="s">
        <v>798</v>
      </c>
      <c r="BC178" s="845" t="s">
        <v>798</v>
      </c>
      <c r="BD178" s="845" t="s">
        <v>798</v>
      </c>
      <c r="BE178" s="845" t="s">
        <v>798</v>
      </c>
      <c r="BF178" s="845" t="s">
        <v>798</v>
      </c>
      <c r="BG178" s="845" t="s">
        <v>798</v>
      </c>
      <c r="BH178" s="845" t="s">
        <v>798</v>
      </c>
      <c r="BI178" s="845" t="s">
        <v>798</v>
      </c>
      <c r="BJ178" s="845" t="s">
        <v>798</v>
      </c>
      <c r="BK178" s="845" t="s">
        <v>798</v>
      </c>
      <c r="BL178" s="845" t="s">
        <v>798</v>
      </c>
      <c r="BM178" s="845" t="s">
        <v>798</v>
      </c>
      <c r="BN178" s="845" t="s">
        <v>798</v>
      </c>
      <c r="BO178" s="845" t="s">
        <v>798</v>
      </c>
      <c r="BP178" s="845" t="s">
        <v>798</v>
      </c>
      <c r="BQ178" s="845" t="s">
        <v>798</v>
      </c>
      <c r="BR178" s="845" t="s">
        <v>798</v>
      </c>
      <c r="BS178" s="845" t="s">
        <v>798</v>
      </c>
      <c r="BT178" s="845" t="s">
        <v>798</v>
      </c>
      <c r="BU178" s="845" t="s">
        <v>798</v>
      </c>
      <c r="BV178" s="845" t="s">
        <v>798</v>
      </c>
      <c r="BW178" s="845" t="s">
        <v>798</v>
      </c>
      <c r="BX178" s="845" t="s">
        <v>798</v>
      </c>
      <c r="BY178" s="845" t="s">
        <v>798</v>
      </c>
      <c r="BZ178" s="845" t="s">
        <v>798</v>
      </c>
      <c r="CA178" s="845" t="s">
        <v>798</v>
      </c>
      <c r="CB178" s="845" t="s">
        <v>798</v>
      </c>
      <c r="CC178" s="845" t="s">
        <v>798</v>
      </c>
      <c r="CD178" s="845" t="s">
        <v>798</v>
      </c>
      <c r="CE178" s="845" t="s">
        <v>798</v>
      </c>
      <c r="CF178" s="845" t="s">
        <v>798</v>
      </c>
      <c r="CG178" s="845" t="s">
        <v>798</v>
      </c>
      <c r="CH178" s="845" t="s">
        <v>798</v>
      </c>
      <c r="CI178" s="845" t="s">
        <v>798</v>
      </c>
      <c r="CJ178" s="845" t="s">
        <v>798</v>
      </c>
      <c r="CK178" s="845" t="s">
        <v>798</v>
      </c>
      <c r="CL178" s="845" t="s">
        <v>798</v>
      </c>
      <c r="CM178" s="845" t="s">
        <v>798</v>
      </c>
      <c r="CN178" s="845" t="s">
        <v>798</v>
      </c>
      <c r="CO178" s="845" t="s">
        <v>798</v>
      </c>
      <c r="CP178" s="845" t="s">
        <v>798</v>
      </c>
      <c r="CQ178" s="845" t="s">
        <v>798</v>
      </c>
      <c r="CR178" s="845" t="s">
        <v>798</v>
      </c>
      <c r="CS178" s="845" t="s">
        <v>798</v>
      </c>
      <c r="CT178" s="845" t="s">
        <v>798</v>
      </c>
      <c r="CU178" s="845" t="s">
        <v>798</v>
      </c>
      <c r="CV178" s="845" t="s">
        <v>798</v>
      </c>
      <c r="CW178" s="845" t="s">
        <v>798</v>
      </c>
      <c r="CX178" s="845" t="s">
        <v>798</v>
      </c>
      <c r="CY178" s="845" t="s">
        <v>798</v>
      </c>
      <c r="CZ178" s="845" t="s">
        <v>798</v>
      </c>
      <c r="DA178" s="845" t="s">
        <v>798</v>
      </c>
      <c r="DB178" s="845" t="s">
        <v>798</v>
      </c>
      <c r="DC178" s="845" t="s">
        <v>798</v>
      </c>
      <c r="DD178" s="845" t="s">
        <v>798</v>
      </c>
      <c r="DE178" s="845" t="s">
        <v>798</v>
      </c>
      <c r="DF178" s="845" t="s">
        <v>798</v>
      </c>
      <c r="DG178" s="845" t="s">
        <v>798</v>
      </c>
      <c r="DH178" s="845" t="s">
        <v>798</v>
      </c>
      <c r="DI178" s="845" t="s">
        <v>798</v>
      </c>
      <c r="DJ178" s="845" t="s">
        <v>798</v>
      </c>
      <c r="DK178" s="845" t="s">
        <v>798</v>
      </c>
      <c r="DL178" s="845" t="s">
        <v>798</v>
      </c>
      <c r="DM178" s="845" t="s">
        <v>798</v>
      </c>
      <c r="DN178" s="845" t="s">
        <v>798</v>
      </c>
      <c r="DO178" s="845" t="s">
        <v>798</v>
      </c>
      <c r="DP178" s="845" t="s">
        <v>798</v>
      </c>
      <c r="DQ178" s="845" t="s">
        <v>798</v>
      </c>
      <c r="DR178" s="845" t="s">
        <v>798</v>
      </c>
      <c r="DS178" s="845" t="s">
        <v>798</v>
      </c>
      <c r="DT178" s="845" t="s">
        <v>798</v>
      </c>
      <c r="DU178" s="845" t="s">
        <v>798</v>
      </c>
      <c r="DV178" s="845" t="s">
        <v>798</v>
      </c>
      <c r="DW178" s="845" t="s">
        <v>798</v>
      </c>
      <c r="DX178" s="845" t="s">
        <v>798</v>
      </c>
      <c r="DY178" s="845" t="s">
        <v>798</v>
      </c>
      <c r="DZ178" s="845" t="s">
        <v>798</v>
      </c>
      <c r="EA178" s="845" t="s">
        <v>798</v>
      </c>
      <c r="EB178" s="845" t="s">
        <v>798</v>
      </c>
      <c r="EC178" s="845" t="s">
        <v>798</v>
      </c>
      <c r="ED178" s="845" t="s">
        <v>798</v>
      </c>
      <c r="EE178" s="845" t="s">
        <v>798</v>
      </c>
      <c r="EF178" s="845" t="s">
        <v>798</v>
      </c>
    </row>
    <row r="179" spans="1:136" x14ac:dyDescent="0.2">
      <c r="A179" s="845">
        <v>175</v>
      </c>
      <c r="B179" s="845">
        <v>7</v>
      </c>
      <c r="C179" s="845" t="s">
        <v>798</v>
      </c>
      <c r="D179" s="845" t="s">
        <v>798</v>
      </c>
      <c r="E179" s="845" t="s">
        <v>798</v>
      </c>
      <c r="F179" s="845" t="s">
        <v>798</v>
      </c>
      <c r="G179" s="845" t="s">
        <v>798</v>
      </c>
      <c r="H179" s="845" t="s">
        <v>798</v>
      </c>
      <c r="I179" s="845" t="s">
        <v>798</v>
      </c>
      <c r="J179" s="845" t="s">
        <v>798</v>
      </c>
      <c r="K179" s="845" t="s">
        <v>798</v>
      </c>
      <c r="L179" s="845" t="s">
        <v>798</v>
      </c>
      <c r="M179" s="845" t="s">
        <v>798</v>
      </c>
      <c r="N179" s="845" t="s">
        <v>798</v>
      </c>
      <c r="O179" s="845" t="s">
        <v>798</v>
      </c>
      <c r="P179" s="845" t="s">
        <v>798</v>
      </c>
      <c r="Q179" s="845" t="s">
        <v>798</v>
      </c>
      <c r="R179" s="845" t="s">
        <v>798</v>
      </c>
      <c r="S179" s="845" t="s">
        <v>798</v>
      </c>
      <c r="T179" s="845" t="s">
        <v>798</v>
      </c>
      <c r="U179" s="845" t="s">
        <v>798</v>
      </c>
      <c r="V179" s="845" t="s">
        <v>798</v>
      </c>
      <c r="W179" s="845" t="s">
        <v>798</v>
      </c>
      <c r="X179" s="845" t="s">
        <v>798</v>
      </c>
      <c r="Y179" s="845" t="s">
        <v>798</v>
      </c>
      <c r="Z179" s="845" t="s">
        <v>798</v>
      </c>
      <c r="AA179" s="845" t="s">
        <v>798</v>
      </c>
      <c r="AB179" s="845" t="s">
        <v>798</v>
      </c>
      <c r="AC179" s="845" t="s">
        <v>798</v>
      </c>
      <c r="AD179" s="845" t="s">
        <v>798</v>
      </c>
      <c r="AE179" s="845" t="s">
        <v>798</v>
      </c>
      <c r="AF179" s="845" t="s">
        <v>798</v>
      </c>
      <c r="AG179" s="845" t="s">
        <v>798</v>
      </c>
      <c r="AH179" s="845" t="s">
        <v>798</v>
      </c>
      <c r="AI179" s="845" t="s">
        <v>798</v>
      </c>
      <c r="AJ179" s="845" t="s">
        <v>798</v>
      </c>
      <c r="AK179" s="845" t="s">
        <v>798</v>
      </c>
      <c r="AL179" s="845" t="s">
        <v>798</v>
      </c>
      <c r="AM179" s="845" t="s">
        <v>798</v>
      </c>
      <c r="AN179" s="845" t="s">
        <v>798</v>
      </c>
      <c r="AO179" s="845" t="s">
        <v>798</v>
      </c>
      <c r="AP179" s="845" t="s">
        <v>798</v>
      </c>
      <c r="AQ179" s="845" t="s">
        <v>798</v>
      </c>
      <c r="AR179" s="845" t="s">
        <v>798</v>
      </c>
      <c r="AS179" s="845" t="s">
        <v>798</v>
      </c>
      <c r="AT179" s="845" t="s">
        <v>798</v>
      </c>
      <c r="AU179" s="845" t="s">
        <v>798</v>
      </c>
      <c r="AV179" s="845" t="s">
        <v>798</v>
      </c>
      <c r="AW179" s="845" t="s">
        <v>798</v>
      </c>
      <c r="AX179" s="845" t="s">
        <v>798</v>
      </c>
      <c r="AY179" s="845" t="s">
        <v>798</v>
      </c>
      <c r="AZ179" s="845" t="s">
        <v>798</v>
      </c>
      <c r="BA179" s="845" t="s">
        <v>798</v>
      </c>
      <c r="BB179" s="845" t="s">
        <v>798</v>
      </c>
      <c r="BC179" s="845" t="s">
        <v>798</v>
      </c>
      <c r="BD179" s="845" t="s">
        <v>798</v>
      </c>
      <c r="BE179" s="845" t="s">
        <v>798</v>
      </c>
      <c r="BF179" s="845" t="s">
        <v>798</v>
      </c>
      <c r="BG179" s="845" t="s">
        <v>798</v>
      </c>
      <c r="BH179" s="845" t="s">
        <v>798</v>
      </c>
      <c r="BI179" s="845" t="s">
        <v>798</v>
      </c>
      <c r="BJ179" s="845" t="s">
        <v>798</v>
      </c>
      <c r="BK179" s="845" t="s">
        <v>798</v>
      </c>
      <c r="BL179" s="845" t="s">
        <v>798</v>
      </c>
      <c r="BM179" s="845" t="s">
        <v>798</v>
      </c>
      <c r="BN179" s="845" t="s">
        <v>798</v>
      </c>
      <c r="BO179" s="845" t="s">
        <v>798</v>
      </c>
      <c r="BP179" s="845" t="s">
        <v>798</v>
      </c>
      <c r="BQ179" s="845" t="s">
        <v>798</v>
      </c>
      <c r="BR179" s="845" t="s">
        <v>798</v>
      </c>
      <c r="BS179" s="845" t="s">
        <v>798</v>
      </c>
      <c r="BT179" s="845" t="s">
        <v>798</v>
      </c>
      <c r="BU179" s="845" t="s">
        <v>798</v>
      </c>
      <c r="BV179" s="845" t="s">
        <v>798</v>
      </c>
      <c r="BW179" s="845" t="s">
        <v>798</v>
      </c>
      <c r="BX179" s="845" t="s">
        <v>798</v>
      </c>
      <c r="BY179" s="845" t="s">
        <v>798</v>
      </c>
      <c r="BZ179" s="845" t="s">
        <v>798</v>
      </c>
      <c r="CA179" s="845" t="s">
        <v>798</v>
      </c>
      <c r="CB179" s="845" t="s">
        <v>798</v>
      </c>
      <c r="CC179" s="845" t="s">
        <v>798</v>
      </c>
      <c r="CD179" s="845" t="s">
        <v>798</v>
      </c>
      <c r="CE179" s="845" t="s">
        <v>798</v>
      </c>
      <c r="CF179" s="845" t="s">
        <v>798</v>
      </c>
      <c r="CG179" s="845" t="s">
        <v>798</v>
      </c>
      <c r="CH179" s="845" t="s">
        <v>798</v>
      </c>
      <c r="CI179" s="845" t="s">
        <v>798</v>
      </c>
      <c r="CJ179" s="845" t="s">
        <v>798</v>
      </c>
      <c r="CK179" s="845" t="s">
        <v>798</v>
      </c>
      <c r="CL179" s="845" t="s">
        <v>798</v>
      </c>
      <c r="CM179" s="845" t="s">
        <v>798</v>
      </c>
      <c r="CN179" s="845" t="s">
        <v>798</v>
      </c>
      <c r="CO179" s="845" t="s">
        <v>798</v>
      </c>
      <c r="CP179" s="845" t="s">
        <v>798</v>
      </c>
      <c r="CQ179" s="845" t="s">
        <v>798</v>
      </c>
      <c r="CR179" s="845" t="s">
        <v>798</v>
      </c>
      <c r="CS179" s="845" t="s">
        <v>798</v>
      </c>
      <c r="CT179" s="845" t="s">
        <v>798</v>
      </c>
      <c r="CU179" s="845" t="s">
        <v>798</v>
      </c>
      <c r="CV179" s="845" t="s">
        <v>798</v>
      </c>
      <c r="CW179" s="845" t="s">
        <v>798</v>
      </c>
      <c r="CX179" s="845" t="s">
        <v>798</v>
      </c>
      <c r="CY179" s="845" t="s">
        <v>798</v>
      </c>
      <c r="CZ179" s="845" t="s">
        <v>798</v>
      </c>
      <c r="DA179" s="845" t="s">
        <v>798</v>
      </c>
      <c r="DB179" s="845" t="s">
        <v>798</v>
      </c>
      <c r="DC179" s="845" t="s">
        <v>798</v>
      </c>
      <c r="DD179" s="845" t="s">
        <v>798</v>
      </c>
      <c r="DE179" s="845" t="s">
        <v>798</v>
      </c>
      <c r="DF179" s="845" t="s">
        <v>798</v>
      </c>
      <c r="DG179" s="845" t="s">
        <v>798</v>
      </c>
      <c r="DH179" s="845" t="s">
        <v>798</v>
      </c>
      <c r="DI179" s="845" t="s">
        <v>798</v>
      </c>
      <c r="DJ179" s="845" t="s">
        <v>798</v>
      </c>
      <c r="DK179" s="845" t="s">
        <v>798</v>
      </c>
      <c r="DL179" s="845" t="s">
        <v>798</v>
      </c>
      <c r="DM179" s="845" t="s">
        <v>798</v>
      </c>
      <c r="DN179" s="845" t="s">
        <v>798</v>
      </c>
      <c r="DO179" s="845" t="s">
        <v>798</v>
      </c>
      <c r="DP179" s="845" t="s">
        <v>798</v>
      </c>
      <c r="DQ179" s="845" t="s">
        <v>798</v>
      </c>
      <c r="DR179" s="845" t="s">
        <v>798</v>
      </c>
      <c r="DS179" s="845" t="s">
        <v>798</v>
      </c>
      <c r="DT179" s="845" t="s">
        <v>798</v>
      </c>
      <c r="DU179" s="845" t="s">
        <v>798</v>
      </c>
      <c r="DV179" s="845" t="s">
        <v>798</v>
      </c>
      <c r="DW179" s="845" t="s">
        <v>798</v>
      </c>
      <c r="DX179" s="845" t="s">
        <v>798</v>
      </c>
      <c r="DY179" s="845" t="s">
        <v>798</v>
      </c>
      <c r="DZ179" s="845" t="s">
        <v>798</v>
      </c>
      <c r="EA179" s="845" t="s">
        <v>798</v>
      </c>
      <c r="EB179" s="845" t="s">
        <v>798</v>
      </c>
      <c r="EC179" s="845" t="s">
        <v>798</v>
      </c>
      <c r="ED179" s="845" t="s">
        <v>798</v>
      </c>
      <c r="EE179" s="845" t="s">
        <v>798</v>
      </c>
      <c r="EF179" s="845" t="s">
        <v>798</v>
      </c>
    </row>
    <row r="180" spans="1:136" x14ac:dyDescent="0.2">
      <c r="A180" s="845">
        <v>176</v>
      </c>
      <c r="B180" s="845">
        <v>8</v>
      </c>
      <c r="C180" s="845" t="s">
        <v>798</v>
      </c>
      <c r="D180" s="845" t="s">
        <v>798</v>
      </c>
      <c r="E180" s="845" t="s">
        <v>798</v>
      </c>
      <c r="F180" s="845" t="s">
        <v>798</v>
      </c>
      <c r="G180" s="845" t="s">
        <v>798</v>
      </c>
      <c r="H180" s="845" t="s">
        <v>798</v>
      </c>
      <c r="I180" s="845" t="s">
        <v>798</v>
      </c>
      <c r="J180" s="845" t="s">
        <v>798</v>
      </c>
      <c r="K180" s="845" t="s">
        <v>798</v>
      </c>
      <c r="L180" s="845" t="s">
        <v>798</v>
      </c>
      <c r="M180" s="845" t="s">
        <v>798</v>
      </c>
      <c r="N180" s="845" t="s">
        <v>798</v>
      </c>
      <c r="O180" s="845" t="s">
        <v>798</v>
      </c>
      <c r="P180" s="845" t="s">
        <v>798</v>
      </c>
      <c r="Q180" s="845" t="s">
        <v>798</v>
      </c>
      <c r="R180" s="845" t="s">
        <v>798</v>
      </c>
      <c r="S180" s="845" t="s">
        <v>798</v>
      </c>
      <c r="T180" s="845" t="s">
        <v>798</v>
      </c>
      <c r="U180" s="845" t="s">
        <v>798</v>
      </c>
      <c r="V180" s="845" t="s">
        <v>798</v>
      </c>
      <c r="W180" s="845" t="s">
        <v>798</v>
      </c>
      <c r="X180" s="845" t="s">
        <v>798</v>
      </c>
      <c r="Y180" s="845" t="s">
        <v>798</v>
      </c>
      <c r="Z180" s="845" t="s">
        <v>798</v>
      </c>
      <c r="AA180" s="845" t="s">
        <v>798</v>
      </c>
      <c r="AB180" s="845" t="s">
        <v>798</v>
      </c>
      <c r="AC180" s="845" t="s">
        <v>798</v>
      </c>
      <c r="AD180" s="845" t="s">
        <v>798</v>
      </c>
      <c r="AE180" s="845" t="s">
        <v>798</v>
      </c>
      <c r="AF180" s="845" t="s">
        <v>798</v>
      </c>
      <c r="AG180" s="845" t="s">
        <v>798</v>
      </c>
      <c r="AH180" s="845" t="s">
        <v>798</v>
      </c>
      <c r="AI180" s="845" t="s">
        <v>798</v>
      </c>
      <c r="AJ180" s="845" t="s">
        <v>798</v>
      </c>
      <c r="AK180" s="845" t="s">
        <v>798</v>
      </c>
      <c r="AL180" s="845" t="s">
        <v>798</v>
      </c>
      <c r="AM180" s="845" t="s">
        <v>798</v>
      </c>
      <c r="AN180" s="845" t="s">
        <v>798</v>
      </c>
      <c r="AO180" s="845" t="s">
        <v>798</v>
      </c>
      <c r="AP180" s="845" t="s">
        <v>798</v>
      </c>
      <c r="AQ180" s="845" t="s">
        <v>798</v>
      </c>
      <c r="AR180" s="845" t="s">
        <v>798</v>
      </c>
      <c r="AS180" s="845" t="s">
        <v>798</v>
      </c>
      <c r="AT180" s="845" t="s">
        <v>798</v>
      </c>
      <c r="AU180" s="845" t="s">
        <v>798</v>
      </c>
      <c r="AV180" s="845" t="s">
        <v>798</v>
      </c>
      <c r="AW180" s="845" t="s">
        <v>798</v>
      </c>
      <c r="AX180" s="845" t="s">
        <v>798</v>
      </c>
      <c r="AY180" s="845" t="s">
        <v>798</v>
      </c>
      <c r="AZ180" s="845" t="s">
        <v>798</v>
      </c>
      <c r="BA180" s="845" t="s">
        <v>798</v>
      </c>
      <c r="BB180" s="845" t="s">
        <v>798</v>
      </c>
      <c r="BC180" s="845" t="s">
        <v>798</v>
      </c>
      <c r="BD180" s="845" t="s">
        <v>798</v>
      </c>
      <c r="BE180" s="845" t="s">
        <v>798</v>
      </c>
      <c r="BF180" s="845" t="s">
        <v>798</v>
      </c>
      <c r="BG180" s="845" t="s">
        <v>798</v>
      </c>
      <c r="BH180" s="845" t="s">
        <v>798</v>
      </c>
      <c r="BI180" s="845" t="s">
        <v>798</v>
      </c>
      <c r="BJ180" s="845" t="s">
        <v>798</v>
      </c>
      <c r="BK180" s="845" t="s">
        <v>798</v>
      </c>
      <c r="BL180" s="845" t="s">
        <v>798</v>
      </c>
      <c r="BM180" s="845" t="s">
        <v>798</v>
      </c>
      <c r="BN180" s="845" t="s">
        <v>798</v>
      </c>
      <c r="BO180" s="845" t="s">
        <v>798</v>
      </c>
      <c r="BP180" s="845" t="s">
        <v>798</v>
      </c>
      <c r="BQ180" s="845" t="s">
        <v>798</v>
      </c>
      <c r="BR180" s="845" t="s">
        <v>798</v>
      </c>
      <c r="BS180" s="845" t="s">
        <v>798</v>
      </c>
      <c r="BT180" s="845" t="s">
        <v>798</v>
      </c>
      <c r="BU180" s="845" t="s">
        <v>798</v>
      </c>
      <c r="BV180" s="845" t="s">
        <v>798</v>
      </c>
      <c r="BW180" s="845" t="s">
        <v>798</v>
      </c>
      <c r="BX180" s="845" t="s">
        <v>798</v>
      </c>
      <c r="BY180" s="845" t="s">
        <v>798</v>
      </c>
      <c r="BZ180" s="845" t="s">
        <v>798</v>
      </c>
      <c r="CA180" s="845" t="s">
        <v>798</v>
      </c>
      <c r="CB180" s="845" t="s">
        <v>798</v>
      </c>
      <c r="CC180" s="845" t="s">
        <v>798</v>
      </c>
      <c r="CD180" s="845" t="s">
        <v>798</v>
      </c>
      <c r="CE180" s="845" t="s">
        <v>798</v>
      </c>
      <c r="CF180" s="845" t="s">
        <v>798</v>
      </c>
      <c r="CG180" s="845" t="s">
        <v>798</v>
      </c>
      <c r="CH180" s="845" t="s">
        <v>798</v>
      </c>
      <c r="CI180" s="845" t="s">
        <v>798</v>
      </c>
      <c r="CJ180" s="845" t="s">
        <v>798</v>
      </c>
      <c r="CK180" s="845" t="s">
        <v>798</v>
      </c>
      <c r="CL180" s="845" t="s">
        <v>798</v>
      </c>
      <c r="CM180" s="845" t="s">
        <v>798</v>
      </c>
      <c r="CN180" s="845" t="s">
        <v>798</v>
      </c>
      <c r="CO180" s="845" t="s">
        <v>798</v>
      </c>
      <c r="CP180" s="845" t="s">
        <v>798</v>
      </c>
      <c r="CQ180" s="845" t="s">
        <v>798</v>
      </c>
      <c r="CR180" s="845" t="s">
        <v>798</v>
      </c>
      <c r="CS180" s="845" t="s">
        <v>798</v>
      </c>
      <c r="CT180" s="845" t="s">
        <v>798</v>
      </c>
      <c r="CU180" s="845" t="s">
        <v>798</v>
      </c>
      <c r="CV180" s="845" t="s">
        <v>798</v>
      </c>
      <c r="CW180" s="845" t="s">
        <v>798</v>
      </c>
      <c r="CX180" s="845" t="s">
        <v>798</v>
      </c>
      <c r="CY180" s="845" t="s">
        <v>798</v>
      </c>
      <c r="CZ180" s="845" t="s">
        <v>798</v>
      </c>
      <c r="DA180" s="845" t="s">
        <v>798</v>
      </c>
      <c r="DB180" s="845" t="s">
        <v>798</v>
      </c>
      <c r="DC180" s="845" t="s">
        <v>798</v>
      </c>
      <c r="DD180" s="845" t="s">
        <v>798</v>
      </c>
      <c r="DE180" s="845" t="s">
        <v>798</v>
      </c>
      <c r="DF180" s="845" t="s">
        <v>798</v>
      </c>
      <c r="DG180" s="845" t="s">
        <v>798</v>
      </c>
      <c r="DH180" s="845" t="s">
        <v>798</v>
      </c>
      <c r="DI180" s="845" t="s">
        <v>798</v>
      </c>
      <c r="DJ180" s="845" t="s">
        <v>798</v>
      </c>
      <c r="DK180" s="845" t="s">
        <v>798</v>
      </c>
      <c r="DL180" s="845" t="s">
        <v>798</v>
      </c>
      <c r="DM180" s="845" t="s">
        <v>798</v>
      </c>
      <c r="DN180" s="845" t="s">
        <v>798</v>
      </c>
      <c r="DO180" s="845" t="s">
        <v>798</v>
      </c>
      <c r="DP180" s="845" t="s">
        <v>798</v>
      </c>
      <c r="DQ180" s="845" t="s">
        <v>798</v>
      </c>
      <c r="DR180" s="845" t="s">
        <v>798</v>
      </c>
      <c r="DS180" s="845" t="s">
        <v>798</v>
      </c>
      <c r="DT180" s="845" t="s">
        <v>798</v>
      </c>
      <c r="DU180" s="845" t="s">
        <v>798</v>
      </c>
      <c r="DV180" s="845" t="s">
        <v>798</v>
      </c>
      <c r="DW180" s="845" t="s">
        <v>798</v>
      </c>
      <c r="DX180" s="845" t="s">
        <v>798</v>
      </c>
      <c r="DY180" s="845" t="s">
        <v>798</v>
      </c>
      <c r="DZ180" s="845" t="s">
        <v>798</v>
      </c>
      <c r="EA180" s="845" t="s">
        <v>798</v>
      </c>
      <c r="EB180" s="845" t="s">
        <v>798</v>
      </c>
      <c r="EC180" s="845" t="s">
        <v>798</v>
      </c>
      <c r="ED180" s="845" t="s">
        <v>798</v>
      </c>
      <c r="EE180" s="845" t="s">
        <v>798</v>
      </c>
      <c r="EF180" s="845" t="s">
        <v>798</v>
      </c>
    </row>
    <row r="181" spans="1:136" x14ac:dyDescent="0.2">
      <c r="A181" s="845">
        <v>177</v>
      </c>
      <c r="B181" s="845">
        <v>9</v>
      </c>
      <c r="C181" s="845" t="s">
        <v>798</v>
      </c>
      <c r="D181" s="845" t="s">
        <v>798</v>
      </c>
      <c r="E181" s="845" t="s">
        <v>798</v>
      </c>
      <c r="F181" s="845" t="s">
        <v>798</v>
      </c>
      <c r="G181" s="845" t="s">
        <v>798</v>
      </c>
      <c r="H181" s="845" t="s">
        <v>798</v>
      </c>
      <c r="I181" s="845" t="s">
        <v>798</v>
      </c>
      <c r="J181" s="845" t="s">
        <v>798</v>
      </c>
      <c r="K181" s="845" t="s">
        <v>798</v>
      </c>
      <c r="L181" s="845" t="s">
        <v>798</v>
      </c>
      <c r="M181" s="845" t="s">
        <v>798</v>
      </c>
      <c r="N181" s="845" t="s">
        <v>798</v>
      </c>
      <c r="O181" s="845" t="s">
        <v>798</v>
      </c>
      <c r="P181" s="845" t="s">
        <v>798</v>
      </c>
      <c r="Q181" s="845" t="s">
        <v>798</v>
      </c>
      <c r="R181" s="845" t="s">
        <v>798</v>
      </c>
      <c r="S181" s="845" t="s">
        <v>798</v>
      </c>
      <c r="T181" s="845" t="s">
        <v>798</v>
      </c>
      <c r="U181" s="845" t="s">
        <v>798</v>
      </c>
      <c r="V181" s="845" t="s">
        <v>798</v>
      </c>
      <c r="W181" s="845" t="s">
        <v>798</v>
      </c>
      <c r="X181" s="845" t="s">
        <v>798</v>
      </c>
      <c r="Y181" s="845" t="s">
        <v>798</v>
      </c>
      <c r="Z181" s="845" t="s">
        <v>798</v>
      </c>
      <c r="AA181" s="845" t="s">
        <v>798</v>
      </c>
      <c r="AB181" s="845" t="s">
        <v>798</v>
      </c>
      <c r="AC181" s="845" t="s">
        <v>798</v>
      </c>
      <c r="AD181" s="845" t="s">
        <v>798</v>
      </c>
      <c r="AE181" s="845" t="s">
        <v>798</v>
      </c>
      <c r="AF181" s="845" t="s">
        <v>798</v>
      </c>
      <c r="AG181" s="845" t="s">
        <v>798</v>
      </c>
      <c r="AH181" s="845" t="s">
        <v>798</v>
      </c>
      <c r="AI181" s="845" t="s">
        <v>798</v>
      </c>
      <c r="AJ181" s="845" t="s">
        <v>798</v>
      </c>
      <c r="AK181" s="845" t="s">
        <v>798</v>
      </c>
      <c r="AL181" s="845" t="s">
        <v>798</v>
      </c>
      <c r="AM181" s="845" t="s">
        <v>798</v>
      </c>
      <c r="AN181" s="845" t="s">
        <v>798</v>
      </c>
      <c r="AO181" s="845" t="s">
        <v>798</v>
      </c>
      <c r="AP181" s="845" t="s">
        <v>798</v>
      </c>
      <c r="AQ181" s="845" t="s">
        <v>798</v>
      </c>
      <c r="AR181" s="845" t="s">
        <v>798</v>
      </c>
      <c r="AS181" s="845" t="s">
        <v>798</v>
      </c>
      <c r="AT181" s="845" t="s">
        <v>798</v>
      </c>
      <c r="AU181" s="845" t="s">
        <v>798</v>
      </c>
      <c r="AV181" s="845" t="s">
        <v>798</v>
      </c>
      <c r="AW181" s="845" t="s">
        <v>798</v>
      </c>
      <c r="AX181" s="845" t="s">
        <v>798</v>
      </c>
      <c r="AY181" s="845" t="s">
        <v>798</v>
      </c>
      <c r="AZ181" s="845" t="s">
        <v>798</v>
      </c>
      <c r="BA181" s="845" t="s">
        <v>798</v>
      </c>
      <c r="BB181" s="845" t="s">
        <v>798</v>
      </c>
      <c r="BC181" s="845" t="s">
        <v>798</v>
      </c>
      <c r="BD181" s="845" t="s">
        <v>798</v>
      </c>
      <c r="BE181" s="845" t="s">
        <v>798</v>
      </c>
      <c r="BF181" s="845" t="s">
        <v>798</v>
      </c>
      <c r="BG181" s="845" t="s">
        <v>798</v>
      </c>
      <c r="BH181" s="845" t="s">
        <v>798</v>
      </c>
      <c r="BI181" s="845" t="s">
        <v>798</v>
      </c>
      <c r="BJ181" s="845" t="s">
        <v>798</v>
      </c>
      <c r="BK181" s="845" t="s">
        <v>798</v>
      </c>
      <c r="BL181" s="845" t="s">
        <v>798</v>
      </c>
      <c r="BM181" s="845" t="s">
        <v>798</v>
      </c>
      <c r="BN181" s="845" t="s">
        <v>798</v>
      </c>
      <c r="BO181" s="845" t="s">
        <v>798</v>
      </c>
      <c r="BP181" s="845" t="s">
        <v>798</v>
      </c>
      <c r="BQ181" s="845" t="s">
        <v>798</v>
      </c>
      <c r="BR181" s="845" t="s">
        <v>798</v>
      </c>
      <c r="BS181" s="845" t="s">
        <v>798</v>
      </c>
      <c r="BT181" s="845" t="s">
        <v>798</v>
      </c>
      <c r="BU181" s="845" t="s">
        <v>798</v>
      </c>
      <c r="BV181" s="845" t="s">
        <v>798</v>
      </c>
      <c r="BW181" s="845" t="s">
        <v>798</v>
      </c>
      <c r="BX181" s="845" t="s">
        <v>798</v>
      </c>
      <c r="BY181" s="845" t="s">
        <v>798</v>
      </c>
      <c r="BZ181" s="845" t="s">
        <v>798</v>
      </c>
      <c r="CA181" s="845" t="s">
        <v>798</v>
      </c>
      <c r="CB181" s="845" t="s">
        <v>798</v>
      </c>
      <c r="CC181" s="845" t="s">
        <v>798</v>
      </c>
      <c r="CD181" s="845" t="s">
        <v>798</v>
      </c>
      <c r="CE181" s="845" t="s">
        <v>798</v>
      </c>
      <c r="CF181" s="845" t="s">
        <v>798</v>
      </c>
      <c r="CG181" s="845" t="s">
        <v>798</v>
      </c>
      <c r="CH181" s="845" t="s">
        <v>798</v>
      </c>
      <c r="CI181" s="845" t="s">
        <v>798</v>
      </c>
      <c r="CJ181" s="845" t="s">
        <v>798</v>
      </c>
      <c r="CK181" s="845" t="s">
        <v>798</v>
      </c>
      <c r="CL181" s="845" t="s">
        <v>798</v>
      </c>
      <c r="CM181" s="845" t="s">
        <v>798</v>
      </c>
      <c r="CN181" s="845" t="s">
        <v>798</v>
      </c>
      <c r="CO181" s="845" t="s">
        <v>798</v>
      </c>
      <c r="CP181" s="845" t="s">
        <v>798</v>
      </c>
      <c r="CQ181" s="845" t="s">
        <v>798</v>
      </c>
      <c r="CR181" s="845" t="s">
        <v>798</v>
      </c>
      <c r="CS181" s="845" t="s">
        <v>798</v>
      </c>
      <c r="CT181" s="845" t="s">
        <v>798</v>
      </c>
      <c r="CU181" s="845" t="s">
        <v>798</v>
      </c>
      <c r="CV181" s="845" t="s">
        <v>798</v>
      </c>
      <c r="CW181" s="845" t="s">
        <v>798</v>
      </c>
      <c r="CX181" s="845" t="s">
        <v>798</v>
      </c>
      <c r="CY181" s="845" t="s">
        <v>798</v>
      </c>
      <c r="CZ181" s="845" t="s">
        <v>798</v>
      </c>
      <c r="DA181" s="845" t="s">
        <v>798</v>
      </c>
      <c r="DB181" s="845" t="s">
        <v>798</v>
      </c>
      <c r="DC181" s="845" t="s">
        <v>798</v>
      </c>
      <c r="DD181" s="845" t="s">
        <v>798</v>
      </c>
      <c r="DE181" s="845" t="s">
        <v>798</v>
      </c>
      <c r="DF181" s="845" t="s">
        <v>798</v>
      </c>
      <c r="DG181" s="845" t="s">
        <v>798</v>
      </c>
      <c r="DH181" s="845" t="s">
        <v>798</v>
      </c>
      <c r="DI181" s="845" t="s">
        <v>798</v>
      </c>
      <c r="DJ181" s="845" t="s">
        <v>798</v>
      </c>
      <c r="DK181" s="845" t="s">
        <v>798</v>
      </c>
      <c r="DL181" s="845" t="s">
        <v>798</v>
      </c>
      <c r="DM181" s="845" t="s">
        <v>798</v>
      </c>
      <c r="DN181" s="845" t="s">
        <v>798</v>
      </c>
      <c r="DO181" s="845" t="s">
        <v>798</v>
      </c>
      <c r="DP181" s="845" t="s">
        <v>798</v>
      </c>
      <c r="DQ181" s="845" t="s">
        <v>798</v>
      </c>
      <c r="DR181" s="845" t="s">
        <v>798</v>
      </c>
      <c r="DS181" s="845" t="s">
        <v>798</v>
      </c>
      <c r="DT181" s="845" t="s">
        <v>798</v>
      </c>
      <c r="DU181" s="845" t="s">
        <v>798</v>
      </c>
      <c r="DV181" s="845" t="s">
        <v>798</v>
      </c>
      <c r="DW181" s="845" t="s">
        <v>798</v>
      </c>
      <c r="DX181" s="845" t="s">
        <v>798</v>
      </c>
      <c r="DY181" s="845" t="s">
        <v>798</v>
      </c>
      <c r="DZ181" s="845" t="s">
        <v>798</v>
      </c>
      <c r="EA181" s="845" t="s">
        <v>798</v>
      </c>
      <c r="EB181" s="845" t="s">
        <v>798</v>
      </c>
      <c r="EC181" s="845" t="s">
        <v>798</v>
      </c>
      <c r="ED181" s="845" t="s">
        <v>798</v>
      </c>
      <c r="EE181" s="845" t="s">
        <v>798</v>
      </c>
      <c r="EF181" s="845" t="s">
        <v>798</v>
      </c>
    </row>
    <row r="182" spans="1:136" x14ac:dyDescent="0.2">
      <c r="A182" s="845">
        <v>178</v>
      </c>
      <c r="B182" s="845">
        <v>10</v>
      </c>
      <c r="C182" s="845" t="s">
        <v>798</v>
      </c>
      <c r="D182" s="845" t="s">
        <v>798</v>
      </c>
      <c r="E182" s="845" t="s">
        <v>798</v>
      </c>
      <c r="F182" s="845" t="s">
        <v>798</v>
      </c>
      <c r="G182" s="845" t="s">
        <v>798</v>
      </c>
      <c r="H182" s="845" t="s">
        <v>798</v>
      </c>
      <c r="I182" s="845" t="s">
        <v>798</v>
      </c>
      <c r="J182" s="845" t="s">
        <v>798</v>
      </c>
      <c r="K182" s="845" t="s">
        <v>798</v>
      </c>
      <c r="L182" s="845" t="s">
        <v>798</v>
      </c>
      <c r="M182" s="845" t="s">
        <v>798</v>
      </c>
      <c r="N182" s="845" t="s">
        <v>798</v>
      </c>
      <c r="O182" s="845" t="s">
        <v>798</v>
      </c>
      <c r="P182" s="845" t="s">
        <v>798</v>
      </c>
      <c r="Q182" s="845" t="s">
        <v>798</v>
      </c>
      <c r="R182" s="845" t="s">
        <v>798</v>
      </c>
      <c r="S182" s="845" t="s">
        <v>798</v>
      </c>
      <c r="T182" s="845" t="s">
        <v>798</v>
      </c>
      <c r="U182" s="845" t="s">
        <v>798</v>
      </c>
      <c r="V182" s="845" t="s">
        <v>798</v>
      </c>
      <c r="W182" s="845" t="s">
        <v>798</v>
      </c>
      <c r="X182" s="845" t="s">
        <v>798</v>
      </c>
      <c r="Y182" s="845" t="s">
        <v>798</v>
      </c>
      <c r="Z182" s="845" t="s">
        <v>798</v>
      </c>
      <c r="AA182" s="845" t="s">
        <v>798</v>
      </c>
      <c r="AB182" s="845" t="s">
        <v>798</v>
      </c>
      <c r="AC182" s="845" t="s">
        <v>798</v>
      </c>
      <c r="AD182" s="845" t="s">
        <v>798</v>
      </c>
      <c r="AE182" s="845" t="s">
        <v>798</v>
      </c>
      <c r="AF182" s="845" t="s">
        <v>798</v>
      </c>
      <c r="AG182" s="845" t="s">
        <v>798</v>
      </c>
      <c r="AH182" s="845" t="s">
        <v>798</v>
      </c>
      <c r="AI182" s="845" t="s">
        <v>798</v>
      </c>
      <c r="AJ182" s="845" t="s">
        <v>798</v>
      </c>
      <c r="AK182" s="845" t="s">
        <v>798</v>
      </c>
      <c r="AL182" s="845" t="s">
        <v>798</v>
      </c>
      <c r="AM182" s="845" t="s">
        <v>798</v>
      </c>
      <c r="AN182" s="845" t="s">
        <v>798</v>
      </c>
      <c r="AO182" s="845" t="s">
        <v>798</v>
      </c>
      <c r="AP182" s="845" t="s">
        <v>798</v>
      </c>
      <c r="AQ182" s="845" t="s">
        <v>798</v>
      </c>
      <c r="AR182" s="845" t="s">
        <v>798</v>
      </c>
      <c r="AS182" s="845" t="s">
        <v>798</v>
      </c>
      <c r="AT182" s="845" t="s">
        <v>798</v>
      </c>
      <c r="AU182" s="845" t="s">
        <v>798</v>
      </c>
      <c r="AV182" s="845" t="s">
        <v>798</v>
      </c>
      <c r="AW182" s="845" t="s">
        <v>798</v>
      </c>
      <c r="AX182" s="845" t="s">
        <v>798</v>
      </c>
      <c r="AY182" s="845" t="s">
        <v>798</v>
      </c>
      <c r="AZ182" s="845" t="s">
        <v>798</v>
      </c>
      <c r="BA182" s="845" t="s">
        <v>798</v>
      </c>
      <c r="BB182" s="845" t="s">
        <v>798</v>
      </c>
      <c r="BC182" s="845" t="s">
        <v>798</v>
      </c>
      <c r="BD182" s="845" t="s">
        <v>798</v>
      </c>
      <c r="BE182" s="845" t="s">
        <v>798</v>
      </c>
      <c r="BF182" s="845" t="s">
        <v>798</v>
      </c>
      <c r="BG182" s="845" t="s">
        <v>798</v>
      </c>
      <c r="BH182" s="845" t="s">
        <v>798</v>
      </c>
      <c r="BI182" s="845" t="s">
        <v>798</v>
      </c>
      <c r="BJ182" s="845" t="s">
        <v>798</v>
      </c>
      <c r="BK182" s="845" t="s">
        <v>798</v>
      </c>
      <c r="BL182" s="845" t="s">
        <v>798</v>
      </c>
      <c r="BM182" s="845" t="s">
        <v>798</v>
      </c>
      <c r="BN182" s="845" t="s">
        <v>798</v>
      </c>
      <c r="BO182" s="845" t="s">
        <v>798</v>
      </c>
      <c r="BP182" s="845" t="s">
        <v>798</v>
      </c>
      <c r="BQ182" s="845" t="s">
        <v>798</v>
      </c>
      <c r="BR182" s="845" t="s">
        <v>798</v>
      </c>
      <c r="BS182" s="845" t="s">
        <v>798</v>
      </c>
      <c r="BT182" s="845" t="s">
        <v>798</v>
      </c>
      <c r="BU182" s="845" t="s">
        <v>798</v>
      </c>
      <c r="BV182" s="845" t="s">
        <v>798</v>
      </c>
      <c r="BW182" s="845" t="s">
        <v>798</v>
      </c>
      <c r="BX182" s="845" t="s">
        <v>798</v>
      </c>
      <c r="BY182" s="845" t="s">
        <v>798</v>
      </c>
      <c r="BZ182" s="845" t="s">
        <v>798</v>
      </c>
      <c r="CA182" s="845" t="s">
        <v>798</v>
      </c>
      <c r="CB182" s="845" t="s">
        <v>798</v>
      </c>
      <c r="CC182" s="845" t="s">
        <v>798</v>
      </c>
      <c r="CD182" s="845" t="s">
        <v>798</v>
      </c>
      <c r="CE182" s="845" t="s">
        <v>798</v>
      </c>
      <c r="CF182" s="845" t="s">
        <v>798</v>
      </c>
      <c r="CG182" s="845" t="s">
        <v>798</v>
      </c>
      <c r="CH182" s="845" t="s">
        <v>798</v>
      </c>
      <c r="CI182" s="845" t="s">
        <v>798</v>
      </c>
      <c r="CJ182" s="845" t="s">
        <v>798</v>
      </c>
      <c r="CK182" s="845" t="s">
        <v>798</v>
      </c>
      <c r="CL182" s="845" t="s">
        <v>798</v>
      </c>
      <c r="CM182" s="845" t="s">
        <v>798</v>
      </c>
      <c r="CN182" s="845" t="s">
        <v>798</v>
      </c>
      <c r="CO182" s="845" t="s">
        <v>798</v>
      </c>
      <c r="CP182" s="845" t="s">
        <v>798</v>
      </c>
      <c r="CQ182" s="845" t="s">
        <v>798</v>
      </c>
      <c r="CR182" s="845" t="s">
        <v>798</v>
      </c>
      <c r="CS182" s="845" t="s">
        <v>798</v>
      </c>
      <c r="CT182" s="845" t="s">
        <v>798</v>
      </c>
      <c r="CU182" s="845" t="s">
        <v>798</v>
      </c>
      <c r="CV182" s="845" t="s">
        <v>798</v>
      </c>
      <c r="CW182" s="845" t="s">
        <v>798</v>
      </c>
      <c r="CX182" s="845" t="s">
        <v>798</v>
      </c>
      <c r="CY182" s="845" t="s">
        <v>798</v>
      </c>
      <c r="CZ182" s="845" t="s">
        <v>798</v>
      </c>
      <c r="DA182" s="845" t="s">
        <v>798</v>
      </c>
      <c r="DB182" s="845" t="s">
        <v>798</v>
      </c>
      <c r="DC182" s="845" t="s">
        <v>798</v>
      </c>
      <c r="DD182" s="845" t="s">
        <v>798</v>
      </c>
      <c r="DE182" s="845" t="s">
        <v>798</v>
      </c>
      <c r="DF182" s="845" t="s">
        <v>798</v>
      </c>
      <c r="DG182" s="845" t="s">
        <v>798</v>
      </c>
      <c r="DH182" s="845" t="s">
        <v>798</v>
      </c>
      <c r="DI182" s="845" t="s">
        <v>798</v>
      </c>
      <c r="DJ182" s="845" t="s">
        <v>798</v>
      </c>
      <c r="DK182" s="845" t="s">
        <v>798</v>
      </c>
      <c r="DL182" s="845" t="s">
        <v>798</v>
      </c>
      <c r="DM182" s="845" t="s">
        <v>798</v>
      </c>
      <c r="DN182" s="845" t="s">
        <v>798</v>
      </c>
      <c r="DO182" s="845" t="s">
        <v>798</v>
      </c>
      <c r="DP182" s="845" t="s">
        <v>798</v>
      </c>
      <c r="DQ182" s="845" t="s">
        <v>798</v>
      </c>
      <c r="DR182" s="845" t="s">
        <v>798</v>
      </c>
      <c r="DS182" s="845" t="s">
        <v>798</v>
      </c>
      <c r="DT182" s="845" t="s">
        <v>798</v>
      </c>
      <c r="DU182" s="845" t="s">
        <v>798</v>
      </c>
      <c r="DV182" s="845" t="s">
        <v>798</v>
      </c>
      <c r="DW182" s="845" t="s">
        <v>798</v>
      </c>
      <c r="DX182" s="845" t="s">
        <v>798</v>
      </c>
      <c r="DY182" s="845" t="s">
        <v>798</v>
      </c>
      <c r="DZ182" s="845" t="s">
        <v>798</v>
      </c>
      <c r="EA182" s="845" t="s">
        <v>798</v>
      </c>
      <c r="EB182" s="845" t="s">
        <v>798</v>
      </c>
      <c r="EC182" s="845" t="s">
        <v>798</v>
      </c>
      <c r="ED182" s="845" t="s">
        <v>798</v>
      </c>
      <c r="EE182" s="845" t="s">
        <v>798</v>
      </c>
      <c r="EF182" s="845" t="s">
        <v>798</v>
      </c>
    </row>
    <row r="183" spans="1:136" x14ac:dyDescent="0.2">
      <c r="A183" s="845">
        <v>179</v>
      </c>
      <c r="B183" s="845">
        <v>11</v>
      </c>
      <c r="C183" s="845" t="s">
        <v>798</v>
      </c>
      <c r="D183" s="845" t="s">
        <v>798</v>
      </c>
      <c r="E183" s="845" t="s">
        <v>798</v>
      </c>
      <c r="F183" s="845" t="s">
        <v>798</v>
      </c>
      <c r="G183" s="845" t="s">
        <v>798</v>
      </c>
      <c r="H183" s="845" t="s">
        <v>798</v>
      </c>
      <c r="I183" s="845" t="s">
        <v>798</v>
      </c>
      <c r="J183" s="845" t="s">
        <v>798</v>
      </c>
      <c r="K183" s="845" t="s">
        <v>798</v>
      </c>
      <c r="L183" s="845" t="s">
        <v>798</v>
      </c>
      <c r="M183" s="845" t="s">
        <v>798</v>
      </c>
      <c r="N183" s="845" t="s">
        <v>798</v>
      </c>
      <c r="O183" s="845" t="s">
        <v>798</v>
      </c>
      <c r="P183" s="845" t="s">
        <v>798</v>
      </c>
      <c r="Q183" s="845" t="s">
        <v>798</v>
      </c>
      <c r="R183" s="845" t="s">
        <v>798</v>
      </c>
      <c r="S183" s="845" t="s">
        <v>798</v>
      </c>
      <c r="T183" s="845" t="s">
        <v>798</v>
      </c>
      <c r="U183" s="845" t="s">
        <v>798</v>
      </c>
      <c r="V183" s="845" t="s">
        <v>798</v>
      </c>
      <c r="W183" s="845" t="s">
        <v>798</v>
      </c>
      <c r="X183" s="845" t="s">
        <v>798</v>
      </c>
      <c r="Y183" s="845" t="s">
        <v>798</v>
      </c>
      <c r="Z183" s="845" t="s">
        <v>798</v>
      </c>
      <c r="AA183" s="845" t="s">
        <v>798</v>
      </c>
      <c r="AB183" s="845" t="s">
        <v>798</v>
      </c>
      <c r="AC183" s="845" t="s">
        <v>798</v>
      </c>
      <c r="AD183" s="845" t="s">
        <v>798</v>
      </c>
      <c r="AE183" s="845" t="s">
        <v>798</v>
      </c>
      <c r="AF183" s="845" t="s">
        <v>798</v>
      </c>
      <c r="AG183" s="845" t="s">
        <v>798</v>
      </c>
      <c r="AH183" s="845" t="s">
        <v>798</v>
      </c>
      <c r="AI183" s="845" t="s">
        <v>798</v>
      </c>
      <c r="AJ183" s="845" t="s">
        <v>798</v>
      </c>
      <c r="AK183" s="845" t="s">
        <v>798</v>
      </c>
      <c r="AL183" s="845" t="s">
        <v>798</v>
      </c>
      <c r="AM183" s="845" t="s">
        <v>798</v>
      </c>
      <c r="AN183" s="845" t="s">
        <v>798</v>
      </c>
      <c r="AO183" s="845" t="s">
        <v>798</v>
      </c>
      <c r="AP183" s="845" t="s">
        <v>798</v>
      </c>
      <c r="AQ183" s="845" t="s">
        <v>798</v>
      </c>
      <c r="AR183" s="845" t="s">
        <v>798</v>
      </c>
      <c r="AS183" s="845" t="s">
        <v>798</v>
      </c>
      <c r="AT183" s="845" t="s">
        <v>798</v>
      </c>
      <c r="AU183" s="845" t="s">
        <v>798</v>
      </c>
      <c r="AV183" s="845" t="s">
        <v>798</v>
      </c>
      <c r="AW183" s="845" t="s">
        <v>798</v>
      </c>
      <c r="AX183" s="845" t="s">
        <v>798</v>
      </c>
      <c r="AY183" s="845" t="s">
        <v>798</v>
      </c>
      <c r="AZ183" s="845" t="s">
        <v>798</v>
      </c>
      <c r="BA183" s="845" t="s">
        <v>798</v>
      </c>
      <c r="BB183" s="845" t="s">
        <v>798</v>
      </c>
      <c r="BC183" s="845" t="s">
        <v>798</v>
      </c>
      <c r="BD183" s="845" t="s">
        <v>798</v>
      </c>
      <c r="BE183" s="845" t="s">
        <v>798</v>
      </c>
      <c r="BF183" s="845" t="s">
        <v>798</v>
      </c>
      <c r="BG183" s="845" t="s">
        <v>798</v>
      </c>
      <c r="BH183" s="845" t="s">
        <v>798</v>
      </c>
      <c r="BI183" s="845" t="s">
        <v>798</v>
      </c>
      <c r="BJ183" s="845" t="s">
        <v>798</v>
      </c>
      <c r="BK183" s="845" t="s">
        <v>798</v>
      </c>
      <c r="BL183" s="845" t="s">
        <v>798</v>
      </c>
      <c r="BM183" s="845" t="s">
        <v>798</v>
      </c>
      <c r="BN183" s="845" t="s">
        <v>798</v>
      </c>
      <c r="BO183" s="845" t="s">
        <v>798</v>
      </c>
      <c r="BP183" s="845" t="s">
        <v>798</v>
      </c>
      <c r="BQ183" s="845" t="s">
        <v>798</v>
      </c>
      <c r="BR183" s="845" t="s">
        <v>798</v>
      </c>
      <c r="BS183" s="845" t="s">
        <v>798</v>
      </c>
      <c r="BT183" s="845" t="s">
        <v>798</v>
      </c>
      <c r="BU183" s="845" t="s">
        <v>798</v>
      </c>
      <c r="BV183" s="845" t="s">
        <v>798</v>
      </c>
      <c r="BW183" s="845" t="s">
        <v>798</v>
      </c>
      <c r="BX183" s="845" t="s">
        <v>798</v>
      </c>
      <c r="BY183" s="845" t="s">
        <v>798</v>
      </c>
      <c r="BZ183" s="845" t="s">
        <v>798</v>
      </c>
      <c r="CA183" s="845" t="s">
        <v>798</v>
      </c>
      <c r="CB183" s="845" t="s">
        <v>798</v>
      </c>
      <c r="CC183" s="845" t="s">
        <v>798</v>
      </c>
      <c r="CD183" s="845" t="s">
        <v>798</v>
      </c>
      <c r="CE183" s="845" t="s">
        <v>798</v>
      </c>
      <c r="CF183" s="845" t="s">
        <v>798</v>
      </c>
      <c r="CG183" s="845" t="s">
        <v>798</v>
      </c>
      <c r="CH183" s="845" t="s">
        <v>798</v>
      </c>
      <c r="CI183" s="845" t="s">
        <v>798</v>
      </c>
      <c r="CJ183" s="845" t="s">
        <v>798</v>
      </c>
      <c r="CK183" s="845" t="s">
        <v>798</v>
      </c>
      <c r="CL183" s="845" t="s">
        <v>798</v>
      </c>
      <c r="CM183" s="845" t="s">
        <v>798</v>
      </c>
      <c r="CN183" s="845" t="s">
        <v>798</v>
      </c>
      <c r="CO183" s="845" t="s">
        <v>798</v>
      </c>
      <c r="CP183" s="845" t="s">
        <v>798</v>
      </c>
      <c r="CQ183" s="845" t="s">
        <v>798</v>
      </c>
      <c r="CR183" s="845" t="s">
        <v>798</v>
      </c>
      <c r="CS183" s="845" t="s">
        <v>798</v>
      </c>
      <c r="CT183" s="845" t="s">
        <v>798</v>
      </c>
      <c r="CU183" s="845" t="s">
        <v>798</v>
      </c>
      <c r="CV183" s="845" t="s">
        <v>798</v>
      </c>
      <c r="CW183" s="845" t="s">
        <v>798</v>
      </c>
      <c r="CX183" s="845" t="s">
        <v>798</v>
      </c>
      <c r="CY183" s="845" t="s">
        <v>798</v>
      </c>
      <c r="CZ183" s="845" t="s">
        <v>798</v>
      </c>
      <c r="DA183" s="845" t="s">
        <v>798</v>
      </c>
      <c r="DB183" s="845" t="s">
        <v>798</v>
      </c>
      <c r="DC183" s="845" t="s">
        <v>798</v>
      </c>
      <c r="DD183" s="845" t="s">
        <v>798</v>
      </c>
      <c r="DE183" s="845" t="s">
        <v>798</v>
      </c>
      <c r="DF183" s="845" t="s">
        <v>798</v>
      </c>
      <c r="DG183" s="845" t="s">
        <v>798</v>
      </c>
      <c r="DH183" s="845" t="s">
        <v>798</v>
      </c>
      <c r="DI183" s="845" t="s">
        <v>798</v>
      </c>
      <c r="DJ183" s="845" t="s">
        <v>798</v>
      </c>
      <c r="DK183" s="845" t="s">
        <v>798</v>
      </c>
      <c r="DL183" s="845" t="s">
        <v>798</v>
      </c>
      <c r="DM183" s="845" t="s">
        <v>798</v>
      </c>
      <c r="DN183" s="845" t="s">
        <v>798</v>
      </c>
      <c r="DO183" s="845" t="s">
        <v>798</v>
      </c>
      <c r="DP183" s="845" t="s">
        <v>798</v>
      </c>
      <c r="DQ183" s="845" t="s">
        <v>798</v>
      </c>
      <c r="DR183" s="845" t="s">
        <v>798</v>
      </c>
      <c r="DS183" s="845" t="s">
        <v>798</v>
      </c>
      <c r="DT183" s="845" t="s">
        <v>798</v>
      </c>
      <c r="DU183" s="845" t="s">
        <v>798</v>
      </c>
      <c r="DV183" s="845" t="s">
        <v>798</v>
      </c>
      <c r="DW183" s="845" t="s">
        <v>798</v>
      </c>
      <c r="DX183" s="845" t="s">
        <v>798</v>
      </c>
      <c r="DY183" s="845" t="s">
        <v>798</v>
      </c>
      <c r="DZ183" s="845" t="s">
        <v>798</v>
      </c>
      <c r="EA183" s="845" t="s">
        <v>798</v>
      </c>
      <c r="EB183" s="845" t="s">
        <v>798</v>
      </c>
      <c r="EC183" s="845" t="s">
        <v>798</v>
      </c>
      <c r="ED183" s="845" t="s">
        <v>798</v>
      </c>
      <c r="EE183" s="845" t="s">
        <v>798</v>
      </c>
      <c r="EF183" s="845" t="s">
        <v>798</v>
      </c>
    </row>
    <row r="184" spans="1:136" x14ac:dyDescent="0.2">
      <c r="A184" s="845">
        <v>180</v>
      </c>
      <c r="B184" s="845">
        <v>12</v>
      </c>
      <c r="C184" s="845" t="s">
        <v>798</v>
      </c>
      <c r="D184" s="845" t="s">
        <v>798</v>
      </c>
      <c r="E184" s="845" t="s">
        <v>798</v>
      </c>
      <c r="F184" s="845" t="s">
        <v>798</v>
      </c>
      <c r="G184" s="845" t="s">
        <v>798</v>
      </c>
      <c r="H184" s="845" t="s">
        <v>798</v>
      </c>
      <c r="I184" s="845" t="s">
        <v>798</v>
      </c>
      <c r="J184" s="845" t="s">
        <v>798</v>
      </c>
      <c r="K184" s="845" t="s">
        <v>798</v>
      </c>
      <c r="L184" s="845" t="s">
        <v>798</v>
      </c>
      <c r="M184" s="845" t="s">
        <v>798</v>
      </c>
      <c r="N184" s="845" t="s">
        <v>798</v>
      </c>
      <c r="O184" s="845" t="s">
        <v>798</v>
      </c>
      <c r="P184" s="845" t="s">
        <v>798</v>
      </c>
      <c r="Q184" s="845" t="s">
        <v>798</v>
      </c>
      <c r="R184" s="845" t="s">
        <v>798</v>
      </c>
      <c r="S184" s="845" t="s">
        <v>798</v>
      </c>
      <c r="T184" s="845" t="s">
        <v>798</v>
      </c>
      <c r="U184" s="845" t="s">
        <v>798</v>
      </c>
      <c r="V184" s="845" t="s">
        <v>798</v>
      </c>
      <c r="W184" s="845" t="s">
        <v>798</v>
      </c>
      <c r="X184" s="845" t="s">
        <v>798</v>
      </c>
      <c r="Y184" s="845" t="s">
        <v>798</v>
      </c>
      <c r="Z184" s="845" t="s">
        <v>798</v>
      </c>
      <c r="AA184" s="845" t="s">
        <v>798</v>
      </c>
      <c r="AB184" s="845" t="s">
        <v>798</v>
      </c>
      <c r="AC184" s="845" t="s">
        <v>798</v>
      </c>
      <c r="AD184" s="845" t="s">
        <v>798</v>
      </c>
      <c r="AE184" s="845" t="s">
        <v>798</v>
      </c>
      <c r="AF184" s="845" t="s">
        <v>798</v>
      </c>
      <c r="AG184" s="845" t="s">
        <v>798</v>
      </c>
      <c r="AH184" s="845" t="s">
        <v>798</v>
      </c>
      <c r="AI184" s="845" t="s">
        <v>798</v>
      </c>
      <c r="AJ184" s="845" t="s">
        <v>798</v>
      </c>
      <c r="AK184" s="845" t="s">
        <v>798</v>
      </c>
      <c r="AL184" s="845" t="s">
        <v>798</v>
      </c>
      <c r="AM184" s="845" t="s">
        <v>798</v>
      </c>
      <c r="AN184" s="845" t="s">
        <v>798</v>
      </c>
      <c r="AO184" s="845" t="s">
        <v>798</v>
      </c>
      <c r="AP184" s="845" t="s">
        <v>798</v>
      </c>
      <c r="AQ184" s="845" t="s">
        <v>798</v>
      </c>
      <c r="AR184" s="845" t="s">
        <v>798</v>
      </c>
      <c r="AS184" s="845" t="s">
        <v>798</v>
      </c>
      <c r="AT184" s="845" t="s">
        <v>798</v>
      </c>
      <c r="AU184" s="845" t="s">
        <v>798</v>
      </c>
      <c r="AV184" s="845" t="s">
        <v>798</v>
      </c>
      <c r="AW184" s="845" t="s">
        <v>798</v>
      </c>
      <c r="AX184" s="845" t="s">
        <v>798</v>
      </c>
      <c r="AY184" s="845" t="s">
        <v>798</v>
      </c>
      <c r="AZ184" s="845" t="s">
        <v>798</v>
      </c>
      <c r="BA184" s="845" t="s">
        <v>798</v>
      </c>
      <c r="BB184" s="845" t="s">
        <v>798</v>
      </c>
      <c r="BC184" s="845" t="s">
        <v>798</v>
      </c>
      <c r="BD184" s="845" t="s">
        <v>798</v>
      </c>
      <c r="BE184" s="845" t="s">
        <v>798</v>
      </c>
      <c r="BF184" s="845" t="s">
        <v>798</v>
      </c>
      <c r="BG184" s="845" t="s">
        <v>798</v>
      </c>
      <c r="BH184" s="845" t="s">
        <v>798</v>
      </c>
      <c r="BI184" s="845" t="s">
        <v>798</v>
      </c>
      <c r="BJ184" s="845" t="s">
        <v>798</v>
      </c>
      <c r="BK184" s="845" t="s">
        <v>798</v>
      </c>
      <c r="BL184" s="845" t="s">
        <v>798</v>
      </c>
      <c r="BM184" s="845" t="s">
        <v>798</v>
      </c>
      <c r="BN184" s="845" t="s">
        <v>798</v>
      </c>
      <c r="BO184" s="845" t="s">
        <v>798</v>
      </c>
      <c r="BP184" s="845" t="s">
        <v>798</v>
      </c>
      <c r="BQ184" s="845" t="s">
        <v>798</v>
      </c>
      <c r="BR184" s="845" t="s">
        <v>798</v>
      </c>
      <c r="BS184" s="845" t="s">
        <v>798</v>
      </c>
      <c r="BT184" s="845" t="s">
        <v>798</v>
      </c>
      <c r="BU184" s="845" t="s">
        <v>798</v>
      </c>
      <c r="BV184" s="845" t="s">
        <v>798</v>
      </c>
      <c r="BW184" s="845" t="s">
        <v>798</v>
      </c>
      <c r="BX184" s="845" t="s">
        <v>798</v>
      </c>
      <c r="BY184" s="845" t="s">
        <v>798</v>
      </c>
      <c r="BZ184" s="845" t="s">
        <v>798</v>
      </c>
      <c r="CA184" s="845" t="s">
        <v>798</v>
      </c>
      <c r="CB184" s="845" t="s">
        <v>798</v>
      </c>
      <c r="CC184" s="845" t="s">
        <v>798</v>
      </c>
      <c r="CD184" s="845" t="s">
        <v>798</v>
      </c>
      <c r="CE184" s="845" t="s">
        <v>798</v>
      </c>
      <c r="CF184" s="845" t="s">
        <v>798</v>
      </c>
      <c r="CG184" s="845" t="s">
        <v>798</v>
      </c>
      <c r="CH184" s="845" t="s">
        <v>798</v>
      </c>
      <c r="CI184" s="845" t="s">
        <v>798</v>
      </c>
      <c r="CJ184" s="845" t="s">
        <v>798</v>
      </c>
      <c r="CK184" s="845" t="s">
        <v>798</v>
      </c>
      <c r="CL184" s="845" t="s">
        <v>798</v>
      </c>
      <c r="CM184" s="845" t="s">
        <v>798</v>
      </c>
      <c r="CN184" s="845" t="s">
        <v>798</v>
      </c>
      <c r="CO184" s="845" t="s">
        <v>798</v>
      </c>
      <c r="CP184" s="845" t="s">
        <v>798</v>
      </c>
      <c r="CQ184" s="845" t="s">
        <v>798</v>
      </c>
      <c r="CR184" s="845" t="s">
        <v>798</v>
      </c>
      <c r="CS184" s="845" t="s">
        <v>798</v>
      </c>
      <c r="CT184" s="845" t="s">
        <v>798</v>
      </c>
      <c r="CU184" s="845" t="s">
        <v>798</v>
      </c>
      <c r="CV184" s="845" t="s">
        <v>798</v>
      </c>
      <c r="CW184" s="845" t="s">
        <v>798</v>
      </c>
      <c r="CX184" s="845" t="s">
        <v>798</v>
      </c>
      <c r="CY184" s="845" t="s">
        <v>798</v>
      </c>
      <c r="CZ184" s="845" t="s">
        <v>798</v>
      </c>
      <c r="DA184" s="845" t="s">
        <v>798</v>
      </c>
      <c r="DB184" s="845" t="s">
        <v>798</v>
      </c>
      <c r="DC184" s="845" t="s">
        <v>798</v>
      </c>
      <c r="DD184" s="845" t="s">
        <v>798</v>
      </c>
      <c r="DE184" s="845" t="s">
        <v>798</v>
      </c>
      <c r="DF184" s="845" t="s">
        <v>798</v>
      </c>
      <c r="DG184" s="845" t="s">
        <v>798</v>
      </c>
      <c r="DH184" s="845" t="s">
        <v>798</v>
      </c>
      <c r="DI184" s="845" t="s">
        <v>798</v>
      </c>
      <c r="DJ184" s="845" t="s">
        <v>798</v>
      </c>
      <c r="DK184" s="845" t="s">
        <v>798</v>
      </c>
      <c r="DL184" s="845" t="s">
        <v>798</v>
      </c>
      <c r="DM184" s="845" t="s">
        <v>798</v>
      </c>
      <c r="DN184" s="845" t="s">
        <v>798</v>
      </c>
      <c r="DO184" s="845" t="s">
        <v>798</v>
      </c>
      <c r="DP184" s="845" t="s">
        <v>798</v>
      </c>
      <c r="DQ184" s="845" t="s">
        <v>798</v>
      </c>
      <c r="DR184" s="845" t="s">
        <v>798</v>
      </c>
      <c r="DS184" s="845" t="s">
        <v>798</v>
      </c>
      <c r="DT184" s="845" t="s">
        <v>798</v>
      </c>
      <c r="DU184" s="845" t="s">
        <v>798</v>
      </c>
      <c r="DV184" s="845" t="s">
        <v>798</v>
      </c>
      <c r="DW184" s="845" t="s">
        <v>798</v>
      </c>
      <c r="DX184" s="845" t="s">
        <v>798</v>
      </c>
      <c r="DY184" s="845" t="s">
        <v>798</v>
      </c>
      <c r="DZ184" s="845" t="s">
        <v>798</v>
      </c>
      <c r="EA184" s="845" t="s">
        <v>798</v>
      </c>
      <c r="EB184" s="845" t="s">
        <v>798</v>
      </c>
      <c r="EC184" s="845" t="s">
        <v>798</v>
      </c>
      <c r="ED184" s="845" t="s">
        <v>798</v>
      </c>
      <c r="EE184" s="845" t="s">
        <v>798</v>
      </c>
      <c r="EF184" s="845" t="s">
        <v>798</v>
      </c>
    </row>
    <row r="185" spans="1:136" x14ac:dyDescent="0.2">
      <c r="A185" s="845">
        <v>181</v>
      </c>
      <c r="B185" s="845">
        <v>1</v>
      </c>
      <c r="C185" s="845" t="s">
        <v>798</v>
      </c>
      <c r="D185" s="845" t="s">
        <v>798</v>
      </c>
      <c r="E185" s="845" t="s">
        <v>798</v>
      </c>
      <c r="F185" s="845" t="s">
        <v>798</v>
      </c>
      <c r="G185" s="845" t="s">
        <v>798</v>
      </c>
      <c r="H185" s="845" t="s">
        <v>798</v>
      </c>
      <c r="I185" s="845" t="s">
        <v>798</v>
      </c>
      <c r="J185" s="845" t="s">
        <v>798</v>
      </c>
      <c r="K185" s="845" t="s">
        <v>798</v>
      </c>
      <c r="L185" s="845" t="s">
        <v>798</v>
      </c>
      <c r="M185" s="845" t="s">
        <v>798</v>
      </c>
      <c r="N185" s="845" t="s">
        <v>798</v>
      </c>
      <c r="O185" s="845" t="s">
        <v>798</v>
      </c>
      <c r="P185" s="845" t="s">
        <v>798</v>
      </c>
      <c r="Q185" s="845" t="s">
        <v>798</v>
      </c>
      <c r="R185" s="845" t="s">
        <v>798</v>
      </c>
      <c r="S185" s="845" t="s">
        <v>798</v>
      </c>
      <c r="T185" s="845" t="s">
        <v>798</v>
      </c>
      <c r="U185" s="845" t="s">
        <v>798</v>
      </c>
      <c r="V185" s="845" t="s">
        <v>798</v>
      </c>
      <c r="W185" s="845" t="s">
        <v>798</v>
      </c>
      <c r="X185" s="845" t="s">
        <v>798</v>
      </c>
      <c r="Y185" s="845" t="s">
        <v>798</v>
      </c>
      <c r="Z185" s="845" t="s">
        <v>798</v>
      </c>
      <c r="AA185" s="845" t="s">
        <v>798</v>
      </c>
      <c r="AB185" s="845" t="s">
        <v>798</v>
      </c>
      <c r="AC185" s="845" t="s">
        <v>798</v>
      </c>
      <c r="AD185" s="845" t="s">
        <v>798</v>
      </c>
      <c r="AE185" s="845" t="s">
        <v>798</v>
      </c>
      <c r="AF185" s="845" t="s">
        <v>798</v>
      </c>
      <c r="AG185" s="845" t="s">
        <v>798</v>
      </c>
      <c r="AH185" s="845" t="s">
        <v>798</v>
      </c>
      <c r="AI185" s="845" t="s">
        <v>798</v>
      </c>
      <c r="AJ185" s="845" t="s">
        <v>798</v>
      </c>
      <c r="AK185" s="845" t="s">
        <v>798</v>
      </c>
      <c r="AL185" s="845" t="s">
        <v>798</v>
      </c>
      <c r="AM185" s="845" t="s">
        <v>798</v>
      </c>
      <c r="AN185" s="845" t="s">
        <v>798</v>
      </c>
      <c r="AO185" s="845" t="s">
        <v>798</v>
      </c>
      <c r="AP185" s="845" t="s">
        <v>798</v>
      </c>
      <c r="AQ185" s="845" t="s">
        <v>798</v>
      </c>
      <c r="AR185" s="845" t="s">
        <v>798</v>
      </c>
      <c r="AS185" s="845" t="s">
        <v>798</v>
      </c>
      <c r="AT185" s="845" t="s">
        <v>798</v>
      </c>
      <c r="AU185" s="845" t="s">
        <v>798</v>
      </c>
      <c r="AV185" s="845" t="s">
        <v>798</v>
      </c>
      <c r="AW185" s="845" t="s">
        <v>798</v>
      </c>
      <c r="AX185" s="845" t="s">
        <v>798</v>
      </c>
      <c r="AY185" s="845" t="s">
        <v>798</v>
      </c>
      <c r="AZ185" s="845" t="s">
        <v>798</v>
      </c>
      <c r="BA185" s="845" t="s">
        <v>798</v>
      </c>
      <c r="BB185" s="845" t="s">
        <v>798</v>
      </c>
      <c r="BC185" s="845" t="s">
        <v>798</v>
      </c>
      <c r="BD185" s="845" t="s">
        <v>798</v>
      </c>
      <c r="BE185" s="845" t="s">
        <v>798</v>
      </c>
      <c r="BF185" s="845" t="s">
        <v>798</v>
      </c>
      <c r="BG185" s="845" t="s">
        <v>798</v>
      </c>
      <c r="BH185" s="845" t="s">
        <v>798</v>
      </c>
      <c r="BI185" s="845" t="s">
        <v>798</v>
      </c>
      <c r="BJ185" s="845" t="s">
        <v>798</v>
      </c>
      <c r="BK185" s="845" t="s">
        <v>798</v>
      </c>
      <c r="BL185" s="845" t="s">
        <v>798</v>
      </c>
      <c r="BM185" s="845" t="s">
        <v>798</v>
      </c>
      <c r="BN185" s="845" t="s">
        <v>798</v>
      </c>
      <c r="BO185" s="845" t="s">
        <v>798</v>
      </c>
      <c r="BP185" s="845" t="s">
        <v>798</v>
      </c>
      <c r="BQ185" s="845" t="s">
        <v>798</v>
      </c>
      <c r="BR185" s="845" t="s">
        <v>798</v>
      </c>
      <c r="BS185" s="845" t="s">
        <v>798</v>
      </c>
      <c r="BT185" s="845" t="s">
        <v>798</v>
      </c>
      <c r="BU185" s="845" t="s">
        <v>798</v>
      </c>
      <c r="BV185" s="845" t="s">
        <v>798</v>
      </c>
      <c r="BW185" s="845" t="s">
        <v>798</v>
      </c>
      <c r="BX185" s="845" t="s">
        <v>798</v>
      </c>
      <c r="BY185" s="845" t="s">
        <v>798</v>
      </c>
      <c r="BZ185" s="845" t="s">
        <v>798</v>
      </c>
      <c r="CA185" s="845" t="s">
        <v>798</v>
      </c>
      <c r="CB185" s="845" t="s">
        <v>798</v>
      </c>
      <c r="CC185" s="845" t="s">
        <v>798</v>
      </c>
      <c r="CD185" s="845" t="s">
        <v>798</v>
      </c>
      <c r="CE185" s="845" t="s">
        <v>798</v>
      </c>
      <c r="CF185" s="845" t="s">
        <v>798</v>
      </c>
      <c r="CG185" s="845" t="s">
        <v>798</v>
      </c>
      <c r="CH185" s="845" t="s">
        <v>798</v>
      </c>
      <c r="CI185" s="845" t="s">
        <v>798</v>
      </c>
      <c r="CJ185" s="845" t="s">
        <v>798</v>
      </c>
      <c r="CK185" s="845" t="s">
        <v>798</v>
      </c>
      <c r="CL185" s="845" t="s">
        <v>798</v>
      </c>
      <c r="CM185" s="845" t="s">
        <v>798</v>
      </c>
      <c r="CN185" s="845" t="s">
        <v>798</v>
      </c>
      <c r="CO185" s="845" t="s">
        <v>798</v>
      </c>
      <c r="CP185" s="845" t="s">
        <v>798</v>
      </c>
      <c r="CQ185" s="845" t="s">
        <v>798</v>
      </c>
      <c r="CR185" s="845" t="s">
        <v>798</v>
      </c>
      <c r="CS185" s="845" t="s">
        <v>798</v>
      </c>
      <c r="CT185" s="845" t="s">
        <v>798</v>
      </c>
      <c r="CU185" s="845" t="s">
        <v>798</v>
      </c>
      <c r="CV185" s="845" t="s">
        <v>798</v>
      </c>
      <c r="CW185" s="845" t="s">
        <v>798</v>
      </c>
      <c r="CX185" s="845" t="s">
        <v>798</v>
      </c>
      <c r="CY185" s="845" t="s">
        <v>798</v>
      </c>
      <c r="CZ185" s="845" t="s">
        <v>798</v>
      </c>
      <c r="DA185" s="845" t="s">
        <v>798</v>
      </c>
      <c r="DB185" s="845" t="s">
        <v>798</v>
      </c>
      <c r="DC185" s="845" t="s">
        <v>798</v>
      </c>
      <c r="DD185" s="845" t="s">
        <v>798</v>
      </c>
      <c r="DE185" s="845" t="s">
        <v>798</v>
      </c>
      <c r="DF185" s="845" t="s">
        <v>798</v>
      </c>
      <c r="DG185" s="845" t="s">
        <v>798</v>
      </c>
      <c r="DH185" s="845" t="s">
        <v>798</v>
      </c>
      <c r="DI185" s="845" t="s">
        <v>798</v>
      </c>
      <c r="DJ185" s="845" t="s">
        <v>798</v>
      </c>
      <c r="DK185" s="845" t="s">
        <v>798</v>
      </c>
      <c r="DL185" s="845" t="s">
        <v>798</v>
      </c>
      <c r="DM185" s="845" t="s">
        <v>798</v>
      </c>
      <c r="DN185" s="845" t="s">
        <v>798</v>
      </c>
      <c r="DO185" s="845" t="s">
        <v>798</v>
      </c>
      <c r="DP185" s="845" t="s">
        <v>798</v>
      </c>
      <c r="DQ185" s="845" t="s">
        <v>798</v>
      </c>
      <c r="DR185" s="845" t="s">
        <v>798</v>
      </c>
      <c r="DS185" s="845" t="s">
        <v>798</v>
      </c>
      <c r="DT185" s="845" t="s">
        <v>798</v>
      </c>
      <c r="DU185" s="845" t="s">
        <v>798</v>
      </c>
      <c r="DV185" s="845" t="s">
        <v>798</v>
      </c>
      <c r="DW185" s="845" t="s">
        <v>798</v>
      </c>
      <c r="DX185" s="845" t="s">
        <v>798</v>
      </c>
      <c r="DY185" s="845" t="s">
        <v>798</v>
      </c>
      <c r="DZ185" s="845" t="s">
        <v>798</v>
      </c>
      <c r="EA185" s="845" t="s">
        <v>798</v>
      </c>
      <c r="EB185" s="845" t="s">
        <v>798</v>
      </c>
      <c r="EC185" s="845" t="s">
        <v>798</v>
      </c>
      <c r="ED185" s="845" t="s">
        <v>798</v>
      </c>
      <c r="EE185" s="845" t="s">
        <v>798</v>
      </c>
      <c r="EF185" s="845" t="s">
        <v>798</v>
      </c>
    </row>
    <row r="186" spans="1:136" x14ac:dyDescent="0.2">
      <c r="A186" s="845">
        <v>182</v>
      </c>
      <c r="B186" s="845">
        <v>2</v>
      </c>
      <c r="C186" s="845" t="s">
        <v>798</v>
      </c>
      <c r="D186" s="845" t="s">
        <v>798</v>
      </c>
      <c r="E186" s="845" t="s">
        <v>798</v>
      </c>
      <c r="F186" s="845" t="s">
        <v>798</v>
      </c>
      <c r="G186" s="845" t="s">
        <v>798</v>
      </c>
      <c r="H186" s="845" t="s">
        <v>798</v>
      </c>
      <c r="I186" s="845" t="s">
        <v>798</v>
      </c>
      <c r="J186" s="845" t="s">
        <v>798</v>
      </c>
      <c r="K186" s="845" t="s">
        <v>798</v>
      </c>
      <c r="L186" s="845" t="s">
        <v>798</v>
      </c>
      <c r="M186" s="845" t="s">
        <v>798</v>
      </c>
      <c r="N186" s="845" t="s">
        <v>798</v>
      </c>
      <c r="O186" s="845" t="s">
        <v>798</v>
      </c>
      <c r="P186" s="845" t="s">
        <v>798</v>
      </c>
      <c r="Q186" s="845" t="s">
        <v>798</v>
      </c>
      <c r="R186" s="845" t="s">
        <v>798</v>
      </c>
      <c r="S186" s="845" t="s">
        <v>798</v>
      </c>
      <c r="T186" s="845" t="s">
        <v>798</v>
      </c>
      <c r="U186" s="845" t="s">
        <v>798</v>
      </c>
      <c r="V186" s="845" t="s">
        <v>798</v>
      </c>
      <c r="W186" s="845" t="s">
        <v>798</v>
      </c>
      <c r="X186" s="845" t="s">
        <v>798</v>
      </c>
      <c r="Y186" s="845" t="s">
        <v>798</v>
      </c>
      <c r="Z186" s="845" t="s">
        <v>798</v>
      </c>
      <c r="AA186" s="845" t="s">
        <v>798</v>
      </c>
      <c r="AB186" s="845" t="s">
        <v>798</v>
      </c>
      <c r="AC186" s="845" t="s">
        <v>798</v>
      </c>
      <c r="AD186" s="845" t="s">
        <v>798</v>
      </c>
      <c r="AE186" s="845" t="s">
        <v>798</v>
      </c>
      <c r="AF186" s="845" t="s">
        <v>798</v>
      </c>
      <c r="AG186" s="845" t="s">
        <v>798</v>
      </c>
      <c r="AH186" s="845" t="s">
        <v>798</v>
      </c>
      <c r="AI186" s="845" t="s">
        <v>798</v>
      </c>
      <c r="AJ186" s="845" t="s">
        <v>798</v>
      </c>
      <c r="AK186" s="845" t="s">
        <v>798</v>
      </c>
      <c r="AL186" s="845" t="s">
        <v>798</v>
      </c>
      <c r="AM186" s="845" t="s">
        <v>798</v>
      </c>
      <c r="AN186" s="845" t="s">
        <v>798</v>
      </c>
      <c r="AO186" s="845" t="s">
        <v>798</v>
      </c>
      <c r="AP186" s="845" t="s">
        <v>798</v>
      </c>
      <c r="AQ186" s="845" t="s">
        <v>798</v>
      </c>
      <c r="AR186" s="845" t="s">
        <v>798</v>
      </c>
      <c r="AS186" s="845" t="s">
        <v>798</v>
      </c>
      <c r="AT186" s="845" t="s">
        <v>798</v>
      </c>
      <c r="AU186" s="845" t="s">
        <v>798</v>
      </c>
      <c r="AV186" s="845" t="s">
        <v>798</v>
      </c>
      <c r="AW186" s="845" t="s">
        <v>798</v>
      </c>
      <c r="AX186" s="845" t="s">
        <v>798</v>
      </c>
      <c r="AY186" s="845" t="s">
        <v>798</v>
      </c>
      <c r="AZ186" s="845" t="s">
        <v>798</v>
      </c>
      <c r="BA186" s="845" t="s">
        <v>798</v>
      </c>
      <c r="BB186" s="845" t="s">
        <v>798</v>
      </c>
      <c r="BC186" s="845" t="s">
        <v>798</v>
      </c>
      <c r="BD186" s="845" t="s">
        <v>798</v>
      </c>
      <c r="BE186" s="845" t="s">
        <v>798</v>
      </c>
      <c r="BF186" s="845" t="s">
        <v>798</v>
      </c>
      <c r="BG186" s="845" t="s">
        <v>798</v>
      </c>
      <c r="BH186" s="845" t="s">
        <v>798</v>
      </c>
      <c r="BI186" s="845" t="s">
        <v>798</v>
      </c>
      <c r="BJ186" s="845" t="s">
        <v>798</v>
      </c>
      <c r="BK186" s="845" t="s">
        <v>798</v>
      </c>
      <c r="BL186" s="845" t="s">
        <v>798</v>
      </c>
      <c r="BM186" s="845" t="s">
        <v>798</v>
      </c>
      <c r="BN186" s="845" t="s">
        <v>798</v>
      </c>
      <c r="BO186" s="845" t="s">
        <v>798</v>
      </c>
      <c r="BP186" s="845" t="s">
        <v>798</v>
      </c>
      <c r="BQ186" s="845" t="s">
        <v>798</v>
      </c>
      <c r="BR186" s="845" t="s">
        <v>798</v>
      </c>
      <c r="BS186" s="845" t="s">
        <v>798</v>
      </c>
      <c r="BT186" s="845" t="s">
        <v>798</v>
      </c>
      <c r="BU186" s="845" t="s">
        <v>798</v>
      </c>
      <c r="BV186" s="845" t="s">
        <v>798</v>
      </c>
      <c r="BW186" s="845" t="s">
        <v>798</v>
      </c>
      <c r="BX186" s="845" t="s">
        <v>798</v>
      </c>
      <c r="BY186" s="845" t="s">
        <v>798</v>
      </c>
      <c r="BZ186" s="845" t="s">
        <v>798</v>
      </c>
      <c r="CA186" s="845" t="s">
        <v>798</v>
      </c>
      <c r="CB186" s="845" t="s">
        <v>798</v>
      </c>
      <c r="CC186" s="845" t="s">
        <v>798</v>
      </c>
      <c r="CD186" s="845" t="s">
        <v>798</v>
      </c>
      <c r="CE186" s="845" t="s">
        <v>798</v>
      </c>
      <c r="CF186" s="845" t="s">
        <v>798</v>
      </c>
      <c r="CG186" s="845" t="s">
        <v>798</v>
      </c>
      <c r="CH186" s="845" t="s">
        <v>798</v>
      </c>
      <c r="CI186" s="845" t="s">
        <v>798</v>
      </c>
      <c r="CJ186" s="845" t="s">
        <v>798</v>
      </c>
      <c r="CK186" s="845" t="s">
        <v>798</v>
      </c>
      <c r="CL186" s="845" t="s">
        <v>798</v>
      </c>
      <c r="CM186" s="845" t="s">
        <v>798</v>
      </c>
      <c r="CN186" s="845" t="s">
        <v>798</v>
      </c>
      <c r="CO186" s="845" t="s">
        <v>798</v>
      </c>
      <c r="CP186" s="845" t="s">
        <v>798</v>
      </c>
      <c r="CQ186" s="845" t="s">
        <v>798</v>
      </c>
      <c r="CR186" s="845" t="s">
        <v>798</v>
      </c>
      <c r="CS186" s="845" t="s">
        <v>798</v>
      </c>
      <c r="CT186" s="845" t="s">
        <v>798</v>
      </c>
      <c r="CU186" s="845" t="s">
        <v>798</v>
      </c>
      <c r="CV186" s="845" t="s">
        <v>798</v>
      </c>
      <c r="CW186" s="845" t="s">
        <v>798</v>
      </c>
      <c r="CX186" s="845" t="s">
        <v>798</v>
      </c>
      <c r="CY186" s="845" t="s">
        <v>798</v>
      </c>
      <c r="CZ186" s="845" t="s">
        <v>798</v>
      </c>
      <c r="DA186" s="845" t="s">
        <v>798</v>
      </c>
      <c r="DB186" s="845" t="s">
        <v>798</v>
      </c>
      <c r="DC186" s="845" t="s">
        <v>798</v>
      </c>
      <c r="DD186" s="845" t="s">
        <v>798</v>
      </c>
      <c r="DE186" s="845" t="s">
        <v>798</v>
      </c>
      <c r="DF186" s="845" t="s">
        <v>798</v>
      </c>
      <c r="DG186" s="845" t="s">
        <v>798</v>
      </c>
      <c r="DH186" s="845" t="s">
        <v>798</v>
      </c>
      <c r="DI186" s="845" t="s">
        <v>798</v>
      </c>
      <c r="DJ186" s="845" t="s">
        <v>798</v>
      </c>
      <c r="DK186" s="845" t="s">
        <v>798</v>
      </c>
      <c r="DL186" s="845" t="s">
        <v>798</v>
      </c>
      <c r="DM186" s="845" t="s">
        <v>798</v>
      </c>
      <c r="DN186" s="845" t="s">
        <v>798</v>
      </c>
      <c r="DO186" s="845" t="s">
        <v>798</v>
      </c>
      <c r="DP186" s="845" t="s">
        <v>798</v>
      </c>
      <c r="DQ186" s="845" t="s">
        <v>798</v>
      </c>
      <c r="DR186" s="845" t="s">
        <v>798</v>
      </c>
      <c r="DS186" s="845" t="s">
        <v>798</v>
      </c>
      <c r="DT186" s="845" t="s">
        <v>798</v>
      </c>
      <c r="DU186" s="845" t="s">
        <v>798</v>
      </c>
      <c r="DV186" s="845" t="s">
        <v>798</v>
      </c>
      <c r="DW186" s="845" t="s">
        <v>798</v>
      </c>
      <c r="DX186" s="845" t="s">
        <v>798</v>
      </c>
      <c r="DY186" s="845" t="s">
        <v>798</v>
      </c>
      <c r="DZ186" s="845" t="s">
        <v>798</v>
      </c>
      <c r="EA186" s="845" t="s">
        <v>798</v>
      </c>
      <c r="EB186" s="845" t="s">
        <v>798</v>
      </c>
      <c r="EC186" s="845" t="s">
        <v>798</v>
      </c>
      <c r="ED186" s="845" t="s">
        <v>798</v>
      </c>
      <c r="EE186" s="845" t="s">
        <v>798</v>
      </c>
      <c r="EF186" s="845" t="s">
        <v>798</v>
      </c>
    </row>
    <row r="187" spans="1:136" x14ac:dyDescent="0.2">
      <c r="A187" s="845">
        <v>183</v>
      </c>
      <c r="B187" s="845">
        <v>3</v>
      </c>
      <c r="C187" s="845" t="s">
        <v>798</v>
      </c>
      <c r="D187" s="845" t="s">
        <v>798</v>
      </c>
      <c r="E187" s="845" t="s">
        <v>798</v>
      </c>
      <c r="F187" s="845" t="s">
        <v>798</v>
      </c>
      <c r="G187" s="845" t="s">
        <v>798</v>
      </c>
      <c r="H187" s="845" t="s">
        <v>798</v>
      </c>
      <c r="I187" s="845" t="s">
        <v>798</v>
      </c>
      <c r="J187" s="845" t="s">
        <v>798</v>
      </c>
      <c r="K187" s="845" t="s">
        <v>798</v>
      </c>
      <c r="L187" s="845" t="s">
        <v>798</v>
      </c>
      <c r="M187" s="845" t="s">
        <v>798</v>
      </c>
      <c r="N187" s="845" t="s">
        <v>798</v>
      </c>
      <c r="O187" s="845" t="s">
        <v>798</v>
      </c>
      <c r="P187" s="845" t="s">
        <v>798</v>
      </c>
      <c r="Q187" s="845" t="s">
        <v>798</v>
      </c>
      <c r="R187" s="845" t="s">
        <v>798</v>
      </c>
      <c r="S187" s="845" t="s">
        <v>798</v>
      </c>
      <c r="T187" s="845" t="s">
        <v>798</v>
      </c>
      <c r="U187" s="845" t="s">
        <v>798</v>
      </c>
      <c r="V187" s="845" t="s">
        <v>798</v>
      </c>
      <c r="W187" s="845" t="s">
        <v>798</v>
      </c>
      <c r="X187" s="845" t="s">
        <v>798</v>
      </c>
      <c r="Y187" s="845" t="s">
        <v>798</v>
      </c>
      <c r="Z187" s="845" t="s">
        <v>798</v>
      </c>
      <c r="AA187" s="845" t="s">
        <v>798</v>
      </c>
      <c r="AB187" s="845" t="s">
        <v>798</v>
      </c>
      <c r="AC187" s="845" t="s">
        <v>798</v>
      </c>
      <c r="AD187" s="845" t="s">
        <v>798</v>
      </c>
      <c r="AE187" s="845" t="s">
        <v>798</v>
      </c>
      <c r="AF187" s="845" t="s">
        <v>798</v>
      </c>
      <c r="AG187" s="845" t="s">
        <v>798</v>
      </c>
      <c r="AH187" s="845" t="s">
        <v>798</v>
      </c>
      <c r="AI187" s="845" t="s">
        <v>798</v>
      </c>
      <c r="AJ187" s="845" t="s">
        <v>798</v>
      </c>
      <c r="AK187" s="845" t="s">
        <v>798</v>
      </c>
      <c r="AL187" s="845" t="s">
        <v>798</v>
      </c>
      <c r="AM187" s="845" t="s">
        <v>798</v>
      </c>
      <c r="AN187" s="845" t="s">
        <v>798</v>
      </c>
      <c r="AO187" s="845" t="s">
        <v>798</v>
      </c>
      <c r="AP187" s="845" t="s">
        <v>798</v>
      </c>
      <c r="AQ187" s="845" t="s">
        <v>798</v>
      </c>
      <c r="AR187" s="845" t="s">
        <v>798</v>
      </c>
      <c r="AS187" s="845" t="s">
        <v>798</v>
      </c>
      <c r="AT187" s="845" t="s">
        <v>798</v>
      </c>
      <c r="AU187" s="845" t="s">
        <v>798</v>
      </c>
      <c r="AV187" s="845" t="s">
        <v>798</v>
      </c>
      <c r="AW187" s="845" t="s">
        <v>798</v>
      </c>
      <c r="AX187" s="845" t="s">
        <v>798</v>
      </c>
      <c r="AY187" s="845" t="s">
        <v>798</v>
      </c>
      <c r="AZ187" s="845" t="s">
        <v>798</v>
      </c>
      <c r="BA187" s="845" t="s">
        <v>798</v>
      </c>
      <c r="BB187" s="845" t="s">
        <v>798</v>
      </c>
      <c r="BC187" s="845" t="s">
        <v>798</v>
      </c>
      <c r="BD187" s="845" t="s">
        <v>798</v>
      </c>
      <c r="BE187" s="845" t="s">
        <v>798</v>
      </c>
      <c r="BF187" s="845" t="s">
        <v>798</v>
      </c>
      <c r="BG187" s="845" t="s">
        <v>798</v>
      </c>
      <c r="BH187" s="845" t="s">
        <v>798</v>
      </c>
      <c r="BI187" s="845" t="s">
        <v>798</v>
      </c>
      <c r="BJ187" s="845" t="s">
        <v>798</v>
      </c>
      <c r="BK187" s="845" t="s">
        <v>798</v>
      </c>
      <c r="BL187" s="845" t="s">
        <v>798</v>
      </c>
      <c r="BM187" s="845" t="s">
        <v>798</v>
      </c>
      <c r="BN187" s="845" t="s">
        <v>798</v>
      </c>
      <c r="BO187" s="845" t="s">
        <v>798</v>
      </c>
      <c r="BP187" s="845" t="s">
        <v>798</v>
      </c>
      <c r="BQ187" s="845" t="s">
        <v>798</v>
      </c>
      <c r="BR187" s="845" t="s">
        <v>798</v>
      </c>
      <c r="BS187" s="845" t="s">
        <v>798</v>
      </c>
      <c r="BT187" s="845" t="s">
        <v>798</v>
      </c>
      <c r="BU187" s="845" t="s">
        <v>798</v>
      </c>
      <c r="BV187" s="845" t="s">
        <v>798</v>
      </c>
      <c r="BW187" s="845" t="s">
        <v>798</v>
      </c>
      <c r="BX187" s="845" t="s">
        <v>798</v>
      </c>
      <c r="BY187" s="845" t="s">
        <v>798</v>
      </c>
      <c r="BZ187" s="845" t="s">
        <v>798</v>
      </c>
      <c r="CA187" s="845" t="s">
        <v>798</v>
      </c>
      <c r="CB187" s="845" t="s">
        <v>798</v>
      </c>
      <c r="CC187" s="845" t="s">
        <v>798</v>
      </c>
      <c r="CD187" s="845" t="s">
        <v>798</v>
      </c>
      <c r="CE187" s="845" t="s">
        <v>798</v>
      </c>
      <c r="CF187" s="845" t="s">
        <v>798</v>
      </c>
      <c r="CG187" s="845" t="s">
        <v>798</v>
      </c>
      <c r="CH187" s="845" t="s">
        <v>798</v>
      </c>
      <c r="CI187" s="845" t="s">
        <v>798</v>
      </c>
      <c r="CJ187" s="845" t="s">
        <v>798</v>
      </c>
      <c r="CK187" s="845" t="s">
        <v>798</v>
      </c>
      <c r="CL187" s="845" t="s">
        <v>798</v>
      </c>
      <c r="CM187" s="845" t="s">
        <v>798</v>
      </c>
      <c r="CN187" s="845" t="s">
        <v>798</v>
      </c>
      <c r="CO187" s="845" t="s">
        <v>798</v>
      </c>
      <c r="CP187" s="845" t="s">
        <v>798</v>
      </c>
      <c r="CQ187" s="845" t="s">
        <v>798</v>
      </c>
      <c r="CR187" s="845" t="s">
        <v>798</v>
      </c>
      <c r="CS187" s="845" t="s">
        <v>798</v>
      </c>
      <c r="CT187" s="845" t="s">
        <v>798</v>
      </c>
      <c r="CU187" s="845" t="s">
        <v>798</v>
      </c>
      <c r="CV187" s="845" t="s">
        <v>798</v>
      </c>
      <c r="CW187" s="845" t="s">
        <v>798</v>
      </c>
      <c r="CX187" s="845" t="s">
        <v>798</v>
      </c>
      <c r="CY187" s="845" t="s">
        <v>798</v>
      </c>
      <c r="CZ187" s="845" t="s">
        <v>798</v>
      </c>
      <c r="DA187" s="845" t="s">
        <v>798</v>
      </c>
      <c r="DB187" s="845" t="s">
        <v>798</v>
      </c>
      <c r="DC187" s="845" t="s">
        <v>798</v>
      </c>
      <c r="DD187" s="845" t="s">
        <v>798</v>
      </c>
      <c r="DE187" s="845" t="s">
        <v>798</v>
      </c>
      <c r="DF187" s="845" t="s">
        <v>798</v>
      </c>
      <c r="DG187" s="845" t="s">
        <v>798</v>
      </c>
      <c r="DH187" s="845" t="s">
        <v>798</v>
      </c>
      <c r="DI187" s="845" t="s">
        <v>798</v>
      </c>
      <c r="DJ187" s="845" t="s">
        <v>798</v>
      </c>
      <c r="DK187" s="845" t="s">
        <v>798</v>
      </c>
      <c r="DL187" s="845" t="s">
        <v>798</v>
      </c>
      <c r="DM187" s="845" t="s">
        <v>798</v>
      </c>
      <c r="DN187" s="845" t="s">
        <v>798</v>
      </c>
      <c r="DO187" s="845" t="s">
        <v>798</v>
      </c>
      <c r="DP187" s="845" t="s">
        <v>798</v>
      </c>
      <c r="DQ187" s="845" t="s">
        <v>798</v>
      </c>
      <c r="DR187" s="845" t="s">
        <v>798</v>
      </c>
      <c r="DS187" s="845" t="s">
        <v>798</v>
      </c>
      <c r="DT187" s="845" t="s">
        <v>798</v>
      </c>
      <c r="DU187" s="845" t="s">
        <v>798</v>
      </c>
      <c r="DV187" s="845" t="s">
        <v>798</v>
      </c>
      <c r="DW187" s="845" t="s">
        <v>798</v>
      </c>
      <c r="DX187" s="845" t="s">
        <v>798</v>
      </c>
      <c r="DY187" s="845" t="s">
        <v>798</v>
      </c>
      <c r="DZ187" s="845" t="s">
        <v>798</v>
      </c>
      <c r="EA187" s="845" t="s">
        <v>798</v>
      </c>
      <c r="EB187" s="845" t="s">
        <v>798</v>
      </c>
      <c r="EC187" s="845" t="s">
        <v>798</v>
      </c>
      <c r="ED187" s="845" t="s">
        <v>798</v>
      </c>
      <c r="EE187" s="845" t="s">
        <v>798</v>
      </c>
      <c r="EF187" s="845" t="s">
        <v>798</v>
      </c>
    </row>
    <row r="188" spans="1:136" x14ac:dyDescent="0.2">
      <c r="A188" s="845">
        <v>184</v>
      </c>
      <c r="B188" s="845">
        <v>4</v>
      </c>
      <c r="C188" s="845" t="s">
        <v>798</v>
      </c>
      <c r="D188" s="845" t="s">
        <v>798</v>
      </c>
      <c r="E188" s="845" t="s">
        <v>798</v>
      </c>
      <c r="F188" s="845" t="s">
        <v>798</v>
      </c>
      <c r="G188" s="845" t="s">
        <v>798</v>
      </c>
      <c r="H188" s="845" t="s">
        <v>798</v>
      </c>
      <c r="I188" s="845" t="s">
        <v>798</v>
      </c>
      <c r="J188" s="845" t="s">
        <v>798</v>
      </c>
      <c r="K188" s="845" t="s">
        <v>798</v>
      </c>
      <c r="L188" s="845" t="s">
        <v>798</v>
      </c>
      <c r="M188" s="845" t="s">
        <v>798</v>
      </c>
      <c r="N188" s="845" t="s">
        <v>798</v>
      </c>
      <c r="O188" s="845" t="s">
        <v>798</v>
      </c>
      <c r="P188" s="845" t="s">
        <v>798</v>
      </c>
      <c r="Q188" s="845" t="s">
        <v>798</v>
      </c>
      <c r="R188" s="845" t="s">
        <v>798</v>
      </c>
      <c r="S188" s="845" t="s">
        <v>798</v>
      </c>
      <c r="T188" s="845" t="s">
        <v>798</v>
      </c>
      <c r="U188" s="845" t="s">
        <v>798</v>
      </c>
      <c r="V188" s="845" t="s">
        <v>798</v>
      </c>
      <c r="W188" s="845" t="s">
        <v>798</v>
      </c>
      <c r="X188" s="845" t="s">
        <v>798</v>
      </c>
      <c r="Y188" s="845" t="s">
        <v>798</v>
      </c>
      <c r="Z188" s="845" t="s">
        <v>798</v>
      </c>
      <c r="AA188" s="845" t="s">
        <v>798</v>
      </c>
      <c r="AB188" s="845" t="s">
        <v>798</v>
      </c>
      <c r="AC188" s="845" t="s">
        <v>798</v>
      </c>
      <c r="AD188" s="845" t="s">
        <v>798</v>
      </c>
      <c r="AE188" s="845" t="s">
        <v>798</v>
      </c>
      <c r="AF188" s="845" t="s">
        <v>798</v>
      </c>
      <c r="AG188" s="845" t="s">
        <v>798</v>
      </c>
      <c r="AH188" s="845" t="s">
        <v>798</v>
      </c>
      <c r="AI188" s="845" t="s">
        <v>798</v>
      </c>
      <c r="AJ188" s="845" t="s">
        <v>798</v>
      </c>
      <c r="AK188" s="845" t="s">
        <v>798</v>
      </c>
      <c r="AL188" s="845" t="s">
        <v>798</v>
      </c>
      <c r="AM188" s="845" t="s">
        <v>798</v>
      </c>
      <c r="AN188" s="845" t="s">
        <v>798</v>
      </c>
      <c r="AO188" s="845" t="s">
        <v>798</v>
      </c>
      <c r="AP188" s="845" t="s">
        <v>798</v>
      </c>
      <c r="AQ188" s="845" t="s">
        <v>798</v>
      </c>
      <c r="AR188" s="845" t="s">
        <v>798</v>
      </c>
      <c r="AS188" s="845" t="s">
        <v>798</v>
      </c>
      <c r="AT188" s="845" t="s">
        <v>798</v>
      </c>
      <c r="AU188" s="845" t="s">
        <v>798</v>
      </c>
      <c r="AV188" s="845" t="s">
        <v>798</v>
      </c>
      <c r="AW188" s="845" t="s">
        <v>798</v>
      </c>
      <c r="AX188" s="845" t="s">
        <v>798</v>
      </c>
      <c r="AY188" s="845" t="s">
        <v>798</v>
      </c>
      <c r="AZ188" s="845" t="s">
        <v>798</v>
      </c>
      <c r="BA188" s="845" t="s">
        <v>798</v>
      </c>
      <c r="BB188" s="845" t="s">
        <v>798</v>
      </c>
      <c r="BC188" s="845" t="s">
        <v>798</v>
      </c>
      <c r="BD188" s="845" t="s">
        <v>798</v>
      </c>
      <c r="BE188" s="845" t="s">
        <v>798</v>
      </c>
      <c r="BF188" s="845" t="s">
        <v>798</v>
      </c>
      <c r="BG188" s="845" t="s">
        <v>798</v>
      </c>
      <c r="BH188" s="845" t="s">
        <v>798</v>
      </c>
      <c r="BI188" s="845" t="s">
        <v>798</v>
      </c>
      <c r="BJ188" s="845" t="s">
        <v>798</v>
      </c>
      <c r="BK188" s="845" t="s">
        <v>798</v>
      </c>
      <c r="BL188" s="845" t="s">
        <v>798</v>
      </c>
      <c r="BM188" s="845" t="s">
        <v>798</v>
      </c>
      <c r="BN188" s="845" t="s">
        <v>798</v>
      </c>
      <c r="BO188" s="845" t="s">
        <v>798</v>
      </c>
      <c r="BP188" s="845" t="s">
        <v>798</v>
      </c>
      <c r="BQ188" s="845" t="s">
        <v>798</v>
      </c>
      <c r="BR188" s="845" t="s">
        <v>798</v>
      </c>
      <c r="BS188" s="845" t="s">
        <v>798</v>
      </c>
      <c r="BT188" s="845" t="s">
        <v>798</v>
      </c>
      <c r="BU188" s="845" t="s">
        <v>798</v>
      </c>
      <c r="BV188" s="845" t="s">
        <v>798</v>
      </c>
      <c r="BW188" s="845" t="s">
        <v>798</v>
      </c>
      <c r="BX188" s="845" t="s">
        <v>798</v>
      </c>
      <c r="BY188" s="845" t="s">
        <v>798</v>
      </c>
      <c r="BZ188" s="845" t="s">
        <v>798</v>
      </c>
      <c r="CA188" s="845" t="s">
        <v>798</v>
      </c>
      <c r="CB188" s="845" t="s">
        <v>798</v>
      </c>
      <c r="CC188" s="845" t="s">
        <v>798</v>
      </c>
      <c r="CD188" s="845" t="s">
        <v>798</v>
      </c>
      <c r="CE188" s="845" t="s">
        <v>798</v>
      </c>
      <c r="CF188" s="845" t="s">
        <v>798</v>
      </c>
      <c r="CG188" s="845" t="s">
        <v>798</v>
      </c>
      <c r="CH188" s="845" t="s">
        <v>798</v>
      </c>
      <c r="CI188" s="845" t="s">
        <v>798</v>
      </c>
      <c r="CJ188" s="845" t="s">
        <v>798</v>
      </c>
      <c r="CK188" s="845" t="s">
        <v>798</v>
      </c>
      <c r="CL188" s="845" t="s">
        <v>798</v>
      </c>
      <c r="CM188" s="845" t="s">
        <v>798</v>
      </c>
      <c r="CN188" s="845" t="s">
        <v>798</v>
      </c>
      <c r="CO188" s="845" t="s">
        <v>798</v>
      </c>
      <c r="CP188" s="845" t="s">
        <v>798</v>
      </c>
      <c r="CQ188" s="845" t="s">
        <v>798</v>
      </c>
      <c r="CR188" s="845" t="s">
        <v>798</v>
      </c>
      <c r="CS188" s="845" t="s">
        <v>798</v>
      </c>
      <c r="CT188" s="845" t="s">
        <v>798</v>
      </c>
      <c r="CU188" s="845" t="s">
        <v>798</v>
      </c>
      <c r="CV188" s="845" t="s">
        <v>798</v>
      </c>
      <c r="CW188" s="845" t="s">
        <v>798</v>
      </c>
      <c r="CX188" s="845" t="s">
        <v>798</v>
      </c>
      <c r="CY188" s="845" t="s">
        <v>798</v>
      </c>
      <c r="CZ188" s="845" t="s">
        <v>798</v>
      </c>
      <c r="DA188" s="845" t="s">
        <v>798</v>
      </c>
      <c r="DB188" s="845" t="s">
        <v>798</v>
      </c>
      <c r="DC188" s="845" t="s">
        <v>798</v>
      </c>
      <c r="DD188" s="845" t="s">
        <v>798</v>
      </c>
      <c r="DE188" s="845" t="s">
        <v>798</v>
      </c>
      <c r="DF188" s="845" t="s">
        <v>798</v>
      </c>
      <c r="DG188" s="845" t="s">
        <v>798</v>
      </c>
      <c r="DH188" s="845" t="s">
        <v>798</v>
      </c>
      <c r="DI188" s="845" t="s">
        <v>798</v>
      </c>
      <c r="DJ188" s="845" t="s">
        <v>798</v>
      </c>
      <c r="DK188" s="845" t="s">
        <v>798</v>
      </c>
      <c r="DL188" s="845" t="s">
        <v>798</v>
      </c>
      <c r="DM188" s="845" t="s">
        <v>798</v>
      </c>
      <c r="DN188" s="845" t="s">
        <v>798</v>
      </c>
      <c r="DO188" s="845" t="s">
        <v>798</v>
      </c>
      <c r="DP188" s="845" t="s">
        <v>798</v>
      </c>
      <c r="DQ188" s="845" t="s">
        <v>798</v>
      </c>
      <c r="DR188" s="845" t="s">
        <v>798</v>
      </c>
      <c r="DS188" s="845" t="s">
        <v>798</v>
      </c>
      <c r="DT188" s="845" t="s">
        <v>798</v>
      </c>
      <c r="DU188" s="845" t="s">
        <v>798</v>
      </c>
      <c r="DV188" s="845" t="s">
        <v>798</v>
      </c>
      <c r="DW188" s="845" t="s">
        <v>798</v>
      </c>
      <c r="DX188" s="845" t="s">
        <v>798</v>
      </c>
      <c r="DY188" s="845" t="s">
        <v>798</v>
      </c>
      <c r="DZ188" s="845" t="s">
        <v>798</v>
      </c>
      <c r="EA188" s="845" t="s">
        <v>798</v>
      </c>
      <c r="EB188" s="845" t="s">
        <v>798</v>
      </c>
      <c r="EC188" s="845" t="s">
        <v>798</v>
      </c>
      <c r="ED188" s="845" t="s">
        <v>798</v>
      </c>
      <c r="EE188" s="845" t="s">
        <v>798</v>
      </c>
      <c r="EF188" s="845" t="s">
        <v>798</v>
      </c>
    </row>
    <row r="189" spans="1:136" x14ac:dyDescent="0.2">
      <c r="A189" s="845">
        <v>185</v>
      </c>
      <c r="B189" s="845">
        <v>5</v>
      </c>
      <c r="C189" s="845" t="s">
        <v>798</v>
      </c>
      <c r="D189" s="845" t="s">
        <v>798</v>
      </c>
      <c r="E189" s="845" t="s">
        <v>798</v>
      </c>
      <c r="F189" s="845" t="s">
        <v>798</v>
      </c>
      <c r="G189" s="845" t="s">
        <v>798</v>
      </c>
      <c r="H189" s="845" t="s">
        <v>798</v>
      </c>
      <c r="I189" s="845" t="s">
        <v>798</v>
      </c>
      <c r="J189" s="845" t="s">
        <v>798</v>
      </c>
      <c r="K189" s="845" t="s">
        <v>798</v>
      </c>
      <c r="L189" s="845" t="s">
        <v>798</v>
      </c>
      <c r="M189" s="845" t="s">
        <v>798</v>
      </c>
      <c r="N189" s="845" t="s">
        <v>798</v>
      </c>
      <c r="O189" s="845" t="s">
        <v>798</v>
      </c>
      <c r="P189" s="845" t="s">
        <v>798</v>
      </c>
      <c r="Q189" s="845" t="s">
        <v>798</v>
      </c>
      <c r="R189" s="845" t="s">
        <v>798</v>
      </c>
      <c r="S189" s="845" t="s">
        <v>798</v>
      </c>
      <c r="T189" s="845" t="s">
        <v>798</v>
      </c>
      <c r="U189" s="845" t="s">
        <v>798</v>
      </c>
      <c r="V189" s="845" t="s">
        <v>798</v>
      </c>
      <c r="W189" s="845" t="s">
        <v>798</v>
      </c>
      <c r="X189" s="845" t="s">
        <v>798</v>
      </c>
      <c r="Y189" s="845" t="s">
        <v>798</v>
      </c>
      <c r="Z189" s="845" t="s">
        <v>798</v>
      </c>
      <c r="AA189" s="845" t="s">
        <v>798</v>
      </c>
      <c r="AB189" s="845" t="s">
        <v>798</v>
      </c>
      <c r="AC189" s="845" t="s">
        <v>798</v>
      </c>
      <c r="AD189" s="845" t="s">
        <v>798</v>
      </c>
      <c r="AE189" s="845" t="s">
        <v>798</v>
      </c>
      <c r="AF189" s="845" t="s">
        <v>798</v>
      </c>
      <c r="AG189" s="845" t="s">
        <v>798</v>
      </c>
      <c r="AH189" s="845" t="s">
        <v>798</v>
      </c>
      <c r="AI189" s="845" t="s">
        <v>798</v>
      </c>
      <c r="AJ189" s="845" t="s">
        <v>798</v>
      </c>
      <c r="AK189" s="845" t="s">
        <v>798</v>
      </c>
      <c r="AL189" s="845" t="s">
        <v>798</v>
      </c>
      <c r="AM189" s="845" t="s">
        <v>798</v>
      </c>
      <c r="AN189" s="845" t="s">
        <v>798</v>
      </c>
      <c r="AO189" s="845" t="s">
        <v>798</v>
      </c>
      <c r="AP189" s="845" t="s">
        <v>798</v>
      </c>
      <c r="AQ189" s="845" t="s">
        <v>798</v>
      </c>
      <c r="AR189" s="845" t="s">
        <v>798</v>
      </c>
      <c r="AS189" s="845" t="s">
        <v>798</v>
      </c>
      <c r="AT189" s="845" t="s">
        <v>798</v>
      </c>
      <c r="AU189" s="845" t="s">
        <v>798</v>
      </c>
      <c r="AV189" s="845" t="s">
        <v>798</v>
      </c>
      <c r="AW189" s="845" t="s">
        <v>798</v>
      </c>
      <c r="AX189" s="845" t="s">
        <v>798</v>
      </c>
      <c r="AY189" s="845" t="s">
        <v>798</v>
      </c>
      <c r="AZ189" s="845" t="s">
        <v>798</v>
      </c>
      <c r="BA189" s="845" t="s">
        <v>798</v>
      </c>
      <c r="BB189" s="845" t="s">
        <v>798</v>
      </c>
      <c r="BC189" s="845" t="s">
        <v>798</v>
      </c>
      <c r="BD189" s="845" t="s">
        <v>798</v>
      </c>
      <c r="BE189" s="845" t="s">
        <v>798</v>
      </c>
      <c r="BF189" s="845" t="s">
        <v>798</v>
      </c>
      <c r="BG189" s="845" t="s">
        <v>798</v>
      </c>
      <c r="BH189" s="845" t="s">
        <v>798</v>
      </c>
      <c r="BI189" s="845" t="s">
        <v>798</v>
      </c>
      <c r="BJ189" s="845" t="s">
        <v>798</v>
      </c>
      <c r="BK189" s="845" t="s">
        <v>798</v>
      </c>
      <c r="BL189" s="845" t="s">
        <v>798</v>
      </c>
      <c r="BM189" s="845" t="s">
        <v>798</v>
      </c>
      <c r="BN189" s="845" t="s">
        <v>798</v>
      </c>
      <c r="BO189" s="845" t="s">
        <v>798</v>
      </c>
      <c r="BP189" s="845" t="s">
        <v>798</v>
      </c>
      <c r="BQ189" s="845" t="s">
        <v>798</v>
      </c>
      <c r="BR189" s="845" t="s">
        <v>798</v>
      </c>
      <c r="BS189" s="845" t="s">
        <v>798</v>
      </c>
      <c r="BT189" s="845" t="s">
        <v>798</v>
      </c>
      <c r="BU189" s="845" t="s">
        <v>798</v>
      </c>
      <c r="BV189" s="845" t="s">
        <v>798</v>
      </c>
      <c r="BW189" s="845" t="s">
        <v>798</v>
      </c>
      <c r="BX189" s="845" t="s">
        <v>798</v>
      </c>
      <c r="BY189" s="845" t="s">
        <v>798</v>
      </c>
      <c r="BZ189" s="845" t="s">
        <v>798</v>
      </c>
      <c r="CA189" s="845" t="s">
        <v>798</v>
      </c>
      <c r="CB189" s="845" t="s">
        <v>798</v>
      </c>
      <c r="CC189" s="845" t="s">
        <v>798</v>
      </c>
      <c r="CD189" s="845" t="s">
        <v>798</v>
      </c>
      <c r="CE189" s="845" t="s">
        <v>798</v>
      </c>
      <c r="CF189" s="845" t="s">
        <v>798</v>
      </c>
      <c r="CG189" s="845" t="s">
        <v>798</v>
      </c>
      <c r="CH189" s="845" t="s">
        <v>798</v>
      </c>
      <c r="CI189" s="845" t="s">
        <v>798</v>
      </c>
      <c r="CJ189" s="845" t="s">
        <v>798</v>
      </c>
      <c r="CK189" s="845" t="s">
        <v>798</v>
      </c>
      <c r="CL189" s="845" t="s">
        <v>798</v>
      </c>
      <c r="CM189" s="845" t="s">
        <v>798</v>
      </c>
      <c r="CN189" s="845" t="s">
        <v>798</v>
      </c>
      <c r="CO189" s="845" t="s">
        <v>798</v>
      </c>
      <c r="CP189" s="845" t="s">
        <v>798</v>
      </c>
      <c r="CQ189" s="845" t="s">
        <v>798</v>
      </c>
      <c r="CR189" s="845" t="s">
        <v>798</v>
      </c>
      <c r="CS189" s="845" t="s">
        <v>798</v>
      </c>
      <c r="CT189" s="845" t="s">
        <v>798</v>
      </c>
      <c r="CU189" s="845" t="s">
        <v>798</v>
      </c>
      <c r="CV189" s="845" t="s">
        <v>798</v>
      </c>
      <c r="CW189" s="845" t="s">
        <v>798</v>
      </c>
      <c r="CX189" s="845" t="s">
        <v>798</v>
      </c>
      <c r="CY189" s="845" t="s">
        <v>798</v>
      </c>
      <c r="CZ189" s="845" t="s">
        <v>798</v>
      </c>
      <c r="DA189" s="845" t="s">
        <v>798</v>
      </c>
      <c r="DB189" s="845" t="s">
        <v>798</v>
      </c>
      <c r="DC189" s="845" t="s">
        <v>798</v>
      </c>
      <c r="DD189" s="845" t="s">
        <v>798</v>
      </c>
      <c r="DE189" s="845" t="s">
        <v>798</v>
      </c>
      <c r="DF189" s="845" t="s">
        <v>798</v>
      </c>
      <c r="DG189" s="845" t="s">
        <v>798</v>
      </c>
      <c r="DH189" s="845" t="s">
        <v>798</v>
      </c>
      <c r="DI189" s="845" t="s">
        <v>798</v>
      </c>
      <c r="DJ189" s="845" t="s">
        <v>798</v>
      </c>
      <c r="DK189" s="845" t="s">
        <v>798</v>
      </c>
      <c r="DL189" s="845" t="s">
        <v>798</v>
      </c>
      <c r="DM189" s="845" t="s">
        <v>798</v>
      </c>
      <c r="DN189" s="845" t="s">
        <v>798</v>
      </c>
      <c r="DO189" s="845" t="s">
        <v>798</v>
      </c>
      <c r="DP189" s="845" t="s">
        <v>798</v>
      </c>
      <c r="DQ189" s="845" t="s">
        <v>798</v>
      </c>
      <c r="DR189" s="845" t="s">
        <v>798</v>
      </c>
      <c r="DS189" s="845" t="s">
        <v>798</v>
      </c>
      <c r="DT189" s="845" t="s">
        <v>798</v>
      </c>
      <c r="DU189" s="845" t="s">
        <v>798</v>
      </c>
      <c r="DV189" s="845" t="s">
        <v>798</v>
      </c>
      <c r="DW189" s="845" t="s">
        <v>798</v>
      </c>
      <c r="DX189" s="845" t="s">
        <v>798</v>
      </c>
      <c r="DY189" s="845" t="s">
        <v>798</v>
      </c>
      <c r="DZ189" s="845" t="s">
        <v>798</v>
      </c>
      <c r="EA189" s="845" t="s">
        <v>798</v>
      </c>
      <c r="EB189" s="845" t="s">
        <v>798</v>
      </c>
      <c r="EC189" s="845" t="s">
        <v>798</v>
      </c>
      <c r="ED189" s="845" t="s">
        <v>798</v>
      </c>
      <c r="EE189" s="845" t="s">
        <v>798</v>
      </c>
      <c r="EF189" s="845" t="s">
        <v>798</v>
      </c>
    </row>
    <row r="190" spans="1:136" x14ac:dyDescent="0.2">
      <c r="A190" s="845">
        <v>186</v>
      </c>
      <c r="B190" s="845">
        <v>6</v>
      </c>
      <c r="C190" s="845" t="s">
        <v>798</v>
      </c>
      <c r="D190" s="845" t="s">
        <v>798</v>
      </c>
      <c r="E190" s="845" t="s">
        <v>798</v>
      </c>
      <c r="F190" s="845" t="s">
        <v>798</v>
      </c>
      <c r="G190" s="845" t="s">
        <v>798</v>
      </c>
      <c r="H190" s="845" t="s">
        <v>798</v>
      </c>
      <c r="I190" s="845" t="s">
        <v>798</v>
      </c>
      <c r="J190" s="845" t="s">
        <v>798</v>
      </c>
      <c r="K190" s="845" t="s">
        <v>798</v>
      </c>
      <c r="L190" s="845" t="s">
        <v>798</v>
      </c>
      <c r="M190" s="845" t="s">
        <v>798</v>
      </c>
      <c r="N190" s="845" t="s">
        <v>798</v>
      </c>
      <c r="O190" s="845" t="s">
        <v>798</v>
      </c>
      <c r="P190" s="845" t="s">
        <v>798</v>
      </c>
      <c r="Q190" s="845" t="s">
        <v>798</v>
      </c>
      <c r="R190" s="845" t="s">
        <v>798</v>
      </c>
      <c r="S190" s="845" t="s">
        <v>798</v>
      </c>
      <c r="T190" s="845" t="s">
        <v>798</v>
      </c>
      <c r="U190" s="845" t="s">
        <v>798</v>
      </c>
      <c r="V190" s="845" t="s">
        <v>798</v>
      </c>
      <c r="W190" s="845" t="s">
        <v>798</v>
      </c>
      <c r="X190" s="845" t="s">
        <v>798</v>
      </c>
      <c r="Y190" s="845" t="s">
        <v>798</v>
      </c>
      <c r="Z190" s="845" t="s">
        <v>798</v>
      </c>
      <c r="AA190" s="845" t="s">
        <v>798</v>
      </c>
      <c r="AB190" s="845" t="s">
        <v>798</v>
      </c>
      <c r="AC190" s="845" t="s">
        <v>798</v>
      </c>
      <c r="AD190" s="845" t="s">
        <v>798</v>
      </c>
      <c r="AE190" s="845" t="s">
        <v>798</v>
      </c>
      <c r="AF190" s="845" t="s">
        <v>798</v>
      </c>
      <c r="AG190" s="845" t="s">
        <v>798</v>
      </c>
      <c r="AH190" s="845" t="s">
        <v>798</v>
      </c>
      <c r="AI190" s="845" t="s">
        <v>798</v>
      </c>
      <c r="AJ190" s="845" t="s">
        <v>798</v>
      </c>
      <c r="AK190" s="845" t="s">
        <v>798</v>
      </c>
      <c r="AL190" s="845" t="s">
        <v>798</v>
      </c>
      <c r="AM190" s="845" t="s">
        <v>798</v>
      </c>
      <c r="AN190" s="845" t="s">
        <v>798</v>
      </c>
      <c r="AO190" s="845" t="s">
        <v>798</v>
      </c>
      <c r="AP190" s="845" t="s">
        <v>798</v>
      </c>
      <c r="AQ190" s="845" t="s">
        <v>798</v>
      </c>
      <c r="AR190" s="845" t="s">
        <v>798</v>
      </c>
      <c r="AS190" s="845" t="s">
        <v>798</v>
      </c>
      <c r="AT190" s="845" t="s">
        <v>798</v>
      </c>
      <c r="AU190" s="845" t="s">
        <v>798</v>
      </c>
      <c r="AV190" s="845" t="s">
        <v>798</v>
      </c>
      <c r="AW190" s="845" t="s">
        <v>798</v>
      </c>
      <c r="AX190" s="845" t="s">
        <v>798</v>
      </c>
      <c r="AY190" s="845" t="s">
        <v>798</v>
      </c>
      <c r="AZ190" s="845" t="s">
        <v>798</v>
      </c>
      <c r="BA190" s="845" t="s">
        <v>798</v>
      </c>
      <c r="BB190" s="845" t="s">
        <v>798</v>
      </c>
      <c r="BC190" s="845" t="s">
        <v>798</v>
      </c>
      <c r="BD190" s="845" t="s">
        <v>798</v>
      </c>
      <c r="BE190" s="845" t="s">
        <v>798</v>
      </c>
      <c r="BF190" s="845" t="s">
        <v>798</v>
      </c>
      <c r="BG190" s="845" t="s">
        <v>798</v>
      </c>
      <c r="BH190" s="845" t="s">
        <v>798</v>
      </c>
      <c r="BI190" s="845" t="s">
        <v>798</v>
      </c>
      <c r="BJ190" s="845" t="s">
        <v>798</v>
      </c>
      <c r="BK190" s="845" t="s">
        <v>798</v>
      </c>
      <c r="BL190" s="845" t="s">
        <v>798</v>
      </c>
      <c r="BM190" s="845" t="s">
        <v>798</v>
      </c>
      <c r="BN190" s="845" t="s">
        <v>798</v>
      </c>
      <c r="BO190" s="845" t="s">
        <v>798</v>
      </c>
      <c r="BP190" s="845" t="s">
        <v>798</v>
      </c>
      <c r="BQ190" s="845" t="s">
        <v>798</v>
      </c>
      <c r="BR190" s="845" t="s">
        <v>798</v>
      </c>
      <c r="BS190" s="845" t="s">
        <v>798</v>
      </c>
      <c r="BT190" s="845" t="s">
        <v>798</v>
      </c>
      <c r="BU190" s="845" t="s">
        <v>798</v>
      </c>
      <c r="BV190" s="845" t="s">
        <v>798</v>
      </c>
      <c r="BW190" s="845" t="s">
        <v>798</v>
      </c>
      <c r="BX190" s="845" t="s">
        <v>798</v>
      </c>
      <c r="BY190" s="845" t="s">
        <v>798</v>
      </c>
      <c r="BZ190" s="845" t="s">
        <v>798</v>
      </c>
      <c r="CA190" s="845" t="s">
        <v>798</v>
      </c>
      <c r="CB190" s="845" t="s">
        <v>798</v>
      </c>
      <c r="CC190" s="845" t="s">
        <v>798</v>
      </c>
      <c r="CD190" s="845" t="s">
        <v>798</v>
      </c>
      <c r="CE190" s="845" t="s">
        <v>798</v>
      </c>
      <c r="CF190" s="845" t="s">
        <v>798</v>
      </c>
      <c r="CG190" s="845" t="s">
        <v>798</v>
      </c>
      <c r="CH190" s="845" t="s">
        <v>798</v>
      </c>
      <c r="CI190" s="845" t="s">
        <v>798</v>
      </c>
      <c r="CJ190" s="845" t="s">
        <v>798</v>
      </c>
      <c r="CK190" s="845" t="s">
        <v>798</v>
      </c>
      <c r="CL190" s="845" t="s">
        <v>798</v>
      </c>
      <c r="CM190" s="845" t="s">
        <v>798</v>
      </c>
      <c r="CN190" s="845" t="s">
        <v>798</v>
      </c>
      <c r="CO190" s="845" t="s">
        <v>798</v>
      </c>
      <c r="CP190" s="845" t="s">
        <v>798</v>
      </c>
      <c r="CQ190" s="845" t="s">
        <v>798</v>
      </c>
      <c r="CR190" s="845" t="s">
        <v>798</v>
      </c>
      <c r="CS190" s="845" t="s">
        <v>798</v>
      </c>
      <c r="CT190" s="845" t="s">
        <v>798</v>
      </c>
      <c r="CU190" s="845" t="s">
        <v>798</v>
      </c>
      <c r="CV190" s="845" t="s">
        <v>798</v>
      </c>
      <c r="CW190" s="845" t="s">
        <v>798</v>
      </c>
      <c r="CX190" s="845" t="s">
        <v>798</v>
      </c>
      <c r="CY190" s="845" t="s">
        <v>798</v>
      </c>
      <c r="CZ190" s="845" t="s">
        <v>798</v>
      </c>
      <c r="DA190" s="845" t="s">
        <v>798</v>
      </c>
      <c r="DB190" s="845" t="s">
        <v>798</v>
      </c>
      <c r="DC190" s="845" t="s">
        <v>798</v>
      </c>
      <c r="DD190" s="845" t="s">
        <v>798</v>
      </c>
      <c r="DE190" s="845" t="s">
        <v>798</v>
      </c>
      <c r="DF190" s="845" t="s">
        <v>798</v>
      </c>
      <c r="DG190" s="845" t="s">
        <v>798</v>
      </c>
      <c r="DH190" s="845" t="s">
        <v>798</v>
      </c>
      <c r="DI190" s="845" t="s">
        <v>798</v>
      </c>
      <c r="DJ190" s="845" t="s">
        <v>798</v>
      </c>
      <c r="DK190" s="845" t="s">
        <v>798</v>
      </c>
      <c r="DL190" s="845" t="s">
        <v>798</v>
      </c>
      <c r="DM190" s="845" t="s">
        <v>798</v>
      </c>
      <c r="DN190" s="845" t="s">
        <v>798</v>
      </c>
      <c r="DO190" s="845" t="s">
        <v>798</v>
      </c>
      <c r="DP190" s="845" t="s">
        <v>798</v>
      </c>
      <c r="DQ190" s="845" t="s">
        <v>798</v>
      </c>
      <c r="DR190" s="845" t="s">
        <v>798</v>
      </c>
      <c r="DS190" s="845" t="s">
        <v>798</v>
      </c>
      <c r="DT190" s="845" t="s">
        <v>798</v>
      </c>
      <c r="DU190" s="845" t="s">
        <v>798</v>
      </c>
      <c r="DV190" s="845" t="s">
        <v>798</v>
      </c>
      <c r="DW190" s="845" t="s">
        <v>798</v>
      </c>
      <c r="DX190" s="845" t="s">
        <v>798</v>
      </c>
      <c r="DY190" s="845" t="s">
        <v>798</v>
      </c>
      <c r="DZ190" s="845" t="s">
        <v>798</v>
      </c>
      <c r="EA190" s="845" t="s">
        <v>798</v>
      </c>
      <c r="EB190" s="845" t="s">
        <v>798</v>
      </c>
      <c r="EC190" s="845" t="s">
        <v>798</v>
      </c>
      <c r="ED190" s="845" t="s">
        <v>798</v>
      </c>
      <c r="EE190" s="845" t="s">
        <v>798</v>
      </c>
      <c r="EF190" s="845" t="s">
        <v>798</v>
      </c>
    </row>
    <row r="191" spans="1:136" x14ac:dyDescent="0.2">
      <c r="A191" s="845">
        <v>187</v>
      </c>
      <c r="B191" s="845">
        <v>7</v>
      </c>
      <c r="C191" s="845" t="s">
        <v>798</v>
      </c>
      <c r="D191" s="845" t="s">
        <v>798</v>
      </c>
      <c r="E191" s="845" t="s">
        <v>798</v>
      </c>
      <c r="F191" s="845" t="s">
        <v>798</v>
      </c>
      <c r="G191" s="845" t="s">
        <v>798</v>
      </c>
      <c r="H191" s="845" t="s">
        <v>798</v>
      </c>
      <c r="I191" s="845" t="s">
        <v>798</v>
      </c>
      <c r="J191" s="845" t="s">
        <v>798</v>
      </c>
      <c r="K191" s="845" t="s">
        <v>798</v>
      </c>
      <c r="L191" s="845" t="s">
        <v>798</v>
      </c>
      <c r="M191" s="845" t="s">
        <v>798</v>
      </c>
      <c r="N191" s="845" t="s">
        <v>798</v>
      </c>
      <c r="O191" s="845" t="s">
        <v>798</v>
      </c>
      <c r="P191" s="845" t="s">
        <v>798</v>
      </c>
      <c r="Q191" s="845" t="s">
        <v>798</v>
      </c>
      <c r="R191" s="845" t="s">
        <v>798</v>
      </c>
      <c r="S191" s="845" t="s">
        <v>798</v>
      </c>
      <c r="T191" s="845" t="s">
        <v>798</v>
      </c>
      <c r="U191" s="845" t="s">
        <v>798</v>
      </c>
      <c r="V191" s="845" t="s">
        <v>798</v>
      </c>
      <c r="W191" s="845" t="s">
        <v>798</v>
      </c>
      <c r="X191" s="845" t="s">
        <v>798</v>
      </c>
      <c r="Y191" s="845" t="s">
        <v>798</v>
      </c>
      <c r="Z191" s="845" t="s">
        <v>798</v>
      </c>
      <c r="AA191" s="845" t="s">
        <v>798</v>
      </c>
      <c r="AB191" s="845" t="s">
        <v>798</v>
      </c>
      <c r="AC191" s="845" t="s">
        <v>798</v>
      </c>
      <c r="AD191" s="845" t="s">
        <v>798</v>
      </c>
      <c r="AE191" s="845" t="s">
        <v>798</v>
      </c>
      <c r="AF191" s="845" t="s">
        <v>798</v>
      </c>
      <c r="AG191" s="845" t="s">
        <v>798</v>
      </c>
      <c r="AH191" s="845" t="s">
        <v>798</v>
      </c>
      <c r="AI191" s="845" t="s">
        <v>798</v>
      </c>
      <c r="AJ191" s="845" t="s">
        <v>798</v>
      </c>
      <c r="AK191" s="845" t="s">
        <v>798</v>
      </c>
      <c r="AL191" s="845" t="s">
        <v>798</v>
      </c>
      <c r="AM191" s="845" t="s">
        <v>798</v>
      </c>
      <c r="AN191" s="845" t="s">
        <v>798</v>
      </c>
      <c r="AO191" s="845" t="s">
        <v>798</v>
      </c>
      <c r="AP191" s="845" t="s">
        <v>798</v>
      </c>
      <c r="AQ191" s="845" t="s">
        <v>798</v>
      </c>
      <c r="AR191" s="845" t="s">
        <v>798</v>
      </c>
      <c r="AS191" s="845" t="s">
        <v>798</v>
      </c>
      <c r="AT191" s="845" t="s">
        <v>798</v>
      </c>
      <c r="AU191" s="845" t="s">
        <v>798</v>
      </c>
      <c r="AV191" s="845" t="s">
        <v>798</v>
      </c>
      <c r="AW191" s="845" t="s">
        <v>798</v>
      </c>
      <c r="AX191" s="845" t="s">
        <v>798</v>
      </c>
      <c r="AY191" s="845" t="s">
        <v>798</v>
      </c>
      <c r="AZ191" s="845" t="s">
        <v>798</v>
      </c>
      <c r="BA191" s="845" t="s">
        <v>798</v>
      </c>
      <c r="BB191" s="845" t="s">
        <v>798</v>
      </c>
      <c r="BC191" s="845" t="s">
        <v>798</v>
      </c>
      <c r="BD191" s="845" t="s">
        <v>798</v>
      </c>
      <c r="BE191" s="845" t="s">
        <v>798</v>
      </c>
      <c r="BF191" s="845" t="s">
        <v>798</v>
      </c>
      <c r="BG191" s="845" t="s">
        <v>798</v>
      </c>
      <c r="BH191" s="845" t="s">
        <v>798</v>
      </c>
      <c r="BI191" s="845" t="s">
        <v>798</v>
      </c>
      <c r="BJ191" s="845" t="s">
        <v>798</v>
      </c>
      <c r="BK191" s="845" t="s">
        <v>798</v>
      </c>
      <c r="BL191" s="845" t="s">
        <v>798</v>
      </c>
      <c r="BM191" s="845" t="s">
        <v>798</v>
      </c>
      <c r="BN191" s="845" t="s">
        <v>798</v>
      </c>
      <c r="BO191" s="845" t="s">
        <v>798</v>
      </c>
      <c r="BP191" s="845" t="s">
        <v>798</v>
      </c>
      <c r="BQ191" s="845" t="s">
        <v>798</v>
      </c>
      <c r="BR191" s="845" t="s">
        <v>798</v>
      </c>
      <c r="BS191" s="845" t="s">
        <v>798</v>
      </c>
      <c r="BT191" s="845" t="s">
        <v>798</v>
      </c>
      <c r="BU191" s="845" t="s">
        <v>798</v>
      </c>
      <c r="BV191" s="845" t="s">
        <v>798</v>
      </c>
      <c r="BW191" s="845" t="s">
        <v>798</v>
      </c>
      <c r="BX191" s="845" t="s">
        <v>798</v>
      </c>
      <c r="BY191" s="845" t="s">
        <v>798</v>
      </c>
      <c r="BZ191" s="845" t="s">
        <v>798</v>
      </c>
      <c r="CA191" s="845" t="s">
        <v>798</v>
      </c>
      <c r="CB191" s="845" t="s">
        <v>798</v>
      </c>
      <c r="CC191" s="845" t="s">
        <v>798</v>
      </c>
      <c r="CD191" s="845" t="s">
        <v>798</v>
      </c>
      <c r="CE191" s="845" t="s">
        <v>798</v>
      </c>
      <c r="CF191" s="845" t="s">
        <v>798</v>
      </c>
      <c r="CG191" s="845" t="s">
        <v>798</v>
      </c>
      <c r="CH191" s="845" t="s">
        <v>798</v>
      </c>
      <c r="CI191" s="845" t="s">
        <v>798</v>
      </c>
      <c r="CJ191" s="845" t="s">
        <v>798</v>
      </c>
      <c r="CK191" s="845" t="s">
        <v>798</v>
      </c>
      <c r="CL191" s="845" t="s">
        <v>798</v>
      </c>
      <c r="CM191" s="845" t="s">
        <v>798</v>
      </c>
      <c r="CN191" s="845" t="s">
        <v>798</v>
      </c>
      <c r="CO191" s="845" t="s">
        <v>798</v>
      </c>
      <c r="CP191" s="845" t="s">
        <v>798</v>
      </c>
      <c r="CQ191" s="845" t="s">
        <v>798</v>
      </c>
      <c r="CR191" s="845" t="s">
        <v>798</v>
      </c>
      <c r="CS191" s="845" t="s">
        <v>798</v>
      </c>
      <c r="CT191" s="845" t="s">
        <v>798</v>
      </c>
      <c r="CU191" s="845" t="s">
        <v>798</v>
      </c>
      <c r="CV191" s="845" t="s">
        <v>798</v>
      </c>
      <c r="CW191" s="845" t="s">
        <v>798</v>
      </c>
      <c r="CX191" s="845" t="s">
        <v>798</v>
      </c>
      <c r="CY191" s="845" t="s">
        <v>798</v>
      </c>
      <c r="CZ191" s="845" t="s">
        <v>798</v>
      </c>
      <c r="DA191" s="845" t="s">
        <v>798</v>
      </c>
      <c r="DB191" s="845" t="s">
        <v>798</v>
      </c>
      <c r="DC191" s="845" t="s">
        <v>798</v>
      </c>
      <c r="DD191" s="845" t="s">
        <v>798</v>
      </c>
      <c r="DE191" s="845" t="s">
        <v>798</v>
      </c>
      <c r="DF191" s="845" t="s">
        <v>798</v>
      </c>
      <c r="DG191" s="845" t="s">
        <v>798</v>
      </c>
      <c r="DH191" s="845" t="s">
        <v>798</v>
      </c>
      <c r="DI191" s="845" t="s">
        <v>798</v>
      </c>
      <c r="DJ191" s="845" t="s">
        <v>798</v>
      </c>
      <c r="DK191" s="845" t="s">
        <v>798</v>
      </c>
      <c r="DL191" s="845" t="s">
        <v>798</v>
      </c>
      <c r="DM191" s="845" t="s">
        <v>798</v>
      </c>
      <c r="DN191" s="845" t="s">
        <v>798</v>
      </c>
      <c r="DO191" s="845" t="s">
        <v>798</v>
      </c>
      <c r="DP191" s="845" t="s">
        <v>798</v>
      </c>
      <c r="DQ191" s="845" t="s">
        <v>798</v>
      </c>
      <c r="DR191" s="845" t="s">
        <v>798</v>
      </c>
      <c r="DS191" s="845" t="s">
        <v>798</v>
      </c>
      <c r="DT191" s="845" t="s">
        <v>798</v>
      </c>
      <c r="DU191" s="845" t="s">
        <v>798</v>
      </c>
      <c r="DV191" s="845" t="s">
        <v>798</v>
      </c>
      <c r="DW191" s="845" t="s">
        <v>798</v>
      </c>
      <c r="DX191" s="845" t="s">
        <v>798</v>
      </c>
      <c r="DY191" s="845" t="s">
        <v>798</v>
      </c>
      <c r="DZ191" s="845" t="s">
        <v>798</v>
      </c>
      <c r="EA191" s="845" t="s">
        <v>798</v>
      </c>
      <c r="EB191" s="845" t="s">
        <v>798</v>
      </c>
      <c r="EC191" s="845" t="s">
        <v>798</v>
      </c>
      <c r="ED191" s="845" t="s">
        <v>798</v>
      </c>
      <c r="EE191" s="845" t="s">
        <v>798</v>
      </c>
      <c r="EF191" s="845" t="s">
        <v>798</v>
      </c>
    </row>
    <row r="192" spans="1:136" x14ac:dyDescent="0.2">
      <c r="A192" s="845">
        <v>188</v>
      </c>
      <c r="B192" s="845">
        <v>8</v>
      </c>
      <c r="C192" s="845" t="s">
        <v>798</v>
      </c>
      <c r="D192" s="845" t="s">
        <v>798</v>
      </c>
      <c r="E192" s="845" t="s">
        <v>798</v>
      </c>
      <c r="F192" s="845" t="s">
        <v>798</v>
      </c>
      <c r="G192" s="845" t="s">
        <v>798</v>
      </c>
      <c r="H192" s="845" t="s">
        <v>798</v>
      </c>
      <c r="I192" s="845" t="s">
        <v>798</v>
      </c>
      <c r="J192" s="845" t="s">
        <v>798</v>
      </c>
      <c r="K192" s="845" t="s">
        <v>798</v>
      </c>
      <c r="L192" s="845" t="s">
        <v>798</v>
      </c>
      <c r="M192" s="845" t="s">
        <v>798</v>
      </c>
      <c r="N192" s="845" t="s">
        <v>798</v>
      </c>
      <c r="O192" s="845" t="s">
        <v>798</v>
      </c>
      <c r="P192" s="845" t="s">
        <v>798</v>
      </c>
      <c r="Q192" s="845" t="s">
        <v>798</v>
      </c>
      <c r="R192" s="845" t="s">
        <v>798</v>
      </c>
      <c r="S192" s="845" t="s">
        <v>798</v>
      </c>
      <c r="T192" s="845" t="s">
        <v>798</v>
      </c>
      <c r="U192" s="845" t="s">
        <v>798</v>
      </c>
      <c r="V192" s="845" t="s">
        <v>798</v>
      </c>
      <c r="W192" s="845" t="s">
        <v>798</v>
      </c>
      <c r="X192" s="845" t="s">
        <v>798</v>
      </c>
      <c r="Y192" s="845" t="s">
        <v>798</v>
      </c>
      <c r="Z192" s="845" t="s">
        <v>798</v>
      </c>
      <c r="AA192" s="845" t="s">
        <v>798</v>
      </c>
      <c r="AB192" s="845" t="s">
        <v>798</v>
      </c>
      <c r="AC192" s="845" t="s">
        <v>798</v>
      </c>
      <c r="AD192" s="845" t="s">
        <v>798</v>
      </c>
      <c r="AE192" s="845" t="s">
        <v>798</v>
      </c>
      <c r="AF192" s="845" t="s">
        <v>798</v>
      </c>
      <c r="AG192" s="845" t="s">
        <v>798</v>
      </c>
      <c r="AH192" s="845" t="s">
        <v>798</v>
      </c>
      <c r="AI192" s="845" t="s">
        <v>798</v>
      </c>
      <c r="AJ192" s="845" t="s">
        <v>798</v>
      </c>
      <c r="AK192" s="845" t="s">
        <v>798</v>
      </c>
      <c r="AL192" s="845" t="s">
        <v>798</v>
      </c>
      <c r="AM192" s="845" t="s">
        <v>798</v>
      </c>
      <c r="AN192" s="845" t="s">
        <v>798</v>
      </c>
      <c r="AO192" s="845" t="s">
        <v>798</v>
      </c>
      <c r="AP192" s="845" t="s">
        <v>798</v>
      </c>
      <c r="AQ192" s="845" t="s">
        <v>798</v>
      </c>
      <c r="AR192" s="845" t="s">
        <v>798</v>
      </c>
      <c r="AS192" s="845" t="s">
        <v>798</v>
      </c>
      <c r="AT192" s="845" t="s">
        <v>798</v>
      </c>
      <c r="AU192" s="845" t="s">
        <v>798</v>
      </c>
      <c r="AV192" s="845" t="s">
        <v>798</v>
      </c>
      <c r="AW192" s="845" t="s">
        <v>798</v>
      </c>
      <c r="AX192" s="845" t="s">
        <v>798</v>
      </c>
      <c r="AY192" s="845" t="s">
        <v>798</v>
      </c>
      <c r="AZ192" s="845" t="s">
        <v>798</v>
      </c>
      <c r="BA192" s="845" t="s">
        <v>798</v>
      </c>
      <c r="BB192" s="845" t="s">
        <v>798</v>
      </c>
      <c r="BC192" s="845" t="s">
        <v>798</v>
      </c>
      <c r="BD192" s="845" t="s">
        <v>798</v>
      </c>
      <c r="BE192" s="845" t="s">
        <v>798</v>
      </c>
      <c r="BF192" s="845" t="s">
        <v>798</v>
      </c>
      <c r="BG192" s="845" t="s">
        <v>798</v>
      </c>
      <c r="BH192" s="845" t="s">
        <v>798</v>
      </c>
      <c r="BI192" s="845" t="s">
        <v>798</v>
      </c>
      <c r="BJ192" s="845" t="s">
        <v>798</v>
      </c>
      <c r="BK192" s="845" t="s">
        <v>798</v>
      </c>
      <c r="BL192" s="845" t="s">
        <v>798</v>
      </c>
      <c r="BM192" s="845" t="s">
        <v>798</v>
      </c>
      <c r="BN192" s="845" t="s">
        <v>798</v>
      </c>
      <c r="BO192" s="845" t="s">
        <v>798</v>
      </c>
      <c r="BP192" s="845" t="s">
        <v>798</v>
      </c>
      <c r="BQ192" s="845" t="s">
        <v>798</v>
      </c>
      <c r="BR192" s="845" t="s">
        <v>798</v>
      </c>
      <c r="BS192" s="845" t="s">
        <v>798</v>
      </c>
      <c r="BT192" s="845" t="s">
        <v>798</v>
      </c>
      <c r="BU192" s="845" t="s">
        <v>798</v>
      </c>
      <c r="BV192" s="845" t="s">
        <v>798</v>
      </c>
      <c r="BW192" s="845" t="s">
        <v>798</v>
      </c>
      <c r="BX192" s="845" t="s">
        <v>798</v>
      </c>
      <c r="BY192" s="845" t="s">
        <v>798</v>
      </c>
      <c r="BZ192" s="845" t="s">
        <v>798</v>
      </c>
      <c r="CA192" s="845" t="s">
        <v>798</v>
      </c>
      <c r="CB192" s="845" t="s">
        <v>798</v>
      </c>
      <c r="CC192" s="845" t="s">
        <v>798</v>
      </c>
      <c r="CD192" s="845" t="s">
        <v>798</v>
      </c>
      <c r="CE192" s="845" t="s">
        <v>798</v>
      </c>
      <c r="CF192" s="845" t="s">
        <v>798</v>
      </c>
      <c r="CG192" s="845" t="s">
        <v>798</v>
      </c>
      <c r="CH192" s="845" t="s">
        <v>798</v>
      </c>
      <c r="CI192" s="845" t="s">
        <v>798</v>
      </c>
      <c r="CJ192" s="845" t="s">
        <v>798</v>
      </c>
      <c r="CK192" s="845" t="s">
        <v>798</v>
      </c>
      <c r="CL192" s="845" t="s">
        <v>798</v>
      </c>
      <c r="CM192" s="845" t="s">
        <v>798</v>
      </c>
      <c r="CN192" s="845" t="s">
        <v>798</v>
      </c>
      <c r="CO192" s="845" t="s">
        <v>798</v>
      </c>
      <c r="CP192" s="845" t="s">
        <v>798</v>
      </c>
      <c r="CQ192" s="845" t="s">
        <v>798</v>
      </c>
      <c r="CR192" s="845" t="s">
        <v>798</v>
      </c>
      <c r="CS192" s="845" t="s">
        <v>798</v>
      </c>
      <c r="CT192" s="845" t="s">
        <v>798</v>
      </c>
      <c r="CU192" s="845" t="s">
        <v>798</v>
      </c>
      <c r="CV192" s="845" t="s">
        <v>798</v>
      </c>
      <c r="CW192" s="845" t="s">
        <v>798</v>
      </c>
      <c r="CX192" s="845" t="s">
        <v>798</v>
      </c>
      <c r="CY192" s="845" t="s">
        <v>798</v>
      </c>
      <c r="CZ192" s="845" t="s">
        <v>798</v>
      </c>
      <c r="DA192" s="845" t="s">
        <v>798</v>
      </c>
      <c r="DB192" s="845" t="s">
        <v>798</v>
      </c>
      <c r="DC192" s="845" t="s">
        <v>798</v>
      </c>
      <c r="DD192" s="845" t="s">
        <v>798</v>
      </c>
      <c r="DE192" s="845" t="s">
        <v>798</v>
      </c>
      <c r="DF192" s="845" t="s">
        <v>798</v>
      </c>
      <c r="DG192" s="845" t="s">
        <v>798</v>
      </c>
      <c r="DH192" s="845" t="s">
        <v>798</v>
      </c>
      <c r="DI192" s="845" t="s">
        <v>798</v>
      </c>
      <c r="DJ192" s="845" t="s">
        <v>798</v>
      </c>
      <c r="DK192" s="845" t="s">
        <v>798</v>
      </c>
      <c r="DL192" s="845" t="s">
        <v>798</v>
      </c>
      <c r="DM192" s="845" t="s">
        <v>798</v>
      </c>
      <c r="DN192" s="845" t="s">
        <v>798</v>
      </c>
      <c r="DO192" s="845" t="s">
        <v>798</v>
      </c>
      <c r="DP192" s="845" t="s">
        <v>798</v>
      </c>
      <c r="DQ192" s="845" t="s">
        <v>798</v>
      </c>
      <c r="DR192" s="845" t="s">
        <v>798</v>
      </c>
      <c r="DS192" s="845" t="s">
        <v>798</v>
      </c>
      <c r="DT192" s="845" t="s">
        <v>798</v>
      </c>
      <c r="DU192" s="845" t="s">
        <v>798</v>
      </c>
      <c r="DV192" s="845" t="s">
        <v>798</v>
      </c>
      <c r="DW192" s="845" t="s">
        <v>798</v>
      </c>
      <c r="DX192" s="845" t="s">
        <v>798</v>
      </c>
      <c r="DY192" s="845" t="s">
        <v>798</v>
      </c>
      <c r="DZ192" s="845" t="s">
        <v>798</v>
      </c>
      <c r="EA192" s="845" t="s">
        <v>798</v>
      </c>
      <c r="EB192" s="845" t="s">
        <v>798</v>
      </c>
      <c r="EC192" s="845" t="s">
        <v>798</v>
      </c>
      <c r="ED192" s="845" t="s">
        <v>798</v>
      </c>
      <c r="EE192" s="845" t="s">
        <v>798</v>
      </c>
      <c r="EF192" s="845" t="s">
        <v>798</v>
      </c>
    </row>
    <row r="193" spans="1:136" x14ac:dyDescent="0.2">
      <c r="A193" s="845">
        <v>189</v>
      </c>
      <c r="B193" s="845">
        <v>9</v>
      </c>
      <c r="C193" s="845" t="s">
        <v>798</v>
      </c>
      <c r="D193" s="845" t="s">
        <v>798</v>
      </c>
      <c r="E193" s="845" t="s">
        <v>798</v>
      </c>
      <c r="F193" s="845" t="s">
        <v>798</v>
      </c>
      <c r="G193" s="845" t="s">
        <v>798</v>
      </c>
      <c r="H193" s="845" t="s">
        <v>798</v>
      </c>
      <c r="I193" s="845" t="s">
        <v>798</v>
      </c>
      <c r="J193" s="845" t="s">
        <v>798</v>
      </c>
      <c r="K193" s="845" t="s">
        <v>798</v>
      </c>
      <c r="L193" s="845" t="s">
        <v>798</v>
      </c>
      <c r="M193" s="845" t="s">
        <v>798</v>
      </c>
      <c r="N193" s="845" t="s">
        <v>798</v>
      </c>
      <c r="O193" s="845" t="s">
        <v>798</v>
      </c>
      <c r="P193" s="845" t="s">
        <v>798</v>
      </c>
      <c r="Q193" s="845" t="s">
        <v>798</v>
      </c>
      <c r="R193" s="845" t="s">
        <v>798</v>
      </c>
      <c r="S193" s="845" t="s">
        <v>798</v>
      </c>
      <c r="T193" s="845" t="s">
        <v>798</v>
      </c>
      <c r="U193" s="845" t="s">
        <v>798</v>
      </c>
      <c r="V193" s="845" t="s">
        <v>798</v>
      </c>
      <c r="W193" s="845" t="s">
        <v>798</v>
      </c>
      <c r="X193" s="845" t="s">
        <v>798</v>
      </c>
      <c r="Y193" s="845" t="s">
        <v>798</v>
      </c>
      <c r="Z193" s="845" t="s">
        <v>798</v>
      </c>
      <c r="AA193" s="845" t="s">
        <v>798</v>
      </c>
      <c r="AB193" s="845" t="s">
        <v>798</v>
      </c>
      <c r="AC193" s="845" t="s">
        <v>798</v>
      </c>
      <c r="AD193" s="845" t="s">
        <v>798</v>
      </c>
      <c r="AE193" s="845" t="s">
        <v>798</v>
      </c>
      <c r="AF193" s="845" t="s">
        <v>798</v>
      </c>
      <c r="AG193" s="845" t="s">
        <v>798</v>
      </c>
      <c r="AH193" s="845" t="s">
        <v>798</v>
      </c>
      <c r="AI193" s="845" t="s">
        <v>798</v>
      </c>
      <c r="AJ193" s="845" t="s">
        <v>798</v>
      </c>
      <c r="AK193" s="845" t="s">
        <v>798</v>
      </c>
      <c r="AL193" s="845" t="s">
        <v>798</v>
      </c>
      <c r="AM193" s="845" t="s">
        <v>798</v>
      </c>
      <c r="AN193" s="845" t="s">
        <v>798</v>
      </c>
      <c r="AO193" s="845" t="s">
        <v>798</v>
      </c>
      <c r="AP193" s="845" t="s">
        <v>798</v>
      </c>
      <c r="AQ193" s="845" t="s">
        <v>798</v>
      </c>
      <c r="AR193" s="845" t="s">
        <v>798</v>
      </c>
      <c r="AS193" s="845" t="s">
        <v>798</v>
      </c>
      <c r="AT193" s="845" t="s">
        <v>798</v>
      </c>
      <c r="AU193" s="845" t="s">
        <v>798</v>
      </c>
      <c r="AV193" s="845" t="s">
        <v>798</v>
      </c>
      <c r="AW193" s="845" t="s">
        <v>798</v>
      </c>
      <c r="AX193" s="845" t="s">
        <v>798</v>
      </c>
      <c r="AY193" s="845" t="s">
        <v>798</v>
      </c>
      <c r="AZ193" s="845" t="s">
        <v>798</v>
      </c>
      <c r="BA193" s="845" t="s">
        <v>798</v>
      </c>
      <c r="BB193" s="845" t="s">
        <v>798</v>
      </c>
      <c r="BC193" s="845" t="s">
        <v>798</v>
      </c>
      <c r="BD193" s="845" t="s">
        <v>798</v>
      </c>
      <c r="BE193" s="845" t="s">
        <v>798</v>
      </c>
      <c r="BF193" s="845" t="s">
        <v>798</v>
      </c>
      <c r="BG193" s="845" t="s">
        <v>798</v>
      </c>
      <c r="BH193" s="845" t="s">
        <v>798</v>
      </c>
      <c r="BI193" s="845" t="s">
        <v>798</v>
      </c>
      <c r="BJ193" s="845" t="s">
        <v>798</v>
      </c>
      <c r="BK193" s="845" t="s">
        <v>798</v>
      </c>
      <c r="BL193" s="845" t="s">
        <v>798</v>
      </c>
      <c r="BM193" s="845" t="s">
        <v>798</v>
      </c>
      <c r="BN193" s="845" t="s">
        <v>798</v>
      </c>
      <c r="BO193" s="845" t="s">
        <v>798</v>
      </c>
      <c r="BP193" s="845" t="s">
        <v>798</v>
      </c>
      <c r="BQ193" s="845" t="s">
        <v>798</v>
      </c>
      <c r="BR193" s="845" t="s">
        <v>798</v>
      </c>
      <c r="BS193" s="845" t="s">
        <v>798</v>
      </c>
      <c r="BT193" s="845" t="s">
        <v>798</v>
      </c>
      <c r="BU193" s="845" t="s">
        <v>798</v>
      </c>
      <c r="BV193" s="845" t="s">
        <v>798</v>
      </c>
      <c r="BW193" s="845" t="s">
        <v>798</v>
      </c>
      <c r="BX193" s="845" t="s">
        <v>798</v>
      </c>
      <c r="BY193" s="845" t="s">
        <v>798</v>
      </c>
      <c r="BZ193" s="845" t="s">
        <v>798</v>
      </c>
      <c r="CA193" s="845" t="s">
        <v>798</v>
      </c>
      <c r="CB193" s="845" t="s">
        <v>798</v>
      </c>
      <c r="CC193" s="845" t="s">
        <v>798</v>
      </c>
      <c r="CD193" s="845" t="s">
        <v>798</v>
      </c>
      <c r="CE193" s="845" t="s">
        <v>798</v>
      </c>
      <c r="CF193" s="845" t="s">
        <v>798</v>
      </c>
      <c r="CG193" s="845" t="s">
        <v>798</v>
      </c>
      <c r="CH193" s="845" t="s">
        <v>798</v>
      </c>
      <c r="CI193" s="845" t="s">
        <v>798</v>
      </c>
      <c r="CJ193" s="845" t="s">
        <v>798</v>
      </c>
      <c r="CK193" s="845" t="s">
        <v>798</v>
      </c>
      <c r="CL193" s="845" t="s">
        <v>798</v>
      </c>
      <c r="CM193" s="845" t="s">
        <v>798</v>
      </c>
      <c r="CN193" s="845" t="s">
        <v>798</v>
      </c>
      <c r="CO193" s="845" t="s">
        <v>798</v>
      </c>
      <c r="CP193" s="845" t="s">
        <v>798</v>
      </c>
      <c r="CQ193" s="845" t="s">
        <v>798</v>
      </c>
      <c r="CR193" s="845" t="s">
        <v>798</v>
      </c>
      <c r="CS193" s="845" t="s">
        <v>798</v>
      </c>
      <c r="CT193" s="845" t="s">
        <v>798</v>
      </c>
      <c r="CU193" s="845" t="s">
        <v>798</v>
      </c>
      <c r="CV193" s="845" t="s">
        <v>798</v>
      </c>
      <c r="CW193" s="845" t="s">
        <v>798</v>
      </c>
      <c r="CX193" s="845" t="s">
        <v>798</v>
      </c>
      <c r="CY193" s="845" t="s">
        <v>798</v>
      </c>
      <c r="CZ193" s="845" t="s">
        <v>798</v>
      </c>
      <c r="DA193" s="845" t="s">
        <v>798</v>
      </c>
      <c r="DB193" s="845" t="s">
        <v>798</v>
      </c>
      <c r="DC193" s="845" t="s">
        <v>798</v>
      </c>
      <c r="DD193" s="845" t="s">
        <v>798</v>
      </c>
      <c r="DE193" s="845" t="s">
        <v>798</v>
      </c>
      <c r="DF193" s="845" t="s">
        <v>798</v>
      </c>
      <c r="DG193" s="845" t="s">
        <v>798</v>
      </c>
      <c r="DH193" s="845" t="s">
        <v>798</v>
      </c>
      <c r="DI193" s="845" t="s">
        <v>798</v>
      </c>
      <c r="DJ193" s="845" t="s">
        <v>798</v>
      </c>
      <c r="DK193" s="845" t="s">
        <v>798</v>
      </c>
      <c r="DL193" s="845" t="s">
        <v>798</v>
      </c>
      <c r="DM193" s="845" t="s">
        <v>798</v>
      </c>
      <c r="DN193" s="845" t="s">
        <v>798</v>
      </c>
      <c r="DO193" s="845" t="s">
        <v>798</v>
      </c>
      <c r="DP193" s="845" t="s">
        <v>798</v>
      </c>
      <c r="DQ193" s="845" t="s">
        <v>798</v>
      </c>
      <c r="DR193" s="845" t="s">
        <v>798</v>
      </c>
      <c r="DS193" s="845" t="s">
        <v>798</v>
      </c>
      <c r="DT193" s="845" t="s">
        <v>798</v>
      </c>
      <c r="DU193" s="845" t="s">
        <v>798</v>
      </c>
      <c r="DV193" s="845" t="s">
        <v>798</v>
      </c>
      <c r="DW193" s="845" t="s">
        <v>798</v>
      </c>
      <c r="DX193" s="845" t="s">
        <v>798</v>
      </c>
      <c r="DY193" s="845" t="s">
        <v>798</v>
      </c>
      <c r="DZ193" s="845" t="s">
        <v>798</v>
      </c>
      <c r="EA193" s="845" t="s">
        <v>798</v>
      </c>
      <c r="EB193" s="845" t="s">
        <v>798</v>
      </c>
      <c r="EC193" s="845" t="s">
        <v>798</v>
      </c>
      <c r="ED193" s="845" t="s">
        <v>798</v>
      </c>
      <c r="EE193" s="845" t="s">
        <v>798</v>
      </c>
      <c r="EF193" s="845" t="s">
        <v>798</v>
      </c>
    </row>
    <row r="194" spans="1:136" x14ac:dyDescent="0.2">
      <c r="A194" s="845">
        <v>190</v>
      </c>
      <c r="B194" s="845">
        <v>10</v>
      </c>
      <c r="C194" s="845" t="s">
        <v>798</v>
      </c>
      <c r="D194" s="845" t="s">
        <v>798</v>
      </c>
      <c r="E194" s="845" t="s">
        <v>798</v>
      </c>
      <c r="F194" s="845" t="s">
        <v>798</v>
      </c>
      <c r="G194" s="845" t="s">
        <v>798</v>
      </c>
      <c r="H194" s="845" t="s">
        <v>798</v>
      </c>
      <c r="I194" s="845" t="s">
        <v>798</v>
      </c>
      <c r="J194" s="845" t="s">
        <v>798</v>
      </c>
      <c r="K194" s="845" t="s">
        <v>798</v>
      </c>
      <c r="L194" s="845" t="s">
        <v>798</v>
      </c>
      <c r="M194" s="845" t="s">
        <v>798</v>
      </c>
      <c r="N194" s="845" t="s">
        <v>798</v>
      </c>
      <c r="O194" s="845" t="s">
        <v>798</v>
      </c>
      <c r="P194" s="845" t="s">
        <v>798</v>
      </c>
      <c r="Q194" s="845" t="s">
        <v>798</v>
      </c>
      <c r="R194" s="845" t="s">
        <v>798</v>
      </c>
      <c r="S194" s="845" t="s">
        <v>798</v>
      </c>
      <c r="T194" s="845" t="s">
        <v>798</v>
      </c>
      <c r="U194" s="845" t="s">
        <v>798</v>
      </c>
      <c r="V194" s="845" t="s">
        <v>798</v>
      </c>
      <c r="W194" s="845" t="s">
        <v>798</v>
      </c>
      <c r="X194" s="845" t="s">
        <v>798</v>
      </c>
      <c r="Y194" s="845" t="s">
        <v>798</v>
      </c>
      <c r="Z194" s="845" t="s">
        <v>798</v>
      </c>
      <c r="AA194" s="845" t="s">
        <v>798</v>
      </c>
      <c r="AB194" s="845" t="s">
        <v>798</v>
      </c>
      <c r="AC194" s="845" t="s">
        <v>798</v>
      </c>
      <c r="AD194" s="845" t="s">
        <v>798</v>
      </c>
      <c r="AE194" s="845" t="s">
        <v>798</v>
      </c>
      <c r="AF194" s="845" t="s">
        <v>798</v>
      </c>
      <c r="AG194" s="845" t="s">
        <v>798</v>
      </c>
      <c r="AH194" s="845" t="s">
        <v>798</v>
      </c>
      <c r="AI194" s="845" t="s">
        <v>798</v>
      </c>
      <c r="AJ194" s="845" t="s">
        <v>798</v>
      </c>
      <c r="AK194" s="845" t="s">
        <v>798</v>
      </c>
      <c r="AL194" s="845" t="s">
        <v>798</v>
      </c>
      <c r="AM194" s="845" t="s">
        <v>798</v>
      </c>
      <c r="AN194" s="845" t="s">
        <v>798</v>
      </c>
      <c r="AO194" s="845" t="s">
        <v>798</v>
      </c>
      <c r="AP194" s="845" t="s">
        <v>798</v>
      </c>
      <c r="AQ194" s="845" t="s">
        <v>798</v>
      </c>
      <c r="AR194" s="845" t="s">
        <v>798</v>
      </c>
      <c r="AS194" s="845" t="s">
        <v>798</v>
      </c>
      <c r="AT194" s="845" t="s">
        <v>798</v>
      </c>
      <c r="AU194" s="845" t="s">
        <v>798</v>
      </c>
      <c r="AV194" s="845" t="s">
        <v>798</v>
      </c>
      <c r="AW194" s="845" t="s">
        <v>798</v>
      </c>
      <c r="AX194" s="845" t="s">
        <v>798</v>
      </c>
      <c r="AY194" s="845" t="s">
        <v>798</v>
      </c>
      <c r="AZ194" s="845" t="s">
        <v>798</v>
      </c>
      <c r="BA194" s="845" t="s">
        <v>798</v>
      </c>
      <c r="BB194" s="845" t="s">
        <v>798</v>
      </c>
      <c r="BC194" s="845" t="s">
        <v>798</v>
      </c>
      <c r="BD194" s="845" t="s">
        <v>798</v>
      </c>
      <c r="BE194" s="845" t="s">
        <v>798</v>
      </c>
      <c r="BF194" s="845" t="s">
        <v>798</v>
      </c>
      <c r="BG194" s="845" t="s">
        <v>798</v>
      </c>
      <c r="BH194" s="845" t="s">
        <v>798</v>
      </c>
      <c r="BI194" s="845" t="s">
        <v>798</v>
      </c>
      <c r="BJ194" s="845" t="s">
        <v>798</v>
      </c>
      <c r="BK194" s="845" t="s">
        <v>798</v>
      </c>
      <c r="BL194" s="845" t="s">
        <v>798</v>
      </c>
      <c r="BM194" s="845" t="s">
        <v>798</v>
      </c>
      <c r="BN194" s="845" t="s">
        <v>798</v>
      </c>
      <c r="BO194" s="845" t="s">
        <v>798</v>
      </c>
      <c r="BP194" s="845" t="s">
        <v>798</v>
      </c>
      <c r="BQ194" s="845" t="s">
        <v>798</v>
      </c>
      <c r="BR194" s="845" t="s">
        <v>798</v>
      </c>
      <c r="BS194" s="845" t="s">
        <v>798</v>
      </c>
      <c r="BT194" s="845" t="s">
        <v>798</v>
      </c>
      <c r="BU194" s="845" t="s">
        <v>798</v>
      </c>
      <c r="BV194" s="845" t="s">
        <v>798</v>
      </c>
      <c r="BW194" s="845" t="s">
        <v>798</v>
      </c>
      <c r="BX194" s="845" t="s">
        <v>798</v>
      </c>
      <c r="BY194" s="845" t="s">
        <v>798</v>
      </c>
      <c r="BZ194" s="845" t="s">
        <v>798</v>
      </c>
      <c r="CA194" s="845" t="s">
        <v>798</v>
      </c>
      <c r="CB194" s="845" t="s">
        <v>798</v>
      </c>
      <c r="CC194" s="845" t="s">
        <v>798</v>
      </c>
      <c r="CD194" s="845" t="s">
        <v>798</v>
      </c>
      <c r="CE194" s="845" t="s">
        <v>798</v>
      </c>
      <c r="CF194" s="845" t="s">
        <v>798</v>
      </c>
      <c r="CG194" s="845" t="s">
        <v>798</v>
      </c>
      <c r="CH194" s="845" t="s">
        <v>798</v>
      </c>
      <c r="CI194" s="845" t="s">
        <v>798</v>
      </c>
      <c r="CJ194" s="845" t="s">
        <v>798</v>
      </c>
      <c r="CK194" s="845" t="s">
        <v>798</v>
      </c>
      <c r="CL194" s="845" t="s">
        <v>798</v>
      </c>
      <c r="CM194" s="845" t="s">
        <v>798</v>
      </c>
      <c r="CN194" s="845" t="s">
        <v>798</v>
      </c>
      <c r="CO194" s="845" t="s">
        <v>798</v>
      </c>
      <c r="CP194" s="845" t="s">
        <v>798</v>
      </c>
      <c r="CQ194" s="845" t="s">
        <v>798</v>
      </c>
      <c r="CR194" s="845" t="s">
        <v>798</v>
      </c>
      <c r="CS194" s="845" t="s">
        <v>798</v>
      </c>
      <c r="CT194" s="845" t="s">
        <v>798</v>
      </c>
      <c r="CU194" s="845" t="s">
        <v>798</v>
      </c>
      <c r="CV194" s="845" t="s">
        <v>798</v>
      </c>
      <c r="CW194" s="845" t="s">
        <v>798</v>
      </c>
      <c r="CX194" s="845" t="s">
        <v>798</v>
      </c>
      <c r="CY194" s="845" t="s">
        <v>798</v>
      </c>
      <c r="CZ194" s="845" t="s">
        <v>798</v>
      </c>
      <c r="DA194" s="845" t="s">
        <v>798</v>
      </c>
      <c r="DB194" s="845" t="s">
        <v>798</v>
      </c>
      <c r="DC194" s="845" t="s">
        <v>798</v>
      </c>
      <c r="DD194" s="845" t="s">
        <v>798</v>
      </c>
      <c r="DE194" s="845" t="s">
        <v>798</v>
      </c>
      <c r="DF194" s="845" t="s">
        <v>798</v>
      </c>
      <c r="DG194" s="845" t="s">
        <v>798</v>
      </c>
      <c r="DH194" s="845" t="s">
        <v>798</v>
      </c>
      <c r="DI194" s="845" t="s">
        <v>798</v>
      </c>
      <c r="DJ194" s="845" t="s">
        <v>798</v>
      </c>
      <c r="DK194" s="845" t="s">
        <v>798</v>
      </c>
      <c r="DL194" s="845" t="s">
        <v>798</v>
      </c>
      <c r="DM194" s="845" t="s">
        <v>798</v>
      </c>
      <c r="DN194" s="845" t="s">
        <v>798</v>
      </c>
      <c r="DO194" s="845" t="s">
        <v>798</v>
      </c>
      <c r="DP194" s="845" t="s">
        <v>798</v>
      </c>
      <c r="DQ194" s="845" t="s">
        <v>798</v>
      </c>
      <c r="DR194" s="845" t="s">
        <v>798</v>
      </c>
      <c r="DS194" s="845" t="s">
        <v>798</v>
      </c>
      <c r="DT194" s="845" t="s">
        <v>798</v>
      </c>
      <c r="DU194" s="845" t="s">
        <v>798</v>
      </c>
      <c r="DV194" s="845" t="s">
        <v>798</v>
      </c>
      <c r="DW194" s="845" t="s">
        <v>798</v>
      </c>
      <c r="DX194" s="845" t="s">
        <v>798</v>
      </c>
      <c r="DY194" s="845" t="s">
        <v>798</v>
      </c>
      <c r="DZ194" s="845" t="s">
        <v>798</v>
      </c>
      <c r="EA194" s="845" t="s">
        <v>798</v>
      </c>
      <c r="EB194" s="845" t="s">
        <v>798</v>
      </c>
      <c r="EC194" s="845" t="s">
        <v>798</v>
      </c>
      <c r="ED194" s="845" t="s">
        <v>798</v>
      </c>
      <c r="EE194" s="845" t="s">
        <v>798</v>
      </c>
      <c r="EF194" s="845" t="s">
        <v>798</v>
      </c>
    </row>
    <row r="195" spans="1:136" x14ac:dyDescent="0.2">
      <c r="A195" s="845">
        <v>191</v>
      </c>
      <c r="B195" s="845">
        <v>11</v>
      </c>
      <c r="C195" s="845" t="s">
        <v>798</v>
      </c>
      <c r="D195" s="845" t="s">
        <v>798</v>
      </c>
      <c r="E195" s="845" t="s">
        <v>798</v>
      </c>
      <c r="F195" s="845" t="s">
        <v>798</v>
      </c>
      <c r="G195" s="845" t="s">
        <v>798</v>
      </c>
      <c r="H195" s="845" t="s">
        <v>798</v>
      </c>
      <c r="I195" s="845" t="s">
        <v>798</v>
      </c>
      <c r="J195" s="845" t="s">
        <v>798</v>
      </c>
      <c r="K195" s="845" t="s">
        <v>798</v>
      </c>
      <c r="L195" s="845" t="s">
        <v>798</v>
      </c>
      <c r="M195" s="845" t="s">
        <v>798</v>
      </c>
      <c r="N195" s="845" t="s">
        <v>798</v>
      </c>
      <c r="O195" s="845" t="s">
        <v>798</v>
      </c>
      <c r="P195" s="845" t="s">
        <v>798</v>
      </c>
      <c r="Q195" s="845" t="s">
        <v>798</v>
      </c>
      <c r="R195" s="845" t="s">
        <v>798</v>
      </c>
      <c r="S195" s="845" t="s">
        <v>798</v>
      </c>
      <c r="T195" s="845" t="s">
        <v>798</v>
      </c>
      <c r="U195" s="845" t="s">
        <v>798</v>
      </c>
      <c r="V195" s="845" t="s">
        <v>798</v>
      </c>
      <c r="W195" s="845" t="s">
        <v>798</v>
      </c>
      <c r="X195" s="845" t="s">
        <v>798</v>
      </c>
      <c r="Y195" s="845" t="s">
        <v>798</v>
      </c>
      <c r="Z195" s="845" t="s">
        <v>798</v>
      </c>
      <c r="AA195" s="845" t="s">
        <v>798</v>
      </c>
      <c r="AB195" s="845" t="s">
        <v>798</v>
      </c>
      <c r="AC195" s="845" t="s">
        <v>798</v>
      </c>
      <c r="AD195" s="845" t="s">
        <v>798</v>
      </c>
      <c r="AE195" s="845" t="s">
        <v>798</v>
      </c>
      <c r="AF195" s="845" t="s">
        <v>798</v>
      </c>
      <c r="AG195" s="845" t="s">
        <v>798</v>
      </c>
      <c r="AH195" s="845" t="s">
        <v>798</v>
      </c>
      <c r="AI195" s="845" t="s">
        <v>798</v>
      </c>
      <c r="AJ195" s="845" t="s">
        <v>798</v>
      </c>
      <c r="AK195" s="845" t="s">
        <v>798</v>
      </c>
      <c r="AL195" s="845" t="s">
        <v>798</v>
      </c>
      <c r="AM195" s="845" t="s">
        <v>798</v>
      </c>
      <c r="AN195" s="845" t="s">
        <v>798</v>
      </c>
      <c r="AO195" s="845" t="s">
        <v>798</v>
      </c>
      <c r="AP195" s="845" t="s">
        <v>798</v>
      </c>
      <c r="AQ195" s="845" t="s">
        <v>798</v>
      </c>
      <c r="AR195" s="845" t="s">
        <v>798</v>
      </c>
      <c r="AS195" s="845" t="s">
        <v>798</v>
      </c>
      <c r="AT195" s="845" t="s">
        <v>798</v>
      </c>
      <c r="AU195" s="845" t="s">
        <v>798</v>
      </c>
      <c r="AV195" s="845" t="s">
        <v>798</v>
      </c>
      <c r="AW195" s="845" t="s">
        <v>798</v>
      </c>
      <c r="AX195" s="845" t="s">
        <v>798</v>
      </c>
      <c r="AY195" s="845" t="s">
        <v>798</v>
      </c>
      <c r="AZ195" s="845" t="s">
        <v>798</v>
      </c>
      <c r="BA195" s="845" t="s">
        <v>798</v>
      </c>
      <c r="BB195" s="845" t="s">
        <v>798</v>
      </c>
      <c r="BC195" s="845" t="s">
        <v>798</v>
      </c>
      <c r="BD195" s="845" t="s">
        <v>798</v>
      </c>
      <c r="BE195" s="845" t="s">
        <v>798</v>
      </c>
      <c r="BF195" s="845" t="s">
        <v>798</v>
      </c>
      <c r="BG195" s="845" t="s">
        <v>798</v>
      </c>
      <c r="BH195" s="845" t="s">
        <v>798</v>
      </c>
      <c r="BI195" s="845" t="s">
        <v>798</v>
      </c>
      <c r="BJ195" s="845" t="s">
        <v>798</v>
      </c>
      <c r="BK195" s="845" t="s">
        <v>798</v>
      </c>
      <c r="BL195" s="845" t="s">
        <v>798</v>
      </c>
      <c r="BM195" s="845" t="s">
        <v>798</v>
      </c>
      <c r="BN195" s="845" t="s">
        <v>798</v>
      </c>
      <c r="BO195" s="845" t="s">
        <v>798</v>
      </c>
      <c r="BP195" s="845" t="s">
        <v>798</v>
      </c>
      <c r="BQ195" s="845" t="s">
        <v>798</v>
      </c>
      <c r="BR195" s="845" t="s">
        <v>798</v>
      </c>
      <c r="BS195" s="845" t="s">
        <v>798</v>
      </c>
      <c r="BT195" s="845" t="s">
        <v>798</v>
      </c>
      <c r="BU195" s="845" t="s">
        <v>798</v>
      </c>
      <c r="BV195" s="845" t="s">
        <v>798</v>
      </c>
      <c r="BW195" s="845" t="s">
        <v>798</v>
      </c>
      <c r="BX195" s="845" t="s">
        <v>798</v>
      </c>
      <c r="BY195" s="845" t="s">
        <v>798</v>
      </c>
      <c r="BZ195" s="845" t="s">
        <v>798</v>
      </c>
      <c r="CA195" s="845" t="s">
        <v>798</v>
      </c>
      <c r="CB195" s="845" t="s">
        <v>798</v>
      </c>
      <c r="CC195" s="845" t="s">
        <v>798</v>
      </c>
      <c r="CD195" s="845" t="s">
        <v>798</v>
      </c>
      <c r="CE195" s="845" t="s">
        <v>798</v>
      </c>
      <c r="CF195" s="845" t="s">
        <v>798</v>
      </c>
      <c r="CG195" s="845" t="s">
        <v>798</v>
      </c>
      <c r="CH195" s="845" t="s">
        <v>798</v>
      </c>
      <c r="CI195" s="845" t="s">
        <v>798</v>
      </c>
      <c r="CJ195" s="845" t="s">
        <v>798</v>
      </c>
      <c r="CK195" s="845" t="s">
        <v>798</v>
      </c>
      <c r="CL195" s="845" t="s">
        <v>798</v>
      </c>
      <c r="CM195" s="845" t="s">
        <v>798</v>
      </c>
      <c r="CN195" s="845" t="s">
        <v>798</v>
      </c>
      <c r="CO195" s="845" t="s">
        <v>798</v>
      </c>
      <c r="CP195" s="845" t="s">
        <v>798</v>
      </c>
      <c r="CQ195" s="845" t="s">
        <v>798</v>
      </c>
      <c r="CR195" s="845" t="s">
        <v>798</v>
      </c>
      <c r="CS195" s="845" t="s">
        <v>798</v>
      </c>
      <c r="CT195" s="845" t="s">
        <v>798</v>
      </c>
      <c r="CU195" s="845" t="s">
        <v>798</v>
      </c>
      <c r="CV195" s="845" t="s">
        <v>798</v>
      </c>
      <c r="CW195" s="845" t="s">
        <v>798</v>
      </c>
      <c r="CX195" s="845" t="s">
        <v>798</v>
      </c>
      <c r="CY195" s="845" t="s">
        <v>798</v>
      </c>
      <c r="CZ195" s="845" t="s">
        <v>798</v>
      </c>
      <c r="DA195" s="845" t="s">
        <v>798</v>
      </c>
      <c r="DB195" s="845" t="s">
        <v>798</v>
      </c>
      <c r="DC195" s="845" t="s">
        <v>798</v>
      </c>
      <c r="DD195" s="845" t="s">
        <v>798</v>
      </c>
      <c r="DE195" s="845" t="s">
        <v>798</v>
      </c>
      <c r="DF195" s="845" t="s">
        <v>798</v>
      </c>
      <c r="DG195" s="845" t="s">
        <v>798</v>
      </c>
      <c r="DH195" s="845" t="s">
        <v>798</v>
      </c>
      <c r="DI195" s="845" t="s">
        <v>798</v>
      </c>
      <c r="DJ195" s="845" t="s">
        <v>798</v>
      </c>
      <c r="DK195" s="845" t="s">
        <v>798</v>
      </c>
      <c r="DL195" s="845" t="s">
        <v>798</v>
      </c>
      <c r="DM195" s="845" t="s">
        <v>798</v>
      </c>
      <c r="DN195" s="845" t="s">
        <v>798</v>
      </c>
      <c r="DO195" s="845" t="s">
        <v>798</v>
      </c>
      <c r="DP195" s="845" t="s">
        <v>798</v>
      </c>
      <c r="DQ195" s="845" t="s">
        <v>798</v>
      </c>
      <c r="DR195" s="845" t="s">
        <v>798</v>
      </c>
      <c r="DS195" s="845" t="s">
        <v>798</v>
      </c>
      <c r="DT195" s="845" t="s">
        <v>798</v>
      </c>
      <c r="DU195" s="845" t="s">
        <v>798</v>
      </c>
      <c r="DV195" s="845" t="s">
        <v>798</v>
      </c>
      <c r="DW195" s="845" t="s">
        <v>798</v>
      </c>
      <c r="DX195" s="845" t="s">
        <v>798</v>
      </c>
      <c r="DY195" s="845" t="s">
        <v>798</v>
      </c>
      <c r="DZ195" s="845" t="s">
        <v>798</v>
      </c>
      <c r="EA195" s="845" t="s">
        <v>798</v>
      </c>
      <c r="EB195" s="845" t="s">
        <v>798</v>
      </c>
      <c r="EC195" s="845" t="s">
        <v>798</v>
      </c>
      <c r="ED195" s="845" t="s">
        <v>798</v>
      </c>
      <c r="EE195" s="845" t="s">
        <v>798</v>
      </c>
      <c r="EF195" s="845" t="s">
        <v>798</v>
      </c>
    </row>
    <row r="196" spans="1:136" x14ac:dyDescent="0.2">
      <c r="A196" s="845">
        <v>192</v>
      </c>
      <c r="B196" s="845">
        <v>12</v>
      </c>
      <c r="C196" s="845" t="s">
        <v>798</v>
      </c>
      <c r="D196" s="845" t="s">
        <v>798</v>
      </c>
      <c r="E196" s="845" t="s">
        <v>798</v>
      </c>
      <c r="F196" s="845" t="s">
        <v>798</v>
      </c>
      <c r="G196" s="845" t="s">
        <v>798</v>
      </c>
      <c r="H196" s="845" t="s">
        <v>798</v>
      </c>
      <c r="I196" s="845" t="s">
        <v>798</v>
      </c>
      <c r="J196" s="845" t="s">
        <v>798</v>
      </c>
      <c r="K196" s="845" t="s">
        <v>798</v>
      </c>
      <c r="L196" s="845" t="s">
        <v>798</v>
      </c>
      <c r="M196" s="845" t="s">
        <v>798</v>
      </c>
      <c r="N196" s="845" t="s">
        <v>798</v>
      </c>
      <c r="O196" s="845" t="s">
        <v>798</v>
      </c>
      <c r="P196" s="845" t="s">
        <v>798</v>
      </c>
      <c r="Q196" s="845" t="s">
        <v>798</v>
      </c>
      <c r="R196" s="845" t="s">
        <v>798</v>
      </c>
      <c r="S196" s="845" t="s">
        <v>798</v>
      </c>
      <c r="T196" s="845" t="s">
        <v>798</v>
      </c>
      <c r="U196" s="845" t="s">
        <v>798</v>
      </c>
      <c r="V196" s="845" t="s">
        <v>798</v>
      </c>
      <c r="W196" s="845" t="s">
        <v>798</v>
      </c>
      <c r="X196" s="845" t="s">
        <v>798</v>
      </c>
      <c r="Y196" s="845" t="s">
        <v>798</v>
      </c>
      <c r="Z196" s="845" t="s">
        <v>798</v>
      </c>
      <c r="AA196" s="845" t="s">
        <v>798</v>
      </c>
      <c r="AB196" s="845" t="s">
        <v>798</v>
      </c>
      <c r="AC196" s="845" t="s">
        <v>798</v>
      </c>
      <c r="AD196" s="845" t="s">
        <v>798</v>
      </c>
      <c r="AE196" s="845" t="s">
        <v>798</v>
      </c>
      <c r="AF196" s="845" t="s">
        <v>798</v>
      </c>
      <c r="AG196" s="845" t="s">
        <v>798</v>
      </c>
      <c r="AH196" s="845" t="s">
        <v>798</v>
      </c>
      <c r="AI196" s="845" t="s">
        <v>798</v>
      </c>
      <c r="AJ196" s="845" t="s">
        <v>798</v>
      </c>
      <c r="AK196" s="845" t="s">
        <v>798</v>
      </c>
      <c r="AL196" s="845" t="s">
        <v>798</v>
      </c>
      <c r="AM196" s="845" t="s">
        <v>798</v>
      </c>
      <c r="AN196" s="845" t="s">
        <v>798</v>
      </c>
      <c r="AO196" s="845" t="s">
        <v>798</v>
      </c>
      <c r="AP196" s="845" t="s">
        <v>798</v>
      </c>
      <c r="AQ196" s="845" t="s">
        <v>798</v>
      </c>
      <c r="AR196" s="845" t="s">
        <v>798</v>
      </c>
      <c r="AS196" s="845" t="s">
        <v>798</v>
      </c>
      <c r="AT196" s="845" t="s">
        <v>798</v>
      </c>
      <c r="AU196" s="845" t="s">
        <v>798</v>
      </c>
      <c r="AV196" s="845" t="s">
        <v>798</v>
      </c>
      <c r="AW196" s="845" t="s">
        <v>798</v>
      </c>
      <c r="AX196" s="845" t="s">
        <v>798</v>
      </c>
      <c r="AY196" s="845" t="s">
        <v>798</v>
      </c>
      <c r="AZ196" s="845" t="s">
        <v>798</v>
      </c>
      <c r="BA196" s="845" t="s">
        <v>798</v>
      </c>
      <c r="BB196" s="845" t="s">
        <v>798</v>
      </c>
      <c r="BC196" s="845" t="s">
        <v>798</v>
      </c>
      <c r="BD196" s="845" t="s">
        <v>798</v>
      </c>
      <c r="BE196" s="845" t="s">
        <v>798</v>
      </c>
      <c r="BF196" s="845" t="s">
        <v>798</v>
      </c>
      <c r="BG196" s="845" t="s">
        <v>798</v>
      </c>
      <c r="BH196" s="845" t="s">
        <v>798</v>
      </c>
      <c r="BI196" s="845" t="s">
        <v>798</v>
      </c>
      <c r="BJ196" s="845" t="s">
        <v>798</v>
      </c>
      <c r="BK196" s="845" t="s">
        <v>798</v>
      </c>
      <c r="BL196" s="845" t="s">
        <v>798</v>
      </c>
      <c r="BM196" s="845" t="s">
        <v>798</v>
      </c>
      <c r="BN196" s="845" t="s">
        <v>798</v>
      </c>
      <c r="BO196" s="845" t="s">
        <v>798</v>
      </c>
      <c r="BP196" s="845" t="s">
        <v>798</v>
      </c>
      <c r="BQ196" s="845" t="s">
        <v>798</v>
      </c>
      <c r="BR196" s="845" t="s">
        <v>798</v>
      </c>
      <c r="BS196" s="845" t="s">
        <v>798</v>
      </c>
      <c r="BT196" s="845" t="s">
        <v>798</v>
      </c>
      <c r="BU196" s="845" t="s">
        <v>798</v>
      </c>
      <c r="BV196" s="845" t="s">
        <v>798</v>
      </c>
      <c r="BW196" s="845" t="s">
        <v>798</v>
      </c>
      <c r="BX196" s="845" t="s">
        <v>798</v>
      </c>
      <c r="BY196" s="845" t="s">
        <v>798</v>
      </c>
      <c r="BZ196" s="845" t="s">
        <v>798</v>
      </c>
      <c r="CA196" s="845" t="s">
        <v>798</v>
      </c>
      <c r="CB196" s="845" t="s">
        <v>798</v>
      </c>
      <c r="CC196" s="845" t="s">
        <v>798</v>
      </c>
      <c r="CD196" s="845" t="s">
        <v>798</v>
      </c>
      <c r="CE196" s="845" t="s">
        <v>798</v>
      </c>
      <c r="CF196" s="845" t="s">
        <v>798</v>
      </c>
      <c r="CG196" s="845" t="s">
        <v>798</v>
      </c>
      <c r="CH196" s="845" t="s">
        <v>798</v>
      </c>
      <c r="CI196" s="845" t="s">
        <v>798</v>
      </c>
      <c r="CJ196" s="845" t="s">
        <v>798</v>
      </c>
      <c r="CK196" s="845" t="s">
        <v>798</v>
      </c>
      <c r="CL196" s="845" t="s">
        <v>798</v>
      </c>
      <c r="CM196" s="845" t="s">
        <v>798</v>
      </c>
      <c r="CN196" s="845" t="s">
        <v>798</v>
      </c>
      <c r="CO196" s="845" t="s">
        <v>798</v>
      </c>
      <c r="CP196" s="845" t="s">
        <v>798</v>
      </c>
      <c r="CQ196" s="845" t="s">
        <v>798</v>
      </c>
      <c r="CR196" s="845" t="s">
        <v>798</v>
      </c>
      <c r="CS196" s="845" t="s">
        <v>798</v>
      </c>
      <c r="CT196" s="845" t="s">
        <v>798</v>
      </c>
      <c r="CU196" s="845" t="s">
        <v>798</v>
      </c>
      <c r="CV196" s="845" t="s">
        <v>798</v>
      </c>
      <c r="CW196" s="845" t="s">
        <v>798</v>
      </c>
      <c r="CX196" s="845" t="s">
        <v>798</v>
      </c>
      <c r="CY196" s="845" t="s">
        <v>798</v>
      </c>
      <c r="CZ196" s="845" t="s">
        <v>798</v>
      </c>
      <c r="DA196" s="845" t="s">
        <v>798</v>
      </c>
      <c r="DB196" s="845" t="s">
        <v>798</v>
      </c>
      <c r="DC196" s="845" t="s">
        <v>798</v>
      </c>
      <c r="DD196" s="845" t="s">
        <v>798</v>
      </c>
      <c r="DE196" s="845" t="s">
        <v>798</v>
      </c>
      <c r="DF196" s="845" t="s">
        <v>798</v>
      </c>
      <c r="DG196" s="845" t="s">
        <v>798</v>
      </c>
      <c r="DH196" s="845" t="s">
        <v>798</v>
      </c>
      <c r="DI196" s="845" t="s">
        <v>798</v>
      </c>
      <c r="DJ196" s="845" t="s">
        <v>798</v>
      </c>
      <c r="DK196" s="845" t="s">
        <v>798</v>
      </c>
      <c r="DL196" s="845" t="s">
        <v>798</v>
      </c>
      <c r="DM196" s="845" t="s">
        <v>798</v>
      </c>
      <c r="DN196" s="845" t="s">
        <v>798</v>
      </c>
      <c r="DO196" s="845" t="s">
        <v>798</v>
      </c>
      <c r="DP196" s="845" t="s">
        <v>798</v>
      </c>
      <c r="DQ196" s="845" t="s">
        <v>798</v>
      </c>
      <c r="DR196" s="845" t="s">
        <v>798</v>
      </c>
      <c r="DS196" s="845" t="s">
        <v>798</v>
      </c>
      <c r="DT196" s="845" t="s">
        <v>798</v>
      </c>
      <c r="DU196" s="845" t="s">
        <v>798</v>
      </c>
      <c r="DV196" s="845" t="s">
        <v>798</v>
      </c>
      <c r="DW196" s="845" t="s">
        <v>798</v>
      </c>
      <c r="DX196" s="845" t="s">
        <v>798</v>
      </c>
      <c r="DY196" s="845" t="s">
        <v>798</v>
      </c>
      <c r="DZ196" s="845" t="s">
        <v>798</v>
      </c>
      <c r="EA196" s="845" t="s">
        <v>798</v>
      </c>
      <c r="EB196" s="845" t="s">
        <v>798</v>
      </c>
      <c r="EC196" s="845" t="s">
        <v>798</v>
      </c>
      <c r="ED196" s="845" t="s">
        <v>798</v>
      </c>
      <c r="EE196" s="845" t="s">
        <v>798</v>
      </c>
      <c r="EF196" s="845" t="s">
        <v>798</v>
      </c>
    </row>
    <row r="197" spans="1:136" x14ac:dyDescent="0.2">
      <c r="A197" s="845">
        <v>193</v>
      </c>
      <c r="B197" s="845">
        <v>1</v>
      </c>
      <c r="C197" s="845" t="s">
        <v>798</v>
      </c>
      <c r="D197" s="845" t="s">
        <v>798</v>
      </c>
      <c r="E197" s="845" t="s">
        <v>798</v>
      </c>
      <c r="F197" s="845" t="s">
        <v>798</v>
      </c>
      <c r="G197" s="845" t="s">
        <v>798</v>
      </c>
      <c r="H197" s="845" t="s">
        <v>798</v>
      </c>
      <c r="I197" s="845" t="s">
        <v>798</v>
      </c>
      <c r="J197" s="845" t="s">
        <v>798</v>
      </c>
      <c r="K197" s="845" t="s">
        <v>798</v>
      </c>
      <c r="L197" s="845" t="s">
        <v>798</v>
      </c>
      <c r="M197" s="845" t="s">
        <v>798</v>
      </c>
      <c r="N197" s="845" t="s">
        <v>798</v>
      </c>
      <c r="O197" s="845" t="s">
        <v>798</v>
      </c>
      <c r="P197" s="845" t="s">
        <v>798</v>
      </c>
      <c r="Q197" s="845" t="s">
        <v>798</v>
      </c>
      <c r="R197" s="845" t="s">
        <v>798</v>
      </c>
      <c r="S197" s="845" t="s">
        <v>798</v>
      </c>
      <c r="T197" s="845" t="s">
        <v>798</v>
      </c>
      <c r="U197" s="845" t="s">
        <v>798</v>
      </c>
      <c r="V197" s="845" t="s">
        <v>798</v>
      </c>
      <c r="W197" s="845" t="s">
        <v>798</v>
      </c>
      <c r="X197" s="845" t="s">
        <v>798</v>
      </c>
      <c r="Y197" s="845" t="s">
        <v>798</v>
      </c>
      <c r="Z197" s="845" t="s">
        <v>798</v>
      </c>
      <c r="AA197" s="845" t="s">
        <v>798</v>
      </c>
      <c r="AB197" s="845" t="s">
        <v>798</v>
      </c>
      <c r="AC197" s="845" t="s">
        <v>798</v>
      </c>
      <c r="AD197" s="845" t="s">
        <v>798</v>
      </c>
      <c r="AE197" s="845" t="s">
        <v>798</v>
      </c>
      <c r="AF197" s="845" t="s">
        <v>798</v>
      </c>
      <c r="AG197" s="845" t="s">
        <v>798</v>
      </c>
      <c r="AH197" s="845" t="s">
        <v>798</v>
      </c>
      <c r="AI197" s="845" t="s">
        <v>798</v>
      </c>
      <c r="AJ197" s="845" t="s">
        <v>798</v>
      </c>
      <c r="AK197" s="845" t="s">
        <v>798</v>
      </c>
      <c r="AL197" s="845" t="s">
        <v>798</v>
      </c>
      <c r="AM197" s="845" t="s">
        <v>798</v>
      </c>
      <c r="AN197" s="845" t="s">
        <v>798</v>
      </c>
      <c r="AO197" s="845" t="s">
        <v>798</v>
      </c>
      <c r="AP197" s="845" t="s">
        <v>798</v>
      </c>
      <c r="AQ197" s="845" t="s">
        <v>798</v>
      </c>
      <c r="AR197" s="845" t="s">
        <v>798</v>
      </c>
      <c r="AS197" s="845" t="s">
        <v>798</v>
      </c>
      <c r="AT197" s="845" t="s">
        <v>798</v>
      </c>
      <c r="AU197" s="845" t="s">
        <v>798</v>
      </c>
      <c r="AV197" s="845" t="s">
        <v>798</v>
      </c>
      <c r="AW197" s="845" t="s">
        <v>798</v>
      </c>
      <c r="AX197" s="845" t="s">
        <v>798</v>
      </c>
      <c r="AY197" s="845" t="s">
        <v>798</v>
      </c>
      <c r="AZ197" s="845" t="s">
        <v>798</v>
      </c>
      <c r="BA197" s="845" t="s">
        <v>798</v>
      </c>
      <c r="BB197" s="845" t="s">
        <v>798</v>
      </c>
      <c r="BC197" s="845" t="s">
        <v>798</v>
      </c>
      <c r="BD197" s="845" t="s">
        <v>798</v>
      </c>
      <c r="BE197" s="845" t="s">
        <v>798</v>
      </c>
      <c r="BF197" s="845" t="s">
        <v>798</v>
      </c>
      <c r="BG197" s="845" t="s">
        <v>798</v>
      </c>
      <c r="BH197" s="845" t="s">
        <v>798</v>
      </c>
      <c r="BI197" s="845" t="s">
        <v>798</v>
      </c>
      <c r="BJ197" s="845" t="s">
        <v>798</v>
      </c>
      <c r="BK197" s="845" t="s">
        <v>798</v>
      </c>
      <c r="BL197" s="845" t="s">
        <v>798</v>
      </c>
      <c r="BM197" s="845" t="s">
        <v>798</v>
      </c>
      <c r="BN197" s="845" t="s">
        <v>798</v>
      </c>
      <c r="BO197" s="845" t="s">
        <v>798</v>
      </c>
      <c r="BP197" s="845" t="s">
        <v>798</v>
      </c>
      <c r="BQ197" s="845" t="s">
        <v>798</v>
      </c>
      <c r="BR197" s="845" t="s">
        <v>798</v>
      </c>
      <c r="BS197" s="845" t="s">
        <v>798</v>
      </c>
      <c r="BT197" s="845" t="s">
        <v>798</v>
      </c>
      <c r="BU197" s="845" t="s">
        <v>798</v>
      </c>
      <c r="BV197" s="845" t="s">
        <v>798</v>
      </c>
      <c r="BW197" s="845" t="s">
        <v>798</v>
      </c>
      <c r="BX197" s="845" t="s">
        <v>798</v>
      </c>
      <c r="BY197" s="845" t="s">
        <v>798</v>
      </c>
      <c r="BZ197" s="845" t="s">
        <v>798</v>
      </c>
      <c r="CA197" s="845" t="s">
        <v>798</v>
      </c>
      <c r="CB197" s="845" t="s">
        <v>798</v>
      </c>
      <c r="CC197" s="845" t="s">
        <v>798</v>
      </c>
      <c r="CD197" s="845" t="s">
        <v>798</v>
      </c>
      <c r="CE197" s="845" t="s">
        <v>798</v>
      </c>
      <c r="CF197" s="845" t="s">
        <v>798</v>
      </c>
      <c r="CG197" s="845" t="s">
        <v>798</v>
      </c>
      <c r="CH197" s="845" t="s">
        <v>798</v>
      </c>
      <c r="CI197" s="845" t="s">
        <v>798</v>
      </c>
      <c r="CJ197" s="845" t="s">
        <v>798</v>
      </c>
      <c r="CK197" s="845" t="s">
        <v>798</v>
      </c>
      <c r="CL197" s="845" t="s">
        <v>798</v>
      </c>
      <c r="CM197" s="845" t="s">
        <v>798</v>
      </c>
      <c r="CN197" s="845" t="s">
        <v>798</v>
      </c>
      <c r="CO197" s="845" t="s">
        <v>798</v>
      </c>
      <c r="CP197" s="845" t="s">
        <v>798</v>
      </c>
      <c r="CQ197" s="845" t="s">
        <v>798</v>
      </c>
      <c r="CR197" s="845" t="s">
        <v>798</v>
      </c>
      <c r="CS197" s="845" t="s">
        <v>798</v>
      </c>
      <c r="CT197" s="845" t="s">
        <v>798</v>
      </c>
      <c r="CU197" s="845" t="s">
        <v>798</v>
      </c>
      <c r="CV197" s="845" t="s">
        <v>798</v>
      </c>
      <c r="CW197" s="845" t="s">
        <v>798</v>
      </c>
      <c r="CX197" s="845" t="s">
        <v>798</v>
      </c>
      <c r="CY197" s="845" t="s">
        <v>798</v>
      </c>
      <c r="CZ197" s="845" t="s">
        <v>798</v>
      </c>
      <c r="DA197" s="845" t="s">
        <v>798</v>
      </c>
      <c r="DB197" s="845" t="s">
        <v>798</v>
      </c>
      <c r="DC197" s="845" t="s">
        <v>798</v>
      </c>
      <c r="DD197" s="845" t="s">
        <v>798</v>
      </c>
      <c r="DE197" s="845" t="s">
        <v>798</v>
      </c>
      <c r="DF197" s="845" t="s">
        <v>798</v>
      </c>
      <c r="DG197" s="845" t="s">
        <v>798</v>
      </c>
      <c r="DH197" s="845" t="s">
        <v>798</v>
      </c>
      <c r="DI197" s="845" t="s">
        <v>798</v>
      </c>
      <c r="DJ197" s="845" t="s">
        <v>798</v>
      </c>
      <c r="DK197" s="845" t="s">
        <v>798</v>
      </c>
      <c r="DL197" s="845" t="s">
        <v>798</v>
      </c>
      <c r="DM197" s="845" t="s">
        <v>798</v>
      </c>
      <c r="DN197" s="845" t="s">
        <v>798</v>
      </c>
      <c r="DO197" s="845" t="s">
        <v>798</v>
      </c>
      <c r="DP197" s="845" t="s">
        <v>798</v>
      </c>
      <c r="DQ197" s="845" t="s">
        <v>798</v>
      </c>
      <c r="DR197" s="845" t="s">
        <v>798</v>
      </c>
      <c r="DS197" s="845" t="s">
        <v>798</v>
      </c>
      <c r="DT197" s="845" t="s">
        <v>798</v>
      </c>
      <c r="DU197" s="845" t="s">
        <v>798</v>
      </c>
      <c r="DV197" s="845" t="s">
        <v>798</v>
      </c>
      <c r="DW197" s="845" t="s">
        <v>798</v>
      </c>
      <c r="DX197" s="845" t="s">
        <v>798</v>
      </c>
      <c r="DY197" s="845" t="s">
        <v>798</v>
      </c>
      <c r="DZ197" s="845" t="s">
        <v>798</v>
      </c>
      <c r="EA197" s="845" t="s">
        <v>798</v>
      </c>
      <c r="EB197" s="845" t="s">
        <v>798</v>
      </c>
      <c r="EC197" s="845" t="s">
        <v>798</v>
      </c>
      <c r="ED197" s="845" t="s">
        <v>798</v>
      </c>
      <c r="EE197" s="845" t="s">
        <v>798</v>
      </c>
      <c r="EF197" s="845" t="s">
        <v>798</v>
      </c>
    </row>
    <row r="198" spans="1:136" x14ac:dyDescent="0.2">
      <c r="A198" s="845">
        <v>194</v>
      </c>
      <c r="B198" s="845">
        <v>2</v>
      </c>
      <c r="C198" s="845" t="s">
        <v>798</v>
      </c>
      <c r="D198" s="845" t="s">
        <v>798</v>
      </c>
      <c r="E198" s="845" t="s">
        <v>798</v>
      </c>
      <c r="F198" s="845" t="s">
        <v>798</v>
      </c>
      <c r="G198" s="845" t="s">
        <v>798</v>
      </c>
      <c r="H198" s="845" t="s">
        <v>798</v>
      </c>
      <c r="I198" s="845" t="s">
        <v>798</v>
      </c>
      <c r="J198" s="845" t="s">
        <v>798</v>
      </c>
      <c r="K198" s="845" t="s">
        <v>798</v>
      </c>
      <c r="L198" s="845" t="s">
        <v>798</v>
      </c>
      <c r="M198" s="845" t="s">
        <v>798</v>
      </c>
      <c r="N198" s="845" t="s">
        <v>798</v>
      </c>
      <c r="O198" s="845" t="s">
        <v>798</v>
      </c>
      <c r="P198" s="845" t="s">
        <v>798</v>
      </c>
      <c r="Q198" s="845" t="s">
        <v>798</v>
      </c>
      <c r="R198" s="845" t="s">
        <v>798</v>
      </c>
      <c r="S198" s="845" t="s">
        <v>798</v>
      </c>
      <c r="T198" s="845" t="s">
        <v>798</v>
      </c>
      <c r="U198" s="845" t="s">
        <v>798</v>
      </c>
      <c r="V198" s="845" t="s">
        <v>798</v>
      </c>
      <c r="W198" s="845" t="s">
        <v>798</v>
      </c>
      <c r="X198" s="845" t="s">
        <v>798</v>
      </c>
      <c r="Y198" s="845" t="s">
        <v>798</v>
      </c>
      <c r="Z198" s="845" t="s">
        <v>798</v>
      </c>
      <c r="AA198" s="845" t="s">
        <v>798</v>
      </c>
      <c r="AB198" s="845" t="s">
        <v>798</v>
      </c>
      <c r="AC198" s="845" t="s">
        <v>798</v>
      </c>
      <c r="AD198" s="845" t="s">
        <v>798</v>
      </c>
      <c r="AE198" s="845" t="s">
        <v>798</v>
      </c>
      <c r="AF198" s="845" t="s">
        <v>798</v>
      </c>
      <c r="AG198" s="845" t="s">
        <v>798</v>
      </c>
      <c r="AH198" s="845" t="s">
        <v>798</v>
      </c>
      <c r="AI198" s="845" t="s">
        <v>798</v>
      </c>
      <c r="AJ198" s="845" t="s">
        <v>798</v>
      </c>
      <c r="AK198" s="845" t="s">
        <v>798</v>
      </c>
      <c r="AL198" s="845" t="s">
        <v>798</v>
      </c>
      <c r="AM198" s="845" t="s">
        <v>798</v>
      </c>
      <c r="AN198" s="845" t="s">
        <v>798</v>
      </c>
      <c r="AO198" s="845" t="s">
        <v>798</v>
      </c>
      <c r="AP198" s="845" t="s">
        <v>798</v>
      </c>
      <c r="AQ198" s="845" t="s">
        <v>798</v>
      </c>
      <c r="AR198" s="845" t="s">
        <v>798</v>
      </c>
      <c r="AS198" s="845" t="s">
        <v>798</v>
      </c>
      <c r="AT198" s="845" t="s">
        <v>798</v>
      </c>
      <c r="AU198" s="845" t="s">
        <v>798</v>
      </c>
      <c r="AV198" s="845" t="s">
        <v>798</v>
      </c>
      <c r="AW198" s="845" t="s">
        <v>798</v>
      </c>
      <c r="AX198" s="845" t="s">
        <v>798</v>
      </c>
      <c r="AY198" s="845" t="s">
        <v>798</v>
      </c>
      <c r="AZ198" s="845" t="s">
        <v>798</v>
      </c>
      <c r="BA198" s="845" t="s">
        <v>798</v>
      </c>
      <c r="BB198" s="845" t="s">
        <v>798</v>
      </c>
      <c r="BC198" s="845" t="s">
        <v>798</v>
      </c>
      <c r="BD198" s="845" t="s">
        <v>798</v>
      </c>
      <c r="BE198" s="845" t="s">
        <v>798</v>
      </c>
      <c r="BF198" s="845" t="s">
        <v>798</v>
      </c>
      <c r="BG198" s="845" t="s">
        <v>798</v>
      </c>
      <c r="BH198" s="845" t="s">
        <v>798</v>
      </c>
      <c r="BI198" s="845" t="s">
        <v>798</v>
      </c>
      <c r="BJ198" s="845" t="s">
        <v>798</v>
      </c>
      <c r="BK198" s="845" t="s">
        <v>798</v>
      </c>
      <c r="BL198" s="845" t="s">
        <v>798</v>
      </c>
      <c r="BM198" s="845" t="s">
        <v>798</v>
      </c>
      <c r="BN198" s="845" t="s">
        <v>798</v>
      </c>
      <c r="BO198" s="845" t="s">
        <v>798</v>
      </c>
      <c r="BP198" s="845" t="s">
        <v>798</v>
      </c>
      <c r="BQ198" s="845" t="s">
        <v>798</v>
      </c>
      <c r="BR198" s="845" t="s">
        <v>798</v>
      </c>
      <c r="BS198" s="845" t="s">
        <v>798</v>
      </c>
      <c r="BT198" s="845" t="s">
        <v>798</v>
      </c>
      <c r="BU198" s="845" t="s">
        <v>798</v>
      </c>
      <c r="BV198" s="845" t="s">
        <v>798</v>
      </c>
      <c r="BW198" s="845" t="s">
        <v>798</v>
      </c>
      <c r="BX198" s="845" t="s">
        <v>798</v>
      </c>
      <c r="BY198" s="845" t="s">
        <v>798</v>
      </c>
      <c r="BZ198" s="845" t="s">
        <v>798</v>
      </c>
      <c r="CA198" s="845" t="s">
        <v>798</v>
      </c>
      <c r="CB198" s="845" t="s">
        <v>798</v>
      </c>
      <c r="CC198" s="845" t="s">
        <v>798</v>
      </c>
      <c r="CD198" s="845" t="s">
        <v>798</v>
      </c>
      <c r="CE198" s="845" t="s">
        <v>798</v>
      </c>
      <c r="CF198" s="845" t="s">
        <v>798</v>
      </c>
      <c r="CG198" s="845" t="s">
        <v>798</v>
      </c>
      <c r="CH198" s="845" t="s">
        <v>798</v>
      </c>
      <c r="CI198" s="845" t="s">
        <v>798</v>
      </c>
      <c r="CJ198" s="845" t="s">
        <v>798</v>
      </c>
      <c r="CK198" s="845" t="s">
        <v>798</v>
      </c>
      <c r="CL198" s="845" t="s">
        <v>798</v>
      </c>
      <c r="CM198" s="845" t="s">
        <v>798</v>
      </c>
      <c r="CN198" s="845" t="s">
        <v>798</v>
      </c>
      <c r="CO198" s="845" t="s">
        <v>798</v>
      </c>
      <c r="CP198" s="845" t="s">
        <v>798</v>
      </c>
      <c r="CQ198" s="845" t="s">
        <v>798</v>
      </c>
      <c r="CR198" s="845" t="s">
        <v>798</v>
      </c>
      <c r="CS198" s="845" t="s">
        <v>798</v>
      </c>
      <c r="CT198" s="845" t="s">
        <v>798</v>
      </c>
      <c r="CU198" s="845" t="s">
        <v>798</v>
      </c>
      <c r="CV198" s="845" t="s">
        <v>798</v>
      </c>
      <c r="CW198" s="845" t="s">
        <v>798</v>
      </c>
      <c r="CX198" s="845" t="s">
        <v>798</v>
      </c>
      <c r="CY198" s="845" t="s">
        <v>798</v>
      </c>
      <c r="CZ198" s="845" t="s">
        <v>798</v>
      </c>
      <c r="DA198" s="845" t="s">
        <v>798</v>
      </c>
      <c r="DB198" s="845" t="s">
        <v>798</v>
      </c>
      <c r="DC198" s="845" t="s">
        <v>798</v>
      </c>
      <c r="DD198" s="845" t="s">
        <v>798</v>
      </c>
      <c r="DE198" s="845" t="s">
        <v>798</v>
      </c>
      <c r="DF198" s="845" t="s">
        <v>798</v>
      </c>
      <c r="DG198" s="845" t="s">
        <v>798</v>
      </c>
      <c r="DH198" s="845" t="s">
        <v>798</v>
      </c>
      <c r="DI198" s="845" t="s">
        <v>798</v>
      </c>
      <c r="DJ198" s="845" t="s">
        <v>798</v>
      </c>
      <c r="DK198" s="845" t="s">
        <v>798</v>
      </c>
      <c r="DL198" s="845" t="s">
        <v>798</v>
      </c>
      <c r="DM198" s="845" t="s">
        <v>798</v>
      </c>
      <c r="DN198" s="845" t="s">
        <v>798</v>
      </c>
      <c r="DO198" s="845" t="s">
        <v>798</v>
      </c>
      <c r="DP198" s="845" t="s">
        <v>798</v>
      </c>
      <c r="DQ198" s="845" t="s">
        <v>798</v>
      </c>
      <c r="DR198" s="845" t="s">
        <v>798</v>
      </c>
      <c r="DS198" s="845" t="s">
        <v>798</v>
      </c>
      <c r="DT198" s="845" t="s">
        <v>798</v>
      </c>
      <c r="DU198" s="845" t="s">
        <v>798</v>
      </c>
      <c r="DV198" s="845" t="s">
        <v>798</v>
      </c>
      <c r="DW198" s="845" t="s">
        <v>798</v>
      </c>
      <c r="DX198" s="845" t="s">
        <v>798</v>
      </c>
      <c r="DY198" s="845" t="s">
        <v>798</v>
      </c>
      <c r="DZ198" s="845" t="s">
        <v>798</v>
      </c>
      <c r="EA198" s="845" t="s">
        <v>798</v>
      </c>
      <c r="EB198" s="845" t="s">
        <v>798</v>
      </c>
      <c r="EC198" s="845" t="s">
        <v>798</v>
      </c>
      <c r="ED198" s="845" t="s">
        <v>798</v>
      </c>
      <c r="EE198" s="845" t="s">
        <v>798</v>
      </c>
      <c r="EF198" s="845" t="s">
        <v>798</v>
      </c>
    </row>
    <row r="199" spans="1:136" x14ac:dyDescent="0.2">
      <c r="A199" s="845">
        <v>195</v>
      </c>
      <c r="B199" s="845">
        <v>3</v>
      </c>
      <c r="C199" s="845" t="s">
        <v>798</v>
      </c>
      <c r="D199" s="845" t="s">
        <v>798</v>
      </c>
      <c r="E199" s="845" t="s">
        <v>798</v>
      </c>
      <c r="F199" s="845" t="s">
        <v>798</v>
      </c>
      <c r="G199" s="845" t="s">
        <v>798</v>
      </c>
      <c r="H199" s="845" t="s">
        <v>798</v>
      </c>
      <c r="I199" s="845" t="s">
        <v>798</v>
      </c>
      <c r="J199" s="845" t="s">
        <v>798</v>
      </c>
      <c r="K199" s="845" t="s">
        <v>798</v>
      </c>
      <c r="L199" s="845" t="s">
        <v>798</v>
      </c>
      <c r="M199" s="845" t="s">
        <v>798</v>
      </c>
      <c r="N199" s="845" t="s">
        <v>798</v>
      </c>
      <c r="O199" s="845" t="s">
        <v>798</v>
      </c>
      <c r="P199" s="845" t="s">
        <v>798</v>
      </c>
      <c r="Q199" s="845" t="s">
        <v>798</v>
      </c>
      <c r="R199" s="845" t="s">
        <v>798</v>
      </c>
      <c r="S199" s="845" t="s">
        <v>798</v>
      </c>
      <c r="T199" s="845" t="s">
        <v>798</v>
      </c>
      <c r="U199" s="845" t="s">
        <v>798</v>
      </c>
      <c r="V199" s="845" t="s">
        <v>798</v>
      </c>
      <c r="W199" s="845" t="s">
        <v>798</v>
      </c>
      <c r="X199" s="845" t="s">
        <v>798</v>
      </c>
      <c r="Y199" s="845" t="s">
        <v>798</v>
      </c>
      <c r="Z199" s="845" t="s">
        <v>798</v>
      </c>
      <c r="AA199" s="845" t="s">
        <v>798</v>
      </c>
      <c r="AB199" s="845" t="s">
        <v>798</v>
      </c>
      <c r="AC199" s="845" t="s">
        <v>798</v>
      </c>
      <c r="AD199" s="845" t="s">
        <v>798</v>
      </c>
      <c r="AE199" s="845" t="s">
        <v>798</v>
      </c>
      <c r="AF199" s="845" t="s">
        <v>798</v>
      </c>
      <c r="AG199" s="845" t="s">
        <v>798</v>
      </c>
      <c r="AH199" s="845" t="s">
        <v>798</v>
      </c>
      <c r="AI199" s="845" t="s">
        <v>798</v>
      </c>
      <c r="AJ199" s="845" t="s">
        <v>798</v>
      </c>
      <c r="AK199" s="845" t="s">
        <v>798</v>
      </c>
      <c r="AL199" s="845" t="s">
        <v>798</v>
      </c>
      <c r="AM199" s="845" t="s">
        <v>798</v>
      </c>
      <c r="AN199" s="845" t="s">
        <v>798</v>
      </c>
      <c r="AO199" s="845" t="s">
        <v>798</v>
      </c>
      <c r="AP199" s="845" t="s">
        <v>798</v>
      </c>
      <c r="AQ199" s="845" t="s">
        <v>798</v>
      </c>
      <c r="AR199" s="845" t="s">
        <v>798</v>
      </c>
      <c r="AS199" s="845" t="s">
        <v>798</v>
      </c>
      <c r="AT199" s="845" t="s">
        <v>798</v>
      </c>
      <c r="AU199" s="845" t="s">
        <v>798</v>
      </c>
      <c r="AV199" s="845" t="s">
        <v>798</v>
      </c>
      <c r="AW199" s="845" t="s">
        <v>798</v>
      </c>
      <c r="AX199" s="845" t="s">
        <v>798</v>
      </c>
      <c r="AY199" s="845" t="s">
        <v>798</v>
      </c>
      <c r="AZ199" s="845" t="s">
        <v>798</v>
      </c>
      <c r="BA199" s="845" t="s">
        <v>798</v>
      </c>
      <c r="BB199" s="845" t="s">
        <v>798</v>
      </c>
      <c r="BC199" s="845" t="s">
        <v>798</v>
      </c>
      <c r="BD199" s="845" t="s">
        <v>798</v>
      </c>
      <c r="BE199" s="845" t="s">
        <v>798</v>
      </c>
      <c r="BF199" s="845" t="s">
        <v>798</v>
      </c>
      <c r="BG199" s="845" t="s">
        <v>798</v>
      </c>
      <c r="BH199" s="845" t="s">
        <v>798</v>
      </c>
      <c r="BI199" s="845" t="s">
        <v>798</v>
      </c>
      <c r="BJ199" s="845" t="s">
        <v>798</v>
      </c>
      <c r="BK199" s="845" t="s">
        <v>798</v>
      </c>
      <c r="BL199" s="845" t="s">
        <v>798</v>
      </c>
      <c r="BM199" s="845" t="s">
        <v>798</v>
      </c>
      <c r="BN199" s="845" t="s">
        <v>798</v>
      </c>
      <c r="BO199" s="845" t="s">
        <v>798</v>
      </c>
      <c r="BP199" s="845" t="s">
        <v>798</v>
      </c>
      <c r="BQ199" s="845" t="s">
        <v>798</v>
      </c>
      <c r="BR199" s="845" t="s">
        <v>798</v>
      </c>
      <c r="BS199" s="845" t="s">
        <v>798</v>
      </c>
      <c r="BT199" s="845" t="s">
        <v>798</v>
      </c>
      <c r="BU199" s="845" t="s">
        <v>798</v>
      </c>
      <c r="BV199" s="845" t="s">
        <v>798</v>
      </c>
      <c r="BW199" s="845" t="s">
        <v>798</v>
      </c>
      <c r="BX199" s="845" t="s">
        <v>798</v>
      </c>
      <c r="BY199" s="845" t="s">
        <v>798</v>
      </c>
      <c r="BZ199" s="845" t="s">
        <v>798</v>
      </c>
      <c r="CA199" s="845" t="s">
        <v>798</v>
      </c>
      <c r="CB199" s="845" t="s">
        <v>798</v>
      </c>
      <c r="CC199" s="845" t="s">
        <v>798</v>
      </c>
      <c r="CD199" s="845" t="s">
        <v>798</v>
      </c>
      <c r="CE199" s="845" t="s">
        <v>798</v>
      </c>
      <c r="CF199" s="845" t="s">
        <v>798</v>
      </c>
      <c r="CG199" s="845" t="s">
        <v>798</v>
      </c>
      <c r="CH199" s="845" t="s">
        <v>798</v>
      </c>
      <c r="CI199" s="845" t="s">
        <v>798</v>
      </c>
      <c r="CJ199" s="845" t="s">
        <v>798</v>
      </c>
      <c r="CK199" s="845" t="s">
        <v>798</v>
      </c>
      <c r="CL199" s="845" t="s">
        <v>798</v>
      </c>
      <c r="CM199" s="845" t="s">
        <v>798</v>
      </c>
      <c r="CN199" s="845" t="s">
        <v>798</v>
      </c>
      <c r="CO199" s="845" t="s">
        <v>798</v>
      </c>
      <c r="CP199" s="845" t="s">
        <v>798</v>
      </c>
      <c r="CQ199" s="845" t="s">
        <v>798</v>
      </c>
      <c r="CR199" s="845" t="s">
        <v>798</v>
      </c>
      <c r="CS199" s="845" t="s">
        <v>798</v>
      </c>
      <c r="CT199" s="845" t="s">
        <v>798</v>
      </c>
      <c r="CU199" s="845" t="s">
        <v>798</v>
      </c>
      <c r="CV199" s="845" t="s">
        <v>798</v>
      </c>
      <c r="CW199" s="845" t="s">
        <v>798</v>
      </c>
      <c r="CX199" s="845" t="s">
        <v>798</v>
      </c>
      <c r="CY199" s="845" t="s">
        <v>798</v>
      </c>
      <c r="CZ199" s="845" t="s">
        <v>798</v>
      </c>
      <c r="DA199" s="845" t="s">
        <v>798</v>
      </c>
      <c r="DB199" s="845" t="s">
        <v>798</v>
      </c>
      <c r="DC199" s="845" t="s">
        <v>798</v>
      </c>
      <c r="DD199" s="845" t="s">
        <v>798</v>
      </c>
      <c r="DE199" s="845" t="s">
        <v>798</v>
      </c>
      <c r="DF199" s="845" t="s">
        <v>798</v>
      </c>
      <c r="DG199" s="845" t="s">
        <v>798</v>
      </c>
      <c r="DH199" s="845" t="s">
        <v>798</v>
      </c>
      <c r="DI199" s="845" t="s">
        <v>798</v>
      </c>
      <c r="DJ199" s="845" t="s">
        <v>798</v>
      </c>
      <c r="DK199" s="845" t="s">
        <v>798</v>
      </c>
      <c r="DL199" s="845" t="s">
        <v>798</v>
      </c>
      <c r="DM199" s="845" t="s">
        <v>798</v>
      </c>
      <c r="DN199" s="845" t="s">
        <v>798</v>
      </c>
      <c r="DO199" s="845" t="s">
        <v>798</v>
      </c>
      <c r="DP199" s="845" t="s">
        <v>798</v>
      </c>
      <c r="DQ199" s="845" t="s">
        <v>798</v>
      </c>
      <c r="DR199" s="845" t="s">
        <v>798</v>
      </c>
      <c r="DS199" s="845" t="s">
        <v>798</v>
      </c>
      <c r="DT199" s="845" t="s">
        <v>798</v>
      </c>
      <c r="DU199" s="845" t="s">
        <v>798</v>
      </c>
      <c r="DV199" s="845" t="s">
        <v>798</v>
      </c>
      <c r="DW199" s="845" t="s">
        <v>798</v>
      </c>
      <c r="DX199" s="845" t="s">
        <v>798</v>
      </c>
      <c r="DY199" s="845" t="s">
        <v>798</v>
      </c>
      <c r="DZ199" s="845" t="s">
        <v>798</v>
      </c>
      <c r="EA199" s="845" t="s">
        <v>798</v>
      </c>
      <c r="EB199" s="845" t="s">
        <v>798</v>
      </c>
      <c r="EC199" s="845" t="s">
        <v>798</v>
      </c>
      <c r="ED199" s="845" t="s">
        <v>798</v>
      </c>
      <c r="EE199" s="845" t="s">
        <v>798</v>
      </c>
      <c r="EF199" s="845" t="s">
        <v>798</v>
      </c>
    </row>
    <row r="200" spans="1:136" x14ac:dyDescent="0.2">
      <c r="A200" s="845">
        <v>196</v>
      </c>
      <c r="B200" s="845">
        <v>4</v>
      </c>
      <c r="C200" s="845" t="s">
        <v>798</v>
      </c>
      <c r="D200" s="845" t="s">
        <v>798</v>
      </c>
      <c r="E200" s="845" t="s">
        <v>798</v>
      </c>
      <c r="F200" s="845" t="s">
        <v>798</v>
      </c>
      <c r="G200" s="845" t="s">
        <v>798</v>
      </c>
      <c r="H200" s="845" t="s">
        <v>798</v>
      </c>
      <c r="I200" s="845" t="s">
        <v>798</v>
      </c>
      <c r="J200" s="845" t="s">
        <v>798</v>
      </c>
      <c r="K200" s="845" t="s">
        <v>798</v>
      </c>
      <c r="L200" s="845" t="s">
        <v>798</v>
      </c>
      <c r="M200" s="845" t="s">
        <v>798</v>
      </c>
      <c r="N200" s="845" t="s">
        <v>798</v>
      </c>
      <c r="O200" s="845" t="s">
        <v>798</v>
      </c>
      <c r="P200" s="845" t="s">
        <v>798</v>
      </c>
      <c r="Q200" s="845" t="s">
        <v>798</v>
      </c>
      <c r="R200" s="845" t="s">
        <v>798</v>
      </c>
      <c r="S200" s="845" t="s">
        <v>798</v>
      </c>
      <c r="T200" s="845" t="s">
        <v>798</v>
      </c>
      <c r="U200" s="845" t="s">
        <v>798</v>
      </c>
      <c r="V200" s="845" t="s">
        <v>798</v>
      </c>
      <c r="W200" s="845" t="s">
        <v>798</v>
      </c>
      <c r="X200" s="845" t="s">
        <v>798</v>
      </c>
      <c r="Y200" s="845" t="s">
        <v>798</v>
      </c>
      <c r="Z200" s="845" t="s">
        <v>798</v>
      </c>
      <c r="AA200" s="845" t="s">
        <v>798</v>
      </c>
      <c r="AB200" s="845" t="s">
        <v>798</v>
      </c>
      <c r="AC200" s="845" t="s">
        <v>798</v>
      </c>
      <c r="AD200" s="845" t="s">
        <v>798</v>
      </c>
      <c r="AE200" s="845" t="s">
        <v>798</v>
      </c>
      <c r="AF200" s="845" t="s">
        <v>798</v>
      </c>
      <c r="AG200" s="845" t="s">
        <v>798</v>
      </c>
      <c r="AH200" s="845" t="s">
        <v>798</v>
      </c>
      <c r="AI200" s="845" t="s">
        <v>798</v>
      </c>
      <c r="AJ200" s="845" t="s">
        <v>798</v>
      </c>
      <c r="AK200" s="845" t="s">
        <v>798</v>
      </c>
      <c r="AL200" s="845" t="s">
        <v>798</v>
      </c>
      <c r="AM200" s="845" t="s">
        <v>798</v>
      </c>
      <c r="AN200" s="845" t="s">
        <v>798</v>
      </c>
      <c r="AO200" s="845" t="s">
        <v>798</v>
      </c>
      <c r="AP200" s="845" t="s">
        <v>798</v>
      </c>
      <c r="AQ200" s="845" t="s">
        <v>798</v>
      </c>
      <c r="AR200" s="845" t="s">
        <v>798</v>
      </c>
      <c r="AS200" s="845" t="s">
        <v>798</v>
      </c>
      <c r="AT200" s="845" t="s">
        <v>798</v>
      </c>
      <c r="AU200" s="845" t="s">
        <v>798</v>
      </c>
      <c r="AV200" s="845" t="s">
        <v>798</v>
      </c>
      <c r="AW200" s="845" t="s">
        <v>798</v>
      </c>
      <c r="AX200" s="845" t="s">
        <v>798</v>
      </c>
      <c r="AY200" s="845" t="s">
        <v>798</v>
      </c>
      <c r="AZ200" s="845" t="s">
        <v>798</v>
      </c>
      <c r="BA200" s="845" t="s">
        <v>798</v>
      </c>
      <c r="BB200" s="845" t="s">
        <v>798</v>
      </c>
      <c r="BC200" s="845" t="s">
        <v>798</v>
      </c>
      <c r="BD200" s="845" t="s">
        <v>798</v>
      </c>
      <c r="BE200" s="845" t="s">
        <v>798</v>
      </c>
      <c r="BF200" s="845" t="s">
        <v>798</v>
      </c>
      <c r="BG200" s="845" t="s">
        <v>798</v>
      </c>
      <c r="BH200" s="845" t="s">
        <v>798</v>
      </c>
      <c r="BI200" s="845" t="s">
        <v>798</v>
      </c>
      <c r="BJ200" s="845" t="s">
        <v>798</v>
      </c>
      <c r="BK200" s="845" t="s">
        <v>798</v>
      </c>
      <c r="BL200" s="845" t="s">
        <v>798</v>
      </c>
      <c r="BM200" s="845" t="s">
        <v>798</v>
      </c>
      <c r="BN200" s="845" t="s">
        <v>798</v>
      </c>
      <c r="BO200" s="845" t="s">
        <v>798</v>
      </c>
      <c r="BP200" s="845" t="s">
        <v>798</v>
      </c>
      <c r="BQ200" s="845" t="s">
        <v>798</v>
      </c>
      <c r="BR200" s="845" t="s">
        <v>798</v>
      </c>
      <c r="BS200" s="845" t="s">
        <v>798</v>
      </c>
      <c r="BT200" s="845" t="s">
        <v>798</v>
      </c>
      <c r="BU200" s="845" t="s">
        <v>798</v>
      </c>
      <c r="BV200" s="845" t="s">
        <v>798</v>
      </c>
      <c r="BW200" s="845" t="s">
        <v>798</v>
      </c>
      <c r="BX200" s="845" t="s">
        <v>798</v>
      </c>
      <c r="BY200" s="845" t="s">
        <v>798</v>
      </c>
      <c r="BZ200" s="845" t="s">
        <v>798</v>
      </c>
      <c r="CA200" s="845" t="s">
        <v>798</v>
      </c>
      <c r="CB200" s="845" t="s">
        <v>798</v>
      </c>
      <c r="CC200" s="845" t="s">
        <v>798</v>
      </c>
      <c r="CD200" s="845" t="s">
        <v>798</v>
      </c>
      <c r="CE200" s="845" t="s">
        <v>798</v>
      </c>
      <c r="CF200" s="845" t="s">
        <v>798</v>
      </c>
      <c r="CG200" s="845" t="s">
        <v>798</v>
      </c>
      <c r="CH200" s="845" t="s">
        <v>798</v>
      </c>
      <c r="CI200" s="845" t="s">
        <v>798</v>
      </c>
      <c r="CJ200" s="845" t="s">
        <v>798</v>
      </c>
      <c r="CK200" s="845" t="s">
        <v>798</v>
      </c>
      <c r="CL200" s="845" t="s">
        <v>798</v>
      </c>
      <c r="CM200" s="845" t="s">
        <v>798</v>
      </c>
      <c r="CN200" s="845" t="s">
        <v>798</v>
      </c>
      <c r="CO200" s="845" t="s">
        <v>798</v>
      </c>
      <c r="CP200" s="845" t="s">
        <v>798</v>
      </c>
      <c r="CQ200" s="845" t="s">
        <v>798</v>
      </c>
      <c r="CR200" s="845" t="s">
        <v>798</v>
      </c>
      <c r="CS200" s="845" t="s">
        <v>798</v>
      </c>
      <c r="CT200" s="845" t="s">
        <v>798</v>
      </c>
      <c r="CU200" s="845" t="s">
        <v>798</v>
      </c>
      <c r="CV200" s="845" t="s">
        <v>798</v>
      </c>
      <c r="CW200" s="845" t="s">
        <v>798</v>
      </c>
      <c r="CX200" s="845" t="s">
        <v>798</v>
      </c>
      <c r="CY200" s="845" t="s">
        <v>798</v>
      </c>
      <c r="CZ200" s="845" t="s">
        <v>798</v>
      </c>
      <c r="DA200" s="845" t="s">
        <v>798</v>
      </c>
      <c r="DB200" s="845" t="s">
        <v>798</v>
      </c>
      <c r="DC200" s="845" t="s">
        <v>798</v>
      </c>
      <c r="DD200" s="845" t="s">
        <v>798</v>
      </c>
      <c r="DE200" s="845" t="s">
        <v>798</v>
      </c>
      <c r="DF200" s="845" t="s">
        <v>798</v>
      </c>
      <c r="DG200" s="845" t="s">
        <v>798</v>
      </c>
      <c r="DH200" s="845" t="s">
        <v>798</v>
      </c>
      <c r="DI200" s="845" t="s">
        <v>798</v>
      </c>
      <c r="DJ200" s="845" t="s">
        <v>798</v>
      </c>
      <c r="DK200" s="845" t="s">
        <v>798</v>
      </c>
      <c r="DL200" s="845" t="s">
        <v>798</v>
      </c>
      <c r="DM200" s="845" t="s">
        <v>798</v>
      </c>
      <c r="DN200" s="845" t="s">
        <v>798</v>
      </c>
      <c r="DO200" s="845" t="s">
        <v>798</v>
      </c>
      <c r="DP200" s="845" t="s">
        <v>798</v>
      </c>
      <c r="DQ200" s="845" t="s">
        <v>798</v>
      </c>
      <c r="DR200" s="845" t="s">
        <v>798</v>
      </c>
      <c r="DS200" s="845" t="s">
        <v>798</v>
      </c>
      <c r="DT200" s="845" t="s">
        <v>798</v>
      </c>
      <c r="DU200" s="845" t="s">
        <v>798</v>
      </c>
      <c r="DV200" s="845" t="s">
        <v>798</v>
      </c>
      <c r="DW200" s="845" t="s">
        <v>798</v>
      </c>
      <c r="DX200" s="845" t="s">
        <v>798</v>
      </c>
      <c r="DY200" s="845" t="s">
        <v>798</v>
      </c>
      <c r="DZ200" s="845" t="s">
        <v>798</v>
      </c>
      <c r="EA200" s="845" t="s">
        <v>798</v>
      </c>
      <c r="EB200" s="845" t="s">
        <v>798</v>
      </c>
      <c r="EC200" s="845" t="s">
        <v>798</v>
      </c>
      <c r="ED200" s="845" t="s">
        <v>798</v>
      </c>
      <c r="EE200" s="845" t="s">
        <v>798</v>
      </c>
      <c r="EF200" s="845" t="s">
        <v>798</v>
      </c>
    </row>
    <row r="201" spans="1:136" x14ac:dyDescent="0.2">
      <c r="A201" s="845">
        <v>197</v>
      </c>
      <c r="B201" s="845">
        <v>5</v>
      </c>
      <c r="C201" s="845" t="s">
        <v>798</v>
      </c>
      <c r="D201" s="845" t="s">
        <v>798</v>
      </c>
      <c r="E201" s="845" t="s">
        <v>798</v>
      </c>
      <c r="F201" s="845" t="s">
        <v>798</v>
      </c>
      <c r="G201" s="845" t="s">
        <v>798</v>
      </c>
      <c r="H201" s="845" t="s">
        <v>798</v>
      </c>
      <c r="I201" s="845" t="s">
        <v>798</v>
      </c>
      <c r="J201" s="845" t="s">
        <v>798</v>
      </c>
      <c r="K201" s="845" t="s">
        <v>798</v>
      </c>
      <c r="L201" s="845" t="s">
        <v>798</v>
      </c>
      <c r="M201" s="845" t="s">
        <v>798</v>
      </c>
      <c r="N201" s="845" t="s">
        <v>798</v>
      </c>
      <c r="O201" s="845" t="s">
        <v>798</v>
      </c>
      <c r="P201" s="845" t="s">
        <v>798</v>
      </c>
      <c r="Q201" s="845" t="s">
        <v>798</v>
      </c>
      <c r="R201" s="845" t="s">
        <v>798</v>
      </c>
      <c r="S201" s="845" t="s">
        <v>798</v>
      </c>
      <c r="T201" s="845" t="s">
        <v>798</v>
      </c>
      <c r="U201" s="845" t="s">
        <v>798</v>
      </c>
      <c r="V201" s="845" t="s">
        <v>798</v>
      </c>
      <c r="W201" s="845" t="s">
        <v>798</v>
      </c>
      <c r="X201" s="845" t="s">
        <v>798</v>
      </c>
      <c r="Y201" s="845" t="s">
        <v>798</v>
      </c>
      <c r="Z201" s="845" t="s">
        <v>798</v>
      </c>
      <c r="AA201" s="845" t="s">
        <v>798</v>
      </c>
      <c r="AB201" s="845" t="s">
        <v>798</v>
      </c>
      <c r="AC201" s="845" t="s">
        <v>798</v>
      </c>
      <c r="AD201" s="845" t="s">
        <v>798</v>
      </c>
      <c r="AE201" s="845" t="s">
        <v>798</v>
      </c>
      <c r="AF201" s="845" t="s">
        <v>798</v>
      </c>
      <c r="AG201" s="845" t="s">
        <v>798</v>
      </c>
      <c r="AH201" s="845" t="s">
        <v>798</v>
      </c>
      <c r="AI201" s="845" t="s">
        <v>798</v>
      </c>
      <c r="AJ201" s="845" t="s">
        <v>798</v>
      </c>
      <c r="AK201" s="845" t="s">
        <v>798</v>
      </c>
      <c r="AL201" s="845" t="s">
        <v>798</v>
      </c>
      <c r="AM201" s="845" t="s">
        <v>798</v>
      </c>
      <c r="AN201" s="845" t="s">
        <v>798</v>
      </c>
      <c r="AO201" s="845" t="s">
        <v>798</v>
      </c>
      <c r="AP201" s="845" t="s">
        <v>798</v>
      </c>
      <c r="AQ201" s="845" t="s">
        <v>798</v>
      </c>
      <c r="AR201" s="845" t="s">
        <v>798</v>
      </c>
      <c r="AS201" s="845" t="s">
        <v>798</v>
      </c>
      <c r="AT201" s="845" t="s">
        <v>798</v>
      </c>
      <c r="AU201" s="845" t="s">
        <v>798</v>
      </c>
      <c r="AV201" s="845" t="s">
        <v>798</v>
      </c>
      <c r="AW201" s="845" t="s">
        <v>798</v>
      </c>
      <c r="AX201" s="845" t="s">
        <v>798</v>
      </c>
      <c r="AY201" s="845" t="s">
        <v>798</v>
      </c>
      <c r="AZ201" s="845" t="s">
        <v>798</v>
      </c>
      <c r="BA201" s="845" t="s">
        <v>798</v>
      </c>
      <c r="BB201" s="845" t="s">
        <v>798</v>
      </c>
      <c r="BC201" s="845" t="s">
        <v>798</v>
      </c>
      <c r="BD201" s="845" t="s">
        <v>798</v>
      </c>
      <c r="BE201" s="845" t="s">
        <v>798</v>
      </c>
      <c r="BF201" s="845" t="s">
        <v>798</v>
      </c>
      <c r="BG201" s="845" t="s">
        <v>798</v>
      </c>
      <c r="BH201" s="845" t="s">
        <v>798</v>
      </c>
      <c r="BI201" s="845" t="s">
        <v>798</v>
      </c>
      <c r="BJ201" s="845" t="s">
        <v>798</v>
      </c>
      <c r="BK201" s="845" t="s">
        <v>798</v>
      </c>
      <c r="BL201" s="845" t="s">
        <v>798</v>
      </c>
      <c r="BM201" s="845" t="s">
        <v>798</v>
      </c>
      <c r="BN201" s="845" t="s">
        <v>798</v>
      </c>
      <c r="BO201" s="845" t="s">
        <v>798</v>
      </c>
      <c r="BP201" s="845" t="s">
        <v>798</v>
      </c>
      <c r="BQ201" s="845" t="s">
        <v>798</v>
      </c>
      <c r="BR201" s="845" t="s">
        <v>798</v>
      </c>
      <c r="BS201" s="845" t="s">
        <v>798</v>
      </c>
      <c r="BT201" s="845" t="s">
        <v>798</v>
      </c>
      <c r="BU201" s="845" t="s">
        <v>798</v>
      </c>
      <c r="BV201" s="845" t="s">
        <v>798</v>
      </c>
      <c r="BW201" s="845" t="s">
        <v>798</v>
      </c>
      <c r="BX201" s="845" t="s">
        <v>798</v>
      </c>
      <c r="BY201" s="845" t="s">
        <v>798</v>
      </c>
      <c r="BZ201" s="845" t="s">
        <v>798</v>
      </c>
      <c r="CA201" s="845" t="s">
        <v>798</v>
      </c>
      <c r="CB201" s="845" t="s">
        <v>798</v>
      </c>
      <c r="CC201" s="845" t="s">
        <v>798</v>
      </c>
      <c r="CD201" s="845" t="s">
        <v>798</v>
      </c>
      <c r="CE201" s="845" t="s">
        <v>798</v>
      </c>
      <c r="CF201" s="845" t="s">
        <v>798</v>
      </c>
      <c r="CG201" s="845" t="s">
        <v>798</v>
      </c>
      <c r="CH201" s="845" t="s">
        <v>798</v>
      </c>
      <c r="CI201" s="845" t="s">
        <v>798</v>
      </c>
      <c r="CJ201" s="845" t="s">
        <v>798</v>
      </c>
      <c r="CK201" s="845" t="s">
        <v>798</v>
      </c>
      <c r="CL201" s="845" t="s">
        <v>798</v>
      </c>
      <c r="CM201" s="845" t="s">
        <v>798</v>
      </c>
      <c r="CN201" s="845" t="s">
        <v>798</v>
      </c>
      <c r="CO201" s="845" t="s">
        <v>798</v>
      </c>
      <c r="CP201" s="845" t="s">
        <v>798</v>
      </c>
      <c r="CQ201" s="845" t="s">
        <v>798</v>
      </c>
      <c r="CR201" s="845" t="s">
        <v>798</v>
      </c>
      <c r="CS201" s="845" t="s">
        <v>798</v>
      </c>
      <c r="CT201" s="845" t="s">
        <v>798</v>
      </c>
      <c r="CU201" s="845" t="s">
        <v>798</v>
      </c>
      <c r="CV201" s="845" t="s">
        <v>798</v>
      </c>
      <c r="CW201" s="845" t="s">
        <v>798</v>
      </c>
      <c r="CX201" s="845" t="s">
        <v>798</v>
      </c>
      <c r="CY201" s="845" t="s">
        <v>798</v>
      </c>
      <c r="CZ201" s="845" t="s">
        <v>798</v>
      </c>
      <c r="DA201" s="845" t="s">
        <v>798</v>
      </c>
      <c r="DB201" s="845" t="s">
        <v>798</v>
      </c>
      <c r="DC201" s="845" t="s">
        <v>798</v>
      </c>
      <c r="DD201" s="845" t="s">
        <v>798</v>
      </c>
      <c r="DE201" s="845" t="s">
        <v>798</v>
      </c>
      <c r="DF201" s="845" t="s">
        <v>798</v>
      </c>
      <c r="DG201" s="845" t="s">
        <v>798</v>
      </c>
      <c r="DH201" s="845" t="s">
        <v>798</v>
      </c>
      <c r="DI201" s="845" t="s">
        <v>798</v>
      </c>
      <c r="DJ201" s="845" t="s">
        <v>798</v>
      </c>
      <c r="DK201" s="845" t="s">
        <v>798</v>
      </c>
      <c r="DL201" s="845" t="s">
        <v>798</v>
      </c>
      <c r="DM201" s="845" t="s">
        <v>798</v>
      </c>
      <c r="DN201" s="845" t="s">
        <v>798</v>
      </c>
      <c r="DO201" s="845" t="s">
        <v>798</v>
      </c>
      <c r="DP201" s="845" t="s">
        <v>798</v>
      </c>
      <c r="DQ201" s="845" t="s">
        <v>798</v>
      </c>
      <c r="DR201" s="845" t="s">
        <v>798</v>
      </c>
      <c r="DS201" s="845" t="s">
        <v>798</v>
      </c>
      <c r="DT201" s="845" t="s">
        <v>798</v>
      </c>
      <c r="DU201" s="845" t="s">
        <v>798</v>
      </c>
      <c r="DV201" s="845" t="s">
        <v>798</v>
      </c>
      <c r="DW201" s="845" t="s">
        <v>798</v>
      </c>
      <c r="DX201" s="845" t="s">
        <v>798</v>
      </c>
      <c r="DY201" s="845" t="s">
        <v>798</v>
      </c>
      <c r="DZ201" s="845" t="s">
        <v>798</v>
      </c>
      <c r="EA201" s="845" t="s">
        <v>798</v>
      </c>
      <c r="EB201" s="845" t="s">
        <v>798</v>
      </c>
      <c r="EC201" s="845" t="s">
        <v>798</v>
      </c>
      <c r="ED201" s="845" t="s">
        <v>798</v>
      </c>
      <c r="EE201" s="845" t="s">
        <v>798</v>
      </c>
      <c r="EF201" s="845" t="s">
        <v>798</v>
      </c>
    </row>
    <row r="202" spans="1:136" x14ac:dyDescent="0.2">
      <c r="A202" s="845">
        <v>198</v>
      </c>
      <c r="B202" s="845">
        <v>6</v>
      </c>
      <c r="C202" s="845" t="s">
        <v>798</v>
      </c>
      <c r="D202" s="845" t="s">
        <v>798</v>
      </c>
      <c r="E202" s="845" t="s">
        <v>798</v>
      </c>
      <c r="F202" s="845" t="s">
        <v>798</v>
      </c>
      <c r="G202" s="845" t="s">
        <v>798</v>
      </c>
      <c r="H202" s="845" t="s">
        <v>798</v>
      </c>
      <c r="I202" s="845" t="s">
        <v>798</v>
      </c>
      <c r="J202" s="845" t="s">
        <v>798</v>
      </c>
      <c r="K202" s="845" t="s">
        <v>798</v>
      </c>
      <c r="L202" s="845" t="s">
        <v>798</v>
      </c>
      <c r="M202" s="845" t="s">
        <v>798</v>
      </c>
      <c r="N202" s="845" t="s">
        <v>798</v>
      </c>
      <c r="O202" s="845" t="s">
        <v>798</v>
      </c>
      <c r="P202" s="845" t="s">
        <v>798</v>
      </c>
      <c r="Q202" s="845" t="s">
        <v>798</v>
      </c>
      <c r="R202" s="845" t="s">
        <v>798</v>
      </c>
      <c r="S202" s="845" t="s">
        <v>798</v>
      </c>
      <c r="T202" s="845" t="s">
        <v>798</v>
      </c>
      <c r="U202" s="845" t="s">
        <v>798</v>
      </c>
      <c r="V202" s="845" t="s">
        <v>798</v>
      </c>
      <c r="W202" s="845" t="s">
        <v>798</v>
      </c>
      <c r="X202" s="845" t="s">
        <v>798</v>
      </c>
      <c r="Y202" s="845" t="s">
        <v>798</v>
      </c>
      <c r="Z202" s="845" t="s">
        <v>798</v>
      </c>
      <c r="AA202" s="845" t="s">
        <v>798</v>
      </c>
      <c r="AB202" s="845" t="s">
        <v>798</v>
      </c>
      <c r="AC202" s="845" t="s">
        <v>798</v>
      </c>
      <c r="AD202" s="845" t="s">
        <v>798</v>
      </c>
      <c r="AE202" s="845" t="s">
        <v>798</v>
      </c>
      <c r="AF202" s="845" t="s">
        <v>798</v>
      </c>
      <c r="AG202" s="845" t="s">
        <v>798</v>
      </c>
      <c r="AH202" s="845" t="s">
        <v>798</v>
      </c>
      <c r="AI202" s="845" t="s">
        <v>798</v>
      </c>
      <c r="AJ202" s="845" t="s">
        <v>798</v>
      </c>
      <c r="AK202" s="845" t="s">
        <v>798</v>
      </c>
      <c r="AL202" s="845" t="s">
        <v>798</v>
      </c>
      <c r="AM202" s="845" t="s">
        <v>798</v>
      </c>
      <c r="AN202" s="845" t="s">
        <v>798</v>
      </c>
      <c r="AO202" s="845" t="s">
        <v>798</v>
      </c>
      <c r="AP202" s="845" t="s">
        <v>798</v>
      </c>
      <c r="AQ202" s="845" t="s">
        <v>798</v>
      </c>
      <c r="AR202" s="845" t="s">
        <v>798</v>
      </c>
      <c r="AS202" s="845" t="s">
        <v>798</v>
      </c>
      <c r="AT202" s="845" t="s">
        <v>798</v>
      </c>
      <c r="AU202" s="845" t="s">
        <v>798</v>
      </c>
      <c r="AV202" s="845" t="s">
        <v>798</v>
      </c>
      <c r="AW202" s="845" t="s">
        <v>798</v>
      </c>
      <c r="AX202" s="845" t="s">
        <v>798</v>
      </c>
      <c r="AY202" s="845" t="s">
        <v>798</v>
      </c>
      <c r="AZ202" s="845" t="s">
        <v>798</v>
      </c>
      <c r="BA202" s="845" t="s">
        <v>798</v>
      </c>
      <c r="BB202" s="845" t="s">
        <v>798</v>
      </c>
      <c r="BC202" s="845" t="s">
        <v>798</v>
      </c>
      <c r="BD202" s="845" t="s">
        <v>798</v>
      </c>
      <c r="BE202" s="845" t="s">
        <v>798</v>
      </c>
      <c r="BF202" s="845" t="s">
        <v>798</v>
      </c>
      <c r="BG202" s="845" t="s">
        <v>798</v>
      </c>
      <c r="BH202" s="845" t="s">
        <v>798</v>
      </c>
      <c r="BI202" s="845" t="s">
        <v>798</v>
      </c>
      <c r="BJ202" s="845" t="s">
        <v>798</v>
      </c>
      <c r="BK202" s="845" t="s">
        <v>798</v>
      </c>
      <c r="BL202" s="845" t="s">
        <v>798</v>
      </c>
      <c r="BM202" s="845" t="s">
        <v>798</v>
      </c>
      <c r="BN202" s="845" t="s">
        <v>798</v>
      </c>
      <c r="BO202" s="845" t="s">
        <v>798</v>
      </c>
      <c r="BP202" s="845" t="s">
        <v>798</v>
      </c>
      <c r="BQ202" s="845" t="s">
        <v>798</v>
      </c>
      <c r="BR202" s="845" t="s">
        <v>798</v>
      </c>
      <c r="BS202" s="845" t="s">
        <v>798</v>
      </c>
      <c r="BT202" s="845" t="s">
        <v>798</v>
      </c>
      <c r="BU202" s="845" t="s">
        <v>798</v>
      </c>
      <c r="BV202" s="845" t="s">
        <v>798</v>
      </c>
      <c r="BW202" s="845" t="s">
        <v>798</v>
      </c>
      <c r="BX202" s="845" t="s">
        <v>798</v>
      </c>
      <c r="BY202" s="845" t="s">
        <v>798</v>
      </c>
      <c r="BZ202" s="845" t="s">
        <v>798</v>
      </c>
      <c r="CA202" s="845" t="s">
        <v>798</v>
      </c>
      <c r="CB202" s="845" t="s">
        <v>798</v>
      </c>
      <c r="CC202" s="845" t="s">
        <v>798</v>
      </c>
      <c r="CD202" s="845" t="s">
        <v>798</v>
      </c>
      <c r="CE202" s="845" t="s">
        <v>798</v>
      </c>
      <c r="CF202" s="845" t="s">
        <v>798</v>
      </c>
      <c r="CG202" s="845" t="s">
        <v>798</v>
      </c>
      <c r="CH202" s="845" t="s">
        <v>798</v>
      </c>
      <c r="CI202" s="845" t="s">
        <v>798</v>
      </c>
      <c r="CJ202" s="845" t="s">
        <v>798</v>
      </c>
      <c r="CK202" s="845" t="s">
        <v>798</v>
      </c>
      <c r="CL202" s="845" t="s">
        <v>798</v>
      </c>
      <c r="CM202" s="845" t="s">
        <v>798</v>
      </c>
      <c r="CN202" s="845" t="s">
        <v>798</v>
      </c>
      <c r="CO202" s="845" t="s">
        <v>798</v>
      </c>
      <c r="CP202" s="845" t="s">
        <v>798</v>
      </c>
      <c r="CQ202" s="845" t="s">
        <v>798</v>
      </c>
      <c r="CR202" s="845" t="s">
        <v>798</v>
      </c>
      <c r="CS202" s="845" t="s">
        <v>798</v>
      </c>
      <c r="CT202" s="845" t="s">
        <v>798</v>
      </c>
      <c r="CU202" s="845" t="s">
        <v>798</v>
      </c>
      <c r="CV202" s="845" t="s">
        <v>798</v>
      </c>
      <c r="CW202" s="845" t="s">
        <v>798</v>
      </c>
      <c r="CX202" s="845" t="s">
        <v>798</v>
      </c>
      <c r="CY202" s="845" t="s">
        <v>798</v>
      </c>
      <c r="CZ202" s="845" t="s">
        <v>798</v>
      </c>
      <c r="DA202" s="845" t="s">
        <v>798</v>
      </c>
      <c r="DB202" s="845" t="s">
        <v>798</v>
      </c>
      <c r="DC202" s="845" t="s">
        <v>798</v>
      </c>
      <c r="DD202" s="845" t="s">
        <v>798</v>
      </c>
      <c r="DE202" s="845" t="s">
        <v>798</v>
      </c>
      <c r="DF202" s="845" t="s">
        <v>798</v>
      </c>
      <c r="DG202" s="845" t="s">
        <v>798</v>
      </c>
      <c r="DH202" s="845" t="s">
        <v>798</v>
      </c>
      <c r="DI202" s="845" t="s">
        <v>798</v>
      </c>
      <c r="DJ202" s="845" t="s">
        <v>798</v>
      </c>
      <c r="DK202" s="845" t="s">
        <v>798</v>
      </c>
      <c r="DL202" s="845" t="s">
        <v>798</v>
      </c>
      <c r="DM202" s="845" t="s">
        <v>798</v>
      </c>
      <c r="DN202" s="845" t="s">
        <v>798</v>
      </c>
      <c r="DO202" s="845" t="s">
        <v>798</v>
      </c>
      <c r="DP202" s="845" t="s">
        <v>798</v>
      </c>
      <c r="DQ202" s="845" t="s">
        <v>798</v>
      </c>
      <c r="DR202" s="845" t="s">
        <v>798</v>
      </c>
      <c r="DS202" s="845" t="s">
        <v>798</v>
      </c>
      <c r="DT202" s="845" t="s">
        <v>798</v>
      </c>
      <c r="DU202" s="845" t="s">
        <v>798</v>
      </c>
      <c r="DV202" s="845" t="s">
        <v>798</v>
      </c>
      <c r="DW202" s="845" t="s">
        <v>798</v>
      </c>
      <c r="DX202" s="845" t="s">
        <v>798</v>
      </c>
      <c r="DY202" s="845" t="s">
        <v>798</v>
      </c>
      <c r="DZ202" s="845" t="s">
        <v>798</v>
      </c>
      <c r="EA202" s="845" t="s">
        <v>798</v>
      </c>
      <c r="EB202" s="845" t="s">
        <v>798</v>
      </c>
      <c r="EC202" s="845" t="s">
        <v>798</v>
      </c>
      <c r="ED202" s="845" t="s">
        <v>798</v>
      </c>
      <c r="EE202" s="845" t="s">
        <v>798</v>
      </c>
      <c r="EF202" s="845" t="s">
        <v>798</v>
      </c>
    </row>
    <row r="203" spans="1:136" x14ac:dyDescent="0.2">
      <c r="A203" s="845">
        <v>199</v>
      </c>
      <c r="B203" s="845">
        <v>7</v>
      </c>
      <c r="C203" s="845" t="s">
        <v>798</v>
      </c>
      <c r="D203" s="845" t="s">
        <v>798</v>
      </c>
      <c r="E203" s="845" t="s">
        <v>798</v>
      </c>
      <c r="F203" s="845" t="s">
        <v>798</v>
      </c>
      <c r="G203" s="845" t="s">
        <v>798</v>
      </c>
      <c r="H203" s="845" t="s">
        <v>798</v>
      </c>
      <c r="I203" s="845" t="s">
        <v>798</v>
      </c>
      <c r="J203" s="845" t="s">
        <v>798</v>
      </c>
      <c r="K203" s="845" t="s">
        <v>798</v>
      </c>
      <c r="L203" s="845" t="s">
        <v>798</v>
      </c>
      <c r="M203" s="845" t="s">
        <v>798</v>
      </c>
      <c r="N203" s="845" t="s">
        <v>798</v>
      </c>
      <c r="O203" s="845" t="s">
        <v>798</v>
      </c>
      <c r="P203" s="845" t="s">
        <v>798</v>
      </c>
      <c r="Q203" s="845" t="s">
        <v>798</v>
      </c>
      <c r="R203" s="845" t="s">
        <v>798</v>
      </c>
      <c r="S203" s="845" t="s">
        <v>798</v>
      </c>
      <c r="T203" s="845" t="s">
        <v>798</v>
      </c>
      <c r="U203" s="845" t="s">
        <v>798</v>
      </c>
      <c r="V203" s="845" t="s">
        <v>798</v>
      </c>
      <c r="W203" s="845" t="s">
        <v>798</v>
      </c>
      <c r="X203" s="845" t="s">
        <v>798</v>
      </c>
      <c r="Y203" s="845" t="s">
        <v>798</v>
      </c>
      <c r="Z203" s="845" t="s">
        <v>798</v>
      </c>
      <c r="AA203" s="845" t="s">
        <v>798</v>
      </c>
      <c r="AB203" s="845" t="s">
        <v>798</v>
      </c>
      <c r="AC203" s="845" t="s">
        <v>798</v>
      </c>
      <c r="AD203" s="845" t="s">
        <v>798</v>
      </c>
      <c r="AE203" s="845" t="s">
        <v>798</v>
      </c>
      <c r="AF203" s="845" t="s">
        <v>798</v>
      </c>
      <c r="AG203" s="845" t="s">
        <v>798</v>
      </c>
      <c r="AH203" s="845" t="s">
        <v>798</v>
      </c>
      <c r="AI203" s="845" t="s">
        <v>798</v>
      </c>
      <c r="AJ203" s="845" t="s">
        <v>798</v>
      </c>
      <c r="AK203" s="845" t="s">
        <v>798</v>
      </c>
      <c r="AL203" s="845" t="s">
        <v>798</v>
      </c>
      <c r="AM203" s="845" t="s">
        <v>798</v>
      </c>
      <c r="AN203" s="845" t="s">
        <v>798</v>
      </c>
      <c r="AO203" s="845" t="s">
        <v>798</v>
      </c>
      <c r="AP203" s="845" t="s">
        <v>798</v>
      </c>
      <c r="AQ203" s="845" t="s">
        <v>798</v>
      </c>
      <c r="AR203" s="845" t="s">
        <v>798</v>
      </c>
      <c r="AS203" s="845" t="s">
        <v>798</v>
      </c>
      <c r="AT203" s="845" t="s">
        <v>798</v>
      </c>
      <c r="AU203" s="845" t="s">
        <v>798</v>
      </c>
      <c r="AV203" s="845" t="s">
        <v>798</v>
      </c>
      <c r="AW203" s="845" t="s">
        <v>798</v>
      </c>
      <c r="AX203" s="845" t="s">
        <v>798</v>
      </c>
      <c r="AY203" s="845" t="s">
        <v>798</v>
      </c>
      <c r="AZ203" s="845" t="s">
        <v>798</v>
      </c>
      <c r="BA203" s="845" t="s">
        <v>798</v>
      </c>
      <c r="BB203" s="845" t="s">
        <v>798</v>
      </c>
      <c r="BC203" s="845" t="s">
        <v>798</v>
      </c>
      <c r="BD203" s="845" t="s">
        <v>798</v>
      </c>
      <c r="BE203" s="845" t="s">
        <v>798</v>
      </c>
      <c r="BF203" s="845" t="s">
        <v>798</v>
      </c>
      <c r="BG203" s="845" t="s">
        <v>798</v>
      </c>
      <c r="BH203" s="845" t="s">
        <v>798</v>
      </c>
      <c r="BI203" s="845" t="s">
        <v>798</v>
      </c>
      <c r="BJ203" s="845" t="s">
        <v>798</v>
      </c>
      <c r="BK203" s="845" t="s">
        <v>798</v>
      </c>
      <c r="BL203" s="845" t="s">
        <v>798</v>
      </c>
      <c r="BM203" s="845" t="s">
        <v>798</v>
      </c>
      <c r="BN203" s="845" t="s">
        <v>798</v>
      </c>
      <c r="BO203" s="845" t="s">
        <v>798</v>
      </c>
      <c r="BP203" s="845" t="s">
        <v>798</v>
      </c>
      <c r="BQ203" s="845" t="s">
        <v>798</v>
      </c>
      <c r="BR203" s="845" t="s">
        <v>798</v>
      </c>
      <c r="BS203" s="845" t="s">
        <v>798</v>
      </c>
      <c r="BT203" s="845" t="s">
        <v>798</v>
      </c>
      <c r="BU203" s="845" t="s">
        <v>798</v>
      </c>
      <c r="BV203" s="845" t="s">
        <v>798</v>
      </c>
      <c r="BW203" s="845" t="s">
        <v>798</v>
      </c>
      <c r="BX203" s="845" t="s">
        <v>798</v>
      </c>
      <c r="BY203" s="845" t="s">
        <v>798</v>
      </c>
      <c r="BZ203" s="845" t="s">
        <v>798</v>
      </c>
      <c r="CA203" s="845" t="s">
        <v>798</v>
      </c>
      <c r="CB203" s="845" t="s">
        <v>798</v>
      </c>
      <c r="CC203" s="845" t="s">
        <v>798</v>
      </c>
      <c r="CD203" s="845" t="s">
        <v>798</v>
      </c>
      <c r="CE203" s="845" t="s">
        <v>798</v>
      </c>
      <c r="CF203" s="845" t="s">
        <v>798</v>
      </c>
      <c r="CG203" s="845" t="s">
        <v>798</v>
      </c>
      <c r="CH203" s="845" t="s">
        <v>798</v>
      </c>
      <c r="CI203" s="845" t="s">
        <v>798</v>
      </c>
      <c r="CJ203" s="845" t="s">
        <v>798</v>
      </c>
      <c r="CK203" s="845" t="s">
        <v>798</v>
      </c>
      <c r="CL203" s="845" t="s">
        <v>798</v>
      </c>
      <c r="CM203" s="845" t="s">
        <v>798</v>
      </c>
      <c r="CN203" s="845" t="s">
        <v>798</v>
      </c>
      <c r="CO203" s="845" t="s">
        <v>798</v>
      </c>
      <c r="CP203" s="845" t="s">
        <v>798</v>
      </c>
      <c r="CQ203" s="845" t="s">
        <v>798</v>
      </c>
      <c r="CR203" s="845" t="s">
        <v>798</v>
      </c>
      <c r="CS203" s="845" t="s">
        <v>798</v>
      </c>
      <c r="CT203" s="845" t="s">
        <v>798</v>
      </c>
      <c r="CU203" s="845" t="s">
        <v>798</v>
      </c>
      <c r="CV203" s="845" t="s">
        <v>798</v>
      </c>
      <c r="CW203" s="845" t="s">
        <v>798</v>
      </c>
      <c r="CX203" s="845" t="s">
        <v>798</v>
      </c>
      <c r="CY203" s="845" t="s">
        <v>798</v>
      </c>
      <c r="CZ203" s="845" t="s">
        <v>798</v>
      </c>
      <c r="DA203" s="845" t="s">
        <v>798</v>
      </c>
      <c r="DB203" s="845" t="s">
        <v>798</v>
      </c>
      <c r="DC203" s="845" t="s">
        <v>798</v>
      </c>
      <c r="DD203" s="845" t="s">
        <v>798</v>
      </c>
      <c r="DE203" s="845" t="s">
        <v>798</v>
      </c>
      <c r="DF203" s="845" t="s">
        <v>798</v>
      </c>
      <c r="DG203" s="845" t="s">
        <v>798</v>
      </c>
      <c r="DH203" s="845" t="s">
        <v>798</v>
      </c>
      <c r="DI203" s="845" t="s">
        <v>798</v>
      </c>
      <c r="DJ203" s="845" t="s">
        <v>798</v>
      </c>
      <c r="DK203" s="845" t="s">
        <v>798</v>
      </c>
      <c r="DL203" s="845" t="s">
        <v>798</v>
      </c>
      <c r="DM203" s="845" t="s">
        <v>798</v>
      </c>
      <c r="DN203" s="845" t="s">
        <v>798</v>
      </c>
      <c r="DO203" s="845" t="s">
        <v>798</v>
      </c>
      <c r="DP203" s="845" t="s">
        <v>798</v>
      </c>
      <c r="DQ203" s="845" t="s">
        <v>798</v>
      </c>
      <c r="DR203" s="845" t="s">
        <v>798</v>
      </c>
      <c r="DS203" s="845" t="s">
        <v>798</v>
      </c>
      <c r="DT203" s="845" t="s">
        <v>798</v>
      </c>
      <c r="DU203" s="845" t="s">
        <v>798</v>
      </c>
      <c r="DV203" s="845" t="s">
        <v>798</v>
      </c>
      <c r="DW203" s="845" t="s">
        <v>798</v>
      </c>
      <c r="DX203" s="845" t="s">
        <v>798</v>
      </c>
      <c r="DY203" s="845" t="s">
        <v>798</v>
      </c>
      <c r="DZ203" s="845" t="s">
        <v>798</v>
      </c>
      <c r="EA203" s="845" t="s">
        <v>798</v>
      </c>
      <c r="EB203" s="845" t="s">
        <v>798</v>
      </c>
      <c r="EC203" s="845" t="s">
        <v>798</v>
      </c>
      <c r="ED203" s="845" t="s">
        <v>798</v>
      </c>
      <c r="EE203" s="845" t="s">
        <v>798</v>
      </c>
      <c r="EF203" s="845" t="s">
        <v>798</v>
      </c>
    </row>
    <row r="204" spans="1:136" x14ac:dyDescent="0.2">
      <c r="A204" s="845">
        <v>200</v>
      </c>
      <c r="B204" s="845">
        <v>8</v>
      </c>
      <c r="C204" s="845" t="s">
        <v>798</v>
      </c>
      <c r="D204" s="845" t="s">
        <v>798</v>
      </c>
      <c r="E204" s="845" t="s">
        <v>798</v>
      </c>
      <c r="F204" s="845" t="s">
        <v>798</v>
      </c>
      <c r="G204" s="845" t="s">
        <v>798</v>
      </c>
      <c r="H204" s="845" t="s">
        <v>798</v>
      </c>
      <c r="I204" s="845" t="s">
        <v>798</v>
      </c>
      <c r="J204" s="845" t="s">
        <v>798</v>
      </c>
      <c r="K204" s="845" t="s">
        <v>798</v>
      </c>
      <c r="L204" s="845" t="s">
        <v>798</v>
      </c>
      <c r="M204" s="845" t="s">
        <v>798</v>
      </c>
      <c r="N204" s="845" t="s">
        <v>798</v>
      </c>
      <c r="O204" s="845" t="s">
        <v>798</v>
      </c>
      <c r="P204" s="845" t="s">
        <v>798</v>
      </c>
      <c r="Q204" s="845" t="s">
        <v>798</v>
      </c>
      <c r="R204" s="845" t="s">
        <v>798</v>
      </c>
      <c r="S204" s="845" t="s">
        <v>798</v>
      </c>
      <c r="T204" s="845" t="s">
        <v>798</v>
      </c>
      <c r="U204" s="845" t="s">
        <v>798</v>
      </c>
      <c r="V204" s="845" t="s">
        <v>798</v>
      </c>
      <c r="W204" s="845" t="s">
        <v>798</v>
      </c>
      <c r="X204" s="845" t="s">
        <v>798</v>
      </c>
      <c r="Y204" s="845" t="s">
        <v>798</v>
      </c>
      <c r="Z204" s="845" t="s">
        <v>798</v>
      </c>
      <c r="AA204" s="845" t="s">
        <v>798</v>
      </c>
      <c r="AB204" s="845" t="s">
        <v>798</v>
      </c>
      <c r="AC204" s="845" t="s">
        <v>798</v>
      </c>
      <c r="AD204" s="845" t="s">
        <v>798</v>
      </c>
      <c r="AE204" s="845" t="s">
        <v>798</v>
      </c>
      <c r="AF204" s="845" t="s">
        <v>798</v>
      </c>
      <c r="AG204" s="845" t="s">
        <v>798</v>
      </c>
      <c r="AH204" s="845" t="s">
        <v>798</v>
      </c>
      <c r="AI204" s="845" t="s">
        <v>798</v>
      </c>
      <c r="AJ204" s="845" t="s">
        <v>798</v>
      </c>
      <c r="AK204" s="845" t="s">
        <v>798</v>
      </c>
      <c r="AL204" s="845" t="s">
        <v>798</v>
      </c>
      <c r="AM204" s="845" t="s">
        <v>798</v>
      </c>
      <c r="AN204" s="845" t="s">
        <v>798</v>
      </c>
      <c r="AO204" s="845" t="s">
        <v>798</v>
      </c>
      <c r="AP204" s="845" t="s">
        <v>798</v>
      </c>
      <c r="AQ204" s="845" t="s">
        <v>798</v>
      </c>
      <c r="AR204" s="845" t="s">
        <v>798</v>
      </c>
      <c r="AS204" s="845" t="s">
        <v>798</v>
      </c>
      <c r="AT204" s="845" t="s">
        <v>798</v>
      </c>
      <c r="AU204" s="845" t="s">
        <v>798</v>
      </c>
      <c r="AV204" s="845" t="s">
        <v>798</v>
      </c>
      <c r="AW204" s="845" t="s">
        <v>798</v>
      </c>
      <c r="AX204" s="845" t="s">
        <v>798</v>
      </c>
      <c r="AY204" s="845" t="s">
        <v>798</v>
      </c>
      <c r="AZ204" s="845" t="s">
        <v>798</v>
      </c>
      <c r="BA204" s="845" t="s">
        <v>798</v>
      </c>
      <c r="BB204" s="845" t="s">
        <v>798</v>
      </c>
      <c r="BC204" s="845" t="s">
        <v>798</v>
      </c>
      <c r="BD204" s="845" t="s">
        <v>798</v>
      </c>
      <c r="BE204" s="845" t="s">
        <v>798</v>
      </c>
      <c r="BF204" s="845" t="s">
        <v>798</v>
      </c>
      <c r="BG204" s="845" t="s">
        <v>798</v>
      </c>
      <c r="BH204" s="845" t="s">
        <v>798</v>
      </c>
      <c r="BI204" s="845" t="s">
        <v>798</v>
      </c>
      <c r="BJ204" s="845" t="s">
        <v>798</v>
      </c>
      <c r="BK204" s="845" t="s">
        <v>798</v>
      </c>
      <c r="BL204" s="845" t="s">
        <v>798</v>
      </c>
      <c r="BM204" s="845" t="s">
        <v>798</v>
      </c>
      <c r="BN204" s="845" t="s">
        <v>798</v>
      </c>
      <c r="BO204" s="845" t="s">
        <v>798</v>
      </c>
      <c r="BP204" s="845" t="s">
        <v>798</v>
      </c>
      <c r="BQ204" s="845" t="s">
        <v>798</v>
      </c>
      <c r="BR204" s="845" t="s">
        <v>798</v>
      </c>
      <c r="BS204" s="845" t="s">
        <v>798</v>
      </c>
      <c r="BT204" s="845" t="s">
        <v>798</v>
      </c>
      <c r="BU204" s="845" t="s">
        <v>798</v>
      </c>
      <c r="BV204" s="845" t="s">
        <v>798</v>
      </c>
      <c r="BW204" s="845" t="s">
        <v>798</v>
      </c>
      <c r="BX204" s="845" t="s">
        <v>798</v>
      </c>
      <c r="BY204" s="845" t="s">
        <v>798</v>
      </c>
      <c r="BZ204" s="845" t="s">
        <v>798</v>
      </c>
      <c r="CA204" s="845" t="s">
        <v>798</v>
      </c>
      <c r="CB204" s="845" t="s">
        <v>798</v>
      </c>
      <c r="CC204" s="845" t="s">
        <v>798</v>
      </c>
      <c r="CD204" s="845" t="s">
        <v>798</v>
      </c>
      <c r="CE204" s="845" t="s">
        <v>798</v>
      </c>
      <c r="CF204" s="845" t="s">
        <v>798</v>
      </c>
      <c r="CG204" s="845" t="s">
        <v>798</v>
      </c>
      <c r="CH204" s="845" t="s">
        <v>798</v>
      </c>
      <c r="CI204" s="845" t="s">
        <v>798</v>
      </c>
      <c r="CJ204" s="845" t="s">
        <v>798</v>
      </c>
      <c r="CK204" s="845" t="s">
        <v>798</v>
      </c>
      <c r="CL204" s="845" t="s">
        <v>798</v>
      </c>
      <c r="CM204" s="845" t="s">
        <v>798</v>
      </c>
      <c r="CN204" s="845" t="s">
        <v>798</v>
      </c>
      <c r="CO204" s="845" t="s">
        <v>798</v>
      </c>
      <c r="CP204" s="845" t="s">
        <v>798</v>
      </c>
      <c r="CQ204" s="845" t="s">
        <v>798</v>
      </c>
      <c r="CR204" s="845" t="s">
        <v>798</v>
      </c>
      <c r="CS204" s="845" t="s">
        <v>798</v>
      </c>
      <c r="CT204" s="845" t="s">
        <v>798</v>
      </c>
      <c r="CU204" s="845" t="s">
        <v>798</v>
      </c>
      <c r="CV204" s="845" t="s">
        <v>798</v>
      </c>
      <c r="CW204" s="845" t="s">
        <v>798</v>
      </c>
      <c r="CX204" s="845" t="s">
        <v>798</v>
      </c>
      <c r="CY204" s="845" t="s">
        <v>798</v>
      </c>
      <c r="CZ204" s="845" t="s">
        <v>798</v>
      </c>
      <c r="DA204" s="845" t="s">
        <v>798</v>
      </c>
      <c r="DB204" s="845" t="s">
        <v>798</v>
      </c>
      <c r="DC204" s="845" t="s">
        <v>798</v>
      </c>
      <c r="DD204" s="845" t="s">
        <v>798</v>
      </c>
      <c r="DE204" s="845" t="s">
        <v>798</v>
      </c>
      <c r="DF204" s="845" t="s">
        <v>798</v>
      </c>
      <c r="DG204" s="845" t="s">
        <v>798</v>
      </c>
      <c r="DH204" s="845" t="s">
        <v>798</v>
      </c>
      <c r="DI204" s="845" t="s">
        <v>798</v>
      </c>
      <c r="DJ204" s="845" t="s">
        <v>798</v>
      </c>
      <c r="DK204" s="845" t="s">
        <v>798</v>
      </c>
      <c r="DL204" s="845" t="s">
        <v>798</v>
      </c>
      <c r="DM204" s="845" t="s">
        <v>798</v>
      </c>
      <c r="DN204" s="845" t="s">
        <v>798</v>
      </c>
      <c r="DO204" s="845" t="s">
        <v>798</v>
      </c>
      <c r="DP204" s="845" t="s">
        <v>798</v>
      </c>
      <c r="DQ204" s="845" t="s">
        <v>798</v>
      </c>
      <c r="DR204" s="845" t="s">
        <v>798</v>
      </c>
      <c r="DS204" s="845" t="s">
        <v>798</v>
      </c>
      <c r="DT204" s="845" t="s">
        <v>798</v>
      </c>
      <c r="DU204" s="845" t="s">
        <v>798</v>
      </c>
      <c r="DV204" s="845" t="s">
        <v>798</v>
      </c>
      <c r="DW204" s="845" t="s">
        <v>798</v>
      </c>
      <c r="DX204" s="845" t="s">
        <v>798</v>
      </c>
      <c r="DY204" s="845" t="s">
        <v>798</v>
      </c>
      <c r="DZ204" s="845" t="s">
        <v>798</v>
      </c>
      <c r="EA204" s="845" t="s">
        <v>798</v>
      </c>
      <c r="EB204" s="845" t="s">
        <v>798</v>
      </c>
      <c r="EC204" s="845" t="s">
        <v>798</v>
      </c>
      <c r="ED204" s="845" t="s">
        <v>798</v>
      </c>
      <c r="EE204" s="845" t="s">
        <v>798</v>
      </c>
      <c r="EF204" s="845" t="s">
        <v>798</v>
      </c>
    </row>
    <row r="205" spans="1:136" x14ac:dyDescent="0.2">
      <c r="A205" s="845">
        <v>201</v>
      </c>
      <c r="B205" s="845">
        <v>9</v>
      </c>
      <c r="C205" s="845" t="s">
        <v>798</v>
      </c>
      <c r="D205" s="845" t="s">
        <v>798</v>
      </c>
      <c r="E205" s="845" t="s">
        <v>798</v>
      </c>
      <c r="F205" s="845" t="s">
        <v>798</v>
      </c>
      <c r="G205" s="845" t="s">
        <v>798</v>
      </c>
      <c r="H205" s="845" t="s">
        <v>798</v>
      </c>
      <c r="I205" s="845" t="s">
        <v>798</v>
      </c>
      <c r="J205" s="845" t="s">
        <v>798</v>
      </c>
      <c r="K205" s="845" t="s">
        <v>798</v>
      </c>
      <c r="L205" s="845" t="s">
        <v>798</v>
      </c>
      <c r="M205" s="845" t="s">
        <v>798</v>
      </c>
      <c r="N205" s="845" t="s">
        <v>798</v>
      </c>
      <c r="O205" s="845" t="s">
        <v>798</v>
      </c>
      <c r="P205" s="845" t="s">
        <v>798</v>
      </c>
      <c r="Q205" s="845" t="s">
        <v>798</v>
      </c>
      <c r="R205" s="845" t="s">
        <v>798</v>
      </c>
      <c r="S205" s="845" t="s">
        <v>798</v>
      </c>
      <c r="T205" s="845" t="s">
        <v>798</v>
      </c>
      <c r="U205" s="845" t="s">
        <v>798</v>
      </c>
      <c r="V205" s="845" t="s">
        <v>798</v>
      </c>
      <c r="W205" s="845" t="s">
        <v>798</v>
      </c>
      <c r="X205" s="845" t="s">
        <v>798</v>
      </c>
      <c r="Y205" s="845" t="s">
        <v>798</v>
      </c>
      <c r="Z205" s="845" t="s">
        <v>798</v>
      </c>
      <c r="AA205" s="845" t="s">
        <v>798</v>
      </c>
      <c r="AB205" s="845" t="s">
        <v>798</v>
      </c>
      <c r="AC205" s="845" t="s">
        <v>798</v>
      </c>
      <c r="AD205" s="845" t="s">
        <v>798</v>
      </c>
      <c r="AE205" s="845" t="s">
        <v>798</v>
      </c>
      <c r="AF205" s="845" t="s">
        <v>798</v>
      </c>
      <c r="AG205" s="845" t="s">
        <v>798</v>
      </c>
      <c r="AH205" s="845" t="s">
        <v>798</v>
      </c>
      <c r="AI205" s="845" t="s">
        <v>798</v>
      </c>
      <c r="AJ205" s="845" t="s">
        <v>798</v>
      </c>
      <c r="AK205" s="845" t="s">
        <v>798</v>
      </c>
      <c r="AL205" s="845" t="s">
        <v>798</v>
      </c>
      <c r="AM205" s="845" t="s">
        <v>798</v>
      </c>
      <c r="AN205" s="845" t="s">
        <v>798</v>
      </c>
      <c r="AO205" s="845" t="s">
        <v>798</v>
      </c>
      <c r="AP205" s="845" t="s">
        <v>798</v>
      </c>
      <c r="AQ205" s="845" t="s">
        <v>798</v>
      </c>
      <c r="AR205" s="845" t="s">
        <v>798</v>
      </c>
      <c r="AS205" s="845" t="s">
        <v>798</v>
      </c>
      <c r="AT205" s="845" t="s">
        <v>798</v>
      </c>
      <c r="AU205" s="845" t="s">
        <v>798</v>
      </c>
      <c r="AV205" s="845" t="s">
        <v>798</v>
      </c>
      <c r="AW205" s="845" t="s">
        <v>798</v>
      </c>
      <c r="AX205" s="845" t="s">
        <v>798</v>
      </c>
      <c r="AY205" s="845" t="s">
        <v>798</v>
      </c>
      <c r="AZ205" s="845" t="s">
        <v>798</v>
      </c>
      <c r="BA205" s="845" t="s">
        <v>798</v>
      </c>
      <c r="BB205" s="845" t="s">
        <v>798</v>
      </c>
      <c r="BC205" s="845" t="s">
        <v>798</v>
      </c>
      <c r="BD205" s="845" t="s">
        <v>798</v>
      </c>
      <c r="BE205" s="845" t="s">
        <v>798</v>
      </c>
      <c r="BF205" s="845" t="s">
        <v>798</v>
      </c>
      <c r="BG205" s="845" t="s">
        <v>798</v>
      </c>
      <c r="BH205" s="845" t="s">
        <v>798</v>
      </c>
      <c r="BI205" s="845" t="s">
        <v>798</v>
      </c>
      <c r="BJ205" s="845" t="s">
        <v>798</v>
      </c>
      <c r="BK205" s="845" t="s">
        <v>798</v>
      </c>
      <c r="BL205" s="845" t="s">
        <v>798</v>
      </c>
      <c r="BM205" s="845" t="s">
        <v>798</v>
      </c>
      <c r="BN205" s="845" t="s">
        <v>798</v>
      </c>
      <c r="BO205" s="845" t="s">
        <v>798</v>
      </c>
      <c r="BP205" s="845" t="s">
        <v>798</v>
      </c>
      <c r="BQ205" s="845" t="s">
        <v>798</v>
      </c>
      <c r="BR205" s="845" t="s">
        <v>798</v>
      </c>
      <c r="BS205" s="845" t="s">
        <v>798</v>
      </c>
      <c r="BT205" s="845" t="s">
        <v>798</v>
      </c>
      <c r="BU205" s="845" t="s">
        <v>798</v>
      </c>
      <c r="BV205" s="845" t="s">
        <v>798</v>
      </c>
      <c r="BW205" s="845" t="s">
        <v>798</v>
      </c>
      <c r="BX205" s="845" t="s">
        <v>798</v>
      </c>
      <c r="BY205" s="845" t="s">
        <v>798</v>
      </c>
      <c r="BZ205" s="845" t="s">
        <v>798</v>
      </c>
      <c r="CA205" s="845" t="s">
        <v>798</v>
      </c>
      <c r="CB205" s="845" t="s">
        <v>798</v>
      </c>
      <c r="CC205" s="845" t="s">
        <v>798</v>
      </c>
      <c r="CD205" s="845" t="s">
        <v>798</v>
      </c>
      <c r="CE205" s="845" t="s">
        <v>798</v>
      </c>
      <c r="CF205" s="845" t="s">
        <v>798</v>
      </c>
      <c r="CG205" s="845" t="s">
        <v>798</v>
      </c>
      <c r="CH205" s="845" t="s">
        <v>798</v>
      </c>
      <c r="CI205" s="845" t="s">
        <v>798</v>
      </c>
      <c r="CJ205" s="845" t="s">
        <v>798</v>
      </c>
      <c r="CK205" s="845" t="s">
        <v>798</v>
      </c>
      <c r="CL205" s="845" t="s">
        <v>798</v>
      </c>
      <c r="CM205" s="845" t="s">
        <v>798</v>
      </c>
      <c r="CN205" s="845" t="s">
        <v>798</v>
      </c>
      <c r="CO205" s="845" t="s">
        <v>798</v>
      </c>
      <c r="CP205" s="845" t="s">
        <v>798</v>
      </c>
      <c r="CQ205" s="845" t="s">
        <v>798</v>
      </c>
      <c r="CR205" s="845" t="s">
        <v>798</v>
      </c>
      <c r="CS205" s="845" t="s">
        <v>798</v>
      </c>
      <c r="CT205" s="845" t="s">
        <v>798</v>
      </c>
      <c r="CU205" s="845" t="s">
        <v>798</v>
      </c>
      <c r="CV205" s="845" t="s">
        <v>798</v>
      </c>
      <c r="CW205" s="845" t="s">
        <v>798</v>
      </c>
      <c r="CX205" s="845" t="s">
        <v>798</v>
      </c>
      <c r="CY205" s="845" t="s">
        <v>798</v>
      </c>
      <c r="CZ205" s="845" t="s">
        <v>798</v>
      </c>
      <c r="DA205" s="845" t="s">
        <v>798</v>
      </c>
      <c r="DB205" s="845" t="s">
        <v>798</v>
      </c>
      <c r="DC205" s="845" t="s">
        <v>798</v>
      </c>
      <c r="DD205" s="845" t="s">
        <v>798</v>
      </c>
      <c r="DE205" s="845" t="s">
        <v>798</v>
      </c>
      <c r="DF205" s="845" t="s">
        <v>798</v>
      </c>
      <c r="DG205" s="845" t="s">
        <v>798</v>
      </c>
      <c r="DH205" s="845" t="s">
        <v>798</v>
      </c>
      <c r="DI205" s="845" t="s">
        <v>798</v>
      </c>
      <c r="DJ205" s="845" t="s">
        <v>798</v>
      </c>
      <c r="DK205" s="845" t="s">
        <v>798</v>
      </c>
      <c r="DL205" s="845" t="s">
        <v>798</v>
      </c>
      <c r="DM205" s="845" t="s">
        <v>798</v>
      </c>
      <c r="DN205" s="845" t="s">
        <v>798</v>
      </c>
      <c r="DO205" s="845" t="s">
        <v>798</v>
      </c>
      <c r="DP205" s="845" t="s">
        <v>798</v>
      </c>
      <c r="DQ205" s="845" t="s">
        <v>798</v>
      </c>
      <c r="DR205" s="845" t="s">
        <v>798</v>
      </c>
      <c r="DS205" s="845" t="s">
        <v>798</v>
      </c>
      <c r="DT205" s="845" t="s">
        <v>798</v>
      </c>
      <c r="DU205" s="845" t="s">
        <v>798</v>
      </c>
      <c r="DV205" s="845" t="s">
        <v>798</v>
      </c>
      <c r="DW205" s="845" t="s">
        <v>798</v>
      </c>
      <c r="DX205" s="845" t="s">
        <v>798</v>
      </c>
      <c r="DY205" s="845" t="s">
        <v>798</v>
      </c>
      <c r="DZ205" s="845" t="s">
        <v>798</v>
      </c>
      <c r="EA205" s="845" t="s">
        <v>798</v>
      </c>
      <c r="EB205" s="845" t="s">
        <v>798</v>
      </c>
      <c r="EC205" s="845" t="s">
        <v>798</v>
      </c>
      <c r="ED205" s="845" t="s">
        <v>798</v>
      </c>
      <c r="EE205" s="845" t="s">
        <v>798</v>
      </c>
      <c r="EF205" s="845" t="s">
        <v>798</v>
      </c>
    </row>
    <row r="206" spans="1:136" x14ac:dyDescent="0.2">
      <c r="A206" s="845">
        <v>202</v>
      </c>
      <c r="B206" s="845">
        <v>10</v>
      </c>
      <c r="C206" s="845" t="s">
        <v>798</v>
      </c>
      <c r="D206" s="845" t="s">
        <v>798</v>
      </c>
      <c r="E206" s="845" t="s">
        <v>798</v>
      </c>
      <c r="F206" s="845" t="s">
        <v>798</v>
      </c>
      <c r="G206" s="845" t="s">
        <v>798</v>
      </c>
      <c r="H206" s="845" t="s">
        <v>798</v>
      </c>
      <c r="I206" s="845" t="s">
        <v>798</v>
      </c>
      <c r="J206" s="845" t="s">
        <v>798</v>
      </c>
      <c r="K206" s="845" t="s">
        <v>798</v>
      </c>
      <c r="L206" s="845" t="s">
        <v>798</v>
      </c>
      <c r="M206" s="845" t="s">
        <v>798</v>
      </c>
      <c r="N206" s="845" t="s">
        <v>798</v>
      </c>
      <c r="O206" s="845" t="s">
        <v>798</v>
      </c>
      <c r="P206" s="845" t="s">
        <v>798</v>
      </c>
      <c r="Q206" s="845" t="s">
        <v>798</v>
      </c>
      <c r="R206" s="845" t="s">
        <v>798</v>
      </c>
      <c r="S206" s="845" t="s">
        <v>798</v>
      </c>
      <c r="T206" s="845" t="s">
        <v>798</v>
      </c>
      <c r="U206" s="845" t="s">
        <v>798</v>
      </c>
      <c r="V206" s="845" t="s">
        <v>798</v>
      </c>
      <c r="W206" s="845" t="s">
        <v>798</v>
      </c>
      <c r="X206" s="845" t="s">
        <v>798</v>
      </c>
      <c r="Y206" s="845" t="s">
        <v>798</v>
      </c>
      <c r="Z206" s="845" t="s">
        <v>798</v>
      </c>
      <c r="AA206" s="845" t="s">
        <v>798</v>
      </c>
      <c r="AB206" s="845" t="s">
        <v>798</v>
      </c>
      <c r="AC206" s="845" t="s">
        <v>798</v>
      </c>
      <c r="AD206" s="845" t="s">
        <v>798</v>
      </c>
      <c r="AE206" s="845" t="s">
        <v>798</v>
      </c>
      <c r="AF206" s="845" t="s">
        <v>798</v>
      </c>
      <c r="AG206" s="845" t="s">
        <v>798</v>
      </c>
      <c r="AH206" s="845" t="s">
        <v>798</v>
      </c>
      <c r="AI206" s="845" t="s">
        <v>798</v>
      </c>
      <c r="AJ206" s="845" t="s">
        <v>798</v>
      </c>
      <c r="AK206" s="845" t="s">
        <v>798</v>
      </c>
      <c r="AL206" s="845" t="s">
        <v>798</v>
      </c>
      <c r="AM206" s="845" t="s">
        <v>798</v>
      </c>
      <c r="AN206" s="845" t="s">
        <v>798</v>
      </c>
      <c r="AO206" s="845" t="s">
        <v>798</v>
      </c>
      <c r="AP206" s="845" t="s">
        <v>798</v>
      </c>
      <c r="AQ206" s="845" t="s">
        <v>798</v>
      </c>
      <c r="AR206" s="845" t="s">
        <v>798</v>
      </c>
      <c r="AS206" s="845" t="s">
        <v>798</v>
      </c>
      <c r="AT206" s="845" t="s">
        <v>798</v>
      </c>
      <c r="AU206" s="845" t="s">
        <v>798</v>
      </c>
      <c r="AV206" s="845" t="s">
        <v>798</v>
      </c>
      <c r="AW206" s="845" t="s">
        <v>798</v>
      </c>
      <c r="AX206" s="845" t="s">
        <v>798</v>
      </c>
      <c r="AY206" s="845" t="s">
        <v>798</v>
      </c>
      <c r="AZ206" s="845" t="s">
        <v>798</v>
      </c>
      <c r="BA206" s="845" t="s">
        <v>798</v>
      </c>
      <c r="BB206" s="845" t="s">
        <v>798</v>
      </c>
      <c r="BC206" s="845" t="s">
        <v>798</v>
      </c>
      <c r="BD206" s="845" t="s">
        <v>798</v>
      </c>
      <c r="BE206" s="845" t="s">
        <v>798</v>
      </c>
      <c r="BF206" s="845" t="s">
        <v>798</v>
      </c>
      <c r="BG206" s="845" t="s">
        <v>798</v>
      </c>
      <c r="BH206" s="845" t="s">
        <v>798</v>
      </c>
      <c r="BI206" s="845" t="s">
        <v>798</v>
      </c>
      <c r="BJ206" s="845" t="s">
        <v>798</v>
      </c>
      <c r="BK206" s="845" t="s">
        <v>798</v>
      </c>
      <c r="BL206" s="845" t="s">
        <v>798</v>
      </c>
      <c r="BM206" s="845" t="s">
        <v>798</v>
      </c>
      <c r="BN206" s="845" t="s">
        <v>798</v>
      </c>
      <c r="BO206" s="845" t="s">
        <v>798</v>
      </c>
      <c r="BP206" s="845" t="s">
        <v>798</v>
      </c>
      <c r="BQ206" s="845" t="s">
        <v>798</v>
      </c>
      <c r="BR206" s="845" t="s">
        <v>798</v>
      </c>
      <c r="BS206" s="845" t="s">
        <v>798</v>
      </c>
      <c r="BT206" s="845" t="s">
        <v>798</v>
      </c>
      <c r="BU206" s="845" t="s">
        <v>798</v>
      </c>
      <c r="BV206" s="845" t="s">
        <v>798</v>
      </c>
      <c r="BW206" s="845" t="s">
        <v>798</v>
      </c>
      <c r="BX206" s="845" t="s">
        <v>798</v>
      </c>
      <c r="BY206" s="845" t="s">
        <v>798</v>
      </c>
      <c r="BZ206" s="845" t="s">
        <v>798</v>
      </c>
      <c r="CA206" s="845" t="s">
        <v>798</v>
      </c>
      <c r="CB206" s="845" t="s">
        <v>798</v>
      </c>
      <c r="CC206" s="845" t="s">
        <v>798</v>
      </c>
      <c r="CD206" s="845" t="s">
        <v>798</v>
      </c>
      <c r="CE206" s="845" t="s">
        <v>798</v>
      </c>
      <c r="CF206" s="845" t="s">
        <v>798</v>
      </c>
      <c r="CG206" s="845" t="s">
        <v>798</v>
      </c>
      <c r="CH206" s="845" t="s">
        <v>798</v>
      </c>
      <c r="CI206" s="845" t="s">
        <v>798</v>
      </c>
      <c r="CJ206" s="845" t="s">
        <v>798</v>
      </c>
      <c r="CK206" s="845" t="s">
        <v>798</v>
      </c>
      <c r="CL206" s="845" t="s">
        <v>798</v>
      </c>
      <c r="CM206" s="845" t="s">
        <v>798</v>
      </c>
      <c r="CN206" s="845" t="s">
        <v>798</v>
      </c>
      <c r="CO206" s="845" t="s">
        <v>798</v>
      </c>
      <c r="CP206" s="845" t="s">
        <v>798</v>
      </c>
      <c r="CQ206" s="845" t="s">
        <v>798</v>
      </c>
      <c r="CR206" s="845" t="s">
        <v>798</v>
      </c>
      <c r="CS206" s="845" t="s">
        <v>798</v>
      </c>
      <c r="CT206" s="845" t="s">
        <v>798</v>
      </c>
      <c r="CU206" s="845" t="s">
        <v>798</v>
      </c>
      <c r="CV206" s="845" t="s">
        <v>798</v>
      </c>
      <c r="CW206" s="845" t="s">
        <v>798</v>
      </c>
      <c r="CX206" s="845" t="s">
        <v>798</v>
      </c>
      <c r="CY206" s="845" t="s">
        <v>798</v>
      </c>
      <c r="CZ206" s="845" t="s">
        <v>798</v>
      </c>
      <c r="DA206" s="845" t="s">
        <v>798</v>
      </c>
      <c r="DB206" s="845" t="s">
        <v>798</v>
      </c>
      <c r="DC206" s="845" t="s">
        <v>798</v>
      </c>
      <c r="DD206" s="845" t="s">
        <v>798</v>
      </c>
      <c r="DE206" s="845" t="s">
        <v>798</v>
      </c>
      <c r="DF206" s="845" t="s">
        <v>798</v>
      </c>
      <c r="DG206" s="845" t="s">
        <v>798</v>
      </c>
      <c r="DH206" s="845" t="s">
        <v>798</v>
      </c>
      <c r="DI206" s="845" t="s">
        <v>798</v>
      </c>
      <c r="DJ206" s="845" t="s">
        <v>798</v>
      </c>
      <c r="DK206" s="845" t="s">
        <v>798</v>
      </c>
      <c r="DL206" s="845" t="s">
        <v>798</v>
      </c>
      <c r="DM206" s="845" t="s">
        <v>798</v>
      </c>
      <c r="DN206" s="845" t="s">
        <v>798</v>
      </c>
      <c r="DO206" s="845" t="s">
        <v>798</v>
      </c>
      <c r="DP206" s="845" t="s">
        <v>798</v>
      </c>
      <c r="DQ206" s="845" t="s">
        <v>798</v>
      </c>
      <c r="DR206" s="845" t="s">
        <v>798</v>
      </c>
      <c r="DS206" s="845" t="s">
        <v>798</v>
      </c>
      <c r="DT206" s="845" t="s">
        <v>798</v>
      </c>
      <c r="DU206" s="845" t="s">
        <v>798</v>
      </c>
      <c r="DV206" s="845" t="s">
        <v>798</v>
      </c>
      <c r="DW206" s="845" t="s">
        <v>798</v>
      </c>
      <c r="DX206" s="845" t="s">
        <v>798</v>
      </c>
      <c r="DY206" s="845" t="s">
        <v>798</v>
      </c>
      <c r="DZ206" s="845" t="s">
        <v>798</v>
      </c>
      <c r="EA206" s="845" t="s">
        <v>798</v>
      </c>
      <c r="EB206" s="845" t="s">
        <v>798</v>
      </c>
      <c r="EC206" s="845" t="s">
        <v>798</v>
      </c>
      <c r="ED206" s="845" t="s">
        <v>798</v>
      </c>
      <c r="EE206" s="845" t="s">
        <v>798</v>
      </c>
      <c r="EF206" s="845" t="s">
        <v>798</v>
      </c>
    </row>
    <row r="207" spans="1:136" x14ac:dyDescent="0.2">
      <c r="A207" s="845">
        <v>203</v>
      </c>
      <c r="B207" s="845">
        <v>11</v>
      </c>
      <c r="C207" s="845" t="s">
        <v>798</v>
      </c>
      <c r="D207" s="845" t="s">
        <v>798</v>
      </c>
      <c r="E207" s="845" t="s">
        <v>798</v>
      </c>
      <c r="F207" s="845" t="s">
        <v>798</v>
      </c>
      <c r="G207" s="845" t="s">
        <v>798</v>
      </c>
      <c r="H207" s="845" t="s">
        <v>798</v>
      </c>
      <c r="I207" s="845" t="s">
        <v>798</v>
      </c>
      <c r="J207" s="845" t="s">
        <v>798</v>
      </c>
      <c r="K207" s="845" t="s">
        <v>798</v>
      </c>
      <c r="L207" s="845" t="s">
        <v>798</v>
      </c>
      <c r="M207" s="845" t="s">
        <v>798</v>
      </c>
      <c r="N207" s="845" t="s">
        <v>798</v>
      </c>
      <c r="O207" s="845" t="s">
        <v>798</v>
      </c>
      <c r="P207" s="845" t="s">
        <v>798</v>
      </c>
      <c r="Q207" s="845" t="s">
        <v>798</v>
      </c>
      <c r="R207" s="845" t="s">
        <v>798</v>
      </c>
      <c r="S207" s="845" t="s">
        <v>798</v>
      </c>
      <c r="T207" s="845" t="s">
        <v>798</v>
      </c>
      <c r="U207" s="845" t="s">
        <v>798</v>
      </c>
      <c r="V207" s="845" t="s">
        <v>798</v>
      </c>
      <c r="W207" s="845" t="s">
        <v>798</v>
      </c>
      <c r="X207" s="845" t="s">
        <v>798</v>
      </c>
      <c r="Y207" s="845" t="s">
        <v>798</v>
      </c>
      <c r="Z207" s="845" t="s">
        <v>798</v>
      </c>
      <c r="AA207" s="845" t="s">
        <v>798</v>
      </c>
      <c r="AB207" s="845" t="s">
        <v>798</v>
      </c>
      <c r="AC207" s="845" t="s">
        <v>798</v>
      </c>
      <c r="AD207" s="845" t="s">
        <v>798</v>
      </c>
      <c r="AE207" s="845" t="s">
        <v>798</v>
      </c>
      <c r="AF207" s="845" t="s">
        <v>798</v>
      </c>
      <c r="AG207" s="845" t="s">
        <v>798</v>
      </c>
      <c r="AH207" s="845" t="s">
        <v>798</v>
      </c>
      <c r="AI207" s="845" t="s">
        <v>798</v>
      </c>
      <c r="AJ207" s="845" t="s">
        <v>798</v>
      </c>
      <c r="AK207" s="845" t="s">
        <v>798</v>
      </c>
      <c r="AL207" s="845" t="s">
        <v>798</v>
      </c>
      <c r="AM207" s="845" t="s">
        <v>798</v>
      </c>
      <c r="AN207" s="845" t="s">
        <v>798</v>
      </c>
      <c r="AO207" s="845" t="s">
        <v>798</v>
      </c>
      <c r="AP207" s="845" t="s">
        <v>798</v>
      </c>
      <c r="AQ207" s="845" t="s">
        <v>798</v>
      </c>
      <c r="AR207" s="845" t="s">
        <v>798</v>
      </c>
      <c r="AS207" s="845" t="s">
        <v>798</v>
      </c>
      <c r="AT207" s="845" t="s">
        <v>798</v>
      </c>
      <c r="AU207" s="845" t="s">
        <v>798</v>
      </c>
      <c r="AV207" s="845" t="s">
        <v>798</v>
      </c>
      <c r="AW207" s="845" t="s">
        <v>798</v>
      </c>
      <c r="AX207" s="845" t="s">
        <v>798</v>
      </c>
      <c r="AY207" s="845" t="s">
        <v>798</v>
      </c>
      <c r="AZ207" s="845" t="s">
        <v>798</v>
      </c>
      <c r="BA207" s="845" t="s">
        <v>798</v>
      </c>
      <c r="BB207" s="845" t="s">
        <v>798</v>
      </c>
      <c r="BC207" s="845" t="s">
        <v>798</v>
      </c>
      <c r="BD207" s="845" t="s">
        <v>798</v>
      </c>
      <c r="BE207" s="845" t="s">
        <v>798</v>
      </c>
      <c r="BF207" s="845" t="s">
        <v>798</v>
      </c>
      <c r="BG207" s="845" t="s">
        <v>798</v>
      </c>
      <c r="BH207" s="845" t="s">
        <v>798</v>
      </c>
      <c r="BI207" s="845" t="s">
        <v>798</v>
      </c>
      <c r="BJ207" s="845" t="s">
        <v>798</v>
      </c>
      <c r="BK207" s="845" t="s">
        <v>798</v>
      </c>
      <c r="BL207" s="845" t="s">
        <v>798</v>
      </c>
      <c r="BM207" s="845" t="s">
        <v>798</v>
      </c>
      <c r="BN207" s="845" t="s">
        <v>798</v>
      </c>
      <c r="BO207" s="845" t="s">
        <v>798</v>
      </c>
      <c r="BP207" s="845" t="s">
        <v>798</v>
      </c>
      <c r="BQ207" s="845" t="s">
        <v>798</v>
      </c>
      <c r="BR207" s="845" t="s">
        <v>798</v>
      </c>
      <c r="BS207" s="845" t="s">
        <v>798</v>
      </c>
      <c r="BT207" s="845" t="s">
        <v>798</v>
      </c>
      <c r="BU207" s="845" t="s">
        <v>798</v>
      </c>
      <c r="BV207" s="845" t="s">
        <v>798</v>
      </c>
      <c r="BW207" s="845" t="s">
        <v>798</v>
      </c>
      <c r="BX207" s="845" t="s">
        <v>798</v>
      </c>
      <c r="BY207" s="845" t="s">
        <v>798</v>
      </c>
      <c r="BZ207" s="845" t="s">
        <v>798</v>
      </c>
      <c r="CA207" s="845" t="s">
        <v>798</v>
      </c>
      <c r="CB207" s="845" t="s">
        <v>798</v>
      </c>
      <c r="CC207" s="845" t="s">
        <v>798</v>
      </c>
      <c r="CD207" s="845" t="s">
        <v>798</v>
      </c>
      <c r="CE207" s="845" t="s">
        <v>798</v>
      </c>
      <c r="CF207" s="845" t="s">
        <v>798</v>
      </c>
      <c r="CG207" s="845" t="s">
        <v>798</v>
      </c>
      <c r="CH207" s="845" t="s">
        <v>798</v>
      </c>
      <c r="CI207" s="845" t="s">
        <v>798</v>
      </c>
      <c r="CJ207" s="845" t="s">
        <v>798</v>
      </c>
      <c r="CK207" s="845" t="s">
        <v>798</v>
      </c>
      <c r="CL207" s="845" t="s">
        <v>798</v>
      </c>
      <c r="CM207" s="845" t="s">
        <v>798</v>
      </c>
      <c r="CN207" s="845" t="s">
        <v>798</v>
      </c>
      <c r="CO207" s="845" t="s">
        <v>798</v>
      </c>
      <c r="CP207" s="845" t="s">
        <v>798</v>
      </c>
      <c r="CQ207" s="845" t="s">
        <v>798</v>
      </c>
      <c r="CR207" s="845" t="s">
        <v>798</v>
      </c>
      <c r="CS207" s="845" t="s">
        <v>798</v>
      </c>
      <c r="CT207" s="845" t="s">
        <v>798</v>
      </c>
      <c r="CU207" s="845" t="s">
        <v>798</v>
      </c>
      <c r="CV207" s="845" t="s">
        <v>798</v>
      </c>
      <c r="CW207" s="845" t="s">
        <v>798</v>
      </c>
      <c r="CX207" s="845" t="s">
        <v>798</v>
      </c>
      <c r="CY207" s="845" t="s">
        <v>798</v>
      </c>
      <c r="CZ207" s="845" t="s">
        <v>798</v>
      </c>
      <c r="DA207" s="845" t="s">
        <v>798</v>
      </c>
      <c r="DB207" s="845" t="s">
        <v>798</v>
      </c>
      <c r="DC207" s="845" t="s">
        <v>798</v>
      </c>
      <c r="DD207" s="845" t="s">
        <v>798</v>
      </c>
      <c r="DE207" s="845" t="s">
        <v>798</v>
      </c>
      <c r="DF207" s="845" t="s">
        <v>798</v>
      </c>
      <c r="DG207" s="845" t="s">
        <v>798</v>
      </c>
      <c r="DH207" s="845" t="s">
        <v>798</v>
      </c>
      <c r="DI207" s="845" t="s">
        <v>798</v>
      </c>
      <c r="DJ207" s="845" t="s">
        <v>798</v>
      </c>
      <c r="DK207" s="845" t="s">
        <v>798</v>
      </c>
      <c r="DL207" s="845" t="s">
        <v>798</v>
      </c>
      <c r="DM207" s="845" t="s">
        <v>798</v>
      </c>
      <c r="DN207" s="845" t="s">
        <v>798</v>
      </c>
      <c r="DO207" s="845" t="s">
        <v>798</v>
      </c>
      <c r="DP207" s="845" t="s">
        <v>798</v>
      </c>
      <c r="DQ207" s="845" t="s">
        <v>798</v>
      </c>
      <c r="DR207" s="845" t="s">
        <v>798</v>
      </c>
      <c r="DS207" s="845" t="s">
        <v>798</v>
      </c>
      <c r="DT207" s="845" t="s">
        <v>798</v>
      </c>
      <c r="DU207" s="845" t="s">
        <v>798</v>
      </c>
      <c r="DV207" s="845" t="s">
        <v>798</v>
      </c>
      <c r="DW207" s="845" t="s">
        <v>798</v>
      </c>
      <c r="DX207" s="845" t="s">
        <v>798</v>
      </c>
      <c r="DY207" s="845" t="s">
        <v>798</v>
      </c>
      <c r="DZ207" s="845" t="s">
        <v>798</v>
      </c>
      <c r="EA207" s="845" t="s">
        <v>798</v>
      </c>
      <c r="EB207" s="845" t="s">
        <v>798</v>
      </c>
      <c r="EC207" s="845" t="s">
        <v>798</v>
      </c>
      <c r="ED207" s="845" t="s">
        <v>798</v>
      </c>
      <c r="EE207" s="845" t="s">
        <v>798</v>
      </c>
      <c r="EF207" s="845" t="s">
        <v>798</v>
      </c>
    </row>
    <row r="208" spans="1:136" x14ac:dyDescent="0.2">
      <c r="A208" s="845">
        <v>204</v>
      </c>
      <c r="B208" s="845">
        <v>12</v>
      </c>
      <c r="C208" s="845" t="s">
        <v>798</v>
      </c>
      <c r="D208" s="845" t="s">
        <v>798</v>
      </c>
      <c r="E208" s="845" t="s">
        <v>798</v>
      </c>
      <c r="F208" s="845" t="s">
        <v>798</v>
      </c>
      <c r="G208" s="845" t="s">
        <v>798</v>
      </c>
      <c r="H208" s="845" t="s">
        <v>798</v>
      </c>
      <c r="I208" s="845" t="s">
        <v>798</v>
      </c>
      <c r="J208" s="845" t="s">
        <v>798</v>
      </c>
      <c r="K208" s="845" t="s">
        <v>798</v>
      </c>
      <c r="L208" s="845" t="s">
        <v>798</v>
      </c>
      <c r="M208" s="845" t="s">
        <v>798</v>
      </c>
      <c r="N208" s="845" t="s">
        <v>798</v>
      </c>
      <c r="O208" s="845" t="s">
        <v>798</v>
      </c>
      <c r="P208" s="845" t="s">
        <v>798</v>
      </c>
      <c r="Q208" s="845" t="s">
        <v>798</v>
      </c>
      <c r="R208" s="845" t="s">
        <v>798</v>
      </c>
      <c r="S208" s="845" t="s">
        <v>798</v>
      </c>
      <c r="T208" s="845" t="s">
        <v>798</v>
      </c>
      <c r="U208" s="845" t="s">
        <v>798</v>
      </c>
      <c r="V208" s="845" t="s">
        <v>798</v>
      </c>
      <c r="W208" s="845" t="s">
        <v>798</v>
      </c>
      <c r="X208" s="845" t="s">
        <v>798</v>
      </c>
      <c r="Y208" s="845" t="s">
        <v>798</v>
      </c>
      <c r="Z208" s="845" t="s">
        <v>798</v>
      </c>
      <c r="AA208" s="845" t="s">
        <v>798</v>
      </c>
      <c r="AB208" s="845" t="s">
        <v>798</v>
      </c>
      <c r="AC208" s="845" t="s">
        <v>798</v>
      </c>
      <c r="AD208" s="845" t="s">
        <v>798</v>
      </c>
      <c r="AE208" s="845" t="s">
        <v>798</v>
      </c>
      <c r="AF208" s="845" t="s">
        <v>798</v>
      </c>
      <c r="AG208" s="845" t="s">
        <v>798</v>
      </c>
      <c r="AH208" s="845" t="s">
        <v>798</v>
      </c>
      <c r="AI208" s="845" t="s">
        <v>798</v>
      </c>
      <c r="AJ208" s="845" t="s">
        <v>798</v>
      </c>
      <c r="AK208" s="845" t="s">
        <v>798</v>
      </c>
      <c r="AL208" s="845" t="s">
        <v>798</v>
      </c>
      <c r="AM208" s="845" t="s">
        <v>798</v>
      </c>
      <c r="AN208" s="845" t="s">
        <v>798</v>
      </c>
      <c r="AO208" s="845" t="s">
        <v>798</v>
      </c>
      <c r="AP208" s="845" t="s">
        <v>798</v>
      </c>
      <c r="AQ208" s="845" t="s">
        <v>798</v>
      </c>
      <c r="AR208" s="845" t="s">
        <v>798</v>
      </c>
      <c r="AS208" s="845" t="s">
        <v>798</v>
      </c>
      <c r="AT208" s="845" t="s">
        <v>798</v>
      </c>
      <c r="AU208" s="845" t="s">
        <v>798</v>
      </c>
      <c r="AV208" s="845" t="s">
        <v>798</v>
      </c>
      <c r="AW208" s="845" t="s">
        <v>798</v>
      </c>
      <c r="AX208" s="845" t="s">
        <v>798</v>
      </c>
      <c r="AY208" s="845" t="s">
        <v>798</v>
      </c>
      <c r="AZ208" s="845" t="s">
        <v>798</v>
      </c>
      <c r="BA208" s="845" t="s">
        <v>798</v>
      </c>
      <c r="BB208" s="845" t="s">
        <v>798</v>
      </c>
      <c r="BC208" s="845" t="s">
        <v>798</v>
      </c>
      <c r="BD208" s="845" t="s">
        <v>798</v>
      </c>
      <c r="BE208" s="845" t="s">
        <v>798</v>
      </c>
      <c r="BF208" s="845" t="s">
        <v>798</v>
      </c>
      <c r="BG208" s="845" t="s">
        <v>798</v>
      </c>
      <c r="BH208" s="845" t="s">
        <v>798</v>
      </c>
      <c r="BI208" s="845" t="s">
        <v>798</v>
      </c>
      <c r="BJ208" s="845" t="s">
        <v>798</v>
      </c>
      <c r="BK208" s="845" t="s">
        <v>798</v>
      </c>
      <c r="BL208" s="845" t="s">
        <v>798</v>
      </c>
      <c r="BM208" s="845" t="s">
        <v>798</v>
      </c>
      <c r="BN208" s="845" t="s">
        <v>798</v>
      </c>
      <c r="BO208" s="845" t="s">
        <v>798</v>
      </c>
      <c r="BP208" s="845" t="s">
        <v>798</v>
      </c>
      <c r="BQ208" s="845" t="s">
        <v>798</v>
      </c>
      <c r="BR208" s="845" t="s">
        <v>798</v>
      </c>
      <c r="BS208" s="845" t="s">
        <v>798</v>
      </c>
      <c r="BT208" s="845" t="s">
        <v>798</v>
      </c>
      <c r="BU208" s="845" t="s">
        <v>798</v>
      </c>
      <c r="BV208" s="845" t="s">
        <v>798</v>
      </c>
      <c r="BW208" s="845" t="s">
        <v>798</v>
      </c>
      <c r="BX208" s="845" t="s">
        <v>798</v>
      </c>
      <c r="BY208" s="845" t="s">
        <v>798</v>
      </c>
      <c r="BZ208" s="845" t="s">
        <v>798</v>
      </c>
      <c r="CA208" s="845" t="s">
        <v>798</v>
      </c>
      <c r="CB208" s="845" t="s">
        <v>798</v>
      </c>
      <c r="CC208" s="845" t="s">
        <v>798</v>
      </c>
      <c r="CD208" s="845" t="s">
        <v>798</v>
      </c>
      <c r="CE208" s="845" t="s">
        <v>798</v>
      </c>
      <c r="CF208" s="845" t="s">
        <v>798</v>
      </c>
      <c r="CG208" s="845" t="s">
        <v>798</v>
      </c>
      <c r="CH208" s="845" t="s">
        <v>798</v>
      </c>
      <c r="CI208" s="845" t="s">
        <v>798</v>
      </c>
      <c r="CJ208" s="845" t="s">
        <v>798</v>
      </c>
      <c r="CK208" s="845" t="s">
        <v>798</v>
      </c>
      <c r="CL208" s="845" t="s">
        <v>798</v>
      </c>
      <c r="CM208" s="845" t="s">
        <v>798</v>
      </c>
      <c r="CN208" s="845" t="s">
        <v>798</v>
      </c>
      <c r="CO208" s="845" t="s">
        <v>798</v>
      </c>
      <c r="CP208" s="845" t="s">
        <v>798</v>
      </c>
      <c r="CQ208" s="845" t="s">
        <v>798</v>
      </c>
      <c r="CR208" s="845" t="s">
        <v>798</v>
      </c>
      <c r="CS208" s="845" t="s">
        <v>798</v>
      </c>
      <c r="CT208" s="845" t="s">
        <v>798</v>
      </c>
      <c r="CU208" s="845" t="s">
        <v>798</v>
      </c>
      <c r="CV208" s="845" t="s">
        <v>798</v>
      </c>
      <c r="CW208" s="845" t="s">
        <v>798</v>
      </c>
      <c r="CX208" s="845" t="s">
        <v>798</v>
      </c>
      <c r="CY208" s="845" t="s">
        <v>798</v>
      </c>
      <c r="CZ208" s="845" t="s">
        <v>798</v>
      </c>
      <c r="DA208" s="845" t="s">
        <v>798</v>
      </c>
      <c r="DB208" s="845" t="s">
        <v>798</v>
      </c>
      <c r="DC208" s="845" t="s">
        <v>798</v>
      </c>
      <c r="DD208" s="845" t="s">
        <v>798</v>
      </c>
      <c r="DE208" s="845" t="s">
        <v>798</v>
      </c>
      <c r="DF208" s="845" t="s">
        <v>798</v>
      </c>
      <c r="DG208" s="845" t="s">
        <v>798</v>
      </c>
      <c r="DH208" s="845" t="s">
        <v>798</v>
      </c>
      <c r="DI208" s="845" t="s">
        <v>798</v>
      </c>
      <c r="DJ208" s="845" t="s">
        <v>798</v>
      </c>
      <c r="DK208" s="845" t="s">
        <v>798</v>
      </c>
      <c r="DL208" s="845" t="s">
        <v>798</v>
      </c>
      <c r="DM208" s="845" t="s">
        <v>798</v>
      </c>
      <c r="DN208" s="845" t="s">
        <v>798</v>
      </c>
      <c r="DO208" s="845" t="s">
        <v>798</v>
      </c>
      <c r="DP208" s="845" t="s">
        <v>798</v>
      </c>
      <c r="DQ208" s="845" t="s">
        <v>798</v>
      </c>
      <c r="DR208" s="845" t="s">
        <v>798</v>
      </c>
      <c r="DS208" s="845" t="s">
        <v>798</v>
      </c>
      <c r="DT208" s="845" t="s">
        <v>798</v>
      </c>
      <c r="DU208" s="845" t="s">
        <v>798</v>
      </c>
      <c r="DV208" s="845" t="s">
        <v>798</v>
      </c>
      <c r="DW208" s="845" t="s">
        <v>798</v>
      </c>
      <c r="DX208" s="845" t="s">
        <v>798</v>
      </c>
      <c r="DY208" s="845" t="s">
        <v>798</v>
      </c>
      <c r="DZ208" s="845" t="s">
        <v>798</v>
      </c>
      <c r="EA208" s="845" t="s">
        <v>798</v>
      </c>
      <c r="EB208" s="845" t="s">
        <v>798</v>
      </c>
      <c r="EC208" s="845" t="s">
        <v>798</v>
      </c>
      <c r="ED208" s="845" t="s">
        <v>798</v>
      </c>
      <c r="EE208" s="845" t="s">
        <v>798</v>
      </c>
      <c r="EF208" s="845" t="s">
        <v>798</v>
      </c>
    </row>
    <row r="209" spans="1:136" x14ac:dyDescent="0.2">
      <c r="A209" s="845">
        <v>205</v>
      </c>
      <c r="B209" s="845">
        <v>1</v>
      </c>
      <c r="C209" s="845" t="s">
        <v>798</v>
      </c>
      <c r="D209" s="845" t="s">
        <v>798</v>
      </c>
      <c r="E209" s="845" t="s">
        <v>798</v>
      </c>
      <c r="F209" s="845" t="s">
        <v>798</v>
      </c>
      <c r="G209" s="845" t="s">
        <v>798</v>
      </c>
      <c r="H209" s="845" t="s">
        <v>798</v>
      </c>
      <c r="I209" s="845" t="s">
        <v>798</v>
      </c>
      <c r="J209" s="845" t="s">
        <v>798</v>
      </c>
      <c r="K209" s="845" t="s">
        <v>798</v>
      </c>
      <c r="L209" s="845" t="s">
        <v>798</v>
      </c>
      <c r="M209" s="845" t="s">
        <v>798</v>
      </c>
      <c r="N209" s="845" t="s">
        <v>798</v>
      </c>
      <c r="O209" s="845" t="s">
        <v>798</v>
      </c>
      <c r="P209" s="845" t="s">
        <v>798</v>
      </c>
      <c r="Q209" s="845" t="s">
        <v>798</v>
      </c>
      <c r="R209" s="845" t="s">
        <v>798</v>
      </c>
      <c r="S209" s="845" t="s">
        <v>798</v>
      </c>
      <c r="T209" s="845" t="s">
        <v>798</v>
      </c>
      <c r="U209" s="845" t="s">
        <v>798</v>
      </c>
      <c r="V209" s="845" t="s">
        <v>798</v>
      </c>
      <c r="W209" s="845" t="s">
        <v>798</v>
      </c>
      <c r="X209" s="845" t="s">
        <v>798</v>
      </c>
      <c r="Y209" s="845" t="s">
        <v>798</v>
      </c>
      <c r="Z209" s="845" t="s">
        <v>798</v>
      </c>
      <c r="AA209" s="845" t="s">
        <v>798</v>
      </c>
      <c r="AB209" s="845" t="s">
        <v>798</v>
      </c>
      <c r="AC209" s="845" t="s">
        <v>798</v>
      </c>
      <c r="AD209" s="845" t="s">
        <v>798</v>
      </c>
      <c r="AE209" s="845" t="s">
        <v>798</v>
      </c>
      <c r="AF209" s="845" t="s">
        <v>798</v>
      </c>
      <c r="AG209" s="845" t="s">
        <v>798</v>
      </c>
      <c r="AH209" s="845" t="s">
        <v>798</v>
      </c>
      <c r="AI209" s="845" t="s">
        <v>798</v>
      </c>
      <c r="AJ209" s="845" t="s">
        <v>798</v>
      </c>
      <c r="AK209" s="845" t="s">
        <v>798</v>
      </c>
      <c r="AL209" s="845" t="s">
        <v>798</v>
      </c>
      <c r="AM209" s="845" t="s">
        <v>798</v>
      </c>
      <c r="AN209" s="845" t="s">
        <v>798</v>
      </c>
      <c r="AO209" s="845" t="s">
        <v>798</v>
      </c>
      <c r="AP209" s="845" t="s">
        <v>798</v>
      </c>
      <c r="AQ209" s="845" t="s">
        <v>798</v>
      </c>
      <c r="AR209" s="845" t="s">
        <v>798</v>
      </c>
      <c r="AS209" s="845" t="s">
        <v>798</v>
      </c>
      <c r="AT209" s="845" t="s">
        <v>798</v>
      </c>
      <c r="AU209" s="845" t="s">
        <v>798</v>
      </c>
      <c r="AV209" s="845" t="s">
        <v>798</v>
      </c>
      <c r="AW209" s="845" t="s">
        <v>798</v>
      </c>
      <c r="AX209" s="845" t="s">
        <v>798</v>
      </c>
      <c r="AY209" s="845" t="s">
        <v>798</v>
      </c>
      <c r="AZ209" s="845" t="s">
        <v>798</v>
      </c>
      <c r="BA209" s="845" t="s">
        <v>798</v>
      </c>
      <c r="BB209" s="845" t="s">
        <v>798</v>
      </c>
      <c r="BC209" s="845" t="s">
        <v>798</v>
      </c>
      <c r="BD209" s="845" t="s">
        <v>798</v>
      </c>
      <c r="BE209" s="845" t="s">
        <v>798</v>
      </c>
      <c r="BF209" s="845" t="s">
        <v>798</v>
      </c>
      <c r="BG209" s="845" t="s">
        <v>798</v>
      </c>
      <c r="BH209" s="845" t="s">
        <v>798</v>
      </c>
      <c r="BI209" s="845" t="s">
        <v>798</v>
      </c>
      <c r="BJ209" s="845" t="s">
        <v>798</v>
      </c>
      <c r="BK209" s="845" t="s">
        <v>798</v>
      </c>
      <c r="BL209" s="845" t="s">
        <v>798</v>
      </c>
      <c r="BM209" s="845" t="s">
        <v>798</v>
      </c>
      <c r="BN209" s="845" t="s">
        <v>798</v>
      </c>
      <c r="BO209" s="845" t="s">
        <v>798</v>
      </c>
      <c r="BP209" s="845" t="s">
        <v>798</v>
      </c>
      <c r="BQ209" s="845" t="s">
        <v>798</v>
      </c>
      <c r="BR209" s="845" t="s">
        <v>798</v>
      </c>
      <c r="BS209" s="845" t="s">
        <v>798</v>
      </c>
      <c r="BT209" s="845" t="s">
        <v>798</v>
      </c>
      <c r="BU209" s="845" t="s">
        <v>798</v>
      </c>
      <c r="BV209" s="845" t="s">
        <v>798</v>
      </c>
      <c r="BW209" s="845" t="s">
        <v>798</v>
      </c>
      <c r="BX209" s="845" t="s">
        <v>798</v>
      </c>
      <c r="BY209" s="845" t="s">
        <v>798</v>
      </c>
      <c r="BZ209" s="845" t="s">
        <v>798</v>
      </c>
      <c r="CA209" s="845" t="s">
        <v>798</v>
      </c>
      <c r="CB209" s="845" t="s">
        <v>798</v>
      </c>
      <c r="CC209" s="845" t="s">
        <v>798</v>
      </c>
      <c r="CD209" s="845" t="s">
        <v>798</v>
      </c>
      <c r="CE209" s="845" t="s">
        <v>798</v>
      </c>
      <c r="CF209" s="845" t="s">
        <v>798</v>
      </c>
      <c r="CG209" s="845" t="s">
        <v>798</v>
      </c>
      <c r="CH209" s="845" t="s">
        <v>798</v>
      </c>
      <c r="CI209" s="845" t="s">
        <v>798</v>
      </c>
      <c r="CJ209" s="845" t="s">
        <v>798</v>
      </c>
      <c r="CK209" s="845" t="s">
        <v>798</v>
      </c>
      <c r="CL209" s="845" t="s">
        <v>798</v>
      </c>
      <c r="CM209" s="845" t="s">
        <v>798</v>
      </c>
      <c r="CN209" s="845" t="s">
        <v>798</v>
      </c>
      <c r="CO209" s="845" t="s">
        <v>798</v>
      </c>
      <c r="CP209" s="845" t="s">
        <v>798</v>
      </c>
      <c r="CQ209" s="845" t="s">
        <v>798</v>
      </c>
      <c r="CR209" s="845" t="s">
        <v>798</v>
      </c>
      <c r="CS209" s="845" t="s">
        <v>798</v>
      </c>
      <c r="CT209" s="845" t="s">
        <v>798</v>
      </c>
      <c r="CU209" s="845" t="s">
        <v>798</v>
      </c>
      <c r="CV209" s="845" t="s">
        <v>798</v>
      </c>
      <c r="CW209" s="845" t="s">
        <v>798</v>
      </c>
      <c r="CX209" s="845" t="s">
        <v>798</v>
      </c>
      <c r="CY209" s="845" t="s">
        <v>798</v>
      </c>
      <c r="CZ209" s="845" t="s">
        <v>798</v>
      </c>
      <c r="DA209" s="845" t="s">
        <v>798</v>
      </c>
      <c r="DB209" s="845" t="s">
        <v>798</v>
      </c>
      <c r="DC209" s="845" t="s">
        <v>798</v>
      </c>
      <c r="DD209" s="845" t="s">
        <v>798</v>
      </c>
      <c r="DE209" s="845" t="s">
        <v>798</v>
      </c>
      <c r="DF209" s="845" t="s">
        <v>798</v>
      </c>
      <c r="DG209" s="845" t="s">
        <v>798</v>
      </c>
      <c r="DH209" s="845" t="s">
        <v>798</v>
      </c>
      <c r="DI209" s="845" t="s">
        <v>798</v>
      </c>
      <c r="DJ209" s="845" t="s">
        <v>798</v>
      </c>
      <c r="DK209" s="845" t="s">
        <v>798</v>
      </c>
      <c r="DL209" s="845" t="s">
        <v>798</v>
      </c>
      <c r="DM209" s="845" t="s">
        <v>798</v>
      </c>
      <c r="DN209" s="845" t="s">
        <v>798</v>
      </c>
      <c r="DO209" s="845" t="s">
        <v>798</v>
      </c>
      <c r="DP209" s="845" t="s">
        <v>798</v>
      </c>
      <c r="DQ209" s="845" t="s">
        <v>798</v>
      </c>
      <c r="DR209" s="845" t="s">
        <v>798</v>
      </c>
      <c r="DS209" s="845" t="s">
        <v>798</v>
      </c>
      <c r="DT209" s="845" t="s">
        <v>798</v>
      </c>
      <c r="DU209" s="845" t="s">
        <v>798</v>
      </c>
      <c r="DV209" s="845" t="s">
        <v>798</v>
      </c>
      <c r="DW209" s="845" t="s">
        <v>798</v>
      </c>
      <c r="DX209" s="845" t="s">
        <v>798</v>
      </c>
      <c r="DY209" s="845" t="s">
        <v>798</v>
      </c>
      <c r="DZ209" s="845" t="s">
        <v>798</v>
      </c>
      <c r="EA209" s="845" t="s">
        <v>798</v>
      </c>
      <c r="EB209" s="845" t="s">
        <v>798</v>
      </c>
      <c r="EC209" s="845" t="s">
        <v>798</v>
      </c>
      <c r="ED209" s="845" t="s">
        <v>798</v>
      </c>
      <c r="EE209" s="845" t="s">
        <v>798</v>
      </c>
      <c r="EF209" s="845" t="s">
        <v>798</v>
      </c>
    </row>
    <row r="210" spans="1:136" x14ac:dyDescent="0.2">
      <c r="A210" s="845">
        <v>206</v>
      </c>
      <c r="B210" s="845">
        <v>2</v>
      </c>
      <c r="C210" s="845" t="s">
        <v>798</v>
      </c>
      <c r="D210" s="845" t="s">
        <v>798</v>
      </c>
      <c r="E210" s="845" t="s">
        <v>798</v>
      </c>
      <c r="F210" s="845" t="s">
        <v>798</v>
      </c>
      <c r="G210" s="845" t="s">
        <v>798</v>
      </c>
      <c r="H210" s="845" t="s">
        <v>798</v>
      </c>
      <c r="I210" s="845" t="s">
        <v>798</v>
      </c>
      <c r="J210" s="845" t="s">
        <v>798</v>
      </c>
      <c r="K210" s="845" t="s">
        <v>798</v>
      </c>
      <c r="L210" s="845" t="s">
        <v>798</v>
      </c>
      <c r="M210" s="845" t="s">
        <v>798</v>
      </c>
      <c r="N210" s="845" t="s">
        <v>798</v>
      </c>
      <c r="O210" s="845" t="s">
        <v>798</v>
      </c>
      <c r="P210" s="845" t="s">
        <v>798</v>
      </c>
      <c r="Q210" s="845" t="s">
        <v>798</v>
      </c>
      <c r="R210" s="845" t="s">
        <v>798</v>
      </c>
      <c r="S210" s="845" t="s">
        <v>798</v>
      </c>
      <c r="T210" s="845" t="s">
        <v>798</v>
      </c>
      <c r="U210" s="845" t="s">
        <v>798</v>
      </c>
      <c r="V210" s="845" t="s">
        <v>798</v>
      </c>
      <c r="W210" s="845" t="s">
        <v>798</v>
      </c>
      <c r="X210" s="845" t="s">
        <v>798</v>
      </c>
      <c r="Y210" s="845" t="s">
        <v>798</v>
      </c>
      <c r="Z210" s="845" t="s">
        <v>798</v>
      </c>
      <c r="AA210" s="845" t="s">
        <v>798</v>
      </c>
      <c r="AB210" s="845" t="s">
        <v>798</v>
      </c>
      <c r="AC210" s="845" t="s">
        <v>798</v>
      </c>
      <c r="AD210" s="845" t="s">
        <v>798</v>
      </c>
      <c r="AE210" s="845" t="s">
        <v>798</v>
      </c>
      <c r="AF210" s="845" t="s">
        <v>798</v>
      </c>
      <c r="AG210" s="845" t="s">
        <v>798</v>
      </c>
      <c r="AH210" s="845" t="s">
        <v>798</v>
      </c>
      <c r="AI210" s="845" t="s">
        <v>798</v>
      </c>
      <c r="AJ210" s="845" t="s">
        <v>798</v>
      </c>
      <c r="AK210" s="845" t="s">
        <v>798</v>
      </c>
      <c r="AL210" s="845" t="s">
        <v>798</v>
      </c>
      <c r="AM210" s="845" t="s">
        <v>798</v>
      </c>
      <c r="AN210" s="845" t="s">
        <v>798</v>
      </c>
      <c r="AO210" s="845" t="s">
        <v>798</v>
      </c>
      <c r="AP210" s="845" t="s">
        <v>798</v>
      </c>
      <c r="AQ210" s="845" t="s">
        <v>798</v>
      </c>
      <c r="AR210" s="845" t="s">
        <v>798</v>
      </c>
      <c r="AS210" s="845" t="s">
        <v>798</v>
      </c>
      <c r="AT210" s="845" t="s">
        <v>798</v>
      </c>
      <c r="AU210" s="845" t="s">
        <v>798</v>
      </c>
      <c r="AV210" s="845" t="s">
        <v>798</v>
      </c>
      <c r="AW210" s="845" t="s">
        <v>798</v>
      </c>
      <c r="AX210" s="845" t="s">
        <v>798</v>
      </c>
      <c r="AY210" s="845" t="s">
        <v>798</v>
      </c>
      <c r="AZ210" s="845" t="s">
        <v>798</v>
      </c>
      <c r="BA210" s="845" t="s">
        <v>798</v>
      </c>
      <c r="BB210" s="845" t="s">
        <v>798</v>
      </c>
      <c r="BC210" s="845" t="s">
        <v>798</v>
      </c>
      <c r="BD210" s="845" t="s">
        <v>798</v>
      </c>
      <c r="BE210" s="845" t="s">
        <v>798</v>
      </c>
      <c r="BF210" s="845" t="s">
        <v>798</v>
      </c>
      <c r="BG210" s="845" t="s">
        <v>798</v>
      </c>
      <c r="BH210" s="845" t="s">
        <v>798</v>
      </c>
      <c r="BI210" s="845" t="s">
        <v>798</v>
      </c>
      <c r="BJ210" s="845" t="s">
        <v>798</v>
      </c>
      <c r="BK210" s="845" t="s">
        <v>798</v>
      </c>
      <c r="BL210" s="845" t="s">
        <v>798</v>
      </c>
      <c r="BM210" s="845" t="s">
        <v>798</v>
      </c>
      <c r="BN210" s="845" t="s">
        <v>798</v>
      </c>
      <c r="BO210" s="845" t="s">
        <v>798</v>
      </c>
      <c r="BP210" s="845" t="s">
        <v>798</v>
      </c>
      <c r="BQ210" s="845" t="s">
        <v>798</v>
      </c>
      <c r="BR210" s="845" t="s">
        <v>798</v>
      </c>
      <c r="BS210" s="845" t="s">
        <v>798</v>
      </c>
      <c r="BT210" s="845" t="s">
        <v>798</v>
      </c>
      <c r="BU210" s="845" t="s">
        <v>798</v>
      </c>
      <c r="BV210" s="845" t="s">
        <v>798</v>
      </c>
      <c r="BW210" s="845" t="s">
        <v>798</v>
      </c>
      <c r="BX210" s="845" t="s">
        <v>798</v>
      </c>
      <c r="BY210" s="845" t="s">
        <v>798</v>
      </c>
      <c r="BZ210" s="845" t="s">
        <v>798</v>
      </c>
      <c r="CA210" s="845" t="s">
        <v>798</v>
      </c>
      <c r="CB210" s="845" t="s">
        <v>798</v>
      </c>
      <c r="CC210" s="845" t="s">
        <v>798</v>
      </c>
      <c r="CD210" s="845" t="s">
        <v>798</v>
      </c>
      <c r="CE210" s="845" t="s">
        <v>798</v>
      </c>
      <c r="CF210" s="845" t="s">
        <v>798</v>
      </c>
      <c r="CG210" s="845" t="s">
        <v>798</v>
      </c>
      <c r="CH210" s="845" t="s">
        <v>798</v>
      </c>
      <c r="CI210" s="845" t="s">
        <v>798</v>
      </c>
      <c r="CJ210" s="845" t="s">
        <v>798</v>
      </c>
      <c r="CK210" s="845" t="s">
        <v>798</v>
      </c>
      <c r="CL210" s="845" t="s">
        <v>798</v>
      </c>
      <c r="CM210" s="845" t="s">
        <v>798</v>
      </c>
      <c r="CN210" s="845" t="s">
        <v>798</v>
      </c>
      <c r="CO210" s="845" t="s">
        <v>798</v>
      </c>
      <c r="CP210" s="845" t="s">
        <v>798</v>
      </c>
      <c r="CQ210" s="845" t="s">
        <v>798</v>
      </c>
      <c r="CR210" s="845" t="s">
        <v>798</v>
      </c>
      <c r="CS210" s="845" t="s">
        <v>798</v>
      </c>
      <c r="CT210" s="845" t="s">
        <v>798</v>
      </c>
      <c r="CU210" s="845" t="s">
        <v>798</v>
      </c>
      <c r="CV210" s="845" t="s">
        <v>798</v>
      </c>
      <c r="CW210" s="845" t="s">
        <v>798</v>
      </c>
      <c r="CX210" s="845" t="s">
        <v>798</v>
      </c>
      <c r="CY210" s="845" t="s">
        <v>798</v>
      </c>
      <c r="CZ210" s="845" t="s">
        <v>798</v>
      </c>
      <c r="DA210" s="845" t="s">
        <v>798</v>
      </c>
      <c r="DB210" s="845" t="s">
        <v>798</v>
      </c>
      <c r="DC210" s="845" t="s">
        <v>798</v>
      </c>
      <c r="DD210" s="845" t="s">
        <v>798</v>
      </c>
      <c r="DE210" s="845" t="s">
        <v>798</v>
      </c>
      <c r="DF210" s="845" t="s">
        <v>798</v>
      </c>
      <c r="DG210" s="845" t="s">
        <v>798</v>
      </c>
      <c r="DH210" s="845" t="s">
        <v>798</v>
      </c>
      <c r="DI210" s="845" t="s">
        <v>798</v>
      </c>
      <c r="DJ210" s="845" t="s">
        <v>798</v>
      </c>
      <c r="DK210" s="845" t="s">
        <v>798</v>
      </c>
      <c r="DL210" s="845" t="s">
        <v>798</v>
      </c>
      <c r="DM210" s="845" t="s">
        <v>798</v>
      </c>
      <c r="DN210" s="845" t="s">
        <v>798</v>
      </c>
      <c r="DO210" s="845" t="s">
        <v>798</v>
      </c>
      <c r="DP210" s="845" t="s">
        <v>798</v>
      </c>
      <c r="DQ210" s="845" t="s">
        <v>798</v>
      </c>
      <c r="DR210" s="845" t="s">
        <v>798</v>
      </c>
      <c r="DS210" s="845" t="s">
        <v>798</v>
      </c>
      <c r="DT210" s="845" t="s">
        <v>798</v>
      </c>
      <c r="DU210" s="845" t="s">
        <v>798</v>
      </c>
      <c r="DV210" s="845" t="s">
        <v>798</v>
      </c>
      <c r="DW210" s="845" t="s">
        <v>798</v>
      </c>
      <c r="DX210" s="845" t="s">
        <v>798</v>
      </c>
      <c r="DY210" s="845" t="s">
        <v>798</v>
      </c>
      <c r="DZ210" s="845" t="s">
        <v>798</v>
      </c>
      <c r="EA210" s="845" t="s">
        <v>798</v>
      </c>
      <c r="EB210" s="845" t="s">
        <v>798</v>
      </c>
      <c r="EC210" s="845" t="s">
        <v>798</v>
      </c>
      <c r="ED210" s="845" t="s">
        <v>798</v>
      </c>
      <c r="EE210" s="845" t="s">
        <v>798</v>
      </c>
      <c r="EF210" s="845" t="s">
        <v>798</v>
      </c>
    </row>
    <row r="211" spans="1:136" x14ac:dyDescent="0.2">
      <c r="A211" s="845">
        <v>207</v>
      </c>
      <c r="B211" s="845">
        <v>3</v>
      </c>
      <c r="C211" s="845" t="s">
        <v>798</v>
      </c>
      <c r="D211" s="845" t="s">
        <v>798</v>
      </c>
      <c r="E211" s="845" t="s">
        <v>798</v>
      </c>
      <c r="F211" s="845" t="s">
        <v>798</v>
      </c>
      <c r="G211" s="845" t="s">
        <v>798</v>
      </c>
      <c r="H211" s="845" t="s">
        <v>798</v>
      </c>
      <c r="I211" s="845" t="s">
        <v>798</v>
      </c>
      <c r="J211" s="845" t="s">
        <v>798</v>
      </c>
      <c r="K211" s="845" t="s">
        <v>798</v>
      </c>
      <c r="L211" s="845" t="s">
        <v>798</v>
      </c>
      <c r="M211" s="845" t="s">
        <v>798</v>
      </c>
      <c r="N211" s="845" t="s">
        <v>798</v>
      </c>
      <c r="O211" s="845" t="s">
        <v>798</v>
      </c>
      <c r="P211" s="845" t="s">
        <v>798</v>
      </c>
      <c r="Q211" s="845" t="s">
        <v>798</v>
      </c>
      <c r="R211" s="845" t="s">
        <v>798</v>
      </c>
      <c r="S211" s="845" t="s">
        <v>798</v>
      </c>
      <c r="T211" s="845" t="s">
        <v>798</v>
      </c>
      <c r="U211" s="845" t="s">
        <v>798</v>
      </c>
      <c r="V211" s="845" t="s">
        <v>798</v>
      </c>
      <c r="W211" s="845" t="s">
        <v>798</v>
      </c>
      <c r="X211" s="845" t="s">
        <v>798</v>
      </c>
      <c r="Y211" s="845" t="s">
        <v>798</v>
      </c>
      <c r="Z211" s="845" t="s">
        <v>798</v>
      </c>
      <c r="AA211" s="845" t="s">
        <v>798</v>
      </c>
      <c r="AB211" s="845" t="s">
        <v>798</v>
      </c>
      <c r="AC211" s="845" t="s">
        <v>798</v>
      </c>
      <c r="AD211" s="845" t="s">
        <v>798</v>
      </c>
      <c r="AE211" s="845" t="s">
        <v>798</v>
      </c>
      <c r="AF211" s="845" t="s">
        <v>798</v>
      </c>
      <c r="AG211" s="845" t="s">
        <v>798</v>
      </c>
      <c r="AH211" s="845" t="s">
        <v>798</v>
      </c>
      <c r="AI211" s="845" t="s">
        <v>798</v>
      </c>
      <c r="AJ211" s="845" t="s">
        <v>798</v>
      </c>
      <c r="AK211" s="845" t="s">
        <v>798</v>
      </c>
      <c r="AL211" s="845" t="s">
        <v>798</v>
      </c>
      <c r="AM211" s="845" t="s">
        <v>798</v>
      </c>
      <c r="AN211" s="845" t="s">
        <v>798</v>
      </c>
      <c r="AO211" s="845" t="s">
        <v>798</v>
      </c>
      <c r="AP211" s="845" t="s">
        <v>798</v>
      </c>
      <c r="AQ211" s="845" t="s">
        <v>798</v>
      </c>
      <c r="AR211" s="845" t="s">
        <v>798</v>
      </c>
      <c r="AS211" s="845" t="s">
        <v>798</v>
      </c>
      <c r="AT211" s="845" t="s">
        <v>798</v>
      </c>
      <c r="AU211" s="845" t="s">
        <v>798</v>
      </c>
      <c r="AV211" s="845" t="s">
        <v>798</v>
      </c>
      <c r="AW211" s="845" t="s">
        <v>798</v>
      </c>
      <c r="AX211" s="845" t="s">
        <v>798</v>
      </c>
      <c r="AY211" s="845" t="s">
        <v>798</v>
      </c>
      <c r="AZ211" s="845" t="s">
        <v>798</v>
      </c>
      <c r="BA211" s="845" t="s">
        <v>798</v>
      </c>
      <c r="BB211" s="845" t="s">
        <v>798</v>
      </c>
      <c r="BC211" s="845" t="s">
        <v>798</v>
      </c>
      <c r="BD211" s="845" t="s">
        <v>798</v>
      </c>
      <c r="BE211" s="845" t="s">
        <v>798</v>
      </c>
      <c r="BF211" s="845" t="s">
        <v>798</v>
      </c>
      <c r="BG211" s="845" t="s">
        <v>798</v>
      </c>
      <c r="BH211" s="845" t="s">
        <v>798</v>
      </c>
      <c r="BI211" s="845" t="s">
        <v>798</v>
      </c>
      <c r="BJ211" s="845" t="s">
        <v>798</v>
      </c>
      <c r="BK211" s="845" t="s">
        <v>798</v>
      </c>
      <c r="BL211" s="845" t="s">
        <v>798</v>
      </c>
      <c r="BM211" s="845" t="s">
        <v>798</v>
      </c>
      <c r="BN211" s="845" t="s">
        <v>798</v>
      </c>
      <c r="BO211" s="845" t="s">
        <v>798</v>
      </c>
      <c r="BP211" s="845" t="s">
        <v>798</v>
      </c>
      <c r="BQ211" s="845" t="s">
        <v>798</v>
      </c>
      <c r="BR211" s="845" t="s">
        <v>798</v>
      </c>
      <c r="BS211" s="845" t="s">
        <v>798</v>
      </c>
      <c r="BT211" s="845" t="s">
        <v>798</v>
      </c>
      <c r="BU211" s="845" t="s">
        <v>798</v>
      </c>
      <c r="BV211" s="845" t="s">
        <v>798</v>
      </c>
      <c r="BW211" s="845" t="s">
        <v>798</v>
      </c>
      <c r="BX211" s="845" t="s">
        <v>798</v>
      </c>
      <c r="BY211" s="845" t="s">
        <v>798</v>
      </c>
      <c r="BZ211" s="845" t="s">
        <v>798</v>
      </c>
      <c r="CA211" s="845" t="s">
        <v>798</v>
      </c>
      <c r="CB211" s="845" t="s">
        <v>798</v>
      </c>
      <c r="CC211" s="845" t="s">
        <v>798</v>
      </c>
      <c r="CD211" s="845" t="s">
        <v>798</v>
      </c>
      <c r="CE211" s="845" t="s">
        <v>798</v>
      </c>
      <c r="CF211" s="845" t="s">
        <v>798</v>
      </c>
      <c r="CG211" s="845" t="s">
        <v>798</v>
      </c>
      <c r="CH211" s="845" t="s">
        <v>798</v>
      </c>
      <c r="CI211" s="845" t="s">
        <v>798</v>
      </c>
      <c r="CJ211" s="845" t="s">
        <v>798</v>
      </c>
      <c r="CK211" s="845" t="s">
        <v>798</v>
      </c>
      <c r="CL211" s="845" t="s">
        <v>798</v>
      </c>
      <c r="CM211" s="845" t="s">
        <v>798</v>
      </c>
      <c r="CN211" s="845" t="s">
        <v>798</v>
      </c>
      <c r="CO211" s="845" t="s">
        <v>798</v>
      </c>
      <c r="CP211" s="845" t="s">
        <v>798</v>
      </c>
      <c r="CQ211" s="845" t="s">
        <v>798</v>
      </c>
      <c r="CR211" s="845" t="s">
        <v>798</v>
      </c>
      <c r="CS211" s="845" t="s">
        <v>798</v>
      </c>
      <c r="CT211" s="845" t="s">
        <v>798</v>
      </c>
      <c r="CU211" s="845" t="s">
        <v>798</v>
      </c>
      <c r="CV211" s="845" t="s">
        <v>798</v>
      </c>
      <c r="CW211" s="845" t="s">
        <v>798</v>
      </c>
      <c r="CX211" s="845" t="s">
        <v>798</v>
      </c>
      <c r="CY211" s="845" t="s">
        <v>798</v>
      </c>
      <c r="CZ211" s="845" t="s">
        <v>798</v>
      </c>
      <c r="DA211" s="845" t="s">
        <v>798</v>
      </c>
      <c r="DB211" s="845" t="s">
        <v>798</v>
      </c>
      <c r="DC211" s="845" t="s">
        <v>798</v>
      </c>
      <c r="DD211" s="845" t="s">
        <v>798</v>
      </c>
      <c r="DE211" s="845" t="s">
        <v>798</v>
      </c>
      <c r="DF211" s="845" t="s">
        <v>798</v>
      </c>
      <c r="DG211" s="845" t="s">
        <v>798</v>
      </c>
      <c r="DH211" s="845" t="s">
        <v>798</v>
      </c>
      <c r="DI211" s="845" t="s">
        <v>798</v>
      </c>
      <c r="DJ211" s="845" t="s">
        <v>798</v>
      </c>
      <c r="DK211" s="845" t="s">
        <v>798</v>
      </c>
      <c r="DL211" s="845" t="s">
        <v>798</v>
      </c>
      <c r="DM211" s="845" t="s">
        <v>798</v>
      </c>
      <c r="DN211" s="845" t="s">
        <v>798</v>
      </c>
      <c r="DO211" s="845" t="s">
        <v>798</v>
      </c>
      <c r="DP211" s="845" t="s">
        <v>798</v>
      </c>
      <c r="DQ211" s="845" t="s">
        <v>798</v>
      </c>
      <c r="DR211" s="845" t="s">
        <v>798</v>
      </c>
      <c r="DS211" s="845" t="s">
        <v>798</v>
      </c>
      <c r="DT211" s="845" t="s">
        <v>798</v>
      </c>
      <c r="DU211" s="845" t="s">
        <v>798</v>
      </c>
      <c r="DV211" s="845" t="s">
        <v>798</v>
      </c>
      <c r="DW211" s="845" t="s">
        <v>798</v>
      </c>
      <c r="DX211" s="845" t="s">
        <v>798</v>
      </c>
      <c r="DY211" s="845" t="s">
        <v>798</v>
      </c>
      <c r="DZ211" s="845" t="s">
        <v>798</v>
      </c>
      <c r="EA211" s="845" t="s">
        <v>798</v>
      </c>
      <c r="EB211" s="845" t="s">
        <v>798</v>
      </c>
      <c r="EC211" s="845" t="s">
        <v>798</v>
      </c>
      <c r="ED211" s="845" t="s">
        <v>798</v>
      </c>
      <c r="EE211" s="845" t="s">
        <v>798</v>
      </c>
      <c r="EF211" s="845" t="s">
        <v>798</v>
      </c>
    </row>
    <row r="212" spans="1:136" x14ac:dyDescent="0.2">
      <c r="A212" s="845">
        <v>208</v>
      </c>
      <c r="B212" s="845">
        <v>4</v>
      </c>
      <c r="C212" s="845" t="s">
        <v>798</v>
      </c>
      <c r="D212" s="845" t="s">
        <v>798</v>
      </c>
      <c r="E212" s="845" t="s">
        <v>798</v>
      </c>
      <c r="F212" s="845" t="s">
        <v>798</v>
      </c>
      <c r="G212" s="845" t="s">
        <v>798</v>
      </c>
      <c r="H212" s="845" t="s">
        <v>798</v>
      </c>
      <c r="I212" s="845" t="s">
        <v>798</v>
      </c>
      <c r="J212" s="845" t="s">
        <v>798</v>
      </c>
      <c r="K212" s="845" t="s">
        <v>798</v>
      </c>
      <c r="L212" s="845" t="s">
        <v>798</v>
      </c>
      <c r="M212" s="845" t="s">
        <v>798</v>
      </c>
      <c r="N212" s="845" t="s">
        <v>798</v>
      </c>
      <c r="O212" s="845" t="s">
        <v>798</v>
      </c>
      <c r="P212" s="845" t="s">
        <v>798</v>
      </c>
      <c r="Q212" s="845" t="s">
        <v>798</v>
      </c>
      <c r="R212" s="845" t="s">
        <v>798</v>
      </c>
      <c r="S212" s="845" t="s">
        <v>798</v>
      </c>
      <c r="T212" s="845" t="s">
        <v>798</v>
      </c>
      <c r="U212" s="845" t="s">
        <v>798</v>
      </c>
      <c r="V212" s="845" t="s">
        <v>798</v>
      </c>
      <c r="W212" s="845" t="s">
        <v>798</v>
      </c>
      <c r="X212" s="845" t="s">
        <v>798</v>
      </c>
      <c r="Y212" s="845" t="s">
        <v>798</v>
      </c>
      <c r="Z212" s="845" t="s">
        <v>798</v>
      </c>
      <c r="AA212" s="845" t="s">
        <v>798</v>
      </c>
      <c r="AB212" s="845" t="s">
        <v>798</v>
      </c>
      <c r="AC212" s="845" t="s">
        <v>798</v>
      </c>
      <c r="AD212" s="845" t="s">
        <v>798</v>
      </c>
      <c r="AE212" s="845" t="s">
        <v>798</v>
      </c>
      <c r="AF212" s="845" t="s">
        <v>798</v>
      </c>
      <c r="AG212" s="845" t="s">
        <v>798</v>
      </c>
      <c r="AH212" s="845" t="s">
        <v>798</v>
      </c>
      <c r="AI212" s="845" t="s">
        <v>798</v>
      </c>
      <c r="AJ212" s="845" t="s">
        <v>798</v>
      </c>
      <c r="AK212" s="845" t="s">
        <v>798</v>
      </c>
      <c r="AL212" s="845" t="s">
        <v>798</v>
      </c>
      <c r="AM212" s="845" t="s">
        <v>798</v>
      </c>
      <c r="AN212" s="845" t="s">
        <v>798</v>
      </c>
      <c r="AO212" s="845" t="s">
        <v>798</v>
      </c>
      <c r="AP212" s="845" t="s">
        <v>798</v>
      </c>
      <c r="AQ212" s="845" t="s">
        <v>798</v>
      </c>
      <c r="AR212" s="845" t="s">
        <v>798</v>
      </c>
      <c r="AS212" s="845" t="s">
        <v>798</v>
      </c>
      <c r="AT212" s="845" t="s">
        <v>798</v>
      </c>
      <c r="AU212" s="845" t="s">
        <v>798</v>
      </c>
      <c r="AV212" s="845" t="s">
        <v>798</v>
      </c>
      <c r="AW212" s="845" t="s">
        <v>798</v>
      </c>
      <c r="AX212" s="845" t="s">
        <v>798</v>
      </c>
      <c r="AY212" s="845" t="s">
        <v>798</v>
      </c>
      <c r="AZ212" s="845" t="s">
        <v>798</v>
      </c>
      <c r="BA212" s="845" t="s">
        <v>798</v>
      </c>
      <c r="BB212" s="845" t="s">
        <v>798</v>
      </c>
      <c r="BC212" s="845" t="s">
        <v>798</v>
      </c>
      <c r="BD212" s="845" t="s">
        <v>798</v>
      </c>
      <c r="BE212" s="845" t="s">
        <v>798</v>
      </c>
      <c r="BF212" s="845" t="s">
        <v>798</v>
      </c>
      <c r="BG212" s="845" t="s">
        <v>798</v>
      </c>
      <c r="BH212" s="845" t="s">
        <v>798</v>
      </c>
      <c r="BI212" s="845" t="s">
        <v>798</v>
      </c>
      <c r="BJ212" s="845" t="s">
        <v>798</v>
      </c>
      <c r="BK212" s="845" t="s">
        <v>798</v>
      </c>
      <c r="BL212" s="845" t="s">
        <v>798</v>
      </c>
      <c r="BM212" s="845" t="s">
        <v>798</v>
      </c>
      <c r="BN212" s="845" t="s">
        <v>798</v>
      </c>
      <c r="BO212" s="845" t="s">
        <v>798</v>
      </c>
      <c r="BP212" s="845" t="s">
        <v>798</v>
      </c>
      <c r="BQ212" s="845" t="s">
        <v>798</v>
      </c>
      <c r="BR212" s="845" t="s">
        <v>798</v>
      </c>
      <c r="BS212" s="845" t="s">
        <v>798</v>
      </c>
      <c r="BT212" s="845" t="s">
        <v>798</v>
      </c>
      <c r="BU212" s="845" t="s">
        <v>798</v>
      </c>
      <c r="BV212" s="845" t="s">
        <v>798</v>
      </c>
      <c r="BW212" s="845" t="s">
        <v>798</v>
      </c>
      <c r="BX212" s="845" t="s">
        <v>798</v>
      </c>
      <c r="BY212" s="845" t="s">
        <v>798</v>
      </c>
      <c r="BZ212" s="845" t="s">
        <v>798</v>
      </c>
      <c r="CA212" s="845" t="s">
        <v>798</v>
      </c>
      <c r="CB212" s="845" t="s">
        <v>798</v>
      </c>
      <c r="CC212" s="845" t="s">
        <v>798</v>
      </c>
      <c r="CD212" s="845" t="s">
        <v>798</v>
      </c>
      <c r="CE212" s="845" t="s">
        <v>798</v>
      </c>
      <c r="CF212" s="845" t="s">
        <v>798</v>
      </c>
      <c r="CG212" s="845" t="s">
        <v>798</v>
      </c>
      <c r="CH212" s="845" t="s">
        <v>798</v>
      </c>
      <c r="CI212" s="845" t="s">
        <v>798</v>
      </c>
      <c r="CJ212" s="845" t="s">
        <v>798</v>
      </c>
      <c r="CK212" s="845" t="s">
        <v>798</v>
      </c>
      <c r="CL212" s="845" t="s">
        <v>798</v>
      </c>
      <c r="CM212" s="845" t="s">
        <v>798</v>
      </c>
      <c r="CN212" s="845" t="s">
        <v>798</v>
      </c>
      <c r="CO212" s="845" t="s">
        <v>798</v>
      </c>
      <c r="CP212" s="845" t="s">
        <v>798</v>
      </c>
      <c r="CQ212" s="845" t="s">
        <v>798</v>
      </c>
      <c r="CR212" s="845" t="s">
        <v>798</v>
      </c>
      <c r="CS212" s="845" t="s">
        <v>798</v>
      </c>
      <c r="CT212" s="845" t="s">
        <v>798</v>
      </c>
      <c r="CU212" s="845" t="s">
        <v>798</v>
      </c>
      <c r="CV212" s="845" t="s">
        <v>798</v>
      </c>
      <c r="CW212" s="845" t="s">
        <v>798</v>
      </c>
      <c r="CX212" s="845" t="s">
        <v>798</v>
      </c>
      <c r="CY212" s="845" t="s">
        <v>798</v>
      </c>
      <c r="CZ212" s="845" t="s">
        <v>798</v>
      </c>
      <c r="DA212" s="845" t="s">
        <v>798</v>
      </c>
      <c r="DB212" s="845" t="s">
        <v>798</v>
      </c>
      <c r="DC212" s="845" t="s">
        <v>798</v>
      </c>
      <c r="DD212" s="845" t="s">
        <v>798</v>
      </c>
      <c r="DE212" s="845" t="s">
        <v>798</v>
      </c>
      <c r="DF212" s="845" t="s">
        <v>798</v>
      </c>
      <c r="DG212" s="845" t="s">
        <v>798</v>
      </c>
      <c r="DH212" s="845" t="s">
        <v>798</v>
      </c>
      <c r="DI212" s="845" t="s">
        <v>798</v>
      </c>
      <c r="DJ212" s="845" t="s">
        <v>798</v>
      </c>
      <c r="DK212" s="845" t="s">
        <v>798</v>
      </c>
      <c r="DL212" s="845" t="s">
        <v>798</v>
      </c>
      <c r="DM212" s="845" t="s">
        <v>798</v>
      </c>
      <c r="DN212" s="845" t="s">
        <v>798</v>
      </c>
      <c r="DO212" s="845" t="s">
        <v>798</v>
      </c>
      <c r="DP212" s="845" t="s">
        <v>798</v>
      </c>
      <c r="DQ212" s="845" t="s">
        <v>798</v>
      </c>
      <c r="DR212" s="845" t="s">
        <v>798</v>
      </c>
      <c r="DS212" s="845" t="s">
        <v>798</v>
      </c>
      <c r="DT212" s="845" t="s">
        <v>798</v>
      </c>
      <c r="DU212" s="845" t="s">
        <v>798</v>
      </c>
      <c r="DV212" s="845" t="s">
        <v>798</v>
      </c>
      <c r="DW212" s="845" t="s">
        <v>798</v>
      </c>
      <c r="DX212" s="845" t="s">
        <v>798</v>
      </c>
      <c r="DY212" s="845" t="s">
        <v>798</v>
      </c>
      <c r="DZ212" s="845" t="s">
        <v>798</v>
      </c>
      <c r="EA212" s="845" t="s">
        <v>798</v>
      </c>
      <c r="EB212" s="845" t="s">
        <v>798</v>
      </c>
      <c r="EC212" s="845" t="s">
        <v>798</v>
      </c>
      <c r="ED212" s="845" t="s">
        <v>798</v>
      </c>
      <c r="EE212" s="845" t="s">
        <v>798</v>
      </c>
      <c r="EF212" s="845" t="s">
        <v>798</v>
      </c>
    </row>
    <row r="213" spans="1:136" x14ac:dyDescent="0.2">
      <c r="A213" s="845">
        <v>209</v>
      </c>
      <c r="B213" s="845">
        <v>5</v>
      </c>
      <c r="C213" s="845" t="s">
        <v>798</v>
      </c>
      <c r="D213" s="845" t="s">
        <v>798</v>
      </c>
      <c r="E213" s="845" t="s">
        <v>798</v>
      </c>
      <c r="F213" s="845" t="s">
        <v>798</v>
      </c>
      <c r="G213" s="845" t="s">
        <v>798</v>
      </c>
      <c r="H213" s="845" t="s">
        <v>798</v>
      </c>
      <c r="I213" s="845" t="s">
        <v>798</v>
      </c>
      <c r="J213" s="845" t="s">
        <v>798</v>
      </c>
      <c r="K213" s="845" t="s">
        <v>798</v>
      </c>
      <c r="L213" s="845" t="s">
        <v>798</v>
      </c>
      <c r="M213" s="845" t="s">
        <v>798</v>
      </c>
      <c r="N213" s="845" t="s">
        <v>798</v>
      </c>
      <c r="O213" s="845" t="s">
        <v>798</v>
      </c>
      <c r="P213" s="845" t="s">
        <v>798</v>
      </c>
      <c r="Q213" s="845" t="s">
        <v>798</v>
      </c>
      <c r="R213" s="845" t="s">
        <v>798</v>
      </c>
      <c r="S213" s="845" t="s">
        <v>798</v>
      </c>
      <c r="T213" s="845" t="s">
        <v>798</v>
      </c>
      <c r="U213" s="845" t="s">
        <v>798</v>
      </c>
      <c r="V213" s="845" t="s">
        <v>798</v>
      </c>
      <c r="W213" s="845" t="s">
        <v>798</v>
      </c>
      <c r="X213" s="845" t="s">
        <v>798</v>
      </c>
      <c r="Y213" s="845" t="s">
        <v>798</v>
      </c>
      <c r="Z213" s="845" t="s">
        <v>798</v>
      </c>
      <c r="AA213" s="845" t="s">
        <v>798</v>
      </c>
      <c r="AB213" s="845" t="s">
        <v>798</v>
      </c>
      <c r="AC213" s="845" t="s">
        <v>798</v>
      </c>
      <c r="AD213" s="845" t="s">
        <v>798</v>
      </c>
      <c r="AE213" s="845" t="s">
        <v>798</v>
      </c>
      <c r="AF213" s="845" t="s">
        <v>798</v>
      </c>
      <c r="AG213" s="845" t="s">
        <v>798</v>
      </c>
      <c r="AH213" s="845" t="s">
        <v>798</v>
      </c>
      <c r="AI213" s="845" t="s">
        <v>798</v>
      </c>
      <c r="AJ213" s="845" t="s">
        <v>798</v>
      </c>
      <c r="AK213" s="845" t="s">
        <v>798</v>
      </c>
      <c r="AL213" s="845" t="s">
        <v>798</v>
      </c>
      <c r="AM213" s="845" t="s">
        <v>798</v>
      </c>
      <c r="AN213" s="845" t="s">
        <v>798</v>
      </c>
      <c r="AO213" s="845" t="s">
        <v>798</v>
      </c>
      <c r="AP213" s="845" t="s">
        <v>798</v>
      </c>
      <c r="AQ213" s="845" t="s">
        <v>798</v>
      </c>
      <c r="AR213" s="845" t="s">
        <v>798</v>
      </c>
      <c r="AS213" s="845" t="s">
        <v>798</v>
      </c>
      <c r="AT213" s="845" t="s">
        <v>798</v>
      </c>
      <c r="AU213" s="845" t="s">
        <v>798</v>
      </c>
      <c r="AV213" s="845" t="s">
        <v>798</v>
      </c>
      <c r="AW213" s="845" t="s">
        <v>798</v>
      </c>
      <c r="AX213" s="845" t="s">
        <v>798</v>
      </c>
      <c r="AY213" s="845" t="s">
        <v>798</v>
      </c>
      <c r="AZ213" s="845" t="s">
        <v>798</v>
      </c>
      <c r="BA213" s="845" t="s">
        <v>798</v>
      </c>
      <c r="BB213" s="845" t="s">
        <v>798</v>
      </c>
      <c r="BC213" s="845" t="s">
        <v>798</v>
      </c>
      <c r="BD213" s="845" t="s">
        <v>798</v>
      </c>
      <c r="BE213" s="845" t="s">
        <v>798</v>
      </c>
      <c r="BF213" s="845" t="s">
        <v>798</v>
      </c>
      <c r="BG213" s="845" t="s">
        <v>798</v>
      </c>
      <c r="BH213" s="845" t="s">
        <v>798</v>
      </c>
      <c r="BI213" s="845" t="s">
        <v>798</v>
      </c>
      <c r="BJ213" s="845" t="s">
        <v>798</v>
      </c>
      <c r="BK213" s="845" t="s">
        <v>798</v>
      </c>
      <c r="BL213" s="845" t="s">
        <v>798</v>
      </c>
      <c r="BM213" s="845" t="s">
        <v>798</v>
      </c>
      <c r="BN213" s="845" t="s">
        <v>798</v>
      </c>
      <c r="BO213" s="845" t="s">
        <v>798</v>
      </c>
      <c r="BP213" s="845" t="s">
        <v>798</v>
      </c>
      <c r="BQ213" s="845" t="s">
        <v>798</v>
      </c>
      <c r="BR213" s="845" t="s">
        <v>798</v>
      </c>
      <c r="BS213" s="845" t="s">
        <v>798</v>
      </c>
      <c r="BT213" s="845" t="s">
        <v>798</v>
      </c>
      <c r="BU213" s="845" t="s">
        <v>798</v>
      </c>
      <c r="BV213" s="845" t="s">
        <v>798</v>
      </c>
      <c r="BW213" s="845" t="s">
        <v>798</v>
      </c>
      <c r="BX213" s="845" t="s">
        <v>798</v>
      </c>
      <c r="BY213" s="845" t="s">
        <v>798</v>
      </c>
      <c r="BZ213" s="845" t="s">
        <v>798</v>
      </c>
      <c r="CA213" s="845" t="s">
        <v>798</v>
      </c>
      <c r="CB213" s="845" t="s">
        <v>798</v>
      </c>
      <c r="CC213" s="845" t="s">
        <v>798</v>
      </c>
      <c r="CD213" s="845" t="s">
        <v>798</v>
      </c>
      <c r="CE213" s="845" t="s">
        <v>798</v>
      </c>
      <c r="CF213" s="845" t="s">
        <v>798</v>
      </c>
      <c r="CG213" s="845" t="s">
        <v>798</v>
      </c>
      <c r="CH213" s="845" t="s">
        <v>798</v>
      </c>
      <c r="CI213" s="845" t="s">
        <v>798</v>
      </c>
      <c r="CJ213" s="845" t="s">
        <v>798</v>
      </c>
      <c r="CK213" s="845" t="s">
        <v>798</v>
      </c>
      <c r="CL213" s="845" t="s">
        <v>798</v>
      </c>
      <c r="CM213" s="845" t="s">
        <v>798</v>
      </c>
      <c r="CN213" s="845" t="s">
        <v>798</v>
      </c>
      <c r="CO213" s="845" t="s">
        <v>798</v>
      </c>
      <c r="CP213" s="845" t="s">
        <v>798</v>
      </c>
      <c r="CQ213" s="845" t="s">
        <v>798</v>
      </c>
      <c r="CR213" s="845" t="s">
        <v>798</v>
      </c>
      <c r="CS213" s="845" t="s">
        <v>798</v>
      </c>
      <c r="CT213" s="845" t="s">
        <v>798</v>
      </c>
      <c r="CU213" s="845" t="s">
        <v>798</v>
      </c>
      <c r="CV213" s="845" t="s">
        <v>798</v>
      </c>
      <c r="CW213" s="845" t="s">
        <v>798</v>
      </c>
      <c r="CX213" s="845" t="s">
        <v>798</v>
      </c>
      <c r="CY213" s="845" t="s">
        <v>798</v>
      </c>
      <c r="CZ213" s="845" t="s">
        <v>798</v>
      </c>
      <c r="DA213" s="845" t="s">
        <v>798</v>
      </c>
      <c r="DB213" s="845" t="s">
        <v>798</v>
      </c>
      <c r="DC213" s="845" t="s">
        <v>798</v>
      </c>
      <c r="DD213" s="845" t="s">
        <v>798</v>
      </c>
      <c r="DE213" s="845" t="s">
        <v>798</v>
      </c>
      <c r="DF213" s="845" t="s">
        <v>798</v>
      </c>
      <c r="DG213" s="845" t="s">
        <v>798</v>
      </c>
      <c r="DH213" s="845" t="s">
        <v>798</v>
      </c>
      <c r="DI213" s="845" t="s">
        <v>798</v>
      </c>
      <c r="DJ213" s="845" t="s">
        <v>798</v>
      </c>
      <c r="DK213" s="845" t="s">
        <v>798</v>
      </c>
      <c r="DL213" s="845" t="s">
        <v>798</v>
      </c>
      <c r="DM213" s="845" t="s">
        <v>798</v>
      </c>
      <c r="DN213" s="845" t="s">
        <v>798</v>
      </c>
      <c r="DO213" s="845" t="s">
        <v>798</v>
      </c>
      <c r="DP213" s="845" t="s">
        <v>798</v>
      </c>
      <c r="DQ213" s="845" t="s">
        <v>798</v>
      </c>
      <c r="DR213" s="845" t="s">
        <v>798</v>
      </c>
      <c r="DS213" s="845" t="s">
        <v>798</v>
      </c>
      <c r="DT213" s="845" t="s">
        <v>798</v>
      </c>
      <c r="DU213" s="845" t="s">
        <v>798</v>
      </c>
      <c r="DV213" s="845" t="s">
        <v>798</v>
      </c>
      <c r="DW213" s="845" t="s">
        <v>798</v>
      </c>
      <c r="DX213" s="845" t="s">
        <v>798</v>
      </c>
      <c r="DY213" s="845" t="s">
        <v>798</v>
      </c>
      <c r="DZ213" s="845" t="s">
        <v>798</v>
      </c>
      <c r="EA213" s="845" t="s">
        <v>798</v>
      </c>
      <c r="EB213" s="845" t="s">
        <v>798</v>
      </c>
      <c r="EC213" s="845" t="s">
        <v>798</v>
      </c>
      <c r="ED213" s="845" t="s">
        <v>798</v>
      </c>
      <c r="EE213" s="845" t="s">
        <v>798</v>
      </c>
      <c r="EF213" s="845" t="s">
        <v>798</v>
      </c>
    </row>
    <row r="214" spans="1:136" x14ac:dyDescent="0.2">
      <c r="A214" s="845">
        <v>210</v>
      </c>
      <c r="B214" s="845">
        <v>6</v>
      </c>
      <c r="C214" s="845" t="s">
        <v>798</v>
      </c>
      <c r="D214" s="845" t="s">
        <v>798</v>
      </c>
      <c r="E214" s="845" t="s">
        <v>798</v>
      </c>
      <c r="F214" s="845" t="s">
        <v>798</v>
      </c>
      <c r="G214" s="845" t="s">
        <v>798</v>
      </c>
      <c r="H214" s="845" t="s">
        <v>798</v>
      </c>
      <c r="I214" s="845" t="s">
        <v>798</v>
      </c>
      <c r="J214" s="845" t="s">
        <v>798</v>
      </c>
      <c r="K214" s="845" t="s">
        <v>798</v>
      </c>
      <c r="L214" s="845" t="s">
        <v>798</v>
      </c>
      <c r="M214" s="845" t="s">
        <v>798</v>
      </c>
      <c r="N214" s="845" t="s">
        <v>798</v>
      </c>
      <c r="O214" s="845" t="s">
        <v>798</v>
      </c>
      <c r="P214" s="845" t="s">
        <v>798</v>
      </c>
      <c r="Q214" s="845" t="s">
        <v>798</v>
      </c>
      <c r="R214" s="845" t="s">
        <v>798</v>
      </c>
      <c r="S214" s="845" t="s">
        <v>798</v>
      </c>
      <c r="T214" s="845" t="s">
        <v>798</v>
      </c>
      <c r="U214" s="845" t="s">
        <v>798</v>
      </c>
      <c r="V214" s="845" t="s">
        <v>798</v>
      </c>
      <c r="W214" s="845" t="s">
        <v>798</v>
      </c>
      <c r="X214" s="845" t="s">
        <v>798</v>
      </c>
      <c r="Y214" s="845" t="s">
        <v>798</v>
      </c>
      <c r="Z214" s="845" t="s">
        <v>798</v>
      </c>
      <c r="AA214" s="845" t="s">
        <v>798</v>
      </c>
      <c r="AB214" s="845" t="s">
        <v>798</v>
      </c>
      <c r="AC214" s="845" t="s">
        <v>798</v>
      </c>
      <c r="AD214" s="845" t="s">
        <v>798</v>
      </c>
      <c r="AE214" s="845" t="s">
        <v>798</v>
      </c>
      <c r="AF214" s="845" t="s">
        <v>798</v>
      </c>
      <c r="AG214" s="845" t="s">
        <v>798</v>
      </c>
      <c r="AH214" s="845" t="s">
        <v>798</v>
      </c>
      <c r="AI214" s="845" t="s">
        <v>798</v>
      </c>
      <c r="AJ214" s="845" t="s">
        <v>798</v>
      </c>
      <c r="AK214" s="845" t="s">
        <v>798</v>
      </c>
      <c r="AL214" s="845" t="s">
        <v>798</v>
      </c>
      <c r="AM214" s="845" t="s">
        <v>798</v>
      </c>
      <c r="AN214" s="845" t="s">
        <v>798</v>
      </c>
      <c r="AO214" s="845" t="s">
        <v>798</v>
      </c>
      <c r="AP214" s="845" t="s">
        <v>798</v>
      </c>
      <c r="AQ214" s="845" t="s">
        <v>798</v>
      </c>
      <c r="AR214" s="845" t="s">
        <v>798</v>
      </c>
      <c r="AS214" s="845" t="s">
        <v>798</v>
      </c>
      <c r="AT214" s="845" t="s">
        <v>798</v>
      </c>
      <c r="AU214" s="845" t="s">
        <v>798</v>
      </c>
      <c r="AV214" s="845" t="s">
        <v>798</v>
      </c>
      <c r="AW214" s="845" t="s">
        <v>798</v>
      </c>
      <c r="AX214" s="845" t="s">
        <v>798</v>
      </c>
      <c r="AY214" s="845" t="s">
        <v>798</v>
      </c>
      <c r="AZ214" s="845" t="s">
        <v>798</v>
      </c>
      <c r="BA214" s="845" t="s">
        <v>798</v>
      </c>
      <c r="BB214" s="845" t="s">
        <v>798</v>
      </c>
      <c r="BC214" s="845" t="s">
        <v>798</v>
      </c>
      <c r="BD214" s="845" t="s">
        <v>798</v>
      </c>
      <c r="BE214" s="845" t="s">
        <v>798</v>
      </c>
      <c r="BF214" s="845" t="s">
        <v>798</v>
      </c>
      <c r="BG214" s="845" t="s">
        <v>798</v>
      </c>
      <c r="BH214" s="845" t="s">
        <v>798</v>
      </c>
      <c r="BI214" s="845" t="s">
        <v>798</v>
      </c>
      <c r="BJ214" s="845" t="s">
        <v>798</v>
      </c>
      <c r="BK214" s="845" t="s">
        <v>798</v>
      </c>
      <c r="BL214" s="845" t="s">
        <v>798</v>
      </c>
      <c r="BM214" s="845" t="s">
        <v>798</v>
      </c>
      <c r="BN214" s="845" t="s">
        <v>798</v>
      </c>
      <c r="BO214" s="845" t="s">
        <v>798</v>
      </c>
      <c r="BP214" s="845" t="s">
        <v>798</v>
      </c>
      <c r="BQ214" s="845" t="s">
        <v>798</v>
      </c>
      <c r="BR214" s="845" t="s">
        <v>798</v>
      </c>
      <c r="BS214" s="845" t="s">
        <v>798</v>
      </c>
      <c r="BT214" s="845" t="s">
        <v>798</v>
      </c>
      <c r="BU214" s="845" t="s">
        <v>798</v>
      </c>
      <c r="BV214" s="845" t="s">
        <v>798</v>
      </c>
      <c r="BW214" s="845" t="s">
        <v>798</v>
      </c>
      <c r="BX214" s="845" t="s">
        <v>798</v>
      </c>
      <c r="BY214" s="845" t="s">
        <v>798</v>
      </c>
      <c r="BZ214" s="845" t="s">
        <v>798</v>
      </c>
      <c r="CA214" s="845" t="s">
        <v>798</v>
      </c>
      <c r="CB214" s="845" t="s">
        <v>798</v>
      </c>
      <c r="CC214" s="845" t="s">
        <v>798</v>
      </c>
      <c r="CD214" s="845" t="s">
        <v>798</v>
      </c>
      <c r="CE214" s="845" t="s">
        <v>798</v>
      </c>
      <c r="CF214" s="845" t="s">
        <v>798</v>
      </c>
      <c r="CG214" s="845" t="s">
        <v>798</v>
      </c>
      <c r="CH214" s="845" t="s">
        <v>798</v>
      </c>
      <c r="CI214" s="845" t="s">
        <v>798</v>
      </c>
      <c r="CJ214" s="845" t="s">
        <v>798</v>
      </c>
      <c r="CK214" s="845" t="s">
        <v>798</v>
      </c>
      <c r="CL214" s="845" t="s">
        <v>798</v>
      </c>
      <c r="CM214" s="845" t="s">
        <v>798</v>
      </c>
      <c r="CN214" s="845" t="s">
        <v>798</v>
      </c>
      <c r="CO214" s="845" t="s">
        <v>798</v>
      </c>
      <c r="CP214" s="845" t="s">
        <v>798</v>
      </c>
      <c r="CQ214" s="845" t="s">
        <v>798</v>
      </c>
      <c r="CR214" s="845" t="s">
        <v>798</v>
      </c>
      <c r="CS214" s="845" t="s">
        <v>798</v>
      </c>
      <c r="CT214" s="845" t="s">
        <v>798</v>
      </c>
      <c r="CU214" s="845" t="s">
        <v>798</v>
      </c>
      <c r="CV214" s="845" t="s">
        <v>798</v>
      </c>
      <c r="CW214" s="845" t="s">
        <v>798</v>
      </c>
      <c r="CX214" s="845" t="s">
        <v>798</v>
      </c>
      <c r="CY214" s="845" t="s">
        <v>798</v>
      </c>
      <c r="CZ214" s="845" t="s">
        <v>798</v>
      </c>
      <c r="DA214" s="845" t="s">
        <v>798</v>
      </c>
      <c r="DB214" s="845" t="s">
        <v>798</v>
      </c>
      <c r="DC214" s="845" t="s">
        <v>798</v>
      </c>
      <c r="DD214" s="845" t="s">
        <v>798</v>
      </c>
      <c r="DE214" s="845" t="s">
        <v>798</v>
      </c>
      <c r="DF214" s="845" t="s">
        <v>798</v>
      </c>
      <c r="DG214" s="845" t="s">
        <v>798</v>
      </c>
      <c r="DH214" s="845" t="s">
        <v>798</v>
      </c>
      <c r="DI214" s="845" t="s">
        <v>798</v>
      </c>
      <c r="DJ214" s="845" t="s">
        <v>798</v>
      </c>
      <c r="DK214" s="845" t="s">
        <v>798</v>
      </c>
      <c r="DL214" s="845" t="s">
        <v>798</v>
      </c>
      <c r="DM214" s="845" t="s">
        <v>798</v>
      </c>
      <c r="DN214" s="845" t="s">
        <v>798</v>
      </c>
      <c r="DO214" s="845" t="s">
        <v>798</v>
      </c>
      <c r="DP214" s="845" t="s">
        <v>798</v>
      </c>
      <c r="DQ214" s="845" t="s">
        <v>798</v>
      </c>
      <c r="DR214" s="845" t="s">
        <v>798</v>
      </c>
      <c r="DS214" s="845" t="s">
        <v>798</v>
      </c>
      <c r="DT214" s="845" t="s">
        <v>798</v>
      </c>
      <c r="DU214" s="845" t="s">
        <v>798</v>
      </c>
      <c r="DV214" s="845" t="s">
        <v>798</v>
      </c>
      <c r="DW214" s="845" t="s">
        <v>798</v>
      </c>
      <c r="DX214" s="845" t="s">
        <v>798</v>
      </c>
      <c r="DY214" s="845" t="s">
        <v>798</v>
      </c>
      <c r="DZ214" s="845" t="s">
        <v>798</v>
      </c>
      <c r="EA214" s="845" t="s">
        <v>798</v>
      </c>
      <c r="EB214" s="845" t="s">
        <v>798</v>
      </c>
      <c r="EC214" s="845" t="s">
        <v>798</v>
      </c>
      <c r="ED214" s="845" t="s">
        <v>798</v>
      </c>
      <c r="EE214" s="845" t="s">
        <v>798</v>
      </c>
      <c r="EF214" s="845" t="s">
        <v>798</v>
      </c>
    </row>
    <row r="215" spans="1:136" x14ac:dyDescent="0.2">
      <c r="A215" s="845">
        <v>211</v>
      </c>
      <c r="B215" s="845">
        <v>7</v>
      </c>
      <c r="C215" s="845" t="s">
        <v>798</v>
      </c>
      <c r="D215" s="845" t="s">
        <v>798</v>
      </c>
      <c r="E215" s="845" t="s">
        <v>798</v>
      </c>
      <c r="F215" s="845" t="s">
        <v>798</v>
      </c>
      <c r="G215" s="845" t="s">
        <v>798</v>
      </c>
      <c r="H215" s="845" t="s">
        <v>798</v>
      </c>
      <c r="I215" s="845" t="s">
        <v>798</v>
      </c>
      <c r="J215" s="845" t="s">
        <v>798</v>
      </c>
      <c r="K215" s="845" t="s">
        <v>798</v>
      </c>
      <c r="L215" s="845" t="s">
        <v>798</v>
      </c>
      <c r="M215" s="845" t="s">
        <v>798</v>
      </c>
      <c r="N215" s="845" t="s">
        <v>798</v>
      </c>
      <c r="O215" s="845" t="s">
        <v>798</v>
      </c>
      <c r="P215" s="845" t="s">
        <v>798</v>
      </c>
      <c r="Q215" s="845" t="s">
        <v>798</v>
      </c>
      <c r="R215" s="845" t="s">
        <v>798</v>
      </c>
      <c r="S215" s="845" t="s">
        <v>798</v>
      </c>
      <c r="T215" s="845" t="s">
        <v>798</v>
      </c>
      <c r="U215" s="845" t="s">
        <v>798</v>
      </c>
      <c r="V215" s="845" t="s">
        <v>798</v>
      </c>
      <c r="W215" s="845" t="s">
        <v>798</v>
      </c>
      <c r="X215" s="845" t="s">
        <v>798</v>
      </c>
      <c r="Y215" s="845" t="s">
        <v>798</v>
      </c>
      <c r="Z215" s="845" t="s">
        <v>798</v>
      </c>
      <c r="AA215" s="845" t="s">
        <v>798</v>
      </c>
      <c r="AB215" s="845" t="s">
        <v>798</v>
      </c>
      <c r="AC215" s="845" t="s">
        <v>798</v>
      </c>
      <c r="AD215" s="845" t="s">
        <v>798</v>
      </c>
      <c r="AE215" s="845" t="s">
        <v>798</v>
      </c>
      <c r="AF215" s="845" t="s">
        <v>798</v>
      </c>
      <c r="AG215" s="845" t="s">
        <v>798</v>
      </c>
      <c r="AH215" s="845" t="s">
        <v>798</v>
      </c>
      <c r="AI215" s="845" t="s">
        <v>798</v>
      </c>
      <c r="AJ215" s="845" t="s">
        <v>798</v>
      </c>
      <c r="AK215" s="845" t="s">
        <v>798</v>
      </c>
      <c r="AL215" s="845" t="s">
        <v>798</v>
      </c>
      <c r="AM215" s="845" t="s">
        <v>798</v>
      </c>
      <c r="AN215" s="845" t="s">
        <v>798</v>
      </c>
      <c r="AO215" s="845" t="s">
        <v>798</v>
      </c>
      <c r="AP215" s="845" t="s">
        <v>798</v>
      </c>
      <c r="AQ215" s="845" t="s">
        <v>798</v>
      </c>
      <c r="AR215" s="845" t="s">
        <v>798</v>
      </c>
      <c r="AS215" s="845" t="s">
        <v>798</v>
      </c>
      <c r="AT215" s="845" t="s">
        <v>798</v>
      </c>
      <c r="AU215" s="845" t="s">
        <v>798</v>
      </c>
      <c r="AV215" s="845" t="s">
        <v>798</v>
      </c>
      <c r="AW215" s="845" t="s">
        <v>798</v>
      </c>
      <c r="AX215" s="845" t="s">
        <v>798</v>
      </c>
      <c r="AY215" s="845" t="s">
        <v>798</v>
      </c>
      <c r="AZ215" s="845" t="s">
        <v>798</v>
      </c>
      <c r="BA215" s="845" t="s">
        <v>798</v>
      </c>
      <c r="BB215" s="845" t="s">
        <v>798</v>
      </c>
      <c r="BC215" s="845" t="s">
        <v>798</v>
      </c>
      <c r="BD215" s="845" t="s">
        <v>798</v>
      </c>
      <c r="BE215" s="845" t="s">
        <v>798</v>
      </c>
      <c r="BF215" s="845" t="s">
        <v>798</v>
      </c>
      <c r="BG215" s="845" t="s">
        <v>798</v>
      </c>
      <c r="BH215" s="845" t="s">
        <v>798</v>
      </c>
      <c r="BI215" s="845" t="s">
        <v>798</v>
      </c>
      <c r="BJ215" s="845" t="s">
        <v>798</v>
      </c>
      <c r="BK215" s="845" t="s">
        <v>798</v>
      </c>
      <c r="BL215" s="845" t="s">
        <v>798</v>
      </c>
      <c r="BM215" s="845" t="s">
        <v>798</v>
      </c>
      <c r="BN215" s="845" t="s">
        <v>798</v>
      </c>
      <c r="BO215" s="845" t="s">
        <v>798</v>
      </c>
      <c r="BP215" s="845" t="s">
        <v>798</v>
      </c>
      <c r="BQ215" s="845" t="s">
        <v>798</v>
      </c>
      <c r="BR215" s="845" t="s">
        <v>798</v>
      </c>
      <c r="BS215" s="845" t="s">
        <v>798</v>
      </c>
      <c r="BT215" s="845" t="s">
        <v>798</v>
      </c>
      <c r="BU215" s="845" t="s">
        <v>798</v>
      </c>
      <c r="BV215" s="845" t="s">
        <v>798</v>
      </c>
      <c r="BW215" s="845" t="s">
        <v>798</v>
      </c>
      <c r="BX215" s="845" t="s">
        <v>798</v>
      </c>
      <c r="BY215" s="845" t="s">
        <v>798</v>
      </c>
      <c r="BZ215" s="845" t="s">
        <v>798</v>
      </c>
      <c r="CA215" s="845" t="s">
        <v>798</v>
      </c>
      <c r="CB215" s="845" t="s">
        <v>798</v>
      </c>
      <c r="CC215" s="845" t="s">
        <v>798</v>
      </c>
      <c r="CD215" s="845" t="s">
        <v>798</v>
      </c>
      <c r="CE215" s="845" t="s">
        <v>798</v>
      </c>
      <c r="CF215" s="845" t="s">
        <v>798</v>
      </c>
      <c r="CG215" s="845" t="s">
        <v>798</v>
      </c>
      <c r="CH215" s="845" t="s">
        <v>798</v>
      </c>
      <c r="CI215" s="845" t="s">
        <v>798</v>
      </c>
      <c r="CJ215" s="845" t="s">
        <v>798</v>
      </c>
      <c r="CK215" s="845" t="s">
        <v>798</v>
      </c>
      <c r="CL215" s="845" t="s">
        <v>798</v>
      </c>
      <c r="CM215" s="845" t="s">
        <v>798</v>
      </c>
      <c r="CN215" s="845" t="s">
        <v>798</v>
      </c>
      <c r="CO215" s="845" t="s">
        <v>798</v>
      </c>
      <c r="CP215" s="845" t="s">
        <v>798</v>
      </c>
      <c r="CQ215" s="845" t="s">
        <v>798</v>
      </c>
      <c r="CR215" s="845" t="s">
        <v>798</v>
      </c>
      <c r="CS215" s="845" t="s">
        <v>798</v>
      </c>
      <c r="CT215" s="845" t="s">
        <v>798</v>
      </c>
      <c r="CU215" s="845" t="s">
        <v>798</v>
      </c>
      <c r="CV215" s="845" t="s">
        <v>798</v>
      </c>
      <c r="CW215" s="845" t="s">
        <v>798</v>
      </c>
      <c r="CX215" s="845" t="s">
        <v>798</v>
      </c>
      <c r="CY215" s="845" t="s">
        <v>798</v>
      </c>
      <c r="CZ215" s="845" t="s">
        <v>798</v>
      </c>
      <c r="DA215" s="845" t="s">
        <v>798</v>
      </c>
      <c r="DB215" s="845" t="s">
        <v>798</v>
      </c>
      <c r="DC215" s="845" t="s">
        <v>798</v>
      </c>
      <c r="DD215" s="845" t="s">
        <v>798</v>
      </c>
      <c r="DE215" s="845" t="s">
        <v>798</v>
      </c>
      <c r="DF215" s="845" t="s">
        <v>798</v>
      </c>
      <c r="DG215" s="845" t="s">
        <v>798</v>
      </c>
      <c r="DH215" s="845" t="s">
        <v>798</v>
      </c>
      <c r="DI215" s="845" t="s">
        <v>798</v>
      </c>
      <c r="DJ215" s="845" t="s">
        <v>798</v>
      </c>
      <c r="DK215" s="845" t="s">
        <v>798</v>
      </c>
      <c r="DL215" s="845" t="s">
        <v>798</v>
      </c>
      <c r="DM215" s="845" t="s">
        <v>798</v>
      </c>
      <c r="DN215" s="845" t="s">
        <v>798</v>
      </c>
      <c r="DO215" s="845" t="s">
        <v>798</v>
      </c>
      <c r="DP215" s="845" t="s">
        <v>798</v>
      </c>
      <c r="DQ215" s="845" t="s">
        <v>798</v>
      </c>
      <c r="DR215" s="845" t="s">
        <v>798</v>
      </c>
      <c r="DS215" s="845" t="s">
        <v>798</v>
      </c>
      <c r="DT215" s="845" t="s">
        <v>798</v>
      </c>
      <c r="DU215" s="845" t="s">
        <v>798</v>
      </c>
      <c r="DV215" s="845" t="s">
        <v>798</v>
      </c>
      <c r="DW215" s="845" t="s">
        <v>798</v>
      </c>
      <c r="DX215" s="845" t="s">
        <v>798</v>
      </c>
      <c r="DY215" s="845" t="s">
        <v>798</v>
      </c>
      <c r="DZ215" s="845" t="s">
        <v>798</v>
      </c>
      <c r="EA215" s="845" t="s">
        <v>798</v>
      </c>
      <c r="EB215" s="845" t="s">
        <v>798</v>
      </c>
      <c r="EC215" s="845" t="s">
        <v>798</v>
      </c>
      <c r="ED215" s="845" t="s">
        <v>798</v>
      </c>
      <c r="EE215" s="845" t="s">
        <v>798</v>
      </c>
      <c r="EF215" s="845" t="s">
        <v>798</v>
      </c>
    </row>
    <row r="216" spans="1:136" x14ac:dyDescent="0.2">
      <c r="A216" s="845">
        <v>212</v>
      </c>
      <c r="B216" s="845">
        <v>8</v>
      </c>
      <c r="C216" s="845" t="s">
        <v>798</v>
      </c>
      <c r="D216" s="845" t="s">
        <v>798</v>
      </c>
      <c r="E216" s="845" t="s">
        <v>798</v>
      </c>
      <c r="F216" s="845" t="s">
        <v>798</v>
      </c>
      <c r="G216" s="845" t="s">
        <v>798</v>
      </c>
      <c r="H216" s="845" t="s">
        <v>798</v>
      </c>
      <c r="I216" s="845" t="s">
        <v>798</v>
      </c>
      <c r="J216" s="845" t="s">
        <v>798</v>
      </c>
      <c r="K216" s="845" t="s">
        <v>798</v>
      </c>
      <c r="L216" s="845" t="s">
        <v>798</v>
      </c>
      <c r="M216" s="845" t="s">
        <v>798</v>
      </c>
      <c r="N216" s="845" t="s">
        <v>798</v>
      </c>
      <c r="O216" s="845" t="s">
        <v>798</v>
      </c>
      <c r="P216" s="845" t="s">
        <v>798</v>
      </c>
      <c r="Q216" s="845" t="s">
        <v>798</v>
      </c>
      <c r="R216" s="845" t="s">
        <v>798</v>
      </c>
      <c r="S216" s="845" t="s">
        <v>798</v>
      </c>
      <c r="T216" s="845" t="s">
        <v>798</v>
      </c>
      <c r="U216" s="845" t="s">
        <v>798</v>
      </c>
      <c r="V216" s="845" t="s">
        <v>798</v>
      </c>
      <c r="W216" s="845" t="s">
        <v>798</v>
      </c>
      <c r="X216" s="845" t="s">
        <v>798</v>
      </c>
      <c r="Y216" s="845" t="s">
        <v>798</v>
      </c>
      <c r="Z216" s="845" t="s">
        <v>798</v>
      </c>
      <c r="AA216" s="845" t="s">
        <v>798</v>
      </c>
      <c r="AB216" s="845" t="s">
        <v>798</v>
      </c>
      <c r="AC216" s="845" t="s">
        <v>798</v>
      </c>
      <c r="AD216" s="845" t="s">
        <v>798</v>
      </c>
      <c r="AE216" s="845" t="s">
        <v>798</v>
      </c>
      <c r="AF216" s="845" t="s">
        <v>798</v>
      </c>
      <c r="AG216" s="845" t="s">
        <v>798</v>
      </c>
      <c r="AH216" s="845" t="s">
        <v>798</v>
      </c>
      <c r="AI216" s="845" t="s">
        <v>798</v>
      </c>
      <c r="AJ216" s="845" t="s">
        <v>798</v>
      </c>
      <c r="AK216" s="845" t="s">
        <v>798</v>
      </c>
      <c r="AL216" s="845" t="s">
        <v>798</v>
      </c>
      <c r="AM216" s="845" t="s">
        <v>798</v>
      </c>
      <c r="AN216" s="845" t="s">
        <v>798</v>
      </c>
      <c r="AO216" s="845" t="s">
        <v>798</v>
      </c>
      <c r="AP216" s="845" t="s">
        <v>798</v>
      </c>
      <c r="AQ216" s="845" t="s">
        <v>798</v>
      </c>
      <c r="AR216" s="845" t="s">
        <v>798</v>
      </c>
      <c r="AS216" s="845" t="s">
        <v>798</v>
      </c>
      <c r="AT216" s="845" t="s">
        <v>798</v>
      </c>
      <c r="AU216" s="845" t="s">
        <v>798</v>
      </c>
      <c r="AV216" s="845" t="s">
        <v>798</v>
      </c>
      <c r="AW216" s="845" t="s">
        <v>798</v>
      </c>
      <c r="AX216" s="845" t="s">
        <v>798</v>
      </c>
      <c r="AY216" s="845" t="s">
        <v>798</v>
      </c>
      <c r="AZ216" s="845" t="s">
        <v>798</v>
      </c>
      <c r="BA216" s="845" t="s">
        <v>798</v>
      </c>
      <c r="BB216" s="845" t="s">
        <v>798</v>
      </c>
      <c r="BC216" s="845" t="s">
        <v>798</v>
      </c>
      <c r="BD216" s="845" t="s">
        <v>798</v>
      </c>
      <c r="BE216" s="845" t="s">
        <v>798</v>
      </c>
      <c r="BF216" s="845" t="s">
        <v>798</v>
      </c>
      <c r="BG216" s="845" t="s">
        <v>798</v>
      </c>
      <c r="BH216" s="845" t="s">
        <v>798</v>
      </c>
      <c r="BI216" s="845" t="s">
        <v>798</v>
      </c>
      <c r="BJ216" s="845" t="s">
        <v>798</v>
      </c>
      <c r="BK216" s="845" t="s">
        <v>798</v>
      </c>
      <c r="BL216" s="845" t="s">
        <v>798</v>
      </c>
      <c r="BM216" s="845" t="s">
        <v>798</v>
      </c>
      <c r="BN216" s="845" t="s">
        <v>798</v>
      </c>
      <c r="BO216" s="845" t="s">
        <v>798</v>
      </c>
      <c r="BP216" s="845" t="s">
        <v>798</v>
      </c>
      <c r="BQ216" s="845" t="s">
        <v>798</v>
      </c>
      <c r="BR216" s="845" t="s">
        <v>798</v>
      </c>
      <c r="BS216" s="845" t="s">
        <v>798</v>
      </c>
      <c r="BT216" s="845" t="s">
        <v>798</v>
      </c>
      <c r="BU216" s="845" t="s">
        <v>798</v>
      </c>
      <c r="BV216" s="845" t="s">
        <v>798</v>
      </c>
      <c r="BW216" s="845" t="s">
        <v>798</v>
      </c>
      <c r="BX216" s="845" t="s">
        <v>798</v>
      </c>
      <c r="BY216" s="845" t="s">
        <v>798</v>
      </c>
      <c r="BZ216" s="845" t="s">
        <v>798</v>
      </c>
      <c r="CA216" s="845" t="s">
        <v>798</v>
      </c>
      <c r="CB216" s="845" t="s">
        <v>798</v>
      </c>
      <c r="CC216" s="845" t="s">
        <v>798</v>
      </c>
      <c r="CD216" s="845" t="s">
        <v>798</v>
      </c>
      <c r="CE216" s="845" t="s">
        <v>798</v>
      </c>
      <c r="CF216" s="845" t="s">
        <v>798</v>
      </c>
      <c r="CG216" s="845" t="s">
        <v>798</v>
      </c>
      <c r="CH216" s="845" t="s">
        <v>798</v>
      </c>
      <c r="CI216" s="845" t="s">
        <v>798</v>
      </c>
      <c r="CJ216" s="845" t="s">
        <v>798</v>
      </c>
      <c r="CK216" s="845" t="s">
        <v>798</v>
      </c>
      <c r="CL216" s="845" t="s">
        <v>798</v>
      </c>
      <c r="CM216" s="845" t="s">
        <v>798</v>
      </c>
      <c r="CN216" s="845" t="s">
        <v>798</v>
      </c>
      <c r="CO216" s="845" t="s">
        <v>798</v>
      </c>
      <c r="CP216" s="845" t="s">
        <v>798</v>
      </c>
      <c r="CQ216" s="845" t="s">
        <v>798</v>
      </c>
      <c r="CR216" s="845" t="s">
        <v>798</v>
      </c>
      <c r="CS216" s="845" t="s">
        <v>798</v>
      </c>
      <c r="CT216" s="845" t="s">
        <v>798</v>
      </c>
      <c r="CU216" s="845" t="s">
        <v>798</v>
      </c>
      <c r="CV216" s="845" t="s">
        <v>798</v>
      </c>
      <c r="CW216" s="845" t="s">
        <v>798</v>
      </c>
      <c r="CX216" s="845" t="s">
        <v>798</v>
      </c>
      <c r="CY216" s="845" t="s">
        <v>798</v>
      </c>
      <c r="CZ216" s="845" t="s">
        <v>798</v>
      </c>
      <c r="DA216" s="845" t="s">
        <v>798</v>
      </c>
      <c r="DB216" s="845" t="s">
        <v>798</v>
      </c>
      <c r="DC216" s="845" t="s">
        <v>798</v>
      </c>
      <c r="DD216" s="845" t="s">
        <v>798</v>
      </c>
      <c r="DE216" s="845" t="s">
        <v>798</v>
      </c>
      <c r="DF216" s="845" t="s">
        <v>798</v>
      </c>
      <c r="DG216" s="845" t="s">
        <v>798</v>
      </c>
      <c r="DH216" s="845" t="s">
        <v>798</v>
      </c>
      <c r="DI216" s="845" t="s">
        <v>798</v>
      </c>
      <c r="DJ216" s="845" t="s">
        <v>798</v>
      </c>
      <c r="DK216" s="845" t="s">
        <v>798</v>
      </c>
      <c r="DL216" s="845" t="s">
        <v>798</v>
      </c>
      <c r="DM216" s="845" t="s">
        <v>798</v>
      </c>
      <c r="DN216" s="845" t="s">
        <v>798</v>
      </c>
      <c r="DO216" s="845" t="s">
        <v>798</v>
      </c>
      <c r="DP216" s="845" t="s">
        <v>798</v>
      </c>
      <c r="DQ216" s="845" t="s">
        <v>798</v>
      </c>
      <c r="DR216" s="845" t="s">
        <v>798</v>
      </c>
      <c r="DS216" s="845" t="s">
        <v>798</v>
      </c>
      <c r="DT216" s="845" t="s">
        <v>798</v>
      </c>
      <c r="DU216" s="845" t="s">
        <v>798</v>
      </c>
      <c r="DV216" s="845" t="s">
        <v>798</v>
      </c>
      <c r="DW216" s="845" t="s">
        <v>798</v>
      </c>
      <c r="DX216" s="845" t="s">
        <v>798</v>
      </c>
      <c r="DY216" s="845" t="s">
        <v>798</v>
      </c>
      <c r="DZ216" s="845" t="s">
        <v>798</v>
      </c>
      <c r="EA216" s="845" t="s">
        <v>798</v>
      </c>
      <c r="EB216" s="845" t="s">
        <v>798</v>
      </c>
      <c r="EC216" s="845" t="s">
        <v>798</v>
      </c>
      <c r="ED216" s="845" t="s">
        <v>798</v>
      </c>
      <c r="EE216" s="845" t="s">
        <v>798</v>
      </c>
      <c r="EF216" s="845" t="s">
        <v>798</v>
      </c>
    </row>
    <row r="217" spans="1:136" x14ac:dyDescent="0.2">
      <c r="A217" s="845">
        <v>213</v>
      </c>
      <c r="B217" s="845">
        <v>9</v>
      </c>
      <c r="C217" s="845" t="s">
        <v>798</v>
      </c>
      <c r="D217" s="845" t="s">
        <v>798</v>
      </c>
      <c r="E217" s="845" t="s">
        <v>798</v>
      </c>
      <c r="F217" s="845" t="s">
        <v>798</v>
      </c>
      <c r="G217" s="845" t="s">
        <v>798</v>
      </c>
      <c r="H217" s="845" t="s">
        <v>798</v>
      </c>
      <c r="I217" s="845" t="s">
        <v>798</v>
      </c>
      <c r="J217" s="845" t="s">
        <v>798</v>
      </c>
      <c r="K217" s="845" t="s">
        <v>798</v>
      </c>
      <c r="L217" s="845" t="s">
        <v>798</v>
      </c>
      <c r="M217" s="845" t="s">
        <v>798</v>
      </c>
      <c r="N217" s="845" t="s">
        <v>798</v>
      </c>
      <c r="O217" s="845" t="s">
        <v>798</v>
      </c>
      <c r="P217" s="845" t="s">
        <v>798</v>
      </c>
      <c r="Q217" s="845" t="s">
        <v>798</v>
      </c>
      <c r="R217" s="845" t="s">
        <v>798</v>
      </c>
      <c r="S217" s="845" t="s">
        <v>798</v>
      </c>
      <c r="T217" s="845" t="s">
        <v>798</v>
      </c>
      <c r="U217" s="845" t="s">
        <v>798</v>
      </c>
      <c r="V217" s="845" t="s">
        <v>798</v>
      </c>
      <c r="W217" s="845" t="s">
        <v>798</v>
      </c>
      <c r="X217" s="845" t="s">
        <v>798</v>
      </c>
      <c r="Y217" s="845" t="s">
        <v>798</v>
      </c>
      <c r="Z217" s="845" t="s">
        <v>798</v>
      </c>
      <c r="AA217" s="845" t="s">
        <v>798</v>
      </c>
      <c r="AB217" s="845" t="s">
        <v>798</v>
      </c>
      <c r="AC217" s="845" t="s">
        <v>798</v>
      </c>
      <c r="AD217" s="845" t="s">
        <v>798</v>
      </c>
      <c r="AE217" s="845" t="s">
        <v>798</v>
      </c>
      <c r="AF217" s="845" t="s">
        <v>798</v>
      </c>
      <c r="AG217" s="845" t="s">
        <v>798</v>
      </c>
      <c r="AH217" s="845" t="s">
        <v>798</v>
      </c>
      <c r="AI217" s="845" t="s">
        <v>798</v>
      </c>
      <c r="AJ217" s="845" t="s">
        <v>798</v>
      </c>
      <c r="AK217" s="845" t="s">
        <v>798</v>
      </c>
      <c r="AL217" s="845" t="s">
        <v>798</v>
      </c>
      <c r="AM217" s="845" t="s">
        <v>798</v>
      </c>
      <c r="AN217" s="845" t="s">
        <v>798</v>
      </c>
      <c r="AO217" s="845" t="s">
        <v>798</v>
      </c>
      <c r="AP217" s="845" t="s">
        <v>798</v>
      </c>
      <c r="AQ217" s="845" t="s">
        <v>798</v>
      </c>
      <c r="AR217" s="845" t="s">
        <v>798</v>
      </c>
      <c r="AS217" s="845" t="s">
        <v>798</v>
      </c>
      <c r="AT217" s="845" t="s">
        <v>798</v>
      </c>
      <c r="AU217" s="845" t="s">
        <v>798</v>
      </c>
      <c r="AV217" s="845" t="s">
        <v>798</v>
      </c>
      <c r="AW217" s="845" t="s">
        <v>798</v>
      </c>
      <c r="AX217" s="845" t="s">
        <v>798</v>
      </c>
      <c r="AY217" s="845" t="s">
        <v>798</v>
      </c>
      <c r="AZ217" s="845" t="s">
        <v>798</v>
      </c>
      <c r="BA217" s="845" t="s">
        <v>798</v>
      </c>
      <c r="BB217" s="845" t="s">
        <v>798</v>
      </c>
      <c r="BC217" s="845" t="s">
        <v>798</v>
      </c>
      <c r="BD217" s="845" t="s">
        <v>798</v>
      </c>
      <c r="BE217" s="845" t="s">
        <v>798</v>
      </c>
      <c r="BF217" s="845" t="s">
        <v>798</v>
      </c>
      <c r="BG217" s="845" t="s">
        <v>798</v>
      </c>
      <c r="BH217" s="845" t="s">
        <v>798</v>
      </c>
      <c r="BI217" s="845" t="s">
        <v>798</v>
      </c>
      <c r="BJ217" s="845" t="s">
        <v>798</v>
      </c>
      <c r="BK217" s="845" t="s">
        <v>798</v>
      </c>
      <c r="BL217" s="845" t="s">
        <v>798</v>
      </c>
      <c r="BM217" s="845" t="s">
        <v>798</v>
      </c>
      <c r="BN217" s="845" t="s">
        <v>798</v>
      </c>
      <c r="BO217" s="845" t="s">
        <v>798</v>
      </c>
      <c r="BP217" s="845" t="s">
        <v>798</v>
      </c>
      <c r="BQ217" s="845" t="s">
        <v>798</v>
      </c>
      <c r="BR217" s="845" t="s">
        <v>798</v>
      </c>
      <c r="BS217" s="845" t="s">
        <v>798</v>
      </c>
      <c r="BT217" s="845" t="s">
        <v>798</v>
      </c>
      <c r="BU217" s="845" t="s">
        <v>798</v>
      </c>
      <c r="BV217" s="845" t="s">
        <v>798</v>
      </c>
      <c r="BW217" s="845" t="s">
        <v>798</v>
      </c>
      <c r="BX217" s="845" t="s">
        <v>798</v>
      </c>
      <c r="BY217" s="845" t="s">
        <v>798</v>
      </c>
      <c r="BZ217" s="845" t="s">
        <v>798</v>
      </c>
      <c r="CA217" s="845" t="s">
        <v>798</v>
      </c>
      <c r="CB217" s="845" t="s">
        <v>798</v>
      </c>
      <c r="CC217" s="845" t="s">
        <v>798</v>
      </c>
      <c r="CD217" s="845" t="s">
        <v>798</v>
      </c>
      <c r="CE217" s="845" t="s">
        <v>798</v>
      </c>
      <c r="CF217" s="845" t="s">
        <v>798</v>
      </c>
      <c r="CG217" s="845" t="s">
        <v>798</v>
      </c>
      <c r="CH217" s="845" t="s">
        <v>798</v>
      </c>
      <c r="CI217" s="845" t="s">
        <v>798</v>
      </c>
      <c r="CJ217" s="845" t="s">
        <v>798</v>
      </c>
      <c r="CK217" s="845" t="s">
        <v>798</v>
      </c>
      <c r="CL217" s="845" t="s">
        <v>798</v>
      </c>
      <c r="CM217" s="845" t="s">
        <v>798</v>
      </c>
      <c r="CN217" s="845" t="s">
        <v>798</v>
      </c>
      <c r="CO217" s="845" t="s">
        <v>798</v>
      </c>
      <c r="CP217" s="845" t="s">
        <v>798</v>
      </c>
      <c r="CQ217" s="845" t="s">
        <v>798</v>
      </c>
      <c r="CR217" s="845" t="s">
        <v>798</v>
      </c>
      <c r="CS217" s="845" t="s">
        <v>798</v>
      </c>
      <c r="CT217" s="845" t="s">
        <v>798</v>
      </c>
      <c r="CU217" s="845" t="s">
        <v>798</v>
      </c>
      <c r="CV217" s="845" t="s">
        <v>798</v>
      </c>
      <c r="CW217" s="845" t="s">
        <v>798</v>
      </c>
      <c r="CX217" s="845" t="s">
        <v>798</v>
      </c>
      <c r="CY217" s="845" t="s">
        <v>798</v>
      </c>
      <c r="CZ217" s="845" t="s">
        <v>798</v>
      </c>
      <c r="DA217" s="845" t="s">
        <v>798</v>
      </c>
      <c r="DB217" s="845" t="s">
        <v>798</v>
      </c>
      <c r="DC217" s="845" t="s">
        <v>798</v>
      </c>
      <c r="DD217" s="845" t="s">
        <v>798</v>
      </c>
      <c r="DE217" s="845" t="s">
        <v>798</v>
      </c>
      <c r="DF217" s="845" t="s">
        <v>798</v>
      </c>
      <c r="DG217" s="845" t="s">
        <v>798</v>
      </c>
      <c r="DH217" s="845" t="s">
        <v>798</v>
      </c>
      <c r="DI217" s="845" t="s">
        <v>798</v>
      </c>
      <c r="DJ217" s="845" t="s">
        <v>798</v>
      </c>
      <c r="DK217" s="845" t="s">
        <v>798</v>
      </c>
      <c r="DL217" s="845" t="s">
        <v>798</v>
      </c>
      <c r="DM217" s="845" t="s">
        <v>798</v>
      </c>
      <c r="DN217" s="845" t="s">
        <v>798</v>
      </c>
      <c r="DO217" s="845" t="s">
        <v>798</v>
      </c>
      <c r="DP217" s="845" t="s">
        <v>798</v>
      </c>
      <c r="DQ217" s="845" t="s">
        <v>798</v>
      </c>
      <c r="DR217" s="845" t="s">
        <v>798</v>
      </c>
      <c r="DS217" s="845" t="s">
        <v>798</v>
      </c>
      <c r="DT217" s="845" t="s">
        <v>798</v>
      </c>
      <c r="DU217" s="845" t="s">
        <v>798</v>
      </c>
      <c r="DV217" s="845" t="s">
        <v>798</v>
      </c>
      <c r="DW217" s="845" t="s">
        <v>798</v>
      </c>
      <c r="DX217" s="845" t="s">
        <v>798</v>
      </c>
      <c r="DY217" s="845" t="s">
        <v>798</v>
      </c>
      <c r="DZ217" s="845" t="s">
        <v>798</v>
      </c>
      <c r="EA217" s="845" t="s">
        <v>798</v>
      </c>
      <c r="EB217" s="845" t="s">
        <v>798</v>
      </c>
      <c r="EC217" s="845" t="s">
        <v>798</v>
      </c>
      <c r="ED217" s="845" t="s">
        <v>798</v>
      </c>
      <c r="EE217" s="845" t="s">
        <v>798</v>
      </c>
      <c r="EF217" s="845" t="s">
        <v>798</v>
      </c>
    </row>
    <row r="218" spans="1:136" x14ac:dyDescent="0.2">
      <c r="A218" s="845">
        <v>214</v>
      </c>
      <c r="B218" s="845">
        <v>10</v>
      </c>
      <c r="C218" s="845" t="s">
        <v>798</v>
      </c>
      <c r="D218" s="845" t="s">
        <v>798</v>
      </c>
      <c r="E218" s="845" t="s">
        <v>798</v>
      </c>
      <c r="F218" s="845" t="s">
        <v>798</v>
      </c>
      <c r="G218" s="845" t="s">
        <v>798</v>
      </c>
      <c r="H218" s="845" t="s">
        <v>798</v>
      </c>
      <c r="I218" s="845" t="s">
        <v>798</v>
      </c>
      <c r="J218" s="845" t="s">
        <v>798</v>
      </c>
      <c r="K218" s="845" t="s">
        <v>798</v>
      </c>
      <c r="L218" s="845" t="s">
        <v>798</v>
      </c>
      <c r="M218" s="845" t="s">
        <v>798</v>
      </c>
      <c r="N218" s="845" t="s">
        <v>798</v>
      </c>
      <c r="O218" s="845" t="s">
        <v>798</v>
      </c>
      <c r="P218" s="845" t="s">
        <v>798</v>
      </c>
      <c r="Q218" s="845" t="s">
        <v>798</v>
      </c>
      <c r="R218" s="845" t="s">
        <v>798</v>
      </c>
      <c r="S218" s="845" t="s">
        <v>798</v>
      </c>
      <c r="T218" s="845" t="s">
        <v>798</v>
      </c>
      <c r="U218" s="845" t="s">
        <v>798</v>
      </c>
      <c r="V218" s="845" t="s">
        <v>798</v>
      </c>
      <c r="W218" s="845" t="s">
        <v>798</v>
      </c>
      <c r="X218" s="845" t="s">
        <v>798</v>
      </c>
      <c r="Y218" s="845" t="s">
        <v>798</v>
      </c>
      <c r="Z218" s="845" t="s">
        <v>798</v>
      </c>
      <c r="AA218" s="845" t="s">
        <v>798</v>
      </c>
      <c r="AB218" s="845" t="s">
        <v>798</v>
      </c>
      <c r="AC218" s="845" t="s">
        <v>798</v>
      </c>
      <c r="AD218" s="845" t="s">
        <v>798</v>
      </c>
      <c r="AE218" s="845" t="s">
        <v>798</v>
      </c>
      <c r="AF218" s="845" t="s">
        <v>798</v>
      </c>
      <c r="AG218" s="845" t="s">
        <v>798</v>
      </c>
      <c r="AH218" s="845" t="s">
        <v>798</v>
      </c>
      <c r="AI218" s="845" t="s">
        <v>798</v>
      </c>
      <c r="AJ218" s="845" t="s">
        <v>798</v>
      </c>
      <c r="AK218" s="845" t="s">
        <v>798</v>
      </c>
      <c r="AL218" s="845" t="s">
        <v>798</v>
      </c>
      <c r="AM218" s="845" t="s">
        <v>798</v>
      </c>
      <c r="AN218" s="845" t="s">
        <v>798</v>
      </c>
      <c r="AO218" s="845" t="s">
        <v>798</v>
      </c>
      <c r="AP218" s="845" t="s">
        <v>798</v>
      </c>
      <c r="AQ218" s="845" t="s">
        <v>798</v>
      </c>
      <c r="AR218" s="845" t="s">
        <v>798</v>
      </c>
      <c r="AS218" s="845" t="s">
        <v>798</v>
      </c>
      <c r="AT218" s="845" t="s">
        <v>798</v>
      </c>
      <c r="AU218" s="845" t="s">
        <v>798</v>
      </c>
      <c r="AV218" s="845" t="s">
        <v>798</v>
      </c>
      <c r="AW218" s="845" t="s">
        <v>798</v>
      </c>
      <c r="AX218" s="845" t="s">
        <v>798</v>
      </c>
      <c r="AY218" s="845" t="s">
        <v>798</v>
      </c>
      <c r="AZ218" s="845" t="s">
        <v>798</v>
      </c>
      <c r="BA218" s="845" t="s">
        <v>798</v>
      </c>
      <c r="BB218" s="845" t="s">
        <v>798</v>
      </c>
      <c r="BC218" s="845" t="s">
        <v>798</v>
      </c>
      <c r="BD218" s="845" t="s">
        <v>798</v>
      </c>
      <c r="BE218" s="845" t="s">
        <v>798</v>
      </c>
      <c r="BF218" s="845" t="s">
        <v>798</v>
      </c>
      <c r="BG218" s="845" t="s">
        <v>798</v>
      </c>
      <c r="BH218" s="845" t="s">
        <v>798</v>
      </c>
      <c r="BI218" s="845" t="s">
        <v>798</v>
      </c>
      <c r="BJ218" s="845" t="s">
        <v>798</v>
      </c>
      <c r="BK218" s="845" t="s">
        <v>798</v>
      </c>
      <c r="BL218" s="845" t="s">
        <v>798</v>
      </c>
      <c r="BM218" s="845" t="s">
        <v>798</v>
      </c>
      <c r="BN218" s="845" t="s">
        <v>798</v>
      </c>
      <c r="BO218" s="845" t="s">
        <v>798</v>
      </c>
      <c r="BP218" s="845" t="s">
        <v>798</v>
      </c>
      <c r="BQ218" s="845" t="s">
        <v>798</v>
      </c>
      <c r="BR218" s="845" t="s">
        <v>798</v>
      </c>
      <c r="BS218" s="845" t="s">
        <v>798</v>
      </c>
      <c r="BT218" s="845" t="s">
        <v>798</v>
      </c>
      <c r="BU218" s="845" t="s">
        <v>798</v>
      </c>
      <c r="BV218" s="845" t="s">
        <v>798</v>
      </c>
      <c r="BW218" s="845" t="s">
        <v>798</v>
      </c>
      <c r="BX218" s="845" t="s">
        <v>798</v>
      </c>
      <c r="BY218" s="845" t="s">
        <v>798</v>
      </c>
      <c r="BZ218" s="845" t="s">
        <v>798</v>
      </c>
      <c r="CA218" s="845" t="s">
        <v>798</v>
      </c>
      <c r="CB218" s="845" t="s">
        <v>798</v>
      </c>
      <c r="CC218" s="845" t="s">
        <v>798</v>
      </c>
      <c r="CD218" s="845" t="s">
        <v>798</v>
      </c>
      <c r="CE218" s="845" t="s">
        <v>798</v>
      </c>
      <c r="CF218" s="845" t="s">
        <v>798</v>
      </c>
      <c r="CG218" s="845" t="s">
        <v>798</v>
      </c>
      <c r="CH218" s="845" t="s">
        <v>798</v>
      </c>
      <c r="CI218" s="845" t="s">
        <v>798</v>
      </c>
      <c r="CJ218" s="845" t="s">
        <v>798</v>
      </c>
      <c r="CK218" s="845" t="s">
        <v>798</v>
      </c>
      <c r="CL218" s="845" t="s">
        <v>798</v>
      </c>
      <c r="CM218" s="845" t="s">
        <v>798</v>
      </c>
      <c r="CN218" s="845" t="s">
        <v>798</v>
      </c>
      <c r="CO218" s="845" t="s">
        <v>798</v>
      </c>
      <c r="CP218" s="845" t="s">
        <v>798</v>
      </c>
      <c r="CQ218" s="845" t="s">
        <v>798</v>
      </c>
      <c r="CR218" s="845" t="s">
        <v>798</v>
      </c>
      <c r="CS218" s="845" t="s">
        <v>798</v>
      </c>
      <c r="CT218" s="845" t="s">
        <v>798</v>
      </c>
      <c r="CU218" s="845" t="s">
        <v>798</v>
      </c>
      <c r="CV218" s="845" t="s">
        <v>798</v>
      </c>
      <c r="CW218" s="845" t="s">
        <v>798</v>
      </c>
      <c r="CX218" s="845" t="s">
        <v>798</v>
      </c>
      <c r="CY218" s="845" t="s">
        <v>798</v>
      </c>
      <c r="CZ218" s="845" t="s">
        <v>798</v>
      </c>
      <c r="DA218" s="845" t="s">
        <v>798</v>
      </c>
      <c r="DB218" s="845" t="s">
        <v>798</v>
      </c>
      <c r="DC218" s="845" t="s">
        <v>798</v>
      </c>
      <c r="DD218" s="845" t="s">
        <v>798</v>
      </c>
      <c r="DE218" s="845" t="s">
        <v>798</v>
      </c>
      <c r="DF218" s="845" t="s">
        <v>798</v>
      </c>
      <c r="DG218" s="845" t="s">
        <v>798</v>
      </c>
      <c r="DH218" s="845" t="s">
        <v>798</v>
      </c>
      <c r="DI218" s="845" t="s">
        <v>798</v>
      </c>
      <c r="DJ218" s="845" t="s">
        <v>798</v>
      </c>
      <c r="DK218" s="845" t="s">
        <v>798</v>
      </c>
      <c r="DL218" s="845" t="s">
        <v>798</v>
      </c>
      <c r="DM218" s="845" t="s">
        <v>798</v>
      </c>
      <c r="DN218" s="845" t="s">
        <v>798</v>
      </c>
      <c r="DO218" s="845" t="s">
        <v>798</v>
      </c>
      <c r="DP218" s="845" t="s">
        <v>798</v>
      </c>
      <c r="DQ218" s="845" t="s">
        <v>798</v>
      </c>
      <c r="DR218" s="845" t="s">
        <v>798</v>
      </c>
      <c r="DS218" s="845" t="s">
        <v>798</v>
      </c>
      <c r="DT218" s="845" t="s">
        <v>798</v>
      </c>
      <c r="DU218" s="845" t="s">
        <v>798</v>
      </c>
      <c r="DV218" s="845" t="s">
        <v>798</v>
      </c>
      <c r="DW218" s="845" t="s">
        <v>798</v>
      </c>
      <c r="DX218" s="845" t="s">
        <v>798</v>
      </c>
      <c r="DY218" s="845" t="s">
        <v>798</v>
      </c>
      <c r="DZ218" s="845" t="s">
        <v>798</v>
      </c>
      <c r="EA218" s="845" t="s">
        <v>798</v>
      </c>
      <c r="EB218" s="845" t="s">
        <v>798</v>
      </c>
      <c r="EC218" s="845" t="s">
        <v>798</v>
      </c>
      <c r="ED218" s="845" t="s">
        <v>798</v>
      </c>
      <c r="EE218" s="845" t="s">
        <v>798</v>
      </c>
      <c r="EF218" s="845" t="s">
        <v>798</v>
      </c>
    </row>
    <row r="219" spans="1:136" x14ac:dyDescent="0.2">
      <c r="A219" s="845">
        <v>215</v>
      </c>
      <c r="B219" s="845">
        <v>11</v>
      </c>
      <c r="C219" s="845" t="s">
        <v>798</v>
      </c>
      <c r="D219" s="845" t="s">
        <v>798</v>
      </c>
      <c r="E219" s="845" t="s">
        <v>798</v>
      </c>
      <c r="F219" s="845" t="s">
        <v>798</v>
      </c>
      <c r="G219" s="845" t="s">
        <v>798</v>
      </c>
      <c r="H219" s="845" t="s">
        <v>798</v>
      </c>
      <c r="I219" s="845" t="s">
        <v>798</v>
      </c>
      <c r="J219" s="845" t="s">
        <v>798</v>
      </c>
      <c r="K219" s="845" t="s">
        <v>798</v>
      </c>
      <c r="L219" s="845" t="s">
        <v>798</v>
      </c>
      <c r="M219" s="845" t="s">
        <v>798</v>
      </c>
      <c r="N219" s="845" t="s">
        <v>798</v>
      </c>
      <c r="O219" s="845" t="s">
        <v>798</v>
      </c>
      <c r="P219" s="845" t="s">
        <v>798</v>
      </c>
      <c r="Q219" s="845" t="s">
        <v>798</v>
      </c>
      <c r="R219" s="845" t="s">
        <v>798</v>
      </c>
      <c r="S219" s="845" t="s">
        <v>798</v>
      </c>
      <c r="T219" s="845" t="s">
        <v>798</v>
      </c>
      <c r="U219" s="845" t="s">
        <v>798</v>
      </c>
      <c r="V219" s="845" t="s">
        <v>798</v>
      </c>
      <c r="W219" s="845" t="s">
        <v>798</v>
      </c>
      <c r="X219" s="845" t="s">
        <v>798</v>
      </c>
      <c r="Y219" s="845" t="s">
        <v>798</v>
      </c>
      <c r="Z219" s="845" t="s">
        <v>798</v>
      </c>
      <c r="AA219" s="845" t="s">
        <v>798</v>
      </c>
      <c r="AB219" s="845" t="s">
        <v>798</v>
      </c>
      <c r="AC219" s="845" t="s">
        <v>798</v>
      </c>
      <c r="AD219" s="845" t="s">
        <v>798</v>
      </c>
      <c r="AE219" s="845" t="s">
        <v>798</v>
      </c>
      <c r="AF219" s="845" t="s">
        <v>798</v>
      </c>
      <c r="AG219" s="845" t="s">
        <v>798</v>
      </c>
      <c r="AH219" s="845" t="s">
        <v>798</v>
      </c>
      <c r="AI219" s="845" t="s">
        <v>798</v>
      </c>
      <c r="AJ219" s="845" t="s">
        <v>798</v>
      </c>
      <c r="AK219" s="845" t="s">
        <v>798</v>
      </c>
      <c r="AL219" s="845" t="s">
        <v>798</v>
      </c>
      <c r="AM219" s="845" t="s">
        <v>798</v>
      </c>
      <c r="AN219" s="845" t="s">
        <v>798</v>
      </c>
      <c r="AO219" s="845" t="s">
        <v>798</v>
      </c>
      <c r="AP219" s="845" t="s">
        <v>798</v>
      </c>
      <c r="AQ219" s="845" t="s">
        <v>798</v>
      </c>
      <c r="AR219" s="845" t="s">
        <v>798</v>
      </c>
      <c r="AS219" s="845" t="s">
        <v>798</v>
      </c>
      <c r="AT219" s="845" t="s">
        <v>798</v>
      </c>
      <c r="AU219" s="845" t="s">
        <v>798</v>
      </c>
      <c r="AV219" s="845" t="s">
        <v>798</v>
      </c>
      <c r="AW219" s="845" t="s">
        <v>798</v>
      </c>
      <c r="AX219" s="845" t="s">
        <v>798</v>
      </c>
      <c r="AY219" s="845" t="s">
        <v>798</v>
      </c>
      <c r="AZ219" s="845" t="s">
        <v>798</v>
      </c>
      <c r="BA219" s="845" t="s">
        <v>798</v>
      </c>
      <c r="BB219" s="845" t="s">
        <v>798</v>
      </c>
      <c r="BC219" s="845" t="s">
        <v>798</v>
      </c>
      <c r="BD219" s="845" t="s">
        <v>798</v>
      </c>
      <c r="BE219" s="845" t="s">
        <v>798</v>
      </c>
      <c r="BF219" s="845" t="s">
        <v>798</v>
      </c>
      <c r="BG219" s="845" t="s">
        <v>798</v>
      </c>
      <c r="BH219" s="845" t="s">
        <v>798</v>
      </c>
      <c r="BI219" s="845" t="s">
        <v>798</v>
      </c>
      <c r="BJ219" s="845" t="s">
        <v>798</v>
      </c>
      <c r="BK219" s="845" t="s">
        <v>798</v>
      </c>
      <c r="BL219" s="845" t="s">
        <v>798</v>
      </c>
      <c r="BM219" s="845" t="s">
        <v>798</v>
      </c>
      <c r="BN219" s="845" t="s">
        <v>798</v>
      </c>
      <c r="BO219" s="845" t="s">
        <v>798</v>
      </c>
      <c r="BP219" s="845" t="s">
        <v>798</v>
      </c>
      <c r="BQ219" s="845" t="s">
        <v>798</v>
      </c>
      <c r="BR219" s="845" t="s">
        <v>798</v>
      </c>
      <c r="BS219" s="845" t="s">
        <v>798</v>
      </c>
      <c r="BT219" s="845" t="s">
        <v>798</v>
      </c>
      <c r="BU219" s="845" t="s">
        <v>798</v>
      </c>
      <c r="BV219" s="845" t="s">
        <v>798</v>
      </c>
      <c r="BW219" s="845" t="s">
        <v>798</v>
      </c>
      <c r="BX219" s="845" t="s">
        <v>798</v>
      </c>
      <c r="BY219" s="845" t="s">
        <v>798</v>
      </c>
      <c r="BZ219" s="845" t="s">
        <v>798</v>
      </c>
      <c r="CA219" s="845" t="s">
        <v>798</v>
      </c>
      <c r="CB219" s="845" t="s">
        <v>798</v>
      </c>
      <c r="CC219" s="845" t="s">
        <v>798</v>
      </c>
      <c r="CD219" s="845" t="s">
        <v>798</v>
      </c>
      <c r="CE219" s="845" t="s">
        <v>798</v>
      </c>
      <c r="CF219" s="845" t="s">
        <v>798</v>
      </c>
      <c r="CG219" s="845" t="s">
        <v>798</v>
      </c>
      <c r="CH219" s="845" t="s">
        <v>798</v>
      </c>
      <c r="CI219" s="845" t="s">
        <v>798</v>
      </c>
      <c r="CJ219" s="845" t="s">
        <v>798</v>
      </c>
      <c r="CK219" s="845" t="s">
        <v>798</v>
      </c>
      <c r="CL219" s="845" t="s">
        <v>798</v>
      </c>
      <c r="CM219" s="845" t="s">
        <v>798</v>
      </c>
      <c r="CN219" s="845" t="s">
        <v>798</v>
      </c>
      <c r="CO219" s="845" t="s">
        <v>798</v>
      </c>
      <c r="CP219" s="845" t="s">
        <v>798</v>
      </c>
      <c r="CQ219" s="845" t="s">
        <v>798</v>
      </c>
      <c r="CR219" s="845" t="s">
        <v>798</v>
      </c>
      <c r="CS219" s="845" t="s">
        <v>798</v>
      </c>
      <c r="CT219" s="845" t="s">
        <v>798</v>
      </c>
      <c r="CU219" s="845" t="s">
        <v>798</v>
      </c>
      <c r="CV219" s="845" t="s">
        <v>798</v>
      </c>
      <c r="CW219" s="845" t="s">
        <v>798</v>
      </c>
      <c r="CX219" s="845" t="s">
        <v>798</v>
      </c>
      <c r="CY219" s="845" t="s">
        <v>798</v>
      </c>
      <c r="CZ219" s="845" t="s">
        <v>798</v>
      </c>
      <c r="DA219" s="845" t="s">
        <v>798</v>
      </c>
      <c r="DB219" s="845" t="s">
        <v>798</v>
      </c>
      <c r="DC219" s="845" t="s">
        <v>798</v>
      </c>
      <c r="DD219" s="845" t="s">
        <v>798</v>
      </c>
      <c r="DE219" s="845" t="s">
        <v>798</v>
      </c>
      <c r="DF219" s="845" t="s">
        <v>798</v>
      </c>
      <c r="DG219" s="845" t="s">
        <v>798</v>
      </c>
      <c r="DH219" s="845" t="s">
        <v>798</v>
      </c>
      <c r="DI219" s="845" t="s">
        <v>798</v>
      </c>
      <c r="DJ219" s="845" t="s">
        <v>798</v>
      </c>
      <c r="DK219" s="845" t="s">
        <v>798</v>
      </c>
      <c r="DL219" s="845" t="s">
        <v>798</v>
      </c>
      <c r="DM219" s="845" t="s">
        <v>798</v>
      </c>
      <c r="DN219" s="845" t="s">
        <v>798</v>
      </c>
      <c r="DO219" s="845" t="s">
        <v>798</v>
      </c>
      <c r="DP219" s="845" t="s">
        <v>798</v>
      </c>
      <c r="DQ219" s="845" t="s">
        <v>798</v>
      </c>
      <c r="DR219" s="845" t="s">
        <v>798</v>
      </c>
      <c r="DS219" s="845" t="s">
        <v>798</v>
      </c>
      <c r="DT219" s="845" t="s">
        <v>798</v>
      </c>
      <c r="DU219" s="845" t="s">
        <v>798</v>
      </c>
      <c r="DV219" s="845" t="s">
        <v>798</v>
      </c>
      <c r="DW219" s="845" t="s">
        <v>798</v>
      </c>
      <c r="DX219" s="845" t="s">
        <v>798</v>
      </c>
      <c r="DY219" s="845" t="s">
        <v>798</v>
      </c>
      <c r="DZ219" s="845" t="s">
        <v>798</v>
      </c>
      <c r="EA219" s="845" t="s">
        <v>798</v>
      </c>
      <c r="EB219" s="845" t="s">
        <v>798</v>
      </c>
      <c r="EC219" s="845" t="s">
        <v>798</v>
      </c>
      <c r="ED219" s="845" t="s">
        <v>798</v>
      </c>
      <c r="EE219" s="845" t="s">
        <v>798</v>
      </c>
      <c r="EF219" s="845" t="s">
        <v>798</v>
      </c>
    </row>
    <row r="220" spans="1:136" x14ac:dyDescent="0.2">
      <c r="A220" s="845">
        <v>216</v>
      </c>
      <c r="B220" s="845">
        <v>12</v>
      </c>
      <c r="C220" s="845" t="s">
        <v>798</v>
      </c>
      <c r="D220" s="845" t="s">
        <v>798</v>
      </c>
      <c r="E220" s="845" t="s">
        <v>798</v>
      </c>
      <c r="F220" s="845" t="s">
        <v>798</v>
      </c>
      <c r="G220" s="845" t="s">
        <v>798</v>
      </c>
      <c r="H220" s="845" t="s">
        <v>798</v>
      </c>
      <c r="I220" s="845" t="s">
        <v>798</v>
      </c>
      <c r="J220" s="845" t="s">
        <v>798</v>
      </c>
      <c r="K220" s="845" t="s">
        <v>798</v>
      </c>
      <c r="L220" s="845" t="s">
        <v>798</v>
      </c>
      <c r="M220" s="845" t="s">
        <v>798</v>
      </c>
      <c r="N220" s="845" t="s">
        <v>798</v>
      </c>
      <c r="O220" s="845" t="s">
        <v>798</v>
      </c>
      <c r="P220" s="845" t="s">
        <v>798</v>
      </c>
      <c r="Q220" s="845" t="s">
        <v>798</v>
      </c>
      <c r="R220" s="845" t="s">
        <v>798</v>
      </c>
      <c r="S220" s="845" t="s">
        <v>798</v>
      </c>
      <c r="T220" s="845" t="s">
        <v>798</v>
      </c>
      <c r="U220" s="845" t="s">
        <v>798</v>
      </c>
      <c r="V220" s="845" t="s">
        <v>798</v>
      </c>
      <c r="W220" s="845" t="s">
        <v>798</v>
      </c>
      <c r="X220" s="845" t="s">
        <v>798</v>
      </c>
      <c r="Y220" s="845" t="s">
        <v>798</v>
      </c>
      <c r="Z220" s="845" t="s">
        <v>798</v>
      </c>
      <c r="AA220" s="845" t="s">
        <v>798</v>
      </c>
      <c r="AB220" s="845" t="s">
        <v>798</v>
      </c>
      <c r="AC220" s="845" t="s">
        <v>798</v>
      </c>
      <c r="AD220" s="845" t="s">
        <v>798</v>
      </c>
      <c r="AE220" s="845" t="s">
        <v>798</v>
      </c>
      <c r="AF220" s="845" t="s">
        <v>798</v>
      </c>
      <c r="AG220" s="845" t="s">
        <v>798</v>
      </c>
      <c r="AH220" s="845" t="s">
        <v>798</v>
      </c>
      <c r="AI220" s="845" t="s">
        <v>798</v>
      </c>
      <c r="AJ220" s="845" t="s">
        <v>798</v>
      </c>
      <c r="AK220" s="845" t="s">
        <v>798</v>
      </c>
      <c r="AL220" s="845" t="s">
        <v>798</v>
      </c>
      <c r="AM220" s="845" t="s">
        <v>798</v>
      </c>
      <c r="AN220" s="845" t="s">
        <v>798</v>
      </c>
      <c r="AO220" s="845" t="s">
        <v>798</v>
      </c>
      <c r="AP220" s="845" t="s">
        <v>798</v>
      </c>
      <c r="AQ220" s="845" t="s">
        <v>798</v>
      </c>
      <c r="AR220" s="845" t="s">
        <v>798</v>
      </c>
      <c r="AS220" s="845" t="s">
        <v>798</v>
      </c>
      <c r="AT220" s="845" t="s">
        <v>798</v>
      </c>
      <c r="AU220" s="845" t="s">
        <v>798</v>
      </c>
      <c r="AV220" s="845" t="s">
        <v>798</v>
      </c>
      <c r="AW220" s="845" t="s">
        <v>798</v>
      </c>
      <c r="AX220" s="845" t="s">
        <v>798</v>
      </c>
      <c r="AY220" s="845" t="s">
        <v>798</v>
      </c>
      <c r="AZ220" s="845" t="s">
        <v>798</v>
      </c>
      <c r="BA220" s="845" t="s">
        <v>798</v>
      </c>
      <c r="BB220" s="845" t="s">
        <v>798</v>
      </c>
      <c r="BC220" s="845" t="s">
        <v>798</v>
      </c>
      <c r="BD220" s="845" t="s">
        <v>798</v>
      </c>
      <c r="BE220" s="845" t="s">
        <v>798</v>
      </c>
      <c r="BF220" s="845" t="s">
        <v>798</v>
      </c>
      <c r="BG220" s="845" t="s">
        <v>798</v>
      </c>
      <c r="BH220" s="845" t="s">
        <v>798</v>
      </c>
      <c r="BI220" s="845" t="s">
        <v>798</v>
      </c>
      <c r="BJ220" s="845" t="s">
        <v>798</v>
      </c>
      <c r="BK220" s="845" t="s">
        <v>798</v>
      </c>
      <c r="BL220" s="845" t="s">
        <v>798</v>
      </c>
      <c r="BM220" s="845" t="s">
        <v>798</v>
      </c>
      <c r="BN220" s="845" t="s">
        <v>798</v>
      </c>
      <c r="BO220" s="845" t="s">
        <v>798</v>
      </c>
      <c r="BP220" s="845" t="s">
        <v>798</v>
      </c>
      <c r="BQ220" s="845" t="s">
        <v>798</v>
      </c>
      <c r="BR220" s="845" t="s">
        <v>798</v>
      </c>
      <c r="BS220" s="845" t="s">
        <v>798</v>
      </c>
      <c r="BT220" s="845" t="s">
        <v>798</v>
      </c>
      <c r="BU220" s="845" t="s">
        <v>798</v>
      </c>
      <c r="BV220" s="845" t="s">
        <v>798</v>
      </c>
      <c r="BW220" s="845" t="s">
        <v>798</v>
      </c>
      <c r="BX220" s="845" t="s">
        <v>798</v>
      </c>
      <c r="BY220" s="845" t="s">
        <v>798</v>
      </c>
      <c r="BZ220" s="845" t="s">
        <v>798</v>
      </c>
      <c r="CA220" s="845" t="s">
        <v>798</v>
      </c>
      <c r="CB220" s="845" t="s">
        <v>798</v>
      </c>
      <c r="CC220" s="845" t="s">
        <v>798</v>
      </c>
      <c r="CD220" s="845" t="s">
        <v>798</v>
      </c>
      <c r="CE220" s="845" t="s">
        <v>798</v>
      </c>
      <c r="CF220" s="845" t="s">
        <v>798</v>
      </c>
      <c r="CG220" s="845" t="s">
        <v>798</v>
      </c>
      <c r="CH220" s="845" t="s">
        <v>798</v>
      </c>
      <c r="CI220" s="845" t="s">
        <v>798</v>
      </c>
      <c r="CJ220" s="845" t="s">
        <v>798</v>
      </c>
      <c r="CK220" s="845" t="s">
        <v>798</v>
      </c>
      <c r="CL220" s="845" t="s">
        <v>798</v>
      </c>
      <c r="CM220" s="845" t="s">
        <v>798</v>
      </c>
      <c r="CN220" s="845" t="s">
        <v>798</v>
      </c>
      <c r="CO220" s="845" t="s">
        <v>798</v>
      </c>
      <c r="CP220" s="845" t="s">
        <v>798</v>
      </c>
      <c r="CQ220" s="845" t="s">
        <v>798</v>
      </c>
      <c r="CR220" s="845" t="s">
        <v>798</v>
      </c>
      <c r="CS220" s="845" t="s">
        <v>798</v>
      </c>
      <c r="CT220" s="845" t="s">
        <v>798</v>
      </c>
      <c r="CU220" s="845" t="s">
        <v>798</v>
      </c>
      <c r="CV220" s="845" t="s">
        <v>798</v>
      </c>
      <c r="CW220" s="845" t="s">
        <v>798</v>
      </c>
      <c r="CX220" s="845" t="s">
        <v>798</v>
      </c>
      <c r="CY220" s="845" t="s">
        <v>798</v>
      </c>
      <c r="CZ220" s="845" t="s">
        <v>798</v>
      </c>
      <c r="DA220" s="845" t="s">
        <v>798</v>
      </c>
      <c r="DB220" s="845" t="s">
        <v>798</v>
      </c>
      <c r="DC220" s="845" t="s">
        <v>798</v>
      </c>
      <c r="DD220" s="845" t="s">
        <v>798</v>
      </c>
      <c r="DE220" s="845" t="s">
        <v>798</v>
      </c>
      <c r="DF220" s="845" t="s">
        <v>798</v>
      </c>
      <c r="DG220" s="845" t="s">
        <v>798</v>
      </c>
      <c r="DH220" s="845" t="s">
        <v>798</v>
      </c>
      <c r="DI220" s="845" t="s">
        <v>798</v>
      </c>
      <c r="DJ220" s="845" t="s">
        <v>798</v>
      </c>
      <c r="DK220" s="845" t="s">
        <v>798</v>
      </c>
      <c r="DL220" s="845" t="s">
        <v>798</v>
      </c>
      <c r="DM220" s="845" t="s">
        <v>798</v>
      </c>
      <c r="DN220" s="845" t="s">
        <v>798</v>
      </c>
      <c r="DO220" s="845" t="s">
        <v>798</v>
      </c>
      <c r="DP220" s="845" t="s">
        <v>798</v>
      </c>
      <c r="DQ220" s="845" t="s">
        <v>798</v>
      </c>
      <c r="DR220" s="845" t="s">
        <v>798</v>
      </c>
      <c r="DS220" s="845" t="s">
        <v>798</v>
      </c>
      <c r="DT220" s="845" t="s">
        <v>798</v>
      </c>
      <c r="DU220" s="845" t="s">
        <v>798</v>
      </c>
      <c r="DV220" s="845" t="s">
        <v>798</v>
      </c>
      <c r="DW220" s="845" t="s">
        <v>798</v>
      </c>
      <c r="DX220" s="845" t="s">
        <v>798</v>
      </c>
      <c r="DY220" s="845" t="s">
        <v>798</v>
      </c>
      <c r="DZ220" s="845" t="s">
        <v>798</v>
      </c>
      <c r="EA220" s="845" t="s">
        <v>798</v>
      </c>
      <c r="EB220" s="845" t="s">
        <v>798</v>
      </c>
      <c r="EC220" s="845" t="s">
        <v>798</v>
      </c>
      <c r="ED220" s="845" t="s">
        <v>798</v>
      </c>
      <c r="EE220" s="845" t="s">
        <v>798</v>
      </c>
      <c r="EF220" s="845" t="s">
        <v>798</v>
      </c>
    </row>
    <row r="221" spans="1:136" x14ac:dyDescent="0.2">
      <c r="A221" s="845">
        <v>217</v>
      </c>
      <c r="B221" s="845">
        <v>1</v>
      </c>
      <c r="C221" s="845" t="s">
        <v>798</v>
      </c>
      <c r="D221" s="845" t="s">
        <v>798</v>
      </c>
      <c r="E221" s="845" t="s">
        <v>798</v>
      </c>
      <c r="F221" s="845" t="s">
        <v>798</v>
      </c>
      <c r="G221" s="845" t="s">
        <v>798</v>
      </c>
      <c r="H221" s="845" t="s">
        <v>798</v>
      </c>
      <c r="I221" s="845" t="s">
        <v>798</v>
      </c>
      <c r="J221" s="845" t="s">
        <v>798</v>
      </c>
      <c r="K221" s="845" t="s">
        <v>798</v>
      </c>
      <c r="L221" s="845" t="s">
        <v>798</v>
      </c>
      <c r="M221" s="845" t="s">
        <v>798</v>
      </c>
      <c r="N221" s="845" t="s">
        <v>798</v>
      </c>
      <c r="O221" s="845" t="s">
        <v>798</v>
      </c>
      <c r="P221" s="845" t="s">
        <v>798</v>
      </c>
      <c r="Q221" s="845" t="s">
        <v>798</v>
      </c>
      <c r="R221" s="845" t="s">
        <v>798</v>
      </c>
      <c r="S221" s="845" t="s">
        <v>798</v>
      </c>
      <c r="T221" s="845" t="s">
        <v>798</v>
      </c>
      <c r="U221" s="845" t="s">
        <v>798</v>
      </c>
      <c r="V221" s="845" t="s">
        <v>798</v>
      </c>
      <c r="W221" s="845" t="s">
        <v>798</v>
      </c>
      <c r="X221" s="845" t="s">
        <v>798</v>
      </c>
      <c r="Y221" s="845" t="s">
        <v>798</v>
      </c>
      <c r="Z221" s="845" t="s">
        <v>798</v>
      </c>
      <c r="AA221" s="845" t="s">
        <v>798</v>
      </c>
      <c r="AB221" s="845" t="s">
        <v>798</v>
      </c>
      <c r="AC221" s="845" t="s">
        <v>798</v>
      </c>
      <c r="AD221" s="845" t="s">
        <v>798</v>
      </c>
      <c r="AE221" s="845" t="s">
        <v>798</v>
      </c>
      <c r="AF221" s="845" t="s">
        <v>798</v>
      </c>
      <c r="AG221" s="845" t="s">
        <v>798</v>
      </c>
      <c r="AH221" s="845" t="s">
        <v>798</v>
      </c>
      <c r="AI221" s="845" t="s">
        <v>798</v>
      </c>
      <c r="AJ221" s="845" t="s">
        <v>798</v>
      </c>
      <c r="AK221" s="845" t="s">
        <v>798</v>
      </c>
      <c r="AL221" s="845" t="s">
        <v>798</v>
      </c>
      <c r="AM221" s="845" t="s">
        <v>798</v>
      </c>
      <c r="AN221" s="845" t="s">
        <v>798</v>
      </c>
      <c r="AO221" s="845" t="s">
        <v>798</v>
      </c>
      <c r="AP221" s="845" t="s">
        <v>798</v>
      </c>
      <c r="AQ221" s="845" t="s">
        <v>798</v>
      </c>
      <c r="AR221" s="845" t="s">
        <v>798</v>
      </c>
      <c r="AS221" s="845" t="s">
        <v>798</v>
      </c>
      <c r="AT221" s="845" t="s">
        <v>798</v>
      </c>
      <c r="AU221" s="845" t="s">
        <v>798</v>
      </c>
      <c r="AV221" s="845" t="s">
        <v>798</v>
      </c>
      <c r="AW221" s="845" t="s">
        <v>798</v>
      </c>
      <c r="AX221" s="845" t="s">
        <v>798</v>
      </c>
      <c r="AY221" s="845" t="s">
        <v>798</v>
      </c>
      <c r="AZ221" s="845" t="s">
        <v>798</v>
      </c>
      <c r="BA221" s="845" t="s">
        <v>798</v>
      </c>
      <c r="BB221" s="845" t="s">
        <v>798</v>
      </c>
      <c r="BC221" s="845" t="s">
        <v>798</v>
      </c>
      <c r="BD221" s="845" t="s">
        <v>798</v>
      </c>
      <c r="BE221" s="845" t="s">
        <v>798</v>
      </c>
      <c r="BF221" s="845" t="s">
        <v>798</v>
      </c>
      <c r="BG221" s="845" t="s">
        <v>798</v>
      </c>
      <c r="BH221" s="845" t="s">
        <v>798</v>
      </c>
      <c r="BI221" s="845" t="s">
        <v>798</v>
      </c>
      <c r="BJ221" s="845" t="s">
        <v>798</v>
      </c>
      <c r="BK221" s="845" t="s">
        <v>798</v>
      </c>
      <c r="BL221" s="845" t="s">
        <v>798</v>
      </c>
      <c r="BM221" s="845" t="s">
        <v>798</v>
      </c>
      <c r="BN221" s="845" t="s">
        <v>798</v>
      </c>
      <c r="BO221" s="845" t="s">
        <v>798</v>
      </c>
      <c r="BP221" s="845" t="s">
        <v>798</v>
      </c>
      <c r="BQ221" s="845" t="s">
        <v>798</v>
      </c>
      <c r="BR221" s="845" t="s">
        <v>798</v>
      </c>
      <c r="BS221" s="845" t="s">
        <v>798</v>
      </c>
      <c r="BT221" s="845" t="s">
        <v>798</v>
      </c>
      <c r="BU221" s="845" t="s">
        <v>798</v>
      </c>
      <c r="BV221" s="845" t="s">
        <v>798</v>
      </c>
      <c r="BW221" s="845" t="s">
        <v>798</v>
      </c>
      <c r="BX221" s="845" t="s">
        <v>798</v>
      </c>
      <c r="BY221" s="845" t="s">
        <v>798</v>
      </c>
      <c r="BZ221" s="845" t="s">
        <v>798</v>
      </c>
      <c r="CA221" s="845" t="s">
        <v>798</v>
      </c>
      <c r="CB221" s="845" t="s">
        <v>798</v>
      </c>
      <c r="CC221" s="845" t="s">
        <v>798</v>
      </c>
      <c r="CD221" s="845" t="s">
        <v>798</v>
      </c>
      <c r="CE221" s="845" t="s">
        <v>798</v>
      </c>
      <c r="CF221" s="845" t="s">
        <v>798</v>
      </c>
      <c r="CG221" s="845" t="s">
        <v>798</v>
      </c>
      <c r="CH221" s="845" t="s">
        <v>798</v>
      </c>
      <c r="CI221" s="845" t="s">
        <v>798</v>
      </c>
      <c r="CJ221" s="845" t="s">
        <v>798</v>
      </c>
      <c r="CK221" s="845" t="s">
        <v>798</v>
      </c>
      <c r="CL221" s="845" t="s">
        <v>798</v>
      </c>
      <c r="CM221" s="845" t="s">
        <v>798</v>
      </c>
      <c r="CN221" s="845" t="s">
        <v>798</v>
      </c>
      <c r="CO221" s="845" t="s">
        <v>798</v>
      </c>
      <c r="CP221" s="845" t="s">
        <v>798</v>
      </c>
      <c r="CQ221" s="845" t="s">
        <v>798</v>
      </c>
      <c r="CR221" s="845" t="s">
        <v>798</v>
      </c>
      <c r="CS221" s="845" t="s">
        <v>798</v>
      </c>
      <c r="CT221" s="845" t="s">
        <v>798</v>
      </c>
      <c r="CU221" s="845" t="s">
        <v>798</v>
      </c>
      <c r="CV221" s="845" t="s">
        <v>798</v>
      </c>
      <c r="CW221" s="845" t="s">
        <v>798</v>
      </c>
      <c r="CX221" s="845" t="s">
        <v>798</v>
      </c>
      <c r="CY221" s="845" t="s">
        <v>798</v>
      </c>
      <c r="CZ221" s="845" t="s">
        <v>798</v>
      </c>
      <c r="DA221" s="845" t="s">
        <v>798</v>
      </c>
      <c r="DB221" s="845" t="s">
        <v>798</v>
      </c>
      <c r="DC221" s="845" t="s">
        <v>798</v>
      </c>
      <c r="DD221" s="845" t="s">
        <v>798</v>
      </c>
      <c r="DE221" s="845" t="s">
        <v>798</v>
      </c>
      <c r="DF221" s="845" t="s">
        <v>798</v>
      </c>
      <c r="DG221" s="845" t="s">
        <v>798</v>
      </c>
      <c r="DH221" s="845" t="s">
        <v>798</v>
      </c>
      <c r="DI221" s="845" t="s">
        <v>798</v>
      </c>
      <c r="DJ221" s="845" t="s">
        <v>798</v>
      </c>
      <c r="DK221" s="845" t="s">
        <v>798</v>
      </c>
      <c r="DL221" s="845" t="s">
        <v>798</v>
      </c>
      <c r="DM221" s="845" t="s">
        <v>798</v>
      </c>
      <c r="DN221" s="845" t="s">
        <v>798</v>
      </c>
      <c r="DO221" s="845" t="s">
        <v>798</v>
      </c>
      <c r="DP221" s="845" t="s">
        <v>798</v>
      </c>
      <c r="DQ221" s="845" t="s">
        <v>798</v>
      </c>
      <c r="DR221" s="845" t="s">
        <v>798</v>
      </c>
      <c r="DS221" s="845" t="s">
        <v>798</v>
      </c>
      <c r="DT221" s="845" t="s">
        <v>798</v>
      </c>
      <c r="DU221" s="845" t="s">
        <v>798</v>
      </c>
      <c r="DV221" s="845" t="s">
        <v>798</v>
      </c>
      <c r="DW221" s="845" t="s">
        <v>798</v>
      </c>
      <c r="DX221" s="845" t="s">
        <v>798</v>
      </c>
      <c r="DY221" s="845" t="s">
        <v>798</v>
      </c>
      <c r="DZ221" s="845" t="s">
        <v>798</v>
      </c>
      <c r="EA221" s="845" t="s">
        <v>798</v>
      </c>
      <c r="EB221" s="845" t="s">
        <v>798</v>
      </c>
      <c r="EC221" s="845" t="s">
        <v>798</v>
      </c>
      <c r="ED221" s="845" t="s">
        <v>798</v>
      </c>
      <c r="EE221" s="845" t="s">
        <v>798</v>
      </c>
      <c r="EF221" s="845" t="s">
        <v>798</v>
      </c>
    </row>
    <row r="222" spans="1:136" x14ac:dyDescent="0.2">
      <c r="A222" s="845">
        <v>218</v>
      </c>
      <c r="B222" s="845">
        <v>2</v>
      </c>
      <c r="C222" s="845" t="s">
        <v>798</v>
      </c>
      <c r="D222" s="845" t="s">
        <v>798</v>
      </c>
      <c r="E222" s="845" t="s">
        <v>798</v>
      </c>
      <c r="F222" s="845" t="s">
        <v>798</v>
      </c>
      <c r="G222" s="845" t="s">
        <v>798</v>
      </c>
      <c r="H222" s="845" t="s">
        <v>798</v>
      </c>
      <c r="I222" s="845" t="s">
        <v>798</v>
      </c>
      <c r="J222" s="845" t="s">
        <v>798</v>
      </c>
      <c r="K222" s="845" t="s">
        <v>798</v>
      </c>
      <c r="L222" s="845" t="s">
        <v>798</v>
      </c>
      <c r="M222" s="845" t="s">
        <v>798</v>
      </c>
      <c r="N222" s="845" t="s">
        <v>798</v>
      </c>
      <c r="O222" s="845" t="s">
        <v>798</v>
      </c>
      <c r="P222" s="845" t="s">
        <v>798</v>
      </c>
      <c r="Q222" s="845" t="s">
        <v>798</v>
      </c>
      <c r="R222" s="845" t="s">
        <v>798</v>
      </c>
      <c r="S222" s="845" t="s">
        <v>798</v>
      </c>
      <c r="T222" s="845" t="s">
        <v>798</v>
      </c>
      <c r="U222" s="845" t="s">
        <v>798</v>
      </c>
      <c r="V222" s="845" t="s">
        <v>798</v>
      </c>
      <c r="W222" s="845" t="s">
        <v>798</v>
      </c>
      <c r="X222" s="845" t="s">
        <v>798</v>
      </c>
      <c r="Y222" s="845" t="s">
        <v>798</v>
      </c>
      <c r="Z222" s="845" t="s">
        <v>798</v>
      </c>
      <c r="AA222" s="845" t="s">
        <v>798</v>
      </c>
      <c r="AB222" s="845" t="s">
        <v>798</v>
      </c>
      <c r="AC222" s="845" t="s">
        <v>798</v>
      </c>
      <c r="AD222" s="845" t="s">
        <v>798</v>
      </c>
      <c r="AE222" s="845" t="s">
        <v>798</v>
      </c>
      <c r="AF222" s="845" t="s">
        <v>798</v>
      </c>
      <c r="AG222" s="845" t="s">
        <v>798</v>
      </c>
      <c r="AH222" s="845" t="s">
        <v>798</v>
      </c>
      <c r="AI222" s="845" t="s">
        <v>798</v>
      </c>
      <c r="AJ222" s="845" t="s">
        <v>798</v>
      </c>
      <c r="AK222" s="845" t="s">
        <v>798</v>
      </c>
      <c r="AL222" s="845" t="s">
        <v>798</v>
      </c>
      <c r="AM222" s="845" t="s">
        <v>798</v>
      </c>
      <c r="AN222" s="845" t="s">
        <v>798</v>
      </c>
      <c r="AO222" s="845" t="s">
        <v>798</v>
      </c>
      <c r="AP222" s="845" t="s">
        <v>798</v>
      </c>
      <c r="AQ222" s="845" t="s">
        <v>798</v>
      </c>
      <c r="AR222" s="845" t="s">
        <v>798</v>
      </c>
      <c r="AS222" s="845" t="s">
        <v>798</v>
      </c>
      <c r="AT222" s="845" t="s">
        <v>798</v>
      </c>
      <c r="AU222" s="845" t="s">
        <v>798</v>
      </c>
      <c r="AV222" s="845" t="s">
        <v>798</v>
      </c>
      <c r="AW222" s="845" t="s">
        <v>798</v>
      </c>
      <c r="AX222" s="845" t="s">
        <v>798</v>
      </c>
      <c r="AY222" s="845" t="s">
        <v>798</v>
      </c>
      <c r="AZ222" s="845" t="s">
        <v>798</v>
      </c>
      <c r="BA222" s="845" t="s">
        <v>798</v>
      </c>
      <c r="BB222" s="845" t="s">
        <v>798</v>
      </c>
      <c r="BC222" s="845" t="s">
        <v>798</v>
      </c>
      <c r="BD222" s="845" t="s">
        <v>798</v>
      </c>
      <c r="BE222" s="845" t="s">
        <v>798</v>
      </c>
      <c r="BF222" s="845" t="s">
        <v>798</v>
      </c>
      <c r="BG222" s="845" t="s">
        <v>798</v>
      </c>
      <c r="BH222" s="845" t="s">
        <v>798</v>
      </c>
      <c r="BI222" s="845" t="s">
        <v>798</v>
      </c>
      <c r="BJ222" s="845" t="s">
        <v>798</v>
      </c>
      <c r="BK222" s="845" t="s">
        <v>798</v>
      </c>
      <c r="BL222" s="845" t="s">
        <v>798</v>
      </c>
      <c r="BM222" s="845" t="s">
        <v>798</v>
      </c>
      <c r="BN222" s="845" t="s">
        <v>798</v>
      </c>
      <c r="BO222" s="845" t="s">
        <v>798</v>
      </c>
      <c r="BP222" s="845" t="s">
        <v>798</v>
      </c>
      <c r="BQ222" s="845" t="s">
        <v>798</v>
      </c>
      <c r="BR222" s="845" t="s">
        <v>798</v>
      </c>
      <c r="BS222" s="845" t="s">
        <v>798</v>
      </c>
      <c r="BT222" s="845" t="s">
        <v>798</v>
      </c>
      <c r="BU222" s="845" t="s">
        <v>798</v>
      </c>
      <c r="BV222" s="845" t="s">
        <v>798</v>
      </c>
      <c r="BW222" s="845" t="s">
        <v>798</v>
      </c>
      <c r="BX222" s="845" t="s">
        <v>798</v>
      </c>
      <c r="BY222" s="845" t="s">
        <v>798</v>
      </c>
      <c r="BZ222" s="845" t="s">
        <v>798</v>
      </c>
      <c r="CA222" s="845" t="s">
        <v>798</v>
      </c>
      <c r="CB222" s="845" t="s">
        <v>798</v>
      </c>
      <c r="CC222" s="845" t="s">
        <v>798</v>
      </c>
      <c r="CD222" s="845" t="s">
        <v>798</v>
      </c>
      <c r="CE222" s="845" t="s">
        <v>798</v>
      </c>
      <c r="CF222" s="845" t="s">
        <v>798</v>
      </c>
      <c r="CG222" s="845" t="s">
        <v>798</v>
      </c>
      <c r="CH222" s="845" t="s">
        <v>798</v>
      </c>
      <c r="CI222" s="845" t="s">
        <v>798</v>
      </c>
      <c r="CJ222" s="845" t="s">
        <v>798</v>
      </c>
      <c r="CK222" s="845" t="s">
        <v>798</v>
      </c>
      <c r="CL222" s="845" t="s">
        <v>798</v>
      </c>
      <c r="CM222" s="845" t="s">
        <v>798</v>
      </c>
      <c r="CN222" s="845" t="s">
        <v>798</v>
      </c>
      <c r="CO222" s="845" t="s">
        <v>798</v>
      </c>
      <c r="CP222" s="845" t="s">
        <v>798</v>
      </c>
      <c r="CQ222" s="845" t="s">
        <v>798</v>
      </c>
      <c r="CR222" s="845" t="s">
        <v>798</v>
      </c>
      <c r="CS222" s="845" t="s">
        <v>798</v>
      </c>
      <c r="CT222" s="845" t="s">
        <v>798</v>
      </c>
      <c r="CU222" s="845" t="s">
        <v>798</v>
      </c>
      <c r="CV222" s="845" t="s">
        <v>798</v>
      </c>
      <c r="CW222" s="845" t="s">
        <v>798</v>
      </c>
      <c r="CX222" s="845" t="s">
        <v>798</v>
      </c>
      <c r="CY222" s="845" t="s">
        <v>798</v>
      </c>
      <c r="CZ222" s="845" t="s">
        <v>798</v>
      </c>
      <c r="DA222" s="845" t="s">
        <v>798</v>
      </c>
      <c r="DB222" s="845" t="s">
        <v>798</v>
      </c>
      <c r="DC222" s="845" t="s">
        <v>798</v>
      </c>
      <c r="DD222" s="845" t="s">
        <v>798</v>
      </c>
      <c r="DE222" s="845" t="s">
        <v>798</v>
      </c>
      <c r="DF222" s="845" t="s">
        <v>798</v>
      </c>
      <c r="DG222" s="845" t="s">
        <v>798</v>
      </c>
      <c r="DH222" s="845" t="s">
        <v>798</v>
      </c>
      <c r="DI222" s="845" t="s">
        <v>798</v>
      </c>
      <c r="DJ222" s="845" t="s">
        <v>798</v>
      </c>
      <c r="DK222" s="845" t="s">
        <v>798</v>
      </c>
      <c r="DL222" s="845" t="s">
        <v>798</v>
      </c>
      <c r="DM222" s="845" t="s">
        <v>798</v>
      </c>
      <c r="DN222" s="845" t="s">
        <v>798</v>
      </c>
      <c r="DO222" s="845" t="s">
        <v>798</v>
      </c>
      <c r="DP222" s="845" t="s">
        <v>798</v>
      </c>
      <c r="DQ222" s="845" t="s">
        <v>798</v>
      </c>
      <c r="DR222" s="845" t="s">
        <v>798</v>
      </c>
      <c r="DS222" s="845" t="s">
        <v>798</v>
      </c>
      <c r="DT222" s="845" t="s">
        <v>798</v>
      </c>
      <c r="DU222" s="845" t="s">
        <v>798</v>
      </c>
      <c r="DV222" s="845" t="s">
        <v>798</v>
      </c>
      <c r="DW222" s="845" t="s">
        <v>798</v>
      </c>
      <c r="DX222" s="845" t="s">
        <v>798</v>
      </c>
      <c r="DY222" s="845" t="s">
        <v>798</v>
      </c>
      <c r="DZ222" s="845" t="s">
        <v>798</v>
      </c>
      <c r="EA222" s="845" t="s">
        <v>798</v>
      </c>
      <c r="EB222" s="845" t="s">
        <v>798</v>
      </c>
      <c r="EC222" s="845" t="s">
        <v>798</v>
      </c>
      <c r="ED222" s="845" t="s">
        <v>798</v>
      </c>
      <c r="EE222" s="845" t="s">
        <v>798</v>
      </c>
      <c r="EF222" s="845" t="s">
        <v>798</v>
      </c>
    </row>
    <row r="223" spans="1:136" x14ac:dyDescent="0.2">
      <c r="A223" s="845">
        <v>219</v>
      </c>
      <c r="B223" s="845">
        <v>3</v>
      </c>
      <c r="C223" s="845" t="s">
        <v>798</v>
      </c>
      <c r="D223" s="845" t="s">
        <v>798</v>
      </c>
      <c r="E223" s="845" t="s">
        <v>798</v>
      </c>
      <c r="F223" s="845" t="s">
        <v>798</v>
      </c>
      <c r="G223" s="845" t="s">
        <v>798</v>
      </c>
      <c r="H223" s="845" t="s">
        <v>798</v>
      </c>
      <c r="I223" s="845" t="s">
        <v>798</v>
      </c>
      <c r="J223" s="845" t="s">
        <v>798</v>
      </c>
      <c r="K223" s="845" t="s">
        <v>798</v>
      </c>
      <c r="L223" s="845" t="s">
        <v>798</v>
      </c>
      <c r="M223" s="845" t="s">
        <v>798</v>
      </c>
      <c r="N223" s="845" t="s">
        <v>798</v>
      </c>
      <c r="O223" s="845" t="s">
        <v>798</v>
      </c>
      <c r="P223" s="845" t="s">
        <v>798</v>
      </c>
      <c r="Q223" s="845" t="s">
        <v>798</v>
      </c>
      <c r="R223" s="845" t="s">
        <v>798</v>
      </c>
      <c r="S223" s="845" t="s">
        <v>798</v>
      </c>
      <c r="T223" s="845" t="s">
        <v>798</v>
      </c>
      <c r="U223" s="845" t="s">
        <v>798</v>
      </c>
      <c r="V223" s="845" t="s">
        <v>798</v>
      </c>
      <c r="W223" s="845" t="s">
        <v>798</v>
      </c>
      <c r="X223" s="845" t="s">
        <v>798</v>
      </c>
      <c r="Y223" s="845" t="s">
        <v>798</v>
      </c>
      <c r="Z223" s="845" t="s">
        <v>798</v>
      </c>
      <c r="AA223" s="845" t="s">
        <v>798</v>
      </c>
      <c r="AB223" s="845" t="s">
        <v>798</v>
      </c>
      <c r="AC223" s="845" t="s">
        <v>798</v>
      </c>
      <c r="AD223" s="845" t="s">
        <v>798</v>
      </c>
      <c r="AE223" s="845" t="s">
        <v>798</v>
      </c>
      <c r="AF223" s="845" t="s">
        <v>798</v>
      </c>
      <c r="AG223" s="845" t="s">
        <v>798</v>
      </c>
      <c r="AH223" s="845" t="s">
        <v>798</v>
      </c>
      <c r="AI223" s="845" t="s">
        <v>798</v>
      </c>
      <c r="AJ223" s="845" t="s">
        <v>798</v>
      </c>
      <c r="AK223" s="845" t="s">
        <v>798</v>
      </c>
      <c r="AL223" s="845" t="s">
        <v>798</v>
      </c>
      <c r="AM223" s="845" t="s">
        <v>798</v>
      </c>
      <c r="AN223" s="845" t="s">
        <v>798</v>
      </c>
      <c r="AO223" s="845" t="s">
        <v>798</v>
      </c>
      <c r="AP223" s="845" t="s">
        <v>798</v>
      </c>
      <c r="AQ223" s="845" t="s">
        <v>798</v>
      </c>
      <c r="AR223" s="845" t="s">
        <v>798</v>
      </c>
      <c r="AS223" s="845" t="s">
        <v>798</v>
      </c>
      <c r="AT223" s="845" t="s">
        <v>798</v>
      </c>
      <c r="AU223" s="845" t="s">
        <v>798</v>
      </c>
      <c r="AV223" s="845" t="s">
        <v>798</v>
      </c>
      <c r="AW223" s="845" t="s">
        <v>798</v>
      </c>
      <c r="AX223" s="845" t="s">
        <v>798</v>
      </c>
      <c r="AY223" s="845" t="s">
        <v>798</v>
      </c>
      <c r="AZ223" s="845" t="s">
        <v>798</v>
      </c>
      <c r="BA223" s="845" t="s">
        <v>798</v>
      </c>
      <c r="BB223" s="845" t="s">
        <v>798</v>
      </c>
      <c r="BC223" s="845" t="s">
        <v>798</v>
      </c>
      <c r="BD223" s="845" t="s">
        <v>798</v>
      </c>
      <c r="BE223" s="845" t="s">
        <v>798</v>
      </c>
      <c r="BF223" s="845" t="s">
        <v>798</v>
      </c>
      <c r="BG223" s="845" t="s">
        <v>798</v>
      </c>
      <c r="BH223" s="845" t="s">
        <v>798</v>
      </c>
      <c r="BI223" s="845" t="s">
        <v>798</v>
      </c>
      <c r="BJ223" s="845" t="s">
        <v>798</v>
      </c>
      <c r="BK223" s="845" t="s">
        <v>798</v>
      </c>
      <c r="BL223" s="845" t="s">
        <v>798</v>
      </c>
      <c r="BM223" s="845" t="s">
        <v>798</v>
      </c>
      <c r="BN223" s="845" t="s">
        <v>798</v>
      </c>
      <c r="BO223" s="845" t="s">
        <v>798</v>
      </c>
      <c r="BP223" s="845" t="s">
        <v>798</v>
      </c>
      <c r="BQ223" s="845" t="s">
        <v>798</v>
      </c>
      <c r="BR223" s="845" t="s">
        <v>798</v>
      </c>
      <c r="BS223" s="845" t="s">
        <v>798</v>
      </c>
      <c r="BT223" s="845" t="s">
        <v>798</v>
      </c>
      <c r="BU223" s="845" t="s">
        <v>798</v>
      </c>
      <c r="BV223" s="845" t="s">
        <v>798</v>
      </c>
      <c r="BW223" s="845" t="s">
        <v>798</v>
      </c>
      <c r="BX223" s="845" t="s">
        <v>798</v>
      </c>
      <c r="BY223" s="845" t="s">
        <v>798</v>
      </c>
      <c r="BZ223" s="845" t="s">
        <v>798</v>
      </c>
      <c r="CA223" s="845" t="s">
        <v>798</v>
      </c>
      <c r="CB223" s="845" t="s">
        <v>798</v>
      </c>
      <c r="CC223" s="845" t="s">
        <v>798</v>
      </c>
      <c r="CD223" s="845" t="s">
        <v>798</v>
      </c>
      <c r="CE223" s="845" t="s">
        <v>798</v>
      </c>
      <c r="CF223" s="845" t="s">
        <v>798</v>
      </c>
      <c r="CG223" s="845" t="s">
        <v>798</v>
      </c>
      <c r="CH223" s="845" t="s">
        <v>798</v>
      </c>
      <c r="CI223" s="845" t="s">
        <v>798</v>
      </c>
      <c r="CJ223" s="845" t="s">
        <v>798</v>
      </c>
      <c r="CK223" s="845" t="s">
        <v>798</v>
      </c>
      <c r="CL223" s="845" t="s">
        <v>798</v>
      </c>
      <c r="CM223" s="845" t="s">
        <v>798</v>
      </c>
      <c r="CN223" s="845" t="s">
        <v>798</v>
      </c>
      <c r="CO223" s="845" t="s">
        <v>798</v>
      </c>
      <c r="CP223" s="845" t="s">
        <v>798</v>
      </c>
      <c r="CQ223" s="845" t="s">
        <v>798</v>
      </c>
      <c r="CR223" s="845" t="s">
        <v>798</v>
      </c>
      <c r="CS223" s="845" t="s">
        <v>798</v>
      </c>
      <c r="CT223" s="845" t="s">
        <v>798</v>
      </c>
      <c r="CU223" s="845" t="s">
        <v>798</v>
      </c>
      <c r="CV223" s="845" t="s">
        <v>798</v>
      </c>
      <c r="CW223" s="845" t="s">
        <v>798</v>
      </c>
      <c r="CX223" s="845" t="s">
        <v>798</v>
      </c>
      <c r="CY223" s="845" t="s">
        <v>798</v>
      </c>
      <c r="CZ223" s="845" t="s">
        <v>798</v>
      </c>
      <c r="DA223" s="845" t="s">
        <v>798</v>
      </c>
      <c r="DB223" s="845" t="s">
        <v>798</v>
      </c>
      <c r="DC223" s="845" t="s">
        <v>798</v>
      </c>
      <c r="DD223" s="845" t="s">
        <v>798</v>
      </c>
      <c r="DE223" s="845" t="s">
        <v>798</v>
      </c>
      <c r="DF223" s="845" t="s">
        <v>798</v>
      </c>
      <c r="DG223" s="845" t="s">
        <v>798</v>
      </c>
      <c r="DH223" s="845" t="s">
        <v>798</v>
      </c>
      <c r="DI223" s="845" t="s">
        <v>798</v>
      </c>
      <c r="DJ223" s="845" t="s">
        <v>798</v>
      </c>
      <c r="DK223" s="845" t="s">
        <v>798</v>
      </c>
      <c r="DL223" s="845" t="s">
        <v>798</v>
      </c>
      <c r="DM223" s="845" t="s">
        <v>798</v>
      </c>
      <c r="DN223" s="845" t="s">
        <v>798</v>
      </c>
      <c r="DO223" s="845" t="s">
        <v>798</v>
      </c>
      <c r="DP223" s="845" t="s">
        <v>798</v>
      </c>
      <c r="DQ223" s="845" t="s">
        <v>798</v>
      </c>
      <c r="DR223" s="845" t="s">
        <v>798</v>
      </c>
      <c r="DS223" s="845" t="s">
        <v>798</v>
      </c>
      <c r="DT223" s="845" t="s">
        <v>798</v>
      </c>
      <c r="DU223" s="845" t="s">
        <v>798</v>
      </c>
      <c r="DV223" s="845" t="s">
        <v>798</v>
      </c>
      <c r="DW223" s="845" t="s">
        <v>798</v>
      </c>
      <c r="DX223" s="845" t="s">
        <v>798</v>
      </c>
      <c r="DY223" s="845" t="s">
        <v>798</v>
      </c>
      <c r="DZ223" s="845" t="s">
        <v>798</v>
      </c>
      <c r="EA223" s="845" t="s">
        <v>798</v>
      </c>
      <c r="EB223" s="845" t="s">
        <v>798</v>
      </c>
      <c r="EC223" s="845" t="s">
        <v>798</v>
      </c>
      <c r="ED223" s="845" t="s">
        <v>798</v>
      </c>
      <c r="EE223" s="845" t="s">
        <v>798</v>
      </c>
      <c r="EF223" s="845" t="s">
        <v>798</v>
      </c>
    </row>
    <row r="224" spans="1:136" x14ac:dyDescent="0.2">
      <c r="A224" s="845">
        <v>220</v>
      </c>
      <c r="B224" s="845">
        <v>4</v>
      </c>
      <c r="C224" s="845" t="s">
        <v>798</v>
      </c>
      <c r="D224" s="845" t="s">
        <v>798</v>
      </c>
      <c r="E224" s="845" t="s">
        <v>798</v>
      </c>
      <c r="F224" s="845" t="s">
        <v>798</v>
      </c>
      <c r="G224" s="845" t="s">
        <v>798</v>
      </c>
      <c r="H224" s="845" t="s">
        <v>798</v>
      </c>
      <c r="I224" s="845" t="s">
        <v>798</v>
      </c>
      <c r="J224" s="845" t="s">
        <v>798</v>
      </c>
      <c r="K224" s="845" t="s">
        <v>798</v>
      </c>
      <c r="L224" s="845" t="s">
        <v>798</v>
      </c>
      <c r="M224" s="845" t="s">
        <v>798</v>
      </c>
      <c r="N224" s="845" t="s">
        <v>798</v>
      </c>
      <c r="O224" s="845" t="s">
        <v>798</v>
      </c>
      <c r="P224" s="845" t="s">
        <v>798</v>
      </c>
      <c r="Q224" s="845" t="s">
        <v>798</v>
      </c>
      <c r="R224" s="845" t="s">
        <v>798</v>
      </c>
      <c r="S224" s="845" t="s">
        <v>798</v>
      </c>
      <c r="T224" s="845" t="s">
        <v>798</v>
      </c>
      <c r="U224" s="845" t="s">
        <v>798</v>
      </c>
      <c r="V224" s="845" t="s">
        <v>798</v>
      </c>
      <c r="W224" s="845" t="s">
        <v>798</v>
      </c>
      <c r="X224" s="845" t="s">
        <v>798</v>
      </c>
      <c r="Y224" s="845" t="s">
        <v>798</v>
      </c>
      <c r="Z224" s="845" t="s">
        <v>798</v>
      </c>
      <c r="AA224" s="845" t="s">
        <v>798</v>
      </c>
      <c r="AB224" s="845" t="s">
        <v>798</v>
      </c>
      <c r="AC224" s="845" t="s">
        <v>798</v>
      </c>
      <c r="AD224" s="845" t="s">
        <v>798</v>
      </c>
      <c r="AE224" s="845" t="s">
        <v>798</v>
      </c>
      <c r="AF224" s="845" t="s">
        <v>798</v>
      </c>
      <c r="AG224" s="845" t="s">
        <v>798</v>
      </c>
      <c r="AH224" s="845" t="s">
        <v>798</v>
      </c>
      <c r="AI224" s="845" t="s">
        <v>798</v>
      </c>
      <c r="AJ224" s="845" t="s">
        <v>798</v>
      </c>
      <c r="AK224" s="845" t="s">
        <v>798</v>
      </c>
      <c r="AL224" s="845" t="s">
        <v>798</v>
      </c>
      <c r="AM224" s="845" t="s">
        <v>798</v>
      </c>
      <c r="AN224" s="845" t="s">
        <v>798</v>
      </c>
      <c r="AO224" s="845" t="s">
        <v>798</v>
      </c>
      <c r="AP224" s="845" t="s">
        <v>798</v>
      </c>
      <c r="AQ224" s="845" t="s">
        <v>798</v>
      </c>
      <c r="AR224" s="845" t="s">
        <v>798</v>
      </c>
      <c r="AS224" s="845" t="s">
        <v>798</v>
      </c>
      <c r="AT224" s="845" t="s">
        <v>798</v>
      </c>
      <c r="AU224" s="845" t="s">
        <v>798</v>
      </c>
      <c r="AV224" s="845" t="s">
        <v>798</v>
      </c>
      <c r="AW224" s="845" t="s">
        <v>798</v>
      </c>
      <c r="AX224" s="845" t="s">
        <v>798</v>
      </c>
      <c r="AY224" s="845" t="s">
        <v>798</v>
      </c>
      <c r="AZ224" s="845" t="s">
        <v>798</v>
      </c>
      <c r="BA224" s="845" t="s">
        <v>798</v>
      </c>
      <c r="BB224" s="845" t="s">
        <v>798</v>
      </c>
      <c r="BC224" s="845" t="s">
        <v>798</v>
      </c>
      <c r="BD224" s="845" t="s">
        <v>798</v>
      </c>
      <c r="BE224" s="845" t="s">
        <v>798</v>
      </c>
      <c r="BF224" s="845" t="s">
        <v>798</v>
      </c>
      <c r="BG224" s="845" t="s">
        <v>798</v>
      </c>
      <c r="BH224" s="845" t="s">
        <v>798</v>
      </c>
      <c r="BI224" s="845" t="s">
        <v>798</v>
      </c>
      <c r="BJ224" s="845" t="s">
        <v>798</v>
      </c>
      <c r="BK224" s="845" t="s">
        <v>798</v>
      </c>
      <c r="BL224" s="845" t="s">
        <v>798</v>
      </c>
      <c r="BM224" s="845" t="s">
        <v>798</v>
      </c>
      <c r="BN224" s="845" t="s">
        <v>798</v>
      </c>
      <c r="BO224" s="845" t="s">
        <v>798</v>
      </c>
      <c r="BP224" s="845" t="s">
        <v>798</v>
      </c>
      <c r="BQ224" s="845" t="s">
        <v>798</v>
      </c>
      <c r="BR224" s="845" t="s">
        <v>798</v>
      </c>
      <c r="BS224" s="845" t="s">
        <v>798</v>
      </c>
      <c r="BT224" s="845" t="s">
        <v>798</v>
      </c>
      <c r="BU224" s="845" t="s">
        <v>798</v>
      </c>
      <c r="BV224" s="845" t="s">
        <v>798</v>
      </c>
      <c r="BW224" s="845" t="s">
        <v>798</v>
      </c>
      <c r="BX224" s="845" t="s">
        <v>798</v>
      </c>
      <c r="BY224" s="845" t="s">
        <v>798</v>
      </c>
      <c r="BZ224" s="845" t="s">
        <v>798</v>
      </c>
      <c r="CA224" s="845" t="s">
        <v>798</v>
      </c>
      <c r="CB224" s="845" t="s">
        <v>798</v>
      </c>
      <c r="CC224" s="845" t="s">
        <v>798</v>
      </c>
      <c r="CD224" s="845" t="s">
        <v>798</v>
      </c>
      <c r="CE224" s="845" t="s">
        <v>798</v>
      </c>
      <c r="CF224" s="845" t="s">
        <v>798</v>
      </c>
      <c r="CG224" s="845" t="s">
        <v>798</v>
      </c>
      <c r="CH224" s="845" t="s">
        <v>798</v>
      </c>
      <c r="CI224" s="845" t="s">
        <v>798</v>
      </c>
      <c r="CJ224" s="845" t="s">
        <v>798</v>
      </c>
      <c r="CK224" s="845" t="s">
        <v>798</v>
      </c>
      <c r="CL224" s="845" t="s">
        <v>798</v>
      </c>
      <c r="CM224" s="845" t="s">
        <v>798</v>
      </c>
      <c r="CN224" s="845" t="s">
        <v>798</v>
      </c>
      <c r="CO224" s="845" t="s">
        <v>798</v>
      </c>
      <c r="CP224" s="845" t="s">
        <v>798</v>
      </c>
      <c r="CQ224" s="845" t="s">
        <v>798</v>
      </c>
      <c r="CR224" s="845" t="s">
        <v>798</v>
      </c>
      <c r="CS224" s="845" t="s">
        <v>798</v>
      </c>
      <c r="CT224" s="845" t="s">
        <v>798</v>
      </c>
      <c r="CU224" s="845" t="s">
        <v>798</v>
      </c>
      <c r="CV224" s="845" t="s">
        <v>798</v>
      </c>
      <c r="CW224" s="845" t="s">
        <v>798</v>
      </c>
      <c r="CX224" s="845" t="s">
        <v>798</v>
      </c>
      <c r="CY224" s="845" t="s">
        <v>798</v>
      </c>
      <c r="CZ224" s="845" t="s">
        <v>798</v>
      </c>
      <c r="DA224" s="845" t="s">
        <v>798</v>
      </c>
      <c r="DB224" s="845" t="s">
        <v>798</v>
      </c>
      <c r="DC224" s="845" t="s">
        <v>798</v>
      </c>
      <c r="DD224" s="845" t="s">
        <v>798</v>
      </c>
      <c r="DE224" s="845" t="s">
        <v>798</v>
      </c>
      <c r="DF224" s="845" t="s">
        <v>798</v>
      </c>
      <c r="DG224" s="845" t="s">
        <v>798</v>
      </c>
      <c r="DH224" s="845" t="s">
        <v>798</v>
      </c>
      <c r="DI224" s="845" t="s">
        <v>798</v>
      </c>
      <c r="DJ224" s="845" t="s">
        <v>798</v>
      </c>
      <c r="DK224" s="845" t="s">
        <v>798</v>
      </c>
      <c r="DL224" s="845" t="s">
        <v>798</v>
      </c>
      <c r="DM224" s="845" t="s">
        <v>798</v>
      </c>
      <c r="DN224" s="845" t="s">
        <v>798</v>
      </c>
      <c r="DO224" s="845" t="s">
        <v>798</v>
      </c>
      <c r="DP224" s="845" t="s">
        <v>798</v>
      </c>
      <c r="DQ224" s="845" t="s">
        <v>798</v>
      </c>
      <c r="DR224" s="845" t="s">
        <v>798</v>
      </c>
      <c r="DS224" s="845" t="s">
        <v>798</v>
      </c>
      <c r="DT224" s="845" t="s">
        <v>798</v>
      </c>
      <c r="DU224" s="845" t="s">
        <v>798</v>
      </c>
      <c r="DV224" s="845" t="s">
        <v>798</v>
      </c>
      <c r="DW224" s="845" t="s">
        <v>798</v>
      </c>
      <c r="DX224" s="845" t="s">
        <v>798</v>
      </c>
      <c r="DY224" s="845" t="s">
        <v>798</v>
      </c>
      <c r="DZ224" s="845" t="s">
        <v>798</v>
      </c>
      <c r="EA224" s="845" t="s">
        <v>798</v>
      </c>
      <c r="EB224" s="845" t="s">
        <v>798</v>
      </c>
      <c r="EC224" s="845" t="s">
        <v>798</v>
      </c>
      <c r="ED224" s="845" t="s">
        <v>798</v>
      </c>
      <c r="EE224" s="845" t="s">
        <v>798</v>
      </c>
      <c r="EF224" s="845" t="s">
        <v>798</v>
      </c>
    </row>
    <row r="225" spans="1:136" x14ac:dyDescent="0.2">
      <c r="A225" s="845">
        <v>221</v>
      </c>
      <c r="B225" s="845">
        <v>5</v>
      </c>
      <c r="C225" s="845" t="s">
        <v>798</v>
      </c>
      <c r="D225" s="845" t="s">
        <v>798</v>
      </c>
      <c r="E225" s="845" t="s">
        <v>798</v>
      </c>
      <c r="F225" s="845" t="s">
        <v>798</v>
      </c>
      <c r="G225" s="845" t="s">
        <v>798</v>
      </c>
      <c r="H225" s="845" t="s">
        <v>798</v>
      </c>
      <c r="I225" s="845" t="s">
        <v>798</v>
      </c>
      <c r="J225" s="845" t="s">
        <v>798</v>
      </c>
      <c r="K225" s="845" t="s">
        <v>798</v>
      </c>
      <c r="L225" s="845" t="s">
        <v>798</v>
      </c>
      <c r="M225" s="845" t="s">
        <v>798</v>
      </c>
      <c r="N225" s="845" t="s">
        <v>798</v>
      </c>
      <c r="O225" s="845" t="s">
        <v>798</v>
      </c>
      <c r="P225" s="845" t="s">
        <v>798</v>
      </c>
      <c r="Q225" s="845" t="s">
        <v>798</v>
      </c>
      <c r="R225" s="845" t="s">
        <v>798</v>
      </c>
      <c r="S225" s="845" t="s">
        <v>798</v>
      </c>
      <c r="T225" s="845" t="s">
        <v>798</v>
      </c>
      <c r="U225" s="845" t="s">
        <v>798</v>
      </c>
      <c r="V225" s="845" t="s">
        <v>798</v>
      </c>
      <c r="W225" s="845" t="s">
        <v>798</v>
      </c>
      <c r="X225" s="845" t="s">
        <v>798</v>
      </c>
      <c r="Y225" s="845" t="s">
        <v>798</v>
      </c>
      <c r="Z225" s="845" t="s">
        <v>798</v>
      </c>
      <c r="AA225" s="845" t="s">
        <v>798</v>
      </c>
      <c r="AB225" s="845" t="s">
        <v>798</v>
      </c>
      <c r="AC225" s="845" t="s">
        <v>798</v>
      </c>
      <c r="AD225" s="845" t="s">
        <v>798</v>
      </c>
      <c r="AE225" s="845" t="s">
        <v>798</v>
      </c>
      <c r="AF225" s="845" t="s">
        <v>798</v>
      </c>
      <c r="AG225" s="845" t="s">
        <v>798</v>
      </c>
      <c r="AH225" s="845" t="s">
        <v>798</v>
      </c>
      <c r="AI225" s="845" t="s">
        <v>798</v>
      </c>
      <c r="AJ225" s="845" t="s">
        <v>798</v>
      </c>
      <c r="AK225" s="845" t="s">
        <v>798</v>
      </c>
      <c r="AL225" s="845" t="s">
        <v>798</v>
      </c>
      <c r="AM225" s="845" t="s">
        <v>798</v>
      </c>
      <c r="AN225" s="845" t="s">
        <v>798</v>
      </c>
      <c r="AO225" s="845" t="s">
        <v>798</v>
      </c>
      <c r="AP225" s="845" t="s">
        <v>798</v>
      </c>
      <c r="AQ225" s="845" t="s">
        <v>798</v>
      </c>
      <c r="AR225" s="845" t="s">
        <v>798</v>
      </c>
      <c r="AS225" s="845" t="s">
        <v>798</v>
      </c>
      <c r="AT225" s="845" t="s">
        <v>798</v>
      </c>
      <c r="AU225" s="845" t="s">
        <v>798</v>
      </c>
      <c r="AV225" s="845" t="s">
        <v>798</v>
      </c>
      <c r="AW225" s="845" t="s">
        <v>798</v>
      </c>
      <c r="AX225" s="845" t="s">
        <v>798</v>
      </c>
      <c r="AY225" s="845" t="s">
        <v>798</v>
      </c>
      <c r="AZ225" s="845" t="s">
        <v>798</v>
      </c>
      <c r="BA225" s="845" t="s">
        <v>798</v>
      </c>
      <c r="BB225" s="845" t="s">
        <v>798</v>
      </c>
      <c r="BC225" s="845" t="s">
        <v>798</v>
      </c>
      <c r="BD225" s="845" t="s">
        <v>798</v>
      </c>
      <c r="BE225" s="845" t="s">
        <v>798</v>
      </c>
      <c r="BF225" s="845" t="s">
        <v>798</v>
      </c>
      <c r="BG225" s="845" t="s">
        <v>798</v>
      </c>
      <c r="BH225" s="845" t="s">
        <v>798</v>
      </c>
      <c r="BI225" s="845" t="s">
        <v>798</v>
      </c>
      <c r="BJ225" s="845" t="s">
        <v>798</v>
      </c>
      <c r="BK225" s="845" t="s">
        <v>798</v>
      </c>
      <c r="BL225" s="845" t="s">
        <v>798</v>
      </c>
      <c r="BM225" s="845" t="s">
        <v>798</v>
      </c>
      <c r="BN225" s="845" t="s">
        <v>798</v>
      </c>
      <c r="BO225" s="845" t="s">
        <v>798</v>
      </c>
      <c r="BP225" s="845" t="s">
        <v>798</v>
      </c>
      <c r="BQ225" s="845" t="s">
        <v>798</v>
      </c>
      <c r="BR225" s="845" t="s">
        <v>798</v>
      </c>
      <c r="BS225" s="845" t="s">
        <v>798</v>
      </c>
      <c r="BT225" s="845" t="s">
        <v>798</v>
      </c>
      <c r="BU225" s="845" t="s">
        <v>798</v>
      </c>
      <c r="BV225" s="845" t="s">
        <v>798</v>
      </c>
      <c r="BW225" s="845" t="s">
        <v>798</v>
      </c>
      <c r="BX225" s="845" t="s">
        <v>798</v>
      </c>
      <c r="BY225" s="845" t="s">
        <v>798</v>
      </c>
      <c r="BZ225" s="845" t="s">
        <v>798</v>
      </c>
      <c r="CA225" s="845" t="s">
        <v>798</v>
      </c>
      <c r="CB225" s="845" t="s">
        <v>798</v>
      </c>
      <c r="CC225" s="845" t="s">
        <v>798</v>
      </c>
      <c r="CD225" s="845" t="s">
        <v>798</v>
      </c>
      <c r="CE225" s="845" t="s">
        <v>798</v>
      </c>
      <c r="CF225" s="845" t="s">
        <v>798</v>
      </c>
      <c r="CG225" s="845" t="s">
        <v>798</v>
      </c>
      <c r="CH225" s="845" t="s">
        <v>798</v>
      </c>
      <c r="CI225" s="845" t="s">
        <v>798</v>
      </c>
      <c r="CJ225" s="845" t="s">
        <v>798</v>
      </c>
      <c r="CK225" s="845" t="s">
        <v>798</v>
      </c>
      <c r="CL225" s="845" t="s">
        <v>798</v>
      </c>
      <c r="CM225" s="845" t="s">
        <v>798</v>
      </c>
      <c r="CN225" s="845" t="s">
        <v>798</v>
      </c>
      <c r="CO225" s="845" t="s">
        <v>798</v>
      </c>
      <c r="CP225" s="845" t="s">
        <v>798</v>
      </c>
      <c r="CQ225" s="845" t="s">
        <v>798</v>
      </c>
      <c r="CR225" s="845" t="s">
        <v>798</v>
      </c>
      <c r="CS225" s="845" t="s">
        <v>798</v>
      </c>
      <c r="CT225" s="845" t="s">
        <v>798</v>
      </c>
      <c r="CU225" s="845" t="s">
        <v>798</v>
      </c>
      <c r="CV225" s="845" t="s">
        <v>798</v>
      </c>
      <c r="CW225" s="845" t="s">
        <v>798</v>
      </c>
      <c r="CX225" s="845" t="s">
        <v>798</v>
      </c>
      <c r="CY225" s="845" t="s">
        <v>798</v>
      </c>
      <c r="CZ225" s="845" t="s">
        <v>798</v>
      </c>
      <c r="DA225" s="845" t="s">
        <v>798</v>
      </c>
      <c r="DB225" s="845" t="s">
        <v>798</v>
      </c>
      <c r="DC225" s="845" t="s">
        <v>798</v>
      </c>
      <c r="DD225" s="845" t="s">
        <v>798</v>
      </c>
      <c r="DE225" s="845" t="s">
        <v>798</v>
      </c>
      <c r="DF225" s="845" t="s">
        <v>798</v>
      </c>
      <c r="DG225" s="845" t="s">
        <v>798</v>
      </c>
      <c r="DH225" s="845" t="s">
        <v>798</v>
      </c>
      <c r="DI225" s="845" t="s">
        <v>798</v>
      </c>
      <c r="DJ225" s="845" t="s">
        <v>798</v>
      </c>
      <c r="DK225" s="845" t="s">
        <v>798</v>
      </c>
      <c r="DL225" s="845" t="s">
        <v>798</v>
      </c>
      <c r="DM225" s="845" t="s">
        <v>798</v>
      </c>
      <c r="DN225" s="845" t="s">
        <v>798</v>
      </c>
      <c r="DO225" s="845" t="s">
        <v>798</v>
      </c>
      <c r="DP225" s="845" t="s">
        <v>798</v>
      </c>
      <c r="DQ225" s="845" t="s">
        <v>798</v>
      </c>
      <c r="DR225" s="845" t="s">
        <v>798</v>
      </c>
      <c r="DS225" s="845" t="s">
        <v>798</v>
      </c>
      <c r="DT225" s="845" t="s">
        <v>798</v>
      </c>
      <c r="DU225" s="845" t="s">
        <v>798</v>
      </c>
      <c r="DV225" s="845" t="s">
        <v>798</v>
      </c>
      <c r="DW225" s="845" t="s">
        <v>798</v>
      </c>
      <c r="DX225" s="845" t="s">
        <v>798</v>
      </c>
      <c r="DY225" s="845" t="s">
        <v>798</v>
      </c>
      <c r="DZ225" s="845" t="s">
        <v>798</v>
      </c>
      <c r="EA225" s="845" t="s">
        <v>798</v>
      </c>
      <c r="EB225" s="845" t="s">
        <v>798</v>
      </c>
      <c r="EC225" s="845" t="s">
        <v>798</v>
      </c>
      <c r="ED225" s="845" t="s">
        <v>798</v>
      </c>
      <c r="EE225" s="845" t="s">
        <v>798</v>
      </c>
      <c r="EF225" s="845" t="s">
        <v>798</v>
      </c>
    </row>
    <row r="226" spans="1:136" x14ac:dyDescent="0.2">
      <c r="A226" s="845">
        <v>222</v>
      </c>
      <c r="B226" s="845">
        <v>6</v>
      </c>
      <c r="C226" s="845" t="s">
        <v>798</v>
      </c>
      <c r="D226" s="845" t="s">
        <v>798</v>
      </c>
      <c r="E226" s="845" t="s">
        <v>798</v>
      </c>
      <c r="F226" s="845" t="s">
        <v>798</v>
      </c>
      <c r="G226" s="845" t="s">
        <v>798</v>
      </c>
      <c r="H226" s="845" t="s">
        <v>798</v>
      </c>
      <c r="I226" s="845" t="s">
        <v>798</v>
      </c>
      <c r="J226" s="845" t="s">
        <v>798</v>
      </c>
      <c r="K226" s="845" t="s">
        <v>798</v>
      </c>
      <c r="L226" s="845" t="s">
        <v>798</v>
      </c>
      <c r="M226" s="845" t="s">
        <v>798</v>
      </c>
      <c r="N226" s="845" t="s">
        <v>798</v>
      </c>
      <c r="O226" s="845" t="s">
        <v>798</v>
      </c>
      <c r="P226" s="845" t="s">
        <v>798</v>
      </c>
      <c r="Q226" s="845" t="s">
        <v>798</v>
      </c>
      <c r="R226" s="845" t="s">
        <v>798</v>
      </c>
      <c r="S226" s="845" t="s">
        <v>798</v>
      </c>
      <c r="T226" s="845" t="s">
        <v>798</v>
      </c>
      <c r="U226" s="845" t="s">
        <v>798</v>
      </c>
      <c r="V226" s="845" t="s">
        <v>798</v>
      </c>
      <c r="W226" s="845" t="s">
        <v>798</v>
      </c>
      <c r="X226" s="845" t="s">
        <v>798</v>
      </c>
      <c r="Y226" s="845" t="s">
        <v>798</v>
      </c>
      <c r="Z226" s="845" t="s">
        <v>798</v>
      </c>
      <c r="AA226" s="845" t="s">
        <v>798</v>
      </c>
      <c r="AB226" s="845" t="s">
        <v>798</v>
      </c>
      <c r="AC226" s="845" t="s">
        <v>798</v>
      </c>
      <c r="AD226" s="845" t="s">
        <v>798</v>
      </c>
      <c r="AE226" s="845" t="s">
        <v>798</v>
      </c>
      <c r="AF226" s="845" t="s">
        <v>798</v>
      </c>
      <c r="AG226" s="845" t="s">
        <v>798</v>
      </c>
      <c r="AH226" s="845" t="s">
        <v>798</v>
      </c>
      <c r="AI226" s="845" t="s">
        <v>798</v>
      </c>
      <c r="AJ226" s="845" t="s">
        <v>798</v>
      </c>
      <c r="AK226" s="845" t="s">
        <v>798</v>
      </c>
      <c r="AL226" s="845" t="s">
        <v>798</v>
      </c>
      <c r="AM226" s="845" t="s">
        <v>798</v>
      </c>
      <c r="AN226" s="845" t="s">
        <v>798</v>
      </c>
      <c r="AO226" s="845" t="s">
        <v>798</v>
      </c>
      <c r="AP226" s="845" t="s">
        <v>798</v>
      </c>
      <c r="AQ226" s="845" t="s">
        <v>798</v>
      </c>
      <c r="AR226" s="845" t="s">
        <v>798</v>
      </c>
      <c r="AS226" s="845" t="s">
        <v>798</v>
      </c>
      <c r="AT226" s="845" t="s">
        <v>798</v>
      </c>
      <c r="AU226" s="845" t="s">
        <v>798</v>
      </c>
      <c r="AV226" s="845" t="s">
        <v>798</v>
      </c>
      <c r="AW226" s="845" t="s">
        <v>798</v>
      </c>
      <c r="AX226" s="845" t="s">
        <v>798</v>
      </c>
      <c r="AY226" s="845" t="s">
        <v>798</v>
      </c>
      <c r="AZ226" s="845" t="s">
        <v>798</v>
      </c>
      <c r="BA226" s="845" t="s">
        <v>798</v>
      </c>
      <c r="BB226" s="845" t="s">
        <v>798</v>
      </c>
      <c r="BC226" s="845" t="s">
        <v>798</v>
      </c>
      <c r="BD226" s="845" t="s">
        <v>798</v>
      </c>
      <c r="BE226" s="845" t="s">
        <v>798</v>
      </c>
      <c r="BF226" s="845" t="s">
        <v>798</v>
      </c>
      <c r="BG226" s="845" t="s">
        <v>798</v>
      </c>
      <c r="BH226" s="845" t="s">
        <v>798</v>
      </c>
      <c r="BI226" s="845" t="s">
        <v>798</v>
      </c>
      <c r="BJ226" s="845" t="s">
        <v>798</v>
      </c>
      <c r="BK226" s="845" t="s">
        <v>798</v>
      </c>
      <c r="BL226" s="845" t="s">
        <v>798</v>
      </c>
      <c r="BM226" s="845" t="s">
        <v>798</v>
      </c>
      <c r="BN226" s="845" t="s">
        <v>798</v>
      </c>
      <c r="BO226" s="845" t="s">
        <v>798</v>
      </c>
      <c r="BP226" s="845" t="s">
        <v>798</v>
      </c>
      <c r="BQ226" s="845" t="s">
        <v>798</v>
      </c>
      <c r="BR226" s="845" t="s">
        <v>798</v>
      </c>
      <c r="BS226" s="845" t="s">
        <v>798</v>
      </c>
      <c r="BT226" s="845" t="s">
        <v>798</v>
      </c>
      <c r="BU226" s="845" t="s">
        <v>798</v>
      </c>
      <c r="BV226" s="845" t="s">
        <v>798</v>
      </c>
      <c r="BW226" s="845" t="s">
        <v>798</v>
      </c>
      <c r="BX226" s="845" t="s">
        <v>798</v>
      </c>
      <c r="BY226" s="845" t="s">
        <v>798</v>
      </c>
      <c r="BZ226" s="845" t="s">
        <v>798</v>
      </c>
      <c r="CA226" s="845" t="s">
        <v>798</v>
      </c>
      <c r="CB226" s="845" t="s">
        <v>798</v>
      </c>
      <c r="CC226" s="845" t="s">
        <v>798</v>
      </c>
      <c r="CD226" s="845" t="s">
        <v>798</v>
      </c>
      <c r="CE226" s="845" t="s">
        <v>798</v>
      </c>
      <c r="CF226" s="845" t="s">
        <v>798</v>
      </c>
      <c r="CG226" s="845" t="s">
        <v>798</v>
      </c>
      <c r="CH226" s="845" t="s">
        <v>798</v>
      </c>
      <c r="CI226" s="845" t="s">
        <v>798</v>
      </c>
      <c r="CJ226" s="845" t="s">
        <v>798</v>
      </c>
      <c r="CK226" s="845" t="s">
        <v>798</v>
      </c>
      <c r="CL226" s="845" t="s">
        <v>798</v>
      </c>
      <c r="CM226" s="845" t="s">
        <v>798</v>
      </c>
      <c r="CN226" s="845" t="s">
        <v>798</v>
      </c>
      <c r="CO226" s="845" t="s">
        <v>798</v>
      </c>
      <c r="CP226" s="845" t="s">
        <v>798</v>
      </c>
      <c r="CQ226" s="845" t="s">
        <v>798</v>
      </c>
      <c r="CR226" s="845" t="s">
        <v>798</v>
      </c>
      <c r="CS226" s="845" t="s">
        <v>798</v>
      </c>
      <c r="CT226" s="845" t="s">
        <v>798</v>
      </c>
      <c r="CU226" s="845" t="s">
        <v>798</v>
      </c>
      <c r="CV226" s="845" t="s">
        <v>798</v>
      </c>
      <c r="CW226" s="845" t="s">
        <v>798</v>
      </c>
      <c r="CX226" s="845" t="s">
        <v>798</v>
      </c>
      <c r="CY226" s="845" t="s">
        <v>798</v>
      </c>
      <c r="CZ226" s="845" t="s">
        <v>798</v>
      </c>
      <c r="DA226" s="845" t="s">
        <v>798</v>
      </c>
      <c r="DB226" s="845" t="s">
        <v>798</v>
      </c>
      <c r="DC226" s="845" t="s">
        <v>798</v>
      </c>
      <c r="DD226" s="845" t="s">
        <v>798</v>
      </c>
      <c r="DE226" s="845" t="s">
        <v>798</v>
      </c>
      <c r="DF226" s="845" t="s">
        <v>798</v>
      </c>
      <c r="DG226" s="845" t="s">
        <v>798</v>
      </c>
      <c r="DH226" s="845" t="s">
        <v>798</v>
      </c>
      <c r="DI226" s="845" t="s">
        <v>798</v>
      </c>
      <c r="DJ226" s="845" t="s">
        <v>798</v>
      </c>
      <c r="DK226" s="845" t="s">
        <v>798</v>
      </c>
      <c r="DL226" s="845" t="s">
        <v>798</v>
      </c>
      <c r="DM226" s="845" t="s">
        <v>798</v>
      </c>
      <c r="DN226" s="845" t="s">
        <v>798</v>
      </c>
      <c r="DO226" s="845" t="s">
        <v>798</v>
      </c>
      <c r="DP226" s="845" t="s">
        <v>798</v>
      </c>
      <c r="DQ226" s="845" t="s">
        <v>798</v>
      </c>
      <c r="DR226" s="845" t="s">
        <v>798</v>
      </c>
      <c r="DS226" s="845" t="s">
        <v>798</v>
      </c>
      <c r="DT226" s="845" t="s">
        <v>798</v>
      </c>
      <c r="DU226" s="845" t="s">
        <v>798</v>
      </c>
      <c r="DV226" s="845" t="s">
        <v>798</v>
      </c>
      <c r="DW226" s="845" t="s">
        <v>798</v>
      </c>
      <c r="DX226" s="845" t="s">
        <v>798</v>
      </c>
      <c r="DY226" s="845" t="s">
        <v>798</v>
      </c>
      <c r="DZ226" s="845" t="s">
        <v>798</v>
      </c>
      <c r="EA226" s="845" t="s">
        <v>798</v>
      </c>
      <c r="EB226" s="845" t="s">
        <v>798</v>
      </c>
      <c r="EC226" s="845" t="s">
        <v>798</v>
      </c>
      <c r="ED226" s="845" t="s">
        <v>798</v>
      </c>
      <c r="EE226" s="845" t="s">
        <v>798</v>
      </c>
      <c r="EF226" s="845" t="s">
        <v>798</v>
      </c>
    </row>
    <row r="227" spans="1:136" x14ac:dyDescent="0.2">
      <c r="A227" s="845">
        <v>223</v>
      </c>
      <c r="B227" s="845">
        <v>7</v>
      </c>
      <c r="C227" s="845" t="s">
        <v>798</v>
      </c>
      <c r="D227" s="845" t="s">
        <v>798</v>
      </c>
      <c r="E227" s="845" t="s">
        <v>798</v>
      </c>
      <c r="F227" s="845" t="s">
        <v>798</v>
      </c>
      <c r="G227" s="845" t="s">
        <v>798</v>
      </c>
      <c r="H227" s="845" t="s">
        <v>798</v>
      </c>
      <c r="I227" s="845" t="s">
        <v>798</v>
      </c>
      <c r="J227" s="845" t="s">
        <v>798</v>
      </c>
      <c r="K227" s="845" t="s">
        <v>798</v>
      </c>
      <c r="L227" s="845" t="s">
        <v>798</v>
      </c>
      <c r="M227" s="845" t="s">
        <v>798</v>
      </c>
      <c r="N227" s="845" t="s">
        <v>798</v>
      </c>
      <c r="O227" s="845" t="s">
        <v>798</v>
      </c>
      <c r="P227" s="845" t="s">
        <v>798</v>
      </c>
      <c r="Q227" s="845" t="s">
        <v>798</v>
      </c>
      <c r="R227" s="845" t="s">
        <v>798</v>
      </c>
      <c r="S227" s="845" t="s">
        <v>798</v>
      </c>
      <c r="T227" s="845" t="s">
        <v>798</v>
      </c>
      <c r="U227" s="845" t="s">
        <v>798</v>
      </c>
      <c r="V227" s="845" t="s">
        <v>798</v>
      </c>
      <c r="W227" s="845" t="s">
        <v>798</v>
      </c>
      <c r="X227" s="845" t="s">
        <v>798</v>
      </c>
      <c r="Y227" s="845" t="s">
        <v>798</v>
      </c>
      <c r="Z227" s="845" t="s">
        <v>798</v>
      </c>
      <c r="AA227" s="845" t="s">
        <v>798</v>
      </c>
      <c r="AB227" s="845" t="s">
        <v>798</v>
      </c>
      <c r="AC227" s="845" t="s">
        <v>798</v>
      </c>
      <c r="AD227" s="845" t="s">
        <v>798</v>
      </c>
      <c r="AE227" s="845" t="s">
        <v>798</v>
      </c>
      <c r="AF227" s="845" t="s">
        <v>798</v>
      </c>
      <c r="AG227" s="845" t="s">
        <v>798</v>
      </c>
      <c r="AH227" s="845" t="s">
        <v>798</v>
      </c>
      <c r="AI227" s="845" t="s">
        <v>798</v>
      </c>
      <c r="AJ227" s="845" t="s">
        <v>798</v>
      </c>
      <c r="AK227" s="845" t="s">
        <v>798</v>
      </c>
      <c r="AL227" s="845" t="s">
        <v>798</v>
      </c>
      <c r="AM227" s="845" t="s">
        <v>798</v>
      </c>
      <c r="AN227" s="845" t="s">
        <v>798</v>
      </c>
      <c r="AO227" s="845" t="s">
        <v>798</v>
      </c>
      <c r="AP227" s="845" t="s">
        <v>798</v>
      </c>
      <c r="AQ227" s="845" t="s">
        <v>798</v>
      </c>
      <c r="AR227" s="845" t="s">
        <v>798</v>
      </c>
      <c r="AS227" s="845" t="s">
        <v>798</v>
      </c>
      <c r="AT227" s="845" t="s">
        <v>798</v>
      </c>
      <c r="AU227" s="845" t="s">
        <v>798</v>
      </c>
      <c r="AV227" s="845" t="s">
        <v>798</v>
      </c>
      <c r="AW227" s="845" t="s">
        <v>798</v>
      </c>
      <c r="AX227" s="845" t="s">
        <v>798</v>
      </c>
      <c r="AY227" s="845" t="s">
        <v>798</v>
      </c>
      <c r="AZ227" s="845" t="s">
        <v>798</v>
      </c>
      <c r="BA227" s="845" t="s">
        <v>798</v>
      </c>
      <c r="BB227" s="845" t="s">
        <v>798</v>
      </c>
      <c r="BC227" s="845" t="s">
        <v>798</v>
      </c>
      <c r="BD227" s="845" t="s">
        <v>798</v>
      </c>
      <c r="BE227" s="845" t="s">
        <v>798</v>
      </c>
      <c r="BF227" s="845" t="s">
        <v>798</v>
      </c>
      <c r="BG227" s="845" t="s">
        <v>798</v>
      </c>
      <c r="BH227" s="845" t="s">
        <v>798</v>
      </c>
      <c r="BI227" s="845" t="s">
        <v>798</v>
      </c>
      <c r="BJ227" s="845" t="s">
        <v>798</v>
      </c>
      <c r="BK227" s="845" t="s">
        <v>798</v>
      </c>
      <c r="BL227" s="845" t="s">
        <v>798</v>
      </c>
      <c r="BM227" s="845" t="s">
        <v>798</v>
      </c>
      <c r="BN227" s="845" t="s">
        <v>798</v>
      </c>
      <c r="BO227" s="845" t="s">
        <v>798</v>
      </c>
      <c r="BP227" s="845" t="s">
        <v>798</v>
      </c>
      <c r="BQ227" s="845" t="s">
        <v>798</v>
      </c>
      <c r="BR227" s="845" t="s">
        <v>798</v>
      </c>
      <c r="BS227" s="845" t="s">
        <v>798</v>
      </c>
      <c r="BT227" s="845" t="s">
        <v>798</v>
      </c>
      <c r="BU227" s="845" t="s">
        <v>798</v>
      </c>
      <c r="BV227" s="845" t="s">
        <v>798</v>
      </c>
      <c r="BW227" s="845" t="s">
        <v>798</v>
      </c>
      <c r="BX227" s="845" t="s">
        <v>798</v>
      </c>
      <c r="BY227" s="845" t="s">
        <v>798</v>
      </c>
      <c r="BZ227" s="845" t="s">
        <v>798</v>
      </c>
      <c r="CA227" s="845" t="s">
        <v>798</v>
      </c>
      <c r="CB227" s="845" t="s">
        <v>798</v>
      </c>
      <c r="CC227" s="845" t="s">
        <v>798</v>
      </c>
      <c r="CD227" s="845" t="s">
        <v>798</v>
      </c>
      <c r="CE227" s="845" t="s">
        <v>798</v>
      </c>
      <c r="CF227" s="845" t="s">
        <v>798</v>
      </c>
      <c r="CG227" s="845" t="s">
        <v>798</v>
      </c>
      <c r="CH227" s="845" t="s">
        <v>798</v>
      </c>
      <c r="CI227" s="845" t="s">
        <v>798</v>
      </c>
      <c r="CJ227" s="845" t="s">
        <v>798</v>
      </c>
      <c r="CK227" s="845" t="s">
        <v>798</v>
      </c>
      <c r="CL227" s="845" t="s">
        <v>798</v>
      </c>
      <c r="CM227" s="845" t="s">
        <v>798</v>
      </c>
      <c r="CN227" s="845" t="s">
        <v>798</v>
      </c>
      <c r="CO227" s="845" t="s">
        <v>798</v>
      </c>
      <c r="CP227" s="845" t="s">
        <v>798</v>
      </c>
      <c r="CQ227" s="845" t="s">
        <v>798</v>
      </c>
      <c r="CR227" s="845" t="s">
        <v>798</v>
      </c>
      <c r="CS227" s="845" t="s">
        <v>798</v>
      </c>
      <c r="CT227" s="845" t="s">
        <v>798</v>
      </c>
      <c r="CU227" s="845" t="s">
        <v>798</v>
      </c>
      <c r="CV227" s="845" t="s">
        <v>798</v>
      </c>
      <c r="CW227" s="845" t="s">
        <v>798</v>
      </c>
      <c r="CX227" s="845" t="s">
        <v>798</v>
      </c>
      <c r="CY227" s="845" t="s">
        <v>798</v>
      </c>
      <c r="CZ227" s="845" t="s">
        <v>798</v>
      </c>
      <c r="DA227" s="845" t="s">
        <v>798</v>
      </c>
      <c r="DB227" s="845" t="s">
        <v>798</v>
      </c>
      <c r="DC227" s="845" t="s">
        <v>798</v>
      </c>
      <c r="DD227" s="845" t="s">
        <v>798</v>
      </c>
      <c r="DE227" s="845" t="s">
        <v>798</v>
      </c>
      <c r="DF227" s="845" t="s">
        <v>798</v>
      </c>
      <c r="DG227" s="845" t="s">
        <v>798</v>
      </c>
      <c r="DH227" s="845" t="s">
        <v>798</v>
      </c>
      <c r="DI227" s="845" t="s">
        <v>798</v>
      </c>
      <c r="DJ227" s="845" t="s">
        <v>798</v>
      </c>
      <c r="DK227" s="845" t="s">
        <v>798</v>
      </c>
      <c r="DL227" s="845" t="s">
        <v>798</v>
      </c>
      <c r="DM227" s="845" t="s">
        <v>798</v>
      </c>
      <c r="DN227" s="845" t="s">
        <v>798</v>
      </c>
      <c r="DO227" s="845" t="s">
        <v>798</v>
      </c>
      <c r="DP227" s="845" t="s">
        <v>798</v>
      </c>
      <c r="DQ227" s="845" t="s">
        <v>798</v>
      </c>
      <c r="DR227" s="845" t="s">
        <v>798</v>
      </c>
      <c r="DS227" s="845" t="s">
        <v>798</v>
      </c>
      <c r="DT227" s="845" t="s">
        <v>798</v>
      </c>
      <c r="DU227" s="845" t="s">
        <v>798</v>
      </c>
      <c r="DV227" s="845" t="s">
        <v>798</v>
      </c>
      <c r="DW227" s="845" t="s">
        <v>798</v>
      </c>
      <c r="DX227" s="845" t="s">
        <v>798</v>
      </c>
      <c r="DY227" s="845" t="s">
        <v>798</v>
      </c>
      <c r="DZ227" s="845" t="s">
        <v>798</v>
      </c>
      <c r="EA227" s="845" t="s">
        <v>798</v>
      </c>
      <c r="EB227" s="845" t="s">
        <v>798</v>
      </c>
      <c r="EC227" s="845" t="s">
        <v>798</v>
      </c>
      <c r="ED227" s="845" t="s">
        <v>798</v>
      </c>
      <c r="EE227" s="845" t="s">
        <v>798</v>
      </c>
      <c r="EF227" s="845" t="s">
        <v>798</v>
      </c>
    </row>
    <row r="228" spans="1:136" x14ac:dyDescent="0.2">
      <c r="A228" s="845">
        <v>224</v>
      </c>
      <c r="B228" s="845">
        <v>8</v>
      </c>
      <c r="C228" s="845" t="s">
        <v>798</v>
      </c>
      <c r="D228" s="845" t="s">
        <v>798</v>
      </c>
      <c r="E228" s="845" t="s">
        <v>798</v>
      </c>
      <c r="F228" s="845" t="s">
        <v>798</v>
      </c>
      <c r="G228" s="845" t="s">
        <v>798</v>
      </c>
      <c r="H228" s="845" t="s">
        <v>798</v>
      </c>
      <c r="I228" s="845" t="s">
        <v>798</v>
      </c>
      <c r="J228" s="845" t="s">
        <v>798</v>
      </c>
      <c r="K228" s="845" t="s">
        <v>798</v>
      </c>
      <c r="L228" s="845" t="s">
        <v>798</v>
      </c>
      <c r="M228" s="845" t="s">
        <v>798</v>
      </c>
      <c r="N228" s="845" t="s">
        <v>798</v>
      </c>
      <c r="O228" s="845" t="s">
        <v>798</v>
      </c>
      <c r="P228" s="845" t="s">
        <v>798</v>
      </c>
      <c r="Q228" s="845" t="s">
        <v>798</v>
      </c>
      <c r="R228" s="845" t="s">
        <v>798</v>
      </c>
      <c r="S228" s="845" t="s">
        <v>798</v>
      </c>
      <c r="T228" s="845" t="s">
        <v>798</v>
      </c>
      <c r="U228" s="845" t="s">
        <v>798</v>
      </c>
      <c r="V228" s="845" t="s">
        <v>798</v>
      </c>
      <c r="W228" s="845" t="s">
        <v>798</v>
      </c>
      <c r="X228" s="845" t="s">
        <v>798</v>
      </c>
      <c r="Y228" s="845" t="s">
        <v>798</v>
      </c>
      <c r="Z228" s="845" t="s">
        <v>798</v>
      </c>
      <c r="AA228" s="845" t="s">
        <v>798</v>
      </c>
      <c r="AB228" s="845" t="s">
        <v>798</v>
      </c>
      <c r="AC228" s="845" t="s">
        <v>798</v>
      </c>
      <c r="AD228" s="845" t="s">
        <v>798</v>
      </c>
      <c r="AE228" s="845" t="s">
        <v>798</v>
      </c>
      <c r="AF228" s="845" t="s">
        <v>798</v>
      </c>
      <c r="AG228" s="845" t="s">
        <v>798</v>
      </c>
      <c r="AH228" s="845" t="s">
        <v>798</v>
      </c>
      <c r="AI228" s="845" t="s">
        <v>798</v>
      </c>
      <c r="AJ228" s="845" t="s">
        <v>798</v>
      </c>
      <c r="AK228" s="845" t="s">
        <v>798</v>
      </c>
      <c r="AL228" s="845" t="s">
        <v>798</v>
      </c>
      <c r="AM228" s="845" t="s">
        <v>798</v>
      </c>
      <c r="AN228" s="845" t="s">
        <v>798</v>
      </c>
      <c r="AO228" s="845" t="s">
        <v>798</v>
      </c>
      <c r="AP228" s="845" t="s">
        <v>798</v>
      </c>
      <c r="AQ228" s="845" t="s">
        <v>798</v>
      </c>
      <c r="AR228" s="845" t="s">
        <v>798</v>
      </c>
      <c r="AS228" s="845" t="s">
        <v>798</v>
      </c>
      <c r="AT228" s="845" t="s">
        <v>798</v>
      </c>
      <c r="AU228" s="845" t="s">
        <v>798</v>
      </c>
      <c r="AV228" s="845" t="s">
        <v>798</v>
      </c>
      <c r="AW228" s="845" t="s">
        <v>798</v>
      </c>
      <c r="AX228" s="845" t="s">
        <v>798</v>
      </c>
      <c r="AY228" s="845" t="s">
        <v>798</v>
      </c>
      <c r="AZ228" s="845" t="s">
        <v>798</v>
      </c>
      <c r="BA228" s="845" t="s">
        <v>798</v>
      </c>
      <c r="BB228" s="845" t="s">
        <v>798</v>
      </c>
      <c r="BC228" s="845" t="s">
        <v>798</v>
      </c>
      <c r="BD228" s="845" t="s">
        <v>798</v>
      </c>
      <c r="BE228" s="845" t="s">
        <v>798</v>
      </c>
      <c r="BF228" s="845" t="s">
        <v>798</v>
      </c>
      <c r="BG228" s="845" t="s">
        <v>798</v>
      </c>
      <c r="BH228" s="845" t="s">
        <v>798</v>
      </c>
      <c r="BI228" s="845" t="s">
        <v>798</v>
      </c>
      <c r="BJ228" s="845" t="s">
        <v>798</v>
      </c>
      <c r="BK228" s="845" t="s">
        <v>798</v>
      </c>
      <c r="BL228" s="845" t="s">
        <v>798</v>
      </c>
      <c r="BM228" s="845" t="s">
        <v>798</v>
      </c>
      <c r="BN228" s="845" t="s">
        <v>798</v>
      </c>
      <c r="BO228" s="845" t="s">
        <v>798</v>
      </c>
      <c r="BP228" s="845" t="s">
        <v>798</v>
      </c>
      <c r="BQ228" s="845" t="s">
        <v>798</v>
      </c>
      <c r="BR228" s="845" t="s">
        <v>798</v>
      </c>
      <c r="BS228" s="845" t="s">
        <v>798</v>
      </c>
      <c r="BT228" s="845" t="s">
        <v>798</v>
      </c>
      <c r="BU228" s="845" t="s">
        <v>798</v>
      </c>
      <c r="BV228" s="845" t="s">
        <v>798</v>
      </c>
      <c r="BW228" s="845" t="s">
        <v>798</v>
      </c>
      <c r="BX228" s="845" t="s">
        <v>798</v>
      </c>
      <c r="BY228" s="845" t="s">
        <v>798</v>
      </c>
      <c r="BZ228" s="845" t="s">
        <v>798</v>
      </c>
      <c r="CA228" s="845" t="s">
        <v>798</v>
      </c>
      <c r="CB228" s="845" t="s">
        <v>798</v>
      </c>
      <c r="CC228" s="845" t="s">
        <v>798</v>
      </c>
      <c r="CD228" s="845" t="s">
        <v>798</v>
      </c>
      <c r="CE228" s="845" t="s">
        <v>798</v>
      </c>
      <c r="CF228" s="845" t="s">
        <v>798</v>
      </c>
      <c r="CG228" s="845" t="s">
        <v>798</v>
      </c>
      <c r="CH228" s="845" t="s">
        <v>798</v>
      </c>
      <c r="CI228" s="845" t="s">
        <v>798</v>
      </c>
      <c r="CJ228" s="845" t="s">
        <v>798</v>
      </c>
      <c r="CK228" s="845" t="s">
        <v>798</v>
      </c>
      <c r="CL228" s="845" t="s">
        <v>798</v>
      </c>
      <c r="CM228" s="845" t="s">
        <v>798</v>
      </c>
      <c r="CN228" s="845" t="s">
        <v>798</v>
      </c>
      <c r="CO228" s="845" t="s">
        <v>798</v>
      </c>
      <c r="CP228" s="845" t="s">
        <v>798</v>
      </c>
      <c r="CQ228" s="845" t="s">
        <v>798</v>
      </c>
      <c r="CR228" s="845" t="s">
        <v>798</v>
      </c>
      <c r="CS228" s="845" t="s">
        <v>798</v>
      </c>
      <c r="CT228" s="845" t="s">
        <v>798</v>
      </c>
      <c r="CU228" s="845" t="s">
        <v>798</v>
      </c>
      <c r="CV228" s="845" t="s">
        <v>798</v>
      </c>
      <c r="CW228" s="845" t="s">
        <v>798</v>
      </c>
      <c r="CX228" s="845" t="s">
        <v>798</v>
      </c>
      <c r="CY228" s="845" t="s">
        <v>798</v>
      </c>
      <c r="CZ228" s="845" t="s">
        <v>798</v>
      </c>
      <c r="DA228" s="845" t="s">
        <v>798</v>
      </c>
      <c r="DB228" s="845" t="s">
        <v>798</v>
      </c>
      <c r="DC228" s="845" t="s">
        <v>798</v>
      </c>
      <c r="DD228" s="845" t="s">
        <v>798</v>
      </c>
      <c r="DE228" s="845" t="s">
        <v>798</v>
      </c>
      <c r="DF228" s="845" t="s">
        <v>798</v>
      </c>
      <c r="DG228" s="845" t="s">
        <v>798</v>
      </c>
      <c r="DH228" s="845" t="s">
        <v>798</v>
      </c>
      <c r="DI228" s="845" t="s">
        <v>798</v>
      </c>
      <c r="DJ228" s="845" t="s">
        <v>798</v>
      </c>
      <c r="DK228" s="845" t="s">
        <v>798</v>
      </c>
      <c r="DL228" s="845" t="s">
        <v>798</v>
      </c>
      <c r="DM228" s="845" t="s">
        <v>798</v>
      </c>
      <c r="DN228" s="845" t="s">
        <v>798</v>
      </c>
      <c r="DO228" s="845" t="s">
        <v>798</v>
      </c>
      <c r="DP228" s="845" t="s">
        <v>798</v>
      </c>
      <c r="DQ228" s="845" t="s">
        <v>798</v>
      </c>
      <c r="DR228" s="845" t="s">
        <v>798</v>
      </c>
      <c r="DS228" s="845" t="s">
        <v>798</v>
      </c>
      <c r="DT228" s="845" t="s">
        <v>798</v>
      </c>
      <c r="DU228" s="845" t="s">
        <v>798</v>
      </c>
      <c r="DV228" s="845" t="s">
        <v>798</v>
      </c>
      <c r="DW228" s="845" t="s">
        <v>798</v>
      </c>
      <c r="DX228" s="845" t="s">
        <v>798</v>
      </c>
      <c r="DY228" s="845" t="s">
        <v>798</v>
      </c>
      <c r="DZ228" s="845" t="s">
        <v>798</v>
      </c>
      <c r="EA228" s="845" t="s">
        <v>798</v>
      </c>
      <c r="EB228" s="845" t="s">
        <v>798</v>
      </c>
      <c r="EC228" s="845" t="s">
        <v>798</v>
      </c>
      <c r="ED228" s="845" t="s">
        <v>798</v>
      </c>
      <c r="EE228" s="845" t="s">
        <v>798</v>
      </c>
      <c r="EF228" s="845" t="s">
        <v>798</v>
      </c>
    </row>
    <row r="229" spans="1:136" x14ac:dyDescent="0.2">
      <c r="A229" s="845">
        <v>225</v>
      </c>
      <c r="B229" s="845">
        <v>9</v>
      </c>
      <c r="C229" s="845" t="s">
        <v>798</v>
      </c>
      <c r="D229" s="845" t="s">
        <v>798</v>
      </c>
      <c r="E229" s="845" t="s">
        <v>798</v>
      </c>
      <c r="F229" s="845" t="s">
        <v>798</v>
      </c>
      <c r="G229" s="845" t="s">
        <v>798</v>
      </c>
      <c r="H229" s="845" t="s">
        <v>798</v>
      </c>
      <c r="I229" s="845" t="s">
        <v>798</v>
      </c>
      <c r="J229" s="845" t="s">
        <v>798</v>
      </c>
      <c r="K229" s="845" t="s">
        <v>798</v>
      </c>
      <c r="L229" s="845" t="s">
        <v>798</v>
      </c>
      <c r="M229" s="845" t="s">
        <v>798</v>
      </c>
      <c r="N229" s="845" t="s">
        <v>798</v>
      </c>
      <c r="O229" s="845" t="s">
        <v>798</v>
      </c>
      <c r="P229" s="845" t="s">
        <v>798</v>
      </c>
      <c r="Q229" s="845" t="s">
        <v>798</v>
      </c>
      <c r="R229" s="845" t="s">
        <v>798</v>
      </c>
      <c r="S229" s="845" t="s">
        <v>798</v>
      </c>
      <c r="T229" s="845" t="s">
        <v>798</v>
      </c>
      <c r="U229" s="845" t="s">
        <v>798</v>
      </c>
      <c r="V229" s="845" t="s">
        <v>798</v>
      </c>
      <c r="W229" s="845" t="s">
        <v>798</v>
      </c>
      <c r="X229" s="845" t="s">
        <v>798</v>
      </c>
      <c r="Y229" s="845" t="s">
        <v>798</v>
      </c>
      <c r="Z229" s="845" t="s">
        <v>798</v>
      </c>
      <c r="AA229" s="845" t="s">
        <v>798</v>
      </c>
      <c r="AB229" s="845" t="s">
        <v>798</v>
      </c>
      <c r="AC229" s="845" t="s">
        <v>798</v>
      </c>
      <c r="AD229" s="845" t="s">
        <v>798</v>
      </c>
      <c r="AE229" s="845" t="s">
        <v>798</v>
      </c>
      <c r="AF229" s="845" t="s">
        <v>798</v>
      </c>
      <c r="AG229" s="845" t="s">
        <v>798</v>
      </c>
      <c r="AH229" s="845" t="s">
        <v>798</v>
      </c>
      <c r="AI229" s="845" t="s">
        <v>798</v>
      </c>
      <c r="AJ229" s="845" t="s">
        <v>798</v>
      </c>
      <c r="AK229" s="845" t="s">
        <v>798</v>
      </c>
      <c r="AL229" s="845" t="s">
        <v>798</v>
      </c>
      <c r="AM229" s="845" t="s">
        <v>798</v>
      </c>
      <c r="AN229" s="845" t="s">
        <v>798</v>
      </c>
      <c r="AO229" s="845" t="s">
        <v>798</v>
      </c>
      <c r="AP229" s="845" t="s">
        <v>798</v>
      </c>
      <c r="AQ229" s="845" t="s">
        <v>798</v>
      </c>
      <c r="AR229" s="845" t="s">
        <v>798</v>
      </c>
      <c r="AS229" s="845" t="s">
        <v>798</v>
      </c>
      <c r="AT229" s="845" t="s">
        <v>798</v>
      </c>
      <c r="AU229" s="845" t="s">
        <v>798</v>
      </c>
      <c r="AV229" s="845" t="s">
        <v>798</v>
      </c>
      <c r="AW229" s="845" t="s">
        <v>798</v>
      </c>
      <c r="AX229" s="845" t="s">
        <v>798</v>
      </c>
      <c r="AY229" s="845" t="s">
        <v>798</v>
      </c>
      <c r="AZ229" s="845" t="s">
        <v>798</v>
      </c>
      <c r="BA229" s="845" t="s">
        <v>798</v>
      </c>
      <c r="BB229" s="845" t="s">
        <v>798</v>
      </c>
      <c r="BC229" s="845" t="s">
        <v>798</v>
      </c>
      <c r="BD229" s="845" t="s">
        <v>798</v>
      </c>
      <c r="BE229" s="845" t="s">
        <v>798</v>
      </c>
      <c r="BF229" s="845" t="s">
        <v>798</v>
      </c>
      <c r="BG229" s="845" t="s">
        <v>798</v>
      </c>
      <c r="BH229" s="845" t="s">
        <v>798</v>
      </c>
      <c r="BI229" s="845" t="s">
        <v>798</v>
      </c>
      <c r="BJ229" s="845" t="s">
        <v>798</v>
      </c>
      <c r="BK229" s="845" t="s">
        <v>798</v>
      </c>
      <c r="BL229" s="845" t="s">
        <v>798</v>
      </c>
      <c r="BM229" s="845" t="s">
        <v>798</v>
      </c>
      <c r="BN229" s="845" t="s">
        <v>798</v>
      </c>
      <c r="BO229" s="845" t="s">
        <v>798</v>
      </c>
      <c r="BP229" s="845" t="s">
        <v>798</v>
      </c>
      <c r="BQ229" s="845" t="s">
        <v>798</v>
      </c>
      <c r="BR229" s="845" t="s">
        <v>798</v>
      </c>
      <c r="BS229" s="845" t="s">
        <v>798</v>
      </c>
      <c r="BT229" s="845" t="s">
        <v>798</v>
      </c>
      <c r="BU229" s="845" t="s">
        <v>798</v>
      </c>
      <c r="BV229" s="845" t="s">
        <v>798</v>
      </c>
      <c r="BW229" s="845" t="s">
        <v>798</v>
      </c>
      <c r="BX229" s="845" t="s">
        <v>798</v>
      </c>
      <c r="BY229" s="845" t="s">
        <v>798</v>
      </c>
      <c r="BZ229" s="845" t="s">
        <v>798</v>
      </c>
      <c r="CA229" s="845" t="s">
        <v>798</v>
      </c>
      <c r="CB229" s="845" t="s">
        <v>798</v>
      </c>
      <c r="CC229" s="845" t="s">
        <v>798</v>
      </c>
      <c r="CD229" s="845" t="s">
        <v>798</v>
      </c>
      <c r="CE229" s="845" t="s">
        <v>798</v>
      </c>
      <c r="CF229" s="845" t="s">
        <v>798</v>
      </c>
      <c r="CG229" s="845" t="s">
        <v>798</v>
      </c>
      <c r="CH229" s="845" t="s">
        <v>798</v>
      </c>
      <c r="CI229" s="845" t="s">
        <v>798</v>
      </c>
      <c r="CJ229" s="845" t="s">
        <v>798</v>
      </c>
      <c r="CK229" s="845" t="s">
        <v>798</v>
      </c>
      <c r="CL229" s="845" t="s">
        <v>798</v>
      </c>
      <c r="CM229" s="845" t="s">
        <v>798</v>
      </c>
      <c r="CN229" s="845" t="s">
        <v>798</v>
      </c>
      <c r="CO229" s="845" t="s">
        <v>798</v>
      </c>
      <c r="CP229" s="845" t="s">
        <v>798</v>
      </c>
      <c r="CQ229" s="845" t="s">
        <v>798</v>
      </c>
      <c r="CR229" s="845" t="s">
        <v>798</v>
      </c>
      <c r="CS229" s="845" t="s">
        <v>798</v>
      </c>
      <c r="CT229" s="845" t="s">
        <v>798</v>
      </c>
      <c r="CU229" s="845" t="s">
        <v>798</v>
      </c>
      <c r="CV229" s="845" t="s">
        <v>798</v>
      </c>
      <c r="CW229" s="845" t="s">
        <v>798</v>
      </c>
      <c r="CX229" s="845" t="s">
        <v>798</v>
      </c>
      <c r="CY229" s="845" t="s">
        <v>798</v>
      </c>
      <c r="CZ229" s="845" t="s">
        <v>798</v>
      </c>
      <c r="DA229" s="845" t="s">
        <v>798</v>
      </c>
      <c r="DB229" s="845" t="s">
        <v>798</v>
      </c>
      <c r="DC229" s="845" t="s">
        <v>798</v>
      </c>
      <c r="DD229" s="845" t="s">
        <v>798</v>
      </c>
      <c r="DE229" s="845" t="s">
        <v>798</v>
      </c>
      <c r="DF229" s="845" t="s">
        <v>798</v>
      </c>
      <c r="DG229" s="845" t="s">
        <v>798</v>
      </c>
      <c r="DH229" s="845" t="s">
        <v>798</v>
      </c>
      <c r="DI229" s="845" t="s">
        <v>798</v>
      </c>
      <c r="DJ229" s="845" t="s">
        <v>798</v>
      </c>
      <c r="DK229" s="845" t="s">
        <v>798</v>
      </c>
      <c r="DL229" s="845" t="s">
        <v>798</v>
      </c>
      <c r="DM229" s="845" t="s">
        <v>798</v>
      </c>
      <c r="DN229" s="845" t="s">
        <v>798</v>
      </c>
      <c r="DO229" s="845" t="s">
        <v>798</v>
      </c>
      <c r="DP229" s="845" t="s">
        <v>798</v>
      </c>
      <c r="DQ229" s="845" t="s">
        <v>798</v>
      </c>
      <c r="DR229" s="845" t="s">
        <v>798</v>
      </c>
      <c r="DS229" s="845" t="s">
        <v>798</v>
      </c>
      <c r="DT229" s="845" t="s">
        <v>798</v>
      </c>
      <c r="DU229" s="845" t="s">
        <v>798</v>
      </c>
      <c r="DV229" s="845" t="s">
        <v>798</v>
      </c>
      <c r="DW229" s="845" t="s">
        <v>798</v>
      </c>
      <c r="DX229" s="845" t="s">
        <v>798</v>
      </c>
      <c r="DY229" s="845" t="s">
        <v>798</v>
      </c>
      <c r="DZ229" s="845" t="s">
        <v>798</v>
      </c>
      <c r="EA229" s="845" t="s">
        <v>798</v>
      </c>
      <c r="EB229" s="845" t="s">
        <v>798</v>
      </c>
      <c r="EC229" s="845" t="s">
        <v>798</v>
      </c>
      <c r="ED229" s="845" t="s">
        <v>798</v>
      </c>
      <c r="EE229" s="845" t="s">
        <v>798</v>
      </c>
      <c r="EF229" s="845" t="s">
        <v>798</v>
      </c>
    </row>
    <row r="230" spans="1:136" x14ac:dyDescent="0.2">
      <c r="A230" s="845">
        <v>226</v>
      </c>
      <c r="B230" s="845">
        <v>10</v>
      </c>
      <c r="C230" s="845" t="s">
        <v>798</v>
      </c>
      <c r="D230" s="845" t="s">
        <v>798</v>
      </c>
      <c r="E230" s="845" t="s">
        <v>798</v>
      </c>
      <c r="F230" s="845" t="s">
        <v>798</v>
      </c>
      <c r="G230" s="845" t="s">
        <v>798</v>
      </c>
      <c r="H230" s="845" t="s">
        <v>798</v>
      </c>
      <c r="I230" s="845" t="s">
        <v>798</v>
      </c>
      <c r="J230" s="845" t="s">
        <v>798</v>
      </c>
      <c r="K230" s="845" t="s">
        <v>798</v>
      </c>
      <c r="L230" s="845" t="s">
        <v>798</v>
      </c>
      <c r="M230" s="845" t="s">
        <v>798</v>
      </c>
      <c r="N230" s="845" t="s">
        <v>798</v>
      </c>
      <c r="O230" s="845" t="s">
        <v>798</v>
      </c>
      <c r="P230" s="845" t="s">
        <v>798</v>
      </c>
      <c r="Q230" s="845" t="s">
        <v>798</v>
      </c>
      <c r="R230" s="845" t="s">
        <v>798</v>
      </c>
      <c r="S230" s="845" t="s">
        <v>798</v>
      </c>
      <c r="T230" s="845" t="s">
        <v>798</v>
      </c>
      <c r="U230" s="845" t="s">
        <v>798</v>
      </c>
      <c r="V230" s="845" t="s">
        <v>798</v>
      </c>
      <c r="W230" s="845" t="s">
        <v>798</v>
      </c>
      <c r="X230" s="845" t="s">
        <v>798</v>
      </c>
      <c r="Y230" s="845" t="s">
        <v>798</v>
      </c>
      <c r="Z230" s="845" t="s">
        <v>798</v>
      </c>
      <c r="AA230" s="845" t="s">
        <v>798</v>
      </c>
      <c r="AB230" s="845" t="s">
        <v>798</v>
      </c>
      <c r="AC230" s="845" t="s">
        <v>798</v>
      </c>
      <c r="AD230" s="845" t="s">
        <v>798</v>
      </c>
      <c r="AE230" s="845" t="s">
        <v>798</v>
      </c>
      <c r="AF230" s="845" t="s">
        <v>798</v>
      </c>
      <c r="AG230" s="845" t="s">
        <v>798</v>
      </c>
      <c r="AH230" s="845" t="s">
        <v>798</v>
      </c>
      <c r="AI230" s="845" t="s">
        <v>798</v>
      </c>
      <c r="AJ230" s="845" t="s">
        <v>798</v>
      </c>
      <c r="AK230" s="845" t="s">
        <v>798</v>
      </c>
      <c r="AL230" s="845" t="s">
        <v>798</v>
      </c>
      <c r="AM230" s="845" t="s">
        <v>798</v>
      </c>
      <c r="AN230" s="845" t="s">
        <v>798</v>
      </c>
      <c r="AO230" s="845" t="s">
        <v>798</v>
      </c>
      <c r="AP230" s="845" t="s">
        <v>798</v>
      </c>
      <c r="AQ230" s="845" t="s">
        <v>798</v>
      </c>
      <c r="AR230" s="845" t="s">
        <v>798</v>
      </c>
      <c r="AS230" s="845" t="s">
        <v>798</v>
      </c>
      <c r="AT230" s="845" t="s">
        <v>798</v>
      </c>
      <c r="AU230" s="845" t="s">
        <v>798</v>
      </c>
      <c r="AV230" s="845" t="s">
        <v>798</v>
      </c>
      <c r="AW230" s="845" t="s">
        <v>798</v>
      </c>
      <c r="AX230" s="845" t="s">
        <v>798</v>
      </c>
      <c r="AY230" s="845" t="s">
        <v>798</v>
      </c>
      <c r="AZ230" s="845" t="s">
        <v>798</v>
      </c>
      <c r="BA230" s="845" t="s">
        <v>798</v>
      </c>
      <c r="BB230" s="845" t="s">
        <v>798</v>
      </c>
      <c r="BC230" s="845" t="s">
        <v>798</v>
      </c>
      <c r="BD230" s="845" t="s">
        <v>798</v>
      </c>
      <c r="BE230" s="845" t="s">
        <v>798</v>
      </c>
      <c r="BF230" s="845" t="s">
        <v>798</v>
      </c>
      <c r="BG230" s="845" t="s">
        <v>798</v>
      </c>
      <c r="BH230" s="845" t="s">
        <v>798</v>
      </c>
      <c r="BI230" s="845" t="s">
        <v>798</v>
      </c>
      <c r="BJ230" s="845" t="s">
        <v>798</v>
      </c>
      <c r="BK230" s="845" t="s">
        <v>798</v>
      </c>
      <c r="BL230" s="845" t="s">
        <v>798</v>
      </c>
      <c r="BM230" s="845" t="s">
        <v>798</v>
      </c>
      <c r="BN230" s="845" t="s">
        <v>798</v>
      </c>
      <c r="BO230" s="845" t="s">
        <v>798</v>
      </c>
      <c r="BP230" s="845" t="s">
        <v>798</v>
      </c>
      <c r="BQ230" s="845" t="s">
        <v>798</v>
      </c>
      <c r="BR230" s="845" t="s">
        <v>798</v>
      </c>
      <c r="BS230" s="845" t="s">
        <v>798</v>
      </c>
      <c r="BT230" s="845" t="s">
        <v>798</v>
      </c>
      <c r="BU230" s="845" t="s">
        <v>798</v>
      </c>
      <c r="BV230" s="845" t="s">
        <v>798</v>
      </c>
      <c r="BW230" s="845" t="s">
        <v>798</v>
      </c>
      <c r="BX230" s="845" t="s">
        <v>798</v>
      </c>
      <c r="BY230" s="845" t="s">
        <v>798</v>
      </c>
      <c r="BZ230" s="845" t="s">
        <v>798</v>
      </c>
      <c r="CA230" s="845" t="s">
        <v>798</v>
      </c>
      <c r="CB230" s="845" t="s">
        <v>798</v>
      </c>
      <c r="CC230" s="845" t="s">
        <v>798</v>
      </c>
      <c r="CD230" s="845" t="s">
        <v>798</v>
      </c>
      <c r="CE230" s="845" t="s">
        <v>798</v>
      </c>
      <c r="CF230" s="845" t="s">
        <v>798</v>
      </c>
      <c r="CG230" s="845" t="s">
        <v>798</v>
      </c>
      <c r="CH230" s="845" t="s">
        <v>798</v>
      </c>
      <c r="CI230" s="845" t="s">
        <v>798</v>
      </c>
      <c r="CJ230" s="845" t="s">
        <v>798</v>
      </c>
      <c r="CK230" s="845" t="s">
        <v>798</v>
      </c>
      <c r="CL230" s="845" t="s">
        <v>798</v>
      </c>
      <c r="CM230" s="845" t="s">
        <v>798</v>
      </c>
      <c r="CN230" s="845" t="s">
        <v>798</v>
      </c>
      <c r="CO230" s="845" t="s">
        <v>798</v>
      </c>
      <c r="CP230" s="845" t="s">
        <v>798</v>
      </c>
      <c r="CQ230" s="845" t="s">
        <v>798</v>
      </c>
      <c r="CR230" s="845" t="s">
        <v>798</v>
      </c>
      <c r="CS230" s="845" t="s">
        <v>798</v>
      </c>
      <c r="CT230" s="845" t="s">
        <v>798</v>
      </c>
      <c r="CU230" s="845" t="s">
        <v>798</v>
      </c>
      <c r="CV230" s="845" t="s">
        <v>798</v>
      </c>
      <c r="CW230" s="845" t="s">
        <v>798</v>
      </c>
      <c r="CX230" s="845" t="s">
        <v>798</v>
      </c>
      <c r="CY230" s="845" t="s">
        <v>798</v>
      </c>
      <c r="CZ230" s="845" t="s">
        <v>798</v>
      </c>
      <c r="DA230" s="845" t="s">
        <v>798</v>
      </c>
      <c r="DB230" s="845" t="s">
        <v>798</v>
      </c>
      <c r="DC230" s="845" t="s">
        <v>798</v>
      </c>
      <c r="DD230" s="845" t="s">
        <v>798</v>
      </c>
      <c r="DE230" s="845" t="s">
        <v>798</v>
      </c>
      <c r="DF230" s="845" t="s">
        <v>798</v>
      </c>
      <c r="DG230" s="845" t="s">
        <v>798</v>
      </c>
      <c r="DH230" s="845" t="s">
        <v>798</v>
      </c>
      <c r="DI230" s="845" t="s">
        <v>798</v>
      </c>
      <c r="DJ230" s="845" t="s">
        <v>798</v>
      </c>
      <c r="DK230" s="845" t="s">
        <v>798</v>
      </c>
      <c r="DL230" s="845" t="s">
        <v>798</v>
      </c>
      <c r="DM230" s="845" t="s">
        <v>798</v>
      </c>
      <c r="DN230" s="845" t="s">
        <v>798</v>
      </c>
      <c r="DO230" s="845" t="s">
        <v>798</v>
      </c>
      <c r="DP230" s="845" t="s">
        <v>798</v>
      </c>
      <c r="DQ230" s="845" t="s">
        <v>798</v>
      </c>
      <c r="DR230" s="845" t="s">
        <v>798</v>
      </c>
      <c r="DS230" s="845" t="s">
        <v>798</v>
      </c>
      <c r="DT230" s="845" t="s">
        <v>798</v>
      </c>
      <c r="DU230" s="845" t="s">
        <v>798</v>
      </c>
      <c r="DV230" s="845" t="s">
        <v>798</v>
      </c>
      <c r="DW230" s="845" t="s">
        <v>798</v>
      </c>
      <c r="DX230" s="845" t="s">
        <v>798</v>
      </c>
      <c r="DY230" s="845" t="s">
        <v>798</v>
      </c>
      <c r="DZ230" s="845" t="s">
        <v>798</v>
      </c>
      <c r="EA230" s="845" t="s">
        <v>798</v>
      </c>
      <c r="EB230" s="845" t="s">
        <v>798</v>
      </c>
      <c r="EC230" s="845" t="s">
        <v>798</v>
      </c>
      <c r="ED230" s="845" t="s">
        <v>798</v>
      </c>
      <c r="EE230" s="845" t="s">
        <v>798</v>
      </c>
      <c r="EF230" s="845" t="s">
        <v>798</v>
      </c>
    </row>
    <row r="231" spans="1:136" x14ac:dyDescent="0.2">
      <c r="A231" s="845">
        <v>227</v>
      </c>
      <c r="B231" s="845">
        <v>11</v>
      </c>
      <c r="C231" s="845" t="s">
        <v>798</v>
      </c>
      <c r="D231" s="845" t="s">
        <v>798</v>
      </c>
      <c r="E231" s="845" t="s">
        <v>798</v>
      </c>
      <c r="F231" s="845" t="s">
        <v>798</v>
      </c>
      <c r="G231" s="845" t="s">
        <v>798</v>
      </c>
      <c r="H231" s="845" t="s">
        <v>798</v>
      </c>
      <c r="I231" s="845" t="s">
        <v>798</v>
      </c>
      <c r="J231" s="845" t="s">
        <v>798</v>
      </c>
      <c r="K231" s="845" t="s">
        <v>798</v>
      </c>
      <c r="L231" s="845" t="s">
        <v>798</v>
      </c>
      <c r="M231" s="845" t="s">
        <v>798</v>
      </c>
      <c r="N231" s="845" t="s">
        <v>798</v>
      </c>
      <c r="O231" s="845" t="s">
        <v>798</v>
      </c>
      <c r="P231" s="845" t="s">
        <v>798</v>
      </c>
      <c r="Q231" s="845" t="s">
        <v>798</v>
      </c>
      <c r="R231" s="845" t="s">
        <v>798</v>
      </c>
      <c r="S231" s="845" t="s">
        <v>798</v>
      </c>
      <c r="T231" s="845" t="s">
        <v>798</v>
      </c>
      <c r="U231" s="845" t="s">
        <v>798</v>
      </c>
      <c r="V231" s="845" t="s">
        <v>798</v>
      </c>
      <c r="W231" s="845" t="s">
        <v>798</v>
      </c>
      <c r="X231" s="845" t="s">
        <v>798</v>
      </c>
      <c r="Y231" s="845" t="s">
        <v>798</v>
      </c>
      <c r="Z231" s="845" t="s">
        <v>798</v>
      </c>
      <c r="AA231" s="845" t="s">
        <v>798</v>
      </c>
      <c r="AB231" s="845" t="s">
        <v>798</v>
      </c>
      <c r="AC231" s="845" t="s">
        <v>798</v>
      </c>
      <c r="AD231" s="845" t="s">
        <v>798</v>
      </c>
      <c r="AE231" s="845" t="s">
        <v>798</v>
      </c>
      <c r="AF231" s="845" t="s">
        <v>798</v>
      </c>
      <c r="AG231" s="845" t="s">
        <v>798</v>
      </c>
      <c r="AH231" s="845" t="s">
        <v>798</v>
      </c>
      <c r="AI231" s="845" t="s">
        <v>798</v>
      </c>
      <c r="AJ231" s="845" t="s">
        <v>798</v>
      </c>
      <c r="AK231" s="845" t="s">
        <v>798</v>
      </c>
      <c r="AL231" s="845" t="s">
        <v>798</v>
      </c>
      <c r="AM231" s="845" t="s">
        <v>798</v>
      </c>
      <c r="AN231" s="845" t="s">
        <v>798</v>
      </c>
      <c r="AO231" s="845" t="s">
        <v>798</v>
      </c>
      <c r="AP231" s="845" t="s">
        <v>798</v>
      </c>
      <c r="AQ231" s="845" t="s">
        <v>798</v>
      </c>
      <c r="AR231" s="845" t="s">
        <v>798</v>
      </c>
      <c r="AS231" s="845" t="s">
        <v>798</v>
      </c>
      <c r="AT231" s="845" t="s">
        <v>798</v>
      </c>
      <c r="AU231" s="845" t="s">
        <v>798</v>
      </c>
      <c r="AV231" s="845" t="s">
        <v>798</v>
      </c>
      <c r="AW231" s="845" t="s">
        <v>798</v>
      </c>
      <c r="AX231" s="845" t="s">
        <v>798</v>
      </c>
      <c r="AY231" s="845" t="s">
        <v>798</v>
      </c>
      <c r="AZ231" s="845" t="s">
        <v>798</v>
      </c>
      <c r="BA231" s="845" t="s">
        <v>798</v>
      </c>
      <c r="BB231" s="845" t="s">
        <v>798</v>
      </c>
      <c r="BC231" s="845" t="s">
        <v>798</v>
      </c>
      <c r="BD231" s="845" t="s">
        <v>798</v>
      </c>
      <c r="BE231" s="845" t="s">
        <v>798</v>
      </c>
      <c r="BF231" s="845" t="s">
        <v>798</v>
      </c>
      <c r="BG231" s="845" t="s">
        <v>798</v>
      </c>
      <c r="BH231" s="845" t="s">
        <v>798</v>
      </c>
      <c r="BI231" s="845" t="s">
        <v>798</v>
      </c>
      <c r="BJ231" s="845" t="s">
        <v>798</v>
      </c>
      <c r="BK231" s="845" t="s">
        <v>798</v>
      </c>
      <c r="BL231" s="845" t="s">
        <v>798</v>
      </c>
      <c r="BM231" s="845" t="s">
        <v>798</v>
      </c>
      <c r="BN231" s="845" t="s">
        <v>798</v>
      </c>
      <c r="BO231" s="845" t="s">
        <v>798</v>
      </c>
      <c r="BP231" s="845" t="s">
        <v>798</v>
      </c>
      <c r="BQ231" s="845" t="s">
        <v>798</v>
      </c>
      <c r="BR231" s="845" t="s">
        <v>798</v>
      </c>
      <c r="BS231" s="845" t="s">
        <v>798</v>
      </c>
      <c r="BT231" s="845" t="s">
        <v>798</v>
      </c>
      <c r="BU231" s="845" t="s">
        <v>798</v>
      </c>
      <c r="BV231" s="845" t="s">
        <v>798</v>
      </c>
      <c r="BW231" s="845" t="s">
        <v>798</v>
      </c>
      <c r="BX231" s="845" t="s">
        <v>798</v>
      </c>
      <c r="BY231" s="845" t="s">
        <v>798</v>
      </c>
      <c r="BZ231" s="845" t="s">
        <v>798</v>
      </c>
      <c r="CA231" s="845" t="s">
        <v>798</v>
      </c>
      <c r="CB231" s="845" t="s">
        <v>798</v>
      </c>
      <c r="CC231" s="845" t="s">
        <v>798</v>
      </c>
      <c r="CD231" s="845" t="s">
        <v>798</v>
      </c>
      <c r="CE231" s="845" t="s">
        <v>798</v>
      </c>
      <c r="CF231" s="845" t="s">
        <v>798</v>
      </c>
      <c r="CG231" s="845" t="s">
        <v>798</v>
      </c>
      <c r="CH231" s="845" t="s">
        <v>798</v>
      </c>
      <c r="CI231" s="845" t="s">
        <v>798</v>
      </c>
      <c r="CJ231" s="845" t="s">
        <v>798</v>
      </c>
      <c r="CK231" s="845" t="s">
        <v>798</v>
      </c>
      <c r="CL231" s="845" t="s">
        <v>798</v>
      </c>
      <c r="CM231" s="845" t="s">
        <v>798</v>
      </c>
      <c r="CN231" s="845" t="s">
        <v>798</v>
      </c>
      <c r="CO231" s="845" t="s">
        <v>798</v>
      </c>
      <c r="CP231" s="845" t="s">
        <v>798</v>
      </c>
      <c r="CQ231" s="845" t="s">
        <v>798</v>
      </c>
      <c r="CR231" s="845" t="s">
        <v>798</v>
      </c>
      <c r="CS231" s="845" t="s">
        <v>798</v>
      </c>
      <c r="CT231" s="845" t="s">
        <v>798</v>
      </c>
      <c r="CU231" s="845" t="s">
        <v>798</v>
      </c>
      <c r="CV231" s="845" t="s">
        <v>798</v>
      </c>
      <c r="CW231" s="845" t="s">
        <v>798</v>
      </c>
      <c r="CX231" s="845" t="s">
        <v>798</v>
      </c>
      <c r="CY231" s="845" t="s">
        <v>798</v>
      </c>
      <c r="CZ231" s="845" t="s">
        <v>798</v>
      </c>
      <c r="DA231" s="845" t="s">
        <v>798</v>
      </c>
      <c r="DB231" s="845" t="s">
        <v>798</v>
      </c>
      <c r="DC231" s="845" t="s">
        <v>798</v>
      </c>
      <c r="DD231" s="845" t="s">
        <v>798</v>
      </c>
      <c r="DE231" s="845" t="s">
        <v>798</v>
      </c>
      <c r="DF231" s="845" t="s">
        <v>798</v>
      </c>
      <c r="DG231" s="845" t="s">
        <v>798</v>
      </c>
      <c r="DH231" s="845" t="s">
        <v>798</v>
      </c>
      <c r="DI231" s="845" t="s">
        <v>798</v>
      </c>
      <c r="DJ231" s="845" t="s">
        <v>798</v>
      </c>
      <c r="DK231" s="845" t="s">
        <v>798</v>
      </c>
      <c r="DL231" s="845" t="s">
        <v>798</v>
      </c>
      <c r="DM231" s="845" t="s">
        <v>798</v>
      </c>
      <c r="DN231" s="845" t="s">
        <v>798</v>
      </c>
      <c r="DO231" s="845" t="s">
        <v>798</v>
      </c>
      <c r="DP231" s="845" t="s">
        <v>798</v>
      </c>
      <c r="DQ231" s="845" t="s">
        <v>798</v>
      </c>
      <c r="DR231" s="845" t="s">
        <v>798</v>
      </c>
      <c r="DS231" s="845" t="s">
        <v>798</v>
      </c>
      <c r="DT231" s="845" t="s">
        <v>798</v>
      </c>
      <c r="DU231" s="845" t="s">
        <v>798</v>
      </c>
      <c r="DV231" s="845" t="s">
        <v>798</v>
      </c>
      <c r="DW231" s="845" t="s">
        <v>798</v>
      </c>
      <c r="DX231" s="845" t="s">
        <v>798</v>
      </c>
      <c r="DY231" s="845" t="s">
        <v>798</v>
      </c>
      <c r="DZ231" s="845" t="s">
        <v>798</v>
      </c>
      <c r="EA231" s="845" t="s">
        <v>798</v>
      </c>
      <c r="EB231" s="845" t="s">
        <v>798</v>
      </c>
      <c r="EC231" s="845" t="s">
        <v>798</v>
      </c>
      <c r="ED231" s="845" t="s">
        <v>798</v>
      </c>
      <c r="EE231" s="845" t="s">
        <v>798</v>
      </c>
      <c r="EF231" s="845" t="s">
        <v>798</v>
      </c>
    </row>
    <row r="232" spans="1:136" x14ac:dyDescent="0.2">
      <c r="A232" s="845">
        <v>228</v>
      </c>
      <c r="B232" s="845">
        <v>12</v>
      </c>
      <c r="C232" s="845" t="s">
        <v>798</v>
      </c>
      <c r="D232" s="845" t="s">
        <v>798</v>
      </c>
      <c r="E232" s="845" t="s">
        <v>798</v>
      </c>
      <c r="F232" s="845" t="s">
        <v>798</v>
      </c>
      <c r="G232" s="845" t="s">
        <v>798</v>
      </c>
      <c r="H232" s="845" t="s">
        <v>798</v>
      </c>
      <c r="I232" s="845" t="s">
        <v>798</v>
      </c>
      <c r="J232" s="845" t="s">
        <v>798</v>
      </c>
      <c r="K232" s="845" t="s">
        <v>798</v>
      </c>
      <c r="L232" s="845" t="s">
        <v>798</v>
      </c>
      <c r="M232" s="845" t="s">
        <v>798</v>
      </c>
      <c r="N232" s="845" t="s">
        <v>798</v>
      </c>
      <c r="O232" s="845" t="s">
        <v>798</v>
      </c>
      <c r="P232" s="845" t="s">
        <v>798</v>
      </c>
      <c r="Q232" s="845" t="s">
        <v>798</v>
      </c>
      <c r="R232" s="845" t="s">
        <v>798</v>
      </c>
      <c r="S232" s="845" t="s">
        <v>798</v>
      </c>
      <c r="T232" s="845" t="s">
        <v>798</v>
      </c>
      <c r="U232" s="845" t="s">
        <v>798</v>
      </c>
      <c r="V232" s="845" t="s">
        <v>798</v>
      </c>
      <c r="W232" s="845" t="s">
        <v>798</v>
      </c>
      <c r="X232" s="845" t="s">
        <v>798</v>
      </c>
      <c r="Y232" s="845" t="s">
        <v>798</v>
      </c>
      <c r="Z232" s="845" t="s">
        <v>798</v>
      </c>
      <c r="AA232" s="845" t="s">
        <v>798</v>
      </c>
      <c r="AB232" s="845" t="s">
        <v>798</v>
      </c>
      <c r="AC232" s="845" t="s">
        <v>798</v>
      </c>
      <c r="AD232" s="845" t="s">
        <v>798</v>
      </c>
      <c r="AE232" s="845" t="s">
        <v>798</v>
      </c>
      <c r="AF232" s="845" t="s">
        <v>798</v>
      </c>
      <c r="AG232" s="845" t="s">
        <v>798</v>
      </c>
      <c r="AH232" s="845" t="s">
        <v>798</v>
      </c>
      <c r="AI232" s="845" t="s">
        <v>798</v>
      </c>
      <c r="AJ232" s="845" t="s">
        <v>798</v>
      </c>
      <c r="AK232" s="845" t="s">
        <v>798</v>
      </c>
      <c r="AL232" s="845" t="s">
        <v>798</v>
      </c>
      <c r="AM232" s="845" t="s">
        <v>798</v>
      </c>
      <c r="AN232" s="845" t="s">
        <v>798</v>
      </c>
      <c r="AO232" s="845" t="s">
        <v>798</v>
      </c>
      <c r="AP232" s="845" t="s">
        <v>798</v>
      </c>
      <c r="AQ232" s="845" t="s">
        <v>798</v>
      </c>
      <c r="AR232" s="845" t="s">
        <v>798</v>
      </c>
      <c r="AS232" s="845" t="s">
        <v>798</v>
      </c>
      <c r="AT232" s="845" t="s">
        <v>798</v>
      </c>
      <c r="AU232" s="845" t="s">
        <v>798</v>
      </c>
      <c r="AV232" s="845" t="s">
        <v>798</v>
      </c>
      <c r="AW232" s="845" t="s">
        <v>798</v>
      </c>
      <c r="AX232" s="845" t="s">
        <v>798</v>
      </c>
      <c r="AY232" s="845" t="s">
        <v>798</v>
      </c>
      <c r="AZ232" s="845" t="s">
        <v>798</v>
      </c>
      <c r="BA232" s="845" t="s">
        <v>798</v>
      </c>
      <c r="BB232" s="845" t="s">
        <v>798</v>
      </c>
      <c r="BC232" s="845" t="s">
        <v>798</v>
      </c>
      <c r="BD232" s="845" t="s">
        <v>798</v>
      </c>
      <c r="BE232" s="845" t="s">
        <v>798</v>
      </c>
      <c r="BF232" s="845" t="s">
        <v>798</v>
      </c>
      <c r="BG232" s="845" t="s">
        <v>798</v>
      </c>
      <c r="BH232" s="845" t="s">
        <v>798</v>
      </c>
      <c r="BI232" s="845" t="s">
        <v>798</v>
      </c>
      <c r="BJ232" s="845" t="s">
        <v>798</v>
      </c>
      <c r="BK232" s="845" t="s">
        <v>798</v>
      </c>
      <c r="BL232" s="845" t="s">
        <v>798</v>
      </c>
      <c r="BM232" s="845" t="s">
        <v>798</v>
      </c>
      <c r="BN232" s="845" t="s">
        <v>798</v>
      </c>
      <c r="BO232" s="845" t="s">
        <v>798</v>
      </c>
      <c r="BP232" s="845" t="s">
        <v>798</v>
      </c>
      <c r="BQ232" s="845" t="s">
        <v>798</v>
      </c>
      <c r="BR232" s="845" t="s">
        <v>798</v>
      </c>
      <c r="BS232" s="845" t="s">
        <v>798</v>
      </c>
      <c r="BT232" s="845" t="s">
        <v>798</v>
      </c>
      <c r="BU232" s="845" t="s">
        <v>798</v>
      </c>
      <c r="BV232" s="845" t="s">
        <v>798</v>
      </c>
      <c r="BW232" s="845" t="s">
        <v>798</v>
      </c>
      <c r="BX232" s="845" t="s">
        <v>798</v>
      </c>
      <c r="BY232" s="845" t="s">
        <v>798</v>
      </c>
      <c r="BZ232" s="845" t="s">
        <v>798</v>
      </c>
      <c r="CA232" s="845" t="s">
        <v>798</v>
      </c>
      <c r="CB232" s="845" t="s">
        <v>798</v>
      </c>
      <c r="CC232" s="845" t="s">
        <v>798</v>
      </c>
      <c r="CD232" s="845" t="s">
        <v>798</v>
      </c>
      <c r="CE232" s="845" t="s">
        <v>798</v>
      </c>
      <c r="CF232" s="845" t="s">
        <v>798</v>
      </c>
      <c r="CG232" s="845" t="s">
        <v>798</v>
      </c>
      <c r="CH232" s="845" t="s">
        <v>798</v>
      </c>
      <c r="CI232" s="845" t="s">
        <v>798</v>
      </c>
      <c r="CJ232" s="845" t="s">
        <v>798</v>
      </c>
      <c r="CK232" s="845" t="s">
        <v>798</v>
      </c>
      <c r="CL232" s="845" t="s">
        <v>798</v>
      </c>
      <c r="CM232" s="845" t="s">
        <v>798</v>
      </c>
      <c r="CN232" s="845" t="s">
        <v>798</v>
      </c>
      <c r="CO232" s="845" t="s">
        <v>798</v>
      </c>
      <c r="CP232" s="845" t="s">
        <v>798</v>
      </c>
      <c r="CQ232" s="845" t="s">
        <v>798</v>
      </c>
      <c r="CR232" s="845" t="s">
        <v>798</v>
      </c>
      <c r="CS232" s="845" t="s">
        <v>798</v>
      </c>
      <c r="CT232" s="845" t="s">
        <v>798</v>
      </c>
      <c r="CU232" s="845" t="s">
        <v>798</v>
      </c>
      <c r="CV232" s="845" t="s">
        <v>798</v>
      </c>
      <c r="CW232" s="845" t="s">
        <v>798</v>
      </c>
      <c r="CX232" s="845" t="s">
        <v>798</v>
      </c>
      <c r="CY232" s="845" t="s">
        <v>798</v>
      </c>
      <c r="CZ232" s="845" t="s">
        <v>798</v>
      </c>
      <c r="DA232" s="845" t="s">
        <v>798</v>
      </c>
      <c r="DB232" s="845" t="s">
        <v>798</v>
      </c>
      <c r="DC232" s="845" t="s">
        <v>798</v>
      </c>
      <c r="DD232" s="845" t="s">
        <v>798</v>
      </c>
      <c r="DE232" s="845" t="s">
        <v>798</v>
      </c>
      <c r="DF232" s="845" t="s">
        <v>798</v>
      </c>
      <c r="DG232" s="845" t="s">
        <v>798</v>
      </c>
      <c r="DH232" s="845" t="s">
        <v>798</v>
      </c>
      <c r="DI232" s="845" t="s">
        <v>798</v>
      </c>
      <c r="DJ232" s="845" t="s">
        <v>798</v>
      </c>
      <c r="DK232" s="845" t="s">
        <v>798</v>
      </c>
      <c r="DL232" s="845" t="s">
        <v>798</v>
      </c>
      <c r="DM232" s="845" t="s">
        <v>798</v>
      </c>
      <c r="DN232" s="845" t="s">
        <v>798</v>
      </c>
      <c r="DO232" s="845" t="s">
        <v>798</v>
      </c>
      <c r="DP232" s="845" t="s">
        <v>798</v>
      </c>
      <c r="DQ232" s="845" t="s">
        <v>798</v>
      </c>
      <c r="DR232" s="845" t="s">
        <v>798</v>
      </c>
      <c r="DS232" s="845" t="s">
        <v>798</v>
      </c>
      <c r="DT232" s="845" t="s">
        <v>798</v>
      </c>
      <c r="DU232" s="845" t="s">
        <v>798</v>
      </c>
      <c r="DV232" s="845" t="s">
        <v>798</v>
      </c>
      <c r="DW232" s="845" t="s">
        <v>798</v>
      </c>
      <c r="DX232" s="845" t="s">
        <v>798</v>
      </c>
      <c r="DY232" s="845" t="s">
        <v>798</v>
      </c>
      <c r="DZ232" s="845" t="s">
        <v>798</v>
      </c>
      <c r="EA232" s="845" t="s">
        <v>798</v>
      </c>
      <c r="EB232" s="845" t="s">
        <v>798</v>
      </c>
      <c r="EC232" s="845" t="s">
        <v>798</v>
      </c>
      <c r="ED232" s="845" t="s">
        <v>798</v>
      </c>
      <c r="EE232" s="845" t="s">
        <v>798</v>
      </c>
      <c r="EF232" s="845" t="s">
        <v>798</v>
      </c>
    </row>
    <row r="233" spans="1:136" x14ac:dyDescent="0.2">
      <c r="A233" s="845">
        <v>229</v>
      </c>
      <c r="B233" s="845">
        <v>1</v>
      </c>
      <c r="C233" s="845" t="s">
        <v>798</v>
      </c>
      <c r="D233" s="845" t="s">
        <v>798</v>
      </c>
      <c r="E233" s="845" t="s">
        <v>798</v>
      </c>
      <c r="F233" s="845" t="s">
        <v>798</v>
      </c>
      <c r="G233" s="845" t="s">
        <v>798</v>
      </c>
      <c r="H233" s="845" t="s">
        <v>798</v>
      </c>
      <c r="I233" s="845" t="s">
        <v>798</v>
      </c>
      <c r="J233" s="845" t="s">
        <v>798</v>
      </c>
      <c r="K233" s="845" t="s">
        <v>798</v>
      </c>
      <c r="L233" s="845" t="s">
        <v>798</v>
      </c>
      <c r="M233" s="845" t="s">
        <v>798</v>
      </c>
      <c r="N233" s="845" t="s">
        <v>798</v>
      </c>
      <c r="O233" s="845" t="s">
        <v>798</v>
      </c>
      <c r="P233" s="845" t="s">
        <v>798</v>
      </c>
      <c r="Q233" s="845" t="s">
        <v>798</v>
      </c>
      <c r="R233" s="845" t="s">
        <v>798</v>
      </c>
      <c r="S233" s="845" t="s">
        <v>798</v>
      </c>
      <c r="T233" s="845" t="s">
        <v>798</v>
      </c>
      <c r="U233" s="845" t="s">
        <v>798</v>
      </c>
      <c r="V233" s="845" t="s">
        <v>798</v>
      </c>
      <c r="W233" s="845" t="s">
        <v>798</v>
      </c>
      <c r="X233" s="845" t="s">
        <v>798</v>
      </c>
      <c r="Y233" s="845" t="s">
        <v>798</v>
      </c>
      <c r="Z233" s="845" t="s">
        <v>798</v>
      </c>
      <c r="AA233" s="845" t="s">
        <v>798</v>
      </c>
      <c r="AB233" s="845" t="s">
        <v>798</v>
      </c>
      <c r="AC233" s="845" t="s">
        <v>798</v>
      </c>
      <c r="AD233" s="845" t="s">
        <v>798</v>
      </c>
      <c r="AE233" s="845" t="s">
        <v>798</v>
      </c>
      <c r="AF233" s="845" t="s">
        <v>798</v>
      </c>
      <c r="AG233" s="845" t="s">
        <v>798</v>
      </c>
      <c r="AH233" s="845" t="s">
        <v>798</v>
      </c>
      <c r="AI233" s="845" t="s">
        <v>798</v>
      </c>
      <c r="AJ233" s="845" t="s">
        <v>798</v>
      </c>
      <c r="AK233" s="845" t="s">
        <v>798</v>
      </c>
      <c r="AL233" s="845" t="s">
        <v>798</v>
      </c>
      <c r="AM233" s="845" t="s">
        <v>798</v>
      </c>
      <c r="AN233" s="845" t="s">
        <v>798</v>
      </c>
      <c r="AO233" s="845" t="s">
        <v>798</v>
      </c>
      <c r="AP233" s="845" t="s">
        <v>798</v>
      </c>
      <c r="AQ233" s="845" t="s">
        <v>798</v>
      </c>
      <c r="AR233" s="845" t="s">
        <v>798</v>
      </c>
      <c r="AS233" s="845" t="s">
        <v>798</v>
      </c>
      <c r="AT233" s="845" t="s">
        <v>798</v>
      </c>
      <c r="AU233" s="845" t="s">
        <v>798</v>
      </c>
      <c r="AV233" s="845" t="s">
        <v>798</v>
      </c>
      <c r="AW233" s="845" t="s">
        <v>798</v>
      </c>
      <c r="AX233" s="845" t="s">
        <v>798</v>
      </c>
      <c r="AY233" s="845" t="s">
        <v>798</v>
      </c>
      <c r="AZ233" s="845" t="s">
        <v>798</v>
      </c>
      <c r="BA233" s="845" t="s">
        <v>798</v>
      </c>
      <c r="BB233" s="845" t="s">
        <v>798</v>
      </c>
      <c r="BC233" s="845" t="s">
        <v>798</v>
      </c>
      <c r="BD233" s="845" t="s">
        <v>798</v>
      </c>
      <c r="BE233" s="845" t="s">
        <v>798</v>
      </c>
      <c r="BF233" s="845" t="s">
        <v>798</v>
      </c>
      <c r="BG233" s="845" t="s">
        <v>798</v>
      </c>
      <c r="BH233" s="845" t="s">
        <v>798</v>
      </c>
      <c r="BI233" s="845" t="s">
        <v>798</v>
      </c>
      <c r="BJ233" s="845" t="s">
        <v>798</v>
      </c>
      <c r="BK233" s="845" t="s">
        <v>798</v>
      </c>
      <c r="BL233" s="845" t="s">
        <v>798</v>
      </c>
      <c r="BM233" s="845" t="s">
        <v>798</v>
      </c>
      <c r="BN233" s="845" t="s">
        <v>798</v>
      </c>
      <c r="BO233" s="845" t="s">
        <v>798</v>
      </c>
      <c r="BP233" s="845" t="s">
        <v>798</v>
      </c>
      <c r="BQ233" s="845" t="s">
        <v>798</v>
      </c>
      <c r="BR233" s="845" t="s">
        <v>798</v>
      </c>
      <c r="BS233" s="845" t="s">
        <v>798</v>
      </c>
      <c r="BT233" s="845" t="s">
        <v>798</v>
      </c>
      <c r="BU233" s="845" t="s">
        <v>798</v>
      </c>
      <c r="BV233" s="845" t="s">
        <v>798</v>
      </c>
      <c r="BW233" s="845" t="s">
        <v>798</v>
      </c>
      <c r="BX233" s="845" t="s">
        <v>798</v>
      </c>
      <c r="BY233" s="845" t="s">
        <v>798</v>
      </c>
      <c r="BZ233" s="845" t="s">
        <v>798</v>
      </c>
      <c r="CA233" s="845" t="s">
        <v>798</v>
      </c>
      <c r="CB233" s="845" t="s">
        <v>798</v>
      </c>
      <c r="CC233" s="845" t="s">
        <v>798</v>
      </c>
      <c r="CD233" s="845" t="s">
        <v>798</v>
      </c>
      <c r="CE233" s="845" t="s">
        <v>798</v>
      </c>
      <c r="CF233" s="845" t="s">
        <v>798</v>
      </c>
      <c r="CG233" s="845" t="s">
        <v>798</v>
      </c>
      <c r="CH233" s="845" t="s">
        <v>798</v>
      </c>
      <c r="CI233" s="845" t="s">
        <v>798</v>
      </c>
      <c r="CJ233" s="845" t="s">
        <v>798</v>
      </c>
      <c r="CK233" s="845" t="s">
        <v>798</v>
      </c>
      <c r="CL233" s="845" t="s">
        <v>798</v>
      </c>
      <c r="CM233" s="845" t="s">
        <v>798</v>
      </c>
      <c r="CN233" s="845" t="s">
        <v>798</v>
      </c>
      <c r="CO233" s="845" t="s">
        <v>798</v>
      </c>
      <c r="CP233" s="845" t="s">
        <v>798</v>
      </c>
      <c r="CQ233" s="845" t="s">
        <v>798</v>
      </c>
      <c r="CR233" s="845" t="s">
        <v>798</v>
      </c>
      <c r="CS233" s="845" t="s">
        <v>798</v>
      </c>
      <c r="CT233" s="845" t="s">
        <v>798</v>
      </c>
      <c r="CU233" s="845" t="s">
        <v>798</v>
      </c>
      <c r="CV233" s="845" t="s">
        <v>798</v>
      </c>
      <c r="CW233" s="845" t="s">
        <v>798</v>
      </c>
      <c r="CX233" s="845" t="s">
        <v>798</v>
      </c>
      <c r="CY233" s="845" t="s">
        <v>798</v>
      </c>
      <c r="CZ233" s="845" t="s">
        <v>798</v>
      </c>
      <c r="DA233" s="845" t="s">
        <v>798</v>
      </c>
      <c r="DB233" s="845" t="s">
        <v>798</v>
      </c>
      <c r="DC233" s="845" t="s">
        <v>798</v>
      </c>
      <c r="DD233" s="845" t="s">
        <v>798</v>
      </c>
      <c r="DE233" s="845" t="s">
        <v>798</v>
      </c>
      <c r="DF233" s="845" t="s">
        <v>798</v>
      </c>
      <c r="DG233" s="845" t="s">
        <v>798</v>
      </c>
      <c r="DH233" s="845" t="s">
        <v>798</v>
      </c>
      <c r="DI233" s="845" t="s">
        <v>798</v>
      </c>
      <c r="DJ233" s="845" t="s">
        <v>798</v>
      </c>
      <c r="DK233" s="845" t="s">
        <v>798</v>
      </c>
      <c r="DL233" s="845" t="s">
        <v>798</v>
      </c>
      <c r="DM233" s="845" t="s">
        <v>798</v>
      </c>
      <c r="DN233" s="845" t="s">
        <v>798</v>
      </c>
      <c r="DO233" s="845" t="s">
        <v>798</v>
      </c>
      <c r="DP233" s="845" t="s">
        <v>798</v>
      </c>
      <c r="DQ233" s="845" t="s">
        <v>798</v>
      </c>
      <c r="DR233" s="845" t="s">
        <v>798</v>
      </c>
      <c r="DS233" s="845" t="s">
        <v>798</v>
      </c>
      <c r="DT233" s="845" t="s">
        <v>798</v>
      </c>
      <c r="DU233" s="845" t="s">
        <v>798</v>
      </c>
      <c r="DV233" s="845" t="s">
        <v>798</v>
      </c>
      <c r="DW233" s="845" t="s">
        <v>798</v>
      </c>
      <c r="DX233" s="845" t="s">
        <v>798</v>
      </c>
      <c r="DY233" s="845" t="s">
        <v>798</v>
      </c>
      <c r="DZ233" s="845" t="s">
        <v>798</v>
      </c>
      <c r="EA233" s="845" t="s">
        <v>798</v>
      </c>
      <c r="EB233" s="845" t="s">
        <v>798</v>
      </c>
      <c r="EC233" s="845" t="s">
        <v>798</v>
      </c>
      <c r="ED233" s="845" t="s">
        <v>798</v>
      </c>
      <c r="EE233" s="845" t="s">
        <v>798</v>
      </c>
      <c r="EF233" s="845" t="s">
        <v>798</v>
      </c>
    </row>
    <row r="234" spans="1:136" x14ac:dyDescent="0.2">
      <c r="A234" s="845">
        <v>230</v>
      </c>
      <c r="B234" s="845">
        <v>2</v>
      </c>
      <c r="C234" s="845" t="s">
        <v>798</v>
      </c>
      <c r="D234" s="845" t="s">
        <v>798</v>
      </c>
      <c r="E234" s="845" t="s">
        <v>798</v>
      </c>
      <c r="F234" s="845" t="s">
        <v>798</v>
      </c>
      <c r="G234" s="845" t="s">
        <v>798</v>
      </c>
      <c r="H234" s="845" t="s">
        <v>798</v>
      </c>
      <c r="I234" s="845" t="s">
        <v>798</v>
      </c>
      <c r="J234" s="845" t="s">
        <v>798</v>
      </c>
      <c r="K234" s="845" t="s">
        <v>798</v>
      </c>
      <c r="L234" s="845" t="s">
        <v>798</v>
      </c>
      <c r="M234" s="845" t="s">
        <v>798</v>
      </c>
      <c r="N234" s="845" t="s">
        <v>798</v>
      </c>
      <c r="O234" s="845" t="s">
        <v>798</v>
      </c>
      <c r="P234" s="845" t="s">
        <v>798</v>
      </c>
      <c r="Q234" s="845" t="s">
        <v>798</v>
      </c>
      <c r="R234" s="845" t="s">
        <v>798</v>
      </c>
      <c r="S234" s="845" t="s">
        <v>798</v>
      </c>
      <c r="T234" s="845" t="s">
        <v>798</v>
      </c>
      <c r="U234" s="845" t="s">
        <v>798</v>
      </c>
      <c r="V234" s="845" t="s">
        <v>798</v>
      </c>
      <c r="W234" s="845" t="s">
        <v>798</v>
      </c>
      <c r="X234" s="845" t="s">
        <v>798</v>
      </c>
      <c r="Y234" s="845" t="s">
        <v>798</v>
      </c>
      <c r="Z234" s="845" t="s">
        <v>798</v>
      </c>
      <c r="AA234" s="845" t="s">
        <v>798</v>
      </c>
      <c r="AB234" s="845" t="s">
        <v>798</v>
      </c>
      <c r="AC234" s="845" t="s">
        <v>798</v>
      </c>
      <c r="AD234" s="845" t="s">
        <v>798</v>
      </c>
      <c r="AE234" s="845" t="s">
        <v>798</v>
      </c>
      <c r="AF234" s="845" t="s">
        <v>798</v>
      </c>
      <c r="AG234" s="845" t="s">
        <v>798</v>
      </c>
      <c r="AH234" s="845" t="s">
        <v>798</v>
      </c>
      <c r="AI234" s="845" t="s">
        <v>798</v>
      </c>
      <c r="AJ234" s="845" t="s">
        <v>798</v>
      </c>
      <c r="AK234" s="845" t="s">
        <v>798</v>
      </c>
      <c r="AL234" s="845" t="s">
        <v>798</v>
      </c>
      <c r="AM234" s="845" t="s">
        <v>798</v>
      </c>
      <c r="AN234" s="845" t="s">
        <v>798</v>
      </c>
      <c r="AO234" s="845" t="s">
        <v>798</v>
      </c>
      <c r="AP234" s="845" t="s">
        <v>798</v>
      </c>
      <c r="AQ234" s="845" t="s">
        <v>798</v>
      </c>
      <c r="AR234" s="845" t="s">
        <v>798</v>
      </c>
      <c r="AS234" s="845" t="s">
        <v>798</v>
      </c>
      <c r="AT234" s="845" t="s">
        <v>798</v>
      </c>
      <c r="AU234" s="845" t="s">
        <v>798</v>
      </c>
      <c r="AV234" s="845" t="s">
        <v>798</v>
      </c>
      <c r="AW234" s="845" t="s">
        <v>798</v>
      </c>
      <c r="AX234" s="845" t="s">
        <v>798</v>
      </c>
      <c r="AY234" s="845" t="s">
        <v>798</v>
      </c>
      <c r="AZ234" s="845" t="s">
        <v>798</v>
      </c>
      <c r="BA234" s="845" t="s">
        <v>798</v>
      </c>
      <c r="BB234" s="845" t="s">
        <v>798</v>
      </c>
      <c r="BC234" s="845" t="s">
        <v>798</v>
      </c>
      <c r="BD234" s="845" t="s">
        <v>798</v>
      </c>
      <c r="BE234" s="845" t="s">
        <v>798</v>
      </c>
      <c r="BF234" s="845" t="s">
        <v>798</v>
      </c>
      <c r="BG234" s="845" t="s">
        <v>798</v>
      </c>
      <c r="BH234" s="845" t="s">
        <v>798</v>
      </c>
      <c r="BI234" s="845" t="s">
        <v>798</v>
      </c>
      <c r="BJ234" s="845" t="s">
        <v>798</v>
      </c>
      <c r="BK234" s="845" t="s">
        <v>798</v>
      </c>
      <c r="BL234" s="845" t="s">
        <v>798</v>
      </c>
      <c r="BM234" s="845" t="s">
        <v>798</v>
      </c>
      <c r="BN234" s="845" t="s">
        <v>798</v>
      </c>
      <c r="BO234" s="845" t="s">
        <v>798</v>
      </c>
      <c r="BP234" s="845" t="s">
        <v>798</v>
      </c>
      <c r="BQ234" s="845" t="s">
        <v>798</v>
      </c>
      <c r="BR234" s="845" t="s">
        <v>798</v>
      </c>
      <c r="BS234" s="845" t="s">
        <v>798</v>
      </c>
      <c r="BT234" s="845" t="s">
        <v>798</v>
      </c>
      <c r="BU234" s="845" t="s">
        <v>798</v>
      </c>
      <c r="BV234" s="845" t="s">
        <v>798</v>
      </c>
      <c r="BW234" s="845" t="s">
        <v>798</v>
      </c>
      <c r="BX234" s="845" t="s">
        <v>798</v>
      </c>
      <c r="BY234" s="845" t="s">
        <v>798</v>
      </c>
      <c r="BZ234" s="845" t="s">
        <v>798</v>
      </c>
      <c r="CA234" s="845" t="s">
        <v>798</v>
      </c>
      <c r="CB234" s="845" t="s">
        <v>798</v>
      </c>
      <c r="CC234" s="845" t="s">
        <v>798</v>
      </c>
      <c r="CD234" s="845" t="s">
        <v>798</v>
      </c>
      <c r="CE234" s="845" t="s">
        <v>798</v>
      </c>
      <c r="CF234" s="845" t="s">
        <v>798</v>
      </c>
      <c r="CG234" s="845" t="s">
        <v>798</v>
      </c>
      <c r="CH234" s="845" t="s">
        <v>798</v>
      </c>
      <c r="CI234" s="845" t="s">
        <v>798</v>
      </c>
      <c r="CJ234" s="845" t="s">
        <v>798</v>
      </c>
      <c r="CK234" s="845" t="s">
        <v>798</v>
      </c>
      <c r="CL234" s="845" t="s">
        <v>798</v>
      </c>
      <c r="CM234" s="845" t="s">
        <v>798</v>
      </c>
      <c r="CN234" s="845" t="s">
        <v>798</v>
      </c>
      <c r="CO234" s="845" t="s">
        <v>798</v>
      </c>
      <c r="CP234" s="845" t="s">
        <v>798</v>
      </c>
      <c r="CQ234" s="845" t="s">
        <v>798</v>
      </c>
      <c r="CR234" s="845" t="s">
        <v>798</v>
      </c>
      <c r="CS234" s="845" t="s">
        <v>798</v>
      </c>
      <c r="CT234" s="845" t="s">
        <v>798</v>
      </c>
      <c r="CU234" s="845" t="s">
        <v>798</v>
      </c>
      <c r="CV234" s="845" t="s">
        <v>798</v>
      </c>
      <c r="CW234" s="845" t="s">
        <v>798</v>
      </c>
      <c r="CX234" s="845" t="s">
        <v>798</v>
      </c>
      <c r="CY234" s="845" t="s">
        <v>798</v>
      </c>
      <c r="CZ234" s="845" t="s">
        <v>798</v>
      </c>
      <c r="DA234" s="845" t="s">
        <v>798</v>
      </c>
      <c r="DB234" s="845" t="s">
        <v>798</v>
      </c>
      <c r="DC234" s="845" t="s">
        <v>798</v>
      </c>
      <c r="DD234" s="845" t="s">
        <v>798</v>
      </c>
      <c r="DE234" s="845" t="s">
        <v>798</v>
      </c>
      <c r="DF234" s="845" t="s">
        <v>798</v>
      </c>
      <c r="DG234" s="845" t="s">
        <v>798</v>
      </c>
      <c r="DH234" s="845" t="s">
        <v>798</v>
      </c>
      <c r="DI234" s="845" t="s">
        <v>798</v>
      </c>
      <c r="DJ234" s="845" t="s">
        <v>798</v>
      </c>
      <c r="DK234" s="845" t="s">
        <v>798</v>
      </c>
      <c r="DL234" s="845" t="s">
        <v>798</v>
      </c>
      <c r="DM234" s="845" t="s">
        <v>798</v>
      </c>
      <c r="DN234" s="845" t="s">
        <v>798</v>
      </c>
      <c r="DO234" s="845" t="s">
        <v>798</v>
      </c>
      <c r="DP234" s="845" t="s">
        <v>798</v>
      </c>
      <c r="DQ234" s="845" t="s">
        <v>798</v>
      </c>
      <c r="DR234" s="845" t="s">
        <v>798</v>
      </c>
      <c r="DS234" s="845" t="s">
        <v>798</v>
      </c>
      <c r="DT234" s="845" t="s">
        <v>798</v>
      </c>
      <c r="DU234" s="845" t="s">
        <v>798</v>
      </c>
      <c r="DV234" s="845" t="s">
        <v>798</v>
      </c>
      <c r="DW234" s="845" t="s">
        <v>798</v>
      </c>
      <c r="DX234" s="845" t="s">
        <v>798</v>
      </c>
      <c r="DY234" s="845" t="s">
        <v>798</v>
      </c>
      <c r="DZ234" s="845" t="s">
        <v>798</v>
      </c>
      <c r="EA234" s="845" t="s">
        <v>798</v>
      </c>
      <c r="EB234" s="845" t="s">
        <v>798</v>
      </c>
      <c r="EC234" s="845" t="s">
        <v>798</v>
      </c>
      <c r="ED234" s="845" t="s">
        <v>798</v>
      </c>
      <c r="EE234" s="845" t="s">
        <v>798</v>
      </c>
      <c r="EF234" s="845" t="s">
        <v>798</v>
      </c>
    </row>
    <row r="235" spans="1:136" x14ac:dyDescent="0.2">
      <c r="A235" s="845">
        <v>231</v>
      </c>
      <c r="B235" s="845">
        <v>3</v>
      </c>
      <c r="C235" s="845" t="s">
        <v>798</v>
      </c>
      <c r="D235" s="845" t="s">
        <v>798</v>
      </c>
      <c r="E235" s="845" t="s">
        <v>798</v>
      </c>
      <c r="F235" s="845" t="s">
        <v>798</v>
      </c>
      <c r="G235" s="845" t="s">
        <v>798</v>
      </c>
      <c r="H235" s="845" t="s">
        <v>798</v>
      </c>
      <c r="I235" s="845" t="s">
        <v>798</v>
      </c>
      <c r="J235" s="845" t="s">
        <v>798</v>
      </c>
      <c r="K235" s="845" t="s">
        <v>798</v>
      </c>
      <c r="L235" s="845" t="s">
        <v>798</v>
      </c>
      <c r="M235" s="845" t="s">
        <v>798</v>
      </c>
      <c r="N235" s="845" t="s">
        <v>798</v>
      </c>
      <c r="O235" s="845" t="s">
        <v>798</v>
      </c>
      <c r="P235" s="845" t="s">
        <v>798</v>
      </c>
      <c r="Q235" s="845" t="s">
        <v>798</v>
      </c>
      <c r="R235" s="845" t="s">
        <v>798</v>
      </c>
      <c r="S235" s="845" t="s">
        <v>798</v>
      </c>
      <c r="T235" s="845" t="s">
        <v>798</v>
      </c>
      <c r="U235" s="845" t="s">
        <v>798</v>
      </c>
      <c r="V235" s="845" t="s">
        <v>798</v>
      </c>
      <c r="W235" s="845" t="s">
        <v>798</v>
      </c>
      <c r="X235" s="845" t="s">
        <v>798</v>
      </c>
      <c r="Y235" s="845" t="s">
        <v>798</v>
      </c>
      <c r="Z235" s="845" t="s">
        <v>798</v>
      </c>
      <c r="AA235" s="845" t="s">
        <v>798</v>
      </c>
      <c r="AB235" s="845" t="s">
        <v>798</v>
      </c>
      <c r="AC235" s="845" t="s">
        <v>798</v>
      </c>
      <c r="AD235" s="845" t="s">
        <v>798</v>
      </c>
      <c r="AE235" s="845" t="s">
        <v>798</v>
      </c>
      <c r="AF235" s="845" t="s">
        <v>798</v>
      </c>
      <c r="AG235" s="845" t="s">
        <v>798</v>
      </c>
      <c r="AH235" s="845" t="s">
        <v>798</v>
      </c>
      <c r="AI235" s="845" t="s">
        <v>798</v>
      </c>
      <c r="AJ235" s="845" t="s">
        <v>798</v>
      </c>
      <c r="AK235" s="845" t="s">
        <v>798</v>
      </c>
      <c r="AL235" s="845" t="s">
        <v>798</v>
      </c>
      <c r="AM235" s="845" t="s">
        <v>798</v>
      </c>
      <c r="AN235" s="845" t="s">
        <v>798</v>
      </c>
      <c r="AO235" s="845" t="s">
        <v>798</v>
      </c>
      <c r="AP235" s="845" t="s">
        <v>798</v>
      </c>
      <c r="AQ235" s="845" t="s">
        <v>798</v>
      </c>
      <c r="AR235" s="845" t="s">
        <v>798</v>
      </c>
      <c r="AS235" s="845" t="s">
        <v>798</v>
      </c>
      <c r="AT235" s="845" t="s">
        <v>798</v>
      </c>
      <c r="AU235" s="845" t="s">
        <v>798</v>
      </c>
      <c r="AV235" s="845" t="s">
        <v>798</v>
      </c>
      <c r="AW235" s="845" t="s">
        <v>798</v>
      </c>
      <c r="AX235" s="845" t="s">
        <v>798</v>
      </c>
      <c r="AY235" s="845" t="s">
        <v>798</v>
      </c>
      <c r="AZ235" s="845" t="s">
        <v>798</v>
      </c>
      <c r="BA235" s="845" t="s">
        <v>798</v>
      </c>
      <c r="BB235" s="845" t="s">
        <v>798</v>
      </c>
      <c r="BC235" s="845" t="s">
        <v>798</v>
      </c>
      <c r="BD235" s="845" t="s">
        <v>798</v>
      </c>
      <c r="BE235" s="845" t="s">
        <v>798</v>
      </c>
      <c r="BF235" s="845" t="s">
        <v>798</v>
      </c>
      <c r="BG235" s="845" t="s">
        <v>798</v>
      </c>
      <c r="BH235" s="845" t="s">
        <v>798</v>
      </c>
      <c r="BI235" s="845" t="s">
        <v>798</v>
      </c>
      <c r="BJ235" s="845" t="s">
        <v>798</v>
      </c>
      <c r="BK235" s="845" t="s">
        <v>798</v>
      </c>
      <c r="BL235" s="845" t="s">
        <v>798</v>
      </c>
      <c r="BM235" s="845" t="s">
        <v>798</v>
      </c>
      <c r="BN235" s="845" t="s">
        <v>798</v>
      </c>
      <c r="BO235" s="845" t="s">
        <v>798</v>
      </c>
      <c r="BP235" s="845" t="s">
        <v>798</v>
      </c>
      <c r="BQ235" s="845" t="s">
        <v>798</v>
      </c>
      <c r="BR235" s="845" t="s">
        <v>798</v>
      </c>
      <c r="BS235" s="845" t="s">
        <v>798</v>
      </c>
      <c r="BT235" s="845" t="s">
        <v>798</v>
      </c>
      <c r="BU235" s="845" t="s">
        <v>798</v>
      </c>
      <c r="BV235" s="845" t="s">
        <v>798</v>
      </c>
      <c r="BW235" s="845" t="s">
        <v>798</v>
      </c>
      <c r="BX235" s="845" t="s">
        <v>798</v>
      </c>
      <c r="BY235" s="845" t="s">
        <v>798</v>
      </c>
      <c r="BZ235" s="845" t="s">
        <v>798</v>
      </c>
      <c r="CA235" s="845" t="s">
        <v>798</v>
      </c>
      <c r="CB235" s="845" t="s">
        <v>798</v>
      </c>
      <c r="CC235" s="845" t="s">
        <v>798</v>
      </c>
      <c r="CD235" s="845" t="s">
        <v>798</v>
      </c>
      <c r="CE235" s="845" t="s">
        <v>798</v>
      </c>
      <c r="CF235" s="845" t="s">
        <v>798</v>
      </c>
      <c r="CG235" s="845" t="s">
        <v>798</v>
      </c>
      <c r="CH235" s="845" t="s">
        <v>798</v>
      </c>
      <c r="CI235" s="845" t="s">
        <v>798</v>
      </c>
      <c r="CJ235" s="845" t="s">
        <v>798</v>
      </c>
      <c r="CK235" s="845" t="s">
        <v>798</v>
      </c>
      <c r="CL235" s="845" t="s">
        <v>798</v>
      </c>
      <c r="CM235" s="845" t="s">
        <v>798</v>
      </c>
      <c r="CN235" s="845" t="s">
        <v>798</v>
      </c>
      <c r="CO235" s="845" t="s">
        <v>798</v>
      </c>
      <c r="CP235" s="845" t="s">
        <v>798</v>
      </c>
      <c r="CQ235" s="845" t="s">
        <v>798</v>
      </c>
      <c r="CR235" s="845" t="s">
        <v>798</v>
      </c>
      <c r="CS235" s="845" t="s">
        <v>798</v>
      </c>
      <c r="CT235" s="845" t="s">
        <v>798</v>
      </c>
      <c r="CU235" s="845" t="s">
        <v>798</v>
      </c>
      <c r="CV235" s="845" t="s">
        <v>798</v>
      </c>
      <c r="CW235" s="845" t="s">
        <v>798</v>
      </c>
      <c r="CX235" s="845" t="s">
        <v>798</v>
      </c>
      <c r="CY235" s="845" t="s">
        <v>798</v>
      </c>
      <c r="CZ235" s="845" t="s">
        <v>798</v>
      </c>
      <c r="DA235" s="845" t="s">
        <v>798</v>
      </c>
      <c r="DB235" s="845" t="s">
        <v>798</v>
      </c>
      <c r="DC235" s="845" t="s">
        <v>798</v>
      </c>
      <c r="DD235" s="845" t="s">
        <v>798</v>
      </c>
      <c r="DE235" s="845" t="s">
        <v>798</v>
      </c>
      <c r="DF235" s="845" t="s">
        <v>798</v>
      </c>
      <c r="DG235" s="845" t="s">
        <v>798</v>
      </c>
      <c r="DH235" s="845" t="s">
        <v>798</v>
      </c>
      <c r="DI235" s="845" t="s">
        <v>798</v>
      </c>
      <c r="DJ235" s="845" t="s">
        <v>798</v>
      </c>
      <c r="DK235" s="845" t="s">
        <v>798</v>
      </c>
      <c r="DL235" s="845" t="s">
        <v>798</v>
      </c>
      <c r="DM235" s="845" t="s">
        <v>798</v>
      </c>
      <c r="DN235" s="845" t="s">
        <v>798</v>
      </c>
      <c r="DO235" s="845" t="s">
        <v>798</v>
      </c>
      <c r="DP235" s="845" t="s">
        <v>798</v>
      </c>
      <c r="DQ235" s="845" t="s">
        <v>798</v>
      </c>
      <c r="DR235" s="845" t="s">
        <v>798</v>
      </c>
      <c r="DS235" s="845" t="s">
        <v>798</v>
      </c>
      <c r="DT235" s="845" t="s">
        <v>798</v>
      </c>
      <c r="DU235" s="845" t="s">
        <v>798</v>
      </c>
      <c r="DV235" s="845" t="s">
        <v>798</v>
      </c>
      <c r="DW235" s="845" t="s">
        <v>798</v>
      </c>
      <c r="DX235" s="845" t="s">
        <v>798</v>
      </c>
      <c r="DY235" s="845" t="s">
        <v>798</v>
      </c>
      <c r="DZ235" s="845" t="s">
        <v>798</v>
      </c>
      <c r="EA235" s="845" t="s">
        <v>798</v>
      </c>
      <c r="EB235" s="845" t="s">
        <v>798</v>
      </c>
      <c r="EC235" s="845" t="s">
        <v>798</v>
      </c>
      <c r="ED235" s="845" t="s">
        <v>798</v>
      </c>
      <c r="EE235" s="845" t="s">
        <v>798</v>
      </c>
      <c r="EF235" s="845" t="s">
        <v>798</v>
      </c>
    </row>
    <row r="236" spans="1:136" x14ac:dyDescent="0.2">
      <c r="A236" s="845">
        <v>232</v>
      </c>
      <c r="B236" s="845">
        <v>4</v>
      </c>
      <c r="C236" s="845" t="s">
        <v>798</v>
      </c>
      <c r="D236" s="845" t="s">
        <v>798</v>
      </c>
      <c r="E236" s="845" t="s">
        <v>798</v>
      </c>
      <c r="F236" s="845" t="s">
        <v>798</v>
      </c>
      <c r="G236" s="845" t="s">
        <v>798</v>
      </c>
      <c r="H236" s="845" t="s">
        <v>798</v>
      </c>
      <c r="I236" s="845" t="s">
        <v>798</v>
      </c>
      <c r="J236" s="845" t="s">
        <v>798</v>
      </c>
      <c r="K236" s="845" t="s">
        <v>798</v>
      </c>
      <c r="L236" s="845" t="s">
        <v>798</v>
      </c>
      <c r="M236" s="845" t="s">
        <v>798</v>
      </c>
      <c r="N236" s="845" t="s">
        <v>798</v>
      </c>
      <c r="O236" s="845" t="s">
        <v>798</v>
      </c>
      <c r="P236" s="845" t="s">
        <v>798</v>
      </c>
      <c r="Q236" s="845" t="s">
        <v>798</v>
      </c>
      <c r="R236" s="845" t="s">
        <v>798</v>
      </c>
      <c r="S236" s="845" t="s">
        <v>798</v>
      </c>
      <c r="T236" s="845" t="s">
        <v>798</v>
      </c>
      <c r="U236" s="845" t="s">
        <v>798</v>
      </c>
      <c r="V236" s="845" t="s">
        <v>798</v>
      </c>
      <c r="W236" s="845" t="s">
        <v>798</v>
      </c>
      <c r="X236" s="845" t="s">
        <v>798</v>
      </c>
      <c r="Y236" s="845" t="s">
        <v>798</v>
      </c>
      <c r="Z236" s="845" t="s">
        <v>798</v>
      </c>
      <c r="AA236" s="845" t="s">
        <v>798</v>
      </c>
      <c r="AB236" s="845" t="s">
        <v>798</v>
      </c>
      <c r="AC236" s="845" t="s">
        <v>798</v>
      </c>
      <c r="AD236" s="845" t="s">
        <v>798</v>
      </c>
      <c r="AE236" s="845" t="s">
        <v>798</v>
      </c>
      <c r="AF236" s="845" t="s">
        <v>798</v>
      </c>
      <c r="AG236" s="845" t="s">
        <v>798</v>
      </c>
      <c r="AH236" s="845" t="s">
        <v>798</v>
      </c>
      <c r="AI236" s="845" t="s">
        <v>798</v>
      </c>
      <c r="AJ236" s="845" t="s">
        <v>798</v>
      </c>
      <c r="AK236" s="845" t="s">
        <v>798</v>
      </c>
      <c r="AL236" s="845" t="s">
        <v>798</v>
      </c>
      <c r="AM236" s="845" t="s">
        <v>798</v>
      </c>
      <c r="AN236" s="845" t="s">
        <v>798</v>
      </c>
      <c r="AO236" s="845" t="s">
        <v>798</v>
      </c>
      <c r="AP236" s="845" t="s">
        <v>798</v>
      </c>
      <c r="AQ236" s="845" t="s">
        <v>798</v>
      </c>
      <c r="AR236" s="845" t="s">
        <v>798</v>
      </c>
      <c r="AS236" s="845" t="s">
        <v>798</v>
      </c>
      <c r="AT236" s="845" t="s">
        <v>798</v>
      </c>
      <c r="AU236" s="845" t="s">
        <v>798</v>
      </c>
      <c r="AV236" s="845" t="s">
        <v>798</v>
      </c>
      <c r="AW236" s="845" t="s">
        <v>798</v>
      </c>
      <c r="AX236" s="845" t="s">
        <v>798</v>
      </c>
      <c r="AY236" s="845" t="s">
        <v>798</v>
      </c>
      <c r="AZ236" s="845" t="s">
        <v>798</v>
      </c>
      <c r="BA236" s="845" t="s">
        <v>798</v>
      </c>
      <c r="BB236" s="845" t="s">
        <v>798</v>
      </c>
      <c r="BC236" s="845" t="s">
        <v>798</v>
      </c>
      <c r="BD236" s="845" t="s">
        <v>798</v>
      </c>
      <c r="BE236" s="845" t="s">
        <v>798</v>
      </c>
      <c r="BF236" s="845" t="s">
        <v>798</v>
      </c>
      <c r="BG236" s="845" t="s">
        <v>798</v>
      </c>
      <c r="BH236" s="845" t="s">
        <v>798</v>
      </c>
      <c r="BI236" s="845" t="s">
        <v>798</v>
      </c>
      <c r="BJ236" s="845" t="s">
        <v>798</v>
      </c>
      <c r="BK236" s="845" t="s">
        <v>798</v>
      </c>
      <c r="BL236" s="845" t="s">
        <v>798</v>
      </c>
      <c r="BM236" s="845" t="s">
        <v>798</v>
      </c>
      <c r="BN236" s="845" t="s">
        <v>798</v>
      </c>
      <c r="BO236" s="845" t="s">
        <v>798</v>
      </c>
      <c r="BP236" s="845" t="s">
        <v>798</v>
      </c>
      <c r="BQ236" s="845" t="s">
        <v>798</v>
      </c>
      <c r="BR236" s="845" t="s">
        <v>798</v>
      </c>
      <c r="BS236" s="845" t="s">
        <v>798</v>
      </c>
      <c r="BT236" s="845" t="s">
        <v>798</v>
      </c>
      <c r="BU236" s="845" t="s">
        <v>798</v>
      </c>
      <c r="BV236" s="845" t="s">
        <v>798</v>
      </c>
      <c r="BW236" s="845" t="s">
        <v>798</v>
      </c>
      <c r="BX236" s="845" t="s">
        <v>798</v>
      </c>
      <c r="BY236" s="845" t="s">
        <v>798</v>
      </c>
      <c r="BZ236" s="845" t="s">
        <v>798</v>
      </c>
      <c r="CA236" s="845" t="s">
        <v>798</v>
      </c>
      <c r="CB236" s="845" t="s">
        <v>798</v>
      </c>
      <c r="CC236" s="845" t="s">
        <v>798</v>
      </c>
      <c r="CD236" s="845" t="s">
        <v>798</v>
      </c>
      <c r="CE236" s="845" t="s">
        <v>798</v>
      </c>
      <c r="CF236" s="845" t="s">
        <v>798</v>
      </c>
      <c r="CG236" s="845" t="s">
        <v>798</v>
      </c>
      <c r="CH236" s="845" t="s">
        <v>798</v>
      </c>
      <c r="CI236" s="845" t="s">
        <v>798</v>
      </c>
      <c r="CJ236" s="845" t="s">
        <v>798</v>
      </c>
      <c r="CK236" s="845" t="s">
        <v>798</v>
      </c>
      <c r="CL236" s="845" t="s">
        <v>798</v>
      </c>
      <c r="CM236" s="845" t="s">
        <v>798</v>
      </c>
      <c r="CN236" s="845" t="s">
        <v>798</v>
      </c>
      <c r="CO236" s="845" t="s">
        <v>798</v>
      </c>
      <c r="CP236" s="845" t="s">
        <v>798</v>
      </c>
      <c r="CQ236" s="845" t="s">
        <v>798</v>
      </c>
      <c r="CR236" s="845" t="s">
        <v>798</v>
      </c>
      <c r="CS236" s="845" t="s">
        <v>798</v>
      </c>
      <c r="CT236" s="845" t="s">
        <v>798</v>
      </c>
      <c r="CU236" s="845" t="s">
        <v>798</v>
      </c>
      <c r="CV236" s="845" t="s">
        <v>798</v>
      </c>
      <c r="CW236" s="845" t="s">
        <v>798</v>
      </c>
      <c r="CX236" s="845" t="s">
        <v>798</v>
      </c>
      <c r="CY236" s="845" t="s">
        <v>798</v>
      </c>
      <c r="CZ236" s="845" t="s">
        <v>798</v>
      </c>
      <c r="DA236" s="845" t="s">
        <v>798</v>
      </c>
      <c r="DB236" s="845" t="s">
        <v>798</v>
      </c>
      <c r="DC236" s="845" t="s">
        <v>798</v>
      </c>
      <c r="DD236" s="845" t="s">
        <v>798</v>
      </c>
      <c r="DE236" s="845" t="s">
        <v>798</v>
      </c>
      <c r="DF236" s="845" t="s">
        <v>798</v>
      </c>
      <c r="DG236" s="845" t="s">
        <v>798</v>
      </c>
      <c r="DH236" s="845" t="s">
        <v>798</v>
      </c>
      <c r="DI236" s="845" t="s">
        <v>798</v>
      </c>
      <c r="DJ236" s="845" t="s">
        <v>798</v>
      </c>
      <c r="DK236" s="845" t="s">
        <v>798</v>
      </c>
      <c r="DL236" s="845" t="s">
        <v>798</v>
      </c>
      <c r="DM236" s="845" t="s">
        <v>798</v>
      </c>
      <c r="DN236" s="845" t="s">
        <v>798</v>
      </c>
      <c r="DO236" s="845" t="s">
        <v>798</v>
      </c>
      <c r="DP236" s="845" t="s">
        <v>798</v>
      </c>
      <c r="DQ236" s="845" t="s">
        <v>798</v>
      </c>
      <c r="DR236" s="845" t="s">
        <v>798</v>
      </c>
      <c r="DS236" s="845" t="s">
        <v>798</v>
      </c>
      <c r="DT236" s="845" t="s">
        <v>798</v>
      </c>
      <c r="DU236" s="845" t="s">
        <v>798</v>
      </c>
      <c r="DV236" s="845" t="s">
        <v>798</v>
      </c>
      <c r="DW236" s="845" t="s">
        <v>798</v>
      </c>
      <c r="DX236" s="845" t="s">
        <v>798</v>
      </c>
      <c r="DY236" s="845" t="s">
        <v>798</v>
      </c>
      <c r="DZ236" s="845" t="s">
        <v>798</v>
      </c>
      <c r="EA236" s="845" t="s">
        <v>798</v>
      </c>
      <c r="EB236" s="845" t="s">
        <v>798</v>
      </c>
      <c r="EC236" s="845" t="s">
        <v>798</v>
      </c>
      <c r="ED236" s="845" t="s">
        <v>798</v>
      </c>
      <c r="EE236" s="845" t="s">
        <v>798</v>
      </c>
      <c r="EF236" s="845" t="s">
        <v>798</v>
      </c>
    </row>
    <row r="237" spans="1:136" x14ac:dyDescent="0.2">
      <c r="A237" s="845">
        <v>233</v>
      </c>
      <c r="B237" s="845">
        <v>5</v>
      </c>
      <c r="C237" s="845" t="s">
        <v>798</v>
      </c>
      <c r="D237" s="845" t="s">
        <v>798</v>
      </c>
      <c r="E237" s="845" t="s">
        <v>798</v>
      </c>
      <c r="F237" s="845" t="s">
        <v>798</v>
      </c>
      <c r="G237" s="845" t="s">
        <v>798</v>
      </c>
      <c r="H237" s="845" t="s">
        <v>798</v>
      </c>
      <c r="I237" s="845" t="s">
        <v>798</v>
      </c>
      <c r="J237" s="845" t="s">
        <v>798</v>
      </c>
      <c r="K237" s="845" t="s">
        <v>798</v>
      </c>
      <c r="L237" s="845" t="s">
        <v>798</v>
      </c>
      <c r="M237" s="845" t="s">
        <v>798</v>
      </c>
      <c r="N237" s="845" t="s">
        <v>798</v>
      </c>
      <c r="O237" s="845" t="s">
        <v>798</v>
      </c>
      <c r="P237" s="845" t="s">
        <v>798</v>
      </c>
      <c r="Q237" s="845" t="s">
        <v>798</v>
      </c>
      <c r="R237" s="845" t="s">
        <v>798</v>
      </c>
      <c r="S237" s="845" t="s">
        <v>798</v>
      </c>
      <c r="T237" s="845" t="s">
        <v>798</v>
      </c>
      <c r="U237" s="845" t="s">
        <v>798</v>
      </c>
      <c r="V237" s="845" t="s">
        <v>798</v>
      </c>
      <c r="W237" s="845" t="s">
        <v>798</v>
      </c>
      <c r="X237" s="845" t="s">
        <v>798</v>
      </c>
      <c r="Y237" s="845" t="s">
        <v>798</v>
      </c>
      <c r="Z237" s="845" t="s">
        <v>798</v>
      </c>
      <c r="AA237" s="845" t="s">
        <v>798</v>
      </c>
      <c r="AB237" s="845" t="s">
        <v>798</v>
      </c>
      <c r="AC237" s="845" t="s">
        <v>798</v>
      </c>
      <c r="AD237" s="845" t="s">
        <v>798</v>
      </c>
      <c r="AE237" s="845" t="s">
        <v>798</v>
      </c>
      <c r="AF237" s="845" t="s">
        <v>798</v>
      </c>
      <c r="AG237" s="845" t="s">
        <v>798</v>
      </c>
      <c r="AH237" s="845" t="s">
        <v>798</v>
      </c>
      <c r="AI237" s="845" t="s">
        <v>798</v>
      </c>
      <c r="AJ237" s="845" t="s">
        <v>798</v>
      </c>
      <c r="AK237" s="845" t="s">
        <v>798</v>
      </c>
      <c r="AL237" s="845" t="s">
        <v>798</v>
      </c>
      <c r="AM237" s="845" t="s">
        <v>798</v>
      </c>
      <c r="AN237" s="845" t="s">
        <v>798</v>
      </c>
      <c r="AO237" s="845" t="s">
        <v>798</v>
      </c>
      <c r="AP237" s="845" t="s">
        <v>798</v>
      </c>
      <c r="AQ237" s="845" t="s">
        <v>798</v>
      </c>
      <c r="AR237" s="845" t="s">
        <v>798</v>
      </c>
      <c r="AS237" s="845" t="s">
        <v>798</v>
      </c>
      <c r="AT237" s="845" t="s">
        <v>798</v>
      </c>
      <c r="AU237" s="845" t="s">
        <v>798</v>
      </c>
      <c r="AV237" s="845" t="s">
        <v>798</v>
      </c>
      <c r="AW237" s="845" t="s">
        <v>798</v>
      </c>
      <c r="AX237" s="845" t="s">
        <v>798</v>
      </c>
      <c r="AY237" s="845" t="s">
        <v>798</v>
      </c>
      <c r="AZ237" s="845" t="s">
        <v>798</v>
      </c>
      <c r="BA237" s="845" t="s">
        <v>798</v>
      </c>
      <c r="BB237" s="845" t="s">
        <v>798</v>
      </c>
      <c r="BC237" s="845" t="s">
        <v>798</v>
      </c>
      <c r="BD237" s="845" t="s">
        <v>798</v>
      </c>
      <c r="BE237" s="845" t="s">
        <v>798</v>
      </c>
      <c r="BF237" s="845" t="s">
        <v>798</v>
      </c>
      <c r="BG237" s="845" t="s">
        <v>798</v>
      </c>
      <c r="BH237" s="845" t="s">
        <v>798</v>
      </c>
      <c r="BI237" s="845" t="s">
        <v>798</v>
      </c>
      <c r="BJ237" s="845" t="s">
        <v>798</v>
      </c>
      <c r="BK237" s="845" t="s">
        <v>798</v>
      </c>
      <c r="BL237" s="845" t="s">
        <v>798</v>
      </c>
      <c r="BM237" s="845" t="s">
        <v>798</v>
      </c>
      <c r="BN237" s="845" t="s">
        <v>798</v>
      </c>
      <c r="BO237" s="845" t="s">
        <v>798</v>
      </c>
      <c r="BP237" s="845" t="s">
        <v>798</v>
      </c>
      <c r="BQ237" s="845" t="s">
        <v>798</v>
      </c>
      <c r="BR237" s="845" t="s">
        <v>798</v>
      </c>
      <c r="BS237" s="845" t="s">
        <v>798</v>
      </c>
      <c r="BT237" s="845" t="s">
        <v>798</v>
      </c>
      <c r="BU237" s="845" t="s">
        <v>798</v>
      </c>
      <c r="BV237" s="845" t="s">
        <v>798</v>
      </c>
      <c r="BW237" s="845" t="s">
        <v>798</v>
      </c>
      <c r="BX237" s="845" t="s">
        <v>798</v>
      </c>
      <c r="BY237" s="845" t="s">
        <v>798</v>
      </c>
      <c r="BZ237" s="845" t="s">
        <v>798</v>
      </c>
      <c r="CA237" s="845" t="s">
        <v>798</v>
      </c>
      <c r="CB237" s="845" t="s">
        <v>798</v>
      </c>
      <c r="CC237" s="845" t="s">
        <v>798</v>
      </c>
      <c r="CD237" s="845" t="s">
        <v>798</v>
      </c>
      <c r="CE237" s="845" t="s">
        <v>798</v>
      </c>
      <c r="CF237" s="845" t="s">
        <v>798</v>
      </c>
      <c r="CG237" s="845" t="s">
        <v>798</v>
      </c>
      <c r="CH237" s="845" t="s">
        <v>798</v>
      </c>
      <c r="CI237" s="845" t="s">
        <v>798</v>
      </c>
      <c r="CJ237" s="845" t="s">
        <v>798</v>
      </c>
      <c r="CK237" s="845" t="s">
        <v>798</v>
      </c>
      <c r="CL237" s="845" t="s">
        <v>798</v>
      </c>
      <c r="CM237" s="845" t="s">
        <v>798</v>
      </c>
      <c r="CN237" s="845" t="s">
        <v>798</v>
      </c>
      <c r="CO237" s="845" t="s">
        <v>798</v>
      </c>
      <c r="CP237" s="845" t="s">
        <v>798</v>
      </c>
      <c r="CQ237" s="845" t="s">
        <v>798</v>
      </c>
      <c r="CR237" s="845" t="s">
        <v>798</v>
      </c>
      <c r="CS237" s="845" t="s">
        <v>798</v>
      </c>
      <c r="CT237" s="845" t="s">
        <v>798</v>
      </c>
      <c r="CU237" s="845" t="s">
        <v>798</v>
      </c>
      <c r="CV237" s="845" t="s">
        <v>798</v>
      </c>
      <c r="CW237" s="845" t="s">
        <v>798</v>
      </c>
      <c r="CX237" s="845" t="s">
        <v>798</v>
      </c>
      <c r="CY237" s="845" t="s">
        <v>798</v>
      </c>
      <c r="CZ237" s="845" t="s">
        <v>798</v>
      </c>
      <c r="DA237" s="845" t="s">
        <v>798</v>
      </c>
      <c r="DB237" s="845" t="s">
        <v>798</v>
      </c>
      <c r="DC237" s="845" t="s">
        <v>798</v>
      </c>
      <c r="DD237" s="845" t="s">
        <v>798</v>
      </c>
      <c r="DE237" s="845" t="s">
        <v>798</v>
      </c>
      <c r="DF237" s="845" t="s">
        <v>798</v>
      </c>
      <c r="DG237" s="845" t="s">
        <v>798</v>
      </c>
      <c r="DH237" s="845" t="s">
        <v>798</v>
      </c>
      <c r="DI237" s="845" t="s">
        <v>798</v>
      </c>
      <c r="DJ237" s="845" t="s">
        <v>798</v>
      </c>
      <c r="DK237" s="845" t="s">
        <v>798</v>
      </c>
      <c r="DL237" s="845" t="s">
        <v>798</v>
      </c>
      <c r="DM237" s="845" t="s">
        <v>798</v>
      </c>
      <c r="DN237" s="845" t="s">
        <v>798</v>
      </c>
      <c r="DO237" s="845" t="s">
        <v>798</v>
      </c>
      <c r="DP237" s="845" t="s">
        <v>798</v>
      </c>
      <c r="DQ237" s="845" t="s">
        <v>798</v>
      </c>
      <c r="DR237" s="845" t="s">
        <v>798</v>
      </c>
      <c r="DS237" s="845" t="s">
        <v>798</v>
      </c>
      <c r="DT237" s="845" t="s">
        <v>798</v>
      </c>
      <c r="DU237" s="845" t="s">
        <v>798</v>
      </c>
      <c r="DV237" s="845" t="s">
        <v>798</v>
      </c>
      <c r="DW237" s="845" t="s">
        <v>798</v>
      </c>
      <c r="DX237" s="845" t="s">
        <v>798</v>
      </c>
      <c r="DY237" s="845" t="s">
        <v>798</v>
      </c>
      <c r="DZ237" s="845" t="s">
        <v>798</v>
      </c>
      <c r="EA237" s="845" t="s">
        <v>798</v>
      </c>
      <c r="EB237" s="845" t="s">
        <v>798</v>
      </c>
      <c r="EC237" s="845" t="s">
        <v>798</v>
      </c>
      <c r="ED237" s="845" t="s">
        <v>798</v>
      </c>
      <c r="EE237" s="845" t="s">
        <v>798</v>
      </c>
      <c r="EF237" s="845" t="s">
        <v>798</v>
      </c>
    </row>
    <row r="238" spans="1:136" x14ac:dyDescent="0.2">
      <c r="A238" s="845">
        <v>234</v>
      </c>
      <c r="B238" s="845">
        <v>6</v>
      </c>
      <c r="C238" s="845" t="s">
        <v>798</v>
      </c>
      <c r="D238" s="845" t="s">
        <v>798</v>
      </c>
      <c r="E238" s="845" t="s">
        <v>798</v>
      </c>
      <c r="F238" s="845" t="s">
        <v>798</v>
      </c>
      <c r="G238" s="845" t="s">
        <v>798</v>
      </c>
      <c r="H238" s="845" t="s">
        <v>798</v>
      </c>
      <c r="I238" s="845" t="s">
        <v>798</v>
      </c>
      <c r="J238" s="845" t="s">
        <v>798</v>
      </c>
      <c r="K238" s="845" t="s">
        <v>798</v>
      </c>
      <c r="L238" s="845" t="s">
        <v>798</v>
      </c>
      <c r="M238" s="845" t="s">
        <v>798</v>
      </c>
      <c r="N238" s="845" t="s">
        <v>798</v>
      </c>
      <c r="O238" s="845" t="s">
        <v>798</v>
      </c>
      <c r="P238" s="845" t="s">
        <v>798</v>
      </c>
      <c r="Q238" s="845" t="s">
        <v>798</v>
      </c>
      <c r="R238" s="845" t="s">
        <v>798</v>
      </c>
      <c r="S238" s="845" t="s">
        <v>798</v>
      </c>
      <c r="T238" s="845" t="s">
        <v>798</v>
      </c>
      <c r="U238" s="845" t="s">
        <v>798</v>
      </c>
      <c r="V238" s="845" t="s">
        <v>798</v>
      </c>
      <c r="W238" s="845" t="s">
        <v>798</v>
      </c>
      <c r="X238" s="845" t="s">
        <v>798</v>
      </c>
      <c r="Y238" s="845" t="s">
        <v>798</v>
      </c>
      <c r="Z238" s="845" t="s">
        <v>798</v>
      </c>
      <c r="AA238" s="845" t="s">
        <v>798</v>
      </c>
      <c r="AB238" s="845" t="s">
        <v>798</v>
      </c>
      <c r="AC238" s="845" t="s">
        <v>798</v>
      </c>
      <c r="AD238" s="845" t="s">
        <v>798</v>
      </c>
      <c r="AE238" s="845" t="s">
        <v>798</v>
      </c>
      <c r="AF238" s="845" t="s">
        <v>798</v>
      </c>
      <c r="AG238" s="845" t="s">
        <v>798</v>
      </c>
      <c r="AH238" s="845" t="s">
        <v>798</v>
      </c>
      <c r="AI238" s="845" t="s">
        <v>798</v>
      </c>
      <c r="AJ238" s="845" t="s">
        <v>798</v>
      </c>
      <c r="AK238" s="845" t="s">
        <v>798</v>
      </c>
      <c r="AL238" s="845" t="s">
        <v>798</v>
      </c>
      <c r="AM238" s="845" t="s">
        <v>798</v>
      </c>
      <c r="AN238" s="845" t="s">
        <v>798</v>
      </c>
      <c r="AO238" s="845" t="s">
        <v>798</v>
      </c>
      <c r="AP238" s="845" t="s">
        <v>798</v>
      </c>
      <c r="AQ238" s="845" t="s">
        <v>798</v>
      </c>
      <c r="AR238" s="845" t="s">
        <v>798</v>
      </c>
      <c r="AS238" s="845" t="s">
        <v>798</v>
      </c>
      <c r="AT238" s="845" t="s">
        <v>798</v>
      </c>
      <c r="AU238" s="845" t="s">
        <v>798</v>
      </c>
      <c r="AV238" s="845" t="s">
        <v>798</v>
      </c>
      <c r="AW238" s="845" t="s">
        <v>798</v>
      </c>
      <c r="AX238" s="845" t="s">
        <v>798</v>
      </c>
      <c r="AY238" s="845" t="s">
        <v>798</v>
      </c>
      <c r="AZ238" s="845" t="s">
        <v>798</v>
      </c>
      <c r="BA238" s="845" t="s">
        <v>798</v>
      </c>
      <c r="BB238" s="845" t="s">
        <v>798</v>
      </c>
      <c r="BC238" s="845" t="s">
        <v>798</v>
      </c>
      <c r="BD238" s="845" t="s">
        <v>798</v>
      </c>
      <c r="BE238" s="845" t="s">
        <v>798</v>
      </c>
      <c r="BF238" s="845" t="s">
        <v>798</v>
      </c>
      <c r="BG238" s="845" t="s">
        <v>798</v>
      </c>
      <c r="BH238" s="845" t="s">
        <v>798</v>
      </c>
      <c r="BI238" s="845" t="s">
        <v>798</v>
      </c>
      <c r="BJ238" s="845" t="s">
        <v>798</v>
      </c>
      <c r="BK238" s="845" t="s">
        <v>798</v>
      </c>
      <c r="BL238" s="845" t="s">
        <v>798</v>
      </c>
      <c r="BM238" s="845" t="s">
        <v>798</v>
      </c>
      <c r="BN238" s="845" t="s">
        <v>798</v>
      </c>
      <c r="BO238" s="845" t="s">
        <v>798</v>
      </c>
      <c r="BP238" s="845" t="s">
        <v>798</v>
      </c>
      <c r="BQ238" s="845" t="s">
        <v>798</v>
      </c>
      <c r="BR238" s="845" t="s">
        <v>798</v>
      </c>
      <c r="BS238" s="845" t="s">
        <v>798</v>
      </c>
      <c r="BT238" s="845" t="s">
        <v>798</v>
      </c>
      <c r="BU238" s="845" t="s">
        <v>798</v>
      </c>
      <c r="BV238" s="845" t="s">
        <v>798</v>
      </c>
      <c r="BW238" s="845" t="s">
        <v>798</v>
      </c>
      <c r="BX238" s="845" t="s">
        <v>798</v>
      </c>
      <c r="BY238" s="845" t="s">
        <v>798</v>
      </c>
      <c r="BZ238" s="845" t="s">
        <v>798</v>
      </c>
      <c r="CA238" s="845" t="s">
        <v>798</v>
      </c>
      <c r="CB238" s="845" t="s">
        <v>798</v>
      </c>
      <c r="CC238" s="845" t="s">
        <v>798</v>
      </c>
      <c r="CD238" s="845" t="s">
        <v>798</v>
      </c>
      <c r="CE238" s="845" t="s">
        <v>798</v>
      </c>
      <c r="CF238" s="845" t="s">
        <v>798</v>
      </c>
      <c r="CG238" s="845" t="s">
        <v>798</v>
      </c>
      <c r="CH238" s="845" t="s">
        <v>798</v>
      </c>
      <c r="CI238" s="845" t="s">
        <v>798</v>
      </c>
      <c r="CJ238" s="845" t="s">
        <v>798</v>
      </c>
      <c r="CK238" s="845" t="s">
        <v>798</v>
      </c>
      <c r="CL238" s="845" t="s">
        <v>798</v>
      </c>
      <c r="CM238" s="845" t="s">
        <v>798</v>
      </c>
      <c r="CN238" s="845" t="s">
        <v>798</v>
      </c>
      <c r="CO238" s="845" t="s">
        <v>798</v>
      </c>
      <c r="CP238" s="845" t="s">
        <v>798</v>
      </c>
      <c r="CQ238" s="845" t="s">
        <v>798</v>
      </c>
      <c r="CR238" s="845" t="s">
        <v>798</v>
      </c>
      <c r="CS238" s="845" t="s">
        <v>798</v>
      </c>
      <c r="CT238" s="845" t="s">
        <v>798</v>
      </c>
      <c r="CU238" s="845" t="s">
        <v>798</v>
      </c>
      <c r="CV238" s="845" t="s">
        <v>798</v>
      </c>
      <c r="CW238" s="845" t="s">
        <v>798</v>
      </c>
      <c r="CX238" s="845" t="s">
        <v>798</v>
      </c>
      <c r="CY238" s="845" t="s">
        <v>798</v>
      </c>
      <c r="CZ238" s="845" t="s">
        <v>798</v>
      </c>
      <c r="DA238" s="845" t="s">
        <v>798</v>
      </c>
      <c r="DB238" s="845" t="s">
        <v>798</v>
      </c>
      <c r="DC238" s="845" t="s">
        <v>798</v>
      </c>
      <c r="DD238" s="845" t="s">
        <v>798</v>
      </c>
      <c r="DE238" s="845" t="s">
        <v>798</v>
      </c>
      <c r="DF238" s="845" t="s">
        <v>798</v>
      </c>
      <c r="DG238" s="845" t="s">
        <v>798</v>
      </c>
      <c r="DH238" s="845" t="s">
        <v>798</v>
      </c>
      <c r="DI238" s="845" t="s">
        <v>798</v>
      </c>
      <c r="DJ238" s="845" t="s">
        <v>798</v>
      </c>
      <c r="DK238" s="845" t="s">
        <v>798</v>
      </c>
      <c r="DL238" s="845" t="s">
        <v>798</v>
      </c>
      <c r="DM238" s="845" t="s">
        <v>798</v>
      </c>
      <c r="DN238" s="845" t="s">
        <v>798</v>
      </c>
      <c r="DO238" s="845" t="s">
        <v>798</v>
      </c>
      <c r="DP238" s="845" t="s">
        <v>798</v>
      </c>
      <c r="DQ238" s="845" t="s">
        <v>798</v>
      </c>
      <c r="DR238" s="845" t="s">
        <v>798</v>
      </c>
      <c r="DS238" s="845" t="s">
        <v>798</v>
      </c>
      <c r="DT238" s="845" t="s">
        <v>798</v>
      </c>
      <c r="DU238" s="845" t="s">
        <v>798</v>
      </c>
      <c r="DV238" s="845" t="s">
        <v>798</v>
      </c>
      <c r="DW238" s="845" t="s">
        <v>798</v>
      </c>
      <c r="DX238" s="845" t="s">
        <v>798</v>
      </c>
      <c r="DY238" s="845" t="s">
        <v>798</v>
      </c>
      <c r="DZ238" s="845" t="s">
        <v>798</v>
      </c>
      <c r="EA238" s="845" t="s">
        <v>798</v>
      </c>
      <c r="EB238" s="845" t="s">
        <v>798</v>
      </c>
      <c r="EC238" s="845" t="s">
        <v>798</v>
      </c>
      <c r="ED238" s="845" t="s">
        <v>798</v>
      </c>
      <c r="EE238" s="845" t="s">
        <v>798</v>
      </c>
      <c r="EF238" s="845" t="s">
        <v>798</v>
      </c>
    </row>
    <row r="239" spans="1:136" x14ac:dyDescent="0.2">
      <c r="A239" s="845">
        <v>235</v>
      </c>
      <c r="B239" s="845">
        <v>7</v>
      </c>
      <c r="C239" s="845" t="s">
        <v>798</v>
      </c>
      <c r="D239" s="845" t="s">
        <v>798</v>
      </c>
      <c r="E239" s="845" t="s">
        <v>798</v>
      </c>
      <c r="F239" s="845" t="s">
        <v>798</v>
      </c>
      <c r="G239" s="845" t="s">
        <v>798</v>
      </c>
      <c r="H239" s="845" t="s">
        <v>798</v>
      </c>
      <c r="I239" s="845" t="s">
        <v>798</v>
      </c>
      <c r="J239" s="845" t="s">
        <v>798</v>
      </c>
      <c r="K239" s="845" t="s">
        <v>798</v>
      </c>
      <c r="L239" s="845" t="s">
        <v>798</v>
      </c>
      <c r="M239" s="845" t="s">
        <v>798</v>
      </c>
      <c r="N239" s="845" t="s">
        <v>798</v>
      </c>
      <c r="O239" s="845" t="s">
        <v>798</v>
      </c>
      <c r="P239" s="845" t="s">
        <v>798</v>
      </c>
      <c r="Q239" s="845" t="s">
        <v>798</v>
      </c>
      <c r="R239" s="845" t="s">
        <v>798</v>
      </c>
      <c r="S239" s="845" t="s">
        <v>798</v>
      </c>
      <c r="T239" s="845" t="s">
        <v>798</v>
      </c>
      <c r="U239" s="845" t="s">
        <v>798</v>
      </c>
      <c r="V239" s="845" t="s">
        <v>798</v>
      </c>
      <c r="W239" s="845" t="s">
        <v>798</v>
      </c>
      <c r="X239" s="845" t="s">
        <v>798</v>
      </c>
      <c r="Y239" s="845" t="s">
        <v>798</v>
      </c>
      <c r="Z239" s="845" t="s">
        <v>798</v>
      </c>
      <c r="AA239" s="845" t="s">
        <v>798</v>
      </c>
      <c r="AB239" s="845" t="s">
        <v>798</v>
      </c>
      <c r="AC239" s="845" t="s">
        <v>798</v>
      </c>
      <c r="AD239" s="845" t="s">
        <v>798</v>
      </c>
      <c r="AE239" s="845" t="s">
        <v>798</v>
      </c>
      <c r="AF239" s="845" t="s">
        <v>798</v>
      </c>
      <c r="AG239" s="845" t="s">
        <v>798</v>
      </c>
      <c r="AH239" s="845" t="s">
        <v>798</v>
      </c>
      <c r="AI239" s="845" t="s">
        <v>798</v>
      </c>
      <c r="AJ239" s="845" t="s">
        <v>798</v>
      </c>
      <c r="AK239" s="845" t="s">
        <v>798</v>
      </c>
      <c r="AL239" s="845" t="s">
        <v>798</v>
      </c>
      <c r="AM239" s="845" t="s">
        <v>798</v>
      </c>
      <c r="AN239" s="845" t="s">
        <v>798</v>
      </c>
      <c r="AO239" s="845" t="s">
        <v>798</v>
      </c>
      <c r="AP239" s="845" t="s">
        <v>798</v>
      </c>
      <c r="AQ239" s="845" t="s">
        <v>798</v>
      </c>
      <c r="AR239" s="845" t="s">
        <v>798</v>
      </c>
      <c r="AS239" s="845" t="s">
        <v>798</v>
      </c>
      <c r="AT239" s="845" t="s">
        <v>798</v>
      </c>
      <c r="AU239" s="845" t="s">
        <v>798</v>
      </c>
      <c r="AV239" s="845" t="s">
        <v>798</v>
      </c>
      <c r="AW239" s="845" t="s">
        <v>798</v>
      </c>
      <c r="AX239" s="845" t="s">
        <v>798</v>
      </c>
      <c r="AY239" s="845" t="s">
        <v>798</v>
      </c>
      <c r="AZ239" s="845" t="s">
        <v>798</v>
      </c>
      <c r="BA239" s="845" t="s">
        <v>798</v>
      </c>
      <c r="BB239" s="845" t="s">
        <v>798</v>
      </c>
      <c r="BC239" s="845" t="s">
        <v>798</v>
      </c>
      <c r="BD239" s="845" t="s">
        <v>798</v>
      </c>
      <c r="BE239" s="845" t="s">
        <v>798</v>
      </c>
      <c r="BF239" s="845" t="s">
        <v>798</v>
      </c>
      <c r="BG239" s="845" t="s">
        <v>798</v>
      </c>
      <c r="BH239" s="845" t="s">
        <v>798</v>
      </c>
      <c r="BI239" s="845" t="s">
        <v>798</v>
      </c>
      <c r="BJ239" s="845" t="s">
        <v>798</v>
      </c>
      <c r="BK239" s="845" t="s">
        <v>798</v>
      </c>
      <c r="BL239" s="845" t="s">
        <v>798</v>
      </c>
      <c r="BM239" s="845" t="s">
        <v>798</v>
      </c>
      <c r="BN239" s="845" t="s">
        <v>798</v>
      </c>
      <c r="BO239" s="845" t="s">
        <v>798</v>
      </c>
      <c r="BP239" s="845" t="s">
        <v>798</v>
      </c>
      <c r="BQ239" s="845" t="s">
        <v>798</v>
      </c>
      <c r="BR239" s="845" t="s">
        <v>798</v>
      </c>
      <c r="BS239" s="845" t="s">
        <v>798</v>
      </c>
      <c r="BT239" s="845" t="s">
        <v>798</v>
      </c>
      <c r="BU239" s="845" t="s">
        <v>798</v>
      </c>
      <c r="BV239" s="845" t="s">
        <v>798</v>
      </c>
      <c r="BW239" s="845" t="s">
        <v>798</v>
      </c>
      <c r="BX239" s="845" t="s">
        <v>798</v>
      </c>
      <c r="BY239" s="845" t="s">
        <v>798</v>
      </c>
      <c r="BZ239" s="845" t="s">
        <v>798</v>
      </c>
      <c r="CA239" s="845" t="s">
        <v>798</v>
      </c>
      <c r="CB239" s="845" t="s">
        <v>798</v>
      </c>
      <c r="CC239" s="845" t="s">
        <v>798</v>
      </c>
      <c r="CD239" s="845" t="s">
        <v>798</v>
      </c>
      <c r="CE239" s="845" t="s">
        <v>798</v>
      </c>
      <c r="CF239" s="845" t="s">
        <v>798</v>
      </c>
      <c r="CG239" s="845" t="s">
        <v>798</v>
      </c>
      <c r="CH239" s="845" t="s">
        <v>798</v>
      </c>
      <c r="CI239" s="845" t="s">
        <v>798</v>
      </c>
      <c r="CJ239" s="845" t="s">
        <v>798</v>
      </c>
      <c r="CK239" s="845" t="s">
        <v>798</v>
      </c>
      <c r="CL239" s="845" t="s">
        <v>798</v>
      </c>
      <c r="CM239" s="845" t="s">
        <v>798</v>
      </c>
      <c r="CN239" s="845" t="s">
        <v>798</v>
      </c>
      <c r="CO239" s="845" t="s">
        <v>798</v>
      </c>
      <c r="CP239" s="845" t="s">
        <v>798</v>
      </c>
      <c r="CQ239" s="845" t="s">
        <v>798</v>
      </c>
      <c r="CR239" s="845" t="s">
        <v>798</v>
      </c>
      <c r="CS239" s="845" t="s">
        <v>798</v>
      </c>
      <c r="CT239" s="845" t="s">
        <v>798</v>
      </c>
      <c r="CU239" s="845" t="s">
        <v>798</v>
      </c>
      <c r="CV239" s="845" t="s">
        <v>798</v>
      </c>
      <c r="CW239" s="845" t="s">
        <v>798</v>
      </c>
      <c r="CX239" s="845" t="s">
        <v>798</v>
      </c>
      <c r="CY239" s="845" t="s">
        <v>798</v>
      </c>
      <c r="CZ239" s="845" t="s">
        <v>798</v>
      </c>
      <c r="DA239" s="845" t="s">
        <v>798</v>
      </c>
      <c r="DB239" s="845" t="s">
        <v>798</v>
      </c>
      <c r="DC239" s="845" t="s">
        <v>798</v>
      </c>
      <c r="DD239" s="845" t="s">
        <v>798</v>
      </c>
      <c r="DE239" s="845" t="s">
        <v>798</v>
      </c>
      <c r="DF239" s="845" t="s">
        <v>798</v>
      </c>
      <c r="DG239" s="845" t="s">
        <v>798</v>
      </c>
      <c r="DH239" s="845" t="s">
        <v>798</v>
      </c>
      <c r="DI239" s="845" t="s">
        <v>798</v>
      </c>
      <c r="DJ239" s="845" t="s">
        <v>798</v>
      </c>
      <c r="DK239" s="845" t="s">
        <v>798</v>
      </c>
      <c r="DL239" s="845" t="s">
        <v>798</v>
      </c>
      <c r="DM239" s="845" t="s">
        <v>798</v>
      </c>
      <c r="DN239" s="845" t="s">
        <v>798</v>
      </c>
      <c r="DO239" s="845" t="s">
        <v>798</v>
      </c>
      <c r="DP239" s="845" t="s">
        <v>798</v>
      </c>
      <c r="DQ239" s="845" t="s">
        <v>798</v>
      </c>
      <c r="DR239" s="845" t="s">
        <v>798</v>
      </c>
      <c r="DS239" s="845" t="s">
        <v>798</v>
      </c>
      <c r="DT239" s="845" t="s">
        <v>798</v>
      </c>
      <c r="DU239" s="845" t="s">
        <v>798</v>
      </c>
      <c r="DV239" s="845" t="s">
        <v>798</v>
      </c>
      <c r="DW239" s="845" t="s">
        <v>798</v>
      </c>
      <c r="DX239" s="845" t="s">
        <v>798</v>
      </c>
      <c r="DY239" s="845" t="s">
        <v>798</v>
      </c>
      <c r="DZ239" s="845" t="s">
        <v>798</v>
      </c>
      <c r="EA239" s="845" t="s">
        <v>798</v>
      </c>
      <c r="EB239" s="845" t="s">
        <v>798</v>
      </c>
      <c r="EC239" s="845" t="s">
        <v>798</v>
      </c>
      <c r="ED239" s="845" t="s">
        <v>798</v>
      </c>
      <c r="EE239" s="845" t="s">
        <v>798</v>
      </c>
      <c r="EF239" s="845" t="s">
        <v>798</v>
      </c>
    </row>
    <row r="240" spans="1:136" x14ac:dyDescent="0.2">
      <c r="A240" s="845">
        <v>236</v>
      </c>
      <c r="B240" s="845">
        <v>8</v>
      </c>
      <c r="C240" s="845" t="s">
        <v>798</v>
      </c>
      <c r="D240" s="845" t="s">
        <v>798</v>
      </c>
      <c r="E240" s="845" t="s">
        <v>798</v>
      </c>
      <c r="F240" s="845" t="s">
        <v>798</v>
      </c>
      <c r="G240" s="845" t="s">
        <v>798</v>
      </c>
      <c r="H240" s="845" t="s">
        <v>798</v>
      </c>
      <c r="I240" s="845" t="s">
        <v>798</v>
      </c>
      <c r="J240" s="845" t="s">
        <v>798</v>
      </c>
      <c r="K240" s="845" t="s">
        <v>798</v>
      </c>
      <c r="L240" s="845" t="s">
        <v>798</v>
      </c>
      <c r="M240" s="845" t="s">
        <v>798</v>
      </c>
      <c r="N240" s="845" t="s">
        <v>798</v>
      </c>
      <c r="O240" s="845" t="s">
        <v>798</v>
      </c>
      <c r="P240" s="845" t="s">
        <v>798</v>
      </c>
      <c r="Q240" s="845" t="s">
        <v>798</v>
      </c>
      <c r="R240" s="845" t="s">
        <v>798</v>
      </c>
      <c r="S240" s="845" t="s">
        <v>798</v>
      </c>
      <c r="T240" s="845" t="s">
        <v>798</v>
      </c>
      <c r="U240" s="845" t="s">
        <v>798</v>
      </c>
      <c r="V240" s="845" t="s">
        <v>798</v>
      </c>
      <c r="W240" s="845" t="s">
        <v>798</v>
      </c>
      <c r="X240" s="845" t="s">
        <v>798</v>
      </c>
      <c r="Y240" s="845" t="s">
        <v>798</v>
      </c>
      <c r="Z240" s="845" t="s">
        <v>798</v>
      </c>
      <c r="AA240" s="845" t="s">
        <v>798</v>
      </c>
      <c r="AB240" s="845" t="s">
        <v>798</v>
      </c>
      <c r="AC240" s="845" t="s">
        <v>798</v>
      </c>
      <c r="AD240" s="845" t="s">
        <v>798</v>
      </c>
      <c r="AE240" s="845" t="s">
        <v>798</v>
      </c>
      <c r="AF240" s="845" t="s">
        <v>798</v>
      </c>
      <c r="AG240" s="845" t="s">
        <v>798</v>
      </c>
      <c r="AH240" s="845" t="s">
        <v>798</v>
      </c>
      <c r="AI240" s="845" t="s">
        <v>798</v>
      </c>
      <c r="AJ240" s="845" t="s">
        <v>798</v>
      </c>
      <c r="AK240" s="845" t="s">
        <v>798</v>
      </c>
      <c r="AL240" s="845" t="s">
        <v>798</v>
      </c>
      <c r="AM240" s="845" t="s">
        <v>798</v>
      </c>
      <c r="AN240" s="845" t="s">
        <v>798</v>
      </c>
      <c r="AO240" s="845" t="s">
        <v>798</v>
      </c>
      <c r="AP240" s="845" t="s">
        <v>798</v>
      </c>
      <c r="AQ240" s="845" t="s">
        <v>798</v>
      </c>
      <c r="AR240" s="845" t="s">
        <v>798</v>
      </c>
      <c r="AS240" s="845" t="s">
        <v>798</v>
      </c>
      <c r="AT240" s="845" t="s">
        <v>798</v>
      </c>
      <c r="AU240" s="845" t="s">
        <v>798</v>
      </c>
      <c r="AV240" s="845" t="s">
        <v>798</v>
      </c>
      <c r="AW240" s="845" t="s">
        <v>798</v>
      </c>
      <c r="AX240" s="845" t="s">
        <v>798</v>
      </c>
      <c r="AY240" s="845" t="s">
        <v>798</v>
      </c>
      <c r="AZ240" s="845" t="s">
        <v>798</v>
      </c>
      <c r="BA240" s="845" t="s">
        <v>798</v>
      </c>
      <c r="BB240" s="845" t="s">
        <v>798</v>
      </c>
      <c r="BC240" s="845" t="s">
        <v>798</v>
      </c>
      <c r="BD240" s="845" t="s">
        <v>798</v>
      </c>
      <c r="BE240" s="845" t="s">
        <v>798</v>
      </c>
      <c r="BF240" s="845" t="s">
        <v>798</v>
      </c>
      <c r="BG240" s="845" t="s">
        <v>798</v>
      </c>
      <c r="BH240" s="845" t="s">
        <v>798</v>
      </c>
      <c r="BI240" s="845" t="s">
        <v>798</v>
      </c>
      <c r="BJ240" s="845" t="s">
        <v>798</v>
      </c>
      <c r="BK240" s="845" t="s">
        <v>798</v>
      </c>
      <c r="BL240" s="845" t="s">
        <v>798</v>
      </c>
      <c r="BM240" s="845" t="s">
        <v>798</v>
      </c>
      <c r="BN240" s="845" t="s">
        <v>798</v>
      </c>
      <c r="BO240" s="845" t="s">
        <v>798</v>
      </c>
      <c r="BP240" s="845" t="s">
        <v>798</v>
      </c>
      <c r="BQ240" s="845" t="s">
        <v>798</v>
      </c>
      <c r="BR240" s="845" t="s">
        <v>798</v>
      </c>
      <c r="BS240" s="845" t="s">
        <v>798</v>
      </c>
      <c r="BT240" s="845" t="s">
        <v>798</v>
      </c>
      <c r="BU240" s="845" t="s">
        <v>798</v>
      </c>
      <c r="BV240" s="845" t="s">
        <v>798</v>
      </c>
      <c r="BW240" s="845" t="s">
        <v>798</v>
      </c>
      <c r="BX240" s="845" t="s">
        <v>798</v>
      </c>
      <c r="BY240" s="845" t="s">
        <v>798</v>
      </c>
      <c r="BZ240" s="845" t="s">
        <v>798</v>
      </c>
      <c r="CA240" s="845" t="s">
        <v>798</v>
      </c>
      <c r="CB240" s="845" t="s">
        <v>798</v>
      </c>
      <c r="CC240" s="845" t="s">
        <v>798</v>
      </c>
      <c r="CD240" s="845" t="s">
        <v>798</v>
      </c>
      <c r="CE240" s="845" t="s">
        <v>798</v>
      </c>
      <c r="CF240" s="845" t="s">
        <v>798</v>
      </c>
      <c r="CG240" s="845" t="s">
        <v>798</v>
      </c>
      <c r="CH240" s="845" t="s">
        <v>798</v>
      </c>
      <c r="CI240" s="845" t="s">
        <v>798</v>
      </c>
      <c r="CJ240" s="845" t="s">
        <v>798</v>
      </c>
      <c r="CK240" s="845" t="s">
        <v>798</v>
      </c>
      <c r="CL240" s="845" t="s">
        <v>798</v>
      </c>
      <c r="CM240" s="845" t="s">
        <v>798</v>
      </c>
      <c r="CN240" s="845" t="s">
        <v>798</v>
      </c>
      <c r="CO240" s="845" t="s">
        <v>798</v>
      </c>
      <c r="CP240" s="845" t="s">
        <v>798</v>
      </c>
      <c r="CQ240" s="845" t="s">
        <v>798</v>
      </c>
      <c r="CR240" s="845" t="s">
        <v>798</v>
      </c>
      <c r="CS240" s="845" t="s">
        <v>798</v>
      </c>
      <c r="CT240" s="845" t="s">
        <v>798</v>
      </c>
      <c r="CU240" s="845" t="s">
        <v>798</v>
      </c>
      <c r="CV240" s="845" t="s">
        <v>798</v>
      </c>
      <c r="CW240" s="845" t="s">
        <v>798</v>
      </c>
      <c r="CX240" s="845" t="s">
        <v>798</v>
      </c>
      <c r="CY240" s="845" t="s">
        <v>798</v>
      </c>
      <c r="CZ240" s="845" t="s">
        <v>798</v>
      </c>
      <c r="DA240" s="845" t="s">
        <v>798</v>
      </c>
      <c r="DB240" s="845" t="s">
        <v>798</v>
      </c>
      <c r="DC240" s="845" t="s">
        <v>798</v>
      </c>
      <c r="DD240" s="845" t="s">
        <v>798</v>
      </c>
      <c r="DE240" s="845" t="s">
        <v>798</v>
      </c>
      <c r="DF240" s="845" t="s">
        <v>798</v>
      </c>
      <c r="DG240" s="845" t="s">
        <v>798</v>
      </c>
      <c r="DH240" s="845" t="s">
        <v>798</v>
      </c>
      <c r="DI240" s="845" t="s">
        <v>798</v>
      </c>
      <c r="DJ240" s="845" t="s">
        <v>798</v>
      </c>
      <c r="DK240" s="845" t="s">
        <v>798</v>
      </c>
      <c r="DL240" s="845" t="s">
        <v>798</v>
      </c>
      <c r="DM240" s="845" t="s">
        <v>798</v>
      </c>
      <c r="DN240" s="845" t="s">
        <v>798</v>
      </c>
      <c r="DO240" s="845" t="s">
        <v>798</v>
      </c>
      <c r="DP240" s="845" t="s">
        <v>798</v>
      </c>
      <c r="DQ240" s="845" t="s">
        <v>798</v>
      </c>
      <c r="DR240" s="845" t="s">
        <v>798</v>
      </c>
      <c r="DS240" s="845" t="s">
        <v>798</v>
      </c>
      <c r="DT240" s="845" t="s">
        <v>798</v>
      </c>
      <c r="DU240" s="845" t="s">
        <v>798</v>
      </c>
      <c r="DV240" s="845" t="s">
        <v>798</v>
      </c>
      <c r="DW240" s="845" t="s">
        <v>798</v>
      </c>
      <c r="DX240" s="845" t="s">
        <v>798</v>
      </c>
      <c r="DY240" s="845" t="s">
        <v>798</v>
      </c>
      <c r="DZ240" s="845" t="s">
        <v>798</v>
      </c>
      <c r="EA240" s="845" t="s">
        <v>798</v>
      </c>
      <c r="EB240" s="845" t="s">
        <v>798</v>
      </c>
      <c r="EC240" s="845" t="s">
        <v>798</v>
      </c>
      <c r="ED240" s="845" t="s">
        <v>798</v>
      </c>
      <c r="EE240" s="845" t="s">
        <v>798</v>
      </c>
      <c r="EF240" s="845" t="s">
        <v>798</v>
      </c>
    </row>
    <row r="241" spans="1:136" x14ac:dyDescent="0.2">
      <c r="A241" s="845">
        <v>237</v>
      </c>
      <c r="B241" s="845">
        <v>9</v>
      </c>
      <c r="C241" s="845" t="s">
        <v>798</v>
      </c>
      <c r="D241" s="845" t="s">
        <v>798</v>
      </c>
      <c r="E241" s="845" t="s">
        <v>798</v>
      </c>
      <c r="F241" s="845" t="s">
        <v>798</v>
      </c>
      <c r="G241" s="845" t="s">
        <v>798</v>
      </c>
      <c r="H241" s="845" t="s">
        <v>798</v>
      </c>
      <c r="I241" s="845" t="s">
        <v>798</v>
      </c>
      <c r="J241" s="845" t="s">
        <v>798</v>
      </c>
      <c r="K241" s="845" t="s">
        <v>798</v>
      </c>
      <c r="L241" s="845" t="s">
        <v>798</v>
      </c>
      <c r="M241" s="845" t="s">
        <v>798</v>
      </c>
      <c r="N241" s="845" t="s">
        <v>798</v>
      </c>
      <c r="O241" s="845" t="s">
        <v>798</v>
      </c>
      <c r="P241" s="845" t="s">
        <v>798</v>
      </c>
      <c r="Q241" s="845" t="s">
        <v>798</v>
      </c>
      <c r="R241" s="845" t="s">
        <v>798</v>
      </c>
      <c r="S241" s="845" t="s">
        <v>798</v>
      </c>
      <c r="T241" s="845" t="s">
        <v>798</v>
      </c>
      <c r="U241" s="845" t="s">
        <v>798</v>
      </c>
      <c r="V241" s="845" t="s">
        <v>798</v>
      </c>
      <c r="W241" s="845" t="s">
        <v>798</v>
      </c>
      <c r="X241" s="845" t="s">
        <v>798</v>
      </c>
      <c r="Y241" s="845" t="s">
        <v>798</v>
      </c>
      <c r="Z241" s="845" t="s">
        <v>798</v>
      </c>
      <c r="AA241" s="845" t="s">
        <v>798</v>
      </c>
      <c r="AB241" s="845" t="s">
        <v>798</v>
      </c>
      <c r="AC241" s="845" t="s">
        <v>798</v>
      </c>
      <c r="AD241" s="845" t="s">
        <v>798</v>
      </c>
      <c r="AE241" s="845" t="s">
        <v>798</v>
      </c>
      <c r="AF241" s="845" t="s">
        <v>798</v>
      </c>
      <c r="AG241" s="845" t="s">
        <v>798</v>
      </c>
      <c r="AH241" s="845" t="s">
        <v>798</v>
      </c>
      <c r="AI241" s="845" t="s">
        <v>798</v>
      </c>
      <c r="AJ241" s="845" t="s">
        <v>798</v>
      </c>
      <c r="AK241" s="845" t="s">
        <v>798</v>
      </c>
      <c r="AL241" s="845" t="s">
        <v>798</v>
      </c>
      <c r="AM241" s="845" t="s">
        <v>798</v>
      </c>
      <c r="AN241" s="845" t="s">
        <v>798</v>
      </c>
      <c r="AO241" s="845" t="s">
        <v>798</v>
      </c>
      <c r="AP241" s="845" t="s">
        <v>798</v>
      </c>
      <c r="AQ241" s="845" t="s">
        <v>798</v>
      </c>
      <c r="AR241" s="845" t="s">
        <v>798</v>
      </c>
      <c r="AS241" s="845" t="s">
        <v>798</v>
      </c>
      <c r="AT241" s="845" t="s">
        <v>798</v>
      </c>
      <c r="AU241" s="845" t="s">
        <v>798</v>
      </c>
      <c r="AV241" s="845" t="s">
        <v>798</v>
      </c>
      <c r="AW241" s="845" t="s">
        <v>798</v>
      </c>
      <c r="AX241" s="845" t="s">
        <v>798</v>
      </c>
      <c r="AY241" s="845" t="s">
        <v>798</v>
      </c>
      <c r="AZ241" s="845" t="s">
        <v>798</v>
      </c>
      <c r="BA241" s="845" t="s">
        <v>798</v>
      </c>
      <c r="BB241" s="845" t="s">
        <v>798</v>
      </c>
      <c r="BC241" s="845" t="s">
        <v>798</v>
      </c>
      <c r="BD241" s="845" t="s">
        <v>798</v>
      </c>
      <c r="BE241" s="845" t="s">
        <v>798</v>
      </c>
      <c r="BF241" s="845" t="s">
        <v>798</v>
      </c>
      <c r="BG241" s="845" t="s">
        <v>798</v>
      </c>
      <c r="BH241" s="845" t="s">
        <v>798</v>
      </c>
      <c r="BI241" s="845" t="s">
        <v>798</v>
      </c>
      <c r="BJ241" s="845" t="s">
        <v>798</v>
      </c>
      <c r="BK241" s="845" t="s">
        <v>798</v>
      </c>
      <c r="BL241" s="845" t="s">
        <v>798</v>
      </c>
      <c r="BM241" s="845" t="s">
        <v>798</v>
      </c>
      <c r="BN241" s="845" t="s">
        <v>798</v>
      </c>
      <c r="BO241" s="845" t="s">
        <v>798</v>
      </c>
      <c r="BP241" s="845" t="s">
        <v>798</v>
      </c>
      <c r="BQ241" s="845" t="s">
        <v>798</v>
      </c>
      <c r="BR241" s="845" t="s">
        <v>798</v>
      </c>
      <c r="BS241" s="845" t="s">
        <v>798</v>
      </c>
      <c r="BT241" s="845" t="s">
        <v>798</v>
      </c>
      <c r="BU241" s="845" t="s">
        <v>798</v>
      </c>
      <c r="BV241" s="845" t="s">
        <v>798</v>
      </c>
      <c r="BW241" s="845" t="s">
        <v>798</v>
      </c>
      <c r="BX241" s="845" t="s">
        <v>798</v>
      </c>
      <c r="BY241" s="845" t="s">
        <v>798</v>
      </c>
      <c r="BZ241" s="845" t="s">
        <v>798</v>
      </c>
      <c r="CA241" s="845" t="s">
        <v>798</v>
      </c>
      <c r="CB241" s="845" t="s">
        <v>798</v>
      </c>
      <c r="CC241" s="845" t="s">
        <v>798</v>
      </c>
      <c r="CD241" s="845" t="s">
        <v>798</v>
      </c>
      <c r="CE241" s="845" t="s">
        <v>798</v>
      </c>
      <c r="CF241" s="845" t="s">
        <v>798</v>
      </c>
      <c r="CG241" s="845" t="s">
        <v>798</v>
      </c>
      <c r="CH241" s="845" t="s">
        <v>798</v>
      </c>
      <c r="CI241" s="845" t="s">
        <v>798</v>
      </c>
      <c r="CJ241" s="845" t="s">
        <v>798</v>
      </c>
      <c r="CK241" s="845" t="s">
        <v>798</v>
      </c>
      <c r="CL241" s="845" t="s">
        <v>798</v>
      </c>
      <c r="CM241" s="845" t="s">
        <v>798</v>
      </c>
      <c r="CN241" s="845" t="s">
        <v>798</v>
      </c>
      <c r="CO241" s="845" t="s">
        <v>798</v>
      </c>
      <c r="CP241" s="845" t="s">
        <v>798</v>
      </c>
      <c r="CQ241" s="845" t="s">
        <v>798</v>
      </c>
      <c r="CR241" s="845" t="s">
        <v>798</v>
      </c>
      <c r="CS241" s="845" t="s">
        <v>798</v>
      </c>
      <c r="CT241" s="845" t="s">
        <v>798</v>
      </c>
      <c r="CU241" s="845" t="s">
        <v>798</v>
      </c>
      <c r="CV241" s="845" t="s">
        <v>798</v>
      </c>
      <c r="CW241" s="845" t="s">
        <v>798</v>
      </c>
      <c r="CX241" s="845" t="s">
        <v>798</v>
      </c>
      <c r="CY241" s="845" t="s">
        <v>798</v>
      </c>
      <c r="CZ241" s="845" t="s">
        <v>798</v>
      </c>
      <c r="DA241" s="845" t="s">
        <v>798</v>
      </c>
      <c r="DB241" s="845" t="s">
        <v>798</v>
      </c>
      <c r="DC241" s="845" t="s">
        <v>798</v>
      </c>
      <c r="DD241" s="845" t="s">
        <v>798</v>
      </c>
      <c r="DE241" s="845" t="s">
        <v>798</v>
      </c>
      <c r="DF241" s="845" t="s">
        <v>798</v>
      </c>
      <c r="DG241" s="845" t="s">
        <v>798</v>
      </c>
      <c r="DH241" s="845" t="s">
        <v>798</v>
      </c>
      <c r="DI241" s="845" t="s">
        <v>798</v>
      </c>
      <c r="DJ241" s="845" t="s">
        <v>798</v>
      </c>
      <c r="DK241" s="845" t="s">
        <v>798</v>
      </c>
      <c r="DL241" s="845" t="s">
        <v>798</v>
      </c>
      <c r="DM241" s="845" t="s">
        <v>798</v>
      </c>
      <c r="DN241" s="845" t="s">
        <v>798</v>
      </c>
      <c r="DO241" s="845" t="s">
        <v>798</v>
      </c>
      <c r="DP241" s="845" t="s">
        <v>798</v>
      </c>
      <c r="DQ241" s="845" t="s">
        <v>798</v>
      </c>
      <c r="DR241" s="845" t="s">
        <v>798</v>
      </c>
      <c r="DS241" s="845" t="s">
        <v>798</v>
      </c>
      <c r="DT241" s="845" t="s">
        <v>798</v>
      </c>
      <c r="DU241" s="845" t="s">
        <v>798</v>
      </c>
      <c r="DV241" s="845" t="s">
        <v>798</v>
      </c>
      <c r="DW241" s="845" t="s">
        <v>798</v>
      </c>
      <c r="DX241" s="845" t="s">
        <v>798</v>
      </c>
      <c r="DY241" s="845" t="s">
        <v>798</v>
      </c>
      <c r="DZ241" s="845" t="s">
        <v>798</v>
      </c>
      <c r="EA241" s="845" t="s">
        <v>798</v>
      </c>
      <c r="EB241" s="845" t="s">
        <v>798</v>
      </c>
      <c r="EC241" s="845" t="s">
        <v>798</v>
      </c>
      <c r="ED241" s="845" t="s">
        <v>798</v>
      </c>
      <c r="EE241" s="845" t="s">
        <v>798</v>
      </c>
      <c r="EF241" s="845" t="s">
        <v>798</v>
      </c>
    </row>
    <row r="242" spans="1:136" x14ac:dyDescent="0.2">
      <c r="A242" s="845">
        <v>238</v>
      </c>
      <c r="B242" s="845">
        <v>10</v>
      </c>
      <c r="C242" s="845" t="s">
        <v>798</v>
      </c>
      <c r="D242" s="845" t="s">
        <v>798</v>
      </c>
      <c r="E242" s="845" t="s">
        <v>798</v>
      </c>
      <c r="F242" s="845" t="s">
        <v>798</v>
      </c>
      <c r="G242" s="845" t="s">
        <v>798</v>
      </c>
      <c r="H242" s="845" t="s">
        <v>798</v>
      </c>
      <c r="I242" s="845" t="s">
        <v>798</v>
      </c>
      <c r="J242" s="845" t="s">
        <v>798</v>
      </c>
      <c r="K242" s="845" t="s">
        <v>798</v>
      </c>
      <c r="L242" s="845" t="s">
        <v>798</v>
      </c>
      <c r="M242" s="845" t="s">
        <v>798</v>
      </c>
      <c r="N242" s="845" t="s">
        <v>798</v>
      </c>
      <c r="O242" s="845" t="s">
        <v>798</v>
      </c>
      <c r="P242" s="845" t="s">
        <v>798</v>
      </c>
      <c r="Q242" s="845" t="s">
        <v>798</v>
      </c>
      <c r="R242" s="845" t="s">
        <v>798</v>
      </c>
      <c r="S242" s="845" t="s">
        <v>798</v>
      </c>
      <c r="T242" s="845" t="s">
        <v>798</v>
      </c>
      <c r="U242" s="845" t="s">
        <v>798</v>
      </c>
      <c r="V242" s="845" t="s">
        <v>798</v>
      </c>
      <c r="W242" s="845" t="s">
        <v>798</v>
      </c>
      <c r="X242" s="845" t="s">
        <v>798</v>
      </c>
      <c r="Y242" s="845" t="s">
        <v>798</v>
      </c>
      <c r="Z242" s="845" t="s">
        <v>798</v>
      </c>
      <c r="AA242" s="845" t="s">
        <v>798</v>
      </c>
      <c r="AB242" s="845" t="s">
        <v>798</v>
      </c>
      <c r="AC242" s="845" t="s">
        <v>798</v>
      </c>
      <c r="AD242" s="845" t="s">
        <v>798</v>
      </c>
      <c r="AE242" s="845" t="s">
        <v>798</v>
      </c>
      <c r="AF242" s="845" t="s">
        <v>798</v>
      </c>
      <c r="AG242" s="845" t="s">
        <v>798</v>
      </c>
      <c r="AH242" s="845" t="s">
        <v>798</v>
      </c>
      <c r="AI242" s="845" t="s">
        <v>798</v>
      </c>
      <c r="AJ242" s="845" t="s">
        <v>798</v>
      </c>
      <c r="AK242" s="845" t="s">
        <v>798</v>
      </c>
      <c r="AL242" s="845" t="s">
        <v>798</v>
      </c>
      <c r="AM242" s="845" t="s">
        <v>798</v>
      </c>
      <c r="AN242" s="845" t="s">
        <v>798</v>
      </c>
      <c r="AO242" s="845" t="s">
        <v>798</v>
      </c>
      <c r="AP242" s="845" t="s">
        <v>798</v>
      </c>
      <c r="AQ242" s="845" t="s">
        <v>798</v>
      </c>
      <c r="AR242" s="845" t="s">
        <v>798</v>
      </c>
      <c r="AS242" s="845" t="s">
        <v>798</v>
      </c>
      <c r="AT242" s="845" t="s">
        <v>798</v>
      </c>
      <c r="AU242" s="845" t="s">
        <v>798</v>
      </c>
      <c r="AV242" s="845" t="s">
        <v>798</v>
      </c>
      <c r="AW242" s="845" t="s">
        <v>798</v>
      </c>
      <c r="AX242" s="845" t="s">
        <v>798</v>
      </c>
      <c r="AY242" s="845" t="s">
        <v>798</v>
      </c>
      <c r="AZ242" s="845" t="s">
        <v>798</v>
      </c>
      <c r="BA242" s="845" t="s">
        <v>798</v>
      </c>
      <c r="BB242" s="845" t="s">
        <v>798</v>
      </c>
      <c r="BC242" s="845" t="s">
        <v>798</v>
      </c>
      <c r="BD242" s="845" t="s">
        <v>798</v>
      </c>
      <c r="BE242" s="845" t="s">
        <v>798</v>
      </c>
      <c r="BF242" s="845" t="s">
        <v>798</v>
      </c>
      <c r="BG242" s="845" t="s">
        <v>798</v>
      </c>
      <c r="BH242" s="845" t="s">
        <v>798</v>
      </c>
      <c r="BI242" s="845" t="s">
        <v>798</v>
      </c>
      <c r="BJ242" s="845" t="s">
        <v>798</v>
      </c>
      <c r="BK242" s="845" t="s">
        <v>798</v>
      </c>
      <c r="BL242" s="845" t="s">
        <v>798</v>
      </c>
      <c r="BM242" s="845" t="s">
        <v>798</v>
      </c>
      <c r="BN242" s="845" t="s">
        <v>798</v>
      </c>
      <c r="BO242" s="845" t="s">
        <v>798</v>
      </c>
      <c r="BP242" s="845" t="s">
        <v>798</v>
      </c>
      <c r="BQ242" s="845" t="s">
        <v>798</v>
      </c>
      <c r="BR242" s="845" t="s">
        <v>798</v>
      </c>
      <c r="BS242" s="845" t="s">
        <v>798</v>
      </c>
      <c r="BT242" s="845" t="s">
        <v>798</v>
      </c>
      <c r="BU242" s="845" t="s">
        <v>798</v>
      </c>
      <c r="BV242" s="845" t="s">
        <v>798</v>
      </c>
      <c r="BW242" s="845" t="s">
        <v>798</v>
      </c>
      <c r="BX242" s="845" t="s">
        <v>798</v>
      </c>
      <c r="BY242" s="845" t="s">
        <v>798</v>
      </c>
      <c r="BZ242" s="845" t="s">
        <v>798</v>
      </c>
      <c r="CA242" s="845" t="s">
        <v>798</v>
      </c>
      <c r="CB242" s="845" t="s">
        <v>798</v>
      </c>
      <c r="CC242" s="845" t="s">
        <v>798</v>
      </c>
      <c r="CD242" s="845" t="s">
        <v>798</v>
      </c>
      <c r="CE242" s="845" t="s">
        <v>798</v>
      </c>
      <c r="CF242" s="845" t="s">
        <v>798</v>
      </c>
      <c r="CG242" s="845" t="s">
        <v>798</v>
      </c>
      <c r="CH242" s="845" t="s">
        <v>798</v>
      </c>
      <c r="CI242" s="845" t="s">
        <v>798</v>
      </c>
      <c r="CJ242" s="845" t="s">
        <v>798</v>
      </c>
      <c r="CK242" s="845" t="s">
        <v>798</v>
      </c>
      <c r="CL242" s="845" t="s">
        <v>798</v>
      </c>
      <c r="CM242" s="845" t="s">
        <v>798</v>
      </c>
      <c r="CN242" s="845" t="s">
        <v>798</v>
      </c>
      <c r="CO242" s="845" t="s">
        <v>798</v>
      </c>
      <c r="CP242" s="845" t="s">
        <v>798</v>
      </c>
      <c r="CQ242" s="845" t="s">
        <v>798</v>
      </c>
      <c r="CR242" s="845" t="s">
        <v>798</v>
      </c>
      <c r="CS242" s="845" t="s">
        <v>798</v>
      </c>
      <c r="CT242" s="845" t="s">
        <v>798</v>
      </c>
      <c r="CU242" s="845" t="s">
        <v>798</v>
      </c>
      <c r="CV242" s="845" t="s">
        <v>798</v>
      </c>
      <c r="CW242" s="845" t="s">
        <v>798</v>
      </c>
      <c r="CX242" s="845" t="s">
        <v>798</v>
      </c>
      <c r="CY242" s="845" t="s">
        <v>798</v>
      </c>
      <c r="CZ242" s="845" t="s">
        <v>798</v>
      </c>
      <c r="DA242" s="845" t="s">
        <v>798</v>
      </c>
      <c r="DB242" s="845" t="s">
        <v>798</v>
      </c>
      <c r="DC242" s="845" t="s">
        <v>798</v>
      </c>
      <c r="DD242" s="845" t="s">
        <v>798</v>
      </c>
      <c r="DE242" s="845" t="s">
        <v>798</v>
      </c>
      <c r="DF242" s="845" t="s">
        <v>798</v>
      </c>
      <c r="DG242" s="845" t="s">
        <v>798</v>
      </c>
      <c r="DH242" s="845" t="s">
        <v>798</v>
      </c>
      <c r="DI242" s="845" t="s">
        <v>798</v>
      </c>
      <c r="DJ242" s="845" t="s">
        <v>798</v>
      </c>
      <c r="DK242" s="845" t="s">
        <v>798</v>
      </c>
      <c r="DL242" s="845" t="s">
        <v>798</v>
      </c>
      <c r="DM242" s="845" t="s">
        <v>798</v>
      </c>
      <c r="DN242" s="845" t="s">
        <v>798</v>
      </c>
      <c r="DO242" s="845" t="s">
        <v>798</v>
      </c>
      <c r="DP242" s="845" t="s">
        <v>798</v>
      </c>
      <c r="DQ242" s="845" t="s">
        <v>798</v>
      </c>
      <c r="DR242" s="845" t="s">
        <v>798</v>
      </c>
      <c r="DS242" s="845" t="s">
        <v>798</v>
      </c>
      <c r="DT242" s="845" t="s">
        <v>798</v>
      </c>
      <c r="DU242" s="845" t="s">
        <v>798</v>
      </c>
      <c r="DV242" s="845" t="s">
        <v>798</v>
      </c>
      <c r="DW242" s="845" t="s">
        <v>798</v>
      </c>
      <c r="DX242" s="845" t="s">
        <v>798</v>
      </c>
      <c r="DY242" s="845" t="s">
        <v>798</v>
      </c>
      <c r="DZ242" s="845" t="s">
        <v>798</v>
      </c>
      <c r="EA242" s="845" t="s">
        <v>798</v>
      </c>
      <c r="EB242" s="845" t="s">
        <v>798</v>
      </c>
      <c r="EC242" s="845" t="s">
        <v>798</v>
      </c>
      <c r="ED242" s="845" t="s">
        <v>798</v>
      </c>
      <c r="EE242" s="845" t="s">
        <v>798</v>
      </c>
      <c r="EF242" s="845" t="s">
        <v>798</v>
      </c>
    </row>
    <row r="243" spans="1:136" x14ac:dyDescent="0.2">
      <c r="A243" s="845">
        <v>239</v>
      </c>
      <c r="B243" s="845">
        <v>11</v>
      </c>
      <c r="C243" s="845" t="s">
        <v>798</v>
      </c>
      <c r="D243" s="845" t="s">
        <v>798</v>
      </c>
      <c r="E243" s="845" t="s">
        <v>798</v>
      </c>
      <c r="F243" s="845" t="s">
        <v>798</v>
      </c>
      <c r="G243" s="845" t="s">
        <v>798</v>
      </c>
      <c r="H243" s="845" t="s">
        <v>798</v>
      </c>
      <c r="I243" s="845" t="s">
        <v>798</v>
      </c>
      <c r="J243" s="845" t="s">
        <v>798</v>
      </c>
      <c r="K243" s="845" t="s">
        <v>798</v>
      </c>
      <c r="L243" s="845" t="s">
        <v>798</v>
      </c>
      <c r="M243" s="845" t="s">
        <v>798</v>
      </c>
      <c r="N243" s="845" t="s">
        <v>798</v>
      </c>
      <c r="O243" s="845" t="s">
        <v>798</v>
      </c>
      <c r="P243" s="845" t="s">
        <v>798</v>
      </c>
      <c r="Q243" s="845" t="s">
        <v>798</v>
      </c>
      <c r="R243" s="845" t="s">
        <v>798</v>
      </c>
      <c r="S243" s="845" t="s">
        <v>798</v>
      </c>
      <c r="T243" s="845" t="s">
        <v>798</v>
      </c>
      <c r="U243" s="845" t="s">
        <v>798</v>
      </c>
      <c r="V243" s="845" t="s">
        <v>798</v>
      </c>
      <c r="W243" s="845" t="s">
        <v>798</v>
      </c>
      <c r="X243" s="845" t="s">
        <v>798</v>
      </c>
      <c r="Y243" s="845" t="s">
        <v>798</v>
      </c>
      <c r="Z243" s="845" t="s">
        <v>798</v>
      </c>
      <c r="AA243" s="845" t="s">
        <v>798</v>
      </c>
      <c r="AB243" s="845" t="s">
        <v>798</v>
      </c>
      <c r="AC243" s="845" t="s">
        <v>798</v>
      </c>
      <c r="AD243" s="845" t="s">
        <v>798</v>
      </c>
      <c r="AE243" s="845" t="s">
        <v>798</v>
      </c>
      <c r="AF243" s="845" t="s">
        <v>798</v>
      </c>
      <c r="AG243" s="845" t="s">
        <v>798</v>
      </c>
      <c r="AH243" s="845" t="s">
        <v>798</v>
      </c>
      <c r="AI243" s="845" t="s">
        <v>798</v>
      </c>
      <c r="AJ243" s="845" t="s">
        <v>798</v>
      </c>
      <c r="AK243" s="845" t="s">
        <v>798</v>
      </c>
      <c r="AL243" s="845" t="s">
        <v>798</v>
      </c>
      <c r="AM243" s="845" t="s">
        <v>798</v>
      </c>
      <c r="AN243" s="845" t="s">
        <v>798</v>
      </c>
      <c r="AO243" s="845" t="s">
        <v>798</v>
      </c>
      <c r="AP243" s="845" t="s">
        <v>798</v>
      </c>
      <c r="AQ243" s="845" t="s">
        <v>798</v>
      </c>
      <c r="AR243" s="845" t="s">
        <v>798</v>
      </c>
      <c r="AS243" s="845" t="s">
        <v>798</v>
      </c>
      <c r="AT243" s="845" t="s">
        <v>798</v>
      </c>
      <c r="AU243" s="845" t="s">
        <v>798</v>
      </c>
      <c r="AV243" s="845" t="s">
        <v>798</v>
      </c>
      <c r="AW243" s="845" t="s">
        <v>798</v>
      </c>
      <c r="AX243" s="845" t="s">
        <v>798</v>
      </c>
      <c r="AY243" s="845" t="s">
        <v>798</v>
      </c>
      <c r="AZ243" s="845" t="s">
        <v>798</v>
      </c>
      <c r="BA243" s="845" t="s">
        <v>798</v>
      </c>
      <c r="BB243" s="845" t="s">
        <v>798</v>
      </c>
      <c r="BC243" s="845" t="s">
        <v>798</v>
      </c>
      <c r="BD243" s="845" t="s">
        <v>798</v>
      </c>
      <c r="BE243" s="845" t="s">
        <v>798</v>
      </c>
      <c r="BF243" s="845" t="s">
        <v>798</v>
      </c>
      <c r="BG243" s="845" t="s">
        <v>798</v>
      </c>
      <c r="BH243" s="845" t="s">
        <v>798</v>
      </c>
      <c r="BI243" s="845" t="s">
        <v>798</v>
      </c>
      <c r="BJ243" s="845" t="s">
        <v>798</v>
      </c>
      <c r="BK243" s="845" t="s">
        <v>798</v>
      </c>
      <c r="BL243" s="845" t="s">
        <v>798</v>
      </c>
      <c r="BM243" s="845" t="s">
        <v>798</v>
      </c>
      <c r="BN243" s="845" t="s">
        <v>798</v>
      </c>
      <c r="BO243" s="845" t="s">
        <v>798</v>
      </c>
      <c r="BP243" s="845" t="s">
        <v>798</v>
      </c>
      <c r="BQ243" s="845" t="s">
        <v>798</v>
      </c>
      <c r="BR243" s="845" t="s">
        <v>798</v>
      </c>
      <c r="BS243" s="845" t="s">
        <v>798</v>
      </c>
      <c r="BT243" s="845" t="s">
        <v>798</v>
      </c>
      <c r="BU243" s="845" t="s">
        <v>798</v>
      </c>
      <c r="BV243" s="845" t="s">
        <v>798</v>
      </c>
      <c r="BW243" s="845" t="s">
        <v>798</v>
      </c>
      <c r="BX243" s="845" t="s">
        <v>798</v>
      </c>
      <c r="BY243" s="845" t="s">
        <v>798</v>
      </c>
      <c r="BZ243" s="845" t="s">
        <v>798</v>
      </c>
      <c r="CA243" s="845" t="s">
        <v>798</v>
      </c>
      <c r="CB243" s="845" t="s">
        <v>798</v>
      </c>
      <c r="CC243" s="845" t="s">
        <v>798</v>
      </c>
      <c r="CD243" s="845" t="s">
        <v>798</v>
      </c>
      <c r="CE243" s="845" t="s">
        <v>798</v>
      </c>
      <c r="CF243" s="845" t="s">
        <v>798</v>
      </c>
      <c r="CG243" s="845" t="s">
        <v>798</v>
      </c>
      <c r="CH243" s="845" t="s">
        <v>798</v>
      </c>
      <c r="CI243" s="845" t="s">
        <v>798</v>
      </c>
      <c r="CJ243" s="845" t="s">
        <v>798</v>
      </c>
      <c r="CK243" s="845" t="s">
        <v>798</v>
      </c>
      <c r="CL243" s="845" t="s">
        <v>798</v>
      </c>
      <c r="CM243" s="845" t="s">
        <v>798</v>
      </c>
      <c r="CN243" s="845" t="s">
        <v>798</v>
      </c>
      <c r="CO243" s="845" t="s">
        <v>798</v>
      </c>
      <c r="CP243" s="845" t="s">
        <v>798</v>
      </c>
      <c r="CQ243" s="845" t="s">
        <v>798</v>
      </c>
      <c r="CR243" s="845" t="s">
        <v>798</v>
      </c>
      <c r="CS243" s="845" t="s">
        <v>798</v>
      </c>
      <c r="CT243" s="845" t="s">
        <v>798</v>
      </c>
      <c r="CU243" s="845" t="s">
        <v>798</v>
      </c>
      <c r="CV243" s="845" t="s">
        <v>798</v>
      </c>
      <c r="CW243" s="845" t="s">
        <v>798</v>
      </c>
      <c r="CX243" s="845" t="s">
        <v>798</v>
      </c>
      <c r="CY243" s="845" t="s">
        <v>798</v>
      </c>
      <c r="CZ243" s="845" t="s">
        <v>798</v>
      </c>
      <c r="DA243" s="845" t="s">
        <v>798</v>
      </c>
      <c r="DB243" s="845" t="s">
        <v>798</v>
      </c>
      <c r="DC243" s="845" t="s">
        <v>798</v>
      </c>
      <c r="DD243" s="845" t="s">
        <v>798</v>
      </c>
      <c r="DE243" s="845" t="s">
        <v>798</v>
      </c>
      <c r="DF243" s="845" t="s">
        <v>798</v>
      </c>
      <c r="DG243" s="845" t="s">
        <v>798</v>
      </c>
      <c r="DH243" s="845" t="s">
        <v>798</v>
      </c>
      <c r="DI243" s="845" t="s">
        <v>798</v>
      </c>
      <c r="DJ243" s="845" t="s">
        <v>798</v>
      </c>
      <c r="DK243" s="845" t="s">
        <v>798</v>
      </c>
      <c r="DL243" s="845" t="s">
        <v>798</v>
      </c>
      <c r="DM243" s="845" t="s">
        <v>798</v>
      </c>
      <c r="DN243" s="845" t="s">
        <v>798</v>
      </c>
      <c r="DO243" s="845" t="s">
        <v>798</v>
      </c>
      <c r="DP243" s="845" t="s">
        <v>798</v>
      </c>
      <c r="DQ243" s="845" t="s">
        <v>798</v>
      </c>
      <c r="DR243" s="845" t="s">
        <v>798</v>
      </c>
      <c r="DS243" s="845" t="s">
        <v>798</v>
      </c>
      <c r="DT243" s="845" t="s">
        <v>798</v>
      </c>
      <c r="DU243" s="845" t="s">
        <v>798</v>
      </c>
      <c r="DV243" s="845" t="s">
        <v>798</v>
      </c>
      <c r="DW243" s="845" t="s">
        <v>798</v>
      </c>
      <c r="DX243" s="845" t="s">
        <v>798</v>
      </c>
      <c r="DY243" s="845" t="s">
        <v>798</v>
      </c>
      <c r="DZ243" s="845" t="s">
        <v>798</v>
      </c>
      <c r="EA243" s="845" t="s">
        <v>798</v>
      </c>
      <c r="EB243" s="845" t="s">
        <v>798</v>
      </c>
      <c r="EC243" s="845" t="s">
        <v>798</v>
      </c>
      <c r="ED243" s="845" t="s">
        <v>798</v>
      </c>
      <c r="EE243" s="845" t="s">
        <v>798</v>
      </c>
      <c r="EF243" s="845" t="s">
        <v>798</v>
      </c>
    </row>
    <row r="244" spans="1:136" x14ac:dyDescent="0.2">
      <c r="A244" s="845">
        <v>240</v>
      </c>
      <c r="B244" s="845">
        <v>12</v>
      </c>
      <c r="C244" s="845" t="s">
        <v>798</v>
      </c>
      <c r="D244" s="845" t="s">
        <v>798</v>
      </c>
      <c r="E244" s="845" t="s">
        <v>798</v>
      </c>
      <c r="F244" s="845" t="s">
        <v>798</v>
      </c>
      <c r="G244" s="845" t="s">
        <v>798</v>
      </c>
      <c r="H244" s="845" t="s">
        <v>798</v>
      </c>
      <c r="I244" s="845" t="s">
        <v>798</v>
      </c>
      <c r="J244" s="845" t="s">
        <v>798</v>
      </c>
      <c r="K244" s="845" t="s">
        <v>798</v>
      </c>
      <c r="L244" s="845" t="s">
        <v>798</v>
      </c>
      <c r="M244" s="845" t="s">
        <v>798</v>
      </c>
      <c r="N244" s="845" t="s">
        <v>798</v>
      </c>
      <c r="O244" s="845" t="s">
        <v>798</v>
      </c>
      <c r="P244" s="845" t="s">
        <v>798</v>
      </c>
      <c r="Q244" s="845" t="s">
        <v>798</v>
      </c>
      <c r="R244" s="845" t="s">
        <v>798</v>
      </c>
      <c r="S244" s="845" t="s">
        <v>798</v>
      </c>
      <c r="T244" s="845" t="s">
        <v>798</v>
      </c>
      <c r="U244" s="845" t="s">
        <v>798</v>
      </c>
      <c r="V244" s="845" t="s">
        <v>798</v>
      </c>
      <c r="W244" s="845" t="s">
        <v>798</v>
      </c>
      <c r="X244" s="845" t="s">
        <v>798</v>
      </c>
      <c r="Y244" s="845" t="s">
        <v>798</v>
      </c>
      <c r="Z244" s="845" t="s">
        <v>798</v>
      </c>
      <c r="AA244" s="845" t="s">
        <v>798</v>
      </c>
      <c r="AB244" s="845" t="s">
        <v>798</v>
      </c>
      <c r="AC244" s="845" t="s">
        <v>798</v>
      </c>
      <c r="AD244" s="845" t="s">
        <v>798</v>
      </c>
      <c r="AE244" s="845" t="s">
        <v>798</v>
      </c>
      <c r="AF244" s="845" t="s">
        <v>798</v>
      </c>
      <c r="AG244" s="845" t="s">
        <v>798</v>
      </c>
      <c r="AH244" s="845" t="s">
        <v>798</v>
      </c>
      <c r="AI244" s="845" t="s">
        <v>798</v>
      </c>
      <c r="AJ244" s="845" t="s">
        <v>798</v>
      </c>
      <c r="AK244" s="845" t="s">
        <v>798</v>
      </c>
      <c r="AL244" s="845" t="s">
        <v>798</v>
      </c>
      <c r="AM244" s="845" t="s">
        <v>798</v>
      </c>
      <c r="AN244" s="845" t="s">
        <v>798</v>
      </c>
      <c r="AO244" s="845" t="s">
        <v>798</v>
      </c>
      <c r="AP244" s="845" t="s">
        <v>798</v>
      </c>
      <c r="AQ244" s="845" t="s">
        <v>798</v>
      </c>
      <c r="AR244" s="845" t="s">
        <v>798</v>
      </c>
      <c r="AS244" s="845" t="s">
        <v>798</v>
      </c>
      <c r="AT244" s="845" t="s">
        <v>798</v>
      </c>
      <c r="AU244" s="845" t="s">
        <v>798</v>
      </c>
      <c r="AV244" s="845" t="s">
        <v>798</v>
      </c>
      <c r="AW244" s="845" t="s">
        <v>798</v>
      </c>
      <c r="AX244" s="845" t="s">
        <v>798</v>
      </c>
      <c r="AY244" s="845" t="s">
        <v>798</v>
      </c>
      <c r="AZ244" s="845" t="s">
        <v>798</v>
      </c>
      <c r="BA244" s="845" t="s">
        <v>798</v>
      </c>
      <c r="BB244" s="845" t="s">
        <v>798</v>
      </c>
      <c r="BC244" s="845" t="s">
        <v>798</v>
      </c>
      <c r="BD244" s="845" t="s">
        <v>798</v>
      </c>
      <c r="BE244" s="845" t="s">
        <v>798</v>
      </c>
      <c r="BF244" s="845" t="s">
        <v>798</v>
      </c>
      <c r="BG244" s="845" t="s">
        <v>798</v>
      </c>
      <c r="BH244" s="845" t="s">
        <v>798</v>
      </c>
      <c r="BI244" s="845" t="s">
        <v>798</v>
      </c>
      <c r="BJ244" s="845" t="s">
        <v>798</v>
      </c>
      <c r="BK244" s="845" t="s">
        <v>798</v>
      </c>
      <c r="BL244" s="845" t="s">
        <v>798</v>
      </c>
      <c r="BM244" s="845" t="s">
        <v>798</v>
      </c>
      <c r="BN244" s="845" t="s">
        <v>798</v>
      </c>
      <c r="BO244" s="845" t="s">
        <v>798</v>
      </c>
      <c r="BP244" s="845" t="s">
        <v>798</v>
      </c>
      <c r="BQ244" s="845" t="s">
        <v>798</v>
      </c>
      <c r="BR244" s="845" t="s">
        <v>798</v>
      </c>
      <c r="BS244" s="845" t="s">
        <v>798</v>
      </c>
      <c r="BT244" s="845" t="s">
        <v>798</v>
      </c>
      <c r="BU244" s="845" t="s">
        <v>798</v>
      </c>
      <c r="BV244" s="845" t="s">
        <v>798</v>
      </c>
      <c r="BW244" s="845" t="s">
        <v>798</v>
      </c>
      <c r="BX244" s="845" t="s">
        <v>798</v>
      </c>
      <c r="BY244" s="845" t="s">
        <v>798</v>
      </c>
      <c r="BZ244" s="845" t="s">
        <v>798</v>
      </c>
      <c r="CA244" s="845" t="s">
        <v>798</v>
      </c>
      <c r="CB244" s="845" t="s">
        <v>798</v>
      </c>
      <c r="CC244" s="845" t="s">
        <v>798</v>
      </c>
      <c r="CD244" s="845" t="s">
        <v>798</v>
      </c>
      <c r="CE244" s="845" t="s">
        <v>798</v>
      </c>
      <c r="CF244" s="845" t="s">
        <v>798</v>
      </c>
      <c r="CG244" s="845" t="s">
        <v>798</v>
      </c>
      <c r="CH244" s="845" t="s">
        <v>798</v>
      </c>
      <c r="CI244" s="845" t="s">
        <v>798</v>
      </c>
      <c r="CJ244" s="845" t="s">
        <v>798</v>
      </c>
      <c r="CK244" s="845" t="s">
        <v>798</v>
      </c>
      <c r="CL244" s="845" t="s">
        <v>798</v>
      </c>
      <c r="CM244" s="845" t="s">
        <v>798</v>
      </c>
      <c r="CN244" s="845" t="s">
        <v>798</v>
      </c>
      <c r="CO244" s="845" t="s">
        <v>798</v>
      </c>
      <c r="CP244" s="845" t="s">
        <v>798</v>
      </c>
      <c r="CQ244" s="845" t="s">
        <v>798</v>
      </c>
      <c r="CR244" s="845" t="s">
        <v>798</v>
      </c>
      <c r="CS244" s="845" t="s">
        <v>798</v>
      </c>
      <c r="CT244" s="845" t="s">
        <v>798</v>
      </c>
      <c r="CU244" s="845" t="s">
        <v>798</v>
      </c>
      <c r="CV244" s="845" t="s">
        <v>798</v>
      </c>
      <c r="CW244" s="845" t="s">
        <v>798</v>
      </c>
      <c r="CX244" s="845" t="s">
        <v>798</v>
      </c>
      <c r="CY244" s="845" t="s">
        <v>798</v>
      </c>
      <c r="CZ244" s="845" t="s">
        <v>798</v>
      </c>
      <c r="DA244" s="845" t="s">
        <v>798</v>
      </c>
      <c r="DB244" s="845" t="s">
        <v>798</v>
      </c>
      <c r="DC244" s="845" t="s">
        <v>798</v>
      </c>
      <c r="DD244" s="845" t="s">
        <v>798</v>
      </c>
      <c r="DE244" s="845" t="s">
        <v>798</v>
      </c>
      <c r="DF244" s="845" t="s">
        <v>798</v>
      </c>
      <c r="DG244" s="845" t="s">
        <v>798</v>
      </c>
      <c r="DH244" s="845" t="s">
        <v>798</v>
      </c>
      <c r="DI244" s="845" t="s">
        <v>798</v>
      </c>
      <c r="DJ244" s="845" t="s">
        <v>798</v>
      </c>
      <c r="DK244" s="845" t="s">
        <v>798</v>
      </c>
      <c r="DL244" s="845" t="s">
        <v>798</v>
      </c>
      <c r="DM244" s="845" t="s">
        <v>798</v>
      </c>
      <c r="DN244" s="845" t="s">
        <v>798</v>
      </c>
      <c r="DO244" s="845" t="s">
        <v>798</v>
      </c>
      <c r="DP244" s="845" t="s">
        <v>798</v>
      </c>
      <c r="DQ244" s="845" t="s">
        <v>798</v>
      </c>
      <c r="DR244" s="845" t="s">
        <v>798</v>
      </c>
      <c r="DS244" s="845" t="s">
        <v>798</v>
      </c>
      <c r="DT244" s="845" t="s">
        <v>798</v>
      </c>
      <c r="DU244" s="845" t="s">
        <v>798</v>
      </c>
      <c r="DV244" s="845" t="s">
        <v>798</v>
      </c>
      <c r="DW244" s="845" t="s">
        <v>798</v>
      </c>
      <c r="DX244" s="845" t="s">
        <v>798</v>
      </c>
      <c r="DY244" s="845" t="s">
        <v>798</v>
      </c>
      <c r="DZ244" s="845" t="s">
        <v>798</v>
      </c>
      <c r="EA244" s="845" t="s">
        <v>798</v>
      </c>
      <c r="EB244" s="845" t="s">
        <v>798</v>
      </c>
      <c r="EC244" s="845" t="s">
        <v>798</v>
      </c>
      <c r="ED244" s="845" t="s">
        <v>798</v>
      </c>
      <c r="EE244" s="845" t="s">
        <v>798</v>
      </c>
      <c r="EF244" s="845" t="s">
        <v>798</v>
      </c>
    </row>
    <row r="245" spans="1:136" x14ac:dyDescent="0.2">
      <c r="A245" s="845">
        <v>241</v>
      </c>
      <c r="B245" s="845">
        <v>1</v>
      </c>
      <c r="C245" s="845" t="s">
        <v>798</v>
      </c>
      <c r="D245" s="845" t="s">
        <v>798</v>
      </c>
      <c r="E245" s="845" t="s">
        <v>798</v>
      </c>
      <c r="F245" s="845" t="s">
        <v>798</v>
      </c>
      <c r="G245" s="845" t="s">
        <v>798</v>
      </c>
      <c r="H245" s="845" t="s">
        <v>798</v>
      </c>
      <c r="I245" s="845" t="s">
        <v>798</v>
      </c>
      <c r="J245" s="845" t="s">
        <v>798</v>
      </c>
      <c r="K245" s="845" t="s">
        <v>798</v>
      </c>
      <c r="L245" s="845" t="s">
        <v>798</v>
      </c>
      <c r="M245" s="845" t="s">
        <v>798</v>
      </c>
      <c r="N245" s="845" t="s">
        <v>798</v>
      </c>
      <c r="O245" s="845" t="s">
        <v>798</v>
      </c>
      <c r="P245" s="845" t="s">
        <v>798</v>
      </c>
      <c r="Q245" s="845" t="s">
        <v>798</v>
      </c>
      <c r="R245" s="845" t="s">
        <v>798</v>
      </c>
      <c r="S245" s="845" t="s">
        <v>798</v>
      </c>
      <c r="T245" s="845" t="s">
        <v>798</v>
      </c>
      <c r="U245" s="845" t="s">
        <v>798</v>
      </c>
      <c r="V245" s="845" t="s">
        <v>798</v>
      </c>
      <c r="W245" s="845" t="s">
        <v>798</v>
      </c>
      <c r="X245" s="845" t="s">
        <v>798</v>
      </c>
      <c r="Y245" s="845" t="s">
        <v>798</v>
      </c>
      <c r="Z245" s="845" t="s">
        <v>798</v>
      </c>
      <c r="AA245" s="845" t="s">
        <v>798</v>
      </c>
      <c r="AB245" s="845" t="s">
        <v>798</v>
      </c>
      <c r="AC245" s="845" t="s">
        <v>798</v>
      </c>
      <c r="AD245" s="845" t="s">
        <v>798</v>
      </c>
      <c r="AE245" s="845" t="s">
        <v>798</v>
      </c>
      <c r="AF245" s="845" t="s">
        <v>798</v>
      </c>
      <c r="AG245" s="845" t="s">
        <v>798</v>
      </c>
      <c r="AH245" s="845" t="s">
        <v>798</v>
      </c>
      <c r="AI245" s="845" t="s">
        <v>798</v>
      </c>
      <c r="AJ245" s="845" t="s">
        <v>798</v>
      </c>
      <c r="AK245" s="845" t="s">
        <v>798</v>
      </c>
      <c r="AL245" s="845" t="s">
        <v>798</v>
      </c>
      <c r="AM245" s="845" t="s">
        <v>798</v>
      </c>
      <c r="AN245" s="845" t="s">
        <v>798</v>
      </c>
      <c r="AO245" s="845" t="s">
        <v>798</v>
      </c>
      <c r="AP245" s="845" t="s">
        <v>798</v>
      </c>
      <c r="AQ245" s="845" t="s">
        <v>798</v>
      </c>
      <c r="AR245" s="845" t="s">
        <v>798</v>
      </c>
      <c r="AS245" s="845" t="s">
        <v>798</v>
      </c>
      <c r="AT245" s="845" t="s">
        <v>798</v>
      </c>
      <c r="AU245" s="845" t="s">
        <v>798</v>
      </c>
      <c r="AV245" s="845" t="s">
        <v>798</v>
      </c>
      <c r="AW245" s="845" t="s">
        <v>798</v>
      </c>
      <c r="AX245" s="845" t="s">
        <v>798</v>
      </c>
      <c r="AY245" s="845" t="s">
        <v>798</v>
      </c>
      <c r="AZ245" s="845" t="s">
        <v>798</v>
      </c>
      <c r="BA245" s="845" t="s">
        <v>798</v>
      </c>
      <c r="BB245" s="845" t="s">
        <v>798</v>
      </c>
      <c r="BC245" s="845" t="s">
        <v>798</v>
      </c>
      <c r="BD245" s="845" t="s">
        <v>798</v>
      </c>
      <c r="BE245" s="845" t="s">
        <v>798</v>
      </c>
      <c r="BF245" s="845" t="s">
        <v>798</v>
      </c>
      <c r="BG245" s="845" t="s">
        <v>798</v>
      </c>
      <c r="BH245" s="845" t="s">
        <v>798</v>
      </c>
      <c r="BI245" s="845" t="s">
        <v>798</v>
      </c>
      <c r="BJ245" s="845" t="s">
        <v>798</v>
      </c>
      <c r="BK245" s="845" t="s">
        <v>798</v>
      </c>
      <c r="BL245" s="845" t="s">
        <v>798</v>
      </c>
      <c r="BM245" s="845" t="s">
        <v>798</v>
      </c>
      <c r="BN245" s="845" t="s">
        <v>798</v>
      </c>
      <c r="BO245" s="845" t="s">
        <v>798</v>
      </c>
      <c r="BP245" s="845" t="s">
        <v>798</v>
      </c>
      <c r="BQ245" s="845" t="s">
        <v>798</v>
      </c>
      <c r="BR245" s="845" t="s">
        <v>798</v>
      </c>
      <c r="BS245" s="845" t="s">
        <v>798</v>
      </c>
      <c r="BT245" s="845" t="s">
        <v>798</v>
      </c>
      <c r="BU245" s="845" t="s">
        <v>798</v>
      </c>
      <c r="BV245" s="845" t="s">
        <v>798</v>
      </c>
      <c r="BW245" s="845" t="s">
        <v>798</v>
      </c>
      <c r="BX245" s="845" t="s">
        <v>798</v>
      </c>
      <c r="BY245" s="845" t="s">
        <v>798</v>
      </c>
      <c r="BZ245" s="845" t="s">
        <v>798</v>
      </c>
      <c r="CA245" s="845" t="s">
        <v>798</v>
      </c>
      <c r="CB245" s="845" t="s">
        <v>798</v>
      </c>
      <c r="CC245" s="845" t="s">
        <v>798</v>
      </c>
      <c r="CD245" s="845" t="s">
        <v>798</v>
      </c>
      <c r="CE245" s="845" t="s">
        <v>798</v>
      </c>
      <c r="CF245" s="845" t="s">
        <v>798</v>
      </c>
      <c r="CG245" s="845" t="s">
        <v>798</v>
      </c>
      <c r="CH245" s="845" t="s">
        <v>798</v>
      </c>
      <c r="CI245" s="845" t="s">
        <v>798</v>
      </c>
      <c r="CJ245" s="845" t="s">
        <v>798</v>
      </c>
      <c r="CK245" s="845" t="s">
        <v>798</v>
      </c>
      <c r="CL245" s="845" t="s">
        <v>798</v>
      </c>
      <c r="CM245" s="845" t="s">
        <v>798</v>
      </c>
      <c r="CN245" s="845" t="s">
        <v>798</v>
      </c>
      <c r="CO245" s="845" t="s">
        <v>798</v>
      </c>
      <c r="CP245" s="845" t="s">
        <v>798</v>
      </c>
      <c r="CQ245" s="845" t="s">
        <v>798</v>
      </c>
      <c r="CR245" s="845" t="s">
        <v>798</v>
      </c>
      <c r="CS245" s="845" t="s">
        <v>798</v>
      </c>
      <c r="CT245" s="845" t="s">
        <v>798</v>
      </c>
      <c r="CU245" s="845" t="s">
        <v>798</v>
      </c>
      <c r="CV245" s="845" t="s">
        <v>798</v>
      </c>
      <c r="CW245" s="845" t="s">
        <v>798</v>
      </c>
      <c r="CX245" s="845" t="s">
        <v>798</v>
      </c>
      <c r="CY245" s="845" t="s">
        <v>798</v>
      </c>
      <c r="CZ245" s="845" t="s">
        <v>798</v>
      </c>
      <c r="DA245" s="845" t="s">
        <v>798</v>
      </c>
      <c r="DB245" s="845" t="s">
        <v>798</v>
      </c>
      <c r="DC245" s="845" t="s">
        <v>798</v>
      </c>
      <c r="DD245" s="845" t="s">
        <v>798</v>
      </c>
      <c r="DE245" s="845" t="s">
        <v>798</v>
      </c>
      <c r="DF245" s="845" t="s">
        <v>798</v>
      </c>
      <c r="DG245" s="845" t="s">
        <v>798</v>
      </c>
      <c r="DH245" s="845" t="s">
        <v>798</v>
      </c>
      <c r="DI245" s="845" t="s">
        <v>798</v>
      </c>
      <c r="DJ245" s="845" t="s">
        <v>798</v>
      </c>
      <c r="DK245" s="845" t="s">
        <v>798</v>
      </c>
      <c r="DL245" s="845" t="s">
        <v>798</v>
      </c>
      <c r="DM245" s="845" t="s">
        <v>798</v>
      </c>
      <c r="DN245" s="845" t="s">
        <v>798</v>
      </c>
      <c r="DO245" s="845" t="s">
        <v>798</v>
      </c>
      <c r="DP245" s="845" t="s">
        <v>798</v>
      </c>
      <c r="DQ245" s="845" t="s">
        <v>798</v>
      </c>
      <c r="DR245" s="845" t="s">
        <v>798</v>
      </c>
      <c r="DS245" s="845" t="s">
        <v>798</v>
      </c>
      <c r="DT245" s="845" t="s">
        <v>798</v>
      </c>
      <c r="DU245" s="845" t="s">
        <v>798</v>
      </c>
      <c r="DV245" s="845" t="s">
        <v>798</v>
      </c>
      <c r="DW245" s="845" t="s">
        <v>798</v>
      </c>
      <c r="DX245" s="845" t="s">
        <v>798</v>
      </c>
      <c r="DY245" s="845" t="s">
        <v>798</v>
      </c>
      <c r="DZ245" s="845" t="s">
        <v>798</v>
      </c>
      <c r="EA245" s="845" t="s">
        <v>798</v>
      </c>
      <c r="EB245" s="845" t="s">
        <v>798</v>
      </c>
      <c r="EC245" s="845" t="s">
        <v>798</v>
      </c>
      <c r="ED245" s="845" t="s">
        <v>798</v>
      </c>
      <c r="EE245" s="845" t="s">
        <v>798</v>
      </c>
      <c r="EF245" s="845" t="s">
        <v>798</v>
      </c>
    </row>
    <row r="246" spans="1:136" x14ac:dyDescent="0.2">
      <c r="A246" s="845">
        <v>242</v>
      </c>
      <c r="B246" s="845">
        <v>2</v>
      </c>
      <c r="C246" s="845" t="s">
        <v>798</v>
      </c>
      <c r="D246" s="845" t="s">
        <v>798</v>
      </c>
      <c r="E246" s="845" t="s">
        <v>798</v>
      </c>
      <c r="F246" s="845" t="s">
        <v>798</v>
      </c>
      <c r="G246" s="845" t="s">
        <v>798</v>
      </c>
      <c r="H246" s="845" t="s">
        <v>798</v>
      </c>
      <c r="I246" s="845" t="s">
        <v>798</v>
      </c>
      <c r="J246" s="845" t="s">
        <v>798</v>
      </c>
      <c r="K246" s="845" t="s">
        <v>798</v>
      </c>
      <c r="L246" s="845" t="s">
        <v>798</v>
      </c>
      <c r="M246" s="845" t="s">
        <v>798</v>
      </c>
      <c r="N246" s="845" t="s">
        <v>798</v>
      </c>
      <c r="O246" s="845" t="s">
        <v>798</v>
      </c>
      <c r="P246" s="845" t="s">
        <v>798</v>
      </c>
      <c r="Q246" s="845" t="s">
        <v>798</v>
      </c>
      <c r="R246" s="845" t="s">
        <v>798</v>
      </c>
      <c r="S246" s="845" t="s">
        <v>798</v>
      </c>
      <c r="T246" s="845" t="s">
        <v>798</v>
      </c>
      <c r="U246" s="845" t="s">
        <v>798</v>
      </c>
      <c r="V246" s="845" t="s">
        <v>798</v>
      </c>
      <c r="W246" s="845" t="s">
        <v>798</v>
      </c>
      <c r="X246" s="845" t="s">
        <v>798</v>
      </c>
      <c r="Y246" s="845" t="s">
        <v>798</v>
      </c>
      <c r="Z246" s="845" t="s">
        <v>798</v>
      </c>
      <c r="AA246" s="845" t="s">
        <v>798</v>
      </c>
      <c r="AB246" s="845" t="s">
        <v>798</v>
      </c>
      <c r="AC246" s="845" t="s">
        <v>798</v>
      </c>
      <c r="AD246" s="845" t="s">
        <v>798</v>
      </c>
      <c r="AE246" s="845" t="s">
        <v>798</v>
      </c>
      <c r="AF246" s="845" t="s">
        <v>798</v>
      </c>
      <c r="AG246" s="845" t="s">
        <v>798</v>
      </c>
      <c r="AH246" s="845" t="s">
        <v>798</v>
      </c>
      <c r="AI246" s="845" t="s">
        <v>798</v>
      </c>
      <c r="AJ246" s="845" t="s">
        <v>798</v>
      </c>
      <c r="AK246" s="845" t="s">
        <v>798</v>
      </c>
      <c r="AL246" s="845" t="s">
        <v>798</v>
      </c>
      <c r="AM246" s="845" t="s">
        <v>798</v>
      </c>
      <c r="AN246" s="845" t="s">
        <v>798</v>
      </c>
      <c r="AO246" s="845" t="s">
        <v>798</v>
      </c>
      <c r="AP246" s="845" t="s">
        <v>798</v>
      </c>
      <c r="AQ246" s="845" t="s">
        <v>798</v>
      </c>
      <c r="AR246" s="845" t="s">
        <v>798</v>
      </c>
      <c r="AS246" s="845" t="s">
        <v>798</v>
      </c>
      <c r="AT246" s="845" t="s">
        <v>798</v>
      </c>
      <c r="AU246" s="845" t="s">
        <v>798</v>
      </c>
      <c r="AV246" s="845" t="s">
        <v>798</v>
      </c>
      <c r="AW246" s="845" t="s">
        <v>798</v>
      </c>
      <c r="AX246" s="845" t="s">
        <v>798</v>
      </c>
      <c r="AY246" s="845" t="s">
        <v>798</v>
      </c>
      <c r="AZ246" s="845" t="s">
        <v>798</v>
      </c>
      <c r="BA246" s="845" t="s">
        <v>798</v>
      </c>
      <c r="BB246" s="845" t="s">
        <v>798</v>
      </c>
      <c r="BC246" s="845" t="s">
        <v>798</v>
      </c>
      <c r="BD246" s="845" t="s">
        <v>798</v>
      </c>
      <c r="BE246" s="845" t="s">
        <v>798</v>
      </c>
      <c r="BF246" s="845" t="s">
        <v>798</v>
      </c>
      <c r="BG246" s="845" t="s">
        <v>798</v>
      </c>
      <c r="BH246" s="845" t="s">
        <v>798</v>
      </c>
      <c r="BI246" s="845" t="s">
        <v>798</v>
      </c>
      <c r="BJ246" s="845" t="s">
        <v>798</v>
      </c>
      <c r="BK246" s="845" t="s">
        <v>798</v>
      </c>
      <c r="BL246" s="845" t="s">
        <v>798</v>
      </c>
      <c r="BM246" s="845" t="s">
        <v>798</v>
      </c>
      <c r="BN246" s="845" t="s">
        <v>798</v>
      </c>
      <c r="BO246" s="845" t="s">
        <v>798</v>
      </c>
      <c r="BP246" s="845" t="s">
        <v>798</v>
      </c>
      <c r="BQ246" s="845" t="s">
        <v>798</v>
      </c>
      <c r="BR246" s="845" t="s">
        <v>798</v>
      </c>
      <c r="BS246" s="845" t="s">
        <v>798</v>
      </c>
      <c r="BT246" s="845" t="s">
        <v>798</v>
      </c>
      <c r="BU246" s="845" t="s">
        <v>798</v>
      </c>
      <c r="BV246" s="845" t="s">
        <v>798</v>
      </c>
      <c r="BW246" s="845" t="s">
        <v>798</v>
      </c>
      <c r="BX246" s="845" t="s">
        <v>798</v>
      </c>
      <c r="BY246" s="845" t="s">
        <v>798</v>
      </c>
      <c r="BZ246" s="845" t="s">
        <v>798</v>
      </c>
      <c r="CA246" s="845" t="s">
        <v>798</v>
      </c>
      <c r="CB246" s="845" t="s">
        <v>798</v>
      </c>
      <c r="CC246" s="845" t="s">
        <v>798</v>
      </c>
      <c r="CD246" s="845" t="s">
        <v>798</v>
      </c>
      <c r="CE246" s="845" t="s">
        <v>798</v>
      </c>
      <c r="CF246" s="845" t="s">
        <v>798</v>
      </c>
      <c r="CG246" s="845" t="s">
        <v>798</v>
      </c>
      <c r="CH246" s="845" t="s">
        <v>798</v>
      </c>
      <c r="CI246" s="845" t="s">
        <v>798</v>
      </c>
      <c r="CJ246" s="845" t="s">
        <v>798</v>
      </c>
      <c r="CK246" s="845" t="s">
        <v>798</v>
      </c>
      <c r="CL246" s="845" t="s">
        <v>798</v>
      </c>
      <c r="CM246" s="845" t="s">
        <v>798</v>
      </c>
      <c r="CN246" s="845" t="s">
        <v>798</v>
      </c>
      <c r="CO246" s="845" t="s">
        <v>798</v>
      </c>
      <c r="CP246" s="845" t="s">
        <v>798</v>
      </c>
      <c r="CQ246" s="845" t="s">
        <v>798</v>
      </c>
      <c r="CR246" s="845" t="s">
        <v>798</v>
      </c>
      <c r="CS246" s="845" t="s">
        <v>798</v>
      </c>
      <c r="CT246" s="845" t="s">
        <v>798</v>
      </c>
      <c r="CU246" s="845" t="s">
        <v>798</v>
      </c>
      <c r="CV246" s="845" t="s">
        <v>798</v>
      </c>
      <c r="CW246" s="845" t="s">
        <v>798</v>
      </c>
      <c r="CX246" s="845" t="s">
        <v>798</v>
      </c>
      <c r="CY246" s="845" t="s">
        <v>798</v>
      </c>
      <c r="CZ246" s="845" t="s">
        <v>798</v>
      </c>
      <c r="DA246" s="845" t="s">
        <v>798</v>
      </c>
      <c r="DB246" s="845" t="s">
        <v>798</v>
      </c>
      <c r="DC246" s="845" t="s">
        <v>798</v>
      </c>
      <c r="DD246" s="845" t="s">
        <v>798</v>
      </c>
      <c r="DE246" s="845" t="s">
        <v>798</v>
      </c>
      <c r="DF246" s="845" t="s">
        <v>798</v>
      </c>
      <c r="DG246" s="845" t="s">
        <v>798</v>
      </c>
      <c r="DH246" s="845" t="s">
        <v>798</v>
      </c>
      <c r="DI246" s="845" t="s">
        <v>798</v>
      </c>
      <c r="DJ246" s="845" t="s">
        <v>798</v>
      </c>
      <c r="DK246" s="845" t="s">
        <v>798</v>
      </c>
      <c r="DL246" s="845" t="s">
        <v>798</v>
      </c>
      <c r="DM246" s="845" t="s">
        <v>798</v>
      </c>
      <c r="DN246" s="845" t="s">
        <v>798</v>
      </c>
      <c r="DO246" s="845" t="s">
        <v>798</v>
      </c>
      <c r="DP246" s="845" t="s">
        <v>798</v>
      </c>
      <c r="DQ246" s="845" t="s">
        <v>798</v>
      </c>
      <c r="DR246" s="845" t="s">
        <v>798</v>
      </c>
      <c r="DS246" s="845" t="s">
        <v>798</v>
      </c>
      <c r="DT246" s="845" t="s">
        <v>798</v>
      </c>
      <c r="DU246" s="845" t="s">
        <v>798</v>
      </c>
      <c r="DV246" s="845" t="s">
        <v>798</v>
      </c>
      <c r="DW246" s="845" t="s">
        <v>798</v>
      </c>
      <c r="DX246" s="845" t="s">
        <v>798</v>
      </c>
      <c r="DY246" s="845" t="s">
        <v>798</v>
      </c>
      <c r="DZ246" s="845" t="s">
        <v>798</v>
      </c>
      <c r="EA246" s="845" t="s">
        <v>798</v>
      </c>
      <c r="EB246" s="845" t="s">
        <v>798</v>
      </c>
      <c r="EC246" s="845" t="s">
        <v>798</v>
      </c>
      <c r="ED246" s="845" t="s">
        <v>798</v>
      </c>
      <c r="EE246" s="845" t="s">
        <v>798</v>
      </c>
      <c r="EF246" s="845" t="s">
        <v>798</v>
      </c>
    </row>
    <row r="247" spans="1:136" x14ac:dyDescent="0.2">
      <c r="A247" s="845">
        <v>243</v>
      </c>
      <c r="B247" s="845">
        <v>3</v>
      </c>
      <c r="C247" s="845" t="s">
        <v>798</v>
      </c>
      <c r="D247" s="845" t="s">
        <v>798</v>
      </c>
      <c r="E247" s="845" t="s">
        <v>798</v>
      </c>
      <c r="F247" s="845" t="s">
        <v>798</v>
      </c>
      <c r="G247" s="845" t="s">
        <v>798</v>
      </c>
      <c r="H247" s="845" t="s">
        <v>798</v>
      </c>
      <c r="I247" s="845" t="s">
        <v>798</v>
      </c>
      <c r="J247" s="845" t="s">
        <v>798</v>
      </c>
      <c r="K247" s="845" t="s">
        <v>798</v>
      </c>
      <c r="L247" s="845" t="s">
        <v>798</v>
      </c>
      <c r="M247" s="845" t="s">
        <v>798</v>
      </c>
      <c r="N247" s="845" t="s">
        <v>798</v>
      </c>
      <c r="O247" s="845" t="s">
        <v>798</v>
      </c>
      <c r="P247" s="845" t="s">
        <v>798</v>
      </c>
      <c r="Q247" s="845" t="s">
        <v>798</v>
      </c>
      <c r="R247" s="845" t="s">
        <v>798</v>
      </c>
      <c r="S247" s="845" t="s">
        <v>798</v>
      </c>
      <c r="T247" s="845" t="s">
        <v>798</v>
      </c>
      <c r="U247" s="845" t="s">
        <v>798</v>
      </c>
      <c r="V247" s="845" t="s">
        <v>798</v>
      </c>
      <c r="W247" s="845" t="s">
        <v>798</v>
      </c>
      <c r="X247" s="845" t="s">
        <v>798</v>
      </c>
      <c r="Y247" s="845" t="s">
        <v>798</v>
      </c>
      <c r="Z247" s="845" t="s">
        <v>798</v>
      </c>
      <c r="AA247" s="845" t="s">
        <v>798</v>
      </c>
      <c r="AB247" s="845" t="s">
        <v>798</v>
      </c>
      <c r="AC247" s="845" t="s">
        <v>798</v>
      </c>
      <c r="AD247" s="845" t="s">
        <v>798</v>
      </c>
      <c r="AE247" s="845" t="s">
        <v>798</v>
      </c>
      <c r="AF247" s="845" t="s">
        <v>798</v>
      </c>
      <c r="AG247" s="845" t="s">
        <v>798</v>
      </c>
      <c r="AH247" s="845" t="s">
        <v>798</v>
      </c>
      <c r="AI247" s="845" t="s">
        <v>798</v>
      </c>
      <c r="AJ247" s="845" t="s">
        <v>798</v>
      </c>
      <c r="AK247" s="845" t="s">
        <v>798</v>
      </c>
      <c r="AL247" s="845" t="s">
        <v>798</v>
      </c>
      <c r="AM247" s="845" t="s">
        <v>798</v>
      </c>
      <c r="AN247" s="845" t="s">
        <v>798</v>
      </c>
      <c r="AO247" s="845" t="s">
        <v>798</v>
      </c>
      <c r="AP247" s="845" t="s">
        <v>798</v>
      </c>
      <c r="AQ247" s="845" t="s">
        <v>798</v>
      </c>
      <c r="AR247" s="845" t="s">
        <v>798</v>
      </c>
      <c r="AS247" s="845" t="s">
        <v>798</v>
      </c>
      <c r="AT247" s="845" t="s">
        <v>798</v>
      </c>
      <c r="AU247" s="845" t="s">
        <v>798</v>
      </c>
      <c r="AV247" s="845" t="s">
        <v>798</v>
      </c>
      <c r="AW247" s="845" t="s">
        <v>798</v>
      </c>
      <c r="AX247" s="845" t="s">
        <v>798</v>
      </c>
      <c r="AY247" s="845" t="s">
        <v>798</v>
      </c>
      <c r="AZ247" s="845" t="s">
        <v>798</v>
      </c>
      <c r="BA247" s="845" t="s">
        <v>798</v>
      </c>
      <c r="BB247" s="845" t="s">
        <v>798</v>
      </c>
      <c r="BC247" s="845" t="s">
        <v>798</v>
      </c>
      <c r="BD247" s="845" t="s">
        <v>798</v>
      </c>
      <c r="BE247" s="845" t="s">
        <v>798</v>
      </c>
      <c r="BF247" s="845" t="s">
        <v>798</v>
      </c>
      <c r="BG247" s="845" t="s">
        <v>798</v>
      </c>
      <c r="BH247" s="845" t="s">
        <v>798</v>
      </c>
      <c r="BI247" s="845" t="s">
        <v>798</v>
      </c>
      <c r="BJ247" s="845" t="s">
        <v>798</v>
      </c>
      <c r="BK247" s="845" t="s">
        <v>798</v>
      </c>
      <c r="BL247" s="845" t="s">
        <v>798</v>
      </c>
      <c r="BM247" s="845" t="s">
        <v>798</v>
      </c>
      <c r="BN247" s="845" t="s">
        <v>798</v>
      </c>
      <c r="BO247" s="845" t="s">
        <v>798</v>
      </c>
      <c r="BP247" s="845" t="s">
        <v>798</v>
      </c>
      <c r="BQ247" s="845" t="s">
        <v>798</v>
      </c>
      <c r="BR247" s="845" t="s">
        <v>798</v>
      </c>
      <c r="BS247" s="845" t="s">
        <v>798</v>
      </c>
      <c r="BT247" s="845" t="s">
        <v>798</v>
      </c>
      <c r="BU247" s="845" t="s">
        <v>798</v>
      </c>
      <c r="BV247" s="845" t="s">
        <v>798</v>
      </c>
      <c r="BW247" s="845" t="s">
        <v>798</v>
      </c>
      <c r="BX247" s="845" t="s">
        <v>798</v>
      </c>
      <c r="BY247" s="845" t="s">
        <v>798</v>
      </c>
      <c r="BZ247" s="845" t="s">
        <v>798</v>
      </c>
      <c r="CA247" s="845" t="s">
        <v>798</v>
      </c>
      <c r="CB247" s="845" t="s">
        <v>798</v>
      </c>
      <c r="CC247" s="845" t="s">
        <v>798</v>
      </c>
      <c r="CD247" s="845" t="s">
        <v>798</v>
      </c>
      <c r="CE247" s="845" t="s">
        <v>798</v>
      </c>
      <c r="CF247" s="845" t="s">
        <v>798</v>
      </c>
      <c r="CG247" s="845" t="s">
        <v>798</v>
      </c>
      <c r="CH247" s="845" t="s">
        <v>798</v>
      </c>
      <c r="CI247" s="845" t="s">
        <v>798</v>
      </c>
      <c r="CJ247" s="845" t="s">
        <v>798</v>
      </c>
      <c r="CK247" s="845" t="s">
        <v>798</v>
      </c>
      <c r="CL247" s="845" t="s">
        <v>798</v>
      </c>
      <c r="CM247" s="845" t="s">
        <v>798</v>
      </c>
      <c r="CN247" s="845" t="s">
        <v>798</v>
      </c>
      <c r="CO247" s="845" t="s">
        <v>798</v>
      </c>
      <c r="CP247" s="845" t="s">
        <v>798</v>
      </c>
      <c r="CQ247" s="845" t="s">
        <v>798</v>
      </c>
      <c r="CR247" s="845" t="s">
        <v>798</v>
      </c>
      <c r="CS247" s="845" t="s">
        <v>798</v>
      </c>
      <c r="CT247" s="845" t="s">
        <v>798</v>
      </c>
      <c r="CU247" s="845" t="s">
        <v>798</v>
      </c>
      <c r="CV247" s="845" t="s">
        <v>798</v>
      </c>
      <c r="CW247" s="845" t="s">
        <v>798</v>
      </c>
      <c r="CX247" s="845" t="s">
        <v>798</v>
      </c>
      <c r="CY247" s="845" t="s">
        <v>798</v>
      </c>
      <c r="CZ247" s="845" t="s">
        <v>798</v>
      </c>
      <c r="DA247" s="845" t="s">
        <v>798</v>
      </c>
      <c r="DB247" s="845" t="s">
        <v>798</v>
      </c>
      <c r="DC247" s="845" t="s">
        <v>798</v>
      </c>
      <c r="DD247" s="845" t="s">
        <v>798</v>
      </c>
      <c r="DE247" s="845" t="s">
        <v>798</v>
      </c>
      <c r="DF247" s="845" t="s">
        <v>798</v>
      </c>
      <c r="DG247" s="845" t="s">
        <v>798</v>
      </c>
      <c r="DH247" s="845" t="s">
        <v>798</v>
      </c>
      <c r="DI247" s="845" t="s">
        <v>798</v>
      </c>
      <c r="DJ247" s="845" t="s">
        <v>798</v>
      </c>
      <c r="DK247" s="845" t="s">
        <v>798</v>
      </c>
      <c r="DL247" s="845" t="s">
        <v>798</v>
      </c>
      <c r="DM247" s="845" t="s">
        <v>798</v>
      </c>
      <c r="DN247" s="845" t="s">
        <v>798</v>
      </c>
      <c r="DO247" s="845" t="s">
        <v>798</v>
      </c>
      <c r="DP247" s="845" t="s">
        <v>798</v>
      </c>
      <c r="DQ247" s="845" t="s">
        <v>798</v>
      </c>
      <c r="DR247" s="845" t="s">
        <v>798</v>
      </c>
      <c r="DS247" s="845" t="s">
        <v>798</v>
      </c>
      <c r="DT247" s="845" t="s">
        <v>798</v>
      </c>
      <c r="DU247" s="845" t="s">
        <v>798</v>
      </c>
      <c r="DV247" s="845" t="s">
        <v>798</v>
      </c>
      <c r="DW247" s="845" t="s">
        <v>798</v>
      </c>
      <c r="DX247" s="845" t="s">
        <v>798</v>
      </c>
      <c r="DY247" s="845" t="s">
        <v>798</v>
      </c>
      <c r="DZ247" s="845" t="s">
        <v>798</v>
      </c>
      <c r="EA247" s="845" t="s">
        <v>798</v>
      </c>
      <c r="EB247" s="845" t="s">
        <v>798</v>
      </c>
      <c r="EC247" s="845" t="s">
        <v>798</v>
      </c>
      <c r="ED247" s="845" t="s">
        <v>798</v>
      </c>
      <c r="EE247" s="845" t="s">
        <v>798</v>
      </c>
      <c r="EF247" s="845" t="s">
        <v>798</v>
      </c>
    </row>
    <row r="248" spans="1:136" x14ac:dyDescent="0.2">
      <c r="A248" s="845">
        <v>244</v>
      </c>
      <c r="B248" s="845">
        <v>4</v>
      </c>
      <c r="C248" s="845" t="s">
        <v>798</v>
      </c>
      <c r="D248" s="845" t="s">
        <v>798</v>
      </c>
      <c r="E248" s="845" t="s">
        <v>798</v>
      </c>
      <c r="F248" s="845" t="s">
        <v>798</v>
      </c>
      <c r="G248" s="845" t="s">
        <v>798</v>
      </c>
      <c r="H248" s="845" t="s">
        <v>798</v>
      </c>
      <c r="I248" s="845" t="s">
        <v>798</v>
      </c>
      <c r="J248" s="845" t="s">
        <v>798</v>
      </c>
      <c r="K248" s="845" t="s">
        <v>798</v>
      </c>
      <c r="L248" s="845" t="s">
        <v>798</v>
      </c>
      <c r="M248" s="845" t="s">
        <v>798</v>
      </c>
      <c r="N248" s="845" t="s">
        <v>798</v>
      </c>
      <c r="O248" s="845" t="s">
        <v>798</v>
      </c>
      <c r="P248" s="845" t="s">
        <v>798</v>
      </c>
      <c r="Q248" s="845" t="s">
        <v>798</v>
      </c>
      <c r="R248" s="845" t="s">
        <v>798</v>
      </c>
      <c r="S248" s="845" t="s">
        <v>798</v>
      </c>
      <c r="T248" s="845" t="s">
        <v>798</v>
      </c>
      <c r="U248" s="845" t="s">
        <v>798</v>
      </c>
      <c r="V248" s="845" t="s">
        <v>798</v>
      </c>
      <c r="W248" s="845" t="s">
        <v>798</v>
      </c>
      <c r="X248" s="845" t="s">
        <v>798</v>
      </c>
      <c r="Y248" s="845" t="s">
        <v>798</v>
      </c>
      <c r="Z248" s="845" t="s">
        <v>798</v>
      </c>
      <c r="AA248" s="845" t="s">
        <v>798</v>
      </c>
      <c r="AB248" s="845" t="s">
        <v>798</v>
      </c>
      <c r="AC248" s="845" t="s">
        <v>798</v>
      </c>
      <c r="AD248" s="845" t="s">
        <v>798</v>
      </c>
      <c r="AE248" s="845" t="s">
        <v>798</v>
      </c>
      <c r="AF248" s="845" t="s">
        <v>798</v>
      </c>
      <c r="AG248" s="845" t="s">
        <v>798</v>
      </c>
      <c r="AH248" s="845" t="s">
        <v>798</v>
      </c>
      <c r="AI248" s="845" t="s">
        <v>798</v>
      </c>
      <c r="AJ248" s="845" t="s">
        <v>798</v>
      </c>
      <c r="AK248" s="845" t="s">
        <v>798</v>
      </c>
      <c r="AL248" s="845" t="s">
        <v>798</v>
      </c>
      <c r="AM248" s="845" t="s">
        <v>798</v>
      </c>
      <c r="AN248" s="845" t="s">
        <v>798</v>
      </c>
      <c r="AO248" s="845" t="s">
        <v>798</v>
      </c>
      <c r="AP248" s="845" t="s">
        <v>798</v>
      </c>
      <c r="AQ248" s="845" t="s">
        <v>798</v>
      </c>
      <c r="AR248" s="845" t="s">
        <v>798</v>
      </c>
      <c r="AS248" s="845" t="s">
        <v>798</v>
      </c>
      <c r="AT248" s="845" t="s">
        <v>798</v>
      </c>
      <c r="AU248" s="845" t="s">
        <v>798</v>
      </c>
      <c r="AV248" s="845" t="s">
        <v>798</v>
      </c>
      <c r="AW248" s="845" t="s">
        <v>798</v>
      </c>
      <c r="AX248" s="845" t="s">
        <v>798</v>
      </c>
      <c r="AY248" s="845" t="s">
        <v>798</v>
      </c>
      <c r="AZ248" s="845" t="s">
        <v>798</v>
      </c>
      <c r="BA248" s="845" t="s">
        <v>798</v>
      </c>
      <c r="BB248" s="845" t="s">
        <v>798</v>
      </c>
      <c r="BC248" s="845" t="s">
        <v>798</v>
      </c>
      <c r="BD248" s="845" t="s">
        <v>798</v>
      </c>
      <c r="BE248" s="845" t="s">
        <v>798</v>
      </c>
      <c r="BF248" s="845" t="s">
        <v>798</v>
      </c>
      <c r="BG248" s="845" t="s">
        <v>798</v>
      </c>
      <c r="BH248" s="845" t="s">
        <v>798</v>
      </c>
      <c r="BI248" s="845" t="s">
        <v>798</v>
      </c>
      <c r="BJ248" s="845" t="s">
        <v>798</v>
      </c>
      <c r="BK248" s="845" t="s">
        <v>798</v>
      </c>
      <c r="BL248" s="845" t="s">
        <v>798</v>
      </c>
      <c r="BM248" s="845" t="s">
        <v>798</v>
      </c>
      <c r="BN248" s="845" t="s">
        <v>798</v>
      </c>
      <c r="BO248" s="845" t="s">
        <v>798</v>
      </c>
      <c r="BP248" s="845" t="s">
        <v>798</v>
      </c>
      <c r="BQ248" s="845" t="s">
        <v>798</v>
      </c>
      <c r="BR248" s="845" t="s">
        <v>798</v>
      </c>
      <c r="BS248" s="845" t="s">
        <v>798</v>
      </c>
      <c r="BT248" s="845" t="s">
        <v>798</v>
      </c>
      <c r="BU248" s="845" t="s">
        <v>798</v>
      </c>
      <c r="BV248" s="845" t="s">
        <v>798</v>
      </c>
      <c r="BW248" s="845" t="s">
        <v>798</v>
      </c>
      <c r="BX248" s="845" t="s">
        <v>798</v>
      </c>
      <c r="BY248" s="845" t="s">
        <v>798</v>
      </c>
      <c r="BZ248" s="845" t="s">
        <v>798</v>
      </c>
      <c r="CA248" s="845" t="s">
        <v>798</v>
      </c>
      <c r="CB248" s="845" t="s">
        <v>798</v>
      </c>
      <c r="CC248" s="845" t="s">
        <v>798</v>
      </c>
      <c r="CD248" s="845" t="s">
        <v>798</v>
      </c>
      <c r="CE248" s="845" t="s">
        <v>798</v>
      </c>
      <c r="CF248" s="845" t="s">
        <v>798</v>
      </c>
      <c r="CG248" s="845" t="s">
        <v>798</v>
      </c>
      <c r="CH248" s="845" t="s">
        <v>798</v>
      </c>
      <c r="CI248" s="845" t="s">
        <v>798</v>
      </c>
      <c r="CJ248" s="845" t="s">
        <v>798</v>
      </c>
      <c r="CK248" s="845" t="s">
        <v>798</v>
      </c>
      <c r="CL248" s="845" t="s">
        <v>798</v>
      </c>
      <c r="CM248" s="845" t="s">
        <v>798</v>
      </c>
      <c r="CN248" s="845" t="s">
        <v>798</v>
      </c>
      <c r="CO248" s="845" t="s">
        <v>798</v>
      </c>
      <c r="CP248" s="845" t="s">
        <v>798</v>
      </c>
      <c r="CQ248" s="845" t="s">
        <v>798</v>
      </c>
      <c r="CR248" s="845" t="s">
        <v>798</v>
      </c>
      <c r="CS248" s="845" t="s">
        <v>798</v>
      </c>
      <c r="CT248" s="845" t="s">
        <v>798</v>
      </c>
      <c r="CU248" s="845" t="s">
        <v>798</v>
      </c>
      <c r="CV248" s="845" t="s">
        <v>798</v>
      </c>
      <c r="CW248" s="845" t="s">
        <v>798</v>
      </c>
      <c r="CX248" s="845" t="s">
        <v>798</v>
      </c>
      <c r="CY248" s="845" t="s">
        <v>798</v>
      </c>
      <c r="CZ248" s="845" t="s">
        <v>798</v>
      </c>
      <c r="DA248" s="845" t="s">
        <v>798</v>
      </c>
      <c r="DB248" s="845" t="s">
        <v>798</v>
      </c>
      <c r="DC248" s="845" t="s">
        <v>798</v>
      </c>
      <c r="DD248" s="845" t="s">
        <v>798</v>
      </c>
      <c r="DE248" s="845" t="s">
        <v>798</v>
      </c>
      <c r="DF248" s="845" t="s">
        <v>798</v>
      </c>
      <c r="DG248" s="845" t="s">
        <v>798</v>
      </c>
      <c r="DH248" s="845" t="s">
        <v>798</v>
      </c>
      <c r="DI248" s="845" t="s">
        <v>798</v>
      </c>
      <c r="DJ248" s="845" t="s">
        <v>798</v>
      </c>
      <c r="DK248" s="845" t="s">
        <v>798</v>
      </c>
      <c r="DL248" s="845" t="s">
        <v>798</v>
      </c>
      <c r="DM248" s="845" t="s">
        <v>798</v>
      </c>
      <c r="DN248" s="845" t="s">
        <v>798</v>
      </c>
      <c r="DO248" s="845" t="s">
        <v>798</v>
      </c>
      <c r="DP248" s="845" t="s">
        <v>798</v>
      </c>
      <c r="DQ248" s="845" t="s">
        <v>798</v>
      </c>
      <c r="DR248" s="845" t="s">
        <v>798</v>
      </c>
      <c r="DS248" s="845" t="s">
        <v>798</v>
      </c>
      <c r="DT248" s="845" t="s">
        <v>798</v>
      </c>
      <c r="DU248" s="845" t="s">
        <v>798</v>
      </c>
      <c r="DV248" s="845" t="s">
        <v>798</v>
      </c>
      <c r="DW248" s="845" t="s">
        <v>798</v>
      </c>
      <c r="DX248" s="845" t="s">
        <v>798</v>
      </c>
      <c r="DY248" s="845" t="s">
        <v>798</v>
      </c>
      <c r="DZ248" s="845" t="s">
        <v>798</v>
      </c>
      <c r="EA248" s="845" t="s">
        <v>798</v>
      </c>
      <c r="EB248" s="845" t="s">
        <v>798</v>
      </c>
      <c r="EC248" s="845" t="s">
        <v>798</v>
      </c>
      <c r="ED248" s="845" t="s">
        <v>798</v>
      </c>
      <c r="EE248" s="845" t="s">
        <v>798</v>
      </c>
      <c r="EF248" s="845" t="s">
        <v>798</v>
      </c>
    </row>
    <row r="249" spans="1:136" x14ac:dyDescent="0.2">
      <c r="A249" s="845">
        <v>245</v>
      </c>
      <c r="B249" s="845">
        <v>5</v>
      </c>
      <c r="C249" s="845" t="s">
        <v>798</v>
      </c>
      <c r="D249" s="845" t="s">
        <v>798</v>
      </c>
      <c r="E249" s="845" t="s">
        <v>798</v>
      </c>
      <c r="F249" s="845" t="s">
        <v>798</v>
      </c>
      <c r="G249" s="845" t="s">
        <v>798</v>
      </c>
      <c r="H249" s="845" t="s">
        <v>798</v>
      </c>
      <c r="I249" s="845" t="s">
        <v>798</v>
      </c>
      <c r="J249" s="845" t="s">
        <v>798</v>
      </c>
      <c r="K249" s="845" t="s">
        <v>798</v>
      </c>
      <c r="L249" s="845" t="s">
        <v>798</v>
      </c>
      <c r="M249" s="845" t="s">
        <v>798</v>
      </c>
      <c r="N249" s="845" t="s">
        <v>798</v>
      </c>
      <c r="O249" s="845" t="s">
        <v>798</v>
      </c>
      <c r="P249" s="845" t="s">
        <v>798</v>
      </c>
      <c r="Q249" s="845" t="s">
        <v>798</v>
      </c>
      <c r="R249" s="845" t="s">
        <v>798</v>
      </c>
      <c r="S249" s="845" t="s">
        <v>798</v>
      </c>
      <c r="T249" s="845" t="s">
        <v>798</v>
      </c>
      <c r="U249" s="845" t="s">
        <v>798</v>
      </c>
      <c r="V249" s="845" t="s">
        <v>798</v>
      </c>
      <c r="W249" s="845" t="s">
        <v>798</v>
      </c>
      <c r="X249" s="845" t="s">
        <v>798</v>
      </c>
      <c r="Y249" s="845" t="s">
        <v>798</v>
      </c>
      <c r="Z249" s="845" t="s">
        <v>798</v>
      </c>
      <c r="AA249" s="845" t="s">
        <v>798</v>
      </c>
      <c r="AB249" s="845" t="s">
        <v>798</v>
      </c>
      <c r="AC249" s="845" t="s">
        <v>798</v>
      </c>
      <c r="AD249" s="845" t="s">
        <v>798</v>
      </c>
      <c r="AE249" s="845" t="s">
        <v>798</v>
      </c>
      <c r="AF249" s="845" t="s">
        <v>798</v>
      </c>
      <c r="AG249" s="845" t="s">
        <v>798</v>
      </c>
      <c r="AH249" s="845" t="s">
        <v>798</v>
      </c>
      <c r="AI249" s="845" t="s">
        <v>798</v>
      </c>
      <c r="AJ249" s="845" t="s">
        <v>798</v>
      </c>
      <c r="AK249" s="845" t="s">
        <v>798</v>
      </c>
      <c r="AL249" s="845" t="s">
        <v>798</v>
      </c>
      <c r="AM249" s="845" t="s">
        <v>798</v>
      </c>
      <c r="AN249" s="845" t="s">
        <v>798</v>
      </c>
      <c r="AO249" s="845" t="s">
        <v>798</v>
      </c>
      <c r="AP249" s="845" t="s">
        <v>798</v>
      </c>
      <c r="AQ249" s="845" t="s">
        <v>798</v>
      </c>
      <c r="AR249" s="845" t="s">
        <v>798</v>
      </c>
      <c r="AS249" s="845" t="s">
        <v>798</v>
      </c>
      <c r="AT249" s="845" t="s">
        <v>798</v>
      </c>
      <c r="AU249" s="845" t="s">
        <v>798</v>
      </c>
      <c r="AV249" s="845" t="s">
        <v>798</v>
      </c>
      <c r="AW249" s="845" t="s">
        <v>798</v>
      </c>
      <c r="AX249" s="845" t="s">
        <v>798</v>
      </c>
      <c r="AY249" s="845" t="s">
        <v>798</v>
      </c>
      <c r="AZ249" s="845" t="s">
        <v>798</v>
      </c>
      <c r="BA249" s="845" t="s">
        <v>798</v>
      </c>
      <c r="BB249" s="845" t="s">
        <v>798</v>
      </c>
      <c r="BC249" s="845" t="s">
        <v>798</v>
      </c>
      <c r="BD249" s="845" t="s">
        <v>798</v>
      </c>
      <c r="BE249" s="845" t="s">
        <v>798</v>
      </c>
      <c r="BF249" s="845" t="s">
        <v>798</v>
      </c>
      <c r="BG249" s="845" t="s">
        <v>798</v>
      </c>
      <c r="BH249" s="845" t="s">
        <v>798</v>
      </c>
      <c r="BI249" s="845" t="s">
        <v>798</v>
      </c>
      <c r="BJ249" s="845" t="s">
        <v>798</v>
      </c>
      <c r="BK249" s="845" t="s">
        <v>798</v>
      </c>
      <c r="BL249" s="845" t="s">
        <v>798</v>
      </c>
      <c r="BM249" s="845" t="s">
        <v>798</v>
      </c>
      <c r="BN249" s="845" t="s">
        <v>798</v>
      </c>
      <c r="BO249" s="845" t="s">
        <v>798</v>
      </c>
      <c r="BP249" s="845" t="s">
        <v>798</v>
      </c>
      <c r="BQ249" s="845" t="s">
        <v>798</v>
      </c>
      <c r="BR249" s="845" t="s">
        <v>798</v>
      </c>
      <c r="BS249" s="845" t="s">
        <v>798</v>
      </c>
      <c r="BT249" s="845" t="s">
        <v>798</v>
      </c>
      <c r="BU249" s="845" t="s">
        <v>798</v>
      </c>
      <c r="BV249" s="845" t="s">
        <v>798</v>
      </c>
      <c r="BW249" s="845" t="s">
        <v>798</v>
      </c>
      <c r="BX249" s="845" t="s">
        <v>798</v>
      </c>
      <c r="BY249" s="845" t="s">
        <v>798</v>
      </c>
      <c r="BZ249" s="845" t="s">
        <v>798</v>
      </c>
      <c r="CA249" s="845" t="s">
        <v>798</v>
      </c>
      <c r="CB249" s="845" t="s">
        <v>798</v>
      </c>
      <c r="CC249" s="845" t="s">
        <v>798</v>
      </c>
      <c r="CD249" s="845" t="s">
        <v>798</v>
      </c>
      <c r="CE249" s="845" t="s">
        <v>798</v>
      </c>
      <c r="CF249" s="845" t="s">
        <v>798</v>
      </c>
      <c r="CG249" s="845" t="s">
        <v>798</v>
      </c>
      <c r="CH249" s="845" t="s">
        <v>798</v>
      </c>
      <c r="CI249" s="845" t="s">
        <v>798</v>
      </c>
      <c r="CJ249" s="845" t="s">
        <v>798</v>
      </c>
      <c r="CK249" s="845" t="s">
        <v>798</v>
      </c>
      <c r="CL249" s="845" t="s">
        <v>798</v>
      </c>
      <c r="CM249" s="845" t="s">
        <v>798</v>
      </c>
      <c r="CN249" s="845" t="s">
        <v>798</v>
      </c>
      <c r="CO249" s="845" t="s">
        <v>798</v>
      </c>
      <c r="CP249" s="845" t="s">
        <v>798</v>
      </c>
      <c r="CQ249" s="845" t="s">
        <v>798</v>
      </c>
      <c r="CR249" s="845" t="s">
        <v>798</v>
      </c>
      <c r="CS249" s="845" t="s">
        <v>798</v>
      </c>
      <c r="CT249" s="845" t="s">
        <v>798</v>
      </c>
      <c r="CU249" s="845" t="s">
        <v>798</v>
      </c>
      <c r="CV249" s="845" t="s">
        <v>798</v>
      </c>
      <c r="CW249" s="845" t="s">
        <v>798</v>
      </c>
      <c r="CX249" s="845" t="s">
        <v>798</v>
      </c>
      <c r="CY249" s="845" t="s">
        <v>798</v>
      </c>
      <c r="CZ249" s="845" t="s">
        <v>798</v>
      </c>
      <c r="DA249" s="845" t="s">
        <v>798</v>
      </c>
      <c r="DB249" s="845" t="s">
        <v>798</v>
      </c>
      <c r="DC249" s="845" t="s">
        <v>798</v>
      </c>
      <c r="DD249" s="845" t="s">
        <v>798</v>
      </c>
      <c r="DE249" s="845" t="s">
        <v>798</v>
      </c>
      <c r="DF249" s="845" t="s">
        <v>798</v>
      </c>
      <c r="DG249" s="845" t="s">
        <v>798</v>
      </c>
      <c r="DH249" s="845" t="s">
        <v>798</v>
      </c>
      <c r="DI249" s="845" t="s">
        <v>798</v>
      </c>
      <c r="DJ249" s="845" t="s">
        <v>798</v>
      </c>
      <c r="DK249" s="845" t="s">
        <v>798</v>
      </c>
      <c r="DL249" s="845" t="s">
        <v>798</v>
      </c>
      <c r="DM249" s="845" t="s">
        <v>798</v>
      </c>
      <c r="DN249" s="845" t="s">
        <v>798</v>
      </c>
      <c r="DO249" s="845" t="s">
        <v>798</v>
      </c>
      <c r="DP249" s="845" t="s">
        <v>798</v>
      </c>
      <c r="DQ249" s="845" t="s">
        <v>798</v>
      </c>
      <c r="DR249" s="845" t="s">
        <v>798</v>
      </c>
      <c r="DS249" s="845" t="s">
        <v>798</v>
      </c>
      <c r="DT249" s="845" t="s">
        <v>798</v>
      </c>
      <c r="DU249" s="845" t="s">
        <v>798</v>
      </c>
      <c r="DV249" s="845" t="s">
        <v>798</v>
      </c>
      <c r="DW249" s="845" t="s">
        <v>798</v>
      </c>
      <c r="DX249" s="845" t="s">
        <v>798</v>
      </c>
      <c r="DY249" s="845" t="s">
        <v>798</v>
      </c>
      <c r="DZ249" s="845" t="s">
        <v>798</v>
      </c>
      <c r="EA249" s="845" t="s">
        <v>798</v>
      </c>
      <c r="EB249" s="845" t="s">
        <v>798</v>
      </c>
      <c r="EC249" s="845" t="s">
        <v>798</v>
      </c>
      <c r="ED249" s="845" t="s">
        <v>798</v>
      </c>
      <c r="EE249" s="845" t="s">
        <v>798</v>
      </c>
      <c r="EF249" s="845" t="s">
        <v>798</v>
      </c>
    </row>
    <row r="250" spans="1:136" x14ac:dyDescent="0.2">
      <c r="A250" s="845">
        <v>246</v>
      </c>
      <c r="B250" s="845">
        <v>6</v>
      </c>
      <c r="C250" s="845" t="s">
        <v>798</v>
      </c>
      <c r="D250" s="845" t="s">
        <v>798</v>
      </c>
      <c r="E250" s="845" t="s">
        <v>798</v>
      </c>
      <c r="F250" s="845" t="s">
        <v>798</v>
      </c>
      <c r="G250" s="845" t="s">
        <v>798</v>
      </c>
      <c r="H250" s="845" t="s">
        <v>798</v>
      </c>
      <c r="I250" s="845" t="s">
        <v>798</v>
      </c>
      <c r="J250" s="845" t="s">
        <v>798</v>
      </c>
      <c r="K250" s="845" t="s">
        <v>798</v>
      </c>
      <c r="L250" s="845" t="s">
        <v>798</v>
      </c>
      <c r="M250" s="845" t="s">
        <v>798</v>
      </c>
      <c r="N250" s="845" t="s">
        <v>798</v>
      </c>
      <c r="O250" s="845" t="s">
        <v>798</v>
      </c>
      <c r="P250" s="845" t="s">
        <v>798</v>
      </c>
      <c r="Q250" s="845" t="s">
        <v>798</v>
      </c>
      <c r="R250" s="845" t="s">
        <v>798</v>
      </c>
      <c r="S250" s="845" t="s">
        <v>798</v>
      </c>
      <c r="T250" s="845" t="s">
        <v>798</v>
      </c>
      <c r="U250" s="845" t="s">
        <v>798</v>
      </c>
      <c r="V250" s="845" t="s">
        <v>798</v>
      </c>
      <c r="W250" s="845" t="s">
        <v>798</v>
      </c>
      <c r="X250" s="845" t="s">
        <v>798</v>
      </c>
      <c r="Y250" s="845" t="s">
        <v>798</v>
      </c>
      <c r="Z250" s="845" t="s">
        <v>798</v>
      </c>
      <c r="AA250" s="845" t="s">
        <v>798</v>
      </c>
      <c r="AB250" s="845" t="s">
        <v>798</v>
      </c>
      <c r="AC250" s="845" t="s">
        <v>798</v>
      </c>
      <c r="AD250" s="845" t="s">
        <v>798</v>
      </c>
      <c r="AE250" s="845" t="s">
        <v>798</v>
      </c>
      <c r="AF250" s="845" t="s">
        <v>798</v>
      </c>
      <c r="AG250" s="845" t="s">
        <v>798</v>
      </c>
      <c r="AH250" s="845" t="s">
        <v>798</v>
      </c>
      <c r="AI250" s="845" t="s">
        <v>798</v>
      </c>
      <c r="AJ250" s="845" t="s">
        <v>798</v>
      </c>
      <c r="AK250" s="845" t="s">
        <v>798</v>
      </c>
      <c r="AL250" s="845" t="s">
        <v>798</v>
      </c>
      <c r="AM250" s="845" t="s">
        <v>798</v>
      </c>
      <c r="AN250" s="845" t="s">
        <v>798</v>
      </c>
      <c r="AO250" s="845" t="s">
        <v>798</v>
      </c>
      <c r="AP250" s="845" t="s">
        <v>798</v>
      </c>
      <c r="AQ250" s="845" t="s">
        <v>798</v>
      </c>
      <c r="AR250" s="845" t="s">
        <v>798</v>
      </c>
      <c r="AS250" s="845" t="s">
        <v>798</v>
      </c>
      <c r="AT250" s="845" t="s">
        <v>798</v>
      </c>
      <c r="AU250" s="845" t="s">
        <v>798</v>
      </c>
      <c r="AV250" s="845" t="s">
        <v>798</v>
      </c>
      <c r="AW250" s="845" t="s">
        <v>798</v>
      </c>
      <c r="AX250" s="845" t="s">
        <v>798</v>
      </c>
      <c r="AY250" s="845" t="s">
        <v>798</v>
      </c>
      <c r="AZ250" s="845" t="s">
        <v>798</v>
      </c>
      <c r="BA250" s="845" t="s">
        <v>798</v>
      </c>
      <c r="BB250" s="845" t="s">
        <v>798</v>
      </c>
      <c r="BC250" s="845" t="s">
        <v>798</v>
      </c>
      <c r="BD250" s="845" t="s">
        <v>798</v>
      </c>
      <c r="BE250" s="845" t="s">
        <v>798</v>
      </c>
      <c r="BF250" s="845" t="s">
        <v>798</v>
      </c>
      <c r="BG250" s="845" t="s">
        <v>798</v>
      </c>
      <c r="BH250" s="845" t="s">
        <v>798</v>
      </c>
      <c r="BI250" s="845" t="s">
        <v>798</v>
      </c>
      <c r="BJ250" s="845" t="s">
        <v>798</v>
      </c>
      <c r="BK250" s="845" t="s">
        <v>798</v>
      </c>
      <c r="BL250" s="845" t="s">
        <v>798</v>
      </c>
      <c r="BM250" s="845" t="s">
        <v>798</v>
      </c>
      <c r="BN250" s="845" t="s">
        <v>798</v>
      </c>
      <c r="BO250" s="845" t="s">
        <v>798</v>
      </c>
      <c r="BP250" s="845" t="s">
        <v>798</v>
      </c>
      <c r="BQ250" s="845" t="s">
        <v>798</v>
      </c>
      <c r="BR250" s="845" t="s">
        <v>798</v>
      </c>
      <c r="BS250" s="845" t="s">
        <v>798</v>
      </c>
      <c r="BT250" s="845" t="s">
        <v>798</v>
      </c>
      <c r="BU250" s="845" t="s">
        <v>798</v>
      </c>
      <c r="BV250" s="845" t="s">
        <v>798</v>
      </c>
      <c r="BW250" s="845" t="s">
        <v>798</v>
      </c>
      <c r="BX250" s="845" t="s">
        <v>798</v>
      </c>
      <c r="BY250" s="845" t="s">
        <v>798</v>
      </c>
      <c r="BZ250" s="845" t="s">
        <v>798</v>
      </c>
      <c r="CA250" s="845" t="s">
        <v>798</v>
      </c>
      <c r="CB250" s="845" t="s">
        <v>798</v>
      </c>
      <c r="CC250" s="845" t="s">
        <v>798</v>
      </c>
      <c r="CD250" s="845" t="s">
        <v>798</v>
      </c>
      <c r="CE250" s="845" t="s">
        <v>798</v>
      </c>
      <c r="CF250" s="845" t="s">
        <v>798</v>
      </c>
      <c r="CG250" s="845" t="s">
        <v>798</v>
      </c>
      <c r="CH250" s="845" t="s">
        <v>798</v>
      </c>
      <c r="CI250" s="845" t="s">
        <v>798</v>
      </c>
      <c r="CJ250" s="845" t="s">
        <v>798</v>
      </c>
      <c r="CK250" s="845" t="s">
        <v>798</v>
      </c>
      <c r="CL250" s="845" t="s">
        <v>798</v>
      </c>
      <c r="CM250" s="845" t="s">
        <v>798</v>
      </c>
      <c r="CN250" s="845" t="s">
        <v>798</v>
      </c>
      <c r="CO250" s="845" t="s">
        <v>798</v>
      </c>
      <c r="CP250" s="845" t="s">
        <v>798</v>
      </c>
      <c r="CQ250" s="845" t="s">
        <v>798</v>
      </c>
      <c r="CR250" s="845" t="s">
        <v>798</v>
      </c>
      <c r="CS250" s="845" t="s">
        <v>798</v>
      </c>
      <c r="CT250" s="845" t="s">
        <v>798</v>
      </c>
      <c r="CU250" s="845" t="s">
        <v>798</v>
      </c>
      <c r="CV250" s="845" t="s">
        <v>798</v>
      </c>
      <c r="CW250" s="845" t="s">
        <v>798</v>
      </c>
      <c r="CX250" s="845" t="s">
        <v>798</v>
      </c>
      <c r="CY250" s="845" t="s">
        <v>798</v>
      </c>
      <c r="CZ250" s="845" t="s">
        <v>798</v>
      </c>
      <c r="DA250" s="845" t="s">
        <v>798</v>
      </c>
      <c r="DB250" s="845" t="s">
        <v>798</v>
      </c>
      <c r="DC250" s="845" t="s">
        <v>798</v>
      </c>
      <c r="DD250" s="845" t="s">
        <v>798</v>
      </c>
      <c r="DE250" s="845" t="s">
        <v>798</v>
      </c>
      <c r="DF250" s="845" t="s">
        <v>798</v>
      </c>
      <c r="DG250" s="845" t="s">
        <v>798</v>
      </c>
      <c r="DH250" s="845" t="s">
        <v>798</v>
      </c>
      <c r="DI250" s="845" t="s">
        <v>798</v>
      </c>
      <c r="DJ250" s="845" t="s">
        <v>798</v>
      </c>
      <c r="DK250" s="845" t="s">
        <v>798</v>
      </c>
      <c r="DL250" s="845" t="s">
        <v>798</v>
      </c>
      <c r="DM250" s="845" t="s">
        <v>798</v>
      </c>
      <c r="DN250" s="845" t="s">
        <v>798</v>
      </c>
      <c r="DO250" s="845" t="s">
        <v>798</v>
      </c>
      <c r="DP250" s="845" t="s">
        <v>798</v>
      </c>
      <c r="DQ250" s="845" t="s">
        <v>798</v>
      </c>
      <c r="DR250" s="845" t="s">
        <v>798</v>
      </c>
      <c r="DS250" s="845" t="s">
        <v>798</v>
      </c>
      <c r="DT250" s="845" t="s">
        <v>798</v>
      </c>
      <c r="DU250" s="845" t="s">
        <v>798</v>
      </c>
      <c r="DV250" s="845" t="s">
        <v>798</v>
      </c>
      <c r="DW250" s="845" t="s">
        <v>798</v>
      </c>
      <c r="DX250" s="845" t="s">
        <v>798</v>
      </c>
      <c r="DY250" s="845" t="s">
        <v>798</v>
      </c>
      <c r="DZ250" s="845" t="s">
        <v>798</v>
      </c>
      <c r="EA250" s="845" t="s">
        <v>798</v>
      </c>
      <c r="EB250" s="845" t="s">
        <v>798</v>
      </c>
      <c r="EC250" s="845" t="s">
        <v>798</v>
      </c>
      <c r="ED250" s="845" t="s">
        <v>798</v>
      </c>
      <c r="EE250" s="845" t="s">
        <v>798</v>
      </c>
      <c r="EF250" s="845" t="s">
        <v>798</v>
      </c>
    </row>
    <row r="251" spans="1:136" x14ac:dyDescent="0.2">
      <c r="A251" s="845">
        <v>247</v>
      </c>
      <c r="B251" s="845">
        <v>7</v>
      </c>
      <c r="C251" s="845" t="s">
        <v>798</v>
      </c>
      <c r="D251" s="845" t="s">
        <v>798</v>
      </c>
      <c r="E251" s="845" t="s">
        <v>798</v>
      </c>
      <c r="F251" s="845" t="s">
        <v>798</v>
      </c>
      <c r="G251" s="845" t="s">
        <v>798</v>
      </c>
      <c r="H251" s="845" t="s">
        <v>798</v>
      </c>
      <c r="I251" s="845" t="s">
        <v>798</v>
      </c>
      <c r="J251" s="845" t="s">
        <v>798</v>
      </c>
      <c r="K251" s="845" t="s">
        <v>798</v>
      </c>
      <c r="L251" s="845" t="s">
        <v>798</v>
      </c>
      <c r="M251" s="845" t="s">
        <v>798</v>
      </c>
      <c r="N251" s="845" t="s">
        <v>798</v>
      </c>
      <c r="O251" s="845" t="s">
        <v>798</v>
      </c>
      <c r="P251" s="845" t="s">
        <v>798</v>
      </c>
      <c r="Q251" s="845" t="s">
        <v>798</v>
      </c>
      <c r="R251" s="845" t="s">
        <v>798</v>
      </c>
      <c r="S251" s="845" t="s">
        <v>798</v>
      </c>
      <c r="T251" s="845" t="s">
        <v>798</v>
      </c>
      <c r="U251" s="845" t="s">
        <v>798</v>
      </c>
      <c r="V251" s="845" t="s">
        <v>798</v>
      </c>
      <c r="W251" s="845" t="s">
        <v>798</v>
      </c>
      <c r="X251" s="845" t="s">
        <v>798</v>
      </c>
      <c r="Y251" s="845" t="s">
        <v>798</v>
      </c>
      <c r="Z251" s="845" t="s">
        <v>798</v>
      </c>
      <c r="AA251" s="845" t="s">
        <v>798</v>
      </c>
      <c r="AB251" s="845" t="s">
        <v>798</v>
      </c>
      <c r="AC251" s="845" t="s">
        <v>798</v>
      </c>
      <c r="AD251" s="845" t="s">
        <v>798</v>
      </c>
      <c r="AE251" s="845" t="s">
        <v>798</v>
      </c>
      <c r="AF251" s="845" t="s">
        <v>798</v>
      </c>
      <c r="AG251" s="845" t="s">
        <v>798</v>
      </c>
      <c r="AH251" s="845" t="s">
        <v>798</v>
      </c>
      <c r="AI251" s="845" t="s">
        <v>798</v>
      </c>
      <c r="AJ251" s="845" t="s">
        <v>798</v>
      </c>
      <c r="AK251" s="845" t="s">
        <v>798</v>
      </c>
      <c r="AL251" s="845" t="s">
        <v>798</v>
      </c>
      <c r="AM251" s="845" t="s">
        <v>798</v>
      </c>
      <c r="AN251" s="845" t="s">
        <v>798</v>
      </c>
      <c r="AO251" s="845" t="s">
        <v>798</v>
      </c>
      <c r="AP251" s="845" t="s">
        <v>798</v>
      </c>
      <c r="AQ251" s="845" t="s">
        <v>798</v>
      </c>
      <c r="AR251" s="845" t="s">
        <v>798</v>
      </c>
      <c r="AS251" s="845" t="s">
        <v>798</v>
      </c>
      <c r="AT251" s="845" t="s">
        <v>798</v>
      </c>
      <c r="AU251" s="845" t="s">
        <v>798</v>
      </c>
      <c r="AV251" s="845" t="s">
        <v>798</v>
      </c>
      <c r="AW251" s="845" t="s">
        <v>798</v>
      </c>
      <c r="AX251" s="845" t="s">
        <v>798</v>
      </c>
      <c r="AY251" s="845" t="s">
        <v>798</v>
      </c>
      <c r="AZ251" s="845" t="s">
        <v>798</v>
      </c>
      <c r="BA251" s="845" t="s">
        <v>798</v>
      </c>
      <c r="BB251" s="845" t="s">
        <v>798</v>
      </c>
      <c r="BC251" s="845" t="s">
        <v>798</v>
      </c>
      <c r="BD251" s="845" t="s">
        <v>798</v>
      </c>
      <c r="BE251" s="845" t="s">
        <v>798</v>
      </c>
      <c r="BF251" s="845" t="s">
        <v>798</v>
      </c>
      <c r="BG251" s="845" t="s">
        <v>798</v>
      </c>
      <c r="BH251" s="845" t="s">
        <v>798</v>
      </c>
      <c r="BI251" s="845" t="s">
        <v>798</v>
      </c>
      <c r="BJ251" s="845" t="s">
        <v>798</v>
      </c>
      <c r="BK251" s="845" t="s">
        <v>798</v>
      </c>
      <c r="BL251" s="845" t="s">
        <v>798</v>
      </c>
      <c r="BM251" s="845" t="s">
        <v>798</v>
      </c>
      <c r="BN251" s="845" t="s">
        <v>798</v>
      </c>
      <c r="BO251" s="845" t="s">
        <v>798</v>
      </c>
      <c r="BP251" s="845" t="s">
        <v>798</v>
      </c>
      <c r="BQ251" s="845" t="s">
        <v>798</v>
      </c>
      <c r="BR251" s="845" t="s">
        <v>798</v>
      </c>
      <c r="BS251" s="845" t="s">
        <v>798</v>
      </c>
      <c r="BT251" s="845" t="s">
        <v>798</v>
      </c>
      <c r="BU251" s="845" t="s">
        <v>798</v>
      </c>
      <c r="BV251" s="845" t="s">
        <v>798</v>
      </c>
      <c r="BW251" s="845" t="s">
        <v>798</v>
      </c>
      <c r="BX251" s="845" t="s">
        <v>798</v>
      </c>
      <c r="BY251" s="845" t="s">
        <v>798</v>
      </c>
      <c r="BZ251" s="845" t="s">
        <v>798</v>
      </c>
      <c r="CA251" s="845" t="s">
        <v>798</v>
      </c>
      <c r="CB251" s="845" t="s">
        <v>798</v>
      </c>
      <c r="CC251" s="845" t="s">
        <v>798</v>
      </c>
      <c r="CD251" s="845" t="s">
        <v>798</v>
      </c>
      <c r="CE251" s="845" t="s">
        <v>798</v>
      </c>
      <c r="CF251" s="845" t="s">
        <v>798</v>
      </c>
      <c r="CG251" s="845" t="s">
        <v>798</v>
      </c>
      <c r="CH251" s="845" t="s">
        <v>798</v>
      </c>
      <c r="CI251" s="845" t="s">
        <v>798</v>
      </c>
      <c r="CJ251" s="845" t="s">
        <v>798</v>
      </c>
      <c r="CK251" s="845" t="s">
        <v>798</v>
      </c>
      <c r="CL251" s="845" t="s">
        <v>798</v>
      </c>
      <c r="CM251" s="845" t="s">
        <v>798</v>
      </c>
      <c r="CN251" s="845" t="s">
        <v>798</v>
      </c>
      <c r="CO251" s="845" t="s">
        <v>798</v>
      </c>
      <c r="CP251" s="845" t="s">
        <v>798</v>
      </c>
      <c r="CQ251" s="845" t="s">
        <v>798</v>
      </c>
      <c r="CR251" s="845" t="s">
        <v>798</v>
      </c>
      <c r="CS251" s="845" t="s">
        <v>798</v>
      </c>
      <c r="CT251" s="845" t="s">
        <v>798</v>
      </c>
      <c r="CU251" s="845" t="s">
        <v>798</v>
      </c>
      <c r="CV251" s="845" t="s">
        <v>798</v>
      </c>
      <c r="CW251" s="845" t="s">
        <v>798</v>
      </c>
      <c r="CX251" s="845" t="s">
        <v>798</v>
      </c>
      <c r="CY251" s="845" t="s">
        <v>798</v>
      </c>
      <c r="CZ251" s="845" t="s">
        <v>798</v>
      </c>
      <c r="DA251" s="845" t="s">
        <v>798</v>
      </c>
      <c r="DB251" s="845" t="s">
        <v>798</v>
      </c>
      <c r="DC251" s="845" t="s">
        <v>798</v>
      </c>
      <c r="DD251" s="845" t="s">
        <v>798</v>
      </c>
      <c r="DE251" s="845" t="s">
        <v>798</v>
      </c>
      <c r="DF251" s="845" t="s">
        <v>798</v>
      </c>
      <c r="DG251" s="845" t="s">
        <v>798</v>
      </c>
      <c r="DH251" s="845" t="s">
        <v>798</v>
      </c>
      <c r="DI251" s="845" t="s">
        <v>798</v>
      </c>
      <c r="DJ251" s="845" t="s">
        <v>798</v>
      </c>
      <c r="DK251" s="845" t="s">
        <v>798</v>
      </c>
      <c r="DL251" s="845" t="s">
        <v>798</v>
      </c>
      <c r="DM251" s="845" t="s">
        <v>798</v>
      </c>
      <c r="DN251" s="845" t="s">
        <v>798</v>
      </c>
      <c r="DO251" s="845" t="s">
        <v>798</v>
      </c>
      <c r="DP251" s="845" t="s">
        <v>798</v>
      </c>
      <c r="DQ251" s="845" t="s">
        <v>798</v>
      </c>
      <c r="DR251" s="845" t="s">
        <v>798</v>
      </c>
      <c r="DS251" s="845" t="s">
        <v>798</v>
      </c>
      <c r="DT251" s="845" t="s">
        <v>798</v>
      </c>
      <c r="DU251" s="845" t="s">
        <v>798</v>
      </c>
      <c r="DV251" s="845" t="s">
        <v>798</v>
      </c>
      <c r="DW251" s="845" t="s">
        <v>798</v>
      </c>
      <c r="DX251" s="845" t="s">
        <v>798</v>
      </c>
      <c r="DY251" s="845" t="s">
        <v>798</v>
      </c>
      <c r="DZ251" s="845" t="s">
        <v>798</v>
      </c>
      <c r="EA251" s="845" t="s">
        <v>798</v>
      </c>
      <c r="EB251" s="845" t="s">
        <v>798</v>
      </c>
      <c r="EC251" s="845" t="s">
        <v>798</v>
      </c>
      <c r="ED251" s="845" t="s">
        <v>798</v>
      </c>
      <c r="EE251" s="845" t="s">
        <v>798</v>
      </c>
      <c r="EF251" s="845" t="s">
        <v>798</v>
      </c>
    </row>
    <row r="252" spans="1:136" x14ac:dyDescent="0.2">
      <c r="A252" s="845">
        <v>248</v>
      </c>
      <c r="B252" s="845">
        <v>8</v>
      </c>
      <c r="C252" s="845" t="s">
        <v>798</v>
      </c>
      <c r="D252" s="845" t="s">
        <v>798</v>
      </c>
      <c r="E252" s="845" t="s">
        <v>798</v>
      </c>
      <c r="F252" s="845" t="s">
        <v>798</v>
      </c>
      <c r="G252" s="845" t="s">
        <v>798</v>
      </c>
      <c r="H252" s="845" t="s">
        <v>798</v>
      </c>
      <c r="I252" s="845" t="s">
        <v>798</v>
      </c>
      <c r="J252" s="845" t="s">
        <v>798</v>
      </c>
      <c r="K252" s="845" t="s">
        <v>798</v>
      </c>
      <c r="L252" s="845" t="s">
        <v>798</v>
      </c>
      <c r="M252" s="845" t="s">
        <v>798</v>
      </c>
      <c r="N252" s="845" t="s">
        <v>798</v>
      </c>
      <c r="O252" s="845" t="s">
        <v>798</v>
      </c>
      <c r="P252" s="845" t="s">
        <v>798</v>
      </c>
      <c r="Q252" s="845" t="s">
        <v>798</v>
      </c>
      <c r="R252" s="845" t="s">
        <v>798</v>
      </c>
      <c r="S252" s="845" t="s">
        <v>798</v>
      </c>
      <c r="T252" s="845" t="s">
        <v>798</v>
      </c>
      <c r="U252" s="845" t="s">
        <v>798</v>
      </c>
      <c r="V252" s="845" t="s">
        <v>798</v>
      </c>
      <c r="W252" s="845" t="s">
        <v>798</v>
      </c>
      <c r="X252" s="845" t="s">
        <v>798</v>
      </c>
      <c r="Y252" s="845" t="s">
        <v>798</v>
      </c>
      <c r="Z252" s="845" t="s">
        <v>798</v>
      </c>
      <c r="AA252" s="845" t="s">
        <v>798</v>
      </c>
      <c r="AB252" s="845" t="s">
        <v>798</v>
      </c>
      <c r="AC252" s="845" t="s">
        <v>798</v>
      </c>
      <c r="AD252" s="845" t="s">
        <v>798</v>
      </c>
      <c r="AE252" s="845" t="s">
        <v>798</v>
      </c>
      <c r="AF252" s="845" t="s">
        <v>798</v>
      </c>
      <c r="AG252" s="845" t="s">
        <v>798</v>
      </c>
      <c r="AH252" s="845" t="s">
        <v>798</v>
      </c>
      <c r="AI252" s="845" t="s">
        <v>798</v>
      </c>
      <c r="AJ252" s="845" t="s">
        <v>798</v>
      </c>
      <c r="AK252" s="845" t="s">
        <v>798</v>
      </c>
      <c r="AL252" s="845" t="s">
        <v>798</v>
      </c>
      <c r="AM252" s="845" t="s">
        <v>798</v>
      </c>
      <c r="AN252" s="845" t="s">
        <v>798</v>
      </c>
      <c r="AO252" s="845" t="s">
        <v>798</v>
      </c>
      <c r="AP252" s="845" t="s">
        <v>798</v>
      </c>
      <c r="AQ252" s="845" t="s">
        <v>798</v>
      </c>
      <c r="AR252" s="845" t="s">
        <v>798</v>
      </c>
      <c r="AS252" s="845" t="s">
        <v>798</v>
      </c>
      <c r="AT252" s="845" t="s">
        <v>798</v>
      </c>
      <c r="AU252" s="845" t="s">
        <v>798</v>
      </c>
      <c r="AV252" s="845" t="s">
        <v>798</v>
      </c>
      <c r="AW252" s="845" t="s">
        <v>798</v>
      </c>
      <c r="AX252" s="845" t="s">
        <v>798</v>
      </c>
      <c r="AY252" s="845" t="s">
        <v>798</v>
      </c>
      <c r="AZ252" s="845" t="s">
        <v>798</v>
      </c>
      <c r="BA252" s="845" t="s">
        <v>798</v>
      </c>
      <c r="BB252" s="845" t="s">
        <v>798</v>
      </c>
      <c r="BC252" s="845" t="s">
        <v>798</v>
      </c>
      <c r="BD252" s="845" t="s">
        <v>798</v>
      </c>
      <c r="BE252" s="845" t="s">
        <v>798</v>
      </c>
      <c r="BF252" s="845" t="s">
        <v>798</v>
      </c>
      <c r="BG252" s="845" t="s">
        <v>798</v>
      </c>
      <c r="BH252" s="845" t="s">
        <v>798</v>
      </c>
      <c r="BI252" s="845" t="s">
        <v>798</v>
      </c>
      <c r="BJ252" s="845" t="s">
        <v>798</v>
      </c>
      <c r="BK252" s="845" t="s">
        <v>798</v>
      </c>
      <c r="BL252" s="845" t="s">
        <v>798</v>
      </c>
      <c r="BM252" s="845" t="s">
        <v>798</v>
      </c>
      <c r="BN252" s="845" t="s">
        <v>798</v>
      </c>
      <c r="BO252" s="845" t="s">
        <v>798</v>
      </c>
      <c r="BP252" s="845" t="s">
        <v>798</v>
      </c>
      <c r="BQ252" s="845" t="s">
        <v>798</v>
      </c>
      <c r="BR252" s="845" t="s">
        <v>798</v>
      </c>
      <c r="BS252" s="845" t="s">
        <v>798</v>
      </c>
      <c r="BT252" s="845" t="s">
        <v>798</v>
      </c>
      <c r="BU252" s="845" t="s">
        <v>798</v>
      </c>
      <c r="BV252" s="845" t="s">
        <v>798</v>
      </c>
      <c r="BW252" s="845" t="s">
        <v>798</v>
      </c>
      <c r="BX252" s="845" t="s">
        <v>798</v>
      </c>
      <c r="BY252" s="845" t="s">
        <v>798</v>
      </c>
      <c r="BZ252" s="845" t="s">
        <v>798</v>
      </c>
      <c r="CA252" s="845" t="s">
        <v>798</v>
      </c>
      <c r="CB252" s="845" t="s">
        <v>798</v>
      </c>
      <c r="CC252" s="845" t="s">
        <v>798</v>
      </c>
      <c r="CD252" s="845" t="s">
        <v>798</v>
      </c>
      <c r="CE252" s="845" t="s">
        <v>798</v>
      </c>
      <c r="CF252" s="845" t="s">
        <v>798</v>
      </c>
      <c r="CG252" s="845" t="s">
        <v>798</v>
      </c>
      <c r="CH252" s="845" t="s">
        <v>798</v>
      </c>
      <c r="CI252" s="845" t="s">
        <v>798</v>
      </c>
      <c r="CJ252" s="845" t="s">
        <v>798</v>
      </c>
      <c r="CK252" s="845" t="s">
        <v>798</v>
      </c>
      <c r="CL252" s="845" t="s">
        <v>798</v>
      </c>
      <c r="CM252" s="845" t="s">
        <v>798</v>
      </c>
      <c r="CN252" s="845" t="s">
        <v>798</v>
      </c>
      <c r="CO252" s="845" t="s">
        <v>798</v>
      </c>
      <c r="CP252" s="845" t="s">
        <v>798</v>
      </c>
      <c r="CQ252" s="845" t="s">
        <v>798</v>
      </c>
      <c r="CR252" s="845" t="s">
        <v>798</v>
      </c>
      <c r="CS252" s="845" t="s">
        <v>798</v>
      </c>
      <c r="CT252" s="845" t="s">
        <v>798</v>
      </c>
      <c r="CU252" s="845" t="s">
        <v>798</v>
      </c>
      <c r="CV252" s="845" t="s">
        <v>798</v>
      </c>
      <c r="CW252" s="845" t="s">
        <v>798</v>
      </c>
      <c r="CX252" s="845" t="s">
        <v>798</v>
      </c>
      <c r="CY252" s="845" t="s">
        <v>798</v>
      </c>
      <c r="CZ252" s="845" t="s">
        <v>798</v>
      </c>
      <c r="DA252" s="845" t="s">
        <v>798</v>
      </c>
      <c r="DB252" s="845" t="s">
        <v>798</v>
      </c>
      <c r="DC252" s="845" t="s">
        <v>798</v>
      </c>
      <c r="DD252" s="845" t="s">
        <v>798</v>
      </c>
      <c r="DE252" s="845" t="s">
        <v>798</v>
      </c>
      <c r="DF252" s="845" t="s">
        <v>798</v>
      </c>
      <c r="DG252" s="845" t="s">
        <v>798</v>
      </c>
      <c r="DH252" s="845" t="s">
        <v>798</v>
      </c>
      <c r="DI252" s="845" t="s">
        <v>798</v>
      </c>
      <c r="DJ252" s="845" t="s">
        <v>798</v>
      </c>
      <c r="DK252" s="845" t="s">
        <v>798</v>
      </c>
      <c r="DL252" s="845" t="s">
        <v>798</v>
      </c>
      <c r="DM252" s="845" t="s">
        <v>798</v>
      </c>
      <c r="DN252" s="845" t="s">
        <v>798</v>
      </c>
      <c r="DO252" s="845" t="s">
        <v>798</v>
      </c>
      <c r="DP252" s="845" t="s">
        <v>798</v>
      </c>
      <c r="DQ252" s="845" t="s">
        <v>798</v>
      </c>
      <c r="DR252" s="845" t="s">
        <v>798</v>
      </c>
      <c r="DS252" s="845" t="s">
        <v>798</v>
      </c>
      <c r="DT252" s="845" t="s">
        <v>798</v>
      </c>
      <c r="DU252" s="845" t="s">
        <v>798</v>
      </c>
      <c r="DV252" s="845" t="s">
        <v>798</v>
      </c>
      <c r="DW252" s="845" t="s">
        <v>798</v>
      </c>
      <c r="DX252" s="845" t="s">
        <v>798</v>
      </c>
      <c r="DY252" s="845" t="s">
        <v>798</v>
      </c>
      <c r="DZ252" s="845" t="s">
        <v>798</v>
      </c>
      <c r="EA252" s="845" t="s">
        <v>798</v>
      </c>
      <c r="EB252" s="845" t="s">
        <v>798</v>
      </c>
      <c r="EC252" s="845" t="s">
        <v>798</v>
      </c>
      <c r="ED252" s="845" t="s">
        <v>798</v>
      </c>
      <c r="EE252" s="845" t="s">
        <v>798</v>
      </c>
      <c r="EF252" s="845" t="s">
        <v>798</v>
      </c>
    </row>
    <row r="253" spans="1:136" x14ac:dyDescent="0.2">
      <c r="A253" s="845">
        <v>249</v>
      </c>
      <c r="B253" s="845">
        <v>9</v>
      </c>
      <c r="C253" s="845" t="s">
        <v>798</v>
      </c>
      <c r="D253" s="845" t="s">
        <v>798</v>
      </c>
      <c r="E253" s="845" t="s">
        <v>798</v>
      </c>
      <c r="F253" s="845" t="s">
        <v>798</v>
      </c>
      <c r="G253" s="845" t="s">
        <v>798</v>
      </c>
      <c r="H253" s="845" t="s">
        <v>798</v>
      </c>
      <c r="I253" s="845" t="s">
        <v>798</v>
      </c>
      <c r="J253" s="845" t="s">
        <v>798</v>
      </c>
      <c r="K253" s="845" t="s">
        <v>798</v>
      </c>
      <c r="L253" s="845" t="s">
        <v>798</v>
      </c>
      <c r="M253" s="845" t="s">
        <v>798</v>
      </c>
      <c r="N253" s="845" t="s">
        <v>798</v>
      </c>
      <c r="O253" s="845" t="s">
        <v>798</v>
      </c>
      <c r="P253" s="845" t="s">
        <v>798</v>
      </c>
      <c r="Q253" s="845" t="s">
        <v>798</v>
      </c>
      <c r="R253" s="845" t="s">
        <v>798</v>
      </c>
      <c r="S253" s="845" t="s">
        <v>798</v>
      </c>
      <c r="T253" s="845" t="s">
        <v>798</v>
      </c>
      <c r="U253" s="845" t="s">
        <v>798</v>
      </c>
      <c r="V253" s="845" t="s">
        <v>798</v>
      </c>
      <c r="W253" s="845" t="s">
        <v>798</v>
      </c>
      <c r="X253" s="845" t="s">
        <v>798</v>
      </c>
      <c r="Y253" s="845" t="s">
        <v>798</v>
      </c>
      <c r="Z253" s="845" t="s">
        <v>798</v>
      </c>
      <c r="AA253" s="845" t="s">
        <v>798</v>
      </c>
      <c r="AB253" s="845" t="s">
        <v>798</v>
      </c>
      <c r="AC253" s="845" t="s">
        <v>798</v>
      </c>
      <c r="AD253" s="845" t="s">
        <v>798</v>
      </c>
      <c r="AE253" s="845" t="s">
        <v>798</v>
      </c>
      <c r="AF253" s="845" t="s">
        <v>798</v>
      </c>
      <c r="AG253" s="845" t="s">
        <v>798</v>
      </c>
      <c r="AH253" s="845" t="s">
        <v>798</v>
      </c>
      <c r="AI253" s="845" t="s">
        <v>798</v>
      </c>
      <c r="AJ253" s="845" t="s">
        <v>798</v>
      </c>
      <c r="AK253" s="845" t="s">
        <v>798</v>
      </c>
      <c r="AL253" s="845" t="s">
        <v>798</v>
      </c>
      <c r="AM253" s="845" t="s">
        <v>798</v>
      </c>
      <c r="AN253" s="845" t="s">
        <v>798</v>
      </c>
      <c r="AO253" s="845" t="s">
        <v>798</v>
      </c>
      <c r="AP253" s="845" t="s">
        <v>798</v>
      </c>
      <c r="AQ253" s="845" t="s">
        <v>798</v>
      </c>
      <c r="AR253" s="845" t="s">
        <v>798</v>
      </c>
      <c r="AS253" s="845" t="s">
        <v>798</v>
      </c>
      <c r="AT253" s="845" t="s">
        <v>798</v>
      </c>
      <c r="AU253" s="845" t="s">
        <v>798</v>
      </c>
      <c r="AV253" s="845" t="s">
        <v>798</v>
      </c>
      <c r="AW253" s="845" t="s">
        <v>798</v>
      </c>
      <c r="AX253" s="845" t="s">
        <v>798</v>
      </c>
      <c r="AY253" s="845" t="s">
        <v>798</v>
      </c>
      <c r="AZ253" s="845" t="s">
        <v>798</v>
      </c>
      <c r="BA253" s="845" t="s">
        <v>798</v>
      </c>
      <c r="BB253" s="845" t="s">
        <v>798</v>
      </c>
      <c r="BC253" s="845" t="s">
        <v>798</v>
      </c>
      <c r="BD253" s="845" t="s">
        <v>798</v>
      </c>
      <c r="BE253" s="845" t="s">
        <v>798</v>
      </c>
      <c r="BF253" s="845" t="s">
        <v>798</v>
      </c>
      <c r="BG253" s="845" t="s">
        <v>798</v>
      </c>
      <c r="BH253" s="845" t="s">
        <v>798</v>
      </c>
      <c r="BI253" s="845" t="s">
        <v>798</v>
      </c>
      <c r="BJ253" s="845" t="s">
        <v>798</v>
      </c>
      <c r="BK253" s="845" t="s">
        <v>798</v>
      </c>
      <c r="BL253" s="845" t="s">
        <v>798</v>
      </c>
      <c r="BM253" s="845" t="s">
        <v>798</v>
      </c>
      <c r="BN253" s="845" t="s">
        <v>798</v>
      </c>
      <c r="BO253" s="845" t="s">
        <v>798</v>
      </c>
      <c r="BP253" s="845" t="s">
        <v>798</v>
      </c>
      <c r="BQ253" s="845" t="s">
        <v>798</v>
      </c>
      <c r="BR253" s="845" t="s">
        <v>798</v>
      </c>
      <c r="BS253" s="845" t="s">
        <v>798</v>
      </c>
      <c r="BT253" s="845" t="s">
        <v>798</v>
      </c>
      <c r="BU253" s="845" t="s">
        <v>798</v>
      </c>
      <c r="BV253" s="845" t="s">
        <v>798</v>
      </c>
      <c r="BW253" s="845" t="s">
        <v>798</v>
      </c>
      <c r="BX253" s="845" t="s">
        <v>798</v>
      </c>
      <c r="BY253" s="845" t="s">
        <v>798</v>
      </c>
      <c r="BZ253" s="845" t="s">
        <v>798</v>
      </c>
      <c r="CA253" s="845" t="s">
        <v>798</v>
      </c>
      <c r="CB253" s="845" t="s">
        <v>798</v>
      </c>
      <c r="CC253" s="845" t="s">
        <v>798</v>
      </c>
      <c r="CD253" s="845" t="s">
        <v>798</v>
      </c>
      <c r="CE253" s="845" t="s">
        <v>798</v>
      </c>
      <c r="CF253" s="845" t="s">
        <v>798</v>
      </c>
      <c r="CG253" s="845" t="s">
        <v>798</v>
      </c>
      <c r="CH253" s="845" t="s">
        <v>798</v>
      </c>
      <c r="CI253" s="845" t="s">
        <v>798</v>
      </c>
      <c r="CJ253" s="845" t="s">
        <v>798</v>
      </c>
      <c r="CK253" s="845" t="s">
        <v>798</v>
      </c>
      <c r="CL253" s="845" t="s">
        <v>798</v>
      </c>
      <c r="CM253" s="845" t="s">
        <v>798</v>
      </c>
      <c r="CN253" s="845" t="s">
        <v>798</v>
      </c>
      <c r="CO253" s="845" t="s">
        <v>798</v>
      </c>
      <c r="CP253" s="845" t="s">
        <v>798</v>
      </c>
      <c r="CQ253" s="845" t="s">
        <v>798</v>
      </c>
      <c r="CR253" s="845" t="s">
        <v>798</v>
      </c>
      <c r="CS253" s="845" t="s">
        <v>798</v>
      </c>
      <c r="CT253" s="845" t="s">
        <v>798</v>
      </c>
      <c r="CU253" s="845" t="s">
        <v>798</v>
      </c>
      <c r="CV253" s="845" t="s">
        <v>798</v>
      </c>
      <c r="CW253" s="845" t="s">
        <v>798</v>
      </c>
      <c r="CX253" s="845" t="s">
        <v>798</v>
      </c>
      <c r="CY253" s="845" t="s">
        <v>798</v>
      </c>
      <c r="CZ253" s="845" t="s">
        <v>798</v>
      </c>
      <c r="DA253" s="845" t="s">
        <v>798</v>
      </c>
      <c r="DB253" s="845" t="s">
        <v>798</v>
      </c>
      <c r="DC253" s="845" t="s">
        <v>798</v>
      </c>
      <c r="DD253" s="845" t="s">
        <v>798</v>
      </c>
      <c r="DE253" s="845" t="s">
        <v>798</v>
      </c>
      <c r="DF253" s="845" t="s">
        <v>798</v>
      </c>
      <c r="DG253" s="845" t="s">
        <v>798</v>
      </c>
      <c r="DH253" s="845" t="s">
        <v>798</v>
      </c>
      <c r="DI253" s="845" t="s">
        <v>798</v>
      </c>
      <c r="DJ253" s="845" t="s">
        <v>798</v>
      </c>
      <c r="DK253" s="845" t="s">
        <v>798</v>
      </c>
      <c r="DL253" s="845" t="s">
        <v>798</v>
      </c>
      <c r="DM253" s="845" t="s">
        <v>798</v>
      </c>
      <c r="DN253" s="845" t="s">
        <v>798</v>
      </c>
      <c r="DO253" s="845" t="s">
        <v>798</v>
      </c>
      <c r="DP253" s="845" t="s">
        <v>798</v>
      </c>
      <c r="DQ253" s="845" t="s">
        <v>798</v>
      </c>
      <c r="DR253" s="845" t="s">
        <v>798</v>
      </c>
      <c r="DS253" s="845" t="s">
        <v>798</v>
      </c>
      <c r="DT253" s="845" t="s">
        <v>798</v>
      </c>
      <c r="DU253" s="845" t="s">
        <v>798</v>
      </c>
      <c r="DV253" s="845" t="s">
        <v>798</v>
      </c>
      <c r="DW253" s="845" t="s">
        <v>798</v>
      </c>
      <c r="DX253" s="845" t="s">
        <v>798</v>
      </c>
      <c r="DY253" s="845" t="s">
        <v>798</v>
      </c>
      <c r="DZ253" s="845" t="s">
        <v>798</v>
      </c>
      <c r="EA253" s="845" t="s">
        <v>798</v>
      </c>
      <c r="EB253" s="845" t="s">
        <v>798</v>
      </c>
      <c r="EC253" s="845" t="s">
        <v>798</v>
      </c>
      <c r="ED253" s="845" t="s">
        <v>798</v>
      </c>
      <c r="EE253" s="845" t="s">
        <v>798</v>
      </c>
      <c r="EF253" s="845" t="s">
        <v>798</v>
      </c>
    </row>
    <row r="254" spans="1:136" x14ac:dyDescent="0.2">
      <c r="A254" s="845">
        <v>250</v>
      </c>
      <c r="B254" s="845">
        <v>10</v>
      </c>
      <c r="C254" s="845" t="s">
        <v>798</v>
      </c>
      <c r="D254" s="845" t="s">
        <v>798</v>
      </c>
      <c r="E254" s="845" t="s">
        <v>798</v>
      </c>
      <c r="F254" s="845" t="s">
        <v>798</v>
      </c>
      <c r="G254" s="845" t="s">
        <v>798</v>
      </c>
      <c r="H254" s="845" t="s">
        <v>798</v>
      </c>
      <c r="I254" s="845" t="s">
        <v>798</v>
      </c>
      <c r="J254" s="845" t="s">
        <v>798</v>
      </c>
      <c r="K254" s="845" t="s">
        <v>798</v>
      </c>
      <c r="L254" s="845" t="s">
        <v>798</v>
      </c>
      <c r="M254" s="845" t="s">
        <v>798</v>
      </c>
      <c r="N254" s="845" t="s">
        <v>798</v>
      </c>
      <c r="O254" s="845" t="s">
        <v>798</v>
      </c>
      <c r="P254" s="845" t="s">
        <v>798</v>
      </c>
      <c r="Q254" s="845" t="s">
        <v>798</v>
      </c>
      <c r="R254" s="845" t="s">
        <v>798</v>
      </c>
      <c r="S254" s="845" t="s">
        <v>798</v>
      </c>
      <c r="T254" s="845" t="s">
        <v>798</v>
      </c>
      <c r="U254" s="845" t="s">
        <v>798</v>
      </c>
      <c r="V254" s="845" t="s">
        <v>798</v>
      </c>
      <c r="W254" s="845" t="s">
        <v>798</v>
      </c>
      <c r="X254" s="845" t="s">
        <v>798</v>
      </c>
      <c r="Y254" s="845" t="s">
        <v>798</v>
      </c>
      <c r="Z254" s="845" t="s">
        <v>798</v>
      </c>
      <c r="AA254" s="845" t="s">
        <v>798</v>
      </c>
      <c r="AB254" s="845" t="s">
        <v>798</v>
      </c>
      <c r="AC254" s="845" t="s">
        <v>798</v>
      </c>
      <c r="AD254" s="845" t="s">
        <v>798</v>
      </c>
      <c r="AE254" s="845" t="s">
        <v>798</v>
      </c>
      <c r="AF254" s="845" t="s">
        <v>798</v>
      </c>
      <c r="AG254" s="845" t="s">
        <v>798</v>
      </c>
      <c r="AH254" s="845" t="s">
        <v>798</v>
      </c>
      <c r="AI254" s="845" t="s">
        <v>798</v>
      </c>
      <c r="AJ254" s="845" t="s">
        <v>798</v>
      </c>
      <c r="AK254" s="845" t="s">
        <v>798</v>
      </c>
      <c r="AL254" s="845" t="s">
        <v>798</v>
      </c>
      <c r="AM254" s="845" t="s">
        <v>798</v>
      </c>
      <c r="AN254" s="845" t="s">
        <v>798</v>
      </c>
      <c r="AO254" s="845" t="s">
        <v>798</v>
      </c>
      <c r="AP254" s="845" t="s">
        <v>798</v>
      </c>
      <c r="AQ254" s="845" t="s">
        <v>798</v>
      </c>
      <c r="AR254" s="845" t="s">
        <v>798</v>
      </c>
      <c r="AS254" s="845" t="s">
        <v>798</v>
      </c>
      <c r="AT254" s="845" t="s">
        <v>798</v>
      </c>
      <c r="AU254" s="845" t="s">
        <v>798</v>
      </c>
      <c r="AV254" s="845" t="s">
        <v>798</v>
      </c>
      <c r="AW254" s="845" t="s">
        <v>798</v>
      </c>
      <c r="AX254" s="845" t="s">
        <v>798</v>
      </c>
      <c r="AY254" s="845" t="s">
        <v>798</v>
      </c>
      <c r="AZ254" s="845" t="s">
        <v>798</v>
      </c>
      <c r="BA254" s="845" t="s">
        <v>798</v>
      </c>
      <c r="BB254" s="845" t="s">
        <v>798</v>
      </c>
      <c r="BC254" s="845" t="s">
        <v>798</v>
      </c>
      <c r="BD254" s="845" t="s">
        <v>798</v>
      </c>
      <c r="BE254" s="845" t="s">
        <v>798</v>
      </c>
      <c r="BF254" s="845" t="s">
        <v>798</v>
      </c>
      <c r="BG254" s="845" t="s">
        <v>798</v>
      </c>
      <c r="BH254" s="845" t="s">
        <v>798</v>
      </c>
      <c r="BI254" s="845" t="s">
        <v>798</v>
      </c>
      <c r="BJ254" s="845" t="s">
        <v>798</v>
      </c>
      <c r="BK254" s="845" t="s">
        <v>798</v>
      </c>
      <c r="BL254" s="845" t="s">
        <v>798</v>
      </c>
      <c r="BM254" s="845" t="s">
        <v>798</v>
      </c>
      <c r="BN254" s="845" t="s">
        <v>798</v>
      </c>
      <c r="BO254" s="845" t="s">
        <v>798</v>
      </c>
      <c r="BP254" s="845" t="s">
        <v>798</v>
      </c>
      <c r="BQ254" s="845" t="s">
        <v>798</v>
      </c>
      <c r="BR254" s="845" t="s">
        <v>798</v>
      </c>
      <c r="BS254" s="845" t="s">
        <v>798</v>
      </c>
      <c r="BT254" s="845" t="s">
        <v>798</v>
      </c>
      <c r="BU254" s="845" t="s">
        <v>798</v>
      </c>
      <c r="BV254" s="845" t="s">
        <v>798</v>
      </c>
      <c r="BW254" s="845" t="s">
        <v>798</v>
      </c>
      <c r="BX254" s="845" t="s">
        <v>798</v>
      </c>
      <c r="BY254" s="845" t="s">
        <v>798</v>
      </c>
      <c r="BZ254" s="845" t="s">
        <v>798</v>
      </c>
      <c r="CA254" s="845" t="s">
        <v>798</v>
      </c>
      <c r="CB254" s="845" t="s">
        <v>798</v>
      </c>
      <c r="CC254" s="845" t="s">
        <v>798</v>
      </c>
      <c r="CD254" s="845" t="s">
        <v>798</v>
      </c>
      <c r="CE254" s="845" t="s">
        <v>798</v>
      </c>
      <c r="CF254" s="845" t="s">
        <v>798</v>
      </c>
      <c r="CG254" s="845" t="s">
        <v>798</v>
      </c>
      <c r="CH254" s="845" t="s">
        <v>798</v>
      </c>
      <c r="CI254" s="845" t="s">
        <v>798</v>
      </c>
      <c r="CJ254" s="845" t="s">
        <v>798</v>
      </c>
      <c r="CK254" s="845" t="s">
        <v>798</v>
      </c>
      <c r="CL254" s="845" t="s">
        <v>798</v>
      </c>
      <c r="CM254" s="845" t="s">
        <v>798</v>
      </c>
      <c r="CN254" s="845" t="s">
        <v>798</v>
      </c>
      <c r="CO254" s="845" t="s">
        <v>798</v>
      </c>
      <c r="CP254" s="845" t="s">
        <v>798</v>
      </c>
      <c r="CQ254" s="845" t="s">
        <v>798</v>
      </c>
      <c r="CR254" s="845" t="s">
        <v>798</v>
      </c>
      <c r="CS254" s="845" t="s">
        <v>798</v>
      </c>
      <c r="CT254" s="845" t="s">
        <v>798</v>
      </c>
      <c r="CU254" s="845" t="s">
        <v>798</v>
      </c>
      <c r="CV254" s="845" t="s">
        <v>798</v>
      </c>
      <c r="CW254" s="845" t="s">
        <v>798</v>
      </c>
      <c r="CX254" s="845" t="s">
        <v>798</v>
      </c>
      <c r="CY254" s="845" t="s">
        <v>798</v>
      </c>
      <c r="CZ254" s="845" t="s">
        <v>798</v>
      </c>
      <c r="DA254" s="845" t="s">
        <v>798</v>
      </c>
      <c r="DB254" s="845" t="s">
        <v>798</v>
      </c>
      <c r="DC254" s="845" t="s">
        <v>798</v>
      </c>
      <c r="DD254" s="845" t="s">
        <v>798</v>
      </c>
      <c r="DE254" s="845" t="s">
        <v>798</v>
      </c>
      <c r="DF254" s="845" t="s">
        <v>798</v>
      </c>
      <c r="DG254" s="845" t="s">
        <v>798</v>
      </c>
      <c r="DH254" s="845" t="s">
        <v>798</v>
      </c>
      <c r="DI254" s="845" t="s">
        <v>798</v>
      </c>
      <c r="DJ254" s="845" t="s">
        <v>798</v>
      </c>
      <c r="DK254" s="845" t="s">
        <v>798</v>
      </c>
      <c r="DL254" s="845" t="s">
        <v>798</v>
      </c>
      <c r="DM254" s="845" t="s">
        <v>798</v>
      </c>
      <c r="DN254" s="845" t="s">
        <v>798</v>
      </c>
      <c r="DO254" s="845" t="s">
        <v>798</v>
      </c>
      <c r="DP254" s="845" t="s">
        <v>798</v>
      </c>
      <c r="DQ254" s="845" t="s">
        <v>798</v>
      </c>
      <c r="DR254" s="845" t="s">
        <v>798</v>
      </c>
      <c r="DS254" s="845" t="s">
        <v>798</v>
      </c>
      <c r="DT254" s="845" t="s">
        <v>798</v>
      </c>
      <c r="DU254" s="845" t="s">
        <v>798</v>
      </c>
      <c r="DV254" s="845" t="s">
        <v>798</v>
      </c>
      <c r="DW254" s="845" t="s">
        <v>798</v>
      </c>
      <c r="DX254" s="845" t="s">
        <v>798</v>
      </c>
      <c r="DY254" s="845" t="s">
        <v>798</v>
      </c>
      <c r="DZ254" s="845" t="s">
        <v>798</v>
      </c>
      <c r="EA254" s="845" t="s">
        <v>798</v>
      </c>
      <c r="EB254" s="845" t="s">
        <v>798</v>
      </c>
      <c r="EC254" s="845" t="s">
        <v>798</v>
      </c>
      <c r="ED254" s="845" t="s">
        <v>798</v>
      </c>
      <c r="EE254" s="845" t="s">
        <v>798</v>
      </c>
      <c r="EF254" s="845" t="s">
        <v>798</v>
      </c>
    </row>
    <row r="255" spans="1:136" x14ac:dyDescent="0.2">
      <c r="A255" s="845">
        <v>251</v>
      </c>
      <c r="B255" s="845">
        <v>11</v>
      </c>
      <c r="C255" s="845" t="s">
        <v>798</v>
      </c>
      <c r="D255" s="845" t="s">
        <v>798</v>
      </c>
      <c r="E255" s="845" t="s">
        <v>798</v>
      </c>
      <c r="F255" s="845" t="s">
        <v>798</v>
      </c>
      <c r="G255" s="845" t="s">
        <v>798</v>
      </c>
      <c r="H255" s="845" t="s">
        <v>798</v>
      </c>
      <c r="I255" s="845" t="s">
        <v>798</v>
      </c>
      <c r="J255" s="845" t="s">
        <v>798</v>
      </c>
      <c r="K255" s="845" t="s">
        <v>798</v>
      </c>
      <c r="L255" s="845" t="s">
        <v>798</v>
      </c>
      <c r="M255" s="845" t="s">
        <v>798</v>
      </c>
      <c r="N255" s="845" t="s">
        <v>798</v>
      </c>
      <c r="O255" s="845" t="s">
        <v>798</v>
      </c>
      <c r="P255" s="845" t="s">
        <v>798</v>
      </c>
      <c r="Q255" s="845" t="s">
        <v>798</v>
      </c>
      <c r="R255" s="845" t="s">
        <v>798</v>
      </c>
      <c r="S255" s="845" t="s">
        <v>798</v>
      </c>
      <c r="T255" s="845" t="s">
        <v>798</v>
      </c>
      <c r="U255" s="845" t="s">
        <v>798</v>
      </c>
      <c r="V255" s="845" t="s">
        <v>798</v>
      </c>
      <c r="W255" s="845" t="s">
        <v>798</v>
      </c>
      <c r="X255" s="845" t="s">
        <v>798</v>
      </c>
      <c r="Y255" s="845" t="s">
        <v>798</v>
      </c>
      <c r="Z255" s="845" t="s">
        <v>798</v>
      </c>
      <c r="AA255" s="845" t="s">
        <v>798</v>
      </c>
      <c r="AB255" s="845" t="s">
        <v>798</v>
      </c>
      <c r="AC255" s="845" t="s">
        <v>798</v>
      </c>
      <c r="AD255" s="845" t="s">
        <v>798</v>
      </c>
      <c r="AE255" s="845" t="s">
        <v>798</v>
      </c>
      <c r="AF255" s="845" t="s">
        <v>798</v>
      </c>
      <c r="AG255" s="845" t="s">
        <v>798</v>
      </c>
      <c r="AH255" s="845" t="s">
        <v>798</v>
      </c>
      <c r="AI255" s="845" t="s">
        <v>798</v>
      </c>
      <c r="AJ255" s="845" t="s">
        <v>798</v>
      </c>
      <c r="AK255" s="845" t="s">
        <v>798</v>
      </c>
      <c r="AL255" s="845" t="s">
        <v>798</v>
      </c>
      <c r="AM255" s="845" t="s">
        <v>798</v>
      </c>
      <c r="AN255" s="845" t="s">
        <v>798</v>
      </c>
      <c r="AO255" s="845" t="s">
        <v>798</v>
      </c>
      <c r="AP255" s="845" t="s">
        <v>798</v>
      </c>
      <c r="AQ255" s="845" t="s">
        <v>798</v>
      </c>
      <c r="AR255" s="845" t="s">
        <v>798</v>
      </c>
      <c r="AS255" s="845" t="s">
        <v>798</v>
      </c>
      <c r="AT255" s="845" t="s">
        <v>798</v>
      </c>
      <c r="AU255" s="845" t="s">
        <v>798</v>
      </c>
      <c r="AV255" s="845" t="s">
        <v>798</v>
      </c>
      <c r="AW255" s="845" t="s">
        <v>798</v>
      </c>
      <c r="AX255" s="845" t="s">
        <v>798</v>
      </c>
      <c r="AY255" s="845" t="s">
        <v>798</v>
      </c>
      <c r="AZ255" s="845" t="s">
        <v>798</v>
      </c>
      <c r="BA255" s="845" t="s">
        <v>798</v>
      </c>
      <c r="BB255" s="845" t="s">
        <v>798</v>
      </c>
      <c r="BC255" s="845" t="s">
        <v>798</v>
      </c>
      <c r="BD255" s="845" t="s">
        <v>798</v>
      </c>
      <c r="BE255" s="845" t="s">
        <v>798</v>
      </c>
      <c r="BF255" s="845" t="s">
        <v>798</v>
      </c>
      <c r="BG255" s="845" t="s">
        <v>798</v>
      </c>
      <c r="BH255" s="845" t="s">
        <v>798</v>
      </c>
      <c r="BI255" s="845" t="s">
        <v>798</v>
      </c>
      <c r="BJ255" s="845" t="s">
        <v>798</v>
      </c>
      <c r="BK255" s="845" t="s">
        <v>798</v>
      </c>
      <c r="BL255" s="845" t="s">
        <v>798</v>
      </c>
      <c r="BM255" s="845" t="s">
        <v>798</v>
      </c>
      <c r="BN255" s="845" t="s">
        <v>798</v>
      </c>
      <c r="BO255" s="845" t="s">
        <v>798</v>
      </c>
      <c r="BP255" s="845" t="s">
        <v>798</v>
      </c>
      <c r="BQ255" s="845" t="s">
        <v>798</v>
      </c>
      <c r="BR255" s="845" t="s">
        <v>798</v>
      </c>
      <c r="BS255" s="845" t="s">
        <v>798</v>
      </c>
      <c r="BT255" s="845" t="s">
        <v>798</v>
      </c>
      <c r="BU255" s="845" t="s">
        <v>798</v>
      </c>
      <c r="BV255" s="845" t="s">
        <v>798</v>
      </c>
      <c r="BW255" s="845" t="s">
        <v>798</v>
      </c>
      <c r="BX255" s="845" t="s">
        <v>798</v>
      </c>
      <c r="BY255" s="845" t="s">
        <v>798</v>
      </c>
      <c r="BZ255" s="845" t="s">
        <v>798</v>
      </c>
      <c r="CA255" s="845" t="s">
        <v>798</v>
      </c>
      <c r="CB255" s="845" t="s">
        <v>798</v>
      </c>
      <c r="CC255" s="845" t="s">
        <v>798</v>
      </c>
      <c r="CD255" s="845" t="s">
        <v>798</v>
      </c>
      <c r="CE255" s="845" t="s">
        <v>798</v>
      </c>
      <c r="CF255" s="845" t="s">
        <v>798</v>
      </c>
      <c r="CG255" s="845" t="s">
        <v>798</v>
      </c>
      <c r="CH255" s="845" t="s">
        <v>798</v>
      </c>
      <c r="CI255" s="845" t="s">
        <v>798</v>
      </c>
      <c r="CJ255" s="845" t="s">
        <v>798</v>
      </c>
      <c r="CK255" s="845" t="s">
        <v>798</v>
      </c>
      <c r="CL255" s="845" t="s">
        <v>798</v>
      </c>
      <c r="CM255" s="845" t="s">
        <v>798</v>
      </c>
      <c r="CN255" s="845" t="s">
        <v>798</v>
      </c>
      <c r="CO255" s="845" t="s">
        <v>798</v>
      </c>
      <c r="CP255" s="845" t="s">
        <v>798</v>
      </c>
      <c r="CQ255" s="845" t="s">
        <v>798</v>
      </c>
      <c r="CR255" s="845" t="s">
        <v>798</v>
      </c>
      <c r="CS255" s="845" t="s">
        <v>798</v>
      </c>
      <c r="CT255" s="845" t="s">
        <v>798</v>
      </c>
      <c r="CU255" s="845" t="s">
        <v>798</v>
      </c>
      <c r="CV255" s="845" t="s">
        <v>798</v>
      </c>
      <c r="CW255" s="845" t="s">
        <v>798</v>
      </c>
      <c r="CX255" s="845" t="s">
        <v>798</v>
      </c>
      <c r="CY255" s="845" t="s">
        <v>798</v>
      </c>
      <c r="CZ255" s="845" t="s">
        <v>798</v>
      </c>
      <c r="DA255" s="845" t="s">
        <v>798</v>
      </c>
      <c r="DB255" s="845" t="s">
        <v>798</v>
      </c>
      <c r="DC255" s="845" t="s">
        <v>798</v>
      </c>
      <c r="DD255" s="845" t="s">
        <v>798</v>
      </c>
      <c r="DE255" s="845" t="s">
        <v>798</v>
      </c>
      <c r="DF255" s="845" t="s">
        <v>798</v>
      </c>
      <c r="DG255" s="845" t="s">
        <v>798</v>
      </c>
      <c r="DH255" s="845" t="s">
        <v>798</v>
      </c>
      <c r="DI255" s="845" t="s">
        <v>798</v>
      </c>
      <c r="DJ255" s="845" t="s">
        <v>798</v>
      </c>
      <c r="DK255" s="845" t="s">
        <v>798</v>
      </c>
      <c r="DL255" s="845" t="s">
        <v>798</v>
      </c>
      <c r="DM255" s="845" t="s">
        <v>798</v>
      </c>
      <c r="DN255" s="845" t="s">
        <v>798</v>
      </c>
      <c r="DO255" s="845" t="s">
        <v>798</v>
      </c>
      <c r="DP255" s="845" t="s">
        <v>798</v>
      </c>
      <c r="DQ255" s="845" t="s">
        <v>798</v>
      </c>
      <c r="DR255" s="845" t="s">
        <v>798</v>
      </c>
      <c r="DS255" s="845" t="s">
        <v>798</v>
      </c>
      <c r="DT255" s="845" t="s">
        <v>798</v>
      </c>
      <c r="DU255" s="845" t="s">
        <v>798</v>
      </c>
      <c r="DV255" s="845" t="s">
        <v>798</v>
      </c>
      <c r="DW255" s="845" t="s">
        <v>798</v>
      </c>
      <c r="DX255" s="845" t="s">
        <v>798</v>
      </c>
      <c r="DY255" s="845" t="s">
        <v>798</v>
      </c>
      <c r="DZ255" s="845" t="s">
        <v>798</v>
      </c>
      <c r="EA255" s="845" t="s">
        <v>798</v>
      </c>
      <c r="EB255" s="845" t="s">
        <v>798</v>
      </c>
      <c r="EC255" s="845" t="s">
        <v>798</v>
      </c>
      <c r="ED255" s="845" t="s">
        <v>798</v>
      </c>
      <c r="EE255" s="845" t="s">
        <v>798</v>
      </c>
      <c r="EF255" s="845" t="s">
        <v>798</v>
      </c>
    </row>
    <row r="256" spans="1:136" x14ac:dyDescent="0.2">
      <c r="A256" s="845">
        <v>252</v>
      </c>
      <c r="B256" s="845">
        <v>12</v>
      </c>
      <c r="C256" s="845" t="s">
        <v>798</v>
      </c>
      <c r="D256" s="845" t="s">
        <v>798</v>
      </c>
      <c r="E256" s="845" t="s">
        <v>798</v>
      </c>
      <c r="F256" s="845" t="s">
        <v>798</v>
      </c>
      <c r="G256" s="845" t="s">
        <v>798</v>
      </c>
      <c r="H256" s="845" t="s">
        <v>798</v>
      </c>
      <c r="I256" s="845" t="s">
        <v>798</v>
      </c>
      <c r="J256" s="845" t="s">
        <v>798</v>
      </c>
      <c r="K256" s="845" t="s">
        <v>798</v>
      </c>
      <c r="L256" s="845" t="s">
        <v>798</v>
      </c>
      <c r="M256" s="845" t="s">
        <v>798</v>
      </c>
      <c r="N256" s="845" t="s">
        <v>798</v>
      </c>
      <c r="O256" s="845" t="s">
        <v>798</v>
      </c>
      <c r="P256" s="845" t="s">
        <v>798</v>
      </c>
      <c r="Q256" s="845" t="s">
        <v>798</v>
      </c>
      <c r="R256" s="845" t="s">
        <v>798</v>
      </c>
      <c r="S256" s="845" t="s">
        <v>798</v>
      </c>
      <c r="T256" s="845" t="s">
        <v>798</v>
      </c>
      <c r="U256" s="845" t="s">
        <v>798</v>
      </c>
      <c r="V256" s="845" t="s">
        <v>798</v>
      </c>
      <c r="W256" s="845" t="s">
        <v>798</v>
      </c>
      <c r="X256" s="845" t="s">
        <v>798</v>
      </c>
      <c r="Y256" s="845" t="s">
        <v>798</v>
      </c>
      <c r="Z256" s="845" t="s">
        <v>798</v>
      </c>
      <c r="AA256" s="845" t="s">
        <v>798</v>
      </c>
      <c r="AB256" s="845" t="s">
        <v>798</v>
      </c>
      <c r="AC256" s="845" t="s">
        <v>798</v>
      </c>
      <c r="AD256" s="845" t="s">
        <v>798</v>
      </c>
      <c r="AE256" s="845" t="s">
        <v>798</v>
      </c>
      <c r="AF256" s="845" t="s">
        <v>798</v>
      </c>
      <c r="AG256" s="845" t="s">
        <v>798</v>
      </c>
      <c r="AH256" s="845" t="s">
        <v>798</v>
      </c>
      <c r="AI256" s="845" t="s">
        <v>798</v>
      </c>
      <c r="AJ256" s="845" t="s">
        <v>798</v>
      </c>
      <c r="AK256" s="845" t="s">
        <v>798</v>
      </c>
      <c r="AL256" s="845" t="s">
        <v>798</v>
      </c>
      <c r="AM256" s="845" t="s">
        <v>798</v>
      </c>
      <c r="AN256" s="845" t="s">
        <v>798</v>
      </c>
      <c r="AO256" s="845" t="s">
        <v>798</v>
      </c>
      <c r="AP256" s="845" t="s">
        <v>798</v>
      </c>
      <c r="AQ256" s="845" t="s">
        <v>798</v>
      </c>
      <c r="AR256" s="845" t="s">
        <v>798</v>
      </c>
      <c r="AS256" s="845" t="s">
        <v>798</v>
      </c>
      <c r="AT256" s="845" t="s">
        <v>798</v>
      </c>
      <c r="AU256" s="845" t="s">
        <v>798</v>
      </c>
      <c r="AV256" s="845" t="s">
        <v>798</v>
      </c>
      <c r="AW256" s="845" t="s">
        <v>798</v>
      </c>
      <c r="AX256" s="845" t="s">
        <v>798</v>
      </c>
      <c r="AY256" s="845" t="s">
        <v>798</v>
      </c>
      <c r="AZ256" s="845" t="s">
        <v>798</v>
      </c>
      <c r="BA256" s="845" t="s">
        <v>798</v>
      </c>
      <c r="BB256" s="845" t="s">
        <v>798</v>
      </c>
      <c r="BC256" s="845" t="s">
        <v>798</v>
      </c>
      <c r="BD256" s="845" t="s">
        <v>798</v>
      </c>
      <c r="BE256" s="845" t="s">
        <v>798</v>
      </c>
      <c r="BF256" s="845" t="s">
        <v>798</v>
      </c>
      <c r="BG256" s="845" t="s">
        <v>798</v>
      </c>
      <c r="BH256" s="845" t="s">
        <v>798</v>
      </c>
      <c r="BI256" s="845" t="s">
        <v>798</v>
      </c>
      <c r="BJ256" s="845" t="s">
        <v>798</v>
      </c>
      <c r="BK256" s="845" t="s">
        <v>798</v>
      </c>
      <c r="BL256" s="845" t="s">
        <v>798</v>
      </c>
      <c r="BM256" s="845" t="s">
        <v>798</v>
      </c>
      <c r="BN256" s="845" t="s">
        <v>798</v>
      </c>
      <c r="BO256" s="845" t="s">
        <v>798</v>
      </c>
      <c r="BP256" s="845" t="s">
        <v>798</v>
      </c>
      <c r="BQ256" s="845" t="s">
        <v>798</v>
      </c>
      <c r="BR256" s="845" t="s">
        <v>798</v>
      </c>
      <c r="BS256" s="845" t="s">
        <v>798</v>
      </c>
      <c r="BT256" s="845" t="s">
        <v>798</v>
      </c>
      <c r="BU256" s="845" t="s">
        <v>798</v>
      </c>
      <c r="BV256" s="845" t="s">
        <v>798</v>
      </c>
      <c r="BW256" s="845" t="s">
        <v>798</v>
      </c>
      <c r="BX256" s="845" t="s">
        <v>798</v>
      </c>
      <c r="BY256" s="845" t="s">
        <v>798</v>
      </c>
      <c r="BZ256" s="845" t="s">
        <v>798</v>
      </c>
      <c r="CA256" s="845" t="s">
        <v>798</v>
      </c>
      <c r="CB256" s="845" t="s">
        <v>798</v>
      </c>
      <c r="CC256" s="845" t="s">
        <v>798</v>
      </c>
      <c r="CD256" s="845" t="s">
        <v>798</v>
      </c>
      <c r="CE256" s="845" t="s">
        <v>798</v>
      </c>
      <c r="CF256" s="845" t="s">
        <v>798</v>
      </c>
      <c r="CG256" s="845" t="s">
        <v>798</v>
      </c>
      <c r="CH256" s="845" t="s">
        <v>798</v>
      </c>
      <c r="CI256" s="845" t="s">
        <v>798</v>
      </c>
      <c r="CJ256" s="845" t="s">
        <v>798</v>
      </c>
      <c r="CK256" s="845" t="s">
        <v>798</v>
      </c>
      <c r="CL256" s="845" t="s">
        <v>798</v>
      </c>
      <c r="CM256" s="845" t="s">
        <v>798</v>
      </c>
      <c r="CN256" s="845" t="s">
        <v>798</v>
      </c>
      <c r="CO256" s="845" t="s">
        <v>798</v>
      </c>
      <c r="CP256" s="845" t="s">
        <v>798</v>
      </c>
      <c r="CQ256" s="845" t="s">
        <v>798</v>
      </c>
      <c r="CR256" s="845" t="s">
        <v>798</v>
      </c>
      <c r="CS256" s="845" t="s">
        <v>798</v>
      </c>
      <c r="CT256" s="845" t="s">
        <v>798</v>
      </c>
      <c r="CU256" s="845" t="s">
        <v>798</v>
      </c>
      <c r="CV256" s="845" t="s">
        <v>798</v>
      </c>
      <c r="CW256" s="845" t="s">
        <v>798</v>
      </c>
      <c r="CX256" s="845" t="s">
        <v>798</v>
      </c>
      <c r="CY256" s="845" t="s">
        <v>798</v>
      </c>
      <c r="CZ256" s="845" t="s">
        <v>798</v>
      </c>
      <c r="DA256" s="845" t="s">
        <v>798</v>
      </c>
      <c r="DB256" s="845" t="s">
        <v>798</v>
      </c>
      <c r="DC256" s="845" t="s">
        <v>798</v>
      </c>
      <c r="DD256" s="845" t="s">
        <v>798</v>
      </c>
      <c r="DE256" s="845" t="s">
        <v>798</v>
      </c>
      <c r="DF256" s="845" t="s">
        <v>798</v>
      </c>
      <c r="DG256" s="845" t="s">
        <v>798</v>
      </c>
      <c r="DH256" s="845" t="s">
        <v>798</v>
      </c>
      <c r="DI256" s="845" t="s">
        <v>798</v>
      </c>
      <c r="DJ256" s="845" t="s">
        <v>798</v>
      </c>
      <c r="DK256" s="845" t="s">
        <v>798</v>
      </c>
      <c r="DL256" s="845" t="s">
        <v>798</v>
      </c>
      <c r="DM256" s="845" t="s">
        <v>798</v>
      </c>
      <c r="DN256" s="845" t="s">
        <v>798</v>
      </c>
      <c r="DO256" s="845" t="s">
        <v>798</v>
      </c>
      <c r="DP256" s="845" t="s">
        <v>798</v>
      </c>
      <c r="DQ256" s="845" t="s">
        <v>798</v>
      </c>
      <c r="DR256" s="845" t="s">
        <v>798</v>
      </c>
      <c r="DS256" s="845" t="s">
        <v>798</v>
      </c>
      <c r="DT256" s="845" t="s">
        <v>798</v>
      </c>
      <c r="DU256" s="845" t="s">
        <v>798</v>
      </c>
      <c r="DV256" s="845" t="s">
        <v>798</v>
      </c>
      <c r="DW256" s="845" t="s">
        <v>798</v>
      </c>
      <c r="DX256" s="845" t="s">
        <v>798</v>
      </c>
      <c r="DY256" s="845" t="s">
        <v>798</v>
      </c>
      <c r="DZ256" s="845" t="s">
        <v>798</v>
      </c>
      <c r="EA256" s="845" t="s">
        <v>798</v>
      </c>
      <c r="EB256" s="845" t="s">
        <v>798</v>
      </c>
      <c r="EC256" s="845" t="s">
        <v>798</v>
      </c>
      <c r="ED256" s="845" t="s">
        <v>798</v>
      </c>
      <c r="EE256" s="845" t="s">
        <v>798</v>
      </c>
      <c r="EF256" s="845" t="s">
        <v>798</v>
      </c>
    </row>
    <row r="257" spans="1:136" x14ac:dyDescent="0.2">
      <c r="A257" s="845">
        <v>253</v>
      </c>
      <c r="B257" s="845">
        <v>1</v>
      </c>
      <c r="C257" s="845" t="s">
        <v>798</v>
      </c>
      <c r="D257" s="845" t="s">
        <v>798</v>
      </c>
      <c r="E257" s="845" t="s">
        <v>798</v>
      </c>
      <c r="F257" s="845" t="s">
        <v>798</v>
      </c>
      <c r="G257" s="845" t="s">
        <v>798</v>
      </c>
      <c r="H257" s="845" t="s">
        <v>798</v>
      </c>
      <c r="I257" s="845" t="s">
        <v>798</v>
      </c>
      <c r="J257" s="845" t="s">
        <v>798</v>
      </c>
      <c r="K257" s="845" t="s">
        <v>798</v>
      </c>
      <c r="L257" s="845" t="s">
        <v>798</v>
      </c>
      <c r="M257" s="845" t="s">
        <v>798</v>
      </c>
      <c r="N257" s="845" t="s">
        <v>798</v>
      </c>
      <c r="O257" s="845" t="s">
        <v>798</v>
      </c>
      <c r="P257" s="845" t="s">
        <v>798</v>
      </c>
      <c r="Q257" s="845" t="s">
        <v>798</v>
      </c>
      <c r="R257" s="845" t="s">
        <v>798</v>
      </c>
      <c r="S257" s="845" t="s">
        <v>798</v>
      </c>
      <c r="T257" s="845" t="s">
        <v>798</v>
      </c>
      <c r="U257" s="845" t="s">
        <v>798</v>
      </c>
      <c r="V257" s="845" t="s">
        <v>798</v>
      </c>
      <c r="W257" s="845" t="s">
        <v>798</v>
      </c>
      <c r="X257" s="845" t="s">
        <v>798</v>
      </c>
      <c r="Y257" s="845" t="s">
        <v>798</v>
      </c>
      <c r="Z257" s="845" t="s">
        <v>798</v>
      </c>
      <c r="AA257" s="845" t="s">
        <v>798</v>
      </c>
      <c r="AB257" s="845" t="s">
        <v>798</v>
      </c>
      <c r="AC257" s="845" t="s">
        <v>798</v>
      </c>
      <c r="AD257" s="845" t="s">
        <v>798</v>
      </c>
      <c r="AE257" s="845" t="s">
        <v>798</v>
      </c>
      <c r="AF257" s="845" t="s">
        <v>798</v>
      </c>
      <c r="AG257" s="845" t="s">
        <v>798</v>
      </c>
      <c r="AH257" s="845" t="s">
        <v>798</v>
      </c>
      <c r="AI257" s="845" t="s">
        <v>798</v>
      </c>
      <c r="AJ257" s="845" t="s">
        <v>798</v>
      </c>
      <c r="AK257" s="845" t="s">
        <v>798</v>
      </c>
      <c r="AL257" s="845" t="s">
        <v>798</v>
      </c>
      <c r="AM257" s="845" t="s">
        <v>798</v>
      </c>
      <c r="AN257" s="845" t="s">
        <v>798</v>
      </c>
      <c r="AO257" s="845" t="s">
        <v>798</v>
      </c>
      <c r="AP257" s="845" t="s">
        <v>798</v>
      </c>
      <c r="AQ257" s="845" t="s">
        <v>798</v>
      </c>
      <c r="AR257" s="845" t="s">
        <v>798</v>
      </c>
      <c r="AS257" s="845" t="s">
        <v>798</v>
      </c>
      <c r="AT257" s="845" t="s">
        <v>798</v>
      </c>
      <c r="AU257" s="845" t="s">
        <v>798</v>
      </c>
      <c r="AV257" s="845" t="s">
        <v>798</v>
      </c>
      <c r="AW257" s="845" t="s">
        <v>798</v>
      </c>
      <c r="AX257" s="845" t="s">
        <v>798</v>
      </c>
      <c r="AY257" s="845" t="s">
        <v>798</v>
      </c>
      <c r="AZ257" s="845" t="s">
        <v>798</v>
      </c>
      <c r="BA257" s="845" t="s">
        <v>798</v>
      </c>
      <c r="BB257" s="845" t="s">
        <v>798</v>
      </c>
      <c r="BC257" s="845" t="s">
        <v>798</v>
      </c>
      <c r="BD257" s="845" t="s">
        <v>798</v>
      </c>
      <c r="BE257" s="845" t="s">
        <v>798</v>
      </c>
      <c r="BF257" s="845" t="s">
        <v>798</v>
      </c>
      <c r="BG257" s="845" t="s">
        <v>798</v>
      </c>
      <c r="BH257" s="845" t="s">
        <v>798</v>
      </c>
      <c r="BI257" s="845" t="s">
        <v>798</v>
      </c>
      <c r="BJ257" s="845" t="s">
        <v>798</v>
      </c>
      <c r="BK257" s="845" t="s">
        <v>798</v>
      </c>
      <c r="BL257" s="845" t="s">
        <v>798</v>
      </c>
      <c r="BM257" s="845" t="s">
        <v>798</v>
      </c>
      <c r="BN257" s="845" t="s">
        <v>798</v>
      </c>
      <c r="BO257" s="845" t="s">
        <v>798</v>
      </c>
      <c r="BP257" s="845" t="s">
        <v>798</v>
      </c>
      <c r="BQ257" s="845" t="s">
        <v>798</v>
      </c>
      <c r="BR257" s="845" t="s">
        <v>798</v>
      </c>
      <c r="BS257" s="845" t="s">
        <v>798</v>
      </c>
      <c r="BT257" s="845" t="s">
        <v>798</v>
      </c>
      <c r="BU257" s="845" t="s">
        <v>798</v>
      </c>
      <c r="BV257" s="845" t="s">
        <v>798</v>
      </c>
      <c r="BW257" s="845" t="s">
        <v>798</v>
      </c>
      <c r="BX257" s="845" t="s">
        <v>798</v>
      </c>
      <c r="BY257" s="845" t="s">
        <v>798</v>
      </c>
      <c r="BZ257" s="845" t="s">
        <v>798</v>
      </c>
      <c r="CA257" s="845" t="s">
        <v>798</v>
      </c>
      <c r="CB257" s="845" t="s">
        <v>798</v>
      </c>
      <c r="CC257" s="845" t="s">
        <v>798</v>
      </c>
      <c r="CD257" s="845" t="s">
        <v>798</v>
      </c>
      <c r="CE257" s="845" t="s">
        <v>798</v>
      </c>
      <c r="CF257" s="845" t="s">
        <v>798</v>
      </c>
      <c r="CG257" s="845" t="s">
        <v>798</v>
      </c>
      <c r="CH257" s="845" t="s">
        <v>798</v>
      </c>
      <c r="CI257" s="845" t="s">
        <v>798</v>
      </c>
      <c r="CJ257" s="845" t="s">
        <v>798</v>
      </c>
      <c r="CK257" s="845" t="s">
        <v>798</v>
      </c>
      <c r="CL257" s="845" t="s">
        <v>798</v>
      </c>
      <c r="CM257" s="845" t="s">
        <v>798</v>
      </c>
      <c r="CN257" s="845" t="s">
        <v>798</v>
      </c>
      <c r="CO257" s="845" t="s">
        <v>798</v>
      </c>
      <c r="CP257" s="845" t="s">
        <v>798</v>
      </c>
      <c r="CQ257" s="845" t="s">
        <v>798</v>
      </c>
      <c r="CR257" s="845" t="s">
        <v>798</v>
      </c>
      <c r="CS257" s="845" t="s">
        <v>798</v>
      </c>
      <c r="CT257" s="845" t="s">
        <v>798</v>
      </c>
      <c r="CU257" s="845" t="s">
        <v>798</v>
      </c>
      <c r="CV257" s="845" t="s">
        <v>798</v>
      </c>
      <c r="CW257" s="845" t="s">
        <v>798</v>
      </c>
      <c r="CX257" s="845" t="s">
        <v>798</v>
      </c>
      <c r="CY257" s="845" t="s">
        <v>798</v>
      </c>
      <c r="CZ257" s="845" t="s">
        <v>798</v>
      </c>
      <c r="DA257" s="845" t="s">
        <v>798</v>
      </c>
      <c r="DB257" s="845" t="s">
        <v>798</v>
      </c>
      <c r="DC257" s="845" t="s">
        <v>798</v>
      </c>
      <c r="DD257" s="845" t="s">
        <v>798</v>
      </c>
      <c r="DE257" s="845" t="s">
        <v>798</v>
      </c>
      <c r="DF257" s="845" t="s">
        <v>798</v>
      </c>
      <c r="DG257" s="845" t="s">
        <v>798</v>
      </c>
      <c r="DH257" s="845" t="s">
        <v>798</v>
      </c>
      <c r="DI257" s="845" t="s">
        <v>798</v>
      </c>
      <c r="DJ257" s="845" t="s">
        <v>798</v>
      </c>
      <c r="DK257" s="845" t="s">
        <v>798</v>
      </c>
      <c r="DL257" s="845" t="s">
        <v>798</v>
      </c>
      <c r="DM257" s="845" t="s">
        <v>798</v>
      </c>
      <c r="DN257" s="845" t="s">
        <v>798</v>
      </c>
      <c r="DO257" s="845" t="s">
        <v>798</v>
      </c>
      <c r="DP257" s="845" t="s">
        <v>798</v>
      </c>
      <c r="DQ257" s="845" t="s">
        <v>798</v>
      </c>
      <c r="DR257" s="845" t="s">
        <v>798</v>
      </c>
      <c r="DS257" s="845" t="s">
        <v>798</v>
      </c>
      <c r="DT257" s="845" t="s">
        <v>798</v>
      </c>
      <c r="DU257" s="845" t="s">
        <v>798</v>
      </c>
      <c r="DV257" s="845" t="s">
        <v>798</v>
      </c>
      <c r="DW257" s="845" t="s">
        <v>798</v>
      </c>
      <c r="DX257" s="845" t="s">
        <v>798</v>
      </c>
      <c r="DY257" s="845" t="s">
        <v>798</v>
      </c>
      <c r="DZ257" s="845" t="s">
        <v>798</v>
      </c>
      <c r="EA257" s="845" t="s">
        <v>798</v>
      </c>
      <c r="EB257" s="845" t="s">
        <v>798</v>
      </c>
      <c r="EC257" s="845" t="s">
        <v>798</v>
      </c>
      <c r="ED257" s="845" t="s">
        <v>798</v>
      </c>
      <c r="EE257" s="845" t="s">
        <v>798</v>
      </c>
      <c r="EF257" s="845" t="s">
        <v>798</v>
      </c>
    </row>
    <row r="258" spans="1:136" x14ac:dyDescent="0.2">
      <c r="A258" s="845">
        <v>254</v>
      </c>
      <c r="B258" s="845">
        <v>2</v>
      </c>
      <c r="C258" s="845" t="s">
        <v>798</v>
      </c>
      <c r="D258" s="845" t="s">
        <v>798</v>
      </c>
      <c r="E258" s="845" t="s">
        <v>798</v>
      </c>
      <c r="F258" s="845" t="s">
        <v>798</v>
      </c>
      <c r="G258" s="845" t="s">
        <v>798</v>
      </c>
      <c r="H258" s="845" t="s">
        <v>798</v>
      </c>
      <c r="I258" s="845" t="s">
        <v>798</v>
      </c>
      <c r="J258" s="845" t="s">
        <v>798</v>
      </c>
      <c r="K258" s="845" t="s">
        <v>798</v>
      </c>
      <c r="L258" s="845" t="s">
        <v>798</v>
      </c>
      <c r="M258" s="845" t="s">
        <v>798</v>
      </c>
      <c r="N258" s="845" t="s">
        <v>798</v>
      </c>
      <c r="O258" s="845" t="s">
        <v>798</v>
      </c>
      <c r="P258" s="845" t="s">
        <v>798</v>
      </c>
      <c r="Q258" s="845" t="s">
        <v>798</v>
      </c>
      <c r="R258" s="845" t="s">
        <v>798</v>
      </c>
      <c r="S258" s="845" t="s">
        <v>798</v>
      </c>
      <c r="T258" s="845" t="s">
        <v>798</v>
      </c>
      <c r="U258" s="845" t="s">
        <v>798</v>
      </c>
      <c r="V258" s="845" t="s">
        <v>798</v>
      </c>
      <c r="W258" s="845" t="s">
        <v>798</v>
      </c>
      <c r="X258" s="845" t="s">
        <v>798</v>
      </c>
      <c r="Y258" s="845" t="s">
        <v>798</v>
      </c>
      <c r="Z258" s="845" t="s">
        <v>798</v>
      </c>
      <c r="AA258" s="845" t="s">
        <v>798</v>
      </c>
      <c r="AB258" s="845" t="s">
        <v>798</v>
      </c>
      <c r="AC258" s="845" t="s">
        <v>798</v>
      </c>
      <c r="AD258" s="845" t="s">
        <v>798</v>
      </c>
      <c r="AE258" s="845" t="s">
        <v>798</v>
      </c>
      <c r="AF258" s="845" t="s">
        <v>798</v>
      </c>
      <c r="AG258" s="845" t="s">
        <v>798</v>
      </c>
      <c r="AH258" s="845" t="s">
        <v>798</v>
      </c>
      <c r="AI258" s="845" t="s">
        <v>798</v>
      </c>
      <c r="AJ258" s="845" t="s">
        <v>798</v>
      </c>
      <c r="AK258" s="845" t="s">
        <v>798</v>
      </c>
      <c r="AL258" s="845" t="s">
        <v>798</v>
      </c>
      <c r="AM258" s="845" t="s">
        <v>798</v>
      </c>
      <c r="AN258" s="845" t="s">
        <v>798</v>
      </c>
      <c r="AO258" s="845" t="s">
        <v>798</v>
      </c>
      <c r="AP258" s="845" t="s">
        <v>798</v>
      </c>
      <c r="AQ258" s="845" t="s">
        <v>798</v>
      </c>
      <c r="AR258" s="845" t="s">
        <v>798</v>
      </c>
      <c r="AS258" s="845" t="s">
        <v>798</v>
      </c>
      <c r="AT258" s="845" t="s">
        <v>798</v>
      </c>
      <c r="AU258" s="845" t="s">
        <v>798</v>
      </c>
      <c r="AV258" s="845" t="s">
        <v>798</v>
      </c>
      <c r="AW258" s="845" t="s">
        <v>798</v>
      </c>
      <c r="AX258" s="845" t="s">
        <v>798</v>
      </c>
      <c r="AY258" s="845" t="s">
        <v>798</v>
      </c>
      <c r="AZ258" s="845" t="s">
        <v>798</v>
      </c>
      <c r="BA258" s="845" t="s">
        <v>798</v>
      </c>
      <c r="BB258" s="845" t="s">
        <v>798</v>
      </c>
      <c r="BC258" s="845" t="s">
        <v>798</v>
      </c>
      <c r="BD258" s="845" t="s">
        <v>798</v>
      </c>
      <c r="BE258" s="845" t="s">
        <v>798</v>
      </c>
      <c r="BF258" s="845" t="s">
        <v>798</v>
      </c>
      <c r="BG258" s="845" t="s">
        <v>798</v>
      </c>
      <c r="BH258" s="845" t="s">
        <v>798</v>
      </c>
      <c r="BI258" s="845" t="s">
        <v>798</v>
      </c>
      <c r="BJ258" s="845" t="s">
        <v>798</v>
      </c>
      <c r="BK258" s="845" t="s">
        <v>798</v>
      </c>
      <c r="BL258" s="845" t="s">
        <v>798</v>
      </c>
      <c r="BM258" s="845" t="s">
        <v>798</v>
      </c>
      <c r="BN258" s="845" t="s">
        <v>798</v>
      </c>
      <c r="BO258" s="845" t="s">
        <v>798</v>
      </c>
      <c r="BP258" s="845" t="s">
        <v>798</v>
      </c>
      <c r="BQ258" s="845" t="s">
        <v>798</v>
      </c>
      <c r="BR258" s="845" t="s">
        <v>798</v>
      </c>
      <c r="BS258" s="845" t="s">
        <v>798</v>
      </c>
      <c r="BT258" s="845" t="s">
        <v>798</v>
      </c>
      <c r="BU258" s="845" t="s">
        <v>798</v>
      </c>
      <c r="BV258" s="845" t="s">
        <v>798</v>
      </c>
      <c r="BW258" s="845" t="s">
        <v>798</v>
      </c>
      <c r="BX258" s="845" t="s">
        <v>798</v>
      </c>
      <c r="BY258" s="845" t="s">
        <v>798</v>
      </c>
      <c r="BZ258" s="845" t="s">
        <v>798</v>
      </c>
      <c r="CA258" s="845" t="s">
        <v>798</v>
      </c>
      <c r="CB258" s="845" t="s">
        <v>798</v>
      </c>
      <c r="CC258" s="845" t="s">
        <v>798</v>
      </c>
      <c r="CD258" s="845" t="s">
        <v>798</v>
      </c>
      <c r="CE258" s="845" t="s">
        <v>798</v>
      </c>
      <c r="CF258" s="845" t="s">
        <v>798</v>
      </c>
      <c r="CG258" s="845" t="s">
        <v>798</v>
      </c>
      <c r="CH258" s="845" t="s">
        <v>798</v>
      </c>
      <c r="CI258" s="845" t="s">
        <v>798</v>
      </c>
      <c r="CJ258" s="845" t="s">
        <v>798</v>
      </c>
      <c r="CK258" s="845" t="s">
        <v>798</v>
      </c>
      <c r="CL258" s="845" t="s">
        <v>798</v>
      </c>
      <c r="CM258" s="845" t="s">
        <v>798</v>
      </c>
      <c r="CN258" s="845" t="s">
        <v>798</v>
      </c>
      <c r="CO258" s="845" t="s">
        <v>798</v>
      </c>
      <c r="CP258" s="845" t="s">
        <v>798</v>
      </c>
      <c r="CQ258" s="845" t="s">
        <v>798</v>
      </c>
      <c r="CR258" s="845" t="s">
        <v>798</v>
      </c>
      <c r="CS258" s="845" t="s">
        <v>798</v>
      </c>
      <c r="CT258" s="845" t="s">
        <v>798</v>
      </c>
      <c r="CU258" s="845" t="s">
        <v>798</v>
      </c>
      <c r="CV258" s="845" t="s">
        <v>798</v>
      </c>
      <c r="CW258" s="845" t="s">
        <v>798</v>
      </c>
      <c r="CX258" s="845" t="s">
        <v>798</v>
      </c>
      <c r="CY258" s="845" t="s">
        <v>798</v>
      </c>
      <c r="CZ258" s="845" t="s">
        <v>798</v>
      </c>
      <c r="DA258" s="845" t="s">
        <v>798</v>
      </c>
      <c r="DB258" s="845" t="s">
        <v>798</v>
      </c>
      <c r="DC258" s="845" t="s">
        <v>798</v>
      </c>
      <c r="DD258" s="845" t="s">
        <v>798</v>
      </c>
      <c r="DE258" s="845" t="s">
        <v>798</v>
      </c>
      <c r="DF258" s="845" t="s">
        <v>798</v>
      </c>
      <c r="DG258" s="845" t="s">
        <v>798</v>
      </c>
      <c r="DH258" s="845" t="s">
        <v>798</v>
      </c>
      <c r="DI258" s="845" t="s">
        <v>798</v>
      </c>
      <c r="DJ258" s="845" t="s">
        <v>798</v>
      </c>
      <c r="DK258" s="845" t="s">
        <v>798</v>
      </c>
      <c r="DL258" s="845" t="s">
        <v>798</v>
      </c>
      <c r="DM258" s="845" t="s">
        <v>798</v>
      </c>
      <c r="DN258" s="845" t="s">
        <v>798</v>
      </c>
      <c r="DO258" s="845" t="s">
        <v>798</v>
      </c>
      <c r="DP258" s="845" t="s">
        <v>798</v>
      </c>
      <c r="DQ258" s="845" t="s">
        <v>798</v>
      </c>
      <c r="DR258" s="845" t="s">
        <v>798</v>
      </c>
      <c r="DS258" s="845" t="s">
        <v>798</v>
      </c>
      <c r="DT258" s="845" t="s">
        <v>798</v>
      </c>
      <c r="DU258" s="845" t="s">
        <v>798</v>
      </c>
      <c r="DV258" s="845" t="s">
        <v>798</v>
      </c>
      <c r="DW258" s="845" t="s">
        <v>798</v>
      </c>
      <c r="DX258" s="845" t="s">
        <v>798</v>
      </c>
      <c r="DY258" s="845" t="s">
        <v>798</v>
      </c>
      <c r="DZ258" s="845" t="s">
        <v>798</v>
      </c>
      <c r="EA258" s="845" t="s">
        <v>798</v>
      </c>
      <c r="EB258" s="845" t="s">
        <v>798</v>
      </c>
      <c r="EC258" s="845" t="s">
        <v>798</v>
      </c>
      <c r="ED258" s="845" t="s">
        <v>798</v>
      </c>
      <c r="EE258" s="845" t="s">
        <v>798</v>
      </c>
      <c r="EF258" s="845" t="s">
        <v>798</v>
      </c>
    </row>
    <row r="259" spans="1:136" x14ac:dyDescent="0.2">
      <c r="A259" s="845">
        <v>255</v>
      </c>
      <c r="B259" s="845">
        <v>3</v>
      </c>
      <c r="C259" s="845" t="s">
        <v>798</v>
      </c>
      <c r="D259" s="845" t="s">
        <v>798</v>
      </c>
      <c r="E259" s="845" t="s">
        <v>798</v>
      </c>
      <c r="F259" s="845" t="s">
        <v>798</v>
      </c>
      <c r="G259" s="845" t="s">
        <v>798</v>
      </c>
      <c r="H259" s="845" t="s">
        <v>798</v>
      </c>
      <c r="I259" s="845" t="s">
        <v>798</v>
      </c>
      <c r="J259" s="845" t="s">
        <v>798</v>
      </c>
      <c r="K259" s="845" t="s">
        <v>798</v>
      </c>
      <c r="L259" s="845" t="s">
        <v>798</v>
      </c>
      <c r="M259" s="845" t="s">
        <v>798</v>
      </c>
      <c r="N259" s="845" t="s">
        <v>798</v>
      </c>
      <c r="O259" s="845" t="s">
        <v>798</v>
      </c>
      <c r="P259" s="845" t="s">
        <v>798</v>
      </c>
      <c r="Q259" s="845" t="s">
        <v>798</v>
      </c>
      <c r="R259" s="845" t="s">
        <v>798</v>
      </c>
      <c r="S259" s="845" t="s">
        <v>798</v>
      </c>
      <c r="T259" s="845" t="s">
        <v>798</v>
      </c>
      <c r="U259" s="845" t="s">
        <v>798</v>
      </c>
      <c r="V259" s="845" t="s">
        <v>798</v>
      </c>
      <c r="W259" s="845" t="s">
        <v>798</v>
      </c>
      <c r="X259" s="845" t="s">
        <v>798</v>
      </c>
      <c r="Y259" s="845" t="s">
        <v>798</v>
      </c>
      <c r="Z259" s="845" t="s">
        <v>798</v>
      </c>
      <c r="AA259" s="845" t="s">
        <v>798</v>
      </c>
      <c r="AB259" s="845" t="s">
        <v>798</v>
      </c>
      <c r="AC259" s="845" t="s">
        <v>798</v>
      </c>
      <c r="AD259" s="845" t="s">
        <v>798</v>
      </c>
      <c r="AE259" s="845" t="s">
        <v>798</v>
      </c>
      <c r="AF259" s="845" t="s">
        <v>798</v>
      </c>
      <c r="AG259" s="845" t="s">
        <v>798</v>
      </c>
      <c r="AH259" s="845" t="s">
        <v>798</v>
      </c>
      <c r="AI259" s="845" t="s">
        <v>798</v>
      </c>
      <c r="AJ259" s="845" t="s">
        <v>798</v>
      </c>
      <c r="AK259" s="845" t="s">
        <v>798</v>
      </c>
      <c r="AL259" s="845" t="s">
        <v>798</v>
      </c>
      <c r="AM259" s="845" t="s">
        <v>798</v>
      </c>
      <c r="AN259" s="845" t="s">
        <v>798</v>
      </c>
      <c r="AO259" s="845" t="s">
        <v>798</v>
      </c>
      <c r="AP259" s="845" t="s">
        <v>798</v>
      </c>
      <c r="AQ259" s="845" t="s">
        <v>798</v>
      </c>
      <c r="AR259" s="845" t="s">
        <v>798</v>
      </c>
      <c r="AS259" s="845" t="s">
        <v>798</v>
      </c>
      <c r="AT259" s="845" t="s">
        <v>798</v>
      </c>
      <c r="AU259" s="845" t="s">
        <v>798</v>
      </c>
      <c r="AV259" s="845" t="s">
        <v>798</v>
      </c>
      <c r="AW259" s="845" t="s">
        <v>798</v>
      </c>
      <c r="AX259" s="845" t="s">
        <v>798</v>
      </c>
      <c r="AY259" s="845" t="s">
        <v>798</v>
      </c>
      <c r="AZ259" s="845" t="s">
        <v>798</v>
      </c>
      <c r="BA259" s="845" t="s">
        <v>798</v>
      </c>
      <c r="BB259" s="845" t="s">
        <v>798</v>
      </c>
      <c r="BC259" s="845" t="s">
        <v>798</v>
      </c>
      <c r="BD259" s="845" t="s">
        <v>798</v>
      </c>
      <c r="BE259" s="845" t="s">
        <v>798</v>
      </c>
      <c r="BF259" s="845" t="s">
        <v>798</v>
      </c>
      <c r="BG259" s="845" t="s">
        <v>798</v>
      </c>
      <c r="BH259" s="845" t="s">
        <v>798</v>
      </c>
      <c r="BI259" s="845" t="s">
        <v>798</v>
      </c>
      <c r="BJ259" s="845" t="s">
        <v>798</v>
      </c>
      <c r="BK259" s="845" t="s">
        <v>798</v>
      </c>
      <c r="BL259" s="845" t="s">
        <v>798</v>
      </c>
      <c r="BM259" s="845" t="s">
        <v>798</v>
      </c>
      <c r="BN259" s="845" t="s">
        <v>798</v>
      </c>
      <c r="BO259" s="845" t="s">
        <v>798</v>
      </c>
      <c r="BP259" s="845" t="s">
        <v>798</v>
      </c>
      <c r="BQ259" s="845" t="s">
        <v>798</v>
      </c>
      <c r="BR259" s="845" t="s">
        <v>798</v>
      </c>
      <c r="BS259" s="845" t="s">
        <v>798</v>
      </c>
      <c r="BT259" s="845" t="s">
        <v>798</v>
      </c>
      <c r="BU259" s="845" t="s">
        <v>798</v>
      </c>
      <c r="BV259" s="845" t="s">
        <v>798</v>
      </c>
      <c r="BW259" s="845" t="s">
        <v>798</v>
      </c>
      <c r="BX259" s="845" t="s">
        <v>798</v>
      </c>
      <c r="BY259" s="845" t="s">
        <v>798</v>
      </c>
      <c r="BZ259" s="845" t="s">
        <v>798</v>
      </c>
      <c r="CA259" s="845" t="s">
        <v>798</v>
      </c>
      <c r="CB259" s="845" t="s">
        <v>798</v>
      </c>
      <c r="CC259" s="845" t="s">
        <v>798</v>
      </c>
      <c r="CD259" s="845" t="s">
        <v>798</v>
      </c>
      <c r="CE259" s="845" t="s">
        <v>798</v>
      </c>
      <c r="CF259" s="845" t="s">
        <v>798</v>
      </c>
      <c r="CG259" s="845" t="s">
        <v>798</v>
      </c>
      <c r="CH259" s="845" t="s">
        <v>798</v>
      </c>
      <c r="CI259" s="845" t="s">
        <v>798</v>
      </c>
      <c r="CJ259" s="845" t="s">
        <v>798</v>
      </c>
      <c r="CK259" s="845" t="s">
        <v>798</v>
      </c>
      <c r="CL259" s="845" t="s">
        <v>798</v>
      </c>
      <c r="CM259" s="845" t="s">
        <v>798</v>
      </c>
      <c r="CN259" s="845" t="s">
        <v>798</v>
      </c>
      <c r="CO259" s="845" t="s">
        <v>798</v>
      </c>
      <c r="CP259" s="845" t="s">
        <v>798</v>
      </c>
      <c r="CQ259" s="845" t="s">
        <v>798</v>
      </c>
      <c r="CR259" s="845" t="s">
        <v>798</v>
      </c>
      <c r="CS259" s="845" t="s">
        <v>798</v>
      </c>
      <c r="CT259" s="845" t="s">
        <v>798</v>
      </c>
      <c r="CU259" s="845" t="s">
        <v>798</v>
      </c>
      <c r="CV259" s="845" t="s">
        <v>798</v>
      </c>
      <c r="CW259" s="845" t="s">
        <v>798</v>
      </c>
      <c r="CX259" s="845" t="s">
        <v>798</v>
      </c>
      <c r="CY259" s="845" t="s">
        <v>798</v>
      </c>
      <c r="CZ259" s="845" t="s">
        <v>798</v>
      </c>
      <c r="DA259" s="845" t="s">
        <v>798</v>
      </c>
      <c r="DB259" s="845" t="s">
        <v>798</v>
      </c>
      <c r="DC259" s="845" t="s">
        <v>798</v>
      </c>
      <c r="DD259" s="845" t="s">
        <v>798</v>
      </c>
      <c r="DE259" s="845" t="s">
        <v>798</v>
      </c>
      <c r="DF259" s="845" t="s">
        <v>798</v>
      </c>
      <c r="DG259" s="845" t="s">
        <v>798</v>
      </c>
      <c r="DH259" s="845" t="s">
        <v>798</v>
      </c>
      <c r="DI259" s="845" t="s">
        <v>798</v>
      </c>
      <c r="DJ259" s="845" t="s">
        <v>798</v>
      </c>
      <c r="DK259" s="845" t="s">
        <v>798</v>
      </c>
      <c r="DL259" s="845" t="s">
        <v>798</v>
      </c>
      <c r="DM259" s="845" t="s">
        <v>798</v>
      </c>
      <c r="DN259" s="845" t="s">
        <v>798</v>
      </c>
      <c r="DO259" s="845" t="s">
        <v>798</v>
      </c>
      <c r="DP259" s="845" t="s">
        <v>798</v>
      </c>
      <c r="DQ259" s="845" t="s">
        <v>798</v>
      </c>
      <c r="DR259" s="845" t="s">
        <v>798</v>
      </c>
      <c r="DS259" s="845" t="s">
        <v>798</v>
      </c>
      <c r="DT259" s="845" t="s">
        <v>798</v>
      </c>
      <c r="DU259" s="845" t="s">
        <v>798</v>
      </c>
      <c r="DV259" s="845" t="s">
        <v>798</v>
      </c>
      <c r="DW259" s="845" t="s">
        <v>798</v>
      </c>
      <c r="DX259" s="845" t="s">
        <v>798</v>
      </c>
      <c r="DY259" s="845" t="s">
        <v>798</v>
      </c>
      <c r="DZ259" s="845" t="s">
        <v>798</v>
      </c>
      <c r="EA259" s="845" t="s">
        <v>798</v>
      </c>
      <c r="EB259" s="845" t="s">
        <v>798</v>
      </c>
      <c r="EC259" s="845" t="s">
        <v>798</v>
      </c>
      <c r="ED259" s="845" t="s">
        <v>798</v>
      </c>
      <c r="EE259" s="845" t="s">
        <v>798</v>
      </c>
      <c r="EF259" s="845" t="s">
        <v>798</v>
      </c>
    </row>
    <row r="260" spans="1:136" x14ac:dyDescent="0.2">
      <c r="A260" s="845">
        <v>256</v>
      </c>
      <c r="B260" s="845">
        <v>4</v>
      </c>
      <c r="C260" s="845" t="s">
        <v>798</v>
      </c>
      <c r="D260" s="845" t="s">
        <v>798</v>
      </c>
      <c r="E260" s="845" t="s">
        <v>798</v>
      </c>
      <c r="F260" s="845" t="s">
        <v>798</v>
      </c>
      <c r="G260" s="845" t="s">
        <v>798</v>
      </c>
      <c r="H260" s="845" t="s">
        <v>798</v>
      </c>
      <c r="I260" s="845" t="s">
        <v>798</v>
      </c>
      <c r="J260" s="845" t="s">
        <v>798</v>
      </c>
      <c r="K260" s="845" t="s">
        <v>798</v>
      </c>
      <c r="L260" s="845" t="s">
        <v>798</v>
      </c>
      <c r="M260" s="845" t="s">
        <v>798</v>
      </c>
      <c r="N260" s="845" t="s">
        <v>798</v>
      </c>
      <c r="O260" s="845" t="s">
        <v>798</v>
      </c>
      <c r="P260" s="845" t="s">
        <v>798</v>
      </c>
      <c r="Q260" s="845" t="s">
        <v>798</v>
      </c>
      <c r="R260" s="845" t="s">
        <v>798</v>
      </c>
      <c r="S260" s="845" t="s">
        <v>798</v>
      </c>
      <c r="T260" s="845" t="s">
        <v>798</v>
      </c>
      <c r="U260" s="845" t="s">
        <v>798</v>
      </c>
      <c r="V260" s="845" t="s">
        <v>798</v>
      </c>
      <c r="W260" s="845" t="s">
        <v>798</v>
      </c>
      <c r="X260" s="845" t="s">
        <v>798</v>
      </c>
      <c r="Y260" s="845" t="s">
        <v>798</v>
      </c>
      <c r="Z260" s="845" t="s">
        <v>798</v>
      </c>
      <c r="AA260" s="845" t="s">
        <v>798</v>
      </c>
      <c r="AB260" s="845" t="s">
        <v>798</v>
      </c>
      <c r="AC260" s="845" t="s">
        <v>798</v>
      </c>
      <c r="AD260" s="845" t="s">
        <v>798</v>
      </c>
      <c r="AE260" s="845" t="s">
        <v>798</v>
      </c>
      <c r="AF260" s="845" t="s">
        <v>798</v>
      </c>
      <c r="AG260" s="845" t="s">
        <v>798</v>
      </c>
      <c r="AH260" s="845" t="s">
        <v>798</v>
      </c>
      <c r="AI260" s="845" t="s">
        <v>798</v>
      </c>
      <c r="AJ260" s="845" t="s">
        <v>798</v>
      </c>
      <c r="AK260" s="845" t="s">
        <v>798</v>
      </c>
      <c r="AL260" s="845" t="s">
        <v>798</v>
      </c>
      <c r="AM260" s="845" t="s">
        <v>798</v>
      </c>
      <c r="AN260" s="845" t="s">
        <v>798</v>
      </c>
      <c r="AO260" s="845" t="s">
        <v>798</v>
      </c>
      <c r="AP260" s="845" t="s">
        <v>798</v>
      </c>
      <c r="AQ260" s="845" t="s">
        <v>798</v>
      </c>
      <c r="AR260" s="845" t="s">
        <v>798</v>
      </c>
      <c r="AS260" s="845" t="s">
        <v>798</v>
      </c>
      <c r="AT260" s="845" t="s">
        <v>798</v>
      </c>
      <c r="AU260" s="845" t="s">
        <v>798</v>
      </c>
      <c r="AV260" s="845" t="s">
        <v>798</v>
      </c>
      <c r="AW260" s="845" t="s">
        <v>798</v>
      </c>
      <c r="AX260" s="845" t="s">
        <v>798</v>
      </c>
      <c r="AY260" s="845" t="s">
        <v>798</v>
      </c>
      <c r="AZ260" s="845" t="s">
        <v>798</v>
      </c>
      <c r="BA260" s="845" t="s">
        <v>798</v>
      </c>
      <c r="BB260" s="845" t="s">
        <v>798</v>
      </c>
      <c r="BC260" s="845" t="s">
        <v>798</v>
      </c>
      <c r="BD260" s="845" t="s">
        <v>798</v>
      </c>
      <c r="BE260" s="845" t="s">
        <v>798</v>
      </c>
      <c r="BF260" s="845" t="s">
        <v>798</v>
      </c>
      <c r="BG260" s="845" t="s">
        <v>798</v>
      </c>
      <c r="BH260" s="845" t="s">
        <v>798</v>
      </c>
      <c r="BI260" s="845" t="s">
        <v>798</v>
      </c>
      <c r="BJ260" s="845" t="s">
        <v>798</v>
      </c>
      <c r="BK260" s="845" t="s">
        <v>798</v>
      </c>
      <c r="BL260" s="845" t="s">
        <v>798</v>
      </c>
      <c r="BM260" s="845" t="s">
        <v>798</v>
      </c>
      <c r="BN260" s="845" t="s">
        <v>798</v>
      </c>
      <c r="BO260" s="845" t="s">
        <v>798</v>
      </c>
      <c r="BP260" s="845" t="s">
        <v>798</v>
      </c>
      <c r="BQ260" s="845" t="s">
        <v>798</v>
      </c>
      <c r="BR260" s="845" t="s">
        <v>798</v>
      </c>
      <c r="BS260" s="845" t="s">
        <v>798</v>
      </c>
      <c r="BT260" s="845" t="s">
        <v>798</v>
      </c>
      <c r="BU260" s="845" t="s">
        <v>798</v>
      </c>
      <c r="BV260" s="845" t="s">
        <v>798</v>
      </c>
      <c r="BW260" s="845" t="s">
        <v>798</v>
      </c>
      <c r="BX260" s="845" t="s">
        <v>798</v>
      </c>
      <c r="BY260" s="845" t="s">
        <v>798</v>
      </c>
      <c r="BZ260" s="845" t="s">
        <v>798</v>
      </c>
      <c r="CA260" s="845" t="s">
        <v>798</v>
      </c>
      <c r="CB260" s="845" t="s">
        <v>798</v>
      </c>
      <c r="CC260" s="845" t="s">
        <v>798</v>
      </c>
      <c r="CD260" s="845" t="s">
        <v>798</v>
      </c>
      <c r="CE260" s="845" t="s">
        <v>798</v>
      </c>
      <c r="CF260" s="845" t="s">
        <v>798</v>
      </c>
      <c r="CG260" s="845" t="s">
        <v>798</v>
      </c>
      <c r="CH260" s="845" t="s">
        <v>798</v>
      </c>
      <c r="CI260" s="845" t="s">
        <v>798</v>
      </c>
      <c r="CJ260" s="845" t="s">
        <v>798</v>
      </c>
      <c r="CK260" s="845" t="s">
        <v>798</v>
      </c>
      <c r="CL260" s="845" t="s">
        <v>798</v>
      </c>
      <c r="CM260" s="845" t="s">
        <v>798</v>
      </c>
      <c r="CN260" s="845" t="s">
        <v>798</v>
      </c>
      <c r="CO260" s="845" t="s">
        <v>798</v>
      </c>
      <c r="CP260" s="845" t="s">
        <v>798</v>
      </c>
      <c r="CQ260" s="845" t="s">
        <v>798</v>
      </c>
      <c r="CR260" s="845" t="s">
        <v>798</v>
      </c>
      <c r="CS260" s="845" t="s">
        <v>798</v>
      </c>
      <c r="CT260" s="845" t="s">
        <v>798</v>
      </c>
      <c r="CU260" s="845" t="s">
        <v>798</v>
      </c>
      <c r="CV260" s="845" t="s">
        <v>798</v>
      </c>
      <c r="CW260" s="845" t="s">
        <v>798</v>
      </c>
      <c r="CX260" s="845" t="s">
        <v>798</v>
      </c>
      <c r="CY260" s="845" t="s">
        <v>798</v>
      </c>
      <c r="CZ260" s="845" t="s">
        <v>798</v>
      </c>
      <c r="DA260" s="845" t="s">
        <v>798</v>
      </c>
      <c r="DB260" s="845" t="s">
        <v>798</v>
      </c>
      <c r="DC260" s="845" t="s">
        <v>798</v>
      </c>
      <c r="DD260" s="845" t="s">
        <v>798</v>
      </c>
      <c r="DE260" s="845" t="s">
        <v>798</v>
      </c>
      <c r="DF260" s="845" t="s">
        <v>798</v>
      </c>
      <c r="DG260" s="845" t="s">
        <v>798</v>
      </c>
      <c r="DH260" s="845" t="s">
        <v>798</v>
      </c>
      <c r="DI260" s="845" t="s">
        <v>798</v>
      </c>
      <c r="DJ260" s="845" t="s">
        <v>798</v>
      </c>
      <c r="DK260" s="845" t="s">
        <v>798</v>
      </c>
      <c r="DL260" s="845" t="s">
        <v>798</v>
      </c>
      <c r="DM260" s="845" t="s">
        <v>798</v>
      </c>
      <c r="DN260" s="845" t="s">
        <v>798</v>
      </c>
      <c r="DO260" s="845" t="s">
        <v>798</v>
      </c>
      <c r="DP260" s="845" t="s">
        <v>798</v>
      </c>
      <c r="DQ260" s="845" t="s">
        <v>798</v>
      </c>
      <c r="DR260" s="845" t="s">
        <v>798</v>
      </c>
      <c r="DS260" s="845" t="s">
        <v>798</v>
      </c>
      <c r="DT260" s="845" t="s">
        <v>798</v>
      </c>
      <c r="DU260" s="845" t="s">
        <v>798</v>
      </c>
      <c r="DV260" s="845" t="s">
        <v>798</v>
      </c>
      <c r="DW260" s="845" t="s">
        <v>798</v>
      </c>
      <c r="DX260" s="845" t="s">
        <v>798</v>
      </c>
      <c r="DY260" s="845" t="s">
        <v>798</v>
      </c>
      <c r="DZ260" s="845" t="s">
        <v>798</v>
      </c>
      <c r="EA260" s="845" t="s">
        <v>798</v>
      </c>
      <c r="EB260" s="845" t="s">
        <v>798</v>
      </c>
      <c r="EC260" s="845" t="s">
        <v>798</v>
      </c>
      <c r="ED260" s="845" t="s">
        <v>798</v>
      </c>
      <c r="EE260" s="845" t="s">
        <v>798</v>
      </c>
      <c r="EF260" s="845" t="s">
        <v>798</v>
      </c>
    </row>
    <row r="261" spans="1:136" x14ac:dyDescent="0.2">
      <c r="A261" s="845">
        <v>257</v>
      </c>
      <c r="B261" s="845">
        <v>5</v>
      </c>
      <c r="C261" s="845" t="s">
        <v>798</v>
      </c>
      <c r="D261" s="845" t="s">
        <v>798</v>
      </c>
      <c r="E261" s="845" t="s">
        <v>798</v>
      </c>
      <c r="F261" s="845" t="s">
        <v>798</v>
      </c>
      <c r="G261" s="845" t="s">
        <v>798</v>
      </c>
      <c r="H261" s="845" t="s">
        <v>798</v>
      </c>
      <c r="I261" s="845" t="s">
        <v>798</v>
      </c>
      <c r="J261" s="845" t="s">
        <v>798</v>
      </c>
      <c r="K261" s="845" t="s">
        <v>798</v>
      </c>
      <c r="L261" s="845" t="s">
        <v>798</v>
      </c>
      <c r="M261" s="845" t="s">
        <v>798</v>
      </c>
      <c r="N261" s="845" t="s">
        <v>798</v>
      </c>
      <c r="O261" s="845" t="s">
        <v>798</v>
      </c>
      <c r="P261" s="845" t="s">
        <v>798</v>
      </c>
      <c r="Q261" s="845" t="s">
        <v>798</v>
      </c>
      <c r="R261" s="845" t="s">
        <v>798</v>
      </c>
      <c r="S261" s="845" t="s">
        <v>798</v>
      </c>
      <c r="T261" s="845" t="s">
        <v>798</v>
      </c>
      <c r="U261" s="845" t="s">
        <v>798</v>
      </c>
      <c r="V261" s="845" t="s">
        <v>798</v>
      </c>
      <c r="W261" s="845" t="s">
        <v>798</v>
      </c>
      <c r="X261" s="845" t="s">
        <v>798</v>
      </c>
      <c r="Y261" s="845" t="s">
        <v>798</v>
      </c>
      <c r="Z261" s="845" t="s">
        <v>798</v>
      </c>
      <c r="AA261" s="845" t="s">
        <v>798</v>
      </c>
      <c r="AB261" s="845" t="s">
        <v>798</v>
      </c>
      <c r="AC261" s="845" t="s">
        <v>798</v>
      </c>
      <c r="AD261" s="845" t="s">
        <v>798</v>
      </c>
      <c r="AE261" s="845" t="s">
        <v>798</v>
      </c>
      <c r="AF261" s="845" t="s">
        <v>798</v>
      </c>
      <c r="AG261" s="845" t="s">
        <v>798</v>
      </c>
      <c r="AH261" s="845" t="s">
        <v>798</v>
      </c>
      <c r="AI261" s="845" t="s">
        <v>798</v>
      </c>
      <c r="AJ261" s="845" t="s">
        <v>798</v>
      </c>
      <c r="AK261" s="845" t="s">
        <v>798</v>
      </c>
      <c r="AL261" s="845" t="s">
        <v>798</v>
      </c>
      <c r="AM261" s="845" t="s">
        <v>798</v>
      </c>
      <c r="AN261" s="845" t="s">
        <v>798</v>
      </c>
      <c r="AO261" s="845" t="s">
        <v>798</v>
      </c>
      <c r="AP261" s="845" t="s">
        <v>798</v>
      </c>
      <c r="AQ261" s="845" t="s">
        <v>798</v>
      </c>
      <c r="AR261" s="845" t="s">
        <v>798</v>
      </c>
      <c r="AS261" s="845" t="s">
        <v>798</v>
      </c>
      <c r="AT261" s="845" t="s">
        <v>798</v>
      </c>
      <c r="AU261" s="845" t="s">
        <v>798</v>
      </c>
      <c r="AV261" s="845" t="s">
        <v>798</v>
      </c>
      <c r="AW261" s="845" t="s">
        <v>798</v>
      </c>
      <c r="AX261" s="845" t="s">
        <v>798</v>
      </c>
      <c r="AY261" s="845" t="s">
        <v>798</v>
      </c>
      <c r="AZ261" s="845" t="s">
        <v>798</v>
      </c>
      <c r="BA261" s="845" t="s">
        <v>798</v>
      </c>
      <c r="BB261" s="845" t="s">
        <v>798</v>
      </c>
      <c r="BC261" s="845" t="s">
        <v>798</v>
      </c>
      <c r="BD261" s="845" t="s">
        <v>798</v>
      </c>
      <c r="BE261" s="845" t="s">
        <v>798</v>
      </c>
      <c r="BF261" s="845" t="s">
        <v>798</v>
      </c>
      <c r="BG261" s="845" t="s">
        <v>798</v>
      </c>
      <c r="BH261" s="845" t="s">
        <v>798</v>
      </c>
      <c r="BI261" s="845" t="s">
        <v>798</v>
      </c>
      <c r="BJ261" s="845" t="s">
        <v>798</v>
      </c>
      <c r="BK261" s="845" t="s">
        <v>798</v>
      </c>
      <c r="BL261" s="845" t="s">
        <v>798</v>
      </c>
      <c r="BM261" s="845" t="s">
        <v>798</v>
      </c>
      <c r="BN261" s="845" t="s">
        <v>798</v>
      </c>
      <c r="BO261" s="845" t="s">
        <v>798</v>
      </c>
      <c r="BP261" s="845" t="s">
        <v>798</v>
      </c>
      <c r="BQ261" s="845" t="s">
        <v>798</v>
      </c>
      <c r="BR261" s="845" t="s">
        <v>798</v>
      </c>
      <c r="BS261" s="845" t="s">
        <v>798</v>
      </c>
      <c r="BT261" s="845" t="s">
        <v>798</v>
      </c>
      <c r="BU261" s="845" t="s">
        <v>798</v>
      </c>
      <c r="BV261" s="845" t="s">
        <v>798</v>
      </c>
      <c r="BW261" s="845" t="s">
        <v>798</v>
      </c>
      <c r="BX261" s="845" t="s">
        <v>798</v>
      </c>
      <c r="BY261" s="845" t="s">
        <v>798</v>
      </c>
      <c r="BZ261" s="845" t="s">
        <v>798</v>
      </c>
      <c r="CA261" s="845" t="s">
        <v>798</v>
      </c>
      <c r="CB261" s="845" t="s">
        <v>798</v>
      </c>
      <c r="CC261" s="845" t="s">
        <v>798</v>
      </c>
      <c r="CD261" s="845" t="s">
        <v>798</v>
      </c>
      <c r="CE261" s="845" t="s">
        <v>798</v>
      </c>
      <c r="CF261" s="845" t="s">
        <v>798</v>
      </c>
      <c r="CG261" s="845" t="s">
        <v>798</v>
      </c>
      <c r="CH261" s="845" t="s">
        <v>798</v>
      </c>
      <c r="CI261" s="845" t="s">
        <v>798</v>
      </c>
      <c r="CJ261" s="845" t="s">
        <v>798</v>
      </c>
      <c r="CK261" s="845" t="s">
        <v>798</v>
      </c>
      <c r="CL261" s="845" t="s">
        <v>798</v>
      </c>
      <c r="CM261" s="845" t="s">
        <v>798</v>
      </c>
      <c r="CN261" s="845" t="s">
        <v>798</v>
      </c>
      <c r="CO261" s="845" t="s">
        <v>798</v>
      </c>
      <c r="CP261" s="845" t="s">
        <v>798</v>
      </c>
      <c r="CQ261" s="845" t="s">
        <v>798</v>
      </c>
      <c r="CR261" s="845" t="s">
        <v>798</v>
      </c>
      <c r="CS261" s="845" t="s">
        <v>798</v>
      </c>
      <c r="CT261" s="845" t="s">
        <v>798</v>
      </c>
      <c r="CU261" s="845" t="s">
        <v>798</v>
      </c>
      <c r="CV261" s="845" t="s">
        <v>798</v>
      </c>
      <c r="CW261" s="845" t="s">
        <v>798</v>
      </c>
      <c r="CX261" s="845" t="s">
        <v>798</v>
      </c>
      <c r="CY261" s="845" t="s">
        <v>798</v>
      </c>
      <c r="CZ261" s="845" t="s">
        <v>798</v>
      </c>
      <c r="DA261" s="845" t="s">
        <v>798</v>
      </c>
      <c r="DB261" s="845" t="s">
        <v>798</v>
      </c>
      <c r="DC261" s="845" t="s">
        <v>798</v>
      </c>
      <c r="DD261" s="845" t="s">
        <v>798</v>
      </c>
      <c r="DE261" s="845" t="s">
        <v>798</v>
      </c>
      <c r="DF261" s="845" t="s">
        <v>798</v>
      </c>
      <c r="DG261" s="845" t="s">
        <v>798</v>
      </c>
      <c r="DH261" s="845" t="s">
        <v>798</v>
      </c>
      <c r="DI261" s="845" t="s">
        <v>798</v>
      </c>
      <c r="DJ261" s="845" t="s">
        <v>798</v>
      </c>
      <c r="DK261" s="845" t="s">
        <v>798</v>
      </c>
      <c r="DL261" s="845" t="s">
        <v>798</v>
      </c>
      <c r="DM261" s="845" t="s">
        <v>798</v>
      </c>
      <c r="DN261" s="845" t="s">
        <v>798</v>
      </c>
      <c r="DO261" s="845" t="s">
        <v>798</v>
      </c>
      <c r="DP261" s="845" t="s">
        <v>798</v>
      </c>
      <c r="DQ261" s="845" t="s">
        <v>798</v>
      </c>
      <c r="DR261" s="845" t="s">
        <v>798</v>
      </c>
      <c r="DS261" s="845" t="s">
        <v>798</v>
      </c>
      <c r="DT261" s="845" t="s">
        <v>798</v>
      </c>
      <c r="DU261" s="845" t="s">
        <v>798</v>
      </c>
      <c r="DV261" s="845" t="s">
        <v>798</v>
      </c>
      <c r="DW261" s="845" t="s">
        <v>798</v>
      </c>
      <c r="DX261" s="845" t="s">
        <v>798</v>
      </c>
      <c r="DY261" s="845" t="s">
        <v>798</v>
      </c>
      <c r="DZ261" s="845" t="s">
        <v>798</v>
      </c>
      <c r="EA261" s="845" t="s">
        <v>798</v>
      </c>
      <c r="EB261" s="845" t="s">
        <v>798</v>
      </c>
      <c r="EC261" s="845" t="s">
        <v>798</v>
      </c>
      <c r="ED261" s="845" t="s">
        <v>798</v>
      </c>
      <c r="EE261" s="845" t="s">
        <v>798</v>
      </c>
      <c r="EF261" s="845" t="s">
        <v>798</v>
      </c>
    </row>
    <row r="262" spans="1:136" x14ac:dyDescent="0.2">
      <c r="A262" s="845">
        <v>258</v>
      </c>
      <c r="B262" s="845">
        <v>6</v>
      </c>
      <c r="C262" s="845" t="s">
        <v>798</v>
      </c>
      <c r="D262" s="845" t="s">
        <v>798</v>
      </c>
      <c r="E262" s="845" t="s">
        <v>798</v>
      </c>
      <c r="F262" s="845" t="s">
        <v>798</v>
      </c>
      <c r="G262" s="845" t="s">
        <v>798</v>
      </c>
      <c r="H262" s="845" t="s">
        <v>798</v>
      </c>
      <c r="I262" s="845" t="s">
        <v>798</v>
      </c>
      <c r="J262" s="845" t="s">
        <v>798</v>
      </c>
      <c r="K262" s="845" t="s">
        <v>798</v>
      </c>
      <c r="L262" s="845" t="s">
        <v>798</v>
      </c>
      <c r="M262" s="845" t="s">
        <v>798</v>
      </c>
      <c r="N262" s="845" t="s">
        <v>798</v>
      </c>
      <c r="O262" s="845" t="s">
        <v>798</v>
      </c>
      <c r="P262" s="845" t="s">
        <v>798</v>
      </c>
      <c r="Q262" s="845" t="s">
        <v>798</v>
      </c>
      <c r="R262" s="845" t="s">
        <v>798</v>
      </c>
      <c r="S262" s="845" t="s">
        <v>798</v>
      </c>
      <c r="T262" s="845" t="s">
        <v>798</v>
      </c>
      <c r="U262" s="845" t="s">
        <v>798</v>
      </c>
      <c r="V262" s="845" t="s">
        <v>798</v>
      </c>
      <c r="W262" s="845" t="s">
        <v>798</v>
      </c>
      <c r="X262" s="845" t="s">
        <v>798</v>
      </c>
      <c r="Y262" s="845" t="s">
        <v>798</v>
      </c>
      <c r="Z262" s="845" t="s">
        <v>798</v>
      </c>
      <c r="AA262" s="845" t="s">
        <v>798</v>
      </c>
      <c r="AB262" s="845" t="s">
        <v>798</v>
      </c>
      <c r="AC262" s="845" t="s">
        <v>798</v>
      </c>
      <c r="AD262" s="845" t="s">
        <v>798</v>
      </c>
      <c r="AE262" s="845" t="s">
        <v>798</v>
      </c>
      <c r="AF262" s="845" t="s">
        <v>798</v>
      </c>
      <c r="AG262" s="845" t="s">
        <v>798</v>
      </c>
      <c r="AH262" s="845" t="s">
        <v>798</v>
      </c>
      <c r="AI262" s="845" t="s">
        <v>798</v>
      </c>
      <c r="AJ262" s="845" t="s">
        <v>798</v>
      </c>
      <c r="AK262" s="845" t="s">
        <v>798</v>
      </c>
      <c r="AL262" s="845" t="s">
        <v>798</v>
      </c>
      <c r="AM262" s="845" t="s">
        <v>798</v>
      </c>
      <c r="AN262" s="845" t="s">
        <v>798</v>
      </c>
      <c r="AO262" s="845" t="s">
        <v>798</v>
      </c>
      <c r="AP262" s="845" t="s">
        <v>798</v>
      </c>
      <c r="AQ262" s="845" t="s">
        <v>798</v>
      </c>
      <c r="AR262" s="845" t="s">
        <v>798</v>
      </c>
      <c r="AS262" s="845" t="s">
        <v>798</v>
      </c>
      <c r="AT262" s="845" t="s">
        <v>798</v>
      </c>
      <c r="AU262" s="845" t="s">
        <v>798</v>
      </c>
      <c r="AV262" s="845" t="s">
        <v>798</v>
      </c>
      <c r="AW262" s="845" t="s">
        <v>798</v>
      </c>
      <c r="AX262" s="845" t="s">
        <v>798</v>
      </c>
      <c r="AY262" s="845" t="s">
        <v>798</v>
      </c>
      <c r="AZ262" s="845" t="s">
        <v>798</v>
      </c>
      <c r="BA262" s="845" t="s">
        <v>798</v>
      </c>
      <c r="BB262" s="845" t="s">
        <v>798</v>
      </c>
      <c r="BC262" s="845" t="s">
        <v>798</v>
      </c>
      <c r="BD262" s="845" t="s">
        <v>798</v>
      </c>
      <c r="BE262" s="845" t="s">
        <v>798</v>
      </c>
      <c r="BF262" s="845" t="s">
        <v>798</v>
      </c>
      <c r="BG262" s="845" t="s">
        <v>798</v>
      </c>
      <c r="BH262" s="845" t="s">
        <v>798</v>
      </c>
      <c r="BI262" s="845" t="s">
        <v>798</v>
      </c>
      <c r="BJ262" s="845" t="s">
        <v>798</v>
      </c>
      <c r="BK262" s="845" t="s">
        <v>798</v>
      </c>
      <c r="BL262" s="845" t="s">
        <v>798</v>
      </c>
      <c r="BM262" s="845" t="s">
        <v>798</v>
      </c>
      <c r="BN262" s="845" t="s">
        <v>798</v>
      </c>
      <c r="BO262" s="845" t="s">
        <v>798</v>
      </c>
      <c r="BP262" s="845" t="s">
        <v>798</v>
      </c>
      <c r="BQ262" s="845" t="s">
        <v>798</v>
      </c>
      <c r="BR262" s="845" t="s">
        <v>798</v>
      </c>
      <c r="BS262" s="845" t="s">
        <v>798</v>
      </c>
      <c r="BT262" s="845" t="s">
        <v>798</v>
      </c>
      <c r="BU262" s="845" t="s">
        <v>798</v>
      </c>
      <c r="BV262" s="845" t="s">
        <v>798</v>
      </c>
      <c r="BW262" s="845" t="s">
        <v>798</v>
      </c>
      <c r="BX262" s="845" t="s">
        <v>798</v>
      </c>
      <c r="BY262" s="845" t="s">
        <v>798</v>
      </c>
      <c r="BZ262" s="845" t="s">
        <v>798</v>
      </c>
      <c r="CA262" s="845" t="s">
        <v>798</v>
      </c>
      <c r="CB262" s="845" t="s">
        <v>798</v>
      </c>
      <c r="CC262" s="845" t="s">
        <v>798</v>
      </c>
      <c r="CD262" s="845" t="s">
        <v>798</v>
      </c>
      <c r="CE262" s="845" t="s">
        <v>798</v>
      </c>
      <c r="CF262" s="845" t="s">
        <v>798</v>
      </c>
      <c r="CG262" s="845" t="s">
        <v>798</v>
      </c>
      <c r="CH262" s="845" t="s">
        <v>798</v>
      </c>
      <c r="CI262" s="845" t="s">
        <v>798</v>
      </c>
      <c r="CJ262" s="845" t="s">
        <v>798</v>
      </c>
      <c r="CK262" s="845" t="s">
        <v>798</v>
      </c>
      <c r="CL262" s="845" t="s">
        <v>798</v>
      </c>
      <c r="CM262" s="845" t="s">
        <v>798</v>
      </c>
      <c r="CN262" s="845" t="s">
        <v>798</v>
      </c>
      <c r="CO262" s="845" t="s">
        <v>798</v>
      </c>
      <c r="CP262" s="845" t="s">
        <v>798</v>
      </c>
      <c r="CQ262" s="845" t="s">
        <v>798</v>
      </c>
      <c r="CR262" s="845" t="s">
        <v>798</v>
      </c>
      <c r="CS262" s="845" t="s">
        <v>798</v>
      </c>
      <c r="CT262" s="845" t="s">
        <v>798</v>
      </c>
      <c r="CU262" s="845" t="s">
        <v>798</v>
      </c>
      <c r="CV262" s="845" t="s">
        <v>798</v>
      </c>
      <c r="CW262" s="845" t="s">
        <v>798</v>
      </c>
      <c r="CX262" s="845" t="s">
        <v>798</v>
      </c>
      <c r="CY262" s="845" t="s">
        <v>798</v>
      </c>
      <c r="CZ262" s="845" t="s">
        <v>798</v>
      </c>
      <c r="DA262" s="845" t="s">
        <v>798</v>
      </c>
      <c r="DB262" s="845" t="s">
        <v>798</v>
      </c>
      <c r="DC262" s="845" t="s">
        <v>798</v>
      </c>
      <c r="DD262" s="845" t="s">
        <v>798</v>
      </c>
      <c r="DE262" s="845" t="s">
        <v>798</v>
      </c>
      <c r="DF262" s="845" t="s">
        <v>798</v>
      </c>
      <c r="DG262" s="845" t="s">
        <v>798</v>
      </c>
      <c r="DH262" s="845" t="s">
        <v>798</v>
      </c>
      <c r="DI262" s="845" t="s">
        <v>798</v>
      </c>
      <c r="DJ262" s="845" t="s">
        <v>798</v>
      </c>
      <c r="DK262" s="845" t="s">
        <v>798</v>
      </c>
      <c r="DL262" s="845" t="s">
        <v>798</v>
      </c>
      <c r="DM262" s="845" t="s">
        <v>798</v>
      </c>
      <c r="DN262" s="845" t="s">
        <v>798</v>
      </c>
      <c r="DO262" s="845" t="s">
        <v>798</v>
      </c>
      <c r="DP262" s="845" t="s">
        <v>798</v>
      </c>
      <c r="DQ262" s="845" t="s">
        <v>798</v>
      </c>
      <c r="DR262" s="845" t="s">
        <v>798</v>
      </c>
      <c r="DS262" s="845" t="s">
        <v>798</v>
      </c>
      <c r="DT262" s="845" t="s">
        <v>798</v>
      </c>
      <c r="DU262" s="845" t="s">
        <v>798</v>
      </c>
      <c r="DV262" s="845" t="s">
        <v>798</v>
      </c>
      <c r="DW262" s="845" t="s">
        <v>798</v>
      </c>
      <c r="DX262" s="845" t="s">
        <v>798</v>
      </c>
      <c r="DY262" s="845" t="s">
        <v>798</v>
      </c>
      <c r="DZ262" s="845" t="s">
        <v>798</v>
      </c>
      <c r="EA262" s="845" t="s">
        <v>798</v>
      </c>
      <c r="EB262" s="845" t="s">
        <v>798</v>
      </c>
      <c r="EC262" s="845" t="s">
        <v>798</v>
      </c>
      <c r="ED262" s="845" t="s">
        <v>798</v>
      </c>
      <c r="EE262" s="845" t="s">
        <v>798</v>
      </c>
      <c r="EF262" s="845" t="s">
        <v>798</v>
      </c>
    </row>
    <row r="263" spans="1:136" x14ac:dyDescent="0.2">
      <c r="A263" s="845">
        <v>259</v>
      </c>
      <c r="B263" s="845">
        <v>7</v>
      </c>
      <c r="C263" s="845" t="s">
        <v>798</v>
      </c>
      <c r="D263" s="845" t="s">
        <v>798</v>
      </c>
      <c r="E263" s="845" t="s">
        <v>798</v>
      </c>
      <c r="F263" s="845" t="s">
        <v>798</v>
      </c>
      <c r="G263" s="845" t="s">
        <v>798</v>
      </c>
      <c r="H263" s="845" t="s">
        <v>798</v>
      </c>
      <c r="I263" s="845" t="s">
        <v>798</v>
      </c>
      <c r="J263" s="845" t="s">
        <v>798</v>
      </c>
      <c r="K263" s="845" t="s">
        <v>798</v>
      </c>
      <c r="L263" s="845" t="s">
        <v>798</v>
      </c>
      <c r="M263" s="845" t="s">
        <v>798</v>
      </c>
      <c r="N263" s="845" t="s">
        <v>798</v>
      </c>
      <c r="O263" s="845" t="s">
        <v>798</v>
      </c>
      <c r="P263" s="845" t="s">
        <v>798</v>
      </c>
      <c r="Q263" s="845" t="s">
        <v>798</v>
      </c>
      <c r="R263" s="845" t="s">
        <v>798</v>
      </c>
      <c r="S263" s="845" t="s">
        <v>798</v>
      </c>
      <c r="T263" s="845" t="s">
        <v>798</v>
      </c>
      <c r="U263" s="845" t="s">
        <v>798</v>
      </c>
      <c r="V263" s="845" t="s">
        <v>798</v>
      </c>
      <c r="W263" s="845" t="s">
        <v>798</v>
      </c>
      <c r="X263" s="845" t="s">
        <v>798</v>
      </c>
      <c r="Y263" s="845" t="s">
        <v>798</v>
      </c>
      <c r="Z263" s="845" t="s">
        <v>798</v>
      </c>
      <c r="AA263" s="845" t="s">
        <v>798</v>
      </c>
      <c r="AB263" s="845" t="s">
        <v>798</v>
      </c>
      <c r="AC263" s="845" t="s">
        <v>798</v>
      </c>
      <c r="AD263" s="845" t="s">
        <v>798</v>
      </c>
      <c r="AE263" s="845" t="s">
        <v>798</v>
      </c>
      <c r="AF263" s="845" t="s">
        <v>798</v>
      </c>
      <c r="AG263" s="845" t="s">
        <v>798</v>
      </c>
      <c r="AH263" s="845" t="s">
        <v>798</v>
      </c>
      <c r="AI263" s="845" t="s">
        <v>798</v>
      </c>
      <c r="AJ263" s="845" t="s">
        <v>798</v>
      </c>
      <c r="AK263" s="845" t="s">
        <v>798</v>
      </c>
      <c r="AL263" s="845" t="s">
        <v>798</v>
      </c>
      <c r="AM263" s="845" t="s">
        <v>798</v>
      </c>
      <c r="AN263" s="845" t="s">
        <v>798</v>
      </c>
      <c r="AO263" s="845" t="s">
        <v>798</v>
      </c>
      <c r="AP263" s="845" t="s">
        <v>798</v>
      </c>
      <c r="AQ263" s="845" t="s">
        <v>798</v>
      </c>
      <c r="AR263" s="845" t="s">
        <v>798</v>
      </c>
      <c r="AS263" s="845" t="s">
        <v>798</v>
      </c>
      <c r="AT263" s="845" t="s">
        <v>798</v>
      </c>
      <c r="AU263" s="845" t="s">
        <v>798</v>
      </c>
      <c r="AV263" s="845" t="s">
        <v>798</v>
      </c>
      <c r="AW263" s="845" t="s">
        <v>798</v>
      </c>
      <c r="AX263" s="845" t="s">
        <v>798</v>
      </c>
      <c r="AY263" s="845" t="s">
        <v>798</v>
      </c>
      <c r="AZ263" s="845" t="s">
        <v>798</v>
      </c>
      <c r="BA263" s="845" t="s">
        <v>798</v>
      </c>
      <c r="BB263" s="845" t="s">
        <v>798</v>
      </c>
      <c r="BC263" s="845" t="s">
        <v>798</v>
      </c>
      <c r="BD263" s="845" t="s">
        <v>798</v>
      </c>
      <c r="BE263" s="845" t="s">
        <v>798</v>
      </c>
      <c r="BF263" s="845" t="s">
        <v>798</v>
      </c>
      <c r="BG263" s="845" t="s">
        <v>798</v>
      </c>
      <c r="BH263" s="845" t="s">
        <v>798</v>
      </c>
      <c r="BI263" s="845" t="s">
        <v>798</v>
      </c>
      <c r="BJ263" s="845" t="s">
        <v>798</v>
      </c>
      <c r="BK263" s="845" t="s">
        <v>798</v>
      </c>
      <c r="BL263" s="845" t="s">
        <v>798</v>
      </c>
      <c r="BM263" s="845" t="s">
        <v>798</v>
      </c>
      <c r="BN263" s="845" t="s">
        <v>798</v>
      </c>
      <c r="BO263" s="845" t="s">
        <v>798</v>
      </c>
      <c r="BP263" s="845" t="s">
        <v>798</v>
      </c>
      <c r="BQ263" s="845" t="s">
        <v>798</v>
      </c>
      <c r="BR263" s="845" t="s">
        <v>798</v>
      </c>
      <c r="BS263" s="845" t="s">
        <v>798</v>
      </c>
      <c r="BT263" s="845" t="s">
        <v>798</v>
      </c>
      <c r="BU263" s="845" t="s">
        <v>798</v>
      </c>
      <c r="BV263" s="845" t="s">
        <v>798</v>
      </c>
      <c r="BW263" s="845" t="s">
        <v>798</v>
      </c>
      <c r="BX263" s="845" t="s">
        <v>798</v>
      </c>
      <c r="BY263" s="845" t="s">
        <v>798</v>
      </c>
      <c r="BZ263" s="845" t="s">
        <v>798</v>
      </c>
      <c r="CA263" s="845" t="s">
        <v>798</v>
      </c>
      <c r="CB263" s="845" t="s">
        <v>798</v>
      </c>
      <c r="CC263" s="845" t="s">
        <v>798</v>
      </c>
      <c r="CD263" s="845" t="s">
        <v>798</v>
      </c>
      <c r="CE263" s="845" t="s">
        <v>798</v>
      </c>
      <c r="CF263" s="845" t="s">
        <v>798</v>
      </c>
      <c r="CG263" s="845" t="s">
        <v>798</v>
      </c>
      <c r="CH263" s="845" t="s">
        <v>798</v>
      </c>
      <c r="CI263" s="845" t="s">
        <v>798</v>
      </c>
      <c r="CJ263" s="845" t="s">
        <v>798</v>
      </c>
      <c r="CK263" s="845" t="s">
        <v>798</v>
      </c>
      <c r="CL263" s="845" t="s">
        <v>798</v>
      </c>
      <c r="CM263" s="845" t="s">
        <v>798</v>
      </c>
      <c r="CN263" s="845" t="s">
        <v>798</v>
      </c>
      <c r="CO263" s="845" t="s">
        <v>798</v>
      </c>
      <c r="CP263" s="845" t="s">
        <v>798</v>
      </c>
      <c r="CQ263" s="845" t="s">
        <v>798</v>
      </c>
      <c r="CR263" s="845" t="s">
        <v>798</v>
      </c>
      <c r="CS263" s="845" t="s">
        <v>798</v>
      </c>
      <c r="CT263" s="845" t="s">
        <v>798</v>
      </c>
      <c r="CU263" s="845" t="s">
        <v>798</v>
      </c>
      <c r="CV263" s="845" t="s">
        <v>798</v>
      </c>
      <c r="CW263" s="845" t="s">
        <v>798</v>
      </c>
      <c r="CX263" s="845" t="s">
        <v>798</v>
      </c>
      <c r="CY263" s="845" t="s">
        <v>798</v>
      </c>
      <c r="CZ263" s="845" t="s">
        <v>798</v>
      </c>
      <c r="DA263" s="845" t="s">
        <v>798</v>
      </c>
      <c r="DB263" s="845" t="s">
        <v>798</v>
      </c>
      <c r="DC263" s="845" t="s">
        <v>798</v>
      </c>
      <c r="DD263" s="845" t="s">
        <v>798</v>
      </c>
      <c r="DE263" s="845" t="s">
        <v>798</v>
      </c>
      <c r="DF263" s="845" t="s">
        <v>798</v>
      </c>
      <c r="DG263" s="845" t="s">
        <v>798</v>
      </c>
      <c r="DH263" s="845" t="s">
        <v>798</v>
      </c>
      <c r="DI263" s="845" t="s">
        <v>798</v>
      </c>
      <c r="DJ263" s="845" t="s">
        <v>798</v>
      </c>
      <c r="DK263" s="845" t="s">
        <v>798</v>
      </c>
      <c r="DL263" s="845" t="s">
        <v>798</v>
      </c>
      <c r="DM263" s="845" t="s">
        <v>798</v>
      </c>
      <c r="DN263" s="845" t="s">
        <v>798</v>
      </c>
      <c r="DO263" s="845" t="s">
        <v>798</v>
      </c>
      <c r="DP263" s="845" t="s">
        <v>798</v>
      </c>
      <c r="DQ263" s="845" t="s">
        <v>798</v>
      </c>
      <c r="DR263" s="845" t="s">
        <v>798</v>
      </c>
      <c r="DS263" s="845" t="s">
        <v>798</v>
      </c>
      <c r="DT263" s="845" t="s">
        <v>798</v>
      </c>
      <c r="DU263" s="845" t="s">
        <v>798</v>
      </c>
      <c r="DV263" s="845" t="s">
        <v>798</v>
      </c>
      <c r="DW263" s="845" t="s">
        <v>798</v>
      </c>
      <c r="DX263" s="845" t="s">
        <v>798</v>
      </c>
      <c r="DY263" s="845" t="s">
        <v>798</v>
      </c>
      <c r="DZ263" s="845" t="s">
        <v>798</v>
      </c>
      <c r="EA263" s="845" t="s">
        <v>798</v>
      </c>
      <c r="EB263" s="845" t="s">
        <v>798</v>
      </c>
      <c r="EC263" s="845" t="s">
        <v>798</v>
      </c>
      <c r="ED263" s="845" t="s">
        <v>798</v>
      </c>
      <c r="EE263" s="845" t="s">
        <v>798</v>
      </c>
      <c r="EF263" s="845" t="s">
        <v>798</v>
      </c>
    </row>
    <row r="264" spans="1:136" x14ac:dyDescent="0.2">
      <c r="A264" s="845">
        <v>260</v>
      </c>
      <c r="B264" s="845">
        <v>8</v>
      </c>
      <c r="C264" s="845" t="s">
        <v>798</v>
      </c>
      <c r="D264" s="845" t="s">
        <v>798</v>
      </c>
      <c r="E264" s="845" t="s">
        <v>798</v>
      </c>
      <c r="F264" s="845" t="s">
        <v>798</v>
      </c>
      <c r="G264" s="845" t="s">
        <v>798</v>
      </c>
      <c r="H264" s="845" t="s">
        <v>798</v>
      </c>
      <c r="I264" s="845" t="s">
        <v>798</v>
      </c>
      <c r="J264" s="845" t="s">
        <v>798</v>
      </c>
      <c r="K264" s="845" t="s">
        <v>798</v>
      </c>
      <c r="L264" s="845" t="s">
        <v>798</v>
      </c>
      <c r="M264" s="845" t="s">
        <v>798</v>
      </c>
      <c r="N264" s="845" t="s">
        <v>798</v>
      </c>
      <c r="O264" s="845" t="s">
        <v>798</v>
      </c>
      <c r="P264" s="845" t="s">
        <v>798</v>
      </c>
      <c r="Q264" s="845" t="s">
        <v>798</v>
      </c>
      <c r="R264" s="845" t="s">
        <v>798</v>
      </c>
      <c r="S264" s="845" t="s">
        <v>798</v>
      </c>
      <c r="T264" s="845" t="s">
        <v>798</v>
      </c>
      <c r="U264" s="845" t="s">
        <v>798</v>
      </c>
      <c r="V264" s="845" t="s">
        <v>798</v>
      </c>
      <c r="W264" s="845" t="s">
        <v>798</v>
      </c>
      <c r="X264" s="845" t="s">
        <v>798</v>
      </c>
      <c r="Y264" s="845" t="s">
        <v>798</v>
      </c>
      <c r="Z264" s="845" t="s">
        <v>798</v>
      </c>
      <c r="AA264" s="845" t="s">
        <v>798</v>
      </c>
      <c r="AB264" s="845" t="s">
        <v>798</v>
      </c>
      <c r="AC264" s="845" t="s">
        <v>798</v>
      </c>
      <c r="AD264" s="845" t="s">
        <v>798</v>
      </c>
      <c r="AE264" s="845" t="s">
        <v>798</v>
      </c>
      <c r="AF264" s="845" t="s">
        <v>798</v>
      </c>
      <c r="AG264" s="845" t="s">
        <v>798</v>
      </c>
      <c r="AH264" s="845" t="s">
        <v>798</v>
      </c>
      <c r="AI264" s="845" t="s">
        <v>798</v>
      </c>
      <c r="AJ264" s="845" t="s">
        <v>798</v>
      </c>
      <c r="AK264" s="845" t="s">
        <v>798</v>
      </c>
      <c r="AL264" s="845" t="s">
        <v>798</v>
      </c>
      <c r="AM264" s="845" t="s">
        <v>798</v>
      </c>
      <c r="AN264" s="845" t="s">
        <v>798</v>
      </c>
      <c r="AO264" s="845" t="s">
        <v>798</v>
      </c>
      <c r="AP264" s="845" t="s">
        <v>798</v>
      </c>
      <c r="AQ264" s="845" t="s">
        <v>798</v>
      </c>
      <c r="AR264" s="845" t="s">
        <v>798</v>
      </c>
      <c r="AS264" s="845" t="s">
        <v>798</v>
      </c>
      <c r="AT264" s="845" t="s">
        <v>798</v>
      </c>
      <c r="AU264" s="845" t="s">
        <v>798</v>
      </c>
      <c r="AV264" s="845" t="s">
        <v>798</v>
      </c>
      <c r="AW264" s="845" t="s">
        <v>798</v>
      </c>
      <c r="AX264" s="845" t="s">
        <v>798</v>
      </c>
      <c r="AY264" s="845" t="s">
        <v>798</v>
      </c>
      <c r="AZ264" s="845" t="s">
        <v>798</v>
      </c>
      <c r="BA264" s="845" t="s">
        <v>798</v>
      </c>
      <c r="BB264" s="845" t="s">
        <v>798</v>
      </c>
      <c r="BC264" s="845" t="s">
        <v>798</v>
      </c>
      <c r="BD264" s="845" t="s">
        <v>798</v>
      </c>
      <c r="BE264" s="845" t="s">
        <v>798</v>
      </c>
      <c r="BF264" s="845" t="s">
        <v>798</v>
      </c>
      <c r="BG264" s="845" t="s">
        <v>798</v>
      </c>
      <c r="BH264" s="845" t="s">
        <v>798</v>
      </c>
      <c r="BI264" s="845" t="s">
        <v>798</v>
      </c>
      <c r="BJ264" s="845" t="s">
        <v>798</v>
      </c>
      <c r="BK264" s="845" t="s">
        <v>798</v>
      </c>
      <c r="BL264" s="845" t="s">
        <v>798</v>
      </c>
      <c r="BM264" s="845" t="s">
        <v>798</v>
      </c>
      <c r="BN264" s="845" t="s">
        <v>798</v>
      </c>
      <c r="BO264" s="845" t="s">
        <v>798</v>
      </c>
      <c r="BP264" s="845" t="s">
        <v>798</v>
      </c>
      <c r="BQ264" s="845" t="s">
        <v>798</v>
      </c>
      <c r="BR264" s="845" t="s">
        <v>798</v>
      </c>
      <c r="BS264" s="845" t="s">
        <v>798</v>
      </c>
      <c r="BT264" s="845" t="s">
        <v>798</v>
      </c>
      <c r="BU264" s="845" t="s">
        <v>798</v>
      </c>
      <c r="BV264" s="845" t="s">
        <v>798</v>
      </c>
      <c r="BW264" s="845" t="s">
        <v>798</v>
      </c>
      <c r="BX264" s="845" t="s">
        <v>798</v>
      </c>
      <c r="BY264" s="845" t="s">
        <v>798</v>
      </c>
      <c r="BZ264" s="845" t="s">
        <v>798</v>
      </c>
      <c r="CA264" s="845" t="s">
        <v>798</v>
      </c>
      <c r="CB264" s="845" t="s">
        <v>798</v>
      </c>
      <c r="CC264" s="845" t="s">
        <v>798</v>
      </c>
      <c r="CD264" s="845" t="s">
        <v>798</v>
      </c>
      <c r="CE264" s="845" t="s">
        <v>798</v>
      </c>
      <c r="CF264" s="845" t="s">
        <v>798</v>
      </c>
      <c r="CG264" s="845" t="s">
        <v>798</v>
      </c>
      <c r="CH264" s="845" t="s">
        <v>798</v>
      </c>
      <c r="CI264" s="845" t="s">
        <v>798</v>
      </c>
      <c r="CJ264" s="845" t="s">
        <v>798</v>
      </c>
      <c r="CK264" s="845" t="s">
        <v>798</v>
      </c>
      <c r="CL264" s="845" t="s">
        <v>798</v>
      </c>
      <c r="CM264" s="845" t="s">
        <v>798</v>
      </c>
      <c r="CN264" s="845" t="s">
        <v>798</v>
      </c>
      <c r="CO264" s="845" t="s">
        <v>798</v>
      </c>
      <c r="CP264" s="845" t="s">
        <v>798</v>
      </c>
      <c r="CQ264" s="845" t="s">
        <v>798</v>
      </c>
      <c r="CR264" s="845" t="s">
        <v>798</v>
      </c>
      <c r="CS264" s="845" t="s">
        <v>798</v>
      </c>
      <c r="CT264" s="845" t="s">
        <v>798</v>
      </c>
      <c r="CU264" s="845" t="s">
        <v>798</v>
      </c>
      <c r="CV264" s="845" t="s">
        <v>798</v>
      </c>
      <c r="CW264" s="845" t="s">
        <v>798</v>
      </c>
      <c r="CX264" s="845" t="s">
        <v>798</v>
      </c>
      <c r="CY264" s="845" t="s">
        <v>798</v>
      </c>
      <c r="CZ264" s="845" t="s">
        <v>798</v>
      </c>
      <c r="DA264" s="845" t="s">
        <v>798</v>
      </c>
      <c r="DB264" s="845" t="s">
        <v>798</v>
      </c>
      <c r="DC264" s="845" t="s">
        <v>798</v>
      </c>
      <c r="DD264" s="845" t="s">
        <v>798</v>
      </c>
      <c r="DE264" s="845" t="s">
        <v>798</v>
      </c>
      <c r="DF264" s="845" t="s">
        <v>798</v>
      </c>
      <c r="DG264" s="845" t="s">
        <v>798</v>
      </c>
      <c r="DH264" s="845" t="s">
        <v>798</v>
      </c>
      <c r="DI264" s="845" t="s">
        <v>798</v>
      </c>
      <c r="DJ264" s="845" t="s">
        <v>798</v>
      </c>
      <c r="DK264" s="845" t="s">
        <v>798</v>
      </c>
      <c r="DL264" s="845" t="s">
        <v>798</v>
      </c>
      <c r="DM264" s="845" t="s">
        <v>798</v>
      </c>
      <c r="DN264" s="845" t="s">
        <v>798</v>
      </c>
      <c r="DO264" s="845" t="s">
        <v>798</v>
      </c>
      <c r="DP264" s="845" t="s">
        <v>798</v>
      </c>
      <c r="DQ264" s="845" t="s">
        <v>798</v>
      </c>
      <c r="DR264" s="845" t="s">
        <v>798</v>
      </c>
      <c r="DS264" s="845" t="s">
        <v>798</v>
      </c>
      <c r="DT264" s="845" t="s">
        <v>798</v>
      </c>
      <c r="DU264" s="845" t="s">
        <v>798</v>
      </c>
      <c r="DV264" s="845" t="s">
        <v>798</v>
      </c>
      <c r="DW264" s="845" t="s">
        <v>798</v>
      </c>
      <c r="DX264" s="845" t="s">
        <v>798</v>
      </c>
      <c r="DY264" s="845" t="s">
        <v>798</v>
      </c>
      <c r="DZ264" s="845" t="s">
        <v>798</v>
      </c>
      <c r="EA264" s="845" t="s">
        <v>798</v>
      </c>
      <c r="EB264" s="845" t="s">
        <v>798</v>
      </c>
      <c r="EC264" s="845" t="s">
        <v>798</v>
      </c>
      <c r="ED264" s="845" t="s">
        <v>798</v>
      </c>
      <c r="EE264" s="845" t="s">
        <v>798</v>
      </c>
      <c r="EF264" s="845" t="s">
        <v>798</v>
      </c>
    </row>
    <row r="265" spans="1:136" x14ac:dyDescent="0.2">
      <c r="A265" s="845">
        <v>261</v>
      </c>
      <c r="B265" s="845">
        <v>9</v>
      </c>
      <c r="C265" s="845" t="s">
        <v>798</v>
      </c>
      <c r="D265" s="845" t="s">
        <v>798</v>
      </c>
      <c r="E265" s="845" t="s">
        <v>798</v>
      </c>
      <c r="F265" s="845" t="s">
        <v>798</v>
      </c>
      <c r="G265" s="845" t="s">
        <v>798</v>
      </c>
      <c r="H265" s="845" t="s">
        <v>798</v>
      </c>
      <c r="I265" s="845" t="s">
        <v>798</v>
      </c>
      <c r="J265" s="845" t="s">
        <v>798</v>
      </c>
      <c r="K265" s="845" t="s">
        <v>798</v>
      </c>
      <c r="L265" s="845" t="s">
        <v>798</v>
      </c>
      <c r="M265" s="845" t="s">
        <v>798</v>
      </c>
      <c r="N265" s="845" t="s">
        <v>798</v>
      </c>
      <c r="O265" s="845" t="s">
        <v>798</v>
      </c>
      <c r="P265" s="845" t="s">
        <v>798</v>
      </c>
      <c r="Q265" s="845" t="s">
        <v>798</v>
      </c>
      <c r="R265" s="845" t="s">
        <v>798</v>
      </c>
      <c r="S265" s="845" t="s">
        <v>798</v>
      </c>
      <c r="T265" s="845" t="s">
        <v>798</v>
      </c>
      <c r="U265" s="845" t="s">
        <v>798</v>
      </c>
      <c r="V265" s="845" t="s">
        <v>798</v>
      </c>
      <c r="W265" s="845" t="s">
        <v>798</v>
      </c>
      <c r="X265" s="845" t="s">
        <v>798</v>
      </c>
      <c r="Y265" s="845" t="s">
        <v>798</v>
      </c>
      <c r="Z265" s="845" t="s">
        <v>798</v>
      </c>
      <c r="AA265" s="845" t="s">
        <v>798</v>
      </c>
      <c r="AB265" s="845" t="s">
        <v>798</v>
      </c>
      <c r="AC265" s="845" t="s">
        <v>798</v>
      </c>
      <c r="AD265" s="845" t="s">
        <v>798</v>
      </c>
      <c r="AE265" s="845" t="s">
        <v>798</v>
      </c>
      <c r="AF265" s="845" t="s">
        <v>798</v>
      </c>
      <c r="AG265" s="845" t="s">
        <v>798</v>
      </c>
      <c r="AH265" s="845" t="s">
        <v>798</v>
      </c>
      <c r="AI265" s="845" t="s">
        <v>798</v>
      </c>
      <c r="AJ265" s="845" t="s">
        <v>798</v>
      </c>
      <c r="AK265" s="845" t="s">
        <v>798</v>
      </c>
      <c r="AL265" s="845" t="s">
        <v>798</v>
      </c>
      <c r="AM265" s="845" t="s">
        <v>798</v>
      </c>
      <c r="AN265" s="845" t="s">
        <v>798</v>
      </c>
      <c r="AO265" s="845" t="s">
        <v>798</v>
      </c>
      <c r="AP265" s="845" t="s">
        <v>798</v>
      </c>
      <c r="AQ265" s="845" t="s">
        <v>798</v>
      </c>
      <c r="AR265" s="845" t="s">
        <v>798</v>
      </c>
      <c r="AS265" s="845" t="s">
        <v>798</v>
      </c>
      <c r="AT265" s="845" t="s">
        <v>798</v>
      </c>
      <c r="AU265" s="845" t="s">
        <v>798</v>
      </c>
      <c r="AV265" s="845" t="s">
        <v>798</v>
      </c>
      <c r="AW265" s="845" t="s">
        <v>798</v>
      </c>
      <c r="AX265" s="845" t="s">
        <v>798</v>
      </c>
      <c r="AY265" s="845" t="s">
        <v>798</v>
      </c>
      <c r="AZ265" s="845" t="s">
        <v>798</v>
      </c>
      <c r="BA265" s="845" t="s">
        <v>798</v>
      </c>
      <c r="BB265" s="845" t="s">
        <v>798</v>
      </c>
      <c r="BC265" s="845" t="s">
        <v>798</v>
      </c>
      <c r="BD265" s="845" t="s">
        <v>798</v>
      </c>
      <c r="BE265" s="845" t="s">
        <v>798</v>
      </c>
      <c r="BF265" s="845" t="s">
        <v>798</v>
      </c>
      <c r="BG265" s="845" t="s">
        <v>798</v>
      </c>
      <c r="BH265" s="845" t="s">
        <v>798</v>
      </c>
      <c r="BI265" s="845" t="s">
        <v>798</v>
      </c>
      <c r="BJ265" s="845" t="s">
        <v>798</v>
      </c>
      <c r="BK265" s="845" t="s">
        <v>798</v>
      </c>
      <c r="BL265" s="845" t="s">
        <v>798</v>
      </c>
      <c r="BM265" s="845" t="s">
        <v>798</v>
      </c>
      <c r="BN265" s="845" t="s">
        <v>798</v>
      </c>
      <c r="BO265" s="845" t="s">
        <v>798</v>
      </c>
      <c r="BP265" s="845" t="s">
        <v>798</v>
      </c>
      <c r="BQ265" s="845" t="s">
        <v>798</v>
      </c>
      <c r="BR265" s="845" t="s">
        <v>798</v>
      </c>
      <c r="BS265" s="845" t="s">
        <v>798</v>
      </c>
      <c r="BT265" s="845" t="s">
        <v>798</v>
      </c>
      <c r="BU265" s="845" t="s">
        <v>798</v>
      </c>
      <c r="BV265" s="845" t="s">
        <v>798</v>
      </c>
      <c r="BW265" s="845" t="s">
        <v>798</v>
      </c>
      <c r="BX265" s="845" t="s">
        <v>798</v>
      </c>
      <c r="BY265" s="845" t="s">
        <v>798</v>
      </c>
      <c r="BZ265" s="845" t="s">
        <v>798</v>
      </c>
      <c r="CA265" s="845" t="s">
        <v>798</v>
      </c>
      <c r="CB265" s="845" t="s">
        <v>798</v>
      </c>
      <c r="CC265" s="845" t="s">
        <v>798</v>
      </c>
      <c r="CD265" s="845" t="s">
        <v>798</v>
      </c>
      <c r="CE265" s="845" t="s">
        <v>798</v>
      </c>
      <c r="CF265" s="845" t="s">
        <v>798</v>
      </c>
      <c r="CG265" s="845" t="s">
        <v>798</v>
      </c>
      <c r="CH265" s="845" t="s">
        <v>798</v>
      </c>
      <c r="CI265" s="845" t="s">
        <v>798</v>
      </c>
      <c r="CJ265" s="845" t="s">
        <v>798</v>
      </c>
      <c r="CK265" s="845" t="s">
        <v>798</v>
      </c>
      <c r="CL265" s="845" t="s">
        <v>798</v>
      </c>
      <c r="CM265" s="845" t="s">
        <v>798</v>
      </c>
      <c r="CN265" s="845" t="s">
        <v>798</v>
      </c>
      <c r="CO265" s="845" t="s">
        <v>798</v>
      </c>
      <c r="CP265" s="845" t="s">
        <v>798</v>
      </c>
      <c r="CQ265" s="845" t="s">
        <v>798</v>
      </c>
      <c r="CR265" s="845" t="s">
        <v>798</v>
      </c>
      <c r="CS265" s="845" t="s">
        <v>798</v>
      </c>
      <c r="CT265" s="845" t="s">
        <v>798</v>
      </c>
      <c r="CU265" s="845" t="s">
        <v>798</v>
      </c>
      <c r="CV265" s="845" t="s">
        <v>798</v>
      </c>
      <c r="CW265" s="845" t="s">
        <v>798</v>
      </c>
      <c r="CX265" s="845" t="s">
        <v>798</v>
      </c>
      <c r="CY265" s="845" t="s">
        <v>798</v>
      </c>
      <c r="CZ265" s="845" t="s">
        <v>798</v>
      </c>
      <c r="DA265" s="845" t="s">
        <v>798</v>
      </c>
      <c r="DB265" s="845" t="s">
        <v>798</v>
      </c>
      <c r="DC265" s="845" t="s">
        <v>798</v>
      </c>
      <c r="DD265" s="845" t="s">
        <v>798</v>
      </c>
      <c r="DE265" s="845" t="s">
        <v>798</v>
      </c>
      <c r="DF265" s="845" t="s">
        <v>798</v>
      </c>
      <c r="DG265" s="845" t="s">
        <v>798</v>
      </c>
      <c r="DH265" s="845" t="s">
        <v>798</v>
      </c>
      <c r="DI265" s="845" t="s">
        <v>798</v>
      </c>
      <c r="DJ265" s="845" t="s">
        <v>798</v>
      </c>
      <c r="DK265" s="845" t="s">
        <v>798</v>
      </c>
      <c r="DL265" s="845" t="s">
        <v>798</v>
      </c>
      <c r="DM265" s="845" t="s">
        <v>798</v>
      </c>
      <c r="DN265" s="845" t="s">
        <v>798</v>
      </c>
      <c r="DO265" s="845" t="s">
        <v>798</v>
      </c>
      <c r="DP265" s="845" t="s">
        <v>798</v>
      </c>
      <c r="DQ265" s="845" t="s">
        <v>798</v>
      </c>
      <c r="DR265" s="845" t="s">
        <v>798</v>
      </c>
      <c r="DS265" s="845" t="s">
        <v>798</v>
      </c>
      <c r="DT265" s="845" t="s">
        <v>798</v>
      </c>
      <c r="DU265" s="845" t="s">
        <v>798</v>
      </c>
      <c r="DV265" s="845" t="s">
        <v>798</v>
      </c>
      <c r="DW265" s="845" t="s">
        <v>798</v>
      </c>
      <c r="DX265" s="845" t="s">
        <v>798</v>
      </c>
      <c r="DY265" s="845" t="s">
        <v>798</v>
      </c>
      <c r="DZ265" s="845" t="s">
        <v>798</v>
      </c>
      <c r="EA265" s="845" t="s">
        <v>798</v>
      </c>
      <c r="EB265" s="845" t="s">
        <v>798</v>
      </c>
      <c r="EC265" s="845" t="s">
        <v>798</v>
      </c>
      <c r="ED265" s="845" t="s">
        <v>798</v>
      </c>
      <c r="EE265" s="845" t="s">
        <v>798</v>
      </c>
      <c r="EF265" s="845" t="s">
        <v>798</v>
      </c>
    </row>
    <row r="266" spans="1:136" x14ac:dyDescent="0.2">
      <c r="A266" s="845">
        <v>262</v>
      </c>
      <c r="B266" s="845">
        <v>10</v>
      </c>
      <c r="C266" s="845" t="s">
        <v>798</v>
      </c>
      <c r="D266" s="845" t="s">
        <v>798</v>
      </c>
      <c r="E266" s="845" t="s">
        <v>798</v>
      </c>
      <c r="F266" s="845" t="s">
        <v>798</v>
      </c>
      <c r="G266" s="845" t="s">
        <v>798</v>
      </c>
      <c r="H266" s="845" t="s">
        <v>798</v>
      </c>
      <c r="I266" s="845" t="s">
        <v>798</v>
      </c>
      <c r="J266" s="845" t="s">
        <v>798</v>
      </c>
      <c r="K266" s="845" t="s">
        <v>798</v>
      </c>
      <c r="L266" s="845" t="s">
        <v>798</v>
      </c>
      <c r="M266" s="845" t="s">
        <v>798</v>
      </c>
      <c r="N266" s="845" t="s">
        <v>798</v>
      </c>
      <c r="O266" s="845" t="s">
        <v>798</v>
      </c>
      <c r="P266" s="845" t="s">
        <v>798</v>
      </c>
      <c r="Q266" s="845" t="s">
        <v>798</v>
      </c>
      <c r="R266" s="845" t="s">
        <v>798</v>
      </c>
      <c r="S266" s="845" t="s">
        <v>798</v>
      </c>
      <c r="T266" s="845" t="s">
        <v>798</v>
      </c>
      <c r="U266" s="845" t="s">
        <v>798</v>
      </c>
      <c r="V266" s="845" t="s">
        <v>798</v>
      </c>
      <c r="W266" s="845" t="s">
        <v>798</v>
      </c>
      <c r="X266" s="845" t="s">
        <v>798</v>
      </c>
      <c r="Y266" s="845" t="s">
        <v>798</v>
      </c>
      <c r="Z266" s="845" t="s">
        <v>798</v>
      </c>
      <c r="AA266" s="845" t="s">
        <v>798</v>
      </c>
      <c r="AB266" s="845" t="s">
        <v>798</v>
      </c>
      <c r="AC266" s="845" t="s">
        <v>798</v>
      </c>
      <c r="AD266" s="845" t="s">
        <v>798</v>
      </c>
      <c r="AE266" s="845" t="s">
        <v>798</v>
      </c>
      <c r="AF266" s="845" t="s">
        <v>798</v>
      </c>
      <c r="AG266" s="845" t="s">
        <v>798</v>
      </c>
      <c r="AH266" s="845" t="s">
        <v>798</v>
      </c>
      <c r="AI266" s="845" t="s">
        <v>798</v>
      </c>
      <c r="AJ266" s="845" t="s">
        <v>798</v>
      </c>
      <c r="AK266" s="845" t="s">
        <v>798</v>
      </c>
      <c r="AL266" s="845" t="s">
        <v>798</v>
      </c>
      <c r="AM266" s="845" t="s">
        <v>798</v>
      </c>
      <c r="AN266" s="845" t="s">
        <v>798</v>
      </c>
      <c r="AO266" s="845" t="s">
        <v>798</v>
      </c>
      <c r="AP266" s="845" t="s">
        <v>798</v>
      </c>
      <c r="AQ266" s="845" t="s">
        <v>798</v>
      </c>
      <c r="AR266" s="845" t="s">
        <v>798</v>
      </c>
      <c r="AS266" s="845" t="s">
        <v>798</v>
      </c>
      <c r="AT266" s="845" t="s">
        <v>798</v>
      </c>
      <c r="AU266" s="845" t="s">
        <v>798</v>
      </c>
      <c r="AV266" s="845" t="s">
        <v>798</v>
      </c>
      <c r="AW266" s="845" t="s">
        <v>798</v>
      </c>
      <c r="AX266" s="845" t="s">
        <v>798</v>
      </c>
      <c r="AY266" s="845" t="s">
        <v>798</v>
      </c>
      <c r="AZ266" s="845" t="s">
        <v>798</v>
      </c>
      <c r="BA266" s="845" t="s">
        <v>798</v>
      </c>
      <c r="BB266" s="845" t="s">
        <v>798</v>
      </c>
      <c r="BC266" s="845" t="s">
        <v>798</v>
      </c>
      <c r="BD266" s="845" t="s">
        <v>798</v>
      </c>
      <c r="BE266" s="845" t="s">
        <v>798</v>
      </c>
      <c r="BF266" s="845" t="s">
        <v>798</v>
      </c>
      <c r="BG266" s="845" t="s">
        <v>798</v>
      </c>
      <c r="BH266" s="845" t="s">
        <v>798</v>
      </c>
      <c r="BI266" s="845" t="s">
        <v>798</v>
      </c>
      <c r="BJ266" s="845" t="s">
        <v>798</v>
      </c>
      <c r="BK266" s="845" t="s">
        <v>798</v>
      </c>
      <c r="BL266" s="845" t="s">
        <v>798</v>
      </c>
      <c r="BM266" s="845" t="s">
        <v>798</v>
      </c>
      <c r="BN266" s="845" t="s">
        <v>798</v>
      </c>
      <c r="BO266" s="845" t="s">
        <v>798</v>
      </c>
      <c r="BP266" s="845" t="s">
        <v>798</v>
      </c>
      <c r="BQ266" s="845" t="s">
        <v>798</v>
      </c>
      <c r="BR266" s="845" t="s">
        <v>798</v>
      </c>
      <c r="BS266" s="845" t="s">
        <v>798</v>
      </c>
      <c r="BT266" s="845" t="s">
        <v>798</v>
      </c>
      <c r="BU266" s="845" t="s">
        <v>798</v>
      </c>
      <c r="BV266" s="845" t="s">
        <v>798</v>
      </c>
      <c r="BW266" s="845" t="s">
        <v>798</v>
      </c>
      <c r="BX266" s="845" t="s">
        <v>798</v>
      </c>
      <c r="BY266" s="845" t="s">
        <v>798</v>
      </c>
      <c r="BZ266" s="845" t="s">
        <v>798</v>
      </c>
      <c r="CA266" s="845" t="s">
        <v>798</v>
      </c>
      <c r="CB266" s="845" t="s">
        <v>798</v>
      </c>
      <c r="CC266" s="845" t="s">
        <v>798</v>
      </c>
      <c r="CD266" s="845" t="s">
        <v>798</v>
      </c>
      <c r="CE266" s="845" t="s">
        <v>798</v>
      </c>
      <c r="CF266" s="845" t="s">
        <v>798</v>
      </c>
      <c r="CG266" s="845" t="s">
        <v>798</v>
      </c>
      <c r="CH266" s="845" t="s">
        <v>798</v>
      </c>
      <c r="CI266" s="845" t="s">
        <v>798</v>
      </c>
      <c r="CJ266" s="845" t="s">
        <v>798</v>
      </c>
      <c r="CK266" s="845" t="s">
        <v>798</v>
      </c>
      <c r="CL266" s="845" t="s">
        <v>798</v>
      </c>
      <c r="CM266" s="845" t="s">
        <v>798</v>
      </c>
      <c r="CN266" s="845" t="s">
        <v>798</v>
      </c>
      <c r="CO266" s="845" t="s">
        <v>798</v>
      </c>
      <c r="CP266" s="845" t="s">
        <v>798</v>
      </c>
      <c r="CQ266" s="845" t="s">
        <v>798</v>
      </c>
      <c r="CR266" s="845" t="s">
        <v>798</v>
      </c>
      <c r="CS266" s="845" t="s">
        <v>798</v>
      </c>
      <c r="CT266" s="845" t="s">
        <v>798</v>
      </c>
      <c r="CU266" s="845" t="s">
        <v>798</v>
      </c>
      <c r="CV266" s="845" t="s">
        <v>798</v>
      </c>
      <c r="CW266" s="845" t="s">
        <v>798</v>
      </c>
      <c r="CX266" s="845" t="s">
        <v>798</v>
      </c>
      <c r="CY266" s="845" t="s">
        <v>798</v>
      </c>
      <c r="CZ266" s="845" t="s">
        <v>798</v>
      </c>
      <c r="DA266" s="845" t="s">
        <v>798</v>
      </c>
      <c r="DB266" s="845" t="s">
        <v>798</v>
      </c>
      <c r="DC266" s="845" t="s">
        <v>798</v>
      </c>
      <c r="DD266" s="845" t="s">
        <v>798</v>
      </c>
      <c r="DE266" s="845" t="s">
        <v>798</v>
      </c>
      <c r="DF266" s="845" t="s">
        <v>798</v>
      </c>
      <c r="DG266" s="845" t="s">
        <v>798</v>
      </c>
      <c r="DH266" s="845" t="s">
        <v>798</v>
      </c>
      <c r="DI266" s="845" t="s">
        <v>798</v>
      </c>
      <c r="DJ266" s="845" t="s">
        <v>798</v>
      </c>
      <c r="DK266" s="845" t="s">
        <v>798</v>
      </c>
      <c r="DL266" s="845" t="s">
        <v>798</v>
      </c>
      <c r="DM266" s="845" t="s">
        <v>798</v>
      </c>
      <c r="DN266" s="845" t="s">
        <v>798</v>
      </c>
      <c r="DO266" s="845" t="s">
        <v>798</v>
      </c>
      <c r="DP266" s="845" t="s">
        <v>798</v>
      </c>
      <c r="DQ266" s="845" t="s">
        <v>798</v>
      </c>
      <c r="DR266" s="845" t="s">
        <v>798</v>
      </c>
      <c r="DS266" s="845" t="s">
        <v>798</v>
      </c>
      <c r="DT266" s="845" t="s">
        <v>798</v>
      </c>
      <c r="DU266" s="845" t="s">
        <v>798</v>
      </c>
      <c r="DV266" s="845" t="s">
        <v>798</v>
      </c>
      <c r="DW266" s="845" t="s">
        <v>798</v>
      </c>
      <c r="DX266" s="845" t="s">
        <v>798</v>
      </c>
      <c r="DY266" s="845" t="s">
        <v>798</v>
      </c>
      <c r="DZ266" s="845" t="s">
        <v>798</v>
      </c>
      <c r="EA266" s="845" t="s">
        <v>798</v>
      </c>
      <c r="EB266" s="845" t="s">
        <v>798</v>
      </c>
      <c r="EC266" s="845" t="s">
        <v>798</v>
      </c>
      <c r="ED266" s="845" t="s">
        <v>798</v>
      </c>
      <c r="EE266" s="845" t="s">
        <v>798</v>
      </c>
      <c r="EF266" s="845" t="s">
        <v>798</v>
      </c>
    </row>
    <row r="267" spans="1:136" x14ac:dyDescent="0.2">
      <c r="A267" s="845">
        <v>263</v>
      </c>
      <c r="B267" s="845">
        <v>11</v>
      </c>
      <c r="C267" s="845" t="s">
        <v>798</v>
      </c>
      <c r="D267" s="845" t="s">
        <v>798</v>
      </c>
      <c r="E267" s="845" t="s">
        <v>798</v>
      </c>
      <c r="F267" s="845" t="s">
        <v>798</v>
      </c>
      <c r="G267" s="845" t="s">
        <v>798</v>
      </c>
      <c r="H267" s="845" t="s">
        <v>798</v>
      </c>
      <c r="I267" s="845" t="s">
        <v>798</v>
      </c>
      <c r="J267" s="845" t="s">
        <v>798</v>
      </c>
      <c r="K267" s="845" t="s">
        <v>798</v>
      </c>
      <c r="L267" s="845" t="s">
        <v>798</v>
      </c>
      <c r="M267" s="845" t="s">
        <v>798</v>
      </c>
      <c r="N267" s="845" t="s">
        <v>798</v>
      </c>
      <c r="O267" s="845" t="s">
        <v>798</v>
      </c>
      <c r="P267" s="845" t="s">
        <v>798</v>
      </c>
      <c r="Q267" s="845" t="s">
        <v>798</v>
      </c>
      <c r="R267" s="845" t="s">
        <v>798</v>
      </c>
      <c r="S267" s="845" t="s">
        <v>798</v>
      </c>
      <c r="T267" s="845" t="s">
        <v>798</v>
      </c>
      <c r="U267" s="845" t="s">
        <v>798</v>
      </c>
      <c r="V267" s="845" t="s">
        <v>798</v>
      </c>
      <c r="W267" s="845" t="s">
        <v>798</v>
      </c>
      <c r="X267" s="845" t="s">
        <v>798</v>
      </c>
      <c r="Y267" s="845" t="s">
        <v>798</v>
      </c>
      <c r="Z267" s="845" t="s">
        <v>798</v>
      </c>
      <c r="AA267" s="845" t="s">
        <v>798</v>
      </c>
      <c r="AB267" s="845" t="s">
        <v>798</v>
      </c>
      <c r="AC267" s="845" t="s">
        <v>798</v>
      </c>
      <c r="AD267" s="845" t="s">
        <v>798</v>
      </c>
      <c r="AE267" s="845" t="s">
        <v>798</v>
      </c>
      <c r="AF267" s="845" t="s">
        <v>798</v>
      </c>
      <c r="AG267" s="845" t="s">
        <v>798</v>
      </c>
      <c r="AH267" s="845" t="s">
        <v>798</v>
      </c>
      <c r="AI267" s="845" t="s">
        <v>798</v>
      </c>
      <c r="AJ267" s="845" t="s">
        <v>798</v>
      </c>
      <c r="AK267" s="845" t="s">
        <v>798</v>
      </c>
      <c r="AL267" s="845" t="s">
        <v>798</v>
      </c>
      <c r="AM267" s="845" t="s">
        <v>798</v>
      </c>
      <c r="AN267" s="845" t="s">
        <v>798</v>
      </c>
      <c r="AO267" s="845" t="s">
        <v>798</v>
      </c>
      <c r="AP267" s="845" t="s">
        <v>798</v>
      </c>
      <c r="AQ267" s="845" t="s">
        <v>798</v>
      </c>
      <c r="AR267" s="845" t="s">
        <v>798</v>
      </c>
      <c r="AS267" s="845" t="s">
        <v>798</v>
      </c>
      <c r="AT267" s="845" t="s">
        <v>798</v>
      </c>
      <c r="AU267" s="845" t="s">
        <v>798</v>
      </c>
      <c r="AV267" s="845" t="s">
        <v>798</v>
      </c>
      <c r="AW267" s="845" t="s">
        <v>798</v>
      </c>
      <c r="AX267" s="845" t="s">
        <v>798</v>
      </c>
      <c r="AY267" s="845" t="s">
        <v>798</v>
      </c>
      <c r="AZ267" s="845" t="s">
        <v>798</v>
      </c>
      <c r="BA267" s="845" t="s">
        <v>798</v>
      </c>
      <c r="BB267" s="845" t="s">
        <v>798</v>
      </c>
      <c r="BC267" s="845" t="s">
        <v>798</v>
      </c>
      <c r="BD267" s="845" t="s">
        <v>798</v>
      </c>
      <c r="BE267" s="845" t="s">
        <v>798</v>
      </c>
      <c r="BF267" s="845" t="s">
        <v>798</v>
      </c>
      <c r="BG267" s="845" t="s">
        <v>798</v>
      </c>
      <c r="BH267" s="845" t="s">
        <v>798</v>
      </c>
      <c r="BI267" s="845" t="s">
        <v>798</v>
      </c>
      <c r="BJ267" s="845" t="s">
        <v>798</v>
      </c>
      <c r="BK267" s="845" t="s">
        <v>798</v>
      </c>
      <c r="BL267" s="845" t="s">
        <v>798</v>
      </c>
      <c r="BM267" s="845" t="s">
        <v>798</v>
      </c>
      <c r="BN267" s="845" t="s">
        <v>798</v>
      </c>
      <c r="BO267" s="845" t="s">
        <v>798</v>
      </c>
      <c r="BP267" s="845" t="s">
        <v>798</v>
      </c>
      <c r="BQ267" s="845" t="s">
        <v>798</v>
      </c>
      <c r="BR267" s="845" t="s">
        <v>798</v>
      </c>
      <c r="BS267" s="845" t="s">
        <v>798</v>
      </c>
      <c r="BT267" s="845" t="s">
        <v>798</v>
      </c>
      <c r="BU267" s="845" t="s">
        <v>798</v>
      </c>
      <c r="BV267" s="845" t="s">
        <v>798</v>
      </c>
      <c r="BW267" s="845" t="s">
        <v>798</v>
      </c>
      <c r="BX267" s="845" t="s">
        <v>798</v>
      </c>
      <c r="BY267" s="845" t="s">
        <v>798</v>
      </c>
      <c r="BZ267" s="845" t="s">
        <v>798</v>
      </c>
      <c r="CA267" s="845" t="s">
        <v>798</v>
      </c>
      <c r="CB267" s="845" t="s">
        <v>798</v>
      </c>
      <c r="CC267" s="845" t="s">
        <v>798</v>
      </c>
      <c r="CD267" s="845" t="s">
        <v>798</v>
      </c>
      <c r="CE267" s="845" t="s">
        <v>798</v>
      </c>
      <c r="CF267" s="845" t="s">
        <v>798</v>
      </c>
      <c r="CG267" s="845" t="s">
        <v>798</v>
      </c>
      <c r="CH267" s="845" t="s">
        <v>798</v>
      </c>
      <c r="CI267" s="845" t="s">
        <v>798</v>
      </c>
      <c r="CJ267" s="845" t="s">
        <v>798</v>
      </c>
      <c r="CK267" s="845" t="s">
        <v>798</v>
      </c>
      <c r="CL267" s="845" t="s">
        <v>798</v>
      </c>
      <c r="CM267" s="845" t="s">
        <v>798</v>
      </c>
      <c r="CN267" s="845" t="s">
        <v>798</v>
      </c>
      <c r="CO267" s="845" t="s">
        <v>798</v>
      </c>
      <c r="CP267" s="845" t="s">
        <v>798</v>
      </c>
      <c r="CQ267" s="845" t="s">
        <v>798</v>
      </c>
      <c r="CR267" s="845" t="s">
        <v>798</v>
      </c>
      <c r="CS267" s="845" t="s">
        <v>798</v>
      </c>
      <c r="CT267" s="845" t="s">
        <v>798</v>
      </c>
      <c r="CU267" s="845" t="s">
        <v>798</v>
      </c>
      <c r="CV267" s="845" t="s">
        <v>798</v>
      </c>
      <c r="CW267" s="845" t="s">
        <v>798</v>
      </c>
      <c r="CX267" s="845" t="s">
        <v>798</v>
      </c>
      <c r="CY267" s="845" t="s">
        <v>798</v>
      </c>
      <c r="CZ267" s="845" t="s">
        <v>798</v>
      </c>
      <c r="DA267" s="845" t="s">
        <v>798</v>
      </c>
      <c r="DB267" s="845" t="s">
        <v>798</v>
      </c>
      <c r="DC267" s="845" t="s">
        <v>798</v>
      </c>
      <c r="DD267" s="845" t="s">
        <v>798</v>
      </c>
      <c r="DE267" s="845" t="s">
        <v>798</v>
      </c>
      <c r="DF267" s="845" t="s">
        <v>798</v>
      </c>
      <c r="DG267" s="845" t="s">
        <v>798</v>
      </c>
      <c r="DH267" s="845" t="s">
        <v>798</v>
      </c>
      <c r="DI267" s="845" t="s">
        <v>798</v>
      </c>
      <c r="DJ267" s="845" t="s">
        <v>798</v>
      </c>
      <c r="DK267" s="845" t="s">
        <v>798</v>
      </c>
      <c r="DL267" s="845" t="s">
        <v>798</v>
      </c>
      <c r="DM267" s="845" t="s">
        <v>798</v>
      </c>
      <c r="DN267" s="845" t="s">
        <v>798</v>
      </c>
      <c r="DO267" s="845" t="s">
        <v>798</v>
      </c>
      <c r="DP267" s="845" t="s">
        <v>798</v>
      </c>
      <c r="DQ267" s="845" t="s">
        <v>798</v>
      </c>
      <c r="DR267" s="845" t="s">
        <v>798</v>
      </c>
      <c r="DS267" s="845" t="s">
        <v>798</v>
      </c>
      <c r="DT267" s="845" t="s">
        <v>798</v>
      </c>
      <c r="DU267" s="845" t="s">
        <v>798</v>
      </c>
      <c r="DV267" s="845" t="s">
        <v>798</v>
      </c>
      <c r="DW267" s="845" t="s">
        <v>798</v>
      </c>
      <c r="DX267" s="845" t="s">
        <v>798</v>
      </c>
      <c r="DY267" s="845" t="s">
        <v>798</v>
      </c>
      <c r="DZ267" s="845" t="s">
        <v>798</v>
      </c>
      <c r="EA267" s="845" t="s">
        <v>798</v>
      </c>
      <c r="EB267" s="845" t="s">
        <v>798</v>
      </c>
      <c r="EC267" s="845" t="s">
        <v>798</v>
      </c>
      <c r="ED267" s="845" t="s">
        <v>798</v>
      </c>
      <c r="EE267" s="845" t="s">
        <v>798</v>
      </c>
      <c r="EF267" s="845" t="s">
        <v>798</v>
      </c>
    </row>
    <row r="268" spans="1:136" x14ac:dyDescent="0.2">
      <c r="A268" s="845">
        <v>264</v>
      </c>
      <c r="B268" s="845">
        <v>12</v>
      </c>
      <c r="C268" s="845" t="s">
        <v>798</v>
      </c>
      <c r="D268" s="845" t="s">
        <v>798</v>
      </c>
      <c r="E268" s="845" t="s">
        <v>798</v>
      </c>
      <c r="F268" s="845" t="s">
        <v>798</v>
      </c>
      <c r="G268" s="845" t="s">
        <v>798</v>
      </c>
      <c r="H268" s="845" t="s">
        <v>798</v>
      </c>
      <c r="I268" s="845" t="s">
        <v>798</v>
      </c>
      <c r="J268" s="845" t="s">
        <v>798</v>
      </c>
      <c r="K268" s="845" t="s">
        <v>798</v>
      </c>
      <c r="L268" s="845" t="s">
        <v>798</v>
      </c>
      <c r="M268" s="845" t="s">
        <v>798</v>
      </c>
      <c r="N268" s="845" t="s">
        <v>798</v>
      </c>
      <c r="O268" s="845" t="s">
        <v>798</v>
      </c>
      <c r="P268" s="845" t="s">
        <v>798</v>
      </c>
      <c r="Q268" s="845" t="s">
        <v>798</v>
      </c>
      <c r="R268" s="845" t="s">
        <v>798</v>
      </c>
      <c r="S268" s="845" t="s">
        <v>798</v>
      </c>
      <c r="T268" s="845" t="s">
        <v>798</v>
      </c>
      <c r="U268" s="845" t="s">
        <v>798</v>
      </c>
      <c r="V268" s="845" t="s">
        <v>798</v>
      </c>
      <c r="W268" s="845" t="s">
        <v>798</v>
      </c>
      <c r="X268" s="845" t="s">
        <v>798</v>
      </c>
      <c r="Y268" s="845" t="s">
        <v>798</v>
      </c>
      <c r="Z268" s="845" t="s">
        <v>798</v>
      </c>
      <c r="AA268" s="845" t="s">
        <v>798</v>
      </c>
      <c r="AB268" s="845" t="s">
        <v>798</v>
      </c>
      <c r="AC268" s="845" t="s">
        <v>798</v>
      </c>
      <c r="AD268" s="845" t="s">
        <v>798</v>
      </c>
      <c r="AE268" s="845" t="s">
        <v>798</v>
      </c>
      <c r="AF268" s="845" t="s">
        <v>798</v>
      </c>
      <c r="AG268" s="845" t="s">
        <v>798</v>
      </c>
      <c r="AH268" s="845" t="s">
        <v>798</v>
      </c>
      <c r="AI268" s="845" t="s">
        <v>798</v>
      </c>
      <c r="AJ268" s="845" t="s">
        <v>798</v>
      </c>
      <c r="AK268" s="845" t="s">
        <v>798</v>
      </c>
      <c r="AL268" s="845" t="s">
        <v>798</v>
      </c>
      <c r="AM268" s="845" t="s">
        <v>798</v>
      </c>
      <c r="AN268" s="845" t="s">
        <v>798</v>
      </c>
      <c r="AO268" s="845" t="s">
        <v>798</v>
      </c>
      <c r="AP268" s="845" t="s">
        <v>798</v>
      </c>
      <c r="AQ268" s="845" t="s">
        <v>798</v>
      </c>
      <c r="AR268" s="845" t="s">
        <v>798</v>
      </c>
      <c r="AS268" s="845" t="s">
        <v>798</v>
      </c>
      <c r="AT268" s="845" t="s">
        <v>798</v>
      </c>
      <c r="AU268" s="845" t="s">
        <v>798</v>
      </c>
      <c r="AV268" s="845" t="s">
        <v>798</v>
      </c>
      <c r="AW268" s="845" t="s">
        <v>798</v>
      </c>
      <c r="AX268" s="845" t="s">
        <v>798</v>
      </c>
      <c r="AY268" s="845" t="s">
        <v>798</v>
      </c>
      <c r="AZ268" s="845" t="s">
        <v>798</v>
      </c>
      <c r="BA268" s="845" t="s">
        <v>798</v>
      </c>
      <c r="BB268" s="845" t="s">
        <v>798</v>
      </c>
      <c r="BC268" s="845" t="s">
        <v>798</v>
      </c>
      <c r="BD268" s="845" t="s">
        <v>798</v>
      </c>
      <c r="BE268" s="845" t="s">
        <v>798</v>
      </c>
      <c r="BF268" s="845" t="s">
        <v>798</v>
      </c>
      <c r="BG268" s="845" t="s">
        <v>798</v>
      </c>
      <c r="BH268" s="845" t="s">
        <v>798</v>
      </c>
      <c r="BI268" s="845" t="s">
        <v>798</v>
      </c>
      <c r="BJ268" s="845" t="s">
        <v>798</v>
      </c>
      <c r="BK268" s="845" t="s">
        <v>798</v>
      </c>
      <c r="BL268" s="845" t="s">
        <v>798</v>
      </c>
      <c r="BM268" s="845" t="s">
        <v>798</v>
      </c>
      <c r="BN268" s="845" t="s">
        <v>798</v>
      </c>
      <c r="BO268" s="845" t="s">
        <v>798</v>
      </c>
      <c r="BP268" s="845" t="s">
        <v>798</v>
      </c>
      <c r="BQ268" s="845" t="s">
        <v>798</v>
      </c>
      <c r="BR268" s="845" t="s">
        <v>798</v>
      </c>
      <c r="BS268" s="845" t="s">
        <v>798</v>
      </c>
      <c r="BT268" s="845" t="s">
        <v>798</v>
      </c>
      <c r="BU268" s="845" t="s">
        <v>798</v>
      </c>
      <c r="BV268" s="845" t="s">
        <v>798</v>
      </c>
      <c r="BW268" s="845" t="s">
        <v>798</v>
      </c>
      <c r="BX268" s="845" t="s">
        <v>798</v>
      </c>
      <c r="BY268" s="845" t="s">
        <v>798</v>
      </c>
      <c r="BZ268" s="845" t="s">
        <v>798</v>
      </c>
      <c r="CA268" s="845" t="s">
        <v>798</v>
      </c>
      <c r="CB268" s="845" t="s">
        <v>798</v>
      </c>
      <c r="CC268" s="845" t="s">
        <v>798</v>
      </c>
      <c r="CD268" s="845" t="s">
        <v>798</v>
      </c>
      <c r="CE268" s="845" t="s">
        <v>798</v>
      </c>
      <c r="CF268" s="845" t="s">
        <v>798</v>
      </c>
      <c r="CG268" s="845" t="s">
        <v>798</v>
      </c>
      <c r="CH268" s="845" t="s">
        <v>798</v>
      </c>
      <c r="CI268" s="845" t="s">
        <v>798</v>
      </c>
      <c r="CJ268" s="845" t="s">
        <v>798</v>
      </c>
      <c r="CK268" s="845" t="s">
        <v>798</v>
      </c>
      <c r="CL268" s="845" t="s">
        <v>798</v>
      </c>
      <c r="CM268" s="845" t="s">
        <v>798</v>
      </c>
      <c r="CN268" s="845" t="s">
        <v>798</v>
      </c>
      <c r="CO268" s="845" t="s">
        <v>798</v>
      </c>
      <c r="CP268" s="845" t="s">
        <v>798</v>
      </c>
      <c r="CQ268" s="845" t="s">
        <v>798</v>
      </c>
      <c r="CR268" s="845" t="s">
        <v>798</v>
      </c>
      <c r="CS268" s="845" t="s">
        <v>798</v>
      </c>
      <c r="CT268" s="845" t="s">
        <v>798</v>
      </c>
      <c r="CU268" s="845" t="s">
        <v>798</v>
      </c>
      <c r="CV268" s="845" t="s">
        <v>798</v>
      </c>
      <c r="CW268" s="845" t="s">
        <v>798</v>
      </c>
      <c r="CX268" s="845" t="s">
        <v>798</v>
      </c>
      <c r="CY268" s="845" t="s">
        <v>798</v>
      </c>
      <c r="CZ268" s="845" t="s">
        <v>798</v>
      </c>
      <c r="DA268" s="845" t="s">
        <v>798</v>
      </c>
      <c r="DB268" s="845" t="s">
        <v>798</v>
      </c>
      <c r="DC268" s="845" t="s">
        <v>798</v>
      </c>
      <c r="DD268" s="845" t="s">
        <v>798</v>
      </c>
      <c r="DE268" s="845" t="s">
        <v>798</v>
      </c>
      <c r="DF268" s="845" t="s">
        <v>798</v>
      </c>
      <c r="DG268" s="845" t="s">
        <v>798</v>
      </c>
      <c r="DH268" s="845" t="s">
        <v>798</v>
      </c>
      <c r="DI268" s="845" t="s">
        <v>798</v>
      </c>
      <c r="DJ268" s="845" t="s">
        <v>798</v>
      </c>
      <c r="DK268" s="845" t="s">
        <v>798</v>
      </c>
      <c r="DL268" s="845" t="s">
        <v>798</v>
      </c>
      <c r="DM268" s="845" t="s">
        <v>798</v>
      </c>
      <c r="DN268" s="845" t="s">
        <v>798</v>
      </c>
      <c r="DO268" s="845" t="s">
        <v>798</v>
      </c>
      <c r="DP268" s="845" t="s">
        <v>798</v>
      </c>
      <c r="DQ268" s="845" t="s">
        <v>798</v>
      </c>
      <c r="DR268" s="845" t="s">
        <v>798</v>
      </c>
      <c r="DS268" s="845" t="s">
        <v>798</v>
      </c>
      <c r="DT268" s="845" t="s">
        <v>798</v>
      </c>
      <c r="DU268" s="845" t="s">
        <v>798</v>
      </c>
      <c r="DV268" s="845" t="s">
        <v>798</v>
      </c>
      <c r="DW268" s="845" t="s">
        <v>798</v>
      </c>
      <c r="DX268" s="845" t="s">
        <v>798</v>
      </c>
      <c r="DY268" s="845" t="s">
        <v>798</v>
      </c>
      <c r="DZ268" s="845" t="s">
        <v>798</v>
      </c>
      <c r="EA268" s="845" t="s">
        <v>798</v>
      </c>
      <c r="EB268" s="845" t="s">
        <v>798</v>
      </c>
      <c r="EC268" s="845" t="s">
        <v>798</v>
      </c>
      <c r="ED268" s="845" t="s">
        <v>798</v>
      </c>
      <c r="EE268" s="845" t="s">
        <v>798</v>
      </c>
      <c r="EF268" s="845" t="s">
        <v>798</v>
      </c>
    </row>
    <row r="269" spans="1:136" x14ac:dyDescent="0.2">
      <c r="A269" s="845">
        <v>265</v>
      </c>
      <c r="B269" s="845">
        <v>1</v>
      </c>
      <c r="C269" s="845" t="s">
        <v>798</v>
      </c>
      <c r="D269" s="845" t="s">
        <v>798</v>
      </c>
      <c r="E269" s="845" t="s">
        <v>798</v>
      </c>
      <c r="F269" s="845" t="s">
        <v>798</v>
      </c>
      <c r="G269" s="845" t="s">
        <v>798</v>
      </c>
      <c r="H269" s="845" t="s">
        <v>798</v>
      </c>
      <c r="I269" s="845" t="s">
        <v>798</v>
      </c>
      <c r="J269" s="845" t="s">
        <v>798</v>
      </c>
      <c r="K269" s="845" t="s">
        <v>798</v>
      </c>
      <c r="L269" s="845" t="s">
        <v>798</v>
      </c>
      <c r="M269" s="845" t="s">
        <v>798</v>
      </c>
      <c r="N269" s="845" t="s">
        <v>798</v>
      </c>
      <c r="O269" s="845" t="s">
        <v>798</v>
      </c>
      <c r="P269" s="845" t="s">
        <v>798</v>
      </c>
      <c r="Q269" s="845" t="s">
        <v>798</v>
      </c>
      <c r="R269" s="845" t="s">
        <v>798</v>
      </c>
      <c r="S269" s="845" t="s">
        <v>798</v>
      </c>
      <c r="T269" s="845" t="s">
        <v>798</v>
      </c>
      <c r="U269" s="845" t="s">
        <v>798</v>
      </c>
      <c r="V269" s="845" t="s">
        <v>798</v>
      </c>
      <c r="W269" s="845" t="s">
        <v>798</v>
      </c>
      <c r="X269" s="845" t="s">
        <v>798</v>
      </c>
      <c r="Y269" s="845" t="s">
        <v>798</v>
      </c>
      <c r="Z269" s="845" t="s">
        <v>798</v>
      </c>
      <c r="AA269" s="845" t="s">
        <v>798</v>
      </c>
      <c r="AB269" s="845" t="s">
        <v>798</v>
      </c>
      <c r="AC269" s="845" t="s">
        <v>798</v>
      </c>
      <c r="AD269" s="845" t="s">
        <v>798</v>
      </c>
      <c r="AE269" s="845" t="s">
        <v>798</v>
      </c>
      <c r="AF269" s="845" t="s">
        <v>798</v>
      </c>
      <c r="AG269" s="845" t="s">
        <v>798</v>
      </c>
      <c r="AH269" s="845" t="s">
        <v>798</v>
      </c>
      <c r="AI269" s="845" t="s">
        <v>798</v>
      </c>
      <c r="AJ269" s="845" t="s">
        <v>798</v>
      </c>
      <c r="AK269" s="845" t="s">
        <v>798</v>
      </c>
      <c r="AL269" s="845" t="s">
        <v>798</v>
      </c>
      <c r="AM269" s="845" t="s">
        <v>798</v>
      </c>
      <c r="AN269" s="845" t="s">
        <v>798</v>
      </c>
      <c r="AO269" s="845" t="s">
        <v>798</v>
      </c>
      <c r="AP269" s="845" t="s">
        <v>798</v>
      </c>
      <c r="AQ269" s="845" t="s">
        <v>798</v>
      </c>
      <c r="AR269" s="845" t="s">
        <v>798</v>
      </c>
      <c r="AS269" s="845" t="s">
        <v>798</v>
      </c>
      <c r="AT269" s="845" t="s">
        <v>798</v>
      </c>
      <c r="AU269" s="845" t="s">
        <v>798</v>
      </c>
      <c r="AV269" s="845" t="s">
        <v>798</v>
      </c>
      <c r="AW269" s="845" t="s">
        <v>798</v>
      </c>
      <c r="AX269" s="845" t="s">
        <v>798</v>
      </c>
      <c r="AY269" s="845" t="s">
        <v>798</v>
      </c>
      <c r="AZ269" s="845" t="s">
        <v>798</v>
      </c>
      <c r="BA269" s="845" t="s">
        <v>798</v>
      </c>
      <c r="BB269" s="845" t="s">
        <v>798</v>
      </c>
      <c r="BC269" s="845" t="s">
        <v>798</v>
      </c>
      <c r="BD269" s="845" t="s">
        <v>798</v>
      </c>
      <c r="BE269" s="845" t="s">
        <v>798</v>
      </c>
      <c r="BF269" s="845" t="s">
        <v>798</v>
      </c>
      <c r="BG269" s="845" t="s">
        <v>798</v>
      </c>
      <c r="BH269" s="845" t="s">
        <v>798</v>
      </c>
      <c r="BI269" s="845" t="s">
        <v>798</v>
      </c>
      <c r="BJ269" s="845" t="s">
        <v>798</v>
      </c>
      <c r="BK269" s="845" t="s">
        <v>798</v>
      </c>
      <c r="BL269" s="845" t="s">
        <v>798</v>
      </c>
      <c r="BM269" s="845" t="s">
        <v>798</v>
      </c>
      <c r="BN269" s="845" t="s">
        <v>798</v>
      </c>
      <c r="BO269" s="845" t="s">
        <v>798</v>
      </c>
      <c r="BP269" s="845" t="s">
        <v>798</v>
      </c>
      <c r="BQ269" s="845" t="s">
        <v>798</v>
      </c>
      <c r="BR269" s="845" t="s">
        <v>798</v>
      </c>
      <c r="BS269" s="845" t="s">
        <v>798</v>
      </c>
      <c r="BT269" s="845" t="s">
        <v>798</v>
      </c>
      <c r="BU269" s="845" t="s">
        <v>798</v>
      </c>
      <c r="BV269" s="845" t="s">
        <v>798</v>
      </c>
      <c r="BW269" s="845" t="s">
        <v>798</v>
      </c>
      <c r="BX269" s="845" t="s">
        <v>798</v>
      </c>
      <c r="BY269" s="845" t="s">
        <v>798</v>
      </c>
      <c r="BZ269" s="845" t="s">
        <v>798</v>
      </c>
      <c r="CA269" s="845" t="s">
        <v>798</v>
      </c>
      <c r="CB269" s="845" t="s">
        <v>798</v>
      </c>
      <c r="CC269" s="845" t="s">
        <v>798</v>
      </c>
      <c r="CD269" s="845" t="s">
        <v>798</v>
      </c>
      <c r="CE269" s="845" t="s">
        <v>798</v>
      </c>
      <c r="CF269" s="845" t="s">
        <v>798</v>
      </c>
      <c r="CG269" s="845" t="s">
        <v>798</v>
      </c>
      <c r="CH269" s="845" t="s">
        <v>798</v>
      </c>
      <c r="CI269" s="845" t="s">
        <v>798</v>
      </c>
      <c r="CJ269" s="845" t="s">
        <v>798</v>
      </c>
      <c r="CK269" s="845" t="s">
        <v>798</v>
      </c>
      <c r="CL269" s="845" t="s">
        <v>798</v>
      </c>
      <c r="CM269" s="845" t="s">
        <v>798</v>
      </c>
      <c r="CN269" s="845" t="s">
        <v>798</v>
      </c>
      <c r="CO269" s="845" t="s">
        <v>798</v>
      </c>
      <c r="CP269" s="845" t="s">
        <v>798</v>
      </c>
      <c r="CQ269" s="845" t="s">
        <v>798</v>
      </c>
      <c r="CR269" s="845" t="s">
        <v>798</v>
      </c>
      <c r="CS269" s="845" t="s">
        <v>798</v>
      </c>
      <c r="CT269" s="845" t="s">
        <v>798</v>
      </c>
      <c r="CU269" s="845" t="s">
        <v>798</v>
      </c>
      <c r="CV269" s="845" t="s">
        <v>798</v>
      </c>
      <c r="CW269" s="845" t="s">
        <v>798</v>
      </c>
      <c r="CX269" s="845" t="s">
        <v>798</v>
      </c>
      <c r="CY269" s="845" t="s">
        <v>798</v>
      </c>
      <c r="CZ269" s="845" t="s">
        <v>798</v>
      </c>
      <c r="DA269" s="845" t="s">
        <v>798</v>
      </c>
      <c r="DB269" s="845" t="s">
        <v>798</v>
      </c>
      <c r="DC269" s="845" t="s">
        <v>798</v>
      </c>
      <c r="DD269" s="845" t="s">
        <v>798</v>
      </c>
      <c r="DE269" s="845" t="s">
        <v>798</v>
      </c>
      <c r="DF269" s="845" t="s">
        <v>798</v>
      </c>
      <c r="DG269" s="845" t="s">
        <v>798</v>
      </c>
      <c r="DH269" s="845" t="s">
        <v>798</v>
      </c>
      <c r="DI269" s="845" t="s">
        <v>798</v>
      </c>
      <c r="DJ269" s="845" t="s">
        <v>798</v>
      </c>
      <c r="DK269" s="845" t="s">
        <v>798</v>
      </c>
      <c r="DL269" s="845" t="s">
        <v>798</v>
      </c>
      <c r="DM269" s="845" t="s">
        <v>798</v>
      </c>
      <c r="DN269" s="845" t="s">
        <v>798</v>
      </c>
      <c r="DO269" s="845" t="s">
        <v>798</v>
      </c>
      <c r="DP269" s="845" t="s">
        <v>798</v>
      </c>
      <c r="DQ269" s="845" t="s">
        <v>798</v>
      </c>
      <c r="DR269" s="845" t="s">
        <v>798</v>
      </c>
      <c r="DS269" s="845" t="s">
        <v>798</v>
      </c>
      <c r="DT269" s="845" t="s">
        <v>798</v>
      </c>
      <c r="DU269" s="845" t="s">
        <v>798</v>
      </c>
      <c r="DV269" s="845" t="s">
        <v>798</v>
      </c>
      <c r="DW269" s="845" t="s">
        <v>798</v>
      </c>
      <c r="DX269" s="845" t="s">
        <v>798</v>
      </c>
      <c r="DY269" s="845" t="s">
        <v>798</v>
      </c>
      <c r="DZ269" s="845" t="s">
        <v>798</v>
      </c>
      <c r="EA269" s="845" t="s">
        <v>798</v>
      </c>
      <c r="EB269" s="845" t="s">
        <v>798</v>
      </c>
      <c r="EC269" s="845" t="s">
        <v>798</v>
      </c>
      <c r="ED269" s="845" t="s">
        <v>798</v>
      </c>
      <c r="EE269" s="845" t="s">
        <v>798</v>
      </c>
      <c r="EF269" s="845" t="s">
        <v>798</v>
      </c>
    </row>
    <row r="270" spans="1:136" x14ac:dyDescent="0.2">
      <c r="A270" s="845">
        <v>266</v>
      </c>
      <c r="B270" s="845">
        <v>2</v>
      </c>
      <c r="C270" s="845" t="s">
        <v>798</v>
      </c>
      <c r="D270" s="845" t="s">
        <v>798</v>
      </c>
      <c r="E270" s="845" t="s">
        <v>798</v>
      </c>
      <c r="F270" s="845" t="s">
        <v>798</v>
      </c>
      <c r="G270" s="845" t="s">
        <v>798</v>
      </c>
      <c r="H270" s="845" t="s">
        <v>798</v>
      </c>
      <c r="I270" s="845" t="s">
        <v>798</v>
      </c>
      <c r="J270" s="845" t="s">
        <v>798</v>
      </c>
      <c r="K270" s="845" t="s">
        <v>798</v>
      </c>
      <c r="L270" s="845" t="s">
        <v>798</v>
      </c>
      <c r="M270" s="845" t="s">
        <v>798</v>
      </c>
      <c r="N270" s="845" t="s">
        <v>798</v>
      </c>
      <c r="O270" s="845" t="s">
        <v>798</v>
      </c>
      <c r="P270" s="845" t="s">
        <v>798</v>
      </c>
      <c r="Q270" s="845" t="s">
        <v>798</v>
      </c>
      <c r="R270" s="845" t="s">
        <v>798</v>
      </c>
      <c r="S270" s="845" t="s">
        <v>798</v>
      </c>
      <c r="T270" s="845" t="s">
        <v>798</v>
      </c>
      <c r="U270" s="845" t="s">
        <v>798</v>
      </c>
      <c r="V270" s="845" t="s">
        <v>798</v>
      </c>
      <c r="W270" s="845" t="s">
        <v>798</v>
      </c>
      <c r="X270" s="845" t="s">
        <v>798</v>
      </c>
      <c r="Y270" s="845" t="s">
        <v>798</v>
      </c>
      <c r="Z270" s="845" t="s">
        <v>798</v>
      </c>
      <c r="AA270" s="845" t="s">
        <v>798</v>
      </c>
      <c r="AB270" s="845" t="s">
        <v>798</v>
      </c>
      <c r="AC270" s="845" t="s">
        <v>798</v>
      </c>
      <c r="AD270" s="845" t="s">
        <v>798</v>
      </c>
      <c r="AE270" s="845" t="s">
        <v>798</v>
      </c>
      <c r="AF270" s="845" t="s">
        <v>798</v>
      </c>
      <c r="AG270" s="845" t="s">
        <v>798</v>
      </c>
      <c r="AH270" s="845" t="s">
        <v>798</v>
      </c>
      <c r="AI270" s="845" t="s">
        <v>798</v>
      </c>
      <c r="AJ270" s="845" t="s">
        <v>798</v>
      </c>
      <c r="AK270" s="845" t="s">
        <v>798</v>
      </c>
      <c r="AL270" s="845" t="s">
        <v>798</v>
      </c>
      <c r="AM270" s="845" t="s">
        <v>798</v>
      </c>
      <c r="AN270" s="845" t="s">
        <v>798</v>
      </c>
      <c r="AO270" s="845" t="s">
        <v>798</v>
      </c>
      <c r="AP270" s="845" t="s">
        <v>798</v>
      </c>
      <c r="AQ270" s="845" t="s">
        <v>798</v>
      </c>
      <c r="AR270" s="845" t="s">
        <v>798</v>
      </c>
      <c r="AS270" s="845" t="s">
        <v>798</v>
      </c>
      <c r="AT270" s="845" t="s">
        <v>798</v>
      </c>
      <c r="AU270" s="845" t="s">
        <v>798</v>
      </c>
      <c r="AV270" s="845" t="s">
        <v>798</v>
      </c>
      <c r="AW270" s="845" t="s">
        <v>798</v>
      </c>
      <c r="AX270" s="845" t="s">
        <v>798</v>
      </c>
      <c r="AY270" s="845" t="s">
        <v>798</v>
      </c>
      <c r="AZ270" s="845" t="s">
        <v>798</v>
      </c>
      <c r="BA270" s="845" t="s">
        <v>798</v>
      </c>
      <c r="BB270" s="845" t="s">
        <v>798</v>
      </c>
      <c r="BC270" s="845" t="s">
        <v>798</v>
      </c>
      <c r="BD270" s="845" t="s">
        <v>798</v>
      </c>
      <c r="BE270" s="845" t="s">
        <v>798</v>
      </c>
      <c r="BF270" s="845" t="s">
        <v>798</v>
      </c>
      <c r="BG270" s="845" t="s">
        <v>798</v>
      </c>
      <c r="BH270" s="845" t="s">
        <v>798</v>
      </c>
      <c r="BI270" s="845" t="s">
        <v>798</v>
      </c>
      <c r="BJ270" s="845" t="s">
        <v>798</v>
      </c>
      <c r="BK270" s="845" t="s">
        <v>798</v>
      </c>
      <c r="BL270" s="845" t="s">
        <v>798</v>
      </c>
      <c r="BM270" s="845" t="s">
        <v>798</v>
      </c>
      <c r="BN270" s="845" t="s">
        <v>798</v>
      </c>
      <c r="BO270" s="845" t="s">
        <v>798</v>
      </c>
      <c r="BP270" s="845" t="s">
        <v>798</v>
      </c>
      <c r="BQ270" s="845" t="s">
        <v>798</v>
      </c>
      <c r="BR270" s="845" t="s">
        <v>798</v>
      </c>
      <c r="BS270" s="845" t="s">
        <v>798</v>
      </c>
      <c r="BT270" s="845" t="s">
        <v>798</v>
      </c>
      <c r="BU270" s="845" t="s">
        <v>798</v>
      </c>
      <c r="BV270" s="845" t="s">
        <v>798</v>
      </c>
      <c r="BW270" s="845" t="s">
        <v>798</v>
      </c>
      <c r="BX270" s="845" t="s">
        <v>798</v>
      </c>
      <c r="BY270" s="845" t="s">
        <v>798</v>
      </c>
      <c r="BZ270" s="845" t="s">
        <v>798</v>
      </c>
      <c r="CA270" s="845" t="s">
        <v>798</v>
      </c>
      <c r="CB270" s="845" t="s">
        <v>798</v>
      </c>
      <c r="CC270" s="845" t="s">
        <v>798</v>
      </c>
      <c r="CD270" s="845" t="s">
        <v>798</v>
      </c>
      <c r="CE270" s="845" t="s">
        <v>798</v>
      </c>
      <c r="CF270" s="845" t="s">
        <v>798</v>
      </c>
      <c r="CG270" s="845" t="s">
        <v>798</v>
      </c>
      <c r="CH270" s="845" t="s">
        <v>798</v>
      </c>
      <c r="CI270" s="845" t="s">
        <v>798</v>
      </c>
      <c r="CJ270" s="845" t="s">
        <v>798</v>
      </c>
      <c r="CK270" s="845" t="s">
        <v>798</v>
      </c>
      <c r="CL270" s="845" t="s">
        <v>798</v>
      </c>
      <c r="CM270" s="845" t="s">
        <v>798</v>
      </c>
      <c r="CN270" s="845" t="s">
        <v>798</v>
      </c>
      <c r="CO270" s="845" t="s">
        <v>798</v>
      </c>
      <c r="CP270" s="845" t="s">
        <v>798</v>
      </c>
      <c r="CQ270" s="845" t="s">
        <v>798</v>
      </c>
      <c r="CR270" s="845" t="s">
        <v>798</v>
      </c>
      <c r="CS270" s="845" t="s">
        <v>798</v>
      </c>
      <c r="CT270" s="845" t="s">
        <v>798</v>
      </c>
      <c r="CU270" s="845" t="s">
        <v>798</v>
      </c>
      <c r="CV270" s="845" t="s">
        <v>798</v>
      </c>
      <c r="CW270" s="845" t="s">
        <v>798</v>
      </c>
      <c r="CX270" s="845" t="s">
        <v>798</v>
      </c>
      <c r="CY270" s="845" t="s">
        <v>798</v>
      </c>
      <c r="CZ270" s="845" t="s">
        <v>798</v>
      </c>
      <c r="DA270" s="845" t="s">
        <v>798</v>
      </c>
      <c r="DB270" s="845" t="s">
        <v>798</v>
      </c>
      <c r="DC270" s="845" t="s">
        <v>798</v>
      </c>
      <c r="DD270" s="845" t="s">
        <v>798</v>
      </c>
      <c r="DE270" s="845" t="s">
        <v>798</v>
      </c>
      <c r="DF270" s="845" t="s">
        <v>798</v>
      </c>
      <c r="DG270" s="845" t="s">
        <v>798</v>
      </c>
      <c r="DH270" s="845" t="s">
        <v>798</v>
      </c>
      <c r="DI270" s="845" t="s">
        <v>798</v>
      </c>
      <c r="DJ270" s="845" t="s">
        <v>798</v>
      </c>
      <c r="DK270" s="845" t="s">
        <v>798</v>
      </c>
      <c r="DL270" s="845" t="s">
        <v>798</v>
      </c>
      <c r="DM270" s="845" t="s">
        <v>798</v>
      </c>
      <c r="DN270" s="845" t="s">
        <v>798</v>
      </c>
      <c r="DO270" s="845" t="s">
        <v>798</v>
      </c>
      <c r="DP270" s="845" t="s">
        <v>798</v>
      </c>
      <c r="DQ270" s="845" t="s">
        <v>798</v>
      </c>
      <c r="DR270" s="845" t="s">
        <v>798</v>
      </c>
      <c r="DS270" s="845" t="s">
        <v>798</v>
      </c>
      <c r="DT270" s="845" t="s">
        <v>798</v>
      </c>
      <c r="DU270" s="845" t="s">
        <v>798</v>
      </c>
      <c r="DV270" s="845" t="s">
        <v>798</v>
      </c>
      <c r="DW270" s="845" t="s">
        <v>798</v>
      </c>
      <c r="DX270" s="845" t="s">
        <v>798</v>
      </c>
      <c r="DY270" s="845" t="s">
        <v>798</v>
      </c>
      <c r="DZ270" s="845" t="s">
        <v>798</v>
      </c>
      <c r="EA270" s="845" t="s">
        <v>798</v>
      </c>
      <c r="EB270" s="845" t="s">
        <v>798</v>
      </c>
      <c r="EC270" s="845" t="s">
        <v>798</v>
      </c>
      <c r="ED270" s="845" t="s">
        <v>798</v>
      </c>
      <c r="EE270" s="845" t="s">
        <v>798</v>
      </c>
      <c r="EF270" s="845" t="s">
        <v>798</v>
      </c>
    </row>
    <row r="271" spans="1:136" x14ac:dyDescent="0.2">
      <c r="A271" s="845">
        <v>267</v>
      </c>
      <c r="B271" s="845">
        <v>3</v>
      </c>
      <c r="C271" s="845" t="s">
        <v>798</v>
      </c>
      <c r="D271" s="845" t="s">
        <v>798</v>
      </c>
      <c r="E271" s="845" t="s">
        <v>798</v>
      </c>
      <c r="F271" s="845" t="s">
        <v>798</v>
      </c>
      <c r="G271" s="845" t="s">
        <v>798</v>
      </c>
      <c r="H271" s="845" t="s">
        <v>798</v>
      </c>
      <c r="I271" s="845" t="s">
        <v>798</v>
      </c>
      <c r="J271" s="845" t="s">
        <v>798</v>
      </c>
      <c r="K271" s="845" t="s">
        <v>798</v>
      </c>
      <c r="L271" s="845" t="s">
        <v>798</v>
      </c>
      <c r="M271" s="845" t="s">
        <v>798</v>
      </c>
      <c r="N271" s="845" t="s">
        <v>798</v>
      </c>
      <c r="O271" s="845" t="s">
        <v>798</v>
      </c>
      <c r="P271" s="845" t="s">
        <v>798</v>
      </c>
      <c r="Q271" s="845" t="s">
        <v>798</v>
      </c>
      <c r="R271" s="845" t="s">
        <v>798</v>
      </c>
      <c r="S271" s="845" t="s">
        <v>798</v>
      </c>
      <c r="T271" s="845" t="s">
        <v>798</v>
      </c>
      <c r="U271" s="845" t="s">
        <v>798</v>
      </c>
      <c r="V271" s="845" t="s">
        <v>798</v>
      </c>
      <c r="W271" s="845" t="s">
        <v>798</v>
      </c>
      <c r="X271" s="845" t="s">
        <v>798</v>
      </c>
      <c r="Y271" s="845" t="s">
        <v>798</v>
      </c>
      <c r="Z271" s="845" t="s">
        <v>798</v>
      </c>
      <c r="AA271" s="845" t="s">
        <v>798</v>
      </c>
      <c r="AB271" s="845" t="s">
        <v>798</v>
      </c>
      <c r="AC271" s="845" t="s">
        <v>798</v>
      </c>
      <c r="AD271" s="845" t="s">
        <v>798</v>
      </c>
      <c r="AE271" s="845" t="s">
        <v>798</v>
      </c>
      <c r="AF271" s="845" t="s">
        <v>798</v>
      </c>
      <c r="AG271" s="845" t="s">
        <v>798</v>
      </c>
      <c r="AH271" s="845" t="s">
        <v>798</v>
      </c>
      <c r="AI271" s="845" t="s">
        <v>798</v>
      </c>
      <c r="AJ271" s="845" t="s">
        <v>798</v>
      </c>
      <c r="AK271" s="845" t="s">
        <v>798</v>
      </c>
      <c r="AL271" s="845" t="s">
        <v>798</v>
      </c>
      <c r="AM271" s="845" t="s">
        <v>798</v>
      </c>
      <c r="AN271" s="845" t="s">
        <v>798</v>
      </c>
      <c r="AO271" s="845" t="s">
        <v>798</v>
      </c>
      <c r="AP271" s="845" t="s">
        <v>798</v>
      </c>
      <c r="AQ271" s="845" t="s">
        <v>798</v>
      </c>
      <c r="AR271" s="845" t="s">
        <v>798</v>
      </c>
      <c r="AS271" s="845" t="s">
        <v>798</v>
      </c>
      <c r="AT271" s="845" t="s">
        <v>798</v>
      </c>
      <c r="AU271" s="845" t="s">
        <v>798</v>
      </c>
      <c r="AV271" s="845" t="s">
        <v>798</v>
      </c>
      <c r="AW271" s="845" t="s">
        <v>798</v>
      </c>
      <c r="AX271" s="845" t="s">
        <v>798</v>
      </c>
      <c r="AY271" s="845" t="s">
        <v>798</v>
      </c>
      <c r="AZ271" s="845" t="s">
        <v>798</v>
      </c>
      <c r="BA271" s="845" t="s">
        <v>798</v>
      </c>
      <c r="BB271" s="845" t="s">
        <v>798</v>
      </c>
      <c r="BC271" s="845" t="s">
        <v>798</v>
      </c>
      <c r="BD271" s="845" t="s">
        <v>798</v>
      </c>
      <c r="BE271" s="845" t="s">
        <v>798</v>
      </c>
      <c r="BF271" s="845" t="s">
        <v>798</v>
      </c>
      <c r="BG271" s="845" t="s">
        <v>798</v>
      </c>
      <c r="BH271" s="845" t="s">
        <v>798</v>
      </c>
      <c r="BI271" s="845" t="s">
        <v>798</v>
      </c>
      <c r="BJ271" s="845" t="s">
        <v>798</v>
      </c>
      <c r="BK271" s="845" t="s">
        <v>798</v>
      </c>
      <c r="BL271" s="845" t="s">
        <v>798</v>
      </c>
      <c r="BM271" s="845" t="s">
        <v>798</v>
      </c>
      <c r="BN271" s="845" t="s">
        <v>798</v>
      </c>
      <c r="BO271" s="845" t="s">
        <v>798</v>
      </c>
      <c r="BP271" s="845" t="s">
        <v>798</v>
      </c>
      <c r="BQ271" s="845" t="s">
        <v>798</v>
      </c>
      <c r="BR271" s="845" t="s">
        <v>798</v>
      </c>
      <c r="BS271" s="845" t="s">
        <v>798</v>
      </c>
      <c r="BT271" s="845" t="s">
        <v>798</v>
      </c>
      <c r="BU271" s="845" t="s">
        <v>798</v>
      </c>
      <c r="BV271" s="845" t="s">
        <v>798</v>
      </c>
      <c r="BW271" s="845" t="s">
        <v>798</v>
      </c>
      <c r="BX271" s="845" t="s">
        <v>798</v>
      </c>
      <c r="BY271" s="845" t="s">
        <v>798</v>
      </c>
      <c r="BZ271" s="845" t="s">
        <v>798</v>
      </c>
      <c r="CA271" s="845" t="s">
        <v>798</v>
      </c>
      <c r="CB271" s="845" t="s">
        <v>798</v>
      </c>
      <c r="CC271" s="845" t="s">
        <v>798</v>
      </c>
      <c r="CD271" s="845" t="s">
        <v>798</v>
      </c>
      <c r="CE271" s="845" t="s">
        <v>798</v>
      </c>
      <c r="CF271" s="845" t="s">
        <v>798</v>
      </c>
      <c r="CG271" s="845" t="s">
        <v>798</v>
      </c>
      <c r="CH271" s="845" t="s">
        <v>798</v>
      </c>
      <c r="CI271" s="845" t="s">
        <v>798</v>
      </c>
      <c r="CJ271" s="845" t="s">
        <v>798</v>
      </c>
      <c r="CK271" s="845" t="s">
        <v>798</v>
      </c>
      <c r="CL271" s="845" t="s">
        <v>798</v>
      </c>
      <c r="CM271" s="845" t="s">
        <v>798</v>
      </c>
      <c r="CN271" s="845" t="s">
        <v>798</v>
      </c>
      <c r="CO271" s="845" t="s">
        <v>798</v>
      </c>
      <c r="CP271" s="845" t="s">
        <v>798</v>
      </c>
      <c r="CQ271" s="845" t="s">
        <v>798</v>
      </c>
      <c r="CR271" s="845" t="s">
        <v>798</v>
      </c>
      <c r="CS271" s="845" t="s">
        <v>798</v>
      </c>
      <c r="CT271" s="845" t="s">
        <v>798</v>
      </c>
      <c r="CU271" s="845" t="s">
        <v>798</v>
      </c>
      <c r="CV271" s="845" t="s">
        <v>798</v>
      </c>
      <c r="CW271" s="845" t="s">
        <v>798</v>
      </c>
      <c r="CX271" s="845" t="s">
        <v>798</v>
      </c>
      <c r="CY271" s="845" t="s">
        <v>798</v>
      </c>
      <c r="CZ271" s="845" t="s">
        <v>798</v>
      </c>
      <c r="DA271" s="845" t="s">
        <v>798</v>
      </c>
      <c r="DB271" s="845" t="s">
        <v>798</v>
      </c>
      <c r="DC271" s="845" t="s">
        <v>798</v>
      </c>
      <c r="DD271" s="845" t="s">
        <v>798</v>
      </c>
      <c r="DE271" s="845" t="s">
        <v>798</v>
      </c>
      <c r="DF271" s="845" t="s">
        <v>798</v>
      </c>
      <c r="DG271" s="845" t="s">
        <v>798</v>
      </c>
      <c r="DH271" s="845" t="s">
        <v>798</v>
      </c>
      <c r="DI271" s="845" t="s">
        <v>798</v>
      </c>
      <c r="DJ271" s="845" t="s">
        <v>798</v>
      </c>
      <c r="DK271" s="845" t="s">
        <v>798</v>
      </c>
      <c r="DL271" s="845" t="s">
        <v>798</v>
      </c>
      <c r="DM271" s="845" t="s">
        <v>798</v>
      </c>
      <c r="DN271" s="845" t="s">
        <v>798</v>
      </c>
      <c r="DO271" s="845" t="s">
        <v>798</v>
      </c>
      <c r="DP271" s="845" t="s">
        <v>798</v>
      </c>
      <c r="DQ271" s="845" t="s">
        <v>798</v>
      </c>
      <c r="DR271" s="845" t="s">
        <v>798</v>
      </c>
      <c r="DS271" s="845" t="s">
        <v>798</v>
      </c>
      <c r="DT271" s="845" t="s">
        <v>798</v>
      </c>
      <c r="DU271" s="845" t="s">
        <v>798</v>
      </c>
      <c r="DV271" s="845" t="s">
        <v>798</v>
      </c>
      <c r="DW271" s="845" t="s">
        <v>798</v>
      </c>
      <c r="DX271" s="845" t="s">
        <v>798</v>
      </c>
      <c r="DY271" s="845" t="s">
        <v>798</v>
      </c>
      <c r="DZ271" s="845" t="s">
        <v>798</v>
      </c>
      <c r="EA271" s="845" t="s">
        <v>798</v>
      </c>
      <c r="EB271" s="845" t="s">
        <v>798</v>
      </c>
      <c r="EC271" s="845" t="s">
        <v>798</v>
      </c>
      <c r="ED271" s="845" t="s">
        <v>798</v>
      </c>
      <c r="EE271" s="845" t="s">
        <v>798</v>
      </c>
      <c r="EF271" s="845" t="s">
        <v>798</v>
      </c>
    </row>
    <row r="272" spans="1:136" x14ac:dyDescent="0.2">
      <c r="A272" s="845">
        <v>268</v>
      </c>
      <c r="B272" s="845">
        <v>4</v>
      </c>
      <c r="C272" s="845" t="s">
        <v>798</v>
      </c>
      <c r="D272" s="845" t="s">
        <v>798</v>
      </c>
      <c r="E272" s="845" t="s">
        <v>798</v>
      </c>
      <c r="F272" s="845" t="s">
        <v>798</v>
      </c>
      <c r="G272" s="845" t="s">
        <v>798</v>
      </c>
      <c r="H272" s="845" t="s">
        <v>798</v>
      </c>
      <c r="I272" s="845" t="s">
        <v>798</v>
      </c>
      <c r="J272" s="845" t="s">
        <v>798</v>
      </c>
      <c r="K272" s="845" t="s">
        <v>798</v>
      </c>
      <c r="L272" s="845" t="s">
        <v>798</v>
      </c>
      <c r="M272" s="845" t="s">
        <v>798</v>
      </c>
      <c r="N272" s="845" t="s">
        <v>798</v>
      </c>
      <c r="O272" s="845" t="s">
        <v>798</v>
      </c>
      <c r="P272" s="845" t="s">
        <v>798</v>
      </c>
      <c r="Q272" s="845" t="s">
        <v>798</v>
      </c>
      <c r="R272" s="845" t="s">
        <v>798</v>
      </c>
      <c r="S272" s="845" t="s">
        <v>798</v>
      </c>
      <c r="T272" s="845" t="s">
        <v>798</v>
      </c>
      <c r="U272" s="845" t="s">
        <v>798</v>
      </c>
      <c r="V272" s="845" t="s">
        <v>798</v>
      </c>
      <c r="W272" s="845" t="s">
        <v>798</v>
      </c>
      <c r="X272" s="845" t="s">
        <v>798</v>
      </c>
      <c r="Y272" s="845" t="s">
        <v>798</v>
      </c>
      <c r="Z272" s="845" t="s">
        <v>798</v>
      </c>
      <c r="AA272" s="845" t="s">
        <v>798</v>
      </c>
      <c r="AB272" s="845" t="s">
        <v>798</v>
      </c>
      <c r="AC272" s="845" t="s">
        <v>798</v>
      </c>
      <c r="AD272" s="845" t="s">
        <v>798</v>
      </c>
      <c r="AE272" s="845" t="s">
        <v>798</v>
      </c>
      <c r="AF272" s="845" t="s">
        <v>798</v>
      </c>
      <c r="AG272" s="845" t="s">
        <v>798</v>
      </c>
      <c r="AH272" s="845" t="s">
        <v>798</v>
      </c>
      <c r="AI272" s="845" t="s">
        <v>798</v>
      </c>
      <c r="AJ272" s="845" t="s">
        <v>798</v>
      </c>
      <c r="AK272" s="845" t="s">
        <v>798</v>
      </c>
      <c r="AL272" s="845" t="s">
        <v>798</v>
      </c>
      <c r="AM272" s="845" t="s">
        <v>798</v>
      </c>
      <c r="AN272" s="845" t="s">
        <v>798</v>
      </c>
      <c r="AO272" s="845" t="s">
        <v>798</v>
      </c>
      <c r="AP272" s="845" t="s">
        <v>798</v>
      </c>
      <c r="AQ272" s="845" t="s">
        <v>798</v>
      </c>
      <c r="AR272" s="845" t="s">
        <v>798</v>
      </c>
      <c r="AS272" s="845" t="s">
        <v>798</v>
      </c>
      <c r="AT272" s="845" t="s">
        <v>798</v>
      </c>
      <c r="AU272" s="845" t="s">
        <v>798</v>
      </c>
      <c r="AV272" s="845" t="s">
        <v>798</v>
      </c>
      <c r="AW272" s="845" t="s">
        <v>798</v>
      </c>
      <c r="AX272" s="845" t="s">
        <v>798</v>
      </c>
      <c r="AY272" s="845" t="s">
        <v>798</v>
      </c>
      <c r="AZ272" s="845" t="s">
        <v>798</v>
      </c>
      <c r="BA272" s="845" t="s">
        <v>798</v>
      </c>
      <c r="BB272" s="845" t="s">
        <v>798</v>
      </c>
      <c r="BC272" s="845" t="s">
        <v>798</v>
      </c>
      <c r="BD272" s="845" t="s">
        <v>798</v>
      </c>
      <c r="BE272" s="845" t="s">
        <v>798</v>
      </c>
      <c r="BF272" s="845" t="s">
        <v>798</v>
      </c>
      <c r="BG272" s="845" t="s">
        <v>798</v>
      </c>
      <c r="BH272" s="845" t="s">
        <v>798</v>
      </c>
      <c r="BI272" s="845" t="s">
        <v>798</v>
      </c>
      <c r="BJ272" s="845" t="s">
        <v>798</v>
      </c>
      <c r="BK272" s="845" t="s">
        <v>798</v>
      </c>
      <c r="BL272" s="845" t="s">
        <v>798</v>
      </c>
      <c r="BM272" s="845" t="s">
        <v>798</v>
      </c>
      <c r="BN272" s="845" t="s">
        <v>798</v>
      </c>
      <c r="BO272" s="845" t="s">
        <v>798</v>
      </c>
      <c r="BP272" s="845" t="s">
        <v>798</v>
      </c>
      <c r="BQ272" s="845" t="s">
        <v>798</v>
      </c>
      <c r="BR272" s="845" t="s">
        <v>798</v>
      </c>
      <c r="BS272" s="845" t="s">
        <v>798</v>
      </c>
      <c r="BT272" s="845" t="s">
        <v>798</v>
      </c>
      <c r="BU272" s="845" t="s">
        <v>798</v>
      </c>
      <c r="BV272" s="845" t="s">
        <v>798</v>
      </c>
      <c r="BW272" s="845" t="s">
        <v>798</v>
      </c>
      <c r="BX272" s="845" t="s">
        <v>798</v>
      </c>
      <c r="BY272" s="845" t="s">
        <v>798</v>
      </c>
      <c r="BZ272" s="845" t="s">
        <v>798</v>
      </c>
      <c r="CA272" s="845" t="s">
        <v>798</v>
      </c>
      <c r="CB272" s="845" t="s">
        <v>798</v>
      </c>
      <c r="CC272" s="845" t="s">
        <v>798</v>
      </c>
      <c r="CD272" s="845" t="s">
        <v>798</v>
      </c>
      <c r="CE272" s="845" t="s">
        <v>798</v>
      </c>
      <c r="CF272" s="845" t="s">
        <v>798</v>
      </c>
      <c r="CG272" s="845" t="s">
        <v>798</v>
      </c>
      <c r="CH272" s="845" t="s">
        <v>798</v>
      </c>
      <c r="CI272" s="845" t="s">
        <v>798</v>
      </c>
      <c r="CJ272" s="845" t="s">
        <v>798</v>
      </c>
      <c r="CK272" s="845" t="s">
        <v>798</v>
      </c>
      <c r="CL272" s="845" t="s">
        <v>798</v>
      </c>
      <c r="CM272" s="845" t="s">
        <v>798</v>
      </c>
      <c r="CN272" s="845" t="s">
        <v>798</v>
      </c>
      <c r="CO272" s="845" t="s">
        <v>798</v>
      </c>
      <c r="CP272" s="845" t="s">
        <v>798</v>
      </c>
      <c r="CQ272" s="845" t="s">
        <v>798</v>
      </c>
      <c r="CR272" s="845" t="s">
        <v>798</v>
      </c>
      <c r="CS272" s="845" t="s">
        <v>798</v>
      </c>
      <c r="CT272" s="845" t="s">
        <v>798</v>
      </c>
      <c r="CU272" s="845" t="s">
        <v>798</v>
      </c>
      <c r="CV272" s="845" t="s">
        <v>798</v>
      </c>
      <c r="CW272" s="845" t="s">
        <v>798</v>
      </c>
      <c r="CX272" s="845" t="s">
        <v>798</v>
      </c>
      <c r="CY272" s="845" t="s">
        <v>798</v>
      </c>
      <c r="CZ272" s="845" t="s">
        <v>798</v>
      </c>
      <c r="DA272" s="845" t="s">
        <v>798</v>
      </c>
      <c r="DB272" s="845" t="s">
        <v>798</v>
      </c>
      <c r="DC272" s="845" t="s">
        <v>798</v>
      </c>
      <c r="DD272" s="845" t="s">
        <v>798</v>
      </c>
      <c r="DE272" s="845" t="s">
        <v>798</v>
      </c>
      <c r="DF272" s="845" t="s">
        <v>798</v>
      </c>
      <c r="DG272" s="845" t="s">
        <v>798</v>
      </c>
      <c r="DH272" s="845" t="s">
        <v>798</v>
      </c>
      <c r="DI272" s="845" t="s">
        <v>798</v>
      </c>
      <c r="DJ272" s="845" t="s">
        <v>798</v>
      </c>
      <c r="DK272" s="845" t="s">
        <v>798</v>
      </c>
      <c r="DL272" s="845" t="s">
        <v>798</v>
      </c>
      <c r="DM272" s="845" t="s">
        <v>798</v>
      </c>
      <c r="DN272" s="845" t="s">
        <v>798</v>
      </c>
      <c r="DO272" s="845" t="s">
        <v>798</v>
      </c>
      <c r="DP272" s="845" t="s">
        <v>798</v>
      </c>
      <c r="DQ272" s="845" t="s">
        <v>798</v>
      </c>
      <c r="DR272" s="845" t="s">
        <v>798</v>
      </c>
      <c r="DS272" s="845" t="s">
        <v>798</v>
      </c>
      <c r="DT272" s="845" t="s">
        <v>798</v>
      </c>
      <c r="DU272" s="845" t="s">
        <v>798</v>
      </c>
      <c r="DV272" s="845" t="s">
        <v>798</v>
      </c>
      <c r="DW272" s="845" t="s">
        <v>798</v>
      </c>
      <c r="DX272" s="845" t="s">
        <v>798</v>
      </c>
      <c r="DY272" s="845" t="s">
        <v>798</v>
      </c>
      <c r="DZ272" s="845" t="s">
        <v>798</v>
      </c>
      <c r="EA272" s="845" t="s">
        <v>798</v>
      </c>
      <c r="EB272" s="845" t="s">
        <v>798</v>
      </c>
      <c r="EC272" s="845" t="s">
        <v>798</v>
      </c>
      <c r="ED272" s="845" t="s">
        <v>798</v>
      </c>
      <c r="EE272" s="845" t="s">
        <v>798</v>
      </c>
      <c r="EF272" s="845" t="s">
        <v>798</v>
      </c>
    </row>
    <row r="273" spans="1:136" x14ac:dyDescent="0.2">
      <c r="A273" s="845">
        <v>269</v>
      </c>
      <c r="B273" s="845">
        <v>5</v>
      </c>
      <c r="C273" s="845" t="s">
        <v>798</v>
      </c>
      <c r="D273" s="845" t="s">
        <v>798</v>
      </c>
      <c r="E273" s="845" t="s">
        <v>798</v>
      </c>
      <c r="F273" s="845" t="s">
        <v>798</v>
      </c>
      <c r="G273" s="845" t="s">
        <v>798</v>
      </c>
      <c r="H273" s="845" t="s">
        <v>798</v>
      </c>
      <c r="I273" s="845" t="s">
        <v>798</v>
      </c>
      <c r="J273" s="845" t="s">
        <v>798</v>
      </c>
      <c r="K273" s="845" t="s">
        <v>798</v>
      </c>
      <c r="L273" s="845" t="s">
        <v>798</v>
      </c>
      <c r="M273" s="845" t="s">
        <v>798</v>
      </c>
      <c r="N273" s="845" t="s">
        <v>798</v>
      </c>
      <c r="O273" s="845" t="s">
        <v>798</v>
      </c>
      <c r="P273" s="845" t="s">
        <v>798</v>
      </c>
      <c r="Q273" s="845" t="s">
        <v>798</v>
      </c>
      <c r="R273" s="845" t="s">
        <v>798</v>
      </c>
      <c r="S273" s="845" t="s">
        <v>798</v>
      </c>
      <c r="T273" s="845" t="s">
        <v>798</v>
      </c>
      <c r="U273" s="845" t="s">
        <v>798</v>
      </c>
      <c r="V273" s="845" t="s">
        <v>798</v>
      </c>
      <c r="W273" s="845" t="s">
        <v>798</v>
      </c>
      <c r="X273" s="845" t="s">
        <v>798</v>
      </c>
      <c r="Y273" s="845" t="s">
        <v>798</v>
      </c>
      <c r="Z273" s="845" t="s">
        <v>798</v>
      </c>
      <c r="AA273" s="845" t="s">
        <v>798</v>
      </c>
      <c r="AB273" s="845" t="s">
        <v>798</v>
      </c>
      <c r="AC273" s="845" t="s">
        <v>798</v>
      </c>
      <c r="AD273" s="845" t="s">
        <v>798</v>
      </c>
      <c r="AE273" s="845" t="s">
        <v>798</v>
      </c>
      <c r="AF273" s="845" t="s">
        <v>798</v>
      </c>
      <c r="AG273" s="845" t="s">
        <v>798</v>
      </c>
      <c r="AH273" s="845" t="s">
        <v>798</v>
      </c>
      <c r="AI273" s="845" t="s">
        <v>798</v>
      </c>
      <c r="AJ273" s="845" t="s">
        <v>798</v>
      </c>
      <c r="AK273" s="845" t="s">
        <v>798</v>
      </c>
      <c r="AL273" s="845" t="s">
        <v>798</v>
      </c>
      <c r="AM273" s="845" t="s">
        <v>798</v>
      </c>
      <c r="AN273" s="845" t="s">
        <v>798</v>
      </c>
      <c r="AO273" s="845" t="s">
        <v>798</v>
      </c>
      <c r="AP273" s="845" t="s">
        <v>798</v>
      </c>
      <c r="AQ273" s="845" t="s">
        <v>798</v>
      </c>
      <c r="AR273" s="845" t="s">
        <v>798</v>
      </c>
      <c r="AS273" s="845" t="s">
        <v>798</v>
      </c>
      <c r="AT273" s="845" t="s">
        <v>798</v>
      </c>
      <c r="AU273" s="845" t="s">
        <v>798</v>
      </c>
      <c r="AV273" s="845" t="s">
        <v>798</v>
      </c>
      <c r="AW273" s="845" t="s">
        <v>798</v>
      </c>
      <c r="AX273" s="845" t="s">
        <v>798</v>
      </c>
      <c r="AY273" s="845" t="s">
        <v>798</v>
      </c>
      <c r="AZ273" s="845" t="s">
        <v>798</v>
      </c>
      <c r="BA273" s="845" t="s">
        <v>798</v>
      </c>
      <c r="BB273" s="845" t="s">
        <v>798</v>
      </c>
      <c r="BC273" s="845" t="s">
        <v>798</v>
      </c>
      <c r="BD273" s="845" t="s">
        <v>798</v>
      </c>
      <c r="BE273" s="845" t="s">
        <v>798</v>
      </c>
      <c r="BF273" s="845" t="s">
        <v>798</v>
      </c>
      <c r="BG273" s="845" t="s">
        <v>798</v>
      </c>
      <c r="BH273" s="845" t="s">
        <v>798</v>
      </c>
      <c r="BI273" s="845" t="s">
        <v>798</v>
      </c>
      <c r="BJ273" s="845" t="s">
        <v>798</v>
      </c>
      <c r="BK273" s="845" t="s">
        <v>798</v>
      </c>
      <c r="BL273" s="845" t="s">
        <v>798</v>
      </c>
      <c r="BM273" s="845" t="s">
        <v>798</v>
      </c>
      <c r="BN273" s="845" t="s">
        <v>798</v>
      </c>
      <c r="BO273" s="845" t="s">
        <v>798</v>
      </c>
      <c r="BP273" s="845" t="s">
        <v>798</v>
      </c>
      <c r="BQ273" s="845" t="s">
        <v>798</v>
      </c>
      <c r="BR273" s="845" t="s">
        <v>798</v>
      </c>
      <c r="BS273" s="845" t="s">
        <v>798</v>
      </c>
      <c r="BT273" s="845" t="s">
        <v>798</v>
      </c>
      <c r="BU273" s="845" t="s">
        <v>798</v>
      </c>
      <c r="BV273" s="845" t="s">
        <v>798</v>
      </c>
      <c r="BW273" s="845" t="s">
        <v>798</v>
      </c>
      <c r="BX273" s="845" t="s">
        <v>798</v>
      </c>
      <c r="BY273" s="845" t="s">
        <v>798</v>
      </c>
      <c r="BZ273" s="845" t="s">
        <v>798</v>
      </c>
      <c r="CA273" s="845" t="s">
        <v>798</v>
      </c>
      <c r="CB273" s="845" t="s">
        <v>798</v>
      </c>
      <c r="CC273" s="845" t="s">
        <v>798</v>
      </c>
      <c r="CD273" s="845" t="s">
        <v>798</v>
      </c>
      <c r="CE273" s="845" t="s">
        <v>798</v>
      </c>
      <c r="CF273" s="845" t="s">
        <v>798</v>
      </c>
      <c r="CG273" s="845" t="s">
        <v>798</v>
      </c>
      <c r="CH273" s="845" t="s">
        <v>798</v>
      </c>
      <c r="CI273" s="845" t="s">
        <v>798</v>
      </c>
      <c r="CJ273" s="845" t="s">
        <v>798</v>
      </c>
      <c r="CK273" s="845" t="s">
        <v>798</v>
      </c>
      <c r="CL273" s="845" t="s">
        <v>798</v>
      </c>
      <c r="CM273" s="845" t="s">
        <v>798</v>
      </c>
      <c r="CN273" s="845" t="s">
        <v>798</v>
      </c>
      <c r="CO273" s="845" t="s">
        <v>798</v>
      </c>
      <c r="CP273" s="845" t="s">
        <v>798</v>
      </c>
      <c r="CQ273" s="845" t="s">
        <v>798</v>
      </c>
      <c r="CR273" s="845" t="s">
        <v>798</v>
      </c>
      <c r="CS273" s="845" t="s">
        <v>798</v>
      </c>
      <c r="CT273" s="845" t="s">
        <v>798</v>
      </c>
      <c r="CU273" s="845" t="s">
        <v>798</v>
      </c>
      <c r="CV273" s="845" t="s">
        <v>798</v>
      </c>
      <c r="CW273" s="845" t="s">
        <v>798</v>
      </c>
      <c r="CX273" s="845" t="s">
        <v>798</v>
      </c>
      <c r="CY273" s="845" t="s">
        <v>798</v>
      </c>
      <c r="CZ273" s="845" t="s">
        <v>798</v>
      </c>
      <c r="DA273" s="845" t="s">
        <v>798</v>
      </c>
      <c r="DB273" s="845" t="s">
        <v>798</v>
      </c>
      <c r="DC273" s="845" t="s">
        <v>798</v>
      </c>
      <c r="DD273" s="845" t="s">
        <v>798</v>
      </c>
      <c r="DE273" s="845" t="s">
        <v>798</v>
      </c>
      <c r="DF273" s="845" t="s">
        <v>798</v>
      </c>
      <c r="DG273" s="845" t="s">
        <v>798</v>
      </c>
      <c r="DH273" s="845" t="s">
        <v>798</v>
      </c>
      <c r="DI273" s="845" t="s">
        <v>798</v>
      </c>
      <c r="DJ273" s="845" t="s">
        <v>798</v>
      </c>
      <c r="DK273" s="845" t="s">
        <v>798</v>
      </c>
      <c r="DL273" s="845" t="s">
        <v>798</v>
      </c>
      <c r="DM273" s="845" t="s">
        <v>798</v>
      </c>
      <c r="DN273" s="845" t="s">
        <v>798</v>
      </c>
      <c r="DO273" s="845" t="s">
        <v>798</v>
      </c>
      <c r="DP273" s="845" t="s">
        <v>798</v>
      </c>
      <c r="DQ273" s="845" t="s">
        <v>798</v>
      </c>
      <c r="DR273" s="845" t="s">
        <v>798</v>
      </c>
      <c r="DS273" s="845" t="s">
        <v>798</v>
      </c>
      <c r="DT273" s="845" t="s">
        <v>798</v>
      </c>
      <c r="DU273" s="845" t="s">
        <v>798</v>
      </c>
      <c r="DV273" s="845" t="s">
        <v>798</v>
      </c>
      <c r="DW273" s="845" t="s">
        <v>798</v>
      </c>
      <c r="DX273" s="845" t="s">
        <v>798</v>
      </c>
      <c r="DY273" s="845" t="s">
        <v>798</v>
      </c>
      <c r="DZ273" s="845" t="s">
        <v>798</v>
      </c>
      <c r="EA273" s="845" t="s">
        <v>798</v>
      </c>
      <c r="EB273" s="845" t="s">
        <v>798</v>
      </c>
      <c r="EC273" s="845" t="s">
        <v>798</v>
      </c>
      <c r="ED273" s="845" t="s">
        <v>798</v>
      </c>
      <c r="EE273" s="845" t="s">
        <v>798</v>
      </c>
      <c r="EF273" s="845" t="s">
        <v>798</v>
      </c>
    </row>
    <row r="274" spans="1:136" x14ac:dyDescent="0.2">
      <c r="A274" s="845">
        <v>270</v>
      </c>
      <c r="B274" s="845">
        <v>6</v>
      </c>
      <c r="C274" s="845" t="s">
        <v>798</v>
      </c>
      <c r="D274" s="845" t="s">
        <v>798</v>
      </c>
      <c r="E274" s="845" t="s">
        <v>798</v>
      </c>
      <c r="F274" s="845" t="s">
        <v>798</v>
      </c>
      <c r="G274" s="845" t="s">
        <v>798</v>
      </c>
      <c r="H274" s="845" t="s">
        <v>798</v>
      </c>
      <c r="I274" s="845" t="s">
        <v>798</v>
      </c>
      <c r="J274" s="845" t="s">
        <v>798</v>
      </c>
      <c r="K274" s="845" t="s">
        <v>798</v>
      </c>
      <c r="L274" s="845" t="s">
        <v>798</v>
      </c>
      <c r="M274" s="845" t="s">
        <v>798</v>
      </c>
      <c r="N274" s="845" t="s">
        <v>798</v>
      </c>
      <c r="O274" s="845" t="s">
        <v>798</v>
      </c>
      <c r="P274" s="845" t="s">
        <v>798</v>
      </c>
      <c r="Q274" s="845" t="s">
        <v>798</v>
      </c>
      <c r="R274" s="845" t="s">
        <v>798</v>
      </c>
      <c r="S274" s="845" t="s">
        <v>798</v>
      </c>
      <c r="T274" s="845" t="s">
        <v>798</v>
      </c>
      <c r="U274" s="845" t="s">
        <v>798</v>
      </c>
      <c r="V274" s="845" t="s">
        <v>798</v>
      </c>
      <c r="W274" s="845" t="s">
        <v>798</v>
      </c>
      <c r="X274" s="845" t="s">
        <v>798</v>
      </c>
      <c r="Y274" s="845" t="s">
        <v>798</v>
      </c>
      <c r="Z274" s="845" t="s">
        <v>798</v>
      </c>
      <c r="AA274" s="845" t="s">
        <v>798</v>
      </c>
      <c r="AB274" s="845" t="s">
        <v>798</v>
      </c>
      <c r="AC274" s="845" t="s">
        <v>798</v>
      </c>
      <c r="AD274" s="845" t="s">
        <v>798</v>
      </c>
      <c r="AE274" s="845" t="s">
        <v>798</v>
      </c>
      <c r="AF274" s="845" t="s">
        <v>798</v>
      </c>
      <c r="AG274" s="845" t="s">
        <v>798</v>
      </c>
      <c r="AH274" s="845" t="s">
        <v>798</v>
      </c>
      <c r="AI274" s="845" t="s">
        <v>798</v>
      </c>
      <c r="AJ274" s="845" t="s">
        <v>798</v>
      </c>
      <c r="AK274" s="845" t="s">
        <v>798</v>
      </c>
      <c r="AL274" s="845" t="s">
        <v>798</v>
      </c>
      <c r="AM274" s="845" t="s">
        <v>798</v>
      </c>
      <c r="AN274" s="845" t="s">
        <v>798</v>
      </c>
      <c r="AO274" s="845" t="s">
        <v>798</v>
      </c>
      <c r="AP274" s="845" t="s">
        <v>798</v>
      </c>
      <c r="AQ274" s="845" t="s">
        <v>798</v>
      </c>
      <c r="AR274" s="845" t="s">
        <v>798</v>
      </c>
      <c r="AS274" s="845" t="s">
        <v>798</v>
      </c>
      <c r="AT274" s="845" t="s">
        <v>798</v>
      </c>
      <c r="AU274" s="845" t="s">
        <v>798</v>
      </c>
      <c r="AV274" s="845" t="s">
        <v>798</v>
      </c>
      <c r="AW274" s="845" t="s">
        <v>798</v>
      </c>
      <c r="AX274" s="845" t="s">
        <v>798</v>
      </c>
      <c r="AY274" s="845" t="s">
        <v>798</v>
      </c>
      <c r="AZ274" s="845" t="s">
        <v>798</v>
      </c>
      <c r="BA274" s="845" t="s">
        <v>798</v>
      </c>
      <c r="BB274" s="845" t="s">
        <v>798</v>
      </c>
      <c r="BC274" s="845" t="s">
        <v>798</v>
      </c>
      <c r="BD274" s="845" t="s">
        <v>798</v>
      </c>
      <c r="BE274" s="845" t="s">
        <v>798</v>
      </c>
      <c r="BF274" s="845" t="s">
        <v>798</v>
      </c>
      <c r="BG274" s="845" t="s">
        <v>798</v>
      </c>
      <c r="BH274" s="845" t="s">
        <v>798</v>
      </c>
      <c r="BI274" s="845" t="s">
        <v>798</v>
      </c>
      <c r="BJ274" s="845" t="s">
        <v>798</v>
      </c>
      <c r="BK274" s="845" t="s">
        <v>798</v>
      </c>
      <c r="BL274" s="845" t="s">
        <v>798</v>
      </c>
      <c r="BM274" s="845" t="s">
        <v>798</v>
      </c>
      <c r="BN274" s="845" t="s">
        <v>798</v>
      </c>
      <c r="BO274" s="845" t="s">
        <v>798</v>
      </c>
      <c r="BP274" s="845" t="s">
        <v>798</v>
      </c>
      <c r="BQ274" s="845" t="s">
        <v>798</v>
      </c>
      <c r="BR274" s="845" t="s">
        <v>798</v>
      </c>
      <c r="BS274" s="845" t="s">
        <v>798</v>
      </c>
      <c r="BT274" s="845" t="s">
        <v>798</v>
      </c>
      <c r="BU274" s="845" t="s">
        <v>798</v>
      </c>
      <c r="BV274" s="845" t="s">
        <v>798</v>
      </c>
      <c r="BW274" s="845" t="s">
        <v>798</v>
      </c>
      <c r="BX274" s="845" t="s">
        <v>798</v>
      </c>
      <c r="BY274" s="845" t="s">
        <v>798</v>
      </c>
      <c r="BZ274" s="845" t="s">
        <v>798</v>
      </c>
      <c r="CA274" s="845" t="s">
        <v>798</v>
      </c>
      <c r="CB274" s="845" t="s">
        <v>798</v>
      </c>
      <c r="CC274" s="845" t="s">
        <v>798</v>
      </c>
      <c r="CD274" s="845" t="s">
        <v>798</v>
      </c>
      <c r="CE274" s="845" t="s">
        <v>798</v>
      </c>
      <c r="CF274" s="845" t="s">
        <v>798</v>
      </c>
      <c r="CG274" s="845" t="s">
        <v>798</v>
      </c>
      <c r="CH274" s="845" t="s">
        <v>798</v>
      </c>
      <c r="CI274" s="845" t="s">
        <v>798</v>
      </c>
      <c r="CJ274" s="845" t="s">
        <v>798</v>
      </c>
      <c r="CK274" s="845" t="s">
        <v>798</v>
      </c>
      <c r="CL274" s="845" t="s">
        <v>798</v>
      </c>
      <c r="CM274" s="845" t="s">
        <v>798</v>
      </c>
      <c r="CN274" s="845" t="s">
        <v>798</v>
      </c>
      <c r="CO274" s="845" t="s">
        <v>798</v>
      </c>
      <c r="CP274" s="845" t="s">
        <v>798</v>
      </c>
      <c r="CQ274" s="845" t="s">
        <v>798</v>
      </c>
      <c r="CR274" s="845" t="s">
        <v>798</v>
      </c>
      <c r="CS274" s="845" t="s">
        <v>798</v>
      </c>
      <c r="CT274" s="845" t="s">
        <v>798</v>
      </c>
      <c r="CU274" s="845" t="s">
        <v>798</v>
      </c>
      <c r="CV274" s="845" t="s">
        <v>798</v>
      </c>
      <c r="CW274" s="845" t="s">
        <v>798</v>
      </c>
      <c r="CX274" s="845" t="s">
        <v>798</v>
      </c>
      <c r="CY274" s="845" t="s">
        <v>798</v>
      </c>
      <c r="CZ274" s="845" t="s">
        <v>798</v>
      </c>
      <c r="DA274" s="845" t="s">
        <v>798</v>
      </c>
      <c r="DB274" s="845" t="s">
        <v>798</v>
      </c>
      <c r="DC274" s="845" t="s">
        <v>798</v>
      </c>
      <c r="DD274" s="845" t="s">
        <v>798</v>
      </c>
      <c r="DE274" s="845" t="s">
        <v>798</v>
      </c>
      <c r="DF274" s="845" t="s">
        <v>798</v>
      </c>
      <c r="DG274" s="845" t="s">
        <v>798</v>
      </c>
      <c r="DH274" s="845" t="s">
        <v>798</v>
      </c>
      <c r="DI274" s="845" t="s">
        <v>798</v>
      </c>
      <c r="DJ274" s="845" t="s">
        <v>798</v>
      </c>
      <c r="DK274" s="845" t="s">
        <v>798</v>
      </c>
      <c r="DL274" s="845" t="s">
        <v>798</v>
      </c>
      <c r="DM274" s="845" t="s">
        <v>798</v>
      </c>
      <c r="DN274" s="845" t="s">
        <v>798</v>
      </c>
      <c r="DO274" s="845" t="s">
        <v>798</v>
      </c>
      <c r="DP274" s="845" t="s">
        <v>798</v>
      </c>
      <c r="DQ274" s="845" t="s">
        <v>798</v>
      </c>
      <c r="DR274" s="845" t="s">
        <v>798</v>
      </c>
      <c r="DS274" s="845" t="s">
        <v>798</v>
      </c>
      <c r="DT274" s="845" t="s">
        <v>798</v>
      </c>
      <c r="DU274" s="845" t="s">
        <v>798</v>
      </c>
      <c r="DV274" s="845" t="s">
        <v>798</v>
      </c>
      <c r="DW274" s="845" t="s">
        <v>798</v>
      </c>
      <c r="DX274" s="845" t="s">
        <v>798</v>
      </c>
      <c r="DY274" s="845" t="s">
        <v>798</v>
      </c>
      <c r="DZ274" s="845" t="s">
        <v>798</v>
      </c>
      <c r="EA274" s="845" t="s">
        <v>798</v>
      </c>
      <c r="EB274" s="845" t="s">
        <v>798</v>
      </c>
      <c r="EC274" s="845" t="s">
        <v>798</v>
      </c>
      <c r="ED274" s="845" t="s">
        <v>798</v>
      </c>
      <c r="EE274" s="845" t="s">
        <v>798</v>
      </c>
      <c r="EF274" s="845" t="s">
        <v>798</v>
      </c>
    </row>
    <row r="275" spans="1:136" x14ac:dyDescent="0.2">
      <c r="A275" s="845">
        <v>271</v>
      </c>
      <c r="B275" s="845">
        <v>7</v>
      </c>
      <c r="C275" s="845" t="s">
        <v>798</v>
      </c>
      <c r="D275" s="845" t="s">
        <v>798</v>
      </c>
      <c r="E275" s="845" t="s">
        <v>798</v>
      </c>
      <c r="F275" s="845" t="s">
        <v>798</v>
      </c>
      <c r="G275" s="845" t="s">
        <v>798</v>
      </c>
      <c r="H275" s="845" t="s">
        <v>798</v>
      </c>
      <c r="I275" s="845" t="s">
        <v>798</v>
      </c>
      <c r="J275" s="845" t="s">
        <v>798</v>
      </c>
      <c r="K275" s="845" t="s">
        <v>798</v>
      </c>
      <c r="L275" s="845" t="s">
        <v>798</v>
      </c>
      <c r="M275" s="845" t="s">
        <v>798</v>
      </c>
      <c r="N275" s="845" t="s">
        <v>798</v>
      </c>
      <c r="O275" s="845" t="s">
        <v>798</v>
      </c>
      <c r="P275" s="845" t="s">
        <v>798</v>
      </c>
      <c r="Q275" s="845" t="s">
        <v>798</v>
      </c>
      <c r="R275" s="845" t="s">
        <v>798</v>
      </c>
      <c r="S275" s="845" t="s">
        <v>798</v>
      </c>
      <c r="T275" s="845" t="s">
        <v>798</v>
      </c>
      <c r="U275" s="845" t="s">
        <v>798</v>
      </c>
      <c r="V275" s="845" t="s">
        <v>798</v>
      </c>
      <c r="W275" s="845" t="s">
        <v>798</v>
      </c>
      <c r="X275" s="845" t="s">
        <v>798</v>
      </c>
      <c r="Y275" s="845" t="s">
        <v>798</v>
      </c>
      <c r="Z275" s="845" t="s">
        <v>798</v>
      </c>
      <c r="AA275" s="845" t="s">
        <v>798</v>
      </c>
      <c r="AB275" s="845" t="s">
        <v>798</v>
      </c>
      <c r="AC275" s="845" t="s">
        <v>798</v>
      </c>
      <c r="AD275" s="845" t="s">
        <v>798</v>
      </c>
      <c r="AE275" s="845" t="s">
        <v>798</v>
      </c>
      <c r="AF275" s="845" t="s">
        <v>798</v>
      </c>
      <c r="AG275" s="845" t="s">
        <v>798</v>
      </c>
      <c r="AH275" s="845" t="s">
        <v>798</v>
      </c>
      <c r="AI275" s="845" t="s">
        <v>798</v>
      </c>
      <c r="AJ275" s="845" t="s">
        <v>798</v>
      </c>
      <c r="AK275" s="845" t="s">
        <v>798</v>
      </c>
      <c r="AL275" s="845" t="s">
        <v>798</v>
      </c>
      <c r="AM275" s="845" t="s">
        <v>798</v>
      </c>
      <c r="AN275" s="845" t="s">
        <v>798</v>
      </c>
      <c r="AO275" s="845" t="s">
        <v>798</v>
      </c>
      <c r="AP275" s="845" t="s">
        <v>798</v>
      </c>
      <c r="AQ275" s="845" t="s">
        <v>798</v>
      </c>
      <c r="AR275" s="845" t="s">
        <v>798</v>
      </c>
      <c r="AS275" s="845" t="s">
        <v>798</v>
      </c>
      <c r="AT275" s="845" t="s">
        <v>798</v>
      </c>
      <c r="AU275" s="845" t="s">
        <v>798</v>
      </c>
      <c r="AV275" s="845" t="s">
        <v>798</v>
      </c>
      <c r="AW275" s="845" t="s">
        <v>798</v>
      </c>
      <c r="AX275" s="845" t="s">
        <v>798</v>
      </c>
      <c r="AY275" s="845" t="s">
        <v>798</v>
      </c>
      <c r="AZ275" s="845" t="s">
        <v>798</v>
      </c>
      <c r="BA275" s="845" t="s">
        <v>798</v>
      </c>
      <c r="BB275" s="845" t="s">
        <v>798</v>
      </c>
      <c r="BC275" s="845" t="s">
        <v>798</v>
      </c>
      <c r="BD275" s="845" t="s">
        <v>798</v>
      </c>
      <c r="BE275" s="845" t="s">
        <v>798</v>
      </c>
      <c r="BF275" s="845" t="s">
        <v>798</v>
      </c>
      <c r="BG275" s="845" t="s">
        <v>798</v>
      </c>
      <c r="BH275" s="845" t="s">
        <v>798</v>
      </c>
      <c r="BI275" s="845" t="s">
        <v>798</v>
      </c>
      <c r="BJ275" s="845" t="s">
        <v>798</v>
      </c>
      <c r="BK275" s="845" t="s">
        <v>798</v>
      </c>
      <c r="BL275" s="845" t="s">
        <v>798</v>
      </c>
      <c r="BM275" s="845" t="s">
        <v>798</v>
      </c>
      <c r="BN275" s="845" t="s">
        <v>798</v>
      </c>
      <c r="BO275" s="845" t="s">
        <v>798</v>
      </c>
      <c r="BP275" s="845" t="s">
        <v>798</v>
      </c>
      <c r="BQ275" s="845" t="s">
        <v>798</v>
      </c>
      <c r="BR275" s="845" t="s">
        <v>798</v>
      </c>
      <c r="BS275" s="845" t="s">
        <v>798</v>
      </c>
      <c r="BT275" s="845" t="s">
        <v>798</v>
      </c>
      <c r="BU275" s="845" t="s">
        <v>798</v>
      </c>
      <c r="BV275" s="845" t="s">
        <v>798</v>
      </c>
      <c r="BW275" s="845" t="s">
        <v>798</v>
      </c>
      <c r="BX275" s="845" t="s">
        <v>798</v>
      </c>
      <c r="BY275" s="845" t="s">
        <v>798</v>
      </c>
      <c r="BZ275" s="845" t="s">
        <v>798</v>
      </c>
      <c r="CA275" s="845" t="s">
        <v>798</v>
      </c>
      <c r="CB275" s="845" t="s">
        <v>798</v>
      </c>
      <c r="CC275" s="845" t="s">
        <v>798</v>
      </c>
      <c r="CD275" s="845" t="s">
        <v>798</v>
      </c>
      <c r="CE275" s="845" t="s">
        <v>798</v>
      </c>
      <c r="CF275" s="845" t="s">
        <v>798</v>
      </c>
      <c r="CG275" s="845" t="s">
        <v>798</v>
      </c>
      <c r="CH275" s="845" t="s">
        <v>798</v>
      </c>
      <c r="CI275" s="845" t="s">
        <v>798</v>
      </c>
      <c r="CJ275" s="845" t="s">
        <v>798</v>
      </c>
      <c r="CK275" s="845" t="s">
        <v>798</v>
      </c>
      <c r="CL275" s="845" t="s">
        <v>798</v>
      </c>
      <c r="CM275" s="845" t="s">
        <v>798</v>
      </c>
      <c r="CN275" s="845" t="s">
        <v>798</v>
      </c>
      <c r="CO275" s="845" t="s">
        <v>798</v>
      </c>
      <c r="CP275" s="845" t="s">
        <v>798</v>
      </c>
      <c r="CQ275" s="845" t="s">
        <v>798</v>
      </c>
      <c r="CR275" s="845" t="s">
        <v>798</v>
      </c>
      <c r="CS275" s="845" t="s">
        <v>798</v>
      </c>
      <c r="CT275" s="845" t="s">
        <v>798</v>
      </c>
      <c r="CU275" s="845" t="s">
        <v>798</v>
      </c>
      <c r="CV275" s="845" t="s">
        <v>798</v>
      </c>
      <c r="CW275" s="845" t="s">
        <v>798</v>
      </c>
      <c r="CX275" s="845" t="s">
        <v>798</v>
      </c>
      <c r="CY275" s="845" t="s">
        <v>798</v>
      </c>
      <c r="CZ275" s="845" t="s">
        <v>798</v>
      </c>
      <c r="DA275" s="845" t="s">
        <v>798</v>
      </c>
      <c r="DB275" s="845" t="s">
        <v>798</v>
      </c>
      <c r="DC275" s="845" t="s">
        <v>798</v>
      </c>
      <c r="DD275" s="845" t="s">
        <v>798</v>
      </c>
      <c r="DE275" s="845" t="s">
        <v>798</v>
      </c>
      <c r="DF275" s="845" t="s">
        <v>798</v>
      </c>
      <c r="DG275" s="845" t="s">
        <v>798</v>
      </c>
      <c r="DH275" s="845" t="s">
        <v>798</v>
      </c>
      <c r="DI275" s="845" t="s">
        <v>798</v>
      </c>
      <c r="DJ275" s="845" t="s">
        <v>798</v>
      </c>
      <c r="DK275" s="845" t="s">
        <v>798</v>
      </c>
      <c r="DL275" s="845" t="s">
        <v>798</v>
      </c>
      <c r="DM275" s="845" t="s">
        <v>798</v>
      </c>
      <c r="DN275" s="845" t="s">
        <v>798</v>
      </c>
      <c r="DO275" s="845" t="s">
        <v>798</v>
      </c>
      <c r="DP275" s="845" t="s">
        <v>798</v>
      </c>
      <c r="DQ275" s="845" t="s">
        <v>798</v>
      </c>
      <c r="DR275" s="845" t="s">
        <v>798</v>
      </c>
      <c r="DS275" s="845" t="s">
        <v>798</v>
      </c>
      <c r="DT275" s="845" t="s">
        <v>798</v>
      </c>
      <c r="DU275" s="845" t="s">
        <v>798</v>
      </c>
      <c r="DV275" s="845" t="s">
        <v>798</v>
      </c>
      <c r="DW275" s="845" t="s">
        <v>798</v>
      </c>
      <c r="DX275" s="845" t="s">
        <v>798</v>
      </c>
      <c r="DY275" s="845" t="s">
        <v>798</v>
      </c>
      <c r="DZ275" s="845" t="s">
        <v>798</v>
      </c>
      <c r="EA275" s="845" t="s">
        <v>798</v>
      </c>
      <c r="EB275" s="845" t="s">
        <v>798</v>
      </c>
      <c r="EC275" s="845" t="s">
        <v>798</v>
      </c>
      <c r="ED275" s="845" t="s">
        <v>798</v>
      </c>
      <c r="EE275" s="845" t="s">
        <v>798</v>
      </c>
      <c r="EF275" s="845" t="s">
        <v>798</v>
      </c>
    </row>
    <row r="276" spans="1:136" x14ac:dyDescent="0.2">
      <c r="A276" s="845">
        <v>272</v>
      </c>
      <c r="B276" s="845">
        <v>8</v>
      </c>
      <c r="C276" s="845" t="s">
        <v>798</v>
      </c>
      <c r="D276" s="845" t="s">
        <v>798</v>
      </c>
      <c r="E276" s="845" t="s">
        <v>798</v>
      </c>
      <c r="F276" s="845" t="s">
        <v>798</v>
      </c>
      <c r="G276" s="845" t="s">
        <v>798</v>
      </c>
      <c r="H276" s="845" t="s">
        <v>798</v>
      </c>
      <c r="I276" s="845" t="s">
        <v>798</v>
      </c>
      <c r="J276" s="845" t="s">
        <v>798</v>
      </c>
      <c r="K276" s="845" t="s">
        <v>798</v>
      </c>
      <c r="L276" s="845" t="s">
        <v>798</v>
      </c>
      <c r="M276" s="845" t="s">
        <v>798</v>
      </c>
      <c r="N276" s="845" t="s">
        <v>798</v>
      </c>
      <c r="O276" s="845" t="s">
        <v>798</v>
      </c>
      <c r="P276" s="845" t="s">
        <v>798</v>
      </c>
      <c r="Q276" s="845" t="s">
        <v>798</v>
      </c>
      <c r="R276" s="845" t="s">
        <v>798</v>
      </c>
      <c r="S276" s="845" t="s">
        <v>798</v>
      </c>
      <c r="T276" s="845" t="s">
        <v>798</v>
      </c>
      <c r="U276" s="845" t="s">
        <v>798</v>
      </c>
      <c r="V276" s="845" t="s">
        <v>798</v>
      </c>
      <c r="W276" s="845" t="s">
        <v>798</v>
      </c>
      <c r="X276" s="845" t="s">
        <v>798</v>
      </c>
      <c r="Y276" s="845" t="s">
        <v>798</v>
      </c>
      <c r="Z276" s="845" t="s">
        <v>798</v>
      </c>
      <c r="AA276" s="845" t="s">
        <v>798</v>
      </c>
      <c r="AB276" s="845" t="s">
        <v>798</v>
      </c>
      <c r="AC276" s="845" t="s">
        <v>798</v>
      </c>
      <c r="AD276" s="845" t="s">
        <v>798</v>
      </c>
      <c r="AE276" s="845" t="s">
        <v>798</v>
      </c>
      <c r="AF276" s="845" t="s">
        <v>798</v>
      </c>
      <c r="AG276" s="845" t="s">
        <v>798</v>
      </c>
      <c r="AH276" s="845" t="s">
        <v>798</v>
      </c>
      <c r="AI276" s="845" t="s">
        <v>798</v>
      </c>
      <c r="AJ276" s="845" t="s">
        <v>798</v>
      </c>
      <c r="AK276" s="845" t="s">
        <v>798</v>
      </c>
      <c r="AL276" s="845" t="s">
        <v>798</v>
      </c>
      <c r="AM276" s="845" t="s">
        <v>798</v>
      </c>
      <c r="AN276" s="845" t="s">
        <v>798</v>
      </c>
      <c r="AO276" s="845" t="s">
        <v>798</v>
      </c>
      <c r="AP276" s="845" t="s">
        <v>798</v>
      </c>
      <c r="AQ276" s="845" t="s">
        <v>798</v>
      </c>
      <c r="AR276" s="845" t="s">
        <v>798</v>
      </c>
      <c r="AS276" s="845" t="s">
        <v>798</v>
      </c>
      <c r="AT276" s="845" t="s">
        <v>798</v>
      </c>
      <c r="AU276" s="845" t="s">
        <v>798</v>
      </c>
      <c r="AV276" s="845" t="s">
        <v>798</v>
      </c>
      <c r="AW276" s="845" t="s">
        <v>798</v>
      </c>
      <c r="AX276" s="845" t="s">
        <v>798</v>
      </c>
      <c r="AY276" s="845" t="s">
        <v>798</v>
      </c>
      <c r="AZ276" s="845" t="s">
        <v>798</v>
      </c>
      <c r="BA276" s="845" t="s">
        <v>798</v>
      </c>
      <c r="BB276" s="845" t="s">
        <v>798</v>
      </c>
      <c r="BC276" s="845" t="s">
        <v>798</v>
      </c>
      <c r="BD276" s="845" t="s">
        <v>798</v>
      </c>
      <c r="BE276" s="845" t="s">
        <v>798</v>
      </c>
      <c r="BF276" s="845" t="s">
        <v>798</v>
      </c>
      <c r="BG276" s="845" t="s">
        <v>798</v>
      </c>
      <c r="BH276" s="845" t="s">
        <v>798</v>
      </c>
      <c r="BI276" s="845" t="s">
        <v>798</v>
      </c>
      <c r="BJ276" s="845" t="s">
        <v>798</v>
      </c>
      <c r="BK276" s="845" t="s">
        <v>798</v>
      </c>
      <c r="BL276" s="845" t="s">
        <v>798</v>
      </c>
      <c r="BM276" s="845" t="s">
        <v>798</v>
      </c>
      <c r="BN276" s="845" t="s">
        <v>798</v>
      </c>
      <c r="BO276" s="845" t="s">
        <v>798</v>
      </c>
      <c r="BP276" s="845" t="s">
        <v>798</v>
      </c>
      <c r="BQ276" s="845" t="s">
        <v>798</v>
      </c>
      <c r="BR276" s="845" t="s">
        <v>798</v>
      </c>
      <c r="BS276" s="845" t="s">
        <v>798</v>
      </c>
      <c r="BT276" s="845" t="s">
        <v>798</v>
      </c>
      <c r="BU276" s="845" t="s">
        <v>798</v>
      </c>
      <c r="BV276" s="845" t="s">
        <v>798</v>
      </c>
      <c r="BW276" s="845" t="s">
        <v>798</v>
      </c>
      <c r="BX276" s="845" t="s">
        <v>798</v>
      </c>
      <c r="BY276" s="845" t="s">
        <v>798</v>
      </c>
      <c r="BZ276" s="845" t="s">
        <v>798</v>
      </c>
      <c r="CA276" s="845" t="s">
        <v>798</v>
      </c>
      <c r="CB276" s="845" t="s">
        <v>798</v>
      </c>
      <c r="CC276" s="845" t="s">
        <v>798</v>
      </c>
      <c r="CD276" s="845" t="s">
        <v>798</v>
      </c>
      <c r="CE276" s="845" t="s">
        <v>798</v>
      </c>
      <c r="CF276" s="845" t="s">
        <v>798</v>
      </c>
      <c r="CG276" s="845" t="s">
        <v>798</v>
      </c>
      <c r="CH276" s="845" t="s">
        <v>798</v>
      </c>
      <c r="CI276" s="845" t="s">
        <v>798</v>
      </c>
      <c r="CJ276" s="845" t="s">
        <v>798</v>
      </c>
      <c r="CK276" s="845" t="s">
        <v>798</v>
      </c>
      <c r="CL276" s="845" t="s">
        <v>798</v>
      </c>
      <c r="CM276" s="845" t="s">
        <v>798</v>
      </c>
      <c r="CN276" s="845" t="s">
        <v>798</v>
      </c>
      <c r="CO276" s="845" t="s">
        <v>798</v>
      </c>
      <c r="CP276" s="845" t="s">
        <v>798</v>
      </c>
      <c r="CQ276" s="845" t="s">
        <v>798</v>
      </c>
      <c r="CR276" s="845" t="s">
        <v>798</v>
      </c>
      <c r="CS276" s="845" t="s">
        <v>798</v>
      </c>
      <c r="CT276" s="845" t="s">
        <v>798</v>
      </c>
      <c r="CU276" s="845" t="s">
        <v>798</v>
      </c>
      <c r="CV276" s="845" t="s">
        <v>798</v>
      </c>
      <c r="CW276" s="845" t="s">
        <v>798</v>
      </c>
      <c r="CX276" s="845" t="s">
        <v>798</v>
      </c>
      <c r="CY276" s="845" t="s">
        <v>798</v>
      </c>
      <c r="CZ276" s="845" t="s">
        <v>798</v>
      </c>
      <c r="DA276" s="845" t="s">
        <v>798</v>
      </c>
      <c r="DB276" s="845" t="s">
        <v>798</v>
      </c>
      <c r="DC276" s="845" t="s">
        <v>798</v>
      </c>
      <c r="DD276" s="845" t="s">
        <v>798</v>
      </c>
      <c r="DE276" s="845" t="s">
        <v>798</v>
      </c>
      <c r="DF276" s="845" t="s">
        <v>798</v>
      </c>
      <c r="DG276" s="845" t="s">
        <v>798</v>
      </c>
      <c r="DH276" s="845" t="s">
        <v>798</v>
      </c>
      <c r="DI276" s="845" t="s">
        <v>798</v>
      </c>
      <c r="DJ276" s="845" t="s">
        <v>798</v>
      </c>
      <c r="DK276" s="845" t="s">
        <v>798</v>
      </c>
      <c r="DL276" s="845" t="s">
        <v>798</v>
      </c>
      <c r="DM276" s="845" t="s">
        <v>798</v>
      </c>
      <c r="DN276" s="845" t="s">
        <v>798</v>
      </c>
      <c r="DO276" s="845" t="s">
        <v>798</v>
      </c>
      <c r="DP276" s="845" t="s">
        <v>798</v>
      </c>
      <c r="DQ276" s="845" t="s">
        <v>798</v>
      </c>
      <c r="DR276" s="845" t="s">
        <v>798</v>
      </c>
      <c r="DS276" s="845" t="s">
        <v>798</v>
      </c>
      <c r="DT276" s="845" t="s">
        <v>798</v>
      </c>
      <c r="DU276" s="845" t="s">
        <v>798</v>
      </c>
      <c r="DV276" s="845" t="s">
        <v>798</v>
      </c>
      <c r="DW276" s="845" t="s">
        <v>798</v>
      </c>
      <c r="DX276" s="845" t="s">
        <v>798</v>
      </c>
      <c r="DY276" s="845" t="s">
        <v>798</v>
      </c>
      <c r="DZ276" s="845" t="s">
        <v>798</v>
      </c>
      <c r="EA276" s="845" t="s">
        <v>798</v>
      </c>
      <c r="EB276" s="845" t="s">
        <v>798</v>
      </c>
      <c r="EC276" s="845" t="s">
        <v>798</v>
      </c>
      <c r="ED276" s="845" t="s">
        <v>798</v>
      </c>
      <c r="EE276" s="845" t="s">
        <v>798</v>
      </c>
      <c r="EF276" s="845" t="s">
        <v>798</v>
      </c>
    </row>
    <row r="277" spans="1:136" x14ac:dyDescent="0.2">
      <c r="A277" s="845">
        <v>273</v>
      </c>
      <c r="B277" s="845">
        <v>9</v>
      </c>
      <c r="C277" s="845" t="s">
        <v>798</v>
      </c>
      <c r="D277" s="845" t="s">
        <v>798</v>
      </c>
      <c r="E277" s="845" t="s">
        <v>798</v>
      </c>
      <c r="F277" s="845" t="s">
        <v>798</v>
      </c>
      <c r="G277" s="845" t="s">
        <v>798</v>
      </c>
      <c r="H277" s="845" t="s">
        <v>798</v>
      </c>
      <c r="I277" s="845" t="s">
        <v>798</v>
      </c>
      <c r="J277" s="845" t="s">
        <v>798</v>
      </c>
      <c r="K277" s="845" t="s">
        <v>798</v>
      </c>
      <c r="L277" s="845" t="s">
        <v>798</v>
      </c>
      <c r="M277" s="845" t="s">
        <v>798</v>
      </c>
      <c r="N277" s="845" t="s">
        <v>798</v>
      </c>
      <c r="O277" s="845" t="s">
        <v>798</v>
      </c>
      <c r="P277" s="845" t="s">
        <v>798</v>
      </c>
      <c r="Q277" s="845" t="s">
        <v>798</v>
      </c>
      <c r="R277" s="845" t="s">
        <v>798</v>
      </c>
      <c r="S277" s="845" t="s">
        <v>798</v>
      </c>
      <c r="T277" s="845" t="s">
        <v>798</v>
      </c>
      <c r="U277" s="845" t="s">
        <v>798</v>
      </c>
      <c r="V277" s="845" t="s">
        <v>798</v>
      </c>
      <c r="W277" s="845" t="s">
        <v>798</v>
      </c>
      <c r="X277" s="845" t="s">
        <v>798</v>
      </c>
      <c r="Y277" s="845" t="s">
        <v>798</v>
      </c>
      <c r="Z277" s="845" t="s">
        <v>798</v>
      </c>
      <c r="AA277" s="845" t="s">
        <v>798</v>
      </c>
      <c r="AB277" s="845" t="s">
        <v>798</v>
      </c>
      <c r="AC277" s="845" t="s">
        <v>798</v>
      </c>
      <c r="AD277" s="845" t="s">
        <v>798</v>
      </c>
      <c r="AE277" s="845" t="s">
        <v>798</v>
      </c>
      <c r="AF277" s="845" t="s">
        <v>798</v>
      </c>
      <c r="AG277" s="845" t="s">
        <v>798</v>
      </c>
      <c r="AH277" s="845" t="s">
        <v>798</v>
      </c>
      <c r="AI277" s="845" t="s">
        <v>798</v>
      </c>
      <c r="AJ277" s="845" t="s">
        <v>798</v>
      </c>
      <c r="AK277" s="845" t="s">
        <v>798</v>
      </c>
      <c r="AL277" s="845" t="s">
        <v>798</v>
      </c>
      <c r="AM277" s="845" t="s">
        <v>798</v>
      </c>
      <c r="AN277" s="845" t="s">
        <v>798</v>
      </c>
      <c r="AO277" s="845" t="s">
        <v>798</v>
      </c>
      <c r="AP277" s="845" t="s">
        <v>798</v>
      </c>
      <c r="AQ277" s="845" t="s">
        <v>798</v>
      </c>
      <c r="AR277" s="845" t="s">
        <v>798</v>
      </c>
      <c r="AS277" s="845" t="s">
        <v>798</v>
      </c>
      <c r="AT277" s="845" t="s">
        <v>798</v>
      </c>
      <c r="AU277" s="845" t="s">
        <v>798</v>
      </c>
      <c r="AV277" s="845" t="s">
        <v>798</v>
      </c>
      <c r="AW277" s="845" t="s">
        <v>798</v>
      </c>
      <c r="AX277" s="845" t="s">
        <v>798</v>
      </c>
      <c r="AY277" s="845" t="s">
        <v>798</v>
      </c>
      <c r="AZ277" s="845" t="s">
        <v>798</v>
      </c>
      <c r="BA277" s="845" t="s">
        <v>798</v>
      </c>
      <c r="BB277" s="845" t="s">
        <v>798</v>
      </c>
      <c r="BC277" s="845" t="s">
        <v>798</v>
      </c>
      <c r="BD277" s="845" t="s">
        <v>798</v>
      </c>
      <c r="BE277" s="845" t="s">
        <v>798</v>
      </c>
      <c r="BF277" s="845" t="s">
        <v>798</v>
      </c>
      <c r="BG277" s="845" t="s">
        <v>798</v>
      </c>
      <c r="BH277" s="845" t="s">
        <v>798</v>
      </c>
      <c r="BI277" s="845" t="s">
        <v>798</v>
      </c>
      <c r="BJ277" s="845" t="s">
        <v>798</v>
      </c>
      <c r="BK277" s="845" t="s">
        <v>798</v>
      </c>
      <c r="BL277" s="845" t="s">
        <v>798</v>
      </c>
      <c r="BM277" s="845" t="s">
        <v>798</v>
      </c>
      <c r="BN277" s="845" t="s">
        <v>798</v>
      </c>
      <c r="BO277" s="845" t="s">
        <v>798</v>
      </c>
      <c r="BP277" s="845" t="s">
        <v>798</v>
      </c>
      <c r="BQ277" s="845" t="s">
        <v>798</v>
      </c>
      <c r="BR277" s="845" t="s">
        <v>798</v>
      </c>
      <c r="BS277" s="845" t="s">
        <v>798</v>
      </c>
      <c r="BT277" s="845" t="s">
        <v>798</v>
      </c>
      <c r="BU277" s="845" t="s">
        <v>798</v>
      </c>
      <c r="BV277" s="845" t="s">
        <v>798</v>
      </c>
      <c r="BW277" s="845" t="s">
        <v>798</v>
      </c>
      <c r="BX277" s="845" t="s">
        <v>798</v>
      </c>
      <c r="BY277" s="845" t="s">
        <v>798</v>
      </c>
      <c r="BZ277" s="845" t="s">
        <v>798</v>
      </c>
      <c r="CA277" s="845" t="s">
        <v>798</v>
      </c>
      <c r="CB277" s="845" t="s">
        <v>798</v>
      </c>
      <c r="CC277" s="845" t="s">
        <v>798</v>
      </c>
      <c r="CD277" s="845" t="s">
        <v>798</v>
      </c>
      <c r="CE277" s="845" t="s">
        <v>798</v>
      </c>
      <c r="CF277" s="845" t="s">
        <v>798</v>
      </c>
      <c r="CG277" s="845" t="s">
        <v>798</v>
      </c>
      <c r="CH277" s="845" t="s">
        <v>798</v>
      </c>
      <c r="CI277" s="845" t="s">
        <v>798</v>
      </c>
      <c r="CJ277" s="845" t="s">
        <v>798</v>
      </c>
      <c r="CK277" s="845" t="s">
        <v>798</v>
      </c>
      <c r="CL277" s="845" t="s">
        <v>798</v>
      </c>
      <c r="CM277" s="845" t="s">
        <v>798</v>
      </c>
      <c r="CN277" s="845" t="s">
        <v>798</v>
      </c>
      <c r="CO277" s="845" t="s">
        <v>798</v>
      </c>
      <c r="CP277" s="845" t="s">
        <v>798</v>
      </c>
      <c r="CQ277" s="845" t="s">
        <v>798</v>
      </c>
      <c r="CR277" s="845" t="s">
        <v>798</v>
      </c>
      <c r="CS277" s="845" t="s">
        <v>798</v>
      </c>
      <c r="CT277" s="845" t="s">
        <v>798</v>
      </c>
      <c r="CU277" s="845" t="s">
        <v>798</v>
      </c>
      <c r="CV277" s="845" t="s">
        <v>798</v>
      </c>
      <c r="CW277" s="845" t="s">
        <v>798</v>
      </c>
      <c r="CX277" s="845" t="s">
        <v>798</v>
      </c>
      <c r="CY277" s="845" t="s">
        <v>798</v>
      </c>
      <c r="CZ277" s="845" t="s">
        <v>798</v>
      </c>
      <c r="DA277" s="845" t="s">
        <v>798</v>
      </c>
      <c r="DB277" s="845" t="s">
        <v>798</v>
      </c>
      <c r="DC277" s="845" t="s">
        <v>798</v>
      </c>
      <c r="DD277" s="845" t="s">
        <v>798</v>
      </c>
      <c r="DE277" s="845" t="s">
        <v>798</v>
      </c>
      <c r="DF277" s="845" t="s">
        <v>798</v>
      </c>
      <c r="DG277" s="845" t="s">
        <v>798</v>
      </c>
      <c r="DH277" s="845" t="s">
        <v>798</v>
      </c>
      <c r="DI277" s="845" t="s">
        <v>798</v>
      </c>
      <c r="DJ277" s="845" t="s">
        <v>798</v>
      </c>
      <c r="DK277" s="845" t="s">
        <v>798</v>
      </c>
      <c r="DL277" s="845" t="s">
        <v>798</v>
      </c>
      <c r="DM277" s="845" t="s">
        <v>798</v>
      </c>
      <c r="DN277" s="845" t="s">
        <v>798</v>
      </c>
      <c r="DO277" s="845" t="s">
        <v>798</v>
      </c>
      <c r="DP277" s="845" t="s">
        <v>798</v>
      </c>
      <c r="DQ277" s="845" t="s">
        <v>798</v>
      </c>
      <c r="DR277" s="845" t="s">
        <v>798</v>
      </c>
      <c r="DS277" s="845" t="s">
        <v>798</v>
      </c>
      <c r="DT277" s="845" t="s">
        <v>798</v>
      </c>
      <c r="DU277" s="845" t="s">
        <v>798</v>
      </c>
      <c r="DV277" s="845" t="s">
        <v>798</v>
      </c>
      <c r="DW277" s="845" t="s">
        <v>798</v>
      </c>
      <c r="DX277" s="845" t="s">
        <v>798</v>
      </c>
      <c r="DY277" s="845" t="s">
        <v>798</v>
      </c>
      <c r="DZ277" s="845" t="s">
        <v>798</v>
      </c>
      <c r="EA277" s="845" t="s">
        <v>798</v>
      </c>
      <c r="EB277" s="845" t="s">
        <v>798</v>
      </c>
      <c r="EC277" s="845" t="s">
        <v>798</v>
      </c>
      <c r="ED277" s="845" t="s">
        <v>798</v>
      </c>
      <c r="EE277" s="845" t="s">
        <v>798</v>
      </c>
      <c r="EF277" s="845" t="s">
        <v>798</v>
      </c>
    </row>
    <row r="278" spans="1:136" x14ac:dyDescent="0.2">
      <c r="A278" s="845">
        <v>274</v>
      </c>
      <c r="B278" s="845">
        <v>10</v>
      </c>
      <c r="C278" s="845" t="s">
        <v>798</v>
      </c>
      <c r="D278" s="845" t="s">
        <v>798</v>
      </c>
      <c r="E278" s="845" t="s">
        <v>798</v>
      </c>
      <c r="F278" s="845" t="s">
        <v>798</v>
      </c>
      <c r="G278" s="845" t="s">
        <v>798</v>
      </c>
      <c r="H278" s="845" t="s">
        <v>798</v>
      </c>
      <c r="I278" s="845" t="s">
        <v>798</v>
      </c>
      <c r="J278" s="845" t="s">
        <v>798</v>
      </c>
      <c r="K278" s="845" t="s">
        <v>798</v>
      </c>
      <c r="L278" s="845" t="s">
        <v>798</v>
      </c>
      <c r="M278" s="845" t="s">
        <v>798</v>
      </c>
      <c r="N278" s="845" t="s">
        <v>798</v>
      </c>
      <c r="O278" s="845" t="s">
        <v>798</v>
      </c>
      <c r="P278" s="845" t="s">
        <v>798</v>
      </c>
      <c r="Q278" s="845" t="s">
        <v>798</v>
      </c>
      <c r="R278" s="845" t="s">
        <v>798</v>
      </c>
      <c r="S278" s="845" t="s">
        <v>798</v>
      </c>
      <c r="T278" s="845" t="s">
        <v>798</v>
      </c>
      <c r="U278" s="845" t="s">
        <v>798</v>
      </c>
      <c r="V278" s="845" t="s">
        <v>798</v>
      </c>
      <c r="W278" s="845" t="s">
        <v>798</v>
      </c>
      <c r="X278" s="845" t="s">
        <v>798</v>
      </c>
      <c r="Y278" s="845" t="s">
        <v>798</v>
      </c>
      <c r="Z278" s="845" t="s">
        <v>798</v>
      </c>
      <c r="AA278" s="845" t="s">
        <v>798</v>
      </c>
      <c r="AB278" s="845" t="s">
        <v>798</v>
      </c>
      <c r="AC278" s="845" t="s">
        <v>798</v>
      </c>
      <c r="AD278" s="845" t="s">
        <v>798</v>
      </c>
      <c r="AE278" s="845" t="s">
        <v>798</v>
      </c>
      <c r="AF278" s="845" t="s">
        <v>798</v>
      </c>
      <c r="AG278" s="845" t="s">
        <v>798</v>
      </c>
      <c r="AH278" s="845" t="s">
        <v>798</v>
      </c>
      <c r="AI278" s="845" t="s">
        <v>798</v>
      </c>
      <c r="AJ278" s="845" t="s">
        <v>798</v>
      </c>
      <c r="AK278" s="845" t="s">
        <v>798</v>
      </c>
      <c r="AL278" s="845" t="s">
        <v>798</v>
      </c>
      <c r="AM278" s="845" t="s">
        <v>798</v>
      </c>
      <c r="AN278" s="845" t="s">
        <v>798</v>
      </c>
      <c r="AO278" s="845" t="s">
        <v>798</v>
      </c>
      <c r="AP278" s="845" t="s">
        <v>798</v>
      </c>
      <c r="AQ278" s="845" t="s">
        <v>798</v>
      </c>
      <c r="AR278" s="845" t="s">
        <v>798</v>
      </c>
      <c r="AS278" s="845" t="s">
        <v>798</v>
      </c>
      <c r="AT278" s="845" t="s">
        <v>798</v>
      </c>
      <c r="AU278" s="845" t="s">
        <v>798</v>
      </c>
      <c r="AV278" s="845" t="s">
        <v>798</v>
      </c>
      <c r="AW278" s="845" t="s">
        <v>798</v>
      </c>
      <c r="AX278" s="845" t="s">
        <v>798</v>
      </c>
      <c r="AY278" s="845" t="s">
        <v>798</v>
      </c>
      <c r="AZ278" s="845" t="s">
        <v>798</v>
      </c>
      <c r="BA278" s="845" t="s">
        <v>798</v>
      </c>
      <c r="BB278" s="845" t="s">
        <v>798</v>
      </c>
      <c r="BC278" s="845" t="s">
        <v>798</v>
      </c>
      <c r="BD278" s="845" t="s">
        <v>798</v>
      </c>
      <c r="BE278" s="845" t="s">
        <v>798</v>
      </c>
      <c r="BF278" s="845" t="s">
        <v>798</v>
      </c>
      <c r="BG278" s="845" t="s">
        <v>798</v>
      </c>
      <c r="BH278" s="845" t="s">
        <v>798</v>
      </c>
      <c r="BI278" s="845" t="s">
        <v>798</v>
      </c>
      <c r="BJ278" s="845" t="s">
        <v>798</v>
      </c>
      <c r="BK278" s="845" t="s">
        <v>798</v>
      </c>
      <c r="BL278" s="845" t="s">
        <v>798</v>
      </c>
      <c r="BM278" s="845" t="s">
        <v>798</v>
      </c>
      <c r="BN278" s="845" t="s">
        <v>798</v>
      </c>
      <c r="BO278" s="845" t="s">
        <v>798</v>
      </c>
      <c r="BP278" s="845" t="s">
        <v>798</v>
      </c>
      <c r="BQ278" s="845" t="s">
        <v>798</v>
      </c>
      <c r="BR278" s="845" t="s">
        <v>798</v>
      </c>
      <c r="BS278" s="845" t="s">
        <v>798</v>
      </c>
      <c r="BT278" s="845" t="s">
        <v>798</v>
      </c>
      <c r="BU278" s="845" t="s">
        <v>798</v>
      </c>
      <c r="BV278" s="845" t="s">
        <v>798</v>
      </c>
      <c r="BW278" s="845" t="s">
        <v>798</v>
      </c>
      <c r="BX278" s="845" t="s">
        <v>798</v>
      </c>
      <c r="BY278" s="845" t="s">
        <v>798</v>
      </c>
      <c r="BZ278" s="845" t="s">
        <v>798</v>
      </c>
      <c r="CA278" s="845" t="s">
        <v>798</v>
      </c>
      <c r="CB278" s="845" t="s">
        <v>798</v>
      </c>
      <c r="CC278" s="845" t="s">
        <v>798</v>
      </c>
      <c r="CD278" s="845" t="s">
        <v>798</v>
      </c>
      <c r="CE278" s="845" t="s">
        <v>798</v>
      </c>
      <c r="CF278" s="845" t="s">
        <v>798</v>
      </c>
      <c r="CG278" s="845" t="s">
        <v>798</v>
      </c>
      <c r="CH278" s="845" t="s">
        <v>798</v>
      </c>
      <c r="CI278" s="845" t="s">
        <v>798</v>
      </c>
      <c r="CJ278" s="845" t="s">
        <v>798</v>
      </c>
      <c r="CK278" s="845" t="s">
        <v>798</v>
      </c>
      <c r="CL278" s="845" t="s">
        <v>798</v>
      </c>
      <c r="CM278" s="845" t="s">
        <v>798</v>
      </c>
      <c r="CN278" s="845" t="s">
        <v>798</v>
      </c>
      <c r="CO278" s="845" t="s">
        <v>798</v>
      </c>
      <c r="CP278" s="845" t="s">
        <v>798</v>
      </c>
      <c r="CQ278" s="845" t="s">
        <v>798</v>
      </c>
      <c r="CR278" s="845" t="s">
        <v>798</v>
      </c>
      <c r="CS278" s="845" t="s">
        <v>798</v>
      </c>
      <c r="CT278" s="845" t="s">
        <v>798</v>
      </c>
      <c r="CU278" s="845" t="s">
        <v>798</v>
      </c>
      <c r="CV278" s="845" t="s">
        <v>798</v>
      </c>
      <c r="CW278" s="845" t="s">
        <v>798</v>
      </c>
      <c r="CX278" s="845" t="s">
        <v>798</v>
      </c>
      <c r="CY278" s="845" t="s">
        <v>798</v>
      </c>
      <c r="CZ278" s="845" t="s">
        <v>798</v>
      </c>
      <c r="DA278" s="845" t="s">
        <v>798</v>
      </c>
      <c r="DB278" s="845" t="s">
        <v>798</v>
      </c>
      <c r="DC278" s="845" t="s">
        <v>798</v>
      </c>
      <c r="DD278" s="845" t="s">
        <v>798</v>
      </c>
      <c r="DE278" s="845" t="s">
        <v>798</v>
      </c>
      <c r="DF278" s="845" t="s">
        <v>798</v>
      </c>
      <c r="DG278" s="845" t="s">
        <v>798</v>
      </c>
      <c r="DH278" s="845" t="s">
        <v>798</v>
      </c>
      <c r="DI278" s="845" t="s">
        <v>798</v>
      </c>
      <c r="DJ278" s="845" t="s">
        <v>798</v>
      </c>
      <c r="DK278" s="845" t="s">
        <v>798</v>
      </c>
      <c r="DL278" s="845" t="s">
        <v>798</v>
      </c>
      <c r="DM278" s="845" t="s">
        <v>798</v>
      </c>
      <c r="DN278" s="845" t="s">
        <v>798</v>
      </c>
      <c r="DO278" s="845" t="s">
        <v>798</v>
      </c>
      <c r="DP278" s="845" t="s">
        <v>798</v>
      </c>
      <c r="DQ278" s="845" t="s">
        <v>798</v>
      </c>
      <c r="DR278" s="845" t="s">
        <v>798</v>
      </c>
      <c r="DS278" s="845" t="s">
        <v>798</v>
      </c>
      <c r="DT278" s="845" t="s">
        <v>798</v>
      </c>
      <c r="DU278" s="845" t="s">
        <v>798</v>
      </c>
      <c r="DV278" s="845" t="s">
        <v>798</v>
      </c>
      <c r="DW278" s="845" t="s">
        <v>798</v>
      </c>
      <c r="DX278" s="845" t="s">
        <v>798</v>
      </c>
      <c r="DY278" s="845" t="s">
        <v>798</v>
      </c>
      <c r="DZ278" s="845" t="s">
        <v>798</v>
      </c>
      <c r="EA278" s="845" t="s">
        <v>798</v>
      </c>
      <c r="EB278" s="845" t="s">
        <v>798</v>
      </c>
      <c r="EC278" s="845" t="s">
        <v>798</v>
      </c>
      <c r="ED278" s="845" t="s">
        <v>798</v>
      </c>
      <c r="EE278" s="845" t="s">
        <v>798</v>
      </c>
      <c r="EF278" s="845" t="s">
        <v>798</v>
      </c>
    </row>
    <row r="279" spans="1:136" x14ac:dyDescent="0.2">
      <c r="A279" s="845">
        <v>275</v>
      </c>
      <c r="B279" s="845">
        <v>11</v>
      </c>
      <c r="C279" s="845" t="s">
        <v>798</v>
      </c>
      <c r="D279" s="845" t="s">
        <v>798</v>
      </c>
      <c r="E279" s="845" t="s">
        <v>798</v>
      </c>
      <c r="F279" s="845" t="s">
        <v>798</v>
      </c>
      <c r="G279" s="845" t="s">
        <v>798</v>
      </c>
      <c r="H279" s="845" t="s">
        <v>798</v>
      </c>
      <c r="I279" s="845" t="s">
        <v>798</v>
      </c>
      <c r="J279" s="845" t="s">
        <v>798</v>
      </c>
      <c r="K279" s="845" t="s">
        <v>798</v>
      </c>
      <c r="L279" s="845" t="s">
        <v>798</v>
      </c>
      <c r="M279" s="845" t="s">
        <v>798</v>
      </c>
      <c r="N279" s="845" t="s">
        <v>798</v>
      </c>
      <c r="O279" s="845" t="s">
        <v>798</v>
      </c>
      <c r="P279" s="845" t="s">
        <v>798</v>
      </c>
      <c r="Q279" s="845" t="s">
        <v>798</v>
      </c>
      <c r="R279" s="845" t="s">
        <v>798</v>
      </c>
      <c r="S279" s="845" t="s">
        <v>798</v>
      </c>
      <c r="T279" s="845" t="s">
        <v>798</v>
      </c>
      <c r="U279" s="845" t="s">
        <v>798</v>
      </c>
      <c r="V279" s="845" t="s">
        <v>798</v>
      </c>
      <c r="W279" s="845" t="s">
        <v>798</v>
      </c>
      <c r="X279" s="845" t="s">
        <v>798</v>
      </c>
      <c r="Y279" s="845" t="s">
        <v>798</v>
      </c>
      <c r="Z279" s="845" t="s">
        <v>798</v>
      </c>
      <c r="AA279" s="845" t="s">
        <v>798</v>
      </c>
      <c r="AB279" s="845" t="s">
        <v>798</v>
      </c>
      <c r="AC279" s="845" t="s">
        <v>798</v>
      </c>
      <c r="AD279" s="845" t="s">
        <v>798</v>
      </c>
      <c r="AE279" s="845" t="s">
        <v>798</v>
      </c>
      <c r="AF279" s="845" t="s">
        <v>798</v>
      </c>
      <c r="AG279" s="845" t="s">
        <v>798</v>
      </c>
      <c r="AH279" s="845" t="s">
        <v>798</v>
      </c>
      <c r="AI279" s="845" t="s">
        <v>798</v>
      </c>
      <c r="AJ279" s="845" t="s">
        <v>798</v>
      </c>
      <c r="AK279" s="845" t="s">
        <v>798</v>
      </c>
      <c r="AL279" s="845" t="s">
        <v>798</v>
      </c>
      <c r="AM279" s="845" t="s">
        <v>798</v>
      </c>
      <c r="AN279" s="845" t="s">
        <v>798</v>
      </c>
      <c r="AO279" s="845" t="s">
        <v>798</v>
      </c>
      <c r="AP279" s="845" t="s">
        <v>798</v>
      </c>
      <c r="AQ279" s="845" t="s">
        <v>798</v>
      </c>
      <c r="AR279" s="845" t="s">
        <v>798</v>
      </c>
      <c r="AS279" s="845" t="s">
        <v>798</v>
      </c>
      <c r="AT279" s="845" t="s">
        <v>798</v>
      </c>
      <c r="AU279" s="845" t="s">
        <v>798</v>
      </c>
      <c r="AV279" s="845" t="s">
        <v>798</v>
      </c>
      <c r="AW279" s="845" t="s">
        <v>798</v>
      </c>
      <c r="AX279" s="845" t="s">
        <v>798</v>
      </c>
      <c r="AY279" s="845" t="s">
        <v>798</v>
      </c>
      <c r="AZ279" s="845" t="s">
        <v>798</v>
      </c>
      <c r="BA279" s="845" t="s">
        <v>798</v>
      </c>
      <c r="BB279" s="845" t="s">
        <v>798</v>
      </c>
      <c r="BC279" s="845" t="s">
        <v>798</v>
      </c>
      <c r="BD279" s="845" t="s">
        <v>798</v>
      </c>
      <c r="BE279" s="845" t="s">
        <v>798</v>
      </c>
      <c r="BF279" s="845" t="s">
        <v>798</v>
      </c>
      <c r="BG279" s="845" t="s">
        <v>798</v>
      </c>
      <c r="BH279" s="845" t="s">
        <v>798</v>
      </c>
      <c r="BI279" s="845" t="s">
        <v>798</v>
      </c>
      <c r="BJ279" s="845" t="s">
        <v>798</v>
      </c>
      <c r="BK279" s="845" t="s">
        <v>798</v>
      </c>
      <c r="BL279" s="845" t="s">
        <v>798</v>
      </c>
      <c r="BM279" s="845" t="s">
        <v>798</v>
      </c>
      <c r="BN279" s="845" t="s">
        <v>798</v>
      </c>
      <c r="BO279" s="845" t="s">
        <v>798</v>
      </c>
      <c r="BP279" s="845" t="s">
        <v>798</v>
      </c>
      <c r="BQ279" s="845" t="s">
        <v>798</v>
      </c>
      <c r="BR279" s="845" t="s">
        <v>798</v>
      </c>
      <c r="BS279" s="845" t="s">
        <v>798</v>
      </c>
      <c r="BT279" s="845" t="s">
        <v>798</v>
      </c>
      <c r="BU279" s="845" t="s">
        <v>798</v>
      </c>
      <c r="BV279" s="845" t="s">
        <v>798</v>
      </c>
      <c r="BW279" s="845" t="s">
        <v>798</v>
      </c>
      <c r="BX279" s="845" t="s">
        <v>798</v>
      </c>
      <c r="BY279" s="845" t="s">
        <v>798</v>
      </c>
      <c r="BZ279" s="845" t="s">
        <v>798</v>
      </c>
      <c r="CA279" s="845" t="s">
        <v>798</v>
      </c>
      <c r="CB279" s="845" t="s">
        <v>798</v>
      </c>
      <c r="CC279" s="845" t="s">
        <v>798</v>
      </c>
      <c r="CD279" s="845" t="s">
        <v>798</v>
      </c>
      <c r="CE279" s="845" t="s">
        <v>798</v>
      </c>
      <c r="CF279" s="845" t="s">
        <v>798</v>
      </c>
      <c r="CG279" s="845" t="s">
        <v>798</v>
      </c>
      <c r="CH279" s="845" t="s">
        <v>798</v>
      </c>
      <c r="CI279" s="845" t="s">
        <v>798</v>
      </c>
      <c r="CJ279" s="845" t="s">
        <v>798</v>
      </c>
      <c r="CK279" s="845" t="s">
        <v>798</v>
      </c>
      <c r="CL279" s="845" t="s">
        <v>798</v>
      </c>
      <c r="CM279" s="845" t="s">
        <v>798</v>
      </c>
      <c r="CN279" s="845" t="s">
        <v>798</v>
      </c>
      <c r="CO279" s="845" t="s">
        <v>798</v>
      </c>
      <c r="CP279" s="845" t="s">
        <v>798</v>
      </c>
      <c r="CQ279" s="845" t="s">
        <v>798</v>
      </c>
      <c r="CR279" s="845" t="s">
        <v>798</v>
      </c>
      <c r="CS279" s="845" t="s">
        <v>798</v>
      </c>
      <c r="CT279" s="845" t="s">
        <v>798</v>
      </c>
      <c r="CU279" s="845" t="s">
        <v>798</v>
      </c>
      <c r="CV279" s="845" t="s">
        <v>798</v>
      </c>
      <c r="CW279" s="845" t="s">
        <v>798</v>
      </c>
      <c r="CX279" s="845" t="s">
        <v>798</v>
      </c>
      <c r="CY279" s="845" t="s">
        <v>798</v>
      </c>
      <c r="CZ279" s="845" t="s">
        <v>798</v>
      </c>
      <c r="DA279" s="845" t="s">
        <v>798</v>
      </c>
      <c r="DB279" s="845" t="s">
        <v>798</v>
      </c>
      <c r="DC279" s="845" t="s">
        <v>798</v>
      </c>
      <c r="DD279" s="845" t="s">
        <v>798</v>
      </c>
      <c r="DE279" s="845" t="s">
        <v>798</v>
      </c>
      <c r="DF279" s="845" t="s">
        <v>798</v>
      </c>
      <c r="DG279" s="845" t="s">
        <v>798</v>
      </c>
      <c r="DH279" s="845" t="s">
        <v>798</v>
      </c>
      <c r="DI279" s="845" t="s">
        <v>798</v>
      </c>
      <c r="DJ279" s="845" t="s">
        <v>798</v>
      </c>
      <c r="DK279" s="845" t="s">
        <v>798</v>
      </c>
      <c r="DL279" s="845" t="s">
        <v>798</v>
      </c>
      <c r="DM279" s="845" t="s">
        <v>798</v>
      </c>
      <c r="DN279" s="845" t="s">
        <v>798</v>
      </c>
      <c r="DO279" s="845" t="s">
        <v>798</v>
      </c>
      <c r="DP279" s="845" t="s">
        <v>798</v>
      </c>
      <c r="DQ279" s="845" t="s">
        <v>798</v>
      </c>
      <c r="DR279" s="845" t="s">
        <v>798</v>
      </c>
      <c r="DS279" s="845" t="s">
        <v>798</v>
      </c>
      <c r="DT279" s="845" t="s">
        <v>798</v>
      </c>
      <c r="DU279" s="845" t="s">
        <v>798</v>
      </c>
      <c r="DV279" s="845" t="s">
        <v>798</v>
      </c>
      <c r="DW279" s="845" t="s">
        <v>798</v>
      </c>
      <c r="DX279" s="845" t="s">
        <v>798</v>
      </c>
      <c r="DY279" s="845" t="s">
        <v>798</v>
      </c>
      <c r="DZ279" s="845" t="s">
        <v>798</v>
      </c>
      <c r="EA279" s="845" t="s">
        <v>798</v>
      </c>
      <c r="EB279" s="845" t="s">
        <v>798</v>
      </c>
      <c r="EC279" s="845" t="s">
        <v>798</v>
      </c>
      <c r="ED279" s="845" t="s">
        <v>798</v>
      </c>
      <c r="EE279" s="845" t="s">
        <v>798</v>
      </c>
      <c r="EF279" s="845" t="s">
        <v>798</v>
      </c>
    </row>
    <row r="280" spans="1:136" x14ac:dyDescent="0.2">
      <c r="A280" s="845">
        <v>276</v>
      </c>
      <c r="B280" s="845">
        <v>12</v>
      </c>
      <c r="C280" s="845" t="s">
        <v>798</v>
      </c>
      <c r="D280" s="845" t="s">
        <v>798</v>
      </c>
      <c r="E280" s="845" t="s">
        <v>798</v>
      </c>
      <c r="F280" s="845" t="s">
        <v>798</v>
      </c>
      <c r="G280" s="845" t="s">
        <v>798</v>
      </c>
      <c r="H280" s="845" t="s">
        <v>798</v>
      </c>
      <c r="I280" s="845" t="s">
        <v>798</v>
      </c>
      <c r="J280" s="845" t="s">
        <v>798</v>
      </c>
      <c r="K280" s="845" t="s">
        <v>798</v>
      </c>
      <c r="L280" s="845" t="s">
        <v>798</v>
      </c>
      <c r="M280" s="845" t="s">
        <v>798</v>
      </c>
      <c r="N280" s="845" t="s">
        <v>798</v>
      </c>
      <c r="O280" s="845" t="s">
        <v>798</v>
      </c>
      <c r="P280" s="845" t="s">
        <v>798</v>
      </c>
      <c r="Q280" s="845" t="s">
        <v>798</v>
      </c>
      <c r="R280" s="845" t="s">
        <v>798</v>
      </c>
      <c r="S280" s="845" t="s">
        <v>798</v>
      </c>
      <c r="T280" s="845" t="s">
        <v>798</v>
      </c>
      <c r="U280" s="845" t="s">
        <v>798</v>
      </c>
      <c r="V280" s="845" t="s">
        <v>798</v>
      </c>
      <c r="W280" s="845" t="s">
        <v>798</v>
      </c>
      <c r="X280" s="845" t="s">
        <v>798</v>
      </c>
      <c r="Y280" s="845" t="s">
        <v>798</v>
      </c>
      <c r="Z280" s="845" t="s">
        <v>798</v>
      </c>
      <c r="AA280" s="845" t="s">
        <v>798</v>
      </c>
      <c r="AB280" s="845" t="s">
        <v>798</v>
      </c>
      <c r="AC280" s="845" t="s">
        <v>798</v>
      </c>
      <c r="AD280" s="845" t="s">
        <v>798</v>
      </c>
      <c r="AE280" s="845" t="s">
        <v>798</v>
      </c>
      <c r="AF280" s="845" t="s">
        <v>798</v>
      </c>
      <c r="AG280" s="845" t="s">
        <v>798</v>
      </c>
      <c r="AH280" s="845" t="s">
        <v>798</v>
      </c>
      <c r="AI280" s="845" t="s">
        <v>798</v>
      </c>
      <c r="AJ280" s="845" t="s">
        <v>798</v>
      </c>
      <c r="AK280" s="845" t="s">
        <v>798</v>
      </c>
      <c r="AL280" s="845" t="s">
        <v>798</v>
      </c>
      <c r="AM280" s="845" t="s">
        <v>798</v>
      </c>
      <c r="AN280" s="845" t="s">
        <v>798</v>
      </c>
      <c r="AO280" s="845" t="s">
        <v>798</v>
      </c>
      <c r="AP280" s="845" t="s">
        <v>798</v>
      </c>
      <c r="AQ280" s="845" t="s">
        <v>798</v>
      </c>
      <c r="AR280" s="845" t="s">
        <v>798</v>
      </c>
      <c r="AS280" s="845" t="s">
        <v>798</v>
      </c>
      <c r="AT280" s="845" t="s">
        <v>798</v>
      </c>
      <c r="AU280" s="845" t="s">
        <v>798</v>
      </c>
      <c r="AV280" s="845" t="s">
        <v>798</v>
      </c>
      <c r="AW280" s="845" t="s">
        <v>798</v>
      </c>
      <c r="AX280" s="845" t="s">
        <v>798</v>
      </c>
      <c r="AY280" s="845" t="s">
        <v>798</v>
      </c>
      <c r="AZ280" s="845" t="s">
        <v>798</v>
      </c>
      <c r="BA280" s="845" t="s">
        <v>798</v>
      </c>
      <c r="BB280" s="845" t="s">
        <v>798</v>
      </c>
      <c r="BC280" s="845" t="s">
        <v>798</v>
      </c>
      <c r="BD280" s="845" t="s">
        <v>798</v>
      </c>
      <c r="BE280" s="845" t="s">
        <v>798</v>
      </c>
      <c r="BF280" s="845" t="s">
        <v>798</v>
      </c>
      <c r="BG280" s="845" t="s">
        <v>798</v>
      </c>
      <c r="BH280" s="845" t="s">
        <v>798</v>
      </c>
      <c r="BI280" s="845" t="s">
        <v>798</v>
      </c>
      <c r="BJ280" s="845" t="s">
        <v>798</v>
      </c>
      <c r="BK280" s="845" t="s">
        <v>798</v>
      </c>
      <c r="BL280" s="845" t="s">
        <v>798</v>
      </c>
      <c r="BM280" s="845" t="s">
        <v>798</v>
      </c>
      <c r="BN280" s="845" t="s">
        <v>798</v>
      </c>
      <c r="BO280" s="845" t="s">
        <v>798</v>
      </c>
      <c r="BP280" s="845" t="s">
        <v>798</v>
      </c>
      <c r="BQ280" s="845" t="s">
        <v>798</v>
      </c>
      <c r="BR280" s="845" t="s">
        <v>798</v>
      </c>
      <c r="BS280" s="845" t="s">
        <v>798</v>
      </c>
      <c r="BT280" s="845" t="s">
        <v>798</v>
      </c>
      <c r="BU280" s="845" t="s">
        <v>798</v>
      </c>
      <c r="BV280" s="845" t="s">
        <v>798</v>
      </c>
      <c r="BW280" s="845" t="s">
        <v>798</v>
      </c>
      <c r="BX280" s="845" t="s">
        <v>798</v>
      </c>
      <c r="BY280" s="845" t="s">
        <v>798</v>
      </c>
      <c r="BZ280" s="845" t="s">
        <v>798</v>
      </c>
      <c r="CA280" s="845" t="s">
        <v>798</v>
      </c>
      <c r="CB280" s="845" t="s">
        <v>798</v>
      </c>
      <c r="CC280" s="845" t="s">
        <v>798</v>
      </c>
      <c r="CD280" s="845" t="s">
        <v>798</v>
      </c>
      <c r="CE280" s="845" t="s">
        <v>798</v>
      </c>
      <c r="CF280" s="845" t="s">
        <v>798</v>
      </c>
      <c r="CG280" s="845" t="s">
        <v>798</v>
      </c>
      <c r="CH280" s="845" t="s">
        <v>798</v>
      </c>
      <c r="CI280" s="845" t="s">
        <v>798</v>
      </c>
      <c r="CJ280" s="845" t="s">
        <v>798</v>
      </c>
      <c r="CK280" s="845" t="s">
        <v>798</v>
      </c>
      <c r="CL280" s="845" t="s">
        <v>798</v>
      </c>
      <c r="CM280" s="845" t="s">
        <v>798</v>
      </c>
      <c r="CN280" s="845" t="s">
        <v>798</v>
      </c>
      <c r="CO280" s="845" t="s">
        <v>798</v>
      </c>
      <c r="CP280" s="845" t="s">
        <v>798</v>
      </c>
      <c r="CQ280" s="845" t="s">
        <v>798</v>
      </c>
      <c r="CR280" s="845" t="s">
        <v>798</v>
      </c>
      <c r="CS280" s="845" t="s">
        <v>798</v>
      </c>
      <c r="CT280" s="845" t="s">
        <v>798</v>
      </c>
      <c r="CU280" s="845" t="s">
        <v>798</v>
      </c>
      <c r="CV280" s="845" t="s">
        <v>798</v>
      </c>
      <c r="CW280" s="845" t="s">
        <v>798</v>
      </c>
      <c r="CX280" s="845" t="s">
        <v>798</v>
      </c>
      <c r="CY280" s="845" t="s">
        <v>798</v>
      </c>
      <c r="CZ280" s="845" t="s">
        <v>798</v>
      </c>
      <c r="DA280" s="845" t="s">
        <v>798</v>
      </c>
      <c r="DB280" s="845" t="s">
        <v>798</v>
      </c>
      <c r="DC280" s="845" t="s">
        <v>798</v>
      </c>
      <c r="DD280" s="845" t="s">
        <v>798</v>
      </c>
      <c r="DE280" s="845" t="s">
        <v>798</v>
      </c>
      <c r="DF280" s="845" t="s">
        <v>798</v>
      </c>
      <c r="DG280" s="845" t="s">
        <v>798</v>
      </c>
      <c r="DH280" s="845" t="s">
        <v>798</v>
      </c>
      <c r="DI280" s="845" t="s">
        <v>798</v>
      </c>
      <c r="DJ280" s="845" t="s">
        <v>798</v>
      </c>
      <c r="DK280" s="845" t="s">
        <v>798</v>
      </c>
      <c r="DL280" s="845" t="s">
        <v>798</v>
      </c>
      <c r="DM280" s="845" t="s">
        <v>798</v>
      </c>
      <c r="DN280" s="845" t="s">
        <v>798</v>
      </c>
      <c r="DO280" s="845" t="s">
        <v>798</v>
      </c>
      <c r="DP280" s="845" t="s">
        <v>798</v>
      </c>
      <c r="DQ280" s="845" t="s">
        <v>798</v>
      </c>
      <c r="DR280" s="845" t="s">
        <v>798</v>
      </c>
      <c r="DS280" s="845" t="s">
        <v>798</v>
      </c>
      <c r="DT280" s="845" t="s">
        <v>798</v>
      </c>
      <c r="DU280" s="845" t="s">
        <v>798</v>
      </c>
      <c r="DV280" s="845" t="s">
        <v>798</v>
      </c>
      <c r="DW280" s="845" t="s">
        <v>798</v>
      </c>
      <c r="DX280" s="845" t="s">
        <v>798</v>
      </c>
      <c r="DY280" s="845" t="s">
        <v>798</v>
      </c>
      <c r="DZ280" s="845" t="s">
        <v>798</v>
      </c>
      <c r="EA280" s="845" t="s">
        <v>798</v>
      </c>
      <c r="EB280" s="845" t="s">
        <v>798</v>
      </c>
      <c r="EC280" s="845" t="s">
        <v>798</v>
      </c>
      <c r="ED280" s="845" t="s">
        <v>798</v>
      </c>
      <c r="EE280" s="845" t="s">
        <v>798</v>
      </c>
      <c r="EF280" s="845" t="s">
        <v>798</v>
      </c>
    </row>
    <row r="281" spans="1:136" x14ac:dyDescent="0.2">
      <c r="A281" s="845">
        <v>277</v>
      </c>
      <c r="B281" s="845">
        <v>1</v>
      </c>
      <c r="C281" s="845" t="s">
        <v>798</v>
      </c>
      <c r="D281" s="845" t="s">
        <v>798</v>
      </c>
      <c r="E281" s="845" t="s">
        <v>798</v>
      </c>
      <c r="F281" s="845" t="s">
        <v>798</v>
      </c>
      <c r="G281" s="845" t="s">
        <v>798</v>
      </c>
      <c r="H281" s="845" t="s">
        <v>798</v>
      </c>
      <c r="I281" s="845" t="s">
        <v>798</v>
      </c>
      <c r="J281" s="845" t="s">
        <v>798</v>
      </c>
      <c r="K281" s="845" t="s">
        <v>798</v>
      </c>
      <c r="L281" s="845" t="s">
        <v>798</v>
      </c>
      <c r="M281" s="845" t="s">
        <v>798</v>
      </c>
      <c r="N281" s="845" t="s">
        <v>798</v>
      </c>
      <c r="O281" s="845" t="s">
        <v>798</v>
      </c>
      <c r="P281" s="845" t="s">
        <v>798</v>
      </c>
      <c r="Q281" s="845" t="s">
        <v>798</v>
      </c>
      <c r="R281" s="845" t="s">
        <v>798</v>
      </c>
      <c r="S281" s="845" t="s">
        <v>798</v>
      </c>
      <c r="T281" s="845" t="s">
        <v>798</v>
      </c>
      <c r="U281" s="845" t="s">
        <v>798</v>
      </c>
      <c r="V281" s="845" t="s">
        <v>798</v>
      </c>
      <c r="W281" s="845" t="s">
        <v>798</v>
      </c>
      <c r="X281" s="845" t="s">
        <v>798</v>
      </c>
      <c r="Y281" s="845" t="s">
        <v>798</v>
      </c>
      <c r="Z281" s="845" t="s">
        <v>798</v>
      </c>
      <c r="AA281" s="845" t="s">
        <v>798</v>
      </c>
      <c r="AB281" s="845" t="s">
        <v>798</v>
      </c>
      <c r="AC281" s="845" t="s">
        <v>798</v>
      </c>
      <c r="AD281" s="845" t="s">
        <v>798</v>
      </c>
      <c r="AE281" s="845" t="s">
        <v>798</v>
      </c>
      <c r="AF281" s="845" t="s">
        <v>798</v>
      </c>
      <c r="AG281" s="845" t="s">
        <v>798</v>
      </c>
      <c r="AH281" s="845" t="s">
        <v>798</v>
      </c>
      <c r="AI281" s="845" t="s">
        <v>798</v>
      </c>
      <c r="AJ281" s="845" t="s">
        <v>798</v>
      </c>
      <c r="AK281" s="845" t="s">
        <v>798</v>
      </c>
      <c r="AL281" s="845" t="s">
        <v>798</v>
      </c>
      <c r="AM281" s="845" t="s">
        <v>798</v>
      </c>
      <c r="AN281" s="845" t="s">
        <v>798</v>
      </c>
      <c r="AO281" s="845" t="s">
        <v>798</v>
      </c>
      <c r="AP281" s="845" t="s">
        <v>798</v>
      </c>
      <c r="AQ281" s="845" t="s">
        <v>798</v>
      </c>
      <c r="AR281" s="845" t="s">
        <v>798</v>
      </c>
      <c r="AS281" s="845" t="s">
        <v>798</v>
      </c>
      <c r="AT281" s="845" t="s">
        <v>798</v>
      </c>
      <c r="AU281" s="845" t="s">
        <v>798</v>
      </c>
      <c r="AV281" s="845" t="s">
        <v>798</v>
      </c>
      <c r="AW281" s="845" t="s">
        <v>798</v>
      </c>
      <c r="AX281" s="845" t="s">
        <v>798</v>
      </c>
      <c r="AY281" s="845" t="s">
        <v>798</v>
      </c>
      <c r="AZ281" s="845" t="s">
        <v>798</v>
      </c>
      <c r="BA281" s="845" t="s">
        <v>798</v>
      </c>
      <c r="BB281" s="845" t="s">
        <v>798</v>
      </c>
      <c r="BC281" s="845" t="s">
        <v>798</v>
      </c>
      <c r="BD281" s="845" t="s">
        <v>798</v>
      </c>
      <c r="BE281" s="845" t="s">
        <v>798</v>
      </c>
      <c r="BF281" s="845" t="s">
        <v>798</v>
      </c>
      <c r="BG281" s="845" t="s">
        <v>798</v>
      </c>
      <c r="BH281" s="845" t="s">
        <v>798</v>
      </c>
      <c r="BI281" s="845" t="s">
        <v>798</v>
      </c>
      <c r="BJ281" s="845" t="s">
        <v>798</v>
      </c>
      <c r="BK281" s="845" t="s">
        <v>798</v>
      </c>
      <c r="BL281" s="845" t="s">
        <v>798</v>
      </c>
      <c r="BM281" s="845" t="s">
        <v>798</v>
      </c>
      <c r="BN281" s="845" t="s">
        <v>798</v>
      </c>
      <c r="BO281" s="845" t="s">
        <v>798</v>
      </c>
      <c r="BP281" s="845" t="s">
        <v>798</v>
      </c>
      <c r="BQ281" s="845" t="s">
        <v>798</v>
      </c>
      <c r="BR281" s="845" t="s">
        <v>798</v>
      </c>
      <c r="BS281" s="845" t="s">
        <v>798</v>
      </c>
      <c r="BT281" s="845" t="s">
        <v>798</v>
      </c>
      <c r="BU281" s="845" t="s">
        <v>798</v>
      </c>
      <c r="BV281" s="845" t="s">
        <v>798</v>
      </c>
      <c r="BW281" s="845" t="s">
        <v>798</v>
      </c>
      <c r="BX281" s="845" t="s">
        <v>798</v>
      </c>
      <c r="BY281" s="845" t="s">
        <v>798</v>
      </c>
      <c r="BZ281" s="845" t="s">
        <v>798</v>
      </c>
      <c r="CA281" s="845" t="s">
        <v>798</v>
      </c>
      <c r="CB281" s="845" t="s">
        <v>798</v>
      </c>
      <c r="CC281" s="845" t="s">
        <v>798</v>
      </c>
      <c r="CD281" s="845" t="s">
        <v>798</v>
      </c>
      <c r="CE281" s="845" t="s">
        <v>798</v>
      </c>
      <c r="CF281" s="845" t="s">
        <v>798</v>
      </c>
      <c r="CG281" s="845" t="s">
        <v>798</v>
      </c>
      <c r="CH281" s="845" t="s">
        <v>798</v>
      </c>
      <c r="CI281" s="845" t="s">
        <v>798</v>
      </c>
      <c r="CJ281" s="845" t="s">
        <v>798</v>
      </c>
      <c r="CK281" s="845" t="s">
        <v>798</v>
      </c>
      <c r="CL281" s="845" t="s">
        <v>798</v>
      </c>
      <c r="CM281" s="845" t="s">
        <v>798</v>
      </c>
      <c r="CN281" s="845" t="s">
        <v>798</v>
      </c>
      <c r="CO281" s="845" t="s">
        <v>798</v>
      </c>
      <c r="CP281" s="845" t="s">
        <v>798</v>
      </c>
      <c r="CQ281" s="845" t="s">
        <v>798</v>
      </c>
      <c r="CR281" s="845" t="s">
        <v>798</v>
      </c>
      <c r="CS281" s="845" t="s">
        <v>798</v>
      </c>
      <c r="CT281" s="845" t="s">
        <v>798</v>
      </c>
      <c r="CU281" s="845" t="s">
        <v>798</v>
      </c>
      <c r="CV281" s="845" t="s">
        <v>798</v>
      </c>
      <c r="CW281" s="845" t="s">
        <v>798</v>
      </c>
      <c r="CX281" s="845" t="s">
        <v>798</v>
      </c>
      <c r="CY281" s="845" t="s">
        <v>798</v>
      </c>
      <c r="CZ281" s="845" t="s">
        <v>798</v>
      </c>
      <c r="DA281" s="845" t="s">
        <v>798</v>
      </c>
      <c r="DB281" s="845" t="s">
        <v>798</v>
      </c>
      <c r="DC281" s="845" t="s">
        <v>798</v>
      </c>
      <c r="DD281" s="845" t="s">
        <v>798</v>
      </c>
      <c r="DE281" s="845" t="s">
        <v>798</v>
      </c>
      <c r="DF281" s="845" t="s">
        <v>798</v>
      </c>
      <c r="DG281" s="845" t="s">
        <v>798</v>
      </c>
      <c r="DH281" s="845" t="s">
        <v>798</v>
      </c>
      <c r="DI281" s="845" t="s">
        <v>798</v>
      </c>
      <c r="DJ281" s="845" t="s">
        <v>798</v>
      </c>
      <c r="DK281" s="845" t="s">
        <v>798</v>
      </c>
      <c r="DL281" s="845" t="s">
        <v>798</v>
      </c>
      <c r="DM281" s="845" t="s">
        <v>798</v>
      </c>
      <c r="DN281" s="845" t="s">
        <v>798</v>
      </c>
      <c r="DO281" s="845" t="s">
        <v>798</v>
      </c>
      <c r="DP281" s="845" t="s">
        <v>798</v>
      </c>
      <c r="DQ281" s="845" t="s">
        <v>798</v>
      </c>
      <c r="DR281" s="845" t="s">
        <v>798</v>
      </c>
      <c r="DS281" s="845" t="s">
        <v>798</v>
      </c>
      <c r="DT281" s="845" t="s">
        <v>798</v>
      </c>
      <c r="DU281" s="845" t="s">
        <v>798</v>
      </c>
      <c r="DV281" s="845" t="s">
        <v>798</v>
      </c>
      <c r="DW281" s="845" t="s">
        <v>798</v>
      </c>
      <c r="DX281" s="845" t="s">
        <v>798</v>
      </c>
      <c r="DY281" s="845" t="s">
        <v>798</v>
      </c>
      <c r="DZ281" s="845" t="s">
        <v>798</v>
      </c>
      <c r="EA281" s="845" t="s">
        <v>798</v>
      </c>
      <c r="EB281" s="845" t="s">
        <v>798</v>
      </c>
      <c r="EC281" s="845" t="s">
        <v>798</v>
      </c>
      <c r="ED281" s="845" t="s">
        <v>798</v>
      </c>
      <c r="EE281" s="845" t="s">
        <v>798</v>
      </c>
      <c r="EF281" s="845" t="s">
        <v>798</v>
      </c>
    </row>
    <row r="282" spans="1:136" x14ac:dyDescent="0.2">
      <c r="A282" s="845">
        <v>278</v>
      </c>
      <c r="B282" s="845">
        <v>2</v>
      </c>
      <c r="C282" s="845" t="s">
        <v>798</v>
      </c>
      <c r="D282" s="845" t="s">
        <v>798</v>
      </c>
      <c r="E282" s="845" t="s">
        <v>798</v>
      </c>
      <c r="F282" s="845" t="s">
        <v>798</v>
      </c>
      <c r="G282" s="845" t="s">
        <v>798</v>
      </c>
      <c r="H282" s="845" t="s">
        <v>798</v>
      </c>
      <c r="I282" s="845" t="s">
        <v>798</v>
      </c>
      <c r="J282" s="845" t="s">
        <v>798</v>
      </c>
      <c r="K282" s="845" t="s">
        <v>798</v>
      </c>
      <c r="L282" s="845" t="s">
        <v>798</v>
      </c>
      <c r="M282" s="845" t="s">
        <v>798</v>
      </c>
      <c r="N282" s="845" t="s">
        <v>798</v>
      </c>
      <c r="O282" s="845" t="s">
        <v>798</v>
      </c>
      <c r="P282" s="845" t="s">
        <v>798</v>
      </c>
      <c r="Q282" s="845" t="s">
        <v>798</v>
      </c>
      <c r="R282" s="845" t="s">
        <v>798</v>
      </c>
      <c r="S282" s="845" t="s">
        <v>798</v>
      </c>
      <c r="T282" s="845" t="s">
        <v>798</v>
      </c>
      <c r="U282" s="845" t="s">
        <v>798</v>
      </c>
      <c r="V282" s="845" t="s">
        <v>798</v>
      </c>
      <c r="W282" s="845" t="s">
        <v>798</v>
      </c>
      <c r="X282" s="845" t="s">
        <v>798</v>
      </c>
      <c r="Y282" s="845" t="s">
        <v>798</v>
      </c>
      <c r="Z282" s="845" t="s">
        <v>798</v>
      </c>
      <c r="AA282" s="845" t="s">
        <v>798</v>
      </c>
      <c r="AB282" s="845" t="s">
        <v>798</v>
      </c>
      <c r="AC282" s="845" t="s">
        <v>798</v>
      </c>
      <c r="AD282" s="845" t="s">
        <v>798</v>
      </c>
      <c r="AE282" s="845" t="s">
        <v>798</v>
      </c>
      <c r="AF282" s="845" t="s">
        <v>798</v>
      </c>
      <c r="AG282" s="845" t="s">
        <v>798</v>
      </c>
      <c r="AH282" s="845" t="s">
        <v>798</v>
      </c>
      <c r="AI282" s="845" t="s">
        <v>798</v>
      </c>
      <c r="AJ282" s="845" t="s">
        <v>798</v>
      </c>
      <c r="AK282" s="845" t="s">
        <v>798</v>
      </c>
      <c r="AL282" s="845" t="s">
        <v>798</v>
      </c>
      <c r="AM282" s="845" t="s">
        <v>798</v>
      </c>
      <c r="AN282" s="845" t="s">
        <v>798</v>
      </c>
      <c r="AO282" s="845" t="s">
        <v>798</v>
      </c>
      <c r="AP282" s="845" t="s">
        <v>798</v>
      </c>
      <c r="AQ282" s="845" t="s">
        <v>798</v>
      </c>
      <c r="AR282" s="845" t="s">
        <v>798</v>
      </c>
      <c r="AS282" s="845" t="s">
        <v>798</v>
      </c>
      <c r="AT282" s="845" t="s">
        <v>798</v>
      </c>
      <c r="AU282" s="845" t="s">
        <v>798</v>
      </c>
      <c r="AV282" s="845" t="s">
        <v>798</v>
      </c>
      <c r="AW282" s="845" t="s">
        <v>798</v>
      </c>
      <c r="AX282" s="845" t="s">
        <v>798</v>
      </c>
      <c r="AY282" s="845" t="s">
        <v>798</v>
      </c>
      <c r="AZ282" s="845" t="s">
        <v>798</v>
      </c>
      <c r="BA282" s="845" t="s">
        <v>798</v>
      </c>
      <c r="BB282" s="845" t="s">
        <v>798</v>
      </c>
      <c r="BC282" s="845" t="s">
        <v>798</v>
      </c>
      <c r="BD282" s="845" t="s">
        <v>798</v>
      </c>
      <c r="BE282" s="845" t="s">
        <v>798</v>
      </c>
      <c r="BF282" s="845" t="s">
        <v>798</v>
      </c>
      <c r="BG282" s="845" t="s">
        <v>798</v>
      </c>
      <c r="BH282" s="845" t="s">
        <v>798</v>
      </c>
      <c r="BI282" s="845" t="s">
        <v>798</v>
      </c>
      <c r="BJ282" s="845" t="s">
        <v>798</v>
      </c>
      <c r="BK282" s="845" t="s">
        <v>798</v>
      </c>
      <c r="BL282" s="845" t="s">
        <v>798</v>
      </c>
      <c r="BM282" s="845" t="s">
        <v>798</v>
      </c>
      <c r="BN282" s="845" t="s">
        <v>798</v>
      </c>
      <c r="BO282" s="845" t="s">
        <v>798</v>
      </c>
      <c r="BP282" s="845" t="s">
        <v>798</v>
      </c>
      <c r="BQ282" s="845" t="s">
        <v>798</v>
      </c>
      <c r="BR282" s="845" t="s">
        <v>798</v>
      </c>
      <c r="BS282" s="845" t="s">
        <v>798</v>
      </c>
      <c r="BT282" s="845" t="s">
        <v>798</v>
      </c>
      <c r="BU282" s="845" t="s">
        <v>798</v>
      </c>
      <c r="BV282" s="845" t="s">
        <v>798</v>
      </c>
      <c r="BW282" s="845" t="s">
        <v>798</v>
      </c>
      <c r="BX282" s="845" t="s">
        <v>798</v>
      </c>
      <c r="BY282" s="845" t="s">
        <v>798</v>
      </c>
      <c r="BZ282" s="845" t="s">
        <v>798</v>
      </c>
      <c r="CA282" s="845" t="s">
        <v>798</v>
      </c>
      <c r="CB282" s="845" t="s">
        <v>798</v>
      </c>
      <c r="CC282" s="845" t="s">
        <v>798</v>
      </c>
      <c r="CD282" s="845" t="s">
        <v>798</v>
      </c>
      <c r="CE282" s="845" t="s">
        <v>798</v>
      </c>
      <c r="CF282" s="845" t="s">
        <v>798</v>
      </c>
      <c r="CG282" s="845" t="s">
        <v>798</v>
      </c>
      <c r="CH282" s="845" t="s">
        <v>798</v>
      </c>
      <c r="CI282" s="845" t="s">
        <v>798</v>
      </c>
      <c r="CJ282" s="845" t="s">
        <v>798</v>
      </c>
      <c r="CK282" s="845" t="s">
        <v>798</v>
      </c>
      <c r="CL282" s="845" t="s">
        <v>798</v>
      </c>
      <c r="CM282" s="845" t="s">
        <v>798</v>
      </c>
      <c r="CN282" s="845" t="s">
        <v>798</v>
      </c>
      <c r="CO282" s="845" t="s">
        <v>798</v>
      </c>
      <c r="CP282" s="845" t="s">
        <v>798</v>
      </c>
      <c r="CQ282" s="845" t="s">
        <v>798</v>
      </c>
      <c r="CR282" s="845" t="s">
        <v>798</v>
      </c>
      <c r="CS282" s="845" t="s">
        <v>798</v>
      </c>
      <c r="CT282" s="845" t="s">
        <v>798</v>
      </c>
      <c r="CU282" s="845" t="s">
        <v>798</v>
      </c>
      <c r="CV282" s="845" t="s">
        <v>798</v>
      </c>
      <c r="CW282" s="845" t="s">
        <v>798</v>
      </c>
      <c r="CX282" s="845" t="s">
        <v>798</v>
      </c>
      <c r="CY282" s="845" t="s">
        <v>798</v>
      </c>
      <c r="CZ282" s="845" t="s">
        <v>798</v>
      </c>
      <c r="DA282" s="845" t="s">
        <v>798</v>
      </c>
      <c r="DB282" s="845" t="s">
        <v>798</v>
      </c>
      <c r="DC282" s="845" t="s">
        <v>798</v>
      </c>
      <c r="DD282" s="845" t="s">
        <v>798</v>
      </c>
      <c r="DE282" s="845" t="s">
        <v>798</v>
      </c>
      <c r="DF282" s="845" t="s">
        <v>798</v>
      </c>
      <c r="DG282" s="845" t="s">
        <v>798</v>
      </c>
      <c r="DH282" s="845" t="s">
        <v>798</v>
      </c>
      <c r="DI282" s="845" t="s">
        <v>798</v>
      </c>
      <c r="DJ282" s="845" t="s">
        <v>798</v>
      </c>
      <c r="DK282" s="845" t="s">
        <v>798</v>
      </c>
      <c r="DL282" s="845" t="s">
        <v>798</v>
      </c>
      <c r="DM282" s="845" t="s">
        <v>798</v>
      </c>
      <c r="DN282" s="845" t="s">
        <v>798</v>
      </c>
      <c r="DO282" s="845" t="s">
        <v>798</v>
      </c>
      <c r="DP282" s="845" t="s">
        <v>798</v>
      </c>
      <c r="DQ282" s="845" t="s">
        <v>798</v>
      </c>
      <c r="DR282" s="845" t="s">
        <v>798</v>
      </c>
      <c r="DS282" s="845" t="s">
        <v>798</v>
      </c>
      <c r="DT282" s="845" t="s">
        <v>798</v>
      </c>
      <c r="DU282" s="845" t="s">
        <v>798</v>
      </c>
      <c r="DV282" s="845" t="s">
        <v>798</v>
      </c>
      <c r="DW282" s="845" t="s">
        <v>798</v>
      </c>
      <c r="DX282" s="845" t="s">
        <v>798</v>
      </c>
      <c r="DY282" s="845" t="s">
        <v>798</v>
      </c>
      <c r="DZ282" s="845" t="s">
        <v>798</v>
      </c>
      <c r="EA282" s="845" t="s">
        <v>798</v>
      </c>
      <c r="EB282" s="845" t="s">
        <v>798</v>
      </c>
      <c r="EC282" s="845" t="s">
        <v>798</v>
      </c>
      <c r="ED282" s="845" t="s">
        <v>798</v>
      </c>
      <c r="EE282" s="845" t="s">
        <v>798</v>
      </c>
      <c r="EF282" s="845" t="s">
        <v>798</v>
      </c>
    </row>
    <row r="283" spans="1:136" x14ac:dyDescent="0.2">
      <c r="A283" s="845">
        <v>279</v>
      </c>
      <c r="B283" s="845">
        <v>3</v>
      </c>
      <c r="C283" s="845" t="s">
        <v>798</v>
      </c>
      <c r="D283" s="845" t="s">
        <v>798</v>
      </c>
      <c r="E283" s="845" t="s">
        <v>798</v>
      </c>
      <c r="F283" s="845" t="s">
        <v>798</v>
      </c>
      <c r="G283" s="845" t="s">
        <v>798</v>
      </c>
      <c r="H283" s="845" t="s">
        <v>798</v>
      </c>
      <c r="I283" s="845" t="s">
        <v>798</v>
      </c>
      <c r="J283" s="845" t="s">
        <v>798</v>
      </c>
      <c r="K283" s="845" t="s">
        <v>798</v>
      </c>
      <c r="L283" s="845" t="s">
        <v>798</v>
      </c>
      <c r="M283" s="845" t="s">
        <v>798</v>
      </c>
      <c r="N283" s="845" t="s">
        <v>798</v>
      </c>
      <c r="O283" s="845" t="s">
        <v>798</v>
      </c>
      <c r="P283" s="845" t="s">
        <v>798</v>
      </c>
      <c r="Q283" s="845" t="s">
        <v>798</v>
      </c>
      <c r="R283" s="845" t="s">
        <v>798</v>
      </c>
      <c r="S283" s="845" t="s">
        <v>798</v>
      </c>
      <c r="T283" s="845" t="s">
        <v>798</v>
      </c>
      <c r="U283" s="845" t="s">
        <v>798</v>
      </c>
      <c r="V283" s="845" t="s">
        <v>798</v>
      </c>
      <c r="W283" s="845" t="s">
        <v>798</v>
      </c>
      <c r="X283" s="845" t="s">
        <v>798</v>
      </c>
      <c r="Y283" s="845" t="s">
        <v>798</v>
      </c>
      <c r="Z283" s="845" t="s">
        <v>798</v>
      </c>
      <c r="AA283" s="845" t="s">
        <v>798</v>
      </c>
      <c r="AB283" s="845" t="s">
        <v>798</v>
      </c>
      <c r="AC283" s="845" t="s">
        <v>798</v>
      </c>
      <c r="AD283" s="845" t="s">
        <v>798</v>
      </c>
      <c r="AE283" s="845" t="s">
        <v>798</v>
      </c>
      <c r="AF283" s="845" t="s">
        <v>798</v>
      </c>
      <c r="AG283" s="845" t="s">
        <v>798</v>
      </c>
      <c r="AH283" s="845" t="s">
        <v>798</v>
      </c>
      <c r="AI283" s="845" t="s">
        <v>798</v>
      </c>
      <c r="AJ283" s="845" t="s">
        <v>798</v>
      </c>
      <c r="AK283" s="845" t="s">
        <v>798</v>
      </c>
      <c r="AL283" s="845" t="s">
        <v>798</v>
      </c>
      <c r="AM283" s="845" t="s">
        <v>798</v>
      </c>
      <c r="AN283" s="845" t="s">
        <v>798</v>
      </c>
      <c r="AO283" s="845" t="s">
        <v>798</v>
      </c>
      <c r="AP283" s="845" t="s">
        <v>798</v>
      </c>
      <c r="AQ283" s="845" t="s">
        <v>798</v>
      </c>
      <c r="AR283" s="845" t="s">
        <v>798</v>
      </c>
      <c r="AS283" s="845" t="s">
        <v>798</v>
      </c>
      <c r="AT283" s="845" t="s">
        <v>798</v>
      </c>
      <c r="AU283" s="845" t="s">
        <v>798</v>
      </c>
      <c r="AV283" s="845" t="s">
        <v>798</v>
      </c>
      <c r="AW283" s="845" t="s">
        <v>798</v>
      </c>
      <c r="AX283" s="845" t="s">
        <v>798</v>
      </c>
      <c r="AY283" s="845" t="s">
        <v>798</v>
      </c>
      <c r="AZ283" s="845" t="s">
        <v>798</v>
      </c>
      <c r="BA283" s="845" t="s">
        <v>798</v>
      </c>
      <c r="BB283" s="845" t="s">
        <v>798</v>
      </c>
      <c r="BC283" s="845" t="s">
        <v>798</v>
      </c>
      <c r="BD283" s="845" t="s">
        <v>798</v>
      </c>
      <c r="BE283" s="845" t="s">
        <v>798</v>
      </c>
      <c r="BF283" s="845" t="s">
        <v>798</v>
      </c>
      <c r="BG283" s="845" t="s">
        <v>798</v>
      </c>
      <c r="BH283" s="845" t="s">
        <v>798</v>
      </c>
      <c r="BI283" s="845" t="s">
        <v>798</v>
      </c>
      <c r="BJ283" s="845" t="s">
        <v>798</v>
      </c>
      <c r="BK283" s="845" t="s">
        <v>798</v>
      </c>
      <c r="BL283" s="845" t="s">
        <v>798</v>
      </c>
      <c r="BM283" s="845" t="s">
        <v>798</v>
      </c>
      <c r="BN283" s="845" t="s">
        <v>798</v>
      </c>
      <c r="BO283" s="845" t="s">
        <v>798</v>
      </c>
      <c r="BP283" s="845" t="s">
        <v>798</v>
      </c>
      <c r="BQ283" s="845" t="s">
        <v>798</v>
      </c>
      <c r="BR283" s="845" t="s">
        <v>798</v>
      </c>
      <c r="BS283" s="845" t="s">
        <v>798</v>
      </c>
      <c r="BT283" s="845" t="s">
        <v>798</v>
      </c>
      <c r="BU283" s="845" t="s">
        <v>798</v>
      </c>
      <c r="BV283" s="845" t="s">
        <v>798</v>
      </c>
      <c r="BW283" s="845" t="s">
        <v>798</v>
      </c>
      <c r="BX283" s="845" t="s">
        <v>798</v>
      </c>
      <c r="BY283" s="845" t="s">
        <v>798</v>
      </c>
      <c r="BZ283" s="845" t="s">
        <v>798</v>
      </c>
      <c r="CA283" s="845" t="s">
        <v>798</v>
      </c>
      <c r="CB283" s="845" t="s">
        <v>798</v>
      </c>
      <c r="CC283" s="845" t="s">
        <v>798</v>
      </c>
      <c r="CD283" s="845" t="s">
        <v>798</v>
      </c>
      <c r="CE283" s="845" t="s">
        <v>798</v>
      </c>
      <c r="CF283" s="845" t="s">
        <v>798</v>
      </c>
      <c r="CG283" s="845" t="s">
        <v>798</v>
      </c>
      <c r="CH283" s="845" t="s">
        <v>798</v>
      </c>
      <c r="CI283" s="845" t="s">
        <v>798</v>
      </c>
      <c r="CJ283" s="845" t="s">
        <v>798</v>
      </c>
      <c r="CK283" s="845" t="s">
        <v>798</v>
      </c>
      <c r="CL283" s="845" t="s">
        <v>798</v>
      </c>
      <c r="CM283" s="845" t="s">
        <v>798</v>
      </c>
      <c r="CN283" s="845" t="s">
        <v>798</v>
      </c>
      <c r="CO283" s="845" t="s">
        <v>798</v>
      </c>
      <c r="CP283" s="845" t="s">
        <v>798</v>
      </c>
      <c r="CQ283" s="845" t="s">
        <v>798</v>
      </c>
      <c r="CR283" s="845" t="s">
        <v>798</v>
      </c>
      <c r="CS283" s="845" t="s">
        <v>798</v>
      </c>
      <c r="CT283" s="845" t="s">
        <v>798</v>
      </c>
      <c r="CU283" s="845" t="s">
        <v>798</v>
      </c>
      <c r="CV283" s="845" t="s">
        <v>798</v>
      </c>
      <c r="CW283" s="845" t="s">
        <v>798</v>
      </c>
      <c r="CX283" s="845" t="s">
        <v>798</v>
      </c>
      <c r="CY283" s="845" t="s">
        <v>798</v>
      </c>
      <c r="CZ283" s="845" t="s">
        <v>798</v>
      </c>
      <c r="DA283" s="845" t="s">
        <v>798</v>
      </c>
      <c r="DB283" s="845" t="s">
        <v>798</v>
      </c>
      <c r="DC283" s="845" t="s">
        <v>798</v>
      </c>
      <c r="DD283" s="845" t="s">
        <v>798</v>
      </c>
      <c r="DE283" s="845" t="s">
        <v>798</v>
      </c>
      <c r="DF283" s="845" t="s">
        <v>798</v>
      </c>
      <c r="DG283" s="845" t="s">
        <v>798</v>
      </c>
      <c r="DH283" s="845" t="s">
        <v>798</v>
      </c>
      <c r="DI283" s="845" t="s">
        <v>798</v>
      </c>
      <c r="DJ283" s="845" t="s">
        <v>798</v>
      </c>
      <c r="DK283" s="845" t="s">
        <v>798</v>
      </c>
      <c r="DL283" s="845" t="s">
        <v>798</v>
      </c>
      <c r="DM283" s="845" t="s">
        <v>798</v>
      </c>
      <c r="DN283" s="845" t="s">
        <v>798</v>
      </c>
      <c r="DO283" s="845" t="s">
        <v>798</v>
      </c>
      <c r="DP283" s="845" t="s">
        <v>798</v>
      </c>
      <c r="DQ283" s="845" t="s">
        <v>798</v>
      </c>
      <c r="DR283" s="845" t="s">
        <v>798</v>
      </c>
      <c r="DS283" s="845" t="s">
        <v>798</v>
      </c>
      <c r="DT283" s="845" t="s">
        <v>798</v>
      </c>
      <c r="DU283" s="845" t="s">
        <v>798</v>
      </c>
      <c r="DV283" s="845" t="s">
        <v>798</v>
      </c>
      <c r="DW283" s="845" t="s">
        <v>798</v>
      </c>
      <c r="DX283" s="845" t="s">
        <v>798</v>
      </c>
      <c r="DY283" s="845" t="s">
        <v>798</v>
      </c>
      <c r="DZ283" s="845" t="s">
        <v>798</v>
      </c>
      <c r="EA283" s="845" t="s">
        <v>798</v>
      </c>
      <c r="EB283" s="845" t="s">
        <v>798</v>
      </c>
      <c r="EC283" s="845" t="s">
        <v>798</v>
      </c>
      <c r="ED283" s="845" t="s">
        <v>798</v>
      </c>
      <c r="EE283" s="845" t="s">
        <v>798</v>
      </c>
      <c r="EF283" s="845" t="s">
        <v>798</v>
      </c>
    </row>
    <row r="284" spans="1:136" x14ac:dyDescent="0.2">
      <c r="A284" s="845">
        <v>280</v>
      </c>
      <c r="B284" s="845">
        <v>4</v>
      </c>
      <c r="C284" s="845" t="s">
        <v>798</v>
      </c>
      <c r="D284" s="845" t="s">
        <v>798</v>
      </c>
      <c r="E284" s="845" t="s">
        <v>798</v>
      </c>
      <c r="F284" s="845" t="s">
        <v>798</v>
      </c>
      <c r="G284" s="845" t="s">
        <v>798</v>
      </c>
      <c r="H284" s="845" t="s">
        <v>798</v>
      </c>
      <c r="I284" s="845" t="s">
        <v>798</v>
      </c>
      <c r="J284" s="845" t="s">
        <v>798</v>
      </c>
      <c r="K284" s="845" t="s">
        <v>798</v>
      </c>
      <c r="L284" s="845" t="s">
        <v>798</v>
      </c>
      <c r="M284" s="845" t="s">
        <v>798</v>
      </c>
      <c r="N284" s="845" t="s">
        <v>798</v>
      </c>
      <c r="O284" s="845" t="s">
        <v>798</v>
      </c>
      <c r="P284" s="845" t="s">
        <v>798</v>
      </c>
      <c r="Q284" s="845" t="s">
        <v>798</v>
      </c>
      <c r="R284" s="845" t="s">
        <v>798</v>
      </c>
      <c r="S284" s="845" t="s">
        <v>798</v>
      </c>
      <c r="T284" s="845" t="s">
        <v>798</v>
      </c>
      <c r="U284" s="845" t="s">
        <v>798</v>
      </c>
      <c r="V284" s="845" t="s">
        <v>798</v>
      </c>
      <c r="W284" s="845" t="s">
        <v>798</v>
      </c>
      <c r="X284" s="845" t="s">
        <v>798</v>
      </c>
      <c r="Y284" s="845" t="s">
        <v>798</v>
      </c>
      <c r="Z284" s="845" t="s">
        <v>798</v>
      </c>
      <c r="AA284" s="845" t="s">
        <v>798</v>
      </c>
      <c r="AB284" s="845" t="s">
        <v>798</v>
      </c>
      <c r="AC284" s="845" t="s">
        <v>798</v>
      </c>
      <c r="AD284" s="845" t="s">
        <v>798</v>
      </c>
      <c r="AE284" s="845" t="s">
        <v>798</v>
      </c>
      <c r="AF284" s="845" t="s">
        <v>798</v>
      </c>
      <c r="AG284" s="845" t="s">
        <v>798</v>
      </c>
      <c r="AH284" s="845" t="s">
        <v>798</v>
      </c>
      <c r="AI284" s="845" t="s">
        <v>798</v>
      </c>
      <c r="AJ284" s="845" t="s">
        <v>798</v>
      </c>
      <c r="AK284" s="845" t="s">
        <v>798</v>
      </c>
      <c r="AL284" s="845" t="s">
        <v>798</v>
      </c>
      <c r="AM284" s="845" t="s">
        <v>798</v>
      </c>
      <c r="AN284" s="845" t="s">
        <v>798</v>
      </c>
      <c r="AO284" s="845" t="s">
        <v>798</v>
      </c>
      <c r="AP284" s="845" t="s">
        <v>798</v>
      </c>
      <c r="AQ284" s="845" t="s">
        <v>798</v>
      </c>
      <c r="AR284" s="845" t="s">
        <v>798</v>
      </c>
      <c r="AS284" s="845" t="s">
        <v>798</v>
      </c>
      <c r="AT284" s="845" t="s">
        <v>798</v>
      </c>
      <c r="AU284" s="845" t="s">
        <v>798</v>
      </c>
      <c r="AV284" s="845" t="s">
        <v>798</v>
      </c>
      <c r="AW284" s="845" t="s">
        <v>798</v>
      </c>
      <c r="AX284" s="845" t="s">
        <v>798</v>
      </c>
      <c r="AY284" s="845" t="s">
        <v>798</v>
      </c>
      <c r="AZ284" s="845" t="s">
        <v>798</v>
      </c>
      <c r="BA284" s="845" t="s">
        <v>798</v>
      </c>
      <c r="BB284" s="845" t="s">
        <v>798</v>
      </c>
      <c r="BC284" s="845" t="s">
        <v>798</v>
      </c>
      <c r="BD284" s="845" t="s">
        <v>798</v>
      </c>
      <c r="BE284" s="845" t="s">
        <v>798</v>
      </c>
      <c r="BF284" s="845" t="s">
        <v>798</v>
      </c>
      <c r="BG284" s="845" t="s">
        <v>798</v>
      </c>
      <c r="BH284" s="845" t="s">
        <v>798</v>
      </c>
      <c r="BI284" s="845" t="s">
        <v>798</v>
      </c>
      <c r="BJ284" s="845" t="s">
        <v>798</v>
      </c>
      <c r="BK284" s="845" t="s">
        <v>798</v>
      </c>
      <c r="BL284" s="845" t="s">
        <v>798</v>
      </c>
      <c r="BM284" s="845" t="s">
        <v>798</v>
      </c>
      <c r="BN284" s="845" t="s">
        <v>798</v>
      </c>
      <c r="BO284" s="845" t="s">
        <v>798</v>
      </c>
      <c r="BP284" s="845" t="s">
        <v>798</v>
      </c>
      <c r="BQ284" s="845" t="s">
        <v>798</v>
      </c>
      <c r="BR284" s="845" t="s">
        <v>798</v>
      </c>
      <c r="BS284" s="845" t="s">
        <v>798</v>
      </c>
      <c r="BT284" s="845" t="s">
        <v>798</v>
      </c>
      <c r="BU284" s="845" t="s">
        <v>798</v>
      </c>
      <c r="BV284" s="845" t="s">
        <v>798</v>
      </c>
      <c r="BW284" s="845" t="s">
        <v>798</v>
      </c>
      <c r="BX284" s="845" t="s">
        <v>798</v>
      </c>
      <c r="BY284" s="845" t="s">
        <v>798</v>
      </c>
      <c r="BZ284" s="845" t="s">
        <v>798</v>
      </c>
      <c r="CA284" s="845" t="s">
        <v>798</v>
      </c>
      <c r="CB284" s="845" t="s">
        <v>798</v>
      </c>
      <c r="CC284" s="845" t="s">
        <v>798</v>
      </c>
      <c r="CD284" s="845" t="s">
        <v>798</v>
      </c>
      <c r="CE284" s="845" t="s">
        <v>798</v>
      </c>
      <c r="CF284" s="845" t="s">
        <v>798</v>
      </c>
      <c r="CG284" s="845" t="s">
        <v>798</v>
      </c>
      <c r="CH284" s="845" t="s">
        <v>798</v>
      </c>
      <c r="CI284" s="845" t="s">
        <v>798</v>
      </c>
      <c r="CJ284" s="845" t="s">
        <v>798</v>
      </c>
      <c r="CK284" s="845" t="s">
        <v>798</v>
      </c>
      <c r="CL284" s="845" t="s">
        <v>798</v>
      </c>
      <c r="CM284" s="845" t="s">
        <v>798</v>
      </c>
      <c r="CN284" s="845" t="s">
        <v>798</v>
      </c>
      <c r="CO284" s="845" t="s">
        <v>798</v>
      </c>
      <c r="CP284" s="845" t="s">
        <v>798</v>
      </c>
      <c r="CQ284" s="845" t="s">
        <v>798</v>
      </c>
      <c r="CR284" s="845" t="s">
        <v>798</v>
      </c>
      <c r="CS284" s="845" t="s">
        <v>798</v>
      </c>
      <c r="CT284" s="845" t="s">
        <v>798</v>
      </c>
      <c r="CU284" s="845" t="s">
        <v>798</v>
      </c>
      <c r="CV284" s="845" t="s">
        <v>798</v>
      </c>
      <c r="CW284" s="845" t="s">
        <v>798</v>
      </c>
      <c r="CX284" s="845" t="s">
        <v>798</v>
      </c>
      <c r="CY284" s="845" t="s">
        <v>798</v>
      </c>
      <c r="CZ284" s="845" t="s">
        <v>798</v>
      </c>
      <c r="DA284" s="845" t="s">
        <v>798</v>
      </c>
      <c r="DB284" s="845" t="s">
        <v>798</v>
      </c>
      <c r="DC284" s="845" t="s">
        <v>798</v>
      </c>
      <c r="DD284" s="845" t="s">
        <v>798</v>
      </c>
      <c r="DE284" s="845" t="s">
        <v>798</v>
      </c>
      <c r="DF284" s="845" t="s">
        <v>798</v>
      </c>
      <c r="DG284" s="845" t="s">
        <v>798</v>
      </c>
      <c r="DH284" s="845" t="s">
        <v>798</v>
      </c>
      <c r="DI284" s="845" t="s">
        <v>798</v>
      </c>
      <c r="DJ284" s="845" t="s">
        <v>798</v>
      </c>
      <c r="DK284" s="845" t="s">
        <v>798</v>
      </c>
      <c r="DL284" s="845" t="s">
        <v>798</v>
      </c>
      <c r="DM284" s="845" t="s">
        <v>798</v>
      </c>
      <c r="DN284" s="845" t="s">
        <v>798</v>
      </c>
      <c r="DO284" s="845" t="s">
        <v>798</v>
      </c>
      <c r="DP284" s="845" t="s">
        <v>798</v>
      </c>
      <c r="DQ284" s="845" t="s">
        <v>798</v>
      </c>
      <c r="DR284" s="845" t="s">
        <v>798</v>
      </c>
      <c r="DS284" s="845" t="s">
        <v>798</v>
      </c>
      <c r="DT284" s="845" t="s">
        <v>798</v>
      </c>
      <c r="DU284" s="845" t="s">
        <v>798</v>
      </c>
      <c r="DV284" s="845" t="s">
        <v>798</v>
      </c>
      <c r="DW284" s="845" t="s">
        <v>798</v>
      </c>
      <c r="DX284" s="845" t="s">
        <v>798</v>
      </c>
      <c r="DY284" s="845" t="s">
        <v>798</v>
      </c>
      <c r="DZ284" s="845" t="s">
        <v>798</v>
      </c>
      <c r="EA284" s="845" t="s">
        <v>798</v>
      </c>
      <c r="EB284" s="845" t="s">
        <v>798</v>
      </c>
      <c r="EC284" s="845" t="s">
        <v>798</v>
      </c>
      <c r="ED284" s="845" t="s">
        <v>798</v>
      </c>
      <c r="EE284" s="845" t="s">
        <v>798</v>
      </c>
      <c r="EF284" s="845" t="s">
        <v>798</v>
      </c>
    </row>
    <row r="285" spans="1:136" x14ac:dyDescent="0.2">
      <c r="A285" s="845">
        <v>281</v>
      </c>
      <c r="B285" s="845">
        <v>5</v>
      </c>
      <c r="C285" s="845" t="s">
        <v>798</v>
      </c>
      <c r="D285" s="845" t="s">
        <v>798</v>
      </c>
      <c r="E285" s="845" t="s">
        <v>798</v>
      </c>
      <c r="F285" s="845" t="s">
        <v>798</v>
      </c>
      <c r="G285" s="845" t="s">
        <v>798</v>
      </c>
      <c r="H285" s="845" t="s">
        <v>798</v>
      </c>
      <c r="I285" s="845" t="s">
        <v>798</v>
      </c>
      <c r="J285" s="845" t="s">
        <v>798</v>
      </c>
      <c r="K285" s="845" t="s">
        <v>798</v>
      </c>
      <c r="L285" s="845" t="s">
        <v>798</v>
      </c>
      <c r="M285" s="845" t="s">
        <v>798</v>
      </c>
      <c r="N285" s="845" t="s">
        <v>798</v>
      </c>
      <c r="O285" s="845" t="s">
        <v>798</v>
      </c>
      <c r="P285" s="845" t="s">
        <v>798</v>
      </c>
      <c r="Q285" s="845" t="s">
        <v>798</v>
      </c>
      <c r="R285" s="845" t="s">
        <v>798</v>
      </c>
      <c r="S285" s="845" t="s">
        <v>798</v>
      </c>
      <c r="T285" s="845" t="s">
        <v>798</v>
      </c>
      <c r="U285" s="845" t="s">
        <v>798</v>
      </c>
      <c r="V285" s="845" t="s">
        <v>798</v>
      </c>
      <c r="W285" s="845" t="s">
        <v>798</v>
      </c>
      <c r="X285" s="845" t="s">
        <v>798</v>
      </c>
      <c r="Y285" s="845" t="s">
        <v>798</v>
      </c>
      <c r="Z285" s="845" t="s">
        <v>798</v>
      </c>
      <c r="AA285" s="845" t="s">
        <v>798</v>
      </c>
      <c r="AB285" s="845" t="s">
        <v>798</v>
      </c>
      <c r="AC285" s="845" t="s">
        <v>798</v>
      </c>
      <c r="AD285" s="845" t="s">
        <v>798</v>
      </c>
      <c r="AE285" s="845" t="s">
        <v>798</v>
      </c>
      <c r="AF285" s="845" t="s">
        <v>798</v>
      </c>
      <c r="AG285" s="845" t="s">
        <v>798</v>
      </c>
      <c r="AH285" s="845" t="s">
        <v>798</v>
      </c>
      <c r="AI285" s="845" t="s">
        <v>798</v>
      </c>
      <c r="AJ285" s="845" t="s">
        <v>798</v>
      </c>
      <c r="AK285" s="845" t="s">
        <v>798</v>
      </c>
      <c r="AL285" s="845" t="s">
        <v>798</v>
      </c>
      <c r="AM285" s="845" t="s">
        <v>798</v>
      </c>
      <c r="AN285" s="845" t="s">
        <v>798</v>
      </c>
      <c r="AO285" s="845" t="s">
        <v>798</v>
      </c>
      <c r="AP285" s="845" t="s">
        <v>798</v>
      </c>
      <c r="AQ285" s="845" t="s">
        <v>798</v>
      </c>
      <c r="AR285" s="845" t="s">
        <v>798</v>
      </c>
      <c r="AS285" s="845" t="s">
        <v>798</v>
      </c>
      <c r="AT285" s="845" t="s">
        <v>798</v>
      </c>
      <c r="AU285" s="845" t="s">
        <v>798</v>
      </c>
      <c r="AV285" s="845" t="s">
        <v>798</v>
      </c>
      <c r="AW285" s="845" t="s">
        <v>798</v>
      </c>
      <c r="AX285" s="845" t="s">
        <v>798</v>
      </c>
      <c r="AY285" s="845" t="s">
        <v>798</v>
      </c>
      <c r="AZ285" s="845" t="s">
        <v>798</v>
      </c>
      <c r="BA285" s="845" t="s">
        <v>798</v>
      </c>
      <c r="BB285" s="845" t="s">
        <v>798</v>
      </c>
      <c r="BC285" s="845" t="s">
        <v>798</v>
      </c>
      <c r="BD285" s="845" t="s">
        <v>798</v>
      </c>
      <c r="BE285" s="845" t="s">
        <v>798</v>
      </c>
      <c r="BF285" s="845" t="s">
        <v>798</v>
      </c>
      <c r="BG285" s="845" t="s">
        <v>798</v>
      </c>
      <c r="BH285" s="845" t="s">
        <v>798</v>
      </c>
      <c r="BI285" s="845" t="s">
        <v>798</v>
      </c>
      <c r="BJ285" s="845" t="s">
        <v>798</v>
      </c>
      <c r="BK285" s="845" t="s">
        <v>798</v>
      </c>
      <c r="BL285" s="845" t="s">
        <v>798</v>
      </c>
      <c r="BM285" s="845" t="s">
        <v>798</v>
      </c>
      <c r="BN285" s="845" t="s">
        <v>798</v>
      </c>
      <c r="BO285" s="845" t="s">
        <v>798</v>
      </c>
      <c r="BP285" s="845" t="s">
        <v>798</v>
      </c>
      <c r="BQ285" s="845" t="s">
        <v>798</v>
      </c>
      <c r="BR285" s="845" t="s">
        <v>798</v>
      </c>
      <c r="BS285" s="845" t="s">
        <v>798</v>
      </c>
      <c r="BT285" s="845" t="s">
        <v>798</v>
      </c>
      <c r="BU285" s="845" t="s">
        <v>798</v>
      </c>
      <c r="BV285" s="845" t="s">
        <v>798</v>
      </c>
      <c r="BW285" s="845" t="s">
        <v>798</v>
      </c>
      <c r="BX285" s="845" t="s">
        <v>798</v>
      </c>
      <c r="BY285" s="845" t="s">
        <v>798</v>
      </c>
      <c r="BZ285" s="845" t="s">
        <v>798</v>
      </c>
      <c r="CA285" s="845" t="s">
        <v>798</v>
      </c>
      <c r="CB285" s="845" t="s">
        <v>798</v>
      </c>
      <c r="CC285" s="845" t="s">
        <v>798</v>
      </c>
      <c r="CD285" s="845" t="s">
        <v>798</v>
      </c>
      <c r="CE285" s="845" t="s">
        <v>798</v>
      </c>
      <c r="CF285" s="845" t="s">
        <v>798</v>
      </c>
      <c r="CG285" s="845" t="s">
        <v>798</v>
      </c>
      <c r="CH285" s="845" t="s">
        <v>798</v>
      </c>
      <c r="CI285" s="845" t="s">
        <v>798</v>
      </c>
      <c r="CJ285" s="845" t="s">
        <v>798</v>
      </c>
      <c r="CK285" s="845" t="s">
        <v>798</v>
      </c>
      <c r="CL285" s="845" t="s">
        <v>798</v>
      </c>
      <c r="CM285" s="845" t="s">
        <v>798</v>
      </c>
      <c r="CN285" s="845" t="s">
        <v>798</v>
      </c>
      <c r="CO285" s="845" t="s">
        <v>798</v>
      </c>
      <c r="CP285" s="845" t="s">
        <v>798</v>
      </c>
      <c r="CQ285" s="845" t="s">
        <v>798</v>
      </c>
      <c r="CR285" s="845" t="s">
        <v>798</v>
      </c>
      <c r="CS285" s="845" t="s">
        <v>798</v>
      </c>
      <c r="CT285" s="845" t="s">
        <v>798</v>
      </c>
      <c r="CU285" s="845" t="s">
        <v>798</v>
      </c>
      <c r="CV285" s="845" t="s">
        <v>798</v>
      </c>
      <c r="CW285" s="845" t="s">
        <v>798</v>
      </c>
      <c r="CX285" s="845" t="s">
        <v>798</v>
      </c>
      <c r="CY285" s="845" t="s">
        <v>798</v>
      </c>
      <c r="CZ285" s="845" t="s">
        <v>798</v>
      </c>
      <c r="DA285" s="845" t="s">
        <v>798</v>
      </c>
      <c r="DB285" s="845" t="s">
        <v>798</v>
      </c>
      <c r="DC285" s="845" t="s">
        <v>798</v>
      </c>
      <c r="DD285" s="845" t="s">
        <v>798</v>
      </c>
      <c r="DE285" s="845" t="s">
        <v>798</v>
      </c>
      <c r="DF285" s="845" t="s">
        <v>798</v>
      </c>
      <c r="DG285" s="845" t="s">
        <v>798</v>
      </c>
      <c r="DH285" s="845" t="s">
        <v>798</v>
      </c>
      <c r="DI285" s="845" t="s">
        <v>798</v>
      </c>
      <c r="DJ285" s="845" t="s">
        <v>798</v>
      </c>
      <c r="DK285" s="845" t="s">
        <v>798</v>
      </c>
      <c r="DL285" s="845" t="s">
        <v>798</v>
      </c>
      <c r="DM285" s="845" t="s">
        <v>798</v>
      </c>
      <c r="DN285" s="845" t="s">
        <v>798</v>
      </c>
      <c r="DO285" s="845" t="s">
        <v>798</v>
      </c>
      <c r="DP285" s="845" t="s">
        <v>798</v>
      </c>
      <c r="DQ285" s="845" t="s">
        <v>798</v>
      </c>
      <c r="DR285" s="845" t="s">
        <v>798</v>
      </c>
      <c r="DS285" s="845" t="s">
        <v>798</v>
      </c>
      <c r="DT285" s="845" t="s">
        <v>798</v>
      </c>
      <c r="DU285" s="845" t="s">
        <v>798</v>
      </c>
      <c r="DV285" s="845" t="s">
        <v>798</v>
      </c>
      <c r="DW285" s="845" t="s">
        <v>798</v>
      </c>
      <c r="DX285" s="845" t="s">
        <v>798</v>
      </c>
      <c r="DY285" s="845" t="s">
        <v>798</v>
      </c>
      <c r="DZ285" s="845" t="s">
        <v>798</v>
      </c>
      <c r="EA285" s="845" t="s">
        <v>798</v>
      </c>
      <c r="EB285" s="845" t="s">
        <v>798</v>
      </c>
      <c r="EC285" s="845" t="s">
        <v>798</v>
      </c>
      <c r="ED285" s="845" t="s">
        <v>798</v>
      </c>
      <c r="EE285" s="845" t="s">
        <v>798</v>
      </c>
      <c r="EF285" s="845" t="s">
        <v>798</v>
      </c>
    </row>
    <row r="286" spans="1:136" x14ac:dyDescent="0.2">
      <c r="A286" s="845">
        <v>282</v>
      </c>
      <c r="B286" s="845">
        <v>6</v>
      </c>
      <c r="C286" s="845" t="s">
        <v>798</v>
      </c>
      <c r="D286" s="845" t="s">
        <v>798</v>
      </c>
      <c r="E286" s="845" t="s">
        <v>798</v>
      </c>
      <c r="F286" s="845" t="s">
        <v>798</v>
      </c>
      <c r="G286" s="845" t="s">
        <v>798</v>
      </c>
      <c r="H286" s="845" t="s">
        <v>798</v>
      </c>
      <c r="I286" s="845" t="s">
        <v>798</v>
      </c>
      <c r="J286" s="845" t="s">
        <v>798</v>
      </c>
      <c r="K286" s="845" t="s">
        <v>798</v>
      </c>
      <c r="L286" s="845" t="s">
        <v>798</v>
      </c>
      <c r="M286" s="845" t="s">
        <v>798</v>
      </c>
      <c r="N286" s="845" t="s">
        <v>798</v>
      </c>
      <c r="O286" s="845" t="s">
        <v>798</v>
      </c>
      <c r="P286" s="845" t="s">
        <v>798</v>
      </c>
      <c r="Q286" s="845" t="s">
        <v>798</v>
      </c>
      <c r="R286" s="845" t="s">
        <v>798</v>
      </c>
      <c r="S286" s="845" t="s">
        <v>798</v>
      </c>
      <c r="T286" s="845" t="s">
        <v>798</v>
      </c>
      <c r="U286" s="845" t="s">
        <v>798</v>
      </c>
      <c r="V286" s="845" t="s">
        <v>798</v>
      </c>
      <c r="W286" s="845" t="s">
        <v>798</v>
      </c>
      <c r="X286" s="845" t="s">
        <v>798</v>
      </c>
      <c r="Y286" s="845" t="s">
        <v>798</v>
      </c>
      <c r="Z286" s="845" t="s">
        <v>798</v>
      </c>
      <c r="AA286" s="845" t="s">
        <v>798</v>
      </c>
      <c r="AB286" s="845" t="s">
        <v>798</v>
      </c>
      <c r="AC286" s="845" t="s">
        <v>798</v>
      </c>
      <c r="AD286" s="845" t="s">
        <v>798</v>
      </c>
      <c r="AE286" s="845" t="s">
        <v>798</v>
      </c>
      <c r="AF286" s="845" t="s">
        <v>798</v>
      </c>
      <c r="AG286" s="845" t="s">
        <v>798</v>
      </c>
      <c r="AH286" s="845" t="s">
        <v>798</v>
      </c>
      <c r="AI286" s="845" t="s">
        <v>798</v>
      </c>
      <c r="AJ286" s="845" t="s">
        <v>798</v>
      </c>
      <c r="AK286" s="845" t="s">
        <v>798</v>
      </c>
      <c r="AL286" s="845" t="s">
        <v>798</v>
      </c>
      <c r="AM286" s="845" t="s">
        <v>798</v>
      </c>
      <c r="AN286" s="845" t="s">
        <v>798</v>
      </c>
      <c r="AO286" s="845" t="s">
        <v>798</v>
      </c>
      <c r="AP286" s="845" t="s">
        <v>798</v>
      </c>
      <c r="AQ286" s="845" t="s">
        <v>798</v>
      </c>
      <c r="AR286" s="845" t="s">
        <v>798</v>
      </c>
      <c r="AS286" s="845" t="s">
        <v>798</v>
      </c>
      <c r="AT286" s="845" t="s">
        <v>798</v>
      </c>
      <c r="AU286" s="845" t="s">
        <v>798</v>
      </c>
      <c r="AV286" s="845" t="s">
        <v>798</v>
      </c>
      <c r="AW286" s="845" t="s">
        <v>798</v>
      </c>
      <c r="AX286" s="845" t="s">
        <v>798</v>
      </c>
      <c r="AY286" s="845" t="s">
        <v>798</v>
      </c>
      <c r="AZ286" s="845" t="s">
        <v>798</v>
      </c>
      <c r="BA286" s="845" t="s">
        <v>798</v>
      </c>
      <c r="BB286" s="845" t="s">
        <v>798</v>
      </c>
      <c r="BC286" s="845" t="s">
        <v>798</v>
      </c>
      <c r="BD286" s="845" t="s">
        <v>798</v>
      </c>
      <c r="BE286" s="845" t="s">
        <v>798</v>
      </c>
      <c r="BF286" s="845" t="s">
        <v>798</v>
      </c>
      <c r="BG286" s="845" t="s">
        <v>798</v>
      </c>
      <c r="BH286" s="845" t="s">
        <v>798</v>
      </c>
      <c r="BI286" s="845" t="s">
        <v>798</v>
      </c>
      <c r="BJ286" s="845" t="s">
        <v>798</v>
      </c>
      <c r="BK286" s="845" t="s">
        <v>798</v>
      </c>
      <c r="BL286" s="845" t="s">
        <v>798</v>
      </c>
      <c r="BM286" s="845" t="s">
        <v>798</v>
      </c>
      <c r="BN286" s="845" t="s">
        <v>798</v>
      </c>
      <c r="BO286" s="845" t="s">
        <v>798</v>
      </c>
      <c r="BP286" s="845" t="s">
        <v>798</v>
      </c>
      <c r="BQ286" s="845" t="s">
        <v>798</v>
      </c>
      <c r="BR286" s="845" t="s">
        <v>798</v>
      </c>
      <c r="BS286" s="845" t="s">
        <v>798</v>
      </c>
      <c r="BT286" s="845" t="s">
        <v>798</v>
      </c>
      <c r="BU286" s="845" t="s">
        <v>798</v>
      </c>
      <c r="BV286" s="845" t="s">
        <v>798</v>
      </c>
      <c r="BW286" s="845" t="s">
        <v>798</v>
      </c>
      <c r="BX286" s="845" t="s">
        <v>798</v>
      </c>
      <c r="BY286" s="845" t="s">
        <v>798</v>
      </c>
      <c r="BZ286" s="845" t="s">
        <v>798</v>
      </c>
      <c r="CA286" s="845" t="s">
        <v>798</v>
      </c>
      <c r="CB286" s="845" t="s">
        <v>798</v>
      </c>
      <c r="CC286" s="845" t="s">
        <v>798</v>
      </c>
      <c r="CD286" s="845" t="s">
        <v>798</v>
      </c>
      <c r="CE286" s="845" t="s">
        <v>798</v>
      </c>
      <c r="CF286" s="845" t="s">
        <v>798</v>
      </c>
      <c r="CG286" s="845" t="s">
        <v>798</v>
      </c>
      <c r="CH286" s="845" t="s">
        <v>798</v>
      </c>
      <c r="CI286" s="845" t="s">
        <v>798</v>
      </c>
      <c r="CJ286" s="845" t="s">
        <v>798</v>
      </c>
      <c r="CK286" s="845" t="s">
        <v>798</v>
      </c>
      <c r="CL286" s="845" t="s">
        <v>798</v>
      </c>
      <c r="CM286" s="845" t="s">
        <v>798</v>
      </c>
      <c r="CN286" s="845" t="s">
        <v>798</v>
      </c>
      <c r="CO286" s="845" t="s">
        <v>798</v>
      </c>
      <c r="CP286" s="845" t="s">
        <v>798</v>
      </c>
      <c r="CQ286" s="845" t="s">
        <v>798</v>
      </c>
      <c r="CR286" s="845" t="s">
        <v>798</v>
      </c>
      <c r="CS286" s="845" t="s">
        <v>798</v>
      </c>
      <c r="CT286" s="845" t="s">
        <v>798</v>
      </c>
      <c r="CU286" s="845" t="s">
        <v>798</v>
      </c>
      <c r="CV286" s="845" t="s">
        <v>798</v>
      </c>
      <c r="CW286" s="845" t="s">
        <v>798</v>
      </c>
      <c r="CX286" s="845" t="s">
        <v>798</v>
      </c>
      <c r="CY286" s="845" t="s">
        <v>798</v>
      </c>
      <c r="CZ286" s="845" t="s">
        <v>798</v>
      </c>
      <c r="DA286" s="845" t="s">
        <v>798</v>
      </c>
      <c r="DB286" s="845" t="s">
        <v>798</v>
      </c>
      <c r="DC286" s="845" t="s">
        <v>798</v>
      </c>
      <c r="DD286" s="845" t="s">
        <v>798</v>
      </c>
      <c r="DE286" s="845" t="s">
        <v>798</v>
      </c>
      <c r="DF286" s="845" t="s">
        <v>798</v>
      </c>
      <c r="DG286" s="845" t="s">
        <v>798</v>
      </c>
      <c r="DH286" s="845" t="s">
        <v>798</v>
      </c>
      <c r="DI286" s="845" t="s">
        <v>798</v>
      </c>
      <c r="DJ286" s="845" t="s">
        <v>798</v>
      </c>
      <c r="DK286" s="845" t="s">
        <v>798</v>
      </c>
      <c r="DL286" s="845" t="s">
        <v>798</v>
      </c>
      <c r="DM286" s="845" t="s">
        <v>798</v>
      </c>
      <c r="DN286" s="845" t="s">
        <v>798</v>
      </c>
      <c r="DO286" s="845" t="s">
        <v>798</v>
      </c>
      <c r="DP286" s="845" t="s">
        <v>798</v>
      </c>
      <c r="DQ286" s="845" t="s">
        <v>798</v>
      </c>
      <c r="DR286" s="845" t="s">
        <v>798</v>
      </c>
      <c r="DS286" s="845" t="s">
        <v>798</v>
      </c>
      <c r="DT286" s="845" t="s">
        <v>798</v>
      </c>
      <c r="DU286" s="845" t="s">
        <v>798</v>
      </c>
      <c r="DV286" s="845" t="s">
        <v>798</v>
      </c>
      <c r="DW286" s="845" t="s">
        <v>798</v>
      </c>
      <c r="DX286" s="845" t="s">
        <v>798</v>
      </c>
      <c r="DY286" s="845" t="s">
        <v>798</v>
      </c>
      <c r="DZ286" s="845" t="s">
        <v>798</v>
      </c>
      <c r="EA286" s="845" t="s">
        <v>798</v>
      </c>
      <c r="EB286" s="845" t="s">
        <v>798</v>
      </c>
      <c r="EC286" s="845" t="s">
        <v>798</v>
      </c>
      <c r="ED286" s="845" t="s">
        <v>798</v>
      </c>
      <c r="EE286" s="845" t="s">
        <v>798</v>
      </c>
      <c r="EF286" s="845" t="s">
        <v>798</v>
      </c>
    </row>
    <row r="287" spans="1:136" x14ac:dyDescent="0.2">
      <c r="A287" s="845">
        <v>283</v>
      </c>
      <c r="B287" s="845">
        <v>7</v>
      </c>
      <c r="C287" s="845" t="s">
        <v>798</v>
      </c>
      <c r="D287" s="845" t="s">
        <v>798</v>
      </c>
      <c r="E287" s="845" t="s">
        <v>798</v>
      </c>
      <c r="F287" s="845" t="s">
        <v>798</v>
      </c>
      <c r="G287" s="845" t="s">
        <v>798</v>
      </c>
      <c r="H287" s="845" t="s">
        <v>798</v>
      </c>
      <c r="I287" s="845" t="s">
        <v>798</v>
      </c>
      <c r="J287" s="845" t="s">
        <v>798</v>
      </c>
      <c r="K287" s="845" t="s">
        <v>798</v>
      </c>
      <c r="L287" s="845" t="s">
        <v>798</v>
      </c>
      <c r="M287" s="845" t="s">
        <v>798</v>
      </c>
      <c r="N287" s="845" t="s">
        <v>798</v>
      </c>
      <c r="O287" s="845" t="s">
        <v>798</v>
      </c>
      <c r="P287" s="845" t="s">
        <v>798</v>
      </c>
      <c r="Q287" s="845" t="s">
        <v>798</v>
      </c>
      <c r="R287" s="845" t="s">
        <v>798</v>
      </c>
      <c r="S287" s="845" t="s">
        <v>798</v>
      </c>
      <c r="T287" s="845" t="s">
        <v>798</v>
      </c>
      <c r="U287" s="845" t="s">
        <v>798</v>
      </c>
      <c r="V287" s="845" t="s">
        <v>798</v>
      </c>
      <c r="W287" s="845" t="s">
        <v>798</v>
      </c>
      <c r="X287" s="845" t="s">
        <v>798</v>
      </c>
      <c r="Y287" s="845" t="s">
        <v>798</v>
      </c>
      <c r="Z287" s="845" t="s">
        <v>798</v>
      </c>
      <c r="AA287" s="845" t="s">
        <v>798</v>
      </c>
      <c r="AB287" s="845" t="s">
        <v>798</v>
      </c>
      <c r="AC287" s="845" t="s">
        <v>798</v>
      </c>
      <c r="AD287" s="845" t="s">
        <v>798</v>
      </c>
      <c r="AE287" s="845" t="s">
        <v>798</v>
      </c>
      <c r="AF287" s="845" t="s">
        <v>798</v>
      </c>
      <c r="AG287" s="845" t="s">
        <v>798</v>
      </c>
      <c r="AH287" s="845" t="s">
        <v>798</v>
      </c>
      <c r="AI287" s="845" t="s">
        <v>798</v>
      </c>
      <c r="AJ287" s="845" t="s">
        <v>798</v>
      </c>
      <c r="AK287" s="845" t="s">
        <v>798</v>
      </c>
      <c r="AL287" s="845" t="s">
        <v>798</v>
      </c>
      <c r="AM287" s="845" t="s">
        <v>798</v>
      </c>
      <c r="AN287" s="845" t="s">
        <v>798</v>
      </c>
      <c r="AO287" s="845" t="s">
        <v>798</v>
      </c>
      <c r="AP287" s="845" t="s">
        <v>798</v>
      </c>
      <c r="AQ287" s="845" t="s">
        <v>798</v>
      </c>
      <c r="AR287" s="845" t="s">
        <v>798</v>
      </c>
      <c r="AS287" s="845" t="s">
        <v>798</v>
      </c>
      <c r="AT287" s="845" t="s">
        <v>798</v>
      </c>
      <c r="AU287" s="845" t="s">
        <v>798</v>
      </c>
      <c r="AV287" s="845" t="s">
        <v>798</v>
      </c>
      <c r="AW287" s="845" t="s">
        <v>798</v>
      </c>
      <c r="AX287" s="845" t="s">
        <v>798</v>
      </c>
      <c r="AY287" s="845" t="s">
        <v>798</v>
      </c>
      <c r="AZ287" s="845" t="s">
        <v>798</v>
      </c>
      <c r="BA287" s="845" t="s">
        <v>798</v>
      </c>
      <c r="BB287" s="845" t="s">
        <v>798</v>
      </c>
      <c r="BC287" s="845" t="s">
        <v>798</v>
      </c>
      <c r="BD287" s="845" t="s">
        <v>798</v>
      </c>
      <c r="BE287" s="845" t="s">
        <v>798</v>
      </c>
      <c r="BF287" s="845" t="s">
        <v>798</v>
      </c>
      <c r="BG287" s="845" t="s">
        <v>798</v>
      </c>
      <c r="BH287" s="845" t="s">
        <v>798</v>
      </c>
      <c r="BI287" s="845" t="s">
        <v>798</v>
      </c>
      <c r="BJ287" s="845" t="s">
        <v>798</v>
      </c>
      <c r="BK287" s="845" t="s">
        <v>798</v>
      </c>
      <c r="BL287" s="845" t="s">
        <v>798</v>
      </c>
      <c r="BM287" s="845" t="s">
        <v>798</v>
      </c>
      <c r="BN287" s="845" t="s">
        <v>798</v>
      </c>
      <c r="BO287" s="845" t="s">
        <v>798</v>
      </c>
      <c r="BP287" s="845" t="s">
        <v>798</v>
      </c>
      <c r="BQ287" s="845" t="s">
        <v>798</v>
      </c>
      <c r="BR287" s="845" t="s">
        <v>798</v>
      </c>
      <c r="BS287" s="845" t="s">
        <v>798</v>
      </c>
      <c r="BT287" s="845" t="s">
        <v>798</v>
      </c>
      <c r="BU287" s="845" t="s">
        <v>798</v>
      </c>
      <c r="BV287" s="845" t="s">
        <v>798</v>
      </c>
      <c r="BW287" s="845" t="s">
        <v>798</v>
      </c>
      <c r="BX287" s="845" t="s">
        <v>798</v>
      </c>
      <c r="BY287" s="845" t="s">
        <v>798</v>
      </c>
      <c r="BZ287" s="845" t="s">
        <v>798</v>
      </c>
      <c r="CA287" s="845" t="s">
        <v>798</v>
      </c>
      <c r="CB287" s="845" t="s">
        <v>798</v>
      </c>
      <c r="CC287" s="845" t="s">
        <v>798</v>
      </c>
      <c r="CD287" s="845" t="s">
        <v>798</v>
      </c>
      <c r="CE287" s="845" t="s">
        <v>798</v>
      </c>
      <c r="CF287" s="845" t="s">
        <v>798</v>
      </c>
      <c r="CG287" s="845" t="s">
        <v>798</v>
      </c>
      <c r="CH287" s="845" t="s">
        <v>798</v>
      </c>
      <c r="CI287" s="845" t="s">
        <v>798</v>
      </c>
      <c r="CJ287" s="845" t="s">
        <v>798</v>
      </c>
      <c r="CK287" s="845" t="s">
        <v>798</v>
      </c>
      <c r="CL287" s="845" t="s">
        <v>798</v>
      </c>
      <c r="CM287" s="845" t="s">
        <v>798</v>
      </c>
      <c r="CN287" s="845" t="s">
        <v>798</v>
      </c>
      <c r="CO287" s="845" t="s">
        <v>798</v>
      </c>
      <c r="CP287" s="845" t="s">
        <v>798</v>
      </c>
      <c r="CQ287" s="845" t="s">
        <v>798</v>
      </c>
      <c r="CR287" s="845" t="s">
        <v>798</v>
      </c>
      <c r="CS287" s="845" t="s">
        <v>798</v>
      </c>
      <c r="CT287" s="845" t="s">
        <v>798</v>
      </c>
      <c r="CU287" s="845" t="s">
        <v>798</v>
      </c>
      <c r="CV287" s="845" t="s">
        <v>798</v>
      </c>
      <c r="CW287" s="845" t="s">
        <v>798</v>
      </c>
      <c r="CX287" s="845" t="s">
        <v>798</v>
      </c>
      <c r="CY287" s="845" t="s">
        <v>798</v>
      </c>
      <c r="CZ287" s="845" t="s">
        <v>798</v>
      </c>
      <c r="DA287" s="845" t="s">
        <v>798</v>
      </c>
      <c r="DB287" s="845" t="s">
        <v>798</v>
      </c>
      <c r="DC287" s="845" t="s">
        <v>798</v>
      </c>
      <c r="DD287" s="845" t="s">
        <v>798</v>
      </c>
      <c r="DE287" s="845" t="s">
        <v>798</v>
      </c>
      <c r="DF287" s="845" t="s">
        <v>798</v>
      </c>
      <c r="DG287" s="845" t="s">
        <v>798</v>
      </c>
      <c r="DH287" s="845" t="s">
        <v>798</v>
      </c>
      <c r="DI287" s="845" t="s">
        <v>798</v>
      </c>
      <c r="DJ287" s="845" t="s">
        <v>798</v>
      </c>
      <c r="DK287" s="845" t="s">
        <v>798</v>
      </c>
      <c r="DL287" s="845" t="s">
        <v>798</v>
      </c>
      <c r="DM287" s="845" t="s">
        <v>798</v>
      </c>
      <c r="DN287" s="845" t="s">
        <v>798</v>
      </c>
      <c r="DO287" s="845" t="s">
        <v>798</v>
      </c>
      <c r="DP287" s="845" t="s">
        <v>798</v>
      </c>
      <c r="DQ287" s="845" t="s">
        <v>798</v>
      </c>
      <c r="DR287" s="845" t="s">
        <v>798</v>
      </c>
      <c r="DS287" s="845" t="s">
        <v>798</v>
      </c>
      <c r="DT287" s="845" t="s">
        <v>798</v>
      </c>
      <c r="DU287" s="845" t="s">
        <v>798</v>
      </c>
      <c r="DV287" s="845" t="s">
        <v>798</v>
      </c>
      <c r="DW287" s="845" t="s">
        <v>798</v>
      </c>
      <c r="DX287" s="845" t="s">
        <v>798</v>
      </c>
      <c r="DY287" s="845" t="s">
        <v>798</v>
      </c>
      <c r="DZ287" s="845" t="s">
        <v>798</v>
      </c>
      <c r="EA287" s="845" t="s">
        <v>798</v>
      </c>
      <c r="EB287" s="845" t="s">
        <v>798</v>
      </c>
      <c r="EC287" s="845" t="s">
        <v>798</v>
      </c>
      <c r="ED287" s="845" t="s">
        <v>798</v>
      </c>
      <c r="EE287" s="845" t="s">
        <v>798</v>
      </c>
      <c r="EF287" s="845" t="s">
        <v>798</v>
      </c>
    </row>
    <row r="288" spans="1:136" x14ac:dyDescent="0.2">
      <c r="A288" s="845">
        <v>284</v>
      </c>
      <c r="B288" s="845">
        <v>8</v>
      </c>
      <c r="C288" s="845" t="s">
        <v>798</v>
      </c>
      <c r="D288" s="845" t="s">
        <v>798</v>
      </c>
      <c r="E288" s="845" t="s">
        <v>798</v>
      </c>
      <c r="F288" s="845" t="s">
        <v>798</v>
      </c>
      <c r="G288" s="845" t="s">
        <v>798</v>
      </c>
      <c r="H288" s="845" t="s">
        <v>798</v>
      </c>
      <c r="I288" s="845" t="s">
        <v>798</v>
      </c>
      <c r="J288" s="845" t="s">
        <v>798</v>
      </c>
      <c r="K288" s="845" t="s">
        <v>798</v>
      </c>
      <c r="L288" s="845" t="s">
        <v>798</v>
      </c>
      <c r="M288" s="845" t="s">
        <v>798</v>
      </c>
      <c r="N288" s="845" t="s">
        <v>798</v>
      </c>
      <c r="O288" s="845" t="s">
        <v>798</v>
      </c>
      <c r="P288" s="845" t="s">
        <v>798</v>
      </c>
      <c r="Q288" s="845" t="s">
        <v>798</v>
      </c>
      <c r="R288" s="845" t="s">
        <v>798</v>
      </c>
      <c r="S288" s="845" t="s">
        <v>798</v>
      </c>
      <c r="T288" s="845" t="s">
        <v>798</v>
      </c>
      <c r="U288" s="845" t="s">
        <v>798</v>
      </c>
      <c r="V288" s="845" t="s">
        <v>798</v>
      </c>
      <c r="W288" s="845" t="s">
        <v>798</v>
      </c>
      <c r="X288" s="845" t="s">
        <v>798</v>
      </c>
      <c r="Y288" s="845" t="s">
        <v>798</v>
      </c>
      <c r="Z288" s="845" t="s">
        <v>798</v>
      </c>
      <c r="AA288" s="845" t="s">
        <v>798</v>
      </c>
      <c r="AB288" s="845" t="s">
        <v>798</v>
      </c>
      <c r="AC288" s="845" t="s">
        <v>798</v>
      </c>
      <c r="AD288" s="845" t="s">
        <v>798</v>
      </c>
      <c r="AE288" s="845" t="s">
        <v>798</v>
      </c>
      <c r="AF288" s="845" t="s">
        <v>798</v>
      </c>
      <c r="AG288" s="845" t="s">
        <v>798</v>
      </c>
      <c r="AH288" s="845" t="s">
        <v>798</v>
      </c>
      <c r="AI288" s="845" t="s">
        <v>798</v>
      </c>
      <c r="AJ288" s="845" t="s">
        <v>798</v>
      </c>
      <c r="AK288" s="845" t="s">
        <v>798</v>
      </c>
      <c r="AL288" s="845" t="s">
        <v>798</v>
      </c>
      <c r="AM288" s="845" t="s">
        <v>798</v>
      </c>
      <c r="AN288" s="845" t="s">
        <v>798</v>
      </c>
      <c r="AO288" s="845" t="s">
        <v>798</v>
      </c>
      <c r="AP288" s="845" t="s">
        <v>798</v>
      </c>
      <c r="AQ288" s="845" t="s">
        <v>798</v>
      </c>
      <c r="AR288" s="845" t="s">
        <v>798</v>
      </c>
      <c r="AS288" s="845" t="s">
        <v>798</v>
      </c>
      <c r="AT288" s="845" t="s">
        <v>798</v>
      </c>
      <c r="AU288" s="845" t="s">
        <v>798</v>
      </c>
      <c r="AV288" s="845" t="s">
        <v>798</v>
      </c>
      <c r="AW288" s="845" t="s">
        <v>798</v>
      </c>
      <c r="AX288" s="845" t="s">
        <v>798</v>
      </c>
      <c r="AY288" s="845" t="s">
        <v>798</v>
      </c>
      <c r="AZ288" s="845" t="s">
        <v>798</v>
      </c>
      <c r="BA288" s="845" t="s">
        <v>798</v>
      </c>
      <c r="BB288" s="845" t="s">
        <v>798</v>
      </c>
      <c r="BC288" s="845" t="s">
        <v>798</v>
      </c>
      <c r="BD288" s="845" t="s">
        <v>798</v>
      </c>
      <c r="BE288" s="845" t="s">
        <v>798</v>
      </c>
      <c r="BF288" s="845" t="s">
        <v>798</v>
      </c>
      <c r="BG288" s="845" t="s">
        <v>798</v>
      </c>
      <c r="BH288" s="845" t="s">
        <v>798</v>
      </c>
      <c r="BI288" s="845" t="s">
        <v>798</v>
      </c>
      <c r="BJ288" s="845" t="s">
        <v>798</v>
      </c>
      <c r="BK288" s="845" t="s">
        <v>798</v>
      </c>
      <c r="BL288" s="845" t="s">
        <v>798</v>
      </c>
      <c r="BM288" s="845" t="s">
        <v>798</v>
      </c>
      <c r="BN288" s="845" t="s">
        <v>798</v>
      </c>
      <c r="BO288" s="845" t="s">
        <v>798</v>
      </c>
      <c r="BP288" s="845" t="s">
        <v>798</v>
      </c>
      <c r="BQ288" s="845" t="s">
        <v>798</v>
      </c>
      <c r="BR288" s="845" t="s">
        <v>798</v>
      </c>
      <c r="BS288" s="845" t="s">
        <v>798</v>
      </c>
      <c r="BT288" s="845" t="s">
        <v>798</v>
      </c>
      <c r="BU288" s="845" t="s">
        <v>798</v>
      </c>
      <c r="BV288" s="845" t="s">
        <v>798</v>
      </c>
      <c r="BW288" s="845" t="s">
        <v>798</v>
      </c>
      <c r="BX288" s="845" t="s">
        <v>798</v>
      </c>
      <c r="BY288" s="845" t="s">
        <v>798</v>
      </c>
      <c r="BZ288" s="845" t="s">
        <v>798</v>
      </c>
      <c r="CA288" s="845" t="s">
        <v>798</v>
      </c>
      <c r="CB288" s="845" t="s">
        <v>798</v>
      </c>
      <c r="CC288" s="845" t="s">
        <v>798</v>
      </c>
      <c r="CD288" s="845" t="s">
        <v>798</v>
      </c>
      <c r="CE288" s="845" t="s">
        <v>798</v>
      </c>
      <c r="CF288" s="845" t="s">
        <v>798</v>
      </c>
      <c r="CG288" s="845" t="s">
        <v>798</v>
      </c>
      <c r="CH288" s="845" t="s">
        <v>798</v>
      </c>
      <c r="CI288" s="845" t="s">
        <v>798</v>
      </c>
      <c r="CJ288" s="845" t="s">
        <v>798</v>
      </c>
      <c r="CK288" s="845" t="s">
        <v>798</v>
      </c>
      <c r="CL288" s="845" t="s">
        <v>798</v>
      </c>
      <c r="CM288" s="845" t="s">
        <v>798</v>
      </c>
      <c r="CN288" s="845" t="s">
        <v>798</v>
      </c>
      <c r="CO288" s="845" t="s">
        <v>798</v>
      </c>
      <c r="CP288" s="845" t="s">
        <v>798</v>
      </c>
      <c r="CQ288" s="845" t="s">
        <v>798</v>
      </c>
      <c r="CR288" s="845" t="s">
        <v>798</v>
      </c>
      <c r="CS288" s="845" t="s">
        <v>798</v>
      </c>
      <c r="CT288" s="845" t="s">
        <v>798</v>
      </c>
      <c r="CU288" s="845" t="s">
        <v>798</v>
      </c>
      <c r="CV288" s="845" t="s">
        <v>798</v>
      </c>
      <c r="CW288" s="845" t="s">
        <v>798</v>
      </c>
      <c r="CX288" s="845" t="s">
        <v>798</v>
      </c>
      <c r="CY288" s="845" t="s">
        <v>798</v>
      </c>
      <c r="CZ288" s="845" t="s">
        <v>798</v>
      </c>
      <c r="DA288" s="845" t="s">
        <v>798</v>
      </c>
      <c r="DB288" s="845" t="s">
        <v>798</v>
      </c>
      <c r="DC288" s="845" t="s">
        <v>798</v>
      </c>
      <c r="DD288" s="845" t="s">
        <v>798</v>
      </c>
      <c r="DE288" s="845" t="s">
        <v>798</v>
      </c>
      <c r="DF288" s="845" t="s">
        <v>798</v>
      </c>
      <c r="DG288" s="845" t="s">
        <v>798</v>
      </c>
      <c r="DH288" s="845" t="s">
        <v>798</v>
      </c>
      <c r="DI288" s="845" t="s">
        <v>798</v>
      </c>
      <c r="DJ288" s="845" t="s">
        <v>798</v>
      </c>
      <c r="DK288" s="845" t="s">
        <v>798</v>
      </c>
      <c r="DL288" s="845" t="s">
        <v>798</v>
      </c>
      <c r="DM288" s="845" t="s">
        <v>798</v>
      </c>
      <c r="DN288" s="845" t="s">
        <v>798</v>
      </c>
      <c r="DO288" s="845" t="s">
        <v>798</v>
      </c>
      <c r="DP288" s="845" t="s">
        <v>798</v>
      </c>
      <c r="DQ288" s="845" t="s">
        <v>798</v>
      </c>
      <c r="DR288" s="845" t="s">
        <v>798</v>
      </c>
      <c r="DS288" s="845" t="s">
        <v>798</v>
      </c>
      <c r="DT288" s="845" t="s">
        <v>798</v>
      </c>
      <c r="DU288" s="845" t="s">
        <v>798</v>
      </c>
      <c r="DV288" s="845" t="s">
        <v>798</v>
      </c>
      <c r="DW288" s="845" t="s">
        <v>798</v>
      </c>
      <c r="DX288" s="845" t="s">
        <v>798</v>
      </c>
      <c r="DY288" s="845" t="s">
        <v>798</v>
      </c>
      <c r="DZ288" s="845" t="s">
        <v>798</v>
      </c>
      <c r="EA288" s="845" t="s">
        <v>798</v>
      </c>
      <c r="EB288" s="845" t="s">
        <v>798</v>
      </c>
      <c r="EC288" s="845" t="s">
        <v>798</v>
      </c>
      <c r="ED288" s="845" t="s">
        <v>798</v>
      </c>
      <c r="EE288" s="845" t="s">
        <v>798</v>
      </c>
      <c r="EF288" s="845" t="s">
        <v>798</v>
      </c>
    </row>
    <row r="289" spans="1:136" x14ac:dyDescent="0.2">
      <c r="A289" s="845">
        <v>285</v>
      </c>
      <c r="B289" s="845">
        <v>9</v>
      </c>
      <c r="C289" s="845" t="s">
        <v>798</v>
      </c>
      <c r="D289" s="845" t="s">
        <v>798</v>
      </c>
      <c r="E289" s="845" t="s">
        <v>798</v>
      </c>
      <c r="F289" s="845" t="s">
        <v>798</v>
      </c>
      <c r="G289" s="845" t="s">
        <v>798</v>
      </c>
      <c r="H289" s="845" t="s">
        <v>798</v>
      </c>
      <c r="I289" s="845" t="s">
        <v>798</v>
      </c>
      <c r="J289" s="845" t="s">
        <v>798</v>
      </c>
      <c r="K289" s="845" t="s">
        <v>798</v>
      </c>
      <c r="L289" s="845" t="s">
        <v>798</v>
      </c>
      <c r="M289" s="845" t="s">
        <v>798</v>
      </c>
      <c r="N289" s="845" t="s">
        <v>798</v>
      </c>
      <c r="O289" s="845" t="s">
        <v>798</v>
      </c>
      <c r="P289" s="845" t="s">
        <v>798</v>
      </c>
      <c r="Q289" s="845" t="s">
        <v>798</v>
      </c>
      <c r="R289" s="845" t="s">
        <v>798</v>
      </c>
      <c r="S289" s="845" t="s">
        <v>798</v>
      </c>
      <c r="T289" s="845" t="s">
        <v>798</v>
      </c>
      <c r="U289" s="845" t="s">
        <v>798</v>
      </c>
      <c r="V289" s="845" t="s">
        <v>798</v>
      </c>
      <c r="W289" s="845" t="s">
        <v>798</v>
      </c>
      <c r="X289" s="845" t="s">
        <v>798</v>
      </c>
      <c r="Y289" s="845" t="s">
        <v>798</v>
      </c>
      <c r="Z289" s="845" t="s">
        <v>798</v>
      </c>
      <c r="AA289" s="845" t="s">
        <v>798</v>
      </c>
      <c r="AB289" s="845" t="s">
        <v>798</v>
      </c>
      <c r="AC289" s="845" t="s">
        <v>798</v>
      </c>
      <c r="AD289" s="845" t="s">
        <v>798</v>
      </c>
      <c r="AE289" s="845" t="s">
        <v>798</v>
      </c>
      <c r="AF289" s="845" t="s">
        <v>798</v>
      </c>
      <c r="AG289" s="845" t="s">
        <v>798</v>
      </c>
      <c r="AH289" s="845" t="s">
        <v>798</v>
      </c>
      <c r="AI289" s="845" t="s">
        <v>798</v>
      </c>
      <c r="AJ289" s="845" t="s">
        <v>798</v>
      </c>
      <c r="AK289" s="845" t="s">
        <v>798</v>
      </c>
      <c r="AL289" s="845" t="s">
        <v>798</v>
      </c>
      <c r="AM289" s="845" t="s">
        <v>798</v>
      </c>
      <c r="AN289" s="845" t="s">
        <v>798</v>
      </c>
      <c r="AO289" s="845" t="s">
        <v>798</v>
      </c>
      <c r="AP289" s="845" t="s">
        <v>798</v>
      </c>
      <c r="AQ289" s="845" t="s">
        <v>798</v>
      </c>
      <c r="AR289" s="845" t="s">
        <v>798</v>
      </c>
      <c r="AS289" s="845" t="s">
        <v>798</v>
      </c>
      <c r="AT289" s="845" t="s">
        <v>798</v>
      </c>
      <c r="AU289" s="845" t="s">
        <v>798</v>
      </c>
      <c r="AV289" s="845" t="s">
        <v>798</v>
      </c>
      <c r="AW289" s="845" t="s">
        <v>798</v>
      </c>
      <c r="AX289" s="845" t="s">
        <v>798</v>
      </c>
      <c r="AY289" s="845" t="s">
        <v>798</v>
      </c>
      <c r="AZ289" s="845" t="s">
        <v>798</v>
      </c>
      <c r="BA289" s="845" t="s">
        <v>798</v>
      </c>
      <c r="BB289" s="845" t="s">
        <v>798</v>
      </c>
      <c r="BC289" s="845" t="s">
        <v>798</v>
      </c>
      <c r="BD289" s="845" t="s">
        <v>798</v>
      </c>
      <c r="BE289" s="845" t="s">
        <v>798</v>
      </c>
      <c r="BF289" s="845" t="s">
        <v>798</v>
      </c>
      <c r="BG289" s="845" t="s">
        <v>798</v>
      </c>
      <c r="BH289" s="845" t="s">
        <v>798</v>
      </c>
      <c r="BI289" s="845" t="s">
        <v>798</v>
      </c>
      <c r="BJ289" s="845" t="s">
        <v>798</v>
      </c>
      <c r="BK289" s="845" t="s">
        <v>798</v>
      </c>
      <c r="BL289" s="845" t="s">
        <v>798</v>
      </c>
      <c r="BM289" s="845" t="s">
        <v>798</v>
      </c>
      <c r="BN289" s="845" t="s">
        <v>798</v>
      </c>
      <c r="BO289" s="845" t="s">
        <v>798</v>
      </c>
      <c r="BP289" s="845" t="s">
        <v>798</v>
      </c>
      <c r="BQ289" s="845" t="s">
        <v>798</v>
      </c>
      <c r="BR289" s="845" t="s">
        <v>798</v>
      </c>
      <c r="BS289" s="845" t="s">
        <v>798</v>
      </c>
      <c r="BT289" s="845" t="s">
        <v>798</v>
      </c>
      <c r="BU289" s="845" t="s">
        <v>798</v>
      </c>
      <c r="BV289" s="845" t="s">
        <v>798</v>
      </c>
      <c r="BW289" s="845" t="s">
        <v>798</v>
      </c>
      <c r="BX289" s="845" t="s">
        <v>798</v>
      </c>
      <c r="BY289" s="845" t="s">
        <v>798</v>
      </c>
      <c r="BZ289" s="845" t="s">
        <v>798</v>
      </c>
      <c r="CA289" s="845" t="s">
        <v>798</v>
      </c>
      <c r="CB289" s="845" t="s">
        <v>798</v>
      </c>
      <c r="CC289" s="845" t="s">
        <v>798</v>
      </c>
      <c r="CD289" s="845" t="s">
        <v>798</v>
      </c>
      <c r="CE289" s="845" t="s">
        <v>798</v>
      </c>
      <c r="CF289" s="845" t="s">
        <v>798</v>
      </c>
      <c r="CG289" s="845" t="s">
        <v>798</v>
      </c>
      <c r="CH289" s="845" t="s">
        <v>798</v>
      </c>
      <c r="CI289" s="845" t="s">
        <v>798</v>
      </c>
      <c r="CJ289" s="845" t="s">
        <v>798</v>
      </c>
      <c r="CK289" s="845" t="s">
        <v>798</v>
      </c>
      <c r="CL289" s="845" t="s">
        <v>798</v>
      </c>
      <c r="CM289" s="845" t="s">
        <v>798</v>
      </c>
      <c r="CN289" s="845" t="s">
        <v>798</v>
      </c>
      <c r="CO289" s="845" t="s">
        <v>798</v>
      </c>
      <c r="CP289" s="845" t="s">
        <v>798</v>
      </c>
      <c r="CQ289" s="845" t="s">
        <v>798</v>
      </c>
      <c r="CR289" s="845" t="s">
        <v>798</v>
      </c>
      <c r="CS289" s="845" t="s">
        <v>798</v>
      </c>
      <c r="CT289" s="845" t="s">
        <v>798</v>
      </c>
      <c r="CU289" s="845" t="s">
        <v>798</v>
      </c>
      <c r="CV289" s="845" t="s">
        <v>798</v>
      </c>
      <c r="CW289" s="845" t="s">
        <v>798</v>
      </c>
      <c r="CX289" s="845" t="s">
        <v>798</v>
      </c>
      <c r="CY289" s="845" t="s">
        <v>798</v>
      </c>
      <c r="CZ289" s="845" t="s">
        <v>798</v>
      </c>
      <c r="DA289" s="845" t="s">
        <v>798</v>
      </c>
      <c r="DB289" s="845" t="s">
        <v>798</v>
      </c>
      <c r="DC289" s="845" t="s">
        <v>798</v>
      </c>
      <c r="DD289" s="845" t="s">
        <v>798</v>
      </c>
      <c r="DE289" s="845" t="s">
        <v>798</v>
      </c>
      <c r="DF289" s="845" t="s">
        <v>798</v>
      </c>
      <c r="DG289" s="845" t="s">
        <v>798</v>
      </c>
      <c r="DH289" s="845" t="s">
        <v>798</v>
      </c>
      <c r="DI289" s="845" t="s">
        <v>798</v>
      </c>
      <c r="DJ289" s="845" t="s">
        <v>798</v>
      </c>
      <c r="DK289" s="845" t="s">
        <v>798</v>
      </c>
      <c r="DL289" s="845" t="s">
        <v>798</v>
      </c>
      <c r="DM289" s="845" t="s">
        <v>798</v>
      </c>
      <c r="DN289" s="845" t="s">
        <v>798</v>
      </c>
      <c r="DO289" s="845" t="s">
        <v>798</v>
      </c>
      <c r="DP289" s="845" t="s">
        <v>798</v>
      </c>
      <c r="DQ289" s="845" t="s">
        <v>798</v>
      </c>
      <c r="DR289" s="845" t="s">
        <v>798</v>
      </c>
      <c r="DS289" s="845" t="s">
        <v>798</v>
      </c>
      <c r="DT289" s="845" t="s">
        <v>798</v>
      </c>
      <c r="DU289" s="845" t="s">
        <v>798</v>
      </c>
      <c r="DV289" s="845" t="s">
        <v>798</v>
      </c>
      <c r="DW289" s="845" t="s">
        <v>798</v>
      </c>
      <c r="DX289" s="845" t="s">
        <v>798</v>
      </c>
      <c r="DY289" s="845" t="s">
        <v>798</v>
      </c>
      <c r="DZ289" s="845" t="s">
        <v>798</v>
      </c>
      <c r="EA289" s="845" t="s">
        <v>798</v>
      </c>
      <c r="EB289" s="845" t="s">
        <v>798</v>
      </c>
      <c r="EC289" s="845" t="s">
        <v>798</v>
      </c>
      <c r="ED289" s="845" t="s">
        <v>798</v>
      </c>
      <c r="EE289" s="845" t="s">
        <v>798</v>
      </c>
      <c r="EF289" s="845" t="s">
        <v>798</v>
      </c>
    </row>
    <row r="290" spans="1:136" x14ac:dyDescent="0.2">
      <c r="A290" s="845">
        <v>286</v>
      </c>
      <c r="B290" s="845">
        <v>10</v>
      </c>
      <c r="C290" s="845" t="s">
        <v>798</v>
      </c>
      <c r="D290" s="845" t="s">
        <v>798</v>
      </c>
      <c r="E290" s="845" t="s">
        <v>798</v>
      </c>
      <c r="F290" s="845" t="s">
        <v>798</v>
      </c>
      <c r="G290" s="845" t="s">
        <v>798</v>
      </c>
      <c r="H290" s="845" t="s">
        <v>798</v>
      </c>
      <c r="I290" s="845" t="s">
        <v>798</v>
      </c>
      <c r="J290" s="845" t="s">
        <v>798</v>
      </c>
      <c r="K290" s="845" t="s">
        <v>798</v>
      </c>
      <c r="L290" s="845" t="s">
        <v>798</v>
      </c>
      <c r="M290" s="845" t="s">
        <v>798</v>
      </c>
      <c r="N290" s="845" t="s">
        <v>798</v>
      </c>
      <c r="O290" s="845" t="s">
        <v>798</v>
      </c>
      <c r="P290" s="845" t="s">
        <v>798</v>
      </c>
      <c r="Q290" s="845" t="s">
        <v>798</v>
      </c>
      <c r="R290" s="845" t="s">
        <v>798</v>
      </c>
      <c r="S290" s="845" t="s">
        <v>798</v>
      </c>
      <c r="T290" s="845" t="s">
        <v>798</v>
      </c>
      <c r="U290" s="845" t="s">
        <v>798</v>
      </c>
      <c r="V290" s="845" t="s">
        <v>798</v>
      </c>
      <c r="W290" s="845" t="s">
        <v>798</v>
      </c>
      <c r="X290" s="845" t="s">
        <v>798</v>
      </c>
      <c r="Y290" s="845" t="s">
        <v>798</v>
      </c>
      <c r="Z290" s="845" t="s">
        <v>798</v>
      </c>
      <c r="AA290" s="845" t="s">
        <v>798</v>
      </c>
      <c r="AB290" s="845" t="s">
        <v>798</v>
      </c>
      <c r="AC290" s="845" t="s">
        <v>798</v>
      </c>
      <c r="AD290" s="845" t="s">
        <v>798</v>
      </c>
      <c r="AE290" s="845" t="s">
        <v>798</v>
      </c>
      <c r="AF290" s="845" t="s">
        <v>798</v>
      </c>
      <c r="AG290" s="845" t="s">
        <v>798</v>
      </c>
      <c r="AH290" s="845" t="s">
        <v>798</v>
      </c>
      <c r="AI290" s="845" t="s">
        <v>798</v>
      </c>
      <c r="AJ290" s="845" t="s">
        <v>798</v>
      </c>
      <c r="AK290" s="845" t="s">
        <v>798</v>
      </c>
      <c r="AL290" s="845" t="s">
        <v>798</v>
      </c>
      <c r="AM290" s="845" t="s">
        <v>798</v>
      </c>
      <c r="AN290" s="845" t="s">
        <v>798</v>
      </c>
      <c r="AO290" s="845" t="s">
        <v>798</v>
      </c>
      <c r="AP290" s="845" t="s">
        <v>798</v>
      </c>
      <c r="AQ290" s="845" t="s">
        <v>798</v>
      </c>
      <c r="AR290" s="845" t="s">
        <v>798</v>
      </c>
      <c r="AS290" s="845" t="s">
        <v>798</v>
      </c>
      <c r="AT290" s="845" t="s">
        <v>798</v>
      </c>
      <c r="AU290" s="845" t="s">
        <v>798</v>
      </c>
      <c r="AV290" s="845" t="s">
        <v>798</v>
      </c>
      <c r="AW290" s="845" t="s">
        <v>798</v>
      </c>
      <c r="AX290" s="845" t="s">
        <v>798</v>
      </c>
      <c r="AY290" s="845" t="s">
        <v>798</v>
      </c>
      <c r="AZ290" s="845" t="s">
        <v>798</v>
      </c>
      <c r="BA290" s="845" t="s">
        <v>798</v>
      </c>
      <c r="BB290" s="845" t="s">
        <v>798</v>
      </c>
      <c r="BC290" s="845" t="s">
        <v>798</v>
      </c>
      <c r="BD290" s="845" t="s">
        <v>798</v>
      </c>
      <c r="BE290" s="845" t="s">
        <v>798</v>
      </c>
      <c r="BF290" s="845" t="s">
        <v>798</v>
      </c>
      <c r="BG290" s="845" t="s">
        <v>798</v>
      </c>
      <c r="BH290" s="845" t="s">
        <v>798</v>
      </c>
      <c r="BI290" s="845" t="s">
        <v>798</v>
      </c>
      <c r="BJ290" s="845" t="s">
        <v>798</v>
      </c>
      <c r="BK290" s="845" t="s">
        <v>798</v>
      </c>
      <c r="BL290" s="845" t="s">
        <v>798</v>
      </c>
      <c r="BM290" s="845" t="s">
        <v>798</v>
      </c>
      <c r="BN290" s="845" t="s">
        <v>798</v>
      </c>
      <c r="BO290" s="845" t="s">
        <v>798</v>
      </c>
      <c r="BP290" s="845" t="s">
        <v>798</v>
      </c>
      <c r="BQ290" s="845" t="s">
        <v>798</v>
      </c>
      <c r="BR290" s="845" t="s">
        <v>798</v>
      </c>
      <c r="BS290" s="845" t="s">
        <v>798</v>
      </c>
      <c r="BT290" s="845" t="s">
        <v>798</v>
      </c>
      <c r="BU290" s="845" t="s">
        <v>798</v>
      </c>
      <c r="BV290" s="845" t="s">
        <v>798</v>
      </c>
      <c r="BW290" s="845" t="s">
        <v>798</v>
      </c>
      <c r="BX290" s="845" t="s">
        <v>798</v>
      </c>
      <c r="BY290" s="845" t="s">
        <v>798</v>
      </c>
      <c r="BZ290" s="845" t="s">
        <v>798</v>
      </c>
      <c r="CA290" s="845" t="s">
        <v>798</v>
      </c>
      <c r="CB290" s="845" t="s">
        <v>798</v>
      </c>
      <c r="CC290" s="845" t="s">
        <v>798</v>
      </c>
      <c r="CD290" s="845" t="s">
        <v>798</v>
      </c>
      <c r="CE290" s="845" t="s">
        <v>798</v>
      </c>
      <c r="CF290" s="845" t="s">
        <v>798</v>
      </c>
      <c r="CG290" s="845" t="s">
        <v>798</v>
      </c>
      <c r="CH290" s="845" t="s">
        <v>798</v>
      </c>
      <c r="CI290" s="845" t="s">
        <v>798</v>
      </c>
      <c r="CJ290" s="845" t="s">
        <v>798</v>
      </c>
      <c r="CK290" s="845" t="s">
        <v>798</v>
      </c>
      <c r="CL290" s="845" t="s">
        <v>798</v>
      </c>
      <c r="CM290" s="845" t="s">
        <v>798</v>
      </c>
      <c r="CN290" s="845" t="s">
        <v>798</v>
      </c>
      <c r="CO290" s="845" t="s">
        <v>798</v>
      </c>
      <c r="CP290" s="845" t="s">
        <v>798</v>
      </c>
      <c r="CQ290" s="845" t="s">
        <v>798</v>
      </c>
      <c r="CR290" s="845" t="s">
        <v>798</v>
      </c>
      <c r="CS290" s="845" t="s">
        <v>798</v>
      </c>
      <c r="CT290" s="845" t="s">
        <v>798</v>
      </c>
      <c r="CU290" s="845" t="s">
        <v>798</v>
      </c>
      <c r="CV290" s="845" t="s">
        <v>798</v>
      </c>
      <c r="CW290" s="845" t="s">
        <v>798</v>
      </c>
      <c r="CX290" s="845" t="s">
        <v>798</v>
      </c>
      <c r="CY290" s="845" t="s">
        <v>798</v>
      </c>
      <c r="CZ290" s="845" t="s">
        <v>798</v>
      </c>
      <c r="DA290" s="845" t="s">
        <v>798</v>
      </c>
      <c r="DB290" s="845" t="s">
        <v>798</v>
      </c>
      <c r="DC290" s="845" t="s">
        <v>798</v>
      </c>
      <c r="DD290" s="845" t="s">
        <v>798</v>
      </c>
      <c r="DE290" s="845" t="s">
        <v>798</v>
      </c>
      <c r="DF290" s="845" t="s">
        <v>798</v>
      </c>
      <c r="DG290" s="845" t="s">
        <v>798</v>
      </c>
      <c r="DH290" s="845" t="s">
        <v>798</v>
      </c>
      <c r="DI290" s="845" t="s">
        <v>798</v>
      </c>
      <c r="DJ290" s="845" t="s">
        <v>798</v>
      </c>
      <c r="DK290" s="845" t="s">
        <v>798</v>
      </c>
      <c r="DL290" s="845" t="s">
        <v>798</v>
      </c>
      <c r="DM290" s="845" t="s">
        <v>798</v>
      </c>
      <c r="DN290" s="845" t="s">
        <v>798</v>
      </c>
      <c r="DO290" s="845" t="s">
        <v>798</v>
      </c>
      <c r="DP290" s="845" t="s">
        <v>798</v>
      </c>
      <c r="DQ290" s="845" t="s">
        <v>798</v>
      </c>
      <c r="DR290" s="845" t="s">
        <v>798</v>
      </c>
      <c r="DS290" s="845" t="s">
        <v>798</v>
      </c>
      <c r="DT290" s="845" t="s">
        <v>798</v>
      </c>
      <c r="DU290" s="845" t="s">
        <v>798</v>
      </c>
      <c r="DV290" s="845" t="s">
        <v>798</v>
      </c>
      <c r="DW290" s="845" t="s">
        <v>798</v>
      </c>
      <c r="DX290" s="845" t="s">
        <v>798</v>
      </c>
      <c r="DY290" s="845" t="s">
        <v>798</v>
      </c>
      <c r="DZ290" s="845" t="s">
        <v>798</v>
      </c>
      <c r="EA290" s="845" t="s">
        <v>798</v>
      </c>
      <c r="EB290" s="845" t="s">
        <v>798</v>
      </c>
      <c r="EC290" s="845" t="s">
        <v>798</v>
      </c>
      <c r="ED290" s="845" t="s">
        <v>798</v>
      </c>
      <c r="EE290" s="845" t="s">
        <v>798</v>
      </c>
      <c r="EF290" s="845" t="s">
        <v>798</v>
      </c>
    </row>
    <row r="291" spans="1:136" x14ac:dyDescent="0.2">
      <c r="A291" s="845">
        <v>287</v>
      </c>
      <c r="B291" s="845">
        <v>11</v>
      </c>
      <c r="C291" s="845" t="s">
        <v>798</v>
      </c>
      <c r="D291" s="845" t="s">
        <v>798</v>
      </c>
      <c r="E291" s="845" t="s">
        <v>798</v>
      </c>
      <c r="F291" s="845" t="s">
        <v>798</v>
      </c>
      <c r="G291" s="845" t="s">
        <v>798</v>
      </c>
      <c r="H291" s="845" t="s">
        <v>798</v>
      </c>
      <c r="I291" s="845" t="s">
        <v>798</v>
      </c>
      <c r="J291" s="845" t="s">
        <v>798</v>
      </c>
      <c r="K291" s="845" t="s">
        <v>798</v>
      </c>
      <c r="L291" s="845" t="s">
        <v>798</v>
      </c>
      <c r="M291" s="845" t="s">
        <v>798</v>
      </c>
      <c r="N291" s="845" t="s">
        <v>798</v>
      </c>
      <c r="O291" s="845" t="s">
        <v>798</v>
      </c>
      <c r="P291" s="845" t="s">
        <v>798</v>
      </c>
      <c r="Q291" s="845" t="s">
        <v>798</v>
      </c>
      <c r="R291" s="845" t="s">
        <v>798</v>
      </c>
      <c r="S291" s="845" t="s">
        <v>798</v>
      </c>
      <c r="T291" s="845" t="s">
        <v>798</v>
      </c>
      <c r="U291" s="845" t="s">
        <v>798</v>
      </c>
      <c r="V291" s="845" t="s">
        <v>798</v>
      </c>
      <c r="W291" s="845" t="s">
        <v>798</v>
      </c>
      <c r="X291" s="845" t="s">
        <v>798</v>
      </c>
      <c r="Y291" s="845" t="s">
        <v>798</v>
      </c>
      <c r="Z291" s="845" t="s">
        <v>798</v>
      </c>
      <c r="AA291" s="845" t="s">
        <v>798</v>
      </c>
      <c r="AB291" s="845" t="s">
        <v>798</v>
      </c>
      <c r="AC291" s="845" t="s">
        <v>798</v>
      </c>
      <c r="AD291" s="845" t="s">
        <v>798</v>
      </c>
      <c r="AE291" s="845" t="s">
        <v>798</v>
      </c>
      <c r="AF291" s="845" t="s">
        <v>798</v>
      </c>
      <c r="AG291" s="845" t="s">
        <v>798</v>
      </c>
      <c r="AH291" s="845" t="s">
        <v>798</v>
      </c>
      <c r="AI291" s="845" t="s">
        <v>798</v>
      </c>
      <c r="AJ291" s="845" t="s">
        <v>798</v>
      </c>
      <c r="AK291" s="845" t="s">
        <v>798</v>
      </c>
      <c r="AL291" s="845" t="s">
        <v>798</v>
      </c>
      <c r="AM291" s="845" t="s">
        <v>798</v>
      </c>
      <c r="AN291" s="845" t="s">
        <v>798</v>
      </c>
      <c r="AO291" s="845" t="s">
        <v>798</v>
      </c>
      <c r="AP291" s="845" t="s">
        <v>798</v>
      </c>
      <c r="AQ291" s="845" t="s">
        <v>798</v>
      </c>
      <c r="AR291" s="845" t="s">
        <v>798</v>
      </c>
      <c r="AS291" s="845" t="s">
        <v>798</v>
      </c>
      <c r="AT291" s="845" t="s">
        <v>798</v>
      </c>
      <c r="AU291" s="845" t="s">
        <v>798</v>
      </c>
      <c r="AV291" s="845" t="s">
        <v>798</v>
      </c>
      <c r="AW291" s="845" t="s">
        <v>798</v>
      </c>
      <c r="AX291" s="845" t="s">
        <v>798</v>
      </c>
      <c r="AY291" s="845" t="s">
        <v>798</v>
      </c>
      <c r="AZ291" s="845" t="s">
        <v>798</v>
      </c>
      <c r="BA291" s="845" t="s">
        <v>798</v>
      </c>
      <c r="BB291" s="845" t="s">
        <v>798</v>
      </c>
      <c r="BC291" s="845" t="s">
        <v>798</v>
      </c>
      <c r="BD291" s="845" t="s">
        <v>798</v>
      </c>
      <c r="BE291" s="845" t="s">
        <v>798</v>
      </c>
      <c r="BF291" s="845" t="s">
        <v>798</v>
      </c>
      <c r="BG291" s="845" t="s">
        <v>798</v>
      </c>
      <c r="BH291" s="845" t="s">
        <v>798</v>
      </c>
      <c r="BI291" s="845" t="s">
        <v>798</v>
      </c>
      <c r="BJ291" s="845" t="s">
        <v>798</v>
      </c>
      <c r="BK291" s="845" t="s">
        <v>798</v>
      </c>
      <c r="BL291" s="845" t="s">
        <v>798</v>
      </c>
      <c r="BM291" s="845" t="s">
        <v>798</v>
      </c>
      <c r="BN291" s="845" t="s">
        <v>798</v>
      </c>
      <c r="BO291" s="845" t="s">
        <v>798</v>
      </c>
      <c r="BP291" s="845" t="s">
        <v>798</v>
      </c>
      <c r="BQ291" s="845" t="s">
        <v>798</v>
      </c>
      <c r="BR291" s="845" t="s">
        <v>798</v>
      </c>
      <c r="BS291" s="845" t="s">
        <v>798</v>
      </c>
      <c r="BT291" s="845" t="s">
        <v>798</v>
      </c>
      <c r="BU291" s="845" t="s">
        <v>798</v>
      </c>
      <c r="BV291" s="845" t="s">
        <v>798</v>
      </c>
      <c r="BW291" s="845" t="s">
        <v>798</v>
      </c>
      <c r="BX291" s="845" t="s">
        <v>798</v>
      </c>
      <c r="BY291" s="845" t="s">
        <v>798</v>
      </c>
      <c r="BZ291" s="845" t="s">
        <v>798</v>
      </c>
      <c r="CA291" s="845" t="s">
        <v>798</v>
      </c>
      <c r="CB291" s="845" t="s">
        <v>798</v>
      </c>
      <c r="CC291" s="845" t="s">
        <v>798</v>
      </c>
      <c r="CD291" s="845" t="s">
        <v>798</v>
      </c>
      <c r="CE291" s="845" t="s">
        <v>798</v>
      </c>
      <c r="CF291" s="845" t="s">
        <v>798</v>
      </c>
      <c r="CG291" s="845" t="s">
        <v>798</v>
      </c>
      <c r="CH291" s="845" t="s">
        <v>798</v>
      </c>
      <c r="CI291" s="845" t="s">
        <v>798</v>
      </c>
      <c r="CJ291" s="845" t="s">
        <v>798</v>
      </c>
      <c r="CK291" s="845" t="s">
        <v>798</v>
      </c>
      <c r="CL291" s="845" t="s">
        <v>798</v>
      </c>
      <c r="CM291" s="845" t="s">
        <v>798</v>
      </c>
      <c r="CN291" s="845" t="s">
        <v>798</v>
      </c>
      <c r="CO291" s="845" t="s">
        <v>798</v>
      </c>
      <c r="CP291" s="845" t="s">
        <v>798</v>
      </c>
      <c r="CQ291" s="845" t="s">
        <v>798</v>
      </c>
      <c r="CR291" s="845" t="s">
        <v>798</v>
      </c>
      <c r="CS291" s="845" t="s">
        <v>798</v>
      </c>
      <c r="CT291" s="845" t="s">
        <v>798</v>
      </c>
      <c r="CU291" s="845" t="s">
        <v>798</v>
      </c>
      <c r="CV291" s="845" t="s">
        <v>798</v>
      </c>
      <c r="CW291" s="845" t="s">
        <v>798</v>
      </c>
      <c r="CX291" s="845" t="s">
        <v>798</v>
      </c>
      <c r="CY291" s="845" t="s">
        <v>798</v>
      </c>
      <c r="CZ291" s="845" t="s">
        <v>798</v>
      </c>
      <c r="DA291" s="845" t="s">
        <v>798</v>
      </c>
      <c r="DB291" s="845" t="s">
        <v>798</v>
      </c>
      <c r="DC291" s="845" t="s">
        <v>798</v>
      </c>
      <c r="DD291" s="845" t="s">
        <v>798</v>
      </c>
      <c r="DE291" s="845" t="s">
        <v>798</v>
      </c>
      <c r="DF291" s="845" t="s">
        <v>798</v>
      </c>
      <c r="DG291" s="845" t="s">
        <v>798</v>
      </c>
      <c r="DH291" s="845" t="s">
        <v>798</v>
      </c>
      <c r="DI291" s="845" t="s">
        <v>798</v>
      </c>
      <c r="DJ291" s="845" t="s">
        <v>798</v>
      </c>
      <c r="DK291" s="845" t="s">
        <v>798</v>
      </c>
      <c r="DL291" s="845" t="s">
        <v>798</v>
      </c>
      <c r="DM291" s="845" t="s">
        <v>798</v>
      </c>
      <c r="DN291" s="845" t="s">
        <v>798</v>
      </c>
      <c r="DO291" s="845" t="s">
        <v>798</v>
      </c>
      <c r="DP291" s="845" t="s">
        <v>798</v>
      </c>
      <c r="DQ291" s="845" t="s">
        <v>798</v>
      </c>
      <c r="DR291" s="845" t="s">
        <v>798</v>
      </c>
      <c r="DS291" s="845" t="s">
        <v>798</v>
      </c>
      <c r="DT291" s="845" t="s">
        <v>798</v>
      </c>
      <c r="DU291" s="845" t="s">
        <v>798</v>
      </c>
      <c r="DV291" s="845" t="s">
        <v>798</v>
      </c>
      <c r="DW291" s="845" t="s">
        <v>798</v>
      </c>
      <c r="DX291" s="845" t="s">
        <v>798</v>
      </c>
      <c r="DY291" s="845" t="s">
        <v>798</v>
      </c>
      <c r="DZ291" s="845" t="s">
        <v>798</v>
      </c>
      <c r="EA291" s="845" t="s">
        <v>798</v>
      </c>
      <c r="EB291" s="845" t="s">
        <v>798</v>
      </c>
      <c r="EC291" s="845" t="s">
        <v>798</v>
      </c>
      <c r="ED291" s="845" t="s">
        <v>798</v>
      </c>
      <c r="EE291" s="845" t="s">
        <v>798</v>
      </c>
      <c r="EF291" s="845" t="s">
        <v>798</v>
      </c>
    </row>
    <row r="292" spans="1:136" x14ac:dyDescent="0.2">
      <c r="A292" s="845">
        <v>288</v>
      </c>
      <c r="B292" s="845">
        <v>12</v>
      </c>
      <c r="C292" s="845" t="s">
        <v>798</v>
      </c>
      <c r="D292" s="845" t="s">
        <v>798</v>
      </c>
      <c r="E292" s="845" t="s">
        <v>798</v>
      </c>
      <c r="F292" s="845" t="s">
        <v>798</v>
      </c>
      <c r="G292" s="845" t="s">
        <v>798</v>
      </c>
      <c r="H292" s="845" t="s">
        <v>798</v>
      </c>
      <c r="I292" s="845" t="s">
        <v>798</v>
      </c>
      <c r="J292" s="845" t="s">
        <v>798</v>
      </c>
      <c r="K292" s="845" t="s">
        <v>798</v>
      </c>
      <c r="L292" s="845" t="s">
        <v>798</v>
      </c>
      <c r="M292" s="845" t="s">
        <v>798</v>
      </c>
      <c r="N292" s="845" t="s">
        <v>798</v>
      </c>
      <c r="O292" s="845" t="s">
        <v>798</v>
      </c>
      <c r="P292" s="845" t="s">
        <v>798</v>
      </c>
      <c r="Q292" s="845" t="s">
        <v>798</v>
      </c>
      <c r="R292" s="845" t="s">
        <v>798</v>
      </c>
      <c r="S292" s="845" t="s">
        <v>798</v>
      </c>
      <c r="T292" s="845" t="s">
        <v>798</v>
      </c>
      <c r="U292" s="845" t="s">
        <v>798</v>
      </c>
      <c r="V292" s="845" t="s">
        <v>798</v>
      </c>
      <c r="W292" s="845" t="s">
        <v>798</v>
      </c>
      <c r="X292" s="845" t="s">
        <v>798</v>
      </c>
      <c r="Y292" s="845" t="s">
        <v>798</v>
      </c>
      <c r="Z292" s="845" t="s">
        <v>798</v>
      </c>
      <c r="AA292" s="845" t="s">
        <v>798</v>
      </c>
      <c r="AB292" s="845" t="s">
        <v>798</v>
      </c>
      <c r="AC292" s="845" t="s">
        <v>798</v>
      </c>
      <c r="AD292" s="845" t="s">
        <v>798</v>
      </c>
      <c r="AE292" s="845" t="s">
        <v>798</v>
      </c>
      <c r="AF292" s="845" t="s">
        <v>798</v>
      </c>
      <c r="AG292" s="845" t="s">
        <v>798</v>
      </c>
      <c r="AH292" s="845" t="s">
        <v>798</v>
      </c>
      <c r="AI292" s="845" t="s">
        <v>798</v>
      </c>
      <c r="AJ292" s="845" t="s">
        <v>798</v>
      </c>
      <c r="AK292" s="845" t="s">
        <v>798</v>
      </c>
      <c r="AL292" s="845" t="s">
        <v>798</v>
      </c>
      <c r="AM292" s="845" t="s">
        <v>798</v>
      </c>
      <c r="AN292" s="845" t="s">
        <v>798</v>
      </c>
      <c r="AO292" s="845" t="s">
        <v>798</v>
      </c>
      <c r="AP292" s="845" t="s">
        <v>798</v>
      </c>
      <c r="AQ292" s="845" t="s">
        <v>798</v>
      </c>
      <c r="AR292" s="845" t="s">
        <v>798</v>
      </c>
      <c r="AS292" s="845" t="s">
        <v>798</v>
      </c>
      <c r="AT292" s="845" t="s">
        <v>798</v>
      </c>
      <c r="AU292" s="845" t="s">
        <v>798</v>
      </c>
      <c r="AV292" s="845" t="s">
        <v>798</v>
      </c>
      <c r="AW292" s="845" t="s">
        <v>798</v>
      </c>
      <c r="AX292" s="845" t="s">
        <v>798</v>
      </c>
      <c r="AY292" s="845" t="s">
        <v>798</v>
      </c>
      <c r="AZ292" s="845" t="s">
        <v>798</v>
      </c>
      <c r="BA292" s="845" t="s">
        <v>798</v>
      </c>
      <c r="BB292" s="845" t="s">
        <v>798</v>
      </c>
      <c r="BC292" s="845" t="s">
        <v>798</v>
      </c>
      <c r="BD292" s="845" t="s">
        <v>798</v>
      </c>
      <c r="BE292" s="845" t="s">
        <v>798</v>
      </c>
      <c r="BF292" s="845" t="s">
        <v>798</v>
      </c>
      <c r="BG292" s="845" t="s">
        <v>798</v>
      </c>
      <c r="BH292" s="845" t="s">
        <v>798</v>
      </c>
      <c r="BI292" s="845" t="s">
        <v>798</v>
      </c>
      <c r="BJ292" s="845" t="s">
        <v>798</v>
      </c>
      <c r="BK292" s="845" t="s">
        <v>798</v>
      </c>
      <c r="BL292" s="845" t="s">
        <v>798</v>
      </c>
      <c r="BM292" s="845" t="s">
        <v>798</v>
      </c>
      <c r="BN292" s="845" t="s">
        <v>798</v>
      </c>
      <c r="BO292" s="845" t="s">
        <v>798</v>
      </c>
      <c r="BP292" s="845" t="s">
        <v>798</v>
      </c>
      <c r="BQ292" s="845" t="s">
        <v>798</v>
      </c>
      <c r="BR292" s="845" t="s">
        <v>798</v>
      </c>
      <c r="BS292" s="845" t="s">
        <v>798</v>
      </c>
      <c r="BT292" s="845" t="s">
        <v>798</v>
      </c>
      <c r="BU292" s="845" t="s">
        <v>798</v>
      </c>
      <c r="BV292" s="845" t="s">
        <v>798</v>
      </c>
      <c r="BW292" s="845" t="s">
        <v>798</v>
      </c>
      <c r="BX292" s="845" t="s">
        <v>798</v>
      </c>
      <c r="BY292" s="845" t="s">
        <v>798</v>
      </c>
      <c r="BZ292" s="845" t="s">
        <v>798</v>
      </c>
      <c r="CA292" s="845" t="s">
        <v>798</v>
      </c>
      <c r="CB292" s="845" t="s">
        <v>798</v>
      </c>
      <c r="CC292" s="845" t="s">
        <v>798</v>
      </c>
      <c r="CD292" s="845" t="s">
        <v>798</v>
      </c>
      <c r="CE292" s="845" t="s">
        <v>798</v>
      </c>
      <c r="CF292" s="845" t="s">
        <v>798</v>
      </c>
      <c r="CG292" s="845" t="s">
        <v>798</v>
      </c>
      <c r="CH292" s="845" t="s">
        <v>798</v>
      </c>
      <c r="CI292" s="845" t="s">
        <v>798</v>
      </c>
      <c r="CJ292" s="845" t="s">
        <v>798</v>
      </c>
      <c r="CK292" s="845" t="s">
        <v>798</v>
      </c>
      <c r="CL292" s="845" t="s">
        <v>798</v>
      </c>
      <c r="CM292" s="845" t="s">
        <v>798</v>
      </c>
      <c r="CN292" s="845" t="s">
        <v>798</v>
      </c>
      <c r="CO292" s="845" t="s">
        <v>798</v>
      </c>
      <c r="CP292" s="845" t="s">
        <v>798</v>
      </c>
      <c r="CQ292" s="845" t="s">
        <v>798</v>
      </c>
      <c r="CR292" s="845" t="s">
        <v>798</v>
      </c>
      <c r="CS292" s="845" t="s">
        <v>798</v>
      </c>
      <c r="CT292" s="845" t="s">
        <v>798</v>
      </c>
      <c r="CU292" s="845" t="s">
        <v>798</v>
      </c>
      <c r="CV292" s="845" t="s">
        <v>798</v>
      </c>
      <c r="CW292" s="845" t="s">
        <v>798</v>
      </c>
      <c r="CX292" s="845" t="s">
        <v>798</v>
      </c>
      <c r="CY292" s="845" t="s">
        <v>798</v>
      </c>
      <c r="CZ292" s="845" t="s">
        <v>798</v>
      </c>
      <c r="DA292" s="845" t="s">
        <v>798</v>
      </c>
      <c r="DB292" s="845" t="s">
        <v>798</v>
      </c>
      <c r="DC292" s="845" t="s">
        <v>798</v>
      </c>
      <c r="DD292" s="845" t="s">
        <v>798</v>
      </c>
      <c r="DE292" s="845" t="s">
        <v>798</v>
      </c>
      <c r="DF292" s="845" t="s">
        <v>798</v>
      </c>
      <c r="DG292" s="845" t="s">
        <v>798</v>
      </c>
      <c r="DH292" s="845" t="s">
        <v>798</v>
      </c>
      <c r="DI292" s="845" t="s">
        <v>798</v>
      </c>
      <c r="DJ292" s="845" t="s">
        <v>798</v>
      </c>
      <c r="DK292" s="845" t="s">
        <v>798</v>
      </c>
      <c r="DL292" s="845" t="s">
        <v>798</v>
      </c>
      <c r="DM292" s="845" t="s">
        <v>798</v>
      </c>
      <c r="DN292" s="845" t="s">
        <v>798</v>
      </c>
      <c r="DO292" s="845" t="s">
        <v>798</v>
      </c>
      <c r="DP292" s="845" t="s">
        <v>798</v>
      </c>
      <c r="DQ292" s="845" t="s">
        <v>798</v>
      </c>
      <c r="DR292" s="845" t="s">
        <v>798</v>
      </c>
      <c r="DS292" s="845" t="s">
        <v>798</v>
      </c>
      <c r="DT292" s="845" t="s">
        <v>798</v>
      </c>
      <c r="DU292" s="845" t="s">
        <v>798</v>
      </c>
      <c r="DV292" s="845" t="s">
        <v>798</v>
      </c>
      <c r="DW292" s="845" t="s">
        <v>798</v>
      </c>
      <c r="DX292" s="845" t="s">
        <v>798</v>
      </c>
      <c r="DY292" s="845" t="s">
        <v>798</v>
      </c>
      <c r="DZ292" s="845" t="s">
        <v>798</v>
      </c>
      <c r="EA292" s="845" t="s">
        <v>798</v>
      </c>
      <c r="EB292" s="845" t="s">
        <v>798</v>
      </c>
      <c r="EC292" s="845" t="s">
        <v>798</v>
      </c>
      <c r="ED292" s="845" t="s">
        <v>798</v>
      </c>
      <c r="EE292" s="845" t="s">
        <v>798</v>
      </c>
      <c r="EF292" s="845" t="s">
        <v>798</v>
      </c>
    </row>
    <row r="293" spans="1:136" x14ac:dyDescent="0.2">
      <c r="A293" s="845">
        <v>289</v>
      </c>
      <c r="B293" s="845">
        <v>1</v>
      </c>
      <c r="C293" s="845" t="s">
        <v>798</v>
      </c>
      <c r="D293" s="845" t="s">
        <v>798</v>
      </c>
      <c r="E293" s="845" t="s">
        <v>798</v>
      </c>
      <c r="F293" s="845" t="s">
        <v>798</v>
      </c>
      <c r="G293" s="845" t="s">
        <v>798</v>
      </c>
      <c r="H293" s="845" t="s">
        <v>798</v>
      </c>
      <c r="I293" s="845" t="s">
        <v>798</v>
      </c>
      <c r="J293" s="845" t="s">
        <v>798</v>
      </c>
      <c r="K293" s="845" t="s">
        <v>798</v>
      </c>
      <c r="L293" s="845" t="s">
        <v>798</v>
      </c>
      <c r="M293" s="845" t="s">
        <v>798</v>
      </c>
      <c r="N293" s="845" t="s">
        <v>798</v>
      </c>
      <c r="O293" s="845" t="s">
        <v>798</v>
      </c>
      <c r="P293" s="845" t="s">
        <v>798</v>
      </c>
      <c r="Q293" s="845" t="s">
        <v>798</v>
      </c>
      <c r="R293" s="845" t="s">
        <v>798</v>
      </c>
      <c r="S293" s="845" t="s">
        <v>798</v>
      </c>
      <c r="T293" s="845" t="s">
        <v>798</v>
      </c>
      <c r="U293" s="845" t="s">
        <v>798</v>
      </c>
      <c r="V293" s="845" t="s">
        <v>798</v>
      </c>
      <c r="W293" s="845" t="s">
        <v>798</v>
      </c>
      <c r="X293" s="845" t="s">
        <v>798</v>
      </c>
      <c r="Y293" s="845" t="s">
        <v>798</v>
      </c>
      <c r="Z293" s="845" t="s">
        <v>798</v>
      </c>
      <c r="AA293" s="845" t="s">
        <v>798</v>
      </c>
      <c r="AB293" s="845" t="s">
        <v>798</v>
      </c>
      <c r="AC293" s="845" t="s">
        <v>798</v>
      </c>
      <c r="AD293" s="845" t="s">
        <v>798</v>
      </c>
      <c r="AE293" s="845" t="s">
        <v>798</v>
      </c>
      <c r="AF293" s="845" t="s">
        <v>798</v>
      </c>
      <c r="AG293" s="845" t="s">
        <v>798</v>
      </c>
      <c r="AH293" s="845" t="s">
        <v>798</v>
      </c>
      <c r="AI293" s="845" t="s">
        <v>798</v>
      </c>
      <c r="AJ293" s="845" t="s">
        <v>798</v>
      </c>
      <c r="AK293" s="845" t="s">
        <v>798</v>
      </c>
      <c r="AL293" s="845" t="s">
        <v>798</v>
      </c>
      <c r="AM293" s="845" t="s">
        <v>798</v>
      </c>
      <c r="AN293" s="845" t="s">
        <v>798</v>
      </c>
      <c r="AO293" s="845" t="s">
        <v>798</v>
      </c>
      <c r="AP293" s="845" t="s">
        <v>798</v>
      </c>
      <c r="AQ293" s="845" t="s">
        <v>798</v>
      </c>
      <c r="AR293" s="845" t="s">
        <v>798</v>
      </c>
      <c r="AS293" s="845" t="s">
        <v>798</v>
      </c>
      <c r="AT293" s="845" t="s">
        <v>798</v>
      </c>
      <c r="AU293" s="845" t="s">
        <v>798</v>
      </c>
      <c r="AV293" s="845" t="s">
        <v>798</v>
      </c>
      <c r="AW293" s="845" t="s">
        <v>798</v>
      </c>
      <c r="AX293" s="845" t="s">
        <v>798</v>
      </c>
      <c r="AY293" s="845" t="s">
        <v>798</v>
      </c>
      <c r="AZ293" s="845" t="s">
        <v>798</v>
      </c>
      <c r="BA293" s="845" t="s">
        <v>798</v>
      </c>
      <c r="BB293" s="845" t="s">
        <v>798</v>
      </c>
      <c r="BC293" s="845" t="s">
        <v>798</v>
      </c>
      <c r="BD293" s="845" t="s">
        <v>798</v>
      </c>
      <c r="BE293" s="845" t="s">
        <v>798</v>
      </c>
      <c r="BF293" s="845" t="s">
        <v>798</v>
      </c>
      <c r="BG293" s="845" t="s">
        <v>798</v>
      </c>
      <c r="BH293" s="845" t="s">
        <v>798</v>
      </c>
      <c r="BI293" s="845" t="s">
        <v>798</v>
      </c>
      <c r="BJ293" s="845" t="s">
        <v>798</v>
      </c>
      <c r="BK293" s="845" t="s">
        <v>798</v>
      </c>
      <c r="BL293" s="845" t="s">
        <v>798</v>
      </c>
      <c r="BM293" s="845" t="s">
        <v>798</v>
      </c>
      <c r="BN293" s="845" t="s">
        <v>798</v>
      </c>
      <c r="BO293" s="845" t="s">
        <v>798</v>
      </c>
      <c r="BP293" s="845" t="s">
        <v>798</v>
      </c>
      <c r="BQ293" s="845" t="s">
        <v>798</v>
      </c>
      <c r="BR293" s="845" t="s">
        <v>798</v>
      </c>
      <c r="BS293" s="845" t="s">
        <v>798</v>
      </c>
      <c r="BT293" s="845" t="s">
        <v>798</v>
      </c>
      <c r="BU293" s="845" t="s">
        <v>798</v>
      </c>
      <c r="BV293" s="845" t="s">
        <v>798</v>
      </c>
      <c r="BW293" s="845" t="s">
        <v>798</v>
      </c>
      <c r="BX293" s="845" t="s">
        <v>798</v>
      </c>
      <c r="BY293" s="845" t="s">
        <v>798</v>
      </c>
      <c r="BZ293" s="845" t="s">
        <v>798</v>
      </c>
      <c r="CA293" s="845" t="s">
        <v>798</v>
      </c>
      <c r="CB293" s="845" t="s">
        <v>798</v>
      </c>
      <c r="CC293" s="845" t="s">
        <v>798</v>
      </c>
      <c r="CD293" s="845" t="s">
        <v>798</v>
      </c>
      <c r="CE293" s="845" t="s">
        <v>798</v>
      </c>
      <c r="CF293" s="845" t="s">
        <v>798</v>
      </c>
      <c r="CG293" s="845" t="s">
        <v>798</v>
      </c>
      <c r="CH293" s="845" t="s">
        <v>798</v>
      </c>
      <c r="CI293" s="845" t="s">
        <v>798</v>
      </c>
      <c r="CJ293" s="845" t="s">
        <v>798</v>
      </c>
      <c r="CK293" s="845" t="s">
        <v>798</v>
      </c>
      <c r="CL293" s="845" t="s">
        <v>798</v>
      </c>
      <c r="CM293" s="845" t="s">
        <v>798</v>
      </c>
      <c r="CN293" s="845" t="s">
        <v>798</v>
      </c>
      <c r="CO293" s="845" t="s">
        <v>798</v>
      </c>
      <c r="CP293" s="845" t="s">
        <v>798</v>
      </c>
      <c r="CQ293" s="845" t="s">
        <v>798</v>
      </c>
      <c r="CR293" s="845" t="s">
        <v>798</v>
      </c>
      <c r="CS293" s="845" t="s">
        <v>798</v>
      </c>
      <c r="CT293" s="845" t="s">
        <v>798</v>
      </c>
      <c r="CU293" s="845" t="s">
        <v>798</v>
      </c>
      <c r="CV293" s="845" t="s">
        <v>798</v>
      </c>
      <c r="CW293" s="845" t="s">
        <v>798</v>
      </c>
      <c r="CX293" s="845" t="s">
        <v>798</v>
      </c>
      <c r="CY293" s="845" t="s">
        <v>798</v>
      </c>
      <c r="CZ293" s="845" t="s">
        <v>798</v>
      </c>
      <c r="DA293" s="845" t="s">
        <v>798</v>
      </c>
      <c r="DB293" s="845" t="s">
        <v>798</v>
      </c>
      <c r="DC293" s="845" t="s">
        <v>798</v>
      </c>
      <c r="DD293" s="845" t="s">
        <v>798</v>
      </c>
      <c r="DE293" s="845" t="s">
        <v>798</v>
      </c>
      <c r="DF293" s="845" t="s">
        <v>798</v>
      </c>
      <c r="DG293" s="845" t="s">
        <v>798</v>
      </c>
      <c r="DH293" s="845" t="s">
        <v>798</v>
      </c>
      <c r="DI293" s="845" t="s">
        <v>798</v>
      </c>
      <c r="DJ293" s="845" t="s">
        <v>798</v>
      </c>
      <c r="DK293" s="845" t="s">
        <v>798</v>
      </c>
      <c r="DL293" s="845" t="s">
        <v>798</v>
      </c>
      <c r="DM293" s="845" t="s">
        <v>798</v>
      </c>
      <c r="DN293" s="845" t="s">
        <v>798</v>
      </c>
      <c r="DO293" s="845" t="s">
        <v>798</v>
      </c>
      <c r="DP293" s="845" t="s">
        <v>798</v>
      </c>
      <c r="DQ293" s="845" t="s">
        <v>798</v>
      </c>
      <c r="DR293" s="845" t="s">
        <v>798</v>
      </c>
      <c r="DS293" s="845" t="s">
        <v>798</v>
      </c>
      <c r="DT293" s="845" t="s">
        <v>798</v>
      </c>
      <c r="DU293" s="845" t="s">
        <v>798</v>
      </c>
      <c r="DV293" s="845" t="s">
        <v>798</v>
      </c>
      <c r="DW293" s="845" t="s">
        <v>798</v>
      </c>
      <c r="DX293" s="845" t="s">
        <v>798</v>
      </c>
      <c r="DY293" s="845" t="s">
        <v>798</v>
      </c>
      <c r="DZ293" s="845" t="s">
        <v>798</v>
      </c>
      <c r="EA293" s="845" t="s">
        <v>798</v>
      </c>
      <c r="EB293" s="845" t="s">
        <v>798</v>
      </c>
      <c r="EC293" s="845" t="s">
        <v>798</v>
      </c>
      <c r="ED293" s="845" t="s">
        <v>798</v>
      </c>
      <c r="EE293" s="845" t="s">
        <v>798</v>
      </c>
      <c r="EF293" s="845" t="s">
        <v>798</v>
      </c>
    </row>
    <row r="294" spans="1:136" x14ac:dyDescent="0.2">
      <c r="A294" s="845">
        <v>290</v>
      </c>
      <c r="B294" s="845">
        <v>2</v>
      </c>
      <c r="C294" s="845" t="s">
        <v>798</v>
      </c>
      <c r="D294" s="845" t="s">
        <v>798</v>
      </c>
      <c r="E294" s="845" t="s">
        <v>798</v>
      </c>
      <c r="F294" s="845" t="s">
        <v>798</v>
      </c>
      <c r="G294" s="845" t="s">
        <v>798</v>
      </c>
      <c r="H294" s="845" t="s">
        <v>798</v>
      </c>
      <c r="I294" s="845" t="s">
        <v>798</v>
      </c>
      <c r="J294" s="845" t="s">
        <v>798</v>
      </c>
      <c r="K294" s="845" t="s">
        <v>798</v>
      </c>
      <c r="L294" s="845" t="s">
        <v>798</v>
      </c>
      <c r="M294" s="845" t="s">
        <v>798</v>
      </c>
      <c r="N294" s="845" t="s">
        <v>798</v>
      </c>
      <c r="O294" s="845" t="s">
        <v>798</v>
      </c>
      <c r="P294" s="845" t="s">
        <v>798</v>
      </c>
      <c r="Q294" s="845" t="s">
        <v>798</v>
      </c>
      <c r="R294" s="845" t="s">
        <v>798</v>
      </c>
      <c r="S294" s="845" t="s">
        <v>798</v>
      </c>
      <c r="T294" s="845" t="s">
        <v>798</v>
      </c>
      <c r="U294" s="845" t="s">
        <v>798</v>
      </c>
      <c r="V294" s="845" t="s">
        <v>798</v>
      </c>
      <c r="W294" s="845" t="s">
        <v>798</v>
      </c>
      <c r="X294" s="845" t="s">
        <v>798</v>
      </c>
      <c r="Y294" s="845" t="s">
        <v>798</v>
      </c>
      <c r="Z294" s="845" t="s">
        <v>798</v>
      </c>
      <c r="AA294" s="845" t="s">
        <v>798</v>
      </c>
      <c r="AB294" s="845" t="s">
        <v>798</v>
      </c>
      <c r="AC294" s="845" t="s">
        <v>798</v>
      </c>
      <c r="AD294" s="845" t="s">
        <v>798</v>
      </c>
      <c r="AE294" s="845" t="s">
        <v>798</v>
      </c>
      <c r="AF294" s="845" t="s">
        <v>798</v>
      </c>
      <c r="AG294" s="845" t="s">
        <v>798</v>
      </c>
      <c r="AH294" s="845" t="s">
        <v>798</v>
      </c>
      <c r="AI294" s="845" t="s">
        <v>798</v>
      </c>
      <c r="AJ294" s="845" t="s">
        <v>798</v>
      </c>
      <c r="AK294" s="845" t="s">
        <v>798</v>
      </c>
      <c r="AL294" s="845" t="s">
        <v>798</v>
      </c>
      <c r="AM294" s="845" t="s">
        <v>798</v>
      </c>
      <c r="AN294" s="845" t="s">
        <v>798</v>
      </c>
      <c r="AO294" s="845" t="s">
        <v>798</v>
      </c>
      <c r="AP294" s="845" t="s">
        <v>798</v>
      </c>
      <c r="AQ294" s="845" t="s">
        <v>798</v>
      </c>
      <c r="AR294" s="845" t="s">
        <v>798</v>
      </c>
      <c r="AS294" s="845" t="s">
        <v>798</v>
      </c>
      <c r="AT294" s="845" t="s">
        <v>798</v>
      </c>
      <c r="AU294" s="845" t="s">
        <v>798</v>
      </c>
      <c r="AV294" s="845" t="s">
        <v>798</v>
      </c>
      <c r="AW294" s="845" t="s">
        <v>798</v>
      </c>
      <c r="AX294" s="845" t="s">
        <v>798</v>
      </c>
      <c r="AY294" s="845" t="s">
        <v>798</v>
      </c>
      <c r="AZ294" s="845" t="s">
        <v>798</v>
      </c>
      <c r="BA294" s="845" t="s">
        <v>798</v>
      </c>
      <c r="BB294" s="845" t="s">
        <v>798</v>
      </c>
      <c r="BC294" s="845" t="s">
        <v>798</v>
      </c>
      <c r="BD294" s="845" t="s">
        <v>798</v>
      </c>
      <c r="BE294" s="845" t="s">
        <v>798</v>
      </c>
      <c r="BF294" s="845" t="s">
        <v>798</v>
      </c>
      <c r="BG294" s="845" t="s">
        <v>798</v>
      </c>
      <c r="BH294" s="845" t="s">
        <v>798</v>
      </c>
      <c r="BI294" s="845" t="s">
        <v>798</v>
      </c>
      <c r="BJ294" s="845" t="s">
        <v>798</v>
      </c>
      <c r="BK294" s="845" t="s">
        <v>798</v>
      </c>
      <c r="BL294" s="845" t="s">
        <v>798</v>
      </c>
      <c r="BM294" s="845" t="s">
        <v>798</v>
      </c>
      <c r="BN294" s="845" t="s">
        <v>798</v>
      </c>
      <c r="BO294" s="845" t="s">
        <v>798</v>
      </c>
      <c r="BP294" s="845" t="s">
        <v>798</v>
      </c>
      <c r="BQ294" s="845" t="s">
        <v>798</v>
      </c>
      <c r="BR294" s="845" t="s">
        <v>798</v>
      </c>
      <c r="BS294" s="845" t="s">
        <v>798</v>
      </c>
      <c r="BT294" s="845" t="s">
        <v>798</v>
      </c>
      <c r="BU294" s="845" t="s">
        <v>798</v>
      </c>
      <c r="BV294" s="845" t="s">
        <v>798</v>
      </c>
      <c r="BW294" s="845" t="s">
        <v>798</v>
      </c>
      <c r="BX294" s="845" t="s">
        <v>798</v>
      </c>
      <c r="BY294" s="845" t="s">
        <v>798</v>
      </c>
      <c r="BZ294" s="845" t="s">
        <v>798</v>
      </c>
      <c r="CA294" s="845" t="s">
        <v>798</v>
      </c>
      <c r="CB294" s="845" t="s">
        <v>798</v>
      </c>
      <c r="CC294" s="845" t="s">
        <v>798</v>
      </c>
      <c r="CD294" s="845" t="s">
        <v>798</v>
      </c>
      <c r="CE294" s="845" t="s">
        <v>798</v>
      </c>
      <c r="CF294" s="845" t="s">
        <v>798</v>
      </c>
      <c r="CG294" s="845" t="s">
        <v>798</v>
      </c>
      <c r="CH294" s="845" t="s">
        <v>798</v>
      </c>
      <c r="CI294" s="845" t="s">
        <v>798</v>
      </c>
      <c r="CJ294" s="845" t="s">
        <v>798</v>
      </c>
      <c r="CK294" s="845" t="s">
        <v>798</v>
      </c>
      <c r="CL294" s="845" t="s">
        <v>798</v>
      </c>
      <c r="CM294" s="845" t="s">
        <v>798</v>
      </c>
      <c r="CN294" s="845" t="s">
        <v>798</v>
      </c>
      <c r="CO294" s="845" t="s">
        <v>798</v>
      </c>
      <c r="CP294" s="845" t="s">
        <v>798</v>
      </c>
      <c r="CQ294" s="845" t="s">
        <v>798</v>
      </c>
      <c r="CR294" s="845" t="s">
        <v>798</v>
      </c>
      <c r="CS294" s="845" t="s">
        <v>798</v>
      </c>
      <c r="CT294" s="845" t="s">
        <v>798</v>
      </c>
      <c r="CU294" s="845" t="s">
        <v>798</v>
      </c>
      <c r="CV294" s="845" t="s">
        <v>798</v>
      </c>
      <c r="CW294" s="845" t="s">
        <v>798</v>
      </c>
      <c r="CX294" s="845" t="s">
        <v>798</v>
      </c>
      <c r="CY294" s="845" t="s">
        <v>798</v>
      </c>
      <c r="CZ294" s="845" t="s">
        <v>798</v>
      </c>
      <c r="DA294" s="845" t="s">
        <v>798</v>
      </c>
      <c r="DB294" s="845" t="s">
        <v>798</v>
      </c>
      <c r="DC294" s="845" t="s">
        <v>798</v>
      </c>
      <c r="DD294" s="845" t="s">
        <v>798</v>
      </c>
      <c r="DE294" s="845" t="s">
        <v>798</v>
      </c>
      <c r="DF294" s="845" t="s">
        <v>798</v>
      </c>
      <c r="DG294" s="845" t="s">
        <v>798</v>
      </c>
      <c r="DH294" s="845" t="s">
        <v>798</v>
      </c>
      <c r="DI294" s="845" t="s">
        <v>798</v>
      </c>
      <c r="DJ294" s="845" t="s">
        <v>798</v>
      </c>
      <c r="DK294" s="845" t="s">
        <v>798</v>
      </c>
      <c r="DL294" s="845" t="s">
        <v>798</v>
      </c>
      <c r="DM294" s="845" t="s">
        <v>798</v>
      </c>
      <c r="DN294" s="845" t="s">
        <v>798</v>
      </c>
      <c r="DO294" s="845" t="s">
        <v>798</v>
      </c>
      <c r="DP294" s="845" t="s">
        <v>798</v>
      </c>
      <c r="DQ294" s="845" t="s">
        <v>798</v>
      </c>
      <c r="DR294" s="845" t="s">
        <v>798</v>
      </c>
      <c r="DS294" s="845" t="s">
        <v>798</v>
      </c>
      <c r="DT294" s="845" t="s">
        <v>798</v>
      </c>
      <c r="DU294" s="845" t="s">
        <v>798</v>
      </c>
      <c r="DV294" s="845" t="s">
        <v>798</v>
      </c>
      <c r="DW294" s="845" t="s">
        <v>798</v>
      </c>
      <c r="DX294" s="845" t="s">
        <v>798</v>
      </c>
      <c r="DY294" s="845" t="s">
        <v>798</v>
      </c>
      <c r="DZ294" s="845" t="s">
        <v>798</v>
      </c>
      <c r="EA294" s="845" t="s">
        <v>798</v>
      </c>
      <c r="EB294" s="845" t="s">
        <v>798</v>
      </c>
      <c r="EC294" s="845" t="s">
        <v>798</v>
      </c>
      <c r="ED294" s="845" t="s">
        <v>798</v>
      </c>
      <c r="EE294" s="845" t="s">
        <v>798</v>
      </c>
      <c r="EF294" s="845" t="s">
        <v>798</v>
      </c>
    </row>
    <row r="295" spans="1:136" x14ac:dyDescent="0.2">
      <c r="A295" s="845">
        <v>291</v>
      </c>
      <c r="B295" s="845">
        <v>3</v>
      </c>
      <c r="C295" s="845" t="s">
        <v>798</v>
      </c>
      <c r="D295" s="845" t="s">
        <v>798</v>
      </c>
      <c r="E295" s="845" t="s">
        <v>798</v>
      </c>
      <c r="F295" s="845" t="s">
        <v>798</v>
      </c>
      <c r="G295" s="845" t="s">
        <v>798</v>
      </c>
      <c r="H295" s="845" t="s">
        <v>798</v>
      </c>
      <c r="I295" s="845" t="s">
        <v>798</v>
      </c>
      <c r="J295" s="845" t="s">
        <v>798</v>
      </c>
      <c r="K295" s="845" t="s">
        <v>798</v>
      </c>
      <c r="L295" s="845" t="s">
        <v>798</v>
      </c>
      <c r="M295" s="845" t="s">
        <v>798</v>
      </c>
      <c r="N295" s="845" t="s">
        <v>798</v>
      </c>
      <c r="O295" s="845" t="s">
        <v>798</v>
      </c>
      <c r="P295" s="845" t="s">
        <v>798</v>
      </c>
      <c r="Q295" s="845" t="s">
        <v>798</v>
      </c>
      <c r="R295" s="845" t="s">
        <v>798</v>
      </c>
      <c r="S295" s="845" t="s">
        <v>798</v>
      </c>
      <c r="T295" s="845" t="s">
        <v>798</v>
      </c>
      <c r="U295" s="845" t="s">
        <v>798</v>
      </c>
      <c r="V295" s="845" t="s">
        <v>798</v>
      </c>
      <c r="W295" s="845" t="s">
        <v>798</v>
      </c>
      <c r="X295" s="845" t="s">
        <v>798</v>
      </c>
      <c r="Y295" s="845" t="s">
        <v>798</v>
      </c>
      <c r="Z295" s="845" t="s">
        <v>798</v>
      </c>
      <c r="AA295" s="845" t="s">
        <v>798</v>
      </c>
      <c r="AB295" s="845" t="s">
        <v>798</v>
      </c>
      <c r="AC295" s="845" t="s">
        <v>798</v>
      </c>
      <c r="AD295" s="845" t="s">
        <v>798</v>
      </c>
      <c r="AE295" s="845" t="s">
        <v>798</v>
      </c>
      <c r="AF295" s="845" t="s">
        <v>798</v>
      </c>
      <c r="AG295" s="845" t="s">
        <v>798</v>
      </c>
      <c r="AH295" s="845" t="s">
        <v>798</v>
      </c>
      <c r="AI295" s="845" t="s">
        <v>798</v>
      </c>
      <c r="AJ295" s="845" t="s">
        <v>798</v>
      </c>
      <c r="AK295" s="845" t="s">
        <v>798</v>
      </c>
      <c r="AL295" s="845" t="s">
        <v>798</v>
      </c>
      <c r="AM295" s="845" t="s">
        <v>798</v>
      </c>
      <c r="AN295" s="845" t="s">
        <v>798</v>
      </c>
      <c r="AO295" s="845" t="s">
        <v>798</v>
      </c>
      <c r="AP295" s="845" t="s">
        <v>798</v>
      </c>
      <c r="AQ295" s="845" t="s">
        <v>798</v>
      </c>
      <c r="AR295" s="845" t="s">
        <v>798</v>
      </c>
      <c r="AS295" s="845" t="s">
        <v>798</v>
      </c>
      <c r="AT295" s="845" t="s">
        <v>798</v>
      </c>
      <c r="AU295" s="845" t="s">
        <v>798</v>
      </c>
      <c r="AV295" s="845" t="s">
        <v>798</v>
      </c>
      <c r="AW295" s="845" t="s">
        <v>798</v>
      </c>
      <c r="AX295" s="845" t="s">
        <v>798</v>
      </c>
      <c r="AY295" s="845" t="s">
        <v>798</v>
      </c>
      <c r="AZ295" s="845" t="s">
        <v>798</v>
      </c>
      <c r="BA295" s="845" t="s">
        <v>798</v>
      </c>
      <c r="BB295" s="845" t="s">
        <v>798</v>
      </c>
      <c r="BC295" s="845" t="s">
        <v>798</v>
      </c>
      <c r="BD295" s="845" t="s">
        <v>798</v>
      </c>
      <c r="BE295" s="845" t="s">
        <v>798</v>
      </c>
      <c r="BF295" s="845" t="s">
        <v>798</v>
      </c>
      <c r="BG295" s="845" t="s">
        <v>798</v>
      </c>
      <c r="BH295" s="845" t="s">
        <v>798</v>
      </c>
      <c r="BI295" s="845" t="s">
        <v>798</v>
      </c>
      <c r="BJ295" s="845" t="s">
        <v>798</v>
      </c>
      <c r="BK295" s="845" t="s">
        <v>798</v>
      </c>
      <c r="BL295" s="845" t="s">
        <v>798</v>
      </c>
      <c r="BM295" s="845" t="s">
        <v>798</v>
      </c>
      <c r="BN295" s="845" t="s">
        <v>798</v>
      </c>
      <c r="BO295" s="845" t="s">
        <v>798</v>
      </c>
      <c r="BP295" s="845" t="s">
        <v>798</v>
      </c>
      <c r="BQ295" s="845" t="s">
        <v>798</v>
      </c>
      <c r="BR295" s="845" t="s">
        <v>798</v>
      </c>
      <c r="BS295" s="845" t="s">
        <v>798</v>
      </c>
      <c r="BT295" s="845" t="s">
        <v>798</v>
      </c>
      <c r="BU295" s="845" t="s">
        <v>798</v>
      </c>
      <c r="BV295" s="845" t="s">
        <v>798</v>
      </c>
      <c r="BW295" s="845" t="s">
        <v>798</v>
      </c>
      <c r="BX295" s="845" t="s">
        <v>798</v>
      </c>
      <c r="BY295" s="845" t="s">
        <v>798</v>
      </c>
      <c r="BZ295" s="845" t="s">
        <v>798</v>
      </c>
      <c r="CA295" s="845" t="s">
        <v>798</v>
      </c>
      <c r="CB295" s="845" t="s">
        <v>798</v>
      </c>
      <c r="CC295" s="845" t="s">
        <v>798</v>
      </c>
      <c r="CD295" s="845" t="s">
        <v>798</v>
      </c>
      <c r="CE295" s="845" t="s">
        <v>798</v>
      </c>
      <c r="CF295" s="845" t="s">
        <v>798</v>
      </c>
      <c r="CG295" s="845" t="s">
        <v>798</v>
      </c>
      <c r="CH295" s="845" t="s">
        <v>798</v>
      </c>
      <c r="CI295" s="845" t="s">
        <v>798</v>
      </c>
      <c r="CJ295" s="845" t="s">
        <v>798</v>
      </c>
      <c r="CK295" s="845" t="s">
        <v>798</v>
      </c>
      <c r="CL295" s="845" t="s">
        <v>798</v>
      </c>
      <c r="CM295" s="845" t="s">
        <v>798</v>
      </c>
      <c r="CN295" s="845" t="s">
        <v>798</v>
      </c>
      <c r="CO295" s="845" t="s">
        <v>798</v>
      </c>
      <c r="CP295" s="845" t="s">
        <v>798</v>
      </c>
      <c r="CQ295" s="845" t="s">
        <v>798</v>
      </c>
      <c r="CR295" s="845" t="s">
        <v>798</v>
      </c>
      <c r="CS295" s="845" t="s">
        <v>798</v>
      </c>
      <c r="CT295" s="845" t="s">
        <v>798</v>
      </c>
      <c r="CU295" s="845" t="s">
        <v>798</v>
      </c>
      <c r="CV295" s="845" t="s">
        <v>798</v>
      </c>
      <c r="CW295" s="845" t="s">
        <v>798</v>
      </c>
      <c r="CX295" s="845" t="s">
        <v>798</v>
      </c>
      <c r="CY295" s="845" t="s">
        <v>798</v>
      </c>
      <c r="CZ295" s="845" t="s">
        <v>798</v>
      </c>
      <c r="DA295" s="845" t="s">
        <v>798</v>
      </c>
      <c r="DB295" s="845" t="s">
        <v>798</v>
      </c>
      <c r="DC295" s="845" t="s">
        <v>798</v>
      </c>
      <c r="DD295" s="845" t="s">
        <v>798</v>
      </c>
      <c r="DE295" s="845" t="s">
        <v>798</v>
      </c>
      <c r="DF295" s="845" t="s">
        <v>798</v>
      </c>
      <c r="DG295" s="845" t="s">
        <v>798</v>
      </c>
      <c r="DH295" s="845" t="s">
        <v>798</v>
      </c>
      <c r="DI295" s="845" t="s">
        <v>798</v>
      </c>
      <c r="DJ295" s="845" t="s">
        <v>798</v>
      </c>
      <c r="DK295" s="845" t="s">
        <v>798</v>
      </c>
      <c r="DL295" s="845" t="s">
        <v>798</v>
      </c>
      <c r="DM295" s="845" t="s">
        <v>798</v>
      </c>
      <c r="DN295" s="845" t="s">
        <v>798</v>
      </c>
      <c r="DO295" s="845" t="s">
        <v>798</v>
      </c>
      <c r="DP295" s="845" t="s">
        <v>798</v>
      </c>
      <c r="DQ295" s="845" t="s">
        <v>798</v>
      </c>
      <c r="DR295" s="845" t="s">
        <v>798</v>
      </c>
      <c r="DS295" s="845" t="s">
        <v>798</v>
      </c>
      <c r="DT295" s="845" t="s">
        <v>798</v>
      </c>
      <c r="DU295" s="845" t="s">
        <v>798</v>
      </c>
      <c r="DV295" s="845" t="s">
        <v>798</v>
      </c>
      <c r="DW295" s="845" t="s">
        <v>798</v>
      </c>
      <c r="DX295" s="845" t="s">
        <v>798</v>
      </c>
      <c r="DY295" s="845" t="s">
        <v>798</v>
      </c>
      <c r="DZ295" s="845" t="s">
        <v>798</v>
      </c>
      <c r="EA295" s="845" t="s">
        <v>798</v>
      </c>
      <c r="EB295" s="845" t="s">
        <v>798</v>
      </c>
      <c r="EC295" s="845" t="s">
        <v>798</v>
      </c>
      <c r="ED295" s="845" t="s">
        <v>798</v>
      </c>
      <c r="EE295" s="845" t="s">
        <v>798</v>
      </c>
      <c r="EF295" s="845" t="s">
        <v>798</v>
      </c>
    </row>
    <row r="296" spans="1:136" x14ac:dyDescent="0.2">
      <c r="A296" s="845">
        <v>292</v>
      </c>
      <c r="B296" s="845">
        <v>4</v>
      </c>
      <c r="C296" s="845" t="s">
        <v>798</v>
      </c>
      <c r="D296" s="845" t="s">
        <v>798</v>
      </c>
      <c r="E296" s="845" t="s">
        <v>798</v>
      </c>
      <c r="F296" s="845" t="s">
        <v>798</v>
      </c>
      <c r="G296" s="845" t="s">
        <v>798</v>
      </c>
      <c r="H296" s="845" t="s">
        <v>798</v>
      </c>
      <c r="I296" s="845" t="s">
        <v>798</v>
      </c>
      <c r="J296" s="845" t="s">
        <v>798</v>
      </c>
      <c r="K296" s="845" t="s">
        <v>798</v>
      </c>
      <c r="L296" s="845" t="s">
        <v>798</v>
      </c>
      <c r="M296" s="845" t="s">
        <v>798</v>
      </c>
      <c r="N296" s="845" t="s">
        <v>798</v>
      </c>
      <c r="O296" s="845" t="s">
        <v>798</v>
      </c>
      <c r="P296" s="845" t="s">
        <v>798</v>
      </c>
      <c r="Q296" s="845" t="s">
        <v>798</v>
      </c>
      <c r="R296" s="845" t="s">
        <v>798</v>
      </c>
      <c r="S296" s="845" t="s">
        <v>798</v>
      </c>
      <c r="T296" s="845" t="s">
        <v>798</v>
      </c>
      <c r="U296" s="845" t="s">
        <v>798</v>
      </c>
      <c r="V296" s="845" t="s">
        <v>798</v>
      </c>
      <c r="W296" s="845" t="s">
        <v>798</v>
      </c>
      <c r="X296" s="845" t="s">
        <v>798</v>
      </c>
      <c r="Y296" s="845" t="s">
        <v>798</v>
      </c>
      <c r="Z296" s="845" t="s">
        <v>798</v>
      </c>
      <c r="AA296" s="845" t="s">
        <v>798</v>
      </c>
      <c r="AB296" s="845" t="s">
        <v>798</v>
      </c>
      <c r="AC296" s="845" t="s">
        <v>798</v>
      </c>
      <c r="AD296" s="845" t="s">
        <v>798</v>
      </c>
      <c r="AE296" s="845" t="s">
        <v>798</v>
      </c>
      <c r="AF296" s="845" t="s">
        <v>798</v>
      </c>
      <c r="AG296" s="845" t="s">
        <v>798</v>
      </c>
      <c r="AH296" s="845" t="s">
        <v>798</v>
      </c>
      <c r="AI296" s="845" t="s">
        <v>798</v>
      </c>
      <c r="AJ296" s="845" t="s">
        <v>798</v>
      </c>
      <c r="AK296" s="845" t="s">
        <v>798</v>
      </c>
      <c r="AL296" s="845" t="s">
        <v>798</v>
      </c>
      <c r="AM296" s="845" t="s">
        <v>798</v>
      </c>
      <c r="AN296" s="845" t="s">
        <v>798</v>
      </c>
      <c r="AO296" s="845" t="s">
        <v>798</v>
      </c>
      <c r="AP296" s="845" t="s">
        <v>798</v>
      </c>
      <c r="AQ296" s="845" t="s">
        <v>798</v>
      </c>
      <c r="AR296" s="845" t="s">
        <v>798</v>
      </c>
      <c r="AS296" s="845" t="s">
        <v>798</v>
      </c>
      <c r="AT296" s="845" t="s">
        <v>798</v>
      </c>
      <c r="AU296" s="845" t="s">
        <v>798</v>
      </c>
      <c r="AV296" s="845" t="s">
        <v>798</v>
      </c>
      <c r="AW296" s="845" t="s">
        <v>798</v>
      </c>
      <c r="AX296" s="845" t="s">
        <v>798</v>
      </c>
      <c r="AY296" s="845" t="s">
        <v>798</v>
      </c>
      <c r="AZ296" s="845" t="s">
        <v>798</v>
      </c>
      <c r="BA296" s="845" t="s">
        <v>798</v>
      </c>
      <c r="BB296" s="845" t="s">
        <v>798</v>
      </c>
      <c r="BC296" s="845" t="s">
        <v>798</v>
      </c>
      <c r="BD296" s="845" t="s">
        <v>798</v>
      </c>
      <c r="BE296" s="845" t="s">
        <v>798</v>
      </c>
      <c r="BF296" s="845" t="s">
        <v>798</v>
      </c>
      <c r="BG296" s="845" t="s">
        <v>798</v>
      </c>
      <c r="BH296" s="845" t="s">
        <v>798</v>
      </c>
      <c r="BI296" s="845" t="s">
        <v>798</v>
      </c>
      <c r="BJ296" s="845" t="s">
        <v>798</v>
      </c>
      <c r="BK296" s="845" t="s">
        <v>798</v>
      </c>
      <c r="BL296" s="845" t="s">
        <v>798</v>
      </c>
      <c r="BM296" s="845" t="s">
        <v>798</v>
      </c>
      <c r="BN296" s="845" t="s">
        <v>798</v>
      </c>
      <c r="BO296" s="845" t="s">
        <v>798</v>
      </c>
      <c r="BP296" s="845" t="s">
        <v>798</v>
      </c>
      <c r="BQ296" s="845" t="s">
        <v>798</v>
      </c>
      <c r="BR296" s="845" t="s">
        <v>798</v>
      </c>
      <c r="BS296" s="845" t="s">
        <v>798</v>
      </c>
      <c r="BT296" s="845" t="s">
        <v>798</v>
      </c>
      <c r="BU296" s="845" t="s">
        <v>798</v>
      </c>
      <c r="BV296" s="845" t="s">
        <v>798</v>
      </c>
      <c r="BW296" s="845" t="s">
        <v>798</v>
      </c>
      <c r="BX296" s="845" t="s">
        <v>798</v>
      </c>
      <c r="BY296" s="845" t="s">
        <v>798</v>
      </c>
      <c r="BZ296" s="845" t="s">
        <v>798</v>
      </c>
      <c r="CA296" s="845" t="s">
        <v>798</v>
      </c>
      <c r="CB296" s="845" t="s">
        <v>798</v>
      </c>
      <c r="CC296" s="845" t="s">
        <v>798</v>
      </c>
      <c r="CD296" s="845" t="s">
        <v>798</v>
      </c>
      <c r="CE296" s="845" t="s">
        <v>798</v>
      </c>
      <c r="CF296" s="845" t="s">
        <v>798</v>
      </c>
      <c r="CG296" s="845" t="s">
        <v>798</v>
      </c>
      <c r="CH296" s="845" t="s">
        <v>798</v>
      </c>
      <c r="CI296" s="845" t="s">
        <v>798</v>
      </c>
      <c r="CJ296" s="845" t="s">
        <v>798</v>
      </c>
      <c r="CK296" s="845" t="s">
        <v>798</v>
      </c>
      <c r="CL296" s="845" t="s">
        <v>798</v>
      </c>
      <c r="CM296" s="845" t="s">
        <v>798</v>
      </c>
      <c r="CN296" s="845" t="s">
        <v>798</v>
      </c>
      <c r="CO296" s="845" t="s">
        <v>798</v>
      </c>
      <c r="CP296" s="845" t="s">
        <v>798</v>
      </c>
      <c r="CQ296" s="845" t="s">
        <v>798</v>
      </c>
      <c r="CR296" s="845" t="s">
        <v>798</v>
      </c>
      <c r="CS296" s="845" t="s">
        <v>798</v>
      </c>
      <c r="CT296" s="845" t="s">
        <v>798</v>
      </c>
      <c r="CU296" s="845" t="s">
        <v>798</v>
      </c>
      <c r="CV296" s="845" t="s">
        <v>798</v>
      </c>
      <c r="CW296" s="845" t="s">
        <v>798</v>
      </c>
      <c r="CX296" s="845" t="s">
        <v>798</v>
      </c>
      <c r="CY296" s="845" t="s">
        <v>798</v>
      </c>
      <c r="CZ296" s="845" t="s">
        <v>798</v>
      </c>
      <c r="DA296" s="845" t="s">
        <v>798</v>
      </c>
      <c r="DB296" s="845" t="s">
        <v>798</v>
      </c>
      <c r="DC296" s="845" t="s">
        <v>798</v>
      </c>
      <c r="DD296" s="845" t="s">
        <v>798</v>
      </c>
      <c r="DE296" s="845" t="s">
        <v>798</v>
      </c>
      <c r="DF296" s="845" t="s">
        <v>798</v>
      </c>
      <c r="DG296" s="845" t="s">
        <v>798</v>
      </c>
      <c r="DH296" s="845" t="s">
        <v>798</v>
      </c>
      <c r="DI296" s="845" t="s">
        <v>798</v>
      </c>
      <c r="DJ296" s="845" t="s">
        <v>798</v>
      </c>
      <c r="DK296" s="845" t="s">
        <v>798</v>
      </c>
      <c r="DL296" s="845" t="s">
        <v>798</v>
      </c>
      <c r="DM296" s="845" t="s">
        <v>798</v>
      </c>
      <c r="DN296" s="845" t="s">
        <v>798</v>
      </c>
      <c r="DO296" s="845" t="s">
        <v>798</v>
      </c>
      <c r="DP296" s="845" t="s">
        <v>798</v>
      </c>
      <c r="DQ296" s="845" t="s">
        <v>798</v>
      </c>
      <c r="DR296" s="845" t="s">
        <v>798</v>
      </c>
      <c r="DS296" s="845" t="s">
        <v>798</v>
      </c>
      <c r="DT296" s="845" t="s">
        <v>798</v>
      </c>
      <c r="DU296" s="845" t="s">
        <v>798</v>
      </c>
      <c r="DV296" s="845" t="s">
        <v>798</v>
      </c>
      <c r="DW296" s="845" t="s">
        <v>798</v>
      </c>
      <c r="DX296" s="845" t="s">
        <v>798</v>
      </c>
      <c r="DY296" s="845" t="s">
        <v>798</v>
      </c>
      <c r="DZ296" s="845" t="s">
        <v>798</v>
      </c>
      <c r="EA296" s="845" t="s">
        <v>798</v>
      </c>
      <c r="EB296" s="845" t="s">
        <v>798</v>
      </c>
      <c r="EC296" s="845" t="s">
        <v>798</v>
      </c>
      <c r="ED296" s="845" t="s">
        <v>798</v>
      </c>
      <c r="EE296" s="845" t="s">
        <v>798</v>
      </c>
      <c r="EF296" s="845" t="s">
        <v>798</v>
      </c>
    </row>
    <row r="297" spans="1:136" x14ac:dyDescent="0.2">
      <c r="A297" s="845">
        <v>293</v>
      </c>
      <c r="B297" s="845">
        <v>5</v>
      </c>
      <c r="C297" s="845" t="s">
        <v>798</v>
      </c>
      <c r="D297" s="845" t="s">
        <v>798</v>
      </c>
      <c r="E297" s="845" t="s">
        <v>798</v>
      </c>
      <c r="F297" s="845" t="s">
        <v>798</v>
      </c>
      <c r="G297" s="845" t="s">
        <v>798</v>
      </c>
      <c r="H297" s="845" t="s">
        <v>798</v>
      </c>
      <c r="I297" s="845" t="s">
        <v>798</v>
      </c>
      <c r="J297" s="845" t="s">
        <v>798</v>
      </c>
      <c r="K297" s="845" t="s">
        <v>798</v>
      </c>
      <c r="L297" s="845" t="s">
        <v>798</v>
      </c>
      <c r="M297" s="845" t="s">
        <v>798</v>
      </c>
      <c r="N297" s="845" t="s">
        <v>798</v>
      </c>
      <c r="O297" s="845" t="s">
        <v>798</v>
      </c>
      <c r="P297" s="845" t="s">
        <v>798</v>
      </c>
      <c r="Q297" s="845" t="s">
        <v>798</v>
      </c>
      <c r="R297" s="845" t="s">
        <v>798</v>
      </c>
      <c r="S297" s="845" t="s">
        <v>798</v>
      </c>
      <c r="T297" s="845" t="s">
        <v>798</v>
      </c>
      <c r="U297" s="845" t="s">
        <v>798</v>
      </c>
      <c r="V297" s="845" t="s">
        <v>798</v>
      </c>
      <c r="W297" s="845" t="s">
        <v>798</v>
      </c>
      <c r="X297" s="845" t="s">
        <v>798</v>
      </c>
      <c r="Y297" s="845" t="s">
        <v>798</v>
      </c>
      <c r="Z297" s="845" t="s">
        <v>798</v>
      </c>
      <c r="AA297" s="845" t="s">
        <v>798</v>
      </c>
      <c r="AB297" s="845" t="s">
        <v>798</v>
      </c>
      <c r="AC297" s="845" t="s">
        <v>798</v>
      </c>
      <c r="AD297" s="845" t="s">
        <v>798</v>
      </c>
      <c r="AE297" s="845" t="s">
        <v>798</v>
      </c>
      <c r="AF297" s="845" t="s">
        <v>798</v>
      </c>
      <c r="AG297" s="845" t="s">
        <v>798</v>
      </c>
      <c r="AH297" s="845" t="s">
        <v>798</v>
      </c>
      <c r="AI297" s="845" t="s">
        <v>798</v>
      </c>
      <c r="AJ297" s="845" t="s">
        <v>798</v>
      </c>
      <c r="AK297" s="845" t="s">
        <v>798</v>
      </c>
      <c r="AL297" s="845" t="s">
        <v>798</v>
      </c>
      <c r="AM297" s="845" t="s">
        <v>798</v>
      </c>
      <c r="AN297" s="845" t="s">
        <v>798</v>
      </c>
      <c r="AO297" s="845" t="s">
        <v>798</v>
      </c>
      <c r="AP297" s="845" t="s">
        <v>798</v>
      </c>
      <c r="AQ297" s="845" t="s">
        <v>798</v>
      </c>
      <c r="AR297" s="845" t="s">
        <v>798</v>
      </c>
      <c r="AS297" s="845" t="s">
        <v>798</v>
      </c>
      <c r="AT297" s="845" t="s">
        <v>798</v>
      </c>
      <c r="AU297" s="845" t="s">
        <v>798</v>
      </c>
      <c r="AV297" s="845" t="s">
        <v>798</v>
      </c>
      <c r="AW297" s="845" t="s">
        <v>798</v>
      </c>
      <c r="AX297" s="845" t="s">
        <v>798</v>
      </c>
      <c r="AY297" s="845" t="s">
        <v>798</v>
      </c>
      <c r="AZ297" s="845" t="s">
        <v>798</v>
      </c>
      <c r="BA297" s="845" t="s">
        <v>798</v>
      </c>
      <c r="BB297" s="845" t="s">
        <v>798</v>
      </c>
      <c r="BC297" s="845" t="s">
        <v>798</v>
      </c>
      <c r="BD297" s="845" t="s">
        <v>798</v>
      </c>
      <c r="BE297" s="845" t="s">
        <v>798</v>
      </c>
      <c r="BF297" s="845" t="s">
        <v>798</v>
      </c>
      <c r="BG297" s="845" t="s">
        <v>798</v>
      </c>
      <c r="BH297" s="845" t="s">
        <v>798</v>
      </c>
      <c r="BI297" s="845" t="s">
        <v>798</v>
      </c>
      <c r="BJ297" s="845" t="s">
        <v>798</v>
      </c>
      <c r="BK297" s="845" t="s">
        <v>798</v>
      </c>
      <c r="BL297" s="845" t="s">
        <v>798</v>
      </c>
      <c r="BM297" s="845" t="s">
        <v>798</v>
      </c>
      <c r="BN297" s="845" t="s">
        <v>798</v>
      </c>
      <c r="BO297" s="845" t="s">
        <v>798</v>
      </c>
      <c r="BP297" s="845" t="s">
        <v>798</v>
      </c>
      <c r="BQ297" s="845" t="s">
        <v>798</v>
      </c>
      <c r="BR297" s="845" t="s">
        <v>798</v>
      </c>
      <c r="BS297" s="845" t="s">
        <v>798</v>
      </c>
      <c r="BT297" s="845" t="s">
        <v>798</v>
      </c>
      <c r="BU297" s="845" t="s">
        <v>798</v>
      </c>
      <c r="BV297" s="845" t="s">
        <v>798</v>
      </c>
      <c r="BW297" s="845" t="s">
        <v>798</v>
      </c>
      <c r="BX297" s="845" t="s">
        <v>798</v>
      </c>
      <c r="BY297" s="845" t="s">
        <v>798</v>
      </c>
      <c r="BZ297" s="845" t="s">
        <v>798</v>
      </c>
      <c r="CA297" s="845" t="s">
        <v>798</v>
      </c>
      <c r="CB297" s="845" t="s">
        <v>798</v>
      </c>
      <c r="CC297" s="845" t="s">
        <v>798</v>
      </c>
      <c r="CD297" s="845" t="s">
        <v>798</v>
      </c>
      <c r="CE297" s="845" t="s">
        <v>798</v>
      </c>
      <c r="CF297" s="845" t="s">
        <v>798</v>
      </c>
      <c r="CG297" s="845" t="s">
        <v>798</v>
      </c>
      <c r="CH297" s="845" t="s">
        <v>798</v>
      </c>
      <c r="CI297" s="845" t="s">
        <v>798</v>
      </c>
      <c r="CJ297" s="845" t="s">
        <v>798</v>
      </c>
      <c r="CK297" s="845" t="s">
        <v>798</v>
      </c>
      <c r="CL297" s="845" t="s">
        <v>798</v>
      </c>
      <c r="CM297" s="845" t="s">
        <v>798</v>
      </c>
      <c r="CN297" s="845" t="s">
        <v>798</v>
      </c>
      <c r="CO297" s="845" t="s">
        <v>798</v>
      </c>
      <c r="CP297" s="845" t="s">
        <v>798</v>
      </c>
      <c r="CQ297" s="845" t="s">
        <v>798</v>
      </c>
      <c r="CR297" s="845" t="s">
        <v>798</v>
      </c>
      <c r="CS297" s="845" t="s">
        <v>798</v>
      </c>
      <c r="CT297" s="845" t="s">
        <v>798</v>
      </c>
      <c r="CU297" s="845" t="s">
        <v>798</v>
      </c>
      <c r="CV297" s="845" t="s">
        <v>798</v>
      </c>
      <c r="CW297" s="845" t="s">
        <v>798</v>
      </c>
      <c r="CX297" s="845" t="s">
        <v>798</v>
      </c>
      <c r="CY297" s="845" t="s">
        <v>798</v>
      </c>
      <c r="CZ297" s="845" t="s">
        <v>798</v>
      </c>
      <c r="DA297" s="845" t="s">
        <v>798</v>
      </c>
      <c r="DB297" s="845" t="s">
        <v>798</v>
      </c>
      <c r="DC297" s="845" t="s">
        <v>798</v>
      </c>
      <c r="DD297" s="845" t="s">
        <v>798</v>
      </c>
      <c r="DE297" s="845" t="s">
        <v>798</v>
      </c>
      <c r="DF297" s="845" t="s">
        <v>798</v>
      </c>
      <c r="DG297" s="845" t="s">
        <v>798</v>
      </c>
      <c r="DH297" s="845" t="s">
        <v>798</v>
      </c>
      <c r="DI297" s="845" t="s">
        <v>798</v>
      </c>
      <c r="DJ297" s="845" t="s">
        <v>798</v>
      </c>
      <c r="DK297" s="845" t="s">
        <v>798</v>
      </c>
      <c r="DL297" s="845" t="s">
        <v>798</v>
      </c>
      <c r="DM297" s="845" t="s">
        <v>798</v>
      </c>
      <c r="DN297" s="845" t="s">
        <v>798</v>
      </c>
      <c r="DO297" s="845" t="s">
        <v>798</v>
      </c>
      <c r="DP297" s="845" t="s">
        <v>798</v>
      </c>
      <c r="DQ297" s="845" t="s">
        <v>798</v>
      </c>
      <c r="DR297" s="845" t="s">
        <v>798</v>
      </c>
      <c r="DS297" s="845" t="s">
        <v>798</v>
      </c>
      <c r="DT297" s="845" t="s">
        <v>798</v>
      </c>
      <c r="DU297" s="845" t="s">
        <v>798</v>
      </c>
      <c r="DV297" s="845" t="s">
        <v>798</v>
      </c>
      <c r="DW297" s="845" t="s">
        <v>798</v>
      </c>
      <c r="DX297" s="845" t="s">
        <v>798</v>
      </c>
      <c r="DY297" s="845" t="s">
        <v>798</v>
      </c>
      <c r="DZ297" s="845" t="s">
        <v>798</v>
      </c>
      <c r="EA297" s="845" t="s">
        <v>798</v>
      </c>
      <c r="EB297" s="845" t="s">
        <v>798</v>
      </c>
      <c r="EC297" s="845" t="s">
        <v>798</v>
      </c>
      <c r="ED297" s="845" t="s">
        <v>798</v>
      </c>
      <c r="EE297" s="845" t="s">
        <v>798</v>
      </c>
      <c r="EF297" s="845" t="s">
        <v>798</v>
      </c>
    </row>
    <row r="298" spans="1:136" x14ac:dyDescent="0.2">
      <c r="A298" s="845">
        <v>294</v>
      </c>
      <c r="B298" s="845">
        <v>6</v>
      </c>
      <c r="C298" s="845" t="s">
        <v>798</v>
      </c>
      <c r="D298" s="845" t="s">
        <v>798</v>
      </c>
      <c r="E298" s="845" t="s">
        <v>798</v>
      </c>
      <c r="F298" s="845" t="s">
        <v>798</v>
      </c>
      <c r="G298" s="845" t="s">
        <v>798</v>
      </c>
      <c r="H298" s="845" t="s">
        <v>798</v>
      </c>
      <c r="I298" s="845" t="s">
        <v>798</v>
      </c>
      <c r="J298" s="845" t="s">
        <v>798</v>
      </c>
      <c r="K298" s="845" t="s">
        <v>798</v>
      </c>
      <c r="L298" s="845" t="s">
        <v>798</v>
      </c>
      <c r="M298" s="845" t="s">
        <v>798</v>
      </c>
      <c r="N298" s="845" t="s">
        <v>798</v>
      </c>
      <c r="O298" s="845" t="s">
        <v>798</v>
      </c>
      <c r="P298" s="845" t="s">
        <v>798</v>
      </c>
      <c r="Q298" s="845" t="s">
        <v>798</v>
      </c>
      <c r="R298" s="845" t="s">
        <v>798</v>
      </c>
      <c r="S298" s="845" t="s">
        <v>798</v>
      </c>
      <c r="T298" s="845" t="s">
        <v>798</v>
      </c>
      <c r="U298" s="845" t="s">
        <v>798</v>
      </c>
      <c r="V298" s="845" t="s">
        <v>798</v>
      </c>
      <c r="W298" s="845" t="s">
        <v>798</v>
      </c>
      <c r="X298" s="845" t="s">
        <v>798</v>
      </c>
      <c r="Y298" s="845" t="s">
        <v>798</v>
      </c>
      <c r="Z298" s="845" t="s">
        <v>798</v>
      </c>
      <c r="AA298" s="845" t="s">
        <v>798</v>
      </c>
      <c r="AB298" s="845" t="s">
        <v>798</v>
      </c>
      <c r="AC298" s="845" t="s">
        <v>798</v>
      </c>
      <c r="AD298" s="845" t="s">
        <v>798</v>
      </c>
      <c r="AE298" s="845" t="s">
        <v>798</v>
      </c>
      <c r="AF298" s="845" t="s">
        <v>798</v>
      </c>
      <c r="AG298" s="845" t="s">
        <v>798</v>
      </c>
      <c r="AH298" s="845" t="s">
        <v>798</v>
      </c>
      <c r="AI298" s="845" t="s">
        <v>798</v>
      </c>
      <c r="AJ298" s="845" t="s">
        <v>798</v>
      </c>
      <c r="AK298" s="845" t="s">
        <v>798</v>
      </c>
      <c r="AL298" s="845" t="s">
        <v>798</v>
      </c>
      <c r="AM298" s="845" t="s">
        <v>798</v>
      </c>
      <c r="AN298" s="845" t="s">
        <v>798</v>
      </c>
      <c r="AO298" s="845" t="s">
        <v>798</v>
      </c>
      <c r="AP298" s="845" t="s">
        <v>798</v>
      </c>
      <c r="AQ298" s="845" t="s">
        <v>798</v>
      </c>
      <c r="AR298" s="845" t="s">
        <v>798</v>
      </c>
      <c r="AS298" s="845" t="s">
        <v>798</v>
      </c>
      <c r="AT298" s="845" t="s">
        <v>798</v>
      </c>
      <c r="AU298" s="845" t="s">
        <v>798</v>
      </c>
      <c r="AV298" s="845" t="s">
        <v>798</v>
      </c>
      <c r="AW298" s="845" t="s">
        <v>798</v>
      </c>
      <c r="AX298" s="845" t="s">
        <v>798</v>
      </c>
      <c r="AY298" s="845" t="s">
        <v>798</v>
      </c>
      <c r="AZ298" s="845" t="s">
        <v>798</v>
      </c>
      <c r="BA298" s="845" t="s">
        <v>798</v>
      </c>
      <c r="BB298" s="845" t="s">
        <v>798</v>
      </c>
      <c r="BC298" s="845" t="s">
        <v>798</v>
      </c>
      <c r="BD298" s="845" t="s">
        <v>798</v>
      </c>
      <c r="BE298" s="845" t="s">
        <v>798</v>
      </c>
      <c r="BF298" s="845" t="s">
        <v>798</v>
      </c>
      <c r="BG298" s="845" t="s">
        <v>798</v>
      </c>
      <c r="BH298" s="845" t="s">
        <v>798</v>
      </c>
      <c r="BI298" s="845" t="s">
        <v>798</v>
      </c>
      <c r="BJ298" s="845" t="s">
        <v>798</v>
      </c>
      <c r="BK298" s="845" t="s">
        <v>798</v>
      </c>
      <c r="BL298" s="845" t="s">
        <v>798</v>
      </c>
      <c r="BM298" s="845" t="s">
        <v>798</v>
      </c>
      <c r="BN298" s="845" t="s">
        <v>798</v>
      </c>
      <c r="BO298" s="845" t="s">
        <v>798</v>
      </c>
      <c r="BP298" s="845" t="s">
        <v>798</v>
      </c>
      <c r="BQ298" s="845" t="s">
        <v>798</v>
      </c>
      <c r="BR298" s="845" t="s">
        <v>798</v>
      </c>
      <c r="BS298" s="845" t="s">
        <v>798</v>
      </c>
      <c r="BT298" s="845" t="s">
        <v>798</v>
      </c>
      <c r="BU298" s="845" t="s">
        <v>798</v>
      </c>
      <c r="BV298" s="845" t="s">
        <v>798</v>
      </c>
      <c r="BW298" s="845" t="s">
        <v>798</v>
      </c>
      <c r="BX298" s="845" t="s">
        <v>798</v>
      </c>
      <c r="BY298" s="845" t="s">
        <v>798</v>
      </c>
      <c r="BZ298" s="845" t="s">
        <v>798</v>
      </c>
      <c r="CA298" s="845" t="s">
        <v>798</v>
      </c>
      <c r="CB298" s="845" t="s">
        <v>798</v>
      </c>
      <c r="CC298" s="845" t="s">
        <v>798</v>
      </c>
      <c r="CD298" s="845" t="s">
        <v>798</v>
      </c>
      <c r="CE298" s="845" t="s">
        <v>798</v>
      </c>
      <c r="CF298" s="845" t="s">
        <v>798</v>
      </c>
      <c r="CG298" s="845" t="s">
        <v>798</v>
      </c>
      <c r="CH298" s="845" t="s">
        <v>798</v>
      </c>
      <c r="CI298" s="845" t="s">
        <v>798</v>
      </c>
      <c r="CJ298" s="845" t="s">
        <v>798</v>
      </c>
      <c r="CK298" s="845" t="s">
        <v>798</v>
      </c>
      <c r="CL298" s="845" t="s">
        <v>798</v>
      </c>
      <c r="CM298" s="845" t="s">
        <v>798</v>
      </c>
      <c r="CN298" s="845" t="s">
        <v>798</v>
      </c>
      <c r="CO298" s="845" t="s">
        <v>798</v>
      </c>
      <c r="CP298" s="845" t="s">
        <v>798</v>
      </c>
      <c r="CQ298" s="845" t="s">
        <v>798</v>
      </c>
      <c r="CR298" s="845" t="s">
        <v>798</v>
      </c>
      <c r="CS298" s="845" t="s">
        <v>798</v>
      </c>
      <c r="CT298" s="845" t="s">
        <v>798</v>
      </c>
      <c r="CU298" s="845" t="s">
        <v>798</v>
      </c>
      <c r="CV298" s="845" t="s">
        <v>798</v>
      </c>
      <c r="CW298" s="845" t="s">
        <v>798</v>
      </c>
      <c r="CX298" s="845" t="s">
        <v>798</v>
      </c>
      <c r="CY298" s="845" t="s">
        <v>798</v>
      </c>
      <c r="CZ298" s="845" t="s">
        <v>798</v>
      </c>
      <c r="DA298" s="845" t="s">
        <v>798</v>
      </c>
      <c r="DB298" s="845" t="s">
        <v>798</v>
      </c>
      <c r="DC298" s="845" t="s">
        <v>798</v>
      </c>
      <c r="DD298" s="845" t="s">
        <v>798</v>
      </c>
      <c r="DE298" s="845" t="s">
        <v>798</v>
      </c>
      <c r="DF298" s="845" t="s">
        <v>798</v>
      </c>
      <c r="DG298" s="845" t="s">
        <v>798</v>
      </c>
      <c r="DH298" s="845" t="s">
        <v>798</v>
      </c>
      <c r="DI298" s="845" t="s">
        <v>798</v>
      </c>
      <c r="DJ298" s="845" t="s">
        <v>798</v>
      </c>
      <c r="DK298" s="845" t="s">
        <v>798</v>
      </c>
      <c r="DL298" s="845" t="s">
        <v>798</v>
      </c>
      <c r="DM298" s="845" t="s">
        <v>798</v>
      </c>
      <c r="DN298" s="845" t="s">
        <v>798</v>
      </c>
      <c r="DO298" s="845" t="s">
        <v>798</v>
      </c>
      <c r="DP298" s="845" t="s">
        <v>798</v>
      </c>
      <c r="DQ298" s="845" t="s">
        <v>798</v>
      </c>
      <c r="DR298" s="845" t="s">
        <v>798</v>
      </c>
      <c r="DS298" s="845" t="s">
        <v>798</v>
      </c>
      <c r="DT298" s="845" t="s">
        <v>798</v>
      </c>
      <c r="DU298" s="845" t="s">
        <v>798</v>
      </c>
      <c r="DV298" s="845" t="s">
        <v>798</v>
      </c>
      <c r="DW298" s="845" t="s">
        <v>798</v>
      </c>
      <c r="DX298" s="845" t="s">
        <v>798</v>
      </c>
      <c r="DY298" s="845" t="s">
        <v>798</v>
      </c>
      <c r="DZ298" s="845" t="s">
        <v>798</v>
      </c>
      <c r="EA298" s="845" t="s">
        <v>798</v>
      </c>
      <c r="EB298" s="845" t="s">
        <v>798</v>
      </c>
      <c r="EC298" s="845" t="s">
        <v>798</v>
      </c>
      <c r="ED298" s="845" t="s">
        <v>798</v>
      </c>
      <c r="EE298" s="845" t="s">
        <v>798</v>
      </c>
      <c r="EF298" s="845" t="s">
        <v>798</v>
      </c>
    </row>
    <row r="299" spans="1:136" x14ac:dyDescent="0.2">
      <c r="A299" s="845">
        <v>295</v>
      </c>
      <c r="B299" s="845">
        <v>7</v>
      </c>
      <c r="C299" s="845" t="s">
        <v>798</v>
      </c>
      <c r="D299" s="845" t="s">
        <v>798</v>
      </c>
      <c r="E299" s="845" t="s">
        <v>798</v>
      </c>
      <c r="F299" s="845" t="s">
        <v>798</v>
      </c>
      <c r="G299" s="845" t="s">
        <v>798</v>
      </c>
      <c r="H299" s="845" t="s">
        <v>798</v>
      </c>
      <c r="I299" s="845" t="s">
        <v>798</v>
      </c>
      <c r="J299" s="845" t="s">
        <v>798</v>
      </c>
      <c r="K299" s="845" t="s">
        <v>798</v>
      </c>
      <c r="L299" s="845" t="s">
        <v>798</v>
      </c>
      <c r="M299" s="845" t="s">
        <v>798</v>
      </c>
      <c r="N299" s="845" t="s">
        <v>798</v>
      </c>
      <c r="O299" s="845" t="s">
        <v>798</v>
      </c>
      <c r="P299" s="845" t="s">
        <v>798</v>
      </c>
      <c r="Q299" s="845" t="s">
        <v>798</v>
      </c>
      <c r="R299" s="845" t="s">
        <v>798</v>
      </c>
      <c r="S299" s="845" t="s">
        <v>798</v>
      </c>
      <c r="T299" s="845" t="s">
        <v>798</v>
      </c>
      <c r="U299" s="845" t="s">
        <v>798</v>
      </c>
      <c r="V299" s="845" t="s">
        <v>798</v>
      </c>
      <c r="W299" s="845" t="s">
        <v>798</v>
      </c>
      <c r="X299" s="845" t="s">
        <v>798</v>
      </c>
      <c r="Y299" s="845" t="s">
        <v>798</v>
      </c>
      <c r="Z299" s="845" t="s">
        <v>798</v>
      </c>
      <c r="AA299" s="845" t="s">
        <v>798</v>
      </c>
      <c r="AB299" s="845" t="s">
        <v>798</v>
      </c>
      <c r="AC299" s="845" t="s">
        <v>798</v>
      </c>
      <c r="AD299" s="845" t="s">
        <v>798</v>
      </c>
      <c r="AE299" s="845" t="s">
        <v>798</v>
      </c>
      <c r="AF299" s="845" t="s">
        <v>798</v>
      </c>
      <c r="AG299" s="845" t="s">
        <v>798</v>
      </c>
      <c r="AH299" s="845" t="s">
        <v>798</v>
      </c>
      <c r="AI299" s="845" t="s">
        <v>798</v>
      </c>
      <c r="AJ299" s="845" t="s">
        <v>798</v>
      </c>
      <c r="AK299" s="845" t="s">
        <v>798</v>
      </c>
      <c r="AL299" s="845" t="s">
        <v>798</v>
      </c>
      <c r="AM299" s="845" t="s">
        <v>798</v>
      </c>
      <c r="AN299" s="845" t="s">
        <v>798</v>
      </c>
      <c r="AO299" s="845" t="s">
        <v>798</v>
      </c>
      <c r="AP299" s="845" t="s">
        <v>798</v>
      </c>
      <c r="AQ299" s="845" t="s">
        <v>798</v>
      </c>
      <c r="AR299" s="845" t="s">
        <v>798</v>
      </c>
      <c r="AS299" s="845" t="s">
        <v>798</v>
      </c>
      <c r="AT299" s="845" t="s">
        <v>798</v>
      </c>
      <c r="AU299" s="845" t="s">
        <v>798</v>
      </c>
      <c r="AV299" s="845" t="s">
        <v>798</v>
      </c>
      <c r="AW299" s="845" t="s">
        <v>798</v>
      </c>
      <c r="AX299" s="845" t="s">
        <v>798</v>
      </c>
      <c r="AY299" s="845" t="s">
        <v>798</v>
      </c>
      <c r="AZ299" s="845" t="s">
        <v>798</v>
      </c>
      <c r="BA299" s="845" t="s">
        <v>798</v>
      </c>
      <c r="BB299" s="845" t="s">
        <v>798</v>
      </c>
      <c r="BC299" s="845" t="s">
        <v>798</v>
      </c>
      <c r="BD299" s="845" t="s">
        <v>798</v>
      </c>
      <c r="BE299" s="845" t="s">
        <v>798</v>
      </c>
      <c r="BF299" s="845" t="s">
        <v>798</v>
      </c>
      <c r="BG299" s="845" t="s">
        <v>798</v>
      </c>
      <c r="BH299" s="845" t="s">
        <v>798</v>
      </c>
      <c r="BI299" s="845" t="s">
        <v>798</v>
      </c>
      <c r="BJ299" s="845" t="s">
        <v>798</v>
      </c>
      <c r="BK299" s="845" t="s">
        <v>798</v>
      </c>
      <c r="BL299" s="845" t="s">
        <v>798</v>
      </c>
      <c r="BM299" s="845" t="s">
        <v>798</v>
      </c>
      <c r="BN299" s="845" t="s">
        <v>798</v>
      </c>
      <c r="BO299" s="845" t="s">
        <v>798</v>
      </c>
      <c r="BP299" s="845" t="s">
        <v>798</v>
      </c>
      <c r="BQ299" s="845" t="s">
        <v>798</v>
      </c>
      <c r="BR299" s="845" t="s">
        <v>798</v>
      </c>
      <c r="BS299" s="845" t="s">
        <v>798</v>
      </c>
      <c r="BT299" s="845" t="s">
        <v>798</v>
      </c>
      <c r="BU299" s="845" t="s">
        <v>798</v>
      </c>
      <c r="BV299" s="845" t="s">
        <v>798</v>
      </c>
      <c r="BW299" s="845" t="s">
        <v>798</v>
      </c>
      <c r="BX299" s="845" t="s">
        <v>798</v>
      </c>
      <c r="BY299" s="845" t="s">
        <v>798</v>
      </c>
      <c r="BZ299" s="845" t="s">
        <v>798</v>
      </c>
      <c r="CA299" s="845" t="s">
        <v>798</v>
      </c>
      <c r="CB299" s="845" t="s">
        <v>798</v>
      </c>
      <c r="CC299" s="845" t="s">
        <v>798</v>
      </c>
      <c r="CD299" s="845" t="s">
        <v>798</v>
      </c>
      <c r="CE299" s="845" t="s">
        <v>798</v>
      </c>
      <c r="CF299" s="845" t="s">
        <v>798</v>
      </c>
      <c r="CG299" s="845" t="s">
        <v>798</v>
      </c>
      <c r="CH299" s="845" t="s">
        <v>798</v>
      </c>
      <c r="CI299" s="845" t="s">
        <v>798</v>
      </c>
      <c r="CJ299" s="845" t="s">
        <v>798</v>
      </c>
      <c r="CK299" s="845" t="s">
        <v>798</v>
      </c>
      <c r="CL299" s="845" t="s">
        <v>798</v>
      </c>
      <c r="CM299" s="845" t="s">
        <v>798</v>
      </c>
      <c r="CN299" s="845" t="s">
        <v>798</v>
      </c>
      <c r="CO299" s="845" t="s">
        <v>798</v>
      </c>
      <c r="CP299" s="845" t="s">
        <v>798</v>
      </c>
      <c r="CQ299" s="845" t="s">
        <v>798</v>
      </c>
      <c r="CR299" s="845" t="s">
        <v>798</v>
      </c>
      <c r="CS299" s="845" t="s">
        <v>798</v>
      </c>
      <c r="CT299" s="845" t="s">
        <v>798</v>
      </c>
      <c r="CU299" s="845" t="s">
        <v>798</v>
      </c>
      <c r="CV299" s="845" t="s">
        <v>798</v>
      </c>
      <c r="CW299" s="845" t="s">
        <v>798</v>
      </c>
      <c r="CX299" s="845" t="s">
        <v>798</v>
      </c>
      <c r="CY299" s="845" t="s">
        <v>798</v>
      </c>
      <c r="CZ299" s="845" t="s">
        <v>798</v>
      </c>
      <c r="DA299" s="845" t="s">
        <v>798</v>
      </c>
      <c r="DB299" s="845" t="s">
        <v>798</v>
      </c>
      <c r="DC299" s="845" t="s">
        <v>798</v>
      </c>
      <c r="DD299" s="845" t="s">
        <v>798</v>
      </c>
      <c r="DE299" s="845" t="s">
        <v>798</v>
      </c>
      <c r="DF299" s="845" t="s">
        <v>798</v>
      </c>
      <c r="DG299" s="845" t="s">
        <v>798</v>
      </c>
      <c r="DH299" s="845" t="s">
        <v>798</v>
      </c>
      <c r="DI299" s="845" t="s">
        <v>798</v>
      </c>
      <c r="DJ299" s="845" t="s">
        <v>798</v>
      </c>
      <c r="DK299" s="845" t="s">
        <v>798</v>
      </c>
      <c r="DL299" s="845" t="s">
        <v>798</v>
      </c>
      <c r="DM299" s="845" t="s">
        <v>798</v>
      </c>
      <c r="DN299" s="845" t="s">
        <v>798</v>
      </c>
      <c r="DO299" s="845" t="s">
        <v>798</v>
      </c>
      <c r="DP299" s="845" t="s">
        <v>798</v>
      </c>
      <c r="DQ299" s="845" t="s">
        <v>798</v>
      </c>
      <c r="DR299" s="845" t="s">
        <v>798</v>
      </c>
      <c r="DS299" s="845" t="s">
        <v>798</v>
      </c>
      <c r="DT299" s="845" t="s">
        <v>798</v>
      </c>
      <c r="DU299" s="845" t="s">
        <v>798</v>
      </c>
      <c r="DV299" s="845" t="s">
        <v>798</v>
      </c>
      <c r="DW299" s="845" t="s">
        <v>798</v>
      </c>
      <c r="DX299" s="845" t="s">
        <v>798</v>
      </c>
      <c r="DY299" s="845" t="s">
        <v>798</v>
      </c>
      <c r="DZ299" s="845" t="s">
        <v>798</v>
      </c>
      <c r="EA299" s="845" t="s">
        <v>798</v>
      </c>
      <c r="EB299" s="845" t="s">
        <v>798</v>
      </c>
      <c r="EC299" s="845" t="s">
        <v>798</v>
      </c>
      <c r="ED299" s="845" t="s">
        <v>798</v>
      </c>
      <c r="EE299" s="845" t="s">
        <v>798</v>
      </c>
      <c r="EF299" s="845" t="s">
        <v>798</v>
      </c>
    </row>
    <row r="300" spans="1:136" x14ac:dyDescent="0.2">
      <c r="A300" s="845">
        <v>296</v>
      </c>
      <c r="B300" s="845">
        <v>8</v>
      </c>
      <c r="C300" s="845" t="s">
        <v>798</v>
      </c>
      <c r="D300" s="845" t="s">
        <v>798</v>
      </c>
      <c r="E300" s="845" t="s">
        <v>798</v>
      </c>
      <c r="F300" s="845" t="s">
        <v>798</v>
      </c>
      <c r="G300" s="845" t="s">
        <v>798</v>
      </c>
      <c r="H300" s="845" t="s">
        <v>798</v>
      </c>
      <c r="I300" s="845" t="s">
        <v>798</v>
      </c>
      <c r="J300" s="845" t="s">
        <v>798</v>
      </c>
      <c r="K300" s="845" t="s">
        <v>798</v>
      </c>
      <c r="L300" s="845" t="s">
        <v>798</v>
      </c>
      <c r="M300" s="845" t="s">
        <v>798</v>
      </c>
      <c r="N300" s="845" t="s">
        <v>798</v>
      </c>
      <c r="O300" s="845" t="s">
        <v>798</v>
      </c>
      <c r="P300" s="845" t="s">
        <v>798</v>
      </c>
      <c r="Q300" s="845" t="s">
        <v>798</v>
      </c>
      <c r="R300" s="845" t="s">
        <v>798</v>
      </c>
      <c r="S300" s="845" t="s">
        <v>798</v>
      </c>
      <c r="T300" s="845" t="s">
        <v>798</v>
      </c>
      <c r="U300" s="845" t="s">
        <v>798</v>
      </c>
      <c r="V300" s="845" t="s">
        <v>798</v>
      </c>
      <c r="W300" s="845" t="s">
        <v>798</v>
      </c>
      <c r="X300" s="845" t="s">
        <v>798</v>
      </c>
      <c r="Y300" s="845" t="s">
        <v>798</v>
      </c>
      <c r="Z300" s="845" t="s">
        <v>798</v>
      </c>
      <c r="AA300" s="845" t="s">
        <v>798</v>
      </c>
      <c r="AB300" s="845" t="s">
        <v>798</v>
      </c>
      <c r="AC300" s="845" t="s">
        <v>798</v>
      </c>
      <c r="AD300" s="845" t="s">
        <v>798</v>
      </c>
      <c r="AE300" s="845" t="s">
        <v>798</v>
      </c>
      <c r="AF300" s="845" t="s">
        <v>798</v>
      </c>
      <c r="AG300" s="845" t="s">
        <v>798</v>
      </c>
      <c r="AH300" s="845" t="s">
        <v>798</v>
      </c>
      <c r="AI300" s="845" t="s">
        <v>798</v>
      </c>
      <c r="AJ300" s="845" t="s">
        <v>798</v>
      </c>
      <c r="AK300" s="845" t="s">
        <v>798</v>
      </c>
      <c r="AL300" s="845" t="s">
        <v>798</v>
      </c>
      <c r="AM300" s="845" t="s">
        <v>798</v>
      </c>
      <c r="AN300" s="845" t="s">
        <v>798</v>
      </c>
      <c r="AO300" s="845" t="s">
        <v>798</v>
      </c>
      <c r="AP300" s="845" t="s">
        <v>798</v>
      </c>
      <c r="AQ300" s="845" t="s">
        <v>798</v>
      </c>
      <c r="AR300" s="845" t="s">
        <v>798</v>
      </c>
      <c r="AS300" s="845" t="s">
        <v>798</v>
      </c>
      <c r="AT300" s="845" t="s">
        <v>798</v>
      </c>
      <c r="AU300" s="845" t="s">
        <v>798</v>
      </c>
      <c r="AV300" s="845" t="s">
        <v>798</v>
      </c>
      <c r="AW300" s="845" t="s">
        <v>798</v>
      </c>
      <c r="AX300" s="845" t="s">
        <v>798</v>
      </c>
      <c r="AY300" s="845" t="s">
        <v>798</v>
      </c>
      <c r="AZ300" s="845" t="s">
        <v>798</v>
      </c>
      <c r="BA300" s="845" t="s">
        <v>798</v>
      </c>
      <c r="BB300" s="845" t="s">
        <v>798</v>
      </c>
      <c r="BC300" s="845" t="s">
        <v>798</v>
      </c>
      <c r="BD300" s="845" t="s">
        <v>798</v>
      </c>
      <c r="BE300" s="845" t="s">
        <v>798</v>
      </c>
      <c r="BF300" s="845" t="s">
        <v>798</v>
      </c>
      <c r="BG300" s="845" t="s">
        <v>798</v>
      </c>
      <c r="BH300" s="845" t="s">
        <v>798</v>
      </c>
      <c r="BI300" s="845" t="s">
        <v>798</v>
      </c>
      <c r="BJ300" s="845" t="s">
        <v>798</v>
      </c>
      <c r="BK300" s="845" t="s">
        <v>798</v>
      </c>
      <c r="BL300" s="845" t="s">
        <v>798</v>
      </c>
      <c r="BM300" s="845" t="s">
        <v>798</v>
      </c>
      <c r="BN300" s="845" t="s">
        <v>798</v>
      </c>
      <c r="BO300" s="845" t="s">
        <v>798</v>
      </c>
      <c r="BP300" s="845" t="s">
        <v>798</v>
      </c>
      <c r="BQ300" s="845" t="s">
        <v>798</v>
      </c>
      <c r="BR300" s="845" t="s">
        <v>798</v>
      </c>
      <c r="BS300" s="845" t="s">
        <v>798</v>
      </c>
      <c r="BT300" s="845" t="s">
        <v>798</v>
      </c>
      <c r="BU300" s="845" t="s">
        <v>798</v>
      </c>
      <c r="BV300" s="845" t="s">
        <v>798</v>
      </c>
      <c r="BW300" s="845" t="s">
        <v>798</v>
      </c>
      <c r="BX300" s="845" t="s">
        <v>798</v>
      </c>
      <c r="BY300" s="845" t="s">
        <v>798</v>
      </c>
      <c r="BZ300" s="845" t="s">
        <v>798</v>
      </c>
      <c r="CA300" s="845" t="s">
        <v>798</v>
      </c>
      <c r="CB300" s="845" t="s">
        <v>798</v>
      </c>
      <c r="CC300" s="845" t="s">
        <v>798</v>
      </c>
      <c r="CD300" s="845" t="s">
        <v>798</v>
      </c>
      <c r="CE300" s="845" t="s">
        <v>798</v>
      </c>
      <c r="CF300" s="845" t="s">
        <v>798</v>
      </c>
      <c r="CG300" s="845" t="s">
        <v>798</v>
      </c>
      <c r="CH300" s="845" t="s">
        <v>798</v>
      </c>
      <c r="CI300" s="845" t="s">
        <v>798</v>
      </c>
      <c r="CJ300" s="845" t="s">
        <v>798</v>
      </c>
      <c r="CK300" s="845" t="s">
        <v>798</v>
      </c>
      <c r="CL300" s="845" t="s">
        <v>798</v>
      </c>
      <c r="CM300" s="845" t="s">
        <v>798</v>
      </c>
      <c r="CN300" s="845" t="s">
        <v>798</v>
      </c>
      <c r="CO300" s="845" t="s">
        <v>798</v>
      </c>
      <c r="CP300" s="845" t="s">
        <v>798</v>
      </c>
      <c r="CQ300" s="845" t="s">
        <v>798</v>
      </c>
      <c r="CR300" s="845" t="s">
        <v>798</v>
      </c>
      <c r="CS300" s="845" t="s">
        <v>798</v>
      </c>
      <c r="CT300" s="845" t="s">
        <v>798</v>
      </c>
      <c r="CU300" s="845" t="s">
        <v>798</v>
      </c>
      <c r="CV300" s="845" t="s">
        <v>798</v>
      </c>
      <c r="CW300" s="845" t="s">
        <v>798</v>
      </c>
      <c r="CX300" s="845" t="s">
        <v>798</v>
      </c>
      <c r="CY300" s="845" t="s">
        <v>798</v>
      </c>
      <c r="CZ300" s="845" t="s">
        <v>798</v>
      </c>
      <c r="DA300" s="845" t="s">
        <v>798</v>
      </c>
      <c r="DB300" s="845" t="s">
        <v>798</v>
      </c>
      <c r="DC300" s="845" t="s">
        <v>798</v>
      </c>
      <c r="DD300" s="845" t="s">
        <v>798</v>
      </c>
      <c r="DE300" s="845" t="s">
        <v>798</v>
      </c>
      <c r="DF300" s="845" t="s">
        <v>798</v>
      </c>
      <c r="DG300" s="845" t="s">
        <v>798</v>
      </c>
      <c r="DH300" s="845" t="s">
        <v>798</v>
      </c>
      <c r="DI300" s="845" t="s">
        <v>798</v>
      </c>
      <c r="DJ300" s="845" t="s">
        <v>798</v>
      </c>
      <c r="DK300" s="845" t="s">
        <v>798</v>
      </c>
      <c r="DL300" s="845" t="s">
        <v>798</v>
      </c>
      <c r="DM300" s="845" t="s">
        <v>798</v>
      </c>
      <c r="DN300" s="845" t="s">
        <v>798</v>
      </c>
      <c r="DO300" s="845" t="s">
        <v>798</v>
      </c>
      <c r="DP300" s="845" t="s">
        <v>798</v>
      </c>
      <c r="DQ300" s="845" t="s">
        <v>798</v>
      </c>
      <c r="DR300" s="845" t="s">
        <v>798</v>
      </c>
      <c r="DS300" s="845" t="s">
        <v>798</v>
      </c>
      <c r="DT300" s="845" t="s">
        <v>798</v>
      </c>
      <c r="DU300" s="845" t="s">
        <v>798</v>
      </c>
      <c r="DV300" s="845" t="s">
        <v>798</v>
      </c>
      <c r="DW300" s="845" t="s">
        <v>798</v>
      </c>
      <c r="DX300" s="845" t="s">
        <v>798</v>
      </c>
      <c r="DY300" s="845" t="s">
        <v>798</v>
      </c>
      <c r="DZ300" s="845" t="s">
        <v>798</v>
      </c>
      <c r="EA300" s="845" t="s">
        <v>798</v>
      </c>
      <c r="EB300" s="845" t="s">
        <v>798</v>
      </c>
      <c r="EC300" s="845" t="s">
        <v>798</v>
      </c>
      <c r="ED300" s="845" t="s">
        <v>798</v>
      </c>
      <c r="EE300" s="845" t="s">
        <v>798</v>
      </c>
      <c r="EF300" s="845" t="s">
        <v>798</v>
      </c>
    </row>
    <row r="301" spans="1:136" x14ac:dyDescent="0.2">
      <c r="A301" s="845">
        <v>297</v>
      </c>
      <c r="B301" s="845">
        <v>9</v>
      </c>
      <c r="C301" s="845" t="s">
        <v>798</v>
      </c>
      <c r="D301" s="845" t="s">
        <v>798</v>
      </c>
      <c r="E301" s="845" t="s">
        <v>798</v>
      </c>
      <c r="F301" s="845" t="s">
        <v>798</v>
      </c>
      <c r="G301" s="845" t="s">
        <v>798</v>
      </c>
      <c r="H301" s="845" t="s">
        <v>798</v>
      </c>
      <c r="I301" s="845" t="s">
        <v>798</v>
      </c>
      <c r="J301" s="845" t="s">
        <v>798</v>
      </c>
      <c r="K301" s="845" t="s">
        <v>798</v>
      </c>
      <c r="L301" s="845" t="s">
        <v>798</v>
      </c>
      <c r="M301" s="845" t="s">
        <v>798</v>
      </c>
      <c r="N301" s="845" t="s">
        <v>798</v>
      </c>
      <c r="O301" s="845" t="s">
        <v>798</v>
      </c>
      <c r="P301" s="845" t="s">
        <v>798</v>
      </c>
      <c r="Q301" s="845" t="s">
        <v>798</v>
      </c>
      <c r="R301" s="845" t="s">
        <v>798</v>
      </c>
      <c r="S301" s="845" t="s">
        <v>798</v>
      </c>
      <c r="T301" s="845" t="s">
        <v>798</v>
      </c>
      <c r="U301" s="845" t="s">
        <v>798</v>
      </c>
      <c r="V301" s="845" t="s">
        <v>798</v>
      </c>
      <c r="W301" s="845" t="s">
        <v>798</v>
      </c>
      <c r="X301" s="845" t="s">
        <v>798</v>
      </c>
      <c r="Y301" s="845" t="s">
        <v>798</v>
      </c>
      <c r="Z301" s="845" t="s">
        <v>798</v>
      </c>
      <c r="AA301" s="845" t="s">
        <v>798</v>
      </c>
      <c r="AB301" s="845" t="s">
        <v>798</v>
      </c>
      <c r="AC301" s="845" t="s">
        <v>798</v>
      </c>
      <c r="AD301" s="845" t="s">
        <v>798</v>
      </c>
      <c r="AE301" s="845" t="s">
        <v>798</v>
      </c>
      <c r="AF301" s="845" t="s">
        <v>798</v>
      </c>
      <c r="AG301" s="845" t="s">
        <v>798</v>
      </c>
      <c r="AH301" s="845" t="s">
        <v>798</v>
      </c>
      <c r="AI301" s="845" t="s">
        <v>798</v>
      </c>
      <c r="AJ301" s="845" t="s">
        <v>798</v>
      </c>
      <c r="AK301" s="845" t="s">
        <v>798</v>
      </c>
      <c r="AL301" s="845" t="s">
        <v>798</v>
      </c>
      <c r="AM301" s="845" t="s">
        <v>798</v>
      </c>
      <c r="AN301" s="845" t="s">
        <v>798</v>
      </c>
      <c r="AO301" s="845" t="s">
        <v>798</v>
      </c>
      <c r="AP301" s="845" t="s">
        <v>798</v>
      </c>
      <c r="AQ301" s="845" t="s">
        <v>798</v>
      </c>
      <c r="AR301" s="845" t="s">
        <v>798</v>
      </c>
      <c r="AS301" s="845" t="s">
        <v>798</v>
      </c>
      <c r="AT301" s="845" t="s">
        <v>798</v>
      </c>
      <c r="AU301" s="845" t="s">
        <v>798</v>
      </c>
      <c r="AV301" s="845" t="s">
        <v>798</v>
      </c>
      <c r="AW301" s="845" t="s">
        <v>798</v>
      </c>
      <c r="AX301" s="845" t="s">
        <v>798</v>
      </c>
      <c r="AY301" s="845" t="s">
        <v>798</v>
      </c>
      <c r="AZ301" s="845" t="s">
        <v>798</v>
      </c>
      <c r="BA301" s="845" t="s">
        <v>798</v>
      </c>
      <c r="BB301" s="845" t="s">
        <v>798</v>
      </c>
      <c r="BC301" s="845" t="s">
        <v>798</v>
      </c>
      <c r="BD301" s="845" t="s">
        <v>798</v>
      </c>
      <c r="BE301" s="845" t="s">
        <v>798</v>
      </c>
      <c r="BF301" s="845" t="s">
        <v>798</v>
      </c>
      <c r="BG301" s="845" t="s">
        <v>798</v>
      </c>
      <c r="BH301" s="845" t="s">
        <v>798</v>
      </c>
      <c r="BI301" s="845" t="s">
        <v>798</v>
      </c>
      <c r="BJ301" s="845" t="s">
        <v>798</v>
      </c>
      <c r="BK301" s="845" t="s">
        <v>798</v>
      </c>
      <c r="BL301" s="845" t="s">
        <v>798</v>
      </c>
      <c r="BM301" s="845" t="s">
        <v>798</v>
      </c>
      <c r="BN301" s="845" t="s">
        <v>798</v>
      </c>
      <c r="BO301" s="845" t="s">
        <v>798</v>
      </c>
      <c r="BP301" s="845" t="s">
        <v>798</v>
      </c>
      <c r="BQ301" s="845" t="s">
        <v>798</v>
      </c>
      <c r="BR301" s="845" t="s">
        <v>798</v>
      </c>
      <c r="BS301" s="845" t="s">
        <v>798</v>
      </c>
      <c r="BT301" s="845" t="s">
        <v>798</v>
      </c>
      <c r="BU301" s="845" t="s">
        <v>798</v>
      </c>
      <c r="BV301" s="845" t="s">
        <v>798</v>
      </c>
      <c r="BW301" s="845" t="s">
        <v>798</v>
      </c>
      <c r="BX301" s="845" t="s">
        <v>798</v>
      </c>
      <c r="BY301" s="845" t="s">
        <v>798</v>
      </c>
      <c r="BZ301" s="845" t="s">
        <v>798</v>
      </c>
      <c r="CA301" s="845" t="s">
        <v>798</v>
      </c>
      <c r="CB301" s="845" t="s">
        <v>798</v>
      </c>
      <c r="CC301" s="845" t="s">
        <v>798</v>
      </c>
      <c r="CD301" s="845" t="s">
        <v>798</v>
      </c>
      <c r="CE301" s="845" t="s">
        <v>798</v>
      </c>
      <c r="CF301" s="845" t="s">
        <v>798</v>
      </c>
      <c r="CG301" s="845" t="s">
        <v>798</v>
      </c>
      <c r="CH301" s="845" t="s">
        <v>798</v>
      </c>
      <c r="CI301" s="845" t="s">
        <v>798</v>
      </c>
      <c r="CJ301" s="845" t="s">
        <v>798</v>
      </c>
      <c r="CK301" s="845" t="s">
        <v>798</v>
      </c>
      <c r="CL301" s="845" t="s">
        <v>798</v>
      </c>
      <c r="CM301" s="845" t="s">
        <v>798</v>
      </c>
      <c r="CN301" s="845" t="s">
        <v>798</v>
      </c>
      <c r="CO301" s="845" t="s">
        <v>798</v>
      </c>
      <c r="CP301" s="845" t="s">
        <v>798</v>
      </c>
      <c r="CQ301" s="845" t="s">
        <v>798</v>
      </c>
      <c r="CR301" s="845" t="s">
        <v>798</v>
      </c>
      <c r="CS301" s="845" t="s">
        <v>798</v>
      </c>
      <c r="CT301" s="845" t="s">
        <v>798</v>
      </c>
      <c r="CU301" s="845" t="s">
        <v>798</v>
      </c>
      <c r="CV301" s="845" t="s">
        <v>798</v>
      </c>
      <c r="CW301" s="845" t="s">
        <v>798</v>
      </c>
      <c r="CX301" s="845" t="s">
        <v>798</v>
      </c>
      <c r="CY301" s="845" t="s">
        <v>798</v>
      </c>
      <c r="CZ301" s="845" t="s">
        <v>798</v>
      </c>
      <c r="DA301" s="845" t="s">
        <v>798</v>
      </c>
      <c r="DB301" s="845" t="s">
        <v>798</v>
      </c>
      <c r="DC301" s="845" t="s">
        <v>798</v>
      </c>
      <c r="DD301" s="845" t="s">
        <v>798</v>
      </c>
      <c r="DE301" s="845" t="s">
        <v>798</v>
      </c>
      <c r="DF301" s="845" t="s">
        <v>798</v>
      </c>
      <c r="DG301" s="845" t="s">
        <v>798</v>
      </c>
      <c r="DH301" s="845" t="s">
        <v>798</v>
      </c>
      <c r="DI301" s="845" t="s">
        <v>798</v>
      </c>
      <c r="DJ301" s="845" t="s">
        <v>798</v>
      </c>
      <c r="DK301" s="845" t="s">
        <v>798</v>
      </c>
      <c r="DL301" s="845" t="s">
        <v>798</v>
      </c>
      <c r="DM301" s="845" t="s">
        <v>798</v>
      </c>
      <c r="DN301" s="845" t="s">
        <v>798</v>
      </c>
      <c r="DO301" s="845" t="s">
        <v>798</v>
      </c>
      <c r="DP301" s="845" t="s">
        <v>798</v>
      </c>
      <c r="DQ301" s="845" t="s">
        <v>798</v>
      </c>
      <c r="DR301" s="845" t="s">
        <v>798</v>
      </c>
      <c r="DS301" s="845" t="s">
        <v>798</v>
      </c>
      <c r="DT301" s="845" t="s">
        <v>798</v>
      </c>
      <c r="DU301" s="845" t="s">
        <v>798</v>
      </c>
      <c r="DV301" s="845" t="s">
        <v>798</v>
      </c>
      <c r="DW301" s="845" t="s">
        <v>798</v>
      </c>
      <c r="DX301" s="845" t="s">
        <v>798</v>
      </c>
      <c r="DY301" s="845" t="s">
        <v>798</v>
      </c>
      <c r="DZ301" s="845" t="s">
        <v>798</v>
      </c>
      <c r="EA301" s="845" t="s">
        <v>798</v>
      </c>
      <c r="EB301" s="845" t="s">
        <v>798</v>
      </c>
      <c r="EC301" s="845" t="s">
        <v>798</v>
      </c>
      <c r="ED301" s="845" t="s">
        <v>798</v>
      </c>
      <c r="EE301" s="845" t="s">
        <v>798</v>
      </c>
      <c r="EF301" s="845" t="s">
        <v>798</v>
      </c>
    </row>
    <row r="302" spans="1:136" x14ac:dyDescent="0.2">
      <c r="A302" s="845">
        <v>298</v>
      </c>
      <c r="B302" s="845">
        <v>10</v>
      </c>
      <c r="C302" s="845" t="s">
        <v>798</v>
      </c>
      <c r="D302" s="845" t="s">
        <v>798</v>
      </c>
      <c r="E302" s="845" t="s">
        <v>798</v>
      </c>
      <c r="F302" s="845" t="s">
        <v>798</v>
      </c>
      <c r="G302" s="845" t="s">
        <v>798</v>
      </c>
      <c r="H302" s="845" t="s">
        <v>798</v>
      </c>
      <c r="I302" s="845" t="s">
        <v>798</v>
      </c>
      <c r="J302" s="845" t="s">
        <v>798</v>
      </c>
      <c r="K302" s="845" t="s">
        <v>798</v>
      </c>
      <c r="L302" s="845" t="s">
        <v>798</v>
      </c>
      <c r="M302" s="845" t="s">
        <v>798</v>
      </c>
      <c r="N302" s="845" t="s">
        <v>798</v>
      </c>
      <c r="O302" s="845" t="s">
        <v>798</v>
      </c>
      <c r="P302" s="845" t="s">
        <v>798</v>
      </c>
      <c r="Q302" s="845" t="s">
        <v>798</v>
      </c>
      <c r="R302" s="845" t="s">
        <v>798</v>
      </c>
      <c r="S302" s="845" t="s">
        <v>798</v>
      </c>
      <c r="T302" s="845" t="s">
        <v>798</v>
      </c>
      <c r="U302" s="845" t="s">
        <v>798</v>
      </c>
      <c r="V302" s="845" t="s">
        <v>798</v>
      </c>
      <c r="W302" s="845" t="s">
        <v>798</v>
      </c>
      <c r="X302" s="845" t="s">
        <v>798</v>
      </c>
      <c r="Y302" s="845" t="s">
        <v>798</v>
      </c>
      <c r="Z302" s="845" t="s">
        <v>798</v>
      </c>
      <c r="AA302" s="845" t="s">
        <v>798</v>
      </c>
      <c r="AB302" s="845" t="s">
        <v>798</v>
      </c>
      <c r="AC302" s="845" t="s">
        <v>798</v>
      </c>
      <c r="AD302" s="845" t="s">
        <v>798</v>
      </c>
      <c r="AE302" s="845" t="s">
        <v>798</v>
      </c>
      <c r="AF302" s="845" t="s">
        <v>798</v>
      </c>
      <c r="AG302" s="845" t="s">
        <v>798</v>
      </c>
      <c r="AH302" s="845" t="s">
        <v>798</v>
      </c>
      <c r="AI302" s="845" t="s">
        <v>798</v>
      </c>
      <c r="AJ302" s="845" t="s">
        <v>798</v>
      </c>
      <c r="AK302" s="845" t="s">
        <v>798</v>
      </c>
      <c r="AL302" s="845" t="s">
        <v>798</v>
      </c>
      <c r="AM302" s="845" t="s">
        <v>798</v>
      </c>
      <c r="AN302" s="845" t="s">
        <v>798</v>
      </c>
      <c r="AO302" s="845" t="s">
        <v>798</v>
      </c>
      <c r="AP302" s="845" t="s">
        <v>798</v>
      </c>
      <c r="AQ302" s="845" t="s">
        <v>798</v>
      </c>
      <c r="AR302" s="845" t="s">
        <v>798</v>
      </c>
      <c r="AS302" s="845" t="s">
        <v>798</v>
      </c>
      <c r="AT302" s="845" t="s">
        <v>798</v>
      </c>
      <c r="AU302" s="845" t="s">
        <v>798</v>
      </c>
      <c r="AV302" s="845" t="s">
        <v>798</v>
      </c>
      <c r="AW302" s="845" t="s">
        <v>798</v>
      </c>
      <c r="AX302" s="845" t="s">
        <v>798</v>
      </c>
      <c r="AY302" s="845" t="s">
        <v>798</v>
      </c>
      <c r="AZ302" s="845" t="s">
        <v>798</v>
      </c>
      <c r="BA302" s="845" t="s">
        <v>798</v>
      </c>
      <c r="BB302" s="845" t="s">
        <v>798</v>
      </c>
      <c r="BC302" s="845" t="s">
        <v>798</v>
      </c>
      <c r="BD302" s="845" t="s">
        <v>798</v>
      </c>
      <c r="BE302" s="845" t="s">
        <v>798</v>
      </c>
      <c r="BF302" s="845" t="s">
        <v>798</v>
      </c>
      <c r="BG302" s="845" t="s">
        <v>798</v>
      </c>
      <c r="BH302" s="845" t="s">
        <v>798</v>
      </c>
      <c r="BI302" s="845" t="s">
        <v>798</v>
      </c>
      <c r="BJ302" s="845" t="s">
        <v>798</v>
      </c>
      <c r="BK302" s="845" t="s">
        <v>798</v>
      </c>
      <c r="BL302" s="845" t="s">
        <v>798</v>
      </c>
      <c r="BM302" s="845" t="s">
        <v>798</v>
      </c>
      <c r="BN302" s="845" t="s">
        <v>798</v>
      </c>
      <c r="BO302" s="845" t="s">
        <v>798</v>
      </c>
      <c r="BP302" s="845" t="s">
        <v>798</v>
      </c>
      <c r="BQ302" s="845" t="s">
        <v>798</v>
      </c>
      <c r="BR302" s="845" t="s">
        <v>798</v>
      </c>
      <c r="BS302" s="845" t="s">
        <v>798</v>
      </c>
      <c r="BT302" s="845" t="s">
        <v>798</v>
      </c>
      <c r="BU302" s="845" t="s">
        <v>798</v>
      </c>
      <c r="BV302" s="845" t="s">
        <v>798</v>
      </c>
      <c r="BW302" s="845" t="s">
        <v>798</v>
      </c>
      <c r="BX302" s="845" t="s">
        <v>798</v>
      </c>
      <c r="BY302" s="845" t="s">
        <v>798</v>
      </c>
      <c r="BZ302" s="845" t="s">
        <v>798</v>
      </c>
      <c r="CA302" s="845" t="s">
        <v>798</v>
      </c>
      <c r="CB302" s="845" t="s">
        <v>798</v>
      </c>
      <c r="CC302" s="845" t="s">
        <v>798</v>
      </c>
      <c r="CD302" s="845" t="s">
        <v>798</v>
      </c>
      <c r="CE302" s="845" t="s">
        <v>798</v>
      </c>
      <c r="CF302" s="845" t="s">
        <v>798</v>
      </c>
      <c r="CG302" s="845" t="s">
        <v>798</v>
      </c>
      <c r="CH302" s="845" t="s">
        <v>798</v>
      </c>
      <c r="CI302" s="845" t="s">
        <v>798</v>
      </c>
      <c r="CJ302" s="845" t="s">
        <v>798</v>
      </c>
      <c r="CK302" s="845" t="s">
        <v>798</v>
      </c>
      <c r="CL302" s="845" t="s">
        <v>798</v>
      </c>
      <c r="CM302" s="845" t="s">
        <v>798</v>
      </c>
      <c r="CN302" s="845" t="s">
        <v>798</v>
      </c>
      <c r="CO302" s="845" t="s">
        <v>798</v>
      </c>
      <c r="CP302" s="845" t="s">
        <v>798</v>
      </c>
      <c r="CQ302" s="845" t="s">
        <v>798</v>
      </c>
      <c r="CR302" s="845" t="s">
        <v>798</v>
      </c>
      <c r="CS302" s="845" t="s">
        <v>798</v>
      </c>
      <c r="CT302" s="845" t="s">
        <v>798</v>
      </c>
      <c r="CU302" s="845" t="s">
        <v>798</v>
      </c>
      <c r="CV302" s="845" t="s">
        <v>798</v>
      </c>
      <c r="CW302" s="845" t="s">
        <v>798</v>
      </c>
      <c r="CX302" s="845" t="s">
        <v>798</v>
      </c>
      <c r="CY302" s="845" t="s">
        <v>798</v>
      </c>
      <c r="CZ302" s="845" t="s">
        <v>798</v>
      </c>
      <c r="DA302" s="845" t="s">
        <v>798</v>
      </c>
      <c r="DB302" s="845" t="s">
        <v>798</v>
      </c>
      <c r="DC302" s="845" t="s">
        <v>798</v>
      </c>
      <c r="DD302" s="845" t="s">
        <v>798</v>
      </c>
      <c r="DE302" s="845" t="s">
        <v>798</v>
      </c>
      <c r="DF302" s="845" t="s">
        <v>798</v>
      </c>
      <c r="DG302" s="845" t="s">
        <v>798</v>
      </c>
      <c r="DH302" s="845" t="s">
        <v>798</v>
      </c>
      <c r="DI302" s="845" t="s">
        <v>798</v>
      </c>
      <c r="DJ302" s="845" t="s">
        <v>798</v>
      </c>
      <c r="DK302" s="845" t="s">
        <v>798</v>
      </c>
      <c r="DL302" s="845" t="s">
        <v>798</v>
      </c>
      <c r="DM302" s="845" t="s">
        <v>798</v>
      </c>
      <c r="DN302" s="845" t="s">
        <v>798</v>
      </c>
      <c r="DO302" s="845" t="s">
        <v>798</v>
      </c>
      <c r="DP302" s="845" t="s">
        <v>798</v>
      </c>
      <c r="DQ302" s="845" t="s">
        <v>798</v>
      </c>
      <c r="DR302" s="845" t="s">
        <v>798</v>
      </c>
      <c r="DS302" s="845" t="s">
        <v>798</v>
      </c>
      <c r="DT302" s="845" t="s">
        <v>798</v>
      </c>
      <c r="DU302" s="845" t="s">
        <v>798</v>
      </c>
      <c r="DV302" s="845" t="s">
        <v>798</v>
      </c>
      <c r="DW302" s="845" t="s">
        <v>798</v>
      </c>
      <c r="DX302" s="845" t="s">
        <v>798</v>
      </c>
      <c r="DY302" s="845" t="s">
        <v>798</v>
      </c>
      <c r="DZ302" s="845" t="s">
        <v>798</v>
      </c>
      <c r="EA302" s="845" t="s">
        <v>798</v>
      </c>
      <c r="EB302" s="845" t="s">
        <v>798</v>
      </c>
      <c r="EC302" s="845" t="s">
        <v>798</v>
      </c>
      <c r="ED302" s="845" t="s">
        <v>798</v>
      </c>
      <c r="EE302" s="845" t="s">
        <v>798</v>
      </c>
      <c r="EF302" s="845" t="s">
        <v>798</v>
      </c>
    </row>
    <row r="303" spans="1:136" x14ac:dyDescent="0.2">
      <c r="A303" s="845">
        <v>299</v>
      </c>
      <c r="B303" s="845">
        <v>11</v>
      </c>
      <c r="C303" s="845" t="s">
        <v>798</v>
      </c>
      <c r="D303" s="845" t="s">
        <v>798</v>
      </c>
      <c r="E303" s="845" t="s">
        <v>798</v>
      </c>
      <c r="F303" s="845" t="s">
        <v>798</v>
      </c>
      <c r="G303" s="845" t="s">
        <v>798</v>
      </c>
      <c r="H303" s="845" t="s">
        <v>798</v>
      </c>
      <c r="I303" s="845" t="s">
        <v>798</v>
      </c>
      <c r="J303" s="845" t="s">
        <v>798</v>
      </c>
      <c r="K303" s="845" t="s">
        <v>798</v>
      </c>
      <c r="L303" s="845" t="s">
        <v>798</v>
      </c>
      <c r="M303" s="845" t="s">
        <v>798</v>
      </c>
      <c r="N303" s="845" t="s">
        <v>798</v>
      </c>
      <c r="O303" s="845" t="s">
        <v>798</v>
      </c>
      <c r="P303" s="845" t="s">
        <v>798</v>
      </c>
      <c r="Q303" s="845" t="s">
        <v>798</v>
      </c>
      <c r="R303" s="845" t="s">
        <v>798</v>
      </c>
      <c r="S303" s="845" t="s">
        <v>798</v>
      </c>
      <c r="T303" s="845" t="s">
        <v>798</v>
      </c>
      <c r="U303" s="845" t="s">
        <v>798</v>
      </c>
      <c r="V303" s="845" t="s">
        <v>798</v>
      </c>
      <c r="W303" s="845" t="s">
        <v>798</v>
      </c>
      <c r="X303" s="845" t="s">
        <v>798</v>
      </c>
      <c r="Y303" s="845" t="s">
        <v>798</v>
      </c>
      <c r="Z303" s="845" t="s">
        <v>798</v>
      </c>
      <c r="AA303" s="845" t="s">
        <v>798</v>
      </c>
      <c r="AB303" s="845" t="s">
        <v>798</v>
      </c>
      <c r="AC303" s="845" t="s">
        <v>798</v>
      </c>
      <c r="AD303" s="845" t="s">
        <v>798</v>
      </c>
      <c r="AE303" s="845" t="s">
        <v>798</v>
      </c>
      <c r="AF303" s="845" t="s">
        <v>798</v>
      </c>
      <c r="AG303" s="845" t="s">
        <v>798</v>
      </c>
      <c r="AH303" s="845" t="s">
        <v>798</v>
      </c>
      <c r="AI303" s="845" t="s">
        <v>798</v>
      </c>
      <c r="AJ303" s="845" t="s">
        <v>798</v>
      </c>
      <c r="AK303" s="845" t="s">
        <v>798</v>
      </c>
      <c r="AL303" s="845" t="s">
        <v>798</v>
      </c>
      <c r="AM303" s="845" t="s">
        <v>798</v>
      </c>
      <c r="AN303" s="845" t="s">
        <v>798</v>
      </c>
      <c r="AO303" s="845" t="s">
        <v>798</v>
      </c>
      <c r="AP303" s="845" t="s">
        <v>798</v>
      </c>
      <c r="AQ303" s="845" t="s">
        <v>798</v>
      </c>
      <c r="AR303" s="845" t="s">
        <v>798</v>
      </c>
      <c r="AS303" s="845" t="s">
        <v>798</v>
      </c>
      <c r="AT303" s="845" t="s">
        <v>798</v>
      </c>
      <c r="AU303" s="845" t="s">
        <v>798</v>
      </c>
      <c r="AV303" s="845" t="s">
        <v>798</v>
      </c>
      <c r="AW303" s="845" t="s">
        <v>798</v>
      </c>
      <c r="AX303" s="845" t="s">
        <v>798</v>
      </c>
      <c r="AY303" s="845" t="s">
        <v>798</v>
      </c>
      <c r="AZ303" s="845" t="s">
        <v>798</v>
      </c>
      <c r="BA303" s="845" t="s">
        <v>798</v>
      </c>
      <c r="BB303" s="845" t="s">
        <v>798</v>
      </c>
      <c r="BC303" s="845" t="s">
        <v>798</v>
      </c>
      <c r="BD303" s="845" t="s">
        <v>798</v>
      </c>
      <c r="BE303" s="845" t="s">
        <v>798</v>
      </c>
      <c r="BF303" s="845" t="s">
        <v>798</v>
      </c>
      <c r="BG303" s="845" t="s">
        <v>798</v>
      </c>
      <c r="BH303" s="845" t="s">
        <v>798</v>
      </c>
      <c r="BI303" s="845" t="s">
        <v>798</v>
      </c>
      <c r="BJ303" s="845" t="s">
        <v>798</v>
      </c>
      <c r="BK303" s="845" t="s">
        <v>798</v>
      </c>
      <c r="BL303" s="845" t="s">
        <v>798</v>
      </c>
      <c r="BM303" s="845" t="s">
        <v>798</v>
      </c>
      <c r="BN303" s="845" t="s">
        <v>798</v>
      </c>
      <c r="BO303" s="845" t="s">
        <v>798</v>
      </c>
      <c r="BP303" s="845" t="s">
        <v>798</v>
      </c>
      <c r="BQ303" s="845" t="s">
        <v>798</v>
      </c>
      <c r="BR303" s="845" t="s">
        <v>798</v>
      </c>
      <c r="BS303" s="845" t="s">
        <v>798</v>
      </c>
      <c r="BT303" s="845" t="s">
        <v>798</v>
      </c>
      <c r="BU303" s="845" t="s">
        <v>798</v>
      </c>
      <c r="BV303" s="845" t="s">
        <v>798</v>
      </c>
      <c r="BW303" s="845" t="s">
        <v>798</v>
      </c>
      <c r="BX303" s="845" t="s">
        <v>798</v>
      </c>
      <c r="BY303" s="845" t="s">
        <v>798</v>
      </c>
      <c r="BZ303" s="845" t="s">
        <v>798</v>
      </c>
      <c r="CA303" s="845" t="s">
        <v>798</v>
      </c>
      <c r="CB303" s="845" t="s">
        <v>798</v>
      </c>
      <c r="CC303" s="845" t="s">
        <v>798</v>
      </c>
      <c r="CD303" s="845" t="s">
        <v>798</v>
      </c>
      <c r="CE303" s="845" t="s">
        <v>798</v>
      </c>
      <c r="CF303" s="845" t="s">
        <v>798</v>
      </c>
      <c r="CG303" s="845" t="s">
        <v>798</v>
      </c>
      <c r="CH303" s="845" t="s">
        <v>798</v>
      </c>
      <c r="CI303" s="845" t="s">
        <v>798</v>
      </c>
      <c r="CJ303" s="845" t="s">
        <v>798</v>
      </c>
      <c r="CK303" s="845" t="s">
        <v>798</v>
      </c>
      <c r="CL303" s="845" t="s">
        <v>798</v>
      </c>
      <c r="CM303" s="845" t="s">
        <v>798</v>
      </c>
      <c r="CN303" s="845" t="s">
        <v>798</v>
      </c>
      <c r="CO303" s="845" t="s">
        <v>798</v>
      </c>
      <c r="CP303" s="845" t="s">
        <v>798</v>
      </c>
      <c r="CQ303" s="845" t="s">
        <v>798</v>
      </c>
      <c r="CR303" s="845" t="s">
        <v>798</v>
      </c>
      <c r="CS303" s="845" t="s">
        <v>798</v>
      </c>
      <c r="CT303" s="845" t="s">
        <v>798</v>
      </c>
      <c r="CU303" s="845" t="s">
        <v>798</v>
      </c>
      <c r="CV303" s="845" t="s">
        <v>798</v>
      </c>
      <c r="CW303" s="845" t="s">
        <v>798</v>
      </c>
      <c r="CX303" s="845" t="s">
        <v>798</v>
      </c>
      <c r="CY303" s="845" t="s">
        <v>798</v>
      </c>
      <c r="CZ303" s="845" t="s">
        <v>798</v>
      </c>
      <c r="DA303" s="845" t="s">
        <v>798</v>
      </c>
      <c r="DB303" s="845" t="s">
        <v>798</v>
      </c>
      <c r="DC303" s="845" t="s">
        <v>798</v>
      </c>
      <c r="DD303" s="845" t="s">
        <v>798</v>
      </c>
      <c r="DE303" s="845" t="s">
        <v>798</v>
      </c>
      <c r="DF303" s="845" t="s">
        <v>798</v>
      </c>
      <c r="DG303" s="845" t="s">
        <v>798</v>
      </c>
      <c r="DH303" s="845" t="s">
        <v>798</v>
      </c>
      <c r="DI303" s="845" t="s">
        <v>798</v>
      </c>
      <c r="DJ303" s="845" t="s">
        <v>798</v>
      </c>
      <c r="DK303" s="845" t="s">
        <v>798</v>
      </c>
      <c r="DL303" s="845" t="s">
        <v>798</v>
      </c>
      <c r="DM303" s="845" t="s">
        <v>798</v>
      </c>
      <c r="DN303" s="845" t="s">
        <v>798</v>
      </c>
      <c r="DO303" s="845" t="s">
        <v>798</v>
      </c>
      <c r="DP303" s="845" t="s">
        <v>798</v>
      </c>
      <c r="DQ303" s="845" t="s">
        <v>798</v>
      </c>
      <c r="DR303" s="845" t="s">
        <v>798</v>
      </c>
      <c r="DS303" s="845" t="s">
        <v>798</v>
      </c>
      <c r="DT303" s="845" t="s">
        <v>798</v>
      </c>
      <c r="DU303" s="845" t="s">
        <v>798</v>
      </c>
      <c r="DV303" s="845" t="s">
        <v>798</v>
      </c>
      <c r="DW303" s="845" t="s">
        <v>798</v>
      </c>
      <c r="DX303" s="845" t="s">
        <v>798</v>
      </c>
      <c r="DY303" s="845" t="s">
        <v>798</v>
      </c>
      <c r="DZ303" s="845" t="s">
        <v>798</v>
      </c>
      <c r="EA303" s="845" t="s">
        <v>798</v>
      </c>
      <c r="EB303" s="845" t="s">
        <v>798</v>
      </c>
      <c r="EC303" s="845" t="s">
        <v>798</v>
      </c>
      <c r="ED303" s="845" t="s">
        <v>798</v>
      </c>
      <c r="EE303" s="845" t="s">
        <v>798</v>
      </c>
      <c r="EF303" s="845" t="s">
        <v>798</v>
      </c>
    </row>
    <row r="304" spans="1:136" x14ac:dyDescent="0.2">
      <c r="A304" s="845">
        <v>300</v>
      </c>
      <c r="B304" s="845">
        <v>12</v>
      </c>
      <c r="C304" s="845" t="s">
        <v>798</v>
      </c>
      <c r="D304" s="845" t="s">
        <v>798</v>
      </c>
      <c r="E304" s="845" t="s">
        <v>798</v>
      </c>
      <c r="F304" s="845" t="s">
        <v>798</v>
      </c>
      <c r="G304" s="845" t="s">
        <v>798</v>
      </c>
      <c r="H304" s="845" t="s">
        <v>798</v>
      </c>
      <c r="I304" s="845" t="s">
        <v>798</v>
      </c>
      <c r="J304" s="845" t="s">
        <v>798</v>
      </c>
      <c r="K304" s="845" t="s">
        <v>798</v>
      </c>
      <c r="L304" s="845" t="s">
        <v>798</v>
      </c>
      <c r="M304" s="845" t="s">
        <v>798</v>
      </c>
      <c r="N304" s="845" t="s">
        <v>798</v>
      </c>
      <c r="O304" s="845" t="s">
        <v>798</v>
      </c>
      <c r="P304" s="845" t="s">
        <v>798</v>
      </c>
      <c r="Q304" s="845" t="s">
        <v>798</v>
      </c>
      <c r="R304" s="845" t="s">
        <v>798</v>
      </c>
      <c r="S304" s="845" t="s">
        <v>798</v>
      </c>
      <c r="T304" s="845" t="s">
        <v>798</v>
      </c>
      <c r="U304" s="845" t="s">
        <v>798</v>
      </c>
      <c r="V304" s="845" t="s">
        <v>798</v>
      </c>
      <c r="W304" s="845" t="s">
        <v>798</v>
      </c>
      <c r="X304" s="845" t="s">
        <v>798</v>
      </c>
      <c r="Y304" s="845" t="s">
        <v>798</v>
      </c>
      <c r="Z304" s="845" t="s">
        <v>798</v>
      </c>
      <c r="AA304" s="845" t="s">
        <v>798</v>
      </c>
      <c r="AB304" s="845" t="s">
        <v>798</v>
      </c>
      <c r="AC304" s="845" t="s">
        <v>798</v>
      </c>
      <c r="AD304" s="845" t="s">
        <v>798</v>
      </c>
      <c r="AE304" s="845" t="s">
        <v>798</v>
      </c>
      <c r="AF304" s="845" t="s">
        <v>798</v>
      </c>
      <c r="AG304" s="845" t="s">
        <v>798</v>
      </c>
      <c r="AH304" s="845" t="s">
        <v>798</v>
      </c>
      <c r="AI304" s="845" t="s">
        <v>798</v>
      </c>
      <c r="AJ304" s="845" t="s">
        <v>798</v>
      </c>
      <c r="AK304" s="845" t="s">
        <v>798</v>
      </c>
      <c r="AL304" s="845" t="s">
        <v>798</v>
      </c>
      <c r="AM304" s="845" t="s">
        <v>798</v>
      </c>
      <c r="AN304" s="845" t="s">
        <v>798</v>
      </c>
      <c r="AO304" s="845" t="s">
        <v>798</v>
      </c>
      <c r="AP304" s="845" t="s">
        <v>798</v>
      </c>
      <c r="AQ304" s="845" t="s">
        <v>798</v>
      </c>
      <c r="AR304" s="845" t="s">
        <v>798</v>
      </c>
      <c r="AS304" s="845" t="s">
        <v>798</v>
      </c>
      <c r="AT304" s="845" t="s">
        <v>798</v>
      </c>
      <c r="AU304" s="845" t="s">
        <v>798</v>
      </c>
      <c r="AV304" s="845" t="s">
        <v>798</v>
      </c>
      <c r="AW304" s="845" t="s">
        <v>798</v>
      </c>
      <c r="AX304" s="845" t="s">
        <v>798</v>
      </c>
      <c r="AY304" s="845" t="s">
        <v>798</v>
      </c>
      <c r="AZ304" s="845" t="s">
        <v>798</v>
      </c>
      <c r="BA304" s="845" t="s">
        <v>798</v>
      </c>
      <c r="BB304" s="845" t="s">
        <v>798</v>
      </c>
      <c r="BC304" s="845" t="s">
        <v>798</v>
      </c>
      <c r="BD304" s="845" t="s">
        <v>798</v>
      </c>
      <c r="BE304" s="845" t="s">
        <v>798</v>
      </c>
      <c r="BF304" s="845" t="s">
        <v>798</v>
      </c>
      <c r="BG304" s="845" t="s">
        <v>798</v>
      </c>
      <c r="BH304" s="845" t="s">
        <v>798</v>
      </c>
      <c r="BI304" s="845" t="s">
        <v>798</v>
      </c>
      <c r="BJ304" s="845" t="s">
        <v>798</v>
      </c>
      <c r="BK304" s="845" t="s">
        <v>798</v>
      </c>
      <c r="BL304" s="845" t="s">
        <v>798</v>
      </c>
      <c r="BM304" s="845" t="s">
        <v>798</v>
      </c>
      <c r="BN304" s="845" t="s">
        <v>798</v>
      </c>
      <c r="BO304" s="845" t="s">
        <v>798</v>
      </c>
      <c r="BP304" s="845" t="s">
        <v>798</v>
      </c>
      <c r="BQ304" s="845" t="s">
        <v>798</v>
      </c>
      <c r="BR304" s="845" t="s">
        <v>798</v>
      </c>
      <c r="BS304" s="845" t="s">
        <v>798</v>
      </c>
      <c r="BT304" s="845" t="s">
        <v>798</v>
      </c>
      <c r="BU304" s="845" t="s">
        <v>798</v>
      </c>
      <c r="BV304" s="845" t="s">
        <v>798</v>
      </c>
      <c r="BW304" s="845" t="s">
        <v>798</v>
      </c>
      <c r="BX304" s="845" t="s">
        <v>798</v>
      </c>
      <c r="BY304" s="845" t="s">
        <v>798</v>
      </c>
      <c r="BZ304" s="845" t="s">
        <v>798</v>
      </c>
      <c r="CA304" s="845" t="s">
        <v>798</v>
      </c>
      <c r="CB304" s="845" t="s">
        <v>798</v>
      </c>
      <c r="CC304" s="845" t="s">
        <v>798</v>
      </c>
      <c r="CD304" s="845" t="s">
        <v>798</v>
      </c>
      <c r="CE304" s="845" t="s">
        <v>798</v>
      </c>
      <c r="CF304" s="845" t="s">
        <v>798</v>
      </c>
      <c r="CG304" s="845" t="s">
        <v>798</v>
      </c>
      <c r="CH304" s="845" t="s">
        <v>798</v>
      </c>
      <c r="CI304" s="845" t="s">
        <v>798</v>
      </c>
      <c r="CJ304" s="845" t="s">
        <v>798</v>
      </c>
      <c r="CK304" s="845" t="s">
        <v>798</v>
      </c>
      <c r="CL304" s="845" t="s">
        <v>798</v>
      </c>
      <c r="CM304" s="845" t="s">
        <v>798</v>
      </c>
      <c r="CN304" s="845" t="s">
        <v>798</v>
      </c>
      <c r="CO304" s="845" t="s">
        <v>798</v>
      </c>
      <c r="CP304" s="845" t="s">
        <v>798</v>
      </c>
      <c r="CQ304" s="845" t="s">
        <v>798</v>
      </c>
      <c r="CR304" s="845" t="s">
        <v>798</v>
      </c>
      <c r="CS304" s="845" t="s">
        <v>798</v>
      </c>
      <c r="CT304" s="845" t="s">
        <v>798</v>
      </c>
      <c r="CU304" s="845" t="s">
        <v>798</v>
      </c>
      <c r="CV304" s="845" t="s">
        <v>798</v>
      </c>
      <c r="CW304" s="845" t="s">
        <v>798</v>
      </c>
      <c r="CX304" s="845" t="s">
        <v>798</v>
      </c>
      <c r="CY304" s="845" t="s">
        <v>798</v>
      </c>
      <c r="CZ304" s="845" t="s">
        <v>798</v>
      </c>
      <c r="DA304" s="845" t="s">
        <v>798</v>
      </c>
      <c r="DB304" s="845" t="s">
        <v>798</v>
      </c>
      <c r="DC304" s="845" t="s">
        <v>798</v>
      </c>
      <c r="DD304" s="845" t="s">
        <v>798</v>
      </c>
      <c r="DE304" s="845" t="s">
        <v>798</v>
      </c>
      <c r="DF304" s="845" t="s">
        <v>798</v>
      </c>
      <c r="DG304" s="845" t="s">
        <v>798</v>
      </c>
      <c r="DH304" s="845" t="s">
        <v>798</v>
      </c>
      <c r="DI304" s="845" t="s">
        <v>798</v>
      </c>
      <c r="DJ304" s="845" t="s">
        <v>798</v>
      </c>
      <c r="DK304" s="845" t="s">
        <v>798</v>
      </c>
      <c r="DL304" s="845" t="s">
        <v>798</v>
      </c>
      <c r="DM304" s="845" t="s">
        <v>798</v>
      </c>
      <c r="DN304" s="845" t="s">
        <v>798</v>
      </c>
      <c r="DO304" s="845" t="s">
        <v>798</v>
      </c>
      <c r="DP304" s="845" t="s">
        <v>798</v>
      </c>
      <c r="DQ304" s="845" t="s">
        <v>798</v>
      </c>
      <c r="DR304" s="845" t="s">
        <v>798</v>
      </c>
      <c r="DS304" s="845" t="s">
        <v>798</v>
      </c>
      <c r="DT304" s="845" t="s">
        <v>798</v>
      </c>
      <c r="DU304" s="845" t="s">
        <v>798</v>
      </c>
      <c r="DV304" s="845" t="s">
        <v>798</v>
      </c>
      <c r="DW304" s="845" t="s">
        <v>798</v>
      </c>
      <c r="DX304" s="845" t="s">
        <v>798</v>
      </c>
      <c r="DY304" s="845" t="s">
        <v>798</v>
      </c>
      <c r="DZ304" s="845" t="s">
        <v>798</v>
      </c>
      <c r="EA304" s="845" t="s">
        <v>798</v>
      </c>
      <c r="EB304" s="845" t="s">
        <v>798</v>
      </c>
      <c r="EC304" s="845" t="s">
        <v>798</v>
      </c>
      <c r="ED304" s="845" t="s">
        <v>798</v>
      </c>
      <c r="EE304" s="845" t="s">
        <v>798</v>
      </c>
      <c r="EF304" s="845" t="s">
        <v>798</v>
      </c>
    </row>
    <row r="305" spans="1:4" x14ac:dyDescent="0.2">
      <c r="A305" s="845">
        <v>951.946774</v>
      </c>
      <c r="B305" s="845">
        <v>951.94677100000001</v>
      </c>
      <c r="C305" s="845">
        <v>951.94676700000002</v>
      </c>
      <c r="D305" s="845" t="s">
        <v>799</v>
      </c>
    </row>
    <row r="306" spans="1:4" x14ac:dyDescent="0.2">
      <c r="A306" s="845">
        <v>386.24393300000003</v>
      </c>
      <c r="B306" s="845">
        <v>386.24393400000002</v>
      </c>
      <c r="C306" s="845">
        <v>386.24393199999997</v>
      </c>
      <c r="D306" s="845" t="s">
        <v>800</v>
      </c>
    </row>
    <row r="307" spans="1:4" x14ac:dyDescent="0.2">
      <c r="A307" s="845">
        <v>1.838319</v>
      </c>
      <c r="B307" s="845">
        <v>1.838319</v>
      </c>
      <c r="C307" s="845">
        <v>1.838319</v>
      </c>
      <c r="D307" s="845" t="s">
        <v>801</v>
      </c>
    </row>
    <row r="308" spans="1:4" x14ac:dyDescent="0.2">
      <c r="A308" s="845">
        <v>386.24393300000003</v>
      </c>
      <c r="B308" s="845">
        <v>386.24393400000002</v>
      </c>
      <c r="C308" s="845">
        <v>386.24393199999997</v>
      </c>
      <c r="D308" s="845" t="s">
        <v>802</v>
      </c>
    </row>
    <row r="309" spans="1:4" x14ac:dyDescent="0.2">
      <c r="A309" s="845">
        <v>21010.716004000002</v>
      </c>
      <c r="B309" s="845">
        <v>21010.716014000001</v>
      </c>
      <c r="C309" s="845">
        <v>21010.716014000001</v>
      </c>
      <c r="D309" s="845" t="s">
        <v>803</v>
      </c>
    </row>
    <row r="310" spans="1:4" x14ac:dyDescent="0.2">
      <c r="A310" s="845">
        <v>100</v>
      </c>
      <c r="B310" s="845">
        <v>100</v>
      </c>
      <c r="C310" s="845">
        <v>100</v>
      </c>
      <c r="D310" s="845" t="s">
        <v>804</v>
      </c>
    </row>
    <row r="311" spans="1:4" x14ac:dyDescent="0.2">
      <c r="A311" s="845">
        <v>5252.6790010000004</v>
      </c>
      <c r="B311" s="845">
        <v>5252.6790039999996</v>
      </c>
      <c r="C311" s="845">
        <v>5252.6790039999996</v>
      </c>
      <c r="D311" s="845" t="s">
        <v>805</v>
      </c>
    </row>
    <row r="312" spans="1:4" x14ac:dyDescent="0.2">
      <c r="A312" s="845">
        <v>25</v>
      </c>
      <c r="B312" s="845">
        <v>25</v>
      </c>
      <c r="C312" s="845">
        <v>25</v>
      </c>
      <c r="D312" s="845" t="s">
        <v>806</v>
      </c>
    </row>
    <row r="313" spans="1:4" x14ac:dyDescent="0.2">
      <c r="A313" s="845">
        <v>2865.9590010000002</v>
      </c>
      <c r="B313" s="845">
        <v>2865.9590020000001</v>
      </c>
      <c r="C313" s="845">
        <v>2865.9590020000001</v>
      </c>
      <c r="D313" s="845" t="s">
        <v>807</v>
      </c>
    </row>
    <row r="314" spans="1:4" x14ac:dyDescent="0.2">
      <c r="A314" s="845">
        <v>13.640463</v>
      </c>
      <c r="B314" s="845">
        <v>13.640463</v>
      </c>
      <c r="C314" s="845">
        <v>13.640463</v>
      </c>
      <c r="D314" s="845" t="s">
        <v>808</v>
      </c>
    </row>
    <row r="315" spans="1:4" x14ac:dyDescent="0.2">
      <c r="A315" s="845">
        <v>769.222667</v>
      </c>
      <c r="B315" s="845">
        <v>769.222669</v>
      </c>
      <c r="C315" s="845">
        <v>769.22267299999999</v>
      </c>
      <c r="D315" s="845" t="s">
        <v>809</v>
      </c>
    </row>
    <row r="316" spans="1:4" x14ac:dyDescent="0.2">
      <c r="A316" s="845">
        <v>3.6610969999999998</v>
      </c>
      <c r="B316" s="845">
        <v>3.6610969999999998</v>
      </c>
      <c r="C316" s="845">
        <v>3.6610969999999998</v>
      </c>
      <c r="D316" s="845" t="s">
        <v>810</v>
      </c>
    </row>
    <row r="317" spans="1:4" x14ac:dyDescent="0.2">
      <c r="A317" s="845">
        <v>277.31748800000003</v>
      </c>
      <c r="B317" s="845">
        <v>277.31748900000002</v>
      </c>
      <c r="C317" s="845">
        <v>277.31749000000002</v>
      </c>
      <c r="D317" s="845" t="s">
        <v>811</v>
      </c>
    </row>
    <row r="318" spans="1:4" x14ac:dyDescent="0.2">
      <c r="A318" s="845">
        <v>1.3198859999999999</v>
      </c>
      <c r="B318" s="845">
        <v>1.3198859999999999</v>
      </c>
      <c r="C318" s="845">
        <v>1.3198859999999999</v>
      </c>
      <c r="D318" s="845" t="s">
        <v>812</v>
      </c>
    </row>
    <row r="319" spans="1:4" x14ac:dyDescent="0.2">
      <c r="A319" s="845">
        <v>321.03689800000001</v>
      </c>
      <c r="B319" s="845">
        <v>321.03689900000001</v>
      </c>
      <c r="C319" s="845">
        <v>321.03689900000001</v>
      </c>
      <c r="D319" s="845" t="s">
        <v>813</v>
      </c>
    </row>
    <row r="320" spans="1:4" x14ac:dyDescent="0.2">
      <c r="A320" s="845">
        <v>1.5279670000000001</v>
      </c>
      <c r="B320" s="845">
        <v>1.5279670000000001</v>
      </c>
      <c r="C320" s="845">
        <v>1.5279670000000001</v>
      </c>
      <c r="D320" s="845" t="s">
        <v>814</v>
      </c>
    </row>
    <row r="321" spans="1:4" x14ac:dyDescent="0.2">
      <c r="A321" s="845">
        <v>491.90517899999998</v>
      </c>
      <c r="B321" s="845">
        <v>491.90517999999997</v>
      </c>
      <c r="C321" s="845">
        <v>491.90518300000002</v>
      </c>
      <c r="D321" s="845" t="s">
        <v>815</v>
      </c>
    </row>
    <row r="322" spans="1:4" x14ac:dyDescent="0.2">
      <c r="A322" s="845">
        <v>2.3412109999999999</v>
      </c>
      <c r="B322" s="845">
        <v>2.3412109999999999</v>
      </c>
      <c r="C322" s="845">
        <v>2.3412109999999999</v>
      </c>
      <c r="D322" s="845" t="s">
        <v>816</v>
      </c>
    </row>
    <row r="323" spans="1:4" x14ac:dyDescent="0.2">
      <c r="A323" s="845">
        <v>13.223361000000001</v>
      </c>
      <c r="B323" s="845">
        <v>13.223361000000001</v>
      </c>
      <c r="C323" s="845">
        <v>13.223361000000001</v>
      </c>
      <c r="D323" s="845" t="s">
        <v>817</v>
      </c>
    </row>
    <row r="324" spans="1:4" x14ac:dyDescent="0.2">
      <c r="A324" s="845">
        <v>128.16525799999999</v>
      </c>
      <c r="B324" s="845">
        <v>128.16525799999999</v>
      </c>
      <c r="C324" s="845">
        <v>128.16525799999999</v>
      </c>
      <c r="D324" s="845" t="s">
        <v>760</v>
      </c>
    </row>
    <row r="325" spans="1:4" x14ac:dyDescent="0.2">
      <c r="A325" s="845">
        <v>0.38321499999999997</v>
      </c>
      <c r="B325" s="845">
        <v>0.38321499999999997</v>
      </c>
      <c r="C325" s="845">
        <v>0.38321499999999997</v>
      </c>
      <c r="D325" s="845" t="s">
        <v>818</v>
      </c>
    </row>
    <row r="326" spans="1:4" x14ac:dyDescent="0.2">
      <c r="A326" s="845">
        <v>0.208818</v>
      </c>
      <c r="B326" s="845">
        <v>0.208818</v>
      </c>
      <c r="C326" s="845">
        <v>0.208818</v>
      </c>
      <c r="D326" s="845" t="s">
        <v>819</v>
      </c>
    </row>
    <row r="327" spans="1:4" x14ac:dyDescent="0.2">
      <c r="A327" s="845">
        <v>0.174397</v>
      </c>
      <c r="B327" s="845">
        <v>0.174397</v>
      </c>
      <c r="C327" s="845">
        <v>0.174397</v>
      </c>
      <c r="D327" s="845" t="s">
        <v>820</v>
      </c>
    </row>
    <row r="328" spans="1:4" x14ac:dyDescent="0.2">
      <c r="A328" s="845">
        <v>0</v>
      </c>
      <c r="B328" s="845">
        <v>0</v>
      </c>
      <c r="C328" s="845">
        <v>0</v>
      </c>
      <c r="D328" s="845" t="s">
        <v>821</v>
      </c>
    </row>
    <row r="329" spans="1:4" x14ac:dyDescent="0.2">
      <c r="A329" s="845">
        <v>0</v>
      </c>
      <c r="B329" s="845">
        <v>0</v>
      </c>
      <c r="C329" s="845">
        <v>0</v>
      </c>
      <c r="D329" s="845" t="s">
        <v>822</v>
      </c>
    </row>
    <row r="330" spans="1:4" x14ac:dyDescent="0.2">
      <c r="A330" s="845">
        <v>82.593327000000002</v>
      </c>
      <c r="B330" s="845">
        <v>82.593327000000002</v>
      </c>
      <c r="C330" s="845">
        <v>82.593327000000002</v>
      </c>
      <c r="D330" s="845" t="s">
        <v>823</v>
      </c>
    </row>
    <row r="331" spans="1:4" x14ac:dyDescent="0.2">
      <c r="A331" s="845">
        <v>0.39310099999999998</v>
      </c>
      <c r="B331" s="845">
        <v>0.39310099999999998</v>
      </c>
      <c r="C331" s="845">
        <v>0.39310099999999998</v>
      </c>
      <c r="D331" s="845" t="s">
        <v>824</v>
      </c>
    </row>
    <row r="332" spans="1:4" x14ac:dyDescent="0.2">
      <c r="A332" s="845">
        <v>50.694459000000002</v>
      </c>
      <c r="B332" s="845">
        <v>50.694459000000002</v>
      </c>
      <c r="C332" s="845">
        <v>50.694459000000002</v>
      </c>
      <c r="D332" s="845" t="s">
        <v>825</v>
      </c>
    </row>
    <row r="333" spans="1:4" x14ac:dyDescent="0.2">
      <c r="A333" s="845">
        <v>0.24127899999999999</v>
      </c>
      <c r="B333" s="845">
        <v>0.24127899999999999</v>
      </c>
      <c r="C333" s="845">
        <v>0.24127899999999999</v>
      </c>
      <c r="D333" s="845" t="s">
        <v>826</v>
      </c>
    </row>
    <row r="334" spans="1:4" x14ac:dyDescent="0.2">
      <c r="A334" s="845">
        <v>0</v>
      </c>
      <c r="B334" s="845">
        <v>0</v>
      </c>
      <c r="C334" s="845">
        <v>0</v>
      </c>
      <c r="D334" s="845" t="s">
        <v>827</v>
      </c>
    </row>
    <row r="335" spans="1:4" x14ac:dyDescent="0.2">
      <c r="A335" s="845">
        <v>0</v>
      </c>
      <c r="B335" s="845">
        <v>0</v>
      </c>
      <c r="C335" s="845">
        <v>0</v>
      </c>
      <c r="D335" s="845" t="s">
        <v>828</v>
      </c>
    </row>
    <row r="336" spans="1:4" x14ac:dyDescent="0.2">
      <c r="A336" s="845">
        <v>601.91999999999996</v>
      </c>
      <c r="B336" s="845">
        <v>601.91999999999996</v>
      </c>
      <c r="C336" s="845">
        <v>601.91999999999996</v>
      </c>
      <c r="D336" s="845" t="s">
        <v>829</v>
      </c>
    </row>
    <row r="337" spans="1:4" x14ac:dyDescent="0.2">
      <c r="A337" s="845">
        <v>2.864824</v>
      </c>
      <c r="B337" s="845">
        <v>2.864824</v>
      </c>
      <c r="C337" s="845">
        <v>2.864824</v>
      </c>
      <c r="D337" s="845" t="s">
        <v>830</v>
      </c>
    </row>
    <row r="338" spans="1:4" x14ac:dyDescent="0.2">
      <c r="A338" s="845">
        <v>0.157359</v>
      </c>
      <c r="B338" s="845">
        <v>0.157359</v>
      </c>
      <c r="C338" s="845">
        <v>0.157359</v>
      </c>
      <c r="D338" s="845" t="s">
        <v>831</v>
      </c>
    </row>
    <row r="339" spans="1:4" x14ac:dyDescent="0.2">
      <c r="A339" s="845">
        <v>0.14624400000000001</v>
      </c>
      <c r="B339" s="845">
        <v>0.14624400000000001</v>
      </c>
      <c r="C339" s="845">
        <v>0.14624400000000001</v>
      </c>
      <c r="D339" s="845" t="s">
        <v>832</v>
      </c>
    </row>
    <row r="340" spans="1:4" x14ac:dyDescent="0.2">
      <c r="A340" s="845">
        <v>118.508053</v>
      </c>
      <c r="B340" s="845">
        <v>118.508053</v>
      </c>
      <c r="C340" s="845">
        <v>118.508053</v>
      </c>
      <c r="D340" s="845" t="s">
        <v>833</v>
      </c>
    </row>
    <row r="341" spans="1:4" x14ac:dyDescent="0.2">
      <c r="A341" s="845">
        <v>364.8</v>
      </c>
      <c r="B341" s="845">
        <v>364.8</v>
      </c>
      <c r="C341" s="845">
        <v>364.8</v>
      </c>
      <c r="D341" s="845" t="s">
        <v>834</v>
      </c>
    </row>
    <row r="342" spans="1:4" x14ac:dyDescent="0.2">
      <c r="A342" s="845">
        <v>1.7362569999999999</v>
      </c>
      <c r="B342" s="845">
        <v>1.7362569999999999</v>
      </c>
      <c r="C342" s="845">
        <v>1.7362569999999999</v>
      </c>
      <c r="D342" s="845" t="s">
        <v>835</v>
      </c>
    </row>
    <row r="343" spans="1:4" x14ac:dyDescent="0.2">
      <c r="A343" s="845">
        <v>729.6</v>
      </c>
      <c r="B343" s="845">
        <v>729.6</v>
      </c>
      <c r="C343" s="845">
        <v>729.6</v>
      </c>
      <c r="D343" s="845" t="s">
        <v>836</v>
      </c>
    </row>
    <row r="344" spans="1:4" x14ac:dyDescent="0.2">
      <c r="A344" s="845">
        <v>3.4725139999999999</v>
      </c>
      <c r="B344" s="845">
        <v>3.4725139999999999</v>
      </c>
      <c r="C344" s="845">
        <v>3.4725139999999999</v>
      </c>
      <c r="D344" s="845" t="s">
        <v>837</v>
      </c>
    </row>
    <row r="345" spans="1:4" x14ac:dyDescent="0.2">
      <c r="A345" s="845">
        <v>0</v>
      </c>
      <c r="B345" s="845">
        <v>0</v>
      </c>
      <c r="C345" s="845">
        <v>0</v>
      </c>
      <c r="D345" s="845" t="s">
        <v>838</v>
      </c>
    </row>
    <row r="346" spans="1:4" x14ac:dyDescent="0.2">
      <c r="A346" s="845">
        <v>61.138041000000001</v>
      </c>
      <c r="B346" s="845">
        <v>61.138041000000001</v>
      </c>
      <c r="C346" s="845">
        <v>61.138041000000001</v>
      </c>
      <c r="D346" s="845" t="s">
        <v>839</v>
      </c>
    </row>
    <row r="347" spans="1:4" x14ac:dyDescent="0.2">
      <c r="A347" s="845">
        <v>50.694459000000002</v>
      </c>
      <c r="B347" s="845">
        <v>50.694459000000002</v>
      </c>
      <c r="C347" s="845">
        <v>50.694459000000002</v>
      </c>
      <c r="D347" s="845" t="s">
        <v>840</v>
      </c>
    </row>
    <row r="348" spans="1:4" x14ac:dyDescent="0.2">
      <c r="A348" s="845">
        <v>0.24127899999999999</v>
      </c>
      <c r="B348" s="845">
        <v>0.24127899999999999</v>
      </c>
      <c r="C348" s="845">
        <v>0.24127899999999999</v>
      </c>
      <c r="D348" s="845" t="s">
        <v>841</v>
      </c>
    </row>
    <row r="349" spans="1:4" x14ac:dyDescent="0.2">
      <c r="A349" s="845">
        <v>452.19727399999999</v>
      </c>
      <c r="B349" s="845">
        <v>452.197228</v>
      </c>
      <c r="C349" s="845">
        <v>452.197227</v>
      </c>
      <c r="D349" s="845" t="s">
        <v>842</v>
      </c>
    </row>
    <row r="350" spans="1:4" x14ac:dyDescent="0.2">
      <c r="A350" s="845">
        <v>56.738664999999997</v>
      </c>
      <c r="B350" s="845">
        <v>56.738658000000001</v>
      </c>
      <c r="C350" s="845">
        <v>56.738658000000001</v>
      </c>
      <c r="D350" s="845" t="s">
        <v>843</v>
      </c>
    </row>
    <row r="351" spans="1:4" x14ac:dyDescent="0.2">
      <c r="A351" s="845">
        <v>159.94385399999999</v>
      </c>
      <c r="B351" s="845">
        <v>159.94385399999999</v>
      </c>
      <c r="C351" s="845">
        <v>159.94385399999999</v>
      </c>
      <c r="D351" s="845" t="s">
        <v>844</v>
      </c>
    </row>
    <row r="352" spans="1:4" x14ac:dyDescent="0.2">
      <c r="A352" s="845">
        <v>8.7802000000000005E-2</v>
      </c>
      <c r="B352" s="845">
        <v>8.7802000000000005E-2</v>
      </c>
      <c r="C352" s="845">
        <v>8.7802000000000005E-2</v>
      </c>
      <c r="D352" s="845" t="s">
        <v>845</v>
      </c>
    </row>
    <row r="353" spans="1:4" x14ac:dyDescent="0.2">
      <c r="A353" s="845">
        <v>900.24296000000004</v>
      </c>
      <c r="B353" s="845">
        <v>900.24286700000005</v>
      </c>
      <c r="C353" s="845">
        <v>900.24286400000005</v>
      </c>
      <c r="D353" s="845" t="s">
        <v>846</v>
      </c>
    </row>
    <row r="354" spans="1:4" x14ac:dyDescent="0.2">
      <c r="A354" s="845">
        <v>1367.9452799999999</v>
      </c>
      <c r="B354" s="845">
        <v>1367.9452799999999</v>
      </c>
      <c r="C354" s="845">
        <v>1367.9452799999999</v>
      </c>
      <c r="D354" s="845" t="s">
        <v>847</v>
      </c>
    </row>
    <row r="355" spans="1:4" x14ac:dyDescent="0.2">
      <c r="A355" s="845">
        <v>3063.0473740000002</v>
      </c>
      <c r="B355" s="845">
        <v>3063.0473750000001</v>
      </c>
      <c r="C355" s="845">
        <v>3063.0473740000002</v>
      </c>
      <c r="D355" s="845" t="s">
        <v>848</v>
      </c>
    </row>
    <row r="356" spans="1:4" x14ac:dyDescent="0.2">
      <c r="A356" s="845">
        <v>1886.11025</v>
      </c>
      <c r="B356" s="845">
        <v>1886.1101639999999</v>
      </c>
      <c r="C356" s="845">
        <v>1886.1101610000001</v>
      </c>
      <c r="D356" s="845" t="s">
        <v>763</v>
      </c>
    </row>
    <row r="357" spans="1:4" x14ac:dyDescent="0.2">
      <c r="A357" s="845">
        <v>216.672988</v>
      </c>
      <c r="B357" s="845">
        <v>216.672988</v>
      </c>
      <c r="C357" s="845">
        <v>216.672988</v>
      </c>
      <c r="D357" s="845" t="s">
        <v>177</v>
      </c>
    </row>
    <row r="358" spans="1:4" x14ac:dyDescent="0.2">
      <c r="A358" s="845">
        <v>77.617807999999997</v>
      </c>
      <c r="B358" s="845">
        <v>77.617807999999997</v>
      </c>
      <c r="C358" s="845">
        <v>77.617807999999997</v>
      </c>
      <c r="D358" s="845" t="s">
        <v>849</v>
      </c>
    </row>
    <row r="359" spans="1:4" x14ac:dyDescent="0.2">
      <c r="A359" s="845">
        <v>723.66087800000003</v>
      </c>
      <c r="B359" s="845">
        <v>723.66087800000003</v>
      </c>
      <c r="C359" s="845">
        <v>723.66087700000003</v>
      </c>
      <c r="D359" s="845" t="s">
        <v>689</v>
      </c>
    </row>
    <row r="360" spans="1:4" x14ac:dyDescent="0.2">
      <c r="A360" s="845">
        <v>45.650502000000003</v>
      </c>
      <c r="B360" s="845">
        <v>45.650502000000003</v>
      </c>
      <c r="C360" s="845">
        <v>45.650502000000003</v>
      </c>
      <c r="D360" s="845" t="s">
        <v>850</v>
      </c>
    </row>
    <row r="361" spans="1:4" x14ac:dyDescent="0.2">
      <c r="A361" s="845">
        <v>6.7249169999999996</v>
      </c>
      <c r="B361" s="845">
        <v>6.7249169999999996</v>
      </c>
      <c r="C361" s="845">
        <v>6.7249169999999996</v>
      </c>
      <c r="D361" s="845" t="s">
        <v>851</v>
      </c>
    </row>
    <row r="362" spans="1:4" x14ac:dyDescent="0.2">
      <c r="A362" s="845">
        <v>2.222756</v>
      </c>
      <c r="B362" s="845">
        <v>2.222756</v>
      </c>
      <c r="C362" s="845">
        <v>2.222756</v>
      </c>
      <c r="D362" s="845" t="s">
        <v>852</v>
      </c>
    </row>
    <row r="363" spans="1:4" x14ac:dyDescent="0.2">
      <c r="A363" s="845">
        <v>2.296986</v>
      </c>
      <c r="B363" s="845">
        <v>2.296986</v>
      </c>
      <c r="C363" s="845">
        <v>2.296986</v>
      </c>
      <c r="D363" s="845" t="s">
        <v>853</v>
      </c>
    </row>
    <row r="364" spans="1:4" x14ac:dyDescent="0.2">
      <c r="A364" s="845">
        <v>-26.073803999999999</v>
      </c>
      <c r="B364" s="845">
        <v>-26.073810000000002</v>
      </c>
      <c r="C364" s="845">
        <v>-26.073810000000002</v>
      </c>
      <c r="D364" s="845" t="s">
        <v>854</v>
      </c>
    </row>
    <row r="365" spans="1:4" x14ac:dyDescent="0.2">
      <c r="A365" s="845">
        <v>263.19917299999997</v>
      </c>
      <c r="B365" s="845">
        <v>263.19917199999998</v>
      </c>
      <c r="C365" s="845">
        <v>263.19917199999998</v>
      </c>
      <c r="D365" s="845" t="s">
        <v>855</v>
      </c>
    </row>
    <row r="366" spans="1:4" x14ac:dyDescent="0.2">
      <c r="A366" s="845">
        <v>62.749980000000001</v>
      </c>
      <c r="B366" s="845">
        <v>62.749980000000001</v>
      </c>
      <c r="C366" s="845">
        <v>62.749980000000001</v>
      </c>
      <c r="D366" s="845" t="s">
        <v>770</v>
      </c>
    </row>
    <row r="367" spans="1:4" x14ac:dyDescent="0.2">
      <c r="A367" s="845">
        <v>249.27874199999999</v>
      </c>
      <c r="B367" s="845">
        <v>249.27874199999999</v>
      </c>
      <c r="C367" s="845">
        <v>249.278741</v>
      </c>
      <c r="D367" s="845" t="s">
        <v>776</v>
      </c>
    </row>
    <row r="368" spans="1:4" x14ac:dyDescent="0.2">
      <c r="A368" s="845">
        <v>2.588219</v>
      </c>
      <c r="B368" s="845">
        <v>2.588219</v>
      </c>
      <c r="C368" s="845">
        <v>2.588219</v>
      </c>
      <c r="D368" s="845" t="s">
        <v>856</v>
      </c>
    </row>
    <row r="369" spans="1:4" x14ac:dyDescent="0.2">
      <c r="A369" s="845">
        <v>1.6653720000000001</v>
      </c>
      <c r="B369" s="845">
        <v>1.6653720000000001</v>
      </c>
      <c r="C369" s="845">
        <v>1.6653720000000001</v>
      </c>
      <c r="D369" s="845" t="s">
        <v>857</v>
      </c>
    </row>
    <row r="370" spans="1:4" x14ac:dyDescent="0.2">
      <c r="A370" s="845">
        <v>0.48103200000000002</v>
      </c>
      <c r="B370" s="845">
        <v>0.48103200000000002</v>
      </c>
      <c r="C370" s="845">
        <v>0.48103200000000002</v>
      </c>
      <c r="D370" s="845" t="s">
        <v>858</v>
      </c>
    </row>
    <row r="371" spans="1:4" x14ac:dyDescent="0.2">
      <c r="A371" s="845">
        <v>0.327129</v>
      </c>
      <c r="B371" s="845">
        <v>0.327129</v>
      </c>
      <c r="C371" s="845">
        <v>0.327129</v>
      </c>
      <c r="D371" s="845" t="s">
        <v>859</v>
      </c>
    </row>
  </sheetData>
  <phoneticPr fontId="7" type="noConversion"/>
  <pageMargins left="0.75" right="0.75" top="1" bottom="1" header="0.5" footer="0.5"/>
  <pageSetup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496</vt:i4>
      </vt:variant>
    </vt:vector>
  </HeadingPairs>
  <TitlesOfParts>
    <vt:vector size="517" baseType="lpstr">
      <vt:lpstr>coded NOLH for 12-16 factors</vt:lpstr>
      <vt:lpstr>design</vt:lpstr>
      <vt:lpstr>welcome</vt:lpstr>
      <vt:lpstr>misc</vt:lpstr>
      <vt:lpstr>price</vt:lpstr>
      <vt:lpstr>repro</vt:lpstr>
      <vt:lpstr>milk</vt:lpstr>
      <vt:lpstr>cull</vt:lpstr>
      <vt:lpstr>bw</vt:lpstr>
      <vt:lpstr>run</vt:lpstr>
      <vt:lpstr>table</vt:lpstr>
      <vt:lpstr>time</vt:lpstr>
      <vt:lpstr>chart</vt:lpstr>
      <vt:lpstr>cow</vt:lpstr>
      <vt:lpstr>notes</vt:lpstr>
      <vt:lpstr>input</vt:lpstr>
      <vt:lpstr>docu</vt:lpstr>
      <vt:lpstr>bio</vt:lpstr>
      <vt:lpstr>res</vt:lpstr>
      <vt:lpstr>resa</vt:lpstr>
      <vt:lpstr>resb</vt:lpstr>
      <vt:lpstr>_fit1</vt:lpstr>
      <vt:lpstr>_fit2</vt:lpstr>
      <vt:lpstr>_fit3</vt:lpstr>
      <vt:lpstr>_fit4</vt:lpstr>
      <vt:lpstr>_fit5</vt:lpstr>
      <vt:lpstr>_fit6</vt:lpstr>
      <vt:lpstr>_fit7</vt:lpstr>
      <vt:lpstr>_fit8</vt:lpstr>
      <vt:lpstr>_fit9</vt:lpstr>
      <vt:lpstr>_pbw</vt:lpstr>
      <vt:lpstr>_PBW1</vt:lpstr>
      <vt:lpstr>_PBW10</vt:lpstr>
      <vt:lpstr>_PBW11</vt:lpstr>
      <vt:lpstr>_PBW12</vt:lpstr>
      <vt:lpstr>_PBW13</vt:lpstr>
      <vt:lpstr>_PBW14</vt:lpstr>
      <vt:lpstr>_PBW15</vt:lpstr>
      <vt:lpstr>_PBW16</vt:lpstr>
      <vt:lpstr>_PBW17</vt:lpstr>
      <vt:lpstr>_PBW18</vt:lpstr>
      <vt:lpstr>_PBW19</vt:lpstr>
      <vt:lpstr>_PBW2</vt:lpstr>
      <vt:lpstr>_PBW20</vt:lpstr>
      <vt:lpstr>_PBW21</vt:lpstr>
      <vt:lpstr>_PBW22</vt:lpstr>
      <vt:lpstr>_PBW23</vt:lpstr>
      <vt:lpstr>_PBW24</vt:lpstr>
      <vt:lpstr>_PBW3</vt:lpstr>
      <vt:lpstr>_PBW4</vt:lpstr>
      <vt:lpstr>_PBW5</vt:lpstr>
      <vt:lpstr>_PBW6</vt:lpstr>
      <vt:lpstr>_PBW7</vt:lpstr>
      <vt:lpstr>_PBW8</vt:lpstr>
      <vt:lpstr>_PBW9</vt:lpstr>
      <vt:lpstr>_VWP1</vt:lpstr>
      <vt:lpstr>_VWP2</vt:lpstr>
      <vt:lpstr>_VWP3</vt:lpstr>
      <vt:lpstr>_wb1</vt:lpstr>
      <vt:lpstr>_wb2</vt:lpstr>
      <vt:lpstr>_wb3</vt:lpstr>
      <vt:lpstr>ABORT2</vt:lpstr>
      <vt:lpstr>ABORT3</vt:lpstr>
      <vt:lpstr>ABORT4</vt:lpstr>
      <vt:lpstr>ABORT5</vt:lpstr>
      <vt:lpstr>ABORT6</vt:lpstr>
      <vt:lpstr>ABORT7</vt:lpstr>
      <vt:lpstr>ABORT8</vt:lpstr>
      <vt:lpstr>ABORT9</vt:lpstr>
      <vt:lpstr>ANALYSIS</vt:lpstr>
      <vt:lpstr>batchbc</vt:lpstr>
      <vt:lpstr>batchcnt</vt:lpstr>
      <vt:lpstr>bfunction</vt:lpstr>
      <vt:lpstr>BIOFILE</vt:lpstr>
      <vt:lpstr>BLINK</vt:lpstr>
      <vt:lpstr>BW_A1</vt:lpstr>
      <vt:lpstr>BW_A2</vt:lpstr>
      <vt:lpstr>BW_K1</vt:lpstr>
      <vt:lpstr>BW_K2</vt:lpstr>
      <vt:lpstr>BW_P1_1</vt:lpstr>
      <vt:lpstr>BW_P1_2</vt:lpstr>
      <vt:lpstr>BW_P2_1</vt:lpstr>
      <vt:lpstr>BW_P2_2</vt:lpstr>
      <vt:lpstr>BW_P3_1</vt:lpstr>
      <vt:lpstr>BW_P3_2</vt:lpstr>
      <vt:lpstr>BW_YO1</vt:lpstr>
      <vt:lpstr>BW_YO2</vt:lpstr>
      <vt:lpstr>bwfunction</vt:lpstr>
      <vt:lpstr>bwopen</vt:lpstr>
      <vt:lpstr>bwopencustom</vt:lpstr>
      <vt:lpstr>bwopenfunction</vt:lpstr>
      <vt:lpstr>bwpreg</vt:lpstr>
      <vt:lpstr>bwpregcustom</vt:lpstr>
      <vt:lpstr>bwpregfunction</vt:lpstr>
      <vt:lpstr>CALVSEA</vt:lpstr>
      <vt:lpstr>CALVSEAB</vt:lpstr>
      <vt:lpstr>cfunction</vt:lpstr>
      <vt:lpstr>CONCABS</vt:lpstr>
      <vt:lpstr>CONCLACT1</vt:lpstr>
      <vt:lpstr>CONCLACT10</vt:lpstr>
      <vt:lpstr>CONCLACT11</vt:lpstr>
      <vt:lpstr>CONCLACT12</vt:lpstr>
      <vt:lpstr>CONCLACT2</vt:lpstr>
      <vt:lpstr>CONCLACT3</vt:lpstr>
      <vt:lpstr>CONCLACT4</vt:lpstr>
      <vt:lpstr>CONCLACT5</vt:lpstr>
      <vt:lpstr>CONCLACT6</vt:lpstr>
      <vt:lpstr>CONCLACT7</vt:lpstr>
      <vt:lpstr>CONCLACT8</vt:lpstr>
      <vt:lpstr>CONCLACT9</vt:lpstr>
      <vt:lpstr>CONCMIM</vt:lpstr>
      <vt:lpstr>CONCRANGE</vt:lpstr>
      <vt:lpstr>CONCRISK</vt:lpstr>
      <vt:lpstr>CONCSEA1</vt:lpstr>
      <vt:lpstr>CONCSEA10</vt:lpstr>
      <vt:lpstr>CONCSEA11</vt:lpstr>
      <vt:lpstr>CONCSEA12</vt:lpstr>
      <vt:lpstr>CONCSEA2</vt:lpstr>
      <vt:lpstr>CONCSEA3</vt:lpstr>
      <vt:lpstr>CONCSEA4</vt:lpstr>
      <vt:lpstr>CONCSEA5</vt:lpstr>
      <vt:lpstr>CONCSEA6</vt:lpstr>
      <vt:lpstr>CONCSEA7</vt:lpstr>
      <vt:lpstr>CONCSEA8</vt:lpstr>
      <vt:lpstr>CONCSEA9</vt:lpstr>
      <vt:lpstr>CONCSEAPCT</vt:lpstr>
      <vt:lpstr>CONCSEARANGE</vt:lpstr>
      <vt:lpstr>cseasonality1</vt:lpstr>
      <vt:lpstr>cseasonality2</vt:lpstr>
      <vt:lpstr>cseasonality3</vt:lpstr>
      <vt:lpstr>cseasonalitypreg</vt:lpstr>
      <vt:lpstr>CULLABS1</vt:lpstr>
      <vt:lpstr>cullabs2</vt:lpstr>
      <vt:lpstr>cullabs3</vt:lpstr>
      <vt:lpstr>cullabspreg</vt:lpstr>
      <vt:lpstr>CULLFUNCTIONOPEN1</vt:lpstr>
      <vt:lpstr>cullfunctionopen2</vt:lpstr>
      <vt:lpstr>cullfunctionopen3</vt:lpstr>
      <vt:lpstr>CULLFUNCTIONPREG1</vt:lpstr>
      <vt:lpstr>cullfunctionpreg2</vt:lpstr>
      <vt:lpstr>cullfunctionpreg3</vt:lpstr>
      <vt:lpstr>CULLLACTOPEN</vt:lpstr>
      <vt:lpstr>CULLLACTPREG</vt:lpstr>
      <vt:lpstr>cullmargin</vt:lpstr>
      <vt:lpstr>CULLMILK</vt:lpstr>
      <vt:lpstr>CULLMIMOPEN1</vt:lpstr>
      <vt:lpstr>CULLMIMOPEN2</vt:lpstr>
      <vt:lpstr>CULLMIMOPEN3</vt:lpstr>
      <vt:lpstr>CULLMIMPREG1</vt:lpstr>
      <vt:lpstr>CULLMIMPREG2</vt:lpstr>
      <vt:lpstr>CULLMIMPREG3</vt:lpstr>
      <vt:lpstr>CULLPCT1</vt:lpstr>
      <vt:lpstr>cullpct2</vt:lpstr>
      <vt:lpstr>cullpct3</vt:lpstr>
      <vt:lpstr>cullpctpreg</vt:lpstr>
      <vt:lpstr>CULLRISKOPEN1</vt:lpstr>
      <vt:lpstr>CULLRISKOPEN2</vt:lpstr>
      <vt:lpstr>CULLRISKOPEN3</vt:lpstr>
      <vt:lpstr>CULLRISKPREG1</vt:lpstr>
      <vt:lpstr>CULLRISKPREG2</vt:lpstr>
      <vt:lpstr>CULLRISKPREG3</vt:lpstr>
      <vt:lpstr>CULLSEA1</vt:lpstr>
      <vt:lpstr>CULLSEA10</vt:lpstr>
      <vt:lpstr>CULLSEA11</vt:lpstr>
      <vt:lpstr>CULLSEA12</vt:lpstr>
      <vt:lpstr>CULLSEA2</vt:lpstr>
      <vt:lpstr>CULLSEA3</vt:lpstr>
      <vt:lpstr>CULLSEA4</vt:lpstr>
      <vt:lpstr>CULLSEA5</vt:lpstr>
      <vt:lpstr>CULLSEA6</vt:lpstr>
      <vt:lpstr>CULLSEA7</vt:lpstr>
      <vt:lpstr>CULLSEA8</vt:lpstr>
      <vt:lpstr>CULLSEA9</vt:lpstr>
      <vt:lpstr>cullseaavg</vt:lpstr>
      <vt:lpstr>currency</vt:lpstr>
      <vt:lpstr>CURRPCT</vt:lpstr>
      <vt:lpstr>CURRPCTB</vt:lpstr>
      <vt:lpstr>CURRYIELD</vt:lpstr>
      <vt:lpstr>customconc</vt:lpstr>
      <vt:lpstr>customcurves1</vt:lpstr>
      <vt:lpstr>customcurves2</vt:lpstr>
      <vt:lpstr>customcurves3</vt:lpstr>
      <vt:lpstr>customheat</vt:lpstr>
      <vt:lpstr>CUSTOMRISKS</vt:lpstr>
      <vt:lpstr>delopena</vt:lpstr>
      <vt:lpstr>delopenb</vt:lpstr>
      <vt:lpstr>delprega</vt:lpstr>
      <vt:lpstr>delpregb</vt:lpstr>
      <vt:lpstr>designgrid</vt:lpstr>
      <vt:lpstr>diphasiccurves1</vt:lpstr>
      <vt:lpstr>diphasiccurves2</vt:lpstr>
      <vt:lpstr>diphasiccurves3</vt:lpstr>
      <vt:lpstr>DONE</vt:lpstr>
      <vt:lpstr>dp1_1a</vt:lpstr>
      <vt:lpstr>dp1_1b</vt:lpstr>
      <vt:lpstr>dp1_1c</vt:lpstr>
      <vt:lpstr>dp1_2a</vt:lpstr>
      <vt:lpstr>dp1_2b</vt:lpstr>
      <vt:lpstr>dp1_2c</vt:lpstr>
      <vt:lpstr>dp2_1a</vt:lpstr>
      <vt:lpstr>dp2_1b</vt:lpstr>
      <vt:lpstr>dp2_1c</vt:lpstr>
      <vt:lpstr>dp2_2a</vt:lpstr>
      <vt:lpstr>dp2_2b</vt:lpstr>
      <vt:lpstr>dp2_2c</vt:lpstr>
      <vt:lpstr>dp3_1a</vt:lpstr>
      <vt:lpstr>dp3_1b</vt:lpstr>
      <vt:lpstr>dp3_1c</vt:lpstr>
      <vt:lpstr>dp3_2a</vt:lpstr>
      <vt:lpstr>dp3_2b</vt:lpstr>
      <vt:lpstr>dp3_2c</vt:lpstr>
      <vt:lpstr>ENTER1</vt:lpstr>
      <vt:lpstr>ENTER10</vt:lpstr>
      <vt:lpstr>ENTER11</vt:lpstr>
      <vt:lpstr>ENTER12</vt:lpstr>
      <vt:lpstr>ENTER13</vt:lpstr>
      <vt:lpstr>ENTER14</vt:lpstr>
      <vt:lpstr>ENTER15</vt:lpstr>
      <vt:lpstr>ENTER16</vt:lpstr>
      <vt:lpstr>ENTER17</vt:lpstr>
      <vt:lpstr>ENTER18</vt:lpstr>
      <vt:lpstr>ENTER19</vt:lpstr>
      <vt:lpstr>ENTER2</vt:lpstr>
      <vt:lpstr>ENTER20</vt:lpstr>
      <vt:lpstr>ENTER21</vt:lpstr>
      <vt:lpstr>ENTER22</vt:lpstr>
      <vt:lpstr>ENTER23</vt:lpstr>
      <vt:lpstr>ENTER24</vt:lpstr>
      <vt:lpstr>ENTER3</vt:lpstr>
      <vt:lpstr>ENTER4</vt:lpstr>
      <vt:lpstr>ENTER5</vt:lpstr>
      <vt:lpstr>ENTER6</vt:lpstr>
      <vt:lpstr>ENTER7</vt:lpstr>
      <vt:lpstr>ENTER8</vt:lpstr>
      <vt:lpstr>ENTER9</vt:lpstr>
      <vt:lpstr>execount</vt:lpstr>
      <vt:lpstr>EXEDIR</vt:lpstr>
      <vt:lpstr>EXESHOW</vt:lpstr>
      <vt:lpstr>FIRSTPREG</vt:lpstr>
      <vt:lpstr>FIRSTPREGB</vt:lpstr>
      <vt:lpstr>floridacurves1</vt:lpstr>
      <vt:lpstr>floridacurves2</vt:lpstr>
      <vt:lpstr>floridacurves3</vt:lpstr>
      <vt:lpstr>functionconc</vt:lpstr>
      <vt:lpstr>functionheat</vt:lpstr>
      <vt:lpstr>FUNK</vt:lpstr>
      <vt:lpstr>FUTFILE</vt:lpstr>
      <vt:lpstr>GMLK</vt:lpstr>
      <vt:lpstr>GMLKB</vt:lpstr>
      <vt:lpstr>graph</vt:lpstr>
      <vt:lpstr>HEATABS</vt:lpstr>
      <vt:lpstr>HEATDRUG10</vt:lpstr>
      <vt:lpstr>HEATDRUG11</vt:lpstr>
      <vt:lpstr>HEATDRUG12</vt:lpstr>
      <vt:lpstr>HEATDRUG13</vt:lpstr>
      <vt:lpstr>HEATDRUG14</vt:lpstr>
      <vt:lpstr>HEATDRUG15</vt:lpstr>
      <vt:lpstr>HEATDRUG2</vt:lpstr>
      <vt:lpstr>HEATDRUG2ABS</vt:lpstr>
      <vt:lpstr>HEATDRUG3</vt:lpstr>
      <vt:lpstr>HEATDRUG9</vt:lpstr>
      <vt:lpstr>HEATMIM</vt:lpstr>
      <vt:lpstr>HEATRANGE</vt:lpstr>
      <vt:lpstr>HEATSEA1</vt:lpstr>
      <vt:lpstr>HEATSEA10</vt:lpstr>
      <vt:lpstr>HEATSEA11</vt:lpstr>
      <vt:lpstr>HEATSEA12</vt:lpstr>
      <vt:lpstr>HEATSEA2</vt:lpstr>
      <vt:lpstr>HEATSEA3</vt:lpstr>
      <vt:lpstr>HEATSEA4</vt:lpstr>
      <vt:lpstr>HEATSEA5</vt:lpstr>
      <vt:lpstr>HEATSEA6</vt:lpstr>
      <vt:lpstr>HEATSEA7</vt:lpstr>
      <vt:lpstr>HEATSEA8</vt:lpstr>
      <vt:lpstr>HEATSEA9</vt:lpstr>
      <vt:lpstr>HEATSEAPCT</vt:lpstr>
      <vt:lpstr>HEATSEARANGE</vt:lpstr>
      <vt:lpstr>insemvaluea</vt:lpstr>
      <vt:lpstr>insemvalueb</vt:lpstr>
      <vt:lpstr>INSM</vt:lpstr>
      <vt:lpstr>INSMB</vt:lpstr>
      <vt:lpstr>INTEREST</vt:lpstr>
      <vt:lpstr>INVCULLPCT</vt:lpstr>
      <vt:lpstr>LACT</vt:lpstr>
      <vt:lpstr>LACTB</vt:lpstr>
      <vt:lpstr>LACTC</vt:lpstr>
      <vt:lpstr>LBM</vt:lpstr>
      <vt:lpstr>lbs</vt:lpstr>
      <vt:lpstr>mabs</vt:lpstr>
      <vt:lpstr>mainfunction</vt:lpstr>
      <vt:lpstr>mark</vt:lpstr>
      <vt:lpstr>MAXLACT</vt:lpstr>
      <vt:lpstr>MAXMIM</vt:lpstr>
      <vt:lpstr>memfree</vt:lpstr>
      <vt:lpstr>mfunction</vt:lpstr>
      <vt:lpstr>milk305</vt:lpstr>
      <vt:lpstr>milkcurves1</vt:lpstr>
      <vt:lpstr>milkcurves2</vt:lpstr>
      <vt:lpstr>milkcurves3</vt:lpstr>
      <vt:lpstr>milkcurves4</vt:lpstr>
      <vt:lpstr>MILKPREG</vt:lpstr>
      <vt:lpstr>MKVFILE</vt:lpstr>
      <vt:lpstr>MREPEAT</vt:lpstr>
      <vt:lpstr>msea1</vt:lpstr>
      <vt:lpstr>msea10</vt:lpstr>
      <vt:lpstr>msea11</vt:lpstr>
      <vt:lpstr>msea12</vt:lpstr>
      <vt:lpstr>msea2</vt:lpstr>
      <vt:lpstr>msea3</vt:lpstr>
      <vt:lpstr>msea4</vt:lpstr>
      <vt:lpstr>msea5</vt:lpstr>
      <vt:lpstr>msea6</vt:lpstr>
      <vt:lpstr>msea7</vt:lpstr>
      <vt:lpstr>msea8</vt:lpstr>
      <vt:lpstr>msea9</vt:lpstr>
      <vt:lpstr>mseaavg</vt:lpstr>
      <vt:lpstr>mseasonality</vt:lpstr>
      <vt:lpstr>newname</vt:lpstr>
      <vt:lpstr>newprega</vt:lpstr>
      <vt:lpstr>newpregb</vt:lpstr>
      <vt:lpstr>P_CALF</vt:lpstr>
      <vt:lpstr>P_FEEDDRYPCT</vt:lpstr>
      <vt:lpstr>P_FIXED_LABOR</vt:lpstr>
      <vt:lpstr>P_FIXED_OTHER</vt:lpstr>
      <vt:lpstr>P_LABOR</vt:lpstr>
      <vt:lpstr>P_LOSS</vt:lpstr>
      <vt:lpstr>P_OTHER_DRY</vt:lpstr>
      <vt:lpstr>P_OTHER_LACT</vt:lpstr>
      <vt:lpstr>P_SEMEN</vt:lpstr>
      <vt:lpstr>PA_CV</vt:lpstr>
      <vt:lpstr>pct</vt:lpstr>
      <vt:lpstr>PCTFAT</vt:lpstr>
      <vt:lpstr>peakmilkcurves1</vt:lpstr>
      <vt:lpstr>peakmilkcurves2</vt:lpstr>
      <vt:lpstr>peakmilkcurves3</vt:lpstr>
      <vt:lpstr>PFEED</vt:lpstr>
      <vt:lpstr>PFEED1</vt:lpstr>
      <vt:lpstr>PFEED10</vt:lpstr>
      <vt:lpstr>PFEED11</vt:lpstr>
      <vt:lpstr>PFEED12</vt:lpstr>
      <vt:lpstr>PFEED13</vt:lpstr>
      <vt:lpstr>PFEED14</vt:lpstr>
      <vt:lpstr>PFEED15</vt:lpstr>
      <vt:lpstr>PFEED16</vt:lpstr>
      <vt:lpstr>PFEED17</vt:lpstr>
      <vt:lpstr>PFEED18</vt:lpstr>
      <vt:lpstr>PFEED19</vt:lpstr>
      <vt:lpstr>PFEED2</vt:lpstr>
      <vt:lpstr>PFEED20</vt:lpstr>
      <vt:lpstr>PFEED21</vt:lpstr>
      <vt:lpstr>PFEED22</vt:lpstr>
      <vt:lpstr>PFEED23</vt:lpstr>
      <vt:lpstr>PFEED24</vt:lpstr>
      <vt:lpstr>PFEED3</vt:lpstr>
      <vt:lpstr>PFEED4</vt:lpstr>
      <vt:lpstr>PFEED5</vt:lpstr>
      <vt:lpstr>PFeed6</vt:lpstr>
      <vt:lpstr>PFEED7</vt:lpstr>
      <vt:lpstr>PFEED8</vt:lpstr>
      <vt:lpstr>PFEED9</vt:lpstr>
      <vt:lpstr>pheifer</vt:lpstr>
      <vt:lpstr>PHEIFER1</vt:lpstr>
      <vt:lpstr>PHEIFER10</vt:lpstr>
      <vt:lpstr>PHEIFER11</vt:lpstr>
      <vt:lpstr>PHEIFER12</vt:lpstr>
      <vt:lpstr>PHEIFER13</vt:lpstr>
      <vt:lpstr>PHEIFER14</vt:lpstr>
      <vt:lpstr>PHEIFER15</vt:lpstr>
      <vt:lpstr>PHEIFER16</vt:lpstr>
      <vt:lpstr>PHEIFER17</vt:lpstr>
      <vt:lpstr>PHEIFER18</vt:lpstr>
      <vt:lpstr>PHEIFER19</vt:lpstr>
      <vt:lpstr>PHEIFER2</vt:lpstr>
      <vt:lpstr>PHEIFER20</vt:lpstr>
      <vt:lpstr>PHEIFER21</vt:lpstr>
      <vt:lpstr>PHEIFER22</vt:lpstr>
      <vt:lpstr>PHEIFER23</vt:lpstr>
      <vt:lpstr>PHEIFER24</vt:lpstr>
      <vt:lpstr>PHEIFER3</vt:lpstr>
      <vt:lpstr>PHEIFER4</vt:lpstr>
      <vt:lpstr>PHEIFER5</vt:lpstr>
      <vt:lpstr>PHEIFER6</vt:lpstr>
      <vt:lpstr>PHEIFER7</vt:lpstr>
      <vt:lpstr>PHEIFER8</vt:lpstr>
      <vt:lpstr>PHEIFER9</vt:lpstr>
      <vt:lpstr>PLAN</vt:lpstr>
      <vt:lpstr>pmilk</vt:lpstr>
      <vt:lpstr>PMILK1</vt:lpstr>
      <vt:lpstr>PMILK10</vt:lpstr>
      <vt:lpstr>PMILK11</vt:lpstr>
      <vt:lpstr>PMILK12</vt:lpstr>
      <vt:lpstr>PMILK13</vt:lpstr>
      <vt:lpstr>PMILK14</vt:lpstr>
      <vt:lpstr>PMILK15</vt:lpstr>
      <vt:lpstr>PMILK16</vt:lpstr>
      <vt:lpstr>PMILK17</vt:lpstr>
      <vt:lpstr>PMILK18</vt:lpstr>
      <vt:lpstr>PMILK19</vt:lpstr>
      <vt:lpstr>PMILK2</vt:lpstr>
      <vt:lpstr>PMILK20</vt:lpstr>
      <vt:lpstr>PMILK21</vt:lpstr>
      <vt:lpstr>PMILK22</vt:lpstr>
      <vt:lpstr>PMILK23</vt:lpstr>
      <vt:lpstr>PMILK24</vt:lpstr>
      <vt:lpstr>PMILK3</vt:lpstr>
      <vt:lpstr>PMILK4</vt:lpstr>
      <vt:lpstr>PMILK5</vt:lpstr>
      <vt:lpstr>PMILK6</vt:lpstr>
      <vt:lpstr>PMILK7</vt:lpstr>
      <vt:lpstr>PMILK8</vt:lpstr>
      <vt:lpstr>PMILK9</vt:lpstr>
      <vt:lpstr>PMLK</vt:lpstr>
      <vt:lpstr>PMLKB</vt:lpstr>
      <vt:lpstr>POLFILE</vt:lpstr>
      <vt:lpstr>POLICY</vt:lpstr>
      <vt:lpstr>pregvala</vt:lpstr>
      <vt:lpstr>pregvalb</vt:lpstr>
      <vt:lpstr>bw!Print_Area</vt:lpstr>
      <vt:lpstr>chart!Print_Area</vt:lpstr>
      <vt:lpstr>table!Print_Area</vt:lpstr>
      <vt:lpstr>time!Print_Area</vt:lpstr>
      <vt:lpstr>REPROCOSTRANGE</vt:lpstr>
      <vt:lpstr>reprofunction1</vt:lpstr>
      <vt:lpstr>reprofunction2</vt:lpstr>
      <vt:lpstr>reprofunction3</vt:lpstr>
      <vt:lpstr>RESFILE</vt:lpstr>
      <vt:lpstr>RFUNCTION</vt:lpstr>
      <vt:lpstr>RPOAFILE</vt:lpstr>
      <vt:lpstr>RPOBFILE</vt:lpstr>
      <vt:lpstr>RPOCFILE</vt:lpstr>
      <vt:lpstr>RPOCURR</vt:lpstr>
      <vt:lpstr>RPOMIM</vt:lpstr>
      <vt:lpstr>rpoopena</vt:lpstr>
      <vt:lpstr>rpoopenb</vt:lpstr>
      <vt:lpstr>RPOPREG</vt:lpstr>
      <vt:lpstr>rpoprega</vt:lpstr>
      <vt:lpstr>rpopregb</vt:lpstr>
      <vt:lpstr>RPOSEA</vt:lpstr>
      <vt:lpstr>SELL</vt:lpstr>
      <vt:lpstr>SELLB</vt:lpstr>
      <vt:lpstr>SERVE1</vt:lpstr>
      <vt:lpstr>SERVE10</vt:lpstr>
      <vt:lpstr>SERVE11</vt:lpstr>
      <vt:lpstr>SERVE12</vt:lpstr>
      <vt:lpstr>SERVE13</vt:lpstr>
      <vt:lpstr>SERVE14</vt:lpstr>
      <vt:lpstr>SERVE15</vt:lpstr>
      <vt:lpstr>SERVE16</vt:lpstr>
      <vt:lpstr>SERVE17</vt:lpstr>
      <vt:lpstr>SERVE18</vt:lpstr>
      <vt:lpstr>SERVE19</vt:lpstr>
      <vt:lpstr>SERVE2</vt:lpstr>
      <vt:lpstr>SERVE20</vt:lpstr>
      <vt:lpstr>SERVE21</vt:lpstr>
      <vt:lpstr>SERVE22</vt:lpstr>
      <vt:lpstr>SERVE23</vt:lpstr>
      <vt:lpstr>SERVE24</vt:lpstr>
      <vt:lpstr>SERVE3</vt:lpstr>
      <vt:lpstr>SERVE4</vt:lpstr>
      <vt:lpstr>SERVE5</vt:lpstr>
      <vt:lpstr>SERVE6</vt:lpstr>
      <vt:lpstr>SERVE7</vt:lpstr>
      <vt:lpstr>SERVE8</vt:lpstr>
      <vt:lpstr>SERVE9</vt:lpstr>
      <vt:lpstr>show1</vt:lpstr>
      <vt:lpstr>show2</vt:lpstr>
      <vt:lpstr>show3</vt:lpstr>
      <vt:lpstr>show4</vt:lpstr>
      <vt:lpstr>show5</vt:lpstr>
      <vt:lpstr>showreadrpo1</vt:lpstr>
      <vt:lpstr>showreadrpo2</vt:lpstr>
      <vt:lpstr>showreadrpo3</vt:lpstr>
      <vt:lpstr>STARTSEA</vt:lpstr>
      <vt:lpstr>STORE</vt:lpstr>
      <vt:lpstr>tabl</vt:lpstr>
      <vt:lpstr>table</vt:lpstr>
      <vt:lpstr>time!TABLE1</vt:lpstr>
      <vt:lpstr>TABLE1</vt:lpstr>
      <vt:lpstr>time!TABLE2</vt:lpstr>
      <vt:lpstr>TIMEBREEDING</vt:lpstr>
      <vt:lpstr>TIMEDRY</vt:lpstr>
      <vt:lpstr>TIMEFRESH</vt:lpstr>
      <vt:lpstr>TIMEHEAT10</vt:lpstr>
      <vt:lpstr>TIMEHEAT11</vt:lpstr>
      <vt:lpstr>TIMEHEAT12</vt:lpstr>
      <vt:lpstr>TIMEHEAT13</vt:lpstr>
      <vt:lpstr>TIMEHEAT14</vt:lpstr>
      <vt:lpstr>TIMEHEAT15</vt:lpstr>
      <vt:lpstr>TIMEHEAT2</vt:lpstr>
      <vt:lpstr>TIMEHEAT3</vt:lpstr>
      <vt:lpstr>TIMEHEAT9</vt:lpstr>
      <vt:lpstr>TIMELACT</vt:lpstr>
      <vt:lpstr>unit</vt:lpstr>
      <vt:lpstr>UNITS</vt:lpstr>
      <vt:lpstr>vetcost1</vt:lpstr>
      <vt:lpstr>vetcost2</vt:lpstr>
      <vt:lpstr>vetcost3</vt:lpstr>
      <vt:lpstr>vetcost4</vt:lpstr>
      <vt:lpstr>wood1a</vt:lpstr>
      <vt:lpstr>wood1b</vt:lpstr>
      <vt:lpstr>wood1c</vt:lpstr>
      <vt:lpstr>wood2a</vt:lpstr>
      <vt:lpstr>wood2b</vt:lpstr>
      <vt:lpstr>wood2c</vt:lpstr>
      <vt:lpstr>wood3a</vt:lpstr>
      <vt:lpstr>wood3b</vt:lpstr>
      <vt:lpstr>wood3c</vt:lpstr>
      <vt:lpstr>woodscurves1</vt:lpstr>
      <vt:lpstr>woodscurves2</vt:lpstr>
      <vt:lpstr>woodscurves3</vt:lpstr>
      <vt:lpstr>WRITEMKV</vt:lpstr>
      <vt:lpstr>WRITEPOL</vt:lpstr>
      <vt:lpstr>WRITERPO</vt:lpstr>
      <vt:lpstr>xbw</vt:lpstr>
      <vt:lpstr>xmilk1</vt:lpstr>
      <vt:lpstr>xmilk2</vt:lpstr>
      <vt:lpstr>xmilk3</vt:lpstr>
    </vt:vector>
  </TitlesOfParts>
  <Company>Animal Sciences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Albert de Vries</dc:creator>
  <cp:lastModifiedBy>De Vries,Albert</cp:lastModifiedBy>
  <cp:lastPrinted>2006-08-02T19:21:41Z</cp:lastPrinted>
  <dcterms:created xsi:type="dcterms:W3CDTF">2003-05-17T15:10:51Z</dcterms:created>
  <dcterms:modified xsi:type="dcterms:W3CDTF">2016-06-10T13:33:42Z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-1699839304</vt:i4>
  </property>
  <property fmtid="{D5CDD505-2E9C-101B-9397-08002B2CF9AE}" pid="3" name="_EmailSubject">
    <vt:lpwstr/>
  </property>
  <property fmtid="{D5CDD505-2E9C-101B-9397-08002B2CF9AE}" pid="4" name="_AuthorEmail">
    <vt:lpwstr>devries@animal.ufl.edu</vt:lpwstr>
  </property>
  <property fmtid="{D5CDD505-2E9C-101B-9397-08002B2CF9AE}" pid="5" name="_AuthorEmailDisplayName">
    <vt:lpwstr>De Vries, Albert</vt:lpwstr>
  </property>
  <property fmtid="{D5CDD505-2E9C-101B-9397-08002B2CF9AE}" pid="6" name="_PreviousAdHocReviewCycleID">
    <vt:i4>-1898645932</vt:i4>
  </property>
  <property fmtid="{D5CDD505-2E9C-101B-9397-08002B2CF9AE}" pid="7" name="_ReviewingToolsShownOnce">
    <vt:lpwstr/>
  </property>
</Properties>
</file>